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tables/table5.xml" ContentType="application/vnd.openxmlformats-officedocument.spreadsheetml.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pivotCache/pivotCacheDefinition2.xml" ContentType="application/vnd.openxmlformats-officedocument.spreadsheetml.pivotCacheDefinition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worksheets/sheet12.xml" ContentType="application/vnd.openxmlformats-officedocument.spreadsheetml.worksheet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2136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tables/table9.xml" ContentType="application/vnd.openxmlformats-officedocument.spreadsheetml.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tables/table6.xml" ContentType="application/vnd.openxmlformats-officedocument.spreadsheetml.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worksheets/sheet11.xml" ContentType="application/vnd.openxmlformats-officedocument.spreadsheetml.worksheet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tables/table10.xml" ContentType="application/vnd.openxmlformats-officedocument.spreadsheetml.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tables/table8.xml" ContentType="application/vnd.openxmlformats-officedocument.spreadsheetml.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tables/table7.xml" ContentType="application/vnd.openxmlformats-officedocument.spreadsheetml.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 activeTab="2"/>
  </bookViews>
  <sheets>
    <sheet name="Patrimonio" sheetId="1" r:id="rId1"/>
    <sheet name="Ano" sheetId="27" r:id="rId2"/>
    <sheet name="Decisão" sheetId="28" r:id="rId3"/>
    <sheet name="Proventos" sheetId="19" r:id="rId4"/>
    <sheet name="Cap Social" sheetId="29" r:id="rId5"/>
    <sheet name="Historia" sheetId="15" r:id="rId6"/>
    <sheet name="Tabela Hist" sheetId="16" r:id="rId7"/>
    <sheet name="Cotacao" sheetId="9" r:id="rId8"/>
    <sheet name="Cotacao 2" sheetId="14" r:id="rId9"/>
    <sheet name="Cotacao 3" sheetId="17" r:id="rId10"/>
    <sheet name="Cotacao 4" sheetId="18" r:id="rId11"/>
    <sheet name="Cotacao 5" sheetId="21" r:id="rId12"/>
  </sheets>
  <externalReferences>
    <externalReference r:id="rId13"/>
  </externalReferences>
  <definedNames>
    <definedName name="DadosExternos_1" localSheetId="7">Cotacao!$C$7:$C$63</definedName>
    <definedName name="DadosExternos_1" localSheetId="8">'Cotacao 2'!$C$7:$C$63</definedName>
    <definedName name="DadosExternos_1" localSheetId="9">'Cotacao 3'!$C$7:$C$63</definedName>
    <definedName name="DadosExternos_1" localSheetId="10">'Cotacao 4'!$C$7:$C$63</definedName>
    <definedName name="DadosExternos_1" localSheetId="11">'Cotacao 5'!$C$7:$C$63</definedName>
    <definedName name="DadosExternos_10" localSheetId="7">Cotacao!$C$7:$C$63</definedName>
    <definedName name="DadosExternos_10" localSheetId="8">'Cotacao 2'!$C$7:$C$63</definedName>
    <definedName name="DadosExternos_10" localSheetId="9">'Cotacao 3'!$C$7:$C$63</definedName>
    <definedName name="DadosExternos_10" localSheetId="10">'Cotacao 4'!$C$7:$C$63</definedName>
    <definedName name="DadosExternos_10" localSheetId="11">'Cotacao 5'!$C$7:$C$63</definedName>
    <definedName name="DadosExternos_103" localSheetId="7">Cotacao!$C$7:$C$114</definedName>
    <definedName name="DadosExternos_103" localSheetId="8">'Cotacao 2'!$C$7:$C$114</definedName>
    <definedName name="DadosExternos_103" localSheetId="9">'Cotacao 3'!$C$7:$C$114</definedName>
    <definedName name="DadosExternos_103" localSheetId="10">'Cotacao 4'!$C$7:$C$114</definedName>
    <definedName name="DadosExternos_103" localSheetId="11">'Cotacao 5'!$C$7:$C$114</definedName>
    <definedName name="DadosExternos_104" localSheetId="7">Cotacao!$C$7:$C$114</definedName>
    <definedName name="DadosExternos_104" localSheetId="8">'Cotacao 2'!$C$7:$C$114</definedName>
    <definedName name="DadosExternos_104" localSheetId="9">'Cotacao 3'!$C$7:$C$114</definedName>
    <definedName name="DadosExternos_104" localSheetId="10">'Cotacao 4'!$C$7:$C$114</definedName>
    <definedName name="DadosExternos_104" localSheetId="11">'Cotacao 5'!$C$7:$C$114</definedName>
    <definedName name="DadosExternos_106" localSheetId="7">Cotacao!$C$7:$C$114</definedName>
    <definedName name="DadosExternos_106" localSheetId="8">'Cotacao 2'!$C$7:$C$114</definedName>
    <definedName name="DadosExternos_106" localSheetId="9">'Cotacao 3'!$C$7:$C$114</definedName>
    <definedName name="DadosExternos_106" localSheetId="10">'Cotacao 4'!$C$7:$C$114</definedName>
    <definedName name="DadosExternos_106" localSheetId="11">'Cotacao 5'!$C$7:$C$114</definedName>
    <definedName name="DadosExternos_107" localSheetId="7">Cotacao!$C$7:$C$114</definedName>
    <definedName name="DadosExternos_107" localSheetId="8">'Cotacao 2'!$C$7:$C$114</definedName>
    <definedName name="DadosExternos_107" localSheetId="9">'Cotacao 3'!$C$7:$C$114</definedName>
    <definedName name="DadosExternos_107" localSheetId="10">'Cotacao 4'!$C$7:$C$114</definedName>
    <definedName name="DadosExternos_107" localSheetId="11">'Cotacao 5'!$C$7:$C$114</definedName>
    <definedName name="DadosExternos_108" localSheetId="7">Cotacao!$C$7:$C$114</definedName>
    <definedName name="DadosExternos_108" localSheetId="8">'Cotacao 2'!$C$7:$C$114</definedName>
    <definedName name="DadosExternos_108" localSheetId="9">'Cotacao 3'!$C$7:$C$114</definedName>
    <definedName name="DadosExternos_108" localSheetId="10">'Cotacao 4'!$C$7:$C$114</definedName>
    <definedName name="DadosExternos_108" localSheetId="11">'Cotacao 5'!$C$7:$C$114</definedName>
    <definedName name="DadosExternos_109" localSheetId="7">Cotacao!$C$7:$C$114</definedName>
    <definedName name="DadosExternos_109" localSheetId="8">'Cotacao 2'!$C$7:$C$114</definedName>
    <definedName name="DadosExternos_109" localSheetId="9">'Cotacao 3'!$C$7:$C$114</definedName>
    <definedName name="DadosExternos_109" localSheetId="10">'Cotacao 4'!$C$7:$C$114</definedName>
    <definedName name="DadosExternos_109" localSheetId="11">'Cotacao 5'!$C$7:$C$114</definedName>
    <definedName name="DadosExternos_11" localSheetId="7">Cotacao!$C$7:$C$63</definedName>
    <definedName name="DadosExternos_11" localSheetId="8">'Cotacao 2'!$C$7:$C$63</definedName>
    <definedName name="DadosExternos_11" localSheetId="9">'Cotacao 3'!$C$7:$C$63</definedName>
    <definedName name="DadosExternos_11" localSheetId="10">'Cotacao 4'!$C$7:$C$63</definedName>
    <definedName name="DadosExternos_11" localSheetId="11">'Cotacao 5'!$C$7:$C$63</definedName>
    <definedName name="DadosExternos_110" localSheetId="7">Cotacao!$C$7:$C$56</definedName>
    <definedName name="DadosExternos_110" localSheetId="8">'Cotacao 2'!$C$7:$C$56</definedName>
    <definedName name="DadosExternos_110" localSheetId="9">'Cotacao 3'!$C$7:$C$56</definedName>
    <definedName name="DadosExternos_110" localSheetId="10">'Cotacao 4'!$C$7:$C$56</definedName>
    <definedName name="DadosExternos_110" localSheetId="11">'Cotacao 5'!$C$7:$C$56</definedName>
    <definedName name="DadosExternos_111" localSheetId="7">Cotacao!$C$7:$C$57</definedName>
    <definedName name="DadosExternos_111" localSheetId="8">'Cotacao 2'!$C$7:$C$57</definedName>
    <definedName name="DadosExternos_111" localSheetId="9">'Cotacao 3'!$C$7:$C$57</definedName>
    <definedName name="DadosExternos_111" localSheetId="10">'Cotacao 4'!$C$7:$C$57</definedName>
    <definedName name="DadosExternos_111" localSheetId="11">'Cotacao 5'!$C$7:$C$57</definedName>
    <definedName name="DadosExternos_112" localSheetId="7">Cotacao!$C$7:$C$58</definedName>
    <definedName name="DadosExternos_112" localSheetId="8">'Cotacao 2'!$C$7:$C$58</definedName>
    <definedName name="DadosExternos_112" localSheetId="9">'Cotacao 3'!$C$7:$C$58</definedName>
    <definedName name="DadosExternos_112" localSheetId="10">'Cotacao 4'!$C$7:$C$58</definedName>
    <definedName name="DadosExternos_112" localSheetId="11">'Cotacao 5'!$C$7:$C$58</definedName>
    <definedName name="DadosExternos_113" localSheetId="7">Cotacao!$C$7:$C$58</definedName>
    <definedName name="DadosExternos_113" localSheetId="8">'Cotacao 2'!$C$7:$C$58</definedName>
    <definedName name="DadosExternos_113" localSheetId="9">'Cotacao 3'!$C$7:$C$58</definedName>
    <definedName name="DadosExternos_113" localSheetId="10">'Cotacao 4'!$C$7:$C$58</definedName>
    <definedName name="DadosExternos_113" localSheetId="11">'Cotacao 5'!$C$7:$C$58</definedName>
    <definedName name="DadosExternos_114" localSheetId="7">Cotacao!$C$7:$C$60</definedName>
    <definedName name="DadosExternos_114" localSheetId="8">'Cotacao 2'!$C$7:$C$60</definedName>
    <definedName name="DadosExternos_114" localSheetId="9">'Cotacao 3'!$C$7:$C$60</definedName>
    <definedName name="DadosExternos_114" localSheetId="10">'Cotacao 4'!$C$7:$C$60</definedName>
    <definedName name="DadosExternos_114" localSheetId="11">'Cotacao 5'!$C$7:$C$60</definedName>
    <definedName name="DadosExternos_115" localSheetId="7">Cotacao!$C$7:$C$59</definedName>
    <definedName name="DadosExternos_115" localSheetId="8">'Cotacao 2'!$C$7:$C$59</definedName>
    <definedName name="DadosExternos_115" localSheetId="9">'Cotacao 3'!$C$7:$C$59</definedName>
    <definedName name="DadosExternos_115" localSheetId="10">'Cotacao 4'!$C$7:$C$59</definedName>
    <definedName name="DadosExternos_115" localSheetId="11">'Cotacao 5'!$C$7:$C$59</definedName>
    <definedName name="DadosExternos_116" localSheetId="7">Cotacao!$C$7:$C$60</definedName>
    <definedName name="DadosExternos_116" localSheetId="8">'Cotacao 2'!$C$7:$C$60</definedName>
    <definedName name="DadosExternos_116" localSheetId="9">'Cotacao 3'!$C$7:$C$60</definedName>
    <definedName name="DadosExternos_116" localSheetId="10">'Cotacao 4'!$C$7:$C$60</definedName>
    <definedName name="DadosExternos_116" localSheetId="11">'Cotacao 5'!$C$7:$C$60</definedName>
    <definedName name="DadosExternos_117" localSheetId="7">Cotacao!$C$7:$C$62</definedName>
    <definedName name="DadosExternos_117" localSheetId="8">'Cotacao 2'!$C$7:$C$62</definedName>
    <definedName name="DadosExternos_117" localSheetId="9">'Cotacao 3'!$C$7:$C$62</definedName>
    <definedName name="DadosExternos_117" localSheetId="10">'Cotacao 4'!$C$7:$C$62</definedName>
    <definedName name="DadosExternos_117" localSheetId="11">'Cotacao 5'!$C$7:$C$62</definedName>
    <definedName name="DadosExternos_118" localSheetId="7">Cotacao!$C$7:$C$61</definedName>
    <definedName name="DadosExternos_118" localSheetId="8">'Cotacao 2'!$C$7:$C$61</definedName>
    <definedName name="DadosExternos_118" localSheetId="9">'Cotacao 3'!$C$7:$C$61</definedName>
    <definedName name="DadosExternos_118" localSheetId="10">'Cotacao 4'!$C$7:$C$61</definedName>
    <definedName name="DadosExternos_118" localSheetId="11">'Cotacao 5'!$C$7:$C$61</definedName>
    <definedName name="DadosExternos_119" localSheetId="7">Cotacao!$C$7:$C$62</definedName>
    <definedName name="DadosExternos_119" localSheetId="8">'Cotacao 2'!$C$7:$C$62</definedName>
    <definedName name="DadosExternos_119" localSheetId="9">'Cotacao 3'!$C$7:$C$62</definedName>
    <definedName name="DadosExternos_119" localSheetId="10">'Cotacao 4'!$C$7:$C$62</definedName>
    <definedName name="DadosExternos_119" localSheetId="11">'Cotacao 5'!$C$7:$C$62</definedName>
    <definedName name="DadosExternos_12" localSheetId="7">Cotacao!$C$7:$C$63</definedName>
    <definedName name="DadosExternos_12" localSheetId="8">'Cotacao 2'!$C$7:$C$63</definedName>
    <definedName name="DadosExternos_12" localSheetId="9">'Cotacao 3'!$C$7:$C$63</definedName>
    <definedName name="DadosExternos_12" localSheetId="10">'Cotacao 4'!$C$7:$C$63</definedName>
    <definedName name="DadosExternos_12" localSheetId="11">'Cotacao 5'!$C$7:$C$63</definedName>
    <definedName name="DadosExternos_120" localSheetId="7">Cotacao!$C$7:$C$64</definedName>
    <definedName name="DadosExternos_120" localSheetId="8">'Cotacao 2'!$C$7:$C$64</definedName>
    <definedName name="DadosExternos_120" localSheetId="9">'Cotacao 3'!$C$7:$C$64</definedName>
    <definedName name="DadosExternos_120" localSheetId="10">'Cotacao 4'!$C$7:$C$64</definedName>
    <definedName name="DadosExternos_120" localSheetId="11">'Cotacao 5'!$C$7:$C$64</definedName>
    <definedName name="DadosExternos_121" localSheetId="7">Cotacao!$C$7:$C$65</definedName>
    <definedName name="DadosExternos_121" localSheetId="8">'Cotacao 2'!$C$7:$C$65</definedName>
    <definedName name="DadosExternos_121" localSheetId="9">'Cotacao 3'!$C$7:$C$65</definedName>
    <definedName name="DadosExternos_121" localSheetId="10">'Cotacao 4'!$C$7:$C$65</definedName>
    <definedName name="DadosExternos_121" localSheetId="11">'Cotacao 5'!$C$7:$C$65</definedName>
    <definedName name="DadosExternos_122" localSheetId="7">Cotacao!$C$7:$C$65</definedName>
    <definedName name="DadosExternos_122" localSheetId="8">'Cotacao 2'!$C$7:$C$65</definedName>
    <definedName name="DadosExternos_122" localSheetId="9">'Cotacao 3'!$C$7:$C$65</definedName>
    <definedName name="DadosExternos_122" localSheetId="10">'Cotacao 4'!$C$7:$C$65</definedName>
    <definedName name="DadosExternos_122" localSheetId="11">'Cotacao 5'!$C$7:$C$65</definedName>
    <definedName name="DadosExternos_123" localSheetId="7">Cotacao!$C$7:$C$66</definedName>
    <definedName name="DadosExternos_123" localSheetId="8">'Cotacao 2'!$C$7:$C$66</definedName>
    <definedName name="DadosExternos_123" localSheetId="9">'Cotacao 3'!$C$7:$C$66</definedName>
    <definedName name="DadosExternos_123" localSheetId="10">'Cotacao 4'!$C$7:$C$66</definedName>
    <definedName name="DadosExternos_123" localSheetId="11">'Cotacao 5'!$C$7:$C$66</definedName>
    <definedName name="DadosExternos_124" localSheetId="7">Cotacao!$C$7:$C$69</definedName>
    <definedName name="DadosExternos_124" localSheetId="8">'Cotacao 2'!$C$7:$C$69</definedName>
    <definedName name="DadosExternos_124" localSheetId="9">'Cotacao 3'!$C$7:$C$69</definedName>
    <definedName name="DadosExternos_124" localSheetId="10">'Cotacao 4'!$C$7:$C$69</definedName>
    <definedName name="DadosExternos_124" localSheetId="11">'Cotacao 5'!$C$7:$C$69</definedName>
    <definedName name="DadosExternos_125" localSheetId="7">Cotacao!$C$7:$C$67</definedName>
    <definedName name="DadosExternos_125" localSheetId="8">'Cotacao 2'!$C$7:$C$67</definedName>
    <definedName name="DadosExternos_125" localSheetId="9">'Cotacao 3'!$C$7:$C$67</definedName>
    <definedName name="DadosExternos_125" localSheetId="10">'Cotacao 4'!$C$7:$C$67</definedName>
    <definedName name="DadosExternos_125" localSheetId="11">'Cotacao 5'!$C$7:$C$67</definedName>
    <definedName name="DadosExternos_126" localSheetId="7">Cotacao!$C$7:$C$70</definedName>
    <definedName name="DadosExternos_126" localSheetId="8">'Cotacao 2'!$C$7:$C$70</definedName>
    <definedName name="DadosExternos_126" localSheetId="9">'Cotacao 3'!$C$7:$C$70</definedName>
    <definedName name="DadosExternos_126" localSheetId="10">'Cotacao 4'!$C$7:$C$70</definedName>
    <definedName name="DadosExternos_126" localSheetId="11">'Cotacao 5'!$C$7:$C$70</definedName>
    <definedName name="DadosExternos_127" localSheetId="7">Cotacao!$C$7:$C$68</definedName>
    <definedName name="DadosExternos_127" localSheetId="8">'Cotacao 2'!$C$7:$C$68</definedName>
    <definedName name="DadosExternos_127" localSheetId="9">'Cotacao 3'!$C$7:$C$68</definedName>
    <definedName name="DadosExternos_127" localSheetId="10">'Cotacao 4'!$C$7:$C$68</definedName>
    <definedName name="DadosExternos_127" localSheetId="11">'Cotacao 5'!$C$7:$C$68</definedName>
    <definedName name="DadosExternos_128" localSheetId="7">Cotacao!$C$7:$C$69</definedName>
    <definedName name="DadosExternos_128" localSheetId="8">'Cotacao 2'!$C$7:$C$69</definedName>
    <definedName name="DadosExternos_128" localSheetId="9">'Cotacao 3'!$C$7:$C$69</definedName>
    <definedName name="DadosExternos_128" localSheetId="10">'Cotacao 4'!$C$7:$C$69</definedName>
    <definedName name="DadosExternos_128" localSheetId="11">'Cotacao 5'!$C$7:$C$69</definedName>
    <definedName name="DadosExternos_129" localSheetId="7">Cotacao!$C$7:$C$69</definedName>
    <definedName name="DadosExternos_129" localSheetId="8">'Cotacao 2'!$C$7:$C$69</definedName>
    <definedName name="DadosExternos_129" localSheetId="9">'Cotacao 3'!$C$7:$C$69</definedName>
    <definedName name="DadosExternos_129" localSheetId="10">'Cotacao 4'!$C$7:$C$69</definedName>
    <definedName name="DadosExternos_129" localSheetId="11">'Cotacao 5'!$C$7:$C$69</definedName>
    <definedName name="DadosExternos_130" localSheetId="7">Cotacao!$C$7:$C$70</definedName>
    <definedName name="DadosExternos_130" localSheetId="8">'Cotacao 2'!$C$7:$C$70</definedName>
    <definedName name="DadosExternos_130" localSheetId="9">'Cotacao 3'!$C$7:$C$70</definedName>
    <definedName name="DadosExternos_130" localSheetId="10">'Cotacao 4'!$C$7:$C$70</definedName>
    <definedName name="DadosExternos_130" localSheetId="11">'Cotacao 5'!$C$7:$C$70</definedName>
    <definedName name="DadosExternos_131" localSheetId="7">Cotacao!$C$7:$C$70</definedName>
    <definedName name="DadosExternos_131" localSheetId="8">'Cotacao 2'!$C$7:$C$70</definedName>
    <definedName name="DadosExternos_131" localSheetId="9">'Cotacao 3'!$C$7:$C$70</definedName>
    <definedName name="DadosExternos_131" localSheetId="10">'Cotacao 4'!$C$7:$C$70</definedName>
    <definedName name="DadosExternos_131" localSheetId="11">'Cotacao 5'!$C$7:$C$70</definedName>
    <definedName name="DadosExternos_132" localSheetId="7">Cotacao!$C$7:$C$71</definedName>
    <definedName name="DadosExternos_132" localSheetId="8">'Cotacao 2'!$C$7:$C$71</definedName>
    <definedName name="DadosExternos_132" localSheetId="9">'Cotacao 3'!$C$7:$C$71</definedName>
    <definedName name="DadosExternos_132" localSheetId="10">'Cotacao 4'!$C$7:$C$71</definedName>
    <definedName name="DadosExternos_132" localSheetId="11">'Cotacao 5'!$C$7:$C$71</definedName>
    <definedName name="DadosExternos_133" localSheetId="7">Cotacao!$C$7:$C$73</definedName>
    <definedName name="DadosExternos_133" localSheetId="8">'Cotacao 2'!$C$7:$C$73</definedName>
    <definedName name="DadosExternos_133" localSheetId="9">'Cotacao 3'!$C$7:$C$73</definedName>
    <definedName name="DadosExternos_133" localSheetId="10">'Cotacao 4'!$C$7:$C$73</definedName>
    <definedName name="DadosExternos_133" localSheetId="11">'Cotacao 5'!$C$7:$C$73</definedName>
    <definedName name="DadosExternos_134" localSheetId="7">Cotacao!$C$7:$C$74</definedName>
    <definedName name="DadosExternos_134" localSheetId="8">'Cotacao 2'!$C$7:$C$74</definedName>
    <definedName name="DadosExternos_134" localSheetId="9">'Cotacao 3'!$C$7:$C$74</definedName>
    <definedName name="DadosExternos_134" localSheetId="10">'Cotacao 4'!$C$7:$C$74</definedName>
    <definedName name="DadosExternos_134" localSheetId="11">'Cotacao 5'!$C$7:$C$74</definedName>
    <definedName name="DadosExternos_135" localSheetId="7">Cotacao!$C$7:$C$65</definedName>
    <definedName name="DadosExternos_135" localSheetId="8">'Cotacao 2'!$C$7:$C$65</definedName>
    <definedName name="DadosExternos_135" localSheetId="9">'Cotacao 3'!$C$7:$C$65</definedName>
    <definedName name="DadosExternos_135" localSheetId="10">'Cotacao 4'!$C$7:$C$65</definedName>
    <definedName name="DadosExternos_135" localSheetId="11">'Cotacao 5'!$C$7:$C$65</definedName>
    <definedName name="DadosExternos_136" localSheetId="7">Cotacao!$C$7:$C$67</definedName>
    <definedName name="DadosExternos_136" localSheetId="8">'Cotacao 2'!$C$7:$C$67</definedName>
    <definedName name="DadosExternos_136" localSheetId="9">'Cotacao 3'!$C$7:$C$67</definedName>
    <definedName name="DadosExternos_136" localSheetId="10">'Cotacao 4'!$C$7:$C$67</definedName>
    <definedName name="DadosExternos_136" localSheetId="11">'Cotacao 5'!$C$7:$C$67</definedName>
    <definedName name="DadosExternos_137" localSheetId="7">Cotacao!$C$7:$C$70</definedName>
    <definedName name="DadosExternos_137" localSheetId="8">'Cotacao 2'!$C$7:$C$70</definedName>
    <definedName name="DadosExternos_137" localSheetId="9">'Cotacao 3'!$C$7:$C$70</definedName>
    <definedName name="DadosExternos_137" localSheetId="10">'Cotacao 4'!$C$7:$C$70</definedName>
    <definedName name="DadosExternos_137" localSheetId="11">'Cotacao 5'!$C$7:$C$70</definedName>
    <definedName name="DadosExternos_138" localSheetId="7">Cotacao!$C$7:$C$70</definedName>
    <definedName name="DadosExternos_138" localSheetId="8">'Cotacao 2'!$C$7:$C$70</definedName>
    <definedName name="DadosExternos_138" localSheetId="9">'Cotacao 3'!$C$7:$C$70</definedName>
    <definedName name="DadosExternos_138" localSheetId="10">'Cotacao 4'!$C$7:$C$70</definedName>
    <definedName name="DadosExternos_138" localSheetId="11">'Cotacao 5'!$C$7:$C$70</definedName>
    <definedName name="DadosExternos_139" localSheetId="7">Cotacao!$C$7:$C$69</definedName>
    <definedName name="DadosExternos_139" localSheetId="8">'Cotacao 2'!$C$7:$C$69</definedName>
    <definedName name="DadosExternos_139" localSheetId="9">'Cotacao 3'!$C$7:$C$69</definedName>
    <definedName name="DadosExternos_139" localSheetId="10">'Cotacao 4'!$C$7:$C$69</definedName>
    <definedName name="DadosExternos_139" localSheetId="11">'Cotacao 5'!$C$7:$C$69</definedName>
    <definedName name="DadosExternos_14" localSheetId="7">Cotacao!$C$7:$C$63</definedName>
    <definedName name="DadosExternos_14" localSheetId="8">'Cotacao 2'!$C$7:$C$63</definedName>
    <definedName name="DadosExternos_14" localSheetId="9">'Cotacao 3'!$C$7:$C$63</definedName>
    <definedName name="DadosExternos_14" localSheetId="10">'Cotacao 4'!$C$7:$C$63</definedName>
    <definedName name="DadosExternos_14" localSheetId="11">'Cotacao 5'!$C$7:$C$63</definedName>
    <definedName name="DadosExternos_140" localSheetId="7">Cotacao!$C$7:$C$72</definedName>
    <definedName name="DadosExternos_140" localSheetId="8">'Cotacao 2'!$C$7:$C$72</definedName>
    <definedName name="DadosExternos_140" localSheetId="9">'Cotacao 3'!$C$7:$C$72</definedName>
    <definedName name="DadosExternos_140" localSheetId="10">'Cotacao 4'!$C$7:$C$72</definedName>
    <definedName name="DadosExternos_140" localSheetId="11">'Cotacao 5'!$C$7:$C$72</definedName>
    <definedName name="DadosExternos_141" localSheetId="7">Cotacao!$C$7:$C$74</definedName>
    <definedName name="DadosExternos_141" localSheetId="8">'Cotacao 2'!$C$7:$C$74</definedName>
    <definedName name="DadosExternos_141" localSheetId="9">'Cotacao 3'!$C$7:$C$74</definedName>
    <definedName name="DadosExternos_141" localSheetId="10">'Cotacao 4'!$C$7:$C$74</definedName>
    <definedName name="DadosExternos_141" localSheetId="11">'Cotacao 5'!$C$7:$C$74</definedName>
    <definedName name="DadosExternos_142" localSheetId="7">Cotacao!$C$7:$C$76</definedName>
    <definedName name="DadosExternos_142" localSheetId="8">'Cotacao 2'!$C$7:$C$76</definedName>
    <definedName name="DadosExternos_142" localSheetId="9">'Cotacao 3'!$C$7:$C$76</definedName>
    <definedName name="DadosExternos_142" localSheetId="10">'Cotacao 4'!$C$7:$C$76</definedName>
    <definedName name="DadosExternos_142" localSheetId="11">'Cotacao 5'!$C$7:$C$76</definedName>
    <definedName name="DadosExternos_143" localSheetId="7">Cotacao!$C$7:$C$75</definedName>
    <definedName name="DadosExternos_143" localSheetId="8">'Cotacao 2'!$C$7:$C$75</definedName>
    <definedName name="DadosExternos_143" localSheetId="9">'Cotacao 3'!$C$7:$C$75</definedName>
    <definedName name="DadosExternos_143" localSheetId="10">'Cotacao 4'!$C$7:$C$75</definedName>
    <definedName name="DadosExternos_143" localSheetId="11">'Cotacao 5'!$C$7:$C$75</definedName>
    <definedName name="DadosExternos_144" localSheetId="7">Cotacao!$C$7:$C$77</definedName>
    <definedName name="DadosExternos_144" localSheetId="8">'Cotacao 2'!$C$7:$C$77</definedName>
    <definedName name="DadosExternos_144" localSheetId="9">'Cotacao 3'!$C$7:$C$77</definedName>
    <definedName name="DadosExternos_144" localSheetId="10">'Cotacao 4'!$C$7:$C$77</definedName>
    <definedName name="DadosExternos_144" localSheetId="11">'Cotacao 5'!$C$7:$C$77</definedName>
    <definedName name="DadosExternos_145" localSheetId="7">Cotacao!$C$7:$C$78</definedName>
    <definedName name="DadosExternos_145" localSheetId="8">'Cotacao 2'!$C$7:$C$78</definedName>
    <definedName name="DadosExternos_145" localSheetId="9">'Cotacao 3'!$C$7:$C$78</definedName>
    <definedName name="DadosExternos_145" localSheetId="10">'Cotacao 4'!$C$7:$C$78</definedName>
    <definedName name="DadosExternos_145" localSheetId="11">'Cotacao 5'!$C$7:$C$78</definedName>
    <definedName name="DadosExternos_146" localSheetId="7">Cotacao!$C$7:$C$80</definedName>
    <definedName name="DadosExternos_146" localSheetId="8">'Cotacao 2'!$C$7:$C$80</definedName>
    <definedName name="DadosExternos_146" localSheetId="9">'Cotacao 3'!$C$7:$C$80</definedName>
    <definedName name="DadosExternos_146" localSheetId="10">'Cotacao 4'!$C$7:$C$80</definedName>
    <definedName name="DadosExternos_146" localSheetId="11">'Cotacao 5'!$C$7:$C$80</definedName>
    <definedName name="DadosExternos_147" localSheetId="7">Cotacao!$C$7:$C$81</definedName>
    <definedName name="DadosExternos_147" localSheetId="8">'Cotacao 2'!$C$7:$C$81</definedName>
    <definedName name="DadosExternos_147" localSheetId="9">'Cotacao 3'!$C$7:$C$81</definedName>
    <definedName name="DadosExternos_147" localSheetId="10">'Cotacao 4'!$C$7:$C$81</definedName>
    <definedName name="DadosExternos_147" localSheetId="11">'Cotacao 5'!$C$7:$C$81</definedName>
    <definedName name="DadosExternos_148" localSheetId="7">Cotacao!$C$7:$C$83</definedName>
    <definedName name="DadosExternos_148" localSheetId="8">'Cotacao 2'!$C$7:$C$83</definedName>
    <definedName name="DadosExternos_148" localSheetId="9">'Cotacao 3'!$C$7:$C$83</definedName>
    <definedName name="DadosExternos_148" localSheetId="10">'Cotacao 4'!$C$7:$C$83</definedName>
    <definedName name="DadosExternos_148" localSheetId="11">'Cotacao 5'!$C$7:$C$83</definedName>
    <definedName name="DadosExternos_149" localSheetId="7">Cotacao!$C$7:$C$83</definedName>
    <definedName name="DadosExternos_149" localSheetId="8">'Cotacao 2'!$C$7:$C$83</definedName>
    <definedName name="DadosExternos_149" localSheetId="9">'Cotacao 3'!$C$7:$C$83</definedName>
    <definedName name="DadosExternos_149" localSheetId="10">'Cotacao 4'!$C$7:$C$83</definedName>
    <definedName name="DadosExternos_149" localSheetId="11">'Cotacao 5'!$C$7:$C$83</definedName>
    <definedName name="DadosExternos_15" localSheetId="7">Cotacao!$C$7:$C$63</definedName>
    <definedName name="DadosExternos_15" localSheetId="8">'Cotacao 2'!$C$7:$C$63</definedName>
    <definedName name="DadosExternos_15" localSheetId="9">'Cotacao 3'!$C$7:$C$63</definedName>
    <definedName name="DadosExternos_15" localSheetId="10">'Cotacao 4'!$C$7:$C$63</definedName>
    <definedName name="DadosExternos_15" localSheetId="11">'Cotacao 5'!$C$7:$C$63</definedName>
    <definedName name="DadosExternos_150" localSheetId="7">Cotacao!$C$7:$C$81</definedName>
    <definedName name="DadosExternos_150" localSheetId="8">'Cotacao 2'!$C$7:$C$81</definedName>
    <definedName name="DadosExternos_150" localSheetId="9">'Cotacao 3'!$C$7:$C$81</definedName>
    <definedName name="DadosExternos_150" localSheetId="10">'Cotacao 4'!$C$7:$C$81</definedName>
    <definedName name="DadosExternos_150" localSheetId="11">'Cotacao 5'!$C$7:$C$81</definedName>
    <definedName name="DadosExternos_151" localSheetId="7">Cotacao!$C$7:$C$82</definedName>
    <definedName name="DadosExternos_151" localSheetId="8">'Cotacao 2'!$C$7:$C$82</definedName>
    <definedName name="DadosExternos_151" localSheetId="9">'Cotacao 3'!$C$7:$C$82</definedName>
    <definedName name="DadosExternos_151" localSheetId="10">'Cotacao 4'!$C$7:$C$82</definedName>
    <definedName name="DadosExternos_151" localSheetId="11">'Cotacao 5'!$C$7:$C$82</definedName>
    <definedName name="DadosExternos_152" localSheetId="7">Cotacao!$C$7:$C$84</definedName>
    <definedName name="DadosExternos_152" localSheetId="8">'Cotacao 2'!$C$7:$C$84</definedName>
    <definedName name="DadosExternos_152" localSheetId="9">'Cotacao 3'!$C$7:$C$84</definedName>
    <definedName name="DadosExternos_152" localSheetId="10">'Cotacao 4'!$C$7:$C$84</definedName>
    <definedName name="DadosExternos_152" localSheetId="11">'Cotacao 5'!$C$7:$C$84</definedName>
    <definedName name="DadosExternos_153" localSheetId="7">Cotacao!$C$7:$C$85</definedName>
    <definedName name="DadosExternos_153" localSheetId="8">'Cotacao 2'!$C$7:$C$85</definedName>
    <definedName name="DadosExternos_153" localSheetId="9">'Cotacao 3'!$C$7:$C$85</definedName>
    <definedName name="DadosExternos_153" localSheetId="10">'Cotacao 4'!$C$7:$C$85</definedName>
    <definedName name="DadosExternos_153" localSheetId="11">'Cotacao 5'!$C$7:$C$85</definedName>
    <definedName name="DadosExternos_154" localSheetId="7">Cotacao!$C$7:$C$87</definedName>
    <definedName name="DadosExternos_154" localSheetId="8">'Cotacao 2'!$C$7:$C$87</definedName>
    <definedName name="DadosExternos_154" localSheetId="9">'Cotacao 3'!$C$7:$C$87</definedName>
    <definedName name="DadosExternos_154" localSheetId="10">'Cotacao 4'!$C$7:$C$87</definedName>
    <definedName name="DadosExternos_154" localSheetId="11">'Cotacao 5'!$C$7:$C$87</definedName>
    <definedName name="DadosExternos_155" localSheetId="7">Cotacao!$C$7:$C$89</definedName>
    <definedName name="DadosExternos_155" localSheetId="8">'Cotacao 2'!$C$7:$C$89</definedName>
    <definedName name="DadosExternos_155" localSheetId="9">'Cotacao 3'!$C$7:$C$89</definedName>
    <definedName name="DadosExternos_155" localSheetId="10">'Cotacao 4'!$C$7:$C$89</definedName>
    <definedName name="DadosExternos_155" localSheetId="11">'Cotacao 5'!$C$7:$C$89</definedName>
    <definedName name="DadosExternos_156" localSheetId="7">Cotacao!$C$7:$C$91</definedName>
    <definedName name="DadosExternos_156" localSheetId="8">'Cotacao 2'!$C$7:$C$91</definedName>
    <definedName name="DadosExternos_156" localSheetId="9">'Cotacao 3'!$C$7:$C$91</definedName>
    <definedName name="DadosExternos_156" localSheetId="10">'Cotacao 4'!$C$7:$C$91</definedName>
    <definedName name="DadosExternos_156" localSheetId="11">'Cotacao 5'!$C$7:$C$91</definedName>
    <definedName name="DadosExternos_157" localSheetId="7">Cotacao!$C$7:$C$93</definedName>
    <definedName name="DadosExternos_157" localSheetId="8">'Cotacao 2'!$C$7:$C$93</definedName>
    <definedName name="DadosExternos_157" localSheetId="9">'Cotacao 3'!$C$7:$C$93</definedName>
    <definedName name="DadosExternos_157" localSheetId="10">'Cotacao 4'!$C$7:$C$93</definedName>
    <definedName name="DadosExternos_157" localSheetId="11">'Cotacao 5'!$C$7:$C$93</definedName>
    <definedName name="DadosExternos_158" localSheetId="7">Cotacao!$C$7:$C$94</definedName>
    <definedName name="DadosExternos_158" localSheetId="8">'Cotacao 2'!$C$7:$C$94</definedName>
    <definedName name="DadosExternos_158" localSheetId="9">'Cotacao 3'!$C$7:$C$94</definedName>
    <definedName name="DadosExternos_158" localSheetId="10">'Cotacao 4'!$C$7:$C$94</definedName>
    <definedName name="DadosExternos_158" localSheetId="11">'Cotacao 5'!$C$7:$C$94</definedName>
    <definedName name="DadosExternos_159" localSheetId="7">Cotacao!$C$7:$C$94</definedName>
    <definedName name="DadosExternos_159" localSheetId="8">'Cotacao 2'!$C$7:$C$94</definedName>
    <definedName name="DadosExternos_159" localSheetId="9">'Cotacao 3'!$C$7:$C$94</definedName>
    <definedName name="DadosExternos_159" localSheetId="10">'Cotacao 4'!$C$7:$C$94</definedName>
    <definedName name="DadosExternos_159" localSheetId="11">'Cotacao 5'!$C$7:$C$94</definedName>
    <definedName name="DadosExternos_16" localSheetId="7">Cotacao!$C$7:$C$63</definedName>
    <definedName name="DadosExternos_16" localSheetId="8">'Cotacao 2'!$C$7:$C$63</definedName>
    <definedName name="DadosExternos_16" localSheetId="9">'Cotacao 3'!$C$7:$C$63</definedName>
    <definedName name="DadosExternos_16" localSheetId="10">'Cotacao 4'!$C$7:$C$63</definedName>
    <definedName name="DadosExternos_16" localSheetId="11">'Cotacao 5'!$C$7:$C$63</definedName>
    <definedName name="DadosExternos_160" localSheetId="7">Cotacao!$C$7:$C$95</definedName>
    <definedName name="DadosExternos_160" localSheetId="8">'Cotacao 2'!$C$7:$C$95</definedName>
    <definedName name="DadosExternos_160" localSheetId="9">'Cotacao 3'!$C$7:$C$95</definedName>
    <definedName name="DadosExternos_160" localSheetId="10">'Cotacao 4'!$C$7:$C$95</definedName>
    <definedName name="DadosExternos_160" localSheetId="11">'Cotacao 5'!$C$7:$C$95</definedName>
    <definedName name="DadosExternos_161" localSheetId="7">Cotacao!$C$7:$C$94</definedName>
    <definedName name="DadosExternos_161" localSheetId="8">'Cotacao 2'!$C$7:$C$94</definedName>
    <definedName name="DadosExternos_161" localSheetId="9">'Cotacao 3'!$C$7:$C$94</definedName>
    <definedName name="DadosExternos_161" localSheetId="10">'Cotacao 4'!$C$7:$C$94</definedName>
    <definedName name="DadosExternos_161" localSheetId="11">'Cotacao 5'!$C$7:$C$94</definedName>
    <definedName name="DadosExternos_162" localSheetId="7">Cotacao!$C$7:$C$97</definedName>
    <definedName name="DadosExternos_162" localSheetId="8">'Cotacao 2'!$C$7:$C$97</definedName>
    <definedName name="DadosExternos_162" localSheetId="9">'Cotacao 3'!$C$7:$C$97</definedName>
    <definedName name="DadosExternos_162" localSheetId="10">'Cotacao 4'!$C$7:$C$97</definedName>
    <definedName name="DadosExternos_162" localSheetId="11">'Cotacao 5'!$C$7:$C$97</definedName>
    <definedName name="DadosExternos_163" localSheetId="7">Cotacao!$C$7:$C$96</definedName>
    <definedName name="DadosExternos_163" localSheetId="8">'Cotacao 2'!$C$7:$C$96</definedName>
    <definedName name="DadosExternos_163" localSheetId="9">'Cotacao 3'!$C$7:$C$96</definedName>
    <definedName name="DadosExternos_163" localSheetId="10">'Cotacao 4'!$C$7:$C$96</definedName>
    <definedName name="DadosExternos_163" localSheetId="11">'Cotacao 5'!$C$7:$C$96</definedName>
    <definedName name="DadosExternos_164" localSheetId="7">Cotacao!$C$7:$C$95</definedName>
    <definedName name="DadosExternos_164" localSheetId="8">'Cotacao 2'!$C$7:$C$95</definedName>
    <definedName name="DadosExternos_164" localSheetId="9">'Cotacao 3'!$C$7:$C$95</definedName>
    <definedName name="DadosExternos_164" localSheetId="10">'Cotacao 4'!$C$7:$C$95</definedName>
    <definedName name="DadosExternos_164" localSheetId="11">'Cotacao 5'!$C$7:$C$95</definedName>
    <definedName name="DadosExternos_165" localSheetId="7">Cotacao!$C$7:$C$97</definedName>
    <definedName name="DadosExternos_165" localSheetId="8">'Cotacao 2'!$C$7:$C$97</definedName>
    <definedName name="DadosExternos_165" localSheetId="9">'Cotacao 3'!$C$7:$C$97</definedName>
    <definedName name="DadosExternos_165" localSheetId="10">'Cotacao 4'!$C$7:$C$97</definedName>
    <definedName name="DadosExternos_165" localSheetId="11">'Cotacao 5'!$C$7:$C$97</definedName>
    <definedName name="DadosExternos_166" localSheetId="7">Cotacao!$C$7:$C$104</definedName>
    <definedName name="DadosExternos_166" localSheetId="8">'Cotacao 2'!$C$7:$C$104</definedName>
    <definedName name="DadosExternos_166" localSheetId="9">'Cotacao 3'!$C$7:$C$104</definedName>
    <definedName name="DadosExternos_166" localSheetId="10">'Cotacao 4'!$C$7:$C$104</definedName>
    <definedName name="DadosExternos_166" localSheetId="11">'Cotacao 5'!$C$7:$C$104</definedName>
    <definedName name="DadosExternos_167" localSheetId="7">Cotacao!$C$7:$C$106</definedName>
    <definedName name="DadosExternos_167" localSheetId="8">'Cotacao 2'!$C$7:$C$106</definedName>
    <definedName name="DadosExternos_167" localSheetId="9">'Cotacao 3'!$C$7:$C$106</definedName>
    <definedName name="DadosExternos_167" localSheetId="10">'Cotacao 4'!$C$7:$C$106</definedName>
    <definedName name="DadosExternos_167" localSheetId="11">'Cotacao 5'!$C$7:$C$106</definedName>
    <definedName name="DadosExternos_168" localSheetId="7">Cotacao!$C$7:$C$108</definedName>
    <definedName name="DadosExternos_168" localSheetId="8">'Cotacao 2'!$C$7:$C$108</definedName>
    <definedName name="DadosExternos_168" localSheetId="9">'Cotacao 3'!$C$7:$C$108</definedName>
    <definedName name="DadosExternos_168" localSheetId="10">'Cotacao 4'!$C$7:$C$108</definedName>
    <definedName name="DadosExternos_168" localSheetId="11">'Cotacao 5'!$C$7:$C$108</definedName>
    <definedName name="DadosExternos_169" localSheetId="7">Cotacao!$C$7:$C$110</definedName>
    <definedName name="DadosExternos_169" localSheetId="8">'Cotacao 2'!$C$7:$C$110</definedName>
    <definedName name="DadosExternos_169" localSheetId="9">'Cotacao 3'!$C$7:$C$110</definedName>
    <definedName name="DadosExternos_169" localSheetId="10">'Cotacao 4'!$C$7:$C$110</definedName>
    <definedName name="DadosExternos_169" localSheetId="11">'Cotacao 5'!$C$7:$C$110</definedName>
    <definedName name="DadosExternos_17" localSheetId="7">Cotacao!$C$7:$C$63</definedName>
    <definedName name="DadosExternos_17" localSheetId="8">'Cotacao 2'!$C$7:$C$63</definedName>
    <definedName name="DadosExternos_17" localSheetId="9">'Cotacao 3'!$C$7:$C$63</definedName>
    <definedName name="DadosExternos_17" localSheetId="10">'Cotacao 4'!$C$7:$C$63</definedName>
    <definedName name="DadosExternos_17" localSheetId="11">'Cotacao 5'!$C$7:$C$63</definedName>
    <definedName name="DadosExternos_170" localSheetId="7">Cotacao!$C$7:$C$109</definedName>
    <definedName name="DadosExternos_170" localSheetId="8">'Cotacao 2'!$C$7:$C$109</definedName>
    <definedName name="DadosExternos_170" localSheetId="9">'Cotacao 3'!$C$7:$C$109</definedName>
    <definedName name="DadosExternos_170" localSheetId="10">'Cotacao 4'!$C$7:$C$109</definedName>
    <definedName name="DadosExternos_170" localSheetId="11">'Cotacao 5'!$C$7:$C$109</definedName>
    <definedName name="DadosExternos_171" localSheetId="7">Cotacao!$C$7:$C$110</definedName>
    <definedName name="DadosExternos_171" localSheetId="8">'Cotacao 2'!$C$7:$C$110</definedName>
    <definedName name="DadosExternos_171" localSheetId="9">'Cotacao 3'!$C$7:$C$110</definedName>
    <definedName name="DadosExternos_171" localSheetId="10">'Cotacao 4'!$C$7:$C$110</definedName>
    <definedName name="DadosExternos_171" localSheetId="11">'Cotacao 5'!$C$7:$C$110</definedName>
    <definedName name="DadosExternos_172" localSheetId="7">Cotacao!$C$7:$C$110</definedName>
    <definedName name="DadosExternos_172" localSheetId="8">'Cotacao 2'!$C$7:$C$110</definedName>
    <definedName name="DadosExternos_172" localSheetId="9">'Cotacao 3'!$C$7:$C$110</definedName>
    <definedName name="DadosExternos_172" localSheetId="10">'Cotacao 4'!$C$7:$C$110</definedName>
    <definedName name="DadosExternos_172" localSheetId="11">'Cotacao 5'!$C$7:$C$110</definedName>
    <definedName name="DadosExternos_173" localSheetId="7">Cotacao!$C$7:$C$112</definedName>
    <definedName name="DadosExternos_173" localSheetId="8">'Cotacao 2'!$C$7:$C$112</definedName>
    <definedName name="DadosExternos_173" localSheetId="9">'Cotacao 3'!$C$7:$C$112</definedName>
    <definedName name="DadosExternos_173" localSheetId="10">'Cotacao 4'!$C$7:$C$112</definedName>
    <definedName name="DadosExternos_173" localSheetId="11">'Cotacao 5'!$C$7:$C$112</definedName>
    <definedName name="DadosExternos_174" localSheetId="7">Cotacao!$C$7:$C$112</definedName>
    <definedName name="DadosExternos_174" localSheetId="8">'Cotacao 2'!$C$7:$C$112</definedName>
    <definedName name="DadosExternos_174" localSheetId="9">'Cotacao 3'!$C$7:$C$112</definedName>
    <definedName name="DadosExternos_174" localSheetId="10">'Cotacao 4'!$C$7:$C$112</definedName>
    <definedName name="DadosExternos_174" localSheetId="11">'Cotacao 5'!$C$7:$C$112</definedName>
    <definedName name="DadosExternos_175" localSheetId="7">Cotacao!$C$7:$C$112</definedName>
    <definedName name="DadosExternos_175" localSheetId="8">'Cotacao 2'!$C$7:$C$112</definedName>
    <definedName name="DadosExternos_175" localSheetId="9">'Cotacao 3'!$C$7:$C$112</definedName>
    <definedName name="DadosExternos_175" localSheetId="10">'Cotacao 4'!$C$7:$C$112</definedName>
    <definedName name="DadosExternos_175" localSheetId="11">'Cotacao 5'!$C$7:$C$112</definedName>
    <definedName name="DadosExternos_176" localSheetId="7">Cotacao!$C$7:$C$112</definedName>
    <definedName name="DadosExternos_176" localSheetId="8">'Cotacao 2'!$C$7:$C$112</definedName>
    <definedName name="DadosExternos_176" localSheetId="9">'Cotacao 3'!$C$7:$C$112</definedName>
    <definedName name="DadosExternos_176" localSheetId="10">'Cotacao 4'!$C$7:$C$112</definedName>
    <definedName name="DadosExternos_176" localSheetId="11">'Cotacao 5'!$C$7:$C$112</definedName>
    <definedName name="DadosExternos_177" localSheetId="7">Cotacao!$C$7:$C$112</definedName>
    <definedName name="DadosExternos_177" localSheetId="8">'Cotacao 2'!$C$7:$C$112</definedName>
    <definedName name="DadosExternos_177" localSheetId="9">'Cotacao 3'!$C$7:$C$112</definedName>
    <definedName name="DadosExternos_177" localSheetId="10">'Cotacao 4'!$C$7:$C$112</definedName>
    <definedName name="DadosExternos_177" localSheetId="11">'Cotacao 5'!$C$7:$C$112</definedName>
    <definedName name="DadosExternos_178" localSheetId="7">Cotacao!$C$7:$C$112</definedName>
    <definedName name="DadosExternos_178" localSheetId="8">'Cotacao 2'!$C$7:$C$112</definedName>
    <definedName name="DadosExternos_178" localSheetId="9">'Cotacao 3'!$C$7:$C$112</definedName>
    <definedName name="DadosExternos_178" localSheetId="10">'Cotacao 4'!$C$7:$C$112</definedName>
    <definedName name="DadosExternos_178" localSheetId="11">'Cotacao 5'!$C$7:$C$112</definedName>
    <definedName name="DadosExternos_179" localSheetId="7">Cotacao!$C$7:$C$112</definedName>
    <definedName name="DadosExternos_179" localSheetId="8">'Cotacao 2'!$C$7:$C$112</definedName>
    <definedName name="DadosExternos_179" localSheetId="9">'Cotacao 3'!$C$7:$C$112</definedName>
    <definedName name="DadosExternos_179" localSheetId="10">'Cotacao 4'!$C$7:$C$112</definedName>
    <definedName name="DadosExternos_179" localSheetId="11">'Cotacao 5'!$C$7:$C$112</definedName>
    <definedName name="DadosExternos_18" localSheetId="7">Cotacao!$C$7:$C$64</definedName>
    <definedName name="DadosExternos_18" localSheetId="8">'Cotacao 2'!$C$7:$C$64</definedName>
    <definedName name="DadosExternos_18" localSheetId="9">'Cotacao 3'!$C$7:$C$64</definedName>
    <definedName name="DadosExternos_18" localSheetId="10">'Cotacao 4'!$C$7:$C$64</definedName>
    <definedName name="DadosExternos_18" localSheetId="11">'Cotacao 5'!$C$7:$C$64</definedName>
    <definedName name="DadosExternos_180" localSheetId="7">Cotacao!$C$7:$C$112</definedName>
    <definedName name="DadosExternos_180" localSheetId="8">'Cotacao 2'!$C$7:$C$112</definedName>
    <definedName name="DadosExternos_180" localSheetId="9">'Cotacao 3'!$C$7:$C$112</definedName>
    <definedName name="DadosExternos_180" localSheetId="10">'Cotacao 4'!$C$7:$C$112</definedName>
    <definedName name="DadosExternos_180" localSheetId="11">'Cotacao 5'!$C$7:$C$112</definedName>
    <definedName name="DadosExternos_181" localSheetId="7">Cotacao!$C$7:$C$112</definedName>
    <definedName name="DadosExternos_181" localSheetId="8">'Cotacao 2'!$C$7:$C$112</definedName>
    <definedName name="DadosExternos_181" localSheetId="9">'Cotacao 3'!$C$7:$C$112</definedName>
    <definedName name="DadosExternos_181" localSheetId="10">'Cotacao 4'!$C$7:$C$112</definedName>
    <definedName name="DadosExternos_181" localSheetId="11">'Cotacao 5'!$C$7:$C$112</definedName>
    <definedName name="DadosExternos_182" localSheetId="7">Cotacao!$C$7:$C$112</definedName>
    <definedName name="DadosExternos_182" localSheetId="8">'Cotacao 2'!$C$7:$C$112</definedName>
    <definedName name="DadosExternos_182" localSheetId="9">'Cotacao 3'!$C$7:$C$112</definedName>
    <definedName name="DadosExternos_182" localSheetId="10">'Cotacao 4'!$C$7:$C$112</definedName>
    <definedName name="DadosExternos_182" localSheetId="11">'Cotacao 5'!$C$7:$C$112</definedName>
    <definedName name="DadosExternos_183" localSheetId="7">Cotacao!$C$7:$C$112</definedName>
    <definedName name="DadosExternos_183" localSheetId="8">'Cotacao 2'!$C$7:$C$112</definedName>
    <definedName name="DadosExternos_183" localSheetId="9">'Cotacao 3'!$C$7:$C$112</definedName>
    <definedName name="DadosExternos_183" localSheetId="10">'Cotacao 4'!$C$7:$C$112</definedName>
    <definedName name="DadosExternos_183" localSheetId="11">'Cotacao 5'!$C$7:$C$112</definedName>
    <definedName name="DadosExternos_184" localSheetId="7">Cotacao!$C$7:$C$112</definedName>
    <definedName name="DadosExternos_184" localSheetId="8">'Cotacao 2'!$C$7:$C$8</definedName>
    <definedName name="DadosExternos_184" localSheetId="9">'Cotacao 3'!$C$7:$C$8</definedName>
    <definedName name="DadosExternos_184" localSheetId="10">'Cotacao 4'!$C$7:$C$8</definedName>
    <definedName name="DadosExternos_184" localSheetId="11">'Cotacao 5'!$C$7:$C$8</definedName>
    <definedName name="DadosExternos_185" localSheetId="7">Cotacao!$C$7:$C$112</definedName>
    <definedName name="DadosExternos_185" localSheetId="8">'Cotacao 2'!$C$7:$C$8</definedName>
    <definedName name="DadosExternos_185" localSheetId="9">'Cotacao 3'!$C$7:$C$8</definedName>
    <definedName name="DadosExternos_185" localSheetId="10">'Cotacao 4'!$C$7:$C$8</definedName>
    <definedName name="DadosExternos_185" localSheetId="11">'Cotacao 5'!$C$7:$C$8</definedName>
    <definedName name="DadosExternos_186" localSheetId="7">Cotacao!$C$7:$C$112</definedName>
    <definedName name="DadosExternos_186" localSheetId="8">'Cotacao 2'!$C$7:$C$9</definedName>
    <definedName name="DadosExternos_186" localSheetId="9">'Cotacao 3'!$C$7:$C$9</definedName>
    <definedName name="DadosExternos_186" localSheetId="10">'Cotacao 4'!$C$7:$C$9</definedName>
    <definedName name="DadosExternos_186" localSheetId="11">'Cotacao 5'!$C$7:$C$9</definedName>
    <definedName name="DadosExternos_187" localSheetId="7">Cotacao!$C$7:$C$112</definedName>
    <definedName name="DadosExternos_187" localSheetId="8">'Cotacao 2'!$C$7:$C$10</definedName>
    <definedName name="DadosExternos_187" localSheetId="9">'Cotacao 3'!$C$7:$C$10</definedName>
    <definedName name="DadosExternos_187" localSheetId="10">'Cotacao 4'!$C$7:$C$10</definedName>
    <definedName name="DadosExternos_187" localSheetId="11">'Cotacao 5'!$C$7:$C$10</definedName>
    <definedName name="DadosExternos_188" localSheetId="7">Cotacao!$C$7:$C$112</definedName>
    <definedName name="DadosExternos_188" localSheetId="8">'Cotacao 2'!$C$7:$C$13</definedName>
    <definedName name="DadosExternos_188" localSheetId="9">'Cotacao 3'!$C$7:$C$13</definedName>
    <definedName name="DadosExternos_188" localSheetId="10">'Cotacao 4'!$C$7:$C$13</definedName>
    <definedName name="DadosExternos_188" localSheetId="11">'Cotacao 5'!$C$7:$C$13</definedName>
    <definedName name="DadosExternos_189" localSheetId="7">Cotacao!$C$7:$C$112</definedName>
    <definedName name="DadosExternos_189" localSheetId="8">'Cotacao 2'!$C$7:$C$11</definedName>
    <definedName name="DadosExternos_189" localSheetId="9">'Cotacao 3'!$C$7:$C$11</definedName>
    <definedName name="DadosExternos_189" localSheetId="10">'Cotacao 4'!$C$7:$C$11</definedName>
    <definedName name="DadosExternos_189" localSheetId="11">'Cotacao 5'!$C$7:$C$11</definedName>
    <definedName name="DadosExternos_190" localSheetId="7">Cotacao!$C$7:$C$112</definedName>
    <definedName name="DadosExternos_190" localSheetId="8">'Cotacao 2'!$C$7:$C$13</definedName>
    <definedName name="DadosExternos_190" localSheetId="9">'Cotacao 3'!$C$7:$C$13</definedName>
    <definedName name="DadosExternos_190" localSheetId="10">'Cotacao 4'!$C$7:$C$13</definedName>
    <definedName name="DadosExternos_190" localSheetId="11">'Cotacao 5'!$C$7:$C$13</definedName>
    <definedName name="DadosExternos_191" localSheetId="7">Cotacao!$C$7:$C$112</definedName>
    <definedName name="DadosExternos_191" localSheetId="8">'Cotacao 2'!$C$7:$C$14</definedName>
    <definedName name="DadosExternos_191" localSheetId="9">'Cotacao 3'!$C$7:$C$14</definedName>
    <definedName name="DadosExternos_191" localSheetId="10">'Cotacao 4'!$C$7:$C$14</definedName>
    <definedName name="DadosExternos_191" localSheetId="11">'Cotacao 5'!$C$7:$C$14</definedName>
    <definedName name="DadosExternos_192" localSheetId="7">Cotacao!$C$7:$C$112</definedName>
    <definedName name="DadosExternos_192" localSheetId="8">'Cotacao 2'!$C$7:$C$16</definedName>
    <definedName name="DadosExternos_192" localSheetId="9">'Cotacao 3'!$C$7:$C$16</definedName>
    <definedName name="DadosExternos_192" localSheetId="10">'Cotacao 4'!$C$7:$C$16</definedName>
    <definedName name="DadosExternos_192" localSheetId="11">'Cotacao 5'!$C$7:$C$16</definedName>
    <definedName name="DadosExternos_193" localSheetId="7">Cotacao!$C$7:$C$112</definedName>
    <definedName name="DadosExternos_193" localSheetId="8">'Cotacao 2'!$C$7:$C$16</definedName>
    <definedName name="DadosExternos_193" localSheetId="9">'Cotacao 3'!$C$7:$C$16</definedName>
    <definedName name="DadosExternos_193" localSheetId="10">'Cotacao 4'!$C$7:$C$16</definedName>
    <definedName name="DadosExternos_193" localSheetId="11">'Cotacao 5'!$C$7:$C$16</definedName>
    <definedName name="DadosExternos_194" localSheetId="7">Cotacao!$C$7:$C$112</definedName>
    <definedName name="DadosExternos_194" localSheetId="8">'Cotacao 2'!$C$7:$C$17</definedName>
    <definedName name="DadosExternos_194" localSheetId="9">'Cotacao 3'!$C$7:$C$17</definedName>
    <definedName name="DadosExternos_194" localSheetId="10">'Cotacao 4'!$C$7:$C$17</definedName>
    <definedName name="DadosExternos_194" localSheetId="11">'Cotacao 5'!$C$7:$C$17</definedName>
    <definedName name="DadosExternos_195" localSheetId="7">Cotacao!$C$7:$C$112</definedName>
    <definedName name="DadosExternos_195" localSheetId="8">'Cotacao 2'!$C$7:$C$19</definedName>
    <definedName name="DadosExternos_195" localSheetId="9">'Cotacao 3'!$C$7:$C$19</definedName>
    <definedName name="DadosExternos_195" localSheetId="10">'Cotacao 4'!$C$7:$C$19</definedName>
    <definedName name="DadosExternos_195" localSheetId="11">'Cotacao 5'!$C$7:$C$19</definedName>
    <definedName name="DadosExternos_196" localSheetId="7">Cotacao!$C$7:$C$112</definedName>
    <definedName name="DadosExternos_196" localSheetId="8">'Cotacao 2'!$C$7:$C$22</definedName>
    <definedName name="DadosExternos_196" localSheetId="9">'Cotacao 3'!$C$7:$C$22</definedName>
    <definedName name="DadosExternos_196" localSheetId="10">'Cotacao 4'!$C$7:$C$22</definedName>
    <definedName name="DadosExternos_196" localSheetId="11">'Cotacao 5'!$C$7:$C$22</definedName>
    <definedName name="DadosExternos_197" localSheetId="7">Cotacao!$C$7:$C$112</definedName>
    <definedName name="DadosExternos_197" localSheetId="8">'Cotacao 2'!$C$7:$C$41</definedName>
    <definedName name="DadosExternos_197" localSheetId="9">'Cotacao 3'!$C$7:$C$41</definedName>
    <definedName name="DadosExternos_197" localSheetId="10">'Cotacao 4'!$C$7:$C$41</definedName>
    <definedName name="DadosExternos_197" localSheetId="11">'Cotacao 5'!$C$7:$C$41</definedName>
    <definedName name="DadosExternos_198" localSheetId="7">Cotacao!$C$7:$C$112</definedName>
    <definedName name="DadosExternos_198" localSheetId="8">'Cotacao 2'!$C$7:$C$41</definedName>
    <definedName name="DadosExternos_198" localSheetId="9">'Cotacao 3'!$C$7:$C$41</definedName>
    <definedName name="DadosExternos_198" localSheetId="10">'Cotacao 4'!$C$7:$C$41</definedName>
    <definedName name="DadosExternos_198" localSheetId="11">'Cotacao 5'!$C$7:$C$41</definedName>
    <definedName name="DadosExternos_199" localSheetId="8">'Cotacao 2'!$C$7:$C$41</definedName>
    <definedName name="DadosExternos_199" localSheetId="9">'Cotacao 3'!$C$7:$C$41</definedName>
    <definedName name="DadosExternos_199" localSheetId="10">'Cotacao 4'!$C$7:$C$41</definedName>
    <definedName name="DadosExternos_199" localSheetId="11">'Cotacao 5'!$C$7:$C$41</definedName>
    <definedName name="DadosExternos_2" localSheetId="7">Cotacao!$C$7:$C$63</definedName>
    <definedName name="DadosExternos_2" localSheetId="8">'Cotacao 2'!$C$7:$C$63</definedName>
    <definedName name="DadosExternos_2" localSheetId="9">'Cotacao 3'!$C$7:$C$63</definedName>
    <definedName name="DadosExternos_2" localSheetId="10">'Cotacao 4'!$C$7:$C$63</definedName>
    <definedName name="DadosExternos_2" localSheetId="11">'Cotacao 5'!$C$7:$C$63</definedName>
    <definedName name="DadosExternos_20" localSheetId="7">Cotacao!$C$7:$C$64</definedName>
    <definedName name="DadosExternos_20" localSheetId="8">'Cotacao 2'!$C$7:$C$64</definedName>
    <definedName name="DadosExternos_20" localSheetId="9">'Cotacao 3'!$C$7:$C$64</definedName>
    <definedName name="DadosExternos_20" localSheetId="10">'Cotacao 4'!$C$7:$C$64</definedName>
    <definedName name="DadosExternos_20" localSheetId="11">'Cotacao 5'!$C$7:$C$64</definedName>
    <definedName name="DadosExternos_200" localSheetId="7">Cotacao!$C$7:$C$112</definedName>
    <definedName name="DadosExternos_200" localSheetId="8">'Cotacao 2'!$C$7:$C$41</definedName>
    <definedName name="DadosExternos_200" localSheetId="9">'Cotacao 3'!$C$7:$C$41</definedName>
    <definedName name="DadosExternos_200" localSheetId="10">'Cotacao 4'!$C$7:$C$41</definedName>
    <definedName name="DadosExternos_200" localSheetId="11">'Cotacao 5'!$C$7:$C$41</definedName>
    <definedName name="DadosExternos_201" localSheetId="7">Cotacao!$C$7:$C$112</definedName>
    <definedName name="DadosExternos_201" localSheetId="8">'Cotacao 2'!$C$7:$C$41</definedName>
    <definedName name="DadosExternos_201" localSheetId="9">'Cotacao 3'!$C$7:$C$41</definedName>
    <definedName name="DadosExternos_201" localSheetId="10">'Cotacao 4'!$C$7:$C$41</definedName>
    <definedName name="DadosExternos_201" localSheetId="11">'Cotacao 5'!$C$7:$C$41</definedName>
    <definedName name="DadosExternos_202" localSheetId="7">Cotacao!$C$7:$C$112</definedName>
    <definedName name="DadosExternos_202" localSheetId="8">'Cotacao 2'!$C$7:$C$41</definedName>
    <definedName name="DadosExternos_202" localSheetId="9">'Cotacao 3'!$C$7:$C$41</definedName>
    <definedName name="DadosExternos_202" localSheetId="10">'Cotacao 4'!$C$7:$C$41</definedName>
    <definedName name="DadosExternos_202" localSheetId="11">'Cotacao 5'!$C$7:$C$41</definedName>
    <definedName name="DadosExternos_203" localSheetId="7">Cotacao!$C$7:$C$112</definedName>
    <definedName name="DadosExternos_203" localSheetId="8">'Cotacao 2'!$C$7:$C$41</definedName>
    <definedName name="DadosExternos_203" localSheetId="9">'Cotacao 3'!$C$7:$C$41</definedName>
    <definedName name="DadosExternos_203" localSheetId="10">'Cotacao 4'!$C$7:$C$41</definedName>
    <definedName name="DadosExternos_203" localSheetId="11">'Cotacao 5'!$C$7:$C$41</definedName>
    <definedName name="DadosExternos_204" localSheetId="7">Cotacao!$C$7:$C$112</definedName>
    <definedName name="DadosExternos_204" localSheetId="8">'Cotacao 2'!$C$7:$C$41</definedName>
    <definedName name="DadosExternos_204" localSheetId="9">'Cotacao 3'!$C$7:$C$41</definedName>
    <definedName name="DadosExternos_204" localSheetId="10">'Cotacao 4'!$C$7:$C$41</definedName>
    <definedName name="DadosExternos_204" localSheetId="11">'Cotacao 5'!$C$7:$C$41</definedName>
    <definedName name="DadosExternos_205" localSheetId="7">Cotacao!$C$7:$C$112</definedName>
    <definedName name="DadosExternos_205" localSheetId="8">'Cotacao 2'!$C$7:$C$41</definedName>
    <definedName name="DadosExternos_205" localSheetId="9">'Cotacao 3'!$C$7:$C$41</definedName>
    <definedName name="DadosExternos_205" localSheetId="10">'Cotacao 4'!$C$7:$C$41</definedName>
    <definedName name="DadosExternos_205" localSheetId="11">'Cotacao 5'!$C$7:$C$41</definedName>
    <definedName name="DadosExternos_206" localSheetId="7">Cotacao!$C$7:$C$112</definedName>
    <definedName name="DadosExternos_206" localSheetId="8">'Cotacao 2'!$C$7:$C$43</definedName>
    <definedName name="DadosExternos_206" localSheetId="9">'Cotacao 3'!$C$7:$C$43</definedName>
    <definedName name="DadosExternos_206" localSheetId="10">'Cotacao 4'!$C$7:$C$43</definedName>
    <definedName name="DadosExternos_206" localSheetId="11">'Cotacao 5'!$C$7:$C$43</definedName>
    <definedName name="DadosExternos_207" localSheetId="7">Cotacao!$C$7:$C$112</definedName>
    <definedName name="DadosExternos_207" localSheetId="8">'Cotacao 2'!$C$7:$C$43</definedName>
    <definedName name="DadosExternos_207" localSheetId="9">'Cotacao 3'!$C$7:$C$43</definedName>
    <definedName name="DadosExternos_207" localSheetId="10">'Cotacao 4'!$C$7:$C$43</definedName>
    <definedName name="DadosExternos_207" localSheetId="11">'Cotacao 5'!$C$7:$C$43</definedName>
    <definedName name="DadosExternos_208" localSheetId="8">'Cotacao 2'!$C$7:$C$43</definedName>
    <definedName name="DadosExternos_208" localSheetId="9">'Cotacao 3'!$C$7:$C$43</definedName>
    <definedName name="DadosExternos_208" localSheetId="10">'Cotacao 4'!$C$7:$C$43</definedName>
    <definedName name="DadosExternos_208" localSheetId="11">'Cotacao 5'!$C$7:$C$43</definedName>
    <definedName name="DadosExternos_209" localSheetId="7">Cotacao!$C$7:$C$112</definedName>
    <definedName name="DadosExternos_209" localSheetId="8">'Cotacao 2'!$C$7:$C$44</definedName>
    <definedName name="DadosExternos_209" localSheetId="9">'Cotacao 3'!$C$7:$C$44</definedName>
    <definedName name="DadosExternos_209" localSheetId="10">'Cotacao 4'!$C$7:$C$44</definedName>
    <definedName name="DadosExternos_209" localSheetId="11">'Cotacao 5'!$C$7:$C$44</definedName>
    <definedName name="DadosExternos_21" localSheetId="7">Cotacao!$C$7:$C$63</definedName>
    <definedName name="DadosExternos_21" localSheetId="8">'Cotacao 2'!$C$7:$C$63</definedName>
    <definedName name="DadosExternos_21" localSheetId="9">'Cotacao 3'!$C$7:$C$63</definedName>
    <definedName name="DadosExternos_21" localSheetId="10">'Cotacao 4'!$C$7:$C$63</definedName>
    <definedName name="DadosExternos_21" localSheetId="11">'Cotacao 5'!$C$7:$C$63</definedName>
    <definedName name="DadosExternos_210" localSheetId="8">'Cotacao 2'!$C$7:$C$45</definedName>
    <definedName name="DadosExternos_210" localSheetId="9">'Cotacao 3'!$C$7:$C$45</definedName>
    <definedName name="DadosExternos_210" localSheetId="10">'Cotacao 4'!$C$7:$C$45</definedName>
    <definedName name="DadosExternos_210" localSheetId="11">'Cotacao 5'!$C$7:$C$45</definedName>
    <definedName name="DadosExternos_211" localSheetId="7">Cotacao!$C$7:$C$112</definedName>
    <definedName name="DadosExternos_211" localSheetId="8">'Cotacao 2'!$C$7:$C$46</definedName>
    <definedName name="DadosExternos_211" localSheetId="9">'Cotacao 3'!$C$7:$C$46</definedName>
    <definedName name="DadosExternos_211" localSheetId="10">'Cotacao 4'!$C$7:$C$46</definedName>
    <definedName name="DadosExternos_211" localSheetId="11">'Cotacao 5'!$C$7:$C$46</definedName>
    <definedName name="DadosExternos_212" localSheetId="7">Cotacao!$C$7:$C$112</definedName>
    <definedName name="DadosExternos_212" localSheetId="8">'Cotacao 2'!$C$7:$C$47</definedName>
    <definedName name="DadosExternos_212" localSheetId="9">'Cotacao 3'!$C$7:$C$47</definedName>
    <definedName name="DadosExternos_212" localSheetId="10">'Cotacao 4'!$C$7:$C$47</definedName>
    <definedName name="DadosExternos_212" localSheetId="11">'Cotacao 5'!$C$7:$C$47</definedName>
    <definedName name="DadosExternos_213" localSheetId="7">Cotacao!$C$7:$C$112</definedName>
    <definedName name="DadosExternos_213" localSheetId="8">'Cotacao 2'!$C$7:$C$48</definedName>
    <definedName name="DadosExternos_213" localSheetId="9">'Cotacao 3'!$C$7:$C$48</definedName>
    <definedName name="DadosExternos_213" localSheetId="10">'Cotacao 4'!$C$7:$C$48</definedName>
    <definedName name="DadosExternos_213" localSheetId="11">'Cotacao 5'!$C$7:$C$48</definedName>
    <definedName name="DadosExternos_214" localSheetId="8">'Cotacao 2'!$C$7:$C$49</definedName>
    <definedName name="DadosExternos_214" localSheetId="9">'Cotacao 3'!$C$7:$C$49</definedName>
    <definedName name="DadosExternos_214" localSheetId="10">'Cotacao 4'!$C$7:$C$49</definedName>
    <definedName name="DadosExternos_214" localSheetId="11">'Cotacao 5'!$C$7:$C$49</definedName>
    <definedName name="DadosExternos_215" localSheetId="7">Cotacao!$C$7:$C$112</definedName>
    <definedName name="DadosExternos_215" localSheetId="8">'Cotacao 2'!$C$7:$C$50</definedName>
    <definedName name="DadosExternos_215" localSheetId="9">'Cotacao 3'!$C$7:$C$50</definedName>
    <definedName name="DadosExternos_215" localSheetId="10">'Cotacao 4'!$C$7:$C$50</definedName>
    <definedName name="DadosExternos_215" localSheetId="11">'Cotacao 5'!$C$7:$C$50</definedName>
    <definedName name="DadosExternos_216" localSheetId="7">Cotacao!$C$7:$C$112</definedName>
    <definedName name="DadosExternos_216" localSheetId="8">'Cotacao 2'!$C$7:$C$51</definedName>
    <definedName name="DadosExternos_216" localSheetId="9">'Cotacao 3'!$C$7:$C$51</definedName>
    <definedName name="DadosExternos_216" localSheetId="10">'Cotacao 4'!$C$7:$C$51</definedName>
    <definedName name="DadosExternos_216" localSheetId="11">'Cotacao 5'!$C$7:$C$51</definedName>
    <definedName name="DadosExternos_217" localSheetId="7">Cotacao!$C$7:$C$112</definedName>
    <definedName name="DadosExternos_217" localSheetId="8">'Cotacao 2'!$C$7:$C$51</definedName>
    <definedName name="DadosExternos_217" localSheetId="9">'Cotacao 3'!$C$7:$C$51</definedName>
    <definedName name="DadosExternos_217" localSheetId="10">'Cotacao 4'!$C$7:$C$51</definedName>
    <definedName name="DadosExternos_217" localSheetId="11">'Cotacao 5'!$C$7:$C$51</definedName>
    <definedName name="DadosExternos_218" localSheetId="7">Cotacao!$C$7:$C$112</definedName>
    <definedName name="DadosExternos_219" localSheetId="7">Cotacao!$C$7:$C$112</definedName>
    <definedName name="DadosExternos_219" localSheetId="8">'Cotacao 2'!$C$7:$C$51</definedName>
    <definedName name="DadosExternos_219" localSheetId="9">'Cotacao 3'!$C$7:$C$51</definedName>
    <definedName name="DadosExternos_219" localSheetId="10">'Cotacao 4'!$C$7:$C$51</definedName>
    <definedName name="DadosExternos_219" localSheetId="11">'Cotacao 5'!$C$7:$C$51</definedName>
    <definedName name="DadosExternos_220" localSheetId="7">Cotacao!$C$7:$C$112</definedName>
    <definedName name="DadosExternos_220" localSheetId="8">'Cotacao 2'!$C$7:$C$51</definedName>
    <definedName name="DadosExternos_220" localSheetId="9">'Cotacao 3'!$C$7:$C$51</definedName>
    <definedName name="DadosExternos_220" localSheetId="10">'Cotacao 4'!$C$7:$C$51</definedName>
    <definedName name="DadosExternos_220" localSheetId="11">'Cotacao 5'!$C$7:$C$51</definedName>
    <definedName name="DadosExternos_221" localSheetId="7">Cotacao!$C$7:$C$112</definedName>
    <definedName name="DadosExternos_221" localSheetId="8">'Cotacao 2'!$C$7:$C$51</definedName>
    <definedName name="DadosExternos_221" localSheetId="9">'Cotacao 3'!$C$7:$C$51</definedName>
    <definedName name="DadosExternos_221" localSheetId="10">'Cotacao 4'!$C$7:$C$51</definedName>
    <definedName name="DadosExternos_221" localSheetId="11">'Cotacao 5'!$C$7:$C$51</definedName>
    <definedName name="DadosExternos_222" localSheetId="7">Cotacao!$C$7:$C$112</definedName>
    <definedName name="DadosExternos_222" localSheetId="8">'Cotacao 2'!$C$7:$C$52</definedName>
    <definedName name="DadosExternos_222" localSheetId="9">'Cotacao 3'!$C$7:$C$52</definedName>
    <definedName name="DadosExternos_222" localSheetId="10">'Cotacao 4'!$C$7:$C$52</definedName>
    <definedName name="DadosExternos_222" localSheetId="11">'Cotacao 5'!$C$7:$C$52</definedName>
    <definedName name="DadosExternos_223" localSheetId="8">'Cotacao 2'!$C$7:$C$53</definedName>
    <definedName name="DadosExternos_223" localSheetId="9">'Cotacao 3'!$C$7:$C$53</definedName>
    <definedName name="DadosExternos_223" localSheetId="10">'Cotacao 4'!$C$7:$C$53</definedName>
    <definedName name="DadosExternos_223" localSheetId="11">'Cotacao 5'!$C$7:$C$53</definedName>
    <definedName name="DadosExternos_224" localSheetId="7">Cotacao!$C$7:$C$112</definedName>
    <definedName name="DadosExternos_224" localSheetId="8">'Cotacao 2'!$C$7:$C$54</definedName>
    <definedName name="DadosExternos_224" localSheetId="9">'Cotacao 3'!$C$7:$C$54</definedName>
    <definedName name="DadosExternos_224" localSheetId="10">'Cotacao 4'!$C$7:$C$54</definedName>
    <definedName name="DadosExternos_224" localSheetId="11">'Cotacao 5'!$C$7:$C$54</definedName>
    <definedName name="DadosExternos_225" localSheetId="7">Cotacao!$C$7:$C$112</definedName>
    <definedName name="DadosExternos_225" localSheetId="8">'Cotacao 2'!$C$7:$C$55</definedName>
    <definedName name="DadosExternos_225" localSheetId="9">'Cotacao 3'!$C$7:$C$55</definedName>
    <definedName name="DadosExternos_225" localSheetId="10">'Cotacao 4'!$C$7:$C$55</definedName>
    <definedName name="DadosExternos_225" localSheetId="11">'Cotacao 5'!$C$7:$C$55</definedName>
    <definedName name="DadosExternos_226" localSheetId="7">Cotacao!$C$7:$C$112</definedName>
    <definedName name="DadosExternos_227" localSheetId="8">'Cotacao 2'!$C$7:$C$56</definedName>
    <definedName name="DadosExternos_227" localSheetId="9">'Cotacao 3'!$C$7:$C$56</definedName>
    <definedName name="DadosExternos_227" localSheetId="10">'Cotacao 4'!$C$7:$C$56</definedName>
    <definedName name="DadosExternos_227" localSheetId="11">'Cotacao 5'!$C$7:$C$56</definedName>
    <definedName name="DadosExternos_228" localSheetId="7">Cotacao!$C$7:$C$112</definedName>
    <definedName name="DadosExternos_228" localSheetId="8">'Cotacao 2'!$C$7:$C$57</definedName>
    <definedName name="DadosExternos_228" localSheetId="9">'Cotacao 3'!$C$7:$C$57</definedName>
    <definedName name="DadosExternos_228" localSheetId="10">'Cotacao 4'!$C$7:$C$57</definedName>
    <definedName name="DadosExternos_228" localSheetId="11">'Cotacao 5'!$C$7:$C$57</definedName>
    <definedName name="DadosExternos_229" localSheetId="7">Cotacao!$C$7:$C$112</definedName>
    <definedName name="DadosExternos_229" localSheetId="8">'Cotacao 2'!$C$7:$C$58</definedName>
    <definedName name="DadosExternos_229" localSheetId="9">'Cotacao 3'!$C$7:$C$58</definedName>
    <definedName name="DadosExternos_229" localSheetId="10">'Cotacao 4'!$C$7:$C$58</definedName>
    <definedName name="DadosExternos_229" localSheetId="11">'Cotacao 5'!$C$7:$C$58</definedName>
    <definedName name="DadosExternos_230" localSheetId="7">Cotacao!$C$7:$C$112</definedName>
    <definedName name="DadosExternos_230" localSheetId="8">'Cotacao 2'!$C$7:$C$59</definedName>
    <definedName name="DadosExternos_230" localSheetId="9">'Cotacao 3'!$C$7:$C$59</definedName>
    <definedName name="DadosExternos_230" localSheetId="10">'Cotacao 4'!$C$7:$C$59</definedName>
    <definedName name="DadosExternos_230" localSheetId="11">'Cotacao 5'!$C$7:$C$59</definedName>
    <definedName name="DadosExternos_231" localSheetId="7">Cotacao!$C$7:$C$112</definedName>
    <definedName name="DadosExternos_232" localSheetId="7">Cotacao!$C$7:$C$112</definedName>
    <definedName name="DadosExternos_233" localSheetId="7">Cotacao!$C$7:$C$112</definedName>
    <definedName name="DadosExternos_233" localSheetId="8">'Cotacao 2'!$C$7:$C$61</definedName>
    <definedName name="DadosExternos_233" localSheetId="9">'Cotacao 3'!$C$7:$C$61</definedName>
    <definedName name="DadosExternos_233" localSheetId="10">'Cotacao 4'!$C$7:$C$61</definedName>
    <definedName name="DadosExternos_233" localSheetId="11">'Cotacao 5'!$C$7:$C$61</definedName>
    <definedName name="DadosExternos_234" localSheetId="8">'Cotacao 2'!$C$7:$C$63</definedName>
    <definedName name="DadosExternos_234" localSheetId="9">'Cotacao 3'!$C$7:$C$63</definedName>
    <definedName name="DadosExternos_234" localSheetId="10">'Cotacao 4'!$C$7:$C$63</definedName>
    <definedName name="DadosExternos_234" localSheetId="11">'Cotacao 5'!$C$7:$C$63</definedName>
    <definedName name="DadosExternos_235" localSheetId="7">Cotacao!$C$7:$C$112</definedName>
    <definedName name="DadosExternos_235" localSheetId="8">'Cotacao 2'!$C$7:$C$64</definedName>
    <definedName name="DadosExternos_235" localSheetId="9">'Cotacao 3'!$C$7:$C$64</definedName>
    <definedName name="DadosExternos_235" localSheetId="10">'Cotacao 4'!$C$7:$C$64</definedName>
    <definedName name="DadosExternos_235" localSheetId="11">'Cotacao 5'!$C$7:$C$64</definedName>
    <definedName name="DadosExternos_237" localSheetId="7">Cotacao!$C$7:$C$112</definedName>
    <definedName name="DadosExternos_237" localSheetId="8">'Cotacao 2'!$C$7:$C$65</definedName>
    <definedName name="DadosExternos_237" localSheetId="9">'Cotacao 3'!$C$7:$C$65</definedName>
    <definedName name="DadosExternos_237" localSheetId="10">'Cotacao 4'!$C$7:$C$65</definedName>
    <definedName name="DadosExternos_237" localSheetId="11">'Cotacao 5'!$C$7:$C$65</definedName>
    <definedName name="DadosExternos_238" localSheetId="7">Cotacao!$C$7:$C$112</definedName>
    <definedName name="DadosExternos_238" localSheetId="8">'Cotacao 2'!$C$7:$C$66</definedName>
    <definedName name="DadosExternos_238" localSheetId="9">'Cotacao 3'!$C$7:$C$66</definedName>
    <definedName name="DadosExternos_238" localSheetId="10">'Cotacao 4'!$C$7:$C$66</definedName>
    <definedName name="DadosExternos_238" localSheetId="11">'Cotacao 5'!$C$7:$C$66</definedName>
    <definedName name="DadosExternos_239" localSheetId="8">'Cotacao 2'!$C$7:$C$68</definedName>
    <definedName name="DadosExternos_239" localSheetId="9">'Cotacao 3'!$C$7:$C$68</definedName>
    <definedName name="DadosExternos_239" localSheetId="10">'Cotacao 4'!$C$7:$C$68</definedName>
    <definedName name="DadosExternos_239" localSheetId="11">'Cotacao 5'!$C$7:$C$68</definedName>
    <definedName name="DadosExternos_24" localSheetId="7">Cotacao!$C$7:$C$63</definedName>
    <definedName name="DadosExternos_24" localSheetId="8">'Cotacao 2'!$C$7:$C$63</definedName>
    <definedName name="DadosExternos_24" localSheetId="9">'Cotacao 3'!$C$7:$C$63</definedName>
    <definedName name="DadosExternos_24" localSheetId="10">'Cotacao 4'!$C$7:$C$63</definedName>
    <definedName name="DadosExternos_24" localSheetId="11">'Cotacao 5'!$C$7:$C$63</definedName>
    <definedName name="DadosExternos_240" localSheetId="7">Cotacao!$C$7:$C$112</definedName>
    <definedName name="DadosExternos_240" localSheetId="8">'Cotacao 2'!$C$7:$C$68</definedName>
    <definedName name="DadosExternos_240" localSheetId="9">'Cotacao 3'!$C$7:$C$68</definedName>
    <definedName name="DadosExternos_240" localSheetId="10">'Cotacao 4'!$C$7:$C$68</definedName>
    <definedName name="DadosExternos_240" localSheetId="11">'Cotacao 5'!$C$7:$C$68</definedName>
    <definedName name="DadosExternos_241" localSheetId="7">Cotacao!$C$7:$C$113</definedName>
    <definedName name="DadosExternos_241" localSheetId="8">'Cotacao 2'!$C$7:$C$68</definedName>
    <definedName name="DadosExternos_241" localSheetId="9">'Cotacao 3'!$C$7:$C$68</definedName>
    <definedName name="DadosExternos_241" localSheetId="10">'Cotacao 4'!$C$7:$C$68</definedName>
    <definedName name="DadosExternos_241" localSheetId="11">'Cotacao 5'!$C$7:$C$68</definedName>
    <definedName name="DadosExternos_242" localSheetId="8">'Cotacao 2'!$C$7:$C$68</definedName>
    <definedName name="DadosExternos_242" localSheetId="9">'Cotacao 3'!$C$7:$C$68</definedName>
    <definedName name="DadosExternos_242" localSheetId="10">'Cotacao 4'!$C$7:$C$68</definedName>
    <definedName name="DadosExternos_242" localSheetId="11">'Cotacao 5'!$C$7:$C$68</definedName>
    <definedName name="DadosExternos_243" localSheetId="7">Cotacao!$C$7:$C$113</definedName>
    <definedName name="DadosExternos_243" localSheetId="8">'Cotacao 2'!$C$7:$C$68</definedName>
    <definedName name="DadosExternos_243" localSheetId="9">'Cotacao 3'!$C$7:$C$68</definedName>
    <definedName name="DadosExternos_243" localSheetId="10">'Cotacao 4'!$C$7:$C$68</definedName>
    <definedName name="DadosExternos_243" localSheetId="11">'Cotacao 5'!$C$7:$C$68</definedName>
    <definedName name="DadosExternos_244" localSheetId="7">Cotacao!$C$7:$C$113</definedName>
    <definedName name="DadosExternos_244" localSheetId="8">'Cotacao 2'!$C$7:$C$68</definedName>
    <definedName name="DadosExternos_244" localSheetId="9">'Cotacao 3'!$C$7:$C$68</definedName>
    <definedName name="DadosExternos_244" localSheetId="10">'Cotacao 4'!$C$7:$C$68</definedName>
    <definedName name="DadosExternos_244" localSheetId="11">'Cotacao 5'!$C$7:$C$68</definedName>
    <definedName name="DadosExternos_245" localSheetId="7">Cotacao!$C$7:$C$113</definedName>
    <definedName name="DadosExternos_246" localSheetId="8">'Cotacao 2'!$C$7:$C$68</definedName>
    <definedName name="DadosExternos_246" localSheetId="9">'Cotacao 3'!$C$7:$C$68</definedName>
    <definedName name="DadosExternos_246" localSheetId="10">'Cotacao 4'!$C$7:$C$68</definedName>
    <definedName name="DadosExternos_246" localSheetId="11">'Cotacao 5'!$C$7:$C$68</definedName>
    <definedName name="DadosExternos_247" localSheetId="7">Cotacao!$C$7:$C$113</definedName>
    <definedName name="DadosExternos_249" localSheetId="7">Cotacao!$C$7:$C$113</definedName>
    <definedName name="DadosExternos_249" localSheetId="8">'Cotacao 2'!$C$7:$C$68</definedName>
    <definedName name="DadosExternos_249" localSheetId="9">'Cotacao 3'!$C$7:$C$68</definedName>
    <definedName name="DadosExternos_249" localSheetId="10">'Cotacao 4'!$C$7:$C$68</definedName>
    <definedName name="DadosExternos_249" localSheetId="11">'Cotacao 5'!$C$7:$C$68</definedName>
    <definedName name="DadosExternos_250" localSheetId="7">Cotacao!$C$7:$C$113</definedName>
    <definedName name="DadosExternos_250" localSheetId="8">'Cotacao 2'!$C$7:$C$68</definedName>
    <definedName name="DadosExternos_250" localSheetId="9">'Cotacao 3'!$C$7:$C$68</definedName>
    <definedName name="DadosExternos_250" localSheetId="10">'Cotacao 4'!$C$7:$C$68</definedName>
    <definedName name="DadosExternos_250" localSheetId="11">'Cotacao 5'!$C$7:$C$68</definedName>
    <definedName name="DadosExternos_251" localSheetId="7">Cotacao!$C$7:$C$113</definedName>
    <definedName name="DadosExternos_251" localSheetId="8">'Cotacao 2'!$C$7:$C$68</definedName>
    <definedName name="DadosExternos_251" localSheetId="9">'Cotacao 3'!$C$7:$C$68</definedName>
    <definedName name="DadosExternos_251" localSheetId="10">'Cotacao 4'!$C$7:$C$68</definedName>
    <definedName name="DadosExternos_251" localSheetId="11">'Cotacao 5'!$C$7:$C$68</definedName>
    <definedName name="DadosExternos_252" localSheetId="7">Cotacao!$C$7:$C$113</definedName>
    <definedName name="DadosExternos_253" localSheetId="7">Cotacao!$C$7:$C$113</definedName>
    <definedName name="DadosExternos_253" localSheetId="8">'Cotacao 2'!$C$7:$C$69</definedName>
    <definedName name="DadosExternos_253" localSheetId="9">'Cotacao 3'!$C$7:$C$69</definedName>
    <definedName name="DadosExternos_253" localSheetId="10">'Cotacao 4'!$C$7:$C$69</definedName>
    <definedName name="DadosExternos_253" localSheetId="11">'Cotacao 5'!$C$7:$C$69</definedName>
    <definedName name="DadosExternos_254" localSheetId="7">Cotacao!$C$7:$C$113</definedName>
    <definedName name="DadosExternos_255" localSheetId="7">Cotacao!$C$7:$C$113</definedName>
    <definedName name="DadosExternos_256" localSheetId="7">Cotacao!$C$7:$C$113</definedName>
    <definedName name="DadosExternos_256" localSheetId="8">'Cotacao 2'!$C$7:$C$69</definedName>
    <definedName name="DadosExternos_256" localSheetId="9">'Cotacao 3'!$C$7:$C$69</definedName>
    <definedName name="DadosExternos_256" localSheetId="10">'Cotacao 4'!$C$7:$C$69</definedName>
    <definedName name="DadosExternos_256" localSheetId="11">'Cotacao 5'!$C$7:$C$69</definedName>
    <definedName name="DadosExternos_257" localSheetId="7">Cotacao!$C$7:$C$113</definedName>
    <definedName name="DadosExternos_257" localSheetId="8">'Cotacao 2'!$C$7:$C$69</definedName>
    <definedName name="DadosExternos_257" localSheetId="9">'Cotacao 3'!$C$7:$C$69</definedName>
    <definedName name="DadosExternos_257" localSheetId="10">'Cotacao 4'!$C$7:$C$69</definedName>
    <definedName name="DadosExternos_257" localSheetId="11">'Cotacao 5'!$C$7:$C$69</definedName>
    <definedName name="DadosExternos_258" localSheetId="7">Cotacao!$C$7:$C$113</definedName>
    <definedName name="DadosExternos_258" localSheetId="8">'Cotacao 2'!$C$7:$C$69</definedName>
    <definedName name="DadosExternos_258" localSheetId="9">'Cotacao 3'!$C$7:$C$69</definedName>
    <definedName name="DadosExternos_258" localSheetId="10">'Cotacao 4'!$C$7:$C$69</definedName>
    <definedName name="DadosExternos_258" localSheetId="11">'Cotacao 5'!$C$7:$C$69</definedName>
    <definedName name="DadosExternos_259" localSheetId="7">Cotacao!$C$7:$C$113</definedName>
    <definedName name="DadosExternos_259" localSheetId="8">'Cotacao 2'!$C$7:$C$69</definedName>
    <definedName name="DadosExternos_259" localSheetId="9">'Cotacao 3'!$C$7:$C$69</definedName>
    <definedName name="DadosExternos_259" localSheetId="10">'Cotacao 4'!$C$7:$C$69</definedName>
    <definedName name="DadosExternos_259" localSheetId="11">'Cotacao 5'!$C$7:$C$69</definedName>
    <definedName name="DadosExternos_26" localSheetId="7">Cotacao!$C$7:$C$64</definedName>
    <definedName name="DadosExternos_26" localSheetId="8">'Cotacao 2'!$C$7:$C$64</definedName>
    <definedName name="DadosExternos_26" localSheetId="9">'Cotacao 3'!$C$7:$C$64</definedName>
    <definedName name="DadosExternos_26" localSheetId="10">'Cotacao 4'!$C$7:$C$64</definedName>
    <definedName name="DadosExternos_26" localSheetId="11">'Cotacao 5'!$C$7:$C$64</definedName>
    <definedName name="DadosExternos_260" localSheetId="7">Cotacao!$C$7:$C$113</definedName>
    <definedName name="DadosExternos_260" localSheetId="8">'Cotacao 2'!$C$7:$C$69</definedName>
    <definedName name="DadosExternos_260" localSheetId="9">'Cotacao 3'!$C$7:$C$69</definedName>
    <definedName name="DadosExternos_260" localSheetId="10">'Cotacao 4'!$C$7:$C$69</definedName>
    <definedName name="DadosExternos_260" localSheetId="11">'Cotacao 5'!$C$7:$C$69</definedName>
    <definedName name="DadosExternos_261" localSheetId="7">Cotacao!$C$7:$C$113</definedName>
    <definedName name="DadosExternos_261" localSheetId="8">'Cotacao 2'!$C$7:$C$69</definedName>
    <definedName name="DadosExternos_261" localSheetId="9">'Cotacao 3'!$C$7:$C$69</definedName>
    <definedName name="DadosExternos_261" localSheetId="10">'Cotacao 4'!$C$7:$C$69</definedName>
    <definedName name="DadosExternos_261" localSheetId="11">'Cotacao 5'!$C$7:$C$69</definedName>
    <definedName name="DadosExternos_262" localSheetId="7">Cotacao!$C$7:$C$113</definedName>
    <definedName name="DadosExternos_262" localSheetId="8">'Cotacao 2'!$C$7:$C$69</definedName>
    <definedName name="DadosExternos_262" localSheetId="9">'Cotacao 3'!$C$7:$C$69</definedName>
    <definedName name="DadosExternos_262" localSheetId="10">'Cotacao 4'!$C$7:$C$69</definedName>
    <definedName name="DadosExternos_262" localSheetId="11">'Cotacao 5'!$C$7:$C$69</definedName>
    <definedName name="DadosExternos_263" localSheetId="7">Cotacao!$C$7:$C$113</definedName>
    <definedName name="DadosExternos_263" localSheetId="8">'Cotacao 2'!$C$7:$C$69</definedName>
    <definedName name="DadosExternos_263" localSheetId="9">'Cotacao 3'!$C$7:$C$69</definedName>
    <definedName name="DadosExternos_263" localSheetId="10">'Cotacao 4'!$C$7:$C$69</definedName>
    <definedName name="DadosExternos_263" localSheetId="11">'Cotacao 5'!$C$7:$C$69</definedName>
    <definedName name="DadosExternos_264" localSheetId="7">Cotacao!$C$7:$C$113</definedName>
    <definedName name="DadosExternos_265" localSheetId="7">Cotacao!$C$7:$C$113</definedName>
    <definedName name="DadosExternos_265" localSheetId="8">'Cotacao 2'!$C$7:$C$69</definedName>
    <definedName name="DadosExternos_265" localSheetId="9">'Cotacao 3'!$C$7:$C$69</definedName>
    <definedName name="DadosExternos_265" localSheetId="10">'Cotacao 4'!$C$7:$C$69</definedName>
    <definedName name="DadosExternos_265" localSheetId="11">'Cotacao 5'!$C$7:$C$69</definedName>
    <definedName name="DadosExternos_266" localSheetId="7">Cotacao!$C$7:$C$113</definedName>
    <definedName name="DadosExternos_267" localSheetId="7">Cotacao!$C$7:$C$113</definedName>
    <definedName name="DadosExternos_268" localSheetId="7">Cotacao!$C$7:$C$113</definedName>
    <definedName name="DadosExternos_268" localSheetId="8">'Cotacao 2'!$C$7:$C$69</definedName>
    <definedName name="DadosExternos_268" localSheetId="9">'Cotacao 3'!$C$7:$C$69</definedName>
    <definedName name="DadosExternos_268" localSheetId="10">'Cotacao 4'!$C$7:$C$69</definedName>
    <definedName name="DadosExternos_268" localSheetId="11">'Cotacao 5'!$C$7:$C$69</definedName>
    <definedName name="DadosExternos_269" localSheetId="7">Cotacao!$C$7:$C$113</definedName>
    <definedName name="DadosExternos_269" localSheetId="8">'Cotacao 2'!$C$7:$C$69</definedName>
    <definedName name="DadosExternos_269" localSheetId="9">'Cotacao 3'!$C$7:$C$69</definedName>
    <definedName name="DadosExternos_269" localSheetId="10">'Cotacao 4'!$C$7:$C$69</definedName>
    <definedName name="DadosExternos_269" localSheetId="11">'Cotacao 5'!$C$7:$C$69</definedName>
    <definedName name="DadosExternos_27" localSheetId="7">Cotacao!$C$7:$C$65</definedName>
    <definedName name="DadosExternos_27" localSheetId="8">'Cotacao 2'!$C$7:$C$65</definedName>
    <definedName name="DadosExternos_27" localSheetId="9">'Cotacao 3'!$C$7:$C$65</definedName>
    <definedName name="DadosExternos_27" localSheetId="10">'Cotacao 4'!$C$7:$C$65</definedName>
    <definedName name="DadosExternos_27" localSheetId="11">'Cotacao 5'!$C$7:$C$65</definedName>
    <definedName name="DadosExternos_270" localSheetId="7">Cotacao!$C$7:$C$113</definedName>
    <definedName name="DadosExternos_270" localSheetId="8">'Cotacao 2'!$C$7:$C$69</definedName>
    <definedName name="DadosExternos_270" localSheetId="9">'Cotacao 3'!$C$7:$C$69</definedName>
    <definedName name="DadosExternos_270" localSheetId="10">'Cotacao 4'!$C$7:$C$69</definedName>
    <definedName name="DadosExternos_270" localSheetId="11">'Cotacao 5'!$C$7:$C$69</definedName>
    <definedName name="DadosExternos_271" localSheetId="7">Cotacao!$C$7:$C$113</definedName>
    <definedName name="DadosExternos_271" localSheetId="8">'Cotacao 2'!$C$7:$C$69</definedName>
    <definedName name="DadosExternos_271" localSheetId="9">'Cotacao 3'!$C$7:$C$69</definedName>
    <definedName name="DadosExternos_271" localSheetId="10">'Cotacao 4'!$C$7:$C$69</definedName>
    <definedName name="DadosExternos_271" localSheetId="11">'Cotacao 5'!$C$7:$C$69</definedName>
    <definedName name="DadosExternos_272" localSheetId="7">Cotacao!$C$7:$C$113</definedName>
    <definedName name="DadosExternos_272" localSheetId="8">'Cotacao 2'!$C$7:$C$69</definedName>
    <definedName name="DadosExternos_272" localSheetId="9">'Cotacao 3'!$C$7:$C$69</definedName>
    <definedName name="DadosExternos_272" localSheetId="10">'Cotacao 4'!$C$7:$C$69</definedName>
    <definedName name="DadosExternos_272" localSheetId="11">'Cotacao 5'!$C$7:$C$69</definedName>
    <definedName name="DadosExternos_273" localSheetId="7">Cotacao!$C$7:$C$113</definedName>
    <definedName name="DadosExternos_274" localSheetId="7">Cotacao!$C$7:$C$113</definedName>
    <definedName name="DadosExternos_275" localSheetId="7">Cotacao!$C$7:$C$113</definedName>
    <definedName name="DadosExternos_275" localSheetId="8">'Cotacao 2'!$C$7:$C$69</definedName>
    <definedName name="DadosExternos_275" localSheetId="9">'Cotacao 3'!$C$7:$C$69</definedName>
    <definedName name="DadosExternos_275" localSheetId="10">'Cotacao 4'!$C$7:$C$69</definedName>
    <definedName name="DadosExternos_275" localSheetId="11">'Cotacao 5'!$C$7:$C$69</definedName>
    <definedName name="DadosExternos_276" localSheetId="8">'Cotacao 2'!$C$7:$C$69</definedName>
    <definedName name="DadosExternos_276" localSheetId="9">'Cotacao 3'!$C$7:$C$69</definedName>
    <definedName name="DadosExternos_276" localSheetId="10">'Cotacao 4'!$C$7:$C$69</definedName>
    <definedName name="DadosExternos_276" localSheetId="11">'Cotacao 5'!$C$7:$C$69</definedName>
    <definedName name="DadosExternos_277" localSheetId="8">'Cotacao 2'!$C$7:$C$69</definedName>
    <definedName name="DadosExternos_277" localSheetId="9">'Cotacao 3'!$C$7:$C$69</definedName>
    <definedName name="DadosExternos_277" localSheetId="10">'Cotacao 4'!$C$7:$C$69</definedName>
    <definedName name="DadosExternos_277" localSheetId="11">'Cotacao 5'!$C$7:$C$69</definedName>
    <definedName name="DadosExternos_278" localSheetId="8">'Cotacao 2'!$C$7:$C$69</definedName>
    <definedName name="DadosExternos_278" localSheetId="9">'Cotacao 3'!$C$7:$C$69</definedName>
    <definedName name="DadosExternos_278" localSheetId="10">'Cotacao 4'!$C$7:$C$69</definedName>
    <definedName name="DadosExternos_278" localSheetId="11">'Cotacao 5'!$C$7:$C$69</definedName>
    <definedName name="DadosExternos_279" localSheetId="8">'Cotacao 2'!$C$7:$C$69</definedName>
    <definedName name="DadosExternos_279" localSheetId="9">'Cotacao 3'!$C$7:$C$69</definedName>
    <definedName name="DadosExternos_279" localSheetId="10">'Cotacao 4'!$C$7:$C$69</definedName>
    <definedName name="DadosExternos_279" localSheetId="11">'Cotacao 5'!$C$7:$C$69</definedName>
    <definedName name="DadosExternos_28" localSheetId="7">Cotacao!$C$7:$C$65</definedName>
    <definedName name="DadosExternos_28" localSheetId="8">'Cotacao 2'!$C$7:$C$65</definedName>
    <definedName name="DadosExternos_28" localSheetId="9">'Cotacao 3'!$C$7:$C$65</definedName>
    <definedName name="DadosExternos_28" localSheetId="10">'Cotacao 4'!$C$7:$C$65</definedName>
    <definedName name="DadosExternos_28" localSheetId="11">'Cotacao 5'!$C$7:$C$65</definedName>
    <definedName name="DadosExternos_280" localSheetId="8">'Cotacao 2'!$C$7:$C$69</definedName>
    <definedName name="DadosExternos_280" localSheetId="9">'Cotacao 3'!$C$7:$C$69</definedName>
    <definedName name="DadosExternos_280" localSheetId="10">'Cotacao 4'!$C$7:$C$69</definedName>
    <definedName name="DadosExternos_280" localSheetId="11">'Cotacao 5'!$C$7:$C$69</definedName>
    <definedName name="DadosExternos_281" localSheetId="8">'Cotacao 2'!$C$7:$C$69</definedName>
    <definedName name="DadosExternos_281" localSheetId="9">'Cotacao 3'!$C$7:$C$69</definedName>
    <definedName name="DadosExternos_281" localSheetId="10">'Cotacao 4'!$C$7:$C$69</definedName>
    <definedName name="DadosExternos_281" localSheetId="11">'Cotacao 5'!$C$7:$C$69</definedName>
    <definedName name="DadosExternos_282" localSheetId="8">'Cotacao 2'!$C$7:$C$69</definedName>
    <definedName name="DadosExternos_282" localSheetId="9">'Cotacao 3'!$C$7:$C$69</definedName>
    <definedName name="DadosExternos_282" localSheetId="10">'Cotacao 4'!$C$7:$C$69</definedName>
    <definedName name="DadosExternos_282" localSheetId="11">'Cotacao 5'!$C$7:$C$69</definedName>
    <definedName name="DadosExternos_287" localSheetId="8">'Cotacao 2'!$C$7:$C$69</definedName>
    <definedName name="DadosExternos_287" localSheetId="9">'Cotacao 3'!$C$7:$C$69</definedName>
    <definedName name="DadosExternos_287" localSheetId="10">'Cotacao 4'!$C$7:$C$69</definedName>
    <definedName name="DadosExternos_287" localSheetId="11">'Cotacao 5'!$C$7:$C$69</definedName>
    <definedName name="DadosExternos_288" localSheetId="8">'Cotacao 2'!$C$7:$C$71</definedName>
    <definedName name="DadosExternos_288" localSheetId="9">'Cotacao 3'!$C$7:$C$71</definedName>
    <definedName name="DadosExternos_288" localSheetId="10">'Cotacao 4'!$C$7:$C$71</definedName>
    <definedName name="DadosExternos_288" localSheetId="11">'Cotacao 5'!$C$7:$C$71</definedName>
    <definedName name="DadosExternos_29" localSheetId="7">Cotacao!$C$7:$C$65</definedName>
    <definedName name="DadosExternos_29" localSheetId="8">'Cotacao 2'!$C$7:$C$65</definedName>
    <definedName name="DadosExternos_29" localSheetId="9">'Cotacao 3'!$C$7:$C$65</definedName>
    <definedName name="DadosExternos_29" localSheetId="10">'Cotacao 4'!$C$7:$C$65</definedName>
    <definedName name="DadosExternos_29" localSheetId="11">'Cotacao 5'!$C$7:$C$65</definedName>
    <definedName name="DadosExternos_290" localSheetId="8">'Cotacao 2'!$C$7:$C$69</definedName>
    <definedName name="DadosExternos_290" localSheetId="9">'Cotacao 3'!$C$7:$C$69</definedName>
    <definedName name="DadosExternos_290" localSheetId="10">'Cotacao 4'!$C$7:$C$69</definedName>
    <definedName name="DadosExternos_290" localSheetId="11">'Cotacao 5'!$C$7:$C$69</definedName>
    <definedName name="DadosExternos_291" localSheetId="8">'Cotacao 2'!$C$7:$C$71</definedName>
    <definedName name="DadosExternos_291" localSheetId="9">'Cotacao 3'!$C$7:$C$71</definedName>
    <definedName name="DadosExternos_291" localSheetId="10">'Cotacao 4'!$C$7:$C$71</definedName>
    <definedName name="DadosExternos_291" localSheetId="11">'Cotacao 5'!$C$7:$C$71</definedName>
    <definedName name="DadosExternos_292" localSheetId="8">'Cotacao 2'!$C$7:$C$71</definedName>
    <definedName name="DadosExternos_292" localSheetId="9">'Cotacao 3'!$C$7:$C$71</definedName>
    <definedName name="DadosExternos_292" localSheetId="10">'Cotacao 4'!$C$7:$C$71</definedName>
    <definedName name="DadosExternos_292" localSheetId="11">'Cotacao 5'!$C$7:$C$71</definedName>
    <definedName name="DadosExternos_293" localSheetId="8">'Cotacao 2'!$C$7:$C$71</definedName>
    <definedName name="DadosExternos_293" localSheetId="9">'Cotacao 3'!$C$7:$C$71</definedName>
    <definedName name="DadosExternos_293" localSheetId="10">'Cotacao 4'!$C$7:$C$71</definedName>
    <definedName name="DadosExternos_293" localSheetId="11">'Cotacao 5'!$C$7:$C$71</definedName>
    <definedName name="DadosExternos_294" localSheetId="8">'Cotacao 2'!$C$7:$C$72</definedName>
    <definedName name="DadosExternos_294" localSheetId="9">'Cotacao 3'!$C$7:$C$72</definedName>
    <definedName name="DadosExternos_294" localSheetId="10">'Cotacao 4'!$C$7:$C$72</definedName>
    <definedName name="DadosExternos_294" localSheetId="11">'Cotacao 5'!$C$7:$C$72</definedName>
    <definedName name="DadosExternos_295" localSheetId="8">'Cotacao 2'!$C$7:$C$71</definedName>
    <definedName name="DadosExternos_295" localSheetId="9">'Cotacao 3'!$C$7:$C$71</definedName>
    <definedName name="DadosExternos_295" localSheetId="10">'Cotacao 4'!$C$7:$C$71</definedName>
    <definedName name="DadosExternos_295" localSheetId="11">'Cotacao 5'!$C$7:$C$71</definedName>
    <definedName name="DadosExternos_296" localSheetId="8">'Cotacao 2'!$C$7:$C$72</definedName>
    <definedName name="DadosExternos_296" localSheetId="9">'Cotacao 3'!$C$7:$C$72</definedName>
    <definedName name="DadosExternos_296" localSheetId="10">'Cotacao 4'!$C$7:$C$72</definedName>
    <definedName name="DadosExternos_296" localSheetId="11">'Cotacao 5'!$C$7:$C$72</definedName>
    <definedName name="DadosExternos_297" localSheetId="8">'Cotacao 2'!$C$7:$C$74</definedName>
    <definedName name="DadosExternos_297" localSheetId="9">'Cotacao 3'!$C$7:$C$74</definedName>
    <definedName name="DadosExternos_297" localSheetId="10">'Cotacao 4'!$C$7:$C$74</definedName>
    <definedName name="DadosExternos_297" localSheetId="11">'Cotacao 5'!$C$7:$C$74</definedName>
    <definedName name="DadosExternos_298" localSheetId="8">'Cotacao 2'!$C$7:$C$75</definedName>
    <definedName name="DadosExternos_298" localSheetId="9">'Cotacao 3'!$C$7:$C$75</definedName>
    <definedName name="DadosExternos_298" localSheetId="10">'Cotacao 4'!$C$7:$C$75</definedName>
    <definedName name="DadosExternos_298" localSheetId="11">'Cotacao 5'!$C$7:$C$75</definedName>
    <definedName name="DadosExternos_299" localSheetId="8">'Cotacao 2'!$C$7:$C$78</definedName>
    <definedName name="DadosExternos_299" localSheetId="9">'Cotacao 3'!$C$7:$C$78</definedName>
    <definedName name="DadosExternos_299" localSheetId="10">'Cotacao 4'!$C$7:$C$78</definedName>
    <definedName name="DadosExternos_299" localSheetId="11">'Cotacao 5'!$C$7:$C$78</definedName>
    <definedName name="DadosExternos_3" localSheetId="7">Cotacao!$C$7:$C$63</definedName>
    <definedName name="DadosExternos_3" localSheetId="8">'Cotacao 2'!$C$7:$C$63</definedName>
    <definedName name="DadosExternos_3" localSheetId="9">'Cotacao 3'!$C$7:$C$63</definedName>
    <definedName name="DadosExternos_3" localSheetId="10">'Cotacao 4'!$C$7:$C$63</definedName>
    <definedName name="DadosExternos_3" localSheetId="11">'Cotacao 5'!$C$7:$C$63</definedName>
    <definedName name="DadosExternos_30" localSheetId="7">Cotacao!$C$7:$C$65</definedName>
    <definedName name="DadosExternos_30" localSheetId="8">'Cotacao 2'!$C$7:$C$65</definedName>
    <definedName name="DadosExternos_30" localSheetId="9">'Cotacao 3'!$C$7:$C$65</definedName>
    <definedName name="DadosExternos_30" localSheetId="10">'Cotacao 4'!$C$7:$C$65</definedName>
    <definedName name="DadosExternos_30" localSheetId="11">'Cotacao 5'!$C$7:$C$65</definedName>
    <definedName name="DadosExternos_300" localSheetId="8">'Cotacao 2'!$C$7:$C$78</definedName>
    <definedName name="DadosExternos_300" localSheetId="9">'Cotacao 3'!$C$7:$C$78</definedName>
    <definedName name="DadosExternos_300" localSheetId="10">'Cotacao 4'!$C$7:$C$78</definedName>
    <definedName name="DadosExternos_300" localSheetId="11">'Cotacao 5'!$C$7:$C$78</definedName>
    <definedName name="DadosExternos_302" localSheetId="8">'Cotacao 2'!$C$7:$C$79</definedName>
    <definedName name="DadosExternos_302" localSheetId="9">'Cotacao 3'!$C$7:$C$79</definedName>
    <definedName name="DadosExternos_302" localSheetId="10">'Cotacao 4'!$C$7:$C$79</definedName>
    <definedName name="DadosExternos_302" localSheetId="11">'Cotacao 5'!$C$7:$C$79</definedName>
    <definedName name="DadosExternos_304" localSheetId="8">'Cotacao 2'!$C$7:$C$81</definedName>
    <definedName name="DadosExternos_304" localSheetId="9">'Cotacao 3'!$C$7:$C$81</definedName>
    <definedName name="DadosExternos_304" localSheetId="10">'Cotacao 4'!$C$7:$C$81</definedName>
    <definedName name="DadosExternos_304" localSheetId="11">'Cotacao 5'!$C$7:$C$81</definedName>
    <definedName name="DadosExternos_305" localSheetId="8">'Cotacao 2'!$C$7:$C$80</definedName>
    <definedName name="DadosExternos_305" localSheetId="9">'Cotacao 3'!$C$7:$C$80</definedName>
    <definedName name="DadosExternos_305" localSheetId="10">'Cotacao 4'!$C$7:$C$80</definedName>
    <definedName name="DadosExternos_305" localSheetId="11">'Cotacao 5'!$C$7:$C$80</definedName>
    <definedName name="DadosExternos_307" localSheetId="8">'Cotacao 2'!$C$7:$C$80</definedName>
    <definedName name="DadosExternos_307" localSheetId="9">'Cotacao 3'!$C$7:$C$80</definedName>
    <definedName name="DadosExternos_307" localSheetId="10">'Cotacao 4'!$C$7:$C$80</definedName>
    <definedName name="DadosExternos_307" localSheetId="11">'Cotacao 5'!$C$7:$C$80</definedName>
    <definedName name="DadosExternos_308" localSheetId="8">'Cotacao 2'!$C$7:$C$81</definedName>
    <definedName name="DadosExternos_308" localSheetId="9">'Cotacao 3'!$C$7:$C$81</definedName>
    <definedName name="DadosExternos_308" localSheetId="10">'Cotacao 4'!$C$7:$C$81</definedName>
    <definedName name="DadosExternos_308" localSheetId="11">'Cotacao 5'!$C$7:$C$81</definedName>
    <definedName name="DadosExternos_309" localSheetId="8">'Cotacao 2'!$C$7:$C$81</definedName>
    <definedName name="DadosExternos_309" localSheetId="9">'Cotacao 3'!$C$7:$C$81</definedName>
    <definedName name="DadosExternos_309" localSheetId="10">'Cotacao 4'!$C$7:$C$81</definedName>
    <definedName name="DadosExternos_309" localSheetId="11">'Cotacao 5'!$C$7:$C$81</definedName>
    <definedName name="DadosExternos_31" localSheetId="7">Cotacao!$C$7:$C$65</definedName>
    <definedName name="DadosExternos_31" localSheetId="8">'Cotacao 2'!$C$7:$C$65</definedName>
    <definedName name="DadosExternos_31" localSheetId="9">'Cotacao 3'!$C$7:$C$65</definedName>
    <definedName name="DadosExternos_31" localSheetId="10">'Cotacao 4'!$C$7:$C$65</definedName>
    <definedName name="DadosExternos_31" localSheetId="11">'Cotacao 5'!$C$7:$C$65</definedName>
    <definedName name="DadosExternos_311" localSheetId="8">'Cotacao 2'!$C$7:$C$85</definedName>
    <definedName name="DadosExternos_311" localSheetId="9">'Cotacao 3'!$C$7:$C$85</definedName>
    <definedName name="DadosExternos_311" localSheetId="10">'Cotacao 4'!$C$7:$C$85</definedName>
    <definedName name="DadosExternos_311" localSheetId="11">'Cotacao 5'!$C$7:$C$85</definedName>
    <definedName name="DadosExternos_315" localSheetId="8">'Cotacao 2'!$C$7:$C$85</definedName>
    <definedName name="DadosExternos_315" localSheetId="9">'Cotacao 3'!$C$7:$C$85</definedName>
    <definedName name="DadosExternos_315" localSheetId="10">'Cotacao 4'!$C$7:$C$85</definedName>
    <definedName name="DadosExternos_315" localSheetId="11">'Cotacao 5'!$C$7:$C$85</definedName>
    <definedName name="DadosExternos_317" localSheetId="8">'Cotacao 2'!$C$7:$C$86</definedName>
    <definedName name="DadosExternos_317" localSheetId="9">'Cotacao 3'!$C$7:$C$86</definedName>
    <definedName name="DadosExternos_317" localSheetId="10">'Cotacao 4'!$C$7:$C$86</definedName>
    <definedName name="DadosExternos_317" localSheetId="11">'Cotacao 5'!$C$7:$C$86</definedName>
    <definedName name="DadosExternos_318" localSheetId="8">'Cotacao 2'!$C$7:$C$86</definedName>
    <definedName name="DadosExternos_318" localSheetId="9">'Cotacao 3'!$C$7:$C$86</definedName>
    <definedName name="DadosExternos_318" localSheetId="10">'Cotacao 4'!$C$7:$C$86</definedName>
    <definedName name="DadosExternos_318" localSheetId="11">'Cotacao 5'!$C$7:$C$86</definedName>
    <definedName name="DadosExternos_319" localSheetId="8">'Cotacao 2'!$C$7:$C$87</definedName>
    <definedName name="DadosExternos_319" localSheetId="9">'Cotacao 3'!$C$7:$C$87</definedName>
    <definedName name="DadosExternos_319" localSheetId="10">'Cotacao 4'!$C$7:$C$87</definedName>
    <definedName name="DadosExternos_319" localSheetId="11">'Cotacao 5'!$C$7:$C$87</definedName>
    <definedName name="DadosExternos_32" localSheetId="7">Cotacao!$C$7:$C$65</definedName>
    <definedName name="DadosExternos_32" localSheetId="8">'Cotacao 2'!$C$7:$C$65</definedName>
    <definedName name="DadosExternos_32" localSheetId="9">'Cotacao 3'!$C$7:$C$65</definedName>
    <definedName name="DadosExternos_32" localSheetId="10">'Cotacao 4'!$C$7:$C$65</definedName>
    <definedName name="DadosExternos_32" localSheetId="11">'Cotacao 5'!$C$7:$C$65</definedName>
    <definedName name="DadosExternos_320" localSheetId="8">'Cotacao 2'!$C$7:$C$87</definedName>
    <definedName name="DadosExternos_320" localSheetId="9">'Cotacao 3'!$C$7:$C$87</definedName>
    <definedName name="DadosExternos_320" localSheetId="10">'Cotacao 4'!$C$7:$C$87</definedName>
    <definedName name="DadosExternos_320" localSheetId="11">'Cotacao 5'!$C$7:$C$87</definedName>
    <definedName name="DadosExternos_323" localSheetId="8">'Cotacao 2'!$C$7:$C$88</definedName>
    <definedName name="DadosExternos_323" localSheetId="9">'Cotacao 3'!$C$7:$C$88</definedName>
    <definedName name="DadosExternos_323" localSheetId="10">'Cotacao 4'!$C$7:$C$88</definedName>
    <definedName name="DadosExternos_323" localSheetId="11">'Cotacao 5'!$C$7:$C$88</definedName>
    <definedName name="DadosExternos_324" localSheetId="8">'Cotacao 2'!$C$7:$C$88</definedName>
    <definedName name="DadosExternos_324" localSheetId="9">'Cotacao 3'!$C$7:$C$88</definedName>
    <definedName name="DadosExternos_324" localSheetId="10">'Cotacao 4'!$C$7:$C$88</definedName>
    <definedName name="DadosExternos_324" localSheetId="11">'Cotacao 5'!$C$7:$C$88</definedName>
    <definedName name="DadosExternos_325" localSheetId="8">'Cotacao 2'!$C$7:$C$88</definedName>
    <definedName name="DadosExternos_325" localSheetId="9">'Cotacao 3'!$C$7:$C$88</definedName>
    <definedName name="DadosExternos_325" localSheetId="10">'Cotacao 4'!$C$7:$C$88</definedName>
    <definedName name="DadosExternos_325" localSheetId="11">'Cotacao 5'!$C$7:$C$88</definedName>
    <definedName name="DadosExternos_326" localSheetId="8">'Cotacao 2'!$C$7:$C$88</definedName>
    <definedName name="DadosExternos_326" localSheetId="9">'Cotacao 3'!$C$7:$C$88</definedName>
    <definedName name="DadosExternos_326" localSheetId="10">'Cotacao 4'!$C$7:$C$88</definedName>
    <definedName name="DadosExternos_326" localSheetId="11">'Cotacao 5'!$C$7:$C$88</definedName>
    <definedName name="DadosExternos_327" localSheetId="8">'Cotacao 2'!$C$7:$C$89</definedName>
    <definedName name="DadosExternos_327" localSheetId="9">'Cotacao 3'!$C$7:$C$89</definedName>
    <definedName name="DadosExternos_327" localSheetId="10">'Cotacao 4'!$C$7:$C$89</definedName>
    <definedName name="DadosExternos_327" localSheetId="11">'Cotacao 5'!$C$7:$C$89</definedName>
    <definedName name="DadosExternos_328" localSheetId="8">'Cotacao 2'!$C$7:$C$91</definedName>
    <definedName name="DadosExternos_328" localSheetId="9">'Cotacao 3'!$C$7:$C$91</definedName>
    <definedName name="DadosExternos_328" localSheetId="10">'Cotacao 4'!$C$7:$C$91</definedName>
    <definedName name="DadosExternos_328" localSheetId="11">'Cotacao 5'!$C$7:$C$91</definedName>
    <definedName name="DadosExternos_329" localSheetId="8">'Cotacao 2'!$C$7:$C$93</definedName>
    <definedName name="DadosExternos_329" localSheetId="9">'Cotacao 3'!$C$7:$C$93</definedName>
    <definedName name="DadosExternos_329" localSheetId="10">'Cotacao 4'!$C$7:$C$93</definedName>
    <definedName name="DadosExternos_329" localSheetId="11">'Cotacao 5'!$C$7:$C$93</definedName>
    <definedName name="DadosExternos_33" localSheetId="7">Cotacao!$C$7:$C$65</definedName>
    <definedName name="DadosExternos_33" localSheetId="8">'Cotacao 2'!$C$7:$C$65</definedName>
    <definedName name="DadosExternos_33" localSheetId="9">'Cotacao 3'!$C$7:$C$65</definedName>
    <definedName name="DadosExternos_33" localSheetId="10">'Cotacao 4'!$C$7:$C$65</definedName>
    <definedName name="DadosExternos_33" localSheetId="11">'Cotacao 5'!$C$7:$C$65</definedName>
    <definedName name="DadosExternos_330" localSheetId="8">'Cotacao 2'!$C$7:$C$93</definedName>
    <definedName name="DadosExternos_330" localSheetId="9">'Cotacao 3'!$C$7:$C$93</definedName>
    <definedName name="DadosExternos_330" localSheetId="10">'Cotacao 4'!$C$7:$C$93</definedName>
    <definedName name="DadosExternos_330" localSheetId="11">'Cotacao 5'!$C$7:$C$93</definedName>
    <definedName name="DadosExternos_331" localSheetId="8">'Cotacao 2'!$C$7:$C$95</definedName>
    <definedName name="DadosExternos_331" localSheetId="9">'Cotacao 3'!$C$7:$C$95</definedName>
    <definedName name="DadosExternos_331" localSheetId="10">'Cotacao 4'!$C$7:$C$95</definedName>
    <definedName name="DadosExternos_331" localSheetId="11">'Cotacao 5'!$C$7:$C$95</definedName>
    <definedName name="DadosExternos_333" localSheetId="8">'Cotacao 2'!$C$7:$C$95</definedName>
    <definedName name="DadosExternos_333" localSheetId="9">'Cotacao 3'!$C$7:$C$95</definedName>
    <definedName name="DadosExternos_333" localSheetId="10">'Cotacao 4'!$C$7:$C$95</definedName>
    <definedName name="DadosExternos_333" localSheetId="11">'Cotacao 5'!$C$7:$C$95</definedName>
    <definedName name="DadosExternos_336" localSheetId="8">'Cotacao 2'!$C$7:$C$96</definedName>
    <definedName name="DadosExternos_336" localSheetId="9">'Cotacao 3'!$C$7:$C$96</definedName>
    <definedName name="DadosExternos_336" localSheetId="10">'Cotacao 4'!$C$7:$C$96</definedName>
    <definedName name="DadosExternos_336" localSheetId="11">'Cotacao 5'!$C$7:$C$96</definedName>
    <definedName name="DadosExternos_337" localSheetId="8">'Cotacao 2'!$C$7:$C$97</definedName>
    <definedName name="DadosExternos_337" localSheetId="9">'Cotacao 3'!$C$7:$C$97</definedName>
    <definedName name="DadosExternos_337" localSheetId="10">'Cotacao 4'!$C$7:$C$97</definedName>
    <definedName name="DadosExternos_337" localSheetId="11">'Cotacao 5'!$C$7:$C$97</definedName>
    <definedName name="DadosExternos_338" localSheetId="8">'Cotacao 2'!$C$7:$C$98</definedName>
    <definedName name="DadosExternos_338" localSheetId="9">'Cotacao 3'!$C$7:$C$98</definedName>
    <definedName name="DadosExternos_338" localSheetId="10">'Cotacao 4'!$C$7:$C$98</definedName>
    <definedName name="DadosExternos_338" localSheetId="11">'Cotacao 5'!$C$7:$C$98</definedName>
    <definedName name="DadosExternos_339" localSheetId="8">'Cotacao 2'!$C$7:$C$101</definedName>
    <definedName name="DadosExternos_339" localSheetId="9">'Cotacao 3'!$C$7:$C$101</definedName>
    <definedName name="DadosExternos_339" localSheetId="10">'Cotacao 4'!$C$7:$C$101</definedName>
    <definedName name="DadosExternos_339" localSheetId="11">'Cotacao 5'!$C$7:$C$101</definedName>
    <definedName name="DadosExternos_34" localSheetId="7">Cotacao!$C$7:$C$65</definedName>
    <definedName name="DadosExternos_34" localSheetId="8">'Cotacao 2'!$C$7:$C$65</definedName>
    <definedName name="DadosExternos_34" localSheetId="9">'Cotacao 3'!$C$7:$C$65</definedName>
    <definedName name="DadosExternos_34" localSheetId="10">'Cotacao 4'!$C$7:$C$65</definedName>
    <definedName name="DadosExternos_34" localSheetId="11">'Cotacao 5'!$C$7:$C$65</definedName>
    <definedName name="DadosExternos_342" localSheetId="8">'Cotacao 2'!$C$7:$C$102</definedName>
    <definedName name="DadosExternos_342" localSheetId="9">'Cotacao 3'!$C$7:$C$102</definedName>
    <definedName name="DadosExternos_342" localSheetId="10">'Cotacao 4'!$C$7:$C$102</definedName>
    <definedName name="DadosExternos_342" localSheetId="11">'Cotacao 5'!$C$7:$C$102</definedName>
    <definedName name="DadosExternos_343" localSheetId="8">'Cotacao 2'!$C$7:$C$103</definedName>
    <definedName name="DadosExternos_343" localSheetId="9">'Cotacao 3'!$C$7:$C$103</definedName>
    <definedName name="DadosExternos_343" localSheetId="10">'Cotacao 4'!$C$7:$C$103</definedName>
    <definedName name="DadosExternos_343" localSheetId="11">'Cotacao 5'!$C$7:$C$103</definedName>
    <definedName name="DadosExternos_344" localSheetId="8">'Cotacao 2'!$C$7:$C$104</definedName>
    <definedName name="DadosExternos_344" localSheetId="9">'Cotacao 3'!$C$7:$C$104</definedName>
    <definedName name="DadosExternos_344" localSheetId="10">'Cotacao 4'!$C$7:$C$104</definedName>
    <definedName name="DadosExternos_344" localSheetId="11">'Cotacao 5'!$C$7:$C$104</definedName>
    <definedName name="DadosExternos_345" localSheetId="8">'Cotacao 2'!$C$7:$C$104</definedName>
    <definedName name="DadosExternos_345" localSheetId="9">'Cotacao 3'!$C$7:$C$104</definedName>
    <definedName name="DadosExternos_345" localSheetId="10">'Cotacao 4'!$C$7:$C$104</definedName>
    <definedName name="DadosExternos_345" localSheetId="11">'Cotacao 5'!$C$7:$C$104</definedName>
    <definedName name="DadosExternos_349" localSheetId="8">'Cotacao 2'!$C$7:$C$104</definedName>
    <definedName name="DadosExternos_349" localSheetId="9">'Cotacao 3'!$C$7:$C$104</definedName>
    <definedName name="DadosExternos_349" localSheetId="10">'Cotacao 4'!$C$7:$C$104</definedName>
    <definedName name="DadosExternos_349" localSheetId="11">'Cotacao 5'!$C$7:$C$104</definedName>
    <definedName name="DadosExternos_35" localSheetId="7">Cotacao!$C$7:$C$66</definedName>
    <definedName name="DadosExternos_35" localSheetId="8">'Cotacao 2'!$C$7:$C$66</definedName>
    <definedName name="DadosExternos_35" localSheetId="9">'Cotacao 3'!$C$7:$C$66</definedName>
    <definedName name="DadosExternos_35" localSheetId="10">'Cotacao 4'!$C$7:$C$66</definedName>
    <definedName name="DadosExternos_35" localSheetId="11">'Cotacao 5'!$C$7:$C$66</definedName>
    <definedName name="DadosExternos_350" localSheetId="8">'Cotacao 2'!$C$7:$C$104</definedName>
    <definedName name="DadosExternos_350" localSheetId="9">'Cotacao 3'!$C$7:$C$104</definedName>
    <definedName name="DadosExternos_350" localSheetId="10">'Cotacao 4'!$C$7:$C$104</definedName>
    <definedName name="DadosExternos_350" localSheetId="11">'Cotacao 5'!$C$7:$C$104</definedName>
    <definedName name="DadosExternos_352" localSheetId="8">'Cotacao 2'!$C$7:$C$104</definedName>
    <definedName name="DadosExternos_352" localSheetId="9">'Cotacao 3'!$C$7:$C$104</definedName>
    <definedName name="DadosExternos_352" localSheetId="10">'Cotacao 4'!$C$7:$C$104</definedName>
    <definedName name="DadosExternos_352" localSheetId="11">'Cotacao 5'!$C$7:$C$104</definedName>
    <definedName name="DadosExternos_353" localSheetId="8">'Cotacao 2'!$C$7:$C$105</definedName>
    <definedName name="DadosExternos_353" localSheetId="9">'Cotacao 3'!$C$7:$C$105</definedName>
    <definedName name="DadosExternos_353" localSheetId="10">'Cotacao 4'!$C$7:$C$105</definedName>
    <definedName name="DadosExternos_353" localSheetId="11">'Cotacao 5'!$C$7:$C$105</definedName>
    <definedName name="DadosExternos_356" localSheetId="8">'Cotacao 2'!$C$7:$C$106</definedName>
    <definedName name="DadosExternos_356" localSheetId="9">'Cotacao 3'!$C$7:$C$106</definedName>
    <definedName name="DadosExternos_356" localSheetId="10">'Cotacao 4'!$C$7:$C$106</definedName>
    <definedName name="DadosExternos_356" localSheetId="11">'Cotacao 5'!$C$7:$C$106</definedName>
    <definedName name="DadosExternos_358" localSheetId="8">'Cotacao 2'!$C$7:$C$106</definedName>
    <definedName name="DadosExternos_358" localSheetId="9">'Cotacao 3'!$C$7:$C$106</definedName>
    <definedName name="DadosExternos_358" localSheetId="10">'Cotacao 4'!$C$7:$C$106</definedName>
    <definedName name="DadosExternos_358" localSheetId="11">'Cotacao 5'!$C$7:$C$106</definedName>
    <definedName name="DadosExternos_36" localSheetId="7">Cotacao!$C$7:$C$67</definedName>
    <definedName name="DadosExternos_36" localSheetId="8">'Cotacao 2'!$C$7:$C$67</definedName>
    <definedName name="DadosExternos_36" localSheetId="9">'Cotacao 3'!$C$7:$C$67</definedName>
    <definedName name="DadosExternos_36" localSheetId="10">'Cotacao 4'!$C$7:$C$67</definedName>
    <definedName name="DadosExternos_36" localSheetId="11">'Cotacao 5'!$C$7:$C$67</definedName>
    <definedName name="DadosExternos_360" localSheetId="8">'Cotacao 2'!$C$7:$C$107</definedName>
    <definedName name="DadosExternos_360" localSheetId="9">'Cotacao 3'!$C$7:$C$107</definedName>
    <definedName name="DadosExternos_360" localSheetId="10">'Cotacao 4'!$C$7:$C$107</definedName>
    <definedName name="DadosExternos_360" localSheetId="11">'Cotacao 5'!$C$7:$C$107</definedName>
    <definedName name="DadosExternos_361" localSheetId="8">'Cotacao 2'!$C$7:$C$108</definedName>
    <definedName name="DadosExternos_361" localSheetId="9">'Cotacao 3'!$C$7:$C$108</definedName>
    <definedName name="DadosExternos_361" localSheetId="10">'Cotacao 4'!$C$7:$C$108</definedName>
    <definedName name="DadosExternos_361" localSheetId="11">'Cotacao 5'!$C$7:$C$108</definedName>
    <definedName name="DadosExternos_362" localSheetId="8">'Cotacao 2'!$C$7:$C$108</definedName>
    <definedName name="DadosExternos_362" localSheetId="9">'Cotacao 3'!$C$7:$C$108</definedName>
    <definedName name="DadosExternos_362" localSheetId="10">'Cotacao 4'!$C$7:$C$108</definedName>
    <definedName name="DadosExternos_362" localSheetId="11">'Cotacao 5'!$C$7:$C$108</definedName>
    <definedName name="DadosExternos_363" localSheetId="8">'Cotacao 2'!$C$7:$C$108</definedName>
    <definedName name="DadosExternos_363" localSheetId="9">'Cotacao 3'!$C$7:$C$108</definedName>
    <definedName name="DadosExternos_363" localSheetId="10">'Cotacao 4'!$C$7:$C$108</definedName>
    <definedName name="DadosExternos_363" localSheetId="11">'Cotacao 5'!$C$7:$C$108</definedName>
    <definedName name="DadosExternos_365" localSheetId="8">'Cotacao 2'!$C$7:$C$109</definedName>
    <definedName name="DadosExternos_365" localSheetId="9">'Cotacao 3'!$C$7:$C$109</definedName>
    <definedName name="DadosExternos_365" localSheetId="10">'Cotacao 4'!$C$7:$C$109</definedName>
    <definedName name="DadosExternos_365" localSheetId="11">'Cotacao 5'!$C$7:$C$109</definedName>
    <definedName name="DadosExternos_367" localSheetId="8">'Cotacao 2'!$C$7:$C$111</definedName>
    <definedName name="DadosExternos_367" localSheetId="9">'Cotacao 3'!$C$7:$C$111</definedName>
    <definedName name="DadosExternos_367" localSheetId="10">'Cotacao 4'!$C$7:$C$111</definedName>
    <definedName name="DadosExternos_367" localSheetId="11">'Cotacao 5'!$C$7:$C$111</definedName>
    <definedName name="DadosExternos_369" localSheetId="8">'Cotacao 2'!$C$7:$C$113</definedName>
    <definedName name="DadosExternos_369" localSheetId="9">'Cotacao 3'!$C$7:$C$113</definedName>
    <definedName name="DadosExternos_369" localSheetId="10">'Cotacao 4'!$C$7:$C$113</definedName>
    <definedName name="DadosExternos_369" localSheetId="11">'Cotacao 5'!$C$7:$C$113</definedName>
    <definedName name="DadosExternos_37" localSheetId="7">Cotacao!$C$7:$C$68</definedName>
    <definedName name="DadosExternos_37" localSheetId="8">'Cotacao 2'!$C$7:$C$68</definedName>
    <definedName name="DadosExternos_37" localSheetId="9">'Cotacao 3'!$C$7:$C$68</definedName>
    <definedName name="DadosExternos_37" localSheetId="10">'Cotacao 4'!$C$7:$C$68</definedName>
    <definedName name="DadosExternos_37" localSheetId="11">'Cotacao 5'!$C$7:$C$68</definedName>
    <definedName name="DadosExternos_370" localSheetId="8">'Cotacao 2'!$C$7:$C$113</definedName>
    <definedName name="DadosExternos_370" localSheetId="9">'Cotacao 3'!$C$7:$C$8</definedName>
    <definedName name="DadosExternos_370" localSheetId="10">'Cotacao 4'!$C$7:$C$8</definedName>
    <definedName name="DadosExternos_370" localSheetId="11">'Cotacao 5'!$C$7:$C$8</definedName>
    <definedName name="DadosExternos_371" localSheetId="8">'Cotacao 2'!$C$7:$C$113</definedName>
    <definedName name="DadosExternos_371" localSheetId="9">'Cotacao 3'!$C$7:$C$8</definedName>
    <definedName name="DadosExternos_371" localSheetId="10">'Cotacao 4'!$C$7:$C$8</definedName>
    <definedName name="DadosExternos_371" localSheetId="11">'Cotacao 5'!$C$7:$C$8</definedName>
    <definedName name="DadosExternos_372" localSheetId="9">'Cotacao 3'!$C$7:$C$10</definedName>
    <definedName name="DadosExternos_372" localSheetId="10">'Cotacao 4'!$C$7:$C$10</definedName>
    <definedName name="DadosExternos_372" localSheetId="11">'Cotacao 5'!$C$7:$C$10</definedName>
    <definedName name="DadosExternos_373" localSheetId="9">'Cotacao 3'!$C$7:$C$10</definedName>
    <definedName name="DadosExternos_373" localSheetId="10">'Cotacao 4'!$C$7:$C$10</definedName>
    <definedName name="DadosExternos_373" localSheetId="11">'Cotacao 5'!$C$7:$C$10</definedName>
    <definedName name="DadosExternos_374" localSheetId="9">'Cotacao 3'!$C$7:$C$10</definedName>
    <definedName name="DadosExternos_374" localSheetId="10">'Cotacao 4'!$C$7:$C$10</definedName>
    <definedName name="DadosExternos_374" localSheetId="11">'Cotacao 5'!$C$7:$C$10</definedName>
    <definedName name="DadosExternos_375" localSheetId="8">'Cotacao 2'!$C$7:$C$113</definedName>
    <definedName name="DadosExternos_376" localSheetId="8">'Cotacao 2'!$C$7:$C$113</definedName>
    <definedName name="DadosExternos_376" localSheetId="9">'Cotacao 3'!$C$7:$C$8</definedName>
    <definedName name="DadosExternos_376" localSheetId="10">'Cotacao 4'!$C$7:$C$8</definedName>
    <definedName name="DadosExternos_376" localSheetId="11">'Cotacao 5'!$C$7:$C$8</definedName>
    <definedName name="DadosExternos_377" localSheetId="8">'Cotacao 2'!$C$7:$C$113</definedName>
    <definedName name="DadosExternos_377" localSheetId="9">'Cotacao 3'!$C$7:$C$8</definedName>
    <definedName name="DadosExternos_377" localSheetId="10">'Cotacao 4'!$C$7:$C$8</definedName>
    <definedName name="DadosExternos_377" localSheetId="11">'Cotacao 5'!$C$7:$C$8</definedName>
    <definedName name="DadosExternos_378" localSheetId="8">'Cotacao 2'!$C$7:$C$113</definedName>
    <definedName name="DadosExternos_378" localSheetId="9">'Cotacao 3'!$C$7:$C$10</definedName>
    <definedName name="DadosExternos_378" localSheetId="10">'Cotacao 4'!$C$7:$C$10</definedName>
    <definedName name="DadosExternos_378" localSheetId="11">'Cotacao 5'!$C$7:$C$10</definedName>
    <definedName name="DadosExternos_379" localSheetId="8">'Cotacao 2'!$C$7:$C$113</definedName>
    <definedName name="DadosExternos_379" localSheetId="9">'Cotacao 3'!$C$7:$C$11</definedName>
    <definedName name="DadosExternos_379" localSheetId="10">'Cotacao 4'!$C$7:$C$11</definedName>
    <definedName name="DadosExternos_379" localSheetId="11">'Cotacao 5'!$C$7:$C$11</definedName>
    <definedName name="DadosExternos_38" localSheetId="7">Cotacao!$C$7:$C$69</definedName>
    <definedName name="DadosExternos_38" localSheetId="8">'Cotacao 2'!$C$7:$C$69</definedName>
    <definedName name="DadosExternos_38" localSheetId="9">'Cotacao 3'!$C$7:$C$69</definedName>
    <definedName name="DadosExternos_38" localSheetId="10">'Cotacao 4'!$C$7:$C$69</definedName>
    <definedName name="DadosExternos_38" localSheetId="11">'Cotacao 5'!$C$7:$C$69</definedName>
    <definedName name="DadosExternos_380" localSheetId="8">'Cotacao 2'!$C$7:$C$113</definedName>
    <definedName name="DadosExternos_380" localSheetId="9">'Cotacao 3'!$C$7:$C$13</definedName>
    <definedName name="DadosExternos_380" localSheetId="10">'Cotacao 4'!$C$7:$C$13</definedName>
    <definedName name="DadosExternos_380" localSheetId="11">'Cotacao 5'!$C$7:$C$13</definedName>
    <definedName name="DadosExternos_381" localSheetId="8">'Cotacao 2'!$C$7:$C$113</definedName>
    <definedName name="DadosExternos_381" localSheetId="9">'Cotacao 3'!$C$7:$C$14</definedName>
    <definedName name="DadosExternos_381" localSheetId="10">'Cotacao 4'!$C$7:$C$14</definedName>
    <definedName name="DadosExternos_381" localSheetId="11">'Cotacao 5'!$C$7:$C$14</definedName>
    <definedName name="DadosExternos_382" localSheetId="8">'Cotacao 2'!$C$7:$C$113</definedName>
    <definedName name="DadosExternos_382" localSheetId="9">'Cotacao 3'!$C$7:$C$17</definedName>
    <definedName name="DadosExternos_382" localSheetId="10">'Cotacao 4'!$C$7:$C$17</definedName>
    <definedName name="DadosExternos_382" localSheetId="11">'Cotacao 5'!$C$7:$C$17</definedName>
    <definedName name="DadosExternos_383" localSheetId="8">'Cotacao 2'!$C$7:$C$113</definedName>
    <definedName name="DadosExternos_384" localSheetId="8">'Cotacao 2'!$C$7:$C$113</definedName>
    <definedName name="DadosExternos_385" localSheetId="8">'Cotacao 2'!$C$7:$C$113</definedName>
    <definedName name="DadosExternos_386" localSheetId="8">'Cotacao 2'!$C$7:$C$113</definedName>
    <definedName name="DadosExternos_387" localSheetId="8">'Cotacao 2'!$C$7:$C$113</definedName>
    <definedName name="DadosExternos_388" localSheetId="8">'Cotacao 2'!$C$7:$C$113</definedName>
    <definedName name="DadosExternos_388" localSheetId="9">'Cotacao 3'!$C$7:$C$18</definedName>
    <definedName name="DadosExternos_388" localSheetId="10">'Cotacao 4'!$C$7:$C$18</definedName>
    <definedName name="DadosExternos_388" localSheetId="11">'Cotacao 5'!$C$7:$C$18</definedName>
    <definedName name="DadosExternos_389" localSheetId="8">'Cotacao 2'!$C$7:$C$113</definedName>
    <definedName name="DadosExternos_389" localSheetId="9">'Cotacao 3'!$C$7:$C$18</definedName>
    <definedName name="DadosExternos_389" localSheetId="10">'Cotacao 4'!$C$7:$C$18</definedName>
    <definedName name="DadosExternos_389" localSheetId="11">'Cotacao 5'!$C$7:$C$18</definedName>
    <definedName name="DadosExternos_39" localSheetId="7">Cotacao!$C$7:$C$70</definedName>
    <definedName name="DadosExternos_39" localSheetId="8">'Cotacao 2'!$C$7:$C$70</definedName>
    <definedName name="DadosExternos_39" localSheetId="9">'Cotacao 3'!$C$7:$C$70</definedName>
    <definedName name="DadosExternos_39" localSheetId="10">'Cotacao 4'!$C$7:$C$70</definedName>
    <definedName name="DadosExternos_39" localSheetId="11">'Cotacao 5'!$C$7:$C$70</definedName>
    <definedName name="DadosExternos_390" localSheetId="8">'Cotacao 2'!$C$7:$C$113</definedName>
    <definedName name="DadosExternos_390" localSheetId="9">'Cotacao 3'!$C$7:$C$19</definedName>
    <definedName name="DadosExternos_390" localSheetId="10">'Cotacao 4'!$C$7:$C$19</definedName>
    <definedName name="DadosExternos_390" localSheetId="11">'Cotacao 5'!$C$7:$C$19</definedName>
    <definedName name="DadosExternos_391" localSheetId="8">'Cotacao 2'!$C$7:$C$113</definedName>
    <definedName name="DadosExternos_391" localSheetId="9">'Cotacao 3'!$C$7:$C$19</definedName>
    <definedName name="DadosExternos_391" localSheetId="10">'Cotacao 4'!$C$7:$C$19</definedName>
    <definedName name="DadosExternos_391" localSheetId="11">'Cotacao 5'!$C$7:$C$19</definedName>
    <definedName name="DadosExternos_392" localSheetId="8">'Cotacao 2'!$C$7:$C$113</definedName>
    <definedName name="DadosExternos_392" localSheetId="9">'Cotacao 3'!$C$7:$C$22</definedName>
    <definedName name="DadosExternos_392" localSheetId="10">'Cotacao 4'!$C$7:$C$22</definedName>
    <definedName name="DadosExternos_392" localSheetId="11">'Cotacao 5'!$C$7:$C$22</definedName>
    <definedName name="DadosExternos_393" localSheetId="8">'Cotacao 2'!$C$7:$C$113</definedName>
    <definedName name="DadosExternos_394" localSheetId="8">'Cotacao 2'!$C$7:$C$113</definedName>
    <definedName name="DadosExternos_394" localSheetId="9">'Cotacao 3'!$C$7:$C$23</definedName>
    <definedName name="DadosExternos_394" localSheetId="10">'Cotacao 4'!$C$7:$C$23</definedName>
    <definedName name="DadosExternos_394" localSheetId="11">'Cotacao 5'!$C$7:$C$23</definedName>
    <definedName name="DadosExternos_395" localSheetId="8">'Cotacao 2'!$C$7:$C$113</definedName>
    <definedName name="DadosExternos_396" localSheetId="8">'Cotacao 2'!$C$7:$C$113</definedName>
    <definedName name="DadosExternos_397" localSheetId="8">'Cotacao 2'!$C$7:$C$113</definedName>
    <definedName name="DadosExternos_397" localSheetId="9">'Cotacao 3'!$C$7:$C$24</definedName>
    <definedName name="DadosExternos_397" localSheetId="10">'Cotacao 4'!$C$7:$C$24</definedName>
    <definedName name="DadosExternos_397" localSheetId="11">'Cotacao 5'!$C$7:$C$24</definedName>
    <definedName name="DadosExternos_398" localSheetId="8">'Cotacao 2'!$C$7:$C$113</definedName>
    <definedName name="DadosExternos_398" localSheetId="9">'Cotacao 3'!$C$7:$C$27</definedName>
    <definedName name="DadosExternos_398" localSheetId="10">'Cotacao 4'!$C$7:$C$27</definedName>
    <definedName name="DadosExternos_398" localSheetId="11">'Cotacao 5'!$C$7:$C$27</definedName>
    <definedName name="DadosExternos_4" localSheetId="7">Cotacao!$C$7:$C$63</definedName>
    <definedName name="DadosExternos_4" localSheetId="8">'Cotacao 2'!$C$7:$C$63</definedName>
    <definedName name="DadosExternos_4" localSheetId="9">'Cotacao 3'!$C$7:$C$63</definedName>
    <definedName name="DadosExternos_4" localSheetId="10">'Cotacao 4'!$C$7:$C$63</definedName>
    <definedName name="DadosExternos_4" localSheetId="11">'Cotacao 5'!$C$7:$C$63</definedName>
    <definedName name="DadosExternos_40" localSheetId="7">Cotacao!$C$7:$C$71</definedName>
    <definedName name="DadosExternos_40" localSheetId="8">'Cotacao 2'!$C$7:$C$71</definedName>
    <definedName name="DadosExternos_40" localSheetId="9">'Cotacao 3'!$C$7:$C$71</definedName>
    <definedName name="DadosExternos_40" localSheetId="10">'Cotacao 4'!$C$7:$C$71</definedName>
    <definedName name="DadosExternos_40" localSheetId="11">'Cotacao 5'!$C$7:$C$71</definedName>
    <definedName name="DadosExternos_400" localSheetId="9">'Cotacao 3'!$C$7:$C$28</definedName>
    <definedName name="DadosExternos_400" localSheetId="10">'Cotacao 4'!$C$7:$C$28</definedName>
    <definedName name="DadosExternos_400" localSheetId="11">'Cotacao 5'!$C$7:$C$28</definedName>
    <definedName name="DadosExternos_401" localSheetId="9">'Cotacao 3'!$C$7:$C$29</definedName>
    <definedName name="DadosExternos_401" localSheetId="10">'Cotacao 4'!$C$7:$C$29</definedName>
    <definedName name="DadosExternos_401" localSheetId="11">'Cotacao 5'!$C$7:$C$29</definedName>
    <definedName name="DadosExternos_402" localSheetId="9">'Cotacao 3'!$C$7:$C$30</definedName>
    <definedName name="DadosExternos_402" localSheetId="10">'Cotacao 4'!$C$7:$C$30</definedName>
    <definedName name="DadosExternos_402" localSheetId="11">'Cotacao 5'!$C$7:$C$30</definedName>
    <definedName name="DadosExternos_403" localSheetId="9">'Cotacao 3'!$C$7:$C$33</definedName>
    <definedName name="DadosExternos_403" localSheetId="10">'Cotacao 4'!$C$7:$C$33</definedName>
    <definedName name="DadosExternos_403" localSheetId="11">'Cotacao 5'!$C$7:$C$33</definedName>
    <definedName name="DadosExternos_404" localSheetId="9">'Cotacao 3'!$C$7:$C$35</definedName>
    <definedName name="DadosExternos_404" localSheetId="10">'Cotacao 4'!$C$7:$C$35</definedName>
    <definedName name="DadosExternos_404" localSheetId="11">'Cotacao 5'!$C$7:$C$35</definedName>
    <definedName name="DadosExternos_408" localSheetId="9">'Cotacao 3'!$C$7:$C$37</definedName>
    <definedName name="DadosExternos_408" localSheetId="10">'Cotacao 4'!$C$7:$C$37</definedName>
    <definedName name="DadosExternos_408" localSheetId="11">'Cotacao 5'!$C$7:$C$37</definedName>
    <definedName name="DadosExternos_409" localSheetId="9">'Cotacao 3'!$C$7:$C$39</definedName>
    <definedName name="DadosExternos_409" localSheetId="10">'Cotacao 4'!$C$7:$C$39</definedName>
    <definedName name="DadosExternos_409" localSheetId="11">'Cotacao 5'!$C$7:$C$39</definedName>
    <definedName name="DadosExternos_41" localSheetId="7">Cotacao!$C$7:$C$72</definedName>
    <definedName name="DadosExternos_41" localSheetId="8">'Cotacao 2'!$C$7:$C$72</definedName>
    <definedName name="DadosExternos_41" localSheetId="9">'Cotacao 3'!$C$7:$C$72</definedName>
    <definedName name="DadosExternos_41" localSheetId="10">'Cotacao 4'!$C$7:$C$72</definedName>
    <definedName name="DadosExternos_41" localSheetId="11">'Cotacao 5'!$C$7:$C$72</definedName>
    <definedName name="DadosExternos_410" localSheetId="9">'Cotacao 3'!$C$7:$C$41</definedName>
    <definedName name="DadosExternos_410" localSheetId="10">'Cotacao 4'!$C$7:$C$41</definedName>
    <definedName name="DadosExternos_410" localSheetId="11">'Cotacao 5'!$C$7:$C$41</definedName>
    <definedName name="DadosExternos_411" localSheetId="9">'Cotacao 3'!$C$7:$C$43</definedName>
    <definedName name="DadosExternos_411" localSheetId="10">'Cotacao 4'!$C$7:$C$43</definedName>
    <definedName name="DadosExternos_411" localSheetId="11">'Cotacao 5'!$C$7:$C$43</definedName>
    <definedName name="DadosExternos_414" localSheetId="9">'Cotacao 3'!$C$7:$C$45</definedName>
    <definedName name="DadosExternos_414" localSheetId="10">'Cotacao 4'!$C$7:$C$45</definedName>
    <definedName name="DadosExternos_414" localSheetId="11">'Cotacao 5'!$C$7:$C$45</definedName>
    <definedName name="DadosExternos_415" localSheetId="9">'Cotacao 3'!$C$7:$C$44</definedName>
    <definedName name="DadosExternos_415" localSheetId="10">'Cotacao 4'!$C$7:$C$44</definedName>
    <definedName name="DadosExternos_415" localSheetId="11">'Cotacao 5'!$C$7:$C$44</definedName>
    <definedName name="DadosExternos_416" localSheetId="9">'Cotacao 3'!$C$7:$C$47</definedName>
    <definedName name="DadosExternos_416" localSheetId="10">'Cotacao 4'!$C$7:$C$47</definedName>
    <definedName name="DadosExternos_416" localSheetId="11">'Cotacao 5'!$C$7:$C$47</definedName>
    <definedName name="DadosExternos_418" localSheetId="9">'Cotacao 3'!$C$7:$C$48</definedName>
    <definedName name="DadosExternos_418" localSheetId="10">'Cotacao 4'!$C$7:$C$48</definedName>
    <definedName name="DadosExternos_418" localSheetId="11">'Cotacao 5'!$C$7:$C$48</definedName>
    <definedName name="DadosExternos_42" localSheetId="7">Cotacao!$C$7:$C$73</definedName>
    <definedName name="DadosExternos_42" localSheetId="8">'Cotacao 2'!$C$7:$C$73</definedName>
    <definedName name="DadosExternos_42" localSheetId="9">'Cotacao 3'!$C$7:$C$73</definedName>
    <definedName name="DadosExternos_42" localSheetId="10">'Cotacao 4'!$C$7:$C$73</definedName>
    <definedName name="DadosExternos_42" localSheetId="11">'Cotacao 5'!$C$7:$C$73</definedName>
    <definedName name="DadosExternos_421" localSheetId="9">'Cotacao 3'!$C$7:$C$49</definedName>
    <definedName name="DadosExternos_421" localSheetId="10">'Cotacao 4'!$C$7:$C$49</definedName>
    <definedName name="DadosExternos_421" localSheetId="11">'Cotacao 5'!$C$7:$C$49</definedName>
    <definedName name="DadosExternos_423" localSheetId="9">'Cotacao 3'!$C$7:$C$50</definedName>
    <definedName name="DadosExternos_423" localSheetId="10">'Cotacao 4'!$C$7:$C$50</definedName>
    <definedName name="DadosExternos_423" localSheetId="11">'Cotacao 5'!$C$7:$C$50</definedName>
    <definedName name="DadosExternos_424" localSheetId="9">'Cotacao 3'!$C$7:$C$51</definedName>
    <definedName name="DadosExternos_424" localSheetId="10">'Cotacao 4'!$C$7:$C$51</definedName>
    <definedName name="DadosExternos_424" localSheetId="11">'Cotacao 5'!$C$7:$C$51</definedName>
    <definedName name="DadosExternos_425" localSheetId="9">'Cotacao 3'!$C$7:$C$54</definedName>
    <definedName name="DadosExternos_425" localSheetId="10">'Cotacao 4'!$C$7:$C$54</definedName>
    <definedName name="DadosExternos_425" localSheetId="11">'Cotacao 5'!$C$7:$C$54</definedName>
    <definedName name="DadosExternos_426" localSheetId="9">'Cotacao 3'!$C$7:$C$52</definedName>
    <definedName name="DadosExternos_426" localSheetId="10">'Cotacao 4'!$C$7:$C$52</definedName>
    <definedName name="DadosExternos_426" localSheetId="11">'Cotacao 5'!$C$7:$C$52</definedName>
    <definedName name="DadosExternos_428" localSheetId="9">'Cotacao 3'!$C$7:$C$53</definedName>
    <definedName name="DadosExternos_428" localSheetId="10">'Cotacao 4'!$C$7:$C$53</definedName>
    <definedName name="DadosExternos_428" localSheetId="11">'Cotacao 5'!$C$7:$C$53</definedName>
    <definedName name="DadosExternos_43" localSheetId="7">Cotacao!$C$7:$C$74</definedName>
    <definedName name="DadosExternos_43" localSheetId="8">'Cotacao 2'!$C$7:$C$74</definedName>
    <definedName name="DadosExternos_43" localSheetId="9">'Cotacao 3'!$C$7:$C$74</definedName>
    <definedName name="DadosExternos_43" localSheetId="10">'Cotacao 4'!$C$7:$C$74</definedName>
    <definedName name="DadosExternos_43" localSheetId="11">'Cotacao 5'!$C$7:$C$74</definedName>
    <definedName name="DadosExternos_431" localSheetId="9">'Cotacao 3'!$C$7:$C$55</definedName>
    <definedName name="DadosExternos_431" localSheetId="10">'Cotacao 4'!$C$7:$C$55</definedName>
    <definedName name="DadosExternos_431" localSheetId="11">'Cotacao 5'!$C$7:$C$55</definedName>
    <definedName name="DadosExternos_432" localSheetId="9">'Cotacao 3'!$C$7:$C$57</definedName>
    <definedName name="DadosExternos_432" localSheetId="10">'Cotacao 4'!$C$7:$C$57</definedName>
    <definedName name="DadosExternos_432" localSheetId="11">'Cotacao 5'!$C$7:$C$57</definedName>
    <definedName name="DadosExternos_433" localSheetId="9">'Cotacao 3'!$C$7:$C$58</definedName>
    <definedName name="DadosExternos_433" localSheetId="10">'Cotacao 4'!$C$7:$C$58</definedName>
    <definedName name="DadosExternos_433" localSheetId="11">'Cotacao 5'!$C$7:$C$58</definedName>
    <definedName name="DadosExternos_434" localSheetId="9">'Cotacao 3'!$C$7:$C$59</definedName>
    <definedName name="DadosExternos_434" localSheetId="10">'Cotacao 4'!$C$7:$C$59</definedName>
    <definedName name="DadosExternos_434" localSheetId="11">'Cotacao 5'!$C$7:$C$59</definedName>
    <definedName name="DadosExternos_435" localSheetId="9">'Cotacao 3'!$C$7:$C$62</definedName>
    <definedName name="DadosExternos_435" localSheetId="10">'Cotacao 4'!$C$7:$C$62</definedName>
    <definedName name="DadosExternos_435" localSheetId="11">'Cotacao 5'!$C$7:$C$62</definedName>
    <definedName name="DadosExternos_437" localSheetId="9">'Cotacao 3'!$C$7:$C$60</definedName>
    <definedName name="DadosExternos_437" localSheetId="10">'Cotacao 4'!$C$7:$C$60</definedName>
    <definedName name="DadosExternos_437" localSheetId="11">'Cotacao 5'!$C$7:$C$60</definedName>
    <definedName name="DadosExternos_438" localSheetId="9">'Cotacao 3'!$C$7:$C$61</definedName>
    <definedName name="DadosExternos_438" localSheetId="10">'Cotacao 4'!$C$7:$C$61</definedName>
    <definedName name="DadosExternos_438" localSheetId="11">'Cotacao 5'!$C$7:$C$61</definedName>
    <definedName name="DadosExternos_439" localSheetId="9">'Cotacao 3'!$C$7:$C$63</definedName>
    <definedName name="DadosExternos_439" localSheetId="10">'Cotacao 4'!$C$7:$C$63</definedName>
    <definedName name="DadosExternos_439" localSheetId="11">'Cotacao 5'!$C$7:$C$63</definedName>
    <definedName name="DadosExternos_44" localSheetId="7">Cotacao!$C$7:$C$75</definedName>
    <definedName name="DadosExternos_44" localSheetId="8">'Cotacao 2'!$C$7:$C$75</definedName>
    <definedName name="DadosExternos_44" localSheetId="9">'Cotacao 3'!$C$7:$C$75</definedName>
    <definedName name="DadosExternos_44" localSheetId="10">'Cotacao 4'!$C$7:$C$75</definedName>
    <definedName name="DadosExternos_44" localSheetId="11">'Cotacao 5'!$C$7:$C$75</definedName>
    <definedName name="DadosExternos_440" localSheetId="9">'Cotacao 3'!$C$7:$C$66</definedName>
    <definedName name="DadosExternos_440" localSheetId="10">'Cotacao 4'!$C$7:$C$66</definedName>
    <definedName name="DadosExternos_440" localSheetId="11">'Cotacao 5'!$C$7:$C$66</definedName>
    <definedName name="DadosExternos_441" localSheetId="9">'Cotacao 3'!$C$7:$C$64</definedName>
    <definedName name="DadosExternos_441" localSheetId="10">'Cotacao 4'!$C$7:$C$64</definedName>
    <definedName name="DadosExternos_441" localSheetId="11">'Cotacao 5'!$C$7:$C$64</definedName>
    <definedName name="DadosExternos_442" localSheetId="9">'Cotacao 3'!$C$7:$C$66</definedName>
    <definedName name="DadosExternos_442" localSheetId="10">'Cotacao 4'!$C$7:$C$66</definedName>
    <definedName name="DadosExternos_442" localSheetId="11">'Cotacao 5'!$C$7:$C$66</definedName>
    <definedName name="DadosExternos_444" localSheetId="9">'Cotacao 3'!$C$7:$C$68</definedName>
    <definedName name="DadosExternos_444" localSheetId="10">'Cotacao 4'!$C$7:$C$68</definedName>
    <definedName name="DadosExternos_444" localSheetId="11">'Cotacao 5'!$C$7:$C$68</definedName>
    <definedName name="DadosExternos_445" localSheetId="9">'Cotacao 3'!$C$7:$C$69</definedName>
    <definedName name="DadosExternos_445" localSheetId="10">'Cotacao 4'!$C$7:$C$69</definedName>
    <definedName name="DadosExternos_445" localSheetId="11">'Cotacao 5'!$C$7:$C$69</definedName>
    <definedName name="DadosExternos_446" localSheetId="9">'Cotacao 3'!$C$7:$C$70</definedName>
    <definedName name="DadosExternos_446" localSheetId="10">'Cotacao 4'!$C$7:$C$70</definedName>
    <definedName name="DadosExternos_446" localSheetId="11">'Cotacao 5'!$C$7:$C$70</definedName>
    <definedName name="DadosExternos_447" localSheetId="9">'Cotacao 3'!$C$7:$C$72</definedName>
    <definedName name="DadosExternos_447" localSheetId="10">'Cotacao 4'!$C$7:$C$72</definedName>
    <definedName name="DadosExternos_447" localSheetId="11">'Cotacao 5'!$C$7:$C$72</definedName>
    <definedName name="DadosExternos_45" localSheetId="7">Cotacao!$C$7:$C$76</definedName>
    <definedName name="DadosExternos_45" localSheetId="8">'Cotacao 2'!$C$7:$C$76</definedName>
    <definedName name="DadosExternos_45" localSheetId="9">'Cotacao 3'!$C$7:$C$76</definedName>
    <definedName name="DadosExternos_45" localSheetId="10">'Cotacao 4'!$C$7:$C$76</definedName>
    <definedName name="DadosExternos_45" localSheetId="11">'Cotacao 5'!$C$7:$C$76</definedName>
    <definedName name="DadosExternos_450" localSheetId="9">'Cotacao 3'!$C$7:$C$74</definedName>
    <definedName name="DadosExternos_450" localSheetId="10">'Cotacao 4'!$C$7:$C$74</definedName>
    <definedName name="DadosExternos_450" localSheetId="11">'Cotacao 5'!$C$7:$C$74</definedName>
    <definedName name="DadosExternos_451" localSheetId="9">'Cotacao 3'!$C$7:$C$74</definedName>
    <definedName name="DadosExternos_451" localSheetId="10">'Cotacao 4'!$C$7:$C$74</definedName>
    <definedName name="DadosExternos_451" localSheetId="11">'Cotacao 5'!$C$7:$C$74</definedName>
    <definedName name="DadosExternos_452" localSheetId="9">'Cotacao 3'!$C$7:$C$76</definedName>
    <definedName name="DadosExternos_452" localSheetId="10">'Cotacao 4'!$C$7:$C$76</definedName>
    <definedName name="DadosExternos_452" localSheetId="11">'Cotacao 5'!$C$7:$C$76</definedName>
    <definedName name="DadosExternos_453" localSheetId="9">'Cotacao 3'!$C$7:$C$76</definedName>
    <definedName name="DadosExternos_453" localSheetId="10">'Cotacao 4'!$C$7:$C$76</definedName>
    <definedName name="DadosExternos_453" localSheetId="11">'Cotacao 5'!$C$7:$C$76</definedName>
    <definedName name="DadosExternos_454" localSheetId="9">'Cotacao 3'!$C$7:$C$77</definedName>
    <definedName name="DadosExternos_454" localSheetId="10">'Cotacao 4'!$C$7:$C$77</definedName>
    <definedName name="DadosExternos_454" localSheetId="11">'Cotacao 5'!$C$7:$C$77</definedName>
    <definedName name="DadosExternos_455" localSheetId="9">'Cotacao 3'!$C$7:$C$79</definedName>
    <definedName name="DadosExternos_455" localSheetId="10">'Cotacao 4'!$C$7:$C$79</definedName>
    <definedName name="DadosExternos_455" localSheetId="11">'Cotacao 5'!$C$7:$C$79</definedName>
    <definedName name="DadosExternos_456" localSheetId="9">'Cotacao 3'!$C$7:$C$79</definedName>
    <definedName name="DadosExternos_456" localSheetId="10">'Cotacao 4'!$C$7:$C$79</definedName>
    <definedName name="DadosExternos_456" localSheetId="11">'Cotacao 5'!$C$7:$C$79</definedName>
    <definedName name="DadosExternos_457" localSheetId="9">'Cotacao 3'!$C$7:$C$80</definedName>
    <definedName name="DadosExternos_457" localSheetId="10">'Cotacao 4'!$C$7:$C$80</definedName>
    <definedName name="DadosExternos_457" localSheetId="11">'Cotacao 5'!$C$7:$C$80</definedName>
    <definedName name="DadosExternos_458" localSheetId="9">'Cotacao 3'!$C$7:$C$81</definedName>
    <definedName name="DadosExternos_458" localSheetId="10">'Cotacao 4'!$C$7:$C$81</definedName>
    <definedName name="DadosExternos_458" localSheetId="11">'Cotacao 5'!$C$7:$C$81</definedName>
    <definedName name="DadosExternos_459" localSheetId="9">'Cotacao 3'!$C$7:$C$81</definedName>
    <definedName name="DadosExternos_459" localSheetId="10">'Cotacao 4'!$C$7:$C$81</definedName>
    <definedName name="DadosExternos_459" localSheetId="11">'Cotacao 5'!$C$7:$C$81</definedName>
    <definedName name="DadosExternos_46" localSheetId="7">Cotacao!$C$7:$C$77</definedName>
    <definedName name="DadosExternos_46" localSheetId="8">'Cotacao 2'!$C$7:$C$77</definedName>
    <definedName name="DadosExternos_46" localSheetId="9">'Cotacao 3'!$C$7:$C$77</definedName>
    <definedName name="DadosExternos_46" localSheetId="10">'Cotacao 4'!$C$7:$C$77</definedName>
    <definedName name="DadosExternos_46" localSheetId="11">'Cotacao 5'!$C$7:$C$77</definedName>
    <definedName name="DadosExternos_460" localSheetId="9">'Cotacao 3'!$C$7:$C$82</definedName>
    <definedName name="DadosExternos_460" localSheetId="10">'Cotacao 4'!$C$7:$C$82</definedName>
    <definedName name="DadosExternos_460" localSheetId="11">'Cotacao 5'!$C$7:$C$82</definedName>
    <definedName name="DadosExternos_461" localSheetId="9">'Cotacao 3'!$C$7:$C$83</definedName>
    <definedName name="DadosExternos_461" localSheetId="10">'Cotacao 4'!$C$7:$C$83</definedName>
    <definedName name="DadosExternos_461" localSheetId="11">'Cotacao 5'!$C$7:$C$83</definedName>
    <definedName name="DadosExternos_462" localSheetId="9">'Cotacao 3'!$C$7:$C$84</definedName>
    <definedName name="DadosExternos_462" localSheetId="10">'Cotacao 4'!$C$7:$C$84</definedName>
    <definedName name="DadosExternos_462" localSheetId="11">'Cotacao 5'!$C$7:$C$84</definedName>
    <definedName name="DadosExternos_463" localSheetId="9">'Cotacao 3'!$C$7:$C$85</definedName>
    <definedName name="DadosExternos_463" localSheetId="10">'Cotacao 4'!$C$7:$C$85</definedName>
    <definedName name="DadosExternos_463" localSheetId="11">'Cotacao 5'!$C$7:$C$85</definedName>
    <definedName name="DadosExternos_464" localSheetId="9">'Cotacao 3'!$C$7:$C$86</definedName>
    <definedName name="DadosExternos_464" localSheetId="10">'Cotacao 4'!$C$7:$C$86</definedName>
    <definedName name="DadosExternos_464" localSheetId="11">'Cotacao 5'!$C$7:$C$86</definedName>
    <definedName name="DadosExternos_465" localSheetId="9">'Cotacao 3'!$C$7:$C$87</definedName>
    <definedName name="DadosExternos_465" localSheetId="10">'Cotacao 4'!$C$7:$C$87</definedName>
    <definedName name="DadosExternos_465" localSheetId="11">'Cotacao 5'!$C$7:$C$87</definedName>
    <definedName name="DadosExternos_466" localSheetId="9">'Cotacao 3'!$C$7:$C$87</definedName>
    <definedName name="DadosExternos_466" localSheetId="10">'Cotacao 4'!$C$7:$C$87</definedName>
    <definedName name="DadosExternos_466" localSheetId="11">'Cotacao 5'!$C$7:$C$87</definedName>
    <definedName name="DadosExternos_467" localSheetId="9">'Cotacao 3'!$C$7:$C$88</definedName>
    <definedName name="DadosExternos_467" localSheetId="10">'Cotacao 4'!$C$7:$C$88</definedName>
    <definedName name="DadosExternos_467" localSheetId="11">'Cotacao 5'!$C$7:$C$88</definedName>
    <definedName name="DadosExternos_468" localSheetId="9">'Cotacao 3'!$C$7:$C$88</definedName>
    <definedName name="DadosExternos_468" localSheetId="10">'Cotacao 4'!$C$7:$C$88</definedName>
    <definedName name="DadosExternos_468" localSheetId="11">'Cotacao 5'!$C$7:$C$88</definedName>
    <definedName name="DadosExternos_469" localSheetId="9">'Cotacao 3'!$C$7:$C$88</definedName>
    <definedName name="DadosExternos_469" localSheetId="10">'Cotacao 4'!$C$7:$C$88</definedName>
    <definedName name="DadosExternos_469" localSheetId="11">'Cotacao 5'!$C$7:$C$88</definedName>
    <definedName name="DadosExternos_47" localSheetId="7">Cotacao!$C$7:$C$78</definedName>
    <definedName name="DadosExternos_47" localSheetId="8">'Cotacao 2'!$C$7:$C$78</definedName>
    <definedName name="DadosExternos_47" localSheetId="9">'Cotacao 3'!$C$7:$C$78</definedName>
    <definedName name="DadosExternos_47" localSheetId="10">'Cotacao 4'!$C$7:$C$78</definedName>
    <definedName name="DadosExternos_47" localSheetId="11">'Cotacao 5'!$C$7:$C$78</definedName>
    <definedName name="DadosExternos_470" localSheetId="9">'Cotacao 3'!$C$7:$C$113</definedName>
    <definedName name="DadosExternos_470" localSheetId="10">'Cotacao 4'!$C$7:$C$112</definedName>
    <definedName name="DadosExternos_470" localSheetId="11">'Cotacao 5'!$C$7:$C$98</definedName>
    <definedName name="DadosExternos_471" localSheetId="9">'Cotacao 3'!$C$7:$C$113</definedName>
    <definedName name="DadosExternos_471" localSheetId="10">'Cotacao 4'!$C$7:$C$112</definedName>
    <definedName name="DadosExternos_471" localSheetId="11">'Cotacao 5'!$C$7:$C$98</definedName>
    <definedName name="DadosExternos_472" localSheetId="9">'Cotacao 3'!$C$7:$C$113</definedName>
    <definedName name="DadosExternos_472" localSheetId="10">'Cotacao 4'!$C$7:$C$112</definedName>
    <definedName name="DadosExternos_472" localSheetId="11">'Cotacao 5'!$C$7:$C$98</definedName>
    <definedName name="DadosExternos_473" localSheetId="9">'Cotacao 3'!$C$7:$C$113</definedName>
    <definedName name="DadosExternos_473" localSheetId="10">'Cotacao 4'!$C$7:$C$112</definedName>
    <definedName name="DadosExternos_473" localSheetId="11">'Cotacao 5'!$C$7:$C$98</definedName>
    <definedName name="DadosExternos_474" localSheetId="9">'Cotacao 3'!$C$7:$C$113</definedName>
    <definedName name="DadosExternos_474" localSheetId="10">'Cotacao 4'!$C$7:$C$112</definedName>
    <definedName name="DadosExternos_474" localSheetId="11">'Cotacao 5'!$C$7:$C$98</definedName>
    <definedName name="DadosExternos_475" localSheetId="9">'Cotacao 3'!$C$7:$C$113</definedName>
    <definedName name="DadosExternos_475" localSheetId="10">'Cotacao 4'!$C$7:$C$112</definedName>
    <definedName name="DadosExternos_475" localSheetId="11">'Cotacao 5'!$C$7:$C$100</definedName>
    <definedName name="DadosExternos_476" localSheetId="9">'Cotacao 3'!$C$7:$C$113</definedName>
    <definedName name="DadosExternos_476" localSheetId="10">'Cotacao 4'!$C$7:$C$112</definedName>
    <definedName name="DadosExternos_476" localSheetId="11">'Cotacao 5'!$C$7:$C$98</definedName>
    <definedName name="DadosExternos_477" localSheetId="9">'Cotacao 3'!$C$7:$C$113</definedName>
    <definedName name="DadosExternos_477" localSheetId="10">'Cotacao 4'!$C$7:$C$112</definedName>
    <definedName name="DadosExternos_477" localSheetId="11">'Cotacao 5'!$C$7:$C$98</definedName>
    <definedName name="DadosExternos_478" localSheetId="9">'Cotacao 3'!$C$7:$C$113</definedName>
    <definedName name="DadosExternos_478" localSheetId="10">'Cotacao 4'!$C$7:$C$112</definedName>
    <definedName name="DadosExternos_478" localSheetId="11">'Cotacao 5'!$C$7:$C$99</definedName>
    <definedName name="DadosExternos_479" localSheetId="9">'Cotacao 3'!$C$7:$C$113</definedName>
    <definedName name="DadosExternos_479" localSheetId="10">'Cotacao 4'!$C$7:$C$112</definedName>
    <definedName name="DadosExternos_479" localSheetId="11">'Cotacao 5'!$C$7:$C$99</definedName>
    <definedName name="DadosExternos_48" localSheetId="7">Cotacao!$C$7:$C$79</definedName>
    <definedName name="DadosExternos_48" localSheetId="8">'Cotacao 2'!$C$7:$C$79</definedName>
    <definedName name="DadosExternos_48" localSheetId="9">'Cotacao 3'!$C$7:$C$79</definedName>
    <definedName name="DadosExternos_48" localSheetId="10">'Cotacao 4'!$C$7:$C$79</definedName>
    <definedName name="DadosExternos_48" localSheetId="11">'Cotacao 5'!$C$7:$C$79</definedName>
    <definedName name="DadosExternos_480" localSheetId="9">'Cotacao 3'!$C$7:$C$113</definedName>
    <definedName name="DadosExternos_480" localSheetId="10">'Cotacao 4'!$C$7:$C$112</definedName>
    <definedName name="DadosExternos_480" localSheetId="11">'Cotacao 5'!$C$7:$C$99</definedName>
    <definedName name="DadosExternos_481" localSheetId="9">'Cotacao 3'!$C$7:$C$113</definedName>
    <definedName name="DadosExternos_481" localSheetId="10">'Cotacao 4'!$C$7:$C$112</definedName>
    <definedName name="DadosExternos_481" localSheetId="11">'Cotacao 5'!$C$7:$C$99</definedName>
    <definedName name="DadosExternos_482" localSheetId="9">'Cotacao 3'!$C$7:$C$113</definedName>
    <definedName name="DadosExternos_482" localSheetId="10">'Cotacao 4'!$C$7:$C$112</definedName>
    <definedName name="DadosExternos_482" localSheetId="11">'Cotacao 5'!$C$7:$C$99</definedName>
    <definedName name="DadosExternos_483" localSheetId="9">'Cotacao 3'!$C$7:$C$113</definedName>
    <definedName name="DadosExternos_483" localSheetId="10">'Cotacao 4'!$C$7:$C$112</definedName>
    <definedName name="DadosExternos_483" localSheetId="11">'Cotacao 5'!$C$7:$C$100</definedName>
    <definedName name="DadosExternos_484" localSheetId="9">'Cotacao 3'!$C$7:$C$113</definedName>
    <definedName name="DadosExternos_484" localSheetId="10">'Cotacao 4'!$C$7:$C$112</definedName>
    <definedName name="DadosExternos_484" localSheetId="11">'Cotacao 5'!$C$7:$C$100</definedName>
    <definedName name="DadosExternos_485" localSheetId="9">'Cotacao 3'!$C$7:$C$113</definedName>
    <definedName name="DadosExternos_485" localSheetId="10">'Cotacao 4'!$C$7:$C$112</definedName>
    <definedName name="DadosExternos_485" localSheetId="11">'Cotacao 5'!$C$7:$C$100</definedName>
    <definedName name="DadosExternos_486" localSheetId="9">'Cotacao 3'!$C$7:$C$113</definedName>
    <definedName name="DadosExternos_486" localSheetId="10">'Cotacao 4'!$C$7:$C$112</definedName>
    <definedName name="DadosExternos_486" localSheetId="11">'Cotacao 5'!$C$7:$C$100</definedName>
    <definedName name="DadosExternos_487" localSheetId="9">'Cotacao 3'!$C$7:$C$113</definedName>
    <definedName name="DadosExternos_487" localSheetId="10">'Cotacao 4'!$C$7:$C$112</definedName>
    <definedName name="DadosExternos_487" localSheetId="11">'Cotacao 5'!$C$7:$C$101</definedName>
    <definedName name="DadosExternos_488" localSheetId="9">'Cotacao 3'!$C$7:$C$113</definedName>
    <definedName name="DadosExternos_488" localSheetId="10">'Cotacao 4'!$C$7:$C$112</definedName>
    <definedName name="DadosExternos_488" localSheetId="11">'Cotacao 5'!$C$7:$C$100</definedName>
    <definedName name="DadosExternos_489" localSheetId="10">'Cotacao 4'!$C$7:$C$112</definedName>
    <definedName name="DadosExternos_489" localSheetId="11">'Cotacao 5'!$C$7:$C$100</definedName>
    <definedName name="DadosExternos_49" localSheetId="7">Cotacao!$C$7:$C$80</definedName>
    <definedName name="DadosExternos_49" localSheetId="8">'Cotacao 2'!$C$7:$C$80</definedName>
    <definedName name="DadosExternos_49" localSheetId="9">'Cotacao 3'!$C$7:$C$80</definedName>
    <definedName name="DadosExternos_49" localSheetId="10">'Cotacao 4'!$C$7:$C$80</definedName>
    <definedName name="DadosExternos_49" localSheetId="11">'Cotacao 5'!$C$7:$C$80</definedName>
    <definedName name="DadosExternos_490" localSheetId="11">'Cotacao 5'!$C$7:$C$100</definedName>
    <definedName name="DadosExternos_491" localSheetId="11">'Cotacao 5'!$C$7:$C$100</definedName>
    <definedName name="DadosExternos_492" localSheetId="11">'Cotacao 5'!$C$7:$C$101</definedName>
    <definedName name="DadosExternos_493" localSheetId="11">'Cotacao 5'!$C$7:$C$103</definedName>
    <definedName name="DadosExternos_494" localSheetId="11">'Cotacao 5'!$C$7:$C$103</definedName>
    <definedName name="DadosExternos_495" localSheetId="11">'Cotacao 5'!$C$7:$C$103</definedName>
    <definedName name="DadosExternos_50" localSheetId="7">Cotacao!$C$7:$C$81</definedName>
    <definedName name="DadosExternos_50" localSheetId="8">'Cotacao 2'!$C$7:$C$81</definedName>
    <definedName name="DadosExternos_50" localSheetId="9">'Cotacao 3'!$C$7:$C$81</definedName>
    <definedName name="DadosExternos_50" localSheetId="10">'Cotacao 4'!$C$7:$C$81</definedName>
    <definedName name="DadosExternos_50" localSheetId="11">'Cotacao 5'!$C$7:$C$81</definedName>
    <definedName name="DadosExternos_51" localSheetId="7">Cotacao!$C$7:$C$82</definedName>
    <definedName name="DadosExternos_51" localSheetId="8">'Cotacao 2'!$C$7:$C$82</definedName>
    <definedName name="DadosExternos_51" localSheetId="9">'Cotacao 3'!$C$7:$C$82</definedName>
    <definedName name="DadosExternos_51" localSheetId="10">'Cotacao 4'!$C$7:$C$82</definedName>
    <definedName name="DadosExternos_51" localSheetId="11">'Cotacao 5'!$C$7:$C$82</definedName>
    <definedName name="DadosExternos_52" localSheetId="7">Cotacao!$C$7:$C$83</definedName>
    <definedName name="DadosExternos_52" localSheetId="8">'Cotacao 2'!$C$7:$C$83</definedName>
    <definedName name="DadosExternos_52" localSheetId="9">'Cotacao 3'!$C$7:$C$83</definedName>
    <definedName name="DadosExternos_52" localSheetId="10">'Cotacao 4'!$C$7:$C$83</definedName>
    <definedName name="DadosExternos_52" localSheetId="11">'Cotacao 5'!$C$7:$C$83</definedName>
    <definedName name="DadosExternos_53" localSheetId="7">Cotacao!$C$7:$C$84</definedName>
    <definedName name="DadosExternos_53" localSheetId="8">'Cotacao 2'!$C$7:$C$84</definedName>
    <definedName name="DadosExternos_53" localSheetId="9">'Cotacao 3'!$C$7:$C$84</definedName>
    <definedName name="DadosExternos_53" localSheetId="10">'Cotacao 4'!$C$7:$C$84</definedName>
    <definedName name="DadosExternos_53" localSheetId="11">'Cotacao 5'!$C$7:$C$84</definedName>
    <definedName name="DadosExternos_54" localSheetId="7">Cotacao!$C$7:$C$96</definedName>
    <definedName name="DadosExternos_54" localSheetId="8">'Cotacao 2'!$C$7:$C$96</definedName>
    <definedName name="DadosExternos_54" localSheetId="9">'Cotacao 3'!$C$7:$C$96</definedName>
    <definedName name="DadosExternos_54" localSheetId="10">'Cotacao 4'!$C$7:$C$96</definedName>
    <definedName name="DadosExternos_54" localSheetId="11">'Cotacao 5'!$C$7:$C$96</definedName>
    <definedName name="DadosExternos_55" localSheetId="7">Cotacao!$C$7:$C$96</definedName>
    <definedName name="DadosExternos_55" localSheetId="8">'Cotacao 2'!$C$7:$C$96</definedName>
    <definedName name="DadosExternos_55" localSheetId="9">'Cotacao 3'!$C$7:$C$96</definedName>
    <definedName name="DadosExternos_55" localSheetId="10">'Cotacao 4'!$C$7:$C$96</definedName>
    <definedName name="DadosExternos_55" localSheetId="11">'Cotacao 5'!$C$7:$C$96</definedName>
    <definedName name="DadosExternos_56" localSheetId="7">Cotacao!$C$7:$C$96</definedName>
    <definedName name="DadosExternos_56" localSheetId="8">'Cotacao 2'!$C$7:$C$96</definedName>
    <definedName name="DadosExternos_56" localSheetId="9">'Cotacao 3'!$C$7:$C$96</definedName>
    <definedName name="DadosExternos_56" localSheetId="10">'Cotacao 4'!$C$7:$C$96</definedName>
    <definedName name="DadosExternos_56" localSheetId="11">'Cotacao 5'!$C$7:$C$96</definedName>
    <definedName name="DadosExternos_57" localSheetId="7">Cotacao!$C$7:$C$96</definedName>
    <definedName name="DadosExternos_57" localSheetId="8">'Cotacao 2'!$C$7:$C$96</definedName>
    <definedName name="DadosExternos_57" localSheetId="9">'Cotacao 3'!$C$7:$C$96</definedName>
    <definedName name="DadosExternos_57" localSheetId="10">'Cotacao 4'!$C$7:$C$96</definedName>
    <definedName name="DadosExternos_57" localSheetId="11">'Cotacao 5'!$C$7:$C$96</definedName>
    <definedName name="DadosExternos_58" localSheetId="7">Cotacao!$C$7:$C$96</definedName>
    <definedName name="DadosExternos_58" localSheetId="8">'Cotacao 2'!$C$7:$C$96</definedName>
    <definedName name="DadosExternos_58" localSheetId="9">'Cotacao 3'!$C$7:$C$96</definedName>
    <definedName name="DadosExternos_58" localSheetId="10">'Cotacao 4'!$C$7:$C$96</definedName>
    <definedName name="DadosExternos_58" localSheetId="11">'Cotacao 5'!$C$7:$C$96</definedName>
    <definedName name="DadosExternos_59" localSheetId="7">Cotacao!$C$7:$C$96</definedName>
    <definedName name="DadosExternos_59" localSheetId="8">'Cotacao 2'!$C$7:$C$96</definedName>
    <definedName name="DadosExternos_59" localSheetId="9">'Cotacao 3'!$C$7:$C$96</definedName>
    <definedName name="DadosExternos_59" localSheetId="10">'Cotacao 4'!$C$7:$C$96</definedName>
    <definedName name="DadosExternos_59" localSheetId="11">'Cotacao 5'!$C$7:$C$96</definedName>
    <definedName name="DadosExternos_6" localSheetId="7">Cotacao!$C$7:$C$63</definedName>
    <definedName name="DadosExternos_6" localSheetId="8">'Cotacao 2'!$C$7:$C$63</definedName>
    <definedName name="DadosExternos_6" localSheetId="9">'Cotacao 3'!$C$7:$C$63</definedName>
    <definedName name="DadosExternos_6" localSheetId="10">'Cotacao 4'!$C$7:$C$63</definedName>
    <definedName name="DadosExternos_6" localSheetId="11">'Cotacao 5'!$C$7:$C$63</definedName>
    <definedName name="DadosExternos_60" localSheetId="7">Cotacao!$C$7:$C$97</definedName>
    <definedName name="DadosExternos_60" localSheetId="8">'Cotacao 2'!$C$7:$C$97</definedName>
    <definedName name="DadosExternos_60" localSheetId="9">'Cotacao 3'!$C$7:$C$97</definedName>
    <definedName name="DadosExternos_60" localSheetId="10">'Cotacao 4'!$C$7:$C$97</definedName>
    <definedName name="DadosExternos_60" localSheetId="11">'Cotacao 5'!$C$7:$C$97</definedName>
    <definedName name="DadosExternos_61" localSheetId="7">Cotacao!$C$7:$C$97</definedName>
    <definedName name="DadosExternos_61" localSheetId="8">'Cotacao 2'!$C$7:$C$97</definedName>
    <definedName name="DadosExternos_61" localSheetId="9">'Cotacao 3'!$C$7:$C$97</definedName>
    <definedName name="DadosExternos_61" localSheetId="10">'Cotacao 4'!$C$7:$C$97</definedName>
    <definedName name="DadosExternos_61" localSheetId="11">'Cotacao 5'!$C$7:$C$97</definedName>
    <definedName name="DadosExternos_62" localSheetId="7">Cotacao!$C$7:$C$103</definedName>
    <definedName name="DadosExternos_62" localSheetId="8">'Cotacao 2'!$C$7:$C$103</definedName>
    <definedName name="DadosExternos_62" localSheetId="9">'Cotacao 3'!$C$7:$C$103</definedName>
    <definedName name="DadosExternos_62" localSheetId="10">'Cotacao 4'!$C$7:$C$103</definedName>
    <definedName name="DadosExternos_62" localSheetId="11">'Cotacao 5'!$C$7:$C$103</definedName>
    <definedName name="DadosExternos_63" localSheetId="7">Cotacao!$C$7:$C$106</definedName>
    <definedName name="DadosExternos_63" localSheetId="8">'Cotacao 2'!$C$7:$C$106</definedName>
    <definedName name="DadosExternos_63" localSheetId="9">'Cotacao 3'!$C$7:$C$106</definedName>
    <definedName name="DadosExternos_63" localSheetId="10">'Cotacao 4'!$C$7:$C$106</definedName>
    <definedName name="DadosExternos_63" localSheetId="11">'Cotacao 5'!$C$7:$C$106</definedName>
    <definedName name="DadosExternos_64" localSheetId="7">Cotacao!$C$7:$C$106</definedName>
    <definedName name="DadosExternos_64" localSheetId="8">'Cotacao 2'!$C$7:$C$106</definedName>
    <definedName name="DadosExternos_64" localSheetId="9">'Cotacao 3'!$C$7:$C$106</definedName>
    <definedName name="DadosExternos_64" localSheetId="10">'Cotacao 4'!$C$7:$C$106</definedName>
    <definedName name="DadosExternos_64" localSheetId="11">'Cotacao 5'!$C$7:$C$106</definedName>
    <definedName name="DadosExternos_65" localSheetId="7">Cotacao!$C$7:$C$109</definedName>
    <definedName name="DadosExternos_65" localSheetId="8">'Cotacao 2'!$C$7:$C$109</definedName>
    <definedName name="DadosExternos_65" localSheetId="9">'Cotacao 3'!$C$7:$C$109</definedName>
    <definedName name="DadosExternos_65" localSheetId="10">'Cotacao 4'!$C$7:$C$109</definedName>
    <definedName name="DadosExternos_65" localSheetId="11">'Cotacao 5'!$C$7:$C$109</definedName>
    <definedName name="DadosExternos_66" localSheetId="7">Cotacao!$C$7:$C$111</definedName>
    <definedName name="DadosExternos_66" localSheetId="8">'Cotacao 2'!$C$7:$C$111</definedName>
    <definedName name="DadosExternos_66" localSheetId="9">'Cotacao 3'!$C$7:$C$111</definedName>
    <definedName name="DadosExternos_66" localSheetId="10">'Cotacao 4'!$C$7:$C$111</definedName>
    <definedName name="DadosExternos_66" localSheetId="11">'Cotacao 5'!$C$7:$C$111</definedName>
    <definedName name="DadosExternos_67" localSheetId="7">Cotacao!$C$7:$C$112</definedName>
    <definedName name="DadosExternos_67" localSheetId="8">'Cotacao 2'!$C$7:$C$112</definedName>
    <definedName name="DadosExternos_67" localSheetId="9">'Cotacao 3'!$C$7:$C$112</definedName>
    <definedName name="DadosExternos_67" localSheetId="10">'Cotacao 4'!$C$7:$C$112</definedName>
    <definedName name="DadosExternos_67" localSheetId="11">'Cotacao 5'!$C$7:$C$112</definedName>
    <definedName name="DadosExternos_68" localSheetId="7">Cotacao!$C$7:$C$110</definedName>
    <definedName name="DadosExternos_68" localSheetId="8">'Cotacao 2'!$C$7:$C$110</definedName>
    <definedName name="DadosExternos_68" localSheetId="9">'Cotacao 3'!$C$7:$C$110</definedName>
    <definedName name="DadosExternos_68" localSheetId="10">'Cotacao 4'!$C$7:$C$110</definedName>
    <definedName name="DadosExternos_68" localSheetId="11">'Cotacao 5'!$C$7:$C$110</definedName>
    <definedName name="DadosExternos_69" localSheetId="7">Cotacao!$C$7:$C$110</definedName>
    <definedName name="DadosExternos_69" localSheetId="8">'Cotacao 2'!$C$7:$C$110</definedName>
    <definedName name="DadosExternos_69" localSheetId="9">'Cotacao 3'!$C$7:$C$110</definedName>
    <definedName name="DadosExternos_69" localSheetId="10">'Cotacao 4'!$C$7:$C$110</definedName>
    <definedName name="DadosExternos_69" localSheetId="11">'Cotacao 5'!$C$7:$C$110</definedName>
    <definedName name="DadosExternos_7" localSheetId="7">Cotacao!$C$7:$C$63</definedName>
    <definedName name="DadosExternos_7" localSheetId="8">'Cotacao 2'!$C$7:$C$63</definedName>
    <definedName name="DadosExternos_7" localSheetId="9">'Cotacao 3'!$C$7:$C$63</definedName>
    <definedName name="DadosExternos_7" localSheetId="10">'Cotacao 4'!$C$7:$C$63</definedName>
    <definedName name="DadosExternos_7" localSheetId="11">'Cotacao 5'!$C$7:$C$63</definedName>
    <definedName name="DadosExternos_70" localSheetId="7">Cotacao!$C$7:$C$110</definedName>
    <definedName name="DadosExternos_70" localSheetId="8">'Cotacao 2'!$C$7:$C$110</definedName>
    <definedName name="DadosExternos_70" localSheetId="9">'Cotacao 3'!$C$7:$C$110</definedName>
    <definedName name="DadosExternos_70" localSheetId="10">'Cotacao 4'!$C$7:$C$110</definedName>
    <definedName name="DadosExternos_70" localSheetId="11">'Cotacao 5'!$C$7:$C$110</definedName>
    <definedName name="DadosExternos_71" localSheetId="7">Cotacao!$C$7:$C$110</definedName>
    <definedName name="DadosExternos_71" localSheetId="8">'Cotacao 2'!$C$7:$C$110</definedName>
    <definedName name="DadosExternos_71" localSheetId="9">'Cotacao 3'!$C$7:$C$110</definedName>
    <definedName name="DadosExternos_71" localSheetId="10">'Cotacao 4'!$C$7:$C$110</definedName>
    <definedName name="DadosExternos_71" localSheetId="11">'Cotacao 5'!$C$7:$C$110</definedName>
    <definedName name="DadosExternos_72" localSheetId="7">Cotacao!$C$7:$C$112</definedName>
    <definedName name="DadosExternos_72" localSheetId="8">'Cotacao 2'!$C$7:$C$112</definedName>
    <definedName name="DadosExternos_72" localSheetId="9">'Cotacao 3'!$C$7:$C$112</definedName>
    <definedName name="DadosExternos_72" localSheetId="10">'Cotacao 4'!$C$7:$C$112</definedName>
    <definedName name="DadosExternos_72" localSheetId="11">'Cotacao 5'!$C$7:$C$112</definedName>
    <definedName name="DadosExternos_73" localSheetId="7">Cotacao!$C$7:$C$114</definedName>
    <definedName name="DadosExternos_73" localSheetId="8">'Cotacao 2'!$C$7:$C$114</definedName>
    <definedName name="DadosExternos_73" localSheetId="9">'Cotacao 3'!$C$7:$C$114</definedName>
    <definedName name="DadosExternos_73" localSheetId="10">'Cotacao 4'!$C$7:$C$114</definedName>
    <definedName name="DadosExternos_73" localSheetId="11">'Cotacao 5'!$C$7:$C$114</definedName>
    <definedName name="DadosExternos_8" localSheetId="7">Cotacao!$C$7:$C$63</definedName>
    <definedName name="DadosExternos_8" localSheetId="8">'Cotacao 2'!$C$7:$C$63</definedName>
    <definedName name="DadosExternos_8" localSheetId="9">'Cotacao 3'!$C$7:$C$63</definedName>
    <definedName name="DadosExternos_8" localSheetId="10">'Cotacao 4'!$C$7:$C$63</definedName>
    <definedName name="DadosExternos_8" localSheetId="11">'Cotacao 5'!$C$7:$C$63</definedName>
    <definedName name="DadosExternos_9" localSheetId="7">Cotacao!$C$7:$C$63</definedName>
    <definedName name="DadosExternos_9" localSheetId="8">'Cotacao 2'!$C$7:$C$63</definedName>
    <definedName name="DadosExternos_9" localSheetId="9">'Cotacao 3'!$C$7:$C$63</definedName>
    <definedName name="DadosExternos_9" localSheetId="10">'Cotacao 4'!$C$7:$C$63</definedName>
    <definedName name="DadosExternos_9" localSheetId="11">'Cotacao 5'!$C$7:$C$63</definedName>
    <definedName name="DadosExternos_90" localSheetId="7">Cotacao!$C$7:$C$114</definedName>
    <definedName name="DadosExternos_90" localSheetId="8">'Cotacao 2'!$C$7:$C$114</definedName>
    <definedName name="DadosExternos_90" localSheetId="9">'Cotacao 3'!$C$7:$C$114</definedName>
    <definedName name="DadosExternos_90" localSheetId="10">'Cotacao 4'!$C$7:$C$114</definedName>
    <definedName name="DadosExternos_90" localSheetId="11">'Cotacao 5'!$C$7:$C$114</definedName>
    <definedName name="DadosExternos_96" localSheetId="7">Cotacao!$C$7:$C$114</definedName>
    <definedName name="DadosExternos_96" localSheetId="8">'Cotacao 2'!$C$7:$C$114</definedName>
    <definedName name="DadosExternos_96" localSheetId="9">'Cotacao 3'!$C$7:$C$114</definedName>
    <definedName name="DadosExternos_96" localSheetId="10">'Cotacao 4'!$C$7:$C$114</definedName>
    <definedName name="DadosExternos_96" localSheetId="11">'Cotacao 5'!$C$7:$C$114</definedName>
    <definedName name="DadosExternos_97" localSheetId="7">Cotacao!$C$7:$C$114</definedName>
    <definedName name="DadosExternos_97" localSheetId="8">'Cotacao 2'!$C$7:$C$114</definedName>
    <definedName name="DadosExternos_97" localSheetId="9">'Cotacao 3'!$C$7:$C$114</definedName>
    <definedName name="DadosExternos_97" localSheetId="10">'Cotacao 4'!$C$7:$C$114</definedName>
    <definedName name="DadosExternos_97" localSheetId="11">'Cotacao 5'!$C$7:$C$114</definedName>
    <definedName name="DadosExternos_98" localSheetId="7">Cotacao!$C$7:$C$114</definedName>
    <definedName name="DadosExternos_98" localSheetId="8">'Cotacao 2'!$C$7:$C$114</definedName>
    <definedName name="DadosExternos_98" localSheetId="9">'Cotacao 3'!$C$7:$C$114</definedName>
    <definedName name="DadosExternos_98" localSheetId="10">'Cotacao 4'!$C$7:$C$114</definedName>
    <definedName name="DadosExternos_98" localSheetId="11">'Cotacao 5'!$C$7:$C$114</definedName>
    <definedName name="ExternalData_1" localSheetId="7">Cotacao!$C$7:$C$64</definedName>
    <definedName name="ExternalData_1" localSheetId="8">'Cotacao 2'!$C$7:$C$64</definedName>
    <definedName name="ExternalData_1" localSheetId="9">'Cotacao 3'!$C$7:$C$64</definedName>
    <definedName name="ExternalData_1" localSheetId="10">'Cotacao 4'!$C$7:$C$64</definedName>
    <definedName name="ExternalData_1" localSheetId="11">'Cotacao 5'!$C$7:$C$64</definedName>
    <definedName name="ExternalData_10" localSheetId="7">Cotacao!$C$7:$C$93</definedName>
    <definedName name="ExternalData_10" localSheetId="8">'Cotacao 2'!$C$7:$C$93</definedName>
    <definedName name="ExternalData_10" localSheetId="9">'Cotacao 3'!$C$7:$C$93</definedName>
    <definedName name="ExternalData_10" localSheetId="10">'Cotacao 4'!$C$7:$C$93</definedName>
    <definedName name="ExternalData_10" localSheetId="11">'Cotacao 5'!$C$7:$C$93</definedName>
    <definedName name="ExternalData_100" localSheetId="10">'Cotacao 4'!$C$7:$C$46</definedName>
    <definedName name="ExternalData_100" localSheetId="11">'Cotacao 5'!$C$7:$C$46</definedName>
    <definedName name="ExternalData_101" localSheetId="10">'Cotacao 4'!$C$7:$C$48</definedName>
    <definedName name="ExternalData_101" localSheetId="11">'Cotacao 5'!$C$7:$C$48</definedName>
    <definedName name="ExternalData_102" localSheetId="10">'Cotacao 4'!$C$7:$C$49</definedName>
    <definedName name="ExternalData_102" localSheetId="11">'Cotacao 5'!$C$7:$C$49</definedName>
    <definedName name="ExternalData_103" localSheetId="10">'Cotacao 4'!$C$7:$C$51</definedName>
    <definedName name="ExternalData_103" localSheetId="11">'Cotacao 5'!$C$7:$C$51</definedName>
    <definedName name="ExternalData_104" localSheetId="10">'Cotacao 4'!$C$7:$C$53</definedName>
    <definedName name="ExternalData_104" localSheetId="11">'Cotacao 5'!$C$7:$C$53</definedName>
    <definedName name="ExternalData_105" localSheetId="10">'Cotacao 4'!$C$7:$C$55</definedName>
    <definedName name="ExternalData_105" localSheetId="11">'Cotacao 5'!$C$7:$C$55</definedName>
    <definedName name="ExternalData_106" localSheetId="10">'Cotacao 4'!$C$7:$C$55</definedName>
    <definedName name="ExternalData_106" localSheetId="11">'Cotacao 5'!$C$7:$C$55</definedName>
    <definedName name="ExternalData_107" localSheetId="10">'Cotacao 4'!$C$7:$C$57</definedName>
    <definedName name="ExternalData_107" localSheetId="11">'Cotacao 5'!$C$7:$C$57</definedName>
    <definedName name="ExternalData_108" localSheetId="10">'Cotacao 4'!$C$7:$C$58</definedName>
    <definedName name="ExternalData_108" localSheetId="11">'Cotacao 5'!$C$7:$C$58</definedName>
    <definedName name="ExternalData_109" localSheetId="10">'Cotacao 4'!$C$7:$C$59</definedName>
    <definedName name="ExternalData_109" localSheetId="11">'Cotacao 5'!$C$7:$C$59</definedName>
    <definedName name="ExternalData_11" localSheetId="7">Cotacao!$C$7:$C$94</definedName>
    <definedName name="ExternalData_11" localSheetId="8">'Cotacao 2'!$C$7:$C$94</definedName>
    <definedName name="ExternalData_11" localSheetId="9">'Cotacao 3'!$C$7:$C$94</definedName>
    <definedName name="ExternalData_11" localSheetId="10">'Cotacao 4'!$C$7:$C$94</definedName>
    <definedName name="ExternalData_11" localSheetId="11">'Cotacao 5'!$C$7:$C$94</definedName>
    <definedName name="ExternalData_110" localSheetId="10">'Cotacao 4'!$C$7:$C$63</definedName>
    <definedName name="ExternalData_110" localSheetId="11">'Cotacao 5'!$C$7:$C$63</definedName>
    <definedName name="ExternalData_111" localSheetId="10">'Cotacao 4'!$C$7:$C$65</definedName>
    <definedName name="ExternalData_111" localSheetId="11">'Cotacao 5'!$C$7:$C$65</definedName>
    <definedName name="ExternalData_112" localSheetId="10">'Cotacao 4'!$C$7:$C$65</definedName>
    <definedName name="ExternalData_112" localSheetId="11">'Cotacao 5'!$C$7:$C$65</definedName>
    <definedName name="ExternalData_113" localSheetId="10">'Cotacao 4'!$C$7:$C$67</definedName>
    <definedName name="ExternalData_113" localSheetId="11">'Cotacao 5'!$C$7:$C$67</definedName>
    <definedName name="ExternalData_114" localSheetId="10">'Cotacao 4'!$C$7:$C$69</definedName>
    <definedName name="ExternalData_114" localSheetId="11">'Cotacao 5'!$C$7:$C$69</definedName>
    <definedName name="ExternalData_115" localSheetId="10">'Cotacao 4'!$C$7:$C$71</definedName>
    <definedName name="ExternalData_115" localSheetId="11">'Cotacao 5'!$C$7:$C$71</definedName>
    <definedName name="ExternalData_116" localSheetId="10">'Cotacao 4'!$C$7:$C$74</definedName>
    <definedName name="ExternalData_116" localSheetId="11">'Cotacao 5'!$C$7:$C$74</definedName>
    <definedName name="ExternalData_117" localSheetId="10">'Cotacao 4'!$C$7:$C$76</definedName>
    <definedName name="ExternalData_117" localSheetId="11">'Cotacao 5'!$C$7:$C$76</definedName>
    <definedName name="ExternalData_118" localSheetId="10">'Cotacao 4'!$C$7:$C$78</definedName>
    <definedName name="ExternalData_118" localSheetId="11">'Cotacao 5'!$C$7:$C$78</definedName>
    <definedName name="ExternalData_119" localSheetId="10">'Cotacao 4'!$C$7:$C$78</definedName>
    <definedName name="ExternalData_119" localSheetId="11">'Cotacao 5'!$C$7:$C$78</definedName>
    <definedName name="ExternalData_12" localSheetId="7">Cotacao!$C$7:$C$95</definedName>
    <definedName name="ExternalData_12" localSheetId="8">'Cotacao 2'!$C$7:$C$95</definedName>
    <definedName name="ExternalData_12" localSheetId="9">'Cotacao 3'!$C$7:$C$95</definedName>
    <definedName name="ExternalData_12" localSheetId="10">'Cotacao 4'!$C$7:$C$95</definedName>
    <definedName name="ExternalData_12" localSheetId="11">'Cotacao 5'!$C$7:$C$95</definedName>
    <definedName name="ExternalData_120" localSheetId="10">'Cotacao 4'!$C$7:$C$79</definedName>
    <definedName name="ExternalData_120" localSheetId="11">'Cotacao 5'!$C$7:$C$79</definedName>
    <definedName name="ExternalData_121" localSheetId="10">'Cotacao 4'!$C$7:$C$77</definedName>
    <definedName name="ExternalData_121" localSheetId="11">'Cotacao 5'!$C$7:$C$77</definedName>
    <definedName name="ExternalData_122" localSheetId="10">'Cotacao 4'!$C$7:$C$77</definedName>
    <definedName name="ExternalData_122" localSheetId="11">'Cotacao 5'!$C$7:$C$77</definedName>
    <definedName name="ExternalData_123" localSheetId="10">'Cotacao 4'!$C$7:$C$78</definedName>
    <definedName name="ExternalData_123" localSheetId="11">'Cotacao 5'!$C$7:$C$78</definedName>
    <definedName name="ExternalData_124" localSheetId="10">'Cotacao 4'!$C$7:$C$79</definedName>
    <definedName name="ExternalData_124" localSheetId="11">'Cotacao 5'!$C$7:$C$79</definedName>
    <definedName name="ExternalData_125" localSheetId="10">'Cotacao 4'!$C$7:$C$80</definedName>
    <definedName name="ExternalData_125" localSheetId="11">'Cotacao 5'!$C$7:$C$80</definedName>
    <definedName name="ExternalData_126" localSheetId="10">'Cotacao 4'!$C$7:$C$82</definedName>
    <definedName name="ExternalData_126" localSheetId="11">'Cotacao 5'!$C$7:$C$82</definedName>
    <definedName name="ExternalData_127" localSheetId="10">'Cotacao 4'!$C$7:$C$84</definedName>
    <definedName name="ExternalData_127" localSheetId="11">'Cotacao 5'!$C$7:$C$84</definedName>
    <definedName name="ExternalData_128" localSheetId="10">'Cotacao 4'!$C$7:$C$86</definedName>
    <definedName name="ExternalData_128" localSheetId="11">'Cotacao 5'!$C$7:$C$86</definedName>
    <definedName name="ExternalData_129" localSheetId="10">'Cotacao 4'!$C$7:$C$87</definedName>
    <definedName name="ExternalData_129" localSheetId="11">'Cotacao 5'!$C$7:$C$87</definedName>
    <definedName name="ExternalData_13" localSheetId="7">Cotacao!$C$7:$C$96</definedName>
    <definedName name="ExternalData_13" localSheetId="8">'Cotacao 2'!$C$7:$C$96</definedName>
    <definedName name="ExternalData_13" localSheetId="9">'Cotacao 3'!$C$7:$C$96</definedName>
    <definedName name="ExternalData_13" localSheetId="10">'Cotacao 4'!$C$7:$C$96</definedName>
    <definedName name="ExternalData_13" localSheetId="11">'Cotacao 5'!$C$7:$C$96</definedName>
    <definedName name="ExternalData_130" localSheetId="10">'Cotacao 4'!$C$7:$C$88</definedName>
    <definedName name="ExternalData_130" localSheetId="11">'Cotacao 5'!$C$7:$C$88</definedName>
    <definedName name="ExternalData_131" localSheetId="10">'Cotacao 4'!$C$7:$C$91</definedName>
    <definedName name="ExternalData_131" localSheetId="11">'Cotacao 5'!$C$7:$C$91</definedName>
    <definedName name="ExternalData_132" localSheetId="10">'Cotacao 4'!$C$7:$C$92</definedName>
    <definedName name="ExternalData_132" localSheetId="11">'Cotacao 5'!$C$7:$C$92</definedName>
    <definedName name="ExternalData_133" localSheetId="10">'Cotacao 4'!$C$7:$C$94</definedName>
    <definedName name="ExternalData_133" localSheetId="11">'Cotacao 5'!$C$7:$C$94</definedName>
    <definedName name="ExternalData_134" localSheetId="10">'Cotacao 4'!$C$7:$C$102</definedName>
    <definedName name="ExternalData_134" localSheetId="11">'Cotacao 5'!$C$7:$C$102</definedName>
    <definedName name="ExternalData_135" localSheetId="10">'Cotacao 4'!$C$7:$C$112</definedName>
    <definedName name="ExternalData_135" localSheetId="11">'Cotacao 5'!$C$7:$C$112</definedName>
    <definedName name="ExternalData_136" localSheetId="10">'Cotacao 4'!$C$7:$C$112</definedName>
    <definedName name="ExternalData_136" localSheetId="11">'Cotacao 5'!$C$7:$C$19</definedName>
    <definedName name="ExternalData_137" localSheetId="10">'Cotacao 4'!$C$7:$C$112</definedName>
    <definedName name="ExternalData_137" localSheetId="11">'Cotacao 5'!$C$7:$C$16</definedName>
    <definedName name="ExternalData_138" localSheetId="10">'Cotacao 4'!$C$7:$C$112</definedName>
    <definedName name="ExternalData_138" localSheetId="11">'Cotacao 5'!$C$7:$C$16</definedName>
    <definedName name="ExternalData_139" localSheetId="10">'Cotacao 4'!$C$7:$C$112</definedName>
    <definedName name="ExternalData_139" localSheetId="11">'Cotacao 5'!$C$7:$C$21</definedName>
    <definedName name="ExternalData_14" localSheetId="7">Cotacao!$C$7:$C$98</definedName>
    <definedName name="ExternalData_14" localSheetId="8">'Cotacao 2'!$C$7:$C$98</definedName>
    <definedName name="ExternalData_14" localSheetId="9">'Cotacao 3'!$C$7:$C$98</definedName>
    <definedName name="ExternalData_14" localSheetId="10">'Cotacao 4'!$C$7:$C$98</definedName>
    <definedName name="ExternalData_14" localSheetId="11">'Cotacao 5'!$C$7:$C$98</definedName>
    <definedName name="ExternalData_140" localSheetId="10">'Cotacao 4'!$C$7:$C$112</definedName>
    <definedName name="ExternalData_140" localSheetId="11">'Cotacao 5'!$C$7:$C$23</definedName>
    <definedName name="ExternalData_141" localSheetId="11">'Cotacao 5'!$C$7:$C$28</definedName>
    <definedName name="ExternalData_142" localSheetId="11">'Cotacao 5'!$C$7:$C$37</definedName>
    <definedName name="ExternalData_143" localSheetId="11">'Cotacao 5'!$C$7:$C$37</definedName>
    <definedName name="ExternalData_144" localSheetId="11">'Cotacao 5'!$C$7:$C$36</definedName>
    <definedName name="ExternalData_145" localSheetId="11">'Cotacao 5'!$C$7:$C$40</definedName>
    <definedName name="ExternalData_146" localSheetId="11">'Cotacao 5'!$C$7:$C$46</definedName>
    <definedName name="ExternalData_147" localSheetId="11">'Cotacao 5'!$C$7:$C$48</definedName>
    <definedName name="ExternalData_148" localSheetId="11">'Cotacao 5'!$C$7:$C$51</definedName>
    <definedName name="ExternalData_149" localSheetId="11">'Cotacao 5'!$C$7:$C$54</definedName>
    <definedName name="ExternalData_15" localSheetId="7">Cotacao!$C$7:$C$100</definedName>
    <definedName name="ExternalData_15" localSheetId="8">'Cotacao 2'!$C$7:$C$100</definedName>
    <definedName name="ExternalData_15" localSheetId="9">'Cotacao 3'!$C$7:$C$100</definedName>
    <definedName name="ExternalData_15" localSheetId="10">'Cotacao 4'!$C$7:$C$100</definedName>
    <definedName name="ExternalData_15" localSheetId="11">'Cotacao 5'!$C$7:$C$100</definedName>
    <definedName name="ExternalData_150" localSheetId="11">'Cotacao 5'!$C$7:$C$56</definedName>
    <definedName name="ExternalData_151" localSheetId="11">'Cotacao 5'!$C$7:$C$60</definedName>
    <definedName name="ExternalData_152" localSheetId="11">'Cotacao 5'!$C$7:$C$58</definedName>
    <definedName name="ExternalData_153" localSheetId="11">'Cotacao 5'!$C$7:$C$59</definedName>
    <definedName name="ExternalData_154" localSheetId="11">'Cotacao 5'!$C$7:$C$61</definedName>
    <definedName name="ExternalData_155" localSheetId="11">'Cotacao 5'!$C$7:$C$65</definedName>
    <definedName name="ExternalData_156" localSheetId="11">'Cotacao 5'!$C$7:$C$67</definedName>
    <definedName name="ExternalData_157" localSheetId="11">'Cotacao 5'!$C$7:$C$67</definedName>
    <definedName name="ExternalData_158" localSheetId="11">'Cotacao 5'!$C$7:$C$74</definedName>
    <definedName name="ExternalData_159" localSheetId="11">'Cotacao 5'!$C$7:$C$77</definedName>
    <definedName name="ExternalData_16" localSheetId="7">Cotacao!$C$7:$C$101</definedName>
    <definedName name="ExternalData_16" localSheetId="8">'Cotacao 2'!$C$7:$C$101</definedName>
    <definedName name="ExternalData_16" localSheetId="9">'Cotacao 3'!$C$7:$C$101</definedName>
    <definedName name="ExternalData_16" localSheetId="10">'Cotacao 4'!$C$7:$C$101</definedName>
    <definedName name="ExternalData_16" localSheetId="11">'Cotacao 5'!$C$7:$C$101</definedName>
    <definedName name="ExternalData_160" localSheetId="11">'Cotacao 5'!$C$7:$C$78</definedName>
    <definedName name="ExternalData_161" localSheetId="11">'Cotacao 5'!$C$7:$C$80</definedName>
    <definedName name="ExternalData_162" localSheetId="11">'Cotacao 5'!$C$7:$C$95</definedName>
    <definedName name="ExternalData_163" localSheetId="11">'Cotacao 5'!$C$7:$C$95</definedName>
    <definedName name="ExternalData_164" localSheetId="11">'Cotacao 5'!$C$7:$C$96</definedName>
    <definedName name="ExternalData_165" localSheetId="11">'Cotacao 5'!$C$7:$C$97</definedName>
    <definedName name="ExternalData_166" localSheetId="11">'Cotacao 5'!$C$7:$C$98</definedName>
    <definedName name="ExternalData_167" localSheetId="11">'Cotacao 5'!$C$7:$C$98</definedName>
    <definedName name="ExternalData_168" localSheetId="11">'Cotacao 5'!$C$7:$C$98</definedName>
    <definedName name="ExternalData_17" localSheetId="7">Cotacao!$C$7:$C$110</definedName>
    <definedName name="ExternalData_17" localSheetId="8">'Cotacao 2'!$C$7:$C$110</definedName>
    <definedName name="ExternalData_17" localSheetId="9">'Cotacao 3'!$C$7:$C$110</definedName>
    <definedName name="ExternalData_17" localSheetId="10">'Cotacao 4'!$C$7:$C$110</definedName>
    <definedName name="ExternalData_17" localSheetId="11">'Cotacao 5'!$C$7:$C$110</definedName>
    <definedName name="ExternalData_18" localSheetId="7">Cotacao!$C$7:$C$111</definedName>
    <definedName name="ExternalData_18" localSheetId="8">'Cotacao 2'!$C$7:$C$111</definedName>
    <definedName name="ExternalData_18" localSheetId="9">'Cotacao 3'!$C$7:$C$111</definedName>
    <definedName name="ExternalData_18" localSheetId="10">'Cotacao 4'!$C$7:$C$111</definedName>
    <definedName name="ExternalData_18" localSheetId="11">'Cotacao 5'!$C$7:$C$111</definedName>
    <definedName name="ExternalData_19" localSheetId="7">Cotacao!$C$7:$C$113</definedName>
    <definedName name="ExternalData_19" localSheetId="8">'Cotacao 2'!$C$7:$C$113</definedName>
    <definedName name="ExternalData_19" localSheetId="9">'Cotacao 3'!$C$7:$C$113</definedName>
    <definedName name="ExternalData_19" localSheetId="10">'Cotacao 4'!$C$7:$C$113</definedName>
    <definedName name="ExternalData_19" localSheetId="11">'Cotacao 5'!$C$7:$C$113</definedName>
    <definedName name="ExternalData_2" localSheetId="7">Cotacao!$C$7:$C$85</definedName>
    <definedName name="ExternalData_2" localSheetId="8">'Cotacao 2'!$C$7:$C$85</definedName>
    <definedName name="ExternalData_2" localSheetId="9">'Cotacao 3'!$C$7:$C$85</definedName>
    <definedName name="ExternalData_2" localSheetId="10">'Cotacao 4'!$C$7:$C$85</definedName>
    <definedName name="ExternalData_2" localSheetId="11">'Cotacao 5'!$C$7:$C$85</definedName>
    <definedName name="ExternalData_20" localSheetId="7">Cotacao!$C$7:$C$111</definedName>
    <definedName name="ExternalData_20" localSheetId="8">'Cotacao 2'!$C$7:$C$111</definedName>
    <definedName name="ExternalData_20" localSheetId="9">'Cotacao 3'!$C$7:$C$111</definedName>
    <definedName name="ExternalData_20" localSheetId="10">'Cotacao 4'!$C$7:$C$111</definedName>
    <definedName name="ExternalData_20" localSheetId="11">'Cotacao 5'!$C$7:$C$111</definedName>
    <definedName name="ExternalData_21" localSheetId="7">Cotacao!$C$7:$C$112</definedName>
    <definedName name="ExternalData_21" localSheetId="8">'Cotacao 2'!$C$7:$C$112</definedName>
    <definedName name="ExternalData_21" localSheetId="9">'Cotacao 3'!$C$7:$C$112</definedName>
    <definedName name="ExternalData_21" localSheetId="10">'Cotacao 4'!$C$7:$C$112</definedName>
    <definedName name="ExternalData_21" localSheetId="11">'Cotacao 5'!$C$7:$C$112</definedName>
    <definedName name="ExternalData_22" localSheetId="7">Cotacao!$C$7:$C$113</definedName>
    <definedName name="ExternalData_22" localSheetId="8">'Cotacao 2'!$C$7:$C$23</definedName>
    <definedName name="ExternalData_22" localSheetId="9">'Cotacao 3'!$C$7:$C$23</definedName>
    <definedName name="ExternalData_22" localSheetId="10">'Cotacao 4'!$C$7:$C$23</definedName>
    <definedName name="ExternalData_22" localSheetId="11">'Cotacao 5'!$C$7:$C$23</definedName>
    <definedName name="ExternalData_23" localSheetId="7">Cotacao!$C$7:$C$113</definedName>
    <definedName name="ExternalData_23" localSheetId="8">'Cotacao 2'!$C$7:$C$23</definedName>
    <definedName name="ExternalData_23" localSheetId="9">'Cotacao 3'!$C$7:$C$23</definedName>
    <definedName name="ExternalData_23" localSheetId="10">'Cotacao 4'!$C$7:$C$23</definedName>
    <definedName name="ExternalData_23" localSheetId="11">'Cotacao 5'!$C$7:$C$23</definedName>
    <definedName name="ExternalData_24" localSheetId="7">Cotacao!$C$7:$C$113</definedName>
    <definedName name="ExternalData_24" localSheetId="8">'Cotacao 2'!$C$7:$C$24</definedName>
    <definedName name="ExternalData_24" localSheetId="9">'Cotacao 3'!$C$7:$C$24</definedName>
    <definedName name="ExternalData_24" localSheetId="10">'Cotacao 4'!$C$7:$C$24</definedName>
    <definedName name="ExternalData_24" localSheetId="11">'Cotacao 5'!$C$7:$C$24</definedName>
    <definedName name="ExternalData_25" localSheetId="8">'Cotacao 2'!$C$7:$C$26</definedName>
    <definedName name="ExternalData_25" localSheetId="9">'Cotacao 3'!$C$7:$C$26</definedName>
    <definedName name="ExternalData_25" localSheetId="10">'Cotacao 4'!$C$7:$C$26</definedName>
    <definedName name="ExternalData_25" localSheetId="11">'Cotacao 5'!$C$7:$C$26</definedName>
    <definedName name="ExternalData_26" localSheetId="7">Cotacao!$C$7:$C$113</definedName>
    <definedName name="ExternalData_26" localSheetId="8">'Cotacao 2'!$C$7:$C$27</definedName>
    <definedName name="ExternalData_26" localSheetId="9">'Cotacao 3'!$C$7:$C$27</definedName>
    <definedName name="ExternalData_26" localSheetId="10">'Cotacao 4'!$C$7:$C$27</definedName>
    <definedName name="ExternalData_26" localSheetId="11">'Cotacao 5'!$C$7:$C$27</definedName>
    <definedName name="ExternalData_27" localSheetId="7">Cotacao!$C$7:$C$113</definedName>
    <definedName name="ExternalData_27" localSheetId="8">'Cotacao 2'!$C$7:$C$29</definedName>
    <definedName name="ExternalData_27" localSheetId="9">'Cotacao 3'!$C$7:$C$29</definedName>
    <definedName name="ExternalData_27" localSheetId="10">'Cotacao 4'!$C$7:$C$29</definedName>
    <definedName name="ExternalData_27" localSheetId="11">'Cotacao 5'!$C$7:$C$29</definedName>
    <definedName name="ExternalData_28" localSheetId="7">Cotacao!$C$7:$C$113</definedName>
    <definedName name="ExternalData_28" localSheetId="8">'Cotacao 2'!$C$7:$C$28</definedName>
    <definedName name="ExternalData_28" localSheetId="9">'Cotacao 3'!$C$7:$C$28</definedName>
    <definedName name="ExternalData_28" localSheetId="10">'Cotacao 4'!$C$7:$C$28</definedName>
    <definedName name="ExternalData_28" localSheetId="11">'Cotacao 5'!$C$7:$C$28</definedName>
    <definedName name="ExternalData_29" localSheetId="7">Cotacao!$C$7:$C$113</definedName>
    <definedName name="ExternalData_29" localSheetId="8">'Cotacao 2'!$C$7:$C$28</definedName>
    <definedName name="ExternalData_29" localSheetId="9">'Cotacao 3'!$C$7:$C$28</definedName>
    <definedName name="ExternalData_29" localSheetId="10">'Cotacao 4'!$C$7:$C$28</definedName>
    <definedName name="ExternalData_29" localSheetId="11">'Cotacao 5'!$C$7:$C$28</definedName>
    <definedName name="ExternalData_3" localSheetId="7">Cotacao!$C$7:$C$86</definedName>
    <definedName name="ExternalData_3" localSheetId="8">'Cotacao 2'!$C$7:$C$86</definedName>
    <definedName name="ExternalData_3" localSheetId="9">'Cotacao 3'!$C$7:$C$86</definedName>
    <definedName name="ExternalData_3" localSheetId="10">'Cotacao 4'!$C$7:$C$86</definedName>
    <definedName name="ExternalData_3" localSheetId="11">'Cotacao 5'!$C$7:$C$86</definedName>
    <definedName name="ExternalData_30" localSheetId="7">Cotacao!$C$7:$C$113</definedName>
    <definedName name="ExternalData_30" localSheetId="8">'Cotacao 2'!$C$7:$C$29</definedName>
    <definedName name="ExternalData_30" localSheetId="9">'Cotacao 3'!$C$7:$C$29</definedName>
    <definedName name="ExternalData_30" localSheetId="10">'Cotacao 4'!$C$7:$C$29</definedName>
    <definedName name="ExternalData_30" localSheetId="11">'Cotacao 5'!$C$7:$C$29</definedName>
    <definedName name="ExternalData_31" localSheetId="7">Cotacao!$C$7:$C$113</definedName>
    <definedName name="ExternalData_31" localSheetId="8">'Cotacao 2'!$C$7:$C$30</definedName>
    <definedName name="ExternalData_31" localSheetId="9">'Cotacao 3'!$C$7:$C$30</definedName>
    <definedName name="ExternalData_31" localSheetId="10">'Cotacao 4'!$C$7:$C$30</definedName>
    <definedName name="ExternalData_31" localSheetId="11">'Cotacao 5'!$C$7:$C$30</definedName>
    <definedName name="ExternalData_32" localSheetId="7">Cotacao!$C$7:$C$113</definedName>
    <definedName name="ExternalData_32" localSheetId="8">'Cotacao 2'!$C$7:$C$32</definedName>
    <definedName name="ExternalData_32" localSheetId="9">'Cotacao 3'!$C$7:$C$32</definedName>
    <definedName name="ExternalData_32" localSheetId="10">'Cotacao 4'!$C$7:$C$32</definedName>
    <definedName name="ExternalData_32" localSheetId="11">'Cotacao 5'!$C$7:$C$32</definedName>
    <definedName name="ExternalData_33" localSheetId="7">Cotacao!$C$7:$C$113</definedName>
    <definedName name="ExternalData_33" localSheetId="8">'Cotacao 2'!$C$7:$C$32</definedName>
    <definedName name="ExternalData_33" localSheetId="9">'Cotacao 3'!$C$7:$C$32</definedName>
    <definedName name="ExternalData_33" localSheetId="10">'Cotacao 4'!$C$7:$C$32</definedName>
    <definedName name="ExternalData_33" localSheetId="11">'Cotacao 5'!$C$7:$C$32</definedName>
    <definedName name="ExternalData_34" localSheetId="8">'Cotacao 2'!$C$7:$C$34</definedName>
    <definedName name="ExternalData_34" localSheetId="9">'Cotacao 3'!$C$7:$C$34</definedName>
    <definedName name="ExternalData_34" localSheetId="10">'Cotacao 4'!$C$7:$C$34</definedName>
    <definedName name="ExternalData_34" localSheetId="11">'Cotacao 5'!$C$7:$C$34</definedName>
    <definedName name="ExternalData_35" localSheetId="8">'Cotacao 2'!$C$7:$C$36</definedName>
    <definedName name="ExternalData_35" localSheetId="9">'Cotacao 3'!$C$7:$C$36</definedName>
    <definedName name="ExternalData_35" localSheetId="10">'Cotacao 4'!$C$7:$C$36</definedName>
    <definedName name="ExternalData_35" localSheetId="11">'Cotacao 5'!$C$7:$C$36</definedName>
    <definedName name="ExternalData_36" localSheetId="8">'Cotacao 2'!$C$7:$C$39</definedName>
    <definedName name="ExternalData_36" localSheetId="9">'Cotacao 3'!$C$7:$C$39</definedName>
    <definedName name="ExternalData_36" localSheetId="10">'Cotacao 4'!$C$7:$C$39</definedName>
    <definedName name="ExternalData_36" localSheetId="11">'Cotacao 5'!$C$7:$C$39</definedName>
    <definedName name="ExternalData_37" localSheetId="8">'Cotacao 2'!$C$7:$C$38</definedName>
    <definedName name="ExternalData_37" localSheetId="9">'Cotacao 3'!$C$7:$C$38</definedName>
    <definedName name="ExternalData_37" localSheetId="10">'Cotacao 4'!$C$7:$C$38</definedName>
    <definedName name="ExternalData_37" localSheetId="11">'Cotacao 5'!$C$7:$C$38</definedName>
    <definedName name="ExternalData_38" localSheetId="8">'Cotacao 2'!$C$7:$C$39</definedName>
    <definedName name="ExternalData_38" localSheetId="9">'Cotacao 3'!$C$7:$C$39</definedName>
    <definedName name="ExternalData_38" localSheetId="10">'Cotacao 4'!$C$7:$C$39</definedName>
    <definedName name="ExternalData_38" localSheetId="11">'Cotacao 5'!$C$7:$C$39</definedName>
    <definedName name="ExternalData_39" localSheetId="8">'Cotacao 2'!$C$7:$C$40</definedName>
    <definedName name="ExternalData_39" localSheetId="9">'Cotacao 3'!$C$7:$C$40</definedName>
    <definedName name="ExternalData_39" localSheetId="10">'Cotacao 4'!$C$7:$C$40</definedName>
    <definedName name="ExternalData_39" localSheetId="11">'Cotacao 5'!$C$7:$C$40</definedName>
    <definedName name="ExternalData_4" localSheetId="7">Cotacao!$C$7:$C$87</definedName>
    <definedName name="ExternalData_4" localSheetId="8">'Cotacao 2'!$C$7:$C$87</definedName>
    <definedName name="ExternalData_4" localSheetId="9">'Cotacao 3'!$C$7:$C$87</definedName>
    <definedName name="ExternalData_4" localSheetId="10">'Cotacao 4'!$C$7:$C$87</definedName>
    <definedName name="ExternalData_4" localSheetId="11">'Cotacao 5'!$C$7:$C$87</definedName>
    <definedName name="ExternalData_40" localSheetId="8">'Cotacao 2'!$C$7:$C$41</definedName>
    <definedName name="ExternalData_40" localSheetId="9">'Cotacao 3'!$C$7:$C$41</definedName>
    <definedName name="ExternalData_40" localSheetId="10">'Cotacao 4'!$C$7:$C$41</definedName>
    <definedName name="ExternalData_40" localSheetId="11">'Cotacao 5'!$C$7:$C$41</definedName>
    <definedName name="ExternalData_41" localSheetId="8">'Cotacao 2'!$C$7:$C$113</definedName>
    <definedName name="ExternalData_41" localSheetId="9">'Cotacao 3'!$C$7:$C$88</definedName>
    <definedName name="ExternalData_41" localSheetId="10">'Cotacao 4'!$C$7:$C$88</definedName>
    <definedName name="ExternalData_41" localSheetId="11">'Cotacao 5'!$C$7:$C$88</definedName>
    <definedName name="ExternalData_42" localSheetId="8">'Cotacao 2'!$C$7:$C$113</definedName>
    <definedName name="ExternalData_42" localSheetId="9">'Cotacao 3'!$C$7:$C$88</definedName>
    <definedName name="ExternalData_42" localSheetId="10">'Cotacao 4'!$C$7:$C$88</definedName>
    <definedName name="ExternalData_42" localSheetId="11">'Cotacao 5'!$C$7:$C$88</definedName>
    <definedName name="ExternalData_43" localSheetId="8">'Cotacao 2'!$C$7:$C$113</definedName>
    <definedName name="ExternalData_43" localSheetId="9">'Cotacao 3'!$C$7:$C$89</definedName>
    <definedName name="ExternalData_43" localSheetId="10">'Cotacao 4'!$C$7:$C$89</definedName>
    <definedName name="ExternalData_43" localSheetId="11">'Cotacao 5'!$C$7:$C$89</definedName>
    <definedName name="ExternalData_44" localSheetId="8">'Cotacao 2'!$C$7:$C$113</definedName>
    <definedName name="ExternalData_44" localSheetId="9">'Cotacao 3'!$C$7:$C$91</definedName>
    <definedName name="ExternalData_44" localSheetId="10">'Cotacao 4'!$C$7:$C$91</definedName>
    <definedName name="ExternalData_44" localSheetId="11">'Cotacao 5'!$C$7:$C$91</definedName>
    <definedName name="ExternalData_45" localSheetId="8">'Cotacao 2'!$C$7:$C$113</definedName>
    <definedName name="ExternalData_45" localSheetId="9">'Cotacao 3'!$C$7:$C$92</definedName>
    <definedName name="ExternalData_45" localSheetId="10">'Cotacao 4'!$C$7:$C$92</definedName>
    <definedName name="ExternalData_45" localSheetId="11">'Cotacao 5'!$C$7:$C$92</definedName>
    <definedName name="ExternalData_46" localSheetId="8">'Cotacao 2'!$C$7:$C$113</definedName>
    <definedName name="ExternalData_46" localSheetId="9">'Cotacao 3'!$C$7:$C$94</definedName>
    <definedName name="ExternalData_46" localSheetId="10">'Cotacao 4'!$C$7:$C$94</definedName>
    <definedName name="ExternalData_46" localSheetId="11">'Cotacao 5'!$C$7:$C$94</definedName>
    <definedName name="ExternalData_47" localSheetId="8">'Cotacao 2'!$C$7:$C$113</definedName>
    <definedName name="ExternalData_47" localSheetId="9">'Cotacao 3'!$C$7:$C$95</definedName>
    <definedName name="ExternalData_47" localSheetId="10">'Cotacao 4'!$C$7:$C$95</definedName>
    <definedName name="ExternalData_47" localSheetId="11">'Cotacao 5'!$C$7:$C$95</definedName>
    <definedName name="ExternalData_48" localSheetId="8">'Cotacao 2'!$C$7:$C$113</definedName>
    <definedName name="ExternalData_48" localSheetId="9">'Cotacao 3'!$C$7:$C$96</definedName>
    <definedName name="ExternalData_48" localSheetId="10">'Cotacao 4'!$C$7:$C$96</definedName>
    <definedName name="ExternalData_48" localSheetId="11">'Cotacao 5'!$C$7:$C$96</definedName>
    <definedName name="ExternalData_49" localSheetId="8">'Cotacao 2'!$C$7:$C$113</definedName>
    <definedName name="ExternalData_49" localSheetId="9">'Cotacao 3'!$C$7:$C$97</definedName>
    <definedName name="ExternalData_49" localSheetId="10">'Cotacao 4'!$C$7:$C$97</definedName>
    <definedName name="ExternalData_49" localSheetId="11">'Cotacao 5'!$C$7:$C$97</definedName>
    <definedName name="ExternalData_5" localSheetId="7">Cotacao!$C$7:$C$88</definedName>
    <definedName name="ExternalData_5" localSheetId="8">'Cotacao 2'!$C$7:$C$88</definedName>
    <definedName name="ExternalData_5" localSheetId="9">'Cotacao 3'!$C$7:$C$88</definedName>
    <definedName name="ExternalData_5" localSheetId="10">'Cotacao 4'!$C$7:$C$88</definedName>
    <definedName name="ExternalData_5" localSheetId="11">'Cotacao 5'!$C$7:$C$88</definedName>
    <definedName name="ExternalData_50" localSheetId="8">'Cotacao 2'!$C$7:$C$113</definedName>
    <definedName name="ExternalData_50" localSheetId="9">'Cotacao 3'!$C$7:$C$98</definedName>
    <definedName name="ExternalData_50" localSheetId="10">'Cotacao 4'!$C$7:$C$98</definedName>
    <definedName name="ExternalData_50" localSheetId="11">'Cotacao 5'!$C$7:$C$98</definedName>
    <definedName name="ExternalData_51" localSheetId="8">'Cotacao 2'!$C$7:$C$113</definedName>
    <definedName name="ExternalData_51" localSheetId="9">'Cotacao 3'!$C$7:$C$100</definedName>
    <definedName name="ExternalData_51" localSheetId="10">'Cotacao 4'!$C$7:$C$100</definedName>
    <definedName name="ExternalData_51" localSheetId="11">'Cotacao 5'!$C$7:$C$100</definedName>
    <definedName name="ExternalData_52" localSheetId="9">'Cotacao 3'!$C$7:$C$101</definedName>
    <definedName name="ExternalData_52" localSheetId="10">'Cotacao 4'!$C$7:$C$101</definedName>
    <definedName name="ExternalData_52" localSheetId="11">'Cotacao 5'!$C$7:$C$101</definedName>
    <definedName name="ExternalData_53" localSheetId="9">'Cotacao 3'!$C$7:$C$101</definedName>
    <definedName name="ExternalData_53" localSheetId="10">'Cotacao 4'!$C$7:$C$101</definedName>
    <definedName name="ExternalData_53" localSheetId="11">'Cotacao 5'!$C$7:$C$101</definedName>
    <definedName name="ExternalData_54" localSheetId="9">'Cotacao 3'!$C$7:$C$103</definedName>
    <definedName name="ExternalData_54" localSheetId="10">'Cotacao 4'!$C$7:$C$103</definedName>
    <definedName name="ExternalData_54" localSheetId="11">'Cotacao 5'!$C$7:$C$103</definedName>
    <definedName name="ExternalData_55" localSheetId="9">'Cotacao 3'!$C$7:$C$104</definedName>
    <definedName name="ExternalData_55" localSheetId="10">'Cotacao 4'!$C$7:$C$104</definedName>
    <definedName name="ExternalData_55" localSheetId="11">'Cotacao 5'!$C$7:$C$104</definedName>
    <definedName name="ExternalData_56" localSheetId="9">'Cotacao 3'!$C$7:$C$105</definedName>
    <definedName name="ExternalData_56" localSheetId="10">'Cotacao 4'!$C$7:$C$105</definedName>
    <definedName name="ExternalData_56" localSheetId="11">'Cotacao 5'!$C$7:$C$105</definedName>
    <definedName name="ExternalData_57" localSheetId="9">'Cotacao 3'!$C$7:$C$105</definedName>
    <definedName name="ExternalData_57" localSheetId="10">'Cotacao 4'!$C$7:$C$105</definedName>
    <definedName name="ExternalData_57" localSheetId="11">'Cotacao 5'!$C$7:$C$105</definedName>
    <definedName name="ExternalData_58" localSheetId="9">'Cotacao 3'!$C$7:$C$107</definedName>
    <definedName name="ExternalData_58" localSheetId="10">'Cotacao 4'!$C$7:$C$107</definedName>
    <definedName name="ExternalData_58" localSheetId="11">'Cotacao 5'!$C$7:$C$107</definedName>
    <definedName name="ExternalData_59" localSheetId="9">'Cotacao 3'!$C$7:$C$108</definedName>
    <definedName name="ExternalData_59" localSheetId="10">'Cotacao 4'!$C$7:$C$108</definedName>
    <definedName name="ExternalData_59" localSheetId="11">'Cotacao 5'!$C$7:$C$108</definedName>
    <definedName name="ExternalData_6" localSheetId="7">Cotacao!$C$7:$C$89</definedName>
    <definedName name="ExternalData_6" localSheetId="8">'Cotacao 2'!$C$7:$C$89</definedName>
    <definedName name="ExternalData_6" localSheetId="9">'Cotacao 3'!$C$7:$C$89</definedName>
    <definedName name="ExternalData_6" localSheetId="10">'Cotacao 4'!$C$7:$C$89</definedName>
    <definedName name="ExternalData_6" localSheetId="11">'Cotacao 5'!$C$7:$C$89</definedName>
    <definedName name="ExternalData_60" localSheetId="9">'Cotacao 3'!$C$7:$C$110</definedName>
    <definedName name="ExternalData_60" localSheetId="10">'Cotacao 4'!$C$7:$C$110</definedName>
    <definedName name="ExternalData_60" localSheetId="11">'Cotacao 5'!$C$7:$C$110</definedName>
    <definedName name="ExternalData_61" localSheetId="9">'Cotacao 3'!$C$7:$C$112</definedName>
    <definedName name="ExternalData_61" localSheetId="10">'Cotacao 4'!$C$7:$C$112</definedName>
    <definedName name="ExternalData_61" localSheetId="11">'Cotacao 5'!$C$7:$C$112</definedName>
    <definedName name="ExternalData_62" localSheetId="9">'Cotacao 3'!$C$7:$C$113</definedName>
    <definedName name="ExternalData_62" localSheetId="10">'Cotacao 4'!$C$7:$C$113</definedName>
    <definedName name="ExternalData_62" localSheetId="11">'Cotacao 5'!$C$7:$C$113</definedName>
    <definedName name="ExternalData_63" localSheetId="9">'Cotacao 3'!$C$7:$C$113</definedName>
    <definedName name="ExternalData_63" localSheetId="10">'Cotacao 4'!$C$7:$C$113</definedName>
    <definedName name="ExternalData_63" localSheetId="11">'Cotacao 5'!$C$7:$C$113</definedName>
    <definedName name="ExternalData_64" localSheetId="9">'Cotacao 3'!$C$7:$C$113</definedName>
    <definedName name="ExternalData_64" localSheetId="10">'Cotacao 4'!$C$7:$C$10</definedName>
    <definedName name="ExternalData_64" localSheetId="11">'Cotacao 5'!$C$7:$C$10</definedName>
    <definedName name="ExternalData_65" localSheetId="9">'Cotacao 3'!$C$7:$C$113</definedName>
    <definedName name="ExternalData_65" localSheetId="10">'Cotacao 4'!$C$7:$C$12</definedName>
    <definedName name="ExternalData_65" localSheetId="11">'Cotacao 5'!$C$7:$C$12</definedName>
    <definedName name="ExternalData_66" localSheetId="9">'Cotacao 3'!$C$7:$C$113</definedName>
    <definedName name="ExternalData_66" localSheetId="10">'Cotacao 4'!$C$7:$C$12</definedName>
    <definedName name="ExternalData_66" localSheetId="11">'Cotacao 5'!$C$7:$C$12</definedName>
    <definedName name="ExternalData_67" localSheetId="9">'Cotacao 3'!$C$7:$C$113</definedName>
    <definedName name="ExternalData_67" localSheetId="10">'Cotacao 4'!$C$7:$C$13</definedName>
    <definedName name="ExternalData_67" localSheetId="11">'Cotacao 5'!$C$7:$C$13</definedName>
    <definedName name="ExternalData_68" localSheetId="9">'Cotacao 3'!$C$7:$C$113</definedName>
    <definedName name="ExternalData_68" localSheetId="10">'Cotacao 4'!$C$7:$C$14</definedName>
    <definedName name="ExternalData_68" localSheetId="11">'Cotacao 5'!$C$7:$C$14</definedName>
    <definedName name="ExternalData_69" localSheetId="9">'Cotacao 3'!$C$7:$C$113</definedName>
    <definedName name="ExternalData_69" localSheetId="10">'Cotacao 4'!$C$7:$C$15</definedName>
    <definedName name="ExternalData_69" localSheetId="11">'Cotacao 5'!$C$7:$C$15</definedName>
    <definedName name="ExternalData_7" localSheetId="7">Cotacao!$C$7:$C$90</definedName>
    <definedName name="ExternalData_7" localSheetId="8">'Cotacao 2'!$C$7:$C$90</definedName>
    <definedName name="ExternalData_7" localSheetId="9">'Cotacao 3'!$C$7:$C$90</definedName>
    <definedName name="ExternalData_7" localSheetId="10">'Cotacao 4'!$C$7:$C$90</definedName>
    <definedName name="ExternalData_7" localSheetId="11">'Cotacao 5'!$C$7:$C$90</definedName>
    <definedName name="ExternalData_70" localSheetId="9">'Cotacao 3'!$C$7:$C$113</definedName>
    <definedName name="ExternalData_70" localSheetId="10">'Cotacao 4'!$C$7:$C$16</definedName>
    <definedName name="ExternalData_70" localSheetId="11">'Cotacao 5'!$C$7:$C$16</definedName>
    <definedName name="ExternalData_71" localSheetId="9">'Cotacao 3'!$C$7:$C$113</definedName>
    <definedName name="ExternalData_71" localSheetId="10">'Cotacao 4'!$C$7:$C$17</definedName>
    <definedName name="ExternalData_71" localSheetId="11">'Cotacao 5'!$C$7:$C$17</definedName>
    <definedName name="ExternalData_72" localSheetId="9">'Cotacao 3'!$C$7:$C$113</definedName>
    <definedName name="ExternalData_72" localSheetId="10">'Cotacao 4'!$C$7:$C$18</definedName>
    <definedName name="ExternalData_72" localSheetId="11">'Cotacao 5'!$C$7:$C$18</definedName>
    <definedName name="ExternalData_73" localSheetId="10">'Cotacao 4'!$C$7:$C$20</definedName>
    <definedName name="ExternalData_73" localSheetId="11">'Cotacao 5'!$C$7:$C$20</definedName>
    <definedName name="ExternalData_74" localSheetId="10">'Cotacao 4'!$C$7:$C$20</definedName>
    <definedName name="ExternalData_74" localSheetId="11">'Cotacao 5'!$C$7:$C$20</definedName>
    <definedName name="ExternalData_75" localSheetId="10">'Cotacao 4'!$C$7:$C$21</definedName>
    <definedName name="ExternalData_75" localSheetId="11">'Cotacao 5'!$C$7:$C$21</definedName>
    <definedName name="ExternalData_76" localSheetId="10">'Cotacao 4'!$C$7:$C$22</definedName>
    <definedName name="ExternalData_76" localSheetId="11">'Cotacao 5'!$C$7:$C$22</definedName>
    <definedName name="ExternalData_77" localSheetId="10">'Cotacao 4'!$C$7:$C$24</definedName>
    <definedName name="ExternalData_77" localSheetId="11">'Cotacao 5'!$C$7:$C$24</definedName>
    <definedName name="ExternalData_78" localSheetId="10">'Cotacao 4'!$C$7:$C$23</definedName>
    <definedName name="ExternalData_78" localSheetId="11">'Cotacao 5'!$C$7:$C$23</definedName>
    <definedName name="ExternalData_79" localSheetId="10">'Cotacao 4'!$C$7:$C$24</definedName>
    <definedName name="ExternalData_79" localSheetId="11">'Cotacao 5'!$C$7:$C$24</definedName>
    <definedName name="ExternalData_8" localSheetId="7">Cotacao!$C$7:$C$91</definedName>
    <definedName name="ExternalData_8" localSheetId="8">'Cotacao 2'!$C$7:$C$91</definedName>
    <definedName name="ExternalData_8" localSheetId="9">'Cotacao 3'!$C$7:$C$91</definedName>
    <definedName name="ExternalData_8" localSheetId="10">'Cotacao 4'!$C$7:$C$91</definedName>
    <definedName name="ExternalData_8" localSheetId="11">'Cotacao 5'!$C$7:$C$91</definedName>
    <definedName name="ExternalData_80" localSheetId="10">'Cotacao 4'!$C$7:$C$26</definedName>
    <definedName name="ExternalData_80" localSheetId="11">'Cotacao 5'!$C$7:$C$26</definedName>
    <definedName name="ExternalData_81" localSheetId="10">'Cotacao 4'!$C$7:$C$28</definedName>
    <definedName name="ExternalData_81" localSheetId="11">'Cotacao 5'!$C$7:$C$28</definedName>
    <definedName name="ExternalData_82" localSheetId="10">'Cotacao 4'!$C$7:$C$29</definedName>
    <definedName name="ExternalData_82" localSheetId="11">'Cotacao 5'!$C$7:$C$29</definedName>
    <definedName name="ExternalData_83" localSheetId="10">'Cotacao 4'!$C$7:$C$32</definedName>
    <definedName name="ExternalData_83" localSheetId="11">'Cotacao 5'!$C$7:$C$32</definedName>
    <definedName name="ExternalData_84" localSheetId="10">'Cotacao 4'!$C$7:$C$33</definedName>
    <definedName name="ExternalData_84" localSheetId="11">'Cotacao 5'!$C$7:$C$33</definedName>
    <definedName name="ExternalData_85" localSheetId="10">'Cotacao 4'!$C$7:$C$36</definedName>
    <definedName name="ExternalData_85" localSheetId="11">'Cotacao 5'!$C$7:$C$36</definedName>
    <definedName name="ExternalData_86" localSheetId="10">'Cotacao 4'!$C$7:$C$34</definedName>
    <definedName name="ExternalData_86" localSheetId="11">'Cotacao 5'!$C$7:$C$34</definedName>
    <definedName name="ExternalData_87" localSheetId="10">'Cotacao 4'!$C$7:$C$36</definedName>
    <definedName name="ExternalData_87" localSheetId="11">'Cotacao 5'!$C$7:$C$36</definedName>
    <definedName name="ExternalData_88" localSheetId="10">'Cotacao 4'!$C$7:$C$36</definedName>
    <definedName name="ExternalData_88" localSheetId="11">'Cotacao 5'!$C$7:$C$36</definedName>
    <definedName name="ExternalData_89" localSheetId="10">'Cotacao 4'!$C$7:$C$36</definedName>
    <definedName name="ExternalData_89" localSheetId="11">'Cotacao 5'!$C$7:$C$36</definedName>
    <definedName name="ExternalData_9" localSheetId="7">Cotacao!$C$7:$C$92</definedName>
    <definedName name="ExternalData_9" localSheetId="8">'Cotacao 2'!$C$7:$C$92</definedName>
    <definedName name="ExternalData_9" localSheetId="9">'Cotacao 3'!$C$7:$C$92</definedName>
    <definedName name="ExternalData_9" localSheetId="10">'Cotacao 4'!$C$7:$C$92</definedName>
    <definedName name="ExternalData_9" localSheetId="11">'Cotacao 5'!$C$7:$C$92</definedName>
    <definedName name="ExternalData_90" localSheetId="10">'Cotacao 4'!$C$7:$C$36</definedName>
    <definedName name="ExternalData_90" localSheetId="11">'Cotacao 5'!$C$7:$C$36</definedName>
    <definedName name="ExternalData_91" localSheetId="10">'Cotacao 4'!$C$7:$C$36</definedName>
    <definedName name="ExternalData_91" localSheetId="11">'Cotacao 5'!$C$7:$C$36</definedName>
    <definedName name="ExternalData_92" localSheetId="10">'Cotacao 4'!$C$7:$C$38</definedName>
    <definedName name="ExternalData_92" localSheetId="11">'Cotacao 5'!$C$7:$C$38</definedName>
    <definedName name="ExternalData_93" localSheetId="10">'Cotacao 4'!$C$7:$C$40</definedName>
    <definedName name="ExternalData_93" localSheetId="11">'Cotacao 5'!$C$7:$C$40</definedName>
    <definedName name="ExternalData_94" localSheetId="10">'Cotacao 4'!$C$7:$C$42</definedName>
    <definedName name="ExternalData_94" localSheetId="11">'Cotacao 5'!$C$7:$C$42</definedName>
    <definedName name="ExternalData_95" localSheetId="10">'Cotacao 4'!$C$7:$C$44</definedName>
    <definedName name="ExternalData_95" localSheetId="11">'Cotacao 5'!$C$7:$C$44</definedName>
    <definedName name="ExternalData_96" localSheetId="10">'Cotacao 4'!$C$7:$C$46</definedName>
    <definedName name="ExternalData_96" localSheetId="11">'Cotacao 5'!$C$7:$C$46</definedName>
    <definedName name="ExternalData_97" localSheetId="10">'Cotacao 4'!$C$7:$C$48</definedName>
    <definedName name="ExternalData_97" localSheetId="11">'Cotacao 5'!$C$7:$C$48</definedName>
    <definedName name="ExternalData_98" localSheetId="10">'Cotacao 4'!$C$7:$C$48</definedName>
    <definedName name="ExternalData_98" localSheetId="11">'Cotacao 5'!$C$7:$C$48</definedName>
    <definedName name="ExternalData_99" localSheetId="10">'Cotacao 4'!$C$7:$C$46</definedName>
    <definedName name="ExternalData_99" localSheetId="11">'Cotacao 5'!$C$7:$C$46</definedName>
  </definedNames>
  <calcPr calcId="124519"/>
  <pivotCaches>
    <pivotCache cacheId="0" r:id="rId14"/>
    <pivotCache cacheId="37" r:id="rId15"/>
  </pivotCaches>
</workbook>
</file>

<file path=xl/calcChain.xml><?xml version="1.0" encoding="utf-8"?>
<calcChain xmlns="http://schemas.openxmlformats.org/spreadsheetml/2006/main">
  <c r="L2" i="28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32"/>
  <c r="L33"/>
  <c r="L34"/>
  <c r="L35"/>
  <c r="L36"/>
  <c r="L38"/>
  <c r="L43"/>
  <c r="L39"/>
  <c r="L53"/>
  <c r="L44"/>
  <c r="L41"/>
  <c r="L40"/>
  <c r="L42"/>
  <c r="L58"/>
  <c r="L48"/>
  <c r="L62"/>
  <c r="L98"/>
  <c r="L67"/>
  <c r="L229"/>
  <c r="L45"/>
  <c r="L46"/>
  <c r="L97"/>
  <c r="L47"/>
  <c r="L50"/>
  <c r="L83"/>
  <c r="L49"/>
  <c r="L79"/>
  <c r="L60"/>
  <c r="L51"/>
  <c r="L94"/>
  <c r="L52"/>
  <c r="L63"/>
  <c r="L82"/>
  <c r="L55"/>
  <c r="L74"/>
  <c r="L76"/>
  <c r="L54"/>
  <c r="L121"/>
  <c r="L125"/>
  <c r="L77"/>
  <c r="L141"/>
  <c r="L73"/>
  <c r="L230"/>
  <c r="L93"/>
  <c r="L59"/>
  <c r="L78"/>
  <c r="L57"/>
  <c r="L69"/>
  <c r="L56"/>
  <c r="L72"/>
  <c r="L65"/>
  <c r="L61"/>
  <c r="L179"/>
  <c r="L134"/>
  <c r="L80"/>
  <c r="L66"/>
  <c r="L84"/>
  <c r="L64"/>
  <c r="L99"/>
  <c r="L81"/>
  <c r="L127"/>
  <c r="L128"/>
  <c r="L75"/>
  <c r="L71"/>
  <c r="L70"/>
  <c r="L198"/>
  <c r="L163"/>
  <c r="L218"/>
  <c r="L123"/>
  <c r="L189"/>
  <c r="L166"/>
  <c r="L108"/>
  <c r="L68"/>
  <c r="L86"/>
  <c r="L111"/>
  <c r="L114"/>
  <c r="L199"/>
  <c r="L92"/>
  <c r="L159"/>
  <c r="L118"/>
  <c r="L113"/>
  <c r="L90"/>
  <c r="L103"/>
  <c r="L104"/>
  <c r="L88"/>
  <c r="L116"/>
  <c r="L106"/>
  <c r="L85"/>
  <c r="L208"/>
  <c r="L87"/>
  <c r="L203"/>
  <c r="L202"/>
  <c r="L181"/>
  <c r="L96"/>
  <c r="L176"/>
  <c r="L120"/>
  <c r="L89"/>
  <c r="L101"/>
  <c r="L95"/>
  <c r="L122"/>
  <c r="L157"/>
  <c r="L91"/>
  <c r="L201"/>
  <c r="L197"/>
  <c r="L100"/>
  <c r="L231"/>
  <c r="L212"/>
  <c r="L109"/>
  <c r="L232"/>
  <c r="L219"/>
  <c r="L161"/>
  <c r="L142"/>
  <c r="L145"/>
  <c r="L102"/>
  <c r="L131"/>
  <c r="L169"/>
  <c r="L133"/>
  <c r="L105"/>
  <c r="L160"/>
  <c r="L154"/>
  <c r="L107"/>
  <c r="L210"/>
  <c r="L110"/>
  <c r="L112"/>
  <c r="L195"/>
  <c r="L187"/>
  <c r="L194"/>
  <c r="L124"/>
  <c r="L196"/>
  <c r="L115"/>
  <c r="L207"/>
  <c r="L170"/>
  <c r="L132"/>
  <c r="L171"/>
  <c r="L129"/>
  <c r="L144"/>
  <c r="L217"/>
  <c r="L190"/>
  <c r="L233"/>
  <c r="L117"/>
  <c r="L119"/>
  <c r="L172"/>
  <c r="L136"/>
  <c r="L192"/>
  <c r="L148"/>
  <c r="L167"/>
  <c r="L177"/>
  <c r="L180"/>
  <c r="L138"/>
  <c r="L186"/>
  <c r="L140"/>
  <c r="L151"/>
  <c r="L184"/>
  <c r="L182"/>
  <c r="L147"/>
  <c r="L221"/>
  <c r="L185"/>
  <c r="L220"/>
  <c r="L135"/>
  <c r="L149"/>
  <c r="L178"/>
  <c r="L152"/>
  <c r="L191"/>
  <c r="L139"/>
  <c r="L168"/>
  <c r="L153"/>
  <c r="L146"/>
  <c r="L162"/>
  <c r="L158"/>
  <c r="L165"/>
  <c r="L215"/>
  <c r="L156"/>
  <c r="L155"/>
  <c r="L164"/>
  <c r="L173"/>
  <c r="L174"/>
  <c r="L211"/>
  <c r="L183"/>
  <c r="L206"/>
  <c r="L204"/>
  <c r="L175"/>
  <c r="L209"/>
  <c r="L213"/>
  <c r="L188"/>
  <c r="L200"/>
  <c r="L193"/>
  <c r="L214"/>
  <c r="L223"/>
  <c r="L216"/>
  <c r="L205"/>
  <c r="L222"/>
  <c r="L227"/>
  <c r="L225"/>
  <c r="L226"/>
  <c r="L228"/>
  <c r="L234"/>
  <c r="L224"/>
  <c r="L235"/>
  <c r="L37"/>
  <c r="L137"/>
  <c r="L143"/>
  <c r="L28"/>
  <c r="L29"/>
  <c r="L30"/>
  <c r="L150"/>
  <c r="L31"/>
  <c r="L130"/>
  <c r="L126"/>
  <c r="M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32"/>
  <c r="M33"/>
  <c r="M34"/>
  <c r="M35"/>
  <c r="M36"/>
  <c r="M38"/>
  <c r="M43"/>
  <c r="M39"/>
  <c r="M53"/>
  <c r="M44"/>
  <c r="M41"/>
  <c r="M40"/>
  <c r="M42"/>
  <c r="M58"/>
  <c r="M48"/>
  <c r="M62"/>
  <c r="M98"/>
  <c r="M67"/>
  <c r="M229"/>
  <c r="M45"/>
  <c r="M46"/>
  <c r="M97"/>
  <c r="M47"/>
  <c r="M50"/>
  <c r="M83"/>
  <c r="M49"/>
  <c r="M79"/>
  <c r="M60"/>
  <c r="M51"/>
  <c r="M94"/>
  <c r="M52"/>
  <c r="M63"/>
  <c r="M82"/>
  <c r="M55"/>
  <c r="M74"/>
  <c r="M76"/>
  <c r="M54"/>
  <c r="M121"/>
  <c r="M125"/>
  <c r="M77"/>
  <c r="M141"/>
  <c r="M73"/>
  <c r="M230"/>
  <c r="M93"/>
  <c r="M59"/>
  <c r="M78"/>
  <c r="M57"/>
  <c r="M69"/>
  <c r="M56"/>
  <c r="M72"/>
  <c r="M65"/>
  <c r="M61"/>
  <c r="M179"/>
  <c r="M134"/>
  <c r="M80"/>
  <c r="M66"/>
  <c r="M84"/>
  <c r="M64"/>
  <c r="M99"/>
  <c r="M81"/>
  <c r="M127"/>
  <c r="M128"/>
  <c r="M75"/>
  <c r="M71"/>
  <c r="M70"/>
  <c r="M198"/>
  <c r="M163"/>
  <c r="M218"/>
  <c r="M123"/>
  <c r="M189"/>
  <c r="M166"/>
  <c r="M108"/>
  <c r="M68"/>
  <c r="M86"/>
  <c r="M111"/>
  <c r="M114"/>
  <c r="M199"/>
  <c r="M92"/>
  <c r="M159"/>
  <c r="M118"/>
  <c r="M113"/>
  <c r="M90"/>
  <c r="M103"/>
  <c r="M104"/>
  <c r="M88"/>
  <c r="M116"/>
  <c r="M106"/>
  <c r="M85"/>
  <c r="M208"/>
  <c r="M87"/>
  <c r="M203"/>
  <c r="M202"/>
  <c r="M181"/>
  <c r="M96"/>
  <c r="M176"/>
  <c r="M120"/>
  <c r="M89"/>
  <c r="M101"/>
  <c r="M95"/>
  <c r="M122"/>
  <c r="M157"/>
  <c r="M91"/>
  <c r="M201"/>
  <c r="M197"/>
  <c r="M100"/>
  <c r="M231"/>
  <c r="M212"/>
  <c r="M109"/>
  <c r="M232"/>
  <c r="M219"/>
  <c r="M161"/>
  <c r="M142"/>
  <c r="M145"/>
  <c r="M102"/>
  <c r="M131"/>
  <c r="M169"/>
  <c r="M133"/>
  <c r="M105"/>
  <c r="M160"/>
  <c r="M154"/>
  <c r="M107"/>
  <c r="M210"/>
  <c r="M110"/>
  <c r="M112"/>
  <c r="M195"/>
  <c r="M187"/>
  <c r="M194"/>
  <c r="M124"/>
  <c r="M196"/>
  <c r="M115"/>
  <c r="M207"/>
  <c r="M170"/>
  <c r="M132"/>
  <c r="M171"/>
  <c r="M129"/>
  <c r="M144"/>
  <c r="M217"/>
  <c r="M190"/>
  <c r="M233"/>
  <c r="M117"/>
  <c r="M119"/>
  <c r="M172"/>
  <c r="M136"/>
  <c r="M192"/>
  <c r="M148"/>
  <c r="M167"/>
  <c r="M177"/>
  <c r="M180"/>
  <c r="M138"/>
  <c r="M186"/>
  <c r="M140"/>
  <c r="M151"/>
  <c r="M184"/>
  <c r="M182"/>
  <c r="M147"/>
  <c r="M221"/>
  <c r="M185"/>
  <c r="M220"/>
  <c r="M135"/>
  <c r="M149"/>
  <c r="M178"/>
  <c r="M152"/>
  <c r="M191"/>
  <c r="M139"/>
  <c r="M168"/>
  <c r="M153"/>
  <c r="M146"/>
  <c r="M162"/>
  <c r="M158"/>
  <c r="M165"/>
  <c r="M215"/>
  <c r="M156"/>
  <c r="M155"/>
  <c r="M164"/>
  <c r="M173"/>
  <c r="M174"/>
  <c r="M211"/>
  <c r="M183"/>
  <c r="M206"/>
  <c r="M204"/>
  <c r="M175"/>
  <c r="M209"/>
  <c r="M213"/>
  <c r="M188"/>
  <c r="M200"/>
  <c r="M193"/>
  <c r="M214"/>
  <c r="M223"/>
  <c r="M216"/>
  <c r="M205"/>
  <c r="M222"/>
  <c r="M227"/>
  <c r="M225"/>
  <c r="M226"/>
  <c r="M228"/>
  <c r="M234"/>
  <c r="M224"/>
  <c r="M235"/>
  <c r="M37"/>
  <c r="M137"/>
  <c r="M143"/>
  <c r="M28"/>
  <c r="M29"/>
  <c r="M30"/>
  <c r="M150"/>
  <c r="M31"/>
  <c r="M130"/>
  <c r="M126"/>
  <c r="F126"/>
  <c r="H126"/>
  <c r="O126"/>
  <c r="F130"/>
  <c r="H130"/>
  <c r="O130"/>
  <c r="F31"/>
  <c r="H31"/>
  <c r="O31"/>
  <c r="F150"/>
  <c r="H150"/>
  <c r="O150"/>
  <c r="F30"/>
  <c r="H30"/>
  <c r="O30"/>
  <c r="F29"/>
  <c r="H29"/>
  <c r="O29"/>
  <c r="F28"/>
  <c r="H28"/>
  <c r="O28"/>
  <c r="F143"/>
  <c r="H143"/>
  <c r="O143"/>
  <c r="F137"/>
  <c r="H137"/>
  <c r="O137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32"/>
  <c r="H33"/>
  <c r="H34"/>
  <c r="H35"/>
  <c r="H36"/>
  <c r="H38"/>
  <c r="H43"/>
  <c r="H39"/>
  <c r="H53"/>
  <c r="H44"/>
  <c r="H41"/>
  <c r="H40"/>
  <c r="H42"/>
  <c r="H58"/>
  <c r="H48"/>
  <c r="H62"/>
  <c r="H98"/>
  <c r="H67"/>
  <c r="H229"/>
  <c r="H45"/>
  <c r="H46"/>
  <c r="H97"/>
  <c r="H47"/>
  <c r="H50"/>
  <c r="H83"/>
  <c r="H49"/>
  <c r="H79"/>
  <c r="H60"/>
  <c r="H51"/>
  <c r="H94"/>
  <c r="H52"/>
  <c r="H63"/>
  <c r="H82"/>
  <c r="H55"/>
  <c r="H74"/>
  <c r="H76"/>
  <c r="H54"/>
  <c r="H121"/>
  <c r="H125"/>
  <c r="H77"/>
  <c r="H141"/>
  <c r="H73"/>
  <c r="H230"/>
  <c r="H93"/>
  <c r="H59"/>
  <c r="H78"/>
  <c r="H57"/>
  <c r="H69"/>
  <c r="H56"/>
  <c r="H72"/>
  <c r="H65"/>
  <c r="H61"/>
  <c r="H179"/>
  <c r="H134"/>
  <c r="H80"/>
  <c r="H66"/>
  <c r="H84"/>
  <c r="H64"/>
  <c r="H99"/>
  <c r="H81"/>
  <c r="H127"/>
  <c r="H128"/>
  <c r="H75"/>
  <c r="H71"/>
  <c r="H70"/>
  <c r="H198"/>
  <c r="H163"/>
  <c r="H218"/>
  <c r="H123"/>
  <c r="H189"/>
  <c r="H166"/>
  <c r="H108"/>
  <c r="H68"/>
  <c r="H86"/>
  <c r="H111"/>
  <c r="H114"/>
  <c r="H199"/>
  <c r="H92"/>
  <c r="H159"/>
  <c r="H118"/>
  <c r="H113"/>
  <c r="H90"/>
  <c r="H103"/>
  <c r="H104"/>
  <c r="H88"/>
  <c r="H116"/>
  <c r="H106"/>
  <c r="H85"/>
  <c r="H208"/>
  <c r="H87"/>
  <c r="H203"/>
  <c r="H202"/>
  <c r="H181"/>
  <c r="H96"/>
  <c r="H176"/>
  <c r="H120"/>
  <c r="H89"/>
  <c r="H101"/>
  <c r="H95"/>
  <c r="H122"/>
  <c r="H157"/>
  <c r="H91"/>
  <c r="H201"/>
  <c r="H197"/>
  <c r="H100"/>
  <c r="H231"/>
  <c r="H212"/>
  <c r="H109"/>
  <c r="H232"/>
  <c r="H219"/>
  <c r="H161"/>
  <c r="H142"/>
  <c r="H145"/>
  <c r="H102"/>
  <c r="H131"/>
  <c r="H169"/>
  <c r="H133"/>
  <c r="H105"/>
  <c r="H160"/>
  <c r="H154"/>
  <c r="H107"/>
  <c r="H210"/>
  <c r="H110"/>
  <c r="H112"/>
  <c r="H195"/>
  <c r="H187"/>
  <c r="H194"/>
  <c r="H124"/>
  <c r="H196"/>
  <c r="H115"/>
  <c r="H207"/>
  <c r="H170"/>
  <c r="H132"/>
  <c r="H171"/>
  <c r="H129"/>
  <c r="H144"/>
  <c r="H217"/>
  <c r="H190"/>
  <c r="H233"/>
  <c r="H117"/>
  <c r="H119"/>
  <c r="H172"/>
  <c r="H136"/>
  <c r="H192"/>
  <c r="H148"/>
  <c r="H167"/>
  <c r="H177"/>
  <c r="H180"/>
  <c r="H138"/>
  <c r="H186"/>
  <c r="H140"/>
  <c r="H151"/>
  <c r="H184"/>
  <c r="H182"/>
  <c r="H147"/>
  <c r="H221"/>
  <c r="H185"/>
  <c r="H220"/>
  <c r="H135"/>
  <c r="H149"/>
  <c r="H178"/>
  <c r="H152"/>
  <c r="H191"/>
  <c r="H139"/>
  <c r="H168"/>
  <c r="H153"/>
  <c r="H146"/>
  <c r="H162"/>
  <c r="H158"/>
  <c r="H165"/>
  <c r="H215"/>
  <c r="H156"/>
  <c r="H155"/>
  <c r="H164"/>
  <c r="H173"/>
  <c r="H174"/>
  <c r="H211"/>
  <c r="H183"/>
  <c r="H206"/>
  <c r="H204"/>
  <c r="H175"/>
  <c r="H209"/>
  <c r="H213"/>
  <c r="H188"/>
  <c r="H200"/>
  <c r="H193"/>
  <c r="H214"/>
  <c r="H223"/>
  <c r="H216"/>
  <c r="H205"/>
  <c r="H222"/>
  <c r="H227"/>
  <c r="H225"/>
  <c r="H226"/>
  <c r="H228"/>
  <c r="H234"/>
  <c r="H224"/>
  <c r="H235"/>
  <c r="H37"/>
  <c r="F37"/>
  <c r="AA1"/>
  <c r="N37" s="1"/>
  <c r="F98"/>
  <c r="F224"/>
  <c r="F105"/>
  <c r="F76"/>
  <c r="F77"/>
  <c r="F131"/>
  <c r="F118"/>
  <c r="F151"/>
  <c r="F166"/>
  <c r="F216"/>
  <c r="F83"/>
  <c r="F214"/>
  <c r="F192"/>
  <c r="F190"/>
  <c r="F194"/>
  <c r="F196"/>
  <c r="F229"/>
  <c r="F230"/>
  <c r="F134"/>
  <c r="F206"/>
  <c r="F180"/>
  <c r="F182"/>
  <c r="F172"/>
  <c r="F170"/>
  <c r="F171"/>
  <c r="F189"/>
  <c r="F201"/>
  <c r="F144"/>
  <c r="F116"/>
  <c r="F120"/>
  <c r="F108"/>
  <c r="F111"/>
  <c r="F113"/>
  <c r="F148"/>
  <c r="F195"/>
  <c r="F27"/>
  <c r="F142"/>
  <c r="F145"/>
  <c r="F159"/>
  <c r="F213"/>
  <c r="F199"/>
  <c r="F207"/>
  <c r="F128"/>
  <c r="F127"/>
  <c r="F103"/>
  <c r="F106"/>
  <c r="F141"/>
  <c r="F94"/>
  <c r="F177"/>
  <c r="F185"/>
  <c r="F97"/>
  <c r="F217"/>
  <c r="F223"/>
  <c r="F210"/>
  <c r="F203"/>
  <c r="F34"/>
  <c r="D126"/>
  <c r="E126"/>
  <c r="D130"/>
  <c r="E130"/>
  <c r="D31"/>
  <c r="E31"/>
  <c r="D150"/>
  <c r="E150"/>
  <c r="D30"/>
  <c r="E30"/>
  <c r="D29"/>
  <c r="E29"/>
  <c r="D28"/>
  <c r="E28"/>
  <c r="D143"/>
  <c r="E143"/>
  <c r="D137"/>
  <c r="E137"/>
  <c r="D37"/>
  <c r="E37"/>
  <c r="D98"/>
  <c r="E98"/>
  <c r="D224"/>
  <c r="E224"/>
  <c r="D105"/>
  <c r="E105"/>
  <c r="D76"/>
  <c r="E76"/>
  <c r="D77"/>
  <c r="E77"/>
  <c r="D131"/>
  <c r="E131"/>
  <c r="D118"/>
  <c r="E118"/>
  <c r="D151"/>
  <c r="E151"/>
  <c r="D166"/>
  <c r="E166"/>
  <c r="D216"/>
  <c r="E216"/>
  <c r="D83"/>
  <c r="E83"/>
  <c r="D214"/>
  <c r="E214"/>
  <c r="D192"/>
  <c r="E192"/>
  <c r="D190"/>
  <c r="E190"/>
  <c r="D194"/>
  <c r="E194"/>
  <c r="D196"/>
  <c r="E196"/>
  <c r="D229"/>
  <c r="E229"/>
  <c r="D230"/>
  <c r="E230"/>
  <c r="D134"/>
  <c r="E134"/>
  <c r="D206"/>
  <c r="E206"/>
  <c r="D180"/>
  <c r="E180"/>
  <c r="D182"/>
  <c r="E182"/>
  <c r="D172"/>
  <c r="E172"/>
  <c r="D170"/>
  <c r="E170"/>
  <c r="D171"/>
  <c r="E171"/>
  <c r="D189"/>
  <c r="E189"/>
  <c r="D201"/>
  <c r="E201"/>
  <c r="D144"/>
  <c r="E144"/>
  <c r="D116"/>
  <c r="E116"/>
  <c r="D120"/>
  <c r="E120"/>
  <c r="D108"/>
  <c r="E108"/>
  <c r="D111"/>
  <c r="E111"/>
  <c r="D113"/>
  <c r="E113"/>
  <c r="D148"/>
  <c r="E148"/>
  <c r="D195"/>
  <c r="E195"/>
  <c r="D27"/>
  <c r="E27"/>
  <c r="D142"/>
  <c r="E142"/>
  <c r="D145"/>
  <c r="E145"/>
  <c r="D159"/>
  <c r="E159"/>
  <c r="D213"/>
  <c r="E213"/>
  <c r="D199"/>
  <c r="E199"/>
  <c r="D207"/>
  <c r="E207"/>
  <c r="D128"/>
  <c r="E128"/>
  <c r="D127"/>
  <c r="E127"/>
  <c r="D103"/>
  <c r="E103"/>
  <c r="D106"/>
  <c r="E106"/>
  <c r="D141"/>
  <c r="E141"/>
  <c r="D94"/>
  <c r="E94"/>
  <c r="D177"/>
  <c r="E177"/>
  <c r="D185"/>
  <c r="E185"/>
  <c r="D97"/>
  <c r="E97"/>
  <c r="D217"/>
  <c r="E217"/>
  <c r="D223"/>
  <c r="E223"/>
  <c r="D210"/>
  <c r="E210"/>
  <c r="D203"/>
  <c r="E203"/>
  <c r="D34"/>
  <c r="E34"/>
  <c r="K126" l="1"/>
  <c r="N126"/>
  <c r="K130"/>
  <c r="N130"/>
  <c r="K31"/>
  <c r="N31"/>
  <c r="K150"/>
  <c r="N150"/>
  <c r="K30"/>
  <c r="N30"/>
  <c r="K28"/>
  <c r="K29"/>
  <c r="N28"/>
  <c r="N29"/>
  <c r="K143"/>
  <c r="N143"/>
  <c r="K137"/>
  <c r="N137"/>
  <c r="N2"/>
  <c r="N234"/>
  <c r="N224"/>
  <c r="N228"/>
  <c r="N226"/>
  <c r="N225"/>
  <c r="N227"/>
  <c r="N222"/>
  <c r="N205"/>
  <c r="N193"/>
  <c r="N216"/>
  <c r="N223"/>
  <c r="N214"/>
  <c r="N235"/>
  <c r="N175"/>
  <c r="N213"/>
  <c r="N183"/>
  <c r="N155"/>
  <c r="N215"/>
  <c r="N174"/>
  <c r="N206"/>
  <c r="N146"/>
  <c r="N153"/>
  <c r="N139"/>
  <c r="N135"/>
  <c r="N162"/>
  <c r="N185"/>
  <c r="N177"/>
  <c r="N167"/>
  <c r="N211"/>
  <c r="N192"/>
  <c r="N188"/>
  <c r="N119"/>
  <c r="N117"/>
  <c r="N233"/>
  <c r="N138"/>
  <c r="N190"/>
  <c r="N136"/>
  <c r="N196"/>
  <c r="N194"/>
  <c r="N112"/>
  <c r="N107"/>
  <c r="N105"/>
  <c r="N147"/>
  <c r="N102"/>
  <c r="N140"/>
  <c r="N200"/>
  <c r="N161"/>
  <c r="N110"/>
  <c r="N232"/>
  <c r="N109"/>
  <c r="N231"/>
  <c r="N124"/>
  <c r="N100"/>
  <c r="N129"/>
  <c r="N212"/>
  <c r="N168"/>
  <c r="N157"/>
  <c r="N95"/>
  <c r="N197"/>
  <c r="N132"/>
  <c r="N164"/>
  <c r="N178"/>
  <c r="N202"/>
  <c r="N87"/>
  <c r="N85"/>
  <c r="N101"/>
  <c r="N173"/>
  <c r="N181"/>
  <c r="N217"/>
  <c r="N88"/>
  <c r="N184"/>
  <c r="N203"/>
  <c r="N207"/>
  <c r="N156"/>
  <c r="N104"/>
  <c r="N149"/>
  <c r="N160"/>
  <c r="N210"/>
  <c r="N172"/>
  <c r="N90"/>
  <c r="N91"/>
  <c r="N89"/>
  <c r="N106"/>
  <c r="N170"/>
  <c r="N159"/>
  <c r="N103"/>
  <c r="N187"/>
  <c r="N171"/>
  <c r="N158"/>
  <c r="N191"/>
  <c r="N180"/>
  <c r="N182"/>
  <c r="N68"/>
  <c r="N166"/>
  <c r="N219"/>
  <c r="N201"/>
  <c r="N92"/>
  <c r="N115"/>
  <c r="N118"/>
  <c r="N208"/>
  <c r="N165"/>
  <c r="N86"/>
  <c r="N198"/>
  <c r="N70"/>
  <c r="N71"/>
  <c r="N128"/>
  <c r="N189"/>
  <c r="N127"/>
  <c r="N220"/>
  <c r="N221"/>
  <c r="N154"/>
  <c r="N64"/>
  <c r="N111"/>
  <c r="N66"/>
  <c r="N134"/>
  <c r="N152"/>
  <c r="N123"/>
  <c r="N61"/>
  <c r="N114"/>
  <c r="N65"/>
  <c r="N151"/>
  <c r="N56"/>
  <c r="N186"/>
  <c r="N57"/>
  <c r="N148"/>
  <c r="N142"/>
  <c r="N144"/>
  <c r="N59"/>
  <c r="N230"/>
  <c r="N176"/>
  <c r="N169"/>
  <c r="N145"/>
  <c r="N141"/>
  <c r="N72"/>
  <c r="N78"/>
  <c r="N125"/>
  <c r="N199"/>
  <c r="N96"/>
  <c r="N69"/>
  <c r="N204"/>
  <c r="N73"/>
  <c r="N84"/>
  <c r="N195"/>
  <c r="N121"/>
  <c r="N120"/>
  <c r="N179"/>
  <c r="N116"/>
  <c r="N75"/>
  <c r="N99"/>
  <c r="N81"/>
  <c r="N74"/>
  <c r="N55"/>
  <c r="N209"/>
  <c r="N93"/>
  <c r="N108"/>
  <c r="N52"/>
  <c r="N94"/>
  <c r="N51"/>
  <c r="N80"/>
  <c r="N113"/>
  <c r="N79"/>
  <c r="N49"/>
  <c r="N83"/>
  <c r="N131"/>
  <c r="N50"/>
  <c r="N47"/>
  <c r="N97"/>
  <c r="N82"/>
  <c r="N45"/>
  <c r="N77"/>
  <c r="N229"/>
  <c r="N218"/>
  <c r="N67"/>
  <c r="N76"/>
  <c r="N98"/>
  <c r="N54"/>
  <c r="N62"/>
  <c r="N122"/>
  <c r="N46"/>
  <c r="N63"/>
  <c r="N48"/>
  <c r="N60"/>
  <c r="N58"/>
  <c r="N40"/>
  <c r="N44"/>
  <c r="N53"/>
  <c r="N39"/>
  <c r="N42"/>
  <c r="N41"/>
  <c r="N38"/>
  <c r="N36"/>
  <c r="N35"/>
  <c r="N34"/>
  <c r="N33"/>
  <c r="N163"/>
  <c r="N43"/>
  <c r="N133"/>
  <c r="N32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F52"/>
  <c r="F26"/>
  <c r="F25"/>
  <c r="F167"/>
  <c r="F56"/>
  <c r="F64"/>
  <c r="F70"/>
  <c r="F68"/>
  <c r="F85"/>
  <c r="F40"/>
  <c r="F183"/>
  <c r="F112"/>
  <c r="F90"/>
  <c r="F149"/>
  <c r="F24"/>
  <c r="F198"/>
  <c r="F202"/>
  <c r="F215"/>
  <c r="F181"/>
  <c r="F197"/>
  <c r="F179"/>
  <c r="F51"/>
  <c r="F55"/>
  <c r="F234"/>
  <c r="F45"/>
  <c r="F47"/>
  <c r="F184"/>
  <c r="F71"/>
  <c r="F135"/>
  <c r="F23"/>
  <c r="F22"/>
  <c r="F21"/>
  <c r="F221"/>
  <c r="F220"/>
  <c r="F152"/>
  <c r="F164"/>
  <c r="F158"/>
  <c r="F147"/>
  <c r="F140"/>
  <c r="F132"/>
  <c r="F102"/>
  <c r="F160"/>
  <c r="F20"/>
  <c r="F115"/>
  <c r="F156"/>
  <c r="F176"/>
  <c r="F211"/>
  <c r="F133"/>
  <c r="F200"/>
  <c r="F67"/>
  <c r="F62"/>
  <c r="F58"/>
  <c r="F93"/>
  <c r="F82"/>
  <c r="F114"/>
  <c r="F99"/>
  <c r="F154"/>
  <c r="F168"/>
  <c r="F36"/>
  <c r="F19"/>
  <c r="F226"/>
  <c r="F18"/>
  <c r="F17"/>
  <c r="F43"/>
  <c r="F169"/>
  <c r="F96"/>
  <c r="F95"/>
  <c r="F16"/>
  <c r="F15"/>
  <c r="F162"/>
  <c r="F81"/>
  <c r="F80"/>
  <c r="F60"/>
  <c r="F63"/>
  <c r="F107"/>
  <c r="F117"/>
  <c r="H2" i="19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4195"/>
  <c r="H4196"/>
  <c r="H4197"/>
  <c r="H4198"/>
  <c r="H4199"/>
  <c r="H4200"/>
  <c r="H4201"/>
  <c r="H4202"/>
  <c r="H4203"/>
  <c r="H4204"/>
  <c r="H4205"/>
  <c r="H4206"/>
  <c r="H4207"/>
  <c r="H4208"/>
  <c r="H4209"/>
  <c r="H4210"/>
  <c r="H4211"/>
  <c r="H4212"/>
  <c r="H4213"/>
  <c r="H4214"/>
  <c r="H4215"/>
  <c r="H4216"/>
  <c r="H4217"/>
  <c r="H4218"/>
  <c r="H4219"/>
  <c r="H4220"/>
  <c r="H4221"/>
  <c r="H4222"/>
  <c r="H4223"/>
  <c r="H4224"/>
  <c r="H4225"/>
  <c r="H4226"/>
  <c r="H4227"/>
  <c r="H4228"/>
  <c r="H4229"/>
  <c r="H4230"/>
  <c r="H4231"/>
  <c r="H4232"/>
  <c r="H4233"/>
  <c r="H4234"/>
  <c r="H4235"/>
  <c r="H4236"/>
  <c r="H4237"/>
  <c r="H4238"/>
  <c r="H4239"/>
  <c r="H4240"/>
  <c r="H4241"/>
  <c r="H4242"/>
  <c r="H4243"/>
  <c r="H4244"/>
  <c r="H4245"/>
  <c r="H4246"/>
  <c r="H4247"/>
  <c r="H4248"/>
  <c r="H4249"/>
  <c r="H4250"/>
  <c r="H4251"/>
  <c r="H4252"/>
  <c r="H4253"/>
  <c r="H4254"/>
  <c r="H4255"/>
  <c r="H4256"/>
  <c r="H4257"/>
  <c r="H4258"/>
  <c r="H4259"/>
  <c r="H4260"/>
  <c r="H4261"/>
  <c r="H4262"/>
  <c r="H4263"/>
  <c r="H4264"/>
  <c r="H4265"/>
  <c r="H4266"/>
  <c r="H4267"/>
  <c r="H4268"/>
  <c r="H4269"/>
  <c r="H4270"/>
  <c r="H4271"/>
  <c r="H4272"/>
  <c r="H4273"/>
  <c r="H4274"/>
  <c r="H4275"/>
  <c r="H4276"/>
  <c r="H4277"/>
  <c r="H4278"/>
  <c r="H4279"/>
  <c r="H4280"/>
  <c r="H4281"/>
  <c r="H4282"/>
  <c r="H4283"/>
  <c r="H4284"/>
  <c r="H4285"/>
  <c r="H4286"/>
  <c r="H4287"/>
  <c r="H4288"/>
  <c r="H4289"/>
  <c r="H4290"/>
  <c r="H4291"/>
  <c r="H4292"/>
  <c r="H4293"/>
  <c r="H4294"/>
  <c r="H4295"/>
  <c r="H4296"/>
  <c r="H4297"/>
  <c r="H4298"/>
  <c r="H4299"/>
  <c r="H4300"/>
  <c r="H4301"/>
  <c r="H4302"/>
  <c r="H4303"/>
  <c r="H4304"/>
  <c r="H4305"/>
  <c r="H4306"/>
  <c r="H4307"/>
  <c r="H4308"/>
  <c r="H4309"/>
  <c r="H4310"/>
  <c r="H4311"/>
  <c r="H4312"/>
  <c r="H4313"/>
  <c r="H4314"/>
  <c r="H4315"/>
  <c r="H4316"/>
  <c r="H4317"/>
  <c r="H4318"/>
  <c r="H4319"/>
  <c r="H4320"/>
  <c r="H4321"/>
  <c r="H4322"/>
  <c r="H4323"/>
  <c r="H4324"/>
  <c r="H4325"/>
  <c r="H4326"/>
  <c r="H4327"/>
  <c r="H4328"/>
  <c r="H4329"/>
  <c r="H4330"/>
  <c r="H4331"/>
  <c r="H4332"/>
  <c r="H4333"/>
  <c r="H4334"/>
  <c r="H4335"/>
  <c r="H4336"/>
  <c r="H4337"/>
  <c r="H4338"/>
  <c r="H4339"/>
  <c r="H4340"/>
  <c r="H4341"/>
  <c r="H4342"/>
  <c r="H4343"/>
  <c r="H4344"/>
  <c r="H4345"/>
  <c r="H4346"/>
  <c r="H4347"/>
  <c r="H4348"/>
  <c r="H4349"/>
  <c r="H4350"/>
  <c r="H4351"/>
  <c r="H4352"/>
  <c r="H4353"/>
  <c r="H4354"/>
  <c r="H4355"/>
  <c r="H4356"/>
  <c r="H4357"/>
  <c r="H4358"/>
  <c r="H4359"/>
  <c r="H4360"/>
  <c r="H4361"/>
  <c r="H4362"/>
  <c r="H4363"/>
  <c r="H4364"/>
  <c r="H4365"/>
  <c r="H4366"/>
  <c r="H4367"/>
  <c r="H4368"/>
  <c r="H4369"/>
  <c r="H4370"/>
  <c r="H4371"/>
  <c r="H4372"/>
  <c r="H4373"/>
  <c r="H4374"/>
  <c r="H4375"/>
  <c r="H4376"/>
  <c r="H4377"/>
  <c r="H4378"/>
  <c r="H4379"/>
  <c r="H4380"/>
  <c r="H4381"/>
  <c r="H4382"/>
  <c r="H4383"/>
  <c r="H4384"/>
  <c r="H4385"/>
  <c r="H4386"/>
  <c r="H4387"/>
  <c r="H4388"/>
  <c r="H4389"/>
  <c r="H4390"/>
  <c r="H4391"/>
  <c r="H4392"/>
  <c r="H4393"/>
  <c r="H4394"/>
  <c r="H4395"/>
  <c r="H4396"/>
  <c r="H4397"/>
  <c r="H4398"/>
  <c r="H4399"/>
  <c r="H4400"/>
  <c r="H4401"/>
  <c r="H4402"/>
  <c r="H4403"/>
  <c r="H4404"/>
  <c r="H4405"/>
  <c r="H4406"/>
  <c r="H4407"/>
  <c r="H4408"/>
  <c r="H4409"/>
  <c r="H4410"/>
  <c r="H4411"/>
  <c r="H4412"/>
  <c r="H4413"/>
  <c r="H4414"/>
  <c r="H4415"/>
  <c r="H4416"/>
  <c r="H4417"/>
  <c r="H4418"/>
  <c r="H4419"/>
  <c r="H4420"/>
  <c r="H4421"/>
  <c r="H4422"/>
  <c r="H4423"/>
  <c r="H4424"/>
  <c r="H4425"/>
  <c r="H4426"/>
  <c r="H4427"/>
  <c r="H4428"/>
  <c r="H4429"/>
  <c r="H4430"/>
  <c r="H4431"/>
  <c r="H4432"/>
  <c r="H4433"/>
  <c r="H4434"/>
  <c r="H4435"/>
  <c r="H4436"/>
  <c r="H4437"/>
  <c r="H4438"/>
  <c r="H4439"/>
  <c r="H4440"/>
  <c r="H4441"/>
  <c r="H4442"/>
  <c r="H4443"/>
  <c r="H4444"/>
  <c r="H4445"/>
  <c r="H4446"/>
  <c r="H4447"/>
  <c r="H4448"/>
  <c r="H4449"/>
  <c r="H4450"/>
  <c r="H4451"/>
  <c r="H4452"/>
  <c r="H4453"/>
  <c r="H4454"/>
  <c r="H4455"/>
  <c r="H4456"/>
  <c r="H4457"/>
  <c r="H4458"/>
  <c r="H4459"/>
  <c r="H4460"/>
  <c r="H4461"/>
  <c r="H4462"/>
  <c r="H4463"/>
  <c r="H4464"/>
  <c r="H4465"/>
  <c r="H4466"/>
  <c r="H4467"/>
  <c r="H4468"/>
  <c r="H4469"/>
  <c r="H4470"/>
  <c r="H4471"/>
  <c r="H4472"/>
  <c r="H4473"/>
  <c r="H4474"/>
  <c r="H4475"/>
  <c r="H4476"/>
  <c r="H4477"/>
  <c r="H4478"/>
  <c r="H4479"/>
  <c r="H4480"/>
  <c r="H4481"/>
  <c r="H4482"/>
  <c r="H4483"/>
  <c r="H4484"/>
  <c r="H4485"/>
  <c r="H4486"/>
  <c r="H4487"/>
  <c r="H4488"/>
  <c r="H4489"/>
  <c r="H4490"/>
  <c r="H4491"/>
  <c r="H4492"/>
  <c r="H4493"/>
  <c r="H4494"/>
  <c r="H4495"/>
  <c r="H4496"/>
  <c r="H4497"/>
  <c r="H4498"/>
  <c r="H4499"/>
  <c r="H4500"/>
  <c r="H4501"/>
  <c r="H4502"/>
  <c r="H4503"/>
  <c r="H4504"/>
  <c r="H4505"/>
  <c r="H4506"/>
  <c r="H4507"/>
  <c r="H4508"/>
  <c r="H4509"/>
  <c r="H4510"/>
  <c r="H4511"/>
  <c r="H4512"/>
  <c r="H4513"/>
  <c r="H4514"/>
  <c r="H4515"/>
  <c r="H4516"/>
  <c r="H4517"/>
  <c r="H4518"/>
  <c r="H4519"/>
  <c r="H4520"/>
  <c r="H4521"/>
  <c r="H4522"/>
  <c r="H4523"/>
  <c r="H4524"/>
  <c r="H4525"/>
  <c r="H4526"/>
  <c r="H4527"/>
  <c r="H4528"/>
  <c r="H4529"/>
  <c r="H4530"/>
  <c r="H4531"/>
  <c r="H4532"/>
  <c r="H4533"/>
  <c r="H4534"/>
  <c r="H4535"/>
  <c r="H4536"/>
  <c r="H4537"/>
  <c r="H4538"/>
  <c r="H4539"/>
  <c r="H4540"/>
  <c r="H4541"/>
  <c r="H4542"/>
  <c r="H4543"/>
  <c r="H4544"/>
  <c r="H4545"/>
  <c r="H4546"/>
  <c r="H4547"/>
  <c r="H4548"/>
  <c r="H4549"/>
  <c r="H4550"/>
  <c r="H4551"/>
  <c r="H4552"/>
  <c r="H4553"/>
  <c r="H4554"/>
  <c r="H4555"/>
  <c r="H4556"/>
  <c r="H4557"/>
  <c r="H4558"/>
  <c r="H4559"/>
  <c r="H4560"/>
  <c r="H4561"/>
  <c r="H4562"/>
  <c r="H4563"/>
  <c r="H4564"/>
  <c r="H4565"/>
  <c r="H4566"/>
  <c r="H4567"/>
  <c r="H4568"/>
  <c r="H4569"/>
  <c r="H4570"/>
  <c r="H4571"/>
  <c r="H4572"/>
  <c r="H4573"/>
  <c r="H4574"/>
  <c r="H4575"/>
  <c r="H4576"/>
  <c r="H4577"/>
  <c r="H4578"/>
  <c r="H4579"/>
  <c r="H4580"/>
  <c r="H4581"/>
  <c r="H4582"/>
  <c r="H4583"/>
  <c r="H4584"/>
  <c r="H4585"/>
  <c r="H4586"/>
  <c r="H4587"/>
  <c r="H4588"/>
  <c r="H4589"/>
  <c r="H4590"/>
  <c r="H4591"/>
  <c r="H4592"/>
  <c r="H4593"/>
  <c r="H4594"/>
  <c r="H4595"/>
  <c r="H4596"/>
  <c r="H4597"/>
  <c r="H4598"/>
  <c r="H4599"/>
  <c r="H4600"/>
  <c r="H4601"/>
  <c r="H4602"/>
  <c r="H4603"/>
  <c r="H4604"/>
  <c r="H4605"/>
  <c r="H4606"/>
  <c r="H4607"/>
  <c r="H4608"/>
  <c r="H4609"/>
  <c r="H4610"/>
  <c r="H4611"/>
  <c r="H4612"/>
  <c r="H4613"/>
  <c r="H4614"/>
  <c r="H4615"/>
  <c r="H4616"/>
  <c r="H4617"/>
  <c r="H4618"/>
  <c r="H4619"/>
  <c r="H4620"/>
  <c r="H4621"/>
  <c r="H4622"/>
  <c r="H4623"/>
  <c r="H4624"/>
  <c r="H4625"/>
  <c r="H4626"/>
  <c r="H4627"/>
  <c r="H4628"/>
  <c r="H4629"/>
  <c r="H4630"/>
  <c r="H4631"/>
  <c r="H4632"/>
  <c r="H4633"/>
  <c r="H4634"/>
  <c r="H4635"/>
  <c r="H4636"/>
  <c r="H4637"/>
  <c r="H4638"/>
  <c r="H4639"/>
  <c r="H4640"/>
  <c r="H4641"/>
  <c r="H4642"/>
  <c r="H4643"/>
  <c r="H4644"/>
  <c r="H4645"/>
  <c r="H4646"/>
  <c r="H4647"/>
  <c r="H4648"/>
  <c r="H4649"/>
  <c r="H4650"/>
  <c r="H4651"/>
  <c r="H4652"/>
  <c r="H4653"/>
  <c r="H4654"/>
  <c r="H4655"/>
  <c r="H4656"/>
  <c r="H4657"/>
  <c r="H4658"/>
  <c r="H4659"/>
  <c r="H4660"/>
  <c r="H4661"/>
  <c r="H4662"/>
  <c r="H4663"/>
  <c r="H4664"/>
  <c r="H4665"/>
  <c r="H4666"/>
  <c r="H4667"/>
  <c r="H4668"/>
  <c r="H4669"/>
  <c r="H4670"/>
  <c r="H4671"/>
  <c r="H4672"/>
  <c r="H4673"/>
  <c r="H4674"/>
  <c r="H4675"/>
  <c r="H4676"/>
  <c r="H4677"/>
  <c r="H4678"/>
  <c r="H4679"/>
  <c r="H4680"/>
  <c r="H4681"/>
  <c r="H4682"/>
  <c r="H4683"/>
  <c r="H4684"/>
  <c r="H4685"/>
  <c r="H4686"/>
  <c r="H4687"/>
  <c r="H4688"/>
  <c r="H4689"/>
  <c r="H4690"/>
  <c r="H4691"/>
  <c r="H4692"/>
  <c r="H4693"/>
  <c r="H4694"/>
  <c r="H4695"/>
  <c r="H4696"/>
  <c r="H4697"/>
  <c r="H4698"/>
  <c r="H4699"/>
  <c r="H4700"/>
  <c r="H4701"/>
  <c r="H4702"/>
  <c r="H4703"/>
  <c r="H4704"/>
  <c r="H4705"/>
  <c r="H4706"/>
  <c r="H4707"/>
  <c r="H4708"/>
  <c r="H4709"/>
  <c r="H4710"/>
  <c r="H4711"/>
  <c r="H4712"/>
  <c r="H4713"/>
  <c r="H4714"/>
  <c r="H4715"/>
  <c r="H4716"/>
  <c r="H4717"/>
  <c r="H4718"/>
  <c r="H4719"/>
  <c r="H4720"/>
  <c r="H4721"/>
  <c r="H4722"/>
  <c r="H4723"/>
  <c r="H4724"/>
  <c r="H4725"/>
  <c r="H4726"/>
  <c r="H4727"/>
  <c r="H4728"/>
  <c r="H4729"/>
  <c r="H4730"/>
  <c r="H4731"/>
  <c r="H4732"/>
  <c r="H4733"/>
  <c r="H4734"/>
  <c r="H4735"/>
  <c r="H4736"/>
  <c r="H4737"/>
  <c r="H4738"/>
  <c r="H4739"/>
  <c r="H4740"/>
  <c r="H4741"/>
  <c r="H4742"/>
  <c r="H4743"/>
  <c r="H4744"/>
  <c r="H4745"/>
  <c r="H4746"/>
  <c r="H4747"/>
  <c r="H4748"/>
  <c r="H4749"/>
  <c r="H4750"/>
  <c r="H4751"/>
  <c r="H4752"/>
  <c r="H4753"/>
  <c r="H4754"/>
  <c r="H4755"/>
  <c r="H4756"/>
  <c r="H4757"/>
  <c r="H4758"/>
  <c r="H4759"/>
  <c r="H4760"/>
  <c r="H4761"/>
  <c r="H4762"/>
  <c r="H4763"/>
  <c r="H4764"/>
  <c r="H4765"/>
  <c r="H4766"/>
  <c r="H4767"/>
  <c r="H4768"/>
  <c r="H4769"/>
  <c r="H4770"/>
  <c r="H4771"/>
  <c r="H4772"/>
  <c r="H4773"/>
  <c r="H4774"/>
  <c r="H4775"/>
  <c r="H4776"/>
  <c r="H4777"/>
  <c r="H4778"/>
  <c r="H4779"/>
  <c r="H4780"/>
  <c r="H4781"/>
  <c r="H4782"/>
  <c r="H4783"/>
  <c r="H4784"/>
  <c r="H4785"/>
  <c r="H4786"/>
  <c r="H4787"/>
  <c r="H4788"/>
  <c r="H4789"/>
  <c r="H4790"/>
  <c r="H4791"/>
  <c r="H4792"/>
  <c r="H4793"/>
  <c r="H4794"/>
  <c r="H4795"/>
  <c r="H4796"/>
  <c r="H4797"/>
  <c r="H4798"/>
  <c r="H4799"/>
  <c r="H4800"/>
  <c r="H4801"/>
  <c r="H4802"/>
  <c r="H4803"/>
  <c r="H4804"/>
  <c r="H4805"/>
  <c r="H4806"/>
  <c r="H4807"/>
  <c r="H4808"/>
  <c r="H4809"/>
  <c r="H4810"/>
  <c r="H4811"/>
  <c r="H4812"/>
  <c r="H4813"/>
  <c r="H4814"/>
  <c r="H4815"/>
  <c r="H4816"/>
  <c r="H4817"/>
  <c r="H4818"/>
  <c r="H4819"/>
  <c r="H4820"/>
  <c r="H4821"/>
  <c r="H4822"/>
  <c r="H4823"/>
  <c r="H4824"/>
  <c r="H4825"/>
  <c r="H4826"/>
  <c r="H4827"/>
  <c r="H4828"/>
  <c r="H4829"/>
  <c r="H4830"/>
  <c r="H4831"/>
  <c r="H4832"/>
  <c r="H4833"/>
  <c r="H4834"/>
  <c r="H4835"/>
  <c r="H4836"/>
  <c r="H4837"/>
  <c r="H4838"/>
  <c r="H4839"/>
  <c r="H4840"/>
  <c r="H4841"/>
  <c r="H4842"/>
  <c r="H4843"/>
  <c r="H4844"/>
  <c r="H4845"/>
  <c r="H4846"/>
  <c r="H4847"/>
  <c r="H4848"/>
  <c r="H4849"/>
  <c r="H4850"/>
  <c r="H4851"/>
  <c r="H4852"/>
  <c r="H4853"/>
  <c r="H4854"/>
  <c r="H4855"/>
  <c r="H4856"/>
  <c r="H4857"/>
  <c r="H4858"/>
  <c r="H4859"/>
  <c r="H4860"/>
  <c r="H4861"/>
  <c r="H4862"/>
  <c r="H4863"/>
  <c r="H4864"/>
  <c r="H4865"/>
  <c r="H4866"/>
  <c r="H4867"/>
  <c r="H4868"/>
  <c r="H4869"/>
  <c r="H4870"/>
  <c r="H4871"/>
  <c r="H4872"/>
  <c r="H4873"/>
  <c r="H4874"/>
  <c r="H4875"/>
  <c r="H4876"/>
  <c r="H4877"/>
  <c r="H4878"/>
  <c r="H4879"/>
  <c r="H4880"/>
  <c r="H4881"/>
  <c r="H4882"/>
  <c r="H4883"/>
  <c r="H4884"/>
  <c r="H4885"/>
  <c r="H4886"/>
  <c r="H4887"/>
  <c r="H4888"/>
  <c r="H4889"/>
  <c r="H4890"/>
  <c r="H4891"/>
  <c r="H4892"/>
  <c r="H4893"/>
  <c r="H4894"/>
  <c r="H4895"/>
  <c r="H4896"/>
  <c r="H4897"/>
  <c r="H4898"/>
  <c r="H4899"/>
  <c r="H4900"/>
  <c r="H4901"/>
  <c r="H4902"/>
  <c r="H4903"/>
  <c r="H4904"/>
  <c r="H4905"/>
  <c r="H4906"/>
  <c r="H4907"/>
  <c r="H4908"/>
  <c r="H4909"/>
  <c r="H4910"/>
  <c r="H4911"/>
  <c r="H4912"/>
  <c r="H4913"/>
  <c r="H4914"/>
  <c r="H4915"/>
  <c r="H4916"/>
  <c r="H4917"/>
  <c r="H4918"/>
  <c r="H4919"/>
  <c r="H4920"/>
  <c r="H4921"/>
  <c r="H4922"/>
  <c r="H4923"/>
  <c r="H4924"/>
  <c r="H4925"/>
  <c r="H4926"/>
  <c r="H4927"/>
  <c r="H4928"/>
  <c r="H4929"/>
  <c r="H4930"/>
  <c r="H4931"/>
  <c r="H4932"/>
  <c r="H4933"/>
  <c r="H4934"/>
  <c r="H4935"/>
  <c r="H4936"/>
  <c r="H4937"/>
  <c r="H4938"/>
  <c r="H4939"/>
  <c r="H4940"/>
  <c r="H4941"/>
  <c r="H4942"/>
  <c r="H4943"/>
  <c r="H4944"/>
  <c r="H4945"/>
  <c r="H4946"/>
  <c r="H4947"/>
  <c r="H4948"/>
  <c r="H4949"/>
  <c r="H4950"/>
  <c r="H4951"/>
  <c r="H4952"/>
  <c r="H4953"/>
  <c r="H4954"/>
  <c r="H4955"/>
  <c r="H4956"/>
  <c r="H4957"/>
  <c r="H4958"/>
  <c r="H4959"/>
  <c r="H4960"/>
  <c r="H4961"/>
  <c r="H4962"/>
  <c r="H4963"/>
  <c r="H4964"/>
  <c r="H4965"/>
  <c r="H4966"/>
  <c r="H4967"/>
  <c r="H4968"/>
  <c r="H4969"/>
  <c r="H4970"/>
  <c r="H4971"/>
  <c r="H4972"/>
  <c r="H4973"/>
  <c r="H4974"/>
  <c r="H4975"/>
  <c r="H4976"/>
  <c r="H4977"/>
  <c r="H4978"/>
  <c r="H4979"/>
  <c r="H4980"/>
  <c r="H4981"/>
  <c r="H4982"/>
  <c r="H4983"/>
  <c r="H4984"/>
  <c r="H4985"/>
  <c r="H4986"/>
  <c r="H4987"/>
  <c r="H4988"/>
  <c r="H4989"/>
  <c r="H4990"/>
  <c r="H4991"/>
  <c r="H4992"/>
  <c r="H4993"/>
  <c r="H4994"/>
  <c r="H4995"/>
  <c r="H4996"/>
  <c r="H4997"/>
  <c r="H4998"/>
  <c r="H4999"/>
  <c r="H5000"/>
  <c r="H5001"/>
  <c r="H5002"/>
  <c r="H5003"/>
  <c r="H5004"/>
  <c r="H5005"/>
  <c r="H5006"/>
  <c r="H5007"/>
  <c r="H5008"/>
  <c r="H5009"/>
  <c r="H5010"/>
  <c r="H5011"/>
  <c r="H5012"/>
  <c r="H5013"/>
  <c r="H5014"/>
  <c r="H5015"/>
  <c r="H5016"/>
  <c r="H5017"/>
  <c r="H5018"/>
  <c r="H5019"/>
  <c r="H5020"/>
  <c r="H5021"/>
  <c r="H5022"/>
  <c r="H5023"/>
  <c r="H5024"/>
  <c r="H5025"/>
  <c r="H5026"/>
  <c r="H5027"/>
  <c r="H5028"/>
  <c r="H5029"/>
  <c r="H5030"/>
  <c r="H5031"/>
  <c r="H5032"/>
  <c r="H5033"/>
  <c r="H5034"/>
  <c r="H5035"/>
  <c r="H5036"/>
  <c r="H5037"/>
  <c r="H5038"/>
  <c r="H5039"/>
  <c r="H5040"/>
  <c r="H5041"/>
  <c r="H5042"/>
  <c r="H5043"/>
  <c r="H5044"/>
  <c r="H5045"/>
  <c r="H5046"/>
  <c r="H5047"/>
  <c r="H5048"/>
  <c r="H5049"/>
  <c r="H5050"/>
  <c r="H5051"/>
  <c r="H5052"/>
  <c r="H5053"/>
  <c r="H5054"/>
  <c r="H5055"/>
  <c r="H5056"/>
  <c r="H5057"/>
  <c r="H5058"/>
  <c r="H5059"/>
  <c r="H5060"/>
  <c r="H5061"/>
  <c r="H5062"/>
  <c r="H5063"/>
  <c r="H5064"/>
  <c r="H5065"/>
  <c r="H5066"/>
  <c r="H5067"/>
  <c r="H5068"/>
  <c r="H5069"/>
  <c r="H5070"/>
  <c r="H5071"/>
  <c r="H5072"/>
  <c r="H5073"/>
  <c r="H5074"/>
  <c r="H5075"/>
  <c r="H5076"/>
  <c r="H5077"/>
  <c r="H5078"/>
  <c r="H5079"/>
  <c r="H5080"/>
  <c r="H5081"/>
  <c r="H5082"/>
  <c r="H5083"/>
  <c r="H5084"/>
  <c r="H5085"/>
  <c r="H5086"/>
  <c r="H5087"/>
  <c r="H5088"/>
  <c r="H5089"/>
  <c r="H5090"/>
  <c r="H5091"/>
  <c r="H5092"/>
  <c r="H5093"/>
  <c r="H5094"/>
  <c r="H5095"/>
  <c r="H5096"/>
  <c r="H5097"/>
  <c r="H5098"/>
  <c r="H5099"/>
  <c r="H5100"/>
  <c r="H5101"/>
  <c r="H5102"/>
  <c r="H5103"/>
  <c r="H5104"/>
  <c r="H5105"/>
  <c r="H5106"/>
  <c r="H5107"/>
  <c r="H5108"/>
  <c r="H5109"/>
  <c r="H5110"/>
  <c r="H5111"/>
  <c r="H5112"/>
  <c r="H5113"/>
  <c r="H5114"/>
  <c r="H5115"/>
  <c r="H5116"/>
  <c r="H5117"/>
  <c r="H5118"/>
  <c r="H5119"/>
  <c r="H5120"/>
  <c r="H5121"/>
  <c r="H5122"/>
  <c r="H5123"/>
  <c r="H5124"/>
  <c r="H5125"/>
  <c r="H5126"/>
  <c r="H5127"/>
  <c r="H5128"/>
  <c r="H5129"/>
  <c r="H5130"/>
  <c r="H5131"/>
  <c r="H5132"/>
  <c r="H5133"/>
  <c r="H5134"/>
  <c r="H5135"/>
  <c r="H5136"/>
  <c r="H5137"/>
  <c r="H5138"/>
  <c r="H5139"/>
  <c r="H5140"/>
  <c r="H5141"/>
  <c r="H5142"/>
  <c r="H5143"/>
  <c r="H5144"/>
  <c r="H5145"/>
  <c r="H5146"/>
  <c r="H5147"/>
  <c r="H5148"/>
  <c r="H5149"/>
  <c r="H5150"/>
  <c r="H5151"/>
  <c r="H5152"/>
  <c r="H5153"/>
  <c r="H5154"/>
  <c r="H5155"/>
  <c r="H5156"/>
  <c r="H5157"/>
  <c r="H5158"/>
  <c r="H5159"/>
  <c r="H5160"/>
  <c r="H5161"/>
  <c r="H5162"/>
  <c r="H5163"/>
  <c r="H5164"/>
  <c r="H5165"/>
  <c r="H5166"/>
  <c r="H5167"/>
  <c r="H5168"/>
  <c r="H5169"/>
  <c r="H5170"/>
  <c r="H5171"/>
  <c r="H5172"/>
  <c r="H5173"/>
  <c r="H5174"/>
  <c r="H5175"/>
  <c r="H5176"/>
  <c r="H5177"/>
  <c r="H5178"/>
  <c r="H5179"/>
  <c r="H5180"/>
  <c r="H5181"/>
  <c r="H5182"/>
  <c r="H5183"/>
  <c r="H5184"/>
  <c r="H5185"/>
  <c r="H5186"/>
  <c r="H5187"/>
  <c r="H5188"/>
  <c r="H5189"/>
  <c r="H5190"/>
  <c r="H5191"/>
  <c r="H5192"/>
  <c r="H5193"/>
  <c r="H5194"/>
  <c r="H5195"/>
  <c r="H5196"/>
  <c r="H5197"/>
  <c r="H5198"/>
  <c r="H5199"/>
  <c r="H5200"/>
  <c r="H5201"/>
  <c r="H5202"/>
  <c r="H5203"/>
  <c r="H5204"/>
  <c r="H5205"/>
  <c r="H5206"/>
  <c r="H5207"/>
  <c r="H5208"/>
  <c r="H5209"/>
  <c r="H5210"/>
  <c r="H5211"/>
  <c r="H5212"/>
  <c r="H5213"/>
  <c r="H5214"/>
  <c r="H5215"/>
  <c r="H5216"/>
  <c r="H5217"/>
  <c r="H5218"/>
  <c r="H5219"/>
  <c r="H5220"/>
  <c r="H5221"/>
  <c r="H5222"/>
  <c r="H5223"/>
  <c r="H5224"/>
  <c r="H5225"/>
  <c r="H5226"/>
  <c r="H5227"/>
  <c r="H5228"/>
  <c r="H5229"/>
  <c r="H5230"/>
  <c r="H5231"/>
  <c r="H5232"/>
  <c r="H5233"/>
  <c r="H5234"/>
  <c r="H5235"/>
  <c r="H5236"/>
  <c r="H5237"/>
  <c r="H5238"/>
  <c r="H5239"/>
  <c r="H5240"/>
  <c r="H5241"/>
  <c r="H5242"/>
  <c r="H5243"/>
  <c r="H5244"/>
  <c r="H5245"/>
  <c r="H5246"/>
  <c r="H5247"/>
  <c r="H5248"/>
  <c r="H5249"/>
  <c r="H5250"/>
  <c r="H5251"/>
  <c r="H5252"/>
  <c r="H5253"/>
  <c r="H5254"/>
  <c r="H5255"/>
  <c r="H5256"/>
  <c r="H5257"/>
  <c r="H5258"/>
  <c r="H5259"/>
  <c r="H5260"/>
  <c r="H5261"/>
  <c r="H5262"/>
  <c r="H5263"/>
  <c r="H5264"/>
  <c r="H5265"/>
  <c r="H5266"/>
  <c r="H5267"/>
  <c r="H5268"/>
  <c r="H5269"/>
  <c r="H5270"/>
  <c r="H5271"/>
  <c r="H5272"/>
  <c r="H5273"/>
  <c r="H5274"/>
  <c r="H5275"/>
  <c r="H5276"/>
  <c r="H5277"/>
  <c r="H5278"/>
  <c r="H5279"/>
  <c r="H5280"/>
  <c r="H5281"/>
  <c r="H5282"/>
  <c r="H5283"/>
  <c r="H5284"/>
  <c r="H5285"/>
  <c r="H5286"/>
  <c r="H5287"/>
  <c r="H5288"/>
  <c r="H5289"/>
  <c r="H5290"/>
  <c r="H5291"/>
  <c r="H5292"/>
  <c r="H5293"/>
  <c r="H5294"/>
  <c r="H5295"/>
  <c r="H5296"/>
  <c r="H5297"/>
  <c r="H5298"/>
  <c r="H5299"/>
  <c r="H5300"/>
  <c r="H5301"/>
  <c r="H5302"/>
  <c r="H5303"/>
  <c r="H5304"/>
  <c r="H5305"/>
  <c r="H5306"/>
  <c r="H5307"/>
  <c r="H5308"/>
  <c r="H5309"/>
  <c r="H5310"/>
  <c r="H5311"/>
  <c r="H5312"/>
  <c r="H5313"/>
  <c r="H5314"/>
  <c r="H5315"/>
  <c r="H5316"/>
  <c r="H5317"/>
  <c r="H5318"/>
  <c r="H5319"/>
  <c r="H5320"/>
  <c r="H5321"/>
  <c r="H5322"/>
  <c r="H5323"/>
  <c r="H5324"/>
  <c r="H5325"/>
  <c r="H5326"/>
  <c r="H5327"/>
  <c r="H5328"/>
  <c r="H5329"/>
  <c r="H5330"/>
  <c r="H5331"/>
  <c r="H5332"/>
  <c r="H5333"/>
  <c r="H5334"/>
  <c r="H5335"/>
  <c r="H5336"/>
  <c r="H5337"/>
  <c r="H5338"/>
  <c r="H5339"/>
  <c r="H5340"/>
  <c r="H5341"/>
  <c r="H5342"/>
  <c r="H5343"/>
  <c r="H5344"/>
  <c r="H5345"/>
  <c r="H5346"/>
  <c r="H5347"/>
  <c r="H5348"/>
  <c r="H5349"/>
  <c r="H5350"/>
  <c r="H5351"/>
  <c r="H5352"/>
  <c r="H5353"/>
  <c r="H5354"/>
  <c r="H5355"/>
  <c r="H5356"/>
  <c r="H5357"/>
  <c r="H5358"/>
  <c r="H5359"/>
  <c r="H5360"/>
  <c r="H5361"/>
  <c r="H5362"/>
  <c r="H5363"/>
  <c r="H5364"/>
  <c r="H5365"/>
  <c r="H5366"/>
  <c r="H5367"/>
  <c r="H5368"/>
  <c r="H5369"/>
  <c r="H5370"/>
  <c r="H5371"/>
  <c r="H5372"/>
  <c r="H5373"/>
  <c r="H5374"/>
  <c r="H5375"/>
  <c r="H5376"/>
  <c r="H5377"/>
  <c r="H5378"/>
  <c r="H5379"/>
  <c r="H5380"/>
  <c r="H5381"/>
  <c r="H5382"/>
  <c r="H5383"/>
  <c r="H5384"/>
  <c r="H5385"/>
  <c r="H5386"/>
  <c r="H5387"/>
  <c r="H5388"/>
  <c r="H5389"/>
  <c r="H5390"/>
  <c r="H5391"/>
  <c r="H5392"/>
  <c r="H5393"/>
  <c r="H5394"/>
  <c r="H5395"/>
  <c r="H5396"/>
  <c r="H5397"/>
  <c r="H5398"/>
  <c r="H5399"/>
  <c r="H5400"/>
  <c r="H5401"/>
  <c r="H5402"/>
  <c r="H5403"/>
  <c r="H5404"/>
  <c r="H5405"/>
  <c r="H5406"/>
  <c r="H5407"/>
  <c r="H5408"/>
  <c r="H5409"/>
  <c r="H5410"/>
  <c r="H5411"/>
  <c r="H5412"/>
  <c r="H5413"/>
  <c r="H5414"/>
  <c r="H5415"/>
  <c r="H5416"/>
  <c r="H5417"/>
  <c r="H5418"/>
  <c r="H5419"/>
  <c r="H5420"/>
  <c r="H5421"/>
  <c r="H5422"/>
  <c r="H5423"/>
  <c r="H5424"/>
  <c r="H5425"/>
  <c r="H5426"/>
  <c r="H5427"/>
  <c r="H5428"/>
  <c r="H5429"/>
  <c r="H5430"/>
  <c r="H5431"/>
  <c r="H5432"/>
  <c r="H5433"/>
  <c r="H5434"/>
  <c r="H5435"/>
  <c r="H5436"/>
  <c r="H5437"/>
  <c r="H5438"/>
  <c r="H5439"/>
  <c r="H5440"/>
  <c r="H5441"/>
  <c r="H5442"/>
  <c r="H5443"/>
  <c r="H5444"/>
  <c r="H5445"/>
  <c r="H5446"/>
  <c r="H5447"/>
  <c r="H5448"/>
  <c r="H5449"/>
  <c r="H5450"/>
  <c r="H5451"/>
  <c r="H5452"/>
  <c r="H5453"/>
  <c r="H5454"/>
  <c r="H5455"/>
  <c r="H5456"/>
  <c r="H5457"/>
  <c r="H5458"/>
  <c r="H5459"/>
  <c r="H5460"/>
  <c r="H5461"/>
  <c r="H5462"/>
  <c r="H5463"/>
  <c r="H5464"/>
  <c r="H5465"/>
  <c r="H5466"/>
  <c r="H5467"/>
  <c r="H5468"/>
  <c r="H5469"/>
  <c r="H5470"/>
  <c r="H5471"/>
  <c r="H5472"/>
  <c r="H5473"/>
  <c r="H5474"/>
  <c r="H5475"/>
  <c r="H5476"/>
  <c r="H5477"/>
  <c r="H5478"/>
  <c r="H5479"/>
  <c r="H5480"/>
  <c r="H5481"/>
  <c r="H5482"/>
  <c r="H5483"/>
  <c r="H5484"/>
  <c r="H5485"/>
  <c r="H5486"/>
  <c r="H5487"/>
  <c r="H5488"/>
  <c r="H5489"/>
  <c r="H5490"/>
  <c r="H5491"/>
  <c r="H5492"/>
  <c r="H5493"/>
  <c r="H5494"/>
  <c r="H5495"/>
  <c r="H5496"/>
  <c r="H5497"/>
  <c r="H5498"/>
  <c r="H5499"/>
  <c r="H5500"/>
  <c r="H5501"/>
  <c r="H5502"/>
  <c r="H5503"/>
  <c r="H5504"/>
  <c r="H5505"/>
  <c r="H5506"/>
  <c r="H5507"/>
  <c r="H5508"/>
  <c r="H5509"/>
  <c r="H5510"/>
  <c r="H5511"/>
  <c r="H5512"/>
  <c r="H5513"/>
  <c r="H5514"/>
  <c r="H5515"/>
  <c r="H5516"/>
  <c r="H5517"/>
  <c r="H5518"/>
  <c r="H5519"/>
  <c r="H5520"/>
  <c r="H5521"/>
  <c r="H5522"/>
  <c r="H5523"/>
  <c r="H5524"/>
  <c r="H5525"/>
  <c r="H5526"/>
  <c r="H5527"/>
  <c r="H5528"/>
  <c r="H5529"/>
  <c r="H5530"/>
  <c r="H5531"/>
  <c r="H5532"/>
  <c r="H5533"/>
  <c r="H5534"/>
  <c r="H5535"/>
  <c r="H5536"/>
  <c r="H5537"/>
  <c r="H5538"/>
  <c r="H5539"/>
  <c r="H5540"/>
  <c r="H5541"/>
  <c r="H5542"/>
  <c r="H5543"/>
  <c r="H5544"/>
  <c r="H5545"/>
  <c r="H5546"/>
  <c r="H5547"/>
  <c r="H5548"/>
  <c r="H5549"/>
  <c r="H5550"/>
  <c r="H5551"/>
  <c r="H5552"/>
  <c r="H5553"/>
  <c r="H5554"/>
  <c r="H5555"/>
  <c r="H5556"/>
  <c r="H5557"/>
  <c r="H5558"/>
  <c r="H5559"/>
  <c r="H5560"/>
  <c r="H5561"/>
  <c r="H5562"/>
  <c r="H5563"/>
  <c r="H5564"/>
  <c r="H5565"/>
  <c r="H5566"/>
  <c r="H5567"/>
  <c r="H5568"/>
  <c r="H5569"/>
  <c r="H5570"/>
  <c r="H5571"/>
  <c r="H5572"/>
  <c r="H5573"/>
  <c r="H5574"/>
  <c r="H5575"/>
  <c r="H5576"/>
  <c r="H5577"/>
  <c r="H5578"/>
  <c r="H5579"/>
  <c r="H5580"/>
  <c r="H5581"/>
  <c r="H5582"/>
  <c r="H5583"/>
  <c r="H5584"/>
  <c r="H5585"/>
  <c r="H5586"/>
  <c r="H5587"/>
  <c r="H5588"/>
  <c r="H5589"/>
  <c r="H5590"/>
  <c r="H5591"/>
  <c r="H5592"/>
  <c r="H5593"/>
  <c r="H5594"/>
  <c r="H5595"/>
  <c r="H5596"/>
  <c r="H5597"/>
  <c r="H5598"/>
  <c r="H5599"/>
  <c r="H5600"/>
  <c r="H5601"/>
  <c r="H5602"/>
  <c r="H5603"/>
  <c r="H5604"/>
  <c r="H5605"/>
  <c r="H5606"/>
  <c r="H5607"/>
  <c r="H5608"/>
  <c r="H5609"/>
  <c r="H5610"/>
  <c r="H5611"/>
  <c r="H5612"/>
  <c r="H5613"/>
  <c r="H5614"/>
  <c r="H5615"/>
  <c r="H5616"/>
  <c r="H5617"/>
  <c r="H5618"/>
  <c r="H5619"/>
  <c r="H5620"/>
  <c r="H5621"/>
  <c r="H5622"/>
  <c r="H5623"/>
  <c r="H5624"/>
  <c r="H5625"/>
  <c r="H5626"/>
  <c r="H5627"/>
  <c r="H5628"/>
  <c r="H5629"/>
  <c r="H5630"/>
  <c r="H5631"/>
  <c r="H5632"/>
  <c r="H5633"/>
  <c r="H5634"/>
  <c r="H5635"/>
  <c r="H5636"/>
  <c r="H5637"/>
  <c r="H5638"/>
  <c r="H5639"/>
  <c r="H5640"/>
  <c r="H5641"/>
  <c r="H5642"/>
  <c r="H5643"/>
  <c r="H5644"/>
  <c r="H5645"/>
  <c r="H5646"/>
  <c r="H5647"/>
  <c r="H5648"/>
  <c r="H5649"/>
  <c r="H5650"/>
  <c r="H5651"/>
  <c r="H5652"/>
  <c r="H5653"/>
  <c r="H5654"/>
  <c r="H5655"/>
  <c r="H5656"/>
  <c r="H5657"/>
  <c r="H5658"/>
  <c r="H5659"/>
  <c r="H5660"/>
  <c r="H5661"/>
  <c r="H5662"/>
  <c r="H5663"/>
  <c r="H5664"/>
  <c r="H5665"/>
  <c r="H5666"/>
  <c r="H5667"/>
  <c r="H5668"/>
  <c r="H5669"/>
  <c r="H5670"/>
  <c r="H5671"/>
  <c r="H5672"/>
  <c r="H5673"/>
  <c r="H5674"/>
  <c r="H5675"/>
  <c r="H5676"/>
  <c r="H5677"/>
  <c r="H5678"/>
  <c r="H5679"/>
  <c r="H5680"/>
  <c r="H5681"/>
  <c r="H5682"/>
  <c r="H5683"/>
  <c r="H5684"/>
  <c r="H5685"/>
  <c r="H5686"/>
  <c r="H5687"/>
  <c r="H5688"/>
  <c r="H5689"/>
  <c r="H5690"/>
  <c r="H5691"/>
  <c r="H5692"/>
  <c r="H5693"/>
  <c r="H5694"/>
  <c r="H5695"/>
  <c r="H5696"/>
  <c r="H5697"/>
  <c r="H5698"/>
  <c r="H5699"/>
  <c r="H5700"/>
  <c r="H5701"/>
  <c r="H5702"/>
  <c r="H5703"/>
  <c r="H5704"/>
  <c r="H5705"/>
  <c r="H5706"/>
  <c r="H5707"/>
  <c r="H5708"/>
  <c r="H5709"/>
  <c r="H5710"/>
  <c r="H5711"/>
  <c r="H5712"/>
  <c r="H5713"/>
  <c r="H5714"/>
  <c r="H5715"/>
  <c r="H5716"/>
  <c r="H5717"/>
  <c r="H5718"/>
  <c r="H5719"/>
  <c r="H5720"/>
  <c r="H5721"/>
  <c r="H5722"/>
  <c r="H5723"/>
  <c r="H5724"/>
  <c r="H5725"/>
  <c r="H5726"/>
  <c r="H5727"/>
  <c r="H5728"/>
  <c r="H5729"/>
  <c r="H5730"/>
  <c r="H5731"/>
  <c r="H5732"/>
  <c r="H5733"/>
  <c r="H5734"/>
  <c r="H5735"/>
  <c r="H5736"/>
  <c r="H5737"/>
  <c r="H5738"/>
  <c r="H5739"/>
  <c r="H5740"/>
  <c r="H5741"/>
  <c r="H5742"/>
  <c r="H5743"/>
  <c r="H5744"/>
  <c r="H5745"/>
  <c r="H5746"/>
  <c r="H5747"/>
  <c r="H5748"/>
  <c r="H5749"/>
  <c r="H5750"/>
  <c r="H5751"/>
  <c r="H5752"/>
  <c r="H5753"/>
  <c r="H5754"/>
  <c r="H5755"/>
  <c r="H5756"/>
  <c r="H5757"/>
  <c r="H5758"/>
  <c r="H5759"/>
  <c r="H5760"/>
  <c r="H5761"/>
  <c r="H5762"/>
  <c r="H5763"/>
  <c r="H5764"/>
  <c r="H5765"/>
  <c r="H5766"/>
  <c r="H5767"/>
  <c r="H5768"/>
  <c r="H5769"/>
  <c r="H5770"/>
  <c r="H5771"/>
  <c r="H5772"/>
  <c r="H5773"/>
  <c r="H5774"/>
  <c r="H5775"/>
  <c r="H5776"/>
  <c r="H5777"/>
  <c r="H5778"/>
  <c r="H5779"/>
  <c r="H5780"/>
  <c r="H5781"/>
  <c r="H5782"/>
  <c r="H5783"/>
  <c r="H5784"/>
  <c r="H5785"/>
  <c r="H5786"/>
  <c r="H5787"/>
  <c r="H5788"/>
  <c r="H5789"/>
  <c r="H5790"/>
  <c r="H5791"/>
  <c r="H5792"/>
  <c r="H5793"/>
  <c r="H5794"/>
  <c r="H5795"/>
  <c r="H5796"/>
  <c r="H5797"/>
  <c r="H5798"/>
  <c r="H5799"/>
  <c r="H5800"/>
  <c r="H5801"/>
  <c r="H5802"/>
  <c r="H5803"/>
  <c r="H5804"/>
  <c r="H5805"/>
  <c r="H5806"/>
  <c r="H5807"/>
  <c r="H5808"/>
  <c r="H5809"/>
  <c r="H5810"/>
  <c r="H5811"/>
  <c r="H5812"/>
  <c r="H5813"/>
  <c r="H5814"/>
  <c r="H5815"/>
  <c r="H5816"/>
  <c r="H5817"/>
  <c r="H5818"/>
  <c r="H5819"/>
  <c r="H5820"/>
  <c r="H5821"/>
  <c r="H5822"/>
  <c r="H5823"/>
  <c r="H5824"/>
  <c r="H5825"/>
  <c r="H5826"/>
  <c r="H5827"/>
  <c r="H5828"/>
  <c r="H5829"/>
  <c r="H5830"/>
  <c r="H5831"/>
  <c r="H5832"/>
  <c r="H5833"/>
  <c r="H5834"/>
  <c r="H5835"/>
  <c r="H5836"/>
  <c r="H5837"/>
  <c r="H5838"/>
  <c r="H5839"/>
  <c r="H5840"/>
  <c r="H5841"/>
  <c r="H5842"/>
  <c r="H5843"/>
  <c r="H5844"/>
  <c r="H5845"/>
  <c r="H5846"/>
  <c r="H5847"/>
  <c r="H5848"/>
  <c r="H5849"/>
  <c r="H5850"/>
  <c r="H5851"/>
  <c r="H5852"/>
  <c r="H5853"/>
  <c r="H5854"/>
  <c r="H5855"/>
  <c r="H5856"/>
  <c r="H5857"/>
  <c r="H5858"/>
  <c r="H5859"/>
  <c r="H5860"/>
  <c r="H5861"/>
  <c r="H5862"/>
  <c r="H5863"/>
  <c r="H5864"/>
  <c r="H5865"/>
  <c r="H5866"/>
  <c r="H5867"/>
  <c r="H5868"/>
  <c r="H5869"/>
  <c r="H5870"/>
  <c r="H5871"/>
  <c r="H5872"/>
  <c r="H5873"/>
  <c r="H5874"/>
  <c r="H5875"/>
  <c r="H5876"/>
  <c r="H5877"/>
  <c r="H5878"/>
  <c r="H5879"/>
  <c r="H5880"/>
  <c r="H5881"/>
  <c r="H5882"/>
  <c r="H5883"/>
  <c r="H5884"/>
  <c r="H5885"/>
  <c r="H5886"/>
  <c r="H5887"/>
  <c r="H5888"/>
  <c r="H5889"/>
  <c r="H5890"/>
  <c r="H5891"/>
  <c r="H5892"/>
  <c r="H5893"/>
  <c r="H5894"/>
  <c r="H5895"/>
  <c r="H5896"/>
  <c r="H5897"/>
  <c r="H5898"/>
  <c r="H5899"/>
  <c r="H5900"/>
  <c r="H5901"/>
  <c r="H5902"/>
  <c r="H5903"/>
  <c r="H5904"/>
  <c r="H5905"/>
  <c r="H5906"/>
  <c r="H5907"/>
  <c r="H5908"/>
  <c r="H5909"/>
  <c r="H5910"/>
  <c r="H5911"/>
  <c r="H5912"/>
  <c r="H5913"/>
  <c r="H5914"/>
  <c r="H5915"/>
  <c r="H5916"/>
  <c r="H5917"/>
  <c r="H5918"/>
  <c r="H5919"/>
  <c r="H5920"/>
  <c r="H5921"/>
  <c r="H5922"/>
  <c r="H5923"/>
  <c r="H5924"/>
  <c r="H5925"/>
  <c r="H5926"/>
  <c r="H5927"/>
  <c r="H5928"/>
  <c r="H5929"/>
  <c r="H5930"/>
  <c r="H5931"/>
  <c r="H5932"/>
  <c r="H5933"/>
  <c r="H5934"/>
  <c r="H5935"/>
  <c r="H5936"/>
  <c r="H5937"/>
  <c r="H5938"/>
  <c r="H5939"/>
  <c r="H5940"/>
  <c r="H5941"/>
  <c r="H5942"/>
  <c r="H5943"/>
  <c r="H5944"/>
  <c r="H5945"/>
  <c r="H5946"/>
  <c r="H5947"/>
  <c r="H5948"/>
  <c r="H5949"/>
  <c r="H5950"/>
  <c r="H5951"/>
  <c r="H5952"/>
  <c r="H5953"/>
  <c r="H5954"/>
  <c r="H5955"/>
  <c r="H5956"/>
  <c r="H5957"/>
  <c r="H5958"/>
  <c r="H5959"/>
  <c r="H5960"/>
  <c r="H5961"/>
  <c r="H5962"/>
  <c r="H5963"/>
  <c r="H5964"/>
  <c r="H5965"/>
  <c r="H5966"/>
  <c r="H5967"/>
  <c r="H5968"/>
  <c r="H5969"/>
  <c r="H5970"/>
  <c r="H5971"/>
  <c r="H5972"/>
  <c r="H5973"/>
  <c r="H5974"/>
  <c r="H5975"/>
  <c r="H5976"/>
  <c r="H5977"/>
  <c r="H5978"/>
  <c r="H5979"/>
  <c r="H5980"/>
  <c r="H5981"/>
  <c r="H5982"/>
  <c r="H5983"/>
  <c r="H5984"/>
  <c r="H5985"/>
  <c r="H5986"/>
  <c r="H5987"/>
  <c r="H5988"/>
  <c r="H5989"/>
  <c r="H5990"/>
  <c r="H5991"/>
  <c r="H5992"/>
  <c r="H5993"/>
  <c r="H5994"/>
  <c r="H5995"/>
  <c r="H5996"/>
  <c r="H5997"/>
  <c r="H5998"/>
  <c r="H5999"/>
  <c r="H6000"/>
  <c r="H6001"/>
  <c r="H6002"/>
  <c r="H6003"/>
  <c r="H6004"/>
  <c r="H6005"/>
  <c r="H6006"/>
  <c r="H6007"/>
  <c r="H6008"/>
  <c r="H6009"/>
  <c r="H6010"/>
  <c r="H6011"/>
  <c r="H6012"/>
  <c r="H6013"/>
  <c r="H6014"/>
  <c r="H6015"/>
  <c r="H6016"/>
  <c r="H6017"/>
  <c r="H6018"/>
  <c r="H6019"/>
  <c r="H6020"/>
  <c r="H6021"/>
  <c r="H6022"/>
  <c r="H6023"/>
  <c r="H6024"/>
  <c r="H6025"/>
  <c r="H6026"/>
  <c r="H6027"/>
  <c r="H6028"/>
  <c r="H6029"/>
  <c r="H6030"/>
  <c r="H6031"/>
  <c r="H6032"/>
  <c r="H6033"/>
  <c r="H6034"/>
  <c r="H6035"/>
  <c r="H6036"/>
  <c r="H6037"/>
  <c r="H6038"/>
  <c r="H6039"/>
  <c r="H6040"/>
  <c r="H6041"/>
  <c r="H6042"/>
  <c r="H6043"/>
  <c r="H6044"/>
  <c r="H6045"/>
  <c r="H6046"/>
  <c r="H6047"/>
  <c r="H6048"/>
  <c r="H6049"/>
  <c r="H6050"/>
  <c r="H6051"/>
  <c r="H6052"/>
  <c r="H6053"/>
  <c r="H6054"/>
  <c r="H6055"/>
  <c r="H6056"/>
  <c r="H6057"/>
  <c r="H6058"/>
  <c r="H6059"/>
  <c r="H6060"/>
  <c r="H6061"/>
  <c r="H6062"/>
  <c r="H6063"/>
  <c r="H6064"/>
  <c r="H6065"/>
  <c r="H6066"/>
  <c r="H6067"/>
  <c r="H6068"/>
  <c r="H6069"/>
  <c r="H6070"/>
  <c r="H6071"/>
  <c r="H6072"/>
  <c r="H6073"/>
  <c r="H6074"/>
  <c r="H6075"/>
  <c r="H6076"/>
  <c r="H6077"/>
  <c r="H6078"/>
  <c r="H6079"/>
  <c r="H6080"/>
  <c r="H6081"/>
  <c r="H6082"/>
  <c r="H6083"/>
  <c r="H6084"/>
  <c r="H6085"/>
  <c r="H6086"/>
  <c r="H6087"/>
  <c r="H6088"/>
  <c r="H6089"/>
  <c r="H6090"/>
  <c r="H6091"/>
  <c r="H6092"/>
  <c r="H6093"/>
  <c r="H6094"/>
  <c r="H6095"/>
  <c r="H6096"/>
  <c r="H6097"/>
  <c r="H6098"/>
  <c r="H6099"/>
  <c r="H6100"/>
  <c r="H6101"/>
  <c r="H6102"/>
  <c r="H6103"/>
  <c r="H6104"/>
  <c r="H6105"/>
  <c r="H6106"/>
  <c r="H6107"/>
  <c r="H6108"/>
  <c r="H6109"/>
  <c r="H6110"/>
  <c r="H6111"/>
  <c r="H6112"/>
  <c r="H6113"/>
  <c r="H6114"/>
  <c r="H6115"/>
  <c r="H6116"/>
  <c r="H6117"/>
  <c r="H6118"/>
  <c r="H6119"/>
  <c r="H6120"/>
  <c r="H6121"/>
  <c r="H6122"/>
  <c r="H6123"/>
  <c r="H6124"/>
  <c r="H6125"/>
  <c r="H6126"/>
  <c r="H6127"/>
  <c r="H6128"/>
  <c r="H6129"/>
  <c r="H6130"/>
  <c r="H6131"/>
  <c r="H6132"/>
  <c r="H6133"/>
  <c r="H6134"/>
  <c r="H6135"/>
  <c r="H6136"/>
  <c r="H6137"/>
  <c r="H6138"/>
  <c r="H6139"/>
  <c r="H6140"/>
  <c r="H6141"/>
  <c r="H6142"/>
  <c r="H6143"/>
  <c r="H6144"/>
  <c r="H6145"/>
  <c r="H6146"/>
  <c r="H6147"/>
  <c r="H6148"/>
  <c r="H6149"/>
  <c r="H6150"/>
  <c r="H6151"/>
  <c r="H6152"/>
  <c r="H6153"/>
  <c r="H6154"/>
  <c r="H6155"/>
  <c r="H6156"/>
  <c r="H6157"/>
  <c r="H6158"/>
  <c r="H6159"/>
  <c r="H6160"/>
  <c r="H6161"/>
  <c r="H6162"/>
  <c r="H6163"/>
  <c r="H6164"/>
  <c r="H6165"/>
  <c r="H6166"/>
  <c r="H6167"/>
  <c r="H6168"/>
  <c r="H6169"/>
  <c r="H6170"/>
  <c r="H6171"/>
  <c r="H6172"/>
  <c r="H6173"/>
  <c r="H6174"/>
  <c r="H6175"/>
  <c r="H6176"/>
  <c r="H6177"/>
  <c r="H6178"/>
  <c r="H6179"/>
  <c r="H6180"/>
  <c r="H6181"/>
  <c r="H6182"/>
  <c r="H6183"/>
  <c r="H6184"/>
  <c r="H6185"/>
  <c r="H6186"/>
  <c r="H6187"/>
  <c r="H6188"/>
  <c r="H6189"/>
  <c r="H6190"/>
  <c r="H6191"/>
  <c r="H6192"/>
  <c r="H6193"/>
  <c r="H6194"/>
  <c r="H6195"/>
  <c r="H6196"/>
  <c r="H6197"/>
  <c r="H6198"/>
  <c r="H6199"/>
  <c r="H6200"/>
  <c r="H6201"/>
  <c r="H6202"/>
  <c r="H6203"/>
  <c r="H6204"/>
  <c r="H6205"/>
  <c r="H6206"/>
  <c r="H6207"/>
  <c r="H6208"/>
  <c r="H6209"/>
  <c r="H6210"/>
  <c r="H6211"/>
  <c r="H6212"/>
  <c r="H6213"/>
  <c r="H6214"/>
  <c r="H6215"/>
  <c r="H6216"/>
  <c r="H6217"/>
  <c r="H6218"/>
  <c r="H6219"/>
  <c r="H6220"/>
  <c r="H6221"/>
  <c r="H6222"/>
  <c r="H6223"/>
  <c r="H6224"/>
  <c r="H6225"/>
  <c r="H6226"/>
  <c r="H6227"/>
  <c r="H6228"/>
  <c r="H6229"/>
  <c r="H6230"/>
  <c r="H6231"/>
  <c r="H6232"/>
  <c r="H6233"/>
  <c r="H6234"/>
  <c r="H6235"/>
  <c r="H6236"/>
  <c r="H6237"/>
  <c r="H6238"/>
  <c r="H6239"/>
  <c r="H6240"/>
  <c r="H6241"/>
  <c r="H6242"/>
  <c r="H6243"/>
  <c r="H6244"/>
  <c r="H6245"/>
  <c r="H6246"/>
  <c r="H6247"/>
  <c r="H6248"/>
  <c r="H6249"/>
  <c r="H6250"/>
  <c r="H6251"/>
  <c r="H6252"/>
  <c r="H6253"/>
  <c r="H6254"/>
  <c r="H6255"/>
  <c r="H6256"/>
  <c r="H6257"/>
  <c r="H6258"/>
  <c r="H6259"/>
  <c r="H6260"/>
  <c r="H6261"/>
  <c r="H6262"/>
  <c r="H6263"/>
  <c r="H6264"/>
  <c r="H6265"/>
  <c r="H6266"/>
  <c r="H6267"/>
  <c r="H6268"/>
  <c r="H6269"/>
  <c r="H6270"/>
  <c r="H6271"/>
  <c r="H6272"/>
  <c r="H6273"/>
  <c r="H6274"/>
  <c r="H6275"/>
  <c r="H6276"/>
  <c r="H6277"/>
  <c r="H6278"/>
  <c r="H6279"/>
  <c r="H6280"/>
  <c r="H6281"/>
  <c r="H6282"/>
  <c r="H6283"/>
  <c r="H6284"/>
  <c r="H6285"/>
  <c r="H6286"/>
  <c r="H6287"/>
  <c r="H6288"/>
  <c r="H6289"/>
  <c r="H6290"/>
  <c r="H6291"/>
  <c r="H6292"/>
  <c r="H6293"/>
  <c r="H6294"/>
  <c r="H6295"/>
  <c r="H6296"/>
  <c r="H6297"/>
  <c r="H6298"/>
  <c r="H6299"/>
  <c r="H6300"/>
  <c r="H6301"/>
  <c r="H6302"/>
  <c r="H6303"/>
  <c r="H6304"/>
  <c r="H6305"/>
  <c r="H6306"/>
  <c r="H6307"/>
  <c r="H6308"/>
  <c r="H6309"/>
  <c r="H6310"/>
  <c r="H6311"/>
  <c r="H6312"/>
  <c r="H6313"/>
  <c r="H6314"/>
  <c r="H6315"/>
  <c r="H6316"/>
  <c r="H6317"/>
  <c r="H6318"/>
  <c r="H6319"/>
  <c r="H6320"/>
  <c r="H6321"/>
  <c r="H6322"/>
  <c r="H6323"/>
  <c r="H6324"/>
  <c r="H6325"/>
  <c r="H6326"/>
  <c r="H6327"/>
  <c r="H6328"/>
  <c r="H6329"/>
  <c r="H6330"/>
  <c r="H6331"/>
  <c r="H6332"/>
  <c r="H6333"/>
  <c r="H6334"/>
  <c r="H6335"/>
  <c r="H6336"/>
  <c r="H6337"/>
  <c r="H6338"/>
  <c r="H6339"/>
  <c r="H6340"/>
  <c r="H6341"/>
  <c r="H6342"/>
  <c r="H6343"/>
  <c r="H6344"/>
  <c r="H6345"/>
  <c r="H6346"/>
  <c r="H6347"/>
  <c r="H6348"/>
  <c r="H6349"/>
  <c r="H6350"/>
  <c r="H6351"/>
  <c r="H6352"/>
  <c r="H6353"/>
  <c r="H6354"/>
  <c r="H6355"/>
  <c r="H6356"/>
  <c r="H6357"/>
  <c r="H6358"/>
  <c r="H6359"/>
  <c r="H6360"/>
  <c r="H6361"/>
  <c r="H6362"/>
  <c r="H6363"/>
  <c r="H6364"/>
  <c r="H6365"/>
  <c r="H6366"/>
  <c r="H6367"/>
  <c r="H6368"/>
  <c r="H6369"/>
  <c r="H6370"/>
  <c r="H6371"/>
  <c r="H6372"/>
  <c r="H6373"/>
  <c r="H6374"/>
  <c r="H6375"/>
  <c r="H6376"/>
  <c r="H6377"/>
  <c r="H6378"/>
  <c r="H6379"/>
  <c r="H6380"/>
  <c r="H6381"/>
  <c r="H6382"/>
  <c r="H6383"/>
  <c r="H6384"/>
  <c r="H6385"/>
  <c r="H6386"/>
  <c r="H6387"/>
  <c r="H6388"/>
  <c r="H6389"/>
  <c r="H6390"/>
  <c r="H6391"/>
  <c r="H6392"/>
  <c r="H6393"/>
  <c r="H6394"/>
  <c r="H6395"/>
  <c r="H6396"/>
  <c r="H6397"/>
  <c r="H6398"/>
  <c r="H6399"/>
  <c r="H6400"/>
  <c r="H6401"/>
  <c r="H6402"/>
  <c r="H6403"/>
  <c r="H6404"/>
  <c r="H6405"/>
  <c r="H6406"/>
  <c r="H6407"/>
  <c r="H6408"/>
  <c r="H6409"/>
  <c r="H6410"/>
  <c r="H6411"/>
  <c r="H6412"/>
  <c r="H6413"/>
  <c r="H6414"/>
  <c r="H6415"/>
  <c r="H6416"/>
  <c r="H6417"/>
  <c r="H6418"/>
  <c r="H6419"/>
  <c r="H6420"/>
  <c r="H6421"/>
  <c r="H6422"/>
  <c r="H6423"/>
  <c r="H6424"/>
  <c r="H6425"/>
  <c r="H6426"/>
  <c r="H6427"/>
  <c r="H6428"/>
  <c r="H6429"/>
  <c r="H6430"/>
  <c r="H6431"/>
  <c r="H6432"/>
  <c r="H6433"/>
  <c r="H6434"/>
  <c r="H6435"/>
  <c r="H6436"/>
  <c r="H6437"/>
  <c r="H6438"/>
  <c r="H6439"/>
  <c r="H6440"/>
  <c r="H6441"/>
  <c r="H6442"/>
  <c r="H6443"/>
  <c r="H6444"/>
  <c r="H6445"/>
  <c r="H6446"/>
  <c r="H6447"/>
  <c r="H6448"/>
  <c r="H6449"/>
  <c r="H6450"/>
  <c r="H6451"/>
  <c r="H6452"/>
  <c r="H6453"/>
  <c r="H6454"/>
  <c r="H6455"/>
  <c r="H6456"/>
  <c r="H6457"/>
  <c r="H6458"/>
  <c r="H6459"/>
  <c r="H6460"/>
  <c r="H6461"/>
  <c r="H6462"/>
  <c r="H6463"/>
  <c r="H6464"/>
  <c r="H6465"/>
  <c r="H6466"/>
  <c r="H6467"/>
  <c r="H6468"/>
  <c r="H6469"/>
  <c r="H6470"/>
  <c r="H6471"/>
  <c r="H6472"/>
  <c r="H6473"/>
  <c r="H6474"/>
  <c r="H6475"/>
  <c r="H6476"/>
  <c r="H6477"/>
  <c r="H6478"/>
  <c r="H6479"/>
  <c r="H6480"/>
  <c r="H6481"/>
  <c r="H6482"/>
  <c r="H6483"/>
  <c r="H6484"/>
  <c r="H6485"/>
  <c r="H6486"/>
  <c r="H6487"/>
  <c r="H6488"/>
  <c r="H6489"/>
  <c r="H6490"/>
  <c r="H6491"/>
  <c r="H6492"/>
  <c r="H6493"/>
  <c r="H6494"/>
  <c r="H6495"/>
  <c r="H6496"/>
  <c r="H6497"/>
  <c r="H6498"/>
  <c r="H6499"/>
  <c r="H6500"/>
  <c r="H6501"/>
  <c r="H6502"/>
  <c r="H6503"/>
  <c r="H6504"/>
  <c r="H6505"/>
  <c r="H6506"/>
  <c r="H6507"/>
  <c r="H6508"/>
  <c r="H6509"/>
  <c r="H6510"/>
  <c r="H6511"/>
  <c r="H6512"/>
  <c r="H6513"/>
  <c r="H6514"/>
  <c r="H6515"/>
  <c r="H6516"/>
  <c r="H6517"/>
  <c r="H6518"/>
  <c r="H6519"/>
  <c r="H6520"/>
  <c r="H6521"/>
  <c r="H6522"/>
  <c r="H6523"/>
  <c r="H6524"/>
  <c r="H6525"/>
  <c r="H6526"/>
  <c r="H6527"/>
  <c r="H6528"/>
  <c r="H6529"/>
  <c r="H6530"/>
  <c r="H6531"/>
  <c r="H6532"/>
  <c r="H6533"/>
  <c r="H6534"/>
  <c r="H6535"/>
  <c r="H6536"/>
  <c r="H6537"/>
  <c r="H6538"/>
  <c r="H6539"/>
  <c r="H6540"/>
  <c r="H6541"/>
  <c r="H6542"/>
  <c r="H6543"/>
  <c r="H6544"/>
  <c r="H6545"/>
  <c r="H6546"/>
  <c r="H6547"/>
  <c r="H6548"/>
  <c r="H6549"/>
  <c r="H6550"/>
  <c r="H6551"/>
  <c r="H6552"/>
  <c r="H6553"/>
  <c r="H6554"/>
  <c r="H6555"/>
  <c r="H6556"/>
  <c r="H6557"/>
  <c r="H6558"/>
  <c r="H6559"/>
  <c r="H6560"/>
  <c r="H6561"/>
  <c r="H6562"/>
  <c r="H6563"/>
  <c r="H6564"/>
  <c r="H6565"/>
  <c r="H6566"/>
  <c r="H6567"/>
  <c r="H6568"/>
  <c r="H6569"/>
  <c r="H6570"/>
  <c r="H6571"/>
  <c r="H6572"/>
  <c r="H6573"/>
  <c r="H6574"/>
  <c r="H6575"/>
  <c r="H6576"/>
  <c r="H6577"/>
  <c r="H6578"/>
  <c r="H6579"/>
  <c r="H6580"/>
  <c r="H6581"/>
  <c r="H6582"/>
  <c r="H6583"/>
  <c r="H6584"/>
  <c r="H6585"/>
  <c r="H6586"/>
  <c r="H6587"/>
  <c r="H6588"/>
  <c r="H6589"/>
  <c r="H6590"/>
  <c r="H6591"/>
  <c r="H6592"/>
  <c r="H6593"/>
  <c r="H6594"/>
  <c r="H6595"/>
  <c r="H6596"/>
  <c r="H6597"/>
  <c r="H6598"/>
  <c r="H6599"/>
  <c r="H6600"/>
  <c r="H6601"/>
  <c r="H6602"/>
  <c r="H6603"/>
  <c r="H6604"/>
  <c r="H6605"/>
  <c r="H6606"/>
  <c r="H6607"/>
  <c r="H6608"/>
  <c r="H6609"/>
  <c r="H6610"/>
  <c r="H6611"/>
  <c r="H6612"/>
  <c r="H6613"/>
  <c r="H6614"/>
  <c r="H6615"/>
  <c r="H6616"/>
  <c r="H6617"/>
  <c r="H6618"/>
  <c r="H6619"/>
  <c r="H6620"/>
  <c r="H6621"/>
  <c r="H6622"/>
  <c r="H6623"/>
  <c r="H6624"/>
  <c r="H6625"/>
  <c r="H6626"/>
  <c r="H6627"/>
  <c r="H6628"/>
  <c r="H6629"/>
  <c r="H6630"/>
  <c r="H6631"/>
  <c r="H6632"/>
  <c r="H6633"/>
  <c r="H6634"/>
  <c r="H6635"/>
  <c r="H6636"/>
  <c r="H6637"/>
  <c r="H6638"/>
  <c r="H6639"/>
  <c r="H6640"/>
  <c r="H6641"/>
  <c r="H6642"/>
  <c r="H6643"/>
  <c r="H6644"/>
  <c r="H6645"/>
  <c r="H6646"/>
  <c r="H6647"/>
  <c r="H6648"/>
  <c r="H6649"/>
  <c r="H6650"/>
  <c r="H6651"/>
  <c r="H6652"/>
  <c r="H6653"/>
  <c r="H6654"/>
  <c r="H6655"/>
  <c r="H6656"/>
  <c r="H6657"/>
  <c r="H6658"/>
  <c r="H6659"/>
  <c r="H6660"/>
  <c r="H6661"/>
  <c r="H6662"/>
  <c r="H6663"/>
  <c r="H6664"/>
  <c r="H6665"/>
  <c r="H6666"/>
  <c r="H6667"/>
  <c r="H6668"/>
  <c r="H6669"/>
  <c r="H6670"/>
  <c r="H6671"/>
  <c r="H6672"/>
  <c r="H6673"/>
  <c r="H6674"/>
  <c r="H6675"/>
  <c r="H6676"/>
  <c r="H6677"/>
  <c r="H6678"/>
  <c r="H6679"/>
  <c r="H6680"/>
  <c r="H6681"/>
  <c r="H6682"/>
  <c r="H6683"/>
  <c r="H6684"/>
  <c r="H6685"/>
  <c r="H6686"/>
  <c r="H6687"/>
  <c r="H6688"/>
  <c r="H6689"/>
  <c r="H6690"/>
  <c r="H6691"/>
  <c r="H6692"/>
  <c r="H6693"/>
  <c r="H6694"/>
  <c r="H6695"/>
  <c r="H6696"/>
  <c r="H6697"/>
  <c r="H6698"/>
  <c r="H6699"/>
  <c r="H6700"/>
  <c r="H6701"/>
  <c r="H6702"/>
  <c r="H6703"/>
  <c r="H6704"/>
  <c r="H6705"/>
  <c r="H6706"/>
  <c r="H6707"/>
  <c r="H6708"/>
  <c r="H6709"/>
  <c r="H6710"/>
  <c r="H6711"/>
  <c r="H6712"/>
  <c r="H6713"/>
  <c r="H6714"/>
  <c r="H6715"/>
  <c r="H6716"/>
  <c r="H6717"/>
  <c r="H6718"/>
  <c r="H6719"/>
  <c r="H6720"/>
  <c r="H6721"/>
  <c r="H6722"/>
  <c r="H6723"/>
  <c r="H6724"/>
  <c r="H6725"/>
  <c r="H6726"/>
  <c r="H6727"/>
  <c r="H6728"/>
  <c r="H6729"/>
  <c r="H6730"/>
  <c r="H6731"/>
  <c r="H6732"/>
  <c r="H6733"/>
  <c r="H6734"/>
  <c r="H6735"/>
  <c r="H6736"/>
  <c r="H6737"/>
  <c r="H6738"/>
  <c r="H6739"/>
  <c r="H6740"/>
  <c r="H6741"/>
  <c r="H6742"/>
  <c r="H6743"/>
  <c r="H6744"/>
  <c r="H6745"/>
  <c r="H6746"/>
  <c r="H6747"/>
  <c r="H6748"/>
  <c r="H6749"/>
  <c r="H6750"/>
  <c r="H6751"/>
  <c r="H6752"/>
  <c r="H6753"/>
  <c r="H6754"/>
  <c r="H6755"/>
  <c r="H6756"/>
  <c r="H6757"/>
  <c r="H6758"/>
  <c r="H6759"/>
  <c r="H6760"/>
  <c r="H6761"/>
  <c r="H6762"/>
  <c r="H6763"/>
  <c r="H6764"/>
  <c r="H6765"/>
  <c r="H6766"/>
  <c r="H6767"/>
  <c r="H6768"/>
  <c r="H6769"/>
  <c r="H6770"/>
  <c r="H6771"/>
  <c r="H6772"/>
  <c r="H6773"/>
  <c r="H6774"/>
  <c r="H6775"/>
  <c r="H6776"/>
  <c r="H6777"/>
  <c r="H6778"/>
  <c r="H6779"/>
  <c r="H6780"/>
  <c r="H6781"/>
  <c r="H6782"/>
  <c r="H6783"/>
  <c r="H6784"/>
  <c r="H6785"/>
  <c r="H6786"/>
  <c r="H6787"/>
  <c r="H6788"/>
  <c r="H6789"/>
  <c r="H6790"/>
  <c r="H6791"/>
  <c r="H6792"/>
  <c r="H6793"/>
  <c r="H6794"/>
  <c r="H6795"/>
  <c r="H6796"/>
  <c r="H6797"/>
  <c r="H6798"/>
  <c r="H6799"/>
  <c r="H6800"/>
  <c r="H6801"/>
  <c r="H6802"/>
  <c r="H6803"/>
  <c r="H6804"/>
  <c r="H6805"/>
  <c r="H6806"/>
  <c r="H6807"/>
  <c r="H6808"/>
  <c r="H6809"/>
  <c r="H6810"/>
  <c r="H6811"/>
  <c r="H6812"/>
  <c r="H6813"/>
  <c r="H6814"/>
  <c r="H6815"/>
  <c r="H6816"/>
  <c r="H6817"/>
  <c r="H6818"/>
  <c r="H6819"/>
  <c r="H6820"/>
  <c r="H6821"/>
  <c r="H6822"/>
  <c r="H6823"/>
  <c r="H6824"/>
  <c r="H6825"/>
  <c r="H6826"/>
  <c r="H6827"/>
  <c r="H6828"/>
  <c r="H6829"/>
  <c r="H6830"/>
  <c r="H6831"/>
  <c r="H6832"/>
  <c r="H6833"/>
  <c r="H6834"/>
  <c r="H6835"/>
  <c r="H6836"/>
  <c r="H6837"/>
  <c r="H6838"/>
  <c r="H6839"/>
  <c r="H6840"/>
  <c r="H6841"/>
  <c r="H6842"/>
  <c r="H6843"/>
  <c r="H6844"/>
  <c r="H6845"/>
  <c r="H6846"/>
  <c r="H6847"/>
  <c r="H6848"/>
  <c r="H6849"/>
  <c r="H6850"/>
  <c r="H6851"/>
  <c r="H6852"/>
  <c r="H6853"/>
  <c r="H6854"/>
  <c r="H6855"/>
  <c r="H6856"/>
  <c r="H6857"/>
  <c r="H6858"/>
  <c r="H6859"/>
  <c r="H6860"/>
  <c r="H6861"/>
  <c r="H6862"/>
  <c r="H6863"/>
  <c r="H6864"/>
  <c r="H6865"/>
  <c r="H6866"/>
  <c r="H6867"/>
  <c r="H6868"/>
  <c r="H6869"/>
  <c r="H6870"/>
  <c r="H6871"/>
  <c r="H6872"/>
  <c r="H6873"/>
  <c r="H6874"/>
  <c r="H6875"/>
  <c r="H6876"/>
  <c r="H6877"/>
  <c r="H6878"/>
  <c r="H6879"/>
  <c r="H6880"/>
  <c r="H6881"/>
  <c r="H6882"/>
  <c r="H6883"/>
  <c r="H6884"/>
  <c r="H6885"/>
  <c r="H6886"/>
  <c r="H6887"/>
  <c r="H6888"/>
  <c r="H6889"/>
  <c r="H6890"/>
  <c r="H6891"/>
  <c r="H6892"/>
  <c r="H6893"/>
  <c r="H6894"/>
  <c r="H6895"/>
  <c r="H6896"/>
  <c r="H6897"/>
  <c r="H6898"/>
  <c r="H6899"/>
  <c r="H6900"/>
  <c r="H6901"/>
  <c r="H6902"/>
  <c r="H6903"/>
  <c r="H6904"/>
  <c r="H6905"/>
  <c r="H6906"/>
  <c r="H6907"/>
  <c r="H6908"/>
  <c r="H6909"/>
  <c r="H6910"/>
  <c r="H6911"/>
  <c r="H6912"/>
  <c r="H6913"/>
  <c r="H6914"/>
  <c r="H6915"/>
  <c r="H6916"/>
  <c r="H6917"/>
  <c r="H6918"/>
  <c r="H6919"/>
  <c r="H6920"/>
  <c r="H6921"/>
  <c r="H6922"/>
  <c r="H6923"/>
  <c r="H6924"/>
  <c r="H6925"/>
  <c r="H6926"/>
  <c r="H6927"/>
  <c r="H6928"/>
  <c r="H6929"/>
  <c r="H6930"/>
  <c r="H6931"/>
  <c r="H6932"/>
  <c r="H6933"/>
  <c r="H6934"/>
  <c r="H6935"/>
  <c r="H6936"/>
  <c r="H6937"/>
  <c r="H6938"/>
  <c r="H6939"/>
  <c r="H6940"/>
  <c r="H6941"/>
  <c r="H6942"/>
  <c r="H6943"/>
  <c r="H6944"/>
  <c r="H6945"/>
  <c r="H6946"/>
  <c r="H6947"/>
  <c r="H6948"/>
  <c r="H6949"/>
  <c r="H6950"/>
  <c r="H6951"/>
  <c r="H6952"/>
  <c r="H6953"/>
  <c r="H6954"/>
  <c r="H6955"/>
  <c r="H6956"/>
  <c r="H6957"/>
  <c r="H6958"/>
  <c r="H6959"/>
  <c r="H6960"/>
  <c r="H6961"/>
  <c r="H6962"/>
  <c r="H6963"/>
  <c r="H6964"/>
  <c r="H6965"/>
  <c r="H6966"/>
  <c r="H6967"/>
  <c r="H6968"/>
  <c r="H6969"/>
  <c r="H6970"/>
  <c r="H6971"/>
  <c r="H6972"/>
  <c r="H6973"/>
  <c r="H6974"/>
  <c r="H6975"/>
  <c r="H6976"/>
  <c r="H6977"/>
  <c r="H6978"/>
  <c r="H6979"/>
  <c r="H6980"/>
  <c r="H6981"/>
  <c r="H6982"/>
  <c r="H6983"/>
  <c r="H6984"/>
  <c r="H6985"/>
  <c r="H6986"/>
  <c r="H6987"/>
  <c r="H6988"/>
  <c r="H6989"/>
  <c r="H6990"/>
  <c r="H6991"/>
  <c r="H6992"/>
  <c r="H6993"/>
  <c r="H6994"/>
  <c r="H6995"/>
  <c r="H6996"/>
  <c r="H6997"/>
  <c r="H6998"/>
  <c r="H6999"/>
  <c r="H7000"/>
  <c r="H7001"/>
  <c r="H7002"/>
  <c r="H7003"/>
  <c r="H7004"/>
  <c r="H7005"/>
  <c r="H7006"/>
  <c r="H7007"/>
  <c r="H7008"/>
  <c r="H7009"/>
  <c r="H7010"/>
  <c r="H7011"/>
  <c r="H7012"/>
  <c r="H7013"/>
  <c r="H7014"/>
  <c r="H7015"/>
  <c r="H7016"/>
  <c r="H7017"/>
  <c r="H7018"/>
  <c r="H7019"/>
  <c r="H7020"/>
  <c r="H7021"/>
  <c r="H7022"/>
  <c r="H7023"/>
  <c r="H7024"/>
  <c r="H7025"/>
  <c r="H7026"/>
  <c r="H7027"/>
  <c r="H7028"/>
  <c r="H7029"/>
  <c r="H7030"/>
  <c r="H7031"/>
  <c r="H7032"/>
  <c r="H7033"/>
  <c r="H7034"/>
  <c r="H7035"/>
  <c r="H7036"/>
  <c r="H7037"/>
  <c r="H7038"/>
  <c r="H7039"/>
  <c r="H7040"/>
  <c r="H7041"/>
  <c r="H7042"/>
  <c r="H7043"/>
  <c r="H7044"/>
  <c r="H7045"/>
  <c r="H7046"/>
  <c r="H7047"/>
  <c r="H7048"/>
  <c r="H7049"/>
  <c r="H7050"/>
  <c r="H7051"/>
  <c r="H7052"/>
  <c r="H7053"/>
  <c r="H7054"/>
  <c r="H7055"/>
  <c r="H7056"/>
  <c r="H7057"/>
  <c r="H7058"/>
  <c r="H7059"/>
  <c r="H7060"/>
  <c r="H7061"/>
  <c r="H7062"/>
  <c r="H7063"/>
  <c r="H7064"/>
  <c r="H7065"/>
  <c r="H7066"/>
  <c r="H7067"/>
  <c r="H7068"/>
  <c r="H7069"/>
  <c r="H7070"/>
  <c r="H7071"/>
  <c r="H7072"/>
  <c r="H7073"/>
  <c r="H7074"/>
  <c r="H7075"/>
  <c r="H7076"/>
  <c r="H7077"/>
  <c r="H7078"/>
  <c r="H7079"/>
  <c r="H7080"/>
  <c r="H7081"/>
  <c r="H7082"/>
  <c r="H7083"/>
  <c r="H7084"/>
  <c r="H7085"/>
  <c r="H7086"/>
  <c r="H7087"/>
  <c r="H7088"/>
  <c r="H7089"/>
  <c r="H7090"/>
  <c r="H7091"/>
  <c r="H7092"/>
  <c r="H7093"/>
  <c r="H7094"/>
  <c r="H7095"/>
  <c r="H7096"/>
  <c r="H7097"/>
  <c r="H7098"/>
  <c r="H7099"/>
  <c r="H7100"/>
  <c r="H7101"/>
  <c r="H7102"/>
  <c r="H7103"/>
  <c r="H7104"/>
  <c r="H7105"/>
  <c r="H7106"/>
  <c r="H7107"/>
  <c r="H7108"/>
  <c r="H7109"/>
  <c r="H7110"/>
  <c r="H7111"/>
  <c r="H7112"/>
  <c r="H7113"/>
  <c r="H7114"/>
  <c r="H7115"/>
  <c r="H7116"/>
  <c r="H7117"/>
  <c r="H7118"/>
  <c r="H7119"/>
  <c r="H7120"/>
  <c r="H7121"/>
  <c r="H7122"/>
  <c r="H7123"/>
  <c r="H7124"/>
  <c r="H7125"/>
  <c r="H7126"/>
  <c r="H7127"/>
  <c r="H7128"/>
  <c r="H7129"/>
  <c r="H7130"/>
  <c r="H7131"/>
  <c r="H7132"/>
  <c r="H7133"/>
  <c r="H7134"/>
  <c r="H7135"/>
  <c r="H7136"/>
  <c r="H7137"/>
  <c r="H7138"/>
  <c r="H7139"/>
  <c r="H7140"/>
  <c r="H7141"/>
  <c r="H7142"/>
  <c r="H7143"/>
  <c r="H7144"/>
  <c r="H7145"/>
  <c r="H7146"/>
  <c r="H7147"/>
  <c r="H7148"/>
  <c r="H7149"/>
  <c r="H7150"/>
  <c r="H7151"/>
  <c r="H7152"/>
  <c r="H7153"/>
  <c r="H7154"/>
  <c r="H7155"/>
  <c r="H7156"/>
  <c r="H7157"/>
  <c r="H7158"/>
  <c r="H7159"/>
  <c r="H7160"/>
  <c r="H7161"/>
  <c r="H7162"/>
  <c r="H7163"/>
  <c r="H7164"/>
  <c r="H7165"/>
  <c r="H7166"/>
  <c r="H7167"/>
  <c r="H7168"/>
  <c r="H7169"/>
  <c r="H7170"/>
  <c r="H7171"/>
  <c r="H7172"/>
  <c r="H7173"/>
  <c r="H7174"/>
  <c r="H7175"/>
  <c r="H7176"/>
  <c r="H7177"/>
  <c r="H7178"/>
  <c r="H7179"/>
  <c r="H7180"/>
  <c r="H7181"/>
  <c r="H7182"/>
  <c r="H7183"/>
  <c r="H7184"/>
  <c r="H7185"/>
  <c r="H7186"/>
  <c r="H7187"/>
  <c r="H7188"/>
  <c r="H7189"/>
  <c r="H7190"/>
  <c r="H7191"/>
  <c r="H7192"/>
  <c r="H7193"/>
  <c r="H7194"/>
  <c r="H7195"/>
  <c r="H7196"/>
  <c r="H7197"/>
  <c r="H7198"/>
  <c r="H7199"/>
  <c r="H7200"/>
  <c r="H7201"/>
  <c r="H7202"/>
  <c r="H7203"/>
  <c r="H7204"/>
  <c r="H7205"/>
  <c r="H7206"/>
  <c r="H7207"/>
  <c r="H7208"/>
  <c r="H7209"/>
  <c r="H7210"/>
  <c r="H7211"/>
  <c r="H7212"/>
  <c r="H7213"/>
  <c r="H7214"/>
  <c r="H7215"/>
  <c r="H7216"/>
  <c r="H7217"/>
  <c r="H7218"/>
  <c r="H7219"/>
  <c r="H7220"/>
  <c r="H7221"/>
  <c r="H7222"/>
  <c r="H7223"/>
  <c r="H7224"/>
  <c r="H7225"/>
  <c r="H7226"/>
  <c r="H7227"/>
  <c r="H7228"/>
  <c r="H7229"/>
  <c r="H7230"/>
  <c r="H7231"/>
  <c r="H7232"/>
  <c r="H7233"/>
  <c r="H7234"/>
  <c r="H7235"/>
  <c r="H7236"/>
  <c r="H7237"/>
  <c r="H7238"/>
  <c r="H7239"/>
  <c r="H7240"/>
  <c r="H7241"/>
  <c r="H7242"/>
  <c r="H7243"/>
  <c r="H7244"/>
  <c r="H7245"/>
  <c r="H7246"/>
  <c r="H7247"/>
  <c r="H7248"/>
  <c r="H7249"/>
  <c r="H7250"/>
  <c r="H7251"/>
  <c r="H7252"/>
  <c r="H7253"/>
  <c r="H7254"/>
  <c r="H7255"/>
  <c r="H7256"/>
  <c r="H7257"/>
  <c r="H7258"/>
  <c r="H7259"/>
  <c r="H7260"/>
  <c r="H7261"/>
  <c r="H7262"/>
  <c r="H7263"/>
  <c r="H7264"/>
  <c r="H7265"/>
  <c r="H7266"/>
  <c r="H7267"/>
  <c r="H7268"/>
  <c r="H7269"/>
  <c r="H7270"/>
  <c r="H7271"/>
  <c r="H7272"/>
  <c r="H7273"/>
  <c r="H7274"/>
  <c r="H7275"/>
  <c r="H7276"/>
  <c r="H7277"/>
  <c r="H7278"/>
  <c r="H7279"/>
  <c r="H7280"/>
  <c r="H7281"/>
  <c r="H7282"/>
  <c r="H7283"/>
  <c r="H7284"/>
  <c r="H7285"/>
  <c r="H7286"/>
  <c r="H7287"/>
  <c r="H7288"/>
  <c r="H7289"/>
  <c r="H7290"/>
  <c r="H7291"/>
  <c r="H7292"/>
  <c r="H7293"/>
  <c r="H7294"/>
  <c r="H7295"/>
  <c r="H7296"/>
  <c r="H7297"/>
  <c r="H7298"/>
  <c r="H7299"/>
  <c r="H7300"/>
  <c r="H7301"/>
  <c r="H7302"/>
  <c r="H7303"/>
  <c r="H7304"/>
  <c r="H7305"/>
  <c r="H7306"/>
  <c r="H7307"/>
  <c r="H7308"/>
  <c r="H7309"/>
  <c r="H7310"/>
  <c r="H7311"/>
  <c r="H7312"/>
  <c r="H7313"/>
  <c r="H7314"/>
  <c r="H7315"/>
  <c r="H7316"/>
  <c r="H7317"/>
  <c r="H7318"/>
  <c r="H7319"/>
  <c r="H7320"/>
  <c r="H7321"/>
  <c r="H7322"/>
  <c r="H7323"/>
  <c r="H7324"/>
  <c r="H7325"/>
  <c r="H7326"/>
  <c r="H7327"/>
  <c r="H7328"/>
  <c r="H7329"/>
  <c r="H7330"/>
  <c r="H7331"/>
  <c r="H7332"/>
  <c r="H7333"/>
  <c r="H7334"/>
  <c r="H7335"/>
  <c r="H7336"/>
  <c r="H7337"/>
  <c r="H7338"/>
  <c r="H7339"/>
  <c r="H7340"/>
  <c r="H7341"/>
  <c r="H7342"/>
  <c r="H7343"/>
  <c r="H7344"/>
  <c r="H7345"/>
  <c r="H7346"/>
  <c r="H7347"/>
  <c r="H7348"/>
  <c r="H7349"/>
  <c r="H7350"/>
  <c r="H7351"/>
  <c r="H7352"/>
  <c r="H7353"/>
  <c r="H7354"/>
  <c r="H7355"/>
  <c r="H7356"/>
  <c r="H7357"/>
  <c r="H7358"/>
  <c r="H7359"/>
  <c r="H7360"/>
  <c r="H7361"/>
  <c r="H7362"/>
  <c r="H7363"/>
  <c r="H7364"/>
  <c r="H7365"/>
  <c r="H7366"/>
  <c r="H7367"/>
  <c r="H7368"/>
  <c r="H7369"/>
  <c r="H7370"/>
  <c r="H7371"/>
  <c r="H7372"/>
  <c r="H7373"/>
  <c r="H7374"/>
  <c r="H7375"/>
  <c r="H7376"/>
  <c r="H7377"/>
  <c r="H7378"/>
  <c r="H7379"/>
  <c r="H7380"/>
  <c r="H7381"/>
  <c r="H7382"/>
  <c r="H7383"/>
  <c r="H7384"/>
  <c r="H7385"/>
  <c r="H7386"/>
  <c r="H7387"/>
  <c r="H7388"/>
  <c r="H7389"/>
  <c r="H7390"/>
  <c r="H7391"/>
  <c r="H7392"/>
  <c r="H7393"/>
  <c r="H7394"/>
  <c r="H7395"/>
  <c r="H7396"/>
  <c r="H7397"/>
  <c r="H7398"/>
  <c r="H7399"/>
  <c r="H7400"/>
  <c r="H7401"/>
  <c r="H7402"/>
  <c r="H7403"/>
  <c r="H7404"/>
  <c r="H7405"/>
  <c r="H7406"/>
  <c r="H7407"/>
  <c r="H7408"/>
  <c r="H7409"/>
  <c r="H7410"/>
  <c r="H7411"/>
  <c r="H7412"/>
  <c r="H7413"/>
  <c r="H7414"/>
  <c r="H7415"/>
  <c r="H7416"/>
  <c r="H7417"/>
  <c r="H7418"/>
  <c r="H7419"/>
  <c r="H7420"/>
  <c r="H7421"/>
  <c r="H7422"/>
  <c r="H7423"/>
  <c r="H7424"/>
  <c r="H7425"/>
  <c r="H7426"/>
  <c r="H7427"/>
  <c r="H7428"/>
  <c r="H7429"/>
  <c r="H7430"/>
  <c r="H7431"/>
  <c r="H7432"/>
  <c r="H7433"/>
  <c r="H7434"/>
  <c r="H7435"/>
  <c r="H7436"/>
  <c r="H7437"/>
  <c r="H7438"/>
  <c r="H7439"/>
  <c r="H7440"/>
  <c r="H7441"/>
  <c r="H7442"/>
  <c r="H7443"/>
  <c r="H7444"/>
  <c r="H7445"/>
  <c r="H7446"/>
  <c r="H7447"/>
  <c r="H7448"/>
  <c r="H7449"/>
  <c r="H7450"/>
  <c r="H7451"/>
  <c r="H7452"/>
  <c r="H7453"/>
  <c r="H7454"/>
  <c r="H7455"/>
  <c r="H7456"/>
  <c r="H7457"/>
  <c r="H7458"/>
  <c r="H7459"/>
  <c r="H7460"/>
  <c r="H7461"/>
  <c r="H7462"/>
  <c r="H7463"/>
  <c r="H7464"/>
  <c r="H7465"/>
  <c r="H7466"/>
  <c r="H7467"/>
  <c r="H7468"/>
  <c r="H7469"/>
  <c r="H7470"/>
  <c r="H7471"/>
  <c r="H7472"/>
  <c r="H7473"/>
  <c r="H7474"/>
  <c r="H7475"/>
  <c r="H7476"/>
  <c r="H7477"/>
  <c r="H7478"/>
  <c r="H7479"/>
  <c r="H7480"/>
  <c r="H7481"/>
  <c r="H7482"/>
  <c r="H7483"/>
  <c r="H7484"/>
  <c r="H7485"/>
  <c r="H7486"/>
  <c r="H7487"/>
  <c r="H7488"/>
  <c r="H7489"/>
  <c r="H7490"/>
  <c r="H7491"/>
  <c r="H7492"/>
  <c r="H7493"/>
  <c r="H7494"/>
  <c r="H7495"/>
  <c r="H7496"/>
  <c r="H7497"/>
  <c r="H7498"/>
  <c r="H7499"/>
  <c r="H7500"/>
  <c r="H7501"/>
  <c r="H7502"/>
  <c r="H7503"/>
  <c r="H7504"/>
  <c r="H7505"/>
  <c r="H7506"/>
  <c r="H7507"/>
  <c r="H7508"/>
  <c r="H7509"/>
  <c r="H7510"/>
  <c r="H7511"/>
  <c r="H7512"/>
  <c r="H7513"/>
  <c r="H7514"/>
  <c r="H7515"/>
  <c r="H7516"/>
  <c r="H7517"/>
  <c r="H7518"/>
  <c r="H7519"/>
  <c r="H7520"/>
  <c r="H7521"/>
  <c r="H7522"/>
  <c r="H7523"/>
  <c r="H7524"/>
  <c r="H7525"/>
  <c r="H7526"/>
  <c r="H7527"/>
  <c r="H7528"/>
  <c r="H7529"/>
  <c r="H7530"/>
  <c r="H7531"/>
  <c r="H7532"/>
  <c r="H7533"/>
  <c r="H7534"/>
  <c r="H7535"/>
  <c r="H7536"/>
  <c r="H7537"/>
  <c r="H7538"/>
  <c r="H7539"/>
  <c r="H7540"/>
  <c r="H7541"/>
  <c r="H7542"/>
  <c r="H7543"/>
  <c r="H7544"/>
  <c r="H7545"/>
  <c r="H7546"/>
  <c r="H7547"/>
  <c r="H7548"/>
  <c r="H7549"/>
  <c r="H7550"/>
  <c r="H7551"/>
  <c r="H7552"/>
  <c r="H7553"/>
  <c r="H7554"/>
  <c r="H7555"/>
  <c r="H7556"/>
  <c r="H7557"/>
  <c r="H7558"/>
  <c r="H7559"/>
  <c r="H7560"/>
  <c r="H7561"/>
  <c r="H7562"/>
  <c r="H7563"/>
  <c r="H7564"/>
  <c r="H7565"/>
  <c r="H7566"/>
  <c r="H7567"/>
  <c r="H7568"/>
  <c r="H7569"/>
  <c r="H7570"/>
  <c r="H7571"/>
  <c r="H7572"/>
  <c r="H7573"/>
  <c r="H7574"/>
  <c r="H7575"/>
  <c r="H7576"/>
  <c r="H7577"/>
  <c r="H7578"/>
  <c r="H7579"/>
  <c r="H7580"/>
  <c r="H7581"/>
  <c r="H7582"/>
  <c r="H7583"/>
  <c r="H7584"/>
  <c r="H7585"/>
  <c r="H7586"/>
  <c r="H7587"/>
  <c r="H7588"/>
  <c r="H7589"/>
  <c r="H7590"/>
  <c r="H7591"/>
  <c r="H7592"/>
  <c r="H7593"/>
  <c r="H7594"/>
  <c r="H7595"/>
  <c r="H7596"/>
  <c r="H7597"/>
  <c r="H7598"/>
  <c r="H7599"/>
  <c r="H7600"/>
  <c r="H7601"/>
  <c r="H7602"/>
  <c r="H7603"/>
  <c r="H7604"/>
  <c r="H7605"/>
  <c r="H7606"/>
  <c r="H7607"/>
  <c r="H7608"/>
  <c r="H7609"/>
  <c r="H7610"/>
  <c r="H7611"/>
  <c r="H7612"/>
  <c r="H7613"/>
  <c r="H7614"/>
  <c r="H7615"/>
  <c r="H7616"/>
  <c r="H7617"/>
  <c r="H7618"/>
  <c r="H7619"/>
  <c r="H7620"/>
  <c r="H7621"/>
  <c r="H7622"/>
  <c r="H7623"/>
  <c r="H7624"/>
  <c r="H7625"/>
  <c r="H7626"/>
  <c r="H7627"/>
  <c r="H7628"/>
  <c r="H7629"/>
  <c r="H7630"/>
  <c r="H7631"/>
  <c r="H7632"/>
  <c r="H7633"/>
  <c r="H7634"/>
  <c r="H7635"/>
  <c r="H7636"/>
  <c r="H7637"/>
  <c r="H7638"/>
  <c r="H7639"/>
  <c r="H7640"/>
  <c r="H7641"/>
  <c r="H7642"/>
  <c r="H7643"/>
  <c r="H7644"/>
  <c r="H7645"/>
  <c r="H7646"/>
  <c r="H7647"/>
  <c r="H7648"/>
  <c r="H7649"/>
  <c r="H7650"/>
  <c r="H7651"/>
  <c r="H7652"/>
  <c r="H7653"/>
  <c r="H7654"/>
  <c r="H7655"/>
  <c r="H7656"/>
  <c r="H7657"/>
  <c r="H7658"/>
  <c r="H7659"/>
  <c r="H7660"/>
  <c r="H7661"/>
  <c r="H7662"/>
  <c r="H7663"/>
  <c r="H7664"/>
  <c r="H7665"/>
  <c r="H7666"/>
  <c r="H7667"/>
  <c r="H7668"/>
  <c r="H7669"/>
  <c r="H7670"/>
  <c r="H7671"/>
  <c r="H7672"/>
  <c r="H7673"/>
  <c r="H7674"/>
  <c r="H7675"/>
  <c r="H7676"/>
  <c r="H7677"/>
  <c r="H7678"/>
  <c r="H7679"/>
  <c r="H7680"/>
  <c r="H7681"/>
  <c r="H7682"/>
  <c r="H7683"/>
  <c r="H7684"/>
  <c r="H7685"/>
  <c r="H7686"/>
  <c r="H7687"/>
  <c r="H7688"/>
  <c r="H7689"/>
  <c r="H7690"/>
  <c r="H7691"/>
  <c r="H7692"/>
  <c r="H7693"/>
  <c r="H7694"/>
  <c r="H7695"/>
  <c r="H7696"/>
  <c r="H7697"/>
  <c r="H7698"/>
  <c r="H7699"/>
  <c r="H7700"/>
  <c r="H7701"/>
  <c r="H7702"/>
  <c r="H7703"/>
  <c r="H7704"/>
  <c r="H7705"/>
  <c r="H7706"/>
  <c r="H7707"/>
  <c r="H7708"/>
  <c r="H7709"/>
  <c r="H7710"/>
  <c r="H7711"/>
  <c r="H7712"/>
  <c r="H7713"/>
  <c r="H7714"/>
  <c r="H7715"/>
  <c r="H7716"/>
  <c r="H7717"/>
  <c r="H7718"/>
  <c r="H7719"/>
  <c r="H7720"/>
  <c r="H7721"/>
  <c r="H7722"/>
  <c r="H7723"/>
  <c r="H7724"/>
  <c r="H7725"/>
  <c r="H7726"/>
  <c r="H7727"/>
  <c r="H7728"/>
  <c r="H7729"/>
  <c r="H7730"/>
  <c r="H7731"/>
  <c r="H7732"/>
  <c r="H7733"/>
  <c r="H7734"/>
  <c r="H7735"/>
  <c r="H7736"/>
  <c r="H7737"/>
  <c r="H7738"/>
  <c r="H7739"/>
  <c r="H7740"/>
  <c r="H7741"/>
  <c r="H7742"/>
  <c r="H7743"/>
  <c r="H7744"/>
  <c r="H7745"/>
  <c r="H7746"/>
  <c r="H7747"/>
  <c r="H7748"/>
  <c r="H7749"/>
  <c r="H7750"/>
  <c r="H7751"/>
  <c r="H7752"/>
  <c r="H7753"/>
  <c r="H7754"/>
  <c r="H7755"/>
  <c r="H7756"/>
  <c r="H7757"/>
  <c r="H7758"/>
  <c r="H7759"/>
  <c r="H7760"/>
  <c r="H7761"/>
  <c r="H7762"/>
  <c r="H7763"/>
  <c r="H7764"/>
  <c r="H7765"/>
  <c r="H7766"/>
  <c r="H7767"/>
  <c r="H7768"/>
  <c r="H7769"/>
  <c r="H7770"/>
  <c r="H7771"/>
  <c r="H7772"/>
  <c r="H7773"/>
  <c r="H7774"/>
  <c r="H7775"/>
  <c r="H7776"/>
  <c r="H7777"/>
  <c r="H7778"/>
  <c r="H7779"/>
  <c r="H7780"/>
  <c r="H7781"/>
  <c r="H7782"/>
  <c r="H7783"/>
  <c r="H7784"/>
  <c r="H7785"/>
  <c r="H7786"/>
  <c r="H7787"/>
  <c r="H7788"/>
  <c r="H7789"/>
  <c r="H7790"/>
  <c r="H7791"/>
  <c r="H7792"/>
  <c r="H7793"/>
  <c r="H7794"/>
  <c r="H7795"/>
  <c r="H7796"/>
  <c r="H7797"/>
  <c r="H7798"/>
  <c r="H7799"/>
  <c r="H7800"/>
  <c r="H7801"/>
  <c r="H7802"/>
  <c r="H7803"/>
  <c r="H7804"/>
  <c r="H7805"/>
  <c r="H7806"/>
  <c r="H7807"/>
  <c r="H7808"/>
  <c r="H7809"/>
  <c r="H7810"/>
  <c r="H7811"/>
  <c r="H7812"/>
  <c r="H7813"/>
  <c r="H7814"/>
  <c r="H7815"/>
  <c r="H7816"/>
  <c r="H7817"/>
  <c r="H7818"/>
  <c r="H7819"/>
  <c r="H7820"/>
  <c r="H7821"/>
  <c r="H7822"/>
  <c r="H7823"/>
  <c r="H7824"/>
  <c r="H7825"/>
  <c r="H7826"/>
  <c r="H7827"/>
  <c r="H7828"/>
  <c r="H7829"/>
  <c r="H7830"/>
  <c r="H7831"/>
  <c r="H7832"/>
  <c r="H7833"/>
  <c r="H7834"/>
  <c r="H7835"/>
  <c r="H7836"/>
  <c r="H7837"/>
  <c r="H7838"/>
  <c r="H7839"/>
  <c r="H7840"/>
  <c r="H7841"/>
  <c r="H7842"/>
  <c r="H7843"/>
  <c r="H7844"/>
  <c r="H7845"/>
  <c r="H7846"/>
  <c r="H7847"/>
  <c r="H7848"/>
  <c r="H7849"/>
  <c r="H7850"/>
  <c r="H7851"/>
  <c r="H7852"/>
  <c r="H7853"/>
  <c r="H7854"/>
  <c r="H7855"/>
  <c r="H7856"/>
  <c r="H7857"/>
  <c r="H7858"/>
  <c r="H7859"/>
  <c r="H7860"/>
  <c r="H7861"/>
  <c r="H7862"/>
  <c r="H7863"/>
  <c r="H7864"/>
  <c r="H7865"/>
  <c r="H7866"/>
  <c r="H7867"/>
  <c r="H7868"/>
  <c r="H7869"/>
  <c r="H7870"/>
  <c r="H7871"/>
  <c r="H7872"/>
  <c r="H7873"/>
  <c r="H7874"/>
  <c r="H7875"/>
  <c r="H7876"/>
  <c r="H7877"/>
  <c r="H7878"/>
  <c r="H7879"/>
  <c r="H7880"/>
  <c r="H7881"/>
  <c r="H7882"/>
  <c r="H7883"/>
  <c r="H7884"/>
  <c r="H7885"/>
  <c r="H7886"/>
  <c r="H7887"/>
  <c r="H7888"/>
  <c r="H7889"/>
  <c r="H7890"/>
  <c r="H7891"/>
  <c r="H7892"/>
  <c r="H7893"/>
  <c r="H7894"/>
  <c r="H7895"/>
  <c r="H7896"/>
  <c r="H7897"/>
  <c r="H7898"/>
  <c r="H7899"/>
  <c r="H7900"/>
  <c r="H7901"/>
  <c r="H7902"/>
  <c r="H7903"/>
  <c r="H7904"/>
  <c r="H7905"/>
  <c r="H7906"/>
  <c r="H7907"/>
  <c r="H7908"/>
  <c r="H7909"/>
  <c r="H7910"/>
  <c r="H7911"/>
  <c r="H7912"/>
  <c r="H7913"/>
  <c r="H7914"/>
  <c r="H7915"/>
  <c r="H7916"/>
  <c r="H7917"/>
  <c r="H7918"/>
  <c r="H7919"/>
  <c r="H7920"/>
  <c r="H7921"/>
  <c r="H7922"/>
  <c r="H7923"/>
  <c r="H7924"/>
  <c r="H7925"/>
  <c r="H7926"/>
  <c r="H7927"/>
  <c r="H7928"/>
  <c r="H7929"/>
  <c r="H7930"/>
  <c r="H7931"/>
  <c r="H7932"/>
  <c r="H7933"/>
  <c r="H7934"/>
  <c r="H7935"/>
  <c r="H7936"/>
  <c r="H7937"/>
  <c r="H7938"/>
  <c r="H7939"/>
  <c r="H7940"/>
  <c r="H7941"/>
  <c r="H7942"/>
  <c r="H7943"/>
  <c r="H7944"/>
  <c r="H7945"/>
  <c r="H7946"/>
  <c r="H7947"/>
  <c r="H7948"/>
  <c r="H7949"/>
  <c r="H7950"/>
  <c r="H7951"/>
  <c r="H7952"/>
  <c r="H7953"/>
  <c r="H7954"/>
  <c r="H7955"/>
  <c r="H7956"/>
  <c r="H7957"/>
  <c r="H7958"/>
  <c r="H7959"/>
  <c r="H7960"/>
  <c r="H7961"/>
  <c r="H7962"/>
  <c r="H7963"/>
  <c r="H7964"/>
  <c r="H7965"/>
  <c r="H7966"/>
  <c r="H7967"/>
  <c r="H7968"/>
  <c r="H7969"/>
  <c r="H7970"/>
  <c r="H7971"/>
  <c r="H7972"/>
  <c r="H7973"/>
  <c r="H7974"/>
  <c r="H7975"/>
  <c r="H7976"/>
  <c r="H7977"/>
  <c r="H7978"/>
  <c r="H7979"/>
  <c r="H7980"/>
  <c r="H7981"/>
  <c r="H7982"/>
  <c r="H7983"/>
  <c r="H7984"/>
  <c r="H7985"/>
  <c r="H7986"/>
  <c r="H7987"/>
  <c r="H7988"/>
  <c r="H7989"/>
  <c r="H7990"/>
  <c r="H7991"/>
  <c r="H7992"/>
  <c r="H7993"/>
  <c r="H7994"/>
  <c r="H7995"/>
  <c r="H7996"/>
  <c r="H7997"/>
  <c r="H7998"/>
  <c r="H7999"/>
  <c r="H8000"/>
  <c r="H8001"/>
  <c r="H8002"/>
  <c r="H8003"/>
  <c r="H8004"/>
  <c r="H8005"/>
  <c r="H8006"/>
  <c r="H8007"/>
  <c r="H8008"/>
  <c r="H8009"/>
  <c r="H8010"/>
  <c r="H8011"/>
  <c r="H8012"/>
  <c r="H8013"/>
  <c r="H8014"/>
  <c r="H8015"/>
  <c r="H8016"/>
  <c r="H8017"/>
  <c r="H8018"/>
  <c r="H8019"/>
  <c r="H8020"/>
  <c r="H8021"/>
  <c r="H8022"/>
  <c r="H8023"/>
  <c r="H8024"/>
  <c r="H8025"/>
  <c r="H8026"/>
  <c r="H8027"/>
  <c r="H8028"/>
  <c r="H8029"/>
  <c r="H8030"/>
  <c r="H8031"/>
  <c r="H8032"/>
  <c r="H8033"/>
  <c r="H8034"/>
  <c r="H8035"/>
  <c r="H8036"/>
  <c r="H8037"/>
  <c r="H8038"/>
  <c r="H8039"/>
  <c r="H8040"/>
  <c r="H8041"/>
  <c r="H8042"/>
  <c r="H8043"/>
  <c r="H8044"/>
  <c r="H8045"/>
  <c r="H8046"/>
  <c r="H8047"/>
  <c r="H8048"/>
  <c r="H8049"/>
  <c r="H8050"/>
  <c r="H8051"/>
  <c r="H8052"/>
  <c r="H8053"/>
  <c r="H8054"/>
  <c r="H8055"/>
  <c r="H8056"/>
  <c r="H8057"/>
  <c r="H8058"/>
  <c r="H8059"/>
  <c r="H8060"/>
  <c r="H8061"/>
  <c r="H8062"/>
  <c r="H8063"/>
  <c r="H8064"/>
  <c r="H8065"/>
  <c r="H8066"/>
  <c r="H8067"/>
  <c r="H8068"/>
  <c r="H8069"/>
  <c r="H8070"/>
  <c r="H8071"/>
  <c r="H8072"/>
  <c r="H8073"/>
  <c r="H8074"/>
  <c r="H8075"/>
  <c r="H8076"/>
  <c r="H8077"/>
  <c r="H8078"/>
  <c r="H8079"/>
  <c r="H8080"/>
  <c r="H8081"/>
  <c r="H8082"/>
  <c r="H8083"/>
  <c r="H8084"/>
  <c r="H8085"/>
  <c r="H8086"/>
  <c r="H8087"/>
  <c r="H8088"/>
  <c r="H8089"/>
  <c r="H8090"/>
  <c r="H8091"/>
  <c r="H8092"/>
  <c r="H8093"/>
  <c r="H8094"/>
  <c r="H8095"/>
  <c r="H8096"/>
  <c r="H8097"/>
  <c r="H8098"/>
  <c r="H8099"/>
  <c r="H8100"/>
  <c r="H8101"/>
  <c r="H8102"/>
  <c r="H8103"/>
  <c r="H8104"/>
  <c r="H8105"/>
  <c r="H8106"/>
  <c r="H8107"/>
  <c r="H8108"/>
  <c r="H8109"/>
  <c r="H8110"/>
  <c r="H8111"/>
  <c r="H8112"/>
  <c r="H8113"/>
  <c r="H8114"/>
  <c r="H8115"/>
  <c r="H8116"/>
  <c r="H8117"/>
  <c r="H8118"/>
  <c r="H8119"/>
  <c r="H8120"/>
  <c r="H8121"/>
  <c r="H8122"/>
  <c r="H8123"/>
  <c r="H8124"/>
  <c r="H8125"/>
  <c r="H8126"/>
  <c r="H8127"/>
  <c r="H8128"/>
  <c r="H8129"/>
  <c r="H8130"/>
  <c r="H8131"/>
  <c r="H8132"/>
  <c r="H8133"/>
  <c r="H8134"/>
  <c r="H8135"/>
  <c r="H8136"/>
  <c r="H8137"/>
  <c r="H8138"/>
  <c r="H8139"/>
  <c r="H8140"/>
  <c r="H8141"/>
  <c r="H8142"/>
  <c r="H8143"/>
  <c r="H8144"/>
  <c r="H8145"/>
  <c r="H8146"/>
  <c r="H8147"/>
  <c r="H8148"/>
  <c r="H8149"/>
  <c r="H8150"/>
  <c r="H8151"/>
  <c r="H8152"/>
  <c r="H8153"/>
  <c r="H8154"/>
  <c r="H8155"/>
  <c r="H8156"/>
  <c r="H8157"/>
  <c r="H8158"/>
  <c r="H8159"/>
  <c r="H8160"/>
  <c r="H8161"/>
  <c r="H8162"/>
  <c r="H8163"/>
  <c r="H8164"/>
  <c r="H8165"/>
  <c r="H8166"/>
  <c r="H8167"/>
  <c r="H8168"/>
  <c r="H8169"/>
  <c r="H8170"/>
  <c r="H8171"/>
  <c r="H8172"/>
  <c r="H8173"/>
  <c r="H8174"/>
  <c r="H8175"/>
  <c r="H8176"/>
  <c r="H8177"/>
  <c r="H8178"/>
  <c r="H8179"/>
  <c r="H8180"/>
  <c r="H8181"/>
  <c r="H8182"/>
  <c r="H8183"/>
  <c r="H8184"/>
  <c r="H8185"/>
  <c r="H8186"/>
  <c r="H8187"/>
  <c r="H8188"/>
  <c r="H8189"/>
  <c r="H8190"/>
  <c r="H8191"/>
  <c r="H8192"/>
  <c r="H8193"/>
  <c r="H8194"/>
  <c r="H8195"/>
  <c r="H8196"/>
  <c r="H8197"/>
  <c r="H8198"/>
  <c r="H8199"/>
  <c r="H8200"/>
  <c r="H8201"/>
  <c r="H8202"/>
  <c r="H8203"/>
  <c r="H8204"/>
  <c r="H8205"/>
  <c r="H8206"/>
  <c r="H8207"/>
  <c r="H8208"/>
  <c r="H8209"/>
  <c r="H8210"/>
  <c r="H8211"/>
  <c r="H8212"/>
  <c r="H8213"/>
  <c r="H8214"/>
  <c r="H8215"/>
  <c r="H8216"/>
  <c r="H8217"/>
  <c r="H8218"/>
  <c r="H8219"/>
  <c r="H8220"/>
  <c r="H8221"/>
  <c r="H8222"/>
  <c r="H8223"/>
  <c r="H8224"/>
  <c r="H8225"/>
  <c r="H8226"/>
  <c r="H8227"/>
  <c r="H8228"/>
  <c r="H8229"/>
  <c r="H8230"/>
  <c r="H8231"/>
  <c r="H8232"/>
  <c r="H8233"/>
  <c r="H8234"/>
  <c r="H8235"/>
  <c r="H8236"/>
  <c r="H8237"/>
  <c r="H8238"/>
  <c r="H8239"/>
  <c r="H8240"/>
  <c r="H8241"/>
  <c r="H8242"/>
  <c r="H8243"/>
  <c r="H8244"/>
  <c r="H8245"/>
  <c r="H8246"/>
  <c r="H8247"/>
  <c r="H8248"/>
  <c r="H8249"/>
  <c r="H8250"/>
  <c r="H8251"/>
  <c r="H8252"/>
  <c r="H8253"/>
  <c r="H8254"/>
  <c r="H8255"/>
  <c r="H8256"/>
  <c r="H8257"/>
  <c r="H8258"/>
  <c r="H8259"/>
  <c r="H8260"/>
  <c r="H8261"/>
  <c r="H8262"/>
  <c r="H8263"/>
  <c r="H8264"/>
  <c r="H8265"/>
  <c r="H8266"/>
  <c r="H8267"/>
  <c r="H8268"/>
  <c r="H8269"/>
  <c r="H8270"/>
  <c r="H8271"/>
  <c r="H8272"/>
  <c r="H8273"/>
  <c r="H8274"/>
  <c r="H8275"/>
  <c r="H8276"/>
  <c r="H8277"/>
  <c r="H8278"/>
  <c r="H8279"/>
  <c r="H8280"/>
  <c r="H8281"/>
  <c r="H8282"/>
  <c r="H8283"/>
  <c r="H8284"/>
  <c r="H8285"/>
  <c r="H8286"/>
  <c r="H8287"/>
  <c r="H8288"/>
  <c r="H8289"/>
  <c r="H8290"/>
  <c r="H8291"/>
  <c r="H8292"/>
  <c r="H8293"/>
  <c r="H8294"/>
  <c r="H8295"/>
  <c r="H8296"/>
  <c r="H8297"/>
  <c r="H8298"/>
  <c r="H8299"/>
  <c r="H8300"/>
  <c r="H8301"/>
  <c r="H8302"/>
  <c r="H8303"/>
  <c r="H8304"/>
  <c r="H8305"/>
  <c r="H8306"/>
  <c r="H8307"/>
  <c r="H8308"/>
  <c r="H8309"/>
  <c r="H8310"/>
  <c r="H8311"/>
  <c r="H8312"/>
  <c r="H8313"/>
  <c r="H8314"/>
  <c r="H8315"/>
  <c r="H8316"/>
  <c r="H8317"/>
  <c r="H8318"/>
  <c r="H8319"/>
  <c r="H8320"/>
  <c r="H8321"/>
  <c r="H8322"/>
  <c r="H8323"/>
  <c r="H8324"/>
  <c r="H8325"/>
  <c r="H8326"/>
  <c r="H8327"/>
  <c r="H8328"/>
  <c r="H8329"/>
  <c r="H8330"/>
  <c r="H8331"/>
  <c r="H8332"/>
  <c r="H8333"/>
  <c r="H8334"/>
  <c r="H8335"/>
  <c r="H8336"/>
  <c r="H8337"/>
  <c r="H8338"/>
  <c r="H8339"/>
  <c r="H8340"/>
  <c r="H8341"/>
  <c r="H8342"/>
  <c r="H8343"/>
  <c r="H8344"/>
  <c r="H8345"/>
  <c r="H8346"/>
  <c r="H8347"/>
  <c r="H8348"/>
  <c r="H8349"/>
  <c r="H8350"/>
  <c r="H8351"/>
  <c r="H8352"/>
  <c r="H8353"/>
  <c r="H8354"/>
  <c r="H8355"/>
  <c r="H8356"/>
  <c r="H8357"/>
  <c r="H8358"/>
  <c r="H8359"/>
  <c r="H8360"/>
  <c r="H8361"/>
  <c r="H8362"/>
  <c r="H8363"/>
  <c r="H8364"/>
  <c r="H8365"/>
  <c r="H8366"/>
  <c r="H8367"/>
  <c r="H8368"/>
  <c r="H8369"/>
  <c r="H8370"/>
  <c r="H8371"/>
  <c r="H8372"/>
  <c r="H8373"/>
  <c r="H8374"/>
  <c r="H8375"/>
  <c r="H8376"/>
  <c r="H8377"/>
  <c r="H8378"/>
  <c r="H8379"/>
  <c r="H8380"/>
  <c r="H8381"/>
  <c r="H8382"/>
  <c r="H8383"/>
  <c r="H8384"/>
  <c r="H8385"/>
  <c r="H8386"/>
  <c r="H8387"/>
  <c r="H8388"/>
  <c r="H8389"/>
  <c r="H8390"/>
  <c r="H8391"/>
  <c r="H8392"/>
  <c r="H8393"/>
  <c r="H8394"/>
  <c r="H8395"/>
  <c r="H8396"/>
  <c r="H8397"/>
  <c r="H8398"/>
  <c r="H8399"/>
  <c r="H8400"/>
  <c r="H8401"/>
  <c r="H8402"/>
  <c r="H8403"/>
  <c r="H8404"/>
  <c r="H8405"/>
  <c r="H8406"/>
  <c r="H8407"/>
  <c r="H8408"/>
  <c r="H8409"/>
  <c r="H8410"/>
  <c r="H8411"/>
  <c r="H8412"/>
  <c r="H8413"/>
  <c r="H8414"/>
  <c r="H8415"/>
  <c r="H8416"/>
  <c r="H8417"/>
  <c r="H8418"/>
  <c r="H8419"/>
  <c r="H8420"/>
  <c r="H8421"/>
  <c r="H8422"/>
  <c r="H8423"/>
  <c r="H8424"/>
  <c r="H8425"/>
  <c r="H8426"/>
  <c r="H8427"/>
  <c r="H8428"/>
  <c r="H8429"/>
  <c r="H8430"/>
  <c r="H8431"/>
  <c r="H8432"/>
  <c r="H8433"/>
  <c r="H8434"/>
  <c r="H8435"/>
  <c r="H8436"/>
  <c r="H8437"/>
  <c r="H8438"/>
  <c r="H8439"/>
  <c r="H8440"/>
  <c r="H8441"/>
  <c r="H8442"/>
  <c r="H8443"/>
  <c r="H8444"/>
  <c r="H8445"/>
  <c r="H8446"/>
  <c r="H8447"/>
  <c r="H8448"/>
  <c r="H8449"/>
  <c r="H8450"/>
  <c r="H8451"/>
  <c r="H8452"/>
  <c r="H8453"/>
  <c r="H8454"/>
  <c r="H8455"/>
  <c r="H8456"/>
  <c r="H8457"/>
  <c r="H8458"/>
  <c r="H8459"/>
  <c r="H8460"/>
  <c r="H8461"/>
  <c r="H8462"/>
  <c r="H8463"/>
  <c r="H8464"/>
  <c r="H8465"/>
  <c r="H8466"/>
  <c r="H8467"/>
  <c r="H8468"/>
  <c r="H8469"/>
  <c r="H8470"/>
  <c r="H8471"/>
  <c r="H8472"/>
  <c r="H8473"/>
  <c r="H8474"/>
  <c r="H8475"/>
  <c r="H8476"/>
  <c r="H8477"/>
  <c r="H8478"/>
  <c r="H8479"/>
  <c r="H8480"/>
  <c r="H8481"/>
  <c r="H8482"/>
  <c r="H8483"/>
  <c r="H8484"/>
  <c r="H8485"/>
  <c r="H8486"/>
  <c r="H8487"/>
  <c r="H8488"/>
  <c r="H8489"/>
  <c r="H8490"/>
  <c r="H8491"/>
  <c r="H8492"/>
  <c r="H8493"/>
  <c r="H8494"/>
  <c r="H8495"/>
  <c r="H8496"/>
  <c r="H8497"/>
  <c r="H8498"/>
  <c r="H8499"/>
  <c r="H8500"/>
  <c r="H8501"/>
  <c r="H8502"/>
  <c r="H8503"/>
  <c r="H8504"/>
  <c r="H8505"/>
  <c r="H8506"/>
  <c r="H8507"/>
  <c r="H8508"/>
  <c r="H8509"/>
  <c r="H8510"/>
  <c r="H8511"/>
  <c r="H8512"/>
  <c r="H8513"/>
  <c r="H8514"/>
  <c r="H8515"/>
  <c r="H8516"/>
  <c r="H8517"/>
  <c r="H8518"/>
  <c r="H8519"/>
  <c r="H8520"/>
  <c r="H8521"/>
  <c r="H8522"/>
  <c r="H8523"/>
  <c r="H8524"/>
  <c r="H8525"/>
  <c r="H8526"/>
  <c r="H8527"/>
  <c r="H8528"/>
  <c r="H8529"/>
  <c r="H8530"/>
  <c r="H8531"/>
  <c r="H8532"/>
  <c r="H8533"/>
  <c r="H8534"/>
  <c r="H8535"/>
  <c r="H8536"/>
  <c r="H8537"/>
  <c r="H8538"/>
  <c r="H8539"/>
  <c r="H8540"/>
  <c r="H8541"/>
  <c r="H8542"/>
  <c r="H8543"/>
  <c r="H8544"/>
  <c r="H8545"/>
  <c r="H8546"/>
  <c r="H8547"/>
  <c r="H8548"/>
  <c r="H8549"/>
  <c r="H8550"/>
  <c r="H8551"/>
  <c r="H8552"/>
  <c r="H8553"/>
  <c r="H8554"/>
  <c r="H8555"/>
  <c r="H8556"/>
  <c r="H8557"/>
  <c r="H8558"/>
  <c r="H8559"/>
  <c r="H8560"/>
  <c r="H8561"/>
  <c r="H8562"/>
  <c r="H8563"/>
  <c r="H8564"/>
  <c r="H8565"/>
  <c r="H8566"/>
  <c r="H8567"/>
  <c r="H8568"/>
  <c r="H8569"/>
  <c r="H8570"/>
  <c r="H8571"/>
  <c r="H8572"/>
  <c r="H8573"/>
  <c r="H8574"/>
  <c r="H8575"/>
  <c r="H8576"/>
  <c r="H8577"/>
  <c r="H8578"/>
  <c r="H8579"/>
  <c r="H8580"/>
  <c r="H8581"/>
  <c r="H8582"/>
  <c r="H8583"/>
  <c r="H8584"/>
  <c r="H8585"/>
  <c r="H8586"/>
  <c r="H8587"/>
  <c r="H8588"/>
  <c r="H8589"/>
  <c r="H8590"/>
  <c r="H8591"/>
  <c r="H8592"/>
  <c r="H8593"/>
  <c r="H8594"/>
  <c r="H8595"/>
  <c r="H8596"/>
  <c r="H8597"/>
  <c r="H8598"/>
  <c r="H8599"/>
  <c r="H8600"/>
  <c r="H8601"/>
  <c r="H8602"/>
  <c r="H8603"/>
  <c r="H8604"/>
  <c r="H8605"/>
  <c r="H8606"/>
  <c r="H8607"/>
  <c r="H8608"/>
  <c r="H8609"/>
  <c r="H8610"/>
  <c r="H8611"/>
  <c r="H8612"/>
  <c r="H8613"/>
  <c r="H8614"/>
  <c r="H8615"/>
  <c r="H8616"/>
  <c r="H8617"/>
  <c r="H8618"/>
  <c r="H8619"/>
  <c r="H8620"/>
  <c r="H8621"/>
  <c r="H8622"/>
  <c r="H8623"/>
  <c r="H8624"/>
  <c r="H8625"/>
  <c r="H8626"/>
  <c r="H8627"/>
  <c r="H8628"/>
  <c r="H8629"/>
  <c r="H8630"/>
  <c r="H8631"/>
  <c r="H8632"/>
  <c r="H8633"/>
  <c r="H8634"/>
  <c r="H8635"/>
  <c r="H8636"/>
  <c r="H8637"/>
  <c r="H8638"/>
  <c r="H8639"/>
  <c r="H8640"/>
  <c r="H8641"/>
  <c r="H8642"/>
  <c r="H8643"/>
  <c r="H8644"/>
  <c r="H8645"/>
  <c r="H8646"/>
  <c r="H8647"/>
  <c r="H8648"/>
  <c r="H8649"/>
  <c r="H8650"/>
  <c r="H8651"/>
  <c r="H8652"/>
  <c r="H8653"/>
  <c r="H8654"/>
  <c r="H8655"/>
  <c r="H8656"/>
  <c r="H8657"/>
  <c r="H8658"/>
  <c r="H8659"/>
  <c r="H8660"/>
  <c r="H8661"/>
  <c r="H8662"/>
  <c r="H8663"/>
  <c r="H8664"/>
  <c r="H8665"/>
  <c r="H8666"/>
  <c r="H8667"/>
  <c r="H8668"/>
  <c r="H8669"/>
  <c r="H8670"/>
  <c r="H8671"/>
  <c r="H8672"/>
  <c r="H8673"/>
  <c r="H8674"/>
  <c r="H8675"/>
  <c r="H8676"/>
  <c r="H8677"/>
  <c r="H8678"/>
  <c r="H8679"/>
  <c r="H8680"/>
  <c r="H8681"/>
  <c r="H8682"/>
  <c r="H8683"/>
  <c r="H8684"/>
  <c r="H8685"/>
  <c r="H8686"/>
  <c r="H8687"/>
  <c r="H8688"/>
  <c r="H8689"/>
  <c r="H8690"/>
  <c r="H8691"/>
  <c r="H8692"/>
  <c r="H8693"/>
  <c r="H8694"/>
  <c r="H8695"/>
  <c r="H8696"/>
  <c r="H8697"/>
  <c r="H8698"/>
  <c r="H8699"/>
  <c r="H8700"/>
  <c r="H8701"/>
  <c r="H8702"/>
  <c r="H8703"/>
  <c r="H8704"/>
  <c r="H8705"/>
  <c r="H8706"/>
  <c r="H8707"/>
  <c r="H8708"/>
  <c r="H8709"/>
  <c r="H8710"/>
  <c r="H8711"/>
  <c r="H8712"/>
  <c r="H8713"/>
  <c r="H8714"/>
  <c r="H8715"/>
  <c r="H8716"/>
  <c r="H8717"/>
  <c r="H8718"/>
  <c r="H8719"/>
  <c r="H8720"/>
  <c r="H8721"/>
  <c r="H8722"/>
  <c r="H8723"/>
  <c r="H8724"/>
  <c r="H8725"/>
  <c r="H8726"/>
  <c r="H8727"/>
  <c r="H8728"/>
  <c r="H8729"/>
  <c r="H8730"/>
  <c r="H8731"/>
  <c r="H8732"/>
  <c r="H8733"/>
  <c r="H8734"/>
  <c r="H8735"/>
  <c r="H8736"/>
  <c r="H8737"/>
  <c r="H8738"/>
  <c r="H8739"/>
  <c r="H8740"/>
  <c r="H8741"/>
  <c r="H8742"/>
  <c r="H8743"/>
  <c r="H8744"/>
  <c r="H8745"/>
  <c r="H8746"/>
  <c r="H8747"/>
  <c r="H8748"/>
  <c r="H8749"/>
  <c r="H8750"/>
  <c r="H8751"/>
  <c r="H8752"/>
  <c r="H8753"/>
  <c r="H8754"/>
  <c r="H8755"/>
  <c r="H8756"/>
  <c r="H8757"/>
  <c r="H8758"/>
  <c r="H8759"/>
  <c r="H8760"/>
  <c r="H8761"/>
  <c r="H8762"/>
  <c r="H8763"/>
  <c r="H8764"/>
  <c r="H8765"/>
  <c r="H8766"/>
  <c r="H8767"/>
  <c r="H8768"/>
  <c r="H8769"/>
  <c r="H8770"/>
  <c r="H8771"/>
  <c r="H8772"/>
  <c r="H8773"/>
  <c r="H8774"/>
  <c r="H8775"/>
  <c r="H8776"/>
  <c r="H8777"/>
  <c r="H8778"/>
  <c r="H8779"/>
  <c r="H8780"/>
  <c r="H8781"/>
  <c r="H8782"/>
  <c r="H8783"/>
  <c r="H8784"/>
  <c r="H8785"/>
  <c r="H8786"/>
  <c r="H8787"/>
  <c r="H8788"/>
  <c r="H8789"/>
  <c r="H8790"/>
  <c r="H8791"/>
  <c r="H8792"/>
  <c r="H8793"/>
  <c r="H8794"/>
  <c r="H8795"/>
  <c r="H8796"/>
  <c r="H8797"/>
  <c r="H8798"/>
  <c r="H8799"/>
  <c r="H8800"/>
  <c r="H8801"/>
  <c r="H8802"/>
  <c r="H8803"/>
  <c r="H8804"/>
  <c r="H8805"/>
  <c r="H8806"/>
  <c r="H8807"/>
  <c r="H8808"/>
  <c r="H8809"/>
  <c r="H8810"/>
  <c r="H8811"/>
  <c r="H8812"/>
  <c r="H8813"/>
  <c r="H8814"/>
  <c r="H8815"/>
  <c r="H8816"/>
  <c r="H8817"/>
  <c r="H8818"/>
  <c r="H8819"/>
  <c r="H8820"/>
  <c r="H8821"/>
  <c r="H8822"/>
  <c r="H8823"/>
  <c r="H8824"/>
  <c r="H8825"/>
  <c r="H8826"/>
  <c r="H8827"/>
  <c r="H8828"/>
  <c r="H8829"/>
  <c r="H8830"/>
  <c r="H8831"/>
  <c r="H8832"/>
  <c r="H8833"/>
  <c r="H8834"/>
  <c r="H8835"/>
  <c r="H8836"/>
  <c r="H8837"/>
  <c r="H8838"/>
  <c r="H8839"/>
  <c r="H8840"/>
  <c r="H8841"/>
  <c r="H8842"/>
  <c r="H8843"/>
  <c r="H8844"/>
  <c r="H8845"/>
  <c r="H8846"/>
  <c r="H8847"/>
  <c r="H8848"/>
  <c r="H8849"/>
  <c r="H8850"/>
  <c r="H8851"/>
  <c r="H8852"/>
  <c r="H8853"/>
  <c r="H8854"/>
  <c r="H8855"/>
  <c r="H8856"/>
  <c r="H8857"/>
  <c r="H8858"/>
  <c r="H8859"/>
  <c r="H8860"/>
  <c r="H8861"/>
  <c r="H8862"/>
  <c r="H8863"/>
  <c r="H8864"/>
  <c r="H8865"/>
  <c r="H8866"/>
  <c r="H8867"/>
  <c r="H8868"/>
  <c r="H8869"/>
  <c r="H8870"/>
  <c r="H8871"/>
  <c r="H8872"/>
  <c r="H8873"/>
  <c r="H8874"/>
  <c r="H8875"/>
  <c r="H8876"/>
  <c r="H8877"/>
  <c r="H8878"/>
  <c r="H8879"/>
  <c r="H8880"/>
  <c r="H8881"/>
  <c r="H8882"/>
  <c r="H8883"/>
  <c r="H8884"/>
  <c r="H8885"/>
  <c r="H8886"/>
  <c r="H8887"/>
  <c r="H8888"/>
  <c r="H8889"/>
  <c r="H8890"/>
  <c r="H8891"/>
  <c r="H8892"/>
  <c r="H8893"/>
  <c r="H8894"/>
  <c r="H8895"/>
  <c r="H8896"/>
  <c r="H8897"/>
  <c r="H8898"/>
  <c r="H8899"/>
  <c r="H8900"/>
  <c r="H8901"/>
  <c r="H8902"/>
  <c r="H8903"/>
  <c r="H8904"/>
  <c r="H8905"/>
  <c r="H8906"/>
  <c r="H8907"/>
  <c r="H8908"/>
  <c r="H8909"/>
  <c r="H8910"/>
  <c r="H8911"/>
  <c r="H8912"/>
  <c r="H8913"/>
  <c r="H8914"/>
  <c r="H8915"/>
  <c r="H8916"/>
  <c r="H8917"/>
  <c r="H8918"/>
  <c r="H8919"/>
  <c r="H8920"/>
  <c r="H8921"/>
  <c r="H8922"/>
  <c r="H8923"/>
  <c r="H8924"/>
  <c r="H8925"/>
  <c r="H8926"/>
  <c r="H8927"/>
  <c r="H8928"/>
  <c r="H8929"/>
  <c r="H8930"/>
  <c r="H8931"/>
  <c r="H8932"/>
  <c r="H8933"/>
  <c r="H8934"/>
  <c r="H8935"/>
  <c r="H8936"/>
  <c r="H8937"/>
  <c r="H8938"/>
  <c r="H8939"/>
  <c r="H8940"/>
  <c r="H8941"/>
  <c r="H8942"/>
  <c r="H8943"/>
  <c r="H8944"/>
  <c r="H8945"/>
  <c r="H8946"/>
  <c r="H8947"/>
  <c r="H8948"/>
  <c r="H8949"/>
  <c r="H8950"/>
  <c r="H8951"/>
  <c r="H8952"/>
  <c r="H8953"/>
  <c r="H8954"/>
  <c r="H8955"/>
  <c r="H8956"/>
  <c r="H8957"/>
  <c r="H8958"/>
  <c r="H8959"/>
  <c r="H8960"/>
  <c r="H8961"/>
  <c r="H8962"/>
  <c r="H8963"/>
  <c r="H8964"/>
  <c r="H8965"/>
  <c r="H8966"/>
  <c r="H8967"/>
  <c r="H8968"/>
  <c r="H8969"/>
  <c r="H8970"/>
  <c r="H8971"/>
  <c r="H8972"/>
  <c r="H8973"/>
  <c r="H8974"/>
  <c r="H8975"/>
  <c r="H8976"/>
  <c r="H8977"/>
  <c r="H8978"/>
  <c r="H8979"/>
  <c r="H8980"/>
  <c r="H8981"/>
  <c r="H8982"/>
  <c r="H8983"/>
  <c r="H8984"/>
  <c r="H8985"/>
  <c r="H8986"/>
  <c r="H8987"/>
  <c r="H8988"/>
  <c r="H8989"/>
  <c r="H8990"/>
  <c r="H8991"/>
  <c r="H8992"/>
  <c r="H8993"/>
  <c r="H8994"/>
  <c r="H8995"/>
  <c r="H8996"/>
  <c r="H8997"/>
  <c r="H8998"/>
  <c r="H8999"/>
  <c r="H9000"/>
  <c r="H9001"/>
  <c r="H9002"/>
  <c r="H9003"/>
  <c r="H9004"/>
  <c r="H9005"/>
  <c r="H9006"/>
  <c r="H9007"/>
  <c r="H9008"/>
  <c r="H9009"/>
  <c r="H9010"/>
  <c r="H9011"/>
  <c r="H9012"/>
  <c r="H9013"/>
  <c r="H9014"/>
  <c r="H9015"/>
  <c r="H9016"/>
  <c r="H9017"/>
  <c r="H9018"/>
  <c r="H9019"/>
  <c r="H9020"/>
  <c r="H9021"/>
  <c r="H9022"/>
  <c r="H9023"/>
  <c r="H9024"/>
  <c r="H9025"/>
  <c r="H9026"/>
  <c r="H9027"/>
  <c r="H9028"/>
  <c r="H9029"/>
  <c r="H9030"/>
  <c r="H9031"/>
  <c r="H9032"/>
  <c r="H9033"/>
  <c r="H9034"/>
  <c r="H9035"/>
  <c r="H9036"/>
  <c r="H9037"/>
  <c r="H9038"/>
  <c r="H9039"/>
  <c r="H9040"/>
  <c r="H9041"/>
  <c r="H9042"/>
  <c r="H9043"/>
  <c r="H9044"/>
  <c r="H9045"/>
  <c r="H9046"/>
  <c r="H9047"/>
  <c r="H9048"/>
  <c r="H9049"/>
  <c r="H9050"/>
  <c r="H9051"/>
  <c r="H9052"/>
  <c r="H9053"/>
  <c r="H9054"/>
  <c r="H9055"/>
  <c r="H9056"/>
  <c r="H9057"/>
  <c r="H9058"/>
  <c r="H9059"/>
  <c r="H9060"/>
  <c r="H9061"/>
  <c r="H9062"/>
  <c r="H9063"/>
  <c r="H9064"/>
  <c r="H9065"/>
  <c r="H9066"/>
  <c r="H9067"/>
  <c r="H9068"/>
  <c r="H9069"/>
  <c r="H9070"/>
  <c r="H9071"/>
  <c r="H9072"/>
  <c r="H9073"/>
  <c r="H9074"/>
  <c r="H9075"/>
  <c r="H9076"/>
  <c r="H9077"/>
  <c r="H9078"/>
  <c r="H9079"/>
  <c r="H9080"/>
  <c r="H9081"/>
  <c r="H9082"/>
  <c r="H9083"/>
  <c r="H9084"/>
  <c r="H9085"/>
  <c r="H9086"/>
  <c r="H9087"/>
  <c r="H9088"/>
  <c r="H9089"/>
  <c r="H9090"/>
  <c r="H9091"/>
  <c r="H9092"/>
  <c r="H9093"/>
  <c r="H9094"/>
  <c r="H9095"/>
  <c r="H9096"/>
  <c r="H9097"/>
  <c r="H9098"/>
  <c r="H9099"/>
  <c r="H9100"/>
  <c r="H9101"/>
  <c r="H9102"/>
  <c r="H9103"/>
  <c r="H9104"/>
  <c r="H9105"/>
  <c r="H9106"/>
  <c r="H9107"/>
  <c r="H9108"/>
  <c r="H9109"/>
  <c r="H9110"/>
  <c r="H9111"/>
  <c r="H9112"/>
  <c r="H9113"/>
  <c r="H9114"/>
  <c r="H9115"/>
  <c r="H9116"/>
  <c r="H9117"/>
  <c r="H9118"/>
  <c r="H9119"/>
  <c r="H9120"/>
  <c r="H9121"/>
  <c r="H9122"/>
  <c r="H9123"/>
  <c r="H9124"/>
  <c r="H9125"/>
  <c r="H9126"/>
  <c r="H9127"/>
  <c r="H9128"/>
  <c r="H9129"/>
  <c r="H9130"/>
  <c r="H9131"/>
  <c r="H9132"/>
  <c r="H9133"/>
  <c r="H9134"/>
  <c r="H9135"/>
  <c r="H9136"/>
  <c r="H9137"/>
  <c r="H9138"/>
  <c r="H9139"/>
  <c r="H9140"/>
  <c r="H9141"/>
  <c r="H9142"/>
  <c r="H9143"/>
  <c r="H9144"/>
  <c r="H9145"/>
  <c r="H9146"/>
  <c r="H9147"/>
  <c r="H9148"/>
  <c r="H9149"/>
  <c r="H9150"/>
  <c r="H9151"/>
  <c r="H9152"/>
  <c r="H9153"/>
  <c r="H9154"/>
  <c r="H9155"/>
  <c r="H9156"/>
  <c r="H9157"/>
  <c r="H9158"/>
  <c r="H9159"/>
  <c r="H9160"/>
  <c r="H9161"/>
  <c r="H9162"/>
  <c r="H9163"/>
  <c r="H9164"/>
  <c r="H9165"/>
  <c r="H9166"/>
  <c r="H9167"/>
  <c r="H9168"/>
  <c r="H9169"/>
  <c r="H9170"/>
  <c r="H9171"/>
  <c r="H9172"/>
  <c r="H9173"/>
  <c r="H9174"/>
  <c r="H9175"/>
  <c r="H9176"/>
  <c r="H9177"/>
  <c r="H9178"/>
  <c r="H9179"/>
  <c r="H9180"/>
  <c r="H9181"/>
  <c r="H9182"/>
  <c r="H9183"/>
  <c r="H9184"/>
  <c r="H9185"/>
  <c r="H9186"/>
  <c r="H9187"/>
  <c r="H9188"/>
  <c r="H9189"/>
  <c r="H9190"/>
  <c r="H9191"/>
  <c r="H9192"/>
  <c r="H9193"/>
  <c r="H9194"/>
  <c r="H9195"/>
  <c r="H9196"/>
  <c r="H9197"/>
  <c r="H9198"/>
  <c r="H9199"/>
  <c r="H9200"/>
  <c r="H9201"/>
  <c r="H9202"/>
  <c r="H9203"/>
  <c r="H9204"/>
  <c r="H9205"/>
  <c r="H9206"/>
  <c r="H9207"/>
  <c r="H9208"/>
  <c r="H9209"/>
  <c r="H9210"/>
  <c r="H9211"/>
  <c r="H9212"/>
  <c r="H9213"/>
  <c r="H9214"/>
  <c r="H9215"/>
  <c r="H9216"/>
  <c r="H9217"/>
  <c r="H9218"/>
  <c r="H9219"/>
  <c r="H9220"/>
  <c r="H9221"/>
  <c r="H9222"/>
  <c r="H9223"/>
  <c r="H9224"/>
  <c r="H9225"/>
  <c r="H9226"/>
  <c r="H9227"/>
  <c r="H9228"/>
  <c r="H9229"/>
  <c r="H9230"/>
  <c r="H9231"/>
  <c r="H9232"/>
  <c r="H9233"/>
  <c r="H9234"/>
  <c r="H9235"/>
  <c r="H9236"/>
  <c r="H9237"/>
  <c r="H9238"/>
  <c r="H9239"/>
  <c r="H9240"/>
  <c r="H9241"/>
  <c r="H9242"/>
  <c r="H9243"/>
  <c r="H9244"/>
  <c r="H9245"/>
  <c r="H9246"/>
  <c r="H9247"/>
  <c r="H9248"/>
  <c r="H9249"/>
  <c r="H9250"/>
  <c r="H9251"/>
  <c r="H9252"/>
  <c r="H9253"/>
  <c r="H9254"/>
  <c r="H9255"/>
  <c r="H9256"/>
  <c r="H9257"/>
  <c r="H9258"/>
  <c r="H9259"/>
  <c r="H9260"/>
  <c r="H9261"/>
  <c r="H9262"/>
  <c r="H9263"/>
  <c r="H9264"/>
  <c r="H9265"/>
  <c r="H9266"/>
  <c r="H9267"/>
  <c r="H9268"/>
  <c r="H9269"/>
  <c r="H9270"/>
  <c r="H9271"/>
  <c r="H9272"/>
  <c r="H9273"/>
  <c r="H9274"/>
  <c r="H9275"/>
  <c r="H9276"/>
  <c r="H9277"/>
  <c r="H9278"/>
  <c r="H9279"/>
  <c r="H9280"/>
  <c r="H9281"/>
  <c r="H9282"/>
  <c r="H9283"/>
  <c r="H9284"/>
  <c r="H9285"/>
  <c r="H9286"/>
  <c r="H9287"/>
  <c r="H9288"/>
  <c r="H9289"/>
  <c r="H9290"/>
  <c r="H9291"/>
  <c r="H9292"/>
  <c r="H9293"/>
  <c r="H9294"/>
  <c r="H9295"/>
  <c r="H9296"/>
  <c r="H9297"/>
  <c r="H9298"/>
  <c r="H9299"/>
  <c r="H9300"/>
  <c r="H9301"/>
  <c r="H9302"/>
  <c r="H9303"/>
  <c r="H9304"/>
  <c r="H9305"/>
  <c r="H9306"/>
  <c r="H9307"/>
  <c r="H9308"/>
  <c r="H9309"/>
  <c r="H9310"/>
  <c r="H9311"/>
  <c r="H9312"/>
  <c r="H9313"/>
  <c r="H9314"/>
  <c r="H9315"/>
  <c r="H9316"/>
  <c r="H9317"/>
  <c r="H9318"/>
  <c r="H9319"/>
  <c r="H9320"/>
  <c r="H9321"/>
  <c r="H9322"/>
  <c r="H9323"/>
  <c r="H9324"/>
  <c r="H9325"/>
  <c r="H9326"/>
  <c r="H9327"/>
  <c r="H9328"/>
  <c r="H9329"/>
  <c r="H9330"/>
  <c r="H9331"/>
  <c r="H9332"/>
  <c r="H9333"/>
  <c r="H9334"/>
  <c r="H9335"/>
  <c r="H9336"/>
  <c r="H9337"/>
  <c r="H9338"/>
  <c r="H9339"/>
  <c r="H9340"/>
  <c r="H9341"/>
  <c r="H9342"/>
  <c r="H9343"/>
  <c r="H9344"/>
  <c r="H9345"/>
  <c r="H9346"/>
  <c r="H9347"/>
  <c r="H9348"/>
  <c r="H9349"/>
  <c r="H9350"/>
  <c r="H9351"/>
  <c r="H9352"/>
  <c r="H9353"/>
  <c r="H9354"/>
  <c r="H9355"/>
  <c r="H9356"/>
  <c r="H9357"/>
  <c r="H9358"/>
  <c r="H9359"/>
  <c r="H9360"/>
  <c r="H9361"/>
  <c r="H9362"/>
  <c r="H9363"/>
  <c r="H9364"/>
  <c r="H9365"/>
  <c r="H9366"/>
  <c r="H9367"/>
  <c r="H9368"/>
  <c r="H9369"/>
  <c r="H9370"/>
  <c r="H9371"/>
  <c r="H9372"/>
  <c r="H9373"/>
  <c r="H9374"/>
  <c r="H9375"/>
  <c r="H9376"/>
  <c r="H9377"/>
  <c r="H9378"/>
  <c r="H9379"/>
  <c r="H9380"/>
  <c r="H9381"/>
  <c r="H9382"/>
  <c r="H9383"/>
  <c r="H9384"/>
  <c r="H9385"/>
  <c r="H9386"/>
  <c r="H9387"/>
  <c r="H9388"/>
  <c r="H9389"/>
  <c r="H9390"/>
  <c r="H9391"/>
  <c r="H9392"/>
  <c r="H9393"/>
  <c r="H9394"/>
  <c r="H9395"/>
  <c r="H9396"/>
  <c r="H9397"/>
  <c r="H9398"/>
  <c r="H9399"/>
  <c r="H9400"/>
  <c r="H9401"/>
  <c r="H9402"/>
  <c r="H9403"/>
  <c r="H9404"/>
  <c r="H9405"/>
  <c r="H9406"/>
  <c r="H9407"/>
  <c r="H9408"/>
  <c r="H9409"/>
  <c r="H9410"/>
  <c r="H9411"/>
  <c r="H9412"/>
  <c r="H9413"/>
  <c r="H9414"/>
  <c r="H9415"/>
  <c r="H9416"/>
  <c r="H9417"/>
  <c r="H9418"/>
  <c r="H9419"/>
  <c r="H9420"/>
  <c r="H9421"/>
  <c r="H9422"/>
  <c r="H9423"/>
  <c r="H9424"/>
  <c r="H9425"/>
  <c r="H9426"/>
  <c r="H9427"/>
  <c r="H9428"/>
  <c r="H9429"/>
  <c r="H9430"/>
  <c r="H9431"/>
  <c r="H9432"/>
  <c r="H9433"/>
  <c r="H9434"/>
  <c r="H9435"/>
  <c r="H9436"/>
  <c r="H9437"/>
  <c r="H9438"/>
  <c r="H9439"/>
  <c r="H9440"/>
  <c r="H9441"/>
  <c r="H9442"/>
  <c r="H9443"/>
  <c r="H9444"/>
  <c r="H9445"/>
  <c r="H9446"/>
  <c r="H9447"/>
  <c r="H9448"/>
  <c r="H9449"/>
  <c r="H9450"/>
  <c r="H9451"/>
  <c r="H9452"/>
  <c r="H9453"/>
  <c r="H9454"/>
  <c r="H9455"/>
  <c r="H9456"/>
  <c r="H9457"/>
  <c r="H9458"/>
  <c r="H9459"/>
  <c r="H9460"/>
  <c r="H9461"/>
  <c r="H9462"/>
  <c r="H9463"/>
  <c r="H9464"/>
  <c r="H9465"/>
  <c r="H9466"/>
  <c r="H9467"/>
  <c r="H9468"/>
  <c r="H9469"/>
  <c r="H9470"/>
  <c r="H9471"/>
  <c r="H9472"/>
  <c r="H9473"/>
  <c r="H9474"/>
  <c r="H9475"/>
  <c r="H9476"/>
  <c r="H9477"/>
  <c r="H9478"/>
  <c r="H9479"/>
  <c r="H9480"/>
  <c r="H9481"/>
  <c r="H9482"/>
  <c r="H9483"/>
  <c r="H9484"/>
  <c r="H9485"/>
  <c r="H9486"/>
  <c r="H9487"/>
  <c r="H9488"/>
  <c r="H9489"/>
  <c r="H9490"/>
  <c r="H9491"/>
  <c r="H9492"/>
  <c r="H9493"/>
  <c r="H9494"/>
  <c r="H9495"/>
  <c r="H9496"/>
  <c r="H9497"/>
  <c r="H9498"/>
  <c r="H9499"/>
  <c r="H9500"/>
  <c r="H9501"/>
  <c r="H9502"/>
  <c r="H9503"/>
  <c r="H9504"/>
  <c r="H9505"/>
  <c r="H9506"/>
  <c r="H9507"/>
  <c r="H9508"/>
  <c r="H9509"/>
  <c r="H9510"/>
  <c r="H9511"/>
  <c r="H9512"/>
  <c r="H9513"/>
  <c r="H9514"/>
  <c r="H9515"/>
  <c r="H9516"/>
  <c r="H9517"/>
  <c r="H9518"/>
  <c r="H9519"/>
  <c r="H9520"/>
  <c r="H9521"/>
  <c r="H9522"/>
  <c r="H9523"/>
  <c r="H9524"/>
  <c r="H9525"/>
  <c r="H9526"/>
  <c r="H9527"/>
  <c r="H9528"/>
  <c r="H9529"/>
  <c r="H9530"/>
  <c r="H9531"/>
  <c r="H9532"/>
  <c r="H9533"/>
  <c r="H9534"/>
  <c r="H9535"/>
  <c r="H9536"/>
  <c r="H9537"/>
  <c r="H9538"/>
  <c r="H9539"/>
  <c r="H9540"/>
  <c r="H9541"/>
  <c r="H9542"/>
  <c r="H9543"/>
  <c r="H9544"/>
  <c r="H9545"/>
  <c r="H9546"/>
  <c r="H9547"/>
  <c r="H9548"/>
  <c r="H9549"/>
  <c r="H9550"/>
  <c r="H9551"/>
  <c r="H9552"/>
  <c r="H9553"/>
  <c r="H9554"/>
  <c r="H9555"/>
  <c r="H9556"/>
  <c r="H9557"/>
  <c r="H9558"/>
  <c r="H9559"/>
  <c r="H9560"/>
  <c r="H9561"/>
  <c r="H9562"/>
  <c r="H9563"/>
  <c r="H9564"/>
  <c r="H9565"/>
  <c r="H9566"/>
  <c r="H9567"/>
  <c r="H9568"/>
  <c r="H9569"/>
  <c r="H9570"/>
  <c r="H9571"/>
  <c r="H9572"/>
  <c r="H9573"/>
  <c r="H9574"/>
  <c r="H9575"/>
  <c r="H9576"/>
  <c r="H9577"/>
  <c r="H9578"/>
  <c r="H9579"/>
  <c r="H9580"/>
  <c r="H9581"/>
  <c r="H9582"/>
  <c r="H9583"/>
  <c r="H9584"/>
  <c r="H9585"/>
  <c r="H9586"/>
  <c r="H9587"/>
  <c r="H9588"/>
  <c r="H9589"/>
  <c r="H9590"/>
  <c r="H9591"/>
  <c r="H9592"/>
  <c r="H9593"/>
  <c r="H9594"/>
  <c r="H9595"/>
  <c r="H9596"/>
  <c r="H9597"/>
  <c r="H9598"/>
  <c r="H9599"/>
  <c r="H9600"/>
  <c r="H9601"/>
  <c r="H9602"/>
  <c r="H9603"/>
  <c r="H9604"/>
  <c r="H9605"/>
  <c r="H9606"/>
  <c r="H9607"/>
  <c r="H9608"/>
  <c r="H9609"/>
  <c r="H9610"/>
  <c r="H9611"/>
  <c r="H9612"/>
  <c r="H9613"/>
  <c r="H9614"/>
  <c r="H9615"/>
  <c r="H9616"/>
  <c r="H9617"/>
  <c r="H9618"/>
  <c r="H9619"/>
  <c r="H9620"/>
  <c r="H9621"/>
  <c r="H9622"/>
  <c r="H9623"/>
  <c r="H9624"/>
  <c r="H9625"/>
  <c r="H9626"/>
  <c r="H9627"/>
  <c r="H9628"/>
  <c r="H9629"/>
  <c r="H9630"/>
  <c r="H9631"/>
  <c r="H9632"/>
  <c r="H9633"/>
  <c r="H9634"/>
  <c r="H9635"/>
  <c r="H9636"/>
  <c r="H9637"/>
  <c r="H9638"/>
  <c r="H9639"/>
  <c r="H9640"/>
  <c r="H9641"/>
  <c r="H9642"/>
  <c r="H9643"/>
  <c r="H9644"/>
  <c r="H9645"/>
  <c r="H9646"/>
  <c r="H9647"/>
  <c r="H9648"/>
  <c r="H9649"/>
  <c r="H9650"/>
  <c r="H9651"/>
  <c r="H9652"/>
  <c r="H9653"/>
  <c r="H9654"/>
  <c r="H9655"/>
  <c r="H9656"/>
  <c r="H9657"/>
  <c r="H9658"/>
  <c r="H9659"/>
  <c r="H9660"/>
  <c r="H9661"/>
  <c r="H9662"/>
  <c r="H9663"/>
  <c r="H9664"/>
  <c r="H9665"/>
  <c r="H9666"/>
  <c r="H9667"/>
  <c r="H9668"/>
  <c r="H9669"/>
  <c r="H9670"/>
  <c r="H9671"/>
  <c r="H9672"/>
  <c r="H9673"/>
  <c r="H9674"/>
  <c r="H9675"/>
  <c r="H9676"/>
  <c r="H9677"/>
  <c r="H9678"/>
  <c r="H9679"/>
  <c r="H9680"/>
  <c r="H9681"/>
  <c r="H9682"/>
  <c r="H9683"/>
  <c r="H9684"/>
  <c r="H9685"/>
  <c r="H9686"/>
  <c r="H9687"/>
  <c r="H9688"/>
  <c r="H9689"/>
  <c r="H9690"/>
  <c r="H9691"/>
  <c r="H9692"/>
  <c r="H9693"/>
  <c r="H9694"/>
  <c r="H9695"/>
  <c r="H9696"/>
  <c r="H9697"/>
  <c r="H9698"/>
  <c r="H9699"/>
  <c r="H9700"/>
  <c r="H9701"/>
  <c r="H9702"/>
  <c r="H9703"/>
  <c r="H9704"/>
  <c r="H9705"/>
  <c r="H9706"/>
  <c r="H9707"/>
  <c r="H9708"/>
  <c r="H9709"/>
  <c r="H9710"/>
  <c r="H9711"/>
  <c r="H9712"/>
  <c r="H9713"/>
  <c r="H9714"/>
  <c r="H9715"/>
  <c r="H9716"/>
  <c r="H9717"/>
  <c r="H9718"/>
  <c r="H9719"/>
  <c r="H9720"/>
  <c r="H9721"/>
  <c r="H9722"/>
  <c r="H9723"/>
  <c r="H9724"/>
  <c r="H9725"/>
  <c r="H9726"/>
  <c r="H9727"/>
  <c r="H9728"/>
  <c r="H9729"/>
  <c r="H9730"/>
  <c r="H9731"/>
  <c r="H9732"/>
  <c r="H9733"/>
  <c r="H9734"/>
  <c r="H9735"/>
  <c r="H9736"/>
  <c r="H9737"/>
  <c r="H9738"/>
  <c r="H9739"/>
  <c r="H9740"/>
  <c r="H9741"/>
  <c r="H9742"/>
  <c r="H9743"/>
  <c r="H9744"/>
  <c r="H9745"/>
  <c r="H9746"/>
  <c r="H9747"/>
  <c r="H9748"/>
  <c r="H9749"/>
  <c r="H9750"/>
  <c r="H9751"/>
  <c r="H9752"/>
  <c r="H9753"/>
  <c r="H9754"/>
  <c r="H9755"/>
  <c r="H9756"/>
  <c r="H9757"/>
  <c r="H9758"/>
  <c r="H9759"/>
  <c r="H9760"/>
  <c r="H9761"/>
  <c r="H9762"/>
  <c r="H9763"/>
  <c r="H9764"/>
  <c r="H9765"/>
  <c r="H9766"/>
  <c r="H9767"/>
  <c r="H9768"/>
  <c r="H9769"/>
  <c r="H9770"/>
  <c r="H9771"/>
  <c r="H9772"/>
  <c r="H9773"/>
  <c r="H9774"/>
  <c r="H9775"/>
  <c r="H9776"/>
  <c r="H9777"/>
  <c r="H9778"/>
  <c r="H9779"/>
  <c r="H9780"/>
  <c r="H9781"/>
  <c r="H9782"/>
  <c r="H9783"/>
  <c r="H9784"/>
  <c r="H9785"/>
  <c r="H9786"/>
  <c r="H9787"/>
  <c r="H9788"/>
  <c r="H9789"/>
  <c r="H9790"/>
  <c r="H9791"/>
  <c r="H9792"/>
  <c r="H9793"/>
  <c r="H9794"/>
  <c r="H9795"/>
  <c r="H9796"/>
  <c r="H9797"/>
  <c r="H9798"/>
  <c r="H9799"/>
  <c r="H9800"/>
  <c r="H9801"/>
  <c r="H9802"/>
  <c r="H9803"/>
  <c r="H9804"/>
  <c r="H9805"/>
  <c r="H9806"/>
  <c r="H9807"/>
  <c r="H9808"/>
  <c r="H9809"/>
  <c r="H9810"/>
  <c r="H9811"/>
  <c r="H9812"/>
  <c r="H9813"/>
  <c r="H9814"/>
  <c r="H9815"/>
  <c r="H9816"/>
  <c r="H9817"/>
  <c r="H9818"/>
  <c r="H9819"/>
  <c r="H9820"/>
  <c r="H9821"/>
  <c r="H9822"/>
  <c r="H9823"/>
  <c r="H9824"/>
  <c r="H9825"/>
  <c r="H9826"/>
  <c r="H9827"/>
  <c r="H9828"/>
  <c r="H9829"/>
  <c r="H9830"/>
  <c r="H9831"/>
  <c r="H9832"/>
  <c r="H9833"/>
  <c r="H9834"/>
  <c r="H9835"/>
  <c r="H9836"/>
  <c r="H9837"/>
  <c r="H9838"/>
  <c r="H9839"/>
  <c r="H9840"/>
  <c r="H9841"/>
  <c r="H9842"/>
  <c r="H9843"/>
  <c r="H9844"/>
  <c r="H9845"/>
  <c r="H9846"/>
  <c r="H9847"/>
  <c r="H9848"/>
  <c r="H9849"/>
  <c r="H9850"/>
  <c r="H9851"/>
  <c r="H9852"/>
  <c r="H9853"/>
  <c r="H9854"/>
  <c r="H9855"/>
  <c r="H9856"/>
  <c r="H9857"/>
  <c r="H9858"/>
  <c r="H9859"/>
  <c r="H9860"/>
  <c r="H9861"/>
  <c r="H9862"/>
  <c r="H9863"/>
  <c r="H9864"/>
  <c r="H9865"/>
  <c r="H9866"/>
  <c r="H9867"/>
  <c r="H9868"/>
  <c r="H9869"/>
  <c r="H9870"/>
  <c r="H9871"/>
  <c r="H9872"/>
  <c r="H9873"/>
  <c r="H9874"/>
  <c r="H9875"/>
  <c r="H9876"/>
  <c r="H9877"/>
  <c r="H9878"/>
  <c r="H9879"/>
  <c r="H9880"/>
  <c r="H9881"/>
  <c r="H9882"/>
  <c r="H9883"/>
  <c r="H9884"/>
  <c r="H9885"/>
  <c r="H9886"/>
  <c r="H9887"/>
  <c r="H9888"/>
  <c r="H9889"/>
  <c r="H9890"/>
  <c r="H9891"/>
  <c r="H9892"/>
  <c r="H9893"/>
  <c r="H9894"/>
  <c r="H9895"/>
  <c r="H9896"/>
  <c r="H9897"/>
  <c r="H9898"/>
  <c r="H9899"/>
  <c r="H9900"/>
  <c r="H9901"/>
  <c r="H9902"/>
  <c r="H9903"/>
  <c r="H9904"/>
  <c r="H9905"/>
  <c r="H9906"/>
  <c r="H9907"/>
  <c r="H9908"/>
  <c r="H9909"/>
  <c r="H9910"/>
  <c r="H9911"/>
  <c r="H9912"/>
  <c r="H9913"/>
  <c r="H9914"/>
  <c r="H9915"/>
  <c r="H9916"/>
  <c r="H9917"/>
  <c r="H9918"/>
  <c r="H9919"/>
  <c r="H9920"/>
  <c r="H9921"/>
  <c r="H9922"/>
  <c r="H9923"/>
  <c r="H9924"/>
  <c r="H9925"/>
  <c r="H9926"/>
  <c r="H9927"/>
  <c r="H9928"/>
  <c r="H9929"/>
  <c r="H9930"/>
  <c r="H9931"/>
  <c r="H9932"/>
  <c r="H9933"/>
  <c r="H9934"/>
  <c r="H9935"/>
  <c r="H9936"/>
  <c r="H9937"/>
  <c r="H9938"/>
  <c r="H9939"/>
  <c r="H9940"/>
  <c r="H9941"/>
  <c r="H9942"/>
  <c r="H9943"/>
  <c r="H9944"/>
  <c r="H9945"/>
  <c r="H9946"/>
  <c r="H9947"/>
  <c r="H9948"/>
  <c r="H9949"/>
  <c r="H9950"/>
  <c r="H9951"/>
  <c r="H9952"/>
  <c r="H9953"/>
  <c r="H9954"/>
  <c r="H9955"/>
  <c r="H9956"/>
  <c r="H9957"/>
  <c r="H9958"/>
  <c r="H9959"/>
  <c r="H9960"/>
  <c r="H9961"/>
  <c r="H9962"/>
  <c r="H9963"/>
  <c r="H9964"/>
  <c r="H9965"/>
  <c r="H9966"/>
  <c r="H9967"/>
  <c r="H9968"/>
  <c r="H9969"/>
  <c r="H9970"/>
  <c r="H9971"/>
  <c r="H9972"/>
  <c r="H9973"/>
  <c r="H9974"/>
  <c r="H9975"/>
  <c r="H9976"/>
  <c r="H9977"/>
  <c r="H9978"/>
  <c r="H9979"/>
  <c r="H9980"/>
  <c r="H9981"/>
  <c r="H9982"/>
  <c r="H9983"/>
  <c r="H9984"/>
  <c r="H9985"/>
  <c r="H9986"/>
  <c r="H9987"/>
  <c r="H9988"/>
  <c r="H9989"/>
  <c r="H9990"/>
  <c r="H9991"/>
  <c r="H9992"/>
  <c r="H9993"/>
  <c r="H9994"/>
  <c r="H9995"/>
  <c r="H9996"/>
  <c r="H9997"/>
  <c r="H9998"/>
  <c r="H9999"/>
  <c r="H10000"/>
  <c r="H10001"/>
  <c r="H10002"/>
  <c r="H10003"/>
  <c r="H10004"/>
  <c r="H10005"/>
  <c r="H10006"/>
  <c r="H10007"/>
  <c r="H10008"/>
  <c r="H10009"/>
  <c r="H10010"/>
  <c r="H10011"/>
  <c r="H10012"/>
  <c r="H10013"/>
  <c r="H10014"/>
  <c r="H10015"/>
  <c r="H10016"/>
  <c r="H10017"/>
  <c r="H10018"/>
  <c r="H10019"/>
  <c r="H10020"/>
  <c r="H10021"/>
  <c r="H10022"/>
  <c r="H10023"/>
  <c r="H10024"/>
  <c r="H10025"/>
  <c r="H10026"/>
  <c r="H10027"/>
  <c r="H10028"/>
  <c r="H10029"/>
  <c r="H10030"/>
  <c r="H10031"/>
  <c r="H10032"/>
  <c r="H10033"/>
  <c r="H10034"/>
  <c r="H10035"/>
  <c r="H10036"/>
  <c r="H10037"/>
  <c r="H10038"/>
  <c r="H10039"/>
  <c r="H10040"/>
  <c r="H10041"/>
  <c r="H10042"/>
  <c r="H10043"/>
  <c r="H10044"/>
  <c r="H10045"/>
  <c r="H10046"/>
  <c r="H10047"/>
  <c r="H10048"/>
  <c r="H10049"/>
  <c r="H10050"/>
  <c r="H10051"/>
  <c r="H10052"/>
  <c r="H10053"/>
  <c r="H10054"/>
  <c r="H10055"/>
  <c r="H10056"/>
  <c r="H10057"/>
  <c r="H10058"/>
  <c r="H10059"/>
  <c r="H10060"/>
  <c r="H10061"/>
  <c r="H10062"/>
  <c r="H10063"/>
  <c r="H10064"/>
  <c r="H10065"/>
  <c r="H10066"/>
  <c r="H10067"/>
  <c r="H10068"/>
  <c r="H10069"/>
  <c r="H10070"/>
  <c r="H10071"/>
  <c r="H10072"/>
  <c r="H10073"/>
  <c r="H10074"/>
  <c r="H10075"/>
  <c r="H10076"/>
  <c r="H10077"/>
  <c r="H10078"/>
  <c r="H10079"/>
  <c r="H10080"/>
  <c r="H10081"/>
  <c r="H10082"/>
  <c r="H10083"/>
  <c r="H10084"/>
  <c r="H10085"/>
  <c r="H10086"/>
  <c r="H10087"/>
  <c r="H10088"/>
  <c r="H10089"/>
  <c r="H10090"/>
  <c r="H10091"/>
  <c r="H10092"/>
  <c r="H10093"/>
  <c r="H10094"/>
  <c r="H10095"/>
  <c r="H10096"/>
  <c r="H10097"/>
  <c r="H10098"/>
  <c r="H10099"/>
  <c r="H10100"/>
  <c r="H10101"/>
  <c r="H10102"/>
  <c r="H10103"/>
  <c r="H10104"/>
  <c r="H10105"/>
  <c r="H10106"/>
  <c r="H10107"/>
  <c r="H10108"/>
  <c r="H10109"/>
  <c r="H10110"/>
  <c r="H10111"/>
  <c r="H10112"/>
  <c r="H10113"/>
  <c r="H10114"/>
  <c r="H10115"/>
  <c r="H10116"/>
  <c r="H10117"/>
  <c r="H10118"/>
  <c r="H10119"/>
  <c r="H10120"/>
  <c r="H10121"/>
  <c r="H10122"/>
  <c r="H10123"/>
  <c r="H10124"/>
  <c r="H10125"/>
  <c r="H10126"/>
  <c r="H10127"/>
  <c r="H10128"/>
  <c r="H10129"/>
  <c r="H10130"/>
  <c r="H10131"/>
  <c r="H10132"/>
  <c r="H10133"/>
  <c r="H10134"/>
  <c r="H10135"/>
  <c r="H10136"/>
  <c r="H10137"/>
  <c r="H10138"/>
  <c r="H10139"/>
  <c r="H10140"/>
  <c r="H10141"/>
  <c r="H10142"/>
  <c r="H10143"/>
  <c r="H10144"/>
  <c r="H10145"/>
  <c r="H10146"/>
  <c r="H10147"/>
  <c r="H10148"/>
  <c r="H10149"/>
  <c r="H10150"/>
  <c r="H10151"/>
  <c r="H10152"/>
  <c r="H10153"/>
  <c r="H10154"/>
  <c r="H10155"/>
  <c r="H10156"/>
  <c r="H10157"/>
  <c r="H10158"/>
  <c r="H10159"/>
  <c r="H10160"/>
  <c r="H10161"/>
  <c r="H10162"/>
  <c r="H10163"/>
  <c r="H10164"/>
  <c r="H10165"/>
  <c r="H10166"/>
  <c r="H10167"/>
  <c r="H10168"/>
  <c r="H10169"/>
  <c r="H10170"/>
  <c r="H10171"/>
  <c r="H10172"/>
  <c r="H10173"/>
  <c r="H10174"/>
  <c r="H10175"/>
  <c r="H10176"/>
  <c r="H10177"/>
  <c r="H10178"/>
  <c r="H10179"/>
  <c r="H10180"/>
  <c r="H10181"/>
  <c r="H10182"/>
  <c r="H10183"/>
  <c r="H10184"/>
  <c r="H10185"/>
  <c r="H10186"/>
  <c r="H10187"/>
  <c r="H10188"/>
  <c r="H10189"/>
  <c r="H10190"/>
  <c r="H10191"/>
  <c r="H10192"/>
  <c r="H10193"/>
  <c r="H10194"/>
  <c r="H10195"/>
  <c r="H10196"/>
  <c r="H10197"/>
  <c r="H10198"/>
  <c r="H10199"/>
  <c r="H10200"/>
  <c r="H10201"/>
  <c r="H10202"/>
  <c r="H10203"/>
  <c r="H10204"/>
  <c r="H10205"/>
  <c r="H10206"/>
  <c r="H10207"/>
  <c r="H10208"/>
  <c r="H10209"/>
  <c r="H10210"/>
  <c r="H10211"/>
  <c r="H10212"/>
  <c r="H10213"/>
  <c r="H10214"/>
  <c r="H10215"/>
  <c r="H10216"/>
  <c r="H10217"/>
  <c r="H10218"/>
  <c r="H10219"/>
  <c r="H10220"/>
  <c r="H10221"/>
  <c r="H10222"/>
  <c r="H10223"/>
  <c r="H10224"/>
  <c r="H10225"/>
  <c r="H10226"/>
  <c r="H10227"/>
  <c r="H10228"/>
  <c r="H10229"/>
  <c r="H10230"/>
  <c r="H10231"/>
  <c r="H10232"/>
  <c r="H10233"/>
  <c r="H10234"/>
  <c r="H10235"/>
  <c r="H10236"/>
  <c r="H10237"/>
  <c r="H10238"/>
  <c r="H10239"/>
  <c r="H10240"/>
  <c r="H10241"/>
  <c r="H10242"/>
  <c r="H10243"/>
  <c r="H10244"/>
  <c r="H10245"/>
  <c r="H10246"/>
  <c r="H10247"/>
  <c r="H10248"/>
  <c r="H10249"/>
  <c r="H10250"/>
  <c r="H10251"/>
  <c r="H10252"/>
  <c r="H10253"/>
  <c r="H10254"/>
  <c r="H10255"/>
  <c r="H10256"/>
  <c r="H10257"/>
  <c r="H10258"/>
  <c r="H10259"/>
  <c r="H10260"/>
  <c r="H10261"/>
  <c r="H10262"/>
  <c r="H10263"/>
  <c r="H10264"/>
  <c r="H10265"/>
  <c r="H10266"/>
  <c r="H10267"/>
  <c r="H10268"/>
  <c r="H10269"/>
  <c r="H10270"/>
  <c r="H10271"/>
  <c r="H10272"/>
  <c r="H10273"/>
  <c r="H10274"/>
  <c r="H10275"/>
  <c r="H10276"/>
  <c r="H10277"/>
  <c r="H10278"/>
  <c r="H10279"/>
  <c r="H10280"/>
  <c r="H10281"/>
  <c r="H10282"/>
  <c r="H10283"/>
  <c r="H10284"/>
  <c r="H10285"/>
  <c r="H10286"/>
  <c r="H10287"/>
  <c r="H10288"/>
  <c r="H10289"/>
  <c r="H10290"/>
  <c r="H10291"/>
  <c r="H10292"/>
  <c r="H10293"/>
  <c r="H10294"/>
  <c r="H10295"/>
  <c r="H10296"/>
  <c r="H10297"/>
  <c r="H10298"/>
  <c r="H10299"/>
  <c r="H10300"/>
  <c r="H10301"/>
  <c r="H10302"/>
  <c r="H10303"/>
  <c r="H10304"/>
  <c r="H10305"/>
  <c r="H10306"/>
  <c r="H10307"/>
  <c r="H10308"/>
  <c r="H10309"/>
  <c r="H10310"/>
  <c r="H10311"/>
  <c r="H10312"/>
  <c r="H10313"/>
  <c r="H10314"/>
  <c r="H10315"/>
  <c r="H10316"/>
  <c r="H10317"/>
  <c r="H10318"/>
  <c r="H10319"/>
  <c r="H10320"/>
  <c r="H10321"/>
  <c r="H10322"/>
  <c r="H10323"/>
  <c r="H10324"/>
  <c r="H10325"/>
  <c r="H10326"/>
  <c r="H10327"/>
  <c r="H10328"/>
  <c r="H10329"/>
  <c r="H10330"/>
  <c r="H10331"/>
  <c r="H10332"/>
  <c r="H10333"/>
  <c r="H10334"/>
  <c r="H10335"/>
  <c r="H10336"/>
  <c r="H10337"/>
  <c r="H10338"/>
  <c r="H10339"/>
  <c r="H10340"/>
  <c r="H10341"/>
  <c r="H10342"/>
  <c r="H10343"/>
  <c r="H10344"/>
  <c r="H10345"/>
  <c r="H10346"/>
  <c r="H10347"/>
  <c r="H10348"/>
  <c r="H10349"/>
  <c r="H10350"/>
  <c r="H10351"/>
  <c r="H10352"/>
  <c r="H10353"/>
  <c r="H10354"/>
  <c r="H10355"/>
  <c r="H10356"/>
  <c r="H10357"/>
  <c r="H10358"/>
  <c r="H10359"/>
  <c r="H10360"/>
  <c r="H10361"/>
  <c r="H10362"/>
  <c r="H10363"/>
  <c r="H10364"/>
  <c r="H10365"/>
  <c r="H10366"/>
  <c r="H10367"/>
  <c r="H10368"/>
  <c r="H10369"/>
  <c r="H10370"/>
  <c r="H10371"/>
  <c r="H10372"/>
  <c r="H10373"/>
  <c r="H10374"/>
  <c r="H10375"/>
  <c r="H10376"/>
  <c r="H10377"/>
  <c r="H10378"/>
  <c r="H10379"/>
  <c r="H10380"/>
  <c r="H10381"/>
  <c r="H10382"/>
  <c r="H10383"/>
  <c r="H10384"/>
  <c r="H10385"/>
  <c r="H10386"/>
  <c r="H10387"/>
  <c r="H10388"/>
  <c r="H10389"/>
  <c r="H10390"/>
  <c r="H10391"/>
  <c r="H10392"/>
  <c r="H10393"/>
  <c r="H10394"/>
  <c r="H10395"/>
  <c r="H10396"/>
  <c r="H10397"/>
  <c r="H10398"/>
  <c r="H10399"/>
  <c r="H10400"/>
  <c r="H10401"/>
  <c r="H10402"/>
  <c r="H10403"/>
  <c r="H10404"/>
  <c r="H10405"/>
  <c r="H10406"/>
  <c r="H10407"/>
  <c r="H10408"/>
  <c r="H10409"/>
  <c r="H10410"/>
  <c r="H10411"/>
  <c r="H10412"/>
  <c r="H10413"/>
  <c r="H10414"/>
  <c r="H10415"/>
  <c r="H10416"/>
  <c r="H10417"/>
  <c r="H10418"/>
  <c r="H10419"/>
  <c r="H10420"/>
  <c r="H10421"/>
  <c r="H10422"/>
  <c r="H10423"/>
  <c r="H10424"/>
  <c r="H10425"/>
  <c r="H10426"/>
  <c r="H10427"/>
  <c r="H10428"/>
  <c r="H10429"/>
  <c r="H10430"/>
  <c r="H10431"/>
  <c r="H10432"/>
  <c r="H10433"/>
  <c r="H10434"/>
  <c r="H10435"/>
  <c r="H10436"/>
  <c r="H10437"/>
  <c r="H10438"/>
  <c r="H10439"/>
  <c r="H10440"/>
  <c r="H10441"/>
  <c r="H10442"/>
  <c r="H10443"/>
  <c r="H10444"/>
  <c r="H10445"/>
  <c r="H10446"/>
  <c r="H10447"/>
  <c r="H10448"/>
  <c r="H10449"/>
  <c r="H10450"/>
  <c r="H10451"/>
  <c r="H10452"/>
  <c r="H10453"/>
  <c r="H10454"/>
  <c r="H10455"/>
  <c r="H10456"/>
  <c r="H10457"/>
  <c r="H10458"/>
  <c r="H10459"/>
  <c r="H10460"/>
  <c r="H10461"/>
  <c r="H10462"/>
  <c r="H10463"/>
  <c r="H10464"/>
  <c r="H10465"/>
  <c r="H10466"/>
  <c r="H10467"/>
  <c r="H10468"/>
  <c r="H10469"/>
  <c r="H10470"/>
  <c r="H10471"/>
  <c r="H10472"/>
  <c r="H10473"/>
  <c r="H10474"/>
  <c r="H10475"/>
  <c r="H10476"/>
  <c r="H10477"/>
  <c r="H10478"/>
  <c r="H10479"/>
  <c r="H10480"/>
  <c r="H10481"/>
  <c r="H10482"/>
  <c r="H10483"/>
  <c r="H10484"/>
  <c r="H10485"/>
  <c r="H10486"/>
  <c r="H10487"/>
  <c r="H10488"/>
  <c r="H10489"/>
  <c r="H10490"/>
  <c r="H10491"/>
  <c r="H10492"/>
  <c r="H10493"/>
  <c r="H10494"/>
  <c r="H10495"/>
  <c r="H10496"/>
  <c r="H10497"/>
  <c r="H10498"/>
  <c r="H10499"/>
  <c r="H10500"/>
  <c r="H10501"/>
  <c r="H10502"/>
  <c r="H10503"/>
  <c r="H10504"/>
  <c r="H10505"/>
  <c r="H10506"/>
  <c r="H10507"/>
  <c r="H10508"/>
  <c r="H10509"/>
  <c r="H10510"/>
  <c r="H10511"/>
  <c r="H10512"/>
  <c r="H10513"/>
  <c r="H10514"/>
  <c r="H10515"/>
  <c r="H10516"/>
  <c r="H10517"/>
  <c r="H10518"/>
  <c r="H10519"/>
  <c r="H10520"/>
  <c r="H10521"/>
  <c r="H10522"/>
  <c r="H10523"/>
  <c r="H10524"/>
  <c r="H10525"/>
  <c r="H10526"/>
  <c r="H10527"/>
  <c r="H10528"/>
  <c r="H10529"/>
  <c r="H10530"/>
  <c r="H10531"/>
  <c r="H10532"/>
  <c r="H10533"/>
  <c r="H10534"/>
  <c r="H10535"/>
  <c r="H10536"/>
  <c r="H10537"/>
  <c r="H10538"/>
  <c r="H10539"/>
  <c r="H10540"/>
  <c r="H10541"/>
  <c r="H10542"/>
  <c r="H10543"/>
  <c r="H10544"/>
  <c r="H10545"/>
  <c r="H10546"/>
  <c r="H10547"/>
  <c r="H10548"/>
  <c r="H10549"/>
  <c r="H10550"/>
  <c r="H10551"/>
  <c r="H10552"/>
  <c r="H10553"/>
  <c r="H10554"/>
  <c r="H10555"/>
  <c r="H10556"/>
  <c r="H10557"/>
  <c r="H10558"/>
  <c r="H10559"/>
  <c r="H10560"/>
  <c r="H10561"/>
  <c r="H10562"/>
  <c r="H10563"/>
  <c r="H10564"/>
  <c r="H10565"/>
  <c r="H10566"/>
  <c r="H10567"/>
  <c r="H10568"/>
  <c r="H10569"/>
  <c r="H10570"/>
  <c r="H10571"/>
  <c r="H10572"/>
  <c r="H10573"/>
  <c r="H10574"/>
  <c r="H10575"/>
  <c r="H10576"/>
  <c r="H10577"/>
  <c r="H10578"/>
  <c r="H10579"/>
  <c r="H10580"/>
  <c r="H10581"/>
  <c r="H10582"/>
  <c r="H10583"/>
  <c r="H10584"/>
  <c r="H10585"/>
  <c r="H10586"/>
  <c r="H10587"/>
  <c r="H10588"/>
  <c r="H10589"/>
  <c r="H10590"/>
  <c r="H10591"/>
  <c r="H10592"/>
  <c r="H10593"/>
  <c r="H10594"/>
  <c r="H10595"/>
  <c r="H10596"/>
  <c r="H10597"/>
  <c r="H10598"/>
  <c r="H10599"/>
  <c r="H10600"/>
  <c r="H10601"/>
  <c r="H10602"/>
  <c r="H10603"/>
  <c r="H10604"/>
  <c r="H10605"/>
  <c r="H10606"/>
  <c r="H10607"/>
  <c r="H10608"/>
  <c r="H10609"/>
  <c r="H10610"/>
  <c r="H10611"/>
  <c r="H10612"/>
  <c r="H10613"/>
  <c r="H10614"/>
  <c r="H10615"/>
  <c r="H10616"/>
  <c r="H10617"/>
  <c r="H10618"/>
  <c r="H10619"/>
  <c r="H10620"/>
  <c r="H10621"/>
  <c r="H10622"/>
  <c r="H10623"/>
  <c r="H10624"/>
  <c r="H10625"/>
  <c r="H10626"/>
  <c r="H10627"/>
  <c r="H10628"/>
  <c r="H10629"/>
  <c r="H10630"/>
  <c r="H10631"/>
  <c r="H10632"/>
  <c r="H10633"/>
  <c r="H10634"/>
  <c r="H10635"/>
  <c r="H10636"/>
  <c r="H10637"/>
  <c r="H10638"/>
  <c r="H10639"/>
  <c r="H10640"/>
  <c r="H10641"/>
  <c r="H10642"/>
  <c r="H10643"/>
  <c r="H10644"/>
  <c r="H10645"/>
  <c r="H10646"/>
  <c r="H10647"/>
  <c r="H10648"/>
  <c r="H10649"/>
  <c r="H10650"/>
  <c r="H10651"/>
  <c r="H10652"/>
  <c r="H10653"/>
  <c r="H10654"/>
  <c r="H10655"/>
  <c r="H10656"/>
  <c r="H10657"/>
  <c r="H10658"/>
  <c r="H10659"/>
  <c r="H10660"/>
  <c r="H10661"/>
  <c r="H10662"/>
  <c r="H10663"/>
  <c r="H10664"/>
  <c r="H10665"/>
  <c r="H10666"/>
  <c r="H10667"/>
  <c r="H10668"/>
  <c r="H10669"/>
  <c r="H10670"/>
  <c r="H10671"/>
  <c r="H10672"/>
  <c r="H10673"/>
  <c r="H10674"/>
  <c r="H10675"/>
  <c r="H10676"/>
  <c r="H10677"/>
  <c r="H10678"/>
  <c r="H10679"/>
  <c r="H10680"/>
  <c r="H10681"/>
  <c r="H10682"/>
  <c r="H10683"/>
  <c r="H10684"/>
  <c r="H10685"/>
  <c r="H10686"/>
  <c r="H10687"/>
  <c r="H10688"/>
  <c r="H10689"/>
  <c r="H10690"/>
  <c r="H10691"/>
  <c r="H10692"/>
  <c r="H10693"/>
  <c r="H10694"/>
  <c r="H10695"/>
  <c r="H10696"/>
  <c r="H10697"/>
  <c r="H10698"/>
  <c r="H10699"/>
  <c r="H10700"/>
  <c r="H10701"/>
  <c r="H10702"/>
  <c r="H10703"/>
  <c r="H10704"/>
  <c r="H10705"/>
  <c r="H10706"/>
  <c r="H10707"/>
  <c r="H10708"/>
  <c r="H10709"/>
  <c r="H10710"/>
  <c r="H10711"/>
  <c r="H10712"/>
  <c r="H10713"/>
  <c r="H10714"/>
  <c r="H10715"/>
  <c r="H10716"/>
  <c r="H10717"/>
  <c r="H10718"/>
  <c r="H10719"/>
  <c r="H10720"/>
  <c r="H10721"/>
  <c r="H10722"/>
  <c r="H10723"/>
  <c r="H10724"/>
  <c r="H10725"/>
  <c r="H10726"/>
  <c r="H10727"/>
  <c r="H10728"/>
  <c r="H10729"/>
  <c r="H10730"/>
  <c r="H10731"/>
  <c r="H10732"/>
  <c r="H10733"/>
  <c r="H10734"/>
  <c r="H10735"/>
  <c r="H10736"/>
  <c r="H10737"/>
  <c r="H10738"/>
  <c r="H10739"/>
  <c r="H10740"/>
  <c r="H10741"/>
  <c r="H10742"/>
  <c r="H10743"/>
  <c r="H10744"/>
  <c r="H10745"/>
  <c r="H10746"/>
  <c r="H10747"/>
  <c r="H10748"/>
  <c r="H10749"/>
  <c r="H10750"/>
  <c r="H10751"/>
  <c r="H10752"/>
  <c r="H10753"/>
  <c r="H10754"/>
  <c r="H10755"/>
  <c r="H10756"/>
  <c r="H10757"/>
  <c r="H10758"/>
  <c r="H10759"/>
  <c r="H10760"/>
  <c r="H10761"/>
  <c r="H10762"/>
  <c r="H10763"/>
  <c r="H10764"/>
  <c r="H10765"/>
  <c r="H10766"/>
  <c r="H10767"/>
  <c r="H10768"/>
  <c r="H10769"/>
  <c r="H10770"/>
  <c r="H10771"/>
  <c r="H10772"/>
  <c r="H10773"/>
  <c r="H10774"/>
  <c r="H10775"/>
  <c r="H10776"/>
  <c r="H10777"/>
  <c r="H10778"/>
  <c r="H10779"/>
  <c r="H10780"/>
  <c r="H10781"/>
  <c r="H10782"/>
  <c r="H10783"/>
  <c r="H10784"/>
  <c r="H10785"/>
  <c r="H10786"/>
  <c r="H10787"/>
  <c r="H10788"/>
  <c r="H10789"/>
  <c r="H10790"/>
  <c r="H10791"/>
  <c r="H10792"/>
  <c r="H10793"/>
  <c r="H10794"/>
  <c r="H10795"/>
  <c r="H10796"/>
  <c r="H10797"/>
  <c r="H10798"/>
  <c r="H10799"/>
  <c r="H10800"/>
  <c r="H10801"/>
  <c r="H10802"/>
  <c r="H10803"/>
  <c r="H10804"/>
  <c r="H10805"/>
  <c r="H10806"/>
  <c r="H10807"/>
  <c r="H10808"/>
  <c r="H10809"/>
  <c r="H10810"/>
  <c r="H10811"/>
  <c r="H10812"/>
  <c r="H10813"/>
  <c r="H10814"/>
  <c r="H10815"/>
  <c r="H10816"/>
  <c r="H10817"/>
  <c r="H10818"/>
  <c r="H10819"/>
  <c r="H10820"/>
  <c r="H10821"/>
  <c r="H10822"/>
  <c r="H10823"/>
  <c r="H10824"/>
  <c r="H10825"/>
  <c r="H10826"/>
  <c r="H10827"/>
  <c r="H10828"/>
  <c r="H10829"/>
  <c r="H10830"/>
  <c r="H10831"/>
  <c r="H10832"/>
  <c r="H10833"/>
  <c r="H10834"/>
  <c r="H10835"/>
  <c r="H10836"/>
  <c r="H10837"/>
  <c r="H10838"/>
  <c r="H10839"/>
  <c r="H10840"/>
  <c r="H10841"/>
  <c r="H10842"/>
  <c r="H10843"/>
  <c r="H10844"/>
  <c r="H10845"/>
  <c r="H10846"/>
  <c r="H10847"/>
  <c r="H10848"/>
  <c r="H10849"/>
  <c r="H10850"/>
  <c r="H10851"/>
  <c r="H10852"/>
  <c r="H10853"/>
  <c r="H10854"/>
  <c r="H10855"/>
  <c r="H10856"/>
  <c r="H10857"/>
  <c r="H10858"/>
  <c r="H10859"/>
  <c r="H10860"/>
  <c r="H10861"/>
  <c r="H10862"/>
  <c r="H10863"/>
  <c r="H10864"/>
  <c r="H10865"/>
  <c r="H10866"/>
  <c r="H10867"/>
  <c r="H10868"/>
  <c r="H10869"/>
  <c r="H10870"/>
  <c r="H10871"/>
  <c r="H10872"/>
  <c r="H10873"/>
  <c r="H10874"/>
  <c r="H10875"/>
  <c r="H10876"/>
  <c r="H10877"/>
  <c r="H10878"/>
  <c r="H10879"/>
  <c r="H10880"/>
  <c r="H10881"/>
  <c r="H10882"/>
  <c r="H10883"/>
  <c r="H10884"/>
  <c r="H10885"/>
  <c r="H10886"/>
  <c r="H10887"/>
  <c r="H10888"/>
  <c r="H10889"/>
  <c r="H10890"/>
  <c r="H10891"/>
  <c r="H10892"/>
  <c r="H10893"/>
  <c r="H10894"/>
  <c r="H10895"/>
  <c r="H10896"/>
  <c r="H10897"/>
  <c r="H10898"/>
  <c r="H10899"/>
  <c r="H10900"/>
  <c r="H10901"/>
  <c r="H10902"/>
  <c r="H10903"/>
  <c r="H10904"/>
  <c r="H10905"/>
  <c r="H10906"/>
  <c r="H10907"/>
  <c r="H10908"/>
  <c r="H10909"/>
  <c r="H10910"/>
  <c r="H10911"/>
  <c r="H10912"/>
  <c r="H10913"/>
  <c r="H10914"/>
  <c r="H10915"/>
  <c r="H10916"/>
  <c r="H10917"/>
  <c r="H10918"/>
  <c r="H10919"/>
  <c r="H10920"/>
  <c r="H10921"/>
  <c r="H10922"/>
  <c r="H10923"/>
  <c r="H10924"/>
  <c r="H10925"/>
  <c r="H10926"/>
  <c r="H10927"/>
  <c r="H10928"/>
  <c r="H10929"/>
  <c r="H10930"/>
  <c r="H10931"/>
  <c r="H10932"/>
  <c r="H10933"/>
  <c r="H10934"/>
  <c r="H10935"/>
  <c r="H10936"/>
  <c r="H10937"/>
  <c r="H10938"/>
  <c r="H10939"/>
  <c r="H10940"/>
  <c r="H10941"/>
  <c r="H10942"/>
  <c r="H10943"/>
  <c r="H10944"/>
  <c r="H10945"/>
  <c r="H10946"/>
  <c r="H10947"/>
  <c r="H10948"/>
  <c r="H10949"/>
  <c r="H10950"/>
  <c r="H10951"/>
  <c r="H10952"/>
  <c r="H10953"/>
  <c r="H10954"/>
  <c r="H10955"/>
  <c r="H10956"/>
  <c r="H10957"/>
  <c r="H10958"/>
  <c r="H10959"/>
  <c r="H10960"/>
  <c r="H10961"/>
  <c r="H10962"/>
  <c r="H10963"/>
  <c r="H10964"/>
  <c r="H10965"/>
  <c r="H10966"/>
  <c r="H10967"/>
  <c r="H10968"/>
  <c r="H10969"/>
  <c r="H10970"/>
  <c r="H10971"/>
  <c r="H10972"/>
  <c r="H10973"/>
  <c r="H10974"/>
  <c r="H10975"/>
  <c r="H10976"/>
  <c r="H10977"/>
  <c r="H10978"/>
  <c r="H10979"/>
  <c r="H10980"/>
  <c r="H10981"/>
  <c r="H10982"/>
  <c r="H10983"/>
  <c r="H10984"/>
  <c r="H10985"/>
  <c r="H10986"/>
  <c r="H10987"/>
  <c r="H10988"/>
  <c r="H10989"/>
  <c r="H10990"/>
  <c r="H10991"/>
  <c r="H10992"/>
  <c r="H10993"/>
  <c r="H10994"/>
  <c r="H10995"/>
  <c r="H10996"/>
  <c r="H10997"/>
  <c r="H10998"/>
  <c r="H10999"/>
  <c r="H11000"/>
  <c r="H11001"/>
  <c r="H11002"/>
  <c r="H11003"/>
  <c r="H11004"/>
  <c r="H11005"/>
  <c r="H11006"/>
  <c r="H11007"/>
  <c r="H11008"/>
  <c r="H11009"/>
  <c r="H11010"/>
  <c r="H11011"/>
  <c r="H11012"/>
  <c r="H11013"/>
  <c r="H11014"/>
  <c r="H11015"/>
  <c r="H11016"/>
  <c r="H11017"/>
  <c r="H11018"/>
  <c r="H11019"/>
  <c r="H11020"/>
  <c r="H11021"/>
  <c r="H11022"/>
  <c r="H11023"/>
  <c r="H11024"/>
  <c r="H11025"/>
  <c r="H11026"/>
  <c r="H11027"/>
  <c r="H11028"/>
  <c r="H11029"/>
  <c r="H11030"/>
  <c r="H11031"/>
  <c r="H11032"/>
  <c r="H11033"/>
  <c r="H11034"/>
  <c r="H11035"/>
  <c r="H11036"/>
  <c r="H11037"/>
  <c r="H11038"/>
  <c r="H11039"/>
  <c r="H11040"/>
  <c r="H11041"/>
  <c r="H11042"/>
  <c r="H11043"/>
  <c r="H11044"/>
  <c r="H11045"/>
  <c r="H11046"/>
  <c r="H11047"/>
  <c r="H11048"/>
  <c r="H11049"/>
  <c r="H11050"/>
  <c r="H11051"/>
  <c r="H11052"/>
  <c r="H11053"/>
  <c r="H11054"/>
  <c r="H11055"/>
  <c r="H11056"/>
  <c r="H11057"/>
  <c r="H11058"/>
  <c r="H11059"/>
  <c r="H11060"/>
  <c r="H11061"/>
  <c r="H11062"/>
  <c r="H11063"/>
  <c r="H11064"/>
  <c r="H11065"/>
  <c r="H11066"/>
  <c r="H11067"/>
  <c r="H11068"/>
  <c r="H11069"/>
  <c r="H11070"/>
  <c r="H11071"/>
  <c r="H11072"/>
  <c r="H11073"/>
  <c r="H11074"/>
  <c r="H11075"/>
  <c r="H11076"/>
  <c r="H11077"/>
  <c r="H11078"/>
  <c r="H11079"/>
  <c r="H11080"/>
  <c r="H11081"/>
  <c r="H11082"/>
  <c r="H11083"/>
  <c r="H11084"/>
  <c r="H11085"/>
  <c r="H11086"/>
  <c r="H11087"/>
  <c r="H11088"/>
  <c r="H11089"/>
  <c r="H11090"/>
  <c r="H11091"/>
  <c r="H11092"/>
  <c r="H11093"/>
  <c r="H11094"/>
  <c r="H11095"/>
  <c r="H11096"/>
  <c r="H11097"/>
  <c r="H11098"/>
  <c r="H11099"/>
  <c r="H11100"/>
  <c r="H11101"/>
  <c r="H11102"/>
  <c r="H11103"/>
  <c r="H11104"/>
  <c r="H11105"/>
  <c r="H11106"/>
  <c r="H11107"/>
  <c r="H11108"/>
  <c r="H11109"/>
  <c r="H11110"/>
  <c r="H11111"/>
  <c r="H11112"/>
  <c r="H11113"/>
  <c r="H11114"/>
  <c r="H11115"/>
  <c r="H11116"/>
  <c r="H11117"/>
  <c r="H11118"/>
  <c r="H11119"/>
  <c r="H11120"/>
  <c r="H11121"/>
  <c r="H11122"/>
  <c r="H11123"/>
  <c r="H11124"/>
  <c r="H11125"/>
  <c r="H11126"/>
  <c r="H11127"/>
  <c r="H11128"/>
  <c r="H11129"/>
  <c r="H11130"/>
  <c r="H11131"/>
  <c r="H11132"/>
  <c r="H11133"/>
  <c r="H11134"/>
  <c r="H11135"/>
  <c r="H11136"/>
  <c r="H11137"/>
  <c r="H11138"/>
  <c r="H11139"/>
  <c r="H11140"/>
  <c r="H11141"/>
  <c r="H11142"/>
  <c r="H11143"/>
  <c r="H11144"/>
  <c r="H11145"/>
  <c r="H11146"/>
  <c r="H11147"/>
  <c r="H11148"/>
  <c r="H11149"/>
  <c r="H11150"/>
  <c r="H11151"/>
  <c r="H11152"/>
  <c r="H11153"/>
  <c r="H11154"/>
  <c r="H11155"/>
  <c r="H11156"/>
  <c r="H11157"/>
  <c r="H11158"/>
  <c r="H11159"/>
  <c r="H11160"/>
  <c r="H11161"/>
  <c r="H11162"/>
  <c r="H11163"/>
  <c r="H11164"/>
  <c r="H11165"/>
  <c r="H11166"/>
  <c r="H11167"/>
  <c r="H11168"/>
  <c r="H11169"/>
  <c r="H11170"/>
  <c r="H11171"/>
  <c r="H11172"/>
  <c r="H11173"/>
  <c r="H11174"/>
  <c r="H11175"/>
  <c r="H11176"/>
  <c r="H11177"/>
  <c r="H11178"/>
  <c r="H11179"/>
  <c r="H11180"/>
  <c r="H11181"/>
  <c r="H11182"/>
  <c r="H11183"/>
  <c r="H11184"/>
  <c r="H11185"/>
  <c r="H11186"/>
  <c r="H11187"/>
  <c r="H11188"/>
  <c r="H11189"/>
  <c r="H11190"/>
  <c r="H11191"/>
  <c r="H11192"/>
  <c r="H11193"/>
  <c r="H11194"/>
  <c r="H11195"/>
  <c r="H11196"/>
  <c r="H11197"/>
  <c r="H11198"/>
  <c r="H11199"/>
  <c r="H11200"/>
  <c r="H11201"/>
  <c r="H11202"/>
  <c r="H11203"/>
  <c r="H11204"/>
  <c r="H11205"/>
  <c r="H11206"/>
  <c r="H11207"/>
  <c r="H11208"/>
  <c r="H11209"/>
  <c r="H11210"/>
  <c r="H11211"/>
  <c r="H11212"/>
  <c r="H11213"/>
  <c r="H11214"/>
  <c r="H11215"/>
  <c r="H11216"/>
  <c r="H11217"/>
  <c r="H11218"/>
  <c r="H11219"/>
  <c r="H11220"/>
  <c r="H11221"/>
  <c r="H11222"/>
  <c r="H11223"/>
  <c r="H11224"/>
  <c r="H11225"/>
  <c r="H11226"/>
  <c r="H11227"/>
  <c r="H11228"/>
  <c r="H11229"/>
  <c r="H11230"/>
  <c r="H11231"/>
  <c r="H11232"/>
  <c r="H11233"/>
  <c r="H11234"/>
  <c r="H11235"/>
  <c r="H11236"/>
  <c r="H11237"/>
  <c r="H11238"/>
  <c r="H11239"/>
  <c r="H11240"/>
  <c r="H11241"/>
  <c r="H11242"/>
  <c r="H11243"/>
  <c r="H11244"/>
  <c r="H11245"/>
  <c r="H11246"/>
  <c r="H11247"/>
  <c r="H11248"/>
  <c r="H11249"/>
  <c r="H11250"/>
  <c r="H11251"/>
  <c r="H11252"/>
  <c r="H11253"/>
  <c r="H11254"/>
  <c r="H11255"/>
  <c r="H11256"/>
  <c r="H11257"/>
  <c r="H11258"/>
  <c r="H11259"/>
  <c r="H11260"/>
  <c r="H11261"/>
  <c r="H11262"/>
  <c r="H11263"/>
  <c r="H11264"/>
  <c r="H11265"/>
  <c r="H11266"/>
  <c r="H11267"/>
  <c r="H11268"/>
  <c r="H11269"/>
  <c r="H11270"/>
  <c r="H11271"/>
  <c r="H11272"/>
  <c r="H11273"/>
  <c r="H11274"/>
  <c r="H11275"/>
  <c r="H11276"/>
  <c r="H11277"/>
  <c r="H11278"/>
  <c r="H11279"/>
  <c r="H11280"/>
  <c r="H11281"/>
  <c r="H11282"/>
  <c r="H11283"/>
  <c r="H11284"/>
  <c r="H11285"/>
  <c r="H11286"/>
  <c r="H11287"/>
  <c r="H11288"/>
  <c r="H11289"/>
  <c r="H11290"/>
  <c r="H11291"/>
  <c r="H11292"/>
  <c r="H11293"/>
  <c r="H11294"/>
  <c r="H11295"/>
  <c r="H11296"/>
  <c r="H11297"/>
  <c r="H11298"/>
  <c r="H11299"/>
  <c r="H11300"/>
  <c r="H11301"/>
  <c r="H11302"/>
  <c r="H11303"/>
  <c r="H11304"/>
  <c r="H11305"/>
  <c r="H11306"/>
  <c r="H11307"/>
  <c r="H11308"/>
  <c r="H11309"/>
  <c r="H11310"/>
  <c r="H11311"/>
  <c r="H11312"/>
  <c r="H11313"/>
  <c r="H11314"/>
  <c r="H11315"/>
  <c r="H11316"/>
  <c r="H11317"/>
  <c r="H11318"/>
  <c r="H11319"/>
  <c r="H11320"/>
  <c r="H11321"/>
  <c r="H11322"/>
  <c r="H11323"/>
  <c r="H11324"/>
  <c r="H11325"/>
  <c r="H11326"/>
  <c r="H11327"/>
  <c r="H11328"/>
  <c r="H11329"/>
  <c r="H11330"/>
  <c r="H11331"/>
  <c r="H11332"/>
  <c r="H11333"/>
  <c r="H11334"/>
  <c r="H11335"/>
  <c r="H11336"/>
  <c r="H11337"/>
  <c r="H11338"/>
  <c r="H11339"/>
  <c r="H11340"/>
  <c r="H11341"/>
  <c r="H11342"/>
  <c r="H11343"/>
  <c r="H11344"/>
  <c r="H11345"/>
  <c r="H11346"/>
  <c r="H11347"/>
  <c r="H11348"/>
  <c r="H11349"/>
  <c r="H11350"/>
  <c r="H11351"/>
  <c r="H11352"/>
  <c r="H11353"/>
  <c r="H11354"/>
  <c r="H11355"/>
  <c r="H11356"/>
  <c r="H11357"/>
  <c r="H11358"/>
  <c r="H11359"/>
  <c r="H11360"/>
  <c r="H11361"/>
  <c r="H11362"/>
  <c r="H11363"/>
  <c r="H11364"/>
  <c r="H11365"/>
  <c r="H11366"/>
  <c r="H11367"/>
  <c r="H11368"/>
  <c r="H11369"/>
  <c r="H11370"/>
  <c r="H11371"/>
  <c r="H11372"/>
  <c r="H11373"/>
  <c r="H11374"/>
  <c r="H11375"/>
  <c r="H11376"/>
  <c r="H11377"/>
  <c r="H11378"/>
  <c r="H11379"/>
  <c r="H11380"/>
  <c r="H11381"/>
  <c r="H11382"/>
  <c r="H11383"/>
  <c r="H11384"/>
  <c r="H11385"/>
  <c r="H11386"/>
  <c r="H11387"/>
  <c r="H11388"/>
  <c r="H11389"/>
  <c r="H11390"/>
  <c r="H11391"/>
  <c r="H11392"/>
  <c r="H11393"/>
  <c r="H11394"/>
  <c r="H11395"/>
  <c r="H11396"/>
  <c r="H11397"/>
  <c r="H11398"/>
  <c r="H11399"/>
  <c r="H11400"/>
  <c r="H11401"/>
  <c r="H11402"/>
  <c r="H11403"/>
  <c r="H11404"/>
  <c r="H11405"/>
  <c r="H11406"/>
  <c r="H11407"/>
  <c r="H11408"/>
  <c r="H11409"/>
  <c r="H11410"/>
  <c r="H11411"/>
  <c r="H11412"/>
  <c r="H11413"/>
  <c r="H11414"/>
  <c r="H11415"/>
  <c r="H11416"/>
  <c r="H11417"/>
  <c r="H11418"/>
  <c r="H11419"/>
  <c r="H11420"/>
  <c r="H11421"/>
  <c r="H11422"/>
  <c r="H11423"/>
  <c r="H11424"/>
  <c r="H11425"/>
  <c r="H11426"/>
  <c r="H11427"/>
  <c r="H11428"/>
  <c r="H11429"/>
  <c r="H11430"/>
  <c r="H11431"/>
  <c r="H11432"/>
  <c r="H11433"/>
  <c r="H11434"/>
  <c r="H11435"/>
  <c r="H11436"/>
  <c r="H11437"/>
  <c r="H11438"/>
  <c r="H11439"/>
  <c r="H11440"/>
  <c r="H11441"/>
  <c r="H11442"/>
  <c r="H11443"/>
  <c r="H11444"/>
  <c r="H11445"/>
  <c r="H11446"/>
  <c r="H11447"/>
  <c r="H11448"/>
  <c r="H11449"/>
  <c r="H11450"/>
  <c r="H11451"/>
  <c r="H11452"/>
  <c r="H11453"/>
  <c r="H11454"/>
  <c r="H11455"/>
  <c r="H11456"/>
  <c r="H11457"/>
  <c r="H11458"/>
  <c r="H11459"/>
  <c r="H11460"/>
  <c r="H11461"/>
  <c r="H11462"/>
  <c r="H11463"/>
  <c r="H11464"/>
  <c r="H11465"/>
  <c r="H11466"/>
  <c r="H11467"/>
  <c r="H11468"/>
  <c r="H11469"/>
  <c r="H11470"/>
  <c r="H11471"/>
  <c r="H11472"/>
  <c r="H11473"/>
  <c r="H11474"/>
  <c r="H11475"/>
  <c r="H11476"/>
  <c r="H11477"/>
  <c r="H11478"/>
  <c r="H11479"/>
  <c r="H11480"/>
  <c r="H11481"/>
  <c r="H11482"/>
  <c r="H11483"/>
  <c r="H11484"/>
  <c r="H11485"/>
  <c r="H11486"/>
  <c r="H11487"/>
  <c r="H11488"/>
  <c r="H11489"/>
  <c r="H11490"/>
  <c r="H11491"/>
  <c r="H11492"/>
  <c r="H11493"/>
  <c r="H11494"/>
  <c r="H11495"/>
  <c r="H11496"/>
  <c r="H11497"/>
  <c r="H11498"/>
  <c r="H11499"/>
  <c r="H11500"/>
  <c r="H11501"/>
  <c r="H11502"/>
  <c r="H11503"/>
  <c r="H11504"/>
  <c r="H11505"/>
  <c r="H11506"/>
  <c r="H11507"/>
  <c r="H11508"/>
  <c r="H11509"/>
  <c r="H11510"/>
  <c r="H11511"/>
  <c r="H11512"/>
  <c r="H11513"/>
  <c r="H11514"/>
  <c r="H11515"/>
  <c r="H11516"/>
  <c r="H11517"/>
  <c r="H11518"/>
  <c r="H11519"/>
  <c r="H11520"/>
  <c r="H11521"/>
  <c r="H11522"/>
  <c r="H11523"/>
  <c r="H11524"/>
  <c r="H11525"/>
  <c r="H11526"/>
  <c r="H11527"/>
  <c r="H11528"/>
  <c r="H11529"/>
  <c r="H11530"/>
  <c r="H11531"/>
  <c r="H11532"/>
  <c r="H11533"/>
  <c r="H11534"/>
  <c r="H11535"/>
  <c r="H11536"/>
  <c r="H11537"/>
  <c r="H11538"/>
  <c r="H11539"/>
  <c r="H11540"/>
  <c r="H11541"/>
  <c r="H11542"/>
  <c r="H11543"/>
  <c r="H11544"/>
  <c r="H11545"/>
  <c r="H11546"/>
  <c r="H11547"/>
  <c r="H11548"/>
  <c r="H11549"/>
  <c r="H11550"/>
  <c r="H11551"/>
  <c r="H11552"/>
  <c r="H11553"/>
  <c r="H11554"/>
  <c r="H11555"/>
  <c r="H11556"/>
  <c r="H11557"/>
  <c r="H11558"/>
  <c r="H11559"/>
  <c r="H11560"/>
  <c r="H11561"/>
  <c r="H11562"/>
  <c r="H11563"/>
  <c r="H11564"/>
  <c r="H11565"/>
  <c r="H11566"/>
  <c r="H11567"/>
  <c r="H11568"/>
  <c r="H11569"/>
  <c r="H11570"/>
  <c r="H11571"/>
  <c r="H11572"/>
  <c r="H11573"/>
  <c r="H11574"/>
  <c r="H11575"/>
  <c r="H11576"/>
  <c r="H11577"/>
  <c r="H11578"/>
  <c r="H11579"/>
  <c r="H11580"/>
  <c r="H11581"/>
  <c r="H11582"/>
  <c r="H11583"/>
  <c r="H11584"/>
  <c r="H11585"/>
  <c r="H11586"/>
  <c r="H11587"/>
  <c r="H11588"/>
  <c r="H11589"/>
  <c r="H11590"/>
  <c r="H11591"/>
  <c r="H11592"/>
  <c r="H11593"/>
  <c r="H11594"/>
  <c r="H11595"/>
  <c r="H11596"/>
  <c r="H11597"/>
  <c r="H11598"/>
  <c r="H11599"/>
  <c r="H11600"/>
  <c r="H11601"/>
  <c r="H11602"/>
  <c r="H11603"/>
  <c r="H11604"/>
  <c r="H11605"/>
  <c r="H11606"/>
  <c r="H11607"/>
  <c r="H11608"/>
  <c r="H11609"/>
  <c r="H11610"/>
  <c r="H11611"/>
  <c r="H11612"/>
  <c r="H11613"/>
  <c r="H11614"/>
  <c r="H11615"/>
  <c r="H11616"/>
  <c r="H11617"/>
  <c r="H11618"/>
  <c r="H11619"/>
  <c r="H11620"/>
  <c r="H11621"/>
  <c r="H11622"/>
  <c r="H11623"/>
  <c r="H11624"/>
  <c r="H11625"/>
  <c r="H11626"/>
  <c r="H11627"/>
  <c r="H11628"/>
  <c r="H11629"/>
  <c r="H11630"/>
  <c r="H11631"/>
  <c r="H11632"/>
  <c r="H11633"/>
  <c r="H11634"/>
  <c r="H11635"/>
  <c r="H11636"/>
  <c r="H11637"/>
  <c r="H11638"/>
  <c r="H11639"/>
  <c r="H11640"/>
  <c r="H11641"/>
  <c r="H11642"/>
  <c r="H11643"/>
  <c r="H11644"/>
  <c r="H11645"/>
  <c r="H11646"/>
  <c r="H11647"/>
  <c r="H11648"/>
  <c r="H11649"/>
  <c r="H11650"/>
  <c r="H11651"/>
  <c r="H11652"/>
  <c r="H11653"/>
  <c r="H11654"/>
  <c r="H11655"/>
  <c r="H11656"/>
  <c r="H11657"/>
  <c r="H11658"/>
  <c r="H11659"/>
  <c r="H11660"/>
  <c r="H11661"/>
  <c r="H11662"/>
  <c r="H11663"/>
  <c r="H11664"/>
  <c r="H11665"/>
  <c r="H11666"/>
  <c r="H11667"/>
  <c r="H11668"/>
  <c r="H11669"/>
  <c r="H11670"/>
  <c r="H11671"/>
  <c r="H11672"/>
  <c r="H11673"/>
  <c r="H11674"/>
  <c r="H11675"/>
  <c r="H11676"/>
  <c r="H11677"/>
  <c r="H11678"/>
  <c r="H11679"/>
  <c r="H11680"/>
  <c r="H11681"/>
  <c r="H11682"/>
  <c r="H11683"/>
  <c r="H11684"/>
  <c r="H11685"/>
  <c r="H11686"/>
  <c r="H11687"/>
  <c r="H11688"/>
  <c r="H11689"/>
  <c r="H11690"/>
  <c r="H11691"/>
  <c r="H11692"/>
  <c r="H11693"/>
  <c r="H11694"/>
  <c r="H11695"/>
  <c r="H11696"/>
  <c r="H11697"/>
  <c r="H11698"/>
  <c r="H11699"/>
  <c r="H11700"/>
  <c r="H11701"/>
  <c r="H11702"/>
  <c r="H11703"/>
  <c r="H11704"/>
  <c r="H11705"/>
  <c r="H11706"/>
  <c r="H11707"/>
  <c r="H11708"/>
  <c r="H11709"/>
  <c r="H11710"/>
  <c r="H11711"/>
  <c r="H11712"/>
  <c r="H11713"/>
  <c r="H11714"/>
  <c r="H11715"/>
  <c r="H11716"/>
  <c r="H11717"/>
  <c r="H11718"/>
  <c r="H11719"/>
  <c r="H11720"/>
  <c r="H11721"/>
  <c r="H11722"/>
  <c r="H11723"/>
  <c r="H11724"/>
  <c r="H11725"/>
  <c r="H11726"/>
  <c r="H11727"/>
  <c r="H11728"/>
  <c r="H11729"/>
  <c r="H11730"/>
  <c r="H11731"/>
  <c r="H11732"/>
  <c r="H11733"/>
  <c r="H11734"/>
  <c r="H11735"/>
  <c r="H11736"/>
  <c r="H11737"/>
  <c r="H11738"/>
  <c r="H11739"/>
  <c r="H11740"/>
  <c r="H11741"/>
  <c r="H11742"/>
  <c r="H11743"/>
  <c r="H11744"/>
  <c r="H11745"/>
  <c r="H11746"/>
  <c r="H11747"/>
  <c r="H11748"/>
  <c r="H11749"/>
  <c r="H11750"/>
  <c r="H11751"/>
  <c r="H11752"/>
  <c r="H11753"/>
  <c r="H11754"/>
  <c r="H11755"/>
  <c r="H11756"/>
  <c r="H11757"/>
  <c r="H11758"/>
  <c r="H11759"/>
  <c r="H11760"/>
  <c r="H11761"/>
  <c r="H11762"/>
  <c r="H11763"/>
  <c r="H11764"/>
  <c r="H11765"/>
  <c r="H11766"/>
  <c r="H11767"/>
  <c r="H11768"/>
  <c r="H11769"/>
  <c r="H11770"/>
  <c r="H11771"/>
  <c r="H11772"/>
  <c r="H11773"/>
  <c r="H11774"/>
  <c r="H11775"/>
  <c r="H11776"/>
  <c r="H11777"/>
  <c r="H11778"/>
  <c r="H11779"/>
  <c r="H11780"/>
  <c r="H11781"/>
  <c r="H11782"/>
  <c r="H11783"/>
  <c r="H11784"/>
  <c r="H11785"/>
  <c r="H11786"/>
  <c r="H11787"/>
  <c r="H11788"/>
  <c r="H11789"/>
  <c r="H11790"/>
  <c r="H11791"/>
  <c r="H11792"/>
  <c r="H11793"/>
  <c r="H11794"/>
  <c r="H11795"/>
  <c r="H11796"/>
  <c r="H11797"/>
  <c r="H11798"/>
  <c r="H11799"/>
  <c r="H11800"/>
  <c r="H11801"/>
  <c r="H11802"/>
  <c r="H11803"/>
  <c r="H11804"/>
  <c r="H11805"/>
  <c r="H11806"/>
  <c r="H11807"/>
  <c r="H11808"/>
  <c r="H11809"/>
  <c r="H11810"/>
  <c r="H11811"/>
  <c r="H11812"/>
  <c r="H11813"/>
  <c r="H11814"/>
  <c r="H11815"/>
  <c r="H11816"/>
  <c r="H11817"/>
  <c r="H11818"/>
  <c r="H11819"/>
  <c r="H11820"/>
  <c r="H11821"/>
  <c r="H11822"/>
  <c r="H11823"/>
  <c r="H11824"/>
  <c r="H11825"/>
  <c r="H11826"/>
  <c r="H11827"/>
  <c r="H11828"/>
  <c r="H11829"/>
  <c r="H11830"/>
  <c r="H11831"/>
  <c r="H11832"/>
  <c r="H11833"/>
  <c r="H11834"/>
  <c r="H11835"/>
  <c r="H11836"/>
  <c r="H11837"/>
  <c r="H11838"/>
  <c r="H11839"/>
  <c r="H11840"/>
  <c r="H11841"/>
  <c r="H11842"/>
  <c r="H11843"/>
  <c r="H11844"/>
  <c r="H11845"/>
  <c r="H11846"/>
  <c r="H11847"/>
  <c r="H11848"/>
  <c r="H11849"/>
  <c r="H11850"/>
  <c r="H11851"/>
  <c r="H11852"/>
  <c r="H11853"/>
  <c r="H11854"/>
  <c r="H11855"/>
  <c r="H11856"/>
  <c r="H11857"/>
  <c r="H11858"/>
  <c r="H11859"/>
  <c r="H11860"/>
  <c r="H11861"/>
  <c r="H11862"/>
  <c r="H11863"/>
  <c r="H11864"/>
  <c r="H11865"/>
  <c r="H11866"/>
  <c r="H11867"/>
  <c r="H11868"/>
  <c r="H11869"/>
  <c r="H11870"/>
  <c r="H11871"/>
  <c r="H11872"/>
  <c r="H11873"/>
  <c r="H11874"/>
  <c r="H11875"/>
  <c r="H11876"/>
  <c r="H11877"/>
  <c r="H11878"/>
  <c r="H11879"/>
  <c r="H11880"/>
  <c r="H11881"/>
  <c r="H11882"/>
  <c r="H11883"/>
  <c r="H11884"/>
  <c r="H11885"/>
  <c r="H11886"/>
  <c r="H11887"/>
  <c r="H11888"/>
  <c r="H11889"/>
  <c r="H11890"/>
  <c r="H11891"/>
  <c r="H11892"/>
  <c r="H11893"/>
  <c r="H11894"/>
  <c r="H11895"/>
  <c r="H11896"/>
  <c r="H11897"/>
  <c r="H11898"/>
  <c r="H11899"/>
  <c r="H11900"/>
  <c r="H11901"/>
  <c r="H11902"/>
  <c r="H11903"/>
  <c r="H11904"/>
  <c r="H11905"/>
  <c r="H11906"/>
  <c r="H11907"/>
  <c r="H11908"/>
  <c r="H11909"/>
  <c r="H11910"/>
  <c r="H11911"/>
  <c r="H11912"/>
  <c r="H11913"/>
  <c r="H11914"/>
  <c r="H11915"/>
  <c r="H11916"/>
  <c r="H11917"/>
  <c r="H11918"/>
  <c r="H11919"/>
  <c r="H11920"/>
  <c r="H11921"/>
  <c r="H11922"/>
  <c r="H11923"/>
  <c r="H11924"/>
  <c r="H11925"/>
  <c r="H11926"/>
  <c r="H11927"/>
  <c r="H11928"/>
  <c r="H11929"/>
  <c r="H11930"/>
  <c r="H11931"/>
  <c r="H11932"/>
  <c r="H11933"/>
  <c r="H11934"/>
  <c r="H11935"/>
  <c r="H11936"/>
  <c r="H11937"/>
  <c r="H11938"/>
  <c r="H11939"/>
  <c r="H11940"/>
  <c r="H11941"/>
  <c r="H11942"/>
  <c r="H11943"/>
  <c r="H11944"/>
  <c r="H11945"/>
  <c r="H11946"/>
  <c r="H11947"/>
  <c r="H11948"/>
  <c r="H11949"/>
  <c r="H11950"/>
  <c r="H11951"/>
  <c r="H11952"/>
  <c r="H11953"/>
  <c r="H11954"/>
  <c r="H11955"/>
  <c r="H11956"/>
  <c r="H11957"/>
  <c r="H11958"/>
  <c r="H11959"/>
  <c r="H11960"/>
  <c r="H11961"/>
  <c r="H11962"/>
  <c r="H11963"/>
  <c r="H11964"/>
  <c r="H11965"/>
  <c r="H11966"/>
  <c r="H11967"/>
  <c r="H11968"/>
  <c r="H11969"/>
  <c r="H11970"/>
  <c r="H11971"/>
  <c r="H11972"/>
  <c r="H11973"/>
  <c r="H11974"/>
  <c r="H11975"/>
  <c r="H11976"/>
  <c r="H11977"/>
  <c r="H11978"/>
  <c r="H11979"/>
  <c r="H11980"/>
  <c r="H11981"/>
  <c r="H11982"/>
  <c r="H11983"/>
  <c r="H11984"/>
  <c r="H11985"/>
  <c r="H11986"/>
  <c r="H11987"/>
  <c r="H11988"/>
  <c r="H11989"/>
  <c r="H11990"/>
  <c r="H11991"/>
  <c r="H11992"/>
  <c r="H11993"/>
  <c r="H11994"/>
  <c r="H11995"/>
  <c r="H11996"/>
  <c r="H11997"/>
  <c r="H11998"/>
  <c r="H11999"/>
  <c r="H12000"/>
  <c r="H12001"/>
  <c r="H12002"/>
  <c r="H12003"/>
  <c r="H12004"/>
  <c r="H12005"/>
  <c r="H12006"/>
  <c r="H12007"/>
  <c r="H12008"/>
  <c r="H12009"/>
  <c r="H12010"/>
  <c r="H12011"/>
  <c r="H12012"/>
  <c r="H12013"/>
  <c r="H12014"/>
  <c r="H12015"/>
  <c r="H12016"/>
  <c r="H12017"/>
  <c r="H12018"/>
  <c r="H12019"/>
  <c r="H12020"/>
  <c r="H12021"/>
  <c r="H12022"/>
  <c r="H12023"/>
  <c r="H12024"/>
  <c r="H12025"/>
  <c r="H12026"/>
  <c r="H12027"/>
  <c r="H12028"/>
  <c r="H12029"/>
  <c r="H12030"/>
  <c r="H12031"/>
  <c r="H12032"/>
  <c r="H12033"/>
  <c r="H12034"/>
  <c r="H12035"/>
  <c r="H12036"/>
  <c r="H12037"/>
  <c r="H12038"/>
  <c r="H12039"/>
  <c r="H12040"/>
  <c r="H12041"/>
  <c r="H12042"/>
  <c r="H12043"/>
  <c r="H12044"/>
  <c r="H12045"/>
  <c r="H12046"/>
  <c r="H12047"/>
  <c r="H12048"/>
  <c r="H12049"/>
  <c r="H12050"/>
  <c r="H12051"/>
  <c r="H12052"/>
  <c r="H12053"/>
  <c r="H12054"/>
  <c r="H12055"/>
  <c r="H12056"/>
  <c r="H12057"/>
  <c r="H12058"/>
  <c r="H12059"/>
  <c r="H12060"/>
  <c r="H12061"/>
  <c r="H12062"/>
  <c r="H12063"/>
  <c r="H12064"/>
  <c r="H12065"/>
  <c r="H12066"/>
  <c r="H12067"/>
  <c r="H12068"/>
  <c r="H12069"/>
  <c r="H12070"/>
  <c r="H12071"/>
  <c r="H12072"/>
  <c r="H12073"/>
  <c r="H12074"/>
  <c r="H12075"/>
  <c r="H12076"/>
  <c r="H12077"/>
  <c r="H12078"/>
  <c r="H12079"/>
  <c r="H12080"/>
  <c r="H12081"/>
  <c r="H12082"/>
  <c r="H12083"/>
  <c r="H12084"/>
  <c r="H12085"/>
  <c r="H12086"/>
  <c r="H12087"/>
  <c r="H12088"/>
  <c r="H12089"/>
  <c r="H12090"/>
  <c r="H12091"/>
  <c r="H12092"/>
  <c r="H12093"/>
  <c r="H12094"/>
  <c r="H12095"/>
  <c r="H12096"/>
  <c r="H12097"/>
  <c r="H12098"/>
  <c r="H12099"/>
  <c r="H12100"/>
  <c r="H12101"/>
  <c r="H12102"/>
  <c r="H12103"/>
  <c r="H12104"/>
  <c r="H12105"/>
  <c r="H12106"/>
  <c r="H12107"/>
  <c r="H12108"/>
  <c r="H12109"/>
  <c r="H12110"/>
  <c r="H12111"/>
  <c r="H12112"/>
  <c r="H12113"/>
  <c r="H12114"/>
  <c r="H12115"/>
  <c r="H12116"/>
  <c r="H12117"/>
  <c r="H12118"/>
  <c r="H12119"/>
  <c r="H12120"/>
  <c r="H12121"/>
  <c r="H12122"/>
  <c r="H12123"/>
  <c r="H12124"/>
  <c r="H12125"/>
  <c r="H12126"/>
  <c r="H12127"/>
  <c r="H12128"/>
  <c r="H12129"/>
  <c r="H12130"/>
  <c r="H12131"/>
  <c r="H12132"/>
  <c r="H12133"/>
  <c r="H12134"/>
  <c r="H12135"/>
  <c r="H12136"/>
  <c r="H12137"/>
  <c r="H12138"/>
  <c r="H12139"/>
  <c r="H12140"/>
  <c r="H12141"/>
  <c r="H12142"/>
  <c r="H12143"/>
  <c r="H12144"/>
  <c r="H12145"/>
  <c r="H12146"/>
  <c r="H12147"/>
  <c r="H12148"/>
  <c r="H12149"/>
  <c r="H12150"/>
  <c r="H12151"/>
  <c r="H12152"/>
  <c r="H12153"/>
  <c r="H12154"/>
  <c r="H12155"/>
  <c r="H12156"/>
  <c r="H12157"/>
  <c r="H12158"/>
  <c r="H12159"/>
  <c r="H12160"/>
  <c r="H12161"/>
  <c r="H12162"/>
  <c r="H12163"/>
  <c r="H12164"/>
  <c r="H12165"/>
  <c r="H12166"/>
  <c r="H12167"/>
  <c r="H12168"/>
  <c r="H12169"/>
  <c r="H12170"/>
  <c r="H12171"/>
  <c r="H12172"/>
  <c r="H12173"/>
  <c r="H12174"/>
  <c r="H12175"/>
  <c r="H12176"/>
  <c r="H12177"/>
  <c r="H12178"/>
  <c r="H12179"/>
  <c r="H12180"/>
  <c r="H12181"/>
  <c r="H12182"/>
  <c r="H12183"/>
  <c r="H12184"/>
  <c r="H12185"/>
  <c r="H12186"/>
  <c r="H12187"/>
  <c r="H12188"/>
  <c r="H12189"/>
  <c r="H12190"/>
  <c r="H12191"/>
  <c r="H12192"/>
  <c r="H12193"/>
  <c r="H12194"/>
  <c r="H12195"/>
  <c r="H12196"/>
  <c r="H12197"/>
  <c r="H12198"/>
  <c r="H12199"/>
  <c r="H12200"/>
  <c r="H12201"/>
  <c r="H12202"/>
  <c r="H12203"/>
  <c r="H12204"/>
  <c r="H12205"/>
  <c r="H12206"/>
  <c r="H12207"/>
  <c r="H12208"/>
  <c r="H12209"/>
  <c r="H12210"/>
  <c r="H12211"/>
  <c r="H12212"/>
  <c r="H12213"/>
  <c r="H12214"/>
  <c r="H12215"/>
  <c r="H12216"/>
  <c r="H12217"/>
  <c r="H12218"/>
  <c r="H12219"/>
  <c r="H12220"/>
  <c r="H12221"/>
  <c r="H12222"/>
  <c r="H12223"/>
  <c r="H12224"/>
  <c r="H12225"/>
  <c r="H12226"/>
  <c r="H12227"/>
  <c r="H12228"/>
  <c r="H12229"/>
  <c r="H12230"/>
  <c r="H12231"/>
  <c r="H12232"/>
  <c r="H12233"/>
  <c r="H12234"/>
  <c r="H12235"/>
  <c r="H12236"/>
  <c r="H12237"/>
  <c r="H12238"/>
  <c r="H12239"/>
  <c r="H12240"/>
  <c r="H12241"/>
  <c r="H12242"/>
  <c r="H12243"/>
  <c r="H12244"/>
  <c r="H12245"/>
  <c r="H12246"/>
  <c r="H12247"/>
  <c r="H12248"/>
  <c r="H12249"/>
  <c r="H12250"/>
  <c r="H12251"/>
  <c r="H12252"/>
  <c r="H12253"/>
  <c r="H12254"/>
  <c r="H12255"/>
  <c r="H12256"/>
  <c r="H12257"/>
  <c r="H12258"/>
  <c r="H12259"/>
  <c r="H12260"/>
  <c r="H12261"/>
  <c r="H12262"/>
  <c r="H12263"/>
  <c r="H12264"/>
  <c r="H12265"/>
  <c r="H12266"/>
  <c r="H12267"/>
  <c r="H12268"/>
  <c r="H12269"/>
  <c r="H12270"/>
  <c r="H12271"/>
  <c r="H12272"/>
  <c r="H12273"/>
  <c r="H12274"/>
  <c r="H12275"/>
  <c r="H12276"/>
  <c r="H12277"/>
  <c r="H12278"/>
  <c r="H12279"/>
  <c r="H12280"/>
  <c r="H12281"/>
  <c r="H12282"/>
  <c r="H12283"/>
  <c r="H12284"/>
  <c r="H12285"/>
  <c r="H12286"/>
  <c r="H12287"/>
  <c r="H12288"/>
  <c r="H12289"/>
  <c r="H12290"/>
  <c r="H12291"/>
  <c r="H12292"/>
  <c r="H12293"/>
  <c r="H12294"/>
  <c r="H12295"/>
  <c r="H12296"/>
  <c r="H12297"/>
  <c r="H12298"/>
  <c r="H12299"/>
  <c r="H12300"/>
  <c r="H12301"/>
  <c r="H12302"/>
  <c r="H12303"/>
  <c r="H12304"/>
  <c r="H12305"/>
  <c r="H12306"/>
  <c r="H12307"/>
  <c r="H12308"/>
  <c r="H12309"/>
  <c r="H12310"/>
  <c r="H12311"/>
  <c r="H12312"/>
  <c r="H12313"/>
  <c r="H12314"/>
  <c r="H12315"/>
  <c r="H12316"/>
  <c r="H12317"/>
  <c r="H12318"/>
  <c r="H12319"/>
  <c r="H12320"/>
  <c r="H12321"/>
  <c r="H12322"/>
  <c r="H12323"/>
  <c r="H12324"/>
  <c r="H12325"/>
  <c r="H12326"/>
  <c r="H12327"/>
  <c r="H12328"/>
  <c r="H12329"/>
  <c r="H12330"/>
  <c r="H12331"/>
  <c r="H12332"/>
  <c r="H12333"/>
  <c r="H12334"/>
  <c r="H12335"/>
  <c r="H12336"/>
  <c r="H12337"/>
  <c r="H12338"/>
  <c r="H12339"/>
  <c r="H12340"/>
  <c r="H12341"/>
  <c r="H12342"/>
  <c r="H12343"/>
  <c r="H12344"/>
  <c r="H12345"/>
  <c r="H12346"/>
  <c r="H12347"/>
  <c r="H12348"/>
  <c r="H12349"/>
  <c r="H12350"/>
  <c r="H12351"/>
  <c r="H12352"/>
  <c r="H12353"/>
  <c r="H12354"/>
  <c r="H12355"/>
  <c r="H12356"/>
  <c r="H12357"/>
  <c r="H12358"/>
  <c r="H12359"/>
  <c r="H12360"/>
  <c r="H12361"/>
  <c r="H12362"/>
  <c r="H12363"/>
  <c r="H12364"/>
  <c r="H12365"/>
  <c r="H12366"/>
  <c r="H12367"/>
  <c r="H12368"/>
  <c r="H12369"/>
  <c r="H12370"/>
  <c r="H12371"/>
  <c r="H12372"/>
  <c r="H12373"/>
  <c r="H12374"/>
  <c r="H12375"/>
  <c r="H12376"/>
  <c r="H12377"/>
  <c r="H12378"/>
  <c r="H12379"/>
  <c r="H12380"/>
  <c r="H12381"/>
  <c r="H12382"/>
  <c r="H12383"/>
  <c r="H12384"/>
  <c r="H12385"/>
  <c r="H12386"/>
  <c r="H12387"/>
  <c r="H12388"/>
  <c r="H12389"/>
  <c r="H12390"/>
  <c r="H12391"/>
  <c r="H12392"/>
  <c r="H12393"/>
  <c r="H12394"/>
  <c r="H12395"/>
  <c r="H12396"/>
  <c r="H12397"/>
  <c r="H12398"/>
  <c r="H12399"/>
  <c r="H12400"/>
  <c r="H12401"/>
  <c r="H12402"/>
  <c r="H12403"/>
  <c r="H12404"/>
  <c r="H12405"/>
  <c r="H12406"/>
  <c r="H12407"/>
  <c r="H12408"/>
  <c r="H12409"/>
  <c r="H12410"/>
  <c r="H12411"/>
  <c r="H12412"/>
  <c r="H12413"/>
  <c r="H12414"/>
  <c r="H12415"/>
  <c r="H12416"/>
  <c r="H12417"/>
  <c r="H12418"/>
  <c r="H12419"/>
  <c r="H12420"/>
  <c r="H12421"/>
  <c r="H12422"/>
  <c r="H12423"/>
  <c r="H12424"/>
  <c r="H12425"/>
  <c r="H12426"/>
  <c r="H12427"/>
  <c r="H12428"/>
  <c r="H12429"/>
  <c r="H12430"/>
  <c r="H12431"/>
  <c r="H12432"/>
  <c r="H12433"/>
  <c r="H12434"/>
  <c r="H12435"/>
  <c r="H12436"/>
  <c r="H12437"/>
  <c r="H12438"/>
  <c r="H12439"/>
  <c r="H12440"/>
  <c r="H12441"/>
  <c r="H12442"/>
  <c r="H12443"/>
  <c r="H12444"/>
  <c r="H12445"/>
  <c r="H12446"/>
  <c r="H12447"/>
  <c r="H12448"/>
  <c r="H12449"/>
  <c r="H12450"/>
  <c r="H12451"/>
  <c r="H12452"/>
  <c r="H12453"/>
  <c r="H12454"/>
  <c r="H12455"/>
  <c r="H12456"/>
  <c r="H12457"/>
  <c r="H12458"/>
  <c r="H12459"/>
  <c r="H12460"/>
  <c r="H12461"/>
  <c r="H12462"/>
  <c r="H12463"/>
  <c r="H12464"/>
  <c r="H12465"/>
  <c r="H12466"/>
  <c r="H12467"/>
  <c r="H12468"/>
  <c r="H12469"/>
  <c r="H12470"/>
  <c r="H12471"/>
  <c r="H12472"/>
  <c r="H12473"/>
  <c r="H12474"/>
  <c r="H12475"/>
  <c r="H12476"/>
  <c r="H12477"/>
  <c r="H12478"/>
  <c r="H12479"/>
  <c r="H12480"/>
  <c r="H12481"/>
  <c r="H12482"/>
  <c r="H12483"/>
  <c r="H12484"/>
  <c r="H12485"/>
  <c r="H12486"/>
  <c r="H12487"/>
  <c r="H12488"/>
  <c r="H12489"/>
  <c r="H12490"/>
  <c r="H12491"/>
  <c r="H12492"/>
  <c r="H12493"/>
  <c r="H12494"/>
  <c r="H12495"/>
  <c r="H12496"/>
  <c r="H12497"/>
  <c r="H12498"/>
  <c r="H12499"/>
  <c r="H12500"/>
  <c r="H12501"/>
  <c r="H12502"/>
  <c r="H12503"/>
  <c r="H12504"/>
  <c r="H12505"/>
  <c r="H12506"/>
  <c r="H12507"/>
  <c r="H12508"/>
  <c r="H12509"/>
  <c r="H12510"/>
  <c r="H12511"/>
  <c r="H12512"/>
  <c r="H12513"/>
  <c r="H12514"/>
  <c r="H12515"/>
  <c r="H12516"/>
  <c r="H12517"/>
  <c r="H12518"/>
  <c r="H12519"/>
  <c r="H12520"/>
  <c r="H12521"/>
  <c r="H12522"/>
  <c r="H12523"/>
  <c r="H12524"/>
  <c r="H12525"/>
  <c r="H12526"/>
  <c r="H12527"/>
  <c r="H12528"/>
  <c r="H12529"/>
  <c r="H12530"/>
  <c r="H12531"/>
  <c r="H12532"/>
  <c r="H12533"/>
  <c r="H12534"/>
  <c r="H12535"/>
  <c r="H12536"/>
  <c r="H12537"/>
  <c r="H12538"/>
  <c r="H12539"/>
  <c r="H12540"/>
  <c r="H12541"/>
  <c r="H12542"/>
  <c r="H12543"/>
  <c r="H12544"/>
  <c r="H12545"/>
  <c r="H12546"/>
  <c r="H12547"/>
  <c r="H12548"/>
  <c r="H12549"/>
  <c r="H12550"/>
  <c r="H12551"/>
  <c r="H12552"/>
  <c r="H12553"/>
  <c r="H12554"/>
  <c r="H12555"/>
  <c r="H12556"/>
  <c r="H12557"/>
  <c r="H12558"/>
  <c r="H12559"/>
  <c r="H12560"/>
  <c r="H12561"/>
  <c r="H12562"/>
  <c r="H12563"/>
  <c r="H12564"/>
  <c r="H12565"/>
  <c r="H12566"/>
  <c r="H12567"/>
  <c r="H12568"/>
  <c r="H12569"/>
  <c r="H12570"/>
  <c r="H12571"/>
  <c r="H12572"/>
  <c r="H12573"/>
  <c r="H12574"/>
  <c r="H12575"/>
  <c r="H12576"/>
  <c r="H12577"/>
  <c r="H12578"/>
  <c r="H12579"/>
  <c r="H12580"/>
  <c r="H12581"/>
  <c r="H12582"/>
  <c r="H12583"/>
  <c r="H12584"/>
  <c r="H12585"/>
  <c r="H12586"/>
  <c r="H12587"/>
  <c r="H12588"/>
  <c r="H12589"/>
  <c r="H12590"/>
  <c r="H12591"/>
  <c r="H12592"/>
  <c r="H12593"/>
  <c r="H12594"/>
  <c r="H12595"/>
  <c r="H12596"/>
  <c r="H12597"/>
  <c r="H12598"/>
  <c r="H12599"/>
  <c r="H12600"/>
  <c r="H12601"/>
  <c r="H12602"/>
  <c r="H12603"/>
  <c r="H12604"/>
  <c r="H12605"/>
  <c r="H12606"/>
  <c r="H12607"/>
  <c r="H12608"/>
  <c r="H12609"/>
  <c r="H12610"/>
  <c r="H12611"/>
  <c r="H12612"/>
  <c r="H12613"/>
  <c r="H12614"/>
  <c r="H12615"/>
  <c r="H12616"/>
  <c r="H12617"/>
  <c r="H12618"/>
  <c r="H12619"/>
  <c r="H12620"/>
  <c r="H12621"/>
  <c r="H12622"/>
  <c r="H12623"/>
  <c r="H12624"/>
  <c r="H12625"/>
  <c r="H12626"/>
  <c r="H12627"/>
  <c r="H12628"/>
  <c r="H12629"/>
  <c r="H12630"/>
  <c r="H12631"/>
  <c r="H12632"/>
  <c r="H12633"/>
  <c r="H12634"/>
  <c r="H12635"/>
  <c r="H12636"/>
  <c r="H12637"/>
  <c r="H12638"/>
  <c r="H12639"/>
  <c r="H12640"/>
  <c r="H12641"/>
  <c r="H12642"/>
  <c r="H12643"/>
  <c r="H12644"/>
  <c r="H12645"/>
  <c r="H12646"/>
  <c r="H12647"/>
  <c r="H12648"/>
  <c r="H12649"/>
  <c r="H12650"/>
  <c r="H12651"/>
  <c r="H12652"/>
  <c r="H12653"/>
  <c r="H12654"/>
  <c r="H12655"/>
  <c r="H12656"/>
  <c r="H12657"/>
  <c r="H12658"/>
  <c r="H12659"/>
  <c r="H12660"/>
  <c r="H12661"/>
  <c r="H12662"/>
  <c r="H12663"/>
  <c r="H12664"/>
  <c r="H12665"/>
  <c r="H12666"/>
  <c r="H12667"/>
  <c r="H12668"/>
  <c r="H12669"/>
  <c r="H12670"/>
  <c r="H12671"/>
  <c r="H12672"/>
  <c r="H12673"/>
  <c r="H12674"/>
  <c r="H12675"/>
  <c r="H12676"/>
  <c r="H12677"/>
  <c r="H12678"/>
  <c r="H12679"/>
  <c r="H12680"/>
  <c r="H12681"/>
  <c r="H12682"/>
  <c r="H12683"/>
  <c r="H12684"/>
  <c r="H12685"/>
  <c r="H12686"/>
  <c r="H12687"/>
  <c r="H12688"/>
  <c r="H12689"/>
  <c r="H12690"/>
  <c r="H12691"/>
  <c r="H12692"/>
  <c r="H12693"/>
  <c r="H12694"/>
  <c r="H12695"/>
  <c r="H12696"/>
  <c r="H12697"/>
  <c r="H12698"/>
  <c r="H12699"/>
  <c r="H12700"/>
  <c r="H12701"/>
  <c r="H12702"/>
  <c r="H12703"/>
  <c r="H12704"/>
  <c r="H12705"/>
  <c r="H12706"/>
  <c r="H12707"/>
  <c r="H12708"/>
  <c r="H12709"/>
  <c r="H12710"/>
  <c r="H12711"/>
  <c r="H12712"/>
  <c r="H12713"/>
  <c r="H12714"/>
  <c r="H12715"/>
  <c r="H12716"/>
  <c r="H12717"/>
  <c r="H12718"/>
  <c r="H12719"/>
  <c r="H12720"/>
  <c r="H12721"/>
  <c r="H12722"/>
  <c r="H12723"/>
  <c r="H12724"/>
  <c r="H12725"/>
  <c r="H12726"/>
  <c r="H12727"/>
  <c r="H12728"/>
  <c r="H12729"/>
  <c r="H12730"/>
  <c r="H12731"/>
  <c r="H12732"/>
  <c r="H12733"/>
  <c r="H12734"/>
  <c r="H12735"/>
  <c r="H12736"/>
  <c r="H12737"/>
  <c r="H12738"/>
  <c r="H12739"/>
  <c r="H12740"/>
  <c r="H12741"/>
  <c r="H12742"/>
  <c r="H12743"/>
  <c r="H12744"/>
  <c r="H12745"/>
  <c r="H12746"/>
  <c r="H12747"/>
  <c r="H12748"/>
  <c r="H12749"/>
  <c r="H12750"/>
  <c r="H12751"/>
  <c r="H12752"/>
  <c r="H12753"/>
  <c r="H12754"/>
  <c r="H12755"/>
  <c r="H12756"/>
  <c r="H12757"/>
  <c r="H12758"/>
  <c r="H12759"/>
  <c r="H12760"/>
  <c r="H12761"/>
  <c r="H12762"/>
  <c r="H12763"/>
  <c r="H12764"/>
  <c r="H12765"/>
  <c r="H12766"/>
  <c r="H12767"/>
  <c r="H12768"/>
  <c r="H12769"/>
  <c r="H12770"/>
  <c r="H12771"/>
  <c r="H12772"/>
  <c r="H12773"/>
  <c r="H12774"/>
  <c r="H12775"/>
  <c r="H12776"/>
  <c r="H12777"/>
  <c r="H12778"/>
  <c r="H12779"/>
  <c r="H12780"/>
  <c r="H12781"/>
  <c r="H12782"/>
  <c r="H12783"/>
  <c r="H12784"/>
  <c r="H12785"/>
  <c r="H12786"/>
  <c r="H12787"/>
  <c r="H12788"/>
  <c r="H12789"/>
  <c r="H12790"/>
  <c r="H12791"/>
  <c r="H12792"/>
  <c r="H12793"/>
  <c r="H12794"/>
  <c r="H12795"/>
  <c r="H12796"/>
  <c r="H12797"/>
  <c r="H12798"/>
  <c r="H12799"/>
  <c r="H12800"/>
  <c r="H12801"/>
  <c r="H12802"/>
  <c r="H12803"/>
  <c r="H12804"/>
  <c r="H12805"/>
  <c r="H12806"/>
  <c r="H12807"/>
  <c r="H12808"/>
  <c r="H12809"/>
  <c r="H12810"/>
  <c r="H12811"/>
  <c r="H12812"/>
  <c r="H12813"/>
  <c r="H12814"/>
  <c r="H12815"/>
  <c r="H12816"/>
  <c r="H12817"/>
  <c r="H12818"/>
  <c r="H12819"/>
  <c r="H12820"/>
  <c r="H12821"/>
  <c r="H12822"/>
  <c r="H12823"/>
  <c r="H12824"/>
  <c r="H12825"/>
  <c r="H12826"/>
  <c r="H12827"/>
  <c r="H12828"/>
  <c r="H12829"/>
  <c r="H12830"/>
  <c r="H12831"/>
  <c r="H12832"/>
  <c r="H12833"/>
  <c r="H12834"/>
  <c r="H12835"/>
  <c r="H12836"/>
  <c r="H12837"/>
  <c r="H12838"/>
  <c r="H12839"/>
  <c r="H12840"/>
  <c r="H12841"/>
  <c r="H12842"/>
  <c r="H12843"/>
  <c r="H12844"/>
  <c r="H12845"/>
  <c r="H12846"/>
  <c r="H12847"/>
  <c r="H12848"/>
  <c r="H12849"/>
  <c r="H12850"/>
  <c r="H12851"/>
  <c r="H12852"/>
  <c r="H12853"/>
  <c r="H12854"/>
  <c r="H12855"/>
  <c r="H12856"/>
  <c r="H12857"/>
  <c r="H12858"/>
  <c r="H12859"/>
  <c r="H12860"/>
  <c r="H12861"/>
  <c r="H12862"/>
  <c r="H12863"/>
  <c r="H12864"/>
  <c r="H12865"/>
  <c r="H12866"/>
  <c r="H12867"/>
  <c r="H12868"/>
  <c r="H12869"/>
  <c r="H12870"/>
  <c r="H12871"/>
  <c r="H12872"/>
  <c r="H12873"/>
  <c r="H12874"/>
  <c r="H12875"/>
  <c r="H12876"/>
  <c r="H12877"/>
  <c r="H12878"/>
  <c r="H12879"/>
  <c r="H12880"/>
  <c r="H12881"/>
  <c r="H12882"/>
  <c r="H12883"/>
  <c r="H12884"/>
  <c r="H12885"/>
  <c r="H12886"/>
  <c r="H12887"/>
  <c r="H12888"/>
  <c r="H12889"/>
  <c r="H12890"/>
  <c r="H12891"/>
  <c r="H12892"/>
  <c r="H12893"/>
  <c r="H12894"/>
  <c r="H12895"/>
  <c r="H12896"/>
  <c r="H12897"/>
  <c r="H12898"/>
  <c r="H12899"/>
  <c r="H12900"/>
  <c r="H12901"/>
  <c r="H12902"/>
  <c r="H12903"/>
  <c r="H12904"/>
  <c r="H12905"/>
  <c r="H12906"/>
  <c r="H12907"/>
  <c r="H12908"/>
  <c r="H12909"/>
  <c r="H12910"/>
  <c r="H12911"/>
  <c r="H12912"/>
  <c r="H12913"/>
  <c r="H12914"/>
  <c r="H12915"/>
  <c r="H12916"/>
  <c r="H12917"/>
  <c r="H12918"/>
  <c r="H12919"/>
  <c r="H12920"/>
  <c r="H12921"/>
  <c r="H12922"/>
  <c r="H12923"/>
  <c r="H12924"/>
  <c r="H12925"/>
  <c r="H12926"/>
  <c r="H12927"/>
  <c r="H12928"/>
  <c r="H12929"/>
  <c r="H12930"/>
  <c r="H12931"/>
  <c r="H12932"/>
  <c r="H12933"/>
  <c r="H12934"/>
  <c r="H12935"/>
  <c r="H12936"/>
  <c r="H12937"/>
  <c r="H12938"/>
  <c r="H12939"/>
  <c r="H12940"/>
  <c r="H12941"/>
  <c r="H12942"/>
  <c r="H12943"/>
  <c r="H12944"/>
  <c r="H12945"/>
  <c r="H12946"/>
  <c r="H12947"/>
  <c r="H12948"/>
  <c r="H12949"/>
  <c r="H12950"/>
  <c r="H12951"/>
  <c r="H12952"/>
  <c r="H12953"/>
  <c r="H12954"/>
  <c r="H12955"/>
  <c r="H12956"/>
  <c r="H12957"/>
  <c r="H12958"/>
  <c r="H12959"/>
  <c r="H12960"/>
  <c r="H12961"/>
  <c r="H12962"/>
  <c r="H12963"/>
  <c r="H12964"/>
  <c r="H12965"/>
  <c r="H12966"/>
  <c r="H12967"/>
  <c r="H12968"/>
  <c r="H12969"/>
  <c r="H12970"/>
  <c r="H12971"/>
  <c r="H12972"/>
  <c r="H12973"/>
  <c r="H12974"/>
  <c r="H12975"/>
  <c r="H12976"/>
  <c r="H12977"/>
  <c r="H12978"/>
  <c r="H12979"/>
  <c r="H12980"/>
  <c r="H12981"/>
  <c r="H12982"/>
  <c r="H12983"/>
  <c r="H12984"/>
  <c r="H12985"/>
  <c r="H12986"/>
  <c r="H12987"/>
  <c r="H12988"/>
  <c r="H12989"/>
  <c r="H12990"/>
  <c r="H12991"/>
  <c r="H12992"/>
  <c r="H12993"/>
  <c r="H12994"/>
  <c r="H12995"/>
  <c r="H12996"/>
  <c r="H12997"/>
  <c r="H12998"/>
  <c r="H12999"/>
  <c r="H13000"/>
  <c r="H13001"/>
  <c r="H13002"/>
  <c r="H13003"/>
  <c r="H13004"/>
  <c r="H13005"/>
  <c r="H13006"/>
  <c r="H13007"/>
  <c r="H13008"/>
  <c r="H13009"/>
  <c r="H13010"/>
  <c r="H13011"/>
  <c r="H13012"/>
  <c r="H13013"/>
  <c r="H13014"/>
  <c r="H13015"/>
  <c r="H13016"/>
  <c r="H13017"/>
  <c r="H13018"/>
  <c r="H13019"/>
  <c r="H13020"/>
  <c r="H13021"/>
  <c r="H13022"/>
  <c r="H13023"/>
  <c r="H13024"/>
  <c r="H13025"/>
  <c r="H13026"/>
  <c r="H13027"/>
  <c r="H13028"/>
  <c r="H13029"/>
  <c r="H13030"/>
  <c r="H13031"/>
  <c r="H13032"/>
  <c r="H13033"/>
  <c r="H13034"/>
  <c r="H13035"/>
  <c r="H13036"/>
  <c r="H13037"/>
  <c r="H13038"/>
  <c r="H13039"/>
  <c r="H13040"/>
  <c r="H13041"/>
  <c r="H13042"/>
  <c r="H13043"/>
  <c r="H13044"/>
  <c r="H13045"/>
  <c r="H13046"/>
  <c r="H13047"/>
  <c r="H13048"/>
  <c r="H13049"/>
  <c r="H13050"/>
  <c r="H13051"/>
  <c r="H13052"/>
  <c r="H13053"/>
  <c r="H13054"/>
  <c r="H13055"/>
  <c r="H13056"/>
  <c r="H13057"/>
  <c r="H13058"/>
  <c r="H13059"/>
  <c r="H13060"/>
  <c r="H13061"/>
  <c r="H13062"/>
  <c r="H13063"/>
  <c r="H13064"/>
  <c r="H13065"/>
  <c r="H13066"/>
  <c r="H13067"/>
  <c r="H13068"/>
  <c r="H13069"/>
  <c r="H13070"/>
  <c r="H13071"/>
  <c r="H13072"/>
  <c r="H13073"/>
  <c r="H13074"/>
  <c r="H13075"/>
  <c r="H13076"/>
  <c r="H13077"/>
  <c r="H13078"/>
  <c r="H13079"/>
  <c r="H13080"/>
  <c r="H13081"/>
  <c r="H13082"/>
  <c r="H13083"/>
  <c r="H13084"/>
  <c r="H13085"/>
  <c r="H13086"/>
  <c r="H13087"/>
  <c r="H13088"/>
  <c r="H13089"/>
  <c r="H13090"/>
  <c r="H13091"/>
  <c r="H13092"/>
  <c r="H13093"/>
  <c r="H13094"/>
  <c r="H13095"/>
  <c r="H13096"/>
  <c r="H13097"/>
  <c r="H13098"/>
  <c r="H13099"/>
  <c r="H13100"/>
  <c r="H13101"/>
  <c r="H13102"/>
  <c r="H13103"/>
  <c r="H13104"/>
  <c r="H13105"/>
  <c r="H13106"/>
  <c r="H13107"/>
  <c r="H13108"/>
  <c r="H13109"/>
  <c r="H13110"/>
  <c r="H13111"/>
  <c r="H13112"/>
  <c r="H13113"/>
  <c r="H13114"/>
  <c r="H13115"/>
  <c r="H13116"/>
  <c r="H13117"/>
  <c r="H13118"/>
  <c r="H13119"/>
  <c r="H13120"/>
  <c r="H13121"/>
  <c r="H13122"/>
  <c r="H13123"/>
  <c r="H13124"/>
  <c r="H13125"/>
  <c r="H13126"/>
  <c r="H13127"/>
  <c r="H13128"/>
  <c r="H13129"/>
  <c r="H13130"/>
  <c r="H13131"/>
  <c r="H13132"/>
  <c r="H13133"/>
  <c r="H13134"/>
  <c r="H13135"/>
  <c r="H13136"/>
  <c r="H13137"/>
  <c r="H13138"/>
  <c r="H13139"/>
  <c r="H13140"/>
  <c r="H13141"/>
  <c r="H13142"/>
  <c r="H13143"/>
  <c r="H13144"/>
  <c r="H13145"/>
  <c r="H13146"/>
  <c r="H13147"/>
  <c r="H13148"/>
  <c r="H13149"/>
  <c r="H13150"/>
  <c r="H13151"/>
  <c r="H13152"/>
  <c r="H13153"/>
  <c r="H13154"/>
  <c r="H13155"/>
  <c r="H13156"/>
  <c r="H13157"/>
  <c r="H13158"/>
  <c r="H13159"/>
  <c r="H13160"/>
  <c r="H13161"/>
  <c r="H13162"/>
  <c r="H13163"/>
  <c r="H13164"/>
  <c r="H13165"/>
  <c r="H13166"/>
  <c r="H13167"/>
  <c r="H13168"/>
  <c r="H13169"/>
  <c r="H13170"/>
  <c r="H13171"/>
  <c r="H13172"/>
  <c r="H13173"/>
  <c r="H13174"/>
  <c r="H13175"/>
  <c r="H13176"/>
  <c r="H13177"/>
  <c r="H13178"/>
  <c r="H13179"/>
  <c r="H13180"/>
  <c r="H13181"/>
  <c r="H13182"/>
  <c r="H13183"/>
  <c r="H13184"/>
  <c r="H13185"/>
  <c r="H13186"/>
  <c r="H13187"/>
  <c r="H13188"/>
  <c r="H13189"/>
  <c r="H13190"/>
  <c r="H13191"/>
  <c r="H13192"/>
  <c r="H13193"/>
  <c r="H13194"/>
  <c r="H13195"/>
  <c r="H13196"/>
  <c r="H13197"/>
  <c r="H13198"/>
  <c r="H13199"/>
  <c r="H13200"/>
  <c r="H13201"/>
  <c r="H13202"/>
  <c r="H13203"/>
  <c r="H13204"/>
  <c r="H13205"/>
  <c r="H13206"/>
  <c r="H13207"/>
  <c r="H13208"/>
  <c r="H13209"/>
  <c r="H13210"/>
  <c r="H13211"/>
  <c r="H13212"/>
  <c r="H13213"/>
  <c r="H13214"/>
  <c r="H13215"/>
  <c r="H13216"/>
  <c r="H13217"/>
  <c r="H13218"/>
  <c r="H13219"/>
  <c r="H13220"/>
  <c r="H13221"/>
  <c r="H13222"/>
  <c r="H13223"/>
  <c r="H13224"/>
  <c r="H13225"/>
  <c r="H13226"/>
  <c r="H13227"/>
  <c r="H13228"/>
  <c r="H13229"/>
  <c r="H13230"/>
  <c r="H13231"/>
  <c r="H13232"/>
  <c r="H13233"/>
  <c r="H13234"/>
  <c r="H13235"/>
  <c r="H13236"/>
  <c r="H13237"/>
  <c r="H13238"/>
  <c r="H13239"/>
  <c r="H13240"/>
  <c r="H13241"/>
  <c r="H13242"/>
  <c r="H13243"/>
  <c r="H13244"/>
  <c r="H13245"/>
  <c r="H13246"/>
  <c r="H13247"/>
  <c r="H13248"/>
  <c r="H13249"/>
  <c r="H13250"/>
  <c r="H13251"/>
  <c r="H13252"/>
  <c r="H13253"/>
  <c r="H13254"/>
  <c r="H13255"/>
  <c r="H13256"/>
  <c r="H13257"/>
  <c r="H13258"/>
  <c r="H13259"/>
  <c r="H13260"/>
  <c r="H13261"/>
  <c r="H13262"/>
  <c r="H13263"/>
  <c r="H13264"/>
  <c r="H13265"/>
  <c r="H13266"/>
  <c r="H13267"/>
  <c r="H13268"/>
  <c r="H13269"/>
  <c r="H13270"/>
  <c r="H13271"/>
  <c r="H13272"/>
  <c r="H13273"/>
  <c r="H13274"/>
  <c r="H13275"/>
  <c r="H13276"/>
  <c r="H13277"/>
  <c r="H13278"/>
  <c r="H13279"/>
  <c r="H13280"/>
  <c r="H13281"/>
  <c r="H13282"/>
  <c r="H13283"/>
  <c r="H13284"/>
  <c r="H13285"/>
  <c r="H13286"/>
  <c r="H13287"/>
  <c r="H13288"/>
  <c r="H13289"/>
  <c r="H13290"/>
  <c r="H13291"/>
  <c r="H13292"/>
  <c r="H13293"/>
  <c r="H13294"/>
  <c r="H13295"/>
  <c r="H13296"/>
  <c r="H13297"/>
  <c r="H13298"/>
  <c r="H13299"/>
  <c r="H13300"/>
  <c r="H13301"/>
  <c r="H13302"/>
  <c r="H13303"/>
  <c r="H13304"/>
  <c r="H13305"/>
  <c r="H13306"/>
  <c r="H13307"/>
  <c r="H13308"/>
  <c r="H13309"/>
  <c r="H13310"/>
  <c r="H13311"/>
  <c r="H13312"/>
  <c r="H13313"/>
  <c r="H13314"/>
  <c r="H13315"/>
  <c r="H13316"/>
  <c r="H13317"/>
  <c r="H13318"/>
  <c r="H13319"/>
  <c r="H13320"/>
  <c r="H13321"/>
  <c r="H13322"/>
  <c r="H13323"/>
  <c r="H13324"/>
  <c r="H13325"/>
  <c r="H13326"/>
  <c r="H13327"/>
  <c r="H13328"/>
  <c r="H13329"/>
  <c r="H13330"/>
  <c r="H13331"/>
  <c r="H13332"/>
  <c r="H13333"/>
  <c r="H13334"/>
  <c r="H13335"/>
  <c r="H13336"/>
  <c r="H13337"/>
  <c r="H13338"/>
  <c r="H13339"/>
  <c r="H13340"/>
  <c r="H13341"/>
  <c r="H13342"/>
  <c r="H13343"/>
  <c r="H13344"/>
  <c r="H13345"/>
  <c r="H13346"/>
  <c r="H13347"/>
  <c r="H13348"/>
  <c r="H13349"/>
  <c r="H13350"/>
  <c r="H13351"/>
  <c r="H13352"/>
  <c r="H13353"/>
  <c r="H13354"/>
  <c r="H13355"/>
  <c r="H13356"/>
  <c r="H13357"/>
  <c r="H13358"/>
  <c r="H13359"/>
  <c r="H13360"/>
  <c r="H13361"/>
  <c r="H13362"/>
  <c r="H13363"/>
  <c r="H13364"/>
  <c r="H13365"/>
  <c r="H13366"/>
  <c r="H13367"/>
  <c r="H13368"/>
  <c r="H13369"/>
  <c r="H13370"/>
  <c r="H13371"/>
  <c r="H13372"/>
  <c r="H13373"/>
  <c r="H13374"/>
  <c r="H13375"/>
  <c r="H13376"/>
  <c r="H13377"/>
  <c r="H13378"/>
  <c r="H13379"/>
  <c r="H13380"/>
  <c r="H13381"/>
  <c r="H13382"/>
  <c r="H13383"/>
  <c r="H13384"/>
  <c r="H13385"/>
  <c r="H13386"/>
  <c r="H13387"/>
  <c r="H13388"/>
  <c r="H13389"/>
  <c r="H13390"/>
  <c r="H13391"/>
  <c r="H13392"/>
  <c r="H13393"/>
  <c r="H13394"/>
  <c r="H13395"/>
  <c r="H13396"/>
  <c r="H13397"/>
  <c r="H13398"/>
  <c r="H13399"/>
  <c r="H13400"/>
  <c r="H13401"/>
  <c r="H13402"/>
  <c r="H13403"/>
  <c r="H13404"/>
  <c r="H13405"/>
  <c r="H13406"/>
  <c r="H13407"/>
  <c r="H13408"/>
  <c r="H13409"/>
  <c r="H13410"/>
  <c r="H13411"/>
  <c r="H13412"/>
  <c r="H13413"/>
  <c r="H13414"/>
  <c r="H13415"/>
  <c r="H13416"/>
  <c r="H13417"/>
  <c r="H13418"/>
  <c r="H13419"/>
  <c r="H13420"/>
  <c r="H13421"/>
  <c r="H13422"/>
  <c r="H13423"/>
  <c r="H13424"/>
  <c r="H13425"/>
  <c r="H13426"/>
  <c r="H13427"/>
  <c r="H13428"/>
  <c r="H13429"/>
  <c r="H13430"/>
  <c r="H13431"/>
  <c r="H13432"/>
  <c r="H13433"/>
  <c r="H13434"/>
  <c r="H13435"/>
  <c r="H13436"/>
  <c r="H13437"/>
  <c r="H13438"/>
  <c r="H13439"/>
  <c r="H13440"/>
  <c r="H13441"/>
  <c r="H13442"/>
  <c r="H13443"/>
  <c r="H13444"/>
  <c r="H13445"/>
  <c r="H13446"/>
  <c r="H13447"/>
  <c r="H13448"/>
  <c r="H13449"/>
  <c r="H13450"/>
  <c r="H13451"/>
  <c r="H13452"/>
  <c r="H13453"/>
  <c r="H13454"/>
  <c r="H13455"/>
  <c r="H13456"/>
  <c r="H13457"/>
  <c r="H13458"/>
  <c r="H13459"/>
  <c r="H13460"/>
  <c r="H13461"/>
  <c r="H13462"/>
  <c r="H13463"/>
  <c r="H13464"/>
  <c r="H13465"/>
  <c r="H13466"/>
  <c r="H13467"/>
  <c r="H13468"/>
  <c r="H13469"/>
  <c r="H13470"/>
  <c r="H13471"/>
  <c r="H13472"/>
  <c r="H13473"/>
  <c r="H13474"/>
  <c r="H13475"/>
  <c r="H13476"/>
  <c r="H13477"/>
  <c r="H13478"/>
  <c r="H13479"/>
  <c r="H13480"/>
  <c r="H13481"/>
  <c r="H13482"/>
  <c r="H13483"/>
  <c r="H13484"/>
  <c r="H13485"/>
  <c r="H13486"/>
  <c r="H13487"/>
  <c r="H13488"/>
  <c r="H13489"/>
  <c r="H13490"/>
  <c r="H13491"/>
  <c r="H13492"/>
  <c r="H13493"/>
  <c r="H13494"/>
  <c r="H13495"/>
  <c r="H13496"/>
  <c r="H13497"/>
  <c r="H13498"/>
  <c r="H13499"/>
  <c r="H13500"/>
  <c r="H13501"/>
  <c r="H13502"/>
  <c r="H13503"/>
  <c r="H13504"/>
  <c r="H13505"/>
  <c r="H13506"/>
  <c r="H13507"/>
  <c r="H13508"/>
  <c r="H13509"/>
  <c r="H13510"/>
  <c r="H13511"/>
  <c r="H13512"/>
  <c r="H13513"/>
  <c r="H13514"/>
  <c r="H13515"/>
  <c r="H13516"/>
  <c r="H13517"/>
  <c r="H13518"/>
  <c r="H13519"/>
  <c r="H13520"/>
  <c r="H13521"/>
  <c r="H13522"/>
  <c r="H13523"/>
  <c r="H13524"/>
  <c r="H13525"/>
  <c r="H13526"/>
  <c r="H13527"/>
  <c r="H13528"/>
  <c r="H13529"/>
  <c r="H13530"/>
  <c r="H13531"/>
  <c r="H13532"/>
  <c r="H13533"/>
  <c r="H13534"/>
  <c r="H13535"/>
  <c r="H13536"/>
  <c r="H13537"/>
  <c r="H13538"/>
  <c r="H13539"/>
  <c r="H13540"/>
  <c r="H13541"/>
  <c r="H13542"/>
  <c r="H13543"/>
  <c r="H13544"/>
  <c r="H13545"/>
  <c r="H13546"/>
  <c r="H13547"/>
  <c r="H13548"/>
  <c r="H13549"/>
  <c r="H13550"/>
  <c r="H13551"/>
  <c r="H13552"/>
  <c r="H13553"/>
  <c r="H13554"/>
  <c r="H13555"/>
  <c r="H13556"/>
  <c r="H13557"/>
  <c r="H13558"/>
  <c r="H13559"/>
  <c r="H13560"/>
  <c r="H13561"/>
  <c r="H13562"/>
  <c r="H13563"/>
  <c r="H13564"/>
  <c r="H13565"/>
  <c r="H13566"/>
  <c r="H13567"/>
  <c r="H13568"/>
  <c r="H13569"/>
  <c r="H13570"/>
  <c r="H13571"/>
  <c r="H13572"/>
  <c r="H13573"/>
  <c r="H13574"/>
  <c r="H13575"/>
  <c r="H13576"/>
  <c r="H13577"/>
  <c r="H13578"/>
  <c r="H13579"/>
  <c r="H13580"/>
  <c r="H13581"/>
  <c r="H13582"/>
  <c r="H13583"/>
  <c r="H13584"/>
  <c r="H13585"/>
  <c r="H13586"/>
  <c r="H13587"/>
  <c r="H13588"/>
  <c r="H13589"/>
  <c r="H13590"/>
  <c r="H13591"/>
  <c r="H13592"/>
  <c r="H13593"/>
  <c r="H13594"/>
  <c r="H13595"/>
  <c r="H13596"/>
  <c r="H13597"/>
  <c r="H13598"/>
  <c r="H13599"/>
  <c r="H13600"/>
  <c r="H13601"/>
  <c r="H13602"/>
  <c r="H13603"/>
  <c r="H13604"/>
  <c r="H13605"/>
  <c r="H13606"/>
  <c r="H13607"/>
  <c r="H13608"/>
  <c r="H13609"/>
  <c r="H13610"/>
  <c r="H13611"/>
  <c r="H13612"/>
  <c r="H13613"/>
  <c r="H13614"/>
  <c r="H13615"/>
  <c r="H13616"/>
  <c r="H13617"/>
  <c r="H13618"/>
  <c r="H13619"/>
  <c r="H13620"/>
  <c r="H13621"/>
  <c r="H13622"/>
  <c r="H13623"/>
  <c r="H13624"/>
  <c r="H13625"/>
  <c r="H13626"/>
  <c r="H13627"/>
  <c r="H13628"/>
  <c r="H13629"/>
  <c r="H13630"/>
  <c r="H13631"/>
  <c r="H13632"/>
  <c r="H13633"/>
  <c r="H13634"/>
  <c r="H13635"/>
  <c r="H13636"/>
  <c r="H13637"/>
  <c r="H13638"/>
  <c r="H13639"/>
  <c r="H13640"/>
  <c r="H13641"/>
  <c r="H13642"/>
  <c r="H13643"/>
  <c r="H13644"/>
  <c r="H13645"/>
  <c r="H13646"/>
  <c r="H13647"/>
  <c r="H13648"/>
  <c r="H13649"/>
  <c r="H13650"/>
  <c r="H13651"/>
  <c r="H13652"/>
  <c r="H13653"/>
  <c r="H13654"/>
  <c r="H13655"/>
  <c r="H13656"/>
  <c r="H13657"/>
  <c r="H13658"/>
  <c r="H13659"/>
  <c r="H13660"/>
  <c r="H13661"/>
  <c r="H13662"/>
  <c r="H13663"/>
  <c r="H13664"/>
  <c r="H13665"/>
  <c r="H13666"/>
  <c r="H13667"/>
  <c r="H13668"/>
  <c r="H13669"/>
  <c r="H13670"/>
  <c r="H13671"/>
  <c r="H13672"/>
  <c r="H13673"/>
  <c r="H13674"/>
  <c r="H13675"/>
  <c r="H13676"/>
  <c r="H13677"/>
  <c r="H13678"/>
  <c r="H13679"/>
  <c r="H13680"/>
  <c r="H13681"/>
  <c r="H13682"/>
  <c r="H13683"/>
  <c r="H13684"/>
  <c r="H13685"/>
  <c r="H13686"/>
  <c r="H13687"/>
  <c r="H13688"/>
  <c r="H13689"/>
  <c r="H13690"/>
  <c r="H13691"/>
  <c r="H13692"/>
  <c r="H13693"/>
  <c r="H13694"/>
  <c r="H13695"/>
  <c r="H13696"/>
  <c r="H13697"/>
  <c r="H13698"/>
  <c r="H13699"/>
  <c r="H13700"/>
  <c r="H13701"/>
  <c r="H13702"/>
  <c r="H13703"/>
  <c r="H13704"/>
  <c r="H13705"/>
  <c r="H13706"/>
  <c r="H13707"/>
  <c r="H13708"/>
  <c r="H13709"/>
  <c r="H13710"/>
  <c r="H13711"/>
  <c r="H13712"/>
  <c r="H13713"/>
  <c r="H13714"/>
  <c r="H13715"/>
  <c r="H13716"/>
  <c r="H13717"/>
  <c r="H13718"/>
  <c r="H13719"/>
  <c r="H13720"/>
  <c r="H13721"/>
  <c r="H13722"/>
  <c r="H13723"/>
  <c r="H13724"/>
  <c r="H13725"/>
  <c r="H13726"/>
  <c r="H13727"/>
  <c r="H13728"/>
  <c r="H13729"/>
  <c r="H13730"/>
  <c r="H13731"/>
  <c r="H13732"/>
  <c r="H13733"/>
  <c r="H13734"/>
  <c r="H13735"/>
  <c r="H13736"/>
  <c r="H13737"/>
  <c r="H13738"/>
  <c r="H13739"/>
  <c r="H13740"/>
  <c r="H13741"/>
  <c r="H13742"/>
  <c r="H13743"/>
  <c r="H13744"/>
  <c r="H13745"/>
  <c r="H13746"/>
  <c r="H13747"/>
  <c r="H13748"/>
  <c r="H13749"/>
  <c r="H13750"/>
  <c r="H13751"/>
  <c r="H13752"/>
  <c r="H13753"/>
  <c r="H13754"/>
  <c r="H13755"/>
  <c r="H13756"/>
  <c r="H13757"/>
  <c r="H13758"/>
  <c r="H13759"/>
  <c r="H13760"/>
  <c r="H13761"/>
  <c r="H13762"/>
  <c r="H13763"/>
  <c r="H13764"/>
  <c r="H13765"/>
  <c r="H13766"/>
  <c r="H13767"/>
  <c r="H13768"/>
  <c r="H13769"/>
  <c r="H13770"/>
  <c r="H13771"/>
  <c r="H13772"/>
  <c r="H13773"/>
  <c r="H13774"/>
  <c r="H13775"/>
  <c r="H13776"/>
  <c r="H13777"/>
  <c r="H13778"/>
  <c r="H13779"/>
  <c r="H13780"/>
  <c r="H13781"/>
  <c r="H13782"/>
  <c r="H13783"/>
  <c r="H13784"/>
  <c r="H13785"/>
  <c r="H13786"/>
  <c r="H13787"/>
  <c r="H13788"/>
  <c r="H13789"/>
  <c r="H13790"/>
  <c r="H13791"/>
  <c r="H13792"/>
  <c r="H13793"/>
  <c r="H13794"/>
  <c r="H13795"/>
  <c r="H13796"/>
  <c r="H13797"/>
  <c r="H13798"/>
  <c r="H13799"/>
  <c r="H13800"/>
  <c r="H13801"/>
  <c r="H13802"/>
  <c r="H13803"/>
  <c r="H13804"/>
  <c r="H13805"/>
  <c r="H13806"/>
  <c r="H13807"/>
  <c r="H13808"/>
  <c r="H13809"/>
  <c r="H13810"/>
  <c r="H13811"/>
  <c r="H13812"/>
  <c r="H13813"/>
  <c r="H13814"/>
  <c r="H13815"/>
  <c r="H13816"/>
  <c r="H13817"/>
  <c r="H13818"/>
  <c r="H13819"/>
  <c r="H13820"/>
  <c r="H13821"/>
  <c r="H13822"/>
  <c r="H13823"/>
  <c r="H13824"/>
  <c r="H13825"/>
  <c r="H13826"/>
  <c r="H13827"/>
  <c r="H13828"/>
  <c r="H13829"/>
  <c r="H13830"/>
  <c r="H13831"/>
  <c r="H13832"/>
  <c r="H13833"/>
  <c r="H13834"/>
  <c r="H13835"/>
  <c r="H13836"/>
  <c r="H13837"/>
  <c r="H13838"/>
  <c r="H13839"/>
  <c r="H13840"/>
  <c r="H13841"/>
  <c r="H13842"/>
  <c r="H13843"/>
  <c r="H13844"/>
  <c r="H13845"/>
  <c r="H13846"/>
  <c r="H13847"/>
  <c r="H13848"/>
  <c r="H13849"/>
  <c r="H13850"/>
  <c r="H13851"/>
  <c r="H13852"/>
  <c r="H13853"/>
  <c r="H13854"/>
  <c r="H13855"/>
  <c r="H13856"/>
  <c r="H13857"/>
  <c r="H13858"/>
  <c r="H13859"/>
  <c r="H13860"/>
  <c r="H13861"/>
  <c r="H13862"/>
  <c r="H13863"/>
  <c r="H13864"/>
  <c r="H13865"/>
  <c r="H13866"/>
  <c r="H13867"/>
  <c r="H13868"/>
  <c r="H13869"/>
  <c r="H13870"/>
  <c r="H13871"/>
  <c r="H13872"/>
  <c r="H13873"/>
  <c r="H13874"/>
  <c r="H13875"/>
  <c r="H13876"/>
  <c r="H13877"/>
  <c r="H13878"/>
  <c r="H13879"/>
  <c r="H13880"/>
  <c r="H13881"/>
  <c r="H13882"/>
  <c r="H13883"/>
  <c r="H13884"/>
  <c r="H13885"/>
  <c r="H13886"/>
  <c r="H13887"/>
  <c r="H13888"/>
  <c r="H13889"/>
  <c r="H13890"/>
  <c r="H13891"/>
  <c r="H13892"/>
  <c r="H13893"/>
  <c r="H13894"/>
  <c r="H13895"/>
  <c r="H13896"/>
  <c r="H13897"/>
  <c r="H13898"/>
  <c r="H13899"/>
  <c r="H13900"/>
  <c r="H13901"/>
  <c r="H13902"/>
  <c r="H13903"/>
  <c r="H13904"/>
  <c r="H13905"/>
  <c r="H13906"/>
  <c r="H13907"/>
  <c r="H13908"/>
  <c r="H13909"/>
  <c r="H13910"/>
  <c r="H13911"/>
  <c r="H13912"/>
  <c r="H13913"/>
  <c r="H13914"/>
  <c r="H13915"/>
  <c r="H13916"/>
  <c r="H13917"/>
  <c r="H13918"/>
  <c r="H13919"/>
  <c r="H13920"/>
  <c r="H13921"/>
  <c r="H13922"/>
  <c r="H13923"/>
  <c r="H13924"/>
  <c r="H13925"/>
  <c r="H13926"/>
  <c r="H13927"/>
  <c r="H13928"/>
  <c r="H13929"/>
  <c r="H13930"/>
  <c r="H13931"/>
  <c r="H13932"/>
  <c r="H13933"/>
  <c r="H13934"/>
  <c r="H13935"/>
  <c r="H13936"/>
  <c r="H13937"/>
  <c r="H13938"/>
  <c r="H13939"/>
  <c r="H13940"/>
  <c r="H13941"/>
  <c r="H13942"/>
  <c r="H13943"/>
  <c r="H13944"/>
  <c r="H13945"/>
  <c r="H13946"/>
  <c r="H13947"/>
  <c r="H13948"/>
  <c r="H13949"/>
  <c r="H13950"/>
  <c r="H13951"/>
  <c r="H13952"/>
  <c r="H13953"/>
  <c r="H13954"/>
  <c r="H13955"/>
  <c r="H13956"/>
  <c r="H13957"/>
  <c r="H13958"/>
  <c r="H13959"/>
  <c r="H13960"/>
  <c r="H13961"/>
  <c r="H13962"/>
  <c r="H13963"/>
  <c r="H13964"/>
  <c r="H13965"/>
  <c r="H13966"/>
  <c r="H13967"/>
  <c r="H13968"/>
  <c r="H13969"/>
  <c r="H13970"/>
  <c r="H13971"/>
  <c r="H13972"/>
  <c r="H13973"/>
  <c r="H13974"/>
  <c r="H13975"/>
  <c r="H13976"/>
  <c r="H13977"/>
  <c r="H13978"/>
  <c r="H13979"/>
  <c r="H13980"/>
  <c r="H13981"/>
  <c r="H13982"/>
  <c r="H13983"/>
  <c r="H13984"/>
  <c r="H13985"/>
  <c r="H13986"/>
  <c r="H13987"/>
  <c r="H13988"/>
  <c r="H13989"/>
  <c r="H13990"/>
  <c r="H13991"/>
  <c r="H13992"/>
  <c r="H13993"/>
  <c r="H13994"/>
  <c r="H13995"/>
  <c r="H13996"/>
  <c r="H13997"/>
  <c r="H13998"/>
  <c r="H13999"/>
  <c r="H14000"/>
  <c r="H14001"/>
  <c r="H14002"/>
  <c r="H14003"/>
  <c r="H14004"/>
  <c r="H14005"/>
  <c r="H14006"/>
  <c r="H14007"/>
  <c r="H14008"/>
  <c r="H14009"/>
  <c r="H14010"/>
  <c r="H14011"/>
  <c r="H14012"/>
  <c r="H14013"/>
  <c r="H14014"/>
  <c r="H14015"/>
  <c r="H14016"/>
  <c r="H14017"/>
  <c r="H14018"/>
  <c r="H14019"/>
  <c r="H14020"/>
  <c r="H14021"/>
  <c r="H14022"/>
  <c r="H14023"/>
  <c r="H14024"/>
  <c r="H14025"/>
  <c r="H14026"/>
  <c r="H14027"/>
  <c r="H14028"/>
  <c r="H14029"/>
  <c r="H14030"/>
  <c r="H14031"/>
  <c r="H14032"/>
  <c r="H14033"/>
  <c r="H14034"/>
  <c r="H14035"/>
  <c r="H14036"/>
  <c r="H14037"/>
  <c r="H14038"/>
  <c r="H14039"/>
  <c r="H14040"/>
  <c r="H14041"/>
  <c r="H14042"/>
  <c r="H14043"/>
  <c r="H14044"/>
  <c r="H14045"/>
  <c r="H14046"/>
  <c r="H14047"/>
  <c r="H14048"/>
  <c r="H14049"/>
  <c r="H14050"/>
  <c r="H14051"/>
  <c r="H14052"/>
  <c r="H14053"/>
  <c r="H14054"/>
  <c r="H14055"/>
  <c r="H14056"/>
  <c r="H14057"/>
  <c r="H14058"/>
  <c r="H14059"/>
  <c r="H14060"/>
  <c r="H14061"/>
  <c r="H14062"/>
  <c r="H14063"/>
  <c r="H14064"/>
  <c r="H14065"/>
  <c r="H14066"/>
  <c r="H14067"/>
  <c r="H14068"/>
  <c r="H14069"/>
  <c r="H14070"/>
  <c r="H14071"/>
  <c r="H14072"/>
  <c r="H14073"/>
  <c r="H14074"/>
  <c r="H14075"/>
  <c r="H14076"/>
  <c r="H14077"/>
  <c r="H14078"/>
  <c r="H14079"/>
  <c r="H14080"/>
  <c r="H14081"/>
  <c r="H14082"/>
  <c r="H14083"/>
  <c r="H14084"/>
  <c r="H14085"/>
  <c r="H14086"/>
  <c r="H14087"/>
  <c r="H14088"/>
  <c r="H14089"/>
  <c r="H14090"/>
  <c r="H14091"/>
  <c r="H14092"/>
  <c r="H14093"/>
  <c r="H14094"/>
  <c r="H14095"/>
  <c r="H14096"/>
  <c r="H14097"/>
  <c r="H14098"/>
  <c r="H14099"/>
  <c r="H14100"/>
  <c r="H14101"/>
  <c r="H14102"/>
  <c r="H14103"/>
  <c r="H14104"/>
  <c r="H14105"/>
  <c r="H14106"/>
  <c r="H14107"/>
  <c r="H14108"/>
  <c r="H14109"/>
  <c r="H14110"/>
  <c r="H14111"/>
  <c r="H14112"/>
  <c r="H14113"/>
  <c r="H14114"/>
  <c r="H14115"/>
  <c r="H14116"/>
  <c r="H14117"/>
  <c r="H14118"/>
  <c r="H14119"/>
  <c r="H14120"/>
  <c r="H14121"/>
  <c r="H14122"/>
  <c r="H14123"/>
  <c r="H14124"/>
  <c r="H14125"/>
  <c r="H14126"/>
  <c r="H14127"/>
  <c r="H14128"/>
  <c r="H14129"/>
  <c r="H14130"/>
  <c r="H14131"/>
  <c r="H14132"/>
  <c r="H14133"/>
  <c r="H14134"/>
  <c r="H14135"/>
  <c r="H14136"/>
  <c r="H14137"/>
  <c r="H14138"/>
  <c r="H14139"/>
  <c r="H14140"/>
  <c r="H14141"/>
  <c r="H14142"/>
  <c r="H14143"/>
  <c r="H14144"/>
  <c r="H14145"/>
  <c r="H14146"/>
  <c r="H14147"/>
  <c r="H14148"/>
  <c r="H14149"/>
  <c r="H14150"/>
  <c r="H14151"/>
  <c r="H14152"/>
  <c r="H14153"/>
  <c r="H14154"/>
  <c r="H14155"/>
  <c r="H14156"/>
  <c r="H14157"/>
  <c r="H14158"/>
  <c r="H14159"/>
  <c r="H14160"/>
  <c r="H14161"/>
  <c r="H14162"/>
  <c r="H14163"/>
  <c r="H14164"/>
  <c r="H14165"/>
  <c r="H14166"/>
  <c r="H14167"/>
  <c r="H14168"/>
  <c r="H14169"/>
  <c r="H14170"/>
  <c r="H14171"/>
  <c r="H14172"/>
  <c r="H14173"/>
  <c r="H14174"/>
  <c r="H14175"/>
  <c r="H14176"/>
  <c r="H14177"/>
  <c r="H14178"/>
  <c r="H14179"/>
  <c r="H14180"/>
  <c r="H14181"/>
  <c r="H14182"/>
  <c r="H14183"/>
  <c r="H14184"/>
  <c r="H14185"/>
  <c r="H14186"/>
  <c r="H14187"/>
  <c r="H14188"/>
  <c r="H14189"/>
  <c r="H14190"/>
  <c r="H14191"/>
  <c r="H14192"/>
  <c r="H14193"/>
  <c r="H14194"/>
  <c r="H14195"/>
  <c r="H14196"/>
  <c r="H14197"/>
  <c r="H14198"/>
  <c r="H14199"/>
  <c r="H14200"/>
  <c r="H14201"/>
  <c r="H14202"/>
  <c r="H14203"/>
  <c r="F139" i="28"/>
  <c r="F146"/>
  <c r="F222"/>
  <c r="F227"/>
  <c r="F188"/>
  <c r="F233"/>
  <c r="F208"/>
  <c r="F212"/>
  <c r="F231"/>
  <c r="F84"/>
  <c r="F205"/>
  <c r="F74"/>
  <c r="F104"/>
  <c r="F109"/>
  <c r="F33"/>
  <c r="F14"/>
  <c r="F13"/>
  <c r="F49"/>
  <c r="F175"/>
  <c r="F41"/>
  <c r="F61"/>
  <c r="F57"/>
  <c r="F124"/>
  <c r="F129"/>
  <c r="F75"/>
  <c r="F87"/>
  <c r="F39"/>
  <c r="F50"/>
  <c r="F12"/>
  <c r="F48"/>
  <c r="F204"/>
  <c r="F11"/>
  <c r="F218"/>
  <c r="F219"/>
  <c r="F163"/>
  <c r="F86"/>
  <c r="F101"/>
  <c r="F59"/>
  <c r="F66"/>
  <c r="F65"/>
  <c r="F191"/>
  <c r="F187"/>
  <c r="F186"/>
  <c r="F42"/>
  <c r="F89"/>
  <c r="F91"/>
  <c r="F110"/>
  <c r="F69"/>
  <c r="F72"/>
  <c r="F209"/>
  <c r="F178"/>
  <c r="F173"/>
  <c r="F10"/>
  <c r="F165"/>
  <c r="F73"/>
  <c r="F78"/>
  <c r="F92"/>
  <c r="F9"/>
  <c r="F8"/>
  <c r="F7"/>
  <c r="F6"/>
  <c r="F5"/>
  <c r="F100"/>
  <c r="F88"/>
  <c r="F153"/>
  <c r="F119"/>
  <c r="F155"/>
  <c r="F225"/>
  <c r="F4"/>
  <c r="F3"/>
  <c r="F38"/>
  <c r="F228"/>
  <c r="F136"/>
  <c r="F138"/>
  <c r="F193"/>
  <c r="F235"/>
  <c r="F157"/>
  <c r="F161"/>
  <c r="F174"/>
  <c r="F125"/>
  <c r="F121"/>
  <c r="F35"/>
  <c r="F123"/>
  <c r="F122"/>
  <c r="F54"/>
  <c r="F46"/>
  <c r="F32"/>
  <c r="F53"/>
  <c r="F44"/>
  <c r="F79"/>
  <c r="F232"/>
  <c r="F2"/>
  <c r="G2" i="19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904"/>
  <c r="G2905"/>
  <c r="G2906"/>
  <c r="G2907"/>
  <c r="G2908"/>
  <c r="G2909"/>
  <c r="G2910"/>
  <c r="G2911"/>
  <c r="G2912"/>
  <c r="G2913"/>
  <c r="G2914"/>
  <c r="G2915"/>
  <c r="G2916"/>
  <c r="G2917"/>
  <c r="G2918"/>
  <c r="G2919"/>
  <c r="G2920"/>
  <c r="G2921"/>
  <c r="G2922"/>
  <c r="G2923"/>
  <c r="G2924"/>
  <c r="G2925"/>
  <c r="G2926"/>
  <c r="G2927"/>
  <c r="G2928"/>
  <c r="G2929"/>
  <c r="G2930"/>
  <c r="G2931"/>
  <c r="G2932"/>
  <c r="G2933"/>
  <c r="G2934"/>
  <c r="G2935"/>
  <c r="G2936"/>
  <c r="G2937"/>
  <c r="G2938"/>
  <c r="G2939"/>
  <c r="G2940"/>
  <c r="G2941"/>
  <c r="G2942"/>
  <c r="G2943"/>
  <c r="G2944"/>
  <c r="G2945"/>
  <c r="G2946"/>
  <c r="G2947"/>
  <c r="G2948"/>
  <c r="G2949"/>
  <c r="G2950"/>
  <c r="G2951"/>
  <c r="G2952"/>
  <c r="G2953"/>
  <c r="G2954"/>
  <c r="G2955"/>
  <c r="G2956"/>
  <c r="G2957"/>
  <c r="G2958"/>
  <c r="G2959"/>
  <c r="G2960"/>
  <c r="G2961"/>
  <c r="G2962"/>
  <c r="G2963"/>
  <c r="G2964"/>
  <c r="G2965"/>
  <c r="G2966"/>
  <c r="G2967"/>
  <c r="G2968"/>
  <c r="G2969"/>
  <c r="G2970"/>
  <c r="G2971"/>
  <c r="G2972"/>
  <c r="G2973"/>
  <c r="G2974"/>
  <c r="G2975"/>
  <c r="G2976"/>
  <c r="G2977"/>
  <c r="G2978"/>
  <c r="G2979"/>
  <c r="G2980"/>
  <c r="G2981"/>
  <c r="G2982"/>
  <c r="G2983"/>
  <c r="G2984"/>
  <c r="G2985"/>
  <c r="G2986"/>
  <c r="G2987"/>
  <c r="G2988"/>
  <c r="G2989"/>
  <c r="G2990"/>
  <c r="G2991"/>
  <c r="G2992"/>
  <c r="G2993"/>
  <c r="G2994"/>
  <c r="G2995"/>
  <c r="G2996"/>
  <c r="G2997"/>
  <c r="G2998"/>
  <c r="G2999"/>
  <c r="G3000"/>
  <c r="G3001"/>
  <c r="G3002"/>
  <c r="G3003"/>
  <c r="G3004"/>
  <c r="G3005"/>
  <c r="G3006"/>
  <c r="G3007"/>
  <c r="G3008"/>
  <c r="G3009"/>
  <c r="G3010"/>
  <c r="G3011"/>
  <c r="G3012"/>
  <c r="G3013"/>
  <c r="G3014"/>
  <c r="G3015"/>
  <c r="G3016"/>
  <c r="G3017"/>
  <c r="G3018"/>
  <c r="G3019"/>
  <c r="G3020"/>
  <c r="G3021"/>
  <c r="G3022"/>
  <c r="G3023"/>
  <c r="G3024"/>
  <c r="G3025"/>
  <c r="G3026"/>
  <c r="G3027"/>
  <c r="G3028"/>
  <c r="G3029"/>
  <c r="G3030"/>
  <c r="G3031"/>
  <c r="G3032"/>
  <c r="G3033"/>
  <c r="G3034"/>
  <c r="G3035"/>
  <c r="G3036"/>
  <c r="G3037"/>
  <c r="G3038"/>
  <c r="G3039"/>
  <c r="G3040"/>
  <c r="G3041"/>
  <c r="G3042"/>
  <c r="G3043"/>
  <c r="G3044"/>
  <c r="G3045"/>
  <c r="G3046"/>
  <c r="G3047"/>
  <c r="G3048"/>
  <c r="G3049"/>
  <c r="G3050"/>
  <c r="G3051"/>
  <c r="G3052"/>
  <c r="G3053"/>
  <c r="G3054"/>
  <c r="G3055"/>
  <c r="G3056"/>
  <c r="G3057"/>
  <c r="G3058"/>
  <c r="G3059"/>
  <c r="G3060"/>
  <c r="G3061"/>
  <c r="G3062"/>
  <c r="G3063"/>
  <c r="G3064"/>
  <c r="G3065"/>
  <c r="G3066"/>
  <c r="G3067"/>
  <c r="G3068"/>
  <c r="G3069"/>
  <c r="G3070"/>
  <c r="G3071"/>
  <c r="G3072"/>
  <c r="G3073"/>
  <c r="G3074"/>
  <c r="G3075"/>
  <c r="G3076"/>
  <c r="G3077"/>
  <c r="G3078"/>
  <c r="G3079"/>
  <c r="G3080"/>
  <c r="G3081"/>
  <c r="G3082"/>
  <c r="G3083"/>
  <c r="G3084"/>
  <c r="G3085"/>
  <c r="G3086"/>
  <c r="G3087"/>
  <c r="G3088"/>
  <c r="G3089"/>
  <c r="G3090"/>
  <c r="G3091"/>
  <c r="G3092"/>
  <c r="G3093"/>
  <c r="G3094"/>
  <c r="G3095"/>
  <c r="G3096"/>
  <c r="G3097"/>
  <c r="G3098"/>
  <c r="G3099"/>
  <c r="G3100"/>
  <c r="G3101"/>
  <c r="G3102"/>
  <c r="G3103"/>
  <c r="G3104"/>
  <c r="G3105"/>
  <c r="G3106"/>
  <c r="G3107"/>
  <c r="G3108"/>
  <c r="G3109"/>
  <c r="G3110"/>
  <c r="G3111"/>
  <c r="G3112"/>
  <c r="G3113"/>
  <c r="G3114"/>
  <c r="G3115"/>
  <c r="G3116"/>
  <c r="G3117"/>
  <c r="G3118"/>
  <c r="G3119"/>
  <c r="G3120"/>
  <c r="G3121"/>
  <c r="G3122"/>
  <c r="G3123"/>
  <c r="G3124"/>
  <c r="G3125"/>
  <c r="G3126"/>
  <c r="G3127"/>
  <c r="G3128"/>
  <c r="G3129"/>
  <c r="G3130"/>
  <c r="G3131"/>
  <c r="G3132"/>
  <c r="G3133"/>
  <c r="G3134"/>
  <c r="G3135"/>
  <c r="G3136"/>
  <c r="G3137"/>
  <c r="G3138"/>
  <c r="G3139"/>
  <c r="G3140"/>
  <c r="G3141"/>
  <c r="G3142"/>
  <c r="G3143"/>
  <c r="G3144"/>
  <c r="G3145"/>
  <c r="G3146"/>
  <c r="G3147"/>
  <c r="G3148"/>
  <c r="G3149"/>
  <c r="G3150"/>
  <c r="G3151"/>
  <c r="G3152"/>
  <c r="G3153"/>
  <c r="G3154"/>
  <c r="G3155"/>
  <c r="G3156"/>
  <c r="G3157"/>
  <c r="G3158"/>
  <c r="G3159"/>
  <c r="G3160"/>
  <c r="G3161"/>
  <c r="G3162"/>
  <c r="G3163"/>
  <c r="G3164"/>
  <c r="G3165"/>
  <c r="G3166"/>
  <c r="G3167"/>
  <c r="G3168"/>
  <c r="G3169"/>
  <c r="G3170"/>
  <c r="G3171"/>
  <c r="G3172"/>
  <c r="G3173"/>
  <c r="G3174"/>
  <c r="G3175"/>
  <c r="G3176"/>
  <c r="G3177"/>
  <c r="G3178"/>
  <c r="G3179"/>
  <c r="G3180"/>
  <c r="G3181"/>
  <c r="G3182"/>
  <c r="G3183"/>
  <c r="G3184"/>
  <c r="G3185"/>
  <c r="G3186"/>
  <c r="G3187"/>
  <c r="G3188"/>
  <c r="G3189"/>
  <c r="G3190"/>
  <c r="G3191"/>
  <c r="G3192"/>
  <c r="G3193"/>
  <c r="G3194"/>
  <c r="G3195"/>
  <c r="G3196"/>
  <c r="G3197"/>
  <c r="G3198"/>
  <c r="G3199"/>
  <c r="G3200"/>
  <c r="G3201"/>
  <c r="G3202"/>
  <c r="G3203"/>
  <c r="G3204"/>
  <c r="G3205"/>
  <c r="G3206"/>
  <c r="G3207"/>
  <c r="G3208"/>
  <c r="G3209"/>
  <c r="G3210"/>
  <c r="G3211"/>
  <c r="G3212"/>
  <c r="G3213"/>
  <c r="G3214"/>
  <c r="G3215"/>
  <c r="G3216"/>
  <c r="G3217"/>
  <c r="G3218"/>
  <c r="G3219"/>
  <c r="G3220"/>
  <c r="G3221"/>
  <c r="G3222"/>
  <c r="G3223"/>
  <c r="G3224"/>
  <c r="G3225"/>
  <c r="G3226"/>
  <c r="G3227"/>
  <c r="G3228"/>
  <c r="G3229"/>
  <c r="G3230"/>
  <c r="G3231"/>
  <c r="G3232"/>
  <c r="G3233"/>
  <c r="G3234"/>
  <c r="G3235"/>
  <c r="G3236"/>
  <c r="G3237"/>
  <c r="G3238"/>
  <c r="G3239"/>
  <c r="G3240"/>
  <c r="G3241"/>
  <c r="G3242"/>
  <c r="G3243"/>
  <c r="G3244"/>
  <c r="G3245"/>
  <c r="G3246"/>
  <c r="G3247"/>
  <c r="G3248"/>
  <c r="G3249"/>
  <c r="G3250"/>
  <c r="G3251"/>
  <c r="G3252"/>
  <c r="G3253"/>
  <c r="G3254"/>
  <c r="G3255"/>
  <c r="G3256"/>
  <c r="G3257"/>
  <c r="G3258"/>
  <c r="G3259"/>
  <c r="G3260"/>
  <c r="G3261"/>
  <c r="G3262"/>
  <c r="G3263"/>
  <c r="G3264"/>
  <c r="G3265"/>
  <c r="G3266"/>
  <c r="G3267"/>
  <c r="G3268"/>
  <c r="G3269"/>
  <c r="G3270"/>
  <c r="G3271"/>
  <c r="G3272"/>
  <c r="G3273"/>
  <c r="G3274"/>
  <c r="G3275"/>
  <c r="G3276"/>
  <c r="G3277"/>
  <c r="G3278"/>
  <c r="G3279"/>
  <c r="G3280"/>
  <c r="G3281"/>
  <c r="G3282"/>
  <c r="G3283"/>
  <c r="G3284"/>
  <c r="G3285"/>
  <c r="G3286"/>
  <c r="G3287"/>
  <c r="G3288"/>
  <c r="G3289"/>
  <c r="G3290"/>
  <c r="G3291"/>
  <c r="G3292"/>
  <c r="G3293"/>
  <c r="G3294"/>
  <c r="G3295"/>
  <c r="G3296"/>
  <c r="G3297"/>
  <c r="G3298"/>
  <c r="G3299"/>
  <c r="G3300"/>
  <c r="G3301"/>
  <c r="G3302"/>
  <c r="G3303"/>
  <c r="G3304"/>
  <c r="G3305"/>
  <c r="G3306"/>
  <c r="G3307"/>
  <c r="G3308"/>
  <c r="G3309"/>
  <c r="G3310"/>
  <c r="G3311"/>
  <c r="G3312"/>
  <c r="G3313"/>
  <c r="G3314"/>
  <c r="G3315"/>
  <c r="G3316"/>
  <c r="G3317"/>
  <c r="G3318"/>
  <c r="G3319"/>
  <c r="G3320"/>
  <c r="G3321"/>
  <c r="G3322"/>
  <c r="G3323"/>
  <c r="G3324"/>
  <c r="G3325"/>
  <c r="G3326"/>
  <c r="G3327"/>
  <c r="G3328"/>
  <c r="G3329"/>
  <c r="G3330"/>
  <c r="G3331"/>
  <c r="G3332"/>
  <c r="G3333"/>
  <c r="G3334"/>
  <c r="G3335"/>
  <c r="G3336"/>
  <c r="G3337"/>
  <c r="G3338"/>
  <c r="G3339"/>
  <c r="G3340"/>
  <c r="G3341"/>
  <c r="G3342"/>
  <c r="G3343"/>
  <c r="G3344"/>
  <c r="G3345"/>
  <c r="G3346"/>
  <c r="G3347"/>
  <c r="G3348"/>
  <c r="G3349"/>
  <c r="G3350"/>
  <c r="G3351"/>
  <c r="G3352"/>
  <c r="G3353"/>
  <c r="G3354"/>
  <c r="G3355"/>
  <c r="G3356"/>
  <c r="G3357"/>
  <c r="G3358"/>
  <c r="G3359"/>
  <c r="G3360"/>
  <c r="G3361"/>
  <c r="G3362"/>
  <c r="G3363"/>
  <c r="G3364"/>
  <c r="G3365"/>
  <c r="G3366"/>
  <c r="G3367"/>
  <c r="G3368"/>
  <c r="G3369"/>
  <c r="G3370"/>
  <c r="G3371"/>
  <c r="G3372"/>
  <c r="G3373"/>
  <c r="G3374"/>
  <c r="G3375"/>
  <c r="G3376"/>
  <c r="G3377"/>
  <c r="G3378"/>
  <c r="G3379"/>
  <c r="G3380"/>
  <c r="G3381"/>
  <c r="G3382"/>
  <c r="G3383"/>
  <c r="G3384"/>
  <c r="G3385"/>
  <c r="G3386"/>
  <c r="G3387"/>
  <c r="G3388"/>
  <c r="G3389"/>
  <c r="G3390"/>
  <c r="G3391"/>
  <c r="G3392"/>
  <c r="G3393"/>
  <c r="G3394"/>
  <c r="G3395"/>
  <c r="G3396"/>
  <c r="G3397"/>
  <c r="G3398"/>
  <c r="G3399"/>
  <c r="G3400"/>
  <c r="G3401"/>
  <c r="G3402"/>
  <c r="G3403"/>
  <c r="G3404"/>
  <c r="G3405"/>
  <c r="G3406"/>
  <c r="G3407"/>
  <c r="G3408"/>
  <c r="G3409"/>
  <c r="G3410"/>
  <c r="G3411"/>
  <c r="G3412"/>
  <c r="G3413"/>
  <c r="G3414"/>
  <c r="G3415"/>
  <c r="G3416"/>
  <c r="G3417"/>
  <c r="G3418"/>
  <c r="G3419"/>
  <c r="G3420"/>
  <c r="G3421"/>
  <c r="G3422"/>
  <c r="G3423"/>
  <c r="G3424"/>
  <c r="G3425"/>
  <c r="G3426"/>
  <c r="G3427"/>
  <c r="G3428"/>
  <c r="G3429"/>
  <c r="G3430"/>
  <c r="G3431"/>
  <c r="G3432"/>
  <c r="G3433"/>
  <c r="G3434"/>
  <c r="G3435"/>
  <c r="G3436"/>
  <c r="G3437"/>
  <c r="G3438"/>
  <c r="G3439"/>
  <c r="G3440"/>
  <c r="G3441"/>
  <c r="G3442"/>
  <c r="G3443"/>
  <c r="G3444"/>
  <c r="G3445"/>
  <c r="G3446"/>
  <c r="G3447"/>
  <c r="G3448"/>
  <c r="G3449"/>
  <c r="G3450"/>
  <c r="G3451"/>
  <c r="G3452"/>
  <c r="G3453"/>
  <c r="G3454"/>
  <c r="G3455"/>
  <c r="G3456"/>
  <c r="G3457"/>
  <c r="G3458"/>
  <c r="G3459"/>
  <c r="G3460"/>
  <c r="G3461"/>
  <c r="G3462"/>
  <c r="G3463"/>
  <c r="G3464"/>
  <c r="G3465"/>
  <c r="G3466"/>
  <c r="G3467"/>
  <c r="G3468"/>
  <c r="G3469"/>
  <c r="G3470"/>
  <c r="G3471"/>
  <c r="G3472"/>
  <c r="G3473"/>
  <c r="G3474"/>
  <c r="G3475"/>
  <c r="G3476"/>
  <c r="G3477"/>
  <c r="G3478"/>
  <c r="G3479"/>
  <c r="G3480"/>
  <c r="G3481"/>
  <c r="G3482"/>
  <c r="G3483"/>
  <c r="G3484"/>
  <c r="G3485"/>
  <c r="G3486"/>
  <c r="G3487"/>
  <c r="G3488"/>
  <c r="G3489"/>
  <c r="G3490"/>
  <c r="G3491"/>
  <c r="G3492"/>
  <c r="G3493"/>
  <c r="G3494"/>
  <c r="G3495"/>
  <c r="G3496"/>
  <c r="G3497"/>
  <c r="G3498"/>
  <c r="G3499"/>
  <c r="G3500"/>
  <c r="G3501"/>
  <c r="G3502"/>
  <c r="G3503"/>
  <c r="G3504"/>
  <c r="G3505"/>
  <c r="G3506"/>
  <c r="G3507"/>
  <c r="G3508"/>
  <c r="G3509"/>
  <c r="G3510"/>
  <c r="G3511"/>
  <c r="G3512"/>
  <c r="G3513"/>
  <c r="G3514"/>
  <c r="G3515"/>
  <c r="G3516"/>
  <c r="G3517"/>
  <c r="G3518"/>
  <c r="G3519"/>
  <c r="G3520"/>
  <c r="G3521"/>
  <c r="G3522"/>
  <c r="G3523"/>
  <c r="G3524"/>
  <c r="G3525"/>
  <c r="G3526"/>
  <c r="G3527"/>
  <c r="G3528"/>
  <c r="G3529"/>
  <c r="G3530"/>
  <c r="G3531"/>
  <c r="G3532"/>
  <c r="G3533"/>
  <c r="G3534"/>
  <c r="G3535"/>
  <c r="G3536"/>
  <c r="G3537"/>
  <c r="G3538"/>
  <c r="G3539"/>
  <c r="G3540"/>
  <c r="G3541"/>
  <c r="G3542"/>
  <c r="G3543"/>
  <c r="G3544"/>
  <c r="G3545"/>
  <c r="G3546"/>
  <c r="G3547"/>
  <c r="G3548"/>
  <c r="G3549"/>
  <c r="G3550"/>
  <c r="G3551"/>
  <c r="G3552"/>
  <c r="G3553"/>
  <c r="G3554"/>
  <c r="G3555"/>
  <c r="G3556"/>
  <c r="G3557"/>
  <c r="G3558"/>
  <c r="G3559"/>
  <c r="G3560"/>
  <c r="G3561"/>
  <c r="G3562"/>
  <c r="G3563"/>
  <c r="G3564"/>
  <c r="G3565"/>
  <c r="G3566"/>
  <c r="G3567"/>
  <c r="G3568"/>
  <c r="G3569"/>
  <c r="G3570"/>
  <c r="G3571"/>
  <c r="G3572"/>
  <c r="G3573"/>
  <c r="G3574"/>
  <c r="G3575"/>
  <c r="G3576"/>
  <c r="G3577"/>
  <c r="G3578"/>
  <c r="G3579"/>
  <c r="G3580"/>
  <c r="G3581"/>
  <c r="G3582"/>
  <c r="G3583"/>
  <c r="G3584"/>
  <c r="G3585"/>
  <c r="G3586"/>
  <c r="G3587"/>
  <c r="G3588"/>
  <c r="G3589"/>
  <c r="G3590"/>
  <c r="G3591"/>
  <c r="G3592"/>
  <c r="G3593"/>
  <c r="G3594"/>
  <c r="G3595"/>
  <c r="G3596"/>
  <c r="G3597"/>
  <c r="G3598"/>
  <c r="G3599"/>
  <c r="G3600"/>
  <c r="G3601"/>
  <c r="G3602"/>
  <c r="G3603"/>
  <c r="G3604"/>
  <c r="G3605"/>
  <c r="G3606"/>
  <c r="G3607"/>
  <c r="G3608"/>
  <c r="G3609"/>
  <c r="G3610"/>
  <c r="G3611"/>
  <c r="G3612"/>
  <c r="G3613"/>
  <c r="G3614"/>
  <c r="G3615"/>
  <c r="G3616"/>
  <c r="G3617"/>
  <c r="G3618"/>
  <c r="G3619"/>
  <c r="G3620"/>
  <c r="G3621"/>
  <c r="G3622"/>
  <c r="G3623"/>
  <c r="G3624"/>
  <c r="G3625"/>
  <c r="G3626"/>
  <c r="G3627"/>
  <c r="G3628"/>
  <c r="G3629"/>
  <c r="G3630"/>
  <c r="G3631"/>
  <c r="G3632"/>
  <c r="G3633"/>
  <c r="G3634"/>
  <c r="G3635"/>
  <c r="G3636"/>
  <c r="G3637"/>
  <c r="G3638"/>
  <c r="G3639"/>
  <c r="G3640"/>
  <c r="G3641"/>
  <c r="G3642"/>
  <c r="G3643"/>
  <c r="G3644"/>
  <c r="G3645"/>
  <c r="G3646"/>
  <c r="G3647"/>
  <c r="G3648"/>
  <c r="G3649"/>
  <c r="G3650"/>
  <c r="G3651"/>
  <c r="G3652"/>
  <c r="G3653"/>
  <c r="G3654"/>
  <c r="G3655"/>
  <c r="G3656"/>
  <c r="G3657"/>
  <c r="G3658"/>
  <c r="G3659"/>
  <c r="G3660"/>
  <c r="G3661"/>
  <c r="G3662"/>
  <c r="G3663"/>
  <c r="G3664"/>
  <c r="G3665"/>
  <c r="G3666"/>
  <c r="G3667"/>
  <c r="G3668"/>
  <c r="G3669"/>
  <c r="G3670"/>
  <c r="G3671"/>
  <c r="G3672"/>
  <c r="G3673"/>
  <c r="G3674"/>
  <c r="G3675"/>
  <c r="G3676"/>
  <c r="G3677"/>
  <c r="G3678"/>
  <c r="G3679"/>
  <c r="G3680"/>
  <c r="G3681"/>
  <c r="G3682"/>
  <c r="G3683"/>
  <c r="G3684"/>
  <c r="G3685"/>
  <c r="G3686"/>
  <c r="G3687"/>
  <c r="G3688"/>
  <c r="G3689"/>
  <c r="G3690"/>
  <c r="G3691"/>
  <c r="G3692"/>
  <c r="G3693"/>
  <c r="G3694"/>
  <c r="G3695"/>
  <c r="G3696"/>
  <c r="G3697"/>
  <c r="G3698"/>
  <c r="G3699"/>
  <c r="G3700"/>
  <c r="G3701"/>
  <c r="G3702"/>
  <c r="G3703"/>
  <c r="G3704"/>
  <c r="G3705"/>
  <c r="G3706"/>
  <c r="G3707"/>
  <c r="G3708"/>
  <c r="G3709"/>
  <c r="G3710"/>
  <c r="G3711"/>
  <c r="G3712"/>
  <c r="G3713"/>
  <c r="G3714"/>
  <c r="G3715"/>
  <c r="G3716"/>
  <c r="G3717"/>
  <c r="G3718"/>
  <c r="G3719"/>
  <c r="G3720"/>
  <c r="G3721"/>
  <c r="G3722"/>
  <c r="G3723"/>
  <c r="G3724"/>
  <c r="G3725"/>
  <c r="G3726"/>
  <c r="G3727"/>
  <c r="G3728"/>
  <c r="G3729"/>
  <c r="G3730"/>
  <c r="G3731"/>
  <c r="G3732"/>
  <c r="G3733"/>
  <c r="G3734"/>
  <c r="G3735"/>
  <c r="G3736"/>
  <c r="G3737"/>
  <c r="G3738"/>
  <c r="G3739"/>
  <c r="G3740"/>
  <c r="G3741"/>
  <c r="G3742"/>
  <c r="G3743"/>
  <c r="G3744"/>
  <c r="G3745"/>
  <c r="G3746"/>
  <c r="G3747"/>
  <c r="G3748"/>
  <c r="G3749"/>
  <c r="G3750"/>
  <c r="G3751"/>
  <c r="G3752"/>
  <c r="G3753"/>
  <c r="G3754"/>
  <c r="G3755"/>
  <c r="G3756"/>
  <c r="G3757"/>
  <c r="G3758"/>
  <c r="G3759"/>
  <c r="G3760"/>
  <c r="G3761"/>
  <c r="G3762"/>
  <c r="G3763"/>
  <c r="G3764"/>
  <c r="G3765"/>
  <c r="G3766"/>
  <c r="G3767"/>
  <c r="G3768"/>
  <c r="G3769"/>
  <c r="G3770"/>
  <c r="G3771"/>
  <c r="G3772"/>
  <c r="G3773"/>
  <c r="G3774"/>
  <c r="G3775"/>
  <c r="G3776"/>
  <c r="G3777"/>
  <c r="G3778"/>
  <c r="G3779"/>
  <c r="G3780"/>
  <c r="G3781"/>
  <c r="G3782"/>
  <c r="G3783"/>
  <c r="G3784"/>
  <c r="G3785"/>
  <c r="G3786"/>
  <c r="G3787"/>
  <c r="G3788"/>
  <c r="G3789"/>
  <c r="G3790"/>
  <c r="G3791"/>
  <c r="G3792"/>
  <c r="G3793"/>
  <c r="G3794"/>
  <c r="G3795"/>
  <c r="G3796"/>
  <c r="G3797"/>
  <c r="G3798"/>
  <c r="G3799"/>
  <c r="G3800"/>
  <c r="G3801"/>
  <c r="G3802"/>
  <c r="G3803"/>
  <c r="G3804"/>
  <c r="G3805"/>
  <c r="G3806"/>
  <c r="G3807"/>
  <c r="G3808"/>
  <c r="G3809"/>
  <c r="G3810"/>
  <c r="G3811"/>
  <c r="G3812"/>
  <c r="G3813"/>
  <c r="G3814"/>
  <c r="G3815"/>
  <c r="G3816"/>
  <c r="G3817"/>
  <c r="G3818"/>
  <c r="G3819"/>
  <c r="G3820"/>
  <c r="G3821"/>
  <c r="G3822"/>
  <c r="G3823"/>
  <c r="G3824"/>
  <c r="G3825"/>
  <c r="G3826"/>
  <c r="G3827"/>
  <c r="G3828"/>
  <c r="G3829"/>
  <c r="G3830"/>
  <c r="G3831"/>
  <c r="G3832"/>
  <c r="G3833"/>
  <c r="G3834"/>
  <c r="G3835"/>
  <c r="G3836"/>
  <c r="G3837"/>
  <c r="G3838"/>
  <c r="G3839"/>
  <c r="G3840"/>
  <c r="G3841"/>
  <c r="G3842"/>
  <c r="G3843"/>
  <c r="G3844"/>
  <c r="G3845"/>
  <c r="G3846"/>
  <c r="G3847"/>
  <c r="G3848"/>
  <c r="G3849"/>
  <c r="G3850"/>
  <c r="G3851"/>
  <c r="G3852"/>
  <c r="G3853"/>
  <c r="G3854"/>
  <c r="G3855"/>
  <c r="G3856"/>
  <c r="G3857"/>
  <c r="G3858"/>
  <c r="G3859"/>
  <c r="G3860"/>
  <c r="G3861"/>
  <c r="G3862"/>
  <c r="G3863"/>
  <c r="G3864"/>
  <c r="G3865"/>
  <c r="G3866"/>
  <c r="G3867"/>
  <c r="G3868"/>
  <c r="G3869"/>
  <c r="G3870"/>
  <c r="G3871"/>
  <c r="G3872"/>
  <c r="G3873"/>
  <c r="G3874"/>
  <c r="G3875"/>
  <c r="G3876"/>
  <c r="G3877"/>
  <c r="G3878"/>
  <c r="G3879"/>
  <c r="G3880"/>
  <c r="G3881"/>
  <c r="G3882"/>
  <c r="G3883"/>
  <c r="G3884"/>
  <c r="G3885"/>
  <c r="G3886"/>
  <c r="G3887"/>
  <c r="G3888"/>
  <c r="G3889"/>
  <c r="G3890"/>
  <c r="G3891"/>
  <c r="G3892"/>
  <c r="G3893"/>
  <c r="G3894"/>
  <c r="G3895"/>
  <c r="G3896"/>
  <c r="G3897"/>
  <c r="G3898"/>
  <c r="G3899"/>
  <c r="G3900"/>
  <c r="G3901"/>
  <c r="G3902"/>
  <c r="G3903"/>
  <c r="G3904"/>
  <c r="G3905"/>
  <c r="G3906"/>
  <c r="G3907"/>
  <c r="G3908"/>
  <c r="G3909"/>
  <c r="G3910"/>
  <c r="G3911"/>
  <c r="G3912"/>
  <c r="G3913"/>
  <c r="G3914"/>
  <c r="G3915"/>
  <c r="G3916"/>
  <c r="G3917"/>
  <c r="G3918"/>
  <c r="G3919"/>
  <c r="G3920"/>
  <c r="G3921"/>
  <c r="G3922"/>
  <c r="G3923"/>
  <c r="G3924"/>
  <c r="G3925"/>
  <c r="G3926"/>
  <c r="G3927"/>
  <c r="G3928"/>
  <c r="G3929"/>
  <c r="G3930"/>
  <c r="G3931"/>
  <c r="G3932"/>
  <c r="G3933"/>
  <c r="G3934"/>
  <c r="G3935"/>
  <c r="G3936"/>
  <c r="G3937"/>
  <c r="G3938"/>
  <c r="G3939"/>
  <c r="G3940"/>
  <c r="G3941"/>
  <c r="G3942"/>
  <c r="G3943"/>
  <c r="G3944"/>
  <c r="G3945"/>
  <c r="G3946"/>
  <c r="G3947"/>
  <c r="G3948"/>
  <c r="G3949"/>
  <c r="G3950"/>
  <c r="G3951"/>
  <c r="G3952"/>
  <c r="G3953"/>
  <c r="G3954"/>
  <c r="G3955"/>
  <c r="G3956"/>
  <c r="G3957"/>
  <c r="G3958"/>
  <c r="G3959"/>
  <c r="G3960"/>
  <c r="G3961"/>
  <c r="G3962"/>
  <c r="G3963"/>
  <c r="G3964"/>
  <c r="G3965"/>
  <c r="G3966"/>
  <c r="G3967"/>
  <c r="G3968"/>
  <c r="G3969"/>
  <c r="G3970"/>
  <c r="G3971"/>
  <c r="G3972"/>
  <c r="G3973"/>
  <c r="G3974"/>
  <c r="G3975"/>
  <c r="G3976"/>
  <c r="G3977"/>
  <c r="G3978"/>
  <c r="G3979"/>
  <c r="G3980"/>
  <c r="G3981"/>
  <c r="G3982"/>
  <c r="G3983"/>
  <c r="G3984"/>
  <c r="G3985"/>
  <c r="G3986"/>
  <c r="G3987"/>
  <c r="G3988"/>
  <c r="G3989"/>
  <c r="G3990"/>
  <c r="G3991"/>
  <c r="G3992"/>
  <c r="G3993"/>
  <c r="G3994"/>
  <c r="G3995"/>
  <c r="G3996"/>
  <c r="G3997"/>
  <c r="G3998"/>
  <c r="G3999"/>
  <c r="G4000"/>
  <c r="G4001"/>
  <c r="G4002"/>
  <c r="G4003"/>
  <c r="G4004"/>
  <c r="G4005"/>
  <c r="G4006"/>
  <c r="G4007"/>
  <c r="G4008"/>
  <c r="G4009"/>
  <c r="G4010"/>
  <c r="G4011"/>
  <c r="G4012"/>
  <c r="G4013"/>
  <c r="G4014"/>
  <c r="G4015"/>
  <c r="G4016"/>
  <c r="G4017"/>
  <c r="G4018"/>
  <c r="G4019"/>
  <c r="G4020"/>
  <c r="G4021"/>
  <c r="G4022"/>
  <c r="G4023"/>
  <c r="G4024"/>
  <c r="G4025"/>
  <c r="G4026"/>
  <c r="G4027"/>
  <c r="G4028"/>
  <c r="G4029"/>
  <c r="G4030"/>
  <c r="G4031"/>
  <c r="G4032"/>
  <c r="G4033"/>
  <c r="G4034"/>
  <c r="G4035"/>
  <c r="G4036"/>
  <c r="G4037"/>
  <c r="G4038"/>
  <c r="G4039"/>
  <c r="G4040"/>
  <c r="G4041"/>
  <c r="G4042"/>
  <c r="G4043"/>
  <c r="G4044"/>
  <c r="G4045"/>
  <c r="G4046"/>
  <c r="G4047"/>
  <c r="G4048"/>
  <c r="G4049"/>
  <c r="G4050"/>
  <c r="G4051"/>
  <c r="G4052"/>
  <c r="G4053"/>
  <c r="G4054"/>
  <c r="G4055"/>
  <c r="G4056"/>
  <c r="G4057"/>
  <c r="G4058"/>
  <c r="G4059"/>
  <c r="G4060"/>
  <c r="G4061"/>
  <c r="G4062"/>
  <c r="G4063"/>
  <c r="G4064"/>
  <c r="G4065"/>
  <c r="G4066"/>
  <c r="G4067"/>
  <c r="G4068"/>
  <c r="G4069"/>
  <c r="G4070"/>
  <c r="G4071"/>
  <c r="G4072"/>
  <c r="G4073"/>
  <c r="G4074"/>
  <c r="G4075"/>
  <c r="G4076"/>
  <c r="G4077"/>
  <c r="G4078"/>
  <c r="G4079"/>
  <c r="G4080"/>
  <c r="G4081"/>
  <c r="G4082"/>
  <c r="G4083"/>
  <c r="G4084"/>
  <c r="G4085"/>
  <c r="G4086"/>
  <c r="G4087"/>
  <c r="G4088"/>
  <c r="G4089"/>
  <c r="G4090"/>
  <c r="G4091"/>
  <c r="G4092"/>
  <c r="G4093"/>
  <c r="G4094"/>
  <c r="G4095"/>
  <c r="G4096"/>
  <c r="G4097"/>
  <c r="G4098"/>
  <c r="G4099"/>
  <c r="G4100"/>
  <c r="G4101"/>
  <c r="G4102"/>
  <c r="G4103"/>
  <c r="G4104"/>
  <c r="G4105"/>
  <c r="G4106"/>
  <c r="G4107"/>
  <c r="G4108"/>
  <c r="G4109"/>
  <c r="G4110"/>
  <c r="G4111"/>
  <c r="G4112"/>
  <c r="G4113"/>
  <c r="G4114"/>
  <c r="G4115"/>
  <c r="G4116"/>
  <c r="G4117"/>
  <c r="G4118"/>
  <c r="G4119"/>
  <c r="G4120"/>
  <c r="G4121"/>
  <c r="G4122"/>
  <c r="G4123"/>
  <c r="G4124"/>
  <c r="G4125"/>
  <c r="G4126"/>
  <c r="G4127"/>
  <c r="G4128"/>
  <c r="G4129"/>
  <c r="G4130"/>
  <c r="G4131"/>
  <c r="G4132"/>
  <c r="G4133"/>
  <c r="G4134"/>
  <c r="G4135"/>
  <c r="G4136"/>
  <c r="G4137"/>
  <c r="G4138"/>
  <c r="G4139"/>
  <c r="G4140"/>
  <c r="G4141"/>
  <c r="G4142"/>
  <c r="G4143"/>
  <c r="G4144"/>
  <c r="G4145"/>
  <c r="G4146"/>
  <c r="G4147"/>
  <c r="G4148"/>
  <c r="G4149"/>
  <c r="G4150"/>
  <c r="G4151"/>
  <c r="G4152"/>
  <c r="G4153"/>
  <c r="G4154"/>
  <c r="G4155"/>
  <c r="G4156"/>
  <c r="G4157"/>
  <c r="G4158"/>
  <c r="G4159"/>
  <c r="G4160"/>
  <c r="G4161"/>
  <c r="G4162"/>
  <c r="G4163"/>
  <c r="G4164"/>
  <c r="G4165"/>
  <c r="G4166"/>
  <c r="G4167"/>
  <c r="G4168"/>
  <c r="G4169"/>
  <c r="G4170"/>
  <c r="G4171"/>
  <c r="G4172"/>
  <c r="G4173"/>
  <c r="G4174"/>
  <c r="G4175"/>
  <c r="G4176"/>
  <c r="G4177"/>
  <c r="G4178"/>
  <c r="G4179"/>
  <c r="G4180"/>
  <c r="G4181"/>
  <c r="G4182"/>
  <c r="G4183"/>
  <c r="G4184"/>
  <c r="G4185"/>
  <c r="G4186"/>
  <c r="G4187"/>
  <c r="G4188"/>
  <c r="G4189"/>
  <c r="G4190"/>
  <c r="G4191"/>
  <c r="G4192"/>
  <c r="G4193"/>
  <c r="G4194"/>
  <c r="G4195"/>
  <c r="G4196"/>
  <c r="G4197"/>
  <c r="G4198"/>
  <c r="G4199"/>
  <c r="G4200"/>
  <c r="G4201"/>
  <c r="G4202"/>
  <c r="G4203"/>
  <c r="G4204"/>
  <c r="G4205"/>
  <c r="G4206"/>
  <c r="G4207"/>
  <c r="G4208"/>
  <c r="G4209"/>
  <c r="G4210"/>
  <c r="G4211"/>
  <c r="G4212"/>
  <c r="G4213"/>
  <c r="G4214"/>
  <c r="G4215"/>
  <c r="G4216"/>
  <c r="G4217"/>
  <c r="G4218"/>
  <c r="G4219"/>
  <c r="G4220"/>
  <c r="G4221"/>
  <c r="G4222"/>
  <c r="G4223"/>
  <c r="G4224"/>
  <c r="G4225"/>
  <c r="G4226"/>
  <c r="G4227"/>
  <c r="G4228"/>
  <c r="G4229"/>
  <c r="G4230"/>
  <c r="G4231"/>
  <c r="G4232"/>
  <c r="G4233"/>
  <c r="G4234"/>
  <c r="G4235"/>
  <c r="G4236"/>
  <c r="G4237"/>
  <c r="G4238"/>
  <c r="G4239"/>
  <c r="G4240"/>
  <c r="G4241"/>
  <c r="G4242"/>
  <c r="G4243"/>
  <c r="G4244"/>
  <c r="G4245"/>
  <c r="G4246"/>
  <c r="G4247"/>
  <c r="G4248"/>
  <c r="G4249"/>
  <c r="G4250"/>
  <c r="G4251"/>
  <c r="G4252"/>
  <c r="G4253"/>
  <c r="G4254"/>
  <c r="G4255"/>
  <c r="G4256"/>
  <c r="G4257"/>
  <c r="G4258"/>
  <c r="G4259"/>
  <c r="G4260"/>
  <c r="G4261"/>
  <c r="G4262"/>
  <c r="G4263"/>
  <c r="G4264"/>
  <c r="G4265"/>
  <c r="G4266"/>
  <c r="G4267"/>
  <c r="G4268"/>
  <c r="G4269"/>
  <c r="G4270"/>
  <c r="G4271"/>
  <c r="G4272"/>
  <c r="G4273"/>
  <c r="G4274"/>
  <c r="G4275"/>
  <c r="G4276"/>
  <c r="G4277"/>
  <c r="G4278"/>
  <c r="G4279"/>
  <c r="G4280"/>
  <c r="G4281"/>
  <c r="G4282"/>
  <c r="G4283"/>
  <c r="G4284"/>
  <c r="G4285"/>
  <c r="G4286"/>
  <c r="G4287"/>
  <c r="G4288"/>
  <c r="G4289"/>
  <c r="G4290"/>
  <c r="G4291"/>
  <c r="G4292"/>
  <c r="G4293"/>
  <c r="G4294"/>
  <c r="G4295"/>
  <c r="G4296"/>
  <c r="G4297"/>
  <c r="G4298"/>
  <c r="G4299"/>
  <c r="G4300"/>
  <c r="G4301"/>
  <c r="G4302"/>
  <c r="G4303"/>
  <c r="G4304"/>
  <c r="G4305"/>
  <c r="G4306"/>
  <c r="G4307"/>
  <c r="G4308"/>
  <c r="G4309"/>
  <c r="G4310"/>
  <c r="G4311"/>
  <c r="G4312"/>
  <c r="G4313"/>
  <c r="G4314"/>
  <c r="G4315"/>
  <c r="G4316"/>
  <c r="G4317"/>
  <c r="G4318"/>
  <c r="G4319"/>
  <c r="G4320"/>
  <c r="G4321"/>
  <c r="G4322"/>
  <c r="G4323"/>
  <c r="G4324"/>
  <c r="G4325"/>
  <c r="G4326"/>
  <c r="G4327"/>
  <c r="G4328"/>
  <c r="G4329"/>
  <c r="G4330"/>
  <c r="G4331"/>
  <c r="G4332"/>
  <c r="G4333"/>
  <c r="G4334"/>
  <c r="G4335"/>
  <c r="G4336"/>
  <c r="G4337"/>
  <c r="G4338"/>
  <c r="G4339"/>
  <c r="G4340"/>
  <c r="G4341"/>
  <c r="G4342"/>
  <c r="G4343"/>
  <c r="G4344"/>
  <c r="G4345"/>
  <c r="G4346"/>
  <c r="G4347"/>
  <c r="G4348"/>
  <c r="G4349"/>
  <c r="G4350"/>
  <c r="G4351"/>
  <c r="G4352"/>
  <c r="G4353"/>
  <c r="G4354"/>
  <c r="G4355"/>
  <c r="G4356"/>
  <c r="G4357"/>
  <c r="G4358"/>
  <c r="G4359"/>
  <c r="G4360"/>
  <c r="G4361"/>
  <c r="G4362"/>
  <c r="G4363"/>
  <c r="G4364"/>
  <c r="G4365"/>
  <c r="G4366"/>
  <c r="G4367"/>
  <c r="G4368"/>
  <c r="G4369"/>
  <c r="G4370"/>
  <c r="G4371"/>
  <c r="G4372"/>
  <c r="G4373"/>
  <c r="G4374"/>
  <c r="G4375"/>
  <c r="G4376"/>
  <c r="G4377"/>
  <c r="G4378"/>
  <c r="G4379"/>
  <c r="G4380"/>
  <c r="G4381"/>
  <c r="G4382"/>
  <c r="G4383"/>
  <c r="G4384"/>
  <c r="G4385"/>
  <c r="G4386"/>
  <c r="G4387"/>
  <c r="G4388"/>
  <c r="G4389"/>
  <c r="G4390"/>
  <c r="G4391"/>
  <c r="G4392"/>
  <c r="G4393"/>
  <c r="G4394"/>
  <c r="G4395"/>
  <c r="G4396"/>
  <c r="G4397"/>
  <c r="G4398"/>
  <c r="G4399"/>
  <c r="G4400"/>
  <c r="G4401"/>
  <c r="G4402"/>
  <c r="G4403"/>
  <c r="G4404"/>
  <c r="G4405"/>
  <c r="G4406"/>
  <c r="G4407"/>
  <c r="G4408"/>
  <c r="G4409"/>
  <c r="G4410"/>
  <c r="G4411"/>
  <c r="G4412"/>
  <c r="G4413"/>
  <c r="G4414"/>
  <c r="G4415"/>
  <c r="G4416"/>
  <c r="G4417"/>
  <c r="G4418"/>
  <c r="G4419"/>
  <c r="G4420"/>
  <c r="G4421"/>
  <c r="G4422"/>
  <c r="G4423"/>
  <c r="G4424"/>
  <c r="G4425"/>
  <c r="G4426"/>
  <c r="G4427"/>
  <c r="G4428"/>
  <c r="G4429"/>
  <c r="G4430"/>
  <c r="G4431"/>
  <c r="G4432"/>
  <c r="G4433"/>
  <c r="G4434"/>
  <c r="G4435"/>
  <c r="G4436"/>
  <c r="G4437"/>
  <c r="G4438"/>
  <c r="G4439"/>
  <c r="G4440"/>
  <c r="G4441"/>
  <c r="G4442"/>
  <c r="G4443"/>
  <c r="G4444"/>
  <c r="G4445"/>
  <c r="G4446"/>
  <c r="G4447"/>
  <c r="G4448"/>
  <c r="G4449"/>
  <c r="G4450"/>
  <c r="G4451"/>
  <c r="G4452"/>
  <c r="G4453"/>
  <c r="G4454"/>
  <c r="G4455"/>
  <c r="G4456"/>
  <c r="G4457"/>
  <c r="G4458"/>
  <c r="G4459"/>
  <c r="G4460"/>
  <c r="G4461"/>
  <c r="G4462"/>
  <c r="G4463"/>
  <c r="G4464"/>
  <c r="G4465"/>
  <c r="G4466"/>
  <c r="G4467"/>
  <c r="G4468"/>
  <c r="G4469"/>
  <c r="G4470"/>
  <c r="G4471"/>
  <c r="G4472"/>
  <c r="G4473"/>
  <c r="G4474"/>
  <c r="G4475"/>
  <c r="G4476"/>
  <c r="G4477"/>
  <c r="G4478"/>
  <c r="G4479"/>
  <c r="G4480"/>
  <c r="G4481"/>
  <c r="G4482"/>
  <c r="G4483"/>
  <c r="G4484"/>
  <c r="G4485"/>
  <c r="G4486"/>
  <c r="G4487"/>
  <c r="G4488"/>
  <c r="G4489"/>
  <c r="G4490"/>
  <c r="G4491"/>
  <c r="G4492"/>
  <c r="G4493"/>
  <c r="G4494"/>
  <c r="G4495"/>
  <c r="G4496"/>
  <c r="G4497"/>
  <c r="G4498"/>
  <c r="G4499"/>
  <c r="G4500"/>
  <c r="G4501"/>
  <c r="G4502"/>
  <c r="G4503"/>
  <c r="G4504"/>
  <c r="G4505"/>
  <c r="G4506"/>
  <c r="G4507"/>
  <c r="G4508"/>
  <c r="G4509"/>
  <c r="G4510"/>
  <c r="G4511"/>
  <c r="G4512"/>
  <c r="G4513"/>
  <c r="G4514"/>
  <c r="G4515"/>
  <c r="G4516"/>
  <c r="G4517"/>
  <c r="G4518"/>
  <c r="G4519"/>
  <c r="G4520"/>
  <c r="G4521"/>
  <c r="G4522"/>
  <c r="G4523"/>
  <c r="G4524"/>
  <c r="G4525"/>
  <c r="G4526"/>
  <c r="G4527"/>
  <c r="G4528"/>
  <c r="G4529"/>
  <c r="G4530"/>
  <c r="G4531"/>
  <c r="G4532"/>
  <c r="G4533"/>
  <c r="G4534"/>
  <c r="G4535"/>
  <c r="G4536"/>
  <c r="G4537"/>
  <c r="G4538"/>
  <c r="G4539"/>
  <c r="G4540"/>
  <c r="G4541"/>
  <c r="G4542"/>
  <c r="G4543"/>
  <c r="G4544"/>
  <c r="G4545"/>
  <c r="G4546"/>
  <c r="G4547"/>
  <c r="G4548"/>
  <c r="G4549"/>
  <c r="G4550"/>
  <c r="G4551"/>
  <c r="G4552"/>
  <c r="G4553"/>
  <c r="G4554"/>
  <c r="G4555"/>
  <c r="G4556"/>
  <c r="G4557"/>
  <c r="G4558"/>
  <c r="G4559"/>
  <c r="G4560"/>
  <c r="G4561"/>
  <c r="G4562"/>
  <c r="G4563"/>
  <c r="G4564"/>
  <c r="G4565"/>
  <c r="G4566"/>
  <c r="G4567"/>
  <c r="G4568"/>
  <c r="G4569"/>
  <c r="G4570"/>
  <c r="G4571"/>
  <c r="G4572"/>
  <c r="G4573"/>
  <c r="G4574"/>
  <c r="G4575"/>
  <c r="G4576"/>
  <c r="G4577"/>
  <c r="G4578"/>
  <c r="G4579"/>
  <c r="G4580"/>
  <c r="G4581"/>
  <c r="G4582"/>
  <c r="G4583"/>
  <c r="G4584"/>
  <c r="G4585"/>
  <c r="G4586"/>
  <c r="G4587"/>
  <c r="G4588"/>
  <c r="G4589"/>
  <c r="G4590"/>
  <c r="G4591"/>
  <c r="G4592"/>
  <c r="G4593"/>
  <c r="G4594"/>
  <c r="G4595"/>
  <c r="G4596"/>
  <c r="G4597"/>
  <c r="G4598"/>
  <c r="G4599"/>
  <c r="G4600"/>
  <c r="G4601"/>
  <c r="G4602"/>
  <c r="G4603"/>
  <c r="G4604"/>
  <c r="G4605"/>
  <c r="G4606"/>
  <c r="G4607"/>
  <c r="G4608"/>
  <c r="G4609"/>
  <c r="G4610"/>
  <c r="G4611"/>
  <c r="G4612"/>
  <c r="G4613"/>
  <c r="G4614"/>
  <c r="G4615"/>
  <c r="G4616"/>
  <c r="G4617"/>
  <c r="G4618"/>
  <c r="G4619"/>
  <c r="G4620"/>
  <c r="G4621"/>
  <c r="G4622"/>
  <c r="G4623"/>
  <c r="G4624"/>
  <c r="G4625"/>
  <c r="G4626"/>
  <c r="G4627"/>
  <c r="G4628"/>
  <c r="G4629"/>
  <c r="G4630"/>
  <c r="G4631"/>
  <c r="G4632"/>
  <c r="G4633"/>
  <c r="G4634"/>
  <c r="G4635"/>
  <c r="G4636"/>
  <c r="G4637"/>
  <c r="G4638"/>
  <c r="G4639"/>
  <c r="G4640"/>
  <c r="G4641"/>
  <c r="G4642"/>
  <c r="G4643"/>
  <c r="G4644"/>
  <c r="G4645"/>
  <c r="G4646"/>
  <c r="G4647"/>
  <c r="G4648"/>
  <c r="G4649"/>
  <c r="G4650"/>
  <c r="G4651"/>
  <c r="G4652"/>
  <c r="G4653"/>
  <c r="G4654"/>
  <c r="G4655"/>
  <c r="G4656"/>
  <c r="G4657"/>
  <c r="G4658"/>
  <c r="G4659"/>
  <c r="G4660"/>
  <c r="G4661"/>
  <c r="G4662"/>
  <c r="G4663"/>
  <c r="G4664"/>
  <c r="G4665"/>
  <c r="G4666"/>
  <c r="G4667"/>
  <c r="G4668"/>
  <c r="G4669"/>
  <c r="G4670"/>
  <c r="G4671"/>
  <c r="G4672"/>
  <c r="G4673"/>
  <c r="G4674"/>
  <c r="G4675"/>
  <c r="G4676"/>
  <c r="G4677"/>
  <c r="G4678"/>
  <c r="G4679"/>
  <c r="G4680"/>
  <c r="G4681"/>
  <c r="G4682"/>
  <c r="G4683"/>
  <c r="G4684"/>
  <c r="G4685"/>
  <c r="G4686"/>
  <c r="G4687"/>
  <c r="G4688"/>
  <c r="G4689"/>
  <c r="G4690"/>
  <c r="G4691"/>
  <c r="G4692"/>
  <c r="G4693"/>
  <c r="G4694"/>
  <c r="G4695"/>
  <c r="G4696"/>
  <c r="G4697"/>
  <c r="G4698"/>
  <c r="G4699"/>
  <c r="G4700"/>
  <c r="G4701"/>
  <c r="G4702"/>
  <c r="G4703"/>
  <c r="G4704"/>
  <c r="G4705"/>
  <c r="G4706"/>
  <c r="G4707"/>
  <c r="G4708"/>
  <c r="G4709"/>
  <c r="G4710"/>
  <c r="G4711"/>
  <c r="G4712"/>
  <c r="G4713"/>
  <c r="G4714"/>
  <c r="G4715"/>
  <c r="G4716"/>
  <c r="G4717"/>
  <c r="G4718"/>
  <c r="G4719"/>
  <c r="G4720"/>
  <c r="G4721"/>
  <c r="G4722"/>
  <c r="G4723"/>
  <c r="G4724"/>
  <c r="G4725"/>
  <c r="G4726"/>
  <c r="G4727"/>
  <c r="G4728"/>
  <c r="G4729"/>
  <c r="G4730"/>
  <c r="G4731"/>
  <c r="G4732"/>
  <c r="G4733"/>
  <c r="G4734"/>
  <c r="G4735"/>
  <c r="G4736"/>
  <c r="G4737"/>
  <c r="G4738"/>
  <c r="G4739"/>
  <c r="G4740"/>
  <c r="G4741"/>
  <c r="G4742"/>
  <c r="G4743"/>
  <c r="G4744"/>
  <c r="G4745"/>
  <c r="G4746"/>
  <c r="G4747"/>
  <c r="G4748"/>
  <c r="G4749"/>
  <c r="G4750"/>
  <c r="G4751"/>
  <c r="G4752"/>
  <c r="G4753"/>
  <c r="G4754"/>
  <c r="G4755"/>
  <c r="G4756"/>
  <c r="G4757"/>
  <c r="G4758"/>
  <c r="G4759"/>
  <c r="G4760"/>
  <c r="G4761"/>
  <c r="G4762"/>
  <c r="G4763"/>
  <c r="G4764"/>
  <c r="G4765"/>
  <c r="G4766"/>
  <c r="G4767"/>
  <c r="G4768"/>
  <c r="G4769"/>
  <c r="G4770"/>
  <c r="G4771"/>
  <c r="G4772"/>
  <c r="G4773"/>
  <c r="G4774"/>
  <c r="G4775"/>
  <c r="G4776"/>
  <c r="G4777"/>
  <c r="G4778"/>
  <c r="G4779"/>
  <c r="G4780"/>
  <c r="G4781"/>
  <c r="G4782"/>
  <c r="G4783"/>
  <c r="G4784"/>
  <c r="G4785"/>
  <c r="G4786"/>
  <c r="G4787"/>
  <c r="G4788"/>
  <c r="G4789"/>
  <c r="G4790"/>
  <c r="G4791"/>
  <c r="G4792"/>
  <c r="G4793"/>
  <c r="G4794"/>
  <c r="G4795"/>
  <c r="G4796"/>
  <c r="G4797"/>
  <c r="G4798"/>
  <c r="G4799"/>
  <c r="G4800"/>
  <c r="G4801"/>
  <c r="G4802"/>
  <c r="G4803"/>
  <c r="G4804"/>
  <c r="G4805"/>
  <c r="G4806"/>
  <c r="G4807"/>
  <c r="G4808"/>
  <c r="G4809"/>
  <c r="G4810"/>
  <c r="G4811"/>
  <c r="G4812"/>
  <c r="G4813"/>
  <c r="G4814"/>
  <c r="G4815"/>
  <c r="G4816"/>
  <c r="G4817"/>
  <c r="G4818"/>
  <c r="G4819"/>
  <c r="G4820"/>
  <c r="G4821"/>
  <c r="G4822"/>
  <c r="G4823"/>
  <c r="G4824"/>
  <c r="G4825"/>
  <c r="G4826"/>
  <c r="G4827"/>
  <c r="G4828"/>
  <c r="G4829"/>
  <c r="G4830"/>
  <c r="G4831"/>
  <c r="G4832"/>
  <c r="G4833"/>
  <c r="G4834"/>
  <c r="G4835"/>
  <c r="G4836"/>
  <c r="G4837"/>
  <c r="G4838"/>
  <c r="G4839"/>
  <c r="G4840"/>
  <c r="G4841"/>
  <c r="G4842"/>
  <c r="G4843"/>
  <c r="G4844"/>
  <c r="G4845"/>
  <c r="G4846"/>
  <c r="G4847"/>
  <c r="G4848"/>
  <c r="G4849"/>
  <c r="G4850"/>
  <c r="G4851"/>
  <c r="G4852"/>
  <c r="G4853"/>
  <c r="G4854"/>
  <c r="G4855"/>
  <c r="G4856"/>
  <c r="G4857"/>
  <c r="G4858"/>
  <c r="G4859"/>
  <c r="G4860"/>
  <c r="G4861"/>
  <c r="G4862"/>
  <c r="G4863"/>
  <c r="G4864"/>
  <c r="G4865"/>
  <c r="G4866"/>
  <c r="G4867"/>
  <c r="G4868"/>
  <c r="G4869"/>
  <c r="G4870"/>
  <c r="G4871"/>
  <c r="G4872"/>
  <c r="G4873"/>
  <c r="G4874"/>
  <c r="G4875"/>
  <c r="G4876"/>
  <c r="G4877"/>
  <c r="G4878"/>
  <c r="G4879"/>
  <c r="G4880"/>
  <c r="G4881"/>
  <c r="G4882"/>
  <c r="G4883"/>
  <c r="G4884"/>
  <c r="G4885"/>
  <c r="G4886"/>
  <c r="G4887"/>
  <c r="G4888"/>
  <c r="G4889"/>
  <c r="G4890"/>
  <c r="G4891"/>
  <c r="G4892"/>
  <c r="G4893"/>
  <c r="G4894"/>
  <c r="G4895"/>
  <c r="G4896"/>
  <c r="G4897"/>
  <c r="G4898"/>
  <c r="G4899"/>
  <c r="G4900"/>
  <c r="G4901"/>
  <c r="G4902"/>
  <c r="G4903"/>
  <c r="G4904"/>
  <c r="G4905"/>
  <c r="G4906"/>
  <c r="G4907"/>
  <c r="G4908"/>
  <c r="G4909"/>
  <c r="G4910"/>
  <c r="G4911"/>
  <c r="G4912"/>
  <c r="G4913"/>
  <c r="G4914"/>
  <c r="G4915"/>
  <c r="G4916"/>
  <c r="G4917"/>
  <c r="G4918"/>
  <c r="G4919"/>
  <c r="G4920"/>
  <c r="G4921"/>
  <c r="G4922"/>
  <c r="G4923"/>
  <c r="G4924"/>
  <c r="G4925"/>
  <c r="G4926"/>
  <c r="G4927"/>
  <c r="G4928"/>
  <c r="G4929"/>
  <c r="G4930"/>
  <c r="G4931"/>
  <c r="G4932"/>
  <c r="G4933"/>
  <c r="G4934"/>
  <c r="G4935"/>
  <c r="G4936"/>
  <c r="G4937"/>
  <c r="G4938"/>
  <c r="G4939"/>
  <c r="G4940"/>
  <c r="G4941"/>
  <c r="G4942"/>
  <c r="G4943"/>
  <c r="G4944"/>
  <c r="G4945"/>
  <c r="G4946"/>
  <c r="G4947"/>
  <c r="G4948"/>
  <c r="G4949"/>
  <c r="G4950"/>
  <c r="G4951"/>
  <c r="G4952"/>
  <c r="G4953"/>
  <c r="G4954"/>
  <c r="G4955"/>
  <c r="G4956"/>
  <c r="G4957"/>
  <c r="G4958"/>
  <c r="G4959"/>
  <c r="G4960"/>
  <c r="G4961"/>
  <c r="G4962"/>
  <c r="G4963"/>
  <c r="G4964"/>
  <c r="G4965"/>
  <c r="G4966"/>
  <c r="G4967"/>
  <c r="G4968"/>
  <c r="G4969"/>
  <c r="G4970"/>
  <c r="G4971"/>
  <c r="G4972"/>
  <c r="G4973"/>
  <c r="G4974"/>
  <c r="G4975"/>
  <c r="G4976"/>
  <c r="G4977"/>
  <c r="G4978"/>
  <c r="G4979"/>
  <c r="G4980"/>
  <c r="G4981"/>
  <c r="G4982"/>
  <c r="G4983"/>
  <c r="G4984"/>
  <c r="G4985"/>
  <c r="G4986"/>
  <c r="G4987"/>
  <c r="G4988"/>
  <c r="G4989"/>
  <c r="G4990"/>
  <c r="G4991"/>
  <c r="G4992"/>
  <c r="G4993"/>
  <c r="G4994"/>
  <c r="G4995"/>
  <c r="G4996"/>
  <c r="G4997"/>
  <c r="G4998"/>
  <c r="G4999"/>
  <c r="G5000"/>
  <c r="G5001"/>
  <c r="G5002"/>
  <c r="G5003"/>
  <c r="G5004"/>
  <c r="G5005"/>
  <c r="G5006"/>
  <c r="G5007"/>
  <c r="G5008"/>
  <c r="G5009"/>
  <c r="G5010"/>
  <c r="G5011"/>
  <c r="G5012"/>
  <c r="G5013"/>
  <c r="G5014"/>
  <c r="G5015"/>
  <c r="G5016"/>
  <c r="G5017"/>
  <c r="G5018"/>
  <c r="G5019"/>
  <c r="G5020"/>
  <c r="G5021"/>
  <c r="G5022"/>
  <c r="G5023"/>
  <c r="G5024"/>
  <c r="G5025"/>
  <c r="G5026"/>
  <c r="G5027"/>
  <c r="G5028"/>
  <c r="G5029"/>
  <c r="G5030"/>
  <c r="G5031"/>
  <c r="G5032"/>
  <c r="G5033"/>
  <c r="G5034"/>
  <c r="G5035"/>
  <c r="G5036"/>
  <c r="G5037"/>
  <c r="G5038"/>
  <c r="G5039"/>
  <c r="G5040"/>
  <c r="G5041"/>
  <c r="G5042"/>
  <c r="G5043"/>
  <c r="G5044"/>
  <c r="G5045"/>
  <c r="G5046"/>
  <c r="G5047"/>
  <c r="G5048"/>
  <c r="G5049"/>
  <c r="G5050"/>
  <c r="G5051"/>
  <c r="G5052"/>
  <c r="G5053"/>
  <c r="G5054"/>
  <c r="G5055"/>
  <c r="G5056"/>
  <c r="G5057"/>
  <c r="G5058"/>
  <c r="G5059"/>
  <c r="G5060"/>
  <c r="G5061"/>
  <c r="G5062"/>
  <c r="G5063"/>
  <c r="G5064"/>
  <c r="G5065"/>
  <c r="G5066"/>
  <c r="G5067"/>
  <c r="G5068"/>
  <c r="G5069"/>
  <c r="G5070"/>
  <c r="G5071"/>
  <c r="G5072"/>
  <c r="G5073"/>
  <c r="G5074"/>
  <c r="G5075"/>
  <c r="G5076"/>
  <c r="G5077"/>
  <c r="G5078"/>
  <c r="G5079"/>
  <c r="G5080"/>
  <c r="G5081"/>
  <c r="G5082"/>
  <c r="G5083"/>
  <c r="G5084"/>
  <c r="G5085"/>
  <c r="G5086"/>
  <c r="G5087"/>
  <c r="G5088"/>
  <c r="G5089"/>
  <c r="G5090"/>
  <c r="G5091"/>
  <c r="G5092"/>
  <c r="G5093"/>
  <c r="G5094"/>
  <c r="G5095"/>
  <c r="G5096"/>
  <c r="G5097"/>
  <c r="G5098"/>
  <c r="G5099"/>
  <c r="G5100"/>
  <c r="G5101"/>
  <c r="G5102"/>
  <c r="G5103"/>
  <c r="G5104"/>
  <c r="G5105"/>
  <c r="G5106"/>
  <c r="G5107"/>
  <c r="G5108"/>
  <c r="G5109"/>
  <c r="G5110"/>
  <c r="G5111"/>
  <c r="G5112"/>
  <c r="G5113"/>
  <c r="G5114"/>
  <c r="G5115"/>
  <c r="G5116"/>
  <c r="G5117"/>
  <c r="G5118"/>
  <c r="G5119"/>
  <c r="G5120"/>
  <c r="G5121"/>
  <c r="G5122"/>
  <c r="G5123"/>
  <c r="G5124"/>
  <c r="G5125"/>
  <c r="G5126"/>
  <c r="G5127"/>
  <c r="G5128"/>
  <c r="G5129"/>
  <c r="G5130"/>
  <c r="G5131"/>
  <c r="G5132"/>
  <c r="G5133"/>
  <c r="G5134"/>
  <c r="G5135"/>
  <c r="G5136"/>
  <c r="G5137"/>
  <c r="G5138"/>
  <c r="G5139"/>
  <c r="G5140"/>
  <c r="G5141"/>
  <c r="G5142"/>
  <c r="G5143"/>
  <c r="G5144"/>
  <c r="G5145"/>
  <c r="G5146"/>
  <c r="G5147"/>
  <c r="G5148"/>
  <c r="G5149"/>
  <c r="G5150"/>
  <c r="G5151"/>
  <c r="G5152"/>
  <c r="G5153"/>
  <c r="G5154"/>
  <c r="G5155"/>
  <c r="G5156"/>
  <c r="G5157"/>
  <c r="G5158"/>
  <c r="G5159"/>
  <c r="G5160"/>
  <c r="G5161"/>
  <c r="G5162"/>
  <c r="G5163"/>
  <c r="G5164"/>
  <c r="G5165"/>
  <c r="G5166"/>
  <c r="G5167"/>
  <c r="G5168"/>
  <c r="G5169"/>
  <c r="G5170"/>
  <c r="G5171"/>
  <c r="G5172"/>
  <c r="G5173"/>
  <c r="G5174"/>
  <c r="G5175"/>
  <c r="G5176"/>
  <c r="G5177"/>
  <c r="G5178"/>
  <c r="G5179"/>
  <c r="G5180"/>
  <c r="G5181"/>
  <c r="G5182"/>
  <c r="G5183"/>
  <c r="G5184"/>
  <c r="G5185"/>
  <c r="G5186"/>
  <c r="G5187"/>
  <c r="G5188"/>
  <c r="G5189"/>
  <c r="G5190"/>
  <c r="G5191"/>
  <c r="G5192"/>
  <c r="G5193"/>
  <c r="G5194"/>
  <c r="G5195"/>
  <c r="G5196"/>
  <c r="G5197"/>
  <c r="G5198"/>
  <c r="G5199"/>
  <c r="G5200"/>
  <c r="G5201"/>
  <c r="G5202"/>
  <c r="G5203"/>
  <c r="G5204"/>
  <c r="G5205"/>
  <c r="G5206"/>
  <c r="G5207"/>
  <c r="G5208"/>
  <c r="G5209"/>
  <c r="G5210"/>
  <c r="G5211"/>
  <c r="G5212"/>
  <c r="G5213"/>
  <c r="G5214"/>
  <c r="G5215"/>
  <c r="G5216"/>
  <c r="G5217"/>
  <c r="G5218"/>
  <c r="G5219"/>
  <c r="G5220"/>
  <c r="G5221"/>
  <c r="G5222"/>
  <c r="G5223"/>
  <c r="G5224"/>
  <c r="G5225"/>
  <c r="G5226"/>
  <c r="G5227"/>
  <c r="G5228"/>
  <c r="G5229"/>
  <c r="G5230"/>
  <c r="G5231"/>
  <c r="G5232"/>
  <c r="G5233"/>
  <c r="G5234"/>
  <c r="G5235"/>
  <c r="G5236"/>
  <c r="G5237"/>
  <c r="G5238"/>
  <c r="G5239"/>
  <c r="G5240"/>
  <c r="G5241"/>
  <c r="G5242"/>
  <c r="G5243"/>
  <c r="G5244"/>
  <c r="G5245"/>
  <c r="G5246"/>
  <c r="G5247"/>
  <c r="G5248"/>
  <c r="G5249"/>
  <c r="G5250"/>
  <c r="G5251"/>
  <c r="G5252"/>
  <c r="G5253"/>
  <c r="G5254"/>
  <c r="G5255"/>
  <c r="G5256"/>
  <c r="G5257"/>
  <c r="G5258"/>
  <c r="G5259"/>
  <c r="G5260"/>
  <c r="G5261"/>
  <c r="G5262"/>
  <c r="G5263"/>
  <c r="G5264"/>
  <c r="G5265"/>
  <c r="G5266"/>
  <c r="G5267"/>
  <c r="G5268"/>
  <c r="G5269"/>
  <c r="G5270"/>
  <c r="G5271"/>
  <c r="G5272"/>
  <c r="G5273"/>
  <c r="G5274"/>
  <c r="G5275"/>
  <c r="G5276"/>
  <c r="G5277"/>
  <c r="G5278"/>
  <c r="G5279"/>
  <c r="G5280"/>
  <c r="G5281"/>
  <c r="G5282"/>
  <c r="G5283"/>
  <c r="G5284"/>
  <c r="G5285"/>
  <c r="G5286"/>
  <c r="G5287"/>
  <c r="G5288"/>
  <c r="G5289"/>
  <c r="G5290"/>
  <c r="G5291"/>
  <c r="G5292"/>
  <c r="G5293"/>
  <c r="G5294"/>
  <c r="G5295"/>
  <c r="G5296"/>
  <c r="G5297"/>
  <c r="G5298"/>
  <c r="G5299"/>
  <c r="G5300"/>
  <c r="G5301"/>
  <c r="G5302"/>
  <c r="G5303"/>
  <c r="G5304"/>
  <c r="G5305"/>
  <c r="G5306"/>
  <c r="G5307"/>
  <c r="G5308"/>
  <c r="G5309"/>
  <c r="G5310"/>
  <c r="G5311"/>
  <c r="G5312"/>
  <c r="G5313"/>
  <c r="G5314"/>
  <c r="G5315"/>
  <c r="G5316"/>
  <c r="G5317"/>
  <c r="G5318"/>
  <c r="G5319"/>
  <c r="G5320"/>
  <c r="G5321"/>
  <c r="G5322"/>
  <c r="G5323"/>
  <c r="G5324"/>
  <c r="G5325"/>
  <c r="G5326"/>
  <c r="G5327"/>
  <c r="G5328"/>
  <c r="G5329"/>
  <c r="G5330"/>
  <c r="G5331"/>
  <c r="G5332"/>
  <c r="G5333"/>
  <c r="G5334"/>
  <c r="G5335"/>
  <c r="G5336"/>
  <c r="G5337"/>
  <c r="G5338"/>
  <c r="G5339"/>
  <c r="G5340"/>
  <c r="G5341"/>
  <c r="G5342"/>
  <c r="G5343"/>
  <c r="G5344"/>
  <c r="G5345"/>
  <c r="G5346"/>
  <c r="G5347"/>
  <c r="G5348"/>
  <c r="G5349"/>
  <c r="G5350"/>
  <c r="G5351"/>
  <c r="G5352"/>
  <c r="G5353"/>
  <c r="G5354"/>
  <c r="G5355"/>
  <c r="G5356"/>
  <c r="G5357"/>
  <c r="G5358"/>
  <c r="G5359"/>
  <c r="G5360"/>
  <c r="G5361"/>
  <c r="G5362"/>
  <c r="G5363"/>
  <c r="G5364"/>
  <c r="G5365"/>
  <c r="G5366"/>
  <c r="G5367"/>
  <c r="G5368"/>
  <c r="G5369"/>
  <c r="G5370"/>
  <c r="G5371"/>
  <c r="G5372"/>
  <c r="G5373"/>
  <c r="G5374"/>
  <c r="G5375"/>
  <c r="G5376"/>
  <c r="G5377"/>
  <c r="G5378"/>
  <c r="G5379"/>
  <c r="G5380"/>
  <c r="G5381"/>
  <c r="G5382"/>
  <c r="G5383"/>
  <c r="G5384"/>
  <c r="G5385"/>
  <c r="G5386"/>
  <c r="G5387"/>
  <c r="G5388"/>
  <c r="G5389"/>
  <c r="G5390"/>
  <c r="G5391"/>
  <c r="G5392"/>
  <c r="G5393"/>
  <c r="G5394"/>
  <c r="G5395"/>
  <c r="G5396"/>
  <c r="G5397"/>
  <c r="G5398"/>
  <c r="G5399"/>
  <c r="G5400"/>
  <c r="G5401"/>
  <c r="G5402"/>
  <c r="G5403"/>
  <c r="G5404"/>
  <c r="G5405"/>
  <c r="G5406"/>
  <c r="G5407"/>
  <c r="G5408"/>
  <c r="G5409"/>
  <c r="G5410"/>
  <c r="G5411"/>
  <c r="G5412"/>
  <c r="G5413"/>
  <c r="G5414"/>
  <c r="G5415"/>
  <c r="G5416"/>
  <c r="G5417"/>
  <c r="G5418"/>
  <c r="G5419"/>
  <c r="G5420"/>
  <c r="G5421"/>
  <c r="G5422"/>
  <c r="G5423"/>
  <c r="G5424"/>
  <c r="G5425"/>
  <c r="G5426"/>
  <c r="G5427"/>
  <c r="G5428"/>
  <c r="G5429"/>
  <c r="G5430"/>
  <c r="G5431"/>
  <c r="G5432"/>
  <c r="G5433"/>
  <c r="G5434"/>
  <c r="G5435"/>
  <c r="G5436"/>
  <c r="G5437"/>
  <c r="G5438"/>
  <c r="G5439"/>
  <c r="G5440"/>
  <c r="G5441"/>
  <c r="G5442"/>
  <c r="G5443"/>
  <c r="G5444"/>
  <c r="G5445"/>
  <c r="G5446"/>
  <c r="G5447"/>
  <c r="G5448"/>
  <c r="G5449"/>
  <c r="G5450"/>
  <c r="G5451"/>
  <c r="G5452"/>
  <c r="G5453"/>
  <c r="G5454"/>
  <c r="G5455"/>
  <c r="G5456"/>
  <c r="G5457"/>
  <c r="G5458"/>
  <c r="G5459"/>
  <c r="G5460"/>
  <c r="G5461"/>
  <c r="G5462"/>
  <c r="G5463"/>
  <c r="G5464"/>
  <c r="G5465"/>
  <c r="G5466"/>
  <c r="G5467"/>
  <c r="G5468"/>
  <c r="G5469"/>
  <c r="G5470"/>
  <c r="G5471"/>
  <c r="G5472"/>
  <c r="G5473"/>
  <c r="G5474"/>
  <c r="G5475"/>
  <c r="G5476"/>
  <c r="G5477"/>
  <c r="G5478"/>
  <c r="G5479"/>
  <c r="G5480"/>
  <c r="G5481"/>
  <c r="G5482"/>
  <c r="G5483"/>
  <c r="G5484"/>
  <c r="G5485"/>
  <c r="G5486"/>
  <c r="G5487"/>
  <c r="G5488"/>
  <c r="G5489"/>
  <c r="G5490"/>
  <c r="G5491"/>
  <c r="G5492"/>
  <c r="G5493"/>
  <c r="G5494"/>
  <c r="G5495"/>
  <c r="G5496"/>
  <c r="G5497"/>
  <c r="G5498"/>
  <c r="G5499"/>
  <c r="G5500"/>
  <c r="G5501"/>
  <c r="G5502"/>
  <c r="G5503"/>
  <c r="G5504"/>
  <c r="G5505"/>
  <c r="G5506"/>
  <c r="G5507"/>
  <c r="G5508"/>
  <c r="G5509"/>
  <c r="G5510"/>
  <c r="G5511"/>
  <c r="G5512"/>
  <c r="G5513"/>
  <c r="G5514"/>
  <c r="G5515"/>
  <c r="G5516"/>
  <c r="G5517"/>
  <c r="G5518"/>
  <c r="G5519"/>
  <c r="G5520"/>
  <c r="G5521"/>
  <c r="G5522"/>
  <c r="G5523"/>
  <c r="G5524"/>
  <c r="G5525"/>
  <c r="G5526"/>
  <c r="G5527"/>
  <c r="G5528"/>
  <c r="G5529"/>
  <c r="G5530"/>
  <c r="G5531"/>
  <c r="G5532"/>
  <c r="G5533"/>
  <c r="G5534"/>
  <c r="G5535"/>
  <c r="G5536"/>
  <c r="G5537"/>
  <c r="G5538"/>
  <c r="G5539"/>
  <c r="G5540"/>
  <c r="G5541"/>
  <c r="G5542"/>
  <c r="G5543"/>
  <c r="G5544"/>
  <c r="G5545"/>
  <c r="G5546"/>
  <c r="G5547"/>
  <c r="G5548"/>
  <c r="G5549"/>
  <c r="G5550"/>
  <c r="G5551"/>
  <c r="G5552"/>
  <c r="G5553"/>
  <c r="G5554"/>
  <c r="G5555"/>
  <c r="G5556"/>
  <c r="G5557"/>
  <c r="G5558"/>
  <c r="G5559"/>
  <c r="G5560"/>
  <c r="G5561"/>
  <c r="G5562"/>
  <c r="G5563"/>
  <c r="G5564"/>
  <c r="G5565"/>
  <c r="G5566"/>
  <c r="G5567"/>
  <c r="G5568"/>
  <c r="G5569"/>
  <c r="G5570"/>
  <c r="G5571"/>
  <c r="G5572"/>
  <c r="G5573"/>
  <c r="G5574"/>
  <c r="G5575"/>
  <c r="G5576"/>
  <c r="G5577"/>
  <c r="G5578"/>
  <c r="G5579"/>
  <c r="G5580"/>
  <c r="G5581"/>
  <c r="G5582"/>
  <c r="G5583"/>
  <c r="G5584"/>
  <c r="G5585"/>
  <c r="G5586"/>
  <c r="G5587"/>
  <c r="G5588"/>
  <c r="G5589"/>
  <c r="G5590"/>
  <c r="G5591"/>
  <c r="G5592"/>
  <c r="G5593"/>
  <c r="G5594"/>
  <c r="G5595"/>
  <c r="G5596"/>
  <c r="G5597"/>
  <c r="G5598"/>
  <c r="G5599"/>
  <c r="G5600"/>
  <c r="G5601"/>
  <c r="G5602"/>
  <c r="G5603"/>
  <c r="G5604"/>
  <c r="G5605"/>
  <c r="G5606"/>
  <c r="G5607"/>
  <c r="G5608"/>
  <c r="G5609"/>
  <c r="G5610"/>
  <c r="G5611"/>
  <c r="G5612"/>
  <c r="G5613"/>
  <c r="G5614"/>
  <c r="G5615"/>
  <c r="G5616"/>
  <c r="G5617"/>
  <c r="G5618"/>
  <c r="G5619"/>
  <c r="G5620"/>
  <c r="G5621"/>
  <c r="G5622"/>
  <c r="G5623"/>
  <c r="G5624"/>
  <c r="G5625"/>
  <c r="G5626"/>
  <c r="G5627"/>
  <c r="G5628"/>
  <c r="G5629"/>
  <c r="G5630"/>
  <c r="G5631"/>
  <c r="G5632"/>
  <c r="G5633"/>
  <c r="G5634"/>
  <c r="G5635"/>
  <c r="G5636"/>
  <c r="G5637"/>
  <c r="G5638"/>
  <c r="G5639"/>
  <c r="G5640"/>
  <c r="G5641"/>
  <c r="G5642"/>
  <c r="G5643"/>
  <c r="G5644"/>
  <c r="G5645"/>
  <c r="G5646"/>
  <c r="G5647"/>
  <c r="G5648"/>
  <c r="G5649"/>
  <c r="G5650"/>
  <c r="G5651"/>
  <c r="G5652"/>
  <c r="G5653"/>
  <c r="G5654"/>
  <c r="G5655"/>
  <c r="G5656"/>
  <c r="G5657"/>
  <c r="G5658"/>
  <c r="G5659"/>
  <c r="G5660"/>
  <c r="G5661"/>
  <c r="G5662"/>
  <c r="G5663"/>
  <c r="G5664"/>
  <c r="G5665"/>
  <c r="G5666"/>
  <c r="G5667"/>
  <c r="G5668"/>
  <c r="G5669"/>
  <c r="G5670"/>
  <c r="G5671"/>
  <c r="G5672"/>
  <c r="G5673"/>
  <c r="G5674"/>
  <c r="G5675"/>
  <c r="G5676"/>
  <c r="G5677"/>
  <c r="G5678"/>
  <c r="G5679"/>
  <c r="G5680"/>
  <c r="G5681"/>
  <c r="G5682"/>
  <c r="G5683"/>
  <c r="G5684"/>
  <c r="G5685"/>
  <c r="G5686"/>
  <c r="G5687"/>
  <c r="G5688"/>
  <c r="G5689"/>
  <c r="G5690"/>
  <c r="G5691"/>
  <c r="G5692"/>
  <c r="G5693"/>
  <c r="G5694"/>
  <c r="G5695"/>
  <c r="G5696"/>
  <c r="G5697"/>
  <c r="G5698"/>
  <c r="G5699"/>
  <c r="G5700"/>
  <c r="G5701"/>
  <c r="G5702"/>
  <c r="G5703"/>
  <c r="G5704"/>
  <c r="G5705"/>
  <c r="G5706"/>
  <c r="G5707"/>
  <c r="G5708"/>
  <c r="G5709"/>
  <c r="G5710"/>
  <c r="G5711"/>
  <c r="G5712"/>
  <c r="G5713"/>
  <c r="G5714"/>
  <c r="G5715"/>
  <c r="G5716"/>
  <c r="G5717"/>
  <c r="G5718"/>
  <c r="G5719"/>
  <c r="G5720"/>
  <c r="G5721"/>
  <c r="G5722"/>
  <c r="G5723"/>
  <c r="G5724"/>
  <c r="G5725"/>
  <c r="G5726"/>
  <c r="G5727"/>
  <c r="G5728"/>
  <c r="G5729"/>
  <c r="G5730"/>
  <c r="G5731"/>
  <c r="G5732"/>
  <c r="G5733"/>
  <c r="G5734"/>
  <c r="G5735"/>
  <c r="G5736"/>
  <c r="G5737"/>
  <c r="G5738"/>
  <c r="G5739"/>
  <c r="G5740"/>
  <c r="G5741"/>
  <c r="G5742"/>
  <c r="G5743"/>
  <c r="G5744"/>
  <c r="G5745"/>
  <c r="G5746"/>
  <c r="G5747"/>
  <c r="G5748"/>
  <c r="G5749"/>
  <c r="G5750"/>
  <c r="G5751"/>
  <c r="G5752"/>
  <c r="G5753"/>
  <c r="G5754"/>
  <c r="G5755"/>
  <c r="G5756"/>
  <c r="G5757"/>
  <c r="G5758"/>
  <c r="G5759"/>
  <c r="G5760"/>
  <c r="G5761"/>
  <c r="G5762"/>
  <c r="G5763"/>
  <c r="G5764"/>
  <c r="G5765"/>
  <c r="G5766"/>
  <c r="G5767"/>
  <c r="G5768"/>
  <c r="G5769"/>
  <c r="G5770"/>
  <c r="G5771"/>
  <c r="G5772"/>
  <c r="G5773"/>
  <c r="G5774"/>
  <c r="G5775"/>
  <c r="G5776"/>
  <c r="G5777"/>
  <c r="G5778"/>
  <c r="G5779"/>
  <c r="G5780"/>
  <c r="G5781"/>
  <c r="G5782"/>
  <c r="G5783"/>
  <c r="G5784"/>
  <c r="G5785"/>
  <c r="G5786"/>
  <c r="G5787"/>
  <c r="G5788"/>
  <c r="G5789"/>
  <c r="G5790"/>
  <c r="G5791"/>
  <c r="G5792"/>
  <c r="G5793"/>
  <c r="G5794"/>
  <c r="G5795"/>
  <c r="G5796"/>
  <c r="G5797"/>
  <c r="G5798"/>
  <c r="G5799"/>
  <c r="G5800"/>
  <c r="G5801"/>
  <c r="G5802"/>
  <c r="G5803"/>
  <c r="G5804"/>
  <c r="G5805"/>
  <c r="G5806"/>
  <c r="G5807"/>
  <c r="G5808"/>
  <c r="G5809"/>
  <c r="G5810"/>
  <c r="G5811"/>
  <c r="G5812"/>
  <c r="G5813"/>
  <c r="G5814"/>
  <c r="G5815"/>
  <c r="G5816"/>
  <c r="G5817"/>
  <c r="G5818"/>
  <c r="G5819"/>
  <c r="G5820"/>
  <c r="G5821"/>
  <c r="G5822"/>
  <c r="G5823"/>
  <c r="G5824"/>
  <c r="G5825"/>
  <c r="G5826"/>
  <c r="G5827"/>
  <c r="G5828"/>
  <c r="G5829"/>
  <c r="G5830"/>
  <c r="G5831"/>
  <c r="G5832"/>
  <c r="G5833"/>
  <c r="G5834"/>
  <c r="G5835"/>
  <c r="G5836"/>
  <c r="G5837"/>
  <c r="G5838"/>
  <c r="G5839"/>
  <c r="G5840"/>
  <c r="G5841"/>
  <c r="G5842"/>
  <c r="G5843"/>
  <c r="G5844"/>
  <c r="G5845"/>
  <c r="G5846"/>
  <c r="G5847"/>
  <c r="G5848"/>
  <c r="G5849"/>
  <c r="G5850"/>
  <c r="G5851"/>
  <c r="G5852"/>
  <c r="G5853"/>
  <c r="G5854"/>
  <c r="G5855"/>
  <c r="G5856"/>
  <c r="G5857"/>
  <c r="G5858"/>
  <c r="G5859"/>
  <c r="G5860"/>
  <c r="G5861"/>
  <c r="G5862"/>
  <c r="G5863"/>
  <c r="G5864"/>
  <c r="G5865"/>
  <c r="G5866"/>
  <c r="G5867"/>
  <c r="G5868"/>
  <c r="G5869"/>
  <c r="G5870"/>
  <c r="G5871"/>
  <c r="G5872"/>
  <c r="G5873"/>
  <c r="G5874"/>
  <c r="G5875"/>
  <c r="G5876"/>
  <c r="G5877"/>
  <c r="G5878"/>
  <c r="G5879"/>
  <c r="G5880"/>
  <c r="G5881"/>
  <c r="G5882"/>
  <c r="G5883"/>
  <c r="G5884"/>
  <c r="G5885"/>
  <c r="G5886"/>
  <c r="G5887"/>
  <c r="G5888"/>
  <c r="G5889"/>
  <c r="G5890"/>
  <c r="G5891"/>
  <c r="G5892"/>
  <c r="G5893"/>
  <c r="G5894"/>
  <c r="G5895"/>
  <c r="G5896"/>
  <c r="G5897"/>
  <c r="G5898"/>
  <c r="G5899"/>
  <c r="G5900"/>
  <c r="G5901"/>
  <c r="G5902"/>
  <c r="G5903"/>
  <c r="G5904"/>
  <c r="G5905"/>
  <c r="G5906"/>
  <c r="G5907"/>
  <c r="G5908"/>
  <c r="G5909"/>
  <c r="G5910"/>
  <c r="G5911"/>
  <c r="G5912"/>
  <c r="G5913"/>
  <c r="G5914"/>
  <c r="G5915"/>
  <c r="G5916"/>
  <c r="G5917"/>
  <c r="G5918"/>
  <c r="G5919"/>
  <c r="G5920"/>
  <c r="G5921"/>
  <c r="G5922"/>
  <c r="G5923"/>
  <c r="G5924"/>
  <c r="G5925"/>
  <c r="G5926"/>
  <c r="G5927"/>
  <c r="G5928"/>
  <c r="G5929"/>
  <c r="G5930"/>
  <c r="G5931"/>
  <c r="G5932"/>
  <c r="G5933"/>
  <c r="G5934"/>
  <c r="G5935"/>
  <c r="G5936"/>
  <c r="G5937"/>
  <c r="G5938"/>
  <c r="G5939"/>
  <c r="G5940"/>
  <c r="G5941"/>
  <c r="G5942"/>
  <c r="G5943"/>
  <c r="G5944"/>
  <c r="G5945"/>
  <c r="G5946"/>
  <c r="G5947"/>
  <c r="G5948"/>
  <c r="G5949"/>
  <c r="G5950"/>
  <c r="G5951"/>
  <c r="G5952"/>
  <c r="G5953"/>
  <c r="G5954"/>
  <c r="G5955"/>
  <c r="G5956"/>
  <c r="G5957"/>
  <c r="G5958"/>
  <c r="G5959"/>
  <c r="G5960"/>
  <c r="G5961"/>
  <c r="G5962"/>
  <c r="G5963"/>
  <c r="G5964"/>
  <c r="G5965"/>
  <c r="G5966"/>
  <c r="G5967"/>
  <c r="G5968"/>
  <c r="G5969"/>
  <c r="G5970"/>
  <c r="G5971"/>
  <c r="G5972"/>
  <c r="G5973"/>
  <c r="G5974"/>
  <c r="G5975"/>
  <c r="G5976"/>
  <c r="G5977"/>
  <c r="G5978"/>
  <c r="G5979"/>
  <c r="G5980"/>
  <c r="G5981"/>
  <c r="G5982"/>
  <c r="G5983"/>
  <c r="G5984"/>
  <c r="G5985"/>
  <c r="G5986"/>
  <c r="G5987"/>
  <c r="G5988"/>
  <c r="G5989"/>
  <c r="G5990"/>
  <c r="G5991"/>
  <c r="G5992"/>
  <c r="G5993"/>
  <c r="G5994"/>
  <c r="G5995"/>
  <c r="G5996"/>
  <c r="G5997"/>
  <c r="G5998"/>
  <c r="G5999"/>
  <c r="G6000"/>
  <c r="G6001"/>
  <c r="G6002"/>
  <c r="G6003"/>
  <c r="G6004"/>
  <c r="G6005"/>
  <c r="G6006"/>
  <c r="G6007"/>
  <c r="G6008"/>
  <c r="G6009"/>
  <c r="G6010"/>
  <c r="G6011"/>
  <c r="G6012"/>
  <c r="G6013"/>
  <c r="G6014"/>
  <c r="G6015"/>
  <c r="G6016"/>
  <c r="G6017"/>
  <c r="G6018"/>
  <c r="G6019"/>
  <c r="G6020"/>
  <c r="G6021"/>
  <c r="G6022"/>
  <c r="G6023"/>
  <c r="G6024"/>
  <c r="G6025"/>
  <c r="G6026"/>
  <c r="G6027"/>
  <c r="G6028"/>
  <c r="G6029"/>
  <c r="G6030"/>
  <c r="G6031"/>
  <c r="G6032"/>
  <c r="G6033"/>
  <c r="G6034"/>
  <c r="G6035"/>
  <c r="G6036"/>
  <c r="G6037"/>
  <c r="G6038"/>
  <c r="G6039"/>
  <c r="G6040"/>
  <c r="G6041"/>
  <c r="G6042"/>
  <c r="G6043"/>
  <c r="G6044"/>
  <c r="G6045"/>
  <c r="G6046"/>
  <c r="G6047"/>
  <c r="G6048"/>
  <c r="G6049"/>
  <c r="G6050"/>
  <c r="G6051"/>
  <c r="G6052"/>
  <c r="G6053"/>
  <c r="G6054"/>
  <c r="G6055"/>
  <c r="G6056"/>
  <c r="G6057"/>
  <c r="G6058"/>
  <c r="G6059"/>
  <c r="G6060"/>
  <c r="G6061"/>
  <c r="G6062"/>
  <c r="G6063"/>
  <c r="G6064"/>
  <c r="G6065"/>
  <c r="G6066"/>
  <c r="G6067"/>
  <c r="G6068"/>
  <c r="G6069"/>
  <c r="G6070"/>
  <c r="G6071"/>
  <c r="G6072"/>
  <c r="G6073"/>
  <c r="G6074"/>
  <c r="G6075"/>
  <c r="G6076"/>
  <c r="G6077"/>
  <c r="G6078"/>
  <c r="G6079"/>
  <c r="G6080"/>
  <c r="G6081"/>
  <c r="G6082"/>
  <c r="G6083"/>
  <c r="G6084"/>
  <c r="G6085"/>
  <c r="G6086"/>
  <c r="G6087"/>
  <c r="G6088"/>
  <c r="G6089"/>
  <c r="G6090"/>
  <c r="G6091"/>
  <c r="G6092"/>
  <c r="G6093"/>
  <c r="G6094"/>
  <c r="G6095"/>
  <c r="G6096"/>
  <c r="G6097"/>
  <c r="G6098"/>
  <c r="G6099"/>
  <c r="G6100"/>
  <c r="G6101"/>
  <c r="G6102"/>
  <c r="G6103"/>
  <c r="G6104"/>
  <c r="G6105"/>
  <c r="G6106"/>
  <c r="G6107"/>
  <c r="G6108"/>
  <c r="G6109"/>
  <c r="G6110"/>
  <c r="G6111"/>
  <c r="G6112"/>
  <c r="G6113"/>
  <c r="G6114"/>
  <c r="G6115"/>
  <c r="G6116"/>
  <c r="G6117"/>
  <c r="G6118"/>
  <c r="G6119"/>
  <c r="G6120"/>
  <c r="G6121"/>
  <c r="G6122"/>
  <c r="G6123"/>
  <c r="G6124"/>
  <c r="G6125"/>
  <c r="G6126"/>
  <c r="G6127"/>
  <c r="G6128"/>
  <c r="G6129"/>
  <c r="G6130"/>
  <c r="G6131"/>
  <c r="G6132"/>
  <c r="G6133"/>
  <c r="G6134"/>
  <c r="G6135"/>
  <c r="G6136"/>
  <c r="G6137"/>
  <c r="G6138"/>
  <c r="G6139"/>
  <c r="G6140"/>
  <c r="G6141"/>
  <c r="G6142"/>
  <c r="G6143"/>
  <c r="G6144"/>
  <c r="G6145"/>
  <c r="G6146"/>
  <c r="G6147"/>
  <c r="G6148"/>
  <c r="G6149"/>
  <c r="G6150"/>
  <c r="G6151"/>
  <c r="G6152"/>
  <c r="G6153"/>
  <c r="G6154"/>
  <c r="G6155"/>
  <c r="G6156"/>
  <c r="G6157"/>
  <c r="G6158"/>
  <c r="G6159"/>
  <c r="G6160"/>
  <c r="G6161"/>
  <c r="G6162"/>
  <c r="G6163"/>
  <c r="G6164"/>
  <c r="G6165"/>
  <c r="G6166"/>
  <c r="G6167"/>
  <c r="G6168"/>
  <c r="G6169"/>
  <c r="G6170"/>
  <c r="G6171"/>
  <c r="G6172"/>
  <c r="G6173"/>
  <c r="G6174"/>
  <c r="G6175"/>
  <c r="G6176"/>
  <c r="G6177"/>
  <c r="G6178"/>
  <c r="G6179"/>
  <c r="G6180"/>
  <c r="G6181"/>
  <c r="G6182"/>
  <c r="G6183"/>
  <c r="G6184"/>
  <c r="G6185"/>
  <c r="G6186"/>
  <c r="G6187"/>
  <c r="G6188"/>
  <c r="G6189"/>
  <c r="G6190"/>
  <c r="G6191"/>
  <c r="G6192"/>
  <c r="G6193"/>
  <c r="G6194"/>
  <c r="G6195"/>
  <c r="G6196"/>
  <c r="G6197"/>
  <c r="G6198"/>
  <c r="G6199"/>
  <c r="G6200"/>
  <c r="G6201"/>
  <c r="G6202"/>
  <c r="G6203"/>
  <c r="G6204"/>
  <c r="G6205"/>
  <c r="G6206"/>
  <c r="G6207"/>
  <c r="G6208"/>
  <c r="G6209"/>
  <c r="G6210"/>
  <c r="G6211"/>
  <c r="G6212"/>
  <c r="G6213"/>
  <c r="G6214"/>
  <c r="G6215"/>
  <c r="G6216"/>
  <c r="G6217"/>
  <c r="G6218"/>
  <c r="G6219"/>
  <c r="G6220"/>
  <c r="G6221"/>
  <c r="G6222"/>
  <c r="G6223"/>
  <c r="G6224"/>
  <c r="G6225"/>
  <c r="G6226"/>
  <c r="G6227"/>
  <c r="G6228"/>
  <c r="G6229"/>
  <c r="G6230"/>
  <c r="G6231"/>
  <c r="G6232"/>
  <c r="G6233"/>
  <c r="G6234"/>
  <c r="G6235"/>
  <c r="G6236"/>
  <c r="G6237"/>
  <c r="G6238"/>
  <c r="G6239"/>
  <c r="G6240"/>
  <c r="G6241"/>
  <c r="G6242"/>
  <c r="G6243"/>
  <c r="G6244"/>
  <c r="G6245"/>
  <c r="G6246"/>
  <c r="G6247"/>
  <c r="G6248"/>
  <c r="G6249"/>
  <c r="G6250"/>
  <c r="G6251"/>
  <c r="G6252"/>
  <c r="G6253"/>
  <c r="G6254"/>
  <c r="G6255"/>
  <c r="G6256"/>
  <c r="G6257"/>
  <c r="G6258"/>
  <c r="G6259"/>
  <c r="G6260"/>
  <c r="G6261"/>
  <c r="G6262"/>
  <c r="G6263"/>
  <c r="G6264"/>
  <c r="G6265"/>
  <c r="G6266"/>
  <c r="G6267"/>
  <c r="G6268"/>
  <c r="G6269"/>
  <c r="G6270"/>
  <c r="G6271"/>
  <c r="G6272"/>
  <c r="G6273"/>
  <c r="G6274"/>
  <c r="G6275"/>
  <c r="G6276"/>
  <c r="G6277"/>
  <c r="G6278"/>
  <c r="G6279"/>
  <c r="G6280"/>
  <c r="G6281"/>
  <c r="G6282"/>
  <c r="G6283"/>
  <c r="G6284"/>
  <c r="G6285"/>
  <c r="G6286"/>
  <c r="G6287"/>
  <c r="G6288"/>
  <c r="G6289"/>
  <c r="G6290"/>
  <c r="G6291"/>
  <c r="G6292"/>
  <c r="G6293"/>
  <c r="G6294"/>
  <c r="G6295"/>
  <c r="G6296"/>
  <c r="G6297"/>
  <c r="G6298"/>
  <c r="G6299"/>
  <c r="G6300"/>
  <c r="G6301"/>
  <c r="G6302"/>
  <c r="G6303"/>
  <c r="G6304"/>
  <c r="G6305"/>
  <c r="G6306"/>
  <c r="G6307"/>
  <c r="G6308"/>
  <c r="G6309"/>
  <c r="G6310"/>
  <c r="G6311"/>
  <c r="G6312"/>
  <c r="G6313"/>
  <c r="G6314"/>
  <c r="G6315"/>
  <c r="G6316"/>
  <c r="G6317"/>
  <c r="G6318"/>
  <c r="G6319"/>
  <c r="G6320"/>
  <c r="G6321"/>
  <c r="G6322"/>
  <c r="G6323"/>
  <c r="G6324"/>
  <c r="G6325"/>
  <c r="G6326"/>
  <c r="G6327"/>
  <c r="G6328"/>
  <c r="G6329"/>
  <c r="G6330"/>
  <c r="G6331"/>
  <c r="G6332"/>
  <c r="G6333"/>
  <c r="G6334"/>
  <c r="G6335"/>
  <c r="G6336"/>
  <c r="G6337"/>
  <c r="G6338"/>
  <c r="G6339"/>
  <c r="G6340"/>
  <c r="G6341"/>
  <c r="G6342"/>
  <c r="G6343"/>
  <c r="G6344"/>
  <c r="G6345"/>
  <c r="G6346"/>
  <c r="G6347"/>
  <c r="G6348"/>
  <c r="G6349"/>
  <c r="G6350"/>
  <c r="G6351"/>
  <c r="G6352"/>
  <c r="G6353"/>
  <c r="G6354"/>
  <c r="G6355"/>
  <c r="G6356"/>
  <c r="G6357"/>
  <c r="G6358"/>
  <c r="G6359"/>
  <c r="G6360"/>
  <c r="G6361"/>
  <c r="G6362"/>
  <c r="G6363"/>
  <c r="G6364"/>
  <c r="G6365"/>
  <c r="G6366"/>
  <c r="G6367"/>
  <c r="G6368"/>
  <c r="G6369"/>
  <c r="G6370"/>
  <c r="G6371"/>
  <c r="G6372"/>
  <c r="G6373"/>
  <c r="G6374"/>
  <c r="G6375"/>
  <c r="G6376"/>
  <c r="G6377"/>
  <c r="G6378"/>
  <c r="G6379"/>
  <c r="G6380"/>
  <c r="G6381"/>
  <c r="G6382"/>
  <c r="G6383"/>
  <c r="G6384"/>
  <c r="G6385"/>
  <c r="G6386"/>
  <c r="G6387"/>
  <c r="G6388"/>
  <c r="G6389"/>
  <c r="G6390"/>
  <c r="G6391"/>
  <c r="G6392"/>
  <c r="G6393"/>
  <c r="G6394"/>
  <c r="G6395"/>
  <c r="G6396"/>
  <c r="G6397"/>
  <c r="G6398"/>
  <c r="G6399"/>
  <c r="G6400"/>
  <c r="G6401"/>
  <c r="G6402"/>
  <c r="G6403"/>
  <c r="G6404"/>
  <c r="G6405"/>
  <c r="G6406"/>
  <c r="G6407"/>
  <c r="G6408"/>
  <c r="G6409"/>
  <c r="G6410"/>
  <c r="G6411"/>
  <c r="G6412"/>
  <c r="G6413"/>
  <c r="G6414"/>
  <c r="G6415"/>
  <c r="G6416"/>
  <c r="G6417"/>
  <c r="G6418"/>
  <c r="G6419"/>
  <c r="G6420"/>
  <c r="G6421"/>
  <c r="G6422"/>
  <c r="G6423"/>
  <c r="G6424"/>
  <c r="G6425"/>
  <c r="G6426"/>
  <c r="G6427"/>
  <c r="G6428"/>
  <c r="G6429"/>
  <c r="G6430"/>
  <c r="G6431"/>
  <c r="G6432"/>
  <c r="G6433"/>
  <c r="G6434"/>
  <c r="G6435"/>
  <c r="G6436"/>
  <c r="G6437"/>
  <c r="G6438"/>
  <c r="G6439"/>
  <c r="G6440"/>
  <c r="G6441"/>
  <c r="G6442"/>
  <c r="G6443"/>
  <c r="G6444"/>
  <c r="G6445"/>
  <c r="G6446"/>
  <c r="G6447"/>
  <c r="G6448"/>
  <c r="G6449"/>
  <c r="G6450"/>
  <c r="G6451"/>
  <c r="G6452"/>
  <c r="G6453"/>
  <c r="G6454"/>
  <c r="G6455"/>
  <c r="G6456"/>
  <c r="G6457"/>
  <c r="G6458"/>
  <c r="G6459"/>
  <c r="G6460"/>
  <c r="G6461"/>
  <c r="G6462"/>
  <c r="G6463"/>
  <c r="G6464"/>
  <c r="G6465"/>
  <c r="G6466"/>
  <c r="G6467"/>
  <c r="G6468"/>
  <c r="G6469"/>
  <c r="G6470"/>
  <c r="G6471"/>
  <c r="G6472"/>
  <c r="G6473"/>
  <c r="G6474"/>
  <c r="G6475"/>
  <c r="G6476"/>
  <c r="G6477"/>
  <c r="G6478"/>
  <c r="G6479"/>
  <c r="G6480"/>
  <c r="G6481"/>
  <c r="G6482"/>
  <c r="G6483"/>
  <c r="G6484"/>
  <c r="G6485"/>
  <c r="G6486"/>
  <c r="G6487"/>
  <c r="G6488"/>
  <c r="G6489"/>
  <c r="G6490"/>
  <c r="G6491"/>
  <c r="G6492"/>
  <c r="G6493"/>
  <c r="G6494"/>
  <c r="G6495"/>
  <c r="G6496"/>
  <c r="G6497"/>
  <c r="G6498"/>
  <c r="G6499"/>
  <c r="G6500"/>
  <c r="G6501"/>
  <c r="G6502"/>
  <c r="G6503"/>
  <c r="G6504"/>
  <c r="G6505"/>
  <c r="G6506"/>
  <c r="G6507"/>
  <c r="G6508"/>
  <c r="G6509"/>
  <c r="G6510"/>
  <c r="G6511"/>
  <c r="G6512"/>
  <c r="G6513"/>
  <c r="G6514"/>
  <c r="G6515"/>
  <c r="G6516"/>
  <c r="G6517"/>
  <c r="G6518"/>
  <c r="G6519"/>
  <c r="G6520"/>
  <c r="G6521"/>
  <c r="G6522"/>
  <c r="G6523"/>
  <c r="G6524"/>
  <c r="G6525"/>
  <c r="G6526"/>
  <c r="G6527"/>
  <c r="G6528"/>
  <c r="G6529"/>
  <c r="G6530"/>
  <c r="G6531"/>
  <c r="G6532"/>
  <c r="G6533"/>
  <c r="G6534"/>
  <c r="G6535"/>
  <c r="G6536"/>
  <c r="G6537"/>
  <c r="G6538"/>
  <c r="G6539"/>
  <c r="G6540"/>
  <c r="G6541"/>
  <c r="G6542"/>
  <c r="G6543"/>
  <c r="G6544"/>
  <c r="G6545"/>
  <c r="G6546"/>
  <c r="G6547"/>
  <c r="G6548"/>
  <c r="G6549"/>
  <c r="G6550"/>
  <c r="G6551"/>
  <c r="G6552"/>
  <c r="G6553"/>
  <c r="G6554"/>
  <c r="G6555"/>
  <c r="G6556"/>
  <c r="G6557"/>
  <c r="G6558"/>
  <c r="G6559"/>
  <c r="G6560"/>
  <c r="G6561"/>
  <c r="G6562"/>
  <c r="G6563"/>
  <c r="G6564"/>
  <c r="G6565"/>
  <c r="G6566"/>
  <c r="G6567"/>
  <c r="G6568"/>
  <c r="G6569"/>
  <c r="G6570"/>
  <c r="G6571"/>
  <c r="G6572"/>
  <c r="G6573"/>
  <c r="G6574"/>
  <c r="G6575"/>
  <c r="G6576"/>
  <c r="G6577"/>
  <c r="G6578"/>
  <c r="G6579"/>
  <c r="G6580"/>
  <c r="G6581"/>
  <c r="G6582"/>
  <c r="G6583"/>
  <c r="G6584"/>
  <c r="G6585"/>
  <c r="G6586"/>
  <c r="G6587"/>
  <c r="G6588"/>
  <c r="G6589"/>
  <c r="G6590"/>
  <c r="G6591"/>
  <c r="G6592"/>
  <c r="G6593"/>
  <c r="G6594"/>
  <c r="G6595"/>
  <c r="G6596"/>
  <c r="G6597"/>
  <c r="G6598"/>
  <c r="G6599"/>
  <c r="G6600"/>
  <c r="G6601"/>
  <c r="G6602"/>
  <c r="G6603"/>
  <c r="G6604"/>
  <c r="G6605"/>
  <c r="G6606"/>
  <c r="G6607"/>
  <c r="G6608"/>
  <c r="G6609"/>
  <c r="G6610"/>
  <c r="G6611"/>
  <c r="G6612"/>
  <c r="G6613"/>
  <c r="G6614"/>
  <c r="G6615"/>
  <c r="G6616"/>
  <c r="G6617"/>
  <c r="G6618"/>
  <c r="G6619"/>
  <c r="G6620"/>
  <c r="G6621"/>
  <c r="G6622"/>
  <c r="G6623"/>
  <c r="G6624"/>
  <c r="G6625"/>
  <c r="G6626"/>
  <c r="G6627"/>
  <c r="G6628"/>
  <c r="G6629"/>
  <c r="G6630"/>
  <c r="G6631"/>
  <c r="G6632"/>
  <c r="G6633"/>
  <c r="G6634"/>
  <c r="G6635"/>
  <c r="G6636"/>
  <c r="G6637"/>
  <c r="G6638"/>
  <c r="G6639"/>
  <c r="G6640"/>
  <c r="G6641"/>
  <c r="G6642"/>
  <c r="G6643"/>
  <c r="G6644"/>
  <c r="G6645"/>
  <c r="G6646"/>
  <c r="G6647"/>
  <c r="G6648"/>
  <c r="G6649"/>
  <c r="G6650"/>
  <c r="G6651"/>
  <c r="G6652"/>
  <c r="G6653"/>
  <c r="G6654"/>
  <c r="G6655"/>
  <c r="G6656"/>
  <c r="G6657"/>
  <c r="G6658"/>
  <c r="G6659"/>
  <c r="G6660"/>
  <c r="G6661"/>
  <c r="G6662"/>
  <c r="G6663"/>
  <c r="G6664"/>
  <c r="G6665"/>
  <c r="G6666"/>
  <c r="G6667"/>
  <c r="G6668"/>
  <c r="G6669"/>
  <c r="G6670"/>
  <c r="G6671"/>
  <c r="G6672"/>
  <c r="G6673"/>
  <c r="G6674"/>
  <c r="G6675"/>
  <c r="G6676"/>
  <c r="G6677"/>
  <c r="G6678"/>
  <c r="G6679"/>
  <c r="G6680"/>
  <c r="G6681"/>
  <c r="G6682"/>
  <c r="G6683"/>
  <c r="G6684"/>
  <c r="G6685"/>
  <c r="G6686"/>
  <c r="G6687"/>
  <c r="G6688"/>
  <c r="G6689"/>
  <c r="G6690"/>
  <c r="G6691"/>
  <c r="G6692"/>
  <c r="G6693"/>
  <c r="G6694"/>
  <c r="G6695"/>
  <c r="G6696"/>
  <c r="G6697"/>
  <c r="G6698"/>
  <c r="G6699"/>
  <c r="G6700"/>
  <c r="G6701"/>
  <c r="G6702"/>
  <c r="G6703"/>
  <c r="G6704"/>
  <c r="G6705"/>
  <c r="G6706"/>
  <c r="G6707"/>
  <c r="G6708"/>
  <c r="G6709"/>
  <c r="G6710"/>
  <c r="G6711"/>
  <c r="G6712"/>
  <c r="G6713"/>
  <c r="G6714"/>
  <c r="G6715"/>
  <c r="G6716"/>
  <c r="G6717"/>
  <c r="G6718"/>
  <c r="G6719"/>
  <c r="G6720"/>
  <c r="G6721"/>
  <c r="G6722"/>
  <c r="G6723"/>
  <c r="G6724"/>
  <c r="G6725"/>
  <c r="G6726"/>
  <c r="G6727"/>
  <c r="G6728"/>
  <c r="G6729"/>
  <c r="G6730"/>
  <c r="G6731"/>
  <c r="G6732"/>
  <c r="G6733"/>
  <c r="G6734"/>
  <c r="G6735"/>
  <c r="G6736"/>
  <c r="G6737"/>
  <c r="G6738"/>
  <c r="G6739"/>
  <c r="G6740"/>
  <c r="G6741"/>
  <c r="G6742"/>
  <c r="G6743"/>
  <c r="G6744"/>
  <c r="G6745"/>
  <c r="G6746"/>
  <c r="G6747"/>
  <c r="G6748"/>
  <c r="G6749"/>
  <c r="G6750"/>
  <c r="G6751"/>
  <c r="G6752"/>
  <c r="G6753"/>
  <c r="G6754"/>
  <c r="G6755"/>
  <c r="G6756"/>
  <c r="G6757"/>
  <c r="G6758"/>
  <c r="G6759"/>
  <c r="G6760"/>
  <c r="G6761"/>
  <c r="G6762"/>
  <c r="G6763"/>
  <c r="G6764"/>
  <c r="G6765"/>
  <c r="G6766"/>
  <c r="G6767"/>
  <c r="G6768"/>
  <c r="G6769"/>
  <c r="G6770"/>
  <c r="G6771"/>
  <c r="G6772"/>
  <c r="G6773"/>
  <c r="G6774"/>
  <c r="G6775"/>
  <c r="G6776"/>
  <c r="G6777"/>
  <c r="G6778"/>
  <c r="G6779"/>
  <c r="G6780"/>
  <c r="G6781"/>
  <c r="G6782"/>
  <c r="G6783"/>
  <c r="G6784"/>
  <c r="G6785"/>
  <c r="G6786"/>
  <c r="G6787"/>
  <c r="G6788"/>
  <c r="G6789"/>
  <c r="G6790"/>
  <c r="G6791"/>
  <c r="G6792"/>
  <c r="G6793"/>
  <c r="G6794"/>
  <c r="G6795"/>
  <c r="G6796"/>
  <c r="G6797"/>
  <c r="G6798"/>
  <c r="G6799"/>
  <c r="G6800"/>
  <c r="G6801"/>
  <c r="G6802"/>
  <c r="G6803"/>
  <c r="G6804"/>
  <c r="G6805"/>
  <c r="G6806"/>
  <c r="G6807"/>
  <c r="G6808"/>
  <c r="G6809"/>
  <c r="G6810"/>
  <c r="G6811"/>
  <c r="G6812"/>
  <c r="G6813"/>
  <c r="G6814"/>
  <c r="G6815"/>
  <c r="G6816"/>
  <c r="G6817"/>
  <c r="G6818"/>
  <c r="G6819"/>
  <c r="G6820"/>
  <c r="G6821"/>
  <c r="G6822"/>
  <c r="G6823"/>
  <c r="G6824"/>
  <c r="G6825"/>
  <c r="G6826"/>
  <c r="G6827"/>
  <c r="G6828"/>
  <c r="G6829"/>
  <c r="G6830"/>
  <c r="G6831"/>
  <c r="G6832"/>
  <c r="G6833"/>
  <c r="G6834"/>
  <c r="G6835"/>
  <c r="G6836"/>
  <c r="G6837"/>
  <c r="G6838"/>
  <c r="G6839"/>
  <c r="G6840"/>
  <c r="G6841"/>
  <c r="G6842"/>
  <c r="G6843"/>
  <c r="G6844"/>
  <c r="G6845"/>
  <c r="G6846"/>
  <c r="G6847"/>
  <c r="G6848"/>
  <c r="G6849"/>
  <c r="G6850"/>
  <c r="G6851"/>
  <c r="G6852"/>
  <c r="G6853"/>
  <c r="G6854"/>
  <c r="G6855"/>
  <c r="G6856"/>
  <c r="G6857"/>
  <c r="G6858"/>
  <c r="G6859"/>
  <c r="G6860"/>
  <c r="G6861"/>
  <c r="G6862"/>
  <c r="G6863"/>
  <c r="G6864"/>
  <c r="G6865"/>
  <c r="G6866"/>
  <c r="G6867"/>
  <c r="G6868"/>
  <c r="G6869"/>
  <c r="G6870"/>
  <c r="G6871"/>
  <c r="G6872"/>
  <c r="G6873"/>
  <c r="G6874"/>
  <c r="G6875"/>
  <c r="G6876"/>
  <c r="G6877"/>
  <c r="G6878"/>
  <c r="G6879"/>
  <c r="G6880"/>
  <c r="G6881"/>
  <c r="G6882"/>
  <c r="G6883"/>
  <c r="G6884"/>
  <c r="G6885"/>
  <c r="G6886"/>
  <c r="G6887"/>
  <c r="G6888"/>
  <c r="G6889"/>
  <c r="G6890"/>
  <c r="G6891"/>
  <c r="G6892"/>
  <c r="G6893"/>
  <c r="G6894"/>
  <c r="G6895"/>
  <c r="G6896"/>
  <c r="G6897"/>
  <c r="G6898"/>
  <c r="G6899"/>
  <c r="G6900"/>
  <c r="G6901"/>
  <c r="G6902"/>
  <c r="G6903"/>
  <c r="G6904"/>
  <c r="G6905"/>
  <c r="G6906"/>
  <c r="G6907"/>
  <c r="G6908"/>
  <c r="G6909"/>
  <c r="G6910"/>
  <c r="G6911"/>
  <c r="G6912"/>
  <c r="G6913"/>
  <c r="G6914"/>
  <c r="G6915"/>
  <c r="G6916"/>
  <c r="G6917"/>
  <c r="G6918"/>
  <c r="G6919"/>
  <c r="G6920"/>
  <c r="G6921"/>
  <c r="G6922"/>
  <c r="G6923"/>
  <c r="G6924"/>
  <c r="G6925"/>
  <c r="G6926"/>
  <c r="G6927"/>
  <c r="G6928"/>
  <c r="G6929"/>
  <c r="G6930"/>
  <c r="G6931"/>
  <c r="G6932"/>
  <c r="G6933"/>
  <c r="G6934"/>
  <c r="G6935"/>
  <c r="G6936"/>
  <c r="G6937"/>
  <c r="G6938"/>
  <c r="G6939"/>
  <c r="G6940"/>
  <c r="G6941"/>
  <c r="G6942"/>
  <c r="G6943"/>
  <c r="G6944"/>
  <c r="G6945"/>
  <c r="G6946"/>
  <c r="G6947"/>
  <c r="G6948"/>
  <c r="G6949"/>
  <c r="G6950"/>
  <c r="G6951"/>
  <c r="G6952"/>
  <c r="G6953"/>
  <c r="G6954"/>
  <c r="G6955"/>
  <c r="G6956"/>
  <c r="G6957"/>
  <c r="G6958"/>
  <c r="G6959"/>
  <c r="G6960"/>
  <c r="G6961"/>
  <c r="G6962"/>
  <c r="G6963"/>
  <c r="G6964"/>
  <c r="G6965"/>
  <c r="G6966"/>
  <c r="G6967"/>
  <c r="G6968"/>
  <c r="G6969"/>
  <c r="G6970"/>
  <c r="G6971"/>
  <c r="G6972"/>
  <c r="G6973"/>
  <c r="G6974"/>
  <c r="G6975"/>
  <c r="G6976"/>
  <c r="G6977"/>
  <c r="G6978"/>
  <c r="G6979"/>
  <c r="G6980"/>
  <c r="G6981"/>
  <c r="G6982"/>
  <c r="G6983"/>
  <c r="G6984"/>
  <c r="G6985"/>
  <c r="G6986"/>
  <c r="G6987"/>
  <c r="G6988"/>
  <c r="G6989"/>
  <c r="G6990"/>
  <c r="G6991"/>
  <c r="G6992"/>
  <c r="G6993"/>
  <c r="G6994"/>
  <c r="G6995"/>
  <c r="G6996"/>
  <c r="G6997"/>
  <c r="G6998"/>
  <c r="G6999"/>
  <c r="G7000"/>
  <c r="G7001"/>
  <c r="G7002"/>
  <c r="G7003"/>
  <c r="G7004"/>
  <c r="G7005"/>
  <c r="G7006"/>
  <c r="G7007"/>
  <c r="G7008"/>
  <c r="G7009"/>
  <c r="G7010"/>
  <c r="G7011"/>
  <c r="G7012"/>
  <c r="G7013"/>
  <c r="G7014"/>
  <c r="G7015"/>
  <c r="G7016"/>
  <c r="G7017"/>
  <c r="G7018"/>
  <c r="G7019"/>
  <c r="G7020"/>
  <c r="G7021"/>
  <c r="G7022"/>
  <c r="G7023"/>
  <c r="G7024"/>
  <c r="G7025"/>
  <c r="G7026"/>
  <c r="G7027"/>
  <c r="G7028"/>
  <c r="G7029"/>
  <c r="G7030"/>
  <c r="G7031"/>
  <c r="G7032"/>
  <c r="G7033"/>
  <c r="G7034"/>
  <c r="G7035"/>
  <c r="G7036"/>
  <c r="G7037"/>
  <c r="G7038"/>
  <c r="G7039"/>
  <c r="G7040"/>
  <c r="G7041"/>
  <c r="G7042"/>
  <c r="G7043"/>
  <c r="G7044"/>
  <c r="G7045"/>
  <c r="G7046"/>
  <c r="G7047"/>
  <c r="G7048"/>
  <c r="G7049"/>
  <c r="G7050"/>
  <c r="G7051"/>
  <c r="G7052"/>
  <c r="G7053"/>
  <c r="G7054"/>
  <c r="G7055"/>
  <c r="G7056"/>
  <c r="G7057"/>
  <c r="G7058"/>
  <c r="G7059"/>
  <c r="G7060"/>
  <c r="G7061"/>
  <c r="G7062"/>
  <c r="G7063"/>
  <c r="G7064"/>
  <c r="G7065"/>
  <c r="G7066"/>
  <c r="G7067"/>
  <c r="G7068"/>
  <c r="G7069"/>
  <c r="G7070"/>
  <c r="G7071"/>
  <c r="G7072"/>
  <c r="G7073"/>
  <c r="G7074"/>
  <c r="G7075"/>
  <c r="G7076"/>
  <c r="G7077"/>
  <c r="G7078"/>
  <c r="G7079"/>
  <c r="G7080"/>
  <c r="G7081"/>
  <c r="G7082"/>
  <c r="G7083"/>
  <c r="G7084"/>
  <c r="G7085"/>
  <c r="G7086"/>
  <c r="G7087"/>
  <c r="G7088"/>
  <c r="G7089"/>
  <c r="G7090"/>
  <c r="G7091"/>
  <c r="G7092"/>
  <c r="G7093"/>
  <c r="G7094"/>
  <c r="G7095"/>
  <c r="G7096"/>
  <c r="G7097"/>
  <c r="G7098"/>
  <c r="G7099"/>
  <c r="G7100"/>
  <c r="G7101"/>
  <c r="G7102"/>
  <c r="G7103"/>
  <c r="G7104"/>
  <c r="G7105"/>
  <c r="G7106"/>
  <c r="G7107"/>
  <c r="G7108"/>
  <c r="G7109"/>
  <c r="G7110"/>
  <c r="G7111"/>
  <c r="G7112"/>
  <c r="G7113"/>
  <c r="G7114"/>
  <c r="G7115"/>
  <c r="G7116"/>
  <c r="G7117"/>
  <c r="G7118"/>
  <c r="G7119"/>
  <c r="G7120"/>
  <c r="G7121"/>
  <c r="G7122"/>
  <c r="G7123"/>
  <c r="G7124"/>
  <c r="G7125"/>
  <c r="G7126"/>
  <c r="G7127"/>
  <c r="G7128"/>
  <c r="G7129"/>
  <c r="G7130"/>
  <c r="G7131"/>
  <c r="G7132"/>
  <c r="G7133"/>
  <c r="G7134"/>
  <c r="G7135"/>
  <c r="G7136"/>
  <c r="G7137"/>
  <c r="G7138"/>
  <c r="G7139"/>
  <c r="G7140"/>
  <c r="G7141"/>
  <c r="G7142"/>
  <c r="G7143"/>
  <c r="G7144"/>
  <c r="G7145"/>
  <c r="G7146"/>
  <c r="G7147"/>
  <c r="G7148"/>
  <c r="G7149"/>
  <c r="G7150"/>
  <c r="G7151"/>
  <c r="G7152"/>
  <c r="G7153"/>
  <c r="G7154"/>
  <c r="G7155"/>
  <c r="G7156"/>
  <c r="G7157"/>
  <c r="G7158"/>
  <c r="G7159"/>
  <c r="G7160"/>
  <c r="G7161"/>
  <c r="G7162"/>
  <c r="G7163"/>
  <c r="G7164"/>
  <c r="G7165"/>
  <c r="G7166"/>
  <c r="G7167"/>
  <c r="G7168"/>
  <c r="G7169"/>
  <c r="G7170"/>
  <c r="G7171"/>
  <c r="G7172"/>
  <c r="G7173"/>
  <c r="G7174"/>
  <c r="G7175"/>
  <c r="G7176"/>
  <c r="G7177"/>
  <c r="G7178"/>
  <c r="G7179"/>
  <c r="G7180"/>
  <c r="G7181"/>
  <c r="G7182"/>
  <c r="G7183"/>
  <c r="G7184"/>
  <c r="G7185"/>
  <c r="G7186"/>
  <c r="G7187"/>
  <c r="G7188"/>
  <c r="G7189"/>
  <c r="G7190"/>
  <c r="G7191"/>
  <c r="G7192"/>
  <c r="G7193"/>
  <c r="G7194"/>
  <c r="G7195"/>
  <c r="G7196"/>
  <c r="G7197"/>
  <c r="G7198"/>
  <c r="G7199"/>
  <c r="G7200"/>
  <c r="G7201"/>
  <c r="G7202"/>
  <c r="G7203"/>
  <c r="G7204"/>
  <c r="G7205"/>
  <c r="G7206"/>
  <c r="G7207"/>
  <c r="G7208"/>
  <c r="G7209"/>
  <c r="G7210"/>
  <c r="G7211"/>
  <c r="G7212"/>
  <c r="G7213"/>
  <c r="G7214"/>
  <c r="G7215"/>
  <c r="G7216"/>
  <c r="G7217"/>
  <c r="G7218"/>
  <c r="G7219"/>
  <c r="G7220"/>
  <c r="G7221"/>
  <c r="G7222"/>
  <c r="G7223"/>
  <c r="G7224"/>
  <c r="G7225"/>
  <c r="G7226"/>
  <c r="G7227"/>
  <c r="G7228"/>
  <c r="G7229"/>
  <c r="G7230"/>
  <c r="G7231"/>
  <c r="G7232"/>
  <c r="G7233"/>
  <c r="G7234"/>
  <c r="G7235"/>
  <c r="G7236"/>
  <c r="G7237"/>
  <c r="G7238"/>
  <c r="G7239"/>
  <c r="G7240"/>
  <c r="G7241"/>
  <c r="G7242"/>
  <c r="G7243"/>
  <c r="G7244"/>
  <c r="G7245"/>
  <c r="G7246"/>
  <c r="G7247"/>
  <c r="G7248"/>
  <c r="G7249"/>
  <c r="G7250"/>
  <c r="G7251"/>
  <c r="G7252"/>
  <c r="G7253"/>
  <c r="G7254"/>
  <c r="G7255"/>
  <c r="G7256"/>
  <c r="G7257"/>
  <c r="G7258"/>
  <c r="G7259"/>
  <c r="G7260"/>
  <c r="G7261"/>
  <c r="G7262"/>
  <c r="G7263"/>
  <c r="G7264"/>
  <c r="G7265"/>
  <c r="G7266"/>
  <c r="G7267"/>
  <c r="G7268"/>
  <c r="G7269"/>
  <c r="G7270"/>
  <c r="G7271"/>
  <c r="G7272"/>
  <c r="G7273"/>
  <c r="G7274"/>
  <c r="G7275"/>
  <c r="G7276"/>
  <c r="G7277"/>
  <c r="G7278"/>
  <c r="G7279"/>
  <c r="G7280"/>
  <c r="G7281"/>
  <c r="G7282"/>
  <c r="G7283"/>
  <c r="G7284"/>
  <c r="G7285"/>
  <c r="G7286"/>
  <c r="G7287"/>
  <c r="G7288"/>
  <c r="G7289"/>
  <c r="G7290"/>
  <c r="G7291"/>
  <c r="G7292"/>
  <c r="G7293"/>
  <c r="G7294"/>
  <c r="G7295"/>
  <c r="G7296"/>
  <c r="G7297"/>
  <c r="G7298"/>
  <c r="G7299"/>
  <c r="G7300"/>
  <c r="G7301"/>
  <c r="G7302"/>
  <c r="G7303"/>
  <c r="G7304"/>
  <c r="G7305"/>
  <c r="G7306"/>
  <c r="G7307"/>
  <c r="G7308"/>
  <c r="G7309"/>
  <c r="G7310"/>
  <c r="G7311"/>
  <c r="G7312"/>
  <c r="G7313"/>
  <c r="G7314"/>
  <c r="G7315"/>
  <c r="G7316"/>
  <c r="G7317"/>
  <c r="G7318"/>
  <c r="G7319"/>
  <c r="G7320"/>
  <c r="G7321"/>
  <c r="G7322"/>
  <c r="G7323"/>
  <c r="G7324"/>
  <c r="G7325"/>
  <c r="G7326"/>
  <c r="G7327"/>
  <c r="G7328"/>
  <c r="G7329"/>
  <c r="G7330"/>
  <c r="G7331"/>
  <c r="G7332"/>
  <c r="G7333"/>
  <c r="G7334"/>
  <c r="G7335"/>
  <c r="G7336"/>
  <c r="G7337"/>
  <c r="G7338"/>
  <c r="G7339"/>
  <c r="G7340"/>
  <c r="G7341"/>
  <c r="G7342"/>
  <c r="G7343"/>
  <c r="G7344"/>
  <c r="G7345"/>
  <c r="G7346"/>
  <c r="G7347"/>
  <c r="G7348"/>
  <c r="G7349"/>
  <c r="G7350"/>
  <c r="G7351"/>
  <c r="G7352"/>
  <c r="G7353"/>
  <c r="G7354"/>
  <c r="G7355"/>
  <c r="G7356"/>
  <c r="G7357"/>
  <c r="G7358"/>
  <c r="G7359"/>
  <c r="G7360"/>
  <c r="G7361"/>
  <c r="G7362"/>
  <c r="G7363"/>
  <c r="G7364"/>
  <c r="G7365"/>
  <c r="G7366"/>
  <c r="G7367"/>
  <c r="G7368"/>
  <c r="G7369"/>
  <c r="G7370"/>
  <c r="G7371"/>
  <c r="G7372"/>
  <c r="G7373"/>
  <c r="G7374"/>
  <c r="G7375"/>
  <c r="G7376"/>
  <c r="G7377"/>
  <c r="G7378"/>
  <c r="G7379"/>
  <c r="G7380"/>
  <c r="G7381"/>
  <c r="G7382"/>
  <c r="G7383"/>
  <c r="G7384"/>
  <c r="G7385"/>
  <c r="G7386"/>
  <c r="G7387"/>
  <c r="G7388"/>
  <c r="G7389"/>
  <c r="G7390"/>
  <c r="G7391"/>
  <c r="G7392"/>
  <c r="G7393"/>
  <c r="G7394"/>
  <c r="G7395"/>
  <c r="G7396"/>
  <c r="G7397"/>
  <c r="G7398"/>
  <c r="G7399"/>
  <c r="G7400"/>
  <c r="G7401"/>
  <c r="G7402"/>
  <c r="G7403"/>
  <c r="G7404"/>
  <c r="G7405"/>
  <c r="G7406"/>
  <c r="G7407"/>
  <c r="G7408"/>
  <c r="G7409"/>
  <c r="G7410"/>
  <c r="G7411"/>
  <c r="G7412"/>
  <c r="G7413"/>
  <c r="G7414"/>
  <c r="G7415"/>
  <c r="G7416"/>
  <c r="G7417"/>
  <c r="G7418"/>
  <c r="G7419"/>
  <c r="G7420"/>
  <c r="G7421"/>
  <c r="G7422"/>
  <c r="G7423"/>
  <c r="G7424"/>
  <c r="G7425"/>
  <c r="G7426"/>
  <c r="G7427"/>
  <c r="G7428"/>
  <c r="G7429"/>
  <c r="G7430"/>
  <c r="G7431"/>
  <c r="G7432"/>
  <c r="G7433"/>
  <c r="G7434"/>
  <c r="G7435"/>
  <c r="G7436"/>
  <c r="G7437"/>
  <c r="G7438"/>
  <c r="G7439"/>
  <c r="G7440"/>
  <c r="G7441"/>
  <c r="G7442"/>
  <c r="G7443"/>
  <c r="G7444"/>
  <c r="G7445"/>
  <c r="G7446"/>
  <c r="G7447"/>
  <c r="G7448"/>
  <c r="G7449"/>
  <c r="G7450"/>
  <c r="G7451"/>
  <c r="G7452"/>
  <c r="G7453"/>
  <c r="G7454"/>
  <c r="G7455"/>
  <c r="G7456"/>
  <c r="G7457"/>
  <c r="G7458"/>
  <c r="G7459"/>
  <c r="G7460"/>
  <c r="G7461"/>
  <c r="G7462"/>
  <c r="G7463"/>
  <c r="G7464"/>
  <c r="G7465"/>
  <c r="G7466"/>
  <c r="G7467"/>
  <c r="G7468"/>
  <c r="G7469"/>
  <c r="G7470"/>
  <c r="G7471"/>
  <c r="G7472"/>
  <c r="G7473"/>
  <c r="G7474"/>
  <c r="G7475"/>
  <c r="G7476"/>
  <c r="G7477"/>
  <c r="G7478"/>
  <c r="G7479"/>
  <c r="G7480"/>
  <c r="G7481"/>
  <c r="G7482"/>
  <c r="G7483"/>
  <c r="G7484"/>
  <c r="G7485"/>
  <c r="G7486"/>
  <c r="G7487"/>
  <c r="G7488"/>
  <c r="G7489"/>
  <c r="G7490"/>
  <c r="G7491"/>
  <c r="G7492"/>
  <c r="G7493"/>
  <c r="G7494"/>
  <c r="G7495"/>
  <c r="G7496"/>
  <c r="G7497"/>
  <c r="G7498"/>
  <c r="G7499"/>
  <c r="G7500"/>
  <c r="G7501"/>
  <c r="G7502"/>
  <c r="G7503"/>
  <c r="G7504"/>
  <c r="G7505"/>
  <c r="G7506"/>
  <c r="G7507"/>
  <c r="G7508"/>
  <c r="G7509"/>
  <c r="G7510"/>
  <c r="G7511"/>
  <c r="G7512"/>
  <c r="G7513"/>
  <c r="G7514"/>
  <c r="G7515"/>
  <c r="G7516"/>
  <c r="G7517"/>
  <c r="G7518"/>
  <c r="G7519"/>
  <c r="G7520"/>
  <c r="G7521"/>
  <c r="G7522"/>
  <c r="G7523"/>
  <c r="G7524"/>
  <c r="G7525"/>
  <c r="G7526"/>
  <c r="G7527"/>
  <c r="G7528"/>
  <c r="G7529"/>
  <c r="G7530"/>
  <c r="G7531"/>
  <c r="G7532"/>
  <c r="G7533"/>
  <c r="G7534"/>
  <c r="G7535"/>
  <c r="G7536"/>
  <c r="G7537"/>
  <c r="G7538"/>
  <c r="G7539"/>
  <c r="G7540"/>
  <c r="G7541"/>
  <c r="G7542"/>
  <c r="G7543"/>
  <c r="G7544"/>
  <c r="G7545"/>
  <c r="G7546"/>
  <c r="G7547"/>
  <c r="G7548"/>
  <c r="G7549"/>
  <c r="G7550"/>
  <c r="G7551"/>
  <c r="G7552"/>
  <c r="G7553"/>
  <c r="G7554"/>
  <c r="G7555"/>
  <c r="G7556"/>
  <c r="G7557"/>
  <c r="G7558"/>
  <c r="G7559"/>
  <c r="G7560"/>
  <c r="G7561"/>
  <c r="G7562"/>
  <c r="G7563"/>
  <c r="G7564"/>
  <c r="G7565"/>
  <c r="G7566"/>
  <c r="G7567"/>
  <c r="G7568"/>
  <c r="G7569"/>
  <c r="G7570"/>
  <c r="G7571"/>
  <c r="G7572"/>
  <c r="G7573"/>
  <c r="G7574"/>
  <c r="G7575"/>
  <c r="G7576"/>
  <c r="G7577"/>
  <c r="G7578"/>
  <c r="G7579"/>
  <c r="G7580"/>
  <c r="G7581"/>
  <c r="G7582"/>
  <c r="G7583"/>
  <c r="G7584"/>
  <c r="G7585"/>
  <c r="G7586"/>
  <c r="G7587"/>
  <c r="G7588"/>
  <c r="G7589"/>
  <c r="G7590"/>
  <c r="G7591"/>
  <c r="G7592"/>
  <c r="G7593"/>
  <c r="G7594"/>
  <c r="G7595"/>
  <c r="G7596"/>
  <c r="G7597"/>
  <c r="G7598"/>
  <c r="G7599"/>
  <c r="G7600"/>
  <c r="G7601"/>
  <c r="G7602"/>
  <c r="G7603"/>
  <c r="G7604"/>
  <c r="G7605"/>
  <c r="G7606"/>
  <c r="G7607"/>
  <c r="G7608"/>
  <c r="G7609"/>
  <c r="G7610"/>
  <c r="G7611"/>
  <c r="G7612"/>
  <c r="G7613"/>
  <c r="G7614"/>
  <c r="G7615"/>
  <c r="G7616"/>
  <c r="G7617"/>
  <c r="G7618"/>
  <c r="G7619"/>
  <c r="G7620"/>
  <c r="G7621"/>
  <c r="G7622"/>
  <c r="G7623"/>
  <c r="G7624"/>
  <c r="G7625"/>
  <c r="G7626"/>
  <c r="G7627"/>
  <c r="G7628"/>
  <c r="G7629"/>
  <c r="G7630"/>
  <c r="G7631"/>
  <c r="G7632"/>
  <c r="G7633"/>
  <c r="G7634"/>
  <c r="G7635"/>
  <c r="G7636"/>
  <c r="G7637"/>
  <c r="G7638"/>
  <c r="G7639"/>
  <c r="G7640"/>
  <c r="G7641"/>
  <c r="G7642"/>
  <c r="G7643"/>
  <c r="G7644"/>
  <c r="G7645"/>
  <c r="G7646"/>
  <c r="G7647"/>
  <c r="G7648"/>
  <c r="G7649"/>
  <c r="G7650"/>
  <c r="G7651"/>
  <c r="G7652"/>
  <c r="G7653"/>
  <c r="G7654"/>
  <c r="G7655"/>
  <c r="G7656"/>
  <c r="G7657"/>
  <c r="G7658"/>
  <c r="G7659"/>
  <c r="G7660"/>
  <c r="G7661"/>
  <c r="G7662"/>
  <c r="G7663"/>
  <c r="G7664"/>
  <c r="G7665"/>
  <c r="G7666"/>
  <c r="G7667"/>
  <c r="G7668"/>
  <c r="G7669"/>
  <c r="G7670"/>
  <c r="G7671"/>
  <c r="G7672"/>
  <c r="G7673"/>
  <c r="G7674"/>
  <c r="G7675"/>
  <c r="G7676"/>
  <c r="G7677"/>
  <c r="G7678"/>
  <c r="G7679"/>
  <c r="G7680"/>
  <c r="G7681"/>
  <c r="G7682"/>
  <c r="G7683"/>
  <c r="G7684"/>
  <c r="G7685"/>
  <c r="G7686"/>
  <c r="G7687"/>
  <c r="G7688"/>
  <c r="G7689"/>
  <c r="G7690"/>
  <c r="G7691"/>
  <c r="G7692"/>
  <c r="G7693"/>
  <c r="G7694"/>
  <c r="G7695"/>
  <c r="G7696"/>
  <c r="G7697"/>
  <c r="G7698"/>
  <c r="G7699"/>
  <c r="G7700"/>
  <c r="G7701"/>
  <c r="G7702"/>
  <c r="G7703"/>
  <c r="G7704"/>
  <c r="G7705"/>
  <c r="G7706"/>
  <c r="G7707"/>
  <c r="G7708"/>
  <c r="G7709"/>
  <c r="G7710"/>
  <c r="G7711"/>
  <c r="G7712"/>
  <c r="G7713"/>
  <c r="G7714"/>
  <c r="G7715"/>
  <c r="G7716"/>
  <c r="G7717"/>
  <c r="G7718"/>
  <c r="G7719"/>
  <c r="G7720"/>
  <c r="G7721"/>
  <c r="G7722"/>
  <c r="G7723"/>
  <c r="G7724"/>
  <c r="G7725"/>
  <c r="G7726"/>
  <c r="G7727"/>
  <c r="G7728"/>
  <c r="G7729"/>
  <c r="G7730"/>
  <c r="G7731"/>
  <c r="G7732"/>
  <c r="G7733"/>
  <c r="G7734"/>
  <c r="G7735"/>
  <c r="G7736"/>
  <c r="G7737"/>
  <c r="G7738"/>
  <c r="G7739"/>
  <c r="G7740"/>
  <c r="G7741"/>
  <c r="G7742"/>
  <c r="G7743"/>
  <c r="G7744"/>
  <c r="G7745"/>
  <c r="G7746"/>
  <c r="G7747"/>
  <c r="G7748"/>
  <c r="G7749"/>
  <c r="G7750"/>
  <c r="G7751"/>
  <c r="G7752"/>
  <c r="G7753"/>
  <c r="G7754"/>
  <c r="G7755"/>
  <c r="G7756"/>
  <c r="G7757"/>
  <c r="G7758"/>
  <c r="G7759"/>
  <c r="G7760"/>
  <c r="G7761"/>
  <c r="G7762"/>
  <c r="G7763"/>
  <c r="G7764"/>
  <c r="G7765"/>
  <c r="G7766"/>
  <c r="G7767"/>
  <c r="G7768"/>
  <c r="G7769"/>
  <c r="G7770"/>
  <c r="G7771"/>
  <c r="G7772"/>
  <c r="G7773"/>
  <c r="G7774"/>
  <c r="G7775"/>
  <c r="G7776"/>
  <c r="G7777"/>
  <c r="G7778"/>
  <c r="G7779"/>
  <c r="G7780"/>
  <c r="G7781"/>
  <c r="G7782"/>
  <c r="G7783"/>
  <c r="G7784"/>
  <c r="G7785"/>
  <c r="G7786"/>
  <c r="G7787"/>
  <c r="G7788"/>
  <c r="G7789"/>
  <c r="G7790"/>
  <c r="G7791"/>
  <c r="G7792"/>
  <c r="G7793"/>
  <c r="G7794"/>
  <c r="G7795"/>
  <c r="G7796"/>
  <c r="G7797"/>
  <c r="G7798"/>
  <c r="G7799"/>
  <c r="G7800"/>
  <c r="G7801"/>
  <c r="G7802"/>
  <c r="G7803"/>
  <c r="G7804"/>
  <c r="G7805"/>
  <c r="G7806"/>
  <c r="G7807"/>
  <c r="G7808"/>
  <c r="G7809"/>
  <c r="G7810"/>
  <c r="G7811"/>
  <c r="G7812"/>
  <c r="G7813"/>
  <c r="G7814"/>
  <c r="G7815"/>
  <c r="G7816"/>
  <c r="G7817"/>
  <c r="G7818"/>
  <c r="G7819"/>
  <c r="G7820"/>
  <c r="G7821"/>
  <c r="G7822"/>
  <c r="G7823"/>
  <c r="G7824"/>
  <c r="G7825"/>
  <c r="G7826"/>
  <c r="G7827"/>
  <c r="G7828"/>
  <c r="G7829"/>
  <c r="G7830"/>
  <c r="G7831"/>
  <c r="G7832"/>
  <c r="G7833"/>
  <c r="G7834"/>
  <c r="G7835"/>
  <c r="G7836"/>
  <c r="G7837"/>
  <c r="G7838"/>
  <c r="G7839"/>
  <c r="G7840"/>
  <c r="G7841"/>
  <c r="G7842"/>
  <c r="G7843"/>
  <c r="G7844"/>
  <c r="G7845"/>
  <c r="G7846"/>
  <c r="G7847"/>
  <c r="G7848"/>
  <c r="G7849"/>
  <c r="G7850"/>
  <c r="G7851"/>
  <c r="G7852"/>
  <c r="G7853"/>
  <c r="G7854"/>
  <c r="G7855"/>
  <c r="G7856"/>
  <c r="G7857"/>
  <c r="G7858"/>
  <c r="G7859"/>
  <c r="G7860"/>
  <c r="G7861"/>
  <c r="G7862"/>
  <c r="G7863"/>
  <c r="G7864"/>
  <c r="G7865"/>
  <c r="G7866"/>
  <c r="G7867"/>
  <c r="G7868"/>
  <c r="G7869"/>
  <c r="G7870"/>
  <c r="G7871"/>
  <c r="G7872"/>
  <c r="G7873"/>
  <c r="G7874"/>
  <c r="G7875"/>
  <c r="G7876"/>
  <c r="G7877"/>
  <c r="G7878"/>
  <c r="G7879"/>
  <c r="G7880"/>
  <c r="G7881"/>
  <c r="G7882"/>
  <c r="G7883"/>
  <c r="G7884"/>
  <c r="G7885"/>
  <c r="G7886"/>
  <c r="G7887"/>
  <c r="G7888"/>
  <c r="G7889"/>
  <c r="G7890"/>
  <c r="G7891"/>
  <c r="G7892"/>
  <c r="G7893"/>
  <c r="G7894"/>
  <c r="G7895"/>
  <c r="G7896"/>
  <c r="G7897"/>
  <c r="G7898"/>
  <c r="G7899"/>
  <c r="G7900"/>
  <c r="G7901"/>
  <c r="G7902"/>
  <c r="G7903"/>
  <c r="G7904"/>
  <c r="G7905"/>
  <c r="G7906"/>
  <c r="G7907"/>
  <c r="G7908"/>
  <c r="G7909"/>
  <c r="G7910"/>
  <c r="G7911"/>
  <c r="G7912"/>
  <c r="G7913"/>
  <c r="G7914"/>
  <c r="G7915"/>
  <c r="G7916"/>
  <c r="G7917"/>
  <c r="G7918"/>
  <c r="G7919"/>
  <c r="G7920"/>
  <c r="G7921"/>
  <c r="G7922"/>
  <c r="G7923"/>
  <c r="G7924"/>
  <c r="G7925"/>
  <c r="G7926"/>
  <c r="G7927"/>
  <c r="G7928"/>
  <c r="G7929"/>
  <c r="G7930"/>
  <c r="G7931"/>
  <c r="G7932"/>
  <c r="G7933"/>
  <c r="G7934"/>
  <c r="G7935"/>
  <c r="G7936"/>
  <c r="G7937"/>
  <c r="G7938"/>
  <c r="G7939"/>
  <c r="G7940"/>
  <c r="G7941"/>
  <c r="G7942"/>
  <c r="G7943"/>
  <c r="G7944"/>
  <c r="G7945"/>
  <c r="G7946"/>
  <c r="G7947"/>
  <c r="G7948"/>
  <c r="G7949"/>
  <c r="G7950"/>
  <c r="G7951"/>
  <c r="G7952"/>
  <c r="G7953"/>
  <c r="G7954"/>
  <c r="G7955"/>
  <c r="G7956"/>
  <c r="G7957"/>
  <c r="G7958"/>
  <c r="G7959"/>
  <c r="G7960"/>
  <c r="G7961"/>
  <c r="G7962"/>
  <c r="G7963"/>
  <c r="G7964"/>
  <c r="G7965"/>
  <c r="G7966"/>
  <c r="G7967"/>
  <c r="G7968"/>
  <c r="G7969"/>
  <c r="G7970"/>
  <c r="G7971"/>
  <c r="G7972"/>
  <c r="G7973"/>
  <c r="G7974"/>
  <c r="G7975"/>
  <c r="G7976"/>
  <c r="G7977"/>
  <c r="G7978"/>
  <c r="G7979"/>
  <c r="G7980"/>
  <c r="G7981"/>
  <c r="G7982"/>
  <c r="G7983"/>
  <c r="G7984"/>
  <c r="G7985"/>
  <c r="G7986"/>
  <c r="G7987"/>
  <c r="G7988"/>
  <c r="G7989"/>
  <c r="G7990"/>
  <c r="G7991"/>
  <c r="G7992"/>
  <c r="G7993"/>
  <c r="G7994"/>
  <c r="G7995"/>
  <c r="G7996"/>
  <c r="G7997"/>
  <c r="G7998"/>
  <c r="G7999"/>
  <c r="G8000"/>
  <c r="G8001"/>
  <c r="G8002"/>
  <c r="G8003"/>
  <c r="G8004"/>
  <c r="G8005"/>
  <c r="G8006"/>
  <c r="G8007"/>
  <c r="G8008"/>
  <c r="G8009"/>
  <c r="G8010"/>
  <c r="G8011"/>
  <c r="G8012"/>
  <c r="G8013"/>
  <c r="G8014"/>
  <c r="G8015"/>
  <c r="G8016"/>
  <c r="G8017"/>
  <c r="G8018"/>
  <c r="G8019"/>
  <c r="G8020"/>
  <c r="G8021"/>
  <c r="G8022"/>
  <c r="G8023"/>
  <c r="G8024"/>
  <c r="G8025"/>
  <c r="G8026"/>
  <c r="G8027"/>
  <c r="G8028"/>
  <c r="G8029"/>
  <c r="G8030"/>
  <c r="G8031"/>
  <c r="G8032"/>
  <c r="G8033"/>
  <c r="G8034"/>
  <c r="G8035"/>
  <c r="G8036"/>
  <c r="G8037"/>
  <c r="G8038"/>
  <c r="G8039"/>
  <c r="G8040"/>
  <c r="G8041"/>
  <c r="G8042"/>
  <c r="G8043"/>
  <c r="G8044"/>
  <c r="G8045"/>
  <c r="G8046"/>
  <c r="G8047"/>
  <c r="G8048"/>
  <c r="G8049"/>
  <c r="G8050"/>
  <c r="G8051"/>
  <c r="G8052"/>
  <c r="G8053"/>
  <c r="G8054"/>
  <c r="G8055"/>
  <c r="G8056"/>
  <c r="G8057"/>
  <c r="G8058"/>
  <c r="G8059"/>
  <c r="G8060"/>
  <c r="G8061"/>
  <c r="G8062"/>
  <c r="G8063"/>
  <c r="G8064"/>
  <c r="G8065"/>
  <c r="G8066"/>
  <c r="G8067"/>
  <c r="G8068"/>
  <c r="G8069"/>
  <c r="G8070"/>
  <c r="G8071"/>
  <c r="G8072"/>
  <c r="G8073"/>
  <c r="G8074"/>
  <c r="G8075"/>
  <c r="G8076"/>
  <c r="G8077"/>
  <c r="G8078"/>
  <c r="G8079"/>
  <c r="G8080"/>
  <c r="G8081"/>
  <c r="G8082"/>
  <c r="G8083"/>
  <c r="G8084"/>
  <c r="G8085"/>
  <c r="G8086"/>
  <c r="G8087"/>
  <c r="G8088"/>
  <c r="G8089"/>
  <c r="G8090"/>
  <c r="G8091"/>
  <c r="G8092"/>
  <c r="G8093"/>
  <c r="G8094"/>
  <c r="G8095"/>
  <c r="G8096"/>
  <c r="G8097"/>
  <c r="G8098"/>
  <c r="G8099"/>
  <c r="G8100"/>
  <c r="G8101"/>
  <c r="G8102"/>
  <c r="G8103"/>
  <c r="G8104"/>
  <c r="G8105"/>
  <c r="G8106"/>
  <c r="G8107"/>
  <c r="G8108"/>
  <c r="G8109"/>
  <c r="G8110"/>
  <c r="G8111"/>
  <c r="G8112"/>
  <c r="G8113"/>
  <c r="G8114"/>
  <c r="G8115"/>
  <c r="G8116"/>
  <c r="G8117"/>
  <c r="G8118"/>
  <c r="G8119"/>
  <c r="G8120"/>
  <c r="G8121"/>
  <c r="G8122"/>
  <c r="G8123"/>
  <c r="G8124"/>
  <c r="G8125"/>
  <c r="G8126"/>
  <c r="G8127"/>
  <c r="G8128"/>
  <c r="G8129"/>
  <c r="G8130"/>
  <c r="G8131"/>
  <c r="G8132"/>
  <c r="G8133"/>
  <c r="G8134"/>
  <c r="G8135"/>
  <c r="G8136"/>
  <c r="G8137"/>
  <c r="G8138"/>
  <c r="G8139"/>
  <c r="G8140"/>
  <c r="G8141"/>
  <c r="G8142"/>
  <c r="G8143"/>
  <c r="G8144"/>
  <c r="G8145"/>
  <c r="G8146"/>
  <c r="G8147"/>
  <c r="G8148"/>
  <c r="G8149"/>
  <c r="G8150"/>
  <c r="G8151"/>
  <c r="G8152"/>
  <c r="G8153"/>
  <c r="G8154"/>
  <c r="G8155"/>
  <c r="G8156"/>
  <c r="G8157"/>
  <c r="G8158"/>
  <c r="G8159"/>
  <c r="G8160"/>
  <c r="G8161"/>
  <c r="G8162"/>
  <c r="G8163"/>
  <c r="G8164"/>
  <c r="G8165"/>
  <c r="G8166"/>
  <c r="G8167"/>
  <c r="G8168"/>
  <c r="G8169"/>
  <c r="G8170"/>
  <c r="G8171"/>
  <c r="G8172"/>
  <c r="G8173"/>
  <c r="G8174"/>
  <c r="G8175"/>
  <c r="G8176"/>
  <c r="G8177"/>
  <c r="G8178"/>
  <c r="G8179"/>
  <c r="G8180"/>
  <c r="G8181"/>
  <c r="G8182"/>
  <c r="G8183"/>
  <c r="G8184"/>
  <c r="G8185"/>
  <c r="G8186"/>
  <c r="G8187"/>
  <c r="G8188"/>
  <c r="G8189"/>
  <c r="G8190"/>
  <c r="G8191"/>
  <c r="G8192"/>
  <c r="G8193"/>
  <c r="G8194"/>
  <c r="G8195"/>
  <c r="G8196"/>
  <c r="G8197"/>
  <c r="G8198"/>
  <c r="G8199"/>
  <c r="G8200"/>
  <c r="G8201"/>
  <c r="G8202"/>
  <c r="G8203"/>
  <c r="G8204"/>
  <c r="G8205"/>
  <c r="G8206"/>
  <c r="G8207"/>
  <c r="G8208"/>
  <c r="G8209"/>
  <c r="G8210"/>
  <c r="G8211"/>
  <c r="G8212"/>
  <c r="G8213"/>
  <c r="G8214"/>
  <c r="G8215"/>
  <c r="G8216"/>
  <c r="G8217"/>
  <c r="G8218"/>
  <c r="G8219"/>
  <c r="G8220"/>
  <c r="G8221"/>
  <c r="G8222"/>
  <c r="G8223"/>
  <c r="G8224"/>
  <c r="G8225"/>
  <c r="G8226"/>
  <c r="G8227"/>
  <c r="G8228"/>
  <c r="G8229"/>
  <c r="G8230"/>
  <c r="G8231"/>
  <c r="G8232"/>
  <c r="G8233"/>
  <c r="G8234"/>
  <c r="G8235"/>
  <c r="G8236"/>
  <c r="G8237"/>
  <c r="G8238"/>
  <c r="G8239"/>
  <c r="G8240"/>
  <c r="G8241"/>
  <c r="G8242"/>
  <c r="G8243"/>
  <c r="G8244"/>
  <c r="G8245"/>
  <c r="G8246"/>
  <c r="G8247"/>
  <c r="G8248"/>
  <c r="G8249"/>
  <c r="G8250"/>
  <c r="G8251"/>
  <c r="G8252"/>
  <c r="G8253"/>
  <c r="G8254"/>
  <c r="G8255"/>
  <c r="G8256"/>
  <c r="G8257"/>
  <c r="G8258"/>
  <c r="G8259"/>
  <c r="G8260"/>
  <c r="G8261"/>
  <c r="G8262"/>
  <c r="G8263"/>
  <c r="G8264"/>
  <c r="G8265"/>
  <c r="G8266"/>
  <c r="G8267"/>
  <c r="G8268"/>
  <c r="G8269"/>
  <c r="G8270"/>
  <c r="G8271"/>
  <c r="G8272"/>
  <c r="G8273"/>
  <c r="G8274"/>
  <c r="G8275"/>
  <c r="G8276"/>
  <c r="G8277"/>
  <c r="G8278"/>
  <c r="G8279"/>
  <c r="G8280"/>
  <c r="G8281"/>
  <c r="G8282"/>
  <c r="G8283"/>
  <c r="G8284"/>
  <c r="G8285"/>
  <c r="G8286"/>
  <c r="G8287"/>
  <c r="G8288"/>
  <c r="G8289"/>
  <c r="G8290"/>
  <c r="G8291"/>
  <c r="G8292"/>
  <c r="G8293"/>
  <c r="G8294"/>
  <c r="G8295"/>
  <c r="G8296"/>
  <c r="G8297"/>
  <c r="G8298"/>
  <c r="G8299"/>
  <c r="G8300"/>
  <c r="G8301"/>
  <c r="G8302"/>
  <c r="G8303"/>
  <c r="G8304"/>
  <c r="G8305"/>
  <c r="G8306"/>
  <c r="G8307"/>
  <c r="G8308"/>
  <c r="G8309"/>
  <c r="G8310"/>
  <c r="G8311"/>
  <c r="G8312"/>
  <c r="G8313"/>
  <c r="G8314"/>
  <c r="G8315"/>
  <c r="G8316"/>
  <c r="G8317"/>
  <c r="G8318"/>
  <c r="G8319"/>
  <c r="G8320"/>
  <c r="G8321"/>
  <c r="G8322"/>
  <c r="G8323"/>
  <c r="G8324"/>
  <c r="G8325"/>
  <c r="G8326"/>
  <c r="G8327"/>
  <c r="G8328"/>
  <c r="G8329"/>
  <c r="G8330"/>
  <c r="G8331"/>
  <c r="G8332"/>
  <c r="G8333"/>
  <c r="G8334"/>
  <c r="G8335"/>
  <c r="G8336"/>
  <c r="G8337"/>
  <c r="G8338"/>
  <c r="G8339"/>
  <c r="G8340"/>
  <c r="G8341"/>
  <c r="G8342"/>
  <c r="G8343"/>
  <c r="G8344"/>
  <c r="G8345"/>
  <c r="G8346"/>
  <c r="G8347"/>
  <c r="G8348"/>
  <c r="G8349"/>
  <c r="G8350"/>
  <c r="G8351"/>
  <c r="G8352"/>
  <c r="G8353"/>
  <c r="G8354"/>
  <c r="G8355"/>
  <c r="G8356"/>
  <c r="G8357"/>
  <c r="G8358"/>
  <c r="G8359"/>
  <c r="G8360"/>
  <c r="G8361"/>
  <c r="G8362"/>
  <c r="G8363"/>
  <c r="G8364"/>
  <c r="G8365"/>
  <c r="G8366"/>
  <c r="G8367"/>
  <c r="G8368"/>
  <c r="G8369"/>
  <c r="G8370"/>
  <c r="G8371"/>
  <c r="G8372"/>
  <c r="G8373"/>
  <c r="G8374"/>
  <c r="G8375"/>
  <c r="G8376"/>
  <c r="G8377"/>
  <c r="G8378"/>
  <c r="G8379"/>
  <c r="G8380"/>
  <c r="G8381"/>
  <c r="G8382"/>
  <c r="G8383"/>
  <c r="G8384"/>
  <c r="G8385"/>
  <c r="G8386"/>
  <c r="G8387"/>
  <c r="G8388"/>
  <c r="G8389"/>
  <c r="G8390"/>
  <c r="G8391"/>
  <c r="G8392"/>
  <c r="G8393"/>
  <c r="G8394"/>
  <c r="G8395"/>
  <c r="G8396"/>
  <c r="G8397"/>
  <c r="G8398"/>
  <c r="G8399"/>
  <c r="G8400"/>
  <c r="G8401"/>
  <c r="G8402"/>
  <c r="G8403"/>
  <c r="G8404"/>
  <c r="G8405"/>
  <c r="G8406"/>
  <c r="G8407"/>
  <c r="G8408"/>
  <c r="G8409"/>
  <c r="G8410"/>
  <c r="G8411"/>
  <c r="G8412"/>
  <c r="G8413"/>
  <c r="G8414"/>
  <c r="G8415"/>
  <c r="G8416"/>
  <c r="G8417"/>
  <c r="G8418"/>
  <c r="G8419"/>
  <c r="G8420"/>
  <c r="G8421"/>
  <c r="G8422"/>
  <c r="G8423"/>
  <c r="G8424"/>
  <c r="G8425"/>
  <c r="G8426"/>
  <c r="G8427"/>
  <c r="G8428"/>
  <c r="G8429"/>
  <c r="G8430"/>
  <c r="G8431"/>
  <c r="G8432"/>
  <c r="G8433"/>
  <c r="G8434"/>
  <c r="G8435"/>
  <c r="G8436"/>
  <c r="G8437"/>
  <c r="G8438"/>
  <c r="G8439"/>
  <c r="G8440"/>
  <c r="G8441"/>
  <c r="G8442"/>
  <c r="G8443"/>
  <c r="G8444"/>
  <c r="G8445"/>
  <c r="G8446"/>
  <c r="G8447"/>
  <c r="G8448"/>
  <c r="G8449"/>
  <c r="G8450"/>
  <c r="G8451"/>
  <c r="G8452"/>
  <c r="G8453"/>
  <c r="G8454"/>
  <c r="G8455"/>
  <c r="G8456"/>
  <c r="G8457"/>
  <c r="G8458"/>
  <c r="G8459"/>
  <c r="G8460"/>
  <c r="G8461"/>
  <c r="G8462"/>
  <c r="G8463"/>
  <c r="G8464"/>
  <c r="G8465"/>
  <c r="G8466"/>
  <c r="G8467"/>
  <c r="G8468"/>
  <c r="G8469"/>
  <c r="G8470"/>
  <c r="G8471"/>
  <c r="G8472"/>
  <c r="G8473"/>
  <c r="G8474"/>
  <c r="G8475"/>
  <c r="G8476"/>
  <c r="G8477"/>
  <c r="G8478"/>
  <c r="G8479"/>
  <c r="G8480"/>
  <c r="G8481"/>
  <c r="G8482"/>
  <c r="G8483"/>
  <c r="G8484"/>
  <c r="G8485"/>
  <c r="G8486"/>
  <c r="G8487"/>
  <c r="G8488"/>
  <c r="G8489"/>
  <c r="G8490"/>
  <c r="G8491"/>
  <c r="G8492"/>
  <c r="G8493"/>
  <c r="G8494"/>
  <c r="G8495"/>
  <c r="G8496"/>
  <c r="G8497"/>
  <c r="G8498"/>
  <c r="G8499"/>
  <c r="G8500"/>
  <c r="G8501"/>
  <c r="G8502"/>
  <c r="G8503"/>
  <c r="G8504"/>
  <c r="G8505"/>
  <c r="G8506"/>
  <c r="G8507"/>
  <c r="G8508"/>
  <c r="G8509"/>
  <c r="G8510"/>
  <c r="G8511"/>
  <c r="G8512"/>
  <c r="G8513"/>
  <c r="G8514"/>
  <c r="G8515"/>
  <c r="G8516"/>
  <c r="G8517"/>
  <c r="G8518"/>
  <c r="G8519"/>
  <c r="G8520"/>
  <c r="G8521"/>
  <c r="G8522"/>
  <c r="G8523"/>
  <c r="G8524"/>
  <c r="G8525"/>
  <c r="G8526"/>
  <c r="G8527"/>
  <c r="G8528"/>
  <c r="G8529"/>
  <c r="G8530"/>
  <c r="G8531"/>
  <c r="G8532"/>
  <c r="G8533"/>
  <c r="G8534"/>
  <c r="G8535"/>
  <c r="G8536"/>
  <c r="G8537"/>
  <c r="G8538"/>
  <c r="G8539"/>
  <c r="G8540"/>
  <c r="G8541"/>
  <c r="G8542"/>
  <c r="G8543"/>
  <c r="G8544"/>
  <c r="G8545"/>
  <c r="G8546"/>
  <c r="G8547"/>
  <c r="G8548"/>
  <c r="G8549"/>
  <c r="G8550"/>
  <c r="G8551"/>
  <c r="G8552"/>
  <c r="G8553"/>
  <c r="G8554"/>
  <c r="G8555"/>
  <c r="G8556"/>
  <c r="G8557"/>
  <c r="G8558"/>
  <c r="G8559"/>
  <c r="G8560"/>
  <c r="G8561"/>
  <c r="G8562"/>
  <c r="G8563"/>
  <c r="G8564"/>
  <c r="G8565"/>
  <c r="G8566"/>
  <c r="G8567"/>
  <c r="G8568"/>
  <c r="G8569"/>
  <c r="G8570"/>
  <c r="G8571"/>
  <c r="G8572"/>
  <c r="G8573"/>
  <c r="G8574"/>
  <c r="G8575"/>
  <c r="G8576"/>
  <c r="G8577"/>
  <c r="G8578"/>
  <c r="G8579"/>
  <c r="G8580"/>
  <c r="G8581"/>
  <c r="G8582"/>
  <c r="G8583"/>
  <c r="G8584"/>
  <c r="G8585"/>
  <c r="G8586"/>
  <c r="G8587"/>
  <c r="G8588"/>
  <c r="G8589"/>
  <c r="G8590"/>
  <c r="G8591"/>
  <c r="G8592"/>
  <c r="G8593"/>
  <c r="G8594"/>
  <c r="G8595"/>
  <c r="G8596"/>
  <c r="G8597"/>
  <c r="G8598"/>
  <c r="G8599"/>
  <c r="G8600"/>
  <c r="G8601"/>
  <c r="G8602"/>
  <c r="G8603"/>
  <c r="G8604"/>
  <c r="G8605"/>
  <c r="G8606"/>
  <c r="G8607"/>
  <c r="G8608"/>
  <c r="G8609"/>
  <c r="G8610"/>
  <c r="G8611"/>
  <c r="G8612"/>
  <c r="G8613"/>
  <c r="G8614"/>
  <c r="G8615"/>
  <c r="G8616"/>
  <c r="G8617"/>
  <c r="G8618"/>
  <c r="G8619"/>
  <c r="G8620"/>
  <c r="G8621"/>
  <c r="G8622"/>
  <c r="G8623"/>
  <c r="G8624"/>
  <c r="G8625"/>
  <c r="G8626"/>
  <c r="G8627"/>
  <c r="G8628"/>
  <c r="G8629"/>
  <c r="G8630"/>
  <c r="G8631"/>
  <c r="G8632"/>
  <c r="G8633"/>
  <c r="G8634"/>
  <c r="G8635"/>
  <c r="G8636"/>
  <c r="G8637"/>
  <c r="G8638"/>
  <c r="G8639"/>
  <c r="G8640"/>
  <c r="G8641"/>
  <c r="G8642"/>
  <c r="G8643"/>
  <c r="G8644"/>
  <c r="G8645"/>
  <c r="G8646"/>
  <c r="G8647"/>
  <c r="G8648"/>
  <c r="G8649"/>
  <c r="G8650"/>
  <c r="G8651"/>
  <c r="G8652"/>
  <c r="G8653"/>
  <c r="G8654"/>
  <c r="G8655"/>
  <c r="G8656"/>
  <c r="G8657"/>
  <c r="G8658"/>
  <c r="G8659"/>
  <c r="G8660"/>
  <c r="G8661"/>
  <c r="G8662"/>
  <c r="G8663"/>
  <c r="G8664"/>
  <c r="G8665"/>
  <c r="G8666"/>
  <c r="G8667"/>
  <c r="G8668"/>
  <c r="G8669"/>
  <c r="G8670"/>
  <c r="G8671"/>
  <c r="G8672"/>
  <c r="G8673"/>
  <c r="G8674"/>
  <c r="G8675"/>
  <c r="G8676"/>
  <c r="G8677"/>
  <c r="G8678"/>
  <c r="G8679"/>
  <c r="G8680"/>
  <c r="G8681"/>
  <c r="G8682"/>
  <c r="G8683"/>
  <c r="G8684"/>
  <c r="G8685"/>
  <c r="G8686"/>
  <c r="G8687"/>
  <c r="G8688"/>
  <c r="G8689"/>
  <c r="G8690"/>
  <c r="G8691"/>
  <c r="G8692"/>
  <c r="G8693"/>
  <c r="G8694"/>
  <c r="G8695"/>
  <c r="G8696"/>
  <c r="G8697"/>
  <c r="G8698"/>
  <c r="G8699"/>
  <c r="G8700"/>
  <c r="G8701"/>
  <c r="G8702"/>
  <c r="G8703"/>
  <c r="G8704"/>
  <c r="G8705"/>
  <c r="G8706"/>
  <c r="G8707"/>
  <c r="G8708"/>
  <c r="G8709"/>
  <c r="G8710"/>
  <c r="G8711"/>
  <c r="G8712"/>
  <c r="G8713"/>
  <c r="G8714"/>
  <c r="G8715"/>
  <c r="G8716"/>
  <c r="G8717"/>
  <c r="G8718"/>
  <c r="G8719"/>
  <c r="G8720"/>
  <c r="G8721"/>
  <c r="G8722"/>
  <c r="G8723"/>
  <c r="G8724"/>
  <c r="G8725"/>
  <c r="G8726"/>
  <c r="G8727"/>
  <c r="G8728"/>
  <c r="G8729"/>
  <c r="G8730"/>
  <c r="G8731"/>
  <c r="G8732"/>
  <c r="G8733"/>
  <c r="G8734"/>
  <c r="G8735"/>
  <c r="G8736"/>
  <c r="G8737"/>
  <c r="G8738"/>
  <c r="G8739"/>
  <c r="G8740"/>
  <c r="G8741"/>
  <c r="G8742"/>
  <c r="G8743"/>
  <c r="G8744"/>
  <c r="G8745"/>
  <c r="G8746"/>
  <c r="G8747"/>
  <c r="G8748"/>
  <c r="G8749"/>
  <c r="G8750"/>
  <c r="G8751"/>
  <c r="G8752"/>
  <c r="G8753"/>
  <c r="G8754"/>
  <c r="G8755"/>
  <c r="G8756"/>
  <c r="G8757"/>
  <c r="G8758"/>
  <c r="G8759"/>
  <c r="G8760"/>
  <c r="G8761"/>
  <c r="G8762"/>
  <c r="G8763"/>
  <c r="G8764"/>
  <c r="G8765"/>
  <c r="G8766"/>
  <c r="G8767"/>
  <c r="G8768"/>
  <c r="G8769"/>
  <c r="G8770"/>
  <c r="G8771"/>
  <c r="G8772"/>
  <c r="G8773"/>
  <c r="G8774"/>
  <c r="G8775"/>
  <c r="G8776"/>
  <c r="G8777"/>
  <c r="G8778"/>
  <c r="G8779"/>
  <c r="G8780"/>
  <c r="G8781"/>
  <c r="G8782"/>
  <c r="G8783"/>
  <c r="G8784"/>
  <c r="G8785"/>
  <c r="G8786"/>
  <c r="G8787"/>
  <c r="G8788"/>
  <c r="G8789"/>
  <c r="G8790"/>
  <c r="G8791"/>
  <c r="G8792"/>
  <c r="G8793"/>
  <c r="G8794"/>
  <c r="G8795"/>
  <c r="G8796"/>
  <c r="G8797"/>
  <c r="G8798"/>
  <c r="G8799"/>
  <c r="G8800"/>
  <c r="G8801"/>
  <c r="G8802"/>
  <c r="G8803"/>
  <c r="G8804"/>
  <c r="G8805"/>
  <c r="G8806"/>
  <c r="G8807"/>
  <c r="G8808"/>
  <c r="G8809"/>
  <c r="G8810"/>
  <c r="G8811"/>
  <c r="G8812"/>
  <c r="G8813"/>
  <c r="G8814"/>
  <c r="G8815"/>
  <c r="G8816"/>
  <c r="G8817"/>
  <c r="G8818"/>
  <c r="G8819"/>
  <c r="G8820"/>
  <c r="G8821"/>
  <c r="G8822"/>
  <c r="G8823"/>
  <c r="G8824"/>
  <c r="G8825"/>
  <c r="G8826"/>
  <c r="G8827"/>
  <c r="G8828"/>
  <c r="G8829"/>
  <c r="G8830"/>
  <c r="G8831"/>
  <c r="G8832"/>
  <c r="G8833"/>
  <c r="G8834"/>
  <c r="G8835"/>
  <c r="G8836"/>
  <c r="G8837"/>
  <c r="G8838"/>
  <c r="G8839"/>
  <c r="G8840"/>
  <c r="G8841"/>
  <c r="G8842"/>
  <c r="G8843"/>
  <c r="G8844"/>
  <c r="G8845"/>
  <c r="G8846"/>
  <c r="G8847"/>
  <c r="G8848"/>
  <c r="G8849"/>
  <c r="G8850"/>
  <c r="G8851"/>
  <c r="G8852"/>
  <c r="G8853"/>
  <c r="G8854"/>
  <c r="G8855"/>
  <c r="G8856"/>
  <c r="G8857"/>
  <c r="G8858"/>
  <c r="G8859"/>
  <c r="G8860"/>
  <c r="G8861"/>
  <c r="G8862"/>
  <c r="G8863"/>
  <c r="G8864"/>
  <c r="G8865"/>
  <c r="G8866"/>
  <c r="G8867"/>
  <c r="G8868"/>
  <c r="G8869"/>
  <c r="G8870"/>
  <c r="G8871"/>
  <c r="G8872"/>
  <c r="G8873"/>
  <c r="G8874"/>
  <c r="G8875"/>
  <c r="G8876"/>
  <c r="G8877"/>
  <c r="G8878"/>
  <c r="G8879"/>
  <c r="G8880"/>
  <c r="G8881"/>
  <c r="G8882"/>
  <c r="G8883"/>
  <c r="G8884"/>
  <c r="G8885"/>
  <c r="G8886"/>
  <c r="G8887"/>
  <c r="G8888"/>
  <c r="G8889"/>
  <c r="G8890"/>
  <c r="G8891"/>
  <c r="G8892"/>
  <c r="G8893"/>
  <c r="G8894"/>
  <c r="G8895"/>
  <c r="G8896"/>
  <c r="G8897"/>
  <c r="G8898"/>
  <c r="G8899"/>
  <c r="G8900"/>
  <c r="G8901"/>
  <c r="G8902"/>
  <c r="G8903"/>
  <c r="G8904"/>
  <c r="G8905"/>
  <c r="G8906"/>
  <c r="G8907"/>
  <c r="G8908"/>
  <c r="G8909"/>
  <c r="G8910"/>
  <c r="G8911"/>
  <c r="G8912"/>
  <c r="G8913"/>
  <c r="G8914"/>
  <c r="G8915"/>
  <c r="G8916"/>
  <c r="G8917"/>
  <c r="G8918"/>
  <c r="G8919"/>
  <c r="G8920"/>
  <c r="G8921"/>
  <c r="G8922"/>
  <c r="G8923"/>
  <c r="G8924"/>
  <c r="G8925"/>
  <c r="G8926"/>
  <c r="G8927"/>
  <c r="G8928"/>
  <c r="G8929"/>
  <c r="G8930"/>
  <c r="G8931"/>
  <c r="G8932"/>
  <c r="G8933"/>
  <c r="G8934"/>
  <c r="G8935"/>
  <c r="G8936"/>
  <c r="G8937"/>
  <c r="G8938"/>
  <c r="G8939"/>
  <c r="G8940"/>
  <c r="G8941"/>
  <c r="G8942"/>
  <c r="G8943"/>
  <c r="G8944"/>
  <c r="G8945"/>
  <c r="G8946"/>
  <c r="G8947"/>
  <c r="G8948"/>
  <c r="G8949"/>
  <c r="G8950"/>
  <c r="G8951"/>
  <c r="G8952"/>
  <c r="G8953"/>
  <c r="G8954"/>
  <c r="G8955"/>
  <c r="G8956"/>
  <c r="G8957"/>
  <c r="G8958"/>
  <c r="G8959"/>
  <c r="G8960"/>
  <c r="G8961"/>
  <c r="G8962"/>
  <c r="G8963"/>
  <c r="G8964"/>
  <c r="G8965"/>
  <c r="G8966"/>
  <c r="G8967"/>
  <c r="G8968"/>
  <c r="G8969"/>
  <c r="G8970"/>
  <c r="G8971"/>
  <c r="G8972"/>
  <c r="G8973"/>
  <c r="G8974"/>
  <c r="G8975"/>
  <c r="G8976"/>
  <c r="G8977"/>
  <c r="G8978"/>
  <c r="G8979"/>
  <c r="G8980"/>
  <c r="G8981"/>
  <c r="G8982"/>
  <c r="G8983"/>
  <c r="G8984"/>
  <c r="G8985"/>
  <c r="G8986"/>
  <c r="G8987"/>
  <c r="G8988"/>
  <c r="G8989"/>
  <c r="G8990"/>
  <c r="G8991"/>
  <c r="G8992"/>
  <c r="G8993"/>
  <c r="G8994"/>
  <c r="G8995"/>
  <c r="G8996"/>
  <c r="G8997"/>
  <c r="G8998"/>
  <c r="G8999"/>
  <c r="G9000"/>
  <c r="G9001"/>
  <c r="G9002"/>
  <c r="G9003"/>
  <c r="G9004"/>
  <c r="G9005"/>
  <c r="G9006"/>
  <c r="G9007"/>
  <c r="G9008"/>
  <c r="G9009"/>
  <c r="G9010"/>
  <c r="G9011"/>
  <c r="G9012"/>
  <c r="G9013"/>
  <c r="G9014"/>
  <c r="G9015"/>
  <c r="G9016"/>
  <c r="G9017"/>
  <c r="G9018"/>
  <c r="G9019"/>
  <c r="G9020"/>
  <c r="G9021"/>
  <c r="G9022"/>
  <c r="G9023"/>
  <c r="G9024"/>
  <c r="G9025"/>
  <c r="G9026"/>
  <c r="G9027"/>
  <c r="G9028"/>
  <c r="G9029"/>
  <c r="G9030"/>
  <c r="G9031"/>
  <c r="G9032"/>
  <c r="G9033"/>
  <c r="G9034"/>
  <c r="G9035"/>
  <c r="G9036"/>
  <c r="G9037"/>
  <c r="G9038"/>
  <c r="G9039"/>
  <c r="G9040"/>
  <c r="G9041"/>
  <c r="G9042"/>
  <c r="G9043"/>
  <c r="G9044"/>
  <c r="G9045"/>
  <c r="G9046"/>
  <c r="G9047"/>
  <c r="G9048"/>
  <c r="G9049"/>
  <c r="G9050"/>
  <c r="G9051"/>
  <c r="G9052"/>
  <c r="G9053"/>
  <c r="G9054"/>
  <c r="G9055"/>
  <c r="G9056"/>
  <c r="G9057"/>
  <c r="G9058"/>
  <c r="G9059"/>
  <c r="G9060"/>
  <c r="G9061"/>
  <c r="G9062"/>
  <c r="G9063"/>
  <c r="G9064"/>
  <c r="G9065"/>
  <c r="G9066"/>
  <c r="G9067"/>
  <c r="G9068"/>
  <c r="G9069"/>
  <c r="G9070"/>
  <c r="G9071"/>
  <c r="G9072"/>
  <c r="G9073"/>
  <c r="G9074"/>
  <c r="G9075"/>
  <c r="G9076"/>
  <c r="G9077"/>
  <c r="G9078"/>
  <c r="G9079"/>
  <c r="G9080"/>
  <c r="G9081"/>
  <c r="G9082"/>
  <c r="G9083"/>
  <c r="G9084"/>
  <c r="G9085"/>
  <c r="G9086"/>
  <c r="G9087"/>
  <c r="G9088"/>
  <c r="G9089"/>
  <c r="G9090"/>
  <c r="G9091"/>
  <c r="G9092"/>
  <c r="G9093"/>
  <c r="G9094"/>
  <c r="G9095"/>
  <c r="G9096"/>
  <c r="G9097"/>
  <c r="G9098"/>
  <c r="G9099"/>
  <c r="G9100"/>
  <c r="G9101"/>
  <c r="G9102"/>
  <c r="G9103"/>
  <c r="G9104"/>
  <c r="G9105"/>
  <c r="G9106"/>
  <c r="G9107"/>
  <c r="G9108"/>
  <c r="G9109"/>
  <c r="G9110"/>
  <c r="G9111"/>
  <c r="G9112"/>
  <c r="G9113"/>
  <c r="G9114"/>
  <c r="G9115"/>
  <c r="G9116"/>
  <c r="G9117"/>
  <c r="G9118"/>
  <c r="G9119"/>
  <c r="G9120"/>
  <c r="G9121"/>
  <c r="G9122"/>
  <c r="G9123"/>
  <c r="G9124"/>
  <c r="G9125"/>
  <c r="G9126"/>
  <c r="G9127"/>
  <c r="G9128"/>
  <c r="G9129"/>
  <c r="G9130"/>
  <c r="G9131"/>
  <c r="G9132"/>
  <c r="G9133"/>
  <c r="G9134"/>
  <c r="G9135"/>
  <c r="G9136"/>
  <c r="G9137"/>
  <c r="G9138"/>
  <c r="G9139"/>
  <c r="G9140"/>
  <c r="G9141"/>
  <c r="G9142"/>
  <c r="G9143"/>
  <c r="G9144"/>
  <c r="G9145"/>
  <c r="G9146"/>
  <c r="G9147"/>
  <c r="G9148"/>
  <c r="G9149"/>
  <c r="G9150"/>
  <c r="G9151"/>
  <c r="G9152"/>
  <c r="G9153"/>
  <c r="G9154"/>
  <c r="G9155"/>
  <c r="G9156"/>
  <c r="G9157"/>
  <c r="G9158"/>
  <c r="G9159"/>
  <c r="G9160"/>
  <c r="G9161"/>
  <c r="G9162"/>
  <c r="G9163"/>
  <c r="G9164"/>
  <c r="G9165"/>
  <c r="G9166"/>
  <c r="G9167"/>
  <c r="G9168"/>
  <c r="G9169"/>
  <c r="G9170"/>
  <c r="G9171"/>
  <c r="G9172"/>
  <c r="G9173"/>
  <c r="G9174"/>
  <c r="G9175"/>
  <c r="G9176"/>
  <c r="G9177"/>
  <c r="G9178"/>
  <c r="G9179"/>
  <c r="G9180"/>
  <c r="G9181"/>
  <c r="G9182"/>
  <c r="G9183"/>
  <c r="G9184"/>
  <c r="G9185"/>
  <c r="G9186"/>
  <c r="G9187"/>
  <c r="G9188"/>
  <c r="G9189"/>
  <c r="G9190"/>
  <c r="G9191"/>
  <c r="G9192"/>
  <c r="G9193"/>
  <c r="G9194"/>
  <c r="G9195"/>
  <c r="G9196"/>
  <c r="G9197"/>
  <c r="G9198"/>
  <c r="G9199"/>
  <c r="G9200"/>
  <c r="G9201"/>
  <c r="G9202"/>
  <c r="G9203"/>
  <c r="G9204"/>
  <c r="G9205"/>
  <c r="G9206"/>
  <c r="G9207"/>
  <c r="G9208"/>
  <c r="G9209"/>
  <c r="G9210"/>
  <c r="G9211"/>
  <c r="G9212"/>
  <c r="G9213"/>
  <c r="G9214"/>
  <c r="G9215"/>
  <c r="G9216"/>
  <c r="G9217"/>
  <c r="G9218"/>
  <c r="G9219"/>
  <c r="G9220"/>
  <c r="G9221"/>
  <c r="G9222"/>
  <c r="G9223"/>
  <c r="G9224"/>
  <c r="G9225"/>
  <c r="G9226"/>
  <c r="G9227"/>
  <c r="G9228"/>
  <c r="G9229"/>
  <c r="G9230"/>
  <c r="G9231"/>
  <c r="G9232"/>
  <c r="G9233"/>
  <c r="G9234"/>
  <c r="G9235"/>
  <c r="G9236"/>
  <c r="G9237"/>
  <c r="G9238"/>
  <c r="G9239"/>
  <c r="G9240"/>
  <c r="G9241"/>
  <c r="G9242"/>
  <c r="G9243"/>
  <c r="G9244"/>
  <c r="G9245"/>
  <c r="G9246"/>
  <c r="G9247"/>
  <c r="G9248"/>
  <c r="G9249"/>
  <c r="G9250"/>
  <c r="G9251"/>
  <c r="G9252"/>
  <c r="G9253"/>
  <c r="G9254"/>
  <c r="G9255"/>
  <c r="G9256"/>
  <c r="G9257"/>
  <c r="G9258"/>
  <c r="G9259"/>
  <c r="G9260"/>
  <c r="G9261"/>
  <c r="G9262"/>
  <c r="G9263"/>
  <c r="G9264"/>
  <c r="G9265"/>
  <c r="G9266"/>
  <c r="G9267"/>
  <c r="G9268"/>
  <c r="G9269"/>
  <c r="G9270"/>
  <c r="G9271"/>
  <c r="G9272"/>
  <c r="G9273"/>
  <c r="G9274"/>
  <c r="G9275"/>
  <c r="G9276"/>
  <c r="G9277"/>
  <c r="G9278"/>
  <c r="G9279"/>
  <c r="G9280"/>
  <c r="G9281"/>
  <c r="G9282"/>
  <c r="G9283"/>
  <c r="G9284"/>
  <c r="G9285"/>
  <c r="G9286"/>
  <c r="G9287"/>
  <c r="G9288"/>
  <c r="G9289"/>
  <c r="G9290"/>
  <c r="G9291"/>
  <c r="G9292"/>
  <c r="G9293"/>
  <c r="G9294"/>
  <c r="G9295"/>
  <c r="G9296"/>
  <c r="G9297"/>
  <c r="G9298"/>
  <c r="G9299"/>
  <c r="G9300"/>
  <c r="G9301"/>
  <c r="G9302"/>
  <c r="G9303"/>
  <c r="G9304"/>
  <c r="G9305"/>
  <c r="G9306"/>
  <c r="G9307"/>
  <c r="G9308"/>
  <c r="G9309"/>
  <c r="G9310"/>
  <c r="G9311"/>
  <c r="G9312"/>
  <c r="G9313"/>
  <c r="G9314"/>
  <c r="G9315"/>
  <c r="G9316"/>
  <c r="G9317"/>
  <c r="G9318"/>
  <c r="G9319"/>
  <c r="G9320"/>
  <c r="G9321"/>
  <c r="G9322"/>
  <c r="G9323"/>
  <c r="G9324"/>
  <c r="G9325"/>
  <c r="G9326"/>
  <c r="G9327"/>
  <c r="G9328"/>
  <c r="G9329"/>
  <c r="G9330"/>
  <c r="G9331"/>
  <c r="G9332"/>
  <c r="G9333"/>
  <c r="G9334"/>
  <c r="G9335"/>
  <c r="G9336"/>
  <c r="G9337"/>
  <c r="G9338"/>
  <c r="G9339"/>
  <c r="G9340"/>
  <c r="G9341"/>
  <c r="G9342"/>
  <c r="G9343"/>
  <c r="G9344"/>
  <c r="G9345"/>
  <c r="G9346"/>
  <c r="G9347"/>
  <c r="G9348"/>
  <c r="G9349"/>
  <c r="G9350"/>
  <c r="G9351"/>
  <c r="G9352"/>
  <c r="G9353"/>
  <c r="G9354"/>
  <c r="G9355"/>
  <c r="G9356"/>
  <c r="G9357"/>
  <c r="G9358"/>
  <c r="G9359"/>
  <c r="G9360"/>
  <c r="G9361"/>
  <c r="G9362"/>
  <c r="G9363"/>
  <c r="G9364"/>
  <c r="G9365"/>
  <c r="G9366"/>
  <c r="G9367"/>
  <c r="G9368"/>
  <c r="G9369"/>
  <c r="G9370"/>
  <c r="G9371"/>
  <c r="G9372"/>
  <c r="G9373"/>
  <c r="G9374"/>
  <c r="G9375"/>
  <c r="G9376"/>
  <c r="G9377"/>
  <c r="G9378"/>
  <c r="G9379"/>
  <c r="G9380"/>
  <c r="G9381"/>
  <c r="G9382"/>
  <c r="G9383"/>
  <c r="G9384"/>
  <c r="G9385"/>
  <c r="G9386"/>
  <c r="G9387"/>
  <c r="G9388"/>
  <c r="G9389"/>
  <c r="G9390"/>
  <c r="G9391"/>
  <c r="G9392"/>
  <c r="G9393"/>
  <c r="G9394"/>
  <c r="G9395"/>
  <c r="G9396"/>
  <c r="G9397"/>
  <c r="G9398"/>
  <c r="G9399"/>
  <c r="G9400"/>
  <c r="G9401"/>
  <c r="G9402"/>
  <c r="G9403"/>
  <c r="G9404"/>
  <c r="G9405"/>
  <c r="G9406"/>
  <c r="G9407"/>
  <c r="G9408"/>
  <c r="G9409"/>
  <c r="G9410"/>
  <c r="G9411"/>
  <c r="G9412"/>
  <c r="G9413"/>
  <c r="G9414"/>
  <c r="G9415"/>
  <c r="G9416"/>
  <c r="G9417"/>
  <c r="G9418"/>
  <c r="G9419"/>
  <c r="G9420"/>
  <c r="G9421"/>
  <c r="G9422"/>
  <c r="G9423"/>
  <c r="G9424"/>
  <c r="G9425"/>
  <c r="G9426"/>
  <c r="G9427"/>
  <c r="G9428"/>
  <c r="G9429"/>
  <c r="G9430"/>
  <c r="G9431"/>
  <c r="G9432"/>
  <c r="G9433"/>
  <c r="G9434"/>
  <c r="G9435"/>
  <c r="G9436"/>
  <c r="G9437"/>
  <c r="G9438"/>
  <c r="G9439"/>
  <c r="G9440"/>
  <c r="G9441"/>
  <c r="G9442"/>
  <c r="G9443"/>
  <c r="G9444"/>
  <c r="G9445"/>
  <c r="G9446"/>
  <c r="G9447"/>
  <c r="G9448"/>
  <c r="G9449"/>
  <c r="G9450"/>
  <c r="G9451"/>
  <c r="G9452"/>
  <c r="G9453"/>
  <c r="G9454"/>
  <c r="G9455"/>
  <c r="G9456"/>
  <c r="G9457"/>
  <c r="G9458"/>
  <c r="G9459"/>
  <c r="G9460"/>
  <c r="G9461"/>
  <c r="G9462"/>
  <c r="G9463"/>
  <c r="G9464"/>
  <c r="G9465"/>
  <c r="G9466"/>
  <c r="G9467"/>
  <c r="G9468"/>
  <c r="G9469"/>
  <c r="G9470"/>
  <c r="G9471"/>
  <c r="G9472"/>
  <c r="G9473"/>
  <c r="G9474"/>
  <c r="G9475"/>
  <c r="G9476"/>
  <c r="G9477"/>
  <c r="G9478"/>
  <c r="G9479"/>
  <c r="G9480"/>
  <c r="G9481"/>
  <c r="G9482"/>
  <c r="G9483"/>
  <c r="G9484"/>
  <c r="G9485"/>
  <c r="G9486"/>
  <c r="G9487"/>
  <c r="G9488"/>
  <c r="G9489"/>
  <c r="G9490"/>
  <c r="G9491"/>
  <c r="G9492"/>
  <c r="G9493"/>
  <c r="G9494"/>
  <c r="G9495"/>
  <c r="G9496"/>
  <c r="G9497"/>
  <c r="G9498"/>
  <c r="G9499"/>
  <c r="G9500"/>
  <c r="G9501"/>
  <c r="G9502"/>
  <c r="G9503"/>
  <c r="G9504"/>
  <c r="G9505"/>
  <c r="G9506"/>
  <c r="G9507"/>
  <c r="G9508"/>
  <c r="G9509"/>
  <c r="G9510"/>
  <c r="G9511"/>
  <c r="G9512"/>
  <c r="G9513"/>
  <c r="G9514"/>
  <c r="G9515"/>
  <c r="G9516"/>
  <c r="G9517"/>
  <c r="G9518"/>
  <c r="G9519"/>
  <c r="G9520"/>
  <c r="G9521"/>
  <c r="G9522"/>
  <c r="G9523"/>
  <c r="G9524"/>
  <c r="G9525"/>
  <c r="G9526"/>
  <c r="G9527"/>
  <c r="G9528"/>
  <c r="G9529"/>
  <c r="G9530"/>
  <c r="G9531"/>
  <c r="G9532"/>
  <c r="G9533"/>
  <c r="G9534"/>
  <c r="G9535"/>
  <c r="G9536"/>
  <c r="G9537"/>
  <c r="G9538"/>
  <c r="G9539"/>
  <c r="G9540"/>
  <c r="G9541"/>
  <c r="G9542"/>
  <c r="G9543"/>
  <c r="G9544"/>
  <c r="G9545"/>
  <c r="G9546"/>
  <c r="G9547"/>
  <c r="G9548"/>
  <c r="G9549"/>
  <c r="G9550"/>
  <c r="G9551"/>
  <c r="G9552"/>
  <c r="G9553"/>
  <c r="G9554"/>
  <c r="G9555"/>
  <c r="G9556"/>
  <c r="G9557"/>
  <c r="G9558"/>
  <c r="G9559"/>
  <c r="G9560"/>
  <c r="G9561"/>
  <c r="G9562"/>
  <c r="G9563"/>
  <c r="G9564"/>
  <c r="G9565"/>
  <c r="G9566"/>
  <c r="G9567"/>
  <c r="G9568"/>
  <c r="G9569"/>
  <c r="G9570"/>
  <c r="G9571"/>
  <c r="G9572"/>
  <c r="G9573"/>
  <c r="G9574"/>
  <c r="G9575"/>
  <c r="G9576"/>
  <c r="G9577"/>
  <c r="G9578"/>
  <c r="G9579"/>
  <c r="G9580"/>
  <c r="G9581"/>
  <c r="G9582"/>
  <c r="G9583"/>
  <c r="G9584"/>
  <c r="G9585"/>
  <c r="G9586"/>
  <c r="G9587"/>
  <c r="G9588"/>
  <c r="G9589"/>
  <c r="G9590"/>
  <c r="G9591"/>
  <c r="G9592"/>
  <c r="G9593"/>
  <c r="G9594"/>
  <c r="G9595"/>
  <c r="G9596"/>
  <c r="G9597"/>
  <c r="G9598"/>
  <c r="G9599"/>
  <c r="G9600"/>
  <c r="G9601"/>
  <c r="G9602"/>
  <c r="G9603"/>
  <c r="G9604"/>
  <c r="G9605"/>
  <c r="G9606"/>
  <c r="G9607"/>
  <c r="G9608"/>
  <c r="G9609"/>
  <c r="G9610"/>
  <c r="G9611"/>
  <c r="G9612"/>
  <c r="G9613"/>
  <c r="G9614"/>
  <c r="G9615"/>
  <c r="G9616"/>
  <c r="G9617"/>
  <c r="G9618"/>
  <c r="G9619"/>
  <c r="G9620"/>
  <c r="G9621"/>
  <c r="G9622"/>
  <c r="G9623"/>
  <c r="G9624"/>
  <c r="G9625"/>
  <c r="G9626"/>
  <c r="G9627"/>
  <c r="G9628"/>
  <c r="G9629"/>
  <c r="G9630"/>
  <c r="G9631"/>
  <c r="G9632"/>
  <c r="G9633"/>
  <c r="G9634"/>
  <c r="G9635"/>
  <c r="G9636"/>
  <c r="G9637"/>
  <c r="G9638"/>
  <c r="G9639"/>
  <c r="G9640"/>
  <c r="G9641"/>
  <c r="G9642"/>
  <c r="G9643"/>
  <c r="G9644"/>
  <c r="G9645"/>
  <c r="G9646"/>
  <c r="G9647"/>
  <c r="G9648"/>
  <c r="G9649"/>
  <c r="G9650"/>
  <c r="G9651"/>
  <c r="G9652"/>
  <c r="G9653"/>
  <c r="G9654"/>
  <c r="G9655"/>
  <c r="G9656"/>
  <c r="G9657"/>
  <c r="G9658"/>
  <c r="G9659"/>
  <c r="G9660"/>
  <c r="G9661"/>
  <c r="G9662"/>
  <c r="G9663"/>
  <c r="G9664"/>
  <c r="G9665"/>
  <c r="G9666"/>
  <c r="G9667"/>
  <c r="G9668"/>
  <c r="G9669"/>
  <c r="G9670"/>
  <c r="G9671"/>
  <c r="G9672"/>
  <c r="G9673"/>
  <c r="G9674"/>
  <c r="G9675"/>
  <c r="G9676"/>
  <c r="G9677"/>
  <c r="G9678"/>
  <c r="G9679"/>
  <c r="G9680"/>
  <c r="G9681"/>
  <c r="G9682"/>
  <c r="G9683"/>
  <c r="G9684"/>
  <c r="G9685"/>
  <c r="G9686"/>
  <c r="G9687"/>
  <c r="G9688"/>
  <c r="G9689"/>
  <c r="G9690"/>
  <c r="G9691"/>
  <c r="G9692"/>
  <c r="G9693"/>
  <c r="G9694"/>
  <c r="G9695"/>
  <c r="G9696"/>
  <c r="G9697"/>
  <c r="G9698"/>
  <c r="G9699"/>
  <c r="G9700"/>
  <c r="G9701"/>
  <c r="G9702"/>
  <c r="G9703"/>
  <c r="G9704"/>
  <c r="G9705"/>
  <c r="G9706"/>
  <c r="G9707"/>
  <c r="G9708"/>
  <c r="G9709"/>
  <c r="G9710"/>
  <c r="G9711"/>
  <c r="G9712"/>
  <c r="G9713"/>
  <c r="G9714"/>
  <c r="G9715"/>
  <c r="G9716"/>
  <c r="G9717"/>
  <c r="G9718"/>
  <c r="G9719"/>
  <c r="G9720"/>
  <c r="G9721"/>
  <c r="G9722"/>
  <c r="G9723"/>
  <c r="G9724"/>
  <c r="G9725"/>
  <c r="G9726"/>
  <c r="G9727"/>
  <c r="G9728"/>
  <c r="G9729"/>
  <c r="G9730"/>
  <c r="G9731"/>
  <c r="G9732"/>
  <c r="G9733"/>
  <c r="G9734"/>
  <c r="G9735"/>
  <c r="G9736"/>
  <c r="G9737"/>
  <c r="G9738"/>
  <c r="G9739"/>
  <c r="G9740"/>
  <c r="G9741"/>
  <c r="G9742"/>
  <c r="G9743"/>
  <c r="G9744"/>
  <c r="G9745"/>
  <c r="G9746"/>
  <c r="G9747"/>
  <c r="G9748"/>
  <c r="G9749"/>
  <c r="G9750"/>
  <c r="G9751"/>
  <c r="G9752"/>
  <c r="G9753"/>
  <c r="G9754"/>
  <c r="G9755"/>
  <c r="G9756"/>
  <c r="G9757"/>
  <c r="G9758"/>
  <c r="G9759"/>
  <c r="G9760"/>
  <c r="G9761"/>
  <c r="G9762"/>
  <c r="G9763"/>
  <c r="G9764"/>
  <c r="G9765"/>
  <c r="G9766"/>
  <c r="G9767"/>
  <c r="G9768"/>
  <c r="G9769"/>
  <c r="G9770"/>
  <c r="G9771"/>
  <c r="G9772"/>
  <c r="G9773"/>
  <c r="G9774"/>
  <c r="G9775"/>
  <c r="G9776"/>
  <c r="G9777"/>
  <c r="G9778"/>
  <c r="G9779"/>
  <c r="G9780"/>
  <c r="G9781"/>
  <c r="G9782"/>
  <c r="G9783"/>
  <c r="G9784"/>
  <c r="G9785"/>
  <c r="G9786"/>
  <c r="G9787"/>
  <c r="G9788"/>
  <c r="G9789"/>
  <c r="G9790"/>
  <c r="G9791"/>
  <c r="G9792"/>
  <c r="G9793"/>
  <c r="G9794"/>
  <c r="G9795"/>
  <c r="G9796"/>
  <c r="G9797"/>
  <c r="G9798"/>
  <c r="G9799"/>
  <c r="G9800"/>
  <c r="G9801"/>
  <c r="G9802"/>
  <c r="G9803"/>
  <c r="G9804"/>
  <c r="G9805"/>
  <c r="G9806"/>
  <c r="G9807"/>
  <c r="G9808"/>
  <c r="G9809"/>
  <c r="G9810"/>
  <c r="G9811"/>
  <c r="G9812"/>
  <c r="G9813"/>
  <c r="G9814"/>
  <c r="G9815"/>
  <c r="G9816"/>
  <c r="G9817"/>
  <c r="G9818"/>
  <c r="G9819"/>
  <c r="G9820"/>
  <c r="G9821"/>
  <c r="G9822"/>
  <c r="G9823"/>
  <c r="G9824"/>
  <c r="G9825"/>
  <c r="G9826"/>
  <c r="G9827"/>
  <c r="G9828"/>
  <c r="G9829"/>
  <c r="G9830"/>
  <c r="G9831"/>
  <c r="G9832"/>
  <c r="G9833"/>
  <c r="G9834"/>
  <c r="G9835"/>
  <c r="G9836"/>
  <c r="G9837"/>
  <c r="G9838"/>
  <c r="G9839"/>
  <c r="G9840"/>
  <c r="G9841"/>
  <c r="G9842"/>
  <c r="G9843"/>
  <c r="G9844"/>
  <c r="G9845"/>
  <c r="G9846"/>
  <c r="G9847"/>
  <c r="G9848"/>
  <c r="G9849"/>
  <c r="G9850"/>
  <c r="G9851"/>
  <c r="G9852"/>
  <c r="G9853"/>
  <c r="G9854"/>
  <c r="G9855"/>
  <c r="G9856"/>
  <c r="G9857"/>
  <c r="G9858"/>
  <c r="G9859"/>
  <c r="G9860"/>
  <c r="G9861"/>
  <c r="G9862"/>
  <c r="G9863"/>
  <c r="G9864"/>
  <c r="G9865"/>
  <c r="G9866"/>
  <c r="G9867"/>
  <c r="G9868"/>
  <c r="G9869"/>
  <c r="G9870"/>
  <c r="G9871"/>
  <c r="G9872"/>
  <c r="G9873"/>
  <c r="G9874"/>
  <c r="G9875"/>
  <c r="G9876"/>
  <c r="G9877"/>
  <c r="G9878"/>
  <c r="G9879"/>
  <c r="G9880"/>
  <c r="G9881"/>
  <c r="G9882"/>
  <c r="G9883"/>
  <c r="G9884"/>
  <c r="G9885"/>
  <c r="G9886"/>
  <c r="G9887"/>
  <c r="G9888"/>
  <c r="G9889"/>
  <c r="G9890"/>
  <c r="G9891"/>
  <c r="G9892"/>
  <c r="G9893"/>
  <c r="G9894"/>
  <c r="G9895"/>
  <c r="G9896"/>
  <c r="G9897"/>
  <c r="G9898"/>
  <c r="G9899"/>
  <c r="G9900"/>
  <c r="G9901"/>
  <c r="G9902"/>
  <c r="G9903"/>
  <c r="G9904"/>
  <c r="G9905"/>
  <c r="G9906"/>
  <c r="G9907"/>
  <c r="G9908"/>
  <c r="G9909"/>
  <c r="G9910"/>
  <c r="G9911"/>
  <c r="G9912"/>
  <c r="G9913"/>
  <c r="G9914"/>
  <c r="G9915"/>
  <c r="G9916"/>
  <c r="G9917"/>
  <c r="G9918"/>
  <c r="G9919"/>
  <c r="G9920"/>
  <c r="G9921"/>
  <c r="G9922"/>
  <c r="G9923"/>
  <c r="G9924"/>
  <c r="G9925"/>
  <c r="G9926"/>
  <c r="G9927"/>
  <c r="G9928"/>
  <c r="G9929"/>
  <c r="G9930"/>
  <c r="G9931"/>
  <c r="G9932"/>
  <c r="G9933"/>
  <c r="G9934"/>
  <c r="G9935"/>
  <c r="G9936"/>
  <c r="G9937"/>
  <c r="G9938"/>
  <c r="G9939"/>
  <c r="G9940"/>
  <c r="G9941"/>
  <c r="G9942"/>
  <c r="G9943"/>
  <c r="G9944"/>
  <c r="G9945"/>
  <c r="G9946"/>
  <c r="G9947"/>
  <c r="G9948"/>
  <c r="G9949"/>
  <c r="G9950"/>
  <c r="G9951"/>
  <c r="G9952"/>
  <c r="G9953"/>
  <c r="G9954"/>
  <c r="G9955"/>
  <c r="G9956"/>
  <c r="G9957"/>
  <c r="G9958"/>
  <c r="G9959"/>
  <c r="G9960"/>
  <c r="G9961"/>
  <c r="G9962"/>
  <c r="G9963"/>
  <c r="G9964"/>
  <c r="G9965"/>
  <c r="G9966"/>
  <c r="G9967"/>
  <c r="G9968"/>
  <c r="G9969"/>
  <c r="G9970"/>
  <c r="G9971"/>
  <c r="G9972"/>
  <c r="G9973"/>
  <c r="G9974"/>
  <c r="G9975"/>
  <c r="G9976"/>
  <c r="G9977"/>
  <c r="G9978"/>
  <c r="G9979"/>
  <c r="G9980"/>
  <c r="G9981"/>
  <c r="G9982"/>
  <c r="G9983"/>
  <c r="G9984"/>
  <c r="G9985"/>
  <c r="G9986"/>
  <c r="G9987"/>
  <c r="G9988"/>
  <c r="G9989"/>
  <c r="G9990"/>
  <c r="G9991"/>
  <c r="G9992"/>
  <c r="G9993"/>
  <c r="G9994"/>
  <c r="G9995"/>
  <c r="G9996"/>
  <c r="G9997"/>
  <c r="G9998"/>
  <c r="G9999"/>
  <c r="G10000"/>
  <c r="G10001"/>
  <c r="G10002"/>
  <c r="G10003"/>
  <c r="G10004"/>
  <c r="G10005"/>
  <c r="G10006"/>
  <c r="G10007"/>
  <c r="G10008"/>
  <c r="G10009"/>
  <c r="G10010"/>
  <c r="G10011"/>
  <c r="G10012"/>
  <c r="G10013"/>
  <c r="G10014"/>
  <c r="G10015"/>
  <c r="G10016"/>
  <c r="G10017"/>
  <c r="G10018"/>
  <c r="G10019"/>
  <c r="G10020"/>
  <c r="G10021"/>
  <c r="G10022"/>
  <c r="G10023"/>
  <c r="G10024"/>
  <c r="G10025"/>
  <c r="G10026"/>
  <c r="G10027"/>
  <c r="G10028"/>
  <c r="G10029"/>
  <c r="G10030"/>
  <c r="G10031"/>
  <c r="G10032"/>
  <c r="G10033"/>
  <c r="G10034"/>
  <c r="G10035"/>
  <c r="G10036"/>
  <c r="G10037"/>
  <c r="G10038"/>
  <c r="G10039"/>
  <c r="G10040"/>
  <c r="G10041"/>
  <c r="G10042"/>
  <c r="G10043"/>
  <c r="G10044"/>
  <c r="G10045"/>
  <c r="G10046"/>
  <c r="G10047"/>
  <c r="G10048"/>
  <c r="G10049"/>
  <c r="G10050"/>
  <c r="G10051"/>
  <c r="G10052"/>
  <c r="G10053"/>
  <c r="G10054"/>
  <c r="G10055"/>
  <c r="G10056"/>
  <c r="G10057"/>
  <c r="G10058"/>
  <c r="G10059"/>
  <c r="G10060"/>
  <c r="G10061"/>
  <c r="G10062"/>
  <c r="G10063"/>
  <c r="G10064"/>
  <c r="G10065"/>
  <c r="G10066"/>
  <c r="G10067"/>
  <c r="G10068"/>
  <c r="G10069"/>
  <c r="G10070"/>
  <c r="G10071"/>
  <c r="G10072"/>
  <c r="G10073"/>
  <c r="G10074"/>
  <c r="G10075"/>
  <c r="G10076"/>
  <c r="G10077"/>
  <c r="G10078"/>
  <c r="G10079"/>
  <c r="G10080"/>
  <c r="G10081"/>
  <c r="G10082"/>
  <c r="G10083"/>
  <c r="G10084"/>
  <c r="G10085"/>
  <c r="G10086"/>
  <c r="G10087"/>
  <c r="G10088"/>
  <c r="G10089"/>
  <c r="G10090"/>
  <c r="G10091"/>
  <c r="G10092"/>
  <c r="G10093"/>
  <c r="G10094"/>
  <c r="G10095"/>
  <c r="G10096"/>
  <c r="G10097"/>
  <c r="G10098"/>
  <c r="G10099"/>
  <c r="G10100"/>
  <c r="G10101"/>
  <c r="G10102"/>
  <c r="G10103"/>
  <c r="G10104"/>
  <c r="G10105"/>
  <c r="G10106"/>
  <c r="G10107"/>
  <c r="G10108"/>
  <c r="G10109"/>
  <c r="G10110"/>
  <c r="G10111"/>
  <c r="G10112"/>
  <c r="G10113"/>
  <c r="G10114"/>
  <c r="G10115"/>
  <c r="G10116"/>
  <c r="G10117"/>
  <c r="G10118"/>
  <c r="G10119"/>
  <c r="G10120"/>
  <c r="G10121"/>
  <c r="G10122"/>
  <c r="G10123"/>
  <c r="G10124"/>
  <c r="G10125"/>
  <c r="G10126"/>
  <c r="G10127"/>
  <c r="G10128"/>
  <c r="G10129"/>
  <c r="G10130"/>
  <c r="G10131"/>
  <c r="G10132"/>
  <c r="G10133"/>
  <c r="G10134"/>
  <c r="G10135"/>
  <c r="G10136"/>
  <c r="G10137"/>
  <c r="G10138"/>
  <c r="G10139"/>
  <c r="G10140"/>
  <c r="G10141"/>
  <c r="G10142"/>
  <c r="G10143"/>
  <c r="G10144"/>
  <c r="G10145"/>
  <c r="G10146"/>
  <c r="G10147"/>
  <c r="G10148"/>
  <c r="G10149"/>
  <c r="G10150"/>
  <c r="G10151"/>
  <c r="G10152"/>
  <c r="G10153"/>
  <c r="G10154"/>
  <c r="G10155"/>
  <c r="G10156"/>
  <c r="G10157"/>
  <c r="G10158"/>
  <c r="G10159"/>
  <c r="G10160"/>
  <c r="G10161"/>
  <c r="G10162"/>
  <c r="G10163"/>
  <c r="G10164"/>
  <c r="G10165"/>
  <c r="G10166"/>
  <c r="G10167"/>
  <c r="G10168"/>
  <c r="G10169"/>
  <c r="G10170"/>
  <c r="G10171"/>
  <c r="G10172"/>
  <c r="G10173"/>
  <c r="G10174"/>
  <c r="G10175"/>
  <c r="G10176"/>
  <c r="G10177"/>
  <c r="G10178"/>
  <c r="G10179"/>
  <c r="G10180"/>
  <c r="G10181"/>
  <c r="G10182"/>
  <c r="G10183"/>
  <c r="G10184"/>
  <c r="G10185"/>
  <c r="G10186"/>
  <c r="G10187"/>
  <c r="G10188"/>
  <c r="G10189"/>
  <c r="G10190"/>
  <c r="G10191"/>
  <c r="G10192"/>
  <c r="G10193"/>
  <c r="G10194"/>
  <c r="G10195"/>
  <c r="G10196"/>
  <c r="G10197"/>
  <c r="G10198"/>
  <c r="G10199"/>
  <c r="G10200"/>
  <c r="G10201"/>
  <c r="G10202"/>
  <c r="G10203"/>
  <c r="G10204"/>
  <c r="G10205"/>
  <c r="G10206"/>
  <c r="G10207"/>
  <c r="G10208"/>
  <c r="G10209"/>
  <c r="G10210"/>
  <c r="G10211"/>
  <c r="G10212"/>
  <c r="G10213"/>
  <c r="G10214"/>
  <c r="G10215"/>
  <c r="G10216"/>
  <c r="G10217"/>
  <c r="G10218"/>
  <c r="G10219"/>
  <c r="G10220"/>
  <c r="G10221"/>
  <c r="G10222"/>
  <c r="G10223"/>
  <c r="G10224"/>
  <c r="G10225"/>
  <c r="G10226"/>
  <c r="G10227"/>
  <c r="G10228"/>
  <c r="G10229"/>
  <c r="G10230"/>
  <c r="G10231"/>
  <c r="G10232"/>
  <c r="G10233"/>
  <c r="G10234"/>
  <c r="G10235"/>
  <c r="G10236"/>
  <c r="G10237"/>
  <c r="G10238"/>
  <c r="G10239"/>
  <c r="G10240"/>
  <c r="G10241"/>
  <c r="G10242"/>
  <c r="G10243"/>
  <c r="G10244"/>
  <c r="G10245"/>
  <c r="G10246"/>
  <c r="G10247"/>
  <c r="G10248"/>
  <c r="G10249"/>
  <c r="G10250"/>
  <c r="G10251"/>
  <c r="G10252"/>
  <c r="G10253"/>
  <c r="G10254"/>
  <c r="G10255"/>
  <c r="G10256"/>
  <c r="G10257"/>
  <c r="G10258"/>
  <c r="G10259"/>
  <c r="G10260"/>
  <c r="G10261"/>
  <c r="G10262"/>
  <c r="G10263"/>
  <c r="G10264"/>
  <c r="G10265"/>
  <c r="G10266"/>
  <c r="G10267"/>
  <c r="G10268"/>
  <c r="G10269"/>
  <c r="G10270"/>
  <c r="G10271"/>
  <c r="G10272"/>
  <c r="G10273"/>
  <c r="G10274"/>
  <c r="G10275"/>
  <c r="G10276"/>
  <c r="G10277"/>
  <c r="G10278"/>
  <c r="G10279"/>
  <c r="G10280"/>
  <c r="G10281"/>
  <c r="G10282"/>
  <c r="G10283"/>
  <c r="G10284"/>
  <c r="G10285"/>
  <c r="G10286"/>
  <c r="G10287"/>
  <c r="G10288"/>
  <c r="G10289"/>
  <c r="G10290"/>
  <c r="G10291"/>
  <c r="G10292"/>
  <c r="G10293"/>
  <c r="G10294"/>
  <c r="G10295"/>
  <c r="G10296"/>
  <c r="G10297"/>
  <c r="G10298"/>
  <c r="G10299"/>
  <c r="G10300"/>
  <c r="G10301"/>
  <c r="G10302"/>
  <c r="G10303"/>
  <c r="G10304"/>
  <c r="G10305"/>
  <c r="G10306"/>
  <c r="G10307"/>
  <c r="G10308"/>
  <c r="G10309"/>
  <c r="G10310"/>
  <c r="G10311"/>
  <c r="G10312"/>
  <c r="G10313"/>
  <c r="G10314"/>
  <c r="G10315"/>
  <c r="G10316"/>
  <c r="G10317"/>
  <c r="G10318"/>
  <c r="G10319"/>
  <c r="G10320"/>
  <c r="G10321"/>
  <c r="G10322"/>
  <c r="G10323"/>
  <c r="G10324"/>
  <c r="G10325"/>
  <c r="G10326"/>
  <c r="G10327"/>
  <c r="G10328"/>
  <c r="G10329"/>
  <c r="G10330"/>
  <c r="G10331"/>
  <c r="G10332"/>
  <c r="G10333"/>
  <c r="G10334"/>
  <c r="G10335"/>
  <c r="G10336"/>
  <c r="G10337"/>
  <c r="G10338"/>
  <c r="G10339"/>
  <c r="G10340"/>
  <c r="G10341"/>
  <c r="G10342"/>
  <c r="G10343"/>
  <c r="G10344"/>
  <c r="G10345"/>
  <c r="G10346"/>
  <c r="G10347"/>
  <c r="G10348"/>
  <c r="G10349"/>
  <c r="G10350"/>
  <c r="G10351"/>
  <c r="G10352"/>
  <c r="G10353"/>
  <c r="G10354"/>
  <c r="G10355"/>
  <c r="G10356"/>
  <c r="G10357"/>
  <c r="G10358"/>
  <c r="G10359"/>
  <c r="G10360"/>
  <c r="G10361"/>
  <c r="G10362"/>
  <c r="G10363"/>
  <c r="G10364"/>
  <c r="G10365"/>
  <c r="G10366"/>
  <c r="G10367"/>
  <c r="G10368"/>
  <c r="G10369"/>
  <c r="G10370"/>
  <c r="G10371"/>
  <c r="G10372"/>
  <c r="G10373"/>
  <c r="G10374"/>
  <c r="G10375"/>
  <c r="G10376"/>
  <c r="G10377"/>
  <c r="G10378"/>
  <c r="G10379"/>
  <c r="G10380"/>
  <c r="G10381"/>
  <c r="G10382"/>
  <c r="G10383"/>
  <c r="G10384"/>
  <c r="G10385"/>
  <c r="G10386"/>
  <c r="G10387"/>
  <c r="G10388"/>
  <c r="G10389"/>
  <c r="G10390"/>
  <c r="G10391"/>
  <c r="G10392"/>
  <c r="G10393"/>
  <c r="G10394"/>
  <c r="G10395"/>
  <c r="G10396"/>
  <c r="G10397"/>
  <c r="G10398"/>
  <c r="G10399"/>
  <c r="G10400"/>
  <c r="G10401"/>
  <c r="G10402"/>
  <c r="G10403"/>
  <c r="G10404"/>
  <c r="G10405"/>
  <c r="G10406"/>
  <c r="G10407"/>
  <c r="G10408"/>
  <c r="G10409"/>
  <c r="G10410"/>
  <c r="G10411"/>
  <c r="G10412"/>
  <c r="G10413"/>
  <c r="G10414"/>
  <c r="G10415"/>
  <c r="G10416"/>
  <c r="G10417"/>
  <c r="G10418"/>
  <c r="G10419"/>
  <c r="G10420"/>
  <c r="G10421"/>
  <c r="G10422"/>
  <c r="G10423"/>
  <c r="G10424"/>
  <c r="G10425"/>
  <c r="G10426"/>
  <c r="G10427"/>
  <c r="G10428"/>
  <c r="G10429"/>
  <c r="G10430"/>
  <c r="G10431"/>
  <c r="G10432"/>
  <c r="G10433"/>
  <c r="G10434"/>
  <c r="G10435"/>
  <c r="G10436"/>
  <c r="G10437"/>
  <c r="G10438"/>
  <c r="G10439"/>
  <c r="G10440"/>
  <c r="G10441"/>
  <c r="G10442"/>
  <c r="G10443"/>
  <c r="G10444"/>
  <c r="G10445"/>
  <c r="G10446"/>
  <c r="G10447"/>
  <c r="G10448"/>
  <c r="G10449"/>
  <c r="G10450"/>
  <c r="G10451"/>
  <c r="G10452"/>
  <c r="G10453"/>
  <c r="G10454"/>
  <c r="G10455"/>
  <c r="G10456"/>
  <c r="G10457"/>
  <c r="G10458"/>
  <c r="G10459"/>
  <c r="G10460"/>
  <c r="G10461"/>
  <c r="G10462"/>
  <c r="G10463"/>
  <c r="G10464"/>
  <c r="G10465"/>
  <c r="G10466"/>
  <c r="G10467"/>
  <c r="G10468"/>
  <c r="G10469"/>
  <c r="G10470"/>
  <c r="G10471"/>
  <c r="G10472"/>
  <c r="G10473"/>
  <c r="G10474"/>
  <c r="G10475"/>
  <c r="G10476"/>
  <c r="G10477"/>
  <c r="G10478"/>
  <c r="G10479"/>
  <c r="G10480"/>
  <c r="G10481"/>
  <c r="G10482"/>
  <c r="G10483"/>
  <c r="G10484"/>
  <c r="G10485"/>
  <c r="G10486"/>
  <c r="G10487"/>
  <c r="G10488"/>
  <c r="G10489"/>
  <c r="G10490"/>
  <c r="G10491"/>
  <c r="G10492"/>
  <c r="G10493"/>
  <c r="G10494"/>
  <c r="G10495"/>
  <c r="G10496"/>
  <c r="G10497"/>
  <c r="G10498"/>
  <c r="G10499"/>
  <c r="G10500"/>
  <c r="G10501"/>
  <c r="G10502"/>
  <c r="G10503"/>
  <c r="G10504"/>
  <c r="G10505"/>
  <c r="G10506"/>
  <c r="G10507"/>
  <c r="G10508"/>
  <c r="G10509"/>
  <c r="G10510"/>
  <c r="G10511"/>
  <c r="G10512"/>
  <c r="G10513"/>
  <c r="G10514"/>
  <c r="G10515"/>
  <c r="G10516"/>
  <c r="G10517"/>
  <c r="G10518"/>
  <c r="G10519"/>
  <c r="G10520"/>
  <c r="G10521"/>
  <c r="G10522"/>
  <c r="G10523"/>
  <c r="G10524"/>
  <c r="G10525"/>
  <c r="G10526"/>
  <c r="G10527"/>
  <c r="G10528"/>
  <c r="G10529"/>
  <c r="G10530"/>
  <c r="G10531"/>
  <c r="G10532"/>
  <c r="G10533"/>
  <c r="G10534"/>
  <c r="G10535"/>
  <c r="G10536"/>
  <c r="G10537"/>
  <c r="G10538"/>
  <c r="G10539"/>
  <c r="G10540"/>
  <c r="G10541"/>
  <c r="G10542"/>
  <c r="G10543"/>
  <c r="G10544"/>
  <c r="G10545"/>
  <c r="G10546"/>
  <c r="G10547"/>
  <c r="G10548"/>
  <c r="G10549"/>
  <c r="G10550"/>
  <c r="G10551"/>
  <c r="G10552"/>
  <c r="G10553"/>
  <c r="G10554"/>
  <c r="G10555"/>
  <c r="G10556"/>
  <c r="G10557"/>
  <c r="G10558"/>
  <c r="G10559"/>
  <c r="G10560"/>
  <c r="G10561"/>
  <c r="G10562"/>
  <c r="G10563"/>
  <c r="G10564"/>
  <c r="G10565"/>
  <c r="G10566"/>
  <c r="G10567"/>
  <c r="G10568"/>
  <c r="G10569"/>
  <c r="G10570"/>
  <c r="G10571"/>
  <c r="G10572"/>
  <c r="G10573"/>
  <c r="G10574"/>
  <c r="G10575"/>
  <c r="G10576"/>
  <c r="G10577"/>
  <c r="G10578"/>
  <c r="G10579"/>
  <c r="G10580"/>
  <c r="G10581"/>
  <c r="G10582"/>
  <c r="G10583"/>
  <c r="G10584"/>
  <c r="G10585"/>
  <c r="G10586"/>
  <c r="G10587"/>
  <c r="G10588"/>
  <c r="G10589"/>
  <c r="G10590"/>
  <c r="G10591"/>
  <c r="G10592"/>
  <c r="G10593"/>
  <c r="G10594"/>
  <c r="G10595"/>
  <c r="G10596"/>
  <c r="G10597"/>
  <c r="G10598"/>
  <c r="G10599"/>
  <c r="G10600"/>
  <c r="G10601"/>
  <c r="G10602"/>
  <c r="G10603"/>
  <c r="G10604"/>
  <c r="G10605"/>
  <c r="G10606"/>
  <c r="G10607"/>
  <c r="G10608"/>
  <c r="G10609"/>
  <c r="G10610"/>
  <c r="G10611"/>
  <c r="G10612"/>
  <c r="G10613"/>
  <c r="G10614"/>
  <c r="G10615"/>
  <c r="G10616"/>
  <c r="G10617"/>
  <c r="G10618"/>
  <c r="G10619"/>
  <c r="G10620"/>
  <c r="G10621"/>
  <c r="G10622"/>
  <c r="G10623"/>
  <c r="G10624"/>
  <c r="G10625"/>
  <c r="G10626"/>
  <c r="G10627"/>
  <c r="G10628"/>
  <c r="G10629"/>
  <c r="G10630"/>
  <c r="G10631"/>
  <c r="G10632"/>
  <c r="G10633"/>
  <c r="G10634"/>
  <c r="G10635"/>
  <c r="G10636"/>
  <c r="G10637"/>
  <c r="G10638"/>
  <c r="G10639"/>
  <c r="G10640"/>
  <c r="G10641"/>
  <c r="G10642"/>
  <c r="G10643"/>
  <c r="G10644"/>
  <c r="G10645"/>
  <c r="G10646"/>
  <c r="G10647"/>
  <c r="G10648"/>
  <c r="G10649"/>
  <c r="G10650"/>
  <c r="G10651"/>
  <c r="G10652"/>
  <c r="G10653"/>
  <c r="G10654"/>
  <c r="G10655"/>
  <c r="G10656"/>
  <c r="G10657"/>
  <c r="G10658"/>
  <c r="G10659"/>
  <c r="G10660"/>
  <c r="G10661"/>
  <c r="G10662"/>
  <c r="G10663"/>
  <c r="G10664"/>
  <c r="G10665"/>
  <c r="G10666"/>
  <c r="G10667"/>
  <c r="G10668"/>
  <c r="G10669"/>
  <c r="G10670"/>
  <c r="G10671"/>
  <c r="G10672"/>
  <c r="G10673"/>
  <c r="G10674"/>
  <c r="G10675"/>
  <c r="G10676"/>
  <c r="G10677"/>
  <c r="G10678"/>
  <c r="G10679"/>
  <c r="G10680"/>
  <c r="G10681"/>
  <c r="G10682"/>
  <c r="G10683"/>
  <c r="G10684"/>
  <c r="G10685"/>
  <c r="G10686"/>
  <c r="G10687"/>
  <c r="G10688"/>
  <c r="G10689"/>
  <c r="G10690"/>
  <c r="G10691"/>
  <c r="G10692"/>
  <c r="G10693"/>
  <c r="G10694"/>
  <c r="G10695"/>
  <c r="G10696"/>
  <c r="G10697"/>
  <c r="G10698"/>
  <c r="G10699"/>
  <c r="G10700"/>
  <c r="G10701"/>
  <c r="G10702"/>
  <c r="G10703"/>
  <c r="G10704"/>
  <c r="G10705"/>
  <c r="G10706"/>
  <c r="G10707"/>
  <c r="G10708"/>
  <c r="G10709"/>
  <c r="G10710"/>
  <c r="G10711"/>
  <c r="G10712"/>
  <c r="G10713"/>
  <c r="G10714"/>
  <c r="G10715"/>
  <c r="G10716"/>
  <c r="G10717"/>
  <c r="G10718"/>
  <c r="G10719"/>
  <c r="G10720"/>
  <c r="G10721"/>
  <c r="G10722"/>
  <c r="G10723"/>
  <c r="G10724"/>
  <c r="G10725"/>
  <c r="G10726"/>
  <c r="G10727"/>
  <c r="G10728"/>
  <c r="G10729"/>
  <c r="G10730"/>
  <c r="G10731"/>
  <c r="G10732"/>
  <c r="G10733"/>
  <c r="G10734"/>
  <c r="G10735"/>
  <c r="G10736"/>
  <c r="G10737"/>
  <c r="G10738"/>
  <c r="G10739"/>
  <c r="G10740"/>
  <c r="G10741"/>
  <c r="G10742"/>
  <c r="G10743"/>
  <c r="G10744"/>
  <c r="G10745"/>
  <c r="G10746"/>
  <c r="G10747"/>
  <c r="G10748"/>
  <c r="G10749"/>
  <c r="G10750"/>
  <c r="G10751"/>
  <c r="G10752"/>
  <c r="G10753"/>
  <c r="G10754"/>
  <c r="G10755"/>
  <c r="G10756"/>
  <c r="G10757"/>
  <c r="G10758"/>
  <c r="G10759"/>
  <c r="G10760"/>
  <c r="G10761"/>
  <c r="G10762"/>
  <c r="G10763"/>
  <c r="G10764"/>
  <c r="G10765"/>
  <c r="G10766"/>
  <c r="G10767"/>
  <c r="G10768"/>
  <c r="G10769"/>
  <c r="G10770"/>
  <c r="G10771"/>
  <c r="G10772"/>
  <c r="G10773"/>
  <c r="G10774"/>
  <c r="G10775"/>
  <c r="G10776"/>
  <c r="G10777"/>
  <c r="G10778"/>
  <c r="G10779"/>
  <c r="G10780"/>
  <c r="G10781"/>
  <c r="G10782"/>
  <c r="G10783"/>
  <c r="G10784"/>
  <c r="G10785"/>
  <c r="G10786"/>
  <c r="G10787"/>
  <c r="G10788"/>
  <c r="G10789"/>
  <c r="G10790"/>
  <c r="G10791"/>
  <c r="G10792"/>
  <c r="G10793"/>
  <c r="G10794"/>
  <c r="G10795"/>
  <c r="G10796"/>
  <c r="G10797"/>
  <c r="G10798"/>
  <c r="G10799"/>
  <c r="G10800"/>
  <c r="G10801"/>
  <c r="G10802"/>
  <c r="G10803"/>
  <c r="G10804"/>
  <c r="G10805"/>
  <c r="G10806"/>
  <c r="G10807"/>
  <c r="G10808"/>
  <c r="G10809"/>
  <c r="G10810"/>
  <c r="G10811"/>
  <c r="G10812"/>
  <c r="G10813"/>
  <c r="G10814"/>
  <c r="G10815"/>
  <c r="G10816"/>
  <c r="G10817"/>
  <c r="G10818"/>
  <c r="G10819"/>
  <c r="G10820"/>
  <c r="G10821"/>
  <c r="G10822"/>
  <c r="G10823"/>
  <c r="G10824"/>
  <c r="G10825"/>
  <c r="G10826"/>
  <c r="G10827"/>
  <c r="G10828"/>
  <c r="G10829"/>
  <c r="G10830"/>
  <c r="G10831"/>
  <c r="G10832"/>
  <c r="G10833"/>
  <c r="G10834"/>
  <c r="G10835"/>
  <c r="G10836"/>
  <c r="G10837"/>
  <c r="G10838"/>
  <c r="G10839"/>
  <c r="G10840"/>
  <c r="G10841"/>
  <c r="G10842"/>
  <c r="G10843"/>
  <c r="G10844"/>
  <c r="G10845"/>
  <c r="G10846"/>
  <c r="G10847"/>
  <c r="G10848"/>
  <c r="G10849"/>
  <c r="G10850"/>
  <c r="G10851"/>
  <c r="G10852"/>
  <c r="G10853"/>
  <c r="G10854"/>
  <c r="G10855"/>
  <c r="G10856"/>
  <c r="G10857"/>
  <c r="G10858"/>
  <c r="G10859"/>
  <c r="G10860"/>
  <c r="G10861"/>
  <c r="G10862"/>
  <c r="G10863"/>
  <c r="G10864"/>
  <c r="G10865"/>
  <c r="G10866"/>
  <c r="G10867"/>
  <c r="G10868"/>
  <c r="G10869"/>
  <c r="G10870"/>
  <c r="G10871"/>
  <c r="G10872"/>
  <c r="G10873"/>
  <c r="G10874"/>
  <c r="G10875"/>
  <c r="G10876"/>
  <c r="G10877"/>
  <c r="G10878"/>
  <c r="G10879"/>
  <c r="G10880"/>
  <c r="G10881"/>
  <c r="G10882"/>
  <c r="G10883"/>
  <c r="G10884"/>
  <c r="G10885"/>
  <c r="G10886"/>
  <c r="G10887"/>
  <c r="G10888"/>
  <c r="G10889"/>
  <c r="G10890"/>
  <c r="G10891"/>
  <c r="G10892"/>
  <c r="G10893"/>
  <c r="G10894"/>
  <c r="G10895"/>
  <c r="G10896"/>
  <c r="G10897"/>
  <c r="G10898"/>
  <c r="G10899"/>
  <c r="G10900"/>
  <c r="G10901"/>
  <c r="G10902"/>
  <c r="G10903"/>
  <c r="G10904"/>
  <c r="G10905"/>
  <c r="G10906"/>
  <c r="G10907"/>
  <c r="G10908"/>
  <c r="G10909"/>
  <c r="G10910"/>
  <c r="G10911"/>
  <c r="G10912"/>
  <c r="G10913"/>
  <c r="G10914"/>
  <c r="G10915"/>
  <c r="G10916"/>
  <c r="G10917"/>
  <c r="G10918"/>
  <c r="G10919"/>
  <c r="G10920"/>
  <c r="G10921"/>
  <c r="G10922"/>
  <c r="G10923"/>
  <c r="G10924"/>
  <c r="G10925"/>
  <c r="G10926"/>
  <c r="G10927"/>
  <c r="G10928"/>
  <c r="G10929"/>
  <c r="G10930"/>
  <c r="G10931"/>
  <c r="G10932"/>
  <c r="G10933"/>
  <c r="G10934"/>
  <c r="G10935"/>
  <c r="G10936"/>
  <c r="G10937"/>
  <c r="G10938"/>
  <c r="G10939"/>
  <c r="G10940"/>
  <c r="G10941"/>
  <c r="G10942"/>
  <c r="G10943"/>
  <c r="G10944"/>
  <c r="G10945"/>
  <c r="G10946"/>
  <c r="G10947"/>
  <c r="G10948"/>
  <c r="G10949"/>
  <c r="G10950"/>
  <c r="G10951"/>
  <c r="G10952"/>
  <c r="G10953"/>
  <c r="G10954"/>
  <c r="G10955"/>
  <c r="G10956"/>
  <c r="G10957"/>
  <c r="G10958"/>
  <c r="G10959"/>
  <c r="G10960"/>
  <c r="G10961"/>
  <c r="G10962"/>
  <c r="G10963"/>
  <c r="G10964"/>
  <c r="G10965"/>
  <c r="G10966"/>
  <c r="G10967"/>
  <c r="G10968"/>
  <c r="G10969"/>
  <c r="G10970"/>
  <c r="G10971"/>
  <c r="G10972"/>
  <c r="G10973"/>
  <c r="G10974"/>
  <c r="G10975"/>
  <c r="G10976"/>
  <c r="G10977"/>
  <c r="G10978"/>
  <c r="G10979"/>
  <c r="G10980"/>
  <c r="G10981"/>
  <c r="G10982"/>
  <c r="G10983"/>
  <c r="G10984"/>
  <c r="G10985"/>
  <c r="G10986"/>
  <c r="G10987"/>
  <c r="G10988"/>
  <c r="G10989"/>
  <c r="G10990"/>
  <c r="G10991"/>
  <c r="G10992"/>
  <c r="G10993"/>
  <c r="G10994"/>
  <c r="G10995"/>
  <c r="G10996"/>
  <c r="G10997"/>
  <c r="G10998"/>
  <c r="G10999"/>
  <c r="G11000"/>
  <c r="G11001"/>
  <c r="G11002"/>
  <c r="G11003"/>
  <c r="G11004"/>
  <c r="G11005"/>
  <c r="G11006"/>
  <c r="G11007"/>
  <c r="G11008"/>
  <c r="G11009"/>
  <c r="G11010"/>
  <c r="G11011"/>
  <c r="G11012"/>
  <c r="G11013"/>
  <c r="G11014"/>
  <c r="G11015"/>
  <c r="G11016"/>
  <c r="G11017"/>
  <c r="G11018"/>
  <c r="G11019"/>
  <c r="G11020"/>
  <c r="G11021"/>
  <c r="G11022"/>
  <c r="G11023"/>
  <c r="G11024"/>
  <c r="G11025"/>
  <c r="G11026"/>
  <c r="G11027"/>
  <c r="G11028"/>
  <c r="G11029"/>
  <c r="G11030"/>
  <c r="G11031"/>
  <c r="G11032"/>
  <c r="G11033"/>
  <c r="G11034"/>
  <c r="G11035"/>
  <c r="G11036"/>
  <c r="G11037"/>
  <c r="G11038"/>
  <c r="G11039"/>
  <c r="G11040"/>
  <c r="G11041"/>
  <c r="G11042"/>
  <c r="G11043"/>
  <c r="G11044"/>
  <c r="G11045"/>
  <c r="G11046"/>
  <c r="G11047"/>
  <c r="G11048"/>
  <c r="G11049"/>
  <c r="G11050"/>
  <c r="G11051"/>
  <c r="G11052"/>
  <c r="G11053"/>
  <c r="G11054"/>
  <c r="G11055"/>
  <c r="G11056"/>
  <c r="G11057"/>
  <c r="G11058"/>
  <c r="G11059"/>
  <c r="G11060"/>
  <c r="G11061"/>
  <c r="G11062"/>
  <c r="G11063"/>
  <c r="G11064"/>
  <c r="G11065"/>
  <c r="G11066"/>
  <c r="G11067"/>
  <c r="G11068"/>
  <c r="G11069"/>
  <c r="G11070"/>
  <c r="G11071"/>
  <c r="G11072"/>
  <c r="G11073"/>
  <c r="G11074"/>
  <c r="G11075"/>
  <c r="G11076"/>
  <c r="G11077"/>
  <c r="G11078"/>
  <c r="G11079"/>
  <c r="G11080"/>
  <c r="G11081"/>
  <c r="G11082"/>
  <c r="G11083"/>
  <c r="G11084"/>
  <c r="G11085"/>
  <c r="G11086"/>
  <c r="G11087"/>
  <c r="G11088"/>
  <c r="G11089"/>
  <c r="G11090"/>
  <c r="G11091"/>
  <c r="G11092"/>
  <c r="G11093"/>
  <c r="G11094"/>
  <c r="G11095"/>
  <c r="G11096"/>
  <c r="G11097"/>
  <c r="G11098"/>
  <c r="G11099"/>
  <c r="G11100"/>
  <c r="G11101"/>
  <c r="G11102"/>
  <c r="G11103"/>
  <c r="G11104"/>
  <c r="G11105"/>
  <c r="G11106"/>
  <c r="G11107"/>
  <c r="G11108"/>
  <c r="G11109"/>
  <c r="G11110"/>
  <c r="G11111"/>
  <c r="G11112"/>
  <c r="G11113"/>
  <c r="G11114"/>
  <c r="G11115"/>
  <c r="G11116"/>
  <c r="G11117"/>
  <c r="G11118"/>
  <c r="G11119"/>
  <c r="G11120"/>
  <c r="G11121"/>
  <c r="G11122"/>
  <c r="G11123"/>
  <c r="G11124"/>
  <c r="G11125"/>
  <c r="G11126"/>
  <c r="G11127"/>
  <c r="G11128"/>
  <c r="G11129"/>
  <c r="G11130"/>
  <c r="G11131"/>
  <c r="G11132"/>
  <c r="G11133"/>
  <c r="G11134"/>
  <c r="G11135"/>
  <c r="G11136"/>
  <c r="G11137"/>
  <c r="G11138"/>
  <c r="G11139"/>
  <c r="G11140"/>
  <c r="G11141"/>
  <c r="G11142"/>
  <c r="G11143"/>
  <c r="G11144"/>
  <c r="G11145"/>
  <c r="G11146"/>
  <c r="G11147"/>
  <c r="G11148"/>
  <c r="G11149"/>
  <c r="G11150"/>
  <c r="G11151"/>
  <c r="G11152"/>
  <c r="G11153"/>
  <c r="G11154"/>
  <c r="G11155"/>
  <c r="G11156"/>
  <c r="G11157"/>
  <c r="G11158"/>
  <c r="G11159"/>
  <c r="G11160"/>
  <c r="G11161"/>
  <c r="G11162"/>
  <c r="G11163"/>
  <c r="G11164"/>
  <c r="G11165"/>
  <c r="G11166"/>
  <c r="G11167"/>
  <c r="G11168"/>
  <c r="G11169"/>
  <c r="G11170"/>
  <c r="G11171"/>
  <c r="G11172"/>
  <c r="G11173"/>
  <c r="G11174"/>
  <c r="G11175"/>
  <c r="G11176"/>
  <c r="G11177"/>
  <c r="G11178"/>
  <c r="G11179"/>
  <c r="G11180"/>
  <c r="G11181"/>
  <c r="G11182"/>
  <c r="G11183"/>
  <c r="G11184"/>
  <c r="G11185"/>
  <c r="G11186"/>
  <c r="G11187"/>
  <c r="G11188"/>
  <c r="G11189"/>
  <c r="G11190"/>
  <c r="G11191"/>
  <c r="G11192"/>
  <c r="G11193"/>
  <c r="G11194"/>
  <c r="G11195"/>
  <c r="G11196"/>
  <c r="G11197"/>
  <c r="G11198"/>
  <c r="G11199"/>
  <c r="G11200"/>
  <c r="G11201"/>
  <c r="G11202"/>
  <c r="G11203"/>
  <c r="G11204"/>
  <c r="G11205"/>
  <c r="G11206"/>
  <c r="G11207"/>
  <c r="G11208"/>
  <c r="G11209"/>
  <c r="G11210"/>
  <c r="G11211"/>
  <c r="G11212"/>
  <c r="G11213"/>
  <c r="G11214"/>
  <c r="G11215"/>
  <c r="G11216"/>
  <c r="G11217"/>
  <c r="G11218"/>
  <c r="G11219"/>
  <c r="G11220"/>
  <c r="G11221"/>
  <c r="G11222"/>
  <c r="G11223"/>
  <c r="G11224"/>
  <c r="G11225"/>
  <c r="G11226"/>
  <c r="G11227"/>
  <c r="G11228"/>
  <c r="G11229"/>
  <c r="G11230"/>
  <c r="G11231"/>
  <c r="G11232"/>
  <c r="G11233"/>
  <c r="G11234"/>
  <c r="G11235"/>
  <c r="G11236"/>
  <c r="G11237"/>
  <c r="G11238"/>
  <c r="G11239"/>
  <c r="G11240"/>
  <c r="G11241"/>
  <c r="G11242"/>
  <c r="G11243"/>
  <c r="G11244"/>
  <c r="G11245"/>
  <c r="G11246"/>
  <c r="G11247"/>
  <c r="G11248"/>
  <c r="G11249"/>
  <c r="G11250"/>
  <c r="G11251"/>
  <c r="G11252"/>
  <c r="G11253"/>
  <c r="G11254"/>
  <c r="G11255"/>
  <c r="G11256"/>
  <c r="G11257"/>
  <c r="G11258"/>
  <c r="G11259"/>
  <c r="G11260"/>
  <c r="G11261"/>
  <c r="G11262"/>
  <c r="G11263"/>
  <c r="G11264"/>
  <c r="G11265"/>
  <c r="G11266"/>
  <c r="G11267"/>
  <c r="G11268"/>
  <c r="G11269"/>
  <c r="G11270"/>
  <c r="G11271"/>
  <c r="G11272"/>
  <c r="G11273"/>
  <c r="G11274"/>
  <c r="G11275"/>
  <c r="G11276"/>
  <c r="G11277"/>
  <c r="G11278"/>
  <c r="G11279"/>
  <c r="G11280"/>
  <c r="G11281"/>
  <c r="G11282"/>
  <c r="G11283"/>
  <c r="G11284"/>
  <c r="G11285"/>
  <c r="G11286"/>
  <c r="G11287"/>
  <c r="G11288"/>
  <c r="G11289"/>
  <c r="G11290"/>
  <c r="G11291"/>
  <c r="G11292"/>
  <c r="G11293"/>
  <c r="G11294"/>
  <c r="G11295"/>
  <c r="G11296"/>
  <c r="G11297"/>
  <c r="G11298"/>
  <c r="G11299"/>
  <c r="G11300"/>
  <c r="G11301"/>
  <c r="G11302"/>
  <c r="G11303"/>
  <c r="G11304"/>
  <c r="G11305"/>
  <c r="G11306"/>
  <c r="G11307"/>
  <c r="G11308"/>
  <c r="G11309"/>
  <c r="G11310"/>
  <c r="G11311"/>
  <c r="G11312"/>
  <c r="G11313"/>
  <c r="G11314"/>
  <c r="G11315"/>
  <c r="G11316"/>
  <c r="G11317"/>
  <c r="G11318"/>
  <c r="G11319"/>
  <c r="G11320"/>
  <c r="G11321"/>
  <c r="G11322"/>
  <c r="G11323"/>
  <c r="G11324"/>
  <c r="G11325"/>
  <c r="G11326"/>
  <c r="G11327"/>
  <c r="G11328"/>
  <c r="G11329"/>
  <c r="G11330"/>
  <c r="G11331"/>
  <c r="G11332"/>
  <c r="G11333"/>
  <c r="G11334"/>
  <c r="G11335"/>
  <c r="G11336"/>
  <c r="G11337"/>
  <c r="G11338"/>
  <c r="G11339"/>
  <c r="G11340"/>
  <c r="G11341"/>
  <c r="G11342"/>
  <c r="G11343"/>
  <c r="G11344"/>
  <c r="G11345"/>
  <c r="G11346"/>
  <c r="G11347"/>
  <c r="G11348"/>
  <c r="G11349"/>
  <c r="G11350"/>
  <c r="G11351"/>
  <c r="G11352"/>
  <c r="G11353"/>
  <c r="G11354"/>
  <c r="G11355"/>
  <c r="G11356"/>
  <c r="G11357"/>
  <c r="G11358"/>
  <c r="G11359"/>
  <c r="G11360"/>
  <c r="G11361"/>
  <c r="G11362"/>
  <c r="G11363"/>
  <c r="G11364"/>
  <c r="G11365"/>
  <c r="G11366"/>
  <c r="G11367"/>
  <c r="G11368"/>
  <c r="G11369"/>
  <c r="G11370"/>
  <c r="G11371"/>
  <c r="G11372"/>
  <c r="G11373"/>
  <c r="G11374"/>
  <c r="G11375"/>
  <c r="G11376"/>
  <c r="G11377"/>
  <c r="G11378"/>
  <c r="G11379"/>
  <c r="G11380"/>
  <c r="G11381"/>
  <c r="G11382"/>
  <c r="G11383"/>
  <c r="G11384"/>
  <c r="G11385"/>
  <c r="G11386"/>
  <c r="G11387"/>
  <c r="G11388"/>
  <c r="G11389"/>
  <c r="G11390"/>
  <c r="G11391"/>
  <c r="G11392"/>
  <c r="G11393"/>
  <c r="G11394"/>
  <c r="G11395"/>
  <c r="G11396"/>
  <c r="G11397"/>
  <c r="G11398"/>
  <c r="G11399"/>
  <c r="G11400"/>
  <c r="G11401"/>
  <c r="G11402"/>
  <c r="G11403"/>
  <c r="G11404"/>
  <c r="G11405"/>
  <c r="G11406"/>
  <c r="G11407"/>
  <c r="G11408"/>
  <c r="G11409"/>
  <c r="G11410"/>
  <c r="G11411"/>
  <c r="G11412"/>
  <c r="G11413"/>
  <c r="G11414"/>
  <c r="G11415"/>
  <c r="G11416"/>
  <c r="G11417"/>
  <c r="G11418"/>
  <c r="G11419"/>
  <c r="G11420"/>
  <c r="G11421"/>
  <c r="G11422"/>
  <c r="G11423"/>
  <c r="G11424"/>
  <c r="G11425"/>
  <c r="G11426"/>
  <c r="G11427"/>
  <c r="G11428"/>
  <c r="G11429"/>
  <c r="G11430"/>
  <c r="G11431"/>
  <c r="G11432"/>
  <c r="G11433"/>
  <c r="G11434"/>
  <c r="G11435"/>
  <c r="G11436"/>
  <c r="G11437"/>
  <c r="G11438"/>
  <c r="G11439"/>
  <c r="G11440"/>
  <c r="G11441"/>
  <c r="G11442"/>
  <c r="G11443"/>
  <c r="G11444"/>
  <c r="G11445"/>
  <c r="G11446"/>
  <c r="G11447"/>
  <c r="G11448"/>
  <c r="G11449"/>
  <c r="G11450"/>
  <c r="G11451"/>
  <c r="G11452"/>
  <c r="G11453"/>
  <c r="G11454"/>
  <c r="G11455"/>
  <c r="G11456"/>
  <c r="G11457"/>
  <c r="G11458"/>
  <c r="G11459"/>
  <c r="G11460"/>
  <c r="G11461"/>
  <c r="G11462"/>
  <c r="G11463"/>
  <c r="G11464"/>
  <c r="G11465"/>
  <c r="G11466"/>
  <c r="G11467"/>
  <c r="G11468"/>
  <c r="G11469"/>
  <c r="G11470"/>
  <c r="G11471"/>
  <c r="G11472"/>
  <c r="G11473"/>
  <c r="G11474"/>
  <c r="G11475"/>
  <c r="G11476"/>
  <c r="G11477"/>
  <c r="G11478"/>
  <c r="G11479"/>
  <c r="G11480"/>
  <c r="G11481"/>
  <c r="G11482"/>
  <c r="G11483"/>
  <c r="G11484"/>
  <c r="G11485"/>
  <c r="G11486"/>
  <c r="G11487"/>
  <c r="G11488"/>
  <c r="G11489"/>
  <c r="G11490"/>
  <c r="G11491"/>
  <c r="G11492"/>
  <c r="G11493"/>
  <c r="G11494"/>
  <c r="G11495"/>
  <c r="G11496"/>
  <c r="G11497"/>
  <c r="G11498"/>
  <c r="G11499"/>
  <c r="G11500"/>
  <c r="G11501"/>
  <c r="G11502"/>
  <c r="G11503"/>
  <c r="G11504"/>
  <c r="G11505"/>
  <c r="G11506"/>
  <c r="G11507"/>
  <c r="G11508"/>
  <c r="G11509"/>
  <c r="G11510"/>
  <c r="G11511"/>
  <c r="G11512"/>
  <c r="G11513"/>
  <c r="G11514"/>
  <c r="G11515"/>
  <c r="G11516"/>
  <c r="G11517"/>
  <c r="G11518"/>
  <c r="G11519"/>
  <c r="G11520"/>
  <c r="G11521"/>
  <c r="G11522"/>
  <c r="G11523"/>
  <c r="G11524"/>
  <c r="G11525"/>
  <c r="G11526"/>
  <c r="G11527"/>
  <c r="G11528"/>
  <c r="G11529"/>
  <c r="G11530"/>
  <c r="G11531"/>
  <c r="G11532"/>
  <c r="G11533"/>
  <c r="G11534"/>
  <c r="G11535"/>
  <c r="G11536"/>
  <c r="G11537"/>
  <c r="G11538"/>
  <c r="G11539"/>
  <c r="G11540"/>
  <c r="G11541"/>
  <c r="G11542"/>
  <c r="G11543"/>
  <c r="G11544"/>
  <c r="G11545"/>
  <c r="G11546"/>
  <c r="G11547"/>
  <c r="G11548"/>
  <c r="G11549"/>
  <c r="G11550"/>
  <c r="G11551"/>
  <c r="G11552"/>
  <c r="G11553"/>
  <c r="G11554"/>
  <c r="G11555"/>
  <c r="G11556"/>
  <c r="G11557"/>
  <c r="G11558"/>
  <c r="G11559"/>
  <c r="G11560"/>
  <c r="G11561"/>
  <c r="G11562"/>
  <c r="G11563"/>
  <c r="G11564"/>
  <c r="G11565"/>
  <c r="G11566"/>
  <c r="G11567"/>
  <c r="G11568"/>
  <c r="G11569"/>
  <c r="G11570"/>
  <c r="G11571"/>
  <c r="G11572"/>
  <c r="G11573"/>
  <c r="G11574"/>
  <c r="G11575"/>
  <c r="G11576"/>
  <c r="G11577"/>
  <c r="G11578"/>
  <c r="G11579"/>
  <c r="G11580"/>
  <c r="G11581"/>
  <c r="G11582"/>
  <c r="G11583"/>
  <c r="G11584"/>
  <c r="G11585"/>
  <c r="G11586"/>
  <c r="G11587"/>
  <c r="G11588"/>
  <c r="G11589"/>
  <c r="G11590"/>
  <c r="G11591"/>
  <c r="G11592"/>
  <c r="G11593"/>
  <c r="G11594"/>
  <c r="G11595"/>
  <c r="G11596"/>
  <c r="G11597"/>
  <c r="G11598"/>
  <c r="G11599"/>
  <c r="G11600"/>
  <c r="G11601"/>
  <c r="G11602"/>
  <c r="G11603"/>
  <c r="G11604"/>
  <c r="G11605"/>
  <c r="G11606"/>
  <c r="G11607"/>
  <c r="G11608"/>
  <c r="G11609"/>
  <c r="G11610"/>
  <c r="G11611"/>
  <c r="G11612"/>
  <c r="G11613"/>
  <c r="G11614"/>
  <c r="G11615"/>
  <c r="G11616"/>
  <c r="G11617"/>
  <c r="G11618"/>
  <c r="G11619"/>
  <c r="G11620"/>
  <c r="G11621"/>
  <c r="G11622"/>
  <c r="G11623"/>
  <c r="G11624"/>
  <c r="G11625"/>
  <c r="G11626"/>
  <c r="G11627"/>
  <c r="G11628"/>
  <c r="G11629"/>
  <c r="G11630"/>
  <c r="G11631"/>
  <c r="G11632"/>
  <c r="G11633"/>
  <c r="G11634"/>
  <c r="G11635"/>
  <c r="G11636"/>
  <c r="G11637"/>
  <c r="G11638"/>
  <c r="G11639"/>
  <c r="G11640"/>
  <c r="G11641"/>
  <c r="G11642"/>
  <c r="G11643"/>
  <c r="G11644"/>
  <c r="G11645"/>
  <c r="G11646"/>
  <c r="G11647"/>
  <c r="G11648"/>
  <c r="G11649"/>
  <c r="G11650"/>
  <c r="G11651"/>
  <c r="G11652"/>
  <c r="G11653"/>
  <c r="G11654"/>
  <c r="G11655"/>
  <c r="G11656"/>
  <c r="G11657"/>
  <c r="G11658"/>
  <c r="G11659"/>
  <c r="G11660"/>
  <c r="G11661"/>
  <c r="G11662"/>
  <c r="G11663"/>
  <c r="G11664"/>
  <c r="G11665"/>
  <c r="G11666"/>
  <c r="G11667"/>
  <c r="G11668"/>
  <c r="G11669"/>
  <c r="G11670"/>
  <c r="G11671"/>
  <c r="G11672"/>
  <c r="G11673"/>
  <c r="G11674"/>
  <c r="G11675"/>
  <c r="G11676"/>
  <c r="G11677"/>
  <c r="G11678"/>
  <c r="G11679"/>
  <c r="G11680"/>
  <c r="G11681"/>
  <c r="G11682"/>
  <c r="G11683"/>
  <c r="G11684"/>
  <c r="G11685"/>
  <c r="G11686"/>
  <c r="G11687"/>
  <c r="G11688"/>
  <c r="G11689"/>
  <c r="G11690"/>
  <c r="G11691"/>
  <c r="G11692"/>
  <c r="G11693"/>
  <c r="G11694"/>
  <c r="G11695"/>
  <c r="G11696"/>
  <c r="G11697"/>
  <c r="G11698"/>
  <c r="G11699"/>
  <c r="G11700"/>
  <c r="G11701"/>
  <c r="G11702"/>
  <c r="G11703"/>
  <c r="G11704"/>
  <c r="G11705"/>
  <c r="G11706"/>
  <c r="G11707"/>
  <c r="G11708"/>
  <c r="G11709"/>
  <c r="G11710"/>
  <c r="G11711"/>
  <c r="G11712"/>
  <c r="G11713"/>
  <c r="G11714"/>
  <c r="G11715"/>
  <c r="G11716"/>
  <c r="G11717"/>
  <c r="G11718"/>
  <c r="G11719"/>
  <c r="G11720"/>
  <c r="G11721"/>
  <c r="G11722"/>
  <c r="G11723"/>
  <c r="G11724"/>
  <c r="G11725"/>
  <c r="G11726"/>
  <c r="G11727"/>
  <c r="G11728"/>
  <c r="G11729"/>
  <c r="G11730"/>
  <c r="G11731"/>
  <c r="G11732"/>
  <c r="G11733"/>
  <c r="G11734"/>
  <c r="G11735"/>
  <c r="G11736"/>
  <c r="G11737"/>
  <c r="G11738"/>
  <c r="G11739"/>
  <c r="G11740"/>
  <c r="G11741"/>
  <c r="G11742"/>
  <c r="G11743"/>
  <c r="G11744"/>
  <c r="G11745"/>
  <c r="G11746"/>
  <c r="G11747"/>
  <c r="G11748"/>
  <c r="G11749"/>
  <c r="G11750"/>
  <c r="G11751"/>
  <c r="G11752"/>
  <c r="G11753"/>
  <c r="G11754"/>
  <c r="G11755"/>
  <c r="G11756"/>
  <c r="G11757"/>
  <c r="G11758"/>
  <c r="G11759"/>
  <c r="G11760"/>
  <c r="G11761"/>
  <c r="G11762"/>
  <c r="G11763"/>
  <c r="G11764"/>
  <c r="G11765"/>
  <c r="G11766"/>
  <c r="G11767"/>
  <c r="G11768"/>
  <c r="G11769"/>
  <c r="G11770"/>
  <c r="G11771"/>
  <c r="G11772"/>
  <c r="G11773"/>
  <c r="G11774"/>
  <c r="G11775"/>
  <c r="G11776"/>
  <c r="G11777"/>
  <c r="G11778"/>
  <c r="G11779"/>
  <c r="G11780"/>
  <c r="G11781"/>
  <c r="G11782"/>
  <c r="G11783"/>
  <c r="G11784"/>
  <c r="G11785"/>
  <c r="G11786"/>
  <c r="G11787"/>
  <c r="G11788"/>
  <c r="G11789"/>
  <c r="G11790"/>
  <c r="G11791"/>
  <c r="G11792"/>
  <c r="G11793"/>
  <c r="G11794"/>
  <c r="G11795"/>
  <c r="G11796"/>
  <c r="G11797"/>
  <c r="G11798"/>
  <c r="G11799"/>
  <c r="G11800"/>
  <c r="G11801"/>
  <c r="G11802"/>
  <c r="G11803"/>
  <c r="G11804"/>
  <c r="G11805"/>
  <c r="G11806"/>
  <c r="G11807"/>
  <c r="G11808"/>
  <c r="G11809"/>
  <c r="G11810"/>
  <c r="G11811"/>
  <c r="G11812"/>
  <c r="G11813"/>
  <c r="G11814"/>
  <c r="G11815"/>
  <c r="G11816"/>
  <c r="G11817"/>
  <c r="G11818"/>
  <c r="G11819"/>
  <c r="G11820"/>
  <c r="G11821"/>
  <c r="G11822"/>
  <c r="G11823"/>
  <c r="G11824"/>
  <c r="G11825"/>
  <c r="G11826"/>
  <c r="G11827"/>
  <c r="G11828"/>
  <c r="G11829"/>
  <c r="G11830"/>
  <c r="G11831"/>
  <c r="G11832"/>
  <c r="G11833"/>
  <c r="G11834"/>
  <c r="G11835"/>
  <c r="G11836"/>
  <c r="G11837"/>
  <c r="G11838"/>
  <c r="G11839"/>
  <c r="G11840"/>
  <c r="G11841"/>
  <c r="G11842"/>
  <c r="G11843"/>
  <c r="G11844"/>
  <c r="G11845"/>
  <c r="G11846"/>
  <c r="G11847"/>
  <c r="G11848"/>
  <c r="G11849"/>
  <c r="G11850"/>
  <c r="G11851"/>
  <c r="G11852"/>
  <c r="G11853"/>
  <c r="G11854"/>
  <c r="G11855"/>
  <c r="G11856"/>
  <c r="G11857"/>
  <c r="G11858"/>
  <c r="G11859"/>
  <c r="G11860"/>
  <c r="G11861"/>
  <c r="G11862"/>
  <c r="G11863"/>
  <c r="G11864"/>
  <c r="G11865"/>
  <c r="G11866"/>
  <c r="G11867"/>
  <c r="G11868"/>
  <c r="G11869"/>
  <c r="G11870"/>
  <c r="G11871"/>
  <c r="G11872"/>
  <c r="G11873"/>
  <c r="G11874"/>
  <c r="G11875"/>
  <c r="G11876"/>
  <c r="G11877"/>
  <c r="G11878"/>
  <c r="G11879"/>
  <c r="G11880"/>
  <c r="G11881"/>
  <c r="G11882"/>
  <c r="G11883"/>
  <c r="G11884"/>
  <c r="G11885"/>
  <c r="G11886"/>
  <c r="G11887"/>
  <c r="G11888"/>
  <c r="G11889"/>
  <c r="G11890"/>
  <c r="G11891"/>
  <c r="G11892"/>
  <c r="G11893"/>
  <c r="G11894"/>
  <c r="G11895"/>
  <c r="G11896"/>
  <c r="G11897"/>
  <c r="G11898"/>
  <c r="G11899"/>
  <c r="G11900"/>
  <c r="G11901"/>
  <c r="G11902"/>
  <c r="G11903"/>
  <c r="G11904"/>
  <c r="G11905"/>
  <c r="G11906"/>
  <c r="G11907"/>
  <c r="G11908"/>
  <c r="G11909"/>
  <c r="G11910"/>
  <c r="G11911"/>
  <c r="G11912"/>
  <c r="G11913"/>
  <c r="G11914"/>
  <c r="G11915"/>
  <c r="G11916"/>
  <c r="G11917"/>
  <c r="G11918"/>
  <c r="G11919"/>
  <c r="G11920"/>
  <c r="G11921"/>
  <c r="G11922"/>
  <c r="G11923"/>
  <c r="G11924"/>
  <c r="G11925"/>
  <c r="G11926"/>
  <c r="G11927"/>
  <c r="G11928"/>
  <c r="G11929"/>
  <c r="G11930"/>
  <c r="G11931"/>
  <c r="G11932"/>
  <c r="G11933"/>
  <c r="G11934"/>
  <c r="G11935"/>
  <c r="G11936"/>
  <c r="G11937"/>
  <c r="G11938"/>
  <c r="G11939"/>
  <c r="G11940"/>
  <c r="G11941"/>
  <c r="G11942"/>
  <c r="G11943"/>
  <c r="G11944"/>
  <c r="G11945"/>
  <c r="G11946"/>
  <c r="G11947"/>
  <c r="G11948"/>
  <c r="G11949"/>
  <c r="G11950"/>
  <c r="G11951"/>
  <c r="G11952"/>
  <c r="G11953"/>
  <c r="G11954"/>
  <c r="G11955"/>
  <c r="G11956"/>
  <c r="G11957"/>
  <c r="G11958"/>
  <c r="G11959"/>
  <c r="G11960"/>
  <c r="G11961"/>
  <c r="G11962"/>
  <c r="G11963"/>
  <c r="G11964"/>
  <c r="G11965"/>
  <c r="G11966"/>
  <c r="G11967"/>
  <c r="G11968"/>
  <c r="G11969"/>
  <c r="G11970"/>
  <c r="G11971"/>
  <c r="G11972"/>
  <c r="G11973"/>
  <c r="G11974"/>
  <c r="G11975"/>
  <c r="G11976"/>
  <c r="G11977"/>
  <c r="G11978"/>
  <c r="G11979"/>
  <c r="G11980"/>
  <c r="G11981"/>
  <c r="G11982"/>
  <c r="G11983"/>
  <c r="G11984"/>
  <c r="G11985"/>
  <c r="G11986"/>
  <c r="G11987"/>
  <c r="G11988"/>
  <c r="G11989"/>
  <c r="G11990"/>
  <c r="G11991"/>
  <c r="G11992"/>
  <c r="G11993"/>
  <c r="G11994"/>
  <c r="G11995"/>
  <c r="G11996"/>
  <c r="G11997"/>
  <c r="G11998"/>
  <c r="G11999"/>
  <c r="G12000"/>
  <c r="G12001"/>
  <c r="G12002"/>
  <c r="G12003"/>
  <c r="G12004"/>
  <c r="G12005"/>
  <c r="G12006"/>
  <c r="G12007"/>
  <c r="G12008"/>
  <c r="G12009"/>
  <c r="G12010"/>
  <c r="G12011"/>
  <c r="G12012"/>
  <c r="G12013"/>
  <c r="G12014"/>
  <c r="G12015"/>
  <c r="G12016"/>
  <c r="G12017"/>
  <c r="G12018"/>
  <c r="G12019"/>
  <c r="G12020"/>
  <c r="G12021"/>
  <c r="G12022"/>
  <c r="G12023"/>
  <c r="G12024"/>
  <c r="G12025"/>
  <c r="G12026"/>
  <c r="G12027"/>
  <c r="G12028"/>
  <c r="G12029"/>
  <c r="G12030"/>
  <c r="G12031"/>
  <c r="G12032"/>
  <c r="G12033"/>
  <c r="G12034"/>
  <c r="G12035"/>
  <c r="G12036"/>
  <c r="G12037"/>
  <c r="G12038"/>
  <c r="G12039"/>
  <c r="G12040"/>
  <c r="G12041"/>
  <c r="G12042"/>
  <c r="G12043"/>
  <c r="G12044"/>
  <c r="G12045"/>
  <c r="G12046"/>
  <c r="G12047"/>
  <c r="G12048"/>
  <c r="G12049"/>
  <c r="G12050"/>
  <c r="G12051"/>
  <c r="G12052"/>
  <c r="G12053"/>
  <c r="G12054"/>
  <c r="G12055"/>
  <c r="G12056"/>
  <c r="G12057"/>
  <c r="G12058"/>
  <c r="G12059"/>
  <c r="G12060"/>
  <c r="G12061"/>
  <c r="G12062"/>
  <c r="G12063"/>
  <c r="G12064"/>
  <c r="G12065"/>
  <c r="G12066"/>
  <c r="G12067"/>
  <c r="G12068"/>
  <c r="G12069"/>
  <c r="G12070"/>
  <c r="G12071"/>
  <c r="G12072"/>
  <c r="G12073"/>
  <c r="G12074"/>
  <c r="G12075"/>
  <c r="G12076"/>
  <c r="G12077"/>
  <c r="G12078"/>
  <c r="G12079"/>
  <c r="G12080"/>
  <c r="G12081"/>
  <c r="G12082"/>
  <c r="G12083"/>
  <c r="G12084"/>
  <c r="G12085"/>
  <c r="G12086"/>
  <c r="G12087"/>
  <c r="G12088"/>
  <c r="G12089"/>
  <c r="G12090"/>
  <c r="G12091"/>
  <c r="G12092"/>
  <c r="G12093"/>
  <c r="G12094"/>
  <c r="G12095"/>
  <c r="G12096"/>
  <c r="G12097"/>
  <c r="G12098"/>
  <c r="G12099"/>
  <c r="G12100"/>
  <c r="G12101"/>
  <c r="G12102"/>
  <c r="G12103"/>
  <c r="G12104"/>
  <c r="G12105"/>
  <c r="G12106"/>
  <c r="G12107"/>
  <c r="G12108"/>
  <c r="G12109"/>
  <c r="G12110"/>
  <c r="G12111"/>
  <c r="G12112"/>
  <c r="G12113"/>
  <c r="G12114"/>
  <c r="G12115"/>
  <c r="G12116"/>
  <c r="G12117"/>
  <c r="G12118"/>
  <c r="G12119"/>
  <c r="G12120"/>
  <c r="G12121"/>
  <c r="G12122"/>
  <c r="G12123"/>
  <c r="G12124"/>
  <c r="G12125"/>
  <c r="G12126"/>
  <c r="G12127"/>
  <c r="G12128"/>
  <c r="G12129"/>
  <c r="G12130"/>
  <c r="G12131"/>
  <c r="G12132"/>
  <c r="G12133"/>
  <c r="G12134"/>
  <c r="G12135"/>
  <c r="G12136"/>
  <c r="G12137"/>
  <c r="G12138"/>
  <c r="G12139"/>
  <c r="G12140"/>
  <c r="G12141"/>
  <c r="G12142"/>
  <c r="G12143"/>
  <c r="G12144"/>
  <c r="G12145"/>
  <c r="G12146"/>
  <c r="G12147"/>
  <c r="G12148"/>
  <c r="G12149"/>
  <c r="G12150"/>
  <c r="G12151"/>
  <c r="G12152"/>
  <c r="G12153"/>
  <c r="G12154"/>
  <c r="G12155"/>
  <c r="G12156"/>
  <c r="G12157"/>
  <c r="G12158"/>
  <c r="G12159"/>
  <c r="G12160"/>
  <c r="G12161"/>
  <c r="G12162"/>
  <c r="G12163"/>
  <c r="G12164"/>
  <c r="G12165"/>
  <c r="G12166"/>
  <c r="G12167"/>
  <c r="G12168"/>
  <c r="G12169"/>
  <c r="G12170"/>
  <c r="G12171"/>
  <c r="G12172"/>
  <c r="G12173"/>
  <c r="G12174"/>
  <c r="G12175"/>
  <c r="G12176"/>
  <c r="G12177"/>
  <c r="G12178"/>
  <c r="G12179"/>
  <c r="G12180"/>
  <c r="G12181"/>
  <c r="G12182"/>
  <c r="G12183"/>
  <c r="G12184"/>
  <c r="G12185"/>
  <c r="G12186"/>
  <c r="G12187"/>
  <c r="G12188"/>
  <c r="G12189"/>
  <c r="G12190"/>
  <c r="G12191"/>
  <c r="G12192"/>
  <c r="G12193"/>
  <c r="G12194"/>
  <c r="G12195"/>
  <c r="G12196"/>
  <c r="G12197"/>
  <c r="G12198"/>
  <c r="G12199"/>
  <c r="G12200"/>
  <c r="G12201"/>
  <c r="G12202"/>
  <c r="G12203"/>
  <c r="G12204"/>
  <c r="G12205"/>
  <c r="G12206"/>
  <c r="G12207"/>
  <c r="G12208"/>
  <c r="G12209"/>
  <c r="G12210"/>
  <c r="G12211"/>
  <c r="G12212"/>
  <c r="G12213"/>
  <c r="G12214"/>
  <c r="G12215"/>
  <c r="G12216"/>
  <c r="G12217"/>
  <c r="G12218"/>
  <c r="G12219"/>
  <c r="G12220"/>
  <c r="G12221"/>
  <c r="G12222"/>
  <c r="G12223"/>
  <c r="G12224"/>
  <c r="G12225"/>
  <c r="G12226"/>
  <c r="G12227"/>
  <c r="G12228"/>
  <c r="G12229"/>
  <c r="G12230"/>
  <c r="G12231"/>
  <c r="G12232"/>
  <c r="G12233"/>
  <c r="G12234"/>
  <c r="G12235"/>
  <c r="G12236"/>
  <c r="G12237"/>
  <c r="G12238"/>
  <c r="G12239"/>
  <c r="G12240"/>
  <c r="G12241"/>
  <c r="G12242"/>
  <c r="G12243"/>
  <c r="G12244"/>
  <c r="G12245"/>
  <c r="G12246"/>
  <c r="G12247"/>
  <c r="G12248"/>
  <c r="G12249"/>
  <c r="G12250"/>
  <c r="G12251"/>
  <c r="G12252"/>
  <c r="G12253"/>
  <c r="G12254"/>
  <c r="G12255"/>
  <c r="G12256"/>
  <c r="G12257"/>
  <c r="G12258"/>
  <c r="G12259"/>
  <c r="G12260"/>
  <c r="G12261"/>
  <c r="G12262"/>
  <c r="G12263"/>
  <c r="G12264"/>
  <c r="G12265"/>
  <c r="G12266"/>
  <c r="G12267"/>
  <c r="G12268"/>
  <c r="G12269"/>
  <c r="G12270"/>
  <c r="G12271"/>
  <c r="G12272"/>
  <c r="G12273"/>
  <c r="G12274"/>
  <c r="G12275"/>
  <c r="G12276"/>
  <c r="G12277"/>
  <c r="G12278"/>
  <c r="G12279"/>
  <c r="G12280"/>
  <c r="G12281"/>
  <c r="G12282"/>
  <c r="G12283"/>
  <c r="G12284"/>
  <c r="G12285"/>
  <c r="G12286"/>
  <c r="G12287"/>
  <c r="G12288"/>
  <c r="G12289"/>
  <c r="G12290"/>
  <c r="G12291"/>
  <c r="G12292"/>
  <c r="G12293"/>
  <c r="G12294"/>
  <c r="G12295"/>
  <c r="G12296"/>
  <c r="G12297"/>
  <c r="G12298"/>
  <c r="G12299"/>
  <c r="G12300"/>
  <c r="G12301"/>
  <c r="G12302"/>
  <c r="G12303"/>
  <c r="G12304"/>
  <c r="G12305"/>
  <c r="G12306"/>
  <c r="G12307"/>
  <c r="G12308"/>
  <c r="G12309"/>
  <c r="G12310"/>
  <c r="G12311"/>
  <c r="G12312"/>
  <c r="G12313"/>
  <c r="G12314"/>
  <c r="G12315"/>
  <c r="G12316"/>
  <c r="G12317"/>
  <c r="G12318"/>
  <c r="G12319"/>
  <c r="G12320"/>
  <c r="G12321"/>
  <c r="G12322"/>
  <c r="G12323"/>
  <c r="G12324"/>
  <c r="G12325"/>
  <c r="G12326"/>
  <c r="G12327"/>
  <c r="G12328"/>
  <c r="G12329"/>
  <c r="G12330"/>
  <c r="G12331"/>
  <c r="G12332"/>
  <c r="G12333"/>
  <c r="G12334"/>
  <c r="G12335"/>
  <c r="G12336"/>
  <c r="G12337"/>
  <c r="G12338"/>
  <c r="G12339"/>
  <c r="G12340"/>
  <c r="G12341"/>
  <c r="G12342"/>
  <c r="G12343"/>
  <c r="G12344"/>
  <c r="G12345"/>
  <c r="G12346"/>
  <c r="G12347"/>
  <c r="G12348"/>
  <c r="G12349"/>
  <c r="G12350"/>
  <c r="G12351"/>
  <c r="G12352"/>
  <c r="G12353"/>
  <c r="G12354"/>
  <c r="G12355"/>
  <c r="G12356"/>
  <c r="G12357"/>
  <c r="G12358"/>
  <c r="G12359"/>
  <c r="G12360"/>
  <c r="G12361"/>
  <c r="G12362"/>
  <c r="G12363"/>
  <c r="G12364"/>
  <c r="G12365"/>
  <c r="G12366"/>
  <c r="G12367"/>
  <c r="G12368"/>
  <c r="G12369"/>
  <c r="G12370"/>
  <c r="G12371"/>
  <c r="G12372"/>
  <c r="G12373"/>
  <c r="G12374"/>
  <c r="G12375"/>
  <c r="G12376"/>
  <c r="G12377"/>
  <c r="G12378"/>
  <c r="G12379"/>
  <c r="G12380"/>
  <c r="G12381"/>
  <c r="G12382"/>
  <c r="G12383"/>
  <c r="G12384"/>
  <c r="G12385"/>
  <c r="G12386"/>
  <c r="G12387"/>
  <c r="G12388"/>
  <c r="G12389"/>
  <c r="G12390"/>
  <c r="G12391"/>
  <c r="G12392"/>
  <c r="G12393"/>
  <c r="G12394"/>
  <c r="G12395"/>
  <c r="G12396"/>
  <c r="G12397"/>
  <c r="G12398"/>
  <c r="G12399"/>
  <c r="G12400"/>
  <c r="G12401"/>
  <c r="G12402"/>
  <c r="G12403"/>
  <c r="G12404"/>
  <c r="G12405"/>
  <c r="G12406"/>
  <c r="G12407"/>
  <c r="G12408"/>
  <c r="G12409"/>
  <c r="G12410"/>
  <c r="G12411"/>
  <c r="G12412"/>
  <c r="G12413"/>
  <c r="G12414"/>
  <c r="G12415"/>
  <c r="G12416"/>
  <c r="G12417"/>
  <c r="G12418"/>
  <c r="G12419"/>
  <c r="G12420"/>
  <c r="G12421"/>
  <c r="G12422"/>
  <c r="G12423"/>
  <c r="G12424"/>
  <c r="G12425"/>
  <c r="G12426"/>
  <c r="G12427"/>
  <c r="G12428"/>
  <c r="G12429"/>
  <c r="G12430"/>
  <c r="G12431"/>
  <c r="G12432"/>
  <c r="G12433"/>
  <c r="G12434"/>
  <c r="G12435"/>
  <c r="G12436"/>
  <c r="G12437"/>
  <c r="G12438"/>
  <c r="G12439"/>
  <c r="G12440"/>
  <c r="G12441"/>
  <c r="G12442"/>
  <c r="G12443"/>
  <c r="G12444"/>
  <c r="G12445"/>
  <c r="G12446"/>
  <c r="G12447"/>
  <c r="G12448"/>
  <c r="G12449"/>
  <c r="G12450"/>
  <c r="G12451"/>
  <c r="G12452"/>
  <c r="G12453"/>
  <c r="G12454"/>
  <c r="G12455"/>
  <c r="G12456"/>
  <c r="G12457"/>
  <c r="G12458"/>
  <c r="G12459"/>
  <c r="G12460"/>
  <c r="G12461"/>
  <c r="G12462"/>
  <c r="G12463"/>
  <c r="G12464"/>
  <c r="G12465"/>
  <c r="G12466"/>
  <c r="G12467"/>
  <c r="G12468"/>
  <c r="G12469"/>
  <c r="G12470"/>
  <c r="G12471"/>
  <c r="G12472"/>
  <c r="G12473"/>
  <c r="G12474"/>
  <c r="G12475"/>
  <c r="G12476"/>
  <c r="G12477"/>
  <c r="G12478"/>
  <c r="G12479"/>
  <c r="G12480"/>
  <c r="G12481"/>
  <c r="G12482"/>
  <c r="G12483"/>
  <c r="G12484"/>
  <c r="G12485"/>
  <c r="G12486"/>
  <c r="G12487"/>
  <c r="G12488"/>
  <c r="G12489"/>
  <c r="G12490"/>
  <c r="G12491"/>
  <c r="G12492"/>
  <c r="G12493"/>
  <c r="G12494"/>
  <c r="G12495"/>
  <c r="G12496"/>
  <c r="G12497"/>
  <c r="G12498"/>
  <c r="G12499"/>
  <c r="G12500"/>
  <c r="G12501"/>
  <c r="G12502"/>
  <c r="G12503"/>
  <c r="G12504"/>
  <c r="G12505"/>
  <c r="G12506"/>
  <c r="G12507"/>
  <c r="G12508"/>
  <c r="G12509"/>
  <c r="G12510"/>
  <c r="G12511"/>
  <c r="G12512"/>
  <c r="G12513"/>
  <c r="G12514"/>
  <c r="G12515"/>
  <c r="G12516"/>
  <c r="G12517"/>
  <c r="G12518"/>
  <c r="G12519"/>
  <c r="G12520"/>
  <c r="G12521"/>
  <c r="G12522"/>
  <c r="G12523"/>
  <c r="G12524"/>
  <c r="G12525"/>
  <c r="G12526"/>
  <c r="G12527"/>
  <c r="G12528"/>
  <c r="G12529"/>
  <c r="G12530"/>
  <c r="G12531"/>
  <c r="G12532"/>
  <c r="G12533"/>
  <c r="G12534"/>
  <c r="G12535"/>
  <c r="G12536"/>
  <c r="G12537"/>
  <c r="G12538"/>
  <c r="G12539"/>
  <c r="G12540"/>
  <c r="G12541"/>
  <c r="G12542"/>
  <c r="G12543"/>
  <c r="G12544"/>
  <c r="G12545"/>
  <c r="G12546"/>
  <c r="G12547"/>
  <c r="G12548"/>
  <c r="G12549"/>
  <c r="G12550"/>
  <c r="G12551"/>
  <c r="G12552"/>
  <c r="G12553"/>
  <c r="G12554"/>
  <c r="G12555"/>
  <c r="G12556"/>
  <c r="G12557"/>
  <c r="G12558"/>
  <c r="G12559"/>
  <c r="G12560"/>
  <c r="G12561"/>
  <c r="G12562"/>
  <c r="G12563"/>
  <c r="G12564"/>
  <c r="G12565"/>
  <c r="G12566"/>
  <c r="G12567"/>
  <c r="G12568"/>
  <c r="G12569"/>
  <c r="G12570"/>
  <c r="G12571"/>
  <c r="G12572"/>
  <c r="G12573"/>
  <c r="G12574"/>
  <c r="G12575"/>
  <c r="G12576"/>
  <c r="G12577"/>
  <c r="G12578"/>
  <c r="G12579"/>
  <c r="G12580"/>
  <c r="G12581"/>
  <c r="G12582"/>
  <c r="G12583"/>
  <c r="G12584"/>
  <c r="G12585"/>
  <c r="G12586"/>
  <c r="G12587"/>
  <c r="G12588"/>
  <c r="G12589"/>
  <c r="G12590"/>
  <c r="G12591"/>
  <c r="G12592"/>
  <c r="G12593"/>
  <c r="G12594"/>
  <c r="G12595"/>
  <c r="G12596"/>
  <c r="G12597"/>
  <c r="G12598"/>
  <c r="G12599"/>
  <c r="G12600"/>
  <c r="G12601"/>
  <c r="G12602"/>
  <c r="G12603"/>
  <c r="G12604"/>
  <c r="G12605"/>
  <c r="G12606"/>
  <c r="G12607"/>
  <c r="G12608"/>
  <c r="G12609"/>
  <c r="G12610"/>
  <c r="G12611"/>
  <c r="G12612"/>
  <c r="G12613"/>
  <c r="G12614"/>
  <c r="G12615"/>
  <c r="G12616"/>
  <c r="G12617"/>
  <c r="G12618"/>
  <c r="G12619"/>
  <c r="G12620"/>
  <c r="G12621"/>
  <c r="G12622"/>
  <c r="G12623"/>
  <c r="G12624"/>
  <c r="G12625"/>
  <c r="G12626"/>
  <c r="G12627"/>
  <c r="G12628"/>
  <c r="G12629"/>
  <c r="G12630"/>
  <c r="G12631"/>
  <c r="G12632"/>
  <c r="G12633"/>
  <c r="G12634"/>
  <c r="G12635"/>
  <c r="G12636"/>
  <c r="G12637"/>
  <c r="G12638"/>
  <c r="G12639"/>
  <c r="G12640"/>
  <c r="G12641"/>
  <c r="G12642"/>
  <c r="G12643"/>
  <c r="G12644"/>
  <c r="G12645"/>
  <c r="G12646"/>
  <c r="G12647"/>
  <c r="G12648"/>
  <c r="G12649"/>
  <c r="G12650"/>
  <c r="G12651"/>
  <c r="G12652"/>
  <c r="G12653"/>
  <c r="G12654"/>
  <c r="G12655"/>
  <c r="G12656"/>
  <c r="G12657"/>
  <c r="G12658"/>
  <c r="G12659"/>
  <c r="G12660"/>
  <c r="G12661"/>
  <c r="G12662"/>
  <c r="G12663"/>
  <c r="G12664"/>
  <c r="G12665"/>
  <c r="G12666"/>
  <c r="G12667"/>
  <c r="G12668"/>
  <c r="G12669"/>
  <c r="G12670"/>
  <c r="G12671"/>
  <c r="G12672"/>
  <c r="G12673"/>
  <c r="G12674"/>
  <c r="G12675"/>
  <c r="G12676"/>
  <c r="G12677"/>
  <c r="G12678"/>
  <c r="G12679"/>
  <c r="G12680"/>
  <c r="G12681"/>
  <c r="G12682"/>
  <c r="G12683"/>
  <c r="G12684"/>
  <c r="G12685"/>
  <c r="G12686"/>
  <c r="G12687"/>
  <c r="G12688"/>
  <c r="G12689"/>
  <c r="G12690"/>
  <c r="G12691"/>
  <c r="G12692"/>
  <c r="G12693"/>
  <c r="G12694"/>
  <c r="G12695"/>
  <c r="G12696"/>
  <c r="G12697"/>
  <c r="G12698"/>
  <c r="G12699"/>
  <c r="G12700"/>
  <c r="G12701"/>
  <c r="G12702"/>
  <c r="G12703"/>
  <c r="G12704"/>
  <c r="G12705"/>
  <c r="G12706"/>
  <c r="G12707"/>
  <c r="G12708"/>
  <c r="G12709"/>
  <c r="G12710"/>
  <c r="G12711"/>
  <c r="G12712"/>
  <c r="G12713"/>
  <c r="G12714"/>
  <c r="G12715"/>
  <c r="G12716"/>
  <c r="G12717"/>
  <c r="G12718"/>
  <c r="G12719"/>
  <c r="G12720"/>
  <c r="G12721"/>
  <c r="G12722"/>
  <c r="G12723"/>
  <c r="G12724"/>
  <c r="G12725"/>
  <c r="G12726"/>
  <c r="G12727"/>
  <c r="G12728"/>
  <c r="G12729"/>
  <c r="G12730"/>
  <c r="G12731"/>
  <c r="G12732"/>
  <c r="G12733"/>
  <c r="G12734"/>
  <c r="G12735"/>
  <c r="G12736"/>
  <c r="G12737"/>
  <c r="G12738"/>
  <c r="G12739"/>
  <c r="G12740"/>
  <c r="G12741"/>
  <c r="G12742"/>
  <c r="G12743"/>
  <c r="G12744"/>
  <c r="G12745"/>
  <c r="G12746"/>
  <c r="G12747"/>
  <c r="G12748"/>
  <c r="G12749"/>
  <c r="G12750"/>
  <c r="G12751"/>
  <c r="G12752"/>
  <c r="G12753"/>
  <c r="G12754"/>
  <c r="G12755"/>
  <c r="G12756"/>
  <c r="G12757"/>
  <c r="G12758"/>
  <c r="G12759"/>
  <c r="G12760"/>
  <c r="G12761"/>
  <c r="G12762"/>
  <c r="G12763"/>
  <c r="G12764"/>
  <c r="G12765"/>
  <c r="G12766"/>
  <c r="G12767"/>
  <c r="G12768"/>
  <c r="G12769"/>
  <c r="G12770"/>
  <c r="G12771"/>
  <c r="G12772"/>
  <c r="G12773"/>
  <c r="G12774"/>
  <c r="G12775"/>
  <c r="G12776"/>
  <c r="G12777"/>
  <c r="G12778"/>
  <c r="G12779"/>
  <c r="G12780"/>
  <c r="G12781"/>
  <c r="G12782"/>
  <c r="G12783"/>
  <c r="G12784"/>
  <c r="G12785"/>
  <c r="G12786"/>
  <c r="G12787"/>
  <c r="G12788"/>
  <c r="G12789"/>
  <c r="G12790"/>
  <c r="G12791"/>
  <c r="G12792"/>
  <c r="G12793"/>
  <c r="G12794"/>
  <c r="G12795"/>
  <c r="G12796"/>
  <c r="G12797"/>
  <c r="G12798"/>
  <c r="G12799"/>
  <c r="G12800"/>
  <c r="G12801"/>
  <c r="G12802"/>
  <c r="G12803"/>
  <c r="G12804"/>
  <c r="G12805"/>
  <c r="G12806"/>
  <c r="G12807"/>
  <c r="G12808"/>
  <c r="G12809"/>
  <c r="G12810"/>
  <c r="G12811"/>
  <c r="G12812"/>
  <c r="G12813"/>
  <c r="G12814"/>
  <c r="G12815"/>
  <c r="G12816"/>
  <c r="G12817"/>
  <c r="G12818"/>
  <c r="G12819"/>
  <c r="G12820"/>
  <c r="G12821"/>
  <c r="G12822"/>
  <c r="G12823"/>
  <c r="G12824"/>
  <c r="G12825"/>
  <c r="G12826"/>
  <c r="G12827"/>
  <c r="G12828"/>
  <c r="G12829"/>
  <c r="G12830"/>
  <c r="G12831"/>
  <c r="G12832"/>
  <c r="G12833"/>
  <c r="G12834"/>
  <c r="G12835"/>
  <c r="G12836"/>
  <c r="G12837"/>
  <c r="G12838"/>
  <c r="G12839"/>
  <c r="G12840"/>
  <c r="G12841"/>
  <c r="G12842"/>
  <c r="G12843"/>
  <c r="G12844"/>
  <c r="G12845"/>
  <c r="G12846"/>
  <c r="G12847"/>
  <c r="G12848"/>
  <c r="G12849"/>
  <c r="G12850"/>
  <c r="G12851"/>
  <c r="G12852"/>
  <c r="G12853"/>
  <c r="G12854"/>
  <c r="G12855"/>
  <c r="G12856"/>
  <c r="G12857"/>
  <c r="G12858"/>
  <c r="G12859"/>
  <c r="G12860"/>
  <c r="G12861"/>
  <c r="G12862"/>
  <c r="G12863"/>
  <c r="G12864"/>
  <c r="G12865"/>
  <c r="G12866"/>
  <c r="G12867"/>
  <c r="G12868"/>
  <c r="G12869"/>
  <c r="G12870"/>
  <c r="G12871"/>
  <c r="G12872"/>
  <c r="G12873"/>
  <c r="G12874"/>
  <c r="G12875"/>
  <c r="G12876"/>
  <c r="G12877"/>
  <c r="G12878"/>
  <c r="G12879"/>
  <c r="G12880"/>
  <c r="G12881"/>
  <c r="G12882"/>
  <c r="G12883"/>
  <c r="G12884"/>
  <c r="G12885"/>
  <c r="G12886"/>
  <c r="G12887"/>
  <c r="G12888"/>
  <c r="G12889"/>
  <c r="G12890"/>
  <c r="G12891"/>
  <c r="G12892"/>
  <c r="G12893"/>
  <c r="G12894"/>
  <c r="G12895"/>
  <c r="G12896"/>
  <c r="G12897"/>
  <c r="G12898"/>
  <c r="G12899"/>
  <c r="G12900"/>
  <c r="G12901"/>
  <c r="G12902"/>
  <c r="G12903"/>
  <c r="G12904"/>
  <c r="G12905"/>
  <c r="G12906"/>
  <c r="G12907"/>
  <c r="G12908"/>
  <c r="G12909"/>
  <c r="G12910"/>
  <c r="G12911"/>
  <c r="G12912"/>
  <c r="G12913"/>
  <c r="G12914"/>
  <c r="G12915"/>
  <c r="G12916"/>
  <c r="G12917"/>
  <c r="G12918"/>
  <c r="G12919"/>
  <c r="G12920"/>
  <c r="G12921"/>
  <c r="G12922"/>
  <c r="G12923"/>
  <c r="G12924"/>
  <c r="G12925"/>
  <c r="G12926"/>
  <c r="G12927"/>
  <c r="G12928"/>
  <c r="G12929"/>
  <c r="G12930"/>
  <c r="G12931"/>
  <c r="G12932"/>
  <c r="G12933"/>
  <c r="G12934"/>
  <c r="G12935"/>
  <c r="G12936"/>
  <c r="G12937"/>
  <c r="G12938"/>
  <c r="G12939"/>
  <c r="G12940"/>
  <c r="G12941"/>
  <c r="G12942"/>
  <c r="G12943"/>
  <c r="G12944"/>
  <c r="G12945"/>
  <c r="G12946"/>
  <c r="G12947"/>
  <c r="G12948"/>
  <c r="G12949"/>
  <c r="G12950"/>
  <c r="G12951"/>
  <c r="G12952"/>
  <c r="G12953"/>
  <c r="G12954"/>
  <c r="G12955"/>
  <c r="G12956"/>
  <c r="G12957"/>
  <c r="G12958"/>
  <c r="G12959"/>
  <c r="G12960"/>
  <c r="G12961"/>
  <c r="G12962"/>
  <c r="G12963"/>
  <c r="G12964"/>
  <c r="G12965"/>
  <c r="G12966"/>
  <c r="G12967"/>
  <c r="G12968"/>
  <c r="G12969"/>
  <c r="G12970"/>
  <c r="G12971"/>
  <c r="G12972"/>
  <c r="G12973"/>
  <c r="G12974"/>
  <c r="G12975"/>
  <c r="G12976"/>
  <c r="G12977"/>
  <c r="G12978"/>
  <c r="G12979"/>
  <c r="G12980"/>
  <c r="G12981"/>
  <c r="G12982"/>
  <c r="G12983"/>
  <c r="G12984"/>
  <c r="G12985"/>
  <c r="G12986"/>
  <c r="G12987"/>
  <c r="G12988"/>
  <c r="G12989"/>
  <c r="G12990"/>
  <c r="G12991"/>
  <c r="G12992"/>
  <c r="G12993"/>
  <c r="G12994"/>
  <c r="G12995"/>
  <c r="G12996"/>
  <c r="G12997"/>
  <c r="G12998"/>
  <c r="G12999"/>
  <c r="G13000"/>
  <c r="G13001"/>
  <c r="G13002"/>
  <c r="G13003"/>
  <c r="G13004"/>
  <c r="G13005"/>
  <c r="G13006"/>
  <c r="G13007"/>
  <c r="G13008"/>
  <c r="G13009"/>
  <c r="G13010"/>
  <c r="G13011"/>
  <c r="G13012"/>
  <c r="G13013"/>
  <c r="G13014"/>
  <c r="G13015"/>
  <c r="G13016"/>
  <c r="G13017"/>
  <c r="G13018"/>
  <c r="G13019"/>
  <c r="G13020"/>
  <c r="G13021"/>
  <c r="G13022"/>
  <c r="G13023"/>
  <c r="G13024"/>
  <c r="G13025"/>
  <c r="G13026"/>
  <c r="G13027"/>
  <c r="G13028"/>
  <c r="G13029"/>
  <c r="G13030"/>
  <c r="G13031"/>
  <c r="G13032"/>
  <c r="G13033"/>
  <c r="G13034"/>
  <c r="G13035"/>
  <c r="G13036"/>
  <c r="G13037"/>
  <c r="G13038"/>
  <c r="G13039"/>
  <c r="G13040"/>
  <c r="G13041"/>
  <c r="G13042"/>
  <c r="G13043"/>
  <c r="G13044"/>
  <c r="G13045"/>
  <c r="G13046"/>
  <c r="G13047"/>
  <c r="G13048"/>
  <c r="G13049"/>
  <c r="G13050"/>
  <c r="G13051"/>
  <c r="G13052"/>
  <c r="G13053"/>
  <c r="G13054"/>
  <c r="G13055"/>
  <c r="G13056"/>
  <c r="G13057"/>
  <c r="G13058"/>
  <c r="G13059"/>
  <c r="G13060"/>
  <c r="G13061"/>
  <c r="G13062"/>
  <c r="G13063"/>
  <c r="G13064"/>
  <c r="G13065"/>
  <c r="G13066"/>
  <c r="G13067"/>
  <c r="G13068"/>
  <c r="G13069"/>
  <c r="G13070"/>
  <c r="G13071"/>
  <c r="G13072"/>
  <c r="G13073"/>
  <c r="G13074"/>
  <c r="G13075"/>
  <c r="G13076"/>
  <c r="G13077"/>
  <c r="G13078"/>
  <c r="G13079"/>
  <c r="G13080"/>
  <c r="G13081"/>
  <c r="G13082"/>
  <c r="G13083"/>
  <c r="G13084"/>
  <c r="G13085"/>
  <c r="G13086"/>
  <c r="G13087"/>
  <c r="G13088"/>
  <c r="G13089"/>
  <c r="G13090"/>
  <c r="G13091"/>
  <c r="G13092"/>
  <c r="G13093"/>
  <c r="G13094"/>
  <c r="G13095"/>
  <c r="G13096"/>
  <c r="G13097"/>
  <c r="G13098"/>
  <c r="G13099"/>
  <c r="G13100"/>
  <c r="G13101"/>
  <c r="G13102"/>
  <c r="G13103"/>
  <c r="G13104"/>
  <c r="G13105"/>
  <c r="G13106"/>
  <c r="G13107"/>
  <c r="G13108"/>
  <c r="G13109"/>
  <c r="G13110"/>
  <c r="G13111"/>
  <c r="G13112"/>
  <c r="G13113"/>
  <c r="G13114"/>
  <c r="G13115"/>
  <c r="G13116"/>
  <c r="G13117"/>
  <c r="G13118"/>
  <c r="G13119"/>
  <c r="G13120"/>
  <c r="G13121"/>
  <c r="G13122"/>
  <c r="G13123"/>
  <c r="G13124"/>
  <c r="G13125"/>
  <c r="G13126"/>
  <c r="G13127"/>
  <c r="G13128"/>
  <c r="G13129"/>
  <c r="G13130"/>
  <c r="G13131"/>
  <c r="G13132"/>
  <c r="G13133"/>
  <c r="G13134"/>
  <c r="G13135"/>
  <c r="G13136"/>
  <c r="G13137"/>
  <c r="G13138"/>
  <c r="G13139"/>
  <c r="G13140"/>
  <c r="G13141"/>
  <c r="G13142"/>
  <c r="G13143"/>
  <c r="G13144"/>
  <c r="G13145"/>
  <c r="G13146"/>
  <c r="G13147"/>
  <c r="G13148"/>
  <c r="G13149"/>
  <c r="G13150"/>
  <c r="G13151"/>
  <c r="G13152"/>
  <c r="G13153"/>
  <c r="G13154"/>
  <c r="G13155"/>
  <c r="G13156"/>
  <c r="G13157"/>
  <c r="G13158"/>
  <c r="G13159"/>
  <c r="G13160"/>
  <c r="G13161"/>
  <c r="G13162"/>
  <c r="G13163"/>
  <c r="G13164"/>
  <c r="G13165"/>
  <c r="G13166"/>
  <c r="G13167"/>
  <c r="G13168"/>
  <c r="G13169"/>
  <c r="G13170"/>
  <c r="G13171"/>
  <c r="G13172"/>
  <c r="G13173"/>
  <c r="G13174"/>
  <c r="G13175"/>
  <c r="G13176"/>
  <c r="G13177"/>
  <c r="G13178"/>
  <c r="G13179"/>
  <c r="G13180"/>
  <c r="G13181"/>
  <c r="G13182"/>
  <c r="G13183"/>
  <c r="G13184"/>
  <c r="G13185"/>
  <c r="G13186"/>
  <c r="G13187"/>
  <c r="G13188"/>
  <c r="G13189"/>
  <c r="G13190"/>
  <c r="G13191"/>
  <c r="G13192"/>
  <c r="G13193"/>
  <c r="G13194"/>
  <c r="G13195"/>
  <c r="G13196"/>
  <c r="G13197"/>
  <c r="G13198"/>
  <c r="G13199"/>
  <c r="G13200"/>
  <c r="G13201"/>
  <c r="G13202"/>
  <c r="G13203"/>
  <c r="G13204"/>
  <c r="G13205"/>
  <c r="G13206"/>
  <c r="G13207"/>
  <c r="G13208"/>
  <c r="G13209"/>
  <c r="G13210"/>
  <c r="G13211"/>
  <c r="G13212"/>
  <c r="G13213"/>
  <c r="G13214"/>
  <c r="G13215"/>
  <c r="G13216"/>
  <c r="G13217"/>
  <c r="G13218"/>
  <c r="G13219"/>
  <c r="G13220"/>
  <c r="G13221"/>
  <c r="G13222"/>
  <c r="G13223"/>
  <c r="G13224"/>
  <c r="G13225"/>
  <c r="G13226"/>
  <c r="G13227"/>
  <c r="G13228"/>
  <c r="G13229"/>
  <c r="G13230"/>
  <c r="G13231"/>
  <c r="G13232"/>
  <c r="G13233"/>
  <c r="G13234"/>
  <c r="G13235"/>
  <c r="G13236"/>
  <c r="G13237"/>
  <c r="G13238"/>
  <c r="G13239"/>
  <c r="G13240"/>
  <c r="G13241"/>
  <c r="G13242"/>
  <c r="G13243"/>
  <c r="G13244"/>
  <c r="G13245"/>
  <c r="G13246"/>
  <c r="G13247"/>
  <c r="G13248"/>
  <c r="G13249"/>
  <c r="G13250"/>
  <c r="G13251"/>
  <c r="G13252"/>
  <c r="G13253"/>
  <c r="G13254"/>
  <c r="G13255"/>
  <c r="G13256"/>
  <c r="G13257"/>
  <c r="G13258"/>
  <c r="G13259"/>
  <c r="G13260"/>
  <c r="G13261"/>
  <c r="G13262"/>
  <c r="G13263"/>
  <c r="G13264"/>
  <c r="G13265"/>
  <c r="G13266"/>
  <c r="G13267"/>
  <c r="G13268"/>
  <c r="G13269"/>
  <c r="G13270"/>
  <c r="G13271"/>
  <c r="G13272"/>
  <c r="G13273"/>
  <c r="G13274"/>
  <c r="G13275"/>
  <c r="G13276"/>
  <c r="G13277"/>
  <c r="G13278"/>
  <c r="G13279"/>
  <c r="G13280"/>
  <c r="G13281"/>
  <c r="G13282"/>
  <c r="G13283"/>
  <c r="G13284"/>
  <c r="G13285"/>
  <c r="G13286"/>
  <c r="G13287"/>
  <c r="G13288"/>
  <c r="G13289"/>
  <c r="G13290"/>
  <c r="G13291"/>
  <c r="G13292"/>
  <c r="G13293"/>
  <c r="G13294"/>
  <c r="G13295"/>
  <c r="G13296"/>
  <c r="G13297"/>
  <c r="G13298"/>
  <c r="G13299"/>
  <c r="G13300"/>
  <c r="G13301"/>
  <c r="G13302"/>
  <c r="G13303"/>
  <c r="G13304"/>
  <c r="G13305"/>
  <c r="G13306"/>
  <c r="G13307"/>
  <c r="G13308"/>
  <c r="G13309"/>
  <c r="G13310"/>
  <c r="G13311"/>
  <c r="G13312"/>
  <c r="G13313"/>
  <c r="G13314"/>
  <c r="G13315"/>
  <c r="G13316"/>
  <c r="G13317"/>
  <c r="G13318"/>
  <c r="G13319"/>
  <c r="G13320"/>
  <c r="G13321"/>
  <c r="G13322"/>
  <c r="G13323"/>
  <c r="G13324"/>
  <c r="G13325"/>
  <c r="G13326"/>
  <c r="G13327"/>
  <c r="G13328"/>
  <c r="G13329"/>
  <c r="G13330"/>
  <c r="G13331"/>
  <c r="G13332"/>
  <c r="G13333"/>
  <c r="G13334"/>
  <c r="G13335"/>
  <c r="G13336"/>
  <c r="G13337"/>
  <c r="G13338"/>
  <c r="G13339"/>
  <c r="G13340"/>
  <c r="G13341"/>
  <c r="G13342"/>
  <c r="G13343"/>
  <c r="G13344"/>
  <c r="G13345"/>
  <c r="G13346"/>
  <c r="G13347"/>
  <c r="G13348"/>
  <c r="G13349"/>
  <c r="G13350"/>
  <c r="G13351"/>
  <c r="G13352"/>
  <c r="G13353"/>
  <c r="G13354"/>
  <c r="G13355"/>
  <c r="G13356"/>
  <c r="G13357"/>
  <c r="G13358"/>
  <c r="G13359"/>
  <c r="G13360"/>
  <c r="G13361"/>
  <c r="G13362"/>
  <c r="G13363"/>
  <c r="G13364"/>
  <c r="G13365"/>
  <c r="G13366"/>
  <c r="G13367"/>
  <c r="G13368"/>
  <c r="G13369"/>
  <c r="G13370"/>
  <c r="G13371"/>
  <c r="G13372"/>
  <c r="G13373"/>
  <c r="G13374"/>
  <c r="G13375"/>
  <c r="G13376"/>
  <c r="G13377"/>
  <c r="G13378"/>
  <c r="G13379"/>
  <c r="G13380"/>
  <c r="G13381"/>
  <c r="G13382"/>
  <c r="G13383"/>
  <c r="G13384"/>
  <c r="G13385"/>
  <c r="G13386"/>
  <c r="G13387"/>
  <c r="G13388"/>
  <c r="G13389"/>
  <c r="G13390"/>
  <c r="G13391"/>
  <c r="G13392"/>
  <c r="G13393"/>
  <c r="G13394"/>
  <c r="G13395"/>
  <c r="G13396"/>
  <c r="G13397"/>
  <c r="G13398"/>
  <c r="G13399"/>
  <c r="G13400"/>
  <c r="G13401"/>
  <c r="G13402"/>
  <c r="G13403"/>
  <c r="G13404"/>
  <c r="G13405"/>
  <c r="G13406"/>
  <c r="G13407"/>
  <c r="G13408"/>
  <c r="G13409"/>
  <c r="G13410"/>
  <c r="G13411"/>
  <c r="G13412"/>
  <c r="G13413"/>
  <c r="G13414"/>
  <c r="G13415"/>
  <c r="G13416"/>
  <c r="G13417"/>
  <c r="G13418"/>
  <c r="G13419"/>
  <c r="G13420"/>
  <c r="G13421"/>
  <c r="G13422"/>
  <c r="G13423"/>
  <c r="G13424"/>
  <c r="G13425"/>
  <c r="G13426"/>
  <c r="G13427"/>
  <c r="G13428"/>
  <c r="G13429"/>
  <c r="G13430"/>
  <c r="G13431"/>
  <c r="G13432"/>
  <c r="G13433"/>
  <c r="G13434"/>
  <c r="G13435"/>
  <c r="G13436"/>
  <c r="G13437"/>
  <c r="G13438"/>
  <c r="G13439"/>
  <c r="G13440"/>
  <c r="G13441"/>
  <c r="G13442"/>
  <c r="G13443"/>
  <c r="G13444"/>
  <c r="G13445"/>
  <c r="G13446"/>
  <c r="G13447"/>
  <c r="G13448"/>
  <c r="G13449"/>
  <c r="G13450"/>
  <c r="G13451"/>
  <c r="G13452"/>
  <c r="G13453"/>
  <c r="G13454"/>
  <c r="G13455"/>
  <c r="G13456"/>
  <c r="G13457"/>
  <c r="G13458"/>
  <c r="G13459"/>
  <c r="G13460"/>
  <c r="G13461"/>
  <c r="G13462"/>
  <c r="G13463"/>
  <c r="G13464"/>
  <c r="G13465"/>
  <c r="G13466"/>
  <c r="G13467"/>
  <c r="G13468"/>
  <c r="G13469"/>
  <c r="G13470"/>
  <c r="G13471"/>
  <c r="G13472"/>
  <c r="G13473"/>
  <c r="G13474"/>
  <c r="G13475"/>
  <c r="G13476"/>
  <c r="G13477"/>
  <c r="G13478"/>
  <c r="G13479"/>
  <c r="G13480"/>
  <c r="G13481"/>
  <c r="G13482"/>
  <c r="G13483"/>
  <c r="G13484"/>
  <c r="G13485"/>
  <c r="G13486"/>
  <c r="G13487"/>
  <c r="G13488"/>
  <c r="G13489"/>
  <c r="G13490"/>
  <c r="G13491"/>
  <c r="G13492"/>
  <c r="G13493"/>
  <c r="G13494"/>
  <c r="G13495"/>
  <c r="G13496"/>
  <c r="G13497"/>
  <c r="G13498"/>
  <c r="G13499"/>
  <c r="G13500"/>
  <c r="G13501"/>
  <c r="G13502"/>
  <c r="G13503"/>
  <c r="G13504"/>
  <c r="G13505"/>
  <c r="G13506"/>
  <c r="G13507"/>
  <c r="G13508"/>
  <c r="G13509"/>
  <c r="G13510"/>
  <c r="G13511"/>
  <c r="G13512"/>
  <c r="G13513"/>
  <c r="G13514"/>
  <c r="G13515"/>
  <c r="G13516"/>
  <c r="G13517"/>
  <c r="G13518"/>
  <c r="G13519"/>
  <c r="G13520"/>
  <c r="G13521"/>
  <c r="G13522"/>
  <c r="G13523"/>
  <c r="G13524"/>
  <c r="G13525"/>
  <c r="G13526"/>
  <c r="G13527"/>
  <c r="G13528"/>
  <c r="G13529"/>
  <c r="G13530"/>
  <c r="G13531"/>
  <c r="G13532"/>
  <c r="G13533"/>
  <c r="G13534"/>
  <c r="G13535"/>
  <c r="G13536"/>
  <c r="G13537"/>
  <c r="G13538"/>
  <c r="G13539"/>
  <c r="G13540"/>
  <c r="G13541"/>
  <c r="G13542"/>
  <c r="G13543"/>
  <c r="G13544"/>
  <c r="G13545"/>
  <c r="G13546"/>
  <c r="G13547"/>
  <c r="G13548"/>
  <c r="G13549"/>
  <c r="G13550"/>
  <c r="G13551"/>
  <c r="G13552"/>
  <c r="G13553"/>
  <c r="G13554"/>
  <c r="G13555"/>
  <c r="G13556"/>
  <c r="G13557"/>
  <c r="G13558"/>
  <c r="G13559"/>
  <c r="G13560"/>
  <c r="G13561"/>
  <c r="G13562"/>
  <c r="G13563"/>
  <c r="G13564"/>
  <c r="G13565"/>
  <c r="G13566"/>
  <c r="G13567"/>
  <c r="G13568"/>
  <c r="G13569"/>
  <c r="G13570"/>
  <c r="G13571"/>
  <c r="G13572"/>
  <c r="G13573"/>
  <c r="G13574"/>
  <c r="G13575"/>
  <c r="G13576"/>
  <c r="G13577"/>
  <c r="G13578"/>
  <c r="G13579"/>
  <c r="G13580"/>
  <c r="G13581"/>
  <c r="G13582"/>
  <c r="G13583"/>
  <c r="G13584"/>
  <c r="G13585"/>
  <c r="G13586"/>
  <c r="G13587"/>
  <c r="G13588"/>
  <c r="G13589"/>
  <c r="G13590"/>
  <c r="G13591"/>
  <c r="G13592"/>
  <c r="G13593"/>
  <c r="G13594"/>
  <c r="G13595"/>
  <c r="G13596"/>
  <c r="G13597"/>
  <c r="G13598"/>
  <c r="G13599"/>
  <c r="G13600"/>
  <c r="G13601"/>
  <c r="G13602"/>
  <c r="G13603"/>
  <c r="G13604"/>
  <c r="G13605"/>
  <c r="G13606"/>
  <c r="G13607"/>
  <c r="G13608"/>
  <c r="G13609"/>
  <c r="G13610"/>
  <c r="G13611"/>
  <c r="G13612"/>
  <c r="G13613"/>
  <c r="G13614"/>
  <c r="G13615"/>
  <c r="G13616"/>
  <c r="G13617"/>
  <c r="G13618"/>
  <c r="G13619"/>
  <c r="G13620"/>
  <c r="G13621"/>
  <c r="G13622"/>
  <c r="G13623"/>
  <c r="G13624"/>
  <c r="G13625"/>
  <c r="G13626"/>
  <c r="G13627"/>
  <c r="G13628"/>
  <c r="G13629"/>
  <c r="G13630"/>
  <c r="G13631"/>
  <c r="G13632"/>
  <c r="G13633"/>
  <c r="G13634"/>
  <c r="G13635"/>
  <c r="G13636"/>
  <c r="G13637"/>
  <c r="G13638"/>
  <c r="G13639"/>
  <c r="G13640"/>
  <c r="G13641"/>
  <c r="G13642"/>
  <c r="G13643"/>
  <c r="G13644"/>
  <c r="G13645"/>
  <c r="G13646"/>
  <c r="G13647"/>
  <c r="G13648"/>
  <c r="G13649"/>
  <c r="G13650"/>
  <c r="G13651"/>
  <c r="G13652"/>
  <c r="G13653"/>
  <c r="G13654"/>
  <c r="G13655"/>
  <c r="G13656"/>
  <c r="G13657"/>
  <c r="G13658"/>
  <c r="G13659"/>
  <c r="G13660"/>
  <c r="G13661"/>
  <c r="G13662"/>
  <c r="G13663"/>
  <c r="G13664"/>
  <c r="G13665"/>
  <c r="G13666"/>
  <c r="G13667"/>
  <c r="G13668"/>
  <c r="G13669"/>
  <c r="G13670"/>
  <c r="G13671"/>
  <c r="G13672"/>
  <c r="G13673"/>
  <c r="G13674"/>
  <c r="G13675"/>
  <c r="G13676"/>
  <c r="G13677"/>
  <c r="G13678"/>
  <c r="G13679"/>
  <c r="G13680"/>
  <c r="G13681"/>
  <c r="G13682"/>
  <c r="G13683"/>
  <c r="G13684"/>
  <c r="G13685"/>
  <c r="G13686"/>
  <c r="G13687"/>
  <c r="G13688"/>
  <c r="G13689"/>
  <c r="G13690"/>
  <c r="G13691"/>
  <c r="G13692"/>
  <c r="G13693"/>
  <c r="G13694"/>
  <c r="G13695"/>
  <c r="G13696"/>
  <c r="G13697"/>
  <c r="G13698"/>
  <c r="G13699"/>
  <c r="G13700"/>
  <c r="G13701"/>
  <c r="G13702"/>
  <c r="G13703"/>
  <c r="G13704"/>
  <c r="G13705"/>
  <c r="G13706"/>
  <c r="G13707"/>
  <c r="G13708"/>
  <c r="G13709"/>
  <c r="G13710"/>
  <c r="G13711"/>
  <c r="G13712"/>
  <c r="G13713"/>
  <c r="G13714"/>
  <c r="G13715"/>
  <c r="G13716"/>
  <c r="G13717"/>
  <c r="G13718"/>
  <c r="G13719"/>
  <c r="G13720"/>
  <c r="G13721"/>
  <c r="G13722"/>
  <c r="G13723"/>
  <c r="G13724"/>
  <c r="G13725"/>
  <c r="G13726"/>
  <c r="G13727"/>
  <c r="G13728"/>
  <c r="G13729"/>
  <c r="G13730"/>
  <c r="G13731"/>
  <c r="G13732"/>
  <c r="G13733"/>
  <c r="G13734"/>
  <c r="G13735"/>
  <c r="G13736"/>
  <c r="G13737"/>
  <c r="G13738"/>
  <c r="G13739"/>
  <c r="G13740"/>
  <c r="G13741"/>
  <c r="G13742"/>
  <c r="G13743"/>
  <c r="G13744"/>
  <c r="G13745"/>
  <c r="G13746"/>
  <c r="G13747"/>
  <c r="G13748"/>
  <c r="G13749"/>
  <c r="G13750"/>
  <c r="G13751"/>
  <c r="G13752"/>
  <c r="G13753"/>
  <c r="G13754"/>
  <c r="G13755"/>
  <c r="G13756"/>
  <c r="G13757"/>
  <c r="G13758"/>
  <c r="G13759"/>
  <c r="G13760"/>
  <c r="G13761"/>
  <c r="G13762"/>
  <c r="G13763"/>
  <c r="G13764"/>
  <c r="G13765"/>
  <c r="G13766"/>
  <c r="G13767"/>
  <c r="G13768"/>
  <c r="G13769"/>
  <c r="G13770"/>
  <c r="G13771"/>
  <c r="G13772"/>
  <c r="G13773"/>
  <c r="G13774"/>
  <c r="G13775"/>
  <c r="G13776"/>
  <c r="G13777"/>
  <c r="G13778"/>
  <c r="G13779"/>
  <c r="G13780"/>
  <c r="G13781"/>
  <c r="G13782"/>
  <c r="G13783"/>
  <c r="G13784"/>
  <c r="G13785"/>
  <c r="G13786"/>
  <c r="G13787"/>
  <c r="G13788"/>
  <c r="G13789"/>
  <c r="G13790"/>
  <c r="G13791"/>
  <c r="G13792"/>
  <c r="G13793"/>
  <c r="G13794"/>
  <c r="G13795"/>
  <c r="G13796"/>
  <c r="G13797"/>
  <c r="G13798"/>
  <c r="G13799"/>
  <c r="G13800"/>
  <c r="G13801"/>
  <c r="G13802"/>
  <c r="G13803"/>
  <c r="G13804"/>
  <c r="G13805"/>
  <c r="G13806"/>
  <c r="G13807"/>
  <c r="G13808"/>
  <c r="G13809"/>
  <c r="G13810"/>
  <c r="G13811"/>
  <c r="G13812"/>
  <c r="G13813"/>
  <c r="G13814"/>
  <c r="G13815"/>
  <c r="G13816"/>
  <c r="G13817"/>
  <c r="G13818"/>
  <c r="G13819"/>
  <c r="G13820"/>
  <c r="G13821"/>
  <c r="G13822"/>
  <c r="G13823"/>
  <c r="G13824"/>
  <c r="G13825"/>
  <c r="G13826"/>
  <c r="G13827"/>
  <c r="G13828"/>
  <c r="G13829"/>
  <c r="G13830"/>
  <c r="G13831"/>
  <c r="G13832"/>
  <c r="G13833"/>
  <c r="G13834"/>
  <c r="G13835"/>
  <c r="G13836"/>
  <c r="G13837"/>
  <c r="G13838"/>
  <c r="G13839"/>
  <c r="G13840"/>
  <c r="G13841"/>
  <c r="G13842"/>
  <c r="G13843"/>
  <c r="G13844"/>
  <c r="G13845"/>
  <c r="G13846"/>
  <c r="G13847"/>
  <c r="G13848"/>
  <c r="G13849"/>
  <c r="G13850"/>
  <c r="G13851"/>
  <c r="G13852"/>
  <c r="G13853"/>
  <c r="G13854"/>
  <c r="G13855"/>
  <c r="G13856"/>
  <c r="G13857"/>
  <c r="G13858"/>
  <c r="G13859"/>
  <c r="G13860"/>
  <c r="G13861"/>
  <c r="G13862"/>
  <c r="G13863"/>
  <c r="G13864"/>
  <c r="G13865"/>
  <c r="G13866"/>
  <c r="G13867"/>
  <c r="G13868"/>
  <c r="G13869"/>
  <c r="G13870"/>
  <c r="G13871"/>
  <c r="G13872"/>
  <c r="G13873"/>
  <c r="G13874"/>
  <c r="G13875"/>
  <c r="G13876"/>
  <c r="G13877"/>
  <c r="G13878"/>
  <c r="G13879"/>
  <c r="G13880"/>
  <c r="G13881"/>
  <c r="G13882"/>
  <c r="G13883"/>
  <c r="G13884"/>
  <c r="G13885"/>
  <c r="G13886"/>
  <c r="G13887"/>
  <c r="G13888"/>
  <c r="G13889"/>
  <c r="G13890"/>
  <c r="G13891"/>
  <c r="G13892"/>
  <c r="G13893"/>
  <c r="G13894"/>
  <c r="G13895"/>
  <c r="G13896"/>
  <c r="G13897"/>
  <c r="G13898"/>
  <c r="G13899"/>
  <c r="G13900"/>
  <c r="G13901"/>
  <c r="G13902"/>
  <c r="G13903"/>
  <c r="G13904"/>
  <c r="G13905"/>
  <c r="G13906"/>
  <c r="G13907"/>
  <c r="G13908"/>
  <c r="G13909"/>
  <c r="G13910"/>
  <c r="G13911"/>
  <c r="G13912"/>
  <c r="G13913"/>
  <c r="G13914"/>
  <c r="G13915"/>
  <c r="G13916"/>
  <c r="G13917"/>
  <c r="G13918"/>
  <c r="G13919"/>
  <c r="G13920"/>
  <c r="G13921"/>
  <c r="G13922"/>
  <c r="G13923"/>
  <c r="G13924"/>
  <c r="G13925"/>
  <c r="G13926"/>
  <c r="G13927"/>
  <c r="G13928"/>
  <c r="G13929"/>
  <c r="G13930"/>
  <c r="G13931"/>
  <c r="G13932"/>
  <c r="G13933"/>
  <c r="G13934"/>
  <c r="G13935"/>
  <c r="G13936"/>
  <c r="G13937"/>
  <c r="G13938"/>
  <c r="G13939"/>
  <c r="G13940"/>
  <c r="G13941"/>
  <c r="G13942"/>
  <c r="G13943"/>
  <c r="G13944"/>
  <c r="G13945"/>
  <c r="G13946"/>
  <c r="G13947"/>
  <c r="G13948"/>
  <c r="G13949"/>
  <c r="G13950"/>
  <c r="G13951"/>
  <c r="G13952"/>
  <c r="G13953"/>
  <c r="G13954"/>
  <c r="G13955"/>
  <c r="G13956"/>
  <c r="G13957"/>
  <c r="G13958"/>
  <c r="G13959"/>
  <c r="G13960"/>
  <c r="G13961"/>
  <c r="G13962"/>
  <c r="G13963"/>
  <c r="G13964"/>
  <c r="G13965"/>
  <c r="G13966"/>
  <c r="G13967"/>
  <c r="G13968"/>
  <c r="G13969"/>
  <c r="G13970"/>
  <c r="G13971"/>
  <c r="G13972"/>
  <c r="G13973"/>
  <c r="G13974"/>
  <c r="G13975"/>
  <c r="G13976"/>
  <c r="G13977"/>
  <c r="G13978"/>
  <c r="G13979"/>
  <c r="G13980"/>
  <c r="G13981"/>
  <c r="G13982"/>
  <c r="G13983"/>
  <c r="G13984"/>
  <c r="G13985"/>
  <c r="G13986"/>
  <c r="G13987"/>
  <c r="G13988"/>
  <c r="G13989"/>
  <c r="G13990"/>
  <c r="G13991"/>
  <c r="G13992"/>
  <c r="G13993"/>
  <c r="G13994"/>
  <c r="G13995"/>
  <c r="G13996"/>
  <c r="G13997"/>
  <c r="G13998"/>
  <c r="G13999"/>
  <c r="G14000"/>
  <c r="G14001"/>
  <c r="G14002"/>
  <c r="G14003"/>
  <c r="G14004"/>
  <c r="G14005"/>
  <c r="G14006"/>
  <c r="G14007"/>
  <c r="G14008"/>
  <c r="G14009"/>
  <c r="G14010"/>
  <c r="G14011"/>
  <c r="G14012"/>
  <c r="G14013"/>
  <c r="G14014"/>
  <c r="G14015"/>
  <c r="G14016"/>
  <c r="G14017"/>
  <c r="G14018"/>
  <c r="G14019"/>
  <c r="G14020"/>
  <c r="G14021"/>
  <c r="G14022"/>
  <c r="G14023"/>
  <c r="G14024"/>
  <c r="G14025"/>
  <c r="G14026"/>
  <c r="G14027"/>
  <c r="G14028"/>
  <c r="G14029"/>
  <c r="G14030"/>
  <c r="G14031"/>
  <c r="G14032"/>
  <c r="G14033"/>
  <c r="G14034"/>
  <c r="G14035"/>
  <c r="G14036"/>
  <c r="G14037"/>
  <c r="G14038"/>
  <c r="G14039"/>
  <c r="G14040"/>
  <c r="G14041"/>
  <c r="G14042"/>
  <c r="G14043"/>
  <c r="G14044"/>
  <c r="G14045"/>
  <c r="G14046"/>
  <c r="G14047"/>
  <c r="G14048"/>
  <c r="G14049"/>
  <c r="G14050"/>
  <c r="G14051"/>
  <c r="G14052"/>
  <c r="G14053"/>
  <c r="G14054"/>
  <c r="G14055"/>
  <c r="G14056"/>
  <c r="G14057"/>
  <c r="G14058"/>
  <c r="G14059"/>
  <c r="G14060"/>
  <c r="G14061"/>
  <c r="G14062"/>
  <c r="G14063"/>
  <c r="G14064"/>
  <c r="G14065"/>
  <c r="G14066"/>
  <c r="G14067"/>
  <c r="G14068"/>
  <c r="G14069"/>
  <c r="G14070"/>
  <c r="G14071"/>
  <c r="G14072"/>
  <c r="G14073"/>
  <c r="G14074"/>
  <c r="G14075"/>
  <c r="G14076"/>
  <c r="G14077"/>
  <c r="G14078"/>
  <c r="G14079"/>
  <c r="G14080"/>
  <c r="G14081"/>
  <c r="G14082"/>
  <c r="G14083"/>
  <c r="G14084"/>
  <c r="G14085"/>
  <c r="G14086"/>
  <c r="G14087"/>
  <c r="G14088"/>
  <c r="G14089"/>
  <c r="G14090"/>
  <c r="G14091"/>
  <c r="G14092"/>
  <c r="G14093"/>
  <c r="G14094"/>
  <c r="G14095"/>
  <c r="G14096"/>
  <c r="G14097"/>
  <c r="G14098"/>
  <c r="G14099"/>
  <c r="G14100"/>
  <c r="G14101"/>
  <c r="G14102"/>
  <c r="G14103"/>
  <c r="G14104"/>
  <c r="G14105"/>
  <c r="G14106"/>
  <c r="G14107"/>
  <c r="G14108"/>
  <c r="G14109"/>
  <c r="G14110"/>
  <c r="G14111"/>
  <c r="G14112"/>
  <c r="G14113"/>
  <c r="G14114"/>
  <c r="G14115"/>
  <c r="G14116"/>
  <c r="G14117"/>
  <c r="G14118"/>
  <c r="G14119"/>
  <c r="G14120"/>
  <c r="G14121"/>
  <c r="G14122"/>
  <c r="G14123"/>
  <c r="G14124"/>
  <c r="G14125"/>
  <c r="G14126"/>
  <c r="G14127"/>
  <c r="G14128"/>
  <c r="G14129"/>
  <c r="G14130"/>
  <c r="G14131"/>
  <c r="G14132"/>
  <c r="G14133"/>
  <c r="G14134"/>
  <c r="G14135"/>
  <c r="G14136"/>
  <c r="G14137"/>
  <c r="G14138"/>
  <c r="G14139"/>
  <c r="G14140"/>
  <c r="G14141"/>
  <c r="G14142"/>
  <c r="G14143"/>
  <c r="G14144"/>
  <c r="G14145"/>
  <c r="G14146"/>
  <c r="G14147"/>
  <c r="G14148"/>
  <c r="G14149"/>
  <c r="G14150"/>
  <c r="G14151"/>
  <c r="G14152"/>
  <c r="G14153"/>
  <c r="G14154"/>
  <c r="G14155"/>
  <c r="G14156"/>
  <c r="G14157"/>
  <c r="G14158"/>
  <c r="G14159"/>
  <c r="G14160"/>
  <c r="G14161"/>
  <c r="G14162"/>
  <c r="G14163"/>
  <c r="G14164"/>
  <c r="G14165"/>
  <c r="G14166"/>
  <c r="G14167"/>
  <c r="G14168"/>
  <c r="G14169"/>
  <c r="G14170"/>
  <c r="G14171"/>
  <c r="G14172"/>
  <c r="G14173"/>
  <c r="G14174"/>
  <c r="G14175"/>
  <c r="G14176"/>
  <c r="G14177"/>
  <c r="G14178"/>
  <c r="G14179"/>
  <c r="G14180"/>
  <c r="G14181"/>
  <c r="G14182"/>
  <c r="G14183"/>
  <c r="G14184"/>
  <c r="G14185"/>
  <c r="G14186"/>
  <c r="G14187"/>
  <c r="G14188"/>
  <c r="G14189"/>
  <c r="G14190"/>
  <c r="G14191"/>
  <c r="G14192"/>
  <c r="G14193"/>
  <c r="G14194"/>
  <c r="G14195"/>
  <c r="G14196"/>
  <c r="G14197"/>
  <c r="G14198"/>
  <c r="G14199"/>
  <c r="G14200"/>
  <c r="G14201"/>
  <c r="G14202"/>
  <c r="G14203"/>
  <c r="B4" i="15"/>
  <c r="C4"/>
  <c r="D4"/>
  <c r="L4"/>
  <c r="M4"/>
  <c r="N4"/>
  <c r="C125" i="1"/>
  <c r="R125"/>
  <c r="T125"/>
  <c r="V125"/>
  <c r="X125"/>
  <c r="Z125"/>
  <c r="AA125"/>
  <c r="AB125"/>
  <c r="AC125"/>
  <c r="V212"/>
  <c r="V127"/>
  <c r="V128"/>
  <c r="V129"/>
  <c r="V231"/>
  <c r="V184"/>
  <c r="V185"/>
  <c r="V186"/>
  <c r="V101"/>
  <c r="V136"/>
  <c r="V137"/>
  <c r="V232"/>
  <c r="V113"/>
  <c r="V89"/>
  <c r="V114"/>
  <c r="V23"/>
  <c r="V68"/>
  <c r="V69"/>
  <c r="V12"/>
  <c r="V203"/>
  <c r="V204"/>
  <c r="V82"/>
  <c r="V13"/>
  <c r="V14"/>
  <c r="V205"/>
  <c r="V224"/>
  <c r="V47"/>
  <c r="V181"/>
  <c r="V164"/>
  <c r="V165"/>
  <c r="V221"/>
  <c r="V222"/>
  <c r="V215"/>
  <c r="V206"/>
  <c r="V233"/>
  <c r="V234"/>
  <c r="V191"/>
  <c r="V109"/>
  <c r="V48"/>
  <c r="V49"/>
  <c r="V138"/>
  <c r="V139"/>
  <c r="V39"/>
  <c r="V84"/>
  <c r="V85"/>
  <c r="V235"/>
  <c r="V90"/>
  <c r="V142"/>
  <c r="V143"/>
  <c r="V115"/>
  <c r="V116"/>
  <c r="V199"/>
  <c r="V209"/>
  <c r="V210"/>
  <c r="V55"/>
  <c r="V236"/>
  <c r="V237"/>
  <c r="V50"/>
  <c r="V225"/>
  <c r="V220"/>
  <c r="V192"/>
  <c r="V40"/>
  <c r="V41"/>
  <c r="V42"/>
  <c r="V144"/>
  <c r="V145"/>
  <c r="V146"/>
  <c r="V147"/>
  <c r="V148"/>
  <c r="V149"/>
  <c r="V150"/>
  <c r="V188"/>
  <c r="V51"/>
  <c r="V226"/>
  <c r="V24"/>
  <c r="V25"/>
  <c r="V52"/>
  <c r="V151"/>
  <c r="V152"/>
  <c r="V43"/>
  <c r="V44"/>
  <c r="V7"/>
  <c r="V8"/>
  <c r="V91"/>
  <c r="V153"/>
  <c r="V154"/>
  <c r="V22"/>
  <c r="V182"/>
  <c r="V183"/>
  <c r="V86"/>
  <c r="V53"/>
  <c r="V54"/>
  <c r="V5"/>
  <c r="V6"/>
  <c r="V227"/>
  <c r="V26"/>
  <c r="V4"/>
  <c r="V99"/>
  <c r="V100"/>
  <c r="V140"/>
  <c r="V238"/>
  <c r="V117"/>
  <c r="V118"/>
  <c r="V87"/>
  <c r="V177"/>
  <c r="V178"/>
  <c r="V163"/>
  <c r="V110"/>
  <c r="V166"/>
  <c r="V239"/>
  <c r="V200"/>
  <c r="V201"/>
  <c r="V202"/>
  <c r="V93"/>
  <c r="V94"/>
  <c r="V126"/>
  <c r="V15"/>
  <c r="V16"/>
  <c r="V207"/>
  <c r="V57"/>
  <c r="V58"/>
  <c r="V194"/>
  <c r="V195"/>
  <c r="V107"/>
  <c r="V17"/>
  <c r="V111"/>
  <c r="V112"/>
  <c r="V123"/>
  <c r="V27"/>
  <c r="V119"/>
  <c r="V120"/>
  <c r="V70"/>
  <c r="V71"/>
  <c r="V121"/>
  <c r="V95"/>
  <c r="V104"/>
  <c r="V83"/>
  <c r="V122"/>
  <c r="V105"/>
  <c r="V106"/>
  <c r="V196"/>
  <c r="V72"/>
  <c r="V73"/>
  <c r="V74"/>
  <c r="V167"/>
  <c r="V45"/>
  <c r="V134"/>
  <c r="V208"/>
  <c r="V59"/>
  <c r="V9"/>
  <c r="V10"/>
  <c r="V240"/>
  <c r="V241"/>
  <c r="V28"/>
  <c r="V29"/>
  <c r="V30"/>
  <c r="V179"/>
  <c r="V180"/>
  <c r="V223"/>
  <c r="V132"/>
  <c r="V133"/>
  <c r="V228"/>
  <c r="V11"/>
  <c r="V213"/>
  <c r="V214"/>
  <c r="V60"/>
  <c r="V216"/>
  <c r="V31"/>
  <c r="V217"/>
  <c r="V218"/>
  <c r="V32"/>
  <c r="V33"/>
  <c r="V88"/>
  <c r="V155"/>
  <c r="V156"/>
  <c r="V229"/>
  <c r="V219"/>
  <c r="V34"/>
  <c r="V35"/>
  <c r="V61"/>
  <c r="V124"/>
  <c r="V18"/>
  <c r="V62"/>
  <c r="V36"/>
  <c r="V37"/>
  <c r="V242"/>
  <c r="V2"/>
  <c r="V3"/>
  <c r="V63"/>
  <c r="V64"/>
  <c r="V157"/>
  <c r="V187"/>
  <c r="V19"/>
  <c r="V20"/>
  <c r="V189"/>
  <c r="V130"/>
  <c r="V131"/>
  <c r="V193"/>
  <c r="V77"/>
  <c r="V78"/>
  <c r="V79"/>
  <c r="V168"/>
  <c r="V169"/>
  <c r="V170"/>
  <c r="V243"/>
  <c r="V96"/>
  <c r="V97"/>
  <c r="V98"/>
  <c r="V75"/>
  <c r="V76"/>
  <c r="V80"/>
  <c r="V81"/>
  <c r="V65"/>
  <c r="V135"/>
  <c r="V230"/>
  <c r="V158"/>
  <c r="V159"/>
  <c r="V160"/>
  <c r="V161"/>
  <c r="V197"/>
  <c r="V108"/>
  <c r="V92"/>
  <c r="V66"/>
  <c r="V38"/>
  <c r="V176"/>
  <c r="V56"/>
  <c r="V198"/>
  <c r="V190"/>
  <c r="V211"/>
  <c r="V67"/>
  <c r="V46"/>
  <c r="V102"/>
  <c r="V103"/>
  <c r="V141"/>
  <c r="V171"/>
  <c r="V172"/>
  <c r="V173"/>
  <c r="V21"/>
  <c r="V174"/>
  <c r="V175"/>
  <c r="V162"/>
  <c r="R212"/>
  <c r="X212" s="1"/>
  <c r="R127"/>
  <c r="X127" s="1"/>
  <c r="R128"/>
  <c r="X128" s="1"/>
  <c r="R129"/>
  <c r="X129" s="1"/>
  <c r="R231"/>
  <c r="X231" s="1"/>
  <c r="R184"/>
  <c r="X184" s="1"/>
  <c r="R185"/>
  <c r="X185" s="1"/>
  <c r="R186"/>
  <c r="X186" s="1"/>
  <c r="R101"/>
  <c r="X101" s="1"/>
  <c r="R136"/>
  <c r="X136" s="1"/>
  <c r="R137"/>
  <c r="X137" s="1"/>
  <c r="R232"/>
  <c r="X232" s="1"/>
  <c r="R113"/>
  <c r="X113" s="1"/>
  <c r="R89"/>
  <c r="X89" s="1"/>
  <c r="R114"/>
  <c r="X114" s="1"/>
  <c r="R23"/>
  <c r="X23" s="1"/>
  <c r="R68"/>
  <c r="X68" s="1"/>
  <c r="R69"/>
  <c r="X69" s="1"/>
  <c r="R12"/>
  <c r="X12" s="1"/>
  <c r="R203"/>
  <c r="X203" s="1"/>
  <c r="R204"/>
  <c r="X204" s="1"/>
  <c r="R82"/>
  <c r="X82" s="1"/>
  <c r="R13"/>
  <c r="X13" s="1"/>
  <c r="R14"/>
  <c r="X14" s="1"/>
  <c r="R205"/>
  <c r="X205" s="1"/>
  <c r="R224"/>
  <c r="X224" s="1"/>
  <c r="R47"/>
  <c r="X47" s="1"/>
  <c r="R181"/>
  <c r="X181" s="1"/>
  <c r="R164"/>
  <c r="X164" s="1"/>
  <c r="R165"/>
  <c r="X165" s="1"/>
  <c r="R221"/>
  <c r="X221" s="1"/>
  <c r="R222"/>
  <c r="X222" s="1"/>
  <c r="R215"/>
  <c r="X215" s="1"/>
  <c r="R206"/>
  <c r="X206" s="1"/>
  <c r="R233"/>
  <c r="X233" s="1"/>
  <c r="R234"/>
  <c r="X234" s="1"/>
  <c r="R191"/>
  <c r="X191" s="1"/>
  <c r="R109"/>
  <c r="X109" s="1"/>
  <c r="R48"/>
  <c r="X48" s="1"/>
  <c r="R49"/>
  <c r="X49" s="1"/>
  <c r="R138"/>
  <c r="X138" s="1"/>
  <c r="R139"/>
  <c r="X139" s="1"/>
  <c r="R39"/>
  <c r="X39" s="1"/>
  <c r="R84"/>
  <c r="X84" s="1"/>
  <c r="R85"/>
  <c r="X85" s="1"/>
  <c r="R235"/>
  <c r="X235" s="1"/>
  <c r="R90"/>
  <c r="X90" s="1"/>
  <c r="R142"/>
  <c r="X142" s="1"/>
  <c r="R143"/>
  <c r="X143" s="1"/>
  <c r="R115"/>
  <c r="X115" s="1"/>
  <c r="R116"/>
  <c r="X116" s="1"/>
  <c r="R11"/>
  <c r="X11" s="1"/>
  <c r="R199"/>
  <c r="X199" s="1"/>
  <c r="R209"/>
  <c r="X209" s="1"/>
  <c r="R210"/>
  <c r="X210" s="1"/>
  <c r="R236"/>
  <c r="X236" s="1"/>
  <c r="R237"/>
  <c r="X237" s="1"/>
  <c r="R56"/>
  <c r="X56" s="1"/>
  <c r="R50"/>
  <c r="X50" s="1"/>
  <c r="R225"/>
  <c r="X225" s="1"/>
  <c r="R220"/>
  <c r="X220" s="1"/>
  <c r="R192"/>
  <c r="X192" s="1"/>
  <c r="R40"/>
  <c r="X40" s="1"/>
  <c r="R41"/>
  <c r="X41" s="1"/>
  <c r="R42"/>
  <c r="X42" s="1"/>
  <c r="R144"/>
  <c r="X144" s="1"/>
  <c r="R145"/>
  <c r="X145" s="1"/>
  <c r="R146"/>
  <c r="X146" s="1"/>
  <c r="R147"/>
  <c r="X147" s="1"/>
  <c r="R149"/>
  <c r="X149" s="1"/>
  <c r="R150"/>
  <c r="X150" s="1"/>
  <c r="R188"/>
  <c r="X188" s="1"/>
  <c r="R51"/>
  <c r="X51" s="1"/>
  <c r="R226"/>
  <c r="X226" s="1"/>
  <c r="R24"/>
  <c r="X24" s="1"/>
  <c r="R25"/>
  <c r="X25" s="1"/>
  <c r="R52"/>
  <c r="X52" s="1"/>
  <c r="R151"/>
  <c r="X151" s="1"/>
  <c r="R152"/>
  <c r="X152" s="1"/>
  <c r="R43"/>
  <c r="X43" s="1"/>
  <c r="R44"/>
  <c r="X44" s="1"/>
  <c r="R7"/>
  <c r="X7" s="1"/>
  <c r="R8"/>
  <c r="X8" s="1"/>
  <c r="R91"/>
  <c r="X91" s="1"/>
  <c r="R153"/>
  <c r="X153" s="1"/>
  <c r="R154"/>
  <c r="X154" s="1"/>
  <c r="R22"/>
  <c r="X22" s="1"/>
  <c r="R182"/>
  <c r="X182" s="1"/>
  <c r="R183"/>
  <c r="X183" s="1"/>
  <c r="R86"/>
  <c r="X86" s="1"/>
  <c r="R53"/>
  <c r="X53" s="1"/>
  <c r="R54"/>
  <c r="X54" s="1"/>
  <c r="R5"/>
  <c r="X5" s="1"/>
  <c r="R6"/>
  <c r="X6" s="1"/>
  <c r="R227"/>
  <c r="X227" s="1"/>
  <c r="R26"/>
  <c r="X26" s="1"/>
  <c r="R4"/>
  <c r="X4" s="1"/>
  <c r="R55"/>
  <c r="X55" s="1"/>
  <c r="R99"/>
  <c r="X99" s="1"/>
  <c r="R100"/>
  <c r="X100" s="1"/>
  <c r="R140"/>
  <c r="X140" s="1"/>
  <c r="R238"/>
  <c r="X238" s="1"/>
  <c r="R117"/>
  <c r="X117" s="1"/>
  <c r="R118"/>
  <c r="X118" s="1"/>
  <c r="R87"/>
  <c r="X87" s="1"/>
  <c r="R198"/>
  <c r="X198" s="1"/>
  <c r="R177"/>
  <c r="X177" s="1"/>
  <c r="R178"/>
  <c r="X178" s="1"/>
  <c r="R163"/>
  <c r="X163" s="1"/>
  <c r="R110"/>
  <c r="X110" s="1"/>
  <c r="R166"/>
  <c r="X166" s="1"/>
  <c r="R239"/>
  <c r="X239" s="1"/>
  <c r="R200"/>
  <c r="X200" s="1"/>
  <c r="R201"/>
  <c r="X201" s="1"/>
  <c r="R202"/>
  <c r="X202" s="1"/>
  <c r="R93"/>
  <c r="X93" s="1"/>
  <c r="R94"/>
  <c r="X94" s="1"/>
  <c r="R126"/>
  <c r="X126" s="1"/>
  <c r="R15"/>
  <c r="X15" s="1"/>
  <c r="R16"/>
  <c r="X16" s="1"/>
  <c r="R207"/>
  <c r="X207" s="1"/>
  <c r="R57"/>
  <c r="X57" s="1"/>
  <c r="R58"/>
  <c r="X58" s="1"/>
  <c r="R194"/>
  <c r="X194" s="1"/>
  <c r="R195"/>
  <c r="X195" s="1"/>
  <c r="R107"/>
  <c r="X107" s="1"/>
  <c r="R17"/>
  <c r="X17" s="1"/>
  <c r="R111"/>
  <c r="X111" s="1"/>
  <c r="R112"/>
  <c r="X112" s="1"/>
  <c r="R123"/>
  <c r="X123" s="1"/>
  <c r="R27"/>
  <c r="X27" s="1"/>
  <c r="R119"/>
  <c r="X119" s="1"/>
  <c r="R120"/>
  <c r="X120" s="1"/>
  <c r="R70"/>
  <c r="X70" s="1"/>
  <c r="R71"/>
  <c r="X71" s="1"/>
  <c r="R121"/>
  <c r="X121" s="1"/>
  <c r="R95"/>
  <c r="X95" s="1"/>
  <c r="R104"/>
  <c r="X104" s="1"/>
  <c r="R83"/>
  <c r="X83" s="1"/>
  <c r="R122"/>
  <c r="X122" s="1"/>
  <c r="R105"/>
  <c r="X105" s="1"/>
  <c r="R106"/>
  <c r="X106" s="1"/>
  <c r="R196"/>
  <c r="X196" s="1"/>
  <c r="R72"/>
  <c r="X72" s="1"/>
  <c r="R73"/>
  <c r="X73" s="1"/>
  <c r="R74"/>
  <c r="X74" s="1"/>
  <c r="R167"/>
  <c r="X167" s="1"/>
  <c r="R45"/>
  <c r="X45" s="1"/>
  <c r="R134"/>
  <c r="X134" s="1"/>
  <c r="R208"/>
  <c r="X208" s="1"/>
  <c r="R59"/>
  <c r="X59" s="1"/>
  <c r="R9"/>
  <c r="X9" s="1"/>
  <c r="R10"/>
  <c r="X10" s="1"/>
  <c r="R240"/>
  <c r="X240" s="1"/>
  <c r="R241"/>
  <c r="X241" s="1"/>
  <c r="R28"/>
  <c r="X28" s="1"/>
  <c r="R29"/>
  <c r="X29" s="1"/>
  <c r="R30"/>
  <c r="X30" s="1"/>
  <c r="R179"/>
  <c r="X179" s="1"/>
  <c r="R180"/>
  <c r="X180" s="1"/>
  <c r="R223"/>
  <c r="X223" s="1"/>
  <c r="R132"/>
  <c r="X132" s="1"/>
  <c r="R133"/>
  <c r="X133" s="1"/>
  <c r="R228"/>
  <c r="X228" s="1"/>
  <c r="R213"/>
  <c r="X213" s="1"/>
  <c r="R214"/>
  <c r="X214" s="1"/>
  <c r="R60"/>
  <c r="X60" s="1"/>
  <c r="R216"/>
  <c r="X216" s="1"/>
  <c r="R31"/>
  <c r="X31" s="1"/>
  <c r="R217"/>
  <c r="X217" s="1"/>
  <c r="R218"/>
  <c r="X218" s="1"/>
  <c r="R32"/>
  <c r="X32" s="1"/>
  <c r="R33"/>
  <c r="X33" s="1"/>
  <c r="R88"/>
  <c r="X88" s="1"/>
  <c r="R155"/>
  <c r="X155" s="1"/>
  <c r="R156"/>
  <c r="X156" s="1"/>
  <c r="R229"/>
  <c r="X229" s="1"/>
  <c r="R219"/>
  <c r="X219" s="1"/>
  <c r="R34"/>
  <c r="X34" s="1"/>
  <c r="R35"/>
  <c r="X35" s="1"/>
  <c r="R61"/>
  <c r="X61" s="1"/>
  <c r="R124"/>
  <c r="X124" s="1"/>
  <c r="R18"/>
  <c r="X18" s="1"/>
  <c r="R62"/>
  <c r="X62" s="1"/>
  <c r="R36"/>
  <c r="X36" s="1"/>
  <c r="R37"/>
  <c r="X37" s="1"/>
  <c r="R242"/>
  <c r="X242" s="1"/>
  <c r="R2"/>
  <c r="X2" s="1"/>
  <c r="R3"/>
  <c r="X3" s="1"/>
  <c r="R63"/>
  <c r="X63" s="1"/>
  <c r="R64"/>
  <c r="X64" s="1"/>
  <c r="R157"/>
  <c r="X157" s="1"/>
  <c r="R187"/>
  <c r="X187" s="1"/>
  <c r="R19"/>
  <c r="X19" s="1"/>
  <c r="R20"/>
  <c r="X20" s="1"/>
  <c r="R189"/>
  <c r="X189" s="1"/>
  <c r="R130"/>
  <c r="X130" s="1"/>
  <c r="R131"/>
  <c r="X131" s="1"/>
  <c r="R193"/>
  <c r="X193" s="1"/>
  <c r="R77"/>
  <c r="X77" s="1"/>
  <c r="R78"/>
  <c r="X78" s="1"/>
  <c r="R79"/>
  <c r="X79" s="1"/>
  <c r="R168"/>
  <c r="X168" s="1"/>
  <c r="R169"/>
  <c r="X169" s="1"/>
  <c r="R170"/>
  <c r="X170" s="1"/>
  <c r="R243"/>
  <c r="X243" s="1"/>
  <c r="R96"/>
  <c r="X96" s="1"/>
  <c r="R97"/>
  <c r="X97" s="1"/>
  <c r="R98"/>
  <c r="X98" s="1"/>
  <c r="R75"/>
  <c r="X75" s="1"/>
  <c r="R76"/>
  <c r="X76" s="1"/>
  <c r="R80"/>
  <c r="X80" s="1"/>
  <c r="R81"/>
  <c r="X81" s="1"/>
  <c r="R65"/>
  <c r="X65" s="1"/>
  <c r="R135"/>
  <c r="X135" s="1"/>
  <c r="R230"/>
  <c r="X230" s="1"/>
  <c r="R158"/>
  <c r="X158" s="1"/>
  <c r="R159"/>
  <c r="X159" s="1"/>
  <c r="R160"/>
  <c r="X160" s="1"/>
  <c r="R161"/>
  <c r="X161" s="1"/>
  <c r="R197"/>
  <c r="X197" s="1"/>
  <c r="R108"/>
  <c r="X108" s="1"/>
  <c r="R92"/>
  <c r="X92" s="1"/>
  <c r="R66"/>
  <c r="X66" s="1"/>
  <c r="R38"/>
  <c r="X38" s="1"/>
  <c r="R176"/>
  <c r="X176" s="1"/>
  <c r="R148"/>
  <c r="X148" s="1"/>
  <c r="R190"/>
  <c r="X190" s="1"/>
  <c r="R211"/>
  <c r="X211" s="1"/>
  <c r="R67"/>
  <c r="X67" s="1"/>
  <c r="R46"/>
  <c r="X46" s="1"/>
  <c r="R102"/>
  <c r="X102" s="1"/>
  <c r="R103"/>
  <c r="X103" s="1"/>
  <c r="R141"/>
  <c r="X141" s="1"/>
  <c r="R171"/>
  <c r="X171" s="1"/>
  <c r="R172"/>
  <c r="X172" s="1"/>
  <c r="R173"/>
  <c r="X173" s="1"/>
  <c r="R21"/>
  <c r="X21" s="1"/>
  <c r="R174"/>
  <c r="X174" s="1"/>
  <c r="R175"/>
  <c r="X175" s="1"/>
  <c r="R162"/>
  <c r="X162" s="1"/>
  <c r="T212"/>
  <c r="T127"/>
  <c r="T128"/>
  <c r="T129"/>
  <c r="T231"/>
  <c r="T184"/>
  <c r="T185"/>
  <c r="T186"/>
  <c r="T101"/>
  <c r="T136"/>
  <c r="T137"/>
  <c r="T232"/>
  <c r="T113"/>
  <c r="T89"/>
  <c r="T114"/>
  <c r="T23"/>
  <c r="T68"/>
  <c r="T69"/>
  <c r="T12"/>
  <c r="T203"/>
  <c r="T204"/>
  <c r="T82"/>
  <c r="T13"/>
  <c r="T14"/>
  <c r="T205"/>
  <c r="T224"/>
  <c r="T47"/>
  <c r="T181"/>
  <c r="T164"/>
  <c r="T165"/>
  <c r="T221"/>
  <c r="T222"/>
  <c r="T215"/>
  <c r="T206"/>
  <c r="T233"/>
  <c r="T234"/>
  <c r="T191"/>
  <c r="T109"/>
  <c r="T48"/>
  <c r="T49"/>
  <c r="T138"/>
  <c r="T139"/>
  <c r="T39"/>
  <c r="T84"/>
  <c r="T85"/>
  <c r="T235"/>
  <c r="T90"/>
  <c r="T142"/>
  <c r="T143"/>
  <c r="T115"/>
  <c r="T116"/>
  <c r="T11"/>
  <c r="T199"/>
  <c r="T209"/>
  <c r="T210"/>
  <c r="T236"/>
  <c r="T237"/>
  <c r="T56"/>
  <c r="T50"/>
  <c r="T225"/>
  <c r="T220"/>
  <c r="T192"/>
  <c r="T40"/>
  <c r="T41"/>
  <c r="T42"/>
  <c r="T144"/>
  <c r="T145"/>
  <c r="T146"/>
  <c r="T147"/>
  <c r="T149"/>
  <c r="T150"/>
  <c r="T188"/>
  <c r="T51"/>
  <c r="T226"/>
  <c r="T24"/>
  <c r="T25"/>
  <c r="T52"/>
  <c r="T151"/>
  <c r="T152"/>
  <c r="T43"/>
  <c r="T44"/>
  <c r="T7"/>
  <c r="T8"/>
  <c r="T91"/>
  <c r="T153"/>
  <c r="T154"/>
  <c r="T22"/>
  <c r="T182"/>
  <c r="T183"/>
  <c r="T86"/>
  <c r="T53"/>
  <c r="T54"/>
  <c r="T5"/>
  <c r="T6"/>
  <c r="T227"/>
  <c r="T26"/>
  <c r="T4"/>
  <c r="T55"/>
  <c r="T99"/>
  <c r="T100"/>
  <c r="T140"/>
  <c r="T238"/>
  <c r="T117"/>
  <c r="T118"/>
  <c r="T87"/>
  <c r="T198"/>
  <c r="T177"/>
  <c r="T178"/>
  <c r="T163"/>
  <c r="T110"/>
  <c r="T166"/>
  <c r="T239"/>
  <c r="T200"/>
  <c r="T201"/>
  <c r="T202"/>
  <c r="T93"/>
  <c r="T94"/>
  <c r="T126"/>
  <c r="T15"/>
  <c r="T16"/>
  <c r="T207"/>
  <c r="T57"/>
  <c r="T58"/>
  <c r="T194"/>
  <c r="T195"/>
  <c r="T107"/>
  <c r="T17"/>
  <c r="T111"/>
  <c r="T112"/>
  <c r="T123"/>
  <c r="T27"/>
  <c r="T119"/>
  <c r="T120"/>
  <c r="T70"/>
  <c r="T71"/>
  <c r="T121"/>
  <c r="T95"/>
  <c r="T104"/>
  <c r="T83"/>
  <c r="T122"/>
  <c r="T105"/>
  <c r="T106"/>
  <c r="T196"/>
  <c r="T72"/>
  <c r="T73"/>
  <c r="T74"/>
  <c r="T167"/>
  <c r="T45"/>
  <c r="T134"/>
  <c r="T208"/>
  <c r="T59"/>
  <c r="T9"/>
  <c r="T10"/>
  <c r="T240"/>
  <c r="T241"/>
  <c r="T28"/>
  <c r="T29"/>
  <c r="T30"/>
  <c r="T179"/>
  <c r="T180"/>
  <c r="T223"/>
  <c r="T132"/>
  <c r="T133"/>
  <c r="T228"/>
  <c r="T213"/>
  <c r="T214"/>
  <c r="T60"/>
  <c r="T216"/>
  <c r="T31"/>
  <c r="T217"/>
  <c r="T218"/>
  <c r="T32"/>
  <c r="T33"/>
  <c r="T88"/>
  <c r="T155"/>
  <c r="T156"/>
  <c r="T229"/>
  <c r="T219"/>
  <c r="T34"/>
  <c r="T35"/>
  <c r="T61"/>
  <c r="T124"/>
  <c r="T18"/>
  <c r="T62"/>
  <c r="T36"/>
  <c r="T37"/>
  <c r="T242"/>
  <c r="T2"/>
  <c r="T3"/>
  <c r="T63"/>
  <c r="T64"/>
  <c r="T157"/>
  <c r="T187"/>
  <c r="T19"/>
  <c r="T20"/>
  <c r="T189"/>
  <c r="T130"/>
  <c r="T131"/>
  <c r="T193"/>
  <c r="T77"/>
  <c r="T78"/>
  <c r="T79"/>
  <c r="T168"/>
  <c r="T169"/>
  <c r="T170"/>
  <c r="T243"/>
  <c r="T96"/>
  <c r="T97"/>
  <c r="T98"/>
  <c r="T75"/>
  <c r="T76"/>
  <c r="T80"/>
  <c r="T81"/>
  <c r="T65"/>
  <c r="T135"/>
  <c r="T230"/>
  <c r="T158"/>
  <c r="T159"/>
  <c r="T160"/>
  <c r="T161"/>
  <c r="T197"/>
  <c r="T108"/>
  <c r="T92"/>
  <c r="T66"/>
  <c r="T38"/>
  <c r="T176"/>
  <c r="T148"/>
  <c r="T190"/>
  <c r="T211"/>
  <c r="T67"/>
  <c r="T46"/>
  <c r="T102"/>
  <c r="T103"/>
  <c r="T141"/>
  <c r="T171"/>
  <c r="T172"/>
  <c r="T173"/>
  <c r="T21"/>
  <c r="T174"/>
  <c r="T175"/>
  <c r="T162"/>
  <c r="A244"/>
  <c r="C33"/>
  <c r="Z33"/>
  <c r="AA33" s="1"/>
  <c r="AB33" s="1"/>
  <c r="AC33" s="1"/>
  <c r="C26"/>
  <c r="Z26"/>
  <c r="AA26" s="1"/>
  <c r="AB26" s="1"/>
  <c r="C23"/>
  <c r="C24"/>
  <c r="C25"/>
  <c r="C30"/>
  <c r="C27"/>
  <c r="C32"/>
  <c r="C36"/>
  <c r="C37"/>
  <c r="C31"/>
  <c r="C34"/>
  <c r="C35"/>
  <c r="C38"/>
  <c r="C28"/>
  <c r="C29"/>
  <c r="Z23"/>
  <c r="AA23" s="1"/>
  <c r="AB23" s="1"/>
  <c r="Z24"/>
  <c r="AA24" s="1"/>
  <c r="AB24" s="1"/>
  <c r="Z25"/>
  <c r="AA25" s="1"/>
  <c r="AB25" s="1"/>
  <c r="Z30"/>
  <c r="AA30" s="1"/>
  <c r="AB30" s="1"/>
  <c r="AC30" s="1"/>
  <c r="Z27"/>
  <c r="AA27" s="1"/>
  <c r="AB27" s="1"/>
  <c r="Z32"/>
  <c r="AA32" s="1"/>
  <c r="AB32" s="1"/>
  <c r="Z36"/>
  <c r="AA36" s="1"/>
  <c r="AB36" s="1"/>
  <c r="AC36" s="1"/>
  <c r="Z37"/>
  <c r="AA37" s="1"/>
  <c r="AB37" s="1"/>
  <c r="Z31"/>
  <c r="AA31" s="1"/>
  <c r="AB31" s="1"/>
  <c r="Z34"/>
  <c r="AA34" s="1"/>
  <c r="AB34" s="1"/>
  <c r="Z35"/>
  <c r="AA35" s="1"/>
  <c r="AB35" s="1"/>
  <c r="Z38"/>
  <c r="AA38" s="1"/>
  <c r="AB38" s="1"/>
  <c r="Z28"/>
  <c r="AA28" s="1"/>
  <c r="AB28" s="1"/>
  <c r="Z29"/>
  <c r="AA29" s="1"/>
  <c r="AB29" s="1"/>
  <c r="AC29" s="1"/>
  <c r="C22"/>
  <c r="Z22"/>
  <c r="AA22" s="1"/>
  <c r="AB22" s="1"/>
  <c r="AC22" s="1"/>
  <c r="C21"/>
  <c r="Z21"/>
  <c r="AA21" s="1"/>
  <c r="AB21" s="1"/>
  <c r="C20"/>
  <c r="Z20"/>
  <c r="AA20" s="1"/>
  <c r="AB20" s="1"/>
  <c r="AC20" s="1"/>
  <c r="C19"/>
  <c r="Z19"/>
  <c r="AA19" s="1"/>
  <c r="AB19" s="1"/>
  <c r="C13"/>
  <c r="C14"/>
  <c r="C18"/>
  <c r="C15"/>
  <c r="C16"/>
  <c r="C17"/>
  <c r="Z13"/>
  <c r="AA13" s="1"/>
  <c r="AB13" s="1"/>
  <c r="Z14"/>
  <c r="AA14" s="1"/>
  <c r="AB14" s="1"/>
  <c r="Z18"/>
  <c r="AA18" s="1"/>
  <c r="AB18" s="1"/>
  <c r="Z15"/>
  <c r="AA15" s="1"/>
  <c r="AB15" s="1"/>
  <c r="Z16"/>
  <c r="AA16" s="1"/>
  <c r="AB16" s="1"/>
  <c r="Z17"/>
  <c r="AA17" s="1"/>
  <c r="AB17" s="1"/>
  <c r="AB84"/>
  <c r="AC84" s="1"/>
  <c r="AB85"/>
  <c r="C11"/>
  <c r="C12"/>
  <c r="Z11"/>
  <c r="AA11" s="1"/>
  <c r="AB11" s="1"/>
  <c r="Z12"/>
  <c r="AA12" s="1"/>
  <c r="AB12" s="1"/>
  <c r="C7"/>
  <c r="C8"/>
  <c r="C9"/>
  <c r="C10"/>
  <c r="Z7"/>
  <c r="AA7" s="1"/>
  <c r="AB7" s="1"/>
  <c r="AC7" s="1"/>
  <c r="Z8"/>
  <c r="AA8" s="1"/>
  <c r="AB8" s="1"/>
  <c r="AC8" s="1"/>
  <c r="Z9"/>
  <c r="AA9" s="1"/>
  <c r="AB9" s="1"/>
  <c r="AC9" s="1"/>
  <c r="Z10"/>
  <c r="AA10" s="1"/>
  <c r="AB10" s="1"/>
  <c r="AC10" s="1"/>
  <c r="C6"/>
  <c r="Z6"/>
  <c r="AA6" s="1"/>
  <c r="AB6" s="1"/>
  <c r="C5"/>
  <c r="Z5"/>
  <c r="AA5" s="1"/>
  <c r="AB5" s="1"/>
  <c r="AC5" s="1"/>
  <c r="C4"/>
  <c r="Z4"/>
  <c r="AA4" s="1"/>
  <c r="AB4"/>
  <c r="AC4" s="1"/>
  <c r="C2"/>
  <c r="C3"/>
  <c r="Z2"/>
  <c r="AA2" s="1"/>
  <c r="AB2" s="1"/>
  <c r="Z3"/>
  <c r="AA3" s="1"/>
  <c r="AB3" s="1"/>
  <c r="C108"/>
  <c r="Z108"/>
  <c r="AA108" s="1"/>
  <c r="AB108" s="1"/>
  <c r="C107"/>
  <c r="Z107"/>
  <c r="AA107" s="1"/>
  <c r="AB107" s="1"/>
  <c r="C106"/>
  <c r="Z106"/>
  <c r="AA106" s="1"/>
  <c r="AB106" s="1"/>
  <c r="C105"/>
  <c r="Z105"/>
  <c r="AA105" s="1"/>
  <c r="AB105" s="1"/>
  <c r="C104"/>
  <c r="Z104"/>
  <c r="AA104" s="1"/>
  <c r="AB104" s="1"/>
  <c r="C103"/>
  <c r="Z103"/>
  <c r="AA103" s="1"/>
  <c r="AB103"/>
  <c r="AC103" s="1"/>
  <c r="C102"/>
  <c r="Z102"/>
  <c r="AA102" s="1"/>
  <c r="AB102" s="1"/>
  <c r="C101"/>
  <c r="Z101"/>
  <c r="AA101" s="1"/>
  <c r="AB101" s="1"/>
  <c r="C100"/>
  <c r="Z100"/>
  <c r="AA100" s="1"/>
  <c r="AB100"/>
  <c r="AC100" s="1"/>
  <c r="C99"/>
  <c r="Z99"/>
  <c r="AA99" s="1"/>
  <c r="AB99"/>
  <c r="AC99" s="1"/>
  <c r="C98"/>
  <c r="Z98"/>
  <c r="AA98" s="1"/>
  <c r="AB98" s="1"/>
  <c r="AC98" s="1"/>
  <c r="C97"/>
  <c r="Z97"/>
  <c r="AA97" s="1"/>
  <c r="AB97" s="1"/>
  <c r="AC97" s="1"/>
  <c r="C96"/>
  <c r="Z96"/>
  <c r="AA96" s="1"/>
  <c r="AB96" s="1"/>
  <c r="AC96" s="1"/>
  <c r="C95"/>
  <c r="Z95"/>
  <c r="AA95" s="1"/>
  <c r="AB95" s="1"/>
  <c r="C94"/>
  <c r="Z94"/>
  <c r="AA94" s="1"/>
  <c r="AB94" s="1"/>
  <c r="AC94" s="1"/>
  <c r="C93"/>
  <c r="Z93"/>
  <c r="AA93" s="1"/>
  <c r="AB93" s="1"/>
  <c r="AC93" s="1"/>
  <c r="C89"/>
  <c r="C90"/>
  <c r="C91"/>
  <c r="C92"/>
  <c r="Z89"/>
  <c r="AA89" s="1"/>
  <c r="AB89" s="1"/>
  <c r="AC89" s="1"/>
  <c r="Z90"/>
  <c r="AA90" s="1"/>
  <c r="AB90" s="1"/>
  <c r="AC90" s="1"/>
  <c r="Z91"/>
  <c r="AA91" s="1"/>
  <c r="AB91" s="1"/>
  <c r="AC91" s="1"/>
  <c r="Z92"/>
  <c r="AA92" s="1"/>
  <c r="AB92" s="1"/>
  <c r="AC92" s="1"/>
  <c r="C40"/>
  <c r="C41"/>
  <c r="C42"/>
  <c r="C39"/>
  <c r="C43"/>
  <c r="C44"/>
  <c r="C45"/>
  <c r="C46"/>
  <c r="Z40"/>
  <c r="AA40" s="1"/>
  <c r="AB40" s="1"/>
  <c r="AC40" s="1"/>
  <c r="Z41"/>
  <c r="AA41" s="1"/>
  <c r="AB41" s="1"/>
  <c r="AC41" s="1"/>
  <c r="Z42"/>
  <c r="AA42" s="1"/>
  <c r="AB42" s="1"/>
  <c r="AC42" s="1"/>
  <c r="Z39"/>
  <c r="AA39" s="1"/>
  <c r="AB39" s="1"/>
  <c r="AC39" s="1"/>
  <c r="Z43"/>
  <c r="AA43" s="1"/>
  <c r="AB43" s="1"/>
  <c r="AC43" s="1"/>
  <c r="Z44"/>
  <c r="AA44" s="1"/>
  <c r="AB44" s="1"/>
  <c r="AC44" s="1"/>
  <c r="Z45"/>
  <c r="AA45" s="1"/>
  <c r="AB45" s="1"/>
  <c r="AC45" s="1"/>
  <c r="Z46"/>
  <c r="AA46" s="1"/>
  <c r="AB46" s="1"/>
  <c r="AC46" s="1"/>
  <c r="C84"/>
  <c r="C85"/>
  <c r="C87"/>
  <c r="C88"/>
  <c r="Z84"/>
  <c r="AA84" s="1"/>
  <c r="Z85"/>
  <c r="AA85" s="1"/>
  <c r="Z87"/>
  <c r="AA87" s="1"/>
  <c r="AB87" s="1"/>
  <c r="Z88"/>
  <c r="AA88" s="1"/>
  <c r="C82"/>
  <c r="C83"/>
  <c r="Z82"/>
  <c r="AA82" s="1"/>
  <c r="AB82" s="1"/>
  <c r="Z83"/>
  <c r="AA83" s="1"/>
  <c r="AB83" s="1"/>
  <c r="C77"/>
  <c r="C78"/>
  <c r="C79"/>
  <c r="C80"/>
  <c r="C81"/>
  <c r="Z77"/>
  <c r="AA77" s="1"/>
  <c r="AB77" s="1"/>
  <c r="AC77" s="1"/>
  <c r="Z78"/>
  <c r="AA78" s="1"/>
  <c r="AB78" s="1"/>
  <c r="Z79"/>
  <c r="AA79" s="1"/>
  <c r="AB79" s="1"/>
  <c r="Z80"/>
  <c r="AA80" s="1"/>
  <c r="AB80" s="1"/>
  <c r="Z81"/>
  <c r="AA81" s="1"/>
  <c r="AB81" s="1"/>
  <c r="AC81" s="1"/>
  <c r="C68"/>
  <c r="C69"/>
  <c r="C70"/>
  <c r="C71"/>
  <c r="C72"/>
  <c r="C73"/>
  <c r="C74"/>
  <c r="C75"/>
  <c r="C76"/>
  <c r="Z68"/>
  <c r="AA68" s="1"/>
  <c r="AB68" s="1"/>
  <c r="Z69"/>
  <c r="AA69" s="1"/>
  <c r="AB69" s="1"/>
  <c r="Z70"/>
  <c r="AA70" s="1"/>
  <c r="AB70" s="1"/>
  <c r="Z71"/>
  <c r="AA71" s="1"/>
  <c r="AB71" s="1"/>
  <c r="Z72"/>
  <c r="AA72" s="1"/>
  <c r="AB72" s="1"/>
  <c r="Z73"/>
  <c r="AA73" s="1"/>
  <c r="AB73" s="1"/>
  <c r="Z74"/>
  <c r="AA74" s="1"/>
  <c r="AB74" s="1"/>
  <c r="Z75"/>
  <c r="AA75" s="1"/>
  <c r="AB75" s="1"/>
  <c r="Z76"/>
  <c r="AA76" s="1"/>
  <c r="AB76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A98"/>
  <c r="L98" s="1"/>
  <c r="A97"/>
  <c r="K97" s="1"/>
  <c r="A96"/>
  <c r="M96" s="1"/>
  <c r="A95"/>
  <c r="M95" s="1"/>
  <c r="A94"/>
  <c r="M94" s="1"/>
  <c r="A93"/>
  <c r="A92"/>
  <c r="Q95" s="1"/>
  <c r="A91"/>
  <c r="A90"/>
  <c r="M90" s="1"/>
  <c r="A89"/>
  <c r="A88"/>
  <c r="A87"/>
  <c r="A86"/>
  <c r="M86" s="1"/>
  <c r="A85"/>
  <c r="A84"/>
  <c r="A83"/>
  <c r="A82"/>
  <c r="M82" s="1"/>
  <c r="A81"/>
  <c r="A80"/>
  <c r="A79"/>
  <c r="A78"/>
  <c r="M78" s="1"/>
  <c r="A77"/>
  <c r="A76"/>
  <c r="Q99" s="1"/>
  <c r="A75"/>
  <c r="R82" s="1"/>
  <c r="A74"/>
  <c r="M74" s="1"/>
  <c r="A73"/>
  <c r="A72"/>
  <c r="A71"/>
  <c r="A70"/>
  <c r="A69"/>
  <c r="Q76" s="1"/>
  <c r="A68"/>
  <c r="A67"/>
  <c r="A66"/>
  <c r="M66" s="1"/>
  <c r="A65"/>
  <c r="A64"/>
  <c r="A63"/>
  <c r="A62"/>
  <c r="M62" s="1"/>
  <c r="A61"/>
  <c r="A60"/>
  <c r="A59"/>
  <c r="A58"/>
  <c r="M58" s="1"/>
  <c r="A57"/>
  <c r="Q80" s="1"/>
  <c r="A56"/>
  <c r="A55"/>
  <c r="R93" s="1"/>
  <c r="A54"/>
  <c r="A53"/>
  <c r="K53" s="1"/>
  <c r="A52"/>
  <c r="A51"/>
  <c r="L51" s="1"/>
  <c r="A50"/>
  <c r="M50" s="1"/>
  <c r="A49"/>
  <c r="A48"/>
  <c r="A47"/>
  <c r="L47" s="1"/>
  <c r="A46"/>
  <c r="M46" s="1"/>
  <c r="A45"/>
  <c r="Q88" s="1"/>
  <c r="A44"/>
  <c r="L44" s="1"/>
  <c r="A43"/>
  <c r="R86" s="1"/>
  <c r="A42"/>
  <c r="Q52" s="1"/>
  <c r="A41"/>
  <c r="Q44" s="1"/>
  <c r="A40"/>
  <c r="L40" s="1"/>
  <c r="A39"/>
  <c r="M39" s="1"/>
  <c r="V94" s="1"/>
  <c r="A38"/>
  <c r="L38" s="1"/>
  <c r="A37"/>
  <c r="A36"/>
  <c r="A35"/>
  <c r="A34"/>
  <c r="Q61" s="1"/>
  <c r="A33"/>
  <c r="A32"/>
  <c r="A31"/>
  <c r="M31" s="1"/>
  <c r="A30"/>
  <c r="A29"/>
  <c r="M29" s="1"/>
  <c r="A28"/>
  <c r="A27"/>
  <c r="M27" s="1"/>
  <c r="A26"/>
  <c r="Q42" s="1"/>
  <c r="A25"/>
  <c r="M25" s="1"/>
  <c r="A24"/>
  <c r="M24" s="1"/>
  <c r="A23"/>
  <c r="M23" s="1"/>
  <c r="A22"/>
  <c r="Q54" s="1"/>
  <c r="A21"/>
  <c r="A20"/>
  <c r="A19"/>
  <c r="A18"/>
  <c r="Q85" s="1"/>
  <c r="A17"/>
  <c r="K17" s="1"/>
  <c r="A16"/>
  <c r="Q83" s="1"/>
  <c r="A15"/>
  <c r="A14"/>
  <c r="R89" s="1"/>
  <c r="A13"/>
  <c r="M13" s="1"/>
  <c r="A12"/>
  <c r="L12" s="1"/>
  <c r="A11"/>
  <c r="L11" s="1"/>
  <c r="A10"/>
  <c r="L10" s="1"/>
  <c r="A9"/>
  <c r="M9" s="1"/>
  <c r="A8"/>
  <c r="A7"/>
  <c r="Q11" s="1"/>
  <c r="C57" i="1"/>
  <c r="C59"/>
  <c r="C60"/>
  <c r="C61"/>
  <c r="C62"/>
  <c r="C63"/>
  <c r="C64"/>
  <c r="C65"/>
  <c r="C66"/>
  <c r="C67"/>
  <c r="Z57"/>
  <c r="AA57" s="1"/>
  <c r="AB57" s="1"/>
  <c r="Z59"/>
  <c r="AA59" s="1"/>
  <c r="AB59" s="1"/>
  <c r="Z60"/>
  <c r="AA60" s="1"/>
  <c r="AB60" s="1"/>
  <c r="Z61"/>
  <c r="AA61" s="1"/>
  <c r="AB61" s="1"/>
  <c r="AC61" s="1"/>
  <c r="Z62"/>
  <c r="AA62" s="1"/>
  <c r="AB62" s="1"/>
  <c r="Z63"/>
  <c r="AA63" s="1"/>
  <c r="AB63" s="1"/>
  <c r="Z64"/>
  <c r="AA64" s="1"/>
  <c r="AB64" s="1"/>
  <c r="Z65"/>
  <c r="AA65" s="1"/>
  <c r="AB65" s="1"/>
  <c r="Z66"/>
  <c r="AA66" s="1"/>
  <c r="AB66" s="1"/>
  <c r="Z67"/>
  <c r="AA67" s="1"/>
  <c r="AB67" s="1"/>
  <c r="C58"/>
  <c r="Z58"/>
  <c r="AA58" s="1"/>
  <c r="AB58" s="1"/>
  <c r="AC58" s="1"/>
  <c r="C56"/>
  <c r="Z56"/>
  <c r="AA56" s="1"/>
  <c r="AB56" s="1"/>
  <c r="AC56" s="1"/>
  <c r="C55"/>
  <c r="Z55"/>
  <c r="AA55" s="1"/>
  <c r="AB55" s="1"/>
  <c r="AC55" s="1"/>
  <c r="C54"/>
  <c r="Z54"/>
  <c r="AA54" s="1"/>
  <c r="AB54" s="1"/>
  <c r="AC54" s="1"/>
  <c r="C53"/>
  <c r="Z53"/>
  <c r="AA53" s="1"/>
  <c r="AB53" s="1"/>
  <c r="AC53" s="1"/>
  <c r="C52"/>
  <c r="Z52"/>
  <c r="AA52" s="1"/>
  <c r="AB52" s="1"/>
  <c r="C51"/>
  <c r="Z51"/>
  <c r="AA51" s="1"/>
  <c r="AB51" s="1"/>
  <c r="AC51" s="1"/>
  <c r="C50"/>
  <c r="Z50"/>
  <c r="AA50" s="1"/>
  <c r="AB50" s="1"/>
  <c r="C49"/>
  <c r="Z49"/>
  <c r="AA49" s="1"/>
  <c r="AB49" s="1"/>
  <c r="AC49" s="1"/>
  <c r="C48"/>
  <c r="Z48"/>
  <c r="AA48" s="1"/>
  <c r="AB48" s="1"/>
  <c r="AC48" s="1"/>
  <c r="C47"/>
  <c r="Z47"/>
  <c r="AA47" s="1"/>
  <c r="AB47" s="1"/>
  <c r="C170"/>
  <c r="Z170"/>
  <c r="AA170" s="1"/>
  <c r="AB170" s="1"/>
  <c r="C169"/>
  <c r="Z169"/>
  <c r="AA169" s="1"/>
  <c r="AB169" s="1"/>
  <c r="AC169" s="1"/>
  <c r="C168"/>
  <c r="Z168"/>
  <c r="AA168" s="1"/>
  <c r="AB168"/>
  <c r="AC168" s="1"/>
  <c r="C113"/>
  <c r="Z113"/>
  <c r="AA113" s="1"/>
  <c r="AB113" s="1"/>
  <c r="C122"/>
  <c r="Z122"/>
  <c r="AA122" s="1"/>
  <c r="AB122" s="1"/>
  <c r="AC122" s="1"/>
  <c r="C120"/>
  <c r="Z120"/>
  <c r="AA120" s="1"/>
  <c r="AB120" s="1"/>
  <c r="C119"/>
  <c r="Z119"/>
  <c r="AA119" s="1"/>
  <c r="AB119" s="1"/>
  <c r="AC119" s="1"/>
  <c r="C118"/>
  <c r="Z118"/>
  <c r="AA118" s="1"/>
  <c r="AB118" s="1"/>
  <c r="AC118" s="1"/>
  <c r="C117"/>
  <c r="Z117"/>
  <c r="AA117" s="1"/>
  <c r="AB117" s="1"/>
  <c r="AC117" s="1"/>
  <c r="C116"/>
  <c r="Z116"/>
  <c r="AA116" s="1"/>
  <c r="AB116" s="1"/>
  <c r="AC116" s="1"/>
  <c r="C115"/>
  <c r="Z115"/>
  <c r="AA115" s="1"/>
  <c r="AB115" s="1"/>
  <c r="C114"/>
  <c r="Z114"/>
  <c r="AA114" s="1"/>
  <c r="AB114" s="1"/>
  <c r="AC114" s="1"/>
  <c r="C121"/>
  <c r="Z121"/>
  <c r="AA121" s="1"/>
  <c r="AB121"/>
  <c r="AC121" s="1"/>
  <c r="C124"/>
  <c r="Z124"/>
  <c r="AA124" s="1"/>
  <c r="AB124" s="1"/>
  <c r="C126"/>
  <c r="Z126"/>
  <c r="AA126" s="1"/>
  <c r="AB126" s="1"/>
  <c r="D52" i="28"/>
  <c r="E52"/>
  <c r="D26"/>
  <c r="E26"/>
  <c r="D25"/>
  <c r="E25"/>
  <c r="D167"/>
  <c r="E167"/>
  <c r="D56"/>
  <c r="E56"/>
  <c r="D64"/>
  <c r="E64"/>
  <c r="D70"/>
  <c r="E70"/>
  <c r="D68"/>
  <c r="E68"/>
  <c r="D85"/>
  <c r="E85"/>
  <c r="D40"/>
  <c r="E40"/>
  <c r="D183"/>
  <c r="E183"/>
  <c r="D112"/>
  <c r="E112"/>
  <c r="D90"/>
  <c r="E90"/>
  <c r="D149"/>
  <c r="E149"/>
  <c r="D24"/>
  <c r="E24"/>
  <c r="D198"/>
  <c r="E198"/>
  <c r="D202"/>
  <c r="E202"/>
  <c r="D215"/>
  <c r="E215"/>
  <c r="D181"/>
  <c r="E181"/>
  <c r="D197"/>
  <c r="E197"/>
  <c r="D179"/>
  <c r="E179"/>
  <c r="D51"/>
  <c r="E51"/>
  <c r="D55"/>
  <c r="E55"/>
  <c r="D234"/>
  <c r="E234"/>
  <c r="D45"/>
  <c r="E45"/>
  <c r="D47"/>
  <c r="E47"/>
  <c r="D184"/>
  <c r="E184"/>
  <c r="D71"/>
  <c r="E71"/>
  <c r="D135"/>
  <c r="E135"/>
  <c r="D23"/>
  <c r="E23"/>
  <c r="D22"/>
  <c r="E22"/>
  <c r="D21"/>
  <c r="E21"/>
  <c r="D221"/>
  <c r="E221"/>
  <c r="D220"/>
  <c r="E220"/>
  <c r="D152"/>
  <c r="E152"/>
  <c r="D164"/>
  <c r="E164"/>
  <c r="D158"/>
  <c r="E158"/>
  <c r="D147"/>
  <c r="E147"/>
  <c r="D140"/>
  <c r="E140"/>
  <c r="D132"/>
  <c r="E132"/>
  <c r="D102"/>
  <c r="E102"/>
  <c r="D160"/>
  <c r="E160"/>
  <c r="D20"/>
  <c r="E20"/>
  <c r="D115"/>
  <c r="E115"/>
  <c r="D156"/>
  <c r="E156"/>
  <c r="D176"/>
  <c r="E176"/>
  <c r="D211"/>
  <c r="E211"/>
  <c r="D133"/>
  <c r="E133"/>
  <c r="D200"/>
  <c r="E200"/>
  <c r="D67"/>
  <c r="E67"/>
  <c r="D62"/>
  <c r="E62"/>
  <c r="D58"/>
  <c r="E58"/>
  <c r="D93"/>
  <c r="E93"/>
  <c r="D82"/>
  <c r="E82"/>
  <c r="D114"/>
  <c r="E114"/>
  <c r="D99"/>
  <c r="E99"/>
  <c r="D154"/>
  <c r="E154"/>
  <c r="D168"/>
  <c r="E168"/>
  <c r="D36"/>
  <c r="E36"/>
  <c r="D19"/>
  <c r="E19"/>
  <c r="D226"/>
  <c r="E226"/>
  <c r="D18"/>
  <c r="E18"/>
  <c r="D17"/>
  <c r="E17"/>
  <c r="D43"/>
  <c r="E43"/>
  <c r="D169"/>
  <c r="E169"/>
  <c r="D96"/>
  <c r="E96"/>
  <c r="D95"/>
  <c r="E95"/>
  <c r="D16"/>
  <c r="E16"/>
  <c r="D15"/>
  <c r="E15"/>
  <c r="D162"/>
  <c r="E162"/>
  <c r="D81"/>
  <c r="E81"/>
  <c r="D80"/>
  <c r="E80"/>
  <c r="D60"/>
  <c r="E60"/>
  <c r="D63"/>
  <c r="E63"/>
  <c r="D107"/>
  <c r="E107"/>
  <c r="D117"/>
  <c r="E117"/>
  <c r="D139"/>
  <c r="E139"/>
  <c r="D146"/>
  <c r="E146"/>
  <c r="D222"/>
  <c r="E222"/>
  <c r="D227"/>
  <c r="E227"/>
  <c r="D188"/>
  <c r="E188"/>
  <c r="D233"/>
  <c r="E233"/>
  <c r="D208"/>
  <c r="E208"/>
  <c r="D212"/>
  <c r="E212"/>
  <c r="D231"/>
  <c r="E231"/>
  <c r="D84"/>
  <c r="E84"/>
  <c r="D205"/>
  <c r="E205"/>
  <c r="D74"/>
  <c r="E74"/>
  <c r="D104"/>
  <c r="E104"/>
  <c r="D109"/>
  <c r="E109"/>
  <c r="D33"/>
  <c r="E33"/>
  <c r="D14"/>
  <c r="E14"/>
  <c r="D13"/>
  <c r="E13"/>
  <c r="D49"/>
  <c r="E49"/>
  <c r="D175"/>
  <c r="E175"/>
  <c r="D41"/>
  <c r="E41"/>
  <c r="D61"/>
  <c r="E61"/>
  <c r="D57"/>
  <c r="E57"/>
  <c r="D124"/>
  <c r="E124"/>
  <c r="D129"/>
  <c r="E129"/>
  <c r="D75"/>
  <c r="E75"/>
  <c r="D87"/>
  <c r="E87"/>
  <c r="D39"/>
  <c r="E39"/>
  <c r="D50"/>
  <c r="E50"/>
  <c r="D12"/>
  <c r="E12"/>
  <c r="D48"/>
  <c r="E48"/>
  <c r="D204"/>
  <c r="E204"/>
  <c r="D11"/>
  <c r="E11"/>
  <c r="D218"/>
  <c r="E218"/>
  <c r="D219"/>
  <c r="E219"/>
  <c r="D163"/>
  <c r="E163"/>
  <c r="D86"/>
  <c r="E86"/>
  <c r="D101"/>
  <c r="E101"/>
  <c r="D59"/>
  <c r="E59"/>
  <c r="D66"/>
  <c r="E66"/>
  <c r="D65"/>
  <c r="E65"/>
  <c r="D191"/>
  <c r="E191"/>
  <c r="D187"/>
  <c r="E187"/>
  <c r="D186"/>
  <c r="E186"/>
  <c r="D42"/>
  <c r="E42"/>
  <c r="D89"/>
  <c r="E89"/>
  <c r="D91"/>
  <c r="E91"/>
  <c r="D110"/>
  <c r="E110"/>
  <c r="D69"/>
  <c r="E69"/>
  <c r="D72"/>
  <c r="E72"/>
  <c r="D209"/>
  <c r="E209"/>
  <c r="D178"/>
  <c r="E178"/>
  <c r="D173"/>
  <c r="E173"/>
  <c r="D10"/>
  <c r="E10"/>
  <c r="D165"/>
  <c r="E165"/>
  <c r="D73"/>
  <c r="E73"/>
  <c r="D78"/>
  <c r="E78"/>
  <c r="D92"/>
  <c r="E92"/>
  <c r="D9"/>
  <c r="E9"/>
  <c r="D8"/>
  <c r="E8"/>
  <c r="D7"/>
  <c r="E7"/>
  <c r="D6"/>
  <c r="E6"/>
  <c r="E2"/>
  <c r="E232"/>
  <c r="E235"/>
  <c r="E32"/>
  <c r="E35"/>
  <c r="E123"/>
  <c r="E193"/>
  <c r="E46"/>
  <c r="E54"/>
  <c r="E122"/>
  <c r="E121"/>
  <c r="E125"/>
  <c r="E79"/>
  <c r="E44"/>
  <c r="E53"/>
  <c r="E161"/>
  <c r="E157"/>
  <c r="E174"/>
  <c r="E138"/>
  <c r="E136"/>
  <c r="E228"/>
  <c r="E38"/>
  <c r="E3"/>
  <c r="E4"/>
  <c r="E225"/>
  <c r="E155"/>
  <c r="E119"/>
  <c r="E153"/>
  <c r="E88"/>
  <c r="E100"/>
  <c r="E5"/>
  <c r="D5"/>
  <c r="D100"/>
  <c r="D88"/>
  <c r="D153"/>
  <c r="D119"/>
  <c r="D155"/>
  <c r="D225"/>
  <c r="D4"/>
  <c r="D3"/>
  <c r="D38"/>
  <c r="D228"/>
  <c r="D136"/>
  <c r="D138"/>
  <c r="D193"/>
  <c r="D235"/>
  <c r="D157"/>
  <c r="D161"/>
  <c r="D174"/>
  <c r="D125"/>
  <c r="D121"/>
  <c r="D35"/>
  <c r="D2"/>
  <c r="D232"/>
  <c r="D79"/>
  <c r="D44"/>
  <c r="D53"/>
  <c r="D32"/>
  <c r="D46"/>
  <c r="D54"/>
  <c r="D122"/>
  <c r="D123"/>
  <c r="G126" l="1"/>
  <c r="J126" s="1"/>
  <c r="U126" s="1"/>
  <c r="V126" s="1"/>
  <c r="G130"/>
  <c r="J130" s="1"/>
  <c r="U130" s="1"/>
  <c r="V130" s="1"/>
  <c r="G31"/>
  <c r="J31" s="1"/>
  <c r="U31" s="1"/>
  <c r="V31" s="1"/>
  <c r="G150"/>
  <c r="J150" s="1"/>
  <c r="U150" s="1"/>
  <c r="V150" s="1"/>
  <c r="G30"/>
  <c r="J30" s="1"/>
  <c r="U30" s="1"/>
  <c r="V30" s="1"/>
  <c r="G29"/>
  <c r="J29" s="1"/>
  <c r="U29" s="1"/>
  <c r="V29" s="1"/>
  <c r="G28"/>
  <c r="J28" s="1"/>
  <c r="U28" s="1"/>
  <c r="V28" s="1"/>
  <c r="G143"/>
  <c r="J143" s="1"/>
  <c r="U143" s="1"/>
  <c r="V143" s="1"/>
  <c r="G137"/>
  <c r="J137" s="1"/>
  <c r="U137" s="1"/>
  <c r="V137" s="1"/>
  <c r="G37"/>
  <c r="J37" s="1"/>
  <c r="O12"/>
  <c r="O19"/>
  <c r="O22"/>
  <c r="O34"/>
  <c r="O35"/>
  <c r="O39"/>
  <c r="O40"/>
  <c r="O45"/>
  <c r="O47"/>
  <c r="O50"/>
  <c r="O49"/>
  <c r="O56"/>
  <c r="O64"/>
  <c r="O71"/>
  <c r="O70"/>
  <c r="O68"/>
  <c r="O85"/>
  <c r="O87"/>
  <c r="O84"/>
  <c r="O102"/>
  <c r="O107"/>
  <c r="O117"/>
  <c r="O119"/>
  <c r="O135"/>
  <c r="O139"/>
  <c r="O153"/>
  <c r="O146"/>
  <c r="O155"/>
  <c r="O175"/>
  <c r="O193"/>
  <c r="O205"/>
  <c r="O225"/>
  <c r="O226"/>
  <c r="O234"/>
  <c r="G217"/>
  <c r="G133"/>
  <c r="G200"/>
  <c r="G132"/>
  <c r="G140"/>
  <c r="G147"/>
  <c r="G60"/>
  <c r="G63"/>
  <c r="G115"/>
  <c r="G156"/>
  <c r="G56"/>
  <c r="G64"/>
  <c r="G102"/>
  <c r="G121"/>
  <c r="G125"/>
  <c r="G167"/>
  <c r="G43"/>
  <c r="G71"/>
  <c r="G226"/>
  <c r="G49"/>
  <c r="G233"/>
  <c r="G208"/>
  <c r="G212"/>
  <c r="G70"/>
  <c r="G68"/>
  <c r="G36"/>
  <c r="G52"/>
  <c r="G179"/>
  <c r="G181"/>
  <c r="G197"/>
  <c r="G33"/>
  <c r="G40"/>
  <c r="G160"/>
  <c r="G80"/>
  <c r="G81"/>
  <c r="G188"/>
  <c r="G95"/>
  <c r="G109"/>
  <c r="G74"/>
  <c r="G104"/>
  <c r="G53"/>
  <c r="G44"/>
  <c r="G79"/>
  <c r="G58"/>
  <c r="G62"/>
  <c r="G67"/>
  <c r="G157"/>
  <c r="G161"/>
  <c r="G174"/>
  <c r="G97"/>
  <c r="G185"/>
  <c r="G177"/>
  <c r="G94"/>
  <c r="G141"/>
  <c r="G106"/>
  <c r="G103"/>
  <c r="G127"/>
  <c r="G128"/>
  <c r="G207"/>
  <c r="G199"/>
  <c r="G213"/>
  <c r="G159"/>
  <c r="G145"/>
  <c r="G142"/>
  <c r="G27"/>
  <c r="G195"/>
  <c r="G148"/>
  <c r="G113"/>
  <c r="G111"/>
  <c r="G108"/>
  <c r="G120"/>
  <c r="G116"/>
  <c r="G144"/>
  <c r="G201"/>
  <c r="G189"/>
  <c r="G171"/>
  <c r="G170"/>
  <c r="G172"/>
  <c r="G98"/>
  <c r="G224"/>
  <c r="G105"/>
  <c r="G76"/>
  <c r="G77"/>
  <c r="G131"/>
  <c r="G118"/>
  <c r="G151"/>
  <c r="G166"/>
  <c r="G216"/>
  <c r="G83"/>
  <c r="G214"/>
  <c r="G192"/>
  <c r="G190"/>
  <c r="G194"/>
  <c r="G196"/>
  <c r="G229"/>
  <c r="G230"/>
  <c r="G134"/>
  <c r="G206"/>
  <c r="G180"/>
  <c r="G182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32"/>
  <c r="G32"/>
  <c r="G57"/>
  <c r="G61"/>
  <c r="G38"/>
  <c r="G35"/>
  <c r="G203"/>
  <c r="G210"/>
  <c r="G235"/>
  <c r="G225"/>
  <c r="G193"/>
  <c r="G85"/>
  <c r="G96"/>
  <c r="G90"/>
  <c r="G34"/>
  <c r="G123"/>
  <c r="G152"/>
  <c r="G158"/>
  <c r="G164"/>
  <c r="G205"/>
  <c r="G119"/>
  <c r="G153"/>
  <c r="G155"/>
  <c r="G228"/>
  <c r="G178"/>
  <c r="G209"/>
  <c r="G73"/>
  <c r="G78"/>
  <c r="G92"/>
  <c r="G51"/>
  <c r="G55"/>
  <c r="G69"/>
  <c r="G72"/>
  <c r="G165"/>
  <c r="G173"/>
  <c r="G183"/>
  <c r="G112"/>
  <c r="G88"/>
  <c r="G100"/>
  <c r="G89"/>
  <c r="G91"/>
  <c r="G110"/>
  <c r="G136"/>
  <c r="G138"/>
  <c r="G231"/>
  <c r="G187"/>
  <c r="G186"/>
  <c r="G191"/>
  <c r="G59"/>
  <c r="G65"/>
  <c r="G66"/>
  <c r="G42"/>
  <c r="G215"/>
  <c r="G221"/>
  <c r="G220"/>
  <c r="G86"/>
  <c r="G101"/>
  <c r="G84"/>
  <c r="G163"/>
  <c r="G219"/>
  <c r="G218"/>
  <c r="G175"/>
  <c r="G46"/>
  <c r="G54"/>
  <c r="G204"/>
  <c r="G222"/>
  <c r="G227"/>
  <c r="G48"/>
  <c r="G39"/>
  <c r="G50"/>
  <c r="G87"/>
  <c r="G75"/>
  <c r="G198"/>
  <c r="G202"/>
  <c r="G149"/>
  <c r="G154"/>
  <c r="G168"/>
  <c r="G176"/>
  <c r="G211"/>
  <c r="G184"/>
  <c r="G122"/>
  <c r="G129"/>
  <c r="G124"/>
  <c r="G99"/>
  <c r="G114"/>
  <c r="G82"/>
  <c r="G93"/>
  <c r="G169"/>
  <c r="G107"/>
  <c r="G117"/>
  <c r="G45"/>
  <c r="G47"/>
  <c r="G234"/>
  <c r="G139"/>
  <c r="G146"/>
  <c r="G41"/>
  <c r="G162"/>
  <c r="G135"/>
  <c r="G223"/>
  <c r="J25"/>
  <c r="J26"/>
  <c r="J52"/>
  <c r="J167"/>
  <c r="J64"/>
  <c r="J56"/>
  <c r="J68"/>
  <c r="J70"/>
  <c r="J85"/>
  <c r="J40"/>
  <c r="J183"/>
  <c r="J112"/>
  <c r="J90"/>
  <c r="J24"/>
  <c r="J149"/>
  <c r="J198"/>
  <c r="J202"/>
  <c r="J215"/>
  <c r="J179"/>
  <c r="J197"/>
  <c r="J181"/>
  <c r="J55"/>
  <c r="J51"/>
  <c r="J45"/>
  <c r="J234"/>
  <c r="J47"/>
  <c r="J184"/>
  <c r="J71"/>
  <c r="J135"/>
  <c r="J23"/>
  <c r="J22"/>
  <c r="J21"/>
  <c r="J220"/>
  <c r="J221"/>
  <c r="J164"/>
  <c r="J152"/>
  <c r="J158"/>
  <c r="J140"/>
  <c r="J147"/>
  <c r="J132"/>
  <c r="J102"/>
  <c r="J20"/>
  <c r="J160"/>
  <c r="J156"/>
  <c r="J115"/>
  <c r="J211"/>
  <c r="J176"/>
  <c r="J133"/>
  <c r="J200"/>
  <c r="J62"/>
  <c r="J67"/>
  <c r="J58"/>
  <c r="J82"/>
  <c r="J93"/>
  <c r="J99"/>
  <c r="J114"/>
  <c r="J168"/>
  <c r="J154"/>
  <c r="J36"/>
  <c r="J19"/>
  <c r="J226"/>
  <c r="J17"/>
  <c r="J18"/>
  <c r="J43"/>
  <c r="J169"/>
  <c r="J96"/>
  <c r="J95"/>
  <c r="J15"/>
  <c r="J16"/>
  <c r="J123"/>
  <c r="J122"/>
  <c r="J54"/>
  <c r="J232"/>
  <c r="J174"/>
  <c r="J161"/>
  <c r="J157"/>
  <c r="J235"/>
  <c r="J193"/>
  <c r="J138"/>
  <c r="J136"/>
  <c r="J228"/>
  <c r="J225"/>
  <c r="J155"/>
  <c r="J119"/>
  <c r="J153"/>
  <c r="J88"/>
  <c r="J100"/>
  <c r="J92"/>
  <c r="J78"/>
  <c r="J73"/>
  <c r="J165"/>
  <c r="J173"/>
  <c r="J178"/>
  <c r="J209"/>
  <c r="J72"/>
  <c r="J69"/>
  <c r="J110"/>
  <c r="J91"/>
  <c r="J89"/>
  <c r="J186"/>
  <c r="J187"/>
  <c r="J191"/>
  <c r="J65"/>
  <c r="J66"/>
  <c r="J59"/>
  <c r="J101"/>
  <c r="J86"/>
  <c r="J219"/>
  <c r="J218"/>
  <c r="J204"/>
  <c r="J87"/>
  <c r="J75"/>
  <c r="J129"/>
  <c r="J124"/>
  <c r="J57"/>
  <c r="J61"/>
  <c r="J175"/>
  <c r="J109"/>
  <c r="J104"/>
  <c r="J74"/>
  <c r="J205"/>
  <c r="J84"/>
  <c r="J231"/>
  <c r="J212"/>
  <c r="J208"/>
  <c r="J233"/>
  <c r="J188"/>
  <c r="J227"/>
  <c r="J222"/>
  <c r="J146"/>
  <c r="J139"/>
  <c r="J117"/>
  <c r="J107"/>
  <c r="J63"/>
  <c r="J80"/>
  <c r="J81"/>
  <c r="J162"/>
  <c r="J50"/>
  <c r="J79"/>
  <c r="J42"/>
  <c r="J39"/>
  <c r="J44"/>
  <c r="J48"/>
  <c r="J41"/>
  <c r="J53"/>
  <c r="J35"/>
  <c r="J49"/>
  <c r="J121"/>
  <c r="J33"/>
  <c r="J38"/>
  <c r="J46"/>
  <c r="J125"/>
  <c r="J32"/>
  <c r="J163"/>
  <c r="J14"/>
  <c r="J13"/>
  <c r="J12"/>
  <c r="J11"/>
  <c r="J10"/>
  <c r="J9"/>
  <c r="J8"/>
  <c r="J7"/>
  <c r="J6"/>
  <c r="J5"/>
  <c r="J4"/>
  <c r="J3"/>
  <c r="J2"/>
  <c r="J60"/>
  <c r="V25" i="21"/>
  <c r="Q26"/>
  <c r="Q29"/>
  <c r="Q30"/>
  <c r="Q23"/>
  <c r="V39"/>
  <c r="U40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U125" i="1"/>
  <c r="Y125"/>
  <c r="W125"/>
  <c r="U212"/>
  <c r="U127"/>
  <c r="U128"/>
  <c r="U129"/>
  <c r="U231"/>
  <c r="U184"/>
  <c r="U185"/>
  <c r="U186"/>
  <c r="U101"/>
  <c r="U136"/>
  <c r="U137"/>
  <c r="U232"/>
  <c r="U113"/>
  <c r="U89"/>
  <c r="U114"/>
  <c r="U23"/>
  <c r="U68"/>
  <c r="U69"/>
  <c r="U11"/>
  <c r="U12"/>
  <c r="U203"/>
  <c r="U204"/>
  <c r="U82"/>
  <c r="U13"/>
  <c r="U14"/>
  <c r="U205"/>
  <c r="U224"/>
  <c r="U47"/>
  <c r="U181"/>
  <c r="U164"/>
  <c r="U165"/>
  <c r="U221"/>
  <c r="U222"/>
  <c r="U215"/>
  <c r="U206"/>
  <c r="U233"/>
  <c r="U234"/>
  <c r="U191"/>
  <c r="U109"/>
  <c r="U48"/>
  <c r="U49"/>
  <c r="U138"/>
  <c r="U139"/>
  <c r="U39"/>
  <c r="U84"/>
  <c r="U85"/>
  <c r="U235"/>
  <c r="U90"/>
  <c r="U142"/>
  <c r="U143"/>
  <c r="U115"/>
  <c r="U116"/>
  <c r="U198"/>
  <c r="U199"/>
  <c r="U209"/>
  <c r="U210"/>
  <c r="U236"/>
  <c r="U237"/>
  <c r="U50"/>
  <c r="U225"/>
  <c r="U220"/>
  <c r="U192"/>
  <c r="U40"/>
  <c r="U41"/>
  <c r="U42"/>
  <c r="U144"/>
  <c r="U145"/>
  <c r="U146"/>
  <c r="U147"/>
  <c r="U148"/>
  <c r="U149"/>
  <c r="U150"/>
  <c r="U188"/>
  <c r="U51"/>
  <c r="U226"/>
  <c r="U24"/>
  <c r="U25"/>
  <c r="U52"/>
  <c r="U151"/>
  <c r="U152"/>
  <c r="U43"/>
  <c r="U44"/>
  <c r="U7"/>
  <c r="U8"/>
  <c r="U91"/>
  <c r="U153"/>
  <c r="U154"/>
  <c r="U22"/>
  <c r="U182"/>
  <c r="U183"/>
  <c r="U86"/>
  <c r="U53"/>
  <c r="U54"/>
  <c r="U5"/>
  <c r="U6"/>
  <c r="U227"/>
  <c r="U26"/>
  <c r="U4"/>
  <c r="U55"/>
  <c r="U99"/>
  <c r="U100"/>
  <c r="U140"/>
  <c r="U238"/>
  <c r="U162"/>
  <c r="U175"/>
  <c r="U174"/>
  <c r="U21"/>
  <c r="U173"/>
  <c r="U172"/>
  <c r="U171"/>
  <c r="U141"/>
  <c r="U103"/>
  <c r="U102"/>
  <c r="U46"/>
  <c r="U67"/>
  <c r="U211"/>
  <c r="U190"/>
  <c r="U176"/>
  <c r="U38"/>
  <c r="U66"/>
  <c r="U92"/>
  <c r="U108"/>
  <c r="U197"/>
  <c r="U161"/>
  <c r="U160"/>
  <c r="U159"/>
  <c r="U158"/>
  <c r="U230"/>
  <c r="U135"/>
  <c r="U65"/>
  <c r="U81"/>
  <c r="U80"/>
  <c r="U76"/>
  <c r="U75"/>
  <c r="U98"/>
  <c r="U97"/>
  <c r="U96"/>
  <c r="U243"/>
  <c r="U170"/>
  <c r="U169"/>
  <c r="U168"/>
  <c r="U79"/>
  <c r="U78"/>
  <c r="U77"/>
  <c r="U193"/>
  <c r="U131"/>
  <c r="U130"/>
  <c r="U189"/>
  <c r="U20"/>
  <c r="U19"/>
  <c r="U187"/>
  <c r="U157"/>
  <c r="U64"/>
  <c r="U63"/>
  <c r="U3"/>
  <c r="U2"/>
  <c r="U242"/>
  <c r="U37"/>
  <c r="U36"/>
  <c r="U62"/>
  <c r="U18"/>
  <c r="U124"/>
  <c r="U61"/>
  <c r="U35"/>
  <c r="U34"/>
  <c r="U219"/>
  <c r="U229"/>
  <c r="U156"/>
  <c r="U155"/>
  <c r="U88"/>
  <c r="U33"/>
  <c r="U32"/>
  <c r="U218"/>
  <c r="U217"/>
  <c r="U31"/>
  <c r="U216"/>
  <c r="U60"/>
  <c r="U214"/>
  <c r="U213"/>
  <c r="U228"/>
  <c r="U133"/>
  <c r="U132"/>
  <c r="U223"/>
  <c r="U180"/>
  <c r="U179"/>
  <c r="U30"/>
  <c r="U29"/>
  <c r="U28"/>
  <c r="U241"/>
  <c r="U240"/>
  <c r="U10"/>
  <c r="U9"/>
  <c r="U59"/>
  <c r="U208"/>
  <c r="U134"/>
  <c r="U45"/>
  <c r="U167"/>
  <c r="U74"/>
  <c r="U73"/>
  <c r="U72"/>
  <c r="U196"/>
  <c r="U106"/>
  <c r="U105"/>
  <c r="U122"/>
  <c r="U83"/>
  <c r="U104"/>
  <c r="U95"/>
  <c r="U121"/>
  <c r="U71"/>
  <c r="U70"/>
  <c r="U120"/>
  <c r="U119"/>
  <c r="U27"/>
  <c r="U123"/>
  <c r="U112"/>
  <c r="U111"/>
  <c r="U17"/>
  <c r="U107"/>
  <c r="U195"/>
  <c r="U194"/>
  <c r="U58"/>
  <c r="U57"/>
  <c r="U207"/>
  <c r="U16"/>
  <c r="U15"/>
  <c r="U126"/>
  <c r="U94"/>
  <c r="U93"/>
  <c r="U202"/>
  <c r="U201"/>
  <c r="U200"/>
  <c r="U239"/>
  <c r="U166"/>
  <c r="U110"/>
  <c r="U163"/>
  <c r="U178"/>
  <c r="U177"/>
  <c r="U56"/>
  <c r="U87"/>
  <c r="U118"/>
  <c r="U117"/>
  <c r="W172"/>
  <c r="Y133"/>
  <c r="Y229"/>
  <c r="Y62"/>
  <c r="Y157"/>
  <c r="Y97"/>
  <c r="Y59"/>
  <c r="Y179"/>
  <c r="Y156"/>
  <c r="Y61"/>
  <c r="Y189"/>
  <c r="Y169"/>
  <c r="Y83"/>
  <c r="Y241"/>
  <c r="Y216"/>
  <c r="Y33"/>
  <c r="Y34"/>
  <c r="Y124"/>
  <c r="Y2"/>
  <c r="Y77"/>
  <c r="Y72"/>
  <c r="Y92"/>
  <c r="Y230"/>
  <c r="W13"/>
  <c r="Y21"/>
  <c r="Y65"/>
  <c r="Y141"/>
  <c r="Y161"/>
  <c r="Y101"/>
  <c r="Y70"/>
  <c r="Y119"/>
  <c r="Y111"/>
  <c r="Y107"/>
  <c r="Y207"/>
  <c r="Y126"/>
  <c r="Y200"/>
  <c r="Y178"/>
  <c r="Y238"/>
  <c r="Y26"/>
  <c r="Y182"/>
  <c r="Y150"/>
  <c r="Y192"/>
  <c r="Y49"/>
  <c r="Y215"/>
  <c r="Y203"/>
  <c r="Y162"/>
  <c r="Y173"/>
  <c r="Y103"/>
  <c r="Y160"/>
  <c r="Y81"/>
  <c r="Y96"/>
  <c r="Y168"/>
  <c r="Y193"/>
  <c r="Y20"/>
  <c r="Y64"/>
  <c r="Y155"/>
  <c r="Y32"/>
  <c r="Y31"/>
  <c r="Y60"/>
  <c r="Y132"/>
  <c r="Y30"/>
  <c r="Y240"/>
  <c r="Y104"/>
  <c r="Y195"/>
  <c r="Y94"/>
  <c r="Y100"/>
  <c r="Y152"/>
  <c r="Y146"/>
  <c r="Y90"/>
  <c r="Y69"/>
  <c r="Y231"/>
  <c r="Y175"/>
  <c r="Y172"/>
  <c r="Y102"/>
  <c r="Y67"/>
  <c r="Y190"/>
  <c r="Y176"/>
  <c r="Y108"/>
  <c r="Y159"/>
  <c r="Y80"/>
  <c r="Y76"/>
  <c r="Y243"/>
  <c r="Y79"/>
  <c r="Y131"/>
  <c r="Y19"/>
  <c r="Y63"/>
  <c r="Y37"/>
  <c r="Y18"/>
  <c r="Y88"/>
  <c r="Y218"/>
  <c r="Y214"/>
  <c r="Y228"/>
  <c r="Y223"/>
  <c r="Y29"/>
  <c r="Y10"/>
  <c r="Y45"/>
  <c r="Y74"/>
  <c r="Y106"/>
  <c r="Y95"/>
  <c r="Y27"/>
  <c r="Y58"/>
  <c r="Y202"/>
  <c r="Y154"/>
  <c r="Y52"/>
  <c r="Y42"/>
  <c r="Y198"/>
  <c r="Y191"/>
  <c r="Y181"/>
  <c r="Y13"/>
  <c r="Y89"/>
  <c r="Y128"/>
  <c r="Y184"/>
  <c r="Y136"/>
  <c r="Y114"/>
  <c r="Y204"/>
  <c r="Y14"/>
  <c r="Y164"/>
  <c r="Y221"/>
  <c r="Y206"/>
  <c r="Y138"/>
  <c r="Y84"/>
  <c r="Y142"/>
  <c r="Y115"/>
  <c r="Y199"/>
  <c r="Y50"/>
  <c r="Y220"/>
  <c r="Y147"/>
  <c r="Y188"/>
  <c r="Y43"/>
  <c r="Y183"/>
  <c r="Y53"/>
  <c r="Y5"/>
  <c r="Y4"/>
  <c r="Y87"/>
  <c r="Y129"/>
  <c r="Y185"/>
  <c r="Y137"/>
  <c r="Y23"/>
  <c r="Y11"/>
  <c r="Y82"/>
  <c r="Y205"/>
  <c r="Y224"/>
  <c r="Y165"/>
  <c r="Y222"/>
  <c r="Y139"/>
  <c r="Y85"/>
  <c r="Y143"/>
  <c r="Y116"/>
  <c r="Y209"/>
  <c r="Y225"/>
  <c r="Y40"/>
  <c r="Y144"/>
  <c r="Y148"/>
  <c r="Y51"/>
  <c r="Y24"/>
  <c r="Y44"/>
  <c r="Y7"/>
  <c r="Y91"/>
  <c r="Y22"/>
  <c r="Y86"/>
  <c r="Y54"/>
  <c r="Y6"/>
  <c r="Y55"/>
  <c r="Y110"/>
  <c r="Y166"/>
  <c r="Y212"/>
  <c r="Y186"/>
  <c r="Y232"/>
  <c r="Y113"/>
  <c r="Y68"/>
  <c r="Y12"/>
  <c r="Y47"/>
  <c r="Y233"/>
  <c r="Y109"/>
  <c r="Y48"/>
  <c r="Y39"/>
  <c r="Y235"/>
  <c r="Y210"/>
  <c r="Y236"/>
  <c r="Y41"/>
  <c r="Y145"/>
  <c r="Y149"/>
  <c r="Y226"/>
  <c r="Y25"/>
  <c r="Y151"/>
  <c r="Y8"/>
  <c r="Y153"/>
  <c r="Y227"/>
  <c r="Y99"/>
  <c r="Y140"/>
  <c r="Y117"/>
  <c r="Y56"/>
  <c r="Y177"/>
  <c r="Y239"/>
  <c r="Y93"/>
  <c r="Y16"/>
  <c r="Y194"/>
  <c r="Y112"/>
  <c r="Y121"/>
  <c r="Y122"/>
  <c r="Y196"/>
  <c r="Y167"/>
  <c r="Y208"/>
  <c r="Y174"/>
  <c r="Y171"/>
  <c r="Y46"/>
  <c r="Y211"/>
  <c r="Y38"/>
  <c r="Y66"/>
  <c r="Y197"/>
  <c r="Y158"/>
  <c r="Y135"/>
  <c r="Y75"/>
  <c r="Y98"/>
  <c r="Y170"/>
  <c r="Y78"/>
  <c r="Y130"/>
  <c r="Y187"/>
  <c r="Y3"/>
  <c r="Y242"/>
  <c r="Y36"/>
  <c r="Y35"/>
  <c r="Y219"/>
  <c r="Y217"/>
  <c r="Y213"/>
  <c r="Y180"/>
  <c r="Y28"/>
  <c r="Y9"/>
  <c r="Y134"/>
  <c r="Y73"/>
  <c r="Y105"/>
  <c r="Y71"/>
  <c r="Y120"/>
  <c r="Y123"/>
  <c r="Y17"/>
  <c r="Y57"/>
  <c r="Y15"/>
  <c r="Y201"/>
  <c r="Y163"/>
  <c r="Y118"/>
  <c r="Y237"/>
  <c r="Y234"/>
  <c r="Y127"/>
  <c r="W128"/>
  <c r="W184"/>
  <c r="W136"/>
  <c r="W114"/>
  <c r="W204"/>
  <c r="W14"/>
  <c r="W164"/>
  <c r="W221"/>
  <c r="W206"/>
  <c r="W138"/>
  <c r="W84"/>
  <c r="W142"/>
  <c r="W115"/>
  <c r="W199"/>
  <c r="W50"/>
  <c r="W220"/>
  <c r="W147"/>
  <c r="W188"/>
  <c r="W43"/>
  <c r="W183"/>
  <c r="W53"/>
  <c r="W5"/>
  <c r="W4"/>
  <c r="W87"/>
  <c r="W163"/>
  <c r="W201"/>
  <c r="W126"/>
  <c r="W57"/>
  <c r="W107"/>
  <c r="W27"/>
  <c r="W120"/>
  <c r="W70"/>
  <c r="W104"/>
  <c r="W106"/>
  <c r="W73"/>
  <c r="W212"/>
  <c r="W186"/>
  <c r="W232"/>
  <c r="W113"/>
  <c r="W68"/>
  <c r="W12"/>
  <c r="W47"/>
  <c r="W233"/>
  <c r="W109"/>
  <c r="W48"/>
  <c r="W39"/>
  <c r="W235"/>
  <c r="W210"/>
  <c r="W236"/>
  <c r="W41"/>
  <c r="W145"/>
  <c r="W149"/>
  <c r="W226"/>
  <c r="W25"/>
  <c r="W151"/>
  <c r="W8"/>
  <c r="W153"/>
  <c r="W227"/>
  <c r="W99"/>
  <c r="W140"/>
  <c r="W117"/>
  <c r="W56"/>
  <c r="W177"/>
  <c r="W239"/>
  <c r="W93"/>
  <c r="W16"/>
  <c r="W194"/>
  <c r="W112"/>
  <c r="W121"/>
  <c r="W122"/>
  <c r="W196"/>
  <c r="W167"/>
  <c r="W208"/>
  <c r="W137"/>
  <c r="W23"/>
  <c r="W205"/>
  <c r="W224"/>
  <c r="W165"/>
  <c r="W139"/>
  <c r="W85"/>
  <c r="W143"/>
  <c r="W209"/>
  <c r="W225"/>
  <c r="W144"/>
  <c r="W51"/>
  <c r="W7"/>
  <c r="W86"/>
  <c r="W166"/>
  <c r="W15"/>
  <c r="W17"/>
  <c r="W71"/>
  <c r="W10"/>
  <c r="W29"/>
  <c r="W223"/>
  <c r="W228"/>
  <c r="W214"/>
  <c r="W218"/>
  <c r="W88"/>
  <c r="W18"/>
  <c r="W37"/>
  <c r="W63"/>
  <c r="W19"/>
  <c r="W131"/>
  <c r="W79"/>
  <c r="W243"/>
  <c r="W76"/>
  <c r="W80"/>
  <c r="W159"/>
  <c r="W108"/>
  <c r="W127"/>
  <c r="W231"/>
  <c r="W69"/>
  <c r="W234"/>
  <c r="W90"/>
  <c r="W237"/>
  <c r="W146"/>
  <c r="W152"/>
  <c r="W100"/>
  <c r="W118"/>
  <c r="W178"/>
  <c r="W200"/>
  <c r="W207"/>
  <c r="W119"/>
  <c r="W95"/>
  <c r="W72"/>
  <c r="W45"/>
  <c r="W240"/>
  <c r="W30"/>
  <c r="W132"/>
  <c r="W60"/>
  <c r="W31"/>
  <c r="W32"/>
  <c r="W155"/>
  <c r="W64"/>
  <c r="W20"/>
  <c r="W193"/>
  <c r="W168"/>
  <c r="W96"/>
  <c r="W81"/>
  <c r="W160"/>
  <c r="W129"/>
  <c r="W185"/>
  <c r="W11"/>
  <c r="W82"/>
  <c r="W222"/>
  <c r="W116"/>
  <c r="W40"/>
  <c r="W148"/>
  <c r="W24"/>
  <c r="W44"/>
  <c r="W91"/>
  <c r="W22"/>
  <c r="W54"/>
  <c r="W6"/>
  <c r="W55"/>
  <c r="W110"/>
  <c r="W202"/>
  <c r="W58"/>
  <c r="W111"/>
  <c r="W83"/>
  <c r="W74"/>
  <c r="W59"/>
  <c r="W241"/>
  <c r="W179"/>
  <c r="W133"/>
  <c r="W216"/>
  <c r="W33"/>
  <c r="W156"/>
  <c r="W229"/>
  <c r="W34"/>
  <c r="W61"/>
  <c r="W124"/>
  <c r="W62"/>
  <c r="W2"/>
  <c r="W157"/>
  <c r="W189"/>
  <c r="W77"/>
  <c r="W169"/>
  <c r="W97"/>
  <c r="W65"/>
  <c r="W230"/>
  <c r="W161"/>
  <c r="W92"/>
  <c r="W141"/>
  <c r="W21"/>
  <c r="W46"/>
  <c r="W38"/>
  <c r="W197"/>
  <c r="W78"/>
  <c r="W3"/>
  <c r="W35"/>
  <c r="W213"/>
  <c r="W28"/>
  <c r="W195"/>
  <c r="W154"/>
  <c r="W42"/>
  <c r="W198"/>
  <c r="W175"/>
  <c r="W171"/>
  <c r="W67"/>
  <c r="W66"/>
  <c r="W158"/>
  <c r="W75"/>
  <c r="W242"/>
  <c r="W219"/>
  <c r="W217"/>
  <c r="W9"/>
  <c r="W105"/>
  <c r="W238"/>
  <c r="W182"/>
  <c r="W192"/>
  <c r="W49"/>
  <c r="W215"/>
  <c r="W203"/>
  <c r="W162"/>
  <c r="W174"/>
  <c r="W103"/>
  <c r="W211"/>
  <c r="W135"/>
  <c r="W98"/>
  <c r="W130"/>
  <c r="W94"/>
  <c r="W52"/>
  <c r="W191"/>
  <c r="W181"/>
  <c r="W89"/>
  <c r="W173"/>
  <c r="W102"/>
  <c r="W190"/>
  <c r="W176"/>
  <c r="W170"/>
  <c r="W187"/>
  <c r="W36"/>
  <c r="W180"/>
  <c r="W134"/>
  <c r="W123"/>
  <c r="W26"/>
  <c r="W150"/>
  <c r="W101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R120"/>
  <c r="K124"/>
  <c r="T120" s="1"/>
  <c r="Q117"/>
  <c r="R124"/>
  <c r="K128"/>
  <c r="T124" s="1"/>
  <c r="R129"/>
  <c r="J132"/>
  <c r="S128" s="1"/>
  <c r="J133"/>
  <c r="S129" s="1"/>
  <c r="K99"/>
  <c r="R118"/>
  <c r="L121"/>
  <c r="U117" s="1"/>
  <c r="J124"/>
  <c r="S120" s="1"/>
  <c r="J98"/>
  <c r="Q125"/>
  <c r="M131"/>
  <c r="V127" s="1"/>
  <c r="R54"/>
  <c r="M98"/>
  <c r="Q111"/>
  <c r="R117"/>
  <c r="Q120"/>
  <c r="J121"/>
  <c r="S117" s="1"/>
  <c r="R121"/>
  <c r="Q124"/>
  <c r="J125"/>
  <c r="S121" s="1"/>
  <c r="R125"/>
  <c r="Q128"/>
  <c r="K129"/>
  <c r="T125" s="1"/>
  <c r="K39"/>
  <c r="J129"/>
  <c r="S125" s="1"/>
  <c r="R42"/>
  <c r="K121"/>
  <c r="T117" s="1"/>
  <c r="K125"/>
  <c r="T121" s="1"/>
  <c r="L129"/>
  <c r="U125" s="1"/>
  <c r="J95"/>
  <c r="AC26" i="1"/>
  <c r="AC38"/>
  <c r="AC31"/>
  <c r="AC23"/>
  <c r="AC35"/>
  <c r="AC24"/>
  <c r="AC25"/>
  <c r="AC27"/>
  <c r="AC32"/>
  <c r="AC34"/>
  <c r="AC37"/>
  <c r="AC28"/>
  <c r="L90" i="21"/>
  <c r="R73"/>
  <c r="K82"/>
  <c r="L82"/>
  <c r="J82"/>
  <c r="K78"/>
  <c r="AC21" i="1"/>
  <c r="AC19"/>
  <c r="AC15"/>
  <c r="AC16"/>
  <c r="AC13"/>
  <c r="AC14"/>
  <c r="AC18"/>
  <c r="AC17"/>
  <c r="AB88"/>
  <c r="AC88" s="1"/>
  <c r="AC12"/>
  <c r="AC11"/>
  <c r="AC6"/>
  <c r="AC3"/>
  <c r="AC2"/>
  <c r="R38" i="21"/>
  <c r="M55"/>
  <c r="AC108" i="1"/>
  <c r="AC107"/>
  <c r="AC105"/>
  <c r="AC106"/>
  <c r="AC104"/>
  <c r="AC102"/>
  <c r="AC101"/>
  <c r="AC95"/>
  <c r="L39" i="21"/>
  <c r="J39"/>
  <c r="K34"/>
  <c r="R61"/>
  <c r="AC85" i="1"/>
  <c r="AC87"/>
  <c r="L25" i="21"/>
  <c r="R41"/>
  <c r="AC83" i="1"/>
  <c r="AC82"/>
  <c r="AC78"/>
  <c r="AC79"/>
  <c r="AC80"/>
  <c r="AC71"/>
  <c r="AC74"/>
  <c r="AC70"/>
  <c r="AC69"/>
  <c r="AC75"/>
  <c r="AC76"/>
  <c r="AC72"/>
  <c r="AC68"/>
  <c r="AC73"/>
  <c r="R14" i="21"/>
  <c r="K18"/>
  <c r="J29"/>
  <c r="K30"/>
  <c r="L13"/>
  <c r="U51" s="1"/>
  <c r="K22"/>
  <c r="L23"/>
  <c r="L27"/>
  <c r="L29"/>
  <c r="U25" s="1"/>
  <c r="R26"/>
  <c r="K38"/>
  <c r="M41"/>
  <c r="L46"/>
  <c r="U39" s="1"/>
  <c r="M48"/>
  <c r="L50"/>
  <c r="U98" s="1"/>
  <c r="R53"/>
  <c r="J58"/>
  <c r="K66"/>
  <c r="L74"/>
  <c r="K94"/>
  <c r="L104"/>
  <c r="U104" s="1"/>
  <c r="L108"/>
  <c r="U108" s="1"/>
  <c r="J112"/>
  <c r="S112" s="1"/>
  <c r="R51"/>
  <c r="L22"/>
  <c r="J25"/>
  <c r="K26"/>
  <c r="R25"/>
  <c r="R94"/>
  <c r="R39"/>
  <c r="R98"/>
  <c r="L58"/>
  <c r="U38" s="1"/>
  <c r="L66"/>
  <c r="R81"/>
  <c r="R28"/>
  <c r="J90"/>
  <c r="J99"/>
  <c r="K100"/>
  <c r="T100" s="1"/>
  <c r="R104"/>
  <c r="Q107"/>
  <c r="R108"/>
  <c r="J111"/>
  <c r="S111" s="1"/>
  <c r="K112"/>
  <c r="T112" s="1"/>
  <c r="J46"/>
  <c r="S39" s="1"/>
  <c r="J50"/>
  <c r="S98" s="1"/>
  <c r="K51"/>
  <c r="T53" s="1"/>
  <c r="K62"/>
  <c r="J66"/>
  <c r="J74"/>
  <c r="J104"/>
  <c r="S104" s="1"/>
  <c r="J108"/>
  <c r="S108" s="1"/>
  <c r="R112"/>
  <c r="R85"/>
  <c r="M11"/>
  <c r="J11"/>
  <c r="L18"/>
  <c r="J13"/>
  <c r="M12"/>
  <c r="V50" s="1"/>
  <c r="J12"/>
  <c r="J9"/>
  <c r="R58"/>
  <c r="L9"/>
  <c r="U58" s="1"/>
  <c r="M21"/>
  <c r="R15"/>
  <c r="J21"/>
  <c r="L21"/>
  <c r="K42"/>
  <c r="J20"/>
  <c r="Q92"/>
  <c r="Q15"/>
  <c r="M33"/>
  <c r="R30"/>
  <c r="J33"/>
  <c r="L33"/>
  <c r="J36"/>
  <c r="S9" s="1"/>
  <c r="Q9"/>
  <c r="M54"/>
  <c r="R47"/>
  <c r="J54"/>
  <c r="L54"/>
  <c r="U47" s="1"/>
  <c r="M37"/>
  <c r="V23" s="1"/>
  <c r="R23"/>
  <c r="J37"/>
  <c r="L37"/>
  <c r="U23" s="1"/>
  <c r="M42"/>
  <c r="L42"/>
  <c r="R52"/>
  <c r="J42"/>
  <c r="Q87"/>
  <c r="J44"/>
  <c r="J53"/>
  <c r="Q56"/>
  <c r="M17"/>
  <c r="R84"/>
  <c r="J17"/>
  <c r="L17"/>
  <c r="K21"/>
  <c r="K37"/>
  <c r="M10"/>
  <c r="K10"/>
  <c r="Q84"/>
  <c r="M20"/>
  <c r="Q22"/>
  <c r="J24"/>
  <c r="K33"/>
  <c r="T30" s="1"/>
  <c r="M36"/>
  <c r="V9" s="1"/>
  <c r="R88"/>
  <c r="K54"/>
  <c r="M70"/>
  <c r="R45"/>
  <c r="J70"/>
  <c r="L70"/>
  <c r="K70"/>
  <c r="Q32"/>
  <c r="Q19"/>
  <c r="K86"/>
  <c r="Q65"/>
  <c r="K96"/>
  <c r="T70" s="1"/>
  <c r="L97"/>
  <c r="Q100"/>
  <c r="L105"/>
  <c r="U105" s="1"/>
  <c r="L109"/>
  <c r="U109" s="1"/>
  <c r="Q58"/>
  <c r="R50"/>
  <c r="K13"/>
  <c r="K25"/>
  <c r="L26"/>
  <c r="U42" s="1"/>
  <c r="K29"/>
  <c r="T25" s="1"/>
  <c r="L30"/>
  <c r="U26" s="1"/>
  <c r="Q94"/>
  <c r="K46"/>
  <c r="T39" s="1"/>
  <c r="K50"/>
  <c r="K58"/>
  <c r="T38" s="1"/>
  <c r="J62"/>
  <c r="R32"/>
  <c r="Q14"/>
  <c r="K74"/>
  <c r="J78"/>
  <c r="R19"/>
  <c r="Q28"/>
  <c r="L86"/>
  <c r="K90"/>
  <c r="J94"/>
  <c r="R65"/>
  <c r="Q37"/>
  <c r="L96"/>
  <c r="U70" s="1"/>
  <c r="M97"/>
  <c r="R7"/>
  <c r="J100"/>
  <c r="S100" s="1"/>
  <c r="R100"/>
  <c r="K104"/>
  <c r="T104" s="1"/>
  <c r="R105"/>
  <c r="K108"/>
  <c r="T108" s="1"/>
  <c r="R109"/>
  <c r="Q77"/>
  <c r="Q70"/>
  <c r="K9"/>
  <c r="K12"/>
  <c r="Q51"/>
  <c r="Q41"/>
  <c r="Q25"/>
  <c r="L34"/>
  <c r="M38"/>
  <c r="V33" s="1"/>
  <c r="Q39"/>
  <c r="Q98"/>
  <c r="Q38"/>
  <c r="L62"/>
  <c r="Q81"/>
  <c r="L78"/>
  <c r="J86"/>
  <c r="R77"/>
  <c r="Q73"/>
  <c r="L94"/>
  <c r="J96"/>
  <c r="S70" s="1"/>
  <c r="R70"/>
  <c r="L100"/>
  <c r="U100" s="1"/>
  <c r="Q104"/>
  <c r="K105"/>
  <c r="T105" s="1"/>
  <c r="Q108"/>
  <c r="K109"/>
  <c r="T109" s="1"/>
  <c r="L8"/>
  <c r="U12" s="1"/>
  <c r="M8"/>
  <c r="V12" s="1"/>
  <c r="R12"/>
  <c r="J8"/>
  <c r="S12" s="1"/>
  <c r="K8"/>
  <c r="T12" s="1"/>
  <c r="R90"/>
  <c r="K15"/>
  <c r="T90" s="1"/>
  <c r="M15"/>
  <c r="V90" s="1"/>
  <c r="J15"/>
  <c r="S90" s="1"/>
  <c r="L15"/>
  <c r="U90" s="1"/>
  <c r="Q12"/>
  <c r="Q90"/>
  <c r="R11"/>
  <c r="K7"/>
  <c r="M7"/>
  <c r="V11" s="1"/>
  <c r="J7"/>
  <c r="S11" s="1"/>
  <c r="L7"/>
  <c r="U11" s="1"/>
  <c r="Q89"/>
  <c r="J14"/>
  <c r="M14"/>
  <c r="K14"/>
  <c r="L14"/>
  <c r="L16"/>
  <c r="R83"/>
  <c r="M16"/>
  <c r="J16"/>
  <c r="K16"/>
  <c r="L28"/>
  <c r="R24"/>
  <c r="K28"/>
  <c r="L49"/>
  <c r="U97" s="1"/>
  <c r="R97"/>
  <c r="J49"/>
  <c r="Q97"/>
  <c r="M49"/>
  <c r="V97" s="1"/>
  <c r="R55"/>
  <c r="K52"/>
  <c r="M52"/>
  <c r="V55" s="1"/>
  <c r="L52"/>
  <c r="J52"/>
  <c r="R79"/>
  <c r="K56"/>
  <c r="J56"/>
  <c r="Q79"/>
  <c r="M56"/>
  <c r="R91"/>
  <c r="K19"/>
  <c r="J19"/>
  <c r="Q91"/>
  <c r="L31"/>
  <c r="U18" s="1"/>
  <c r="L32"/>
  <c r="U29" s="1"/>
  <c r="R29"/>
  <c r="K32"/>
  <c r="T29" s="1"/>
  <c r="R96"/>
  <c r="K35"/>
  <c r="T96" s="1"/>
  <c r="Q96"/>
  <c r="J35"/>
  <c r="S96" s="1"/>
  <c r="Q55"/>
  <c r="K126"/>
  <c r="T122" s="1"/>
  <c r="R122"/>
  <c r="J126"/>
  <c r="S122" s="1"/>
  <c r="Q122"/>
  <c r="L126"/>
  <c r="U122" s="1"/>
  <c r="Q59"/>
  <c r="J10"/>
  <c r="R59"/>
  <c r="R60"/>
  <c r="K11"/>
  <c r="Q60"/>
  <c r="Q50"/>
  <c r="L19"/>
  <c r="L20"/>
  <c r="R92"/>
  <c r="K20"/>
  <c r="R21"/>
  <c r="K23"/>
  <c r="T21" s="1"/>
  <c r="Q21"/>
  <c r="J23"/>
  <c r="S21" s="1"/>
  <c r="M28"/>
  <c r="V24" s="1"/>
  <c r="J32"/>
  <c r="S29" s="1"/>
  <c r="L35"/>
  <c r="U96" s="1"/>
  <c r="L36"/>
  <c r="U9" s="1"/>
  <c r="R9"/>
  <c r="K36"/>
  <c r="T9" s="1"/>
  <c r="R110"/>
  <c r="K110"/>
  <c r="T110" s="1"/>
  <c r="Q110"/>
  <c r="J110"/>
  <c r="S110" s="1"/>
  <c r="L110"/>
  <c r="U110" s="1"/>
  <c r="M110"/>
  <c r="V110" s="1"/>
  <c r="M126"/>
  <c r="V122" s="1"/>
  <c r="R18"/>
  <c r="K31"/>
  <c r="T18" s="1"/>
  <c r="Q18"/>
  <c r="J31"/>
  <c r="R43"/>
  <c r="K40"/>
  <c r="J40"/>
  <c r="Q43"/>
  <c r="M40"/>
  <c r="L103"/>
  <c r="U103" s="1"/>
  <c r="K103"/>
  <c r="T103" s="1"/>
  <c r="Q103"/>
  <c r="J103"/>
  <c r="S103" s="1"/>
  <c r="R103"/>
  <c r="M103"/>
  <c r="V103" s="1"/>
  <c r="J28"/>
  <c r="S24" s="1"/>
  <c r="Q40"/>
  <c r="J47"/>
  <c r="S40" s="1"/>
  <c r="K47"/>
  <c r="T40" s="1"/>
  <c r="R40"/>
  <c r="M47"/>
  <c r="V40" s="1"/>
  <c r="K49"/>
  <c r="T97" s="1"/>
  <c r="L56"/>
  <c r="M19"/>
  <c r="L24"/>
  <c r="U22" s="1"/>
  <c r="K24"/>
  <c r="T22" s="1"/>
  <c r="R22"/>
  <c r="R71"/>
  <c r="K27"/>
  <c r="Q71"/>
  <c r="J27"/>
  <c r="Q24"/>
  <c r="M32"/>
  <c r="V29" s="1"/>
  <c r="M35"/>
  <c r="V96" s="1"/>
  <c r="Q86"/>
  <c r="J43"/>
  <c r="S86" s="1"/>
  <c r="M43"/>
  <c r="V86" s="1"/>
  <c r="L43"/>
  <c r="U86" s="1"/>
  <c r="K43"/>
  <c r="T86" s="1"/>
  <c r="L45"/>
  <c r="M45"/>
  <c r="K45"/>
  <c r="J45"/>
  <c r="M22"/>
  <c r="V54" s="1"/>
  <c r="M26"/>
  <c r="V42" s="1"/>
  <c r="M30"/>
  <c r="V26" s="1"/>
  <c r="Q33"/>
  <c r="L57"/>
  <c r="M57"/>
  <c r="R80"/>
  <c r="J57"/>
  <c r="R36"/>
  <c r="K60"/>
  <c r="T36" s="1"/>
  <c r="J60"/>
  <c r="S36" s="1"/>
  <c r="M60"/>
  <c r="V36" s="1"/>
  <c r="L61"/>
  <c r="U31" s="1"/>
  <c r="R31"/>
  <c r="J61"/>
  <c r="S31" s="1"/>
  <c r="M61"/>
  <c r="V31" s="1"/>
  <c r="Q62"/>
  <c r="J63"/>
  <c r="S62" s="1"/>
  <c r="M63"/>
  <c r="V62" s="1"/>
  <c r="K63"/>
  <c r="T62" s="1"/>
  <c r="R63"/>
  <c r="K64"/>
  <c r="T63" s="1"/>
  <c r="M64"/>
  <c r="V63" s="1"/>
  <c r="J64"/>
  <c r="S63" s="1"/>
  <c r="L65"/>
  <c r="U13" s="1"/>
  <c r="M65"/>
  <c r="V13" s="1"/>
  <c r="R13"/>
  <c r="J65"/>
  <c r="S13" s="1"/>
  <c r="Q16"/>
  <c r="J67"/>
  <c r="S16" s="1"/>
  <c r="K67"/>
  <c r="T16" s="1"/>
  <c r="M67"/>
  <c r="V16" s="1"/>
  <c r="R17"/>
  <c r="K68"/>
  <c r="T17" s="1"/>
  <c r="J68"/>
  <c r="S17" s="1"/>
  <c r="M68"/>
  <c r="V17" s="1"/>
  <c r="L69"/>
  <c r="R76"/>
  <c r="J69"/>
  <c r="M69"/>
  <c r="Q46"/>
  <c r="J71"/>
  <c r="S46" s="1"/>
  <c r="M71"/>
  <c r="V46" s="1"/>
  <c r="K71"/>
  <c r="T46" s="1"/>
  <c r="R48"/>
  <c r="K72"/>
  <c r="M72"/>
  <c r="V48" s="1"/>
  <c r="J72"/>
  <c r="L73"/>
  <c r="M73"/>
  <c r="V67" s="1"/>
  <c r="R67"/>
  <c r="J73"/>
  <c r="S67" s="1"/>
  <c r="Q82"/>
  <c r="J75"/>
  <c r="S82" s="1"/>
  <c r="K75"/>
  <c r="T82" s="1"/>
  <c r="M75"/>
  <c r="V82" s="1"/>
  <c r="R99"/>
  <c r="K76"/>
  <c r="T99" s="1"/>
  <c r="J76"/>
  <c r="S99" s="1"/>
  <c r="M76"/>
  <c r="V99" s="1"/>
  <c r="L77"/>
  <c r="U34" s="1"/>
  <c r="R34"/>
  <c r="J77"/>
  <c r="M77"/>
  <c r="Q20"/>
  <c r="J79"/>
  <c r="S20" s="1"/>
  <c r="M79"/>
  <c r="V20" s="1"/>
  <c r="K79"/>
  <c r="T20" s="1"/>
  <c r="R10"/>
  <c r="K80"/>
  <c r="T10" s="1"/>
  <c r="M80"/>
  <c r="V10" s="1"/>
  <c r="J80"/>
  <c r="S10" s="1"/>
  <c r="L81"/>
  <c r="U27" s="1"/>
  <c r="M81"/>
  <c r="V27" s="1"/>
  <c r="R27"/>
  <c r="J81"/>
  <c r="S27" s="1"/>
  <c r="Q66"/>
  <c r="J83"/>
  <c r="S66" s="1"/>
  <c r="K83"/>
  <c r="T66" s="1"/>
  <c r="M83"/>
  <c r="V66" s="1"/>
  <c r="R49"/>
  <c r="K84"/>
  <c r="T49" s="1"/>
  <c r="J84"/>
  <c r="S49" s="1"/>
  <c r="M84"/>
  <c r="V49" s="1"/>
  <c r="L85"/>
  <c r="U69" s="1"/>
  <c r="R69"/>
  <c r="J85"/>
  <c r="S69" s="1"/>
  <c r="M85"/>
  <c r="V69" s="1"/>
  <c r="Q78"/>
  <c r="J87"/>
  <c r="S78" s="1"/>
  <c r="M87"/>
  <c r="V78" s="1"/>
  <c r="K87"/>
  <c r="T78" s="1"/>
  <c r="R68"/>
  <c r="K88"/>
  <c r="T68" s="1"/>
  <c r="M88"/>
  <c r="V68" s="1"/>
  <c r="J88"/>
  <c r="S68" s="1"/>
  <c r="L89"/>
  <c r="M89"/>
  <c r="V72" s="1"/>
  <c r="R72"/>
  <c r="J89"/>
  <c r="S72" s="1"/>
  <c r="Q74"/>
  <c r="J91"/>
  <c r="S74" s="1"/>
  <c r="K91"/>
  <c r="T74" s="1"/>
  <c r="M91"/>
  <c r="V74" s="1"/>
  <c r="R95"/>
  <c r="K92"/>
  <c r="J92"/>
  <c r="S95" s="1"/>
  <c r="M92"/>
  <c r="V95" s="1"/>
  <c r="L93"/>
  <c r="R64"/>
  <c r="J93"/>
  <c r="S64" s="1"/>
  <c r="M93"/>
  <c r="V64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85" s="1"/>
  <c r="M34"/>
  <c r="V61" s="1"/>
  <c r="L41"/>
  <c r="U44" s="1"/>
  <c r="R44"/>
  <c r="J41"/>
  <c r="S44" s="1"/>
  <c r="R8"/>
  <c r="K48"/>
  <c r="T8" s="1"/>
  <c r="J48"/>
  <c r="S8" s="1"/>
  <c r="Q93"/>
  <c r="J55"/>
  <c r="S93" s="1"/>
  <c r="K55"/>
  <c r="Q35"/>
  <c r="J59"/>
  <c r="S35" s="1"/>
  <c r="K59"/>
  <c r="T35" s="1"/>
  <c r="M59"/>
  <c r="V35" s="1"/>
  <c r="J18"/>
  <c r="S85" s="1"/>
  <c r="J22"/>
  <c r="S54" s="1"/>
  <c r="J26"/>
  <c r="S42" s="1"/>
  <c r="J30"/>
  <c r="S26" s="1"/>
  <c r="J34"/>
  <c r="S61" s="1"/>
  <c r="J38"/>
  <c r="S33" s="1"/>
  <c r="R33"/>
  <c r="K41"/>
  <c r="R87"/>
  <c r="K44"/>
  <c r="T87" s="1"/>
  <c r="M44"/>
  <c r="V87" s="1"/>
  <c r="L48"/>
  <c r="U8" s="1"/>
  <c r="Q53"/>
  <c r="J51"/>
  <c r="S53" s="1"/>
  <c r="M51"/>
  <c r="L53"/>
  <c r="U56" s="1"/>
  <c r="M53"/>
  <c r="V56" s="1"/>
  <c r="R56"/>
  <c r="L55"/>
  <c r="U93" s="1"/>
  <c r="K57"/>
  <c r="T80" s="1"/>
  <c r="L59"/>
  <c r="U35" s="1"/>
  <c r="L60"/>
  <c r="U36" s="1"/>
  <c r="K61"/>
  <c r="T31" s="1"/>
  <c r="L63"/>
  <c r="U62" s="1"/>
  <c r="L64"/>
  <c r="U63" s="1"/>
  <c r="K65"/>
  <c r="T13" s="1"/>
  <c r="L67"/>
  <c r="U16" s="1"/>
  <c r="L68"/>
  <c r="U17" s="1"/>
  <c r="K69"/>
  <c r="T76" s="1"/>
  <c r="L71"/>
  <c r="U46" s="1"/>
  <c r="L72"/>
  <c r="U48" s="1"/>
  <c r="K73"/>
  <c r="T67" s="1"/>
  <c r="L75"/>
  <c r="U82" s="1"/>
  <c r="L76"/>
  <c r="U99" s="1"/>
  <c r="K77"/>
  <c r="T34" s="1"/>
  <c r="L79"/>
  <c r="U20" s="1"/>
  <c r="L80"/>
  <c r="U10" s="1"/>
  <c r="K81"/>
  <c r="T27" s="1"/>
  <c r="L83"/>
  <c r="U66" s="1"/>
  <c r="L84"/>
  <c r="U49" s="1"/>
  <c r="K85"/>
  <c r="T69" s="1"/>
  <c r="L87"/>
  <c r="U78" s="1"/>
  <c r="L88"/>
  <c r="U68" s="1"/>
  <c r="K89"/>
  <c r="T72" s="1"/>
  <c r="L91"/>
  <c r="U74" s="1"/>
  <c r="L92"/>
  <c r="K93"/>
  <c r="T64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37" s="1"/>
  <c r="K95"/>
  <c r="T37" s="1"/>
  <c r="R37"/>
  <c r="L131"/>
  <c r="U127" s="1"/>
  <c r="K131"/>
  <c r="T127" s="1"/>
  <c r="R127"/>
  <c r="J131"/>
  <c r="S127" s="1"/>
  <c r="Q75"/>
  <c r="J97"/>
  <c r="S75" s="1"/>
  <c r="R75"/>
  <c r="R57"/>
  <c r="K98"/>
  <c r="T57" s="1"/>
  <c r="Q57"/>
  <c r="Q7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67" i="1"/>
  <c r="AC63"/>
  <c r="AC59"/>
  <c r="AC64"/>
  <c r="AC66"/>
  <c r="AC62"/>
  <c r="AC57"/>
  <c r="AC65"/>
  <c r="AC60"/>
  <c r="AC52"/>
  <c r="AC50"/>
  <c r="AC47"/>
  <c r="AC170"/>
  <c r="AC113"/>
  <c r="AC120"/>
  <c r="AC115"/>
  <c r="AC124"/>
  <c r="AC126"/>
  <c r="C131"/>
  <c r="Z131"/>
  <c r="AA131" s="1"/>
  <c r="AB131" s="1"/>
  <c r="C130"/>
  <c r="Z130"/>
  <c r="AA130" s="1"/>
  <c r="AB130" s="1"/>
  <c r="C129"/>
  <c r="Z129"/>
  <c r="AA129" s="1"/>
  <c r="AB129" s="1"/>
  <c r="C128"/>
  <c r="Z128"/>
  <c r="AA128" s="1"/>
  <c r="AB128" s="1"/>
  <c r="AC128" s="1"/>
  <c r="C127"/>
  <c r="Z127"/>
  <c r="AA127" s="1"/>
  <c r="AB127" s="1"/>
  <c r="C133"/>
  <c r="Z133"/>
  <c r="AA133" s="1"/>
  <c r="AB133" s="1"/>
  <c r="C132"/>
  <c r="Z132"/>
  <c r="AA132" s="1"/>
  <c r="AB132" s="1"/>
  <c r="AC132" s="1"/>
  <c r="C135"/>
  <c r="Z135"/>
  <c r="AA135" s="1"/>
  <c r="AB135" s="1"/>
  <c r="C134"/>
  <c r="Z134"/>
  <c r="AA134" s="1"/>
  <c r="AB134" s="1"/>
  <c r="K37" i="28" l="1"/>
  <c r="O37"/>
  <c r="U37" s="1"/>
  <c r="V37" s="1"/>
  <c r="K98"/>
  <c r="O98" s="1"/>
  <c r="K224"/>
  <c r="O224" s="1"/>
  <c r="K105"/>
  <c r="O105" s="1"/>
  <c r="K76"/>
  <c r="O76" s="1"/>
  <c r="K77"/>
  <c r="O77" s="1"/>
  <c r="K131"/>
  <c r="O131" s="1"/>
  <c r="K118"/>
  <c r="O118" s="1"/>
  <c r="K151"/>
  <c r="O151" s="1"/>
  <c r="K166"/>
  <c r="O166" s="1"/>
  <c r="K216"/>
  <c r="O216" s="1"/>
  <c r="K83"/>
  <c r="O83" s="1"/>
  <c r="K214"/>
  <c r="O214" s="1"/>
  <c r="K192"/>
  <c r="O192" s="1"/>
  <c r="K190"/>
  <c r="O190" s="1"/>
  <c r="K194"/>
  <c r="O194" s="1"/>
  <c r="K196"/>
  <c r="O196" s="1"/>
  <c r="K229"/>
  <c r="O229" s="1"/>
  <c r="K230"/>
  <c r="O230" s="1"/>
  <c r="K134"/>
  <c r="O134" s="1"/>
  <c r="K206"/>
  <c r="O206" s="1"/>
  <c r="K180"/>
  <c r="O180" s="1"/>
  <c r="K182"/>
  <c r="O182" s="1"/>
  <c r="K235"/>
  <c r="O235" s="1"/>
  <c r="K233"/>
  <c r="O233" s="1"/>
  <c r="K234"/>
  <c r="U234"/>
  <c r="V234" s="1"/>
  <c r="K231"/>
  <c r="O231" s="1"/>
  <c r="K232"/>
  <c r="O232" s="1"/>
  <c r="K228"/>
  <c r="O228" s="1"/>
  <c r="K227"/>
  <c r="O227" s="1"/>
  <c r="K226"/>
  <c r="U226"/>
  <c r="V226" s="1"/>
  <c r="K225"/>
  <c r="U225"/>
  <c r="V225" s="1"/>
  <c r="K223"/>
  <c r="O223" s="1"/>
  <c r="K222"/>
  <c r="O222" s="1"/>
  <c r="K220"/>
  <c r="O220" s="1"/>
  <c r="K221"/>
  <c r="O221" s="1"/>
  <c r="K219"/>
  <c r="O219" s="1"/>
  <c r="K218"/>
  <c r="O218" s="1"/>
  <c r="K217"/>
  <c r="O217" s="1"/>
  <c r="K215"/>
  <c r="O215" s="1"/>
  <c r="K213"/>
  <c r="O213" s="1"/>
  <c r="K212"/>
  <c r="O212" s="1"/>
  <c r="K211"/>
  <c r="O211" s="1"/>
  <c r="K210"/>
  <c r="O210" s="1"/>
  <c r="K209"/>
  <c r="O209" s="1"/>
  <c r="K207"/>
  <c r="O207" s="1"/>
  <c r="K208"/>
  <c r="O208" s="1"/>
  <c r="K205"/>
  <c r="U205"/>
  <c r="V205" s="1"/>
  <c r="K204"/>
  <c r="O204" s="1"/>
  <c r="K203"/>
  <c r="O203" s="1"/>
  <c r="K202"/>
  <c r="O202" s="1"/>
  <c r="K201"/>
  <c r="O201" s="1"/>
  <c r="K200"/>
  <c r="O200" s="1"/>
  <c r="K199"/>
  <c r="O199" s="1"/>
  <c r="K198"/>
  <c r="O198" s="1"/>
  <c r="K197"/>
  <c r="O197" s="1"/>
  <c r="K195"/>
  <c r="O195" s="1"/>
  <c r="K193"/>
  <c r="U193"/>
  <c r="V193" s="1"/>
  <c r="K191"/>
  <c r="O191" s="1"/>
  <c r="K189"/>
  <c r="O189" s="1"/>
  <c r="K188"/>
  <c r="O188" s="1"/>
  <c r="K187"/>
  <c r="O187" s="1"/>
  <c r="K186"/>
  <c r="O186" s="1"/>
  <c r="K185"/>
  <c r="O185" s="1"/>
  <c r="K183"/>
  <c r="O183" s="1"/>
  <c r="K184"/>
  <c r="O184" s="1"/>
  <c r="K181"/>
  <c r="O181" s="1"/>
  <c r="K179"/>
  <c r="O179" s="1"/>
  <c r="K178"/>
  <c r="O178" s="1"/>
  <c r="K177"/>
  <c r="O177" s="1"/>
  <c r="K176"/>
  <c r="O176" s="1"/>
  <c r="K175"/>
  <c r="U175"/>
  <c r="V175" s="1"/>
  <c r="K174"/>
  <c r="O174" s="1"/>
  <c r="K172"/>
  <c r="O172" s="1"/>
  <c r="K173"/>
  <c r="O173" s="1"/>
  <c r="K171"/>
  <c r="O171" s="1"/>
  <c r="K170"/>
  <c r="O170" s="1"/>
  <c r="K169"/>
  <c r="O169" s="1"/>
  <c r="K168"/>
  <c r="O168" s="1"/>
  <c r="K167"/>
  <c r="O167" s="1"/>
  <c r="K165"/>
  <c r="O165" s="1"/>
  <c r="K164"/>
  <c r="O164" s="1"/>
  <c r="K163"/>
  <c r="O163" s="1"/>
  <c r="K162"/>
  <c r="O162" s="1"/>
  <c r="K161"/>
  <c r="O161" s="1"/>
  <c r="K159"/>
  <c r="O159" s="1"/>
  <c r="K160"/>
  <c r="O160" s="1"/>
  <c r="K158"/>
  <c r="O158" s="1"/>
  <c r="K157"/>
  <c r="O157" s="1"/>
  <c r="K155"/>
  <c r="U155"/>
  <c r="V155" s="1"/>
  <c r="K156"/>
  <c r="O156" s="1"/>
  <c r="K152"/>
  <c r="O152" s="1"/>
  <c r="K154"/>
  <c r="O154" s="1"/>
  <c r="K148"/>
  <c r="O148" s="1"/>
  <c r="K149"/>
  <c r="O149" s="1"/>
  <c r="K147"/>
  <c r="O147" s="1"/>
  <c r="K146"/>
  <c r="U146"/>
  <c r="V146" s="1"/>
  <c r="K145"/>
  <c r="O145" s="1"/>
  <c r="K144"/>
  <c r="O144" s="1"/>
  <c r="K153"/>
  <c r="U153"/>
  <c r="V153" s="1"/>
  <c r="K142"/>
  <c r="O142" s="1"/>
  <c r="K140"/>
  <c r="O140" s="1"/>
  <c r="K141"/>
  <c r="O141" s="1"/>
  <c r="K139"/>
  <c r="U139"/>
  <c r="V139" s="1"/>
  <c r="K138"/>
  <c r="O138" s="1"/>
  <c r="K136"/>
  <c r="O136" s="1"/>
  <c r="K135"/>
  <c r="U135"/>
  <c r="V135" s="1"/>
  <c r="K133"/>
  <c r="O133" s="1"/>
  <c r="K132"/>
  <c r="O132" s="1"/>
  <c r="K129"/>
  <c r="O129" s="1"/>
  <c r="K128"/>
  <c r="O128" s="1"/>
  <c r="K127"/>
  <c r="O127" s="1"/>
  <c r="K124"/>
  <c r="O124" s="1"/>
  <c r="K123"/>
  <c r="O123" s="1"/>
  <c r="K125"/>
  <c r="O125" s="1"/>
  <c r="K120"/>
  <c r="O120" s="1"/>
  <c r="K121"/>
  <c r="O121" s="1"/>
  <c r="K122"/>
  <c r="O122" s="1"/>
  <c r="K119"/>
  <c r="U119"/>
  <c r="V119" s="1"/>
  <c r="K117"/>
  <c r="U117"/>
  <c r="V117" s="1"/>
  <c r="K116"/>
  <c r="O116" s="1"/>
  <c r="K115"/>
  <c r="O115" s="1"/>
  <c r="K114"/>
  <c r="O114" s="1"/>
  <c r="K113"/>
  <c r="O113" s="1"/>
  <c r="K112"/>
  <c r="O112" s="1"/>
  <c r="K111"/>
  <c r="O111" s="1"/>
  <c r="K110"/>
  <c r="O110" s="1"/>
  <c r="K107"/>
  <c r="U107"/>
  <c r="V107" s="1"/>
  <c r="K109"/>
  <c r="O109" s="1"/>
  <c r="K108"/>
  <c r="O108" s="1"/>
  <c r="K106"/>
  <c r="O106" s="1"/>
  <c r="K104"/>
  <c r="O104" s="1"/>
  <c r="K101"/>
  <c r="K100"/>
  <c r="O100" s="1"/>
  <c r="U100" s="1"/>
  <c r="V100" s="1"/>
  <c r="K102"/>
  <c r="U102"/>
  <c r="V102" s="1"/>
  <c r="K103"/>
  <c r="O103" s="1"/>
  <c r="K99"/>
  <c r="O99" s="1"/>
  <c r="U99" s="1"/>
  <c r="V99" s="1"/>
  <c r="K95"/>
  <c r="O95" s="1"/>
  <c r="U95" s="1"/>
  <c r="V95" s="1"/>
  <c r="K97"/>
  <c r="O97" s="1"/>
  <c r="K96"/>
  <c r="O96" s="1"/>
  <c r="U96" s="1"/>
  <c r="V96" s="1"/>
  <c r="K94"/>
  <c r="O94" s="1"/>
  <c r="K93"/>
  <c r="O93" s="1"/>
  <c r="U93" s="1"/>
  <c r="V93" s="1"/>
  <c r="K84"/>
  <c r="U84"/>
  <c r="V84" s="1"/>
  <c r="K92"/>
  <c r="O92" s="1"/>
  <c r="U92" s="1"/>
  <c r="V92" s="1"/>
  <c r="K91"/>
  <c r="O91" s="1"/>
  <c r="U91" s="1"/>
  <c r="V91" s="1"/>
  <c r="K88"/>
  <c r="O88" s="1"/>
  <c r="U88" s="1"/>
  <c r="V88" s="1"/>
  <c r="K90"/>
  <c r="O90" s="1"/>
  <c r="U90" s="1"/>
  <c r="V90" s="1"/>
  <c r="K89"/>
  <c r="O89" s="1"/>
  <c r="U89" s="1"/>
  <c r="V89" s="1"/>
  <c r="K87"/>
  <c r="U87"/>
  <c r="V87" s="1"/>
  <c r="K86"/>
  <c r="O86" s="1"/>
  <c r="U86" s="1"/>
  <c r="V86" s="1"/>
  <c r="K85"/>
  <c r="U85"/>
  <c r="V85" s="1"/>
  <c r="K82"/>
  <c r="O82" s="1"/>
  <c r="U82" s="1"/>
  <c r="V82" s="1"/>
  <c r="K81"/>
  <c r="O81" s="1"/>
  <c r="U81" s="1"/>
  <c r="V81" s="1"/>
  <c r="K80"/>
  <c r="O80" s="1"/>
  <c r="U80" s="1"/>
  <c r="V80" s="1"/>
  <c r="K78"/>
  <c r="O78" s="1"/>
  <c r="U78" s="1"/>
  <c r="V78" s="1"/>
  <c r="K79"/>
  <c r="O79" s="1"/>
  <c r="U79" s="1"/>
  <c r="V79" s="1"/>
  <c r="K68"/>
  <c r="U68"/>
  <c r="V68" s="1"/>
  <c r="K73"/>
  <c r="O73" s="1"/>
  <c r="U73" s="1"/>
  <c r="V73" s="1"/>
  <c r="K75"/>
  <c r="O75" s="1"/>
  <c r="U75" s="1"/>
  <c r="V75" s="1"/>
  <c r="K74"/>
  <c r="O74" s="1"/>
  <c r="U74" s="1"/>
  <c r="V74" s="1"/>
  <c r="K70"/>
  <c r="U70"/>
  <c r="V70" s="1"/>
  <c r="K71"/>
  <c r="U71"/>
  <c r="V71" s="1"/>
  <c r="K72"/>
  <c r="O72" s="1"/>
  <c r="U72" s="1"/>
  <c r="V72" s="1"/>
  <c r="K67"/>
  <c r="O67" s="1"/>
  <c r="U67" s="1"/>
  <c r="V67" s="1"/>
  <c r="K69"/>
  <c r="O69" s="1"/>
  <c r="U69" s="1"/>
  <c r="V69" s="1"/>
  <c r="K66"/>
  <c r="O66" s="1"/>
  <c r="U66" s="1"/>
  <c r="V66" s="1"/>
  <c r="K65"/>
  <c r="O65" s="1"/>
  <c r="U65" s="1"/>
  <c r="V65" s="1"/>
  <c r="K63"/>
  <c r="O63" s="1"/>
  <c r="U63" s="1"/>
  <c r="V63" s="1"/>
  <c r="K64"/>
  <c r="U64"/>
  <c r="V64" s="1"/>
  <c r="K62"/>
  <c r="O62" s="1"/>
  <c r="U62" s="1"/>
  <c r="V62" s="1"/>
  <c r="K61"/>
  <c r="O61" s="1"/>
  <c r="U61" s="1"/>
  <c r="V61" s="1"/>
  <c r="K60"/>
  <c r="O60" s="1"/>
  <c r="U60" s="1"/>
  <c r="V60" s="1"/>
  <c r="K58"/>
  <c r="O58" s="1"/>
  <c r="U58" s="1"/>
  <c r="V58" s="1"/>
  <c r="K59"/>
  <c r="O59" s="1"/>
  <c r="U59" s="1"/>
  <c r="V59" s="1"/>
  <c r="K57"/>
  <c r="O57" s="1"/>
  <c r="U57" s="1"/>
  <c r="V57" s="1"/>
  <c r="K56"/>
  <c r="U56"/>
  <c r="V56" s="1"/>
  <c r="K55"/>
  <c r="O55" s="1"/>
  <c r="U55" s="1"/>
  <c r="V55" s="1"/>
  <c r="K54"/>
  <c r="O54" s="1"/>
  <c r="U54" s="1"/>
  <c r="V54" s="1"/>
  <c r="K51"/>
  <c r="O51" s="1"/>
  <c r="U51" s="1"/>
  <c r="V51" s="1"/>
  <c r="K52"/>
  <c r="O52" s="1"/>
  <c r="U52" s="1"/>
  <c r="V52" s="1"/>
  <c r="K53"/>
  <c r="O53" s="1"/>
  <c r="U53" s="1"/>
  <c r="V53" s="1"/>
  <c r="K49"/>
  <c r="U49"/>
  <c r="V49" s="1"/>
  <c r="K48"/>
  <c r="O48" s="1"/>
  <c r="U48" s="1"/>
  <c r="V48" s="1"/>
  <c r="K50"/>
  <c r="U50"/>
  <c r="V50" s="1"/>
  <c r="K47"/>
  <c r="U47"/>
  <c r="V47" s="1"/>
  <c r="K46"/>
  <c r="O46" s="1"/>
  <c r="U46" s="1"/>
  <c r="V46" s="1"/>
  <c r="K44"/>
  <c r="O44" s="1"/>
  <c r="U44" s="1"/>
  <c r="V44" s="1"/>
  <c r="K45"/>
  <c r="U45"/>
  <c r="V45" s="1"/>
  <c r="K43"/>
  <c r="O43" s="1"/>
  <c r="U43" s="1"/>
  <c r="V43" s="1"/>
  <c r="K41"/>
  <c r="O41" s="1"/>
  <c r="U41" s="1"/>
  <c r="V41" s="1"/>
  <c r="K42"/>
  <c r="O42" s="1"/>
  <c r="U42" s="1"/>
  <c r="V42" s="1"/>
  <c r="K40"/>
  <c r="U40"/>
  <c r="V40" s="1"/>
  <c r="K39"/>
  <c r="U39"/>
  <c r="V39" s="1"/>
  <c r="K38"/>
  <c r="O38" s="1"/>
  <c r="U38" s="1"/>
  <c r="V38" s="1"/>
  <c r="K36"/>
  <c r="O36" s="1"/>
  <c r="U36" s="1"/>
  <c r="V36" s="1"/>
  <c r="K35"/>
  <c r="U35"/>
  <c r="V35" s="1"/>
  <c r="K33"/>
  <c r="O33" s="1"/>
  <c r="U33" s="1"/>
  <c r="V33" s="1"/>
  <c r="K34"/>
  <c r="K32"/>
  <c r="K27"/>
  <c r="O27" s="1"/>
  <c r="K26"/>
  <c r="O26" s="1"/>
  <c r="U26" s="1"/>
  <c r="V26" s="1"/>
  <c r="K25"/>
  <c r="O25" s="1"/>
  <c r="U25" s="1"/>
  <c r="V25" s="1"/>
  <c r="K24"/>
  <c r="O24" s="1"/>
  <c r="U24" s="1"/>
  <c r="V24" s="1"/>
  <c r="K23"/>
  <c r="O23" s="1"/>
  <c r="U23" s="1"/>
  <c r="V23" s="1"/>
  <c r="K22"/>
  <c r="U22"/>
  <c r="V22" s="1"/>
  <c r="K21"/>
  <c r="O21" s="1"/>
  <c r="U21" s="1"/>
  <c r="V21" s="1"/>
  <c r="K20"/>
  <c r="O20" s="1"/>
  <c r="U20" s="1"/>
  <c r="V20" s="1"/>
  <c r="K19"/>
  <c r="U19"/>
  <c r="V19" s="1"/>
  <c r="K18"/>
  <c r="O18" s="1"/>
  <c r="U18" s="1"/>
  <c r="V18" s="1"/>
  <c r="K17"/>
  <c r="O17" s="1"/>
  <c r="U17" s="1"/>
  <c r="V17" s="1"/>
  <c r="K16"/>
  <c r="O16" s="1"/>
  <c r="U16" s="1"/>
  <c r="V16" s="1"/>
  <c r="K15"/>
  <c r="O15" s="1"/>
  <c r="U15" s="1"/>
  <c r="V15" s="1"/>
  <c r="K14"/>
  <c r="O14" s="1"/>
  <c r="U14" s="1"/>
  <c r="V14" s="1"/>
  <c r="K13"/>
  <c r="O13" s="1"/>
  <c r="U13" s="1"/>
  <c r="V13" s="1"/>
  <c r="K12"/>
  <c r="U12"/>
  <c r="V12" s="1"/>
  <c r="K11"/>
  <c r="O11" s="1"/>
  <c r="U11" s="1"/>
  <c r="V11" s="1"/>
  <c r="K10"/>
  <c r="O10" s="1"/>
  <c r="U10" s="1"/>
  <c r="V10" s="1"/>
  <c r="K9"/>
  <c r="O9" s="1"/>
  <c r="U9" s="1"/>
  <c r="V9" s="1"/>
  <c r="K8"/>
  <c r="O8" s="1"/>
  <c r="U8" s="1"/>
  <c r="V8" s="1"/>
  <c r="K7"/>
  <c r="O7" s="1"/>
  <c r="U7" s="1"/>
  <c r="V7" s="1"/>
  <c r="K6"/>
  <c r="O6" s="1"/>
  <c r="U6" s="1"/>
  <c r="V6" s="1"/>
  <c r="K5"/>
  <c r="O5" s="1"/>
  <c r="U5" s="1"/>
  <c r="V5" s="1"/>
  <c r="K4"/>
  <c r="O4" s="1"/>
  <c r="U4"/>
  <c r="V4" s="1"/>
  <c r="K3"/>
  <c r="O3" s="1"/>
  <c r="U3"/>
  <c r="V3" s="1"/>
  <c r="K2"/>
  <c r="O2" s="1"/>
  <c r="U2"/>
  <c r="V2" s="1"/>
  <c r="J223"/>
  <c r="U223" s="1"/>
  <c r="V223" s="1"/>
  <c r="J34"/>
  <c r="U34" s="1"/>
  <c r="V34" s="1"/>
  <c r="J210"/>
  <c r="U210" s="1"/>
  <c r="V210" s="1"/>
  <c r="J203"/>
  <c r="U203" s="1"/>
  <c r="V203" s="1"/>
  <c r="J182"/>
  <c r="U182" s="1"/>
  <c r="V182" s="1"/>
  <c r="J180"/>
  <c r="U180" s="1"/>
  <c r="V180" s="1"/>
  <c r="J206"/>
  <c r="U206" s="1"/>
  <c r="V206" s="1"/>
  <c r="J134"/>
  <c r="U134" s="1"/>
  <c r="V134" s="1"/>
  <c r="J230"/>
  <c r="U230" s="1"/>
  <c r="V230" s="1"/>
  <c r="J229"/>
  <c r="U229" s="1"/>
  <c r="V229" s="1"/>
  <c r="J196"/>
  <c r="U196" s="1"/>
  <c r="V196" s="1"/>
  <c r="J194"/>
  <c r="U194" s="1"/>
  <c r="V194" s="1"/>
  <c r="J190"/>
  <c r="U190" s="1"/>
  <c r="V190" s="1"/>
  <c r="J192"/>
  <c r="U192" s="1"/>
  <c r="V192" s="1"/>
  <c r="J214"/>
  <c r="U214" s="1"/>
  <c r="V214" s="1"/>
  <c r="J83"/>
  <c r="U83" s="1"/>
  <c r="V83" s="1"/>
  <c r="J216"/>
  <c r="U216" s="1"/>
  <c r="V216" s="1"/>
  <c r="J166"/>
  <c r="U166" s="1"/>
  <c r="V166" s="1"/>
  <c r="J151"/>
  <c r="U151" s="1"/>
  <c r="V151" s="1"/>
  <c r="J118"/>
  <c r="U118" s="1"/>
  <c r="V118" s="1"/>
  <c r="J131"/>
  <c r="U131" s="1"/>
  <c r="V131" s="1"/>
  <c r="J77"/>
  <c r="U77" s="1"/>
  <c r="V77" s="1"/>
  <c r="J76"/>
  <c r="U76" s="1"/>
  <c r="V76" s="1"/>
  <c r="J105"/>
  <c r="U105" s="1"/>
  <c r="V105" s="1"/>
  <c r="J224"/>
  <c r="U224" s="1"/>
  <c r="V224" s="1"/>
  <c r="J98"/>
  <c r="U98" s="1"/>
  <c r="V98" s="1"/>
  <c r="J172"/>
  <c r="U172" s="1"/>
  <c r="V172" s="1"/>
  <c r="J170"/>
  <c r="U170" s="1"/>
  <c r="V170" s="1"/>
  <c r="J171"/>
  <c r="U171" s="1"/>
  <c r="V171" s="1"/>
  <c r="J189"/>
  <c r="U189" s="1"/>
  <c r="V189" s="1"/>
  <c r="J201"/>
  <c r="U201" s="1"/>
  <c r="V201" s="1"/>
  <c r="J144"/>
  <c r="U144" s="1"/>
  <c r="V144" s="1"/>
  <c r="J116"/>
  <c r="U116" s="1"/>
  <c r="V116" s="1"/>
  <c r="J120"/>
  <c r="U120" s="1"/>
  <c r="V120" s="1"/>
  <c r="J108"/>
  <c r="U108" s="1"/>
  <c r="V108" s="1"/>
  <c r="J111"/>
  <c r="U111" s="1"/>
  <c r="V111" s="1"/>
  <c r="J113"/>
  <c r="U113" s="1"/>
  <c r="V113" s="1"/>
  <c r="J148"/>
  <c r="U148" s="1"/>
  <c r="V148" s="1"/>
  <c r="J195"/>
  <c r="U195" s="1"/>
  <c r="V195" s="1"/>
  <c r="J27"/>
  <c r="U27" s="1"/>
  <c r="V27" s="1"/>
  <c r="J142"/>
  <c r="U142" s="1"/>
  <c r="V142" s="1"/>
  <c r="J145"/>
  <c r="U145" s="1"/>
  <c r="V145" s="1"/>
  <c r="J159"/>
  <c r="U159" s="1"/>
  <c r="V159" s="1"/>
  <c r="J213"/>
  <c r="U213" s="1"/>
  <c r="V213" s="1"/>
  <c r="J199"/>
  <c r="U199" s="1"/>
  <c r="V199" s="1"/>
  <c r="J207"/>
  <c r="U207" s="1"/>
  <c r="V207" s="1"/>
  <c r="J128"/>
  <c r="U128" s="1"/>
  <c r="V128" s="1"/>
  <c r="J127"/>
  <c r="U127" s="1"/>
  <c r="V127" s="1"/>
  <c r="J103"/>
  <c r="U103" s="1"/>
  <c r="V103" s="1"/>
  <c r="J106"/>
  <c r="U106" s="1"/>
  <c r="V106" s="1"/>
  <c r="J141"/>
  <c r="U141" s="1"/>
  <c r="V141" s="1"/>
  <c r="J94"/>
  <c r="U94" s="1"/>
  <c r="V94" s="1"/>
  <c r="J177"/>
  <c r="U177" s="1"/>
  <c r="V177" s="1"/>
  <c r="J185"/>
  <c r="U185" s="1"/>
  <c r="V185" s="1"/>
  <c r="J97"/>
  <c r="U97" s="1"/>
  <c r="V97" s="1"/>
  <c r="J217"/>
  <c r="U217" s="1"/>
  <c r="V217" s="1"/>
  <c r="U95" i="2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AC131" i="1"/>
  <c r="AC130"/>
  <c r="AC129"/>
  <c r="AC127"/>
  <c r="AC133"/>
  <c r="AC135"/>
  <c r="AC134"/>
  <c r="T126" i="28" l="1"/>
  <c r="T130"/>
  <c r="T31"/>
  <c r="T30"/>
  <c r="T150"/>
  <c r="T29"/>
  <c r="T28"/>
  <c r="T143"/>
  <c r="T137"/>
  <c r="T37"/>
  <c r="O32"/>
  <c r="U32" s="1"/>
  <c r="V32" s="1"/>
  <c r="O101"/>
  <c r="U101" s="1"/>
  <c r="V101" s="1"/>
  <c r="U104"/>
  <c r="V104" s="1"/>
  <c r="U109"/>
  <c r="V109" s="1"/>
  <c r="U110"/>
  <c r="V110" s="1"/>
  <c r="U112"/>
  <c r="V112" s="1"/>
  <c r="U114"/>
  <c r="V114" s="1"/>
  <c r="U115"/>
  <c r="V115" s="1"/>
  <c r="U122"/>
  <c r="V122" s="1"/>
  <c r="U121"/>
  <c r="V121" s="1"/>
  <c r="U125"/>
  <c r="V125" s="1"/>
  <c r="U123"/>
  <c r="V123" s="1"/>
  <c r="U124"/>
  <c r="V124" s="1"/>
  <c r="U129"/>
  <c r="V129" s="1"/>
  <c r="U132"/>
  <c r="V132" s="1"/>
  <c r="U133"/>
  <c r="V133" s="1"/>
  <c r="U136"/>
  <c r="V136" s="1"/>
  <c r="U138"/>
  <c r="V138" s="1"/>
  <c r="U140"/>
  <c r="V140" s="1"/>
  <c r="U147"/>
  <c r="V147" s="1"/>
  <c r="U149"/>
  <c r="V149" s="1"/>
  <c r="U154"/>
  <c r="V154" s="1"/>
  <c r="U152"/>
  <c r="V152" s="1"/>
  <c r="U156"/>
  <c r="V156" s="1"/>
  <c r="U157"/>
  <c r="V157" s="1"/>
  <c r="U158"/>
  <c r="V158" s="1"/>
  <c r="U160"/>
  <c r="V160" s="1"/>
  <c r="U161"/>
  <c r="V161" s="1"/>
  <c r="U162"/>
  <c r="V162" s="1"/>
  <c r="U163"/>
  <c r="V163" s="1"/>
  <c r="U164"/>
  <c r="V164" s="1"/>
  <c r="U165"/>
  <c r="V165" s="1"/>
  <c r="U167"/>
  <c r="V167" s="1"/>
  <c r="U168"/>
  <c r="V168" s="1"/>
  <c r="U169"/>
  <c r="V169" s="1"/>
  <c r="U173"/>
  <c r="V173" s="1"/>
  <c r="U174"/>
  <c r="V174" s="1"/>
  <c r="U176"/>
  <c r="V176" s="1"/>
  <c r="U178"/>
  <c r="V178" s="1"/>
  <c r="U179"/>
  <c r="V179" s="1"/>
  <c r="U181"/>
  <c r="V181" s="1"/>
  <c r="U184"/>
  <c r="V184" s="1"/>
  <c r="U183"/>
  <c r="V183" s="1"/>
  <c r="U186"/>
  <c r="V186" s="1"/>
  <c r="U187"/>
  <c r="V187" s="1"/>
  <c r="U188"/>
  <c r="V188" s="1"/>
  <c r="U191"/>
  <c r="V191" s="1"/>
  <c r="U197"/>
  <c r="V197" s="1"/>
  <c r="U198"/>
  <c r="V198" s="1"/>
  <c r="U200"/>
  <c r="V200" s="1"/>
  <c r="U202"/>
  <c r="V202" s="1"/>
  <c r="U204"/>
  <c r="V204" s="1"/>
  <c r="U208"/>
  <c r="V208" s="1"/>
  <c r="U209"/>
  <c r="V209" s="1"/>
  <c r="U211"/>
  <c r="V211" s="1"/>
  <c r="U212"/>
  <c r="V212" s="1"/>
  <c r="U215"/>
  <c r="V215" s="1"/>
  <c r="U218"/>
  <c r="V218" s="1"/>
  <c r="U219"/>
  <c r="V219" s="1"/>
  <c r="U221"/>
  <c r="V221" s="1"/>
  <c r="U220"/>
  <c r="V220" s="1"/>
  <c r="U222"/>
  <c r="V222" s="1"/>
  <c r="U227"/>
  <c r="V227" s="1"/>
  <c r="U228"/>
  <c r="V228" s="1"/>
  <c r="U232"/>
  <c r="V232" s="1"/>
  <c r="U231"/>
  <c r="V231" s="1"/>
  <c r="U233"/>
  <c r="V233" s="1"/>
  <c r="U235"/>
  <c r="V235" s="1"/>
  <c r="T172"/>
  <c r="T170"/>
  <c r="T171"/>
  <c r="T189"/>
  <c r="T201"/>
  <c r="T144"/>
  <c r="T116"/>
  <c r="T120"/>
  <c r="T108"/>
  <c r="T111"/>
  <c r="T113"/>
  <c r="T148"/>
  <c r="T195"/>
  <c r="T27"/>
  <c r="T98"/>
  <c r="T224"/>
  <c r="T105"/>
  <c r="T76"/>
  <c r="T77"/>
  <c r="T131"/>
  <c r="T118"/>
  <c r="T151"/>
  <c r="T166"/>
  <c r="T216"/>
  <c r="T83"/>
  <c r="T214"/>
  <c r="T192"/>
  <c r="T190"/>
  <c r="T194"/>
  <c r="T196"/>
  <c r="T229"/>
  <c r="T230"/>
  <c r="T134"/>
  <c r="T206"/>
  <c r="T180"/>
  <c r="T182"/>
  <c r="T142"/>
  <c r="T145"/>
  <c r="T159"/>
  <c r="T213"/>
  <c r="T199"/>
  <c r="T207"/>
  <c r="T128"/>
  <c r="T127"/>
  <c r="T103"/>
  <c r="T106"/>
  <c r="T141"/>
  <c r="T94"/>
  <c r="T177"/>
  <c r="T185"/>
  <c r="T97"/>
  <c r="T217"/>
  <c r="T223"/>
  <c r="T210"/>
  <c r="T203"/>
  <c r="T34"/>
  <c r="T52"/>
  <c r="T26"/>
  <c r="T25"/>
  <c r="T167"/>
  <c r="T56"/>
  <c r="T64"/>
  <c r="T70"/>
  <c r="T68"/>
  <c r="T85"/>
  <c r="T40"/>
  <c r="T183"/>
  <c r="T112"/>
  <c r="T90"/>
  <c r="T149"/>
  <c r="T24"/>
  <c r="T198"/>
  <c r="T202"/>
  <c r="T215"/>
  <c r="T181"/>
  <c r="T197"/>
  <c r="T179"/>
  <c r="T51"/>
  <c r="T55"/>
  <c r="T234"/>
  <c r="T45"/>
  <c r="T47"/>
  <c r="T184"/>
  <c r="T71"/>
  <c r="T135"/>
  <c r="T23"/>
  <c r="T22"/>
  <c r="T21"/>
  <c r="T221"/>
  <c r="T220"/>
  <c r="T152"/>
  <c r="T164"/>
  <c r="T158"/>
  <c r="T147"/>
  <c r="T140"/>
  <c r="T132"/>
  <c r="T102"/>
  <c r="T160"/>
  <c r="T20"/>
  <c r="T115"/>
  <c r="T156"/>
  <c r="T176"/>
  <c r="T211"/>
  <c r="T133"/>
  <c r="T200"/>
  <c r="T67"/>
  <c r="T62"/>
  <c r="T58"/>
  <c r="T93"/>
  <c r="T82"/>
  <c r="T114"/>
  <c r="T99"/>
  <c r="T154"/>
  <c r="T168"/>
  <c r="T36"/>
  <c r="T19"/>
  <c r="T226"/>
  <c r="T18"/>
  <c r="T17"/>
  <c r="T43"/>
  <c r="T169"/>
  <c r="T96"/>
  <c r="T95"/>
  <c r="T16"/>
  <c r="T15"/>
  <c r="T162"/>
  <c r="T81"/>
  <c r="T80"/>
  <c r="T60"/>
  <c r="T63"/>
  <c r="T107"/>
  <c r="T117"/>
  <c r="T139"/>
  <c r="T146"/>
  <c r="T222"/>
  <c r="T227"/>
  <c r="T188"/>
  <c r="T233"/>
  <c r="T208"/>
  <c r="T212"/>
  <c r="T231"/>
  <c r="T84"/>
  <c r="T205"/>
  <c r="T74"/>
  <c r="T104"/>
  <c r="T109"/>
  <c r="T33"/>
  <c r="T14"/>
  <c r="T13"/>
  <c r="T49"/>
  <c r="T175"/>
  <c r="T41"/>
  <c r="T61"/>
  <c r="T57"/>
  <c r="T124"/>
  <c r="T129"/>
  <c r="T75"/>
  <c r="T87"/>
  <c r="T39"/>
  <c r="T50"/>
  <c r="T12"/>
  <c r="T48"/>
  <c r="T204"/>
  <c r="T11"/>
  <c r="T218"/>
  <c r="T219"/>
  <c r="T163"/>
  <c r="T86"/>
  <c r="T101"/>
  <c r="T59"/>
  <c r="T66"/>
  <c r="T65"/>
  <c r="T191"/>
  <c r="T187"/>
  <c r="T186"/>
  <c r="T42"/>
  <c r="T89"/>
  <c r="T91"/>
  <c r="T110"/>
  <c r="T69"/>
  <c r="T72"/>
  <c r="T209"/>
  <c r="T178"/>
  <c r="T173"/>
  <c r="T10"/>
  <c r="T165"/>
  <c r="T73"/>
  <c r="T78"/>
  <c r="T92"/>
  <c r="T9"/>
  <c r="T8"/>
  <c r="T7"/>
  <c r="T6"/>
  <c r="T5"/>
  <c r="T100"/>
  <c r="T88"/>
  <c r="T153"/>
  <c r="T119"/>
  <c r="T155"/>
  <c r="T225"/>
  <c r="T4"/>
  <c r="T3"/>
  <c r="T38"/>
  <c r="T228"/>
  <c r="T136"/>
  <c r="T138"/>
  <c r="T193"/>
  <c r="T235"/>
  <c r="T157"/>
  <c r="T161"/>
  <c r="T174"/>
  <c r="T125"/>
  <c r="T121"/>
  <c r="T35"/>
  <c r="T123"/>
  <c r="T122"/>
  <c r="T54"/>
  <c r="T46"/>
  <c r="T32"/>
  <c r="T53"/>
  <c r="T44"/>
  <c r="T79"/>
  <c r="T232"/>
  <c r="T2"/>
  <c r="BB125" i="1"/>
  <c r="BB33"/>
  <c r="BB23"/>
  <c r="BB26"/>
  <c r="BB36"/>
  <c r="BB24"/>
  <c r="BB38"/>
  <c r="BB37"/>
  <c r="BB28"/>
  <c r="BB30"/>
  <c r="BB31"/>
  <c r="BB34"/>
  <c r="BB29"/>
  <c r="BB27"/>
  <c r="BB35"/>
  <c r="BB32"/>
  <c r="BB25"/>
  <c r="BB17"/>
  <c r="BB22"/>
  <c r="BB85"/>
  <c r="BB18"/>
  <c r="BB13"/>
  <c r="BB21"/>
  <c r="BB20"/>
  <c r="BB15"/>
  <c r="BB16"/>
  <c r="BB14"/>
  <c r="BB19"/>
  <c r="BB10"/>
  <c r="BB7"/>
  <c r="BB88"/>
  <c r="BB87"/>
  <c r="BB84"/>
  <c r="BB11"/>
  <c r="BB4"/>
  <c r="BB9"/>
  <c r="BB12"/>
  <c r="BB86"/>
  <c r="BB8"/>
  <c r="BB2"/>
  <c r="BB5"/>
  <c r="BB6"/>
  <c r="BB107"/>
  <c r="BB3"/>
  <c r="BB101"/>
  <c r="BB105"/>
  <c r="BB108"/>
  <c r="BB104"/>
  <c r="BB106"/>
  <c r="BB103"/>
  <c r="BB91"/>
  <c r="BB41"/>
  <c r="BB102"/>
  <c r="BB99"/>
  <c r="BB100"/>
  <c r="BB46"/>
  <c r="BB89"/>
  <c r="BB90"/>
  <c r="BB39"/>
  <c r="BB93"/>
  <c r="BB92"/>
  <c r="BB96"/>
  <c r="BB94"/>
  <c r="BB97"/>
  <c r="BB98"/>
  <c r="BB95"/>
  <c r="BB43"/>
  <c r="BB40"/>
  <c r="BB45"/>
  <c r="BB44"/>
  <c r="BB42"/>
  <c r="BB83"/>
  <c r="BB79"/>
  <c r="BB82"/>
  <c r="BB77"/>
  <c r="BB78"/>
  <c r="BB57"/>
  <c r="BB81"/>
  <c r="BB80"/>
  <c r="BB137"/>
  <c r="BB222"/>
  <c r="BB144"/>
  <c r="BB180"/>
  <c r="BB131"/>
  <c r="BB205"/>
  <c r="BB142"/>
  <c r="BB236"/>
  <c r="BB166"/>
  <c r="BB185"/>
  <c r="BB109"/>
  <c r="BB141"/>
  <c r="BB189"/>
  <c r="BB204"/>
  <c r="BB197"/>
  <c r="BB66"/>
  <c r="BB227"/>
  <c r="BB70"/>
  <c r="BB186"/>
  <c r="BB164"/>
  <c r="BB229"/>
  <c r="BB215"/>
  <c r="BB155"/>
  <c r="BB207"/>
  <c r="BB151"/>
  <c r="BB135"/>
  <c r="BB156"/>
  <c r="BB63"/>
  <c r="BB73"/>
  <c r="BB55"/>
  <c r="BB218"/>
  <c r="BB49"/>
  <c r="BB68"/>
  <c r="BB231"/>
  <c r="BB132"/>
  <c r="BB146"/>
  <c r="BB214"/>
  <c r="BB67"/>
  <c r="BB241"/>
  <c r="BB122"/>
  <c r="BB51"/>
  <c r="BB169"/>
  <c r="BB172"/>
  <c r="BB52"/>
  <c r="BB198"/>
  <c r="BB187"/>
  <c r="BB240"/>
  <c r="BB116"/>
  <c r="BB195"/>
  <c r="BB170"/>
  <c r="BB194"/>
  <c r="BB175"/>
  <c r="BB121"/>
  <c r="BB150"/>
  <c r="BB115"/>
  <c r="BB140"/>
  <c r="BB183"/>
  <c r="BB47"/>
  <c r="BB179"/>
  <c r="BB58"/>
  <c r="BB190"/>
  <c r="BB161"/>
  <c r="BB74"/>
  <c r="BB162"/>
  <c r="BB120"/>
  <c r="BB61"/>
  <c r="BB118"/>
  <c r="BB158"/>
  <c r="BB65"/>
  <c r="BB211"/>
  <c r="BB234"/>
  <c r="BB48"/>
  <c r="BB201"/>
  <c r="BB181"/>
  <c r="BB242"/>
  <c r="BB192"/>
  <c r="BB213"/>
  <c r="BB196"/>
  <c r="BB110"/>
  <c r="BB182"/>
  <c r="BB128"/>
  <c r="BB139"/>
  <c r="BB209"/>
  <c r="BB148"/>
  <c r="BB153"/>
  <c r="BB202"/>
  <c r="BB112"/>
  <c r="BB232"/>
  <c r="BB145"/>
  <c r="BB239"/>
  <c r="BB167"/>
  <c r="BB223"/>
  <c r="BB193"/>
  <c r="BB178"/>
  <c r="BB243"/>
  <c r="BB159"/>
  <c r="BB138"/>
  <c r="BB199"/>
  <c r="BB147"/>
  <c r="BB238"/>
  <c r="BB111"/>
  <c r="BB133"/>
  <c r="BB219"/>
  <c r="BB119"/>
  <c r="BB56"/>
  <c r="BB72"/>
  <c r="BB203"/>
  <c r="BB217"/>
  <c r="BB176"/>
  <c r="BB124"/>
  <c r="BB54"/>
  <c r="BB75"/>
  <c r="BB235"/>
  <c r="BB226"/>
  <c r="BB208"/>
  <c r="BB129"/>
  <c r="BB224"/>
  <c r="BB233"/>
  <c r="BB210"/>
  <c r="BB149"/>
  <c r="BB154"/>
  <c r="BB123"/>
  <c r="BB134"/>
  <c r="BB228"/>
  <c r="BB212"/>
  <c r="BB200"/>
  <c r="BB216"/>
  <c r="BB163"/>
  <c r="BB160"/>
  <c r="BB173"/>
  <c r="BB168"/>
  <c r="BB60"/>
  <c r="BB76"/>
  <c r="BB143"/>
  <c r="BB237"/>
  <c r="BB230"/>
  <c r="BB117"/>
  <c r="BB59"/>
  <c r="BB136"/>
  <c r="BB69"/>
  <c r="BB171"/>
  <c r="BB130"/>
  <c r="BB114"/>
  <c r="BB152"/>
  <c r="BB206"/>
  <c r="BB53"/>
  <c r="BB62"/>
  <c r="BB71"/>
  <c r="BB50"/>
  <c r="BB174"/>
  <c r="BB188"/>
  <c r="BB221"/>
  <c r="BB113"/>
  <c r="BB220"/>
  <c r="BB64"/>
  <c r="BB126"/>
  <c r="BB225"/>
  <c r="BB127"/>
  <c r="BB191"/>
  <c r="BB177"/>
  <c r="BB157"/>
  <c r="BB165"/>
  <c r="BB184"/>
  <c r="C141"/>
  <c r="Z141"/>
  <c r="AA141" s="1"/>
  <c r="AB141"/>
  <c r="AC141" s="1"/>
  <c r="C140"/>
  <c r="Z140"/>
  <c r="AA140" s="1"/>
  <c r="AB140" s="1"/>
  <c r="C139"/>
  <c r="Z139"/>
  <c r="AA139" s="1"/>
  <c r="AB139" s="1"/>
  <c r="AC139" s="1"/>
  <c r="C138"/>
  <c r="Z138"/>
  <c r="AA138" s="1"/>
  <c r="AB138" s="1"/>
  <c r="C137"/>
  <c r="Z137"/>
  <c r="AA137" s="1"/>
  <c r="AB137" s="1"/>
  <c r="C136"/>
  <c r="Z136"/>
  <c r="AA136" s="1"/>
  <c r="AB136" s="1"/>
  <c r="AC136" s="1"/>
  <c r="C161"/>
  <c r="Z161"/>
  <c r="AA161" s="1"/>
  <c r="AB161" s="1"/>
  <c r="C160"/>
  <c r="Z160"/>
  <c r="AA160" s="1"/>
  <c r="AB160" s="1"/>
  <c r="C159"/>
  <c r="Z159"/>
  <c r="AA159" s="1"/>
  <c r="AB159" s="1"/>
  <c r="C158"/>
  <c r="Z158"/>
  <c r="AA158" s="1"/>
  <c r="AB158" s="1"/>
  <c r="AC158" s="1"/>
  <c r="C157"/>
  <c r="Z157"/>
  <c r="AA157" s="1"/>
  <c r="AB157"/>
  <c r="AC157" s="1"/>
  <c r="C162"/>
  <c r="Z162"/>
  <c r="AA162" s="1"/>
  <c r="AB162"/>
  <c r="AC162" s="1"/>
  <c r="C156"/>
  <c r="Z156"/>
  <c r="AA156" s="1"/>
  <c r="AB156" s="1"/>
  <c r="C155"/>
  <c r="Z155"/>
  <c r="AA155" s="1"/>
  <c r="AB155" s="1"/>
  <c r="C145"/>
  <c r="Z145"/>
  <c r="AA145" s="1"/>
  <c r="AB145"/>
  <c r="AC145" s="1"/>
  <c r="C144"/>
  <c r="Z144"/>
  <c r="AA144" s="1"/>
  <c r="AB144" s="1"/>
  <c r="AC144" s="1"/>
  <c r="C154"/>
  <c r="Z154"/>
  <c r="AA154" s="1"/>
  <c r="AB154" s="1"/>
  <c r="C153"/>
  <c r="Z153"/>
  <c r="AA153" s="1"/>
  <c r="AB153" s="1"/>
  <c r="C152"/>
  <c r="Z152"/>
  <c r="AA152" s="1"/>
  <c r="AB152" s="1"/>
  <c r="C151"/>
  <c r="Z151"/>
  <c r="AA151" s="1"/>
  <c r="AB151" s="1"/>
  <c r="AC151" s="1"/>
  <c r="C150"/>
  <c r="Z150"/>
  <c r="AA150" s="1"/>
  <c r="AB150" s="1"/>
  <c r="AC150" s="1"/>
  <c r="C149"/>
  <c r="Z149"/>
  <c r="AA149" s="1"/>
  <c r="AB149" s="1"/>
  <c r="C148"/>
  <c r="Z148"/>
  <c r="AA148" s="1"/>
  <c r="AB148" s="1"/>
  <c r="C147"/>
  <c r="Z147"/>
  <c r="AA147" s="1"/>
  <c r="AB147"/>
  <c r="AC147" s="1"/>
  <c r="C146"/>
  <c r="Z146"/>
  <c r="AA146" s="1"/>
  <c r="AB146" s="1"/>
  <c r="AC146" s="1"/>
  <c r="C178"/>
  <c r="Z178"/>
  <c r="AA178" s="1"/>
  <c r="AB178"/>
  <c r="AC178" s="1"/>
  <c r="C177"/>
  <c r="Z177"/>
  <c r="AA177" s="1"/>
  <c r="AB177" s="1"/>
  <c r="C180"/>
  <c r="Z180"/>
  <c r="AA180" s="1"/>
  <c r="AB180"/>
  <c r="AC180" s="1"/>
  <c r="C179"/>
  <c r="Z179"/>
  <c r="AA179" s="1"/>
  <c r="AB179" s="1"/>
  <c r="C183"/>
  <c r="Z183"/>
  <c r="AA183" s="1"/>
  <c r="AB183" s="1"/>
  <c r="C182"/>
  <c r="Z182"/>
  <c r="AA182" s="1"/>
  <c r="AB182" s="1"/>
  <c r="AC182" s="1"/>
  <c r="AC140" l="1"/>
  <c r="AC138"/>
  <c r="AC137"/>
  <c r="AC161"/>
  <c r="AC160"/>
  <c r="AC159"/>
  <c r="AC156"/>
  <c r="AC155"/>
  <c r="AC154"/>
  <c r="AC153"/>
  <c r="AC152"/>
  <c r="AC149"/>
  <c r="AC148"/>
  <c r="AC177"/>
  <c r="AC179"/>
  <c r="AC183"/>
  <c r="C143" l="1"/>
  <c r="Z143"/>
  <c r="AA143" s="1"/>
  <c r="AB143" s="1"/>
  <c r="AC143" s="1"/>
  <c r="C142"/>
  <c r="Z142"/>
  <c r="AA142" s="1"/>
  <c r="AB142" s="1"/>
  <c r="C163"/>
  <c r="Z163"/>
  <c r="AA163" s="1"/>
  <c r="AB163" s="1"/>
  <c r="C166"/>
  <c r="Z166"/>
  <c r="AA166" s="1"/>
  <c r="AB166" s="1"/>
  <c r="C173"/>
  <c r="Z173"/>
  <c r="AA173" s="1"/>
  <c r="AB173" s="1"/>
  <c r="AC173" s="1"/>
  <c r="C172"/>
  <c r="Z172"/>
  <c r="AA172" s="1"/>
  <c r="AB172" s="1"/>
  <c r="C171"/>
  <c r="Z171"/>
  <c r="AA171" s="1"/>
  <c r="AB171" s="1"/>
  <c r="C167"/>
  <c r="Z167"/>
  <c r="AA167" s="1"/>
  <c r="AB167" s="1"/>
  <c r="AC167" s="1"/>
  <c r="C165"/>
  <c r="Z165"/>
  <c r="AA165" s="1"/>
  <c r="AB165" s="1"/>
  <c r="C164"/>
  <c r="Z164"/>
  <c r="AA164" s="1"/>
  <c r="AB164" s="1"/>
  <c r="AC164" s="1"/>
  <c r="C175"/>
  <c r="Z175"/>
  <c r="AA175" s="1"/>
  <c r="AB175" s="1"/>
  <c r="C174"/>
  <c r="Z174"/>
  <c r="AA174" s="1"/>
  <c r="AB174" s="1"/>
  <c r="C176"/>
  <c r="Z176"/>
  <c r="AA176" s="1"/>
  <c r="AB176" s="1"/>
  <c r="C181"/>
  <c r="Z181"/>
  <c r="AA181" s="1"/>
  <c r="AB181" s="1"/>
  <c r="AC181" s="1"/>
  <c r="C187"/>
  <c r="Z187"/>
  <c r="AA187" s="1"/>
  <c r="AB187"/>
  <c r="AC187" s="1"/>
  <c r="C184"/>
  <c r="C185"/>
  <c r="C186"/>
  <c r="Z184"/>
  <c r="AA184" s="1"/>
  <c r="AB184" s="1"/>
  <c r="Z185"/>
  <c r="AA185" s="1"/>
  <c r="AB185" s="1"/>
  <c r="Z186"/>
  <c r="AA186" s="1"/>
  <c r="AB186"/>
  <c r="C188"/>
  <c r="Z188"/>
  <c r="AA188" s="1"/>
  <c r="AB188" s="1"/>
  <c r="AC188" s="1"/>
  <c r="AC142" l="1"/>
  <c r="AC163"/>
  <c r="AC166"/>
  <c r="AC172"/>
  <c r="AC171"/>
  <c r="AC165"/>
  <c r="AC175"/>
  <c r="AC174"/>
  <c r="AC176"/>
  <c r="AC184"/>
  <c r="AC185"/>
  <c r="AC186"/>
  <c r="C189"/>
  <c r="Z189"/>
  <c r="AA189" s="1"/>
  <c r="AB189" s="1"/>
  <c r="AC189" s="1"/>
  <c r="C190"/>
  <c r="Z190"/>
  <c r="AA190" s="1"/>
  <c r="AB190" s="1"/>
  <c r="C191"/>
  <c r="Z191"/>
  <c r="AA191" s="1"/>
  <c r="AB191" s="1"/>
  <c r="C196"/>
  <c r="Z196"/>
  <c r="AA196" s="1"/>
  <c r="AB196" s="1"/>
  <c r="C195"/>
  <c r="Z195"/>
  <c r="AA195" s="1"/>
  <c r="AB195" s="1"/>
  <c r="AC195" s="1"/>
  <c r="C194"/>
  <c r="Z194"/>
  <c r="AA194" s="1"/>
  <c r="AB194" s="1"/>
  <c r="C202"/>
  <c r="Z202"/>
  <c r="AA202" s="1"/>
  <c r="AB202"/>
  <c r="AC202" s="1"/>
  <c r="C201"/>
  <c r="Z201"/>
  <c r="AA201" s="1"/>
  <c r="AB201" s="1"/>
  <c r="C200"/>
  <c r="Z200"/>
  <c r="AA200" s="1"/>
  <c r="AB200" s="1"/>
  <c r="AC200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205" i="1"/>
  <c r="Z205"/>
  <c r="AA205" s="1"/>
  <c r="AB205" s="1"/>
  <c r="C208"/>
  <c r="Z208"/>
  <c r="AA208" s="1"/>
  <c r="AB208" s="1"/>
  <c r="C204"/>
  <c r="Z204"/>
  <c r="AA204" s="1"/>
  <c r="AB204" s="1"/>
  <c r="C203"/>
  <c r="Z203"/>
  <c r="AA203" s="1"/>
  <c r="AB203" s="1"/>
  <c r="C210"/>
  <c r="Z210"/>
  <c r="AA210" s="1"/>
  <c r="AB210"/>
  <c r="AC210" s="1"/>
  <c r="C209"/>
  <c r="Z209"/>
  <c r="AA209" s="1"/>
  <c r="AB209"/>
  <c r="AC209" s="1"/>
  <c r="C211"/>
  <c r="Z211"/>
  <c r="AA211" s="1"/>
  <c r="AB211" s="1"/>
  <c r="C212"/>
  <c r="Z212"/>
  <c r="AA212" s="1"/>
  <c r="AB212" s="1"/>
  <c r="C214"/>
  <c r="Z214"/>
  <c r="AA214" s="1"/>
  <c r="AB214" s="1"/>
  <c r="C213"/>
  <c r="Z213"/>
  <c r="AA213" s="1"/>
  <c r="AB213" s="1"/>
  <c r="C216"/>
  <c r="Z216"/>
  <c r="AA216" s="1"/>
  <c r="AB216" s="1"/>
  <c r="C218"/>
  <c r="Z218"/>
  <c r="AA218" s="1"/>
  <c r="AB218" s="1"/>
  <c r="AC218" s="1"/>
  <c r="C217"/>
  <c r="Z217"/>
  <c r="AA217" s="1"/>
  <c r="AB217" s="1"/>
  <c r="C215"/>
  <c r="Z215"/>
  <c r="AA215" s="1"/>
  <c r="AB215" s="1"/>
  <c r="C219"/>
  <c r="Z219"/>
  <c r="AA219" s="1"/>
  <c r="AB219" s="1"/>
  <c r="AC219" s="1"/>
  <c r="C110"/>
  <c r="Z110"/>
  <c r="AA110" s="1"/>
  <c r="AB110" s="1"/>
  <c r="C109"/>
  <c r="Z109"/>
  <c r="AA109" s="1"/>
  <c r="AB109"/>
  <c r="AC109" s="1"/>
  <c r="C112"/>
  <c r="Z112"/>
  <c r="AA112" s="1"/>
  <c r="AB112" s="1"/>
  <c r="C111"/>
  <c r="Z111"/>
  <c r="AA111" s="1"/>
  <c r="AB111" s="1"/>
  <c r="C220"/>
  <c r="Z220"/>
  <c r="AA220" s="1"/>
  <c r="AB220" s="1"/>
  <c r="AC220" s="1"/>
  <c r="C222"/>
  <c r="Z222"/>
  <c r="AA222" s="1"/>
  <c r="AB222" s="1"/>
  <c r="AC222" s="1"/>
  <c r="C221"/>
  <c r="Z221"/>
  <c r="AA221" s="1"/>
  <c r="AB221" s="1"/>
  <c r="C223"/>
  <c r="Z223"/>
  <c r="AA223" s="1"/>
  <c r="AB223" s="1"/>
  <c r="AC223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R20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M33"/>
  <c r="R55"/>
  <c r="J28"/>
  <c r="K28"/>
  <c r="Q19"/>
  <c r="M25"/>
  <c r="K25"/>
  <c r="K20"/>
  <c r="Q10"/>
  <c r="K19"/>
  <c r="R11"/>
  <c r="J16"/>
  <c r="K16"/>
  <c r="M15"/>
  <c r="AC190" i="1"/>
  <c r="AC191"/>
  <c r="L12" i="18"/>
  <c r="AC196" i="1"/>
  <c r="AC194"/>
  <c r="AC201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205" i="1"/>
  <c r="AC208"/>
  <c r="AC204"/>
  <c r="AC203"/>
  <c r="AC211"/>
  <c r="AC212"/>
  <c r="AC214"/>
  <c r="AC213"/>
  <c r="AC216"/>
  <c r="AC217"/>
  <c r="AC215"/>
  <c r="AC110"/>
  <c r="AC112"/>
  <c r="AC111"/>
  <c r="AC221"/>
  <c r="R11" i="15"/>
  <c r="B3"/>
  <c r="C3"/>
  <c r="D3"/>
  <c r="L3"/>
  <c r="M3"/>
  <c r="N3" s="1"/>
  <c r="C224" i="1"/>
  <c r="Z224"/>
  <c r="AA224" s="1"/>
  <c r="AB224" s="1"/>
  <c r="C225"/>
  <c r="Z225"/>
  <c r="AA225" s="1"/>
  <c r="AB225" s="1"/>
  <c r="C229"/>
  <c r="Z229"/>
  <c r="AA229" s="1"/>
  <c r="AB229" s="1"/>
  <c r="C228"/>
  <c r="Z228"/>
  <c r="AA228" s="1"/>
  <c r="AB228" s="1"/>
  <c r="C227"/>
  <c r="Z227"/>
  <c r="AA227" s="1"/>
  <c r="AB227" s="1"/>
  <c r="C226"/>
  <c r="Z226"/>
  <c r="AA226" s="1"/>
  <c r="AB226" s="1"/>
  <c r="C230"/>
  <c r="Z230"/>
  <c r="AA230" s="1"/>
  <c r="AB230" s="1"/>
  <c r="C241"/>
  <c r="Z241"/>
  <c r="AA241" s="1"/>
  <c r="AB241" s="1"/>
  <c r="C238"/>
  <c r="Z238"/>
  <c r="AA238" s="1"/>
  <c r="AB238" s="1"/>
  <c r="C237"/>
  <c r="Z237"/>
  <c r="AA237" s="1"/>
  <c r="AB237" s="1"/>
  <c r="C236"/>
  <c r="Z236"/>
  <c r="AA236" s="1"/>
  <c r="AB236" s="1"/>
  <c r="C231"/>
  <c r="Z231"/>
  <c r="AA231" s="1"/>
  <c r="AB231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A111"/>
  <c r="A110"/>
  <c r="A109"/>
  <c r="A108"/>
  <c r="A107"/>
  <c r="A106"/>
  <c r="A105"/>
  <c r="A104"/>
  <c r="R112" s="1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R86" s="1"/>
  <c r="A84"/>
  <c r="A83"/>
  <c r="A82"/>
  <c r="A81"/>
  <c r="R104" s="1"/>
  <c r="A80"/>
  <c r="A79"/>
  <c r="A78"/>
  <c r="A77"/>
  <c r="A76"/>
  <c r="A75"/>
  <c r="A74"/>
  <c r="A73"/>
  <c r="A72"/>
  <c r="A71"/>
  <c r="A70"/>
  <c r="A69"/>
  <c r="A68"/>
  <c r="A67"/>
  <c r="R100" s="1"/>
  <c r="A66"/>
  <c r="R99" s="1"/>
  <c r="A65"/>
  <c r="R80" s="1"/>
  <c r="A64"/>
  <c r="R79" s="1"/>
  <c r="A63"/>
  <c r="A62"/>
  <c r="R72" s="1"/>
  <c r="A61"/>
  <c r="R71" s="1"/>
  <c r="A60"/>
  <c r="A59"/>
  <c r="R101" s="1"/>
  <c r="A58"/>
  <c r="R60" s="1"/>
  <c r="A57"/>
  <c r="A56"/>
  <c r="R70" s="1"/>
  <c r="A55"/>
  <c r="R69" s="1"/>
  <c r="A54"/>
  <c r="R98" s="1"/>
  <c r="A53"/>
  <c r="R97" s="1"/>
  <c r="A52"/>
  <c r="R96" s="1"/>
  <c r="A51"/>
  <c r="R66" s="1"/>
  <c r="A50"/>
  <c r="A49"/>
  <c r="R75" s="1"/>
  <c r="A48"/>
  <c r="R88" s="1"/>
  <c r="A47"/>
  <c r="R49" s="1"/>
  <c r="A46"/>
  <c r="R107" s="1"/>
  <c r="A45"/>
  <c r="R106" s="1"/>
  <c r="A44"/>
  <c r="R105" s="1"/>
  <c r="A43"/>
  <c r="R82" s="1"/>
  <c r="A42"/>
  <c r="A41"/>
  <c r="A40"/>
  <c r="R65" s="1"/>
  <c r="A39"/>
  <c r="R64" s="1"/>
  <c r="A38"/>
  <c r="R42" s="1"/>
  <c r="A37"/>
  <c r="R41" s="1"/>
  <c r="A36"/>
  <c r="R48" s="1"/>
  <c r="A35"/>
  <c r="R47" s="1"/>
  <c r="A34"/>
  <c r="R46" s="1"/>
  <c r="A33"/>
  <c r="R45" s="1"/>
  <c r="A32"/>
  <c r="R111" s="1"/>
  <c r="A31"/>
  <c r="R110" s="1"/>
  <c r="A30"/>
  <c r="R109" s="1"/>
  <c r="A29"/>
  <c r="R34" s="1"/>
  <c r="A28"/>
  <c r="R90" s="1"/>
  <c r="A27"/>
  <c r="R89" s="1"/>
  <c r="A26"/>
  <c r="R85" s="1"/>
  <c r="A25"/>
  <c r="R57" s="1"/>
  <c r="A24"/>
  <c r="A23"/>
  <c r="R108" s="1"/>
  <c r="A22"/>
  <c r="R95" s="1"/>
  <c r="A21"/>
  <c r="R103" s="1"/>
  <c r="A20"/>
  <c r="R102" s="1"/>
  <c r="A19"/>
  <c r="R63" s="1"/>
  <c r="A18"/>
  <c r="R54" s="1"/>
  <c r="A17"/>
  <c r="R94" s="1"/>
  <c r="A16"/>
  <c r="R93" s="1"/>
  <c r="A15"/>
  <c r="R92" s="1"/>
  <c r="A14"/>
  <c r="R91" s="1"/>
  <c r="A13"/>
  <c r="R18" s="1"/>
  <c r="A12"/>
  <c r="R21" s="1"/>
  <c r="A11"/>
  <c r="R20" s="1"/>
  <c r="A10"/>
  <c r="R15" s="1"/>
  <c r="A9"/>
  <c r="R14" s="1"/>
  <c r="A8"/>
  <c r="R56" s="1"/>
  <c r="A7"/>
  <c r="R55" s="1"/>
  <c r="R12" l="1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AC224" i="1"/>
  <c r="AC225"/>
  <c r="AC229"/>
  <c r="AC228"/>
  <c r="AC227"/>
  <c r="AC226"/>
  <c r="AC230"/>
  <c r="AC241"/>
  <c r="AC238"/>
  <c r="AC237"/>
  <c r="AC236"/>
  <c r="AC231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J7"/>
  <c r="K7"/>
  <c r="L7"/>
  <c r="M7"/>
  <c r="Q55"/>
  <c r="J8"/>
  <c r="K8"/>
  <c r="L8"/>
  <c r="M8"/>
  <c r="Q56"/>
  <c r="J9"/>
  <c r="K9"/>
  <c r="L9"/>
  <c r="M9"/>
  <c r="Q14"/>
  <c r="J10"/>
  <c r="K10"/>
  <c r="L10"/>
  <c r="M10"/>
  <c r="Q15"/>
  <c r="J11"/>
  <c r="K11"/>
  <c r="L11"/>
  <c r="M11"/>
  <c r="Q20"/>
  <c r="J12"/>
  <c r="K12"/>
  <c r="L12"/>
  <c r="M12"/>
  <c r="Q21"/>
  <c r="J13"/>
  <c r="K13"/>
  <c r="L13"/>
  <c r="M13"/>
  <c r="Q18"/>
  <c r="J14"/>
  <c r="K14"/>
  <c r="L14"/>
  <c r="M14"/>
  <c r="Q91"/>
  <c r="J15"/>
  <c r="K15"/>
  <c r="L15"/>
  <c r="M15"/>
  <c r="Q92"/>
  <c r="J16"/>
  <c r="K16"/>
  <c r="L16"/>
  <c r="M16"/>
  <c r="Q93"/>
  <c r="J17"/>
  <c r="K17"/>
  <c r="L17"/>
  <c r="M17"/>
  <c r="Q94"/>
  <c r="J18"/>
  <c r="K18"/>
  <c r="L18"/>
  <c r="M18"/>
  <c r="Q54"/>
  <c r="J19"/>
  <c r="K19"/>
  <c r="L19"/>
  <c r="M19"/>
  <c r="Q63"/>
  <c r="J20"/>
  <c r="K20"/>
  <c r="L20"/>
  <c r="M20"/>
  <c r="Q102"/>
  <c r="J21"/>
  <c r="K21"/>
  <c r="L21"/>
  <c r="M21"/>
  <c r="Q103"/>
  <c r="J22"/>
  <c r="K22"/>
  <c r="L22"/>
  <c r="M22"/>
  <c r="Q95"/>
  <c r="J23"/>
  <c r="K23"/>
  <c r="L23"/>
  <c r="M23"/>
  <c r="Q108"/>
  <c r="J24"/>
  <c r="S12" s="1"/>
  <c r="K24"/>
  <c r="T12" s="1"/>
  <c r="L24"/>
  <c r="U12" s="1"/>
  <c r="M24"/>
  <c r="V12" s="1"/>
  <c r="Q12"/>
  <c r="J25"/>
  <c r="K25"/>
  <c r="L25"/>
  <c r="M25"/>
  <c r="Q57"/>
  <c r="J26"/>
  <c r="K26"/>
  <c r="L26"/>
  <c r="M26"/>
  <c r="Q85"/>
  <c r="J27"/>
  <c r="K27"/>
  <c r="L27"/>
  <c r="M27"/>
  <c r="Q89"/>
  <c r="J28"/>
  <c r="K28"/>
  <c r="L28"/>
  <c r="M28"/>
  <c r="Q90"/>
  <c r="J29"/>
  <c r="K29"/>
  <c r="L29"/>
  <c r="M29"/>
  <c r="Q34"/>
  <c r="J30"/>
  <c r="K30"/>
  <c r="L30"/>
  <c r="M30"/>
  <c r="Q109"/>
  <c r="J31"/>
  <c r="K31"/>
  <c r="L31"/>
  <c r="M31"/>
  <c r="Q110"/>
  <c r="J32"/>
  <c r="K32"/>
  <c r="L32"/>
  <c r="M32"/>
  <c r="Q111"/>
  <c r="J33"/>
  <c r="K33"/>
  <c r="L33"/>
  <c r="M33"/>
  <c r="Q45"/>
  <c r="J34"/>
  <c r="K34"/>
  <c r="L34"/>
  <c r="M34"/>
  <c r="Q46"/>
  <c r="J35"/>
  <c r="K35"/>
  <c r="L35"/>
  <c r="M35"/>
  <c r="Q47"/>
  <c r="J36"/>
  <c r="K36"/>
  <c r="L36"/>
  <c r="M36"/>
  <c r="Q48"/>
  <c r="J37"/>
  <c r="K37"/>
  <c r="L37"/>
  <c r="M37"/>
  <c r="Q41"/>
  <c r="J38"/>
  <c r="K38"/>
  <c r="L38"/>
  <c r="M38"/>
  <c r="Q42"/>
  <c r="J39"/>
  <c r="K39"/>
  <c r="L39"/>
  <c r="M39"/>
  <c r="Q64"/>
  <c r="J40"/>
  <c r="K40"/>
  <c r="L40"/>
  <c r="M40"/>
  <c r="Q65"/>
  <c r="J41"/>
  <c r="S38" s="1"/>
  <c r="K41"/>
  <c r="T38" s="1"/>
  <c r="L41"/>
  <c r="U38" s="1"/>
  <c r="M41"/>
  <c r="V38" s="1"/>
  <c r="Q38"/>
  <c r="J42"/>
  <c r="S39" s="1"/>
  <c r="K42"/>
  <c r="T39" s="1"/>
  <c r="L42"/>
  <c r="U39" s="1"/>
  <c r="M42"/>
  <c r="V39" s="1"/>
  <c r="Q39"/>
  <c r="J43"/>
  <c r="K43"/>
  <c r="L43"/>
  <c r="M43"/>
  <c r="Q82"/>
  <c r="J44"/>
  <c r="K44"/>
  <c r="L44"/>
  <c r="M44"/>
  <c r="Q105"/>
  <c r="J45"/>
  <c r="K45"/>
  <c r="L45"/>
  <c r="M45"/>
  <c r="Q106"/>
  <c r="J46"/>
  <c r="K46"/>
  <c r="L46"/>
  <c r="M46"/>
  <c r="Q107"/>
  <c r="J47"/>
  <c r="K47"/>
  <c r="L47"/>
  <c r="M47"/>
  <c r="Q49"/>
  <c r="J48"/>
  <c r="K48"/>
  <c r="L48"/>
  <c r="M48"/>
  <c r="Q88"/>
  <c r="J49"/>
  <c r="K49"/>
  <c r="L49"/>
  <c r="M49"/>
  <c r="Q75"/>
  <c r="J50"/>
  <c r="S27" s="1"/>
  <c r="K50"/>
  <c r="T27" s="1"/>
  <c r="L50"/>
  <c r="U27" s="1"/>
  <c r="M50"/>
  <c r="V27" s="1"/>
  <c r="Q27"/>
  <c r="J51"/>
  <c r="K51"/>
  <c r="L51"/>
  <c r="M51"/>
  <c r="Q66"/>
  <c r="J52"/>
  <c r="K52"/>
  <c r="L52"/>
  <c r="M52"/>
  <c r="Q96"/>
  <c r="J53"/>
  <c r="K53"/>
  <c r="L53"/>
  <c r="M53"/>
  <c r="Q97"/>
  <c r="J54"/>
  <c r="K54"/>
  <c r="L54"/>
  <c r="M54"/>
  <c r="Q98"/>
  <c r="J55"/>
  <c r="K55"/>
  <c r="L55"/>
  <c r="M55"/>
  <c r="Q69"/>
  <c r="J56"/>
  <c r="K56"/>
  <c r="L56"/>
  <c r="M56"/>
  <c r="Q70"/>
  <c r="J57"/>
  <c r="S43" s="1"/>
  <c r="K57"/>
  <c r="T43" s="1"/>
  <c r="L57"/>
  <c r="U43" s="1"/>
  <c r="M57"/>
  <c r="V43" s="1"/>
  <c r="Q43"/>
  <c r="J58"/>
  <c r="K58"/>
  <c r="L58"/>
  <c r="M58"/>
  <c r="Q60"/>
  <c r="J59"/>
  <c r="K59"/>
  <c r="L59"/>
  <c r="M59"/>
  <c r="Q101"/>
  <c r="J60"/>
  <c r="S40" s="1"/>
  <c r="K60"/>
  <c r="T40" s="1"/>
  <c r="L60"/>
  <c r="U40" s="1"/>
  <c r="M60"/>
  <c r="V40" s="1"/>
  <c r="Q40"/>
  <c r="J61"/>
  <c r="K61"/>
  <c r="L61"/>
  <c r="M61"/>
  <c r="Q71"/>
  <c r="J62"/>
  <c r="K62"/>
  <c r="L62"/>
  <c r="M62"/>
  <c r="Q72"/>
  <c r="J63"/>
  <c r="S26" s="1"/>
  <c r="K63"/>
  <c r="T26" s="1"/>
  <c r="L63"/>
  <c r="U26" s="1"/>
  <c r="M63"/>
  <c r="V26" s="1"/>
  <c r="Q26"/>
  <c r="J64"/>
  <c r="K64"/>
  <c r="L64"/>
  <c r="M64"/>
  <c r="Q79"/>
  <c r="J65"/>
  <c r="K65"/>
  <c r="L65"/>
  <c r="M65"/>
  <c r="Q80"/>
  <c r="J66"/>
  <c r="K66"/>
  <c r="L66"/>
  <c r="M66"/>
  <c r="Q99"/>
  <c r="J67"/>
  <c r="K67"/>
  <c r="L67"/>
  <c r="M67"/>
  <c r="Q100"/>
  <c r="J68"/>
  <c r="S23" s="1"/>
  <c r="K68"/>
  <c r="T23" s="1"/>
  <c r="L68"/>
  <c r="U23" s="1"/>
  <c r="M68"/>
  <c r="V23" s="1"/>
  <c r="Q23"/>
  <c r="J69"/>
  <c r="S24" s="1"/>
  <c r="K69"/>
  <c r="T24" s="1"/>
  <c r="L69"/>
  <c r="U24" s="1"/>
  <c r="M69"/>
  <c r="V24" s="1"/>
  <c r="Q24"/>
  <c r="J70"/>
  <c r="S51" s="1"/>
  <c r="K70"/>
  <c r="T51" s="1"/>
  <c r="L70"/>
  <c r="U51" s="1"/>
  <c r="M70"/>
  <c r="V51" s="1"/>
  <c r="Q51"/>
  <c r="J71"/>
  <c r="S52" s="1"/>
  <c r="K71"/>
  <c r="T52" s="1"/>
  <c r="L71"/>
  <c r="U52" s="1"/>
  <c r="M71"/>
  <c r="V52" s="1"/>
  <c r="Q52"/>
  <c r="J72"/>
  <c r="S36" s="1"/>
  <c r="K72"/>
  <c r="T36" s="1"/>
  <c r="L72"/>
  <c r="U36" s="1"/>
  <c r="M72"/>
  <c r="V36" s="1"/>
  <c r="Q36"/>
  <c r="J73"/>
  <c r="S37" s="1"/>
  <c r="K73"/>
  <c r="T37" s="1"/>
  <c r="L73"/>
  <c r="U37" s="1"/>
  <c r="M73"/>
  <c r="V37" s="1"/>
  <c r="Q37"/>
  <c r="J74"/>
  <c r="S58" s="1"/>
  <c r="K74"/>
  <c r="T58" s="1"/>
  <c r="L74"/>
  <c r="U58" s="1"/>
  <c r="M74"/>
  <c r="V58" s="1"/>
  <c r="Q58"/>
  <c r="J75"/>
  <c r="S59" s="1"/>
  <c r="K75"/>
  <c r="T59" s="1"/>
  <c r="L75"/>
  <c r="U59" s="1"/>
  <c r="M75"/>
  <c r="V59" s="1"/>
  <c r="Q59"/>
  <c r="J76"/>
  <c r="S8" s="1"/>
  <c r="K76"/>
  <c r="T8" s="1"/>
  <c r="L76"/>
  <c r="U8" s="1"/>
  <c r="M76"/>
  <c r="V8" s="1"/>
  <c r="Q8"/>
  <c r="J77"/>
  <c r="S30" s="1"/>
  <c r="K77"/>
  <c r="T30" s="1"/>
  <c r="L77"/>
  <c r="U30" s="1"/>
  <c r="M77"/>
  <c r="V30" s="1"/>
  <c r="Q30"/>
  <c r="J78"/>
  <c r="S31" s="1"/>
  <c r="K78"/>
  <c r="T31" s="1"/>
  <c r="L78"/>
  <c r="U31" s="1"/>
  <c r="M78"/>
  <c r="V31" s="1"/>
  <c r="Q31"/>
  <c r="J79"/>
  <c r="S50" s="1"/>
  <c r="K79"/>
  <c r="T50" s="1"/>
  <c r="L79"/>
  <c r="U50" s="1"/>
  <c r="M79"/>
  <c r="V50" s="1"/>
  <c r="Q50"/>
  <c r="J80"/>
  <c r="S73" s="1"/>
  <c r="K80"/>
  <c r="T73" s="1"/>
  <c r="L80"/>
  <c r="U73" s="1"/>
  <c r="M80"/>
  <c r="V73" s="1"/>
  <c r="Q73"/>
  <c r="J81"/>
  <c r="K81"/>
  <c r="L81"/>
  <c r="M81"/>
  <c r="Q104"/>
  <c r="J82"/>
  <c r="S35" s="1"/>
  <c r="K82"/>
  <c r="T35" s="1"/>
  <c r="L82"/>
  <c r="U35" s="1"/>
  <c r="M82"/>
  <c r="V35" s="1"/>
  <c r="Q35"/>
  <c r="J83"/>
  <c r="S44" s="1"/>
  <c r="K83"/>
  <c r="T44" s="1"/>
  <c r="L83"/>
  <c r="U44" s="1"/>
  <c r="M83"/>
  <c r="V44" s="1"/>
  <c r="Q44"/>
  <c r="J84"/>
  <c r="S76" s="1"/>
  <c r="K84"/>
  <c r="T76" s="1"/>
  <c r="L84"/>
  <c r="U76" s="1"/>
  <c r="M84"/>
  <c r="V76" s="1"/>
  <c r="Q76"/>
  <c r="J85"/>
  <c r="K85"/>
  <c r="L85"/>
  <c r="M85"/>
  <c r="Q86"/>
  <c r="J86"/>
  <c r="S13" s="1"/>
  <c r="K86"/>
  <c r="T13" s="1"/>
  <c r="L86"/>
  <c r="U13" s="1"/>
  <c r="M86"/>
  <c r="V13" s="1"/>
  <c r="Q13"/>
  <c r="J87"/>
  <c r="S32" s="1"/>
  <c r="K87"/>
  <c r="T32" s="1"/>
  <c r="L87"/>
  <c r="U32" s="1"/>
  <c r="M87"/>
  <c r="V32" s="1"/>
  <c r="Q32"/>
  <c r="J88"/>
  <c r="S74" s="1"/>
  <c r="K88"/>
  <c r="T74" s="1"/>
  <c r="L88"/>
  <c r="U74" s="1"/>
  <c r="M88"/>
  <c r="V74" s="1"/>
  <c r="Q74"/>
  <c r="J89"/>
  <c r="S16" s="1"/>
  <c r="K89"/>
  <c r="T16" s="1"/>
  <c r="L89"/>
  <c r="U16" s="1"/>
  <c r="M89"/>
  <c r="V16" s="1"/>
  <c r="Q16"/>
  <c r="J90"/>
  <c r="S17" s="1"/>
  <c r="K90"/>
  <c r="T17" s="1"/>
  <c r="L90"/>
  <c r="U17" s="1"/>
  <c r="M90"/>
  <c r="V17" s="1"/>
  <c r="Q17"/>
  <c r="J91"/>
  <c r="S33" s="1"/>
  <c r="K91"/>
  <c r="T33" s="1"/>
  <c r="L91"/>
  <c r="U33" s="1"/>
  <c r="M91"/>
  <c r="V33" s="1"/>
  <c r="Q33"/>
  <c r="J92"/>
  <c r="S61" s="1"/>
  <c r="K92"/>
  <c r="T61" s="1"/>
  <c r="L92"/>
  <c r="U61" s="1"/>
  <c r="M92"/>
  <c r="V61" s="1"/>
  <c r="Q61"/>
  <c r="J93"/>
  <c r="S62" s="1"/>
  <c r="K93"/>
  <c r="T62" s="1"/>
  <c r="L93"/>
  <c r="U62" s="1"/>
  <c r="M93"/>
  <c r="V62" s="1"/>
  <c r="Q62"/>
  <c r="J94"/>
  <c r="S22" s="1"/>
  <c r="K94"/>
  <c r="T22" s="1"/>
  <c r="L94"/>
  <c r="U22" s="1"/>
  <c r="M94"/>
  <c r="V22" s="1"/>
  <c r="Q22"/>
  <c r="J95"/>
  <c r="S53" s="1"/>
  <c r="K95"/>
  <c r="T53" s="1"/>
  <c r="L95"/>
  <c r="U53" s="1"/>
  <c r="M95"/>
  <c r="V53" s="1"/>
  <c r="Q53"/>
  <c r="J96"/>
  <c r="S87" s="1"/>
  <c r="K96"/>
  <c r="T87" s="1"/>
  <c r="L96"/>
  <c r="U87" s="1"/>
  <c r="M96"/>
  <c r="V87" s="1"/>
  <c r="Q87"/>
  <c r="J97"/>
  <c r="S19" s="1"/>
  <c r="K97"/>
  <c r="T19" s="1"/>
  <c r="L97"/>
  <c r="U19" s="1"/>
  <c r="M97"/>
  <c r="V19" s="1"/>
  <c r="Q19"/>
  <c r="J98"/>
  <c r="S83" s="1"/>
  <c r="K98"/>
  <c r="T83" s="1"/>
  <c r="L98"/>
  <c r="U83" s="1"/>
  <c r="M98"/>
  <c r="V83" s="1"/>
  <c r="Q83"/>
  <c r="J99"/>
  <c r="S84" s="1"/>
  <c r="K99"/>
  <c r="T84" s="1"/>
  <c r="L99"/>
  <c r="U84" s="1"/>
  <c r="M99"/>
  <c r="V84" s="1"/>
  <c r="Q84"/>
  <c r="J100"/>
  <c r="S81" s="1"/>
  <c r="K100"/>
  <c r="T81" s="1"/>
  <c r="L100"/>
  <c r="U81" s="1"/>
  <c r="M100"/>
  <c r="V81" s="1"/>
  <c r="Q81"/>
  <c r="J101"/>
  <c r="S77" s="1"/>
  <c r="K101"/>
  <c r="T77" s="1"/>
  <c r="L101"/>
  <c r="U77" s="1"/>
  <c r="M101"/>
  <c r="V77" s="1"/>
  <c r="Q77"/>
  <c r="J102"/>
  <c r="S78" s="1"/>
  <c r="K102"/>
  <c r="T78" s="1"/>
  <c r="L102"/>
  <c r="U78" s="1"/>
  <c r="M102"/>
  <c r="V78" s="1"/>
  <c r="Q78"/>
  <c r="J103"/>
  <c r="S7" s="1"/>
  <c r="K103"/>
  <c r="T7" s="1"/>
  <c r="L103"/>
  <c r="U7" s="1"/>
  <c r="M103"/>
  <c r="V7" s="1"/>
  <c r="Q7"/>
  <c r="J104"/>
  <c r="K104"/>
  <c r="L104"/>
  <c r="M104"/>
  <c r="Q112"/>
  <c r="J105"/>
  <c r="S28" s="1"/>
  <c r="K105"/>
  <c r="T28" s="1"/>
  <c r="L105"/>
  <c r="U28" s="1"/>
  <c r="M105"/>
  <c r="V28" s="1"/>
  <c r="Q28"/>
  <c r="J106"/>
  <c r="S29" s="1"/>
  <c r="K106"/>
  <c r="T29" s="1"/>
  <c r="L106"/>
  <c r="U29" s="1"/>
  <c r="M106"/>
  <c r="V29" s="1"/>
  <c r="Q29"/>
  <c r="J107"/>
  <c r="S67" s="1"/>
  <c r="K107"/>
  <c r="T67" s="1"/>
  <c r="L107"/>
  <c r="U67" s="1"/>
  <c r="M107"/>
  <c r="V67" s="1"/>
  <c r="Q67"/>
  <c r="J108"/>
  <c r="S9" s="1"/>
  <c r="K108"/>
  <c r="T9" s="1"/>
  <c r="L108"/>
  <c r="U9" s="1"/>
  <c r="M108"/>
  <c r="V9" s="1"/>
  <c r="Q9"/>
  <c r="J109"/>
  <c r="S10" s="1"/>
  <c r="K109"/>
  <c r="T10" s="1"/>
  <c r="L109"/>
  <c r="U10" s="1"/>
  <c r="M109"/>
  <c r="V10" s="1"/>
  <c r="Q10"/>
  <c r="J110"/>
  <c r="S11" s="1"/>
  <c r="K110"/>
  <c r="T11" s="1"/>
  <c r="L110"/>
  <c r="U11" s="1"/>
  <c r="M110"/>
  <c r="V11" s="1"/>
  <c r="Q11"/>
  <c r="J111"/>
  <c r="S68" s="1"/>
  <c r="K111"/>
  <c r="T68" s="1"/>
  <c r="L111"/>
  <c r="U68" s="1"/>
  <c r="M111"/>
  <c r="V68" s="1"/>
  <c r="Q68"/>
  <c r="J112"/>
  <c r="S25" s="1"/>
  <c r="K112"/>
  <c r="T25" s="1"/>
  <c r="L112"/>
  <c r="U25" s="1"/>
  <c r="M112"/>
  <c r="V25" s="1"/>
  <c r="Q25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S126" i="28" l="1"/>
  <c r="S130"/>
  <c r="S31"/>
  <c r="S30"/>
  <c r="S150"/>
  <c r="S29"/>
  <c r="S28"/>
  <c r="S143"/>
  <c r="S137"/>
  <c r="S37"/>
  <c r="S172"/>
  <c r="S170"/>
  <c r="S171"/>
  <c r="S189"/>
  <c r="S201"/>
  <c r="S144"/>
  <c r="S116"/>
  <c r="S120"/>
  <c r="S108"/>
  <c r="S111"/>
  <c r="S113"/>
  <c r="S148"/>
  <c r="S195"/>
  <c r="S27"/>
  <c r="S142"/>
  <c r="S145"/>
  <c r="S159"/>
  <c r="S213"/>
  <c r="S199"/>
  <c r="S207"/>
  <c r="S128"/>
  <c r="S127"/>
  <c r="S103"/>
  <c r="S106"/>
  <c r="S141"/>
  <c r="S94"/>
  <c r="S177"/>
  <c r="S185"/>
  <c r="S97"/>
  <c r="S217"/>
  <c r="S223"/>
  <c r="S210"/>
  <c r="S203"/>
  <c r="S34"/>
  <c r="S52"/>
  <c r="S26"/>
  <c r="S25"/>
  <c r="S167"/>
  <c r="S56"/>
  <c r="S64"/>
  <c r="S70"/>
  <c r="S68"/>
  <c r="S85"/>
  <c r="S40"/>
  <c r="S183"/>
  <c r="S112"/>
  <c r="S90"/>
  <c r="S149"/>
  <c r="S24"/>
  <c r="S198"/>
  <c r="S202"/>
  <c r="S215"/>
  <c r="S181"/>
  <c r="S197"/>
  <c r="S179"/>
  <c r="S51"/>
  <c r="S55"/>
  <c r="S234"/>
  <c r="S45"/>
  <c r="S47"/>
  <c r="S184"/>
  <c r="S71"/>
  <c r="S135"/>
  <c r="S23"/>
  <c r="S22"/>
  <c r="S21"/>
  <c r="S221"/>
  <c r="S220"/>
  <c r="S152"/>
  <c r="S164"/>
  <c r="S158"/>
  <c r="S147"/>
  <c r="S140"/>
  <c r="S132"/>
  <c r="S102"/>
  <c r="S160"/>
  <c r="S20"/>
  <c r="S115"/>
  <c r="S156"/>
  <c r="S176"/>
  <c r="S211"/>
  <c r="S133"/>
  <c r="S200"/>
  <c r="S67"/>
  <c r="S62"/>
  <c r="S58"/>
  <c r="S93"/>
  <c r="S82"/>
  <c r="S114"/>
  <c r="S99"/>
  <c r="S154"/>
  <c r="S168"/>
  <c r="S36"/>
  <c r="S19"/>
  <c r="S226"/>
  <c r="S18"/>
  <c r="S17"/>
  <c r="S43"/>
  <c r="S169"/>
  <c r="S96"/>
  <c r="S95"/>
  <c r="S16"/>
  <c r="S15"/>
  <c r="S162"/>
  <c r="S81"/>
  <c r="S80"/>
  <c r="S60"/>
  <c r="S63"/>
  <c r="S107"/>
  <c r="S117"/>
  <c r="S139"/>
  <c r="S146"/>
  <c r="S222"/>
  <c r="S227"/>
  <c r="S188"/>
  <c r="S233"/>
  <c r="S208"/>
  <c r="S212"/>
  <c r="S231"/>
  <c r="S84"/>
  <c r="S205"/>
  <c r="S74"/>
  <c r="S104"/>
  <c r="S109"/>
  <c r="S33"/>
  <c r="S14"/>
  <c r="S13"/>
  <c r="S49"/>
  <c r="S175"/>
  <c r="S41"/>
  <c r="S61"/>
  <c r="S57"/>
  <c r="S124"/>
  <c r="S129"/>
  <c r="S75"/>
  <c r="S87"/>
  <c r="S39"/>
  <c r="S50"/>
  <c r="S12"/>
  <c r="S48"/>
  <c r="S204"/>
  <c r="S11"/>
  <c r="S218"/>
  <c r="S219"/>
  <c r="S163"/>
  <c r="S86"/>
  <c r="S101"/>
  <c r="S59"/>
  <c r="S66"/>
  <c r="S65"/>
  <c r="S191"/>
  <c r="S187"/>
  <c r="S186"/>
  <c r="S42"/>
  <c r="S89"/>
  <c r="S91"/>
  <c r="S110"/>
  <c r="S69"/>
  <c r="S72"/>
  <c r="S209"/>
  <c r="S178"/>
  <c r="S173"/>
  <c r="S10"/>
  <c r="S165"/>
  <c r="S73"/>
  <c r="S78"/>
  <c r="S92"/>
  <c r="S9"/>
  <c r="S8"/>
  <c r="S7"/>
  <c r="S6"/>
  <c r="S5"/>
  <c r="S100"/>
  <c r="S88"/>
  <c r="S153"/>
  <c r="S119"/>
  <c r="S155"/>
  <c r="S225"/>
  <c r="S4"/>
  <c r="S3"/>
  <c r="S38"/>
  <c r="S228"/>
  <c r="S136"/>
  <c r="S138"/>
  <c r="S193"/>
  <c r="S235"/>
  <c r="S157"/>
  <c r="S161"/>
  <c r="S174"/>
  <c r="S125"/>
  <c r="S121"/>
  <c r="S35"/>
  <c r="S123"/>
  <c r="S122"/>
  <c r="S54"/>
  <c r="S46"/>
  <c r="S32"/>
  <c r="S53"/>
  <c r="S44"/>
  <c r="S79"/>
  <c r="S232"/>
  <c r="S2"/>
  <c r="S98"/>
  <c r="S224"/>
  <c r="S105"/>
  <c r="S76"/>
  <c r="S77"/>
  <c r="S131"/>
  <c r="S118"/>
  <c r="S151"/>
  <c r="S166"/>
  <c r="S216"/>
  <c r="S83"/>
  <c r="S214"/>
  <c r="S192"/>
  <c r="S190"/>
  <c r="S194"/>
  <c r="S196"/>
  <c r="S229"/>
  <c r="S230"/>
  <c r="S134"/>
  <c r="S206"/>
  <c r="S180"/>
  <c r="S182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S14"/>
  <c r="V56"/>
  <c r="U56"/>
  <c r="T56"/>
  <c r="S56"/>
  <c r="V55"/>
  <c r="U55"/>
  <c r="T55"/>
  <c r="S55"/>
  <c r="BA125" i="1"/>
  <c r="AZ125"/>
  <c r="BA196"/>
  <c r="BA128"/>
  <c r="BA118"/>
  <c r="BA177"/>
  <c r="BA26"/>
  <c r="BA24"/>
  <c r="BA32"/>
  <c r="BA34"/>
  <c r="BA28"/>
  <c r="BA19"/>
  <c r="BA15"/>
  <c r="BA37"/>
  <c r="BA14"/>
  <c r="BA17"/>
  <c r="BA27"/>
  <c r="BA38"/>
  <c r="BA18"/>
  <c r="BA33"/>
  <c r="BA25"/>
  <c r="BA36"/>
  <c r="BA35"/>
  <c r="BA29"/>
  <c r="BA20"/>
  <c r="BA13"/>
  <c r="BA16"/>
  <c r="BA30"/>
  <c r="BA21"/>
  <c r="BA23"/>
  <c r="BA31"/>
  <c r="BA22"/>
  <c r="BA111"/>
  <c r="BA158"/>
  <c r="BA201"/>
  <c r="BA226"/>
  <c r="AZ25"/>
  <c r="AZ36"/>
  <c r="AZ35"/>
  <c r="AZ29"/>
  <c r="AZ15"/>
  <c r="AZ30"/>
  <c r="AZ37"/>
  <c r="AZ13"/>
  <c r="AZ16"/>
  <c r="AZ22"/>
  <c r="AZ20"/>
  <c r="AZ18"/>
  <c r="AZ33"/>
  <c r="AZ26"/>
  <c r="AZ23"/>
  <c r="AZ27"/>
  <c r="AZ31"/>
  <c r="AZ38"/>
  <c r="AZ14"/>
  <c r="AZ17"/>
  <c r="AZ24"/>
  <c r="AZ32"/>
  <c r="AZ34"/>
  <c r="AZ28"/>
  <c r="AZ21"/>
  <c r="AZ19"/>
  <c r="BA206"/>
  <c r="BA186"/>
  <c r="BA152"/>
  <c r="BA49"/>
  <c r="BA204"/>
  <c r="BA210"/>
  <c r="BA167"/>
  <c r="BA86"/>
  <c r="BA84"/>
  <c r="BA87"/>
  <c r="BA88"/>
  <c r="BA12"/>
  <c r="BA10"/>
  <c r="BA3"/>
  <c r="BA4"/>
  <c r="BA6"/>
  <c r="BA7"/>
  <c r="BA85"/>
  <c r="BA11"/>
  <c r="BA8"/>
  <c r="BA5"/>
  <c r="BA9"/>
  <c r="BA2"/>
  <c r="BA221"/>
  <c r="BA227"/>
  <c r="BA57"/>
  <c r="AZ86"/>
  <c r="AZ85"/>
  <c r="AZ11"/>
  <c r="AZ10"/>
  <c r="AZ4"/>
  <c r="AZ108"/>
  <c r="AZ104"/>
  <c r="AZ103"/>
  <c r="AZ97"/>
  <c r="AZ93"/>
  <c r="AZ90"/>
  <c r="AZ39"/>
  <c r="AZ46"/>
  <c r="AZ82"/>
  <c r="AZ80"/>
  <c r="AZ71"/>
  <c r="AZ75"/>
  <c r="AZ59"/>
  <c r="AZ63"/>
  <c r="AZ67"/>
  <c r="AZ54"/>
  <c r="AZ50"/>
  <c r="AZ170"/>
  <c r="AZ120"/>
  <c r="AZ116"/>
  <c r="AZ126"/>
  <c r="AZ84"/>
  <c r="AZ88"/>
  <c r="AZ7"/>
  <c r="AZ105"/>
  <c r="AZ98"/>
  <c r="AZ94"/>
  <c r="AZ91"/>
  <c r="AZ40"/>
  <c r="AZ43"/>
  <c r="AZ83"/>
  <c r="AZ77"/>
  <c r="AZ81"/>
  <c r="AZ68"/>
  <c r="AZ72"/>
  <c r="AZ76"/>
  <c r="AZ60"/>
  <c r="AZ64"/>
  <c r="AZ55"/>
  <c r="AZ51"/>
  <c r="AZ47"/>
  <c r="AZ122"/>
  <c r="AZ117"/>
  <c r="AZ124"/>
  <c r="AZ8"/>
  <c r="AZ2"/>
  <c r="AZ106"/>
  <c r="AZ101"/>
  <c r="AZ100"/>
  <c r="AZ99"/>
  <c r="AZ95"/>
  <c r="AZ92"/>
  <c r="AZ41"/>
  <c r="AZ44"/>
  <c r="AZ78"/>
  <c r="AZ69"/>
  <c r="AZ73"/>
  <c r="AZ61"/>
  <c r="AZ65"/>
  <c r="AZ56"/>
  <c r="AZ52"/>
  <c r="AZ48"/>
  <c r="AZ113"/>
  <c r="AZ118"/>
  <c r="AZ114"/>
  <c r="AZ121"/>
  <c r="AZ87"/>
  <c r="AZ12"/>
  <c r="AZ9"/>
  <c r="AZ6"/>
  <c r="AZ5"/>
  <c r="AZ3"/>
  <c r="AZ107"/>
  <c r="AZ102"/>
  <c r="AZ96"/>
  <c r="AZ89"/>
  <c r="AZ42"/>
  <c r="AZ45"/>
  <c r="AZ79"/>
  <c r="AZ70"/>
  <c r="AZ74"/>
  <c r="AZ57"/>
  <c r="AZ62"/>
  <c r="AZ66"/>
  <c r="AZ58"/>
  <c r="AZ53"/>
  <c r="AZ49"/>
  <c r="AZ169"/>
  <c r="AZ168"/>
  <c r="AZ119"/>
  <c r="AZ115"/>
  <c r="BA112"/>
  <c r="BA218"/>
  <c r="BA209"/>
  <c r="BA222"/>
  <c r="BA192"/>
  <c r="BA189"/>
  <c r="BA166"/>
  <c r="BA149"/>
  <c r="BA137"/>
  <c r="BA47"/>
  <c r="BA141"/>
  <c r="BA60"/>
  <c r="BA138"/>
  <c r="BA229"/>
  <c r="BA203"/>
  <c r="BA242"/>
  <c r="BA194"/>
  <c r="BA174"/>
  <c r="BA183"/>
  <c r="BA155"/>
  <c r="BA121"/>
  <c r="BA169"/>
  <c r="BA50"/>
  <c r="BA61"/>
  <c r="BA59"/>
  <c r="BA238"/>
  <c r="BA225"/>
  <c r="BA231"/>
  <c r="BA220"/>
  <c r="BA215"/>
  <c r="BA230"/>
  <c r="BA228"/>
  <c r="BA199"/>
  <c r="BA224"/>
  <c r="BA216"/>
  <c r="BA200"/>
  <c r="BA184"/>
  <c r="BA175"/>
  <c r="BA143"/>
  <c r="BA180"/>
  <c r="BA154"/>
  <c r="BA162"/>
  <c r="BA140"/>
  <c r="BA116"/>
  <c r="BA170"/>
  <c r="BA54"/>
  <c r="BA105"/>
  <c r="BA100"/>
  <c r="BA91"/>
  <c r="BA40"/>
  <c r="BA43"/>
  <c r="BA79"/>
  <c r="BA71"/>
  <c r="BA75"/>
  <c r="BA108"/>
  <c r="BA106"/>
  <c r="BA103"/>
  <c r="BA101"/>
  <c r="BA98"/>
  <c r="BA96"/>
  <c r="BA94"/>
  <c r="BA92"/>
  <c r="BA41"/>
  <c r="BA44"/>
  <c r="BA80"/>
  <c r="BA68"/>
  <c r="BA72"/>
  <c r="BA76"/>
  <c r="BA104"/>
  <c r="BA89"/>
  <c r="BA42"/>
  <c r="BA45"/>
  <c r="BA82"/>
  <c r="BA77"/>
  <c r="BA81"/>
  <c r="BA69"/>
  <c r="BA73"/>
  <c r="BA107"/>
  <c r="BA102"/>
  <c r="BA99"/>
  <c r="BA97"/>
  <c r="BA95"/>
  <c r="BA93"/>
  <c r="BA90"/>
  <c r="BA39"/>
  <c r="BA46"/>
  <c r="BA83"/>
  <c r="BA78"/>
  <c r="BA70"/>
  <c r="BA74"/>
  <c r="BA63"/>
  <c r="BA66"/>
  <c r="BA62"/>
  <c r="BA56"/>
  <c r="BA48"/>
  <c r="BA113"/>
  <c r="BA120"/>
  <c r="BA117"/>
  <c r="BA114"/>
  <c r="BA129"/>
  <c r="BA134"/>
  <c r="BA132"/>
  <c r="BA136"/>
  <c r="BA160"/>
  <c r="BA156"/>
  <c r="BA151"/>
  <c r="BA150"/>
  <c r="BA147"/>
  <c r="BA178"/>
  <c r="BA163"/>
  <c r="BA173"/>
  <c r="BA164"/>
  <c r="BA187"/>
  <c r="BA188"/>
  <c r="BA191"/>
  <c r="BA232"/>
  <c r="BA198"/>
  <c r="BA214"/>
  <c r="BA223"/>
  <c r="BA211"/>
  <c r="BA195"/>
  <c r="BA236"/>
  <c r="BA193"/>
  <c r="BA205"/>
  <c r="BA65"/>
  <c r="BA64"/>
  <c r="BA51"/>
  <c r="BA53"/>
  <c r="BA52"/>
  <c r="BA168"/>
  <c r="BA119"/>
  <c r="BA115"/>
  <c r="BA126"/>
  <c r="BA131"/>
  <c r="BA127"/>
  <c r="BA139"/>
  <c r="BA135"/>
  <c r="BA161"/>
  <c r="BA157"/>
  <c r="BA145"/>
  <c r="BA153"/>
  <c r="BA148"/>
  <c r="BA179"/>
  <c r="BA182"/>
  <c r="BA142"/>
  <c r="BA171"/>
  <c r="BA165"/>
  <c r="BA181"/>
  <c r="BA185"/>
  <c r="BA235"/>
  <c r="BA239"/>
  <c r="BA240"/>
  <c r="BA109"/>
  <c r="BA208"/>
  <c r="BA237"/>
  <c r="BA219"/>
  <c r="BA241"/>
  <c r="BA110"/>
  <c r="BA213"/>
  <c r="BA123"/>
  <c r="BA233"/>
  <c r="BA212"/>
  <c r="BA207"/>
  <c r="BA202"/>
  <c r="BA243"/>
  <c r="BA217"/>
  <c r="BA197"/>
  <c r="BA234"/>
  <c r="BA190"/>
  <c r="BA176"/>
  <c r="BA172"/>
  <c r="BA146"/>
  <c r="BA144"/>
  <c r="BA159"/>
  <c r="BA133"/>
  <c r="BA130"/>
  <c r="BA124"/>
  <c r="BA122"/>
  <c r="BA55"/>
  <c r="BA58"/>
  <c r="BA67"/>
  <c r="AZ131"/>
  <c r="AZ130"/>
  <c r="AZ129"/>
  <c r="AZ128"/>
  <c r="AZ127"/>
  <c r="AZ135"/>
  <c r="AZ133"/>
  <c r="AZ134"/>
  <c r="AZ132"/>
  <c r="AZ139"/>
  <c r="AZ136"/>
  <c r="AZ158"/>
  <c r="AZ162"/>
  <c r="AZ145"/>
  <c r="AZ152"/>
  <c r="AZ148"/>
  <c r="AZ180"/>
  <c r="AZ151"/>
  <c r="AZ141"/>
  <c r="AZ160"/>
  <c r="AZ154"/>
  <c r="AZ137"/>
  <c r="AZ153"/>
  <c r="AZ149"/>
  <c r="AZ146"/>
  <c r="AZ182"/>
  <c r="AZ161"/>
  <c r="AZ156"/>
  <c r="AZ144"/>
  <c r="AZ178"/>
  <c r="AZ179"/>
  <c r="AZ138"/>
  <c r="AZ157"/>
  <c r="AZ155"/>
  <c r="AZ150"/>
  <c r="AZ147"/>
  <c r="AZ177"/>
  <c r="AZ183"/>
  <c r="AZ140"/>
  <c r="AZ159"/>
  <c r="AZ166"/>
  <c r="AZ167"/>
  <c r="AZ174"/>
  <c r="AZ186"/>
  <c r="AZ142"/>
  <c r="AZ164"/>
  <c r="AZ187"/>
  <c r="AZ173"/>
  <c r="AZ176"/>
  <c r="AZ188"/>
  <c r="AZ163"/>
  <c r="AZ171"/>
  <c r="AZ175"/>
  <c r="AZ143"/>
  <c r="AZ172"/>
  <c r="AZ181"/>
  <c r="AZ184"/>
  <c r="AZ165"/>
  <c r="AZ185"/>
  <c r="AZ190"/>
  <c r="AZ194"/>
  <c r="AZ202"/>
  <c r="AZ196"/>
  <c r="AZ191"/>
  <c r="AZ195"/>
  <c r="AZ189"/>
  <c r="AZ200"/>
  <c r="AZ201"/>
  <c r="AZ208"/>
  <c r="AZ205"/>
  <c r="AZ204"/>
  <c r="AZ203"/>
  <c r="AZ210"/>
  <c r="AZ209"/>
  <c r="AZ211"/>
  <c r="AZ212"/>
  <c r="AZ213"/>
  <c r="AZ214"/>
  <c r="AZ218"/>
  <c r="AZ216"/>
  <c r="AZ217"/>
  <c r="AZ215"/>
  <c r="AZ219"/>
  <c r="AZ110"/>
  <c r="AZ109"/>
  <c r="AZ112"/>
  <c r="AZ111"/>
  <c r="AZ220"/>
  <c r="AZ221"/>
  <c r="AZ222"/>
  <c r="AZ223"/>
  <c r="AZ224"/>
  <c r="AZ225"/>
  <c r="AZ229"/>
  <c r="AZ228"/>
  <c r="AZ227"/>
  <c r="AZ226"/>
  <c r="AZ230"/>
  <c r="AZ241"/>
  <c r="AZ238"/>
  <c r="AZ231"/>
  <c r="AZ236"/>
  <c r="AZ237"/>
  <c r="AZ232"/>
  <c r="AZ206"/>
  <c r="AZ233"/>
  <c r="AZ234"/>
  <c r="AZ235"/>
  <c r="AZ198"/>
  <c r="AZ199"/>
  <c r="AZ192"/>
  <c r="AZ239"/>
  <c r="AZ207"/>
  <c r="AZ123"/>
  <c r="AZ240"/>
  <c r="AZ242"/>
  <c r="AZ193"/>
  <c r="AZ243"/>
  <c r="AZ197"/>
  <c r="R130" i="28" l="1"/>
  <c r="R126"/>
  <c r="R30"/>
  <c r="R31"/>
  <c r="R150"/>
  <c r="R29"/>
  <c r="R28"/>
  <c r="R137"/>
  <c r="R143"/>
  <c r="R37"/>
  <c r="R172"/>
  <c r="R182"/>
  <c r="R180"/>
  <c r="R206"/>
  <c r="R134"/>
  <c r="R230"/>
  <c r="R229"/>
  <c r="R196"/>
  <c r="R194"/>
  <c r="R190"/>
  <c r="R192"/>
  <c r="R214"/>
  <c r="R83"/>
  <c r="R216"/>
  <c r="R166"/>
  <c r="R151"/>
  <c r="R118"/>
  <c r="R131"/>
  <c r="R77"/>
  <c r="R76"/>
  <c r="R105"/>
  <c r="R224"/>
  <c r="R98"/>
  <c r="R2"/>
  <c r="R232"/>
  <c r="R79"/>
  <c r="R44"/>
  <c r="R53"/>
  <c r="R32"/>
  <c r="R46"/>
  <c r="R54"/>
  <c r="R122"/>
  <c r="R123"/>
  <c r="R35"/>
  <c r="R121"/>
  <c r="R125"/>
  <c r="R174"/>
  <c r="R161"/>
  <c r="R157"/>
  <c r="R235"/>
  <c r="R193"/>
  <c r="R138"/>
  <c r="R136"/>
  <c r="R228"/>
  <c r="R38"/>
  <c r="R3"/>
  <c r="R4"/>
  <c r="R225"/>
  <c r="R155"/>
  <c r="R119"/>
  <c r="R153"/>
  <c r="R88"/>
  <c r="R100"/>
  <c r="R5"/>
  <c r="R6"/>
  <c r="R7"/>
  <c r="R8"/>
  <c r="R9"/>
  <c r="R92"/>
  <c r="R78"/>
  <c r="R73"/>
  <c r="R165"/>
  <c r="R10"/>
  <c r="R173"/>
  <c r="R178"/>
  <c r="R209"/>
  <c r="R72"/>
  <c r="R69"/>
  <c r="R110"/>
  <c r="R91"/>
  <c r="R89"/>
  <c r="R42"/>
  <c r="R186"/>
  <c r="R187"/>
  <c r="R191"/>
  <c r="R65"/>
  <c r="R66"/>
  <c r="R59"/>
  <c r="R101"/>
  <c r="R86"/>
  <c r="R163"/>
  <c r="R219"/>
  <c r="R218"/>
  <c r="R11"/>
  <c r="R204"/>
  <c r="R48"/>
  <c r="R12"/>
  <c r="R50"/>
  <c r="R39"/>
  <c r="R87"/>
  <c r="R75"/>
  <c r="R129"/>
  <c r="R124"/>
  <c r="R57"/>
  <c r="R61"/>
  <c r="R41"/>
  <c r="R175"/>
  <c r="R49"/>
  <c r="R13"/>
  <c r="R14"/>
  <c r="R33"/>
  <c r="R109"/>
  <c r="R104"/>
  <c r="R74"/>
  <c r="R205"/>
  <c r="R84"/>
  <c r="R231"/>
  <c r="R212"/>
  <c r="R208"/>
  <c r="R233"/>
  <c r="R188"/>
  <c r="R227"/>
  <c r="R222"/>
  <c r="R146"/>
  <c r="R139"/>
  <c r="R117"/>
  <c r="R107"/>
  <c r="R63"/>
  <c r="R60"/>
  <c r="R80"/>
  <c r="R81"/>
  <c r="R162"/>
  <c r="R15"/>
  <c r="R16"/>
  <c r="R95"/>
  <c r="R96"/>
  <c r="R169"/>
  <c r="R43"/>
  <c r="R17"/>
  <c r="R18"/>
  <c r="R226"/>
  <c r="R19"/>
  <c r="R36"/>
  <c r="R168"/>
  <c r="R154"/>
  <c r="R99"/>
  <c r="R114"/>
  <c r="R82"/>
  <c r="R93"/>
  <c r="R58"/>
  <c r="R62"/>
  <c r="R67"/>
  <c r="R200"/>
  <c r="R133"/>
  <c r="R211"/>
  <c r="R176"/>
  <c r="R156"/>
  <c r="R115"/>
  <c r="R20"/>
  <c r="R160"/>
  <c r="R102"/>
  <c r="R132"/>
  <c r="R140"/>
  <c r="R147"/>
  <c r="R158"/>
  <c r="R164"/>
  <c r="R152"/>
  <c r="R220"/>
  <c r="R221"/>
  <c r="R21"/>
  <c r="R22"/>
  <c r="R23"/>
  <c r="R135"/>
  <c r="R71"/>
  <c r="R184"/>
  <c r="R47"/>
  <c r="R45"/>
  <c r="R234"/>
  <c r="R55"/>
  <c r="R51"/>
  <c r="R179"/>
  <c r="R197"/>
  <c r="R181"/>
  <c r="R215"/>
  <c r="R202"/>
  <c r="R198"/>
  <c r="R24"/>
  <c r="R149"/>
  <c r="R90"/>
  <c r="R112"/>
  <c r="R183"/>
  <c r="R40"/>
  <c r="R85"/>
  <c r="R68"/>
  <c r="R70"/>
  <c r="R64"/>
  <c r="R56"/>
  <c r="R167"/>
  <c r="R25"/>
  <c r="R26"/>
  <c r="R52"/>
  <c r="R34"/>
  <c r="R203"/>
  <c r="R210"/>
  <c r="R223"/>
  <c r="R217"/>
  <c r="R97"/>
  <c r="R185"/>
  <c r="R177"/>
  <c r="R94"/>
  <c r="R141"/>
  <c r="R106"/>
  <c r="R103"/>
  <c r="R127"/>
  <c r="R128"/>
  <c r="R207"/>
  <c r="R199"/>
  <c r="R213"/>
  <c r="R159"/>
  <c r="R145"/>
  <c r="R142"/>
  <c r="R27"/>
  <c r="R195"/>
  <c r="R148"/>
  <c r="R113"/>
  <c r="R111"/>
  <c r="R108"/>
  <c r="R120"/>
  <c r="R116"/>
  <c r="R144"/>
  <c r="R201"/>
  <c r="R189"/>
  <c r="R171"/>
  <c r="R170"/>
  <c r="C242" i="1" l="1"/>
  <c r="Z242"/>
  <c r="AA242" s="1"/>
  <c r="AB242" s="1"/>
  <c r="AC242" l="1"/>
  <c r="C193" l="1"/>
  <c r="Z193"/>
  <c r="AA193" s="1"/>
  <c r="AB193" s="1"/>
  <c r="AC193" l="1"/>
  <c r="C243"/>
  <c r="Z243"/>
  <c r="AA243" s="1"/>
  <c r="AB243" s="1"/>
  <c r="AC243" l="1"/>
  <c r="C197" l="1"/>
  <c r="Z197"/>
  <c r="AA197" s="1"/>
  <c r="AB197" s="1"/>
  <c r="AC197" l="1"/>
  <c r="C232" l="1"/>
  <c r="Z232"/>
  <c r="AA232" s="1"/>
  <c r="AB232" s="1"/>
  <c r="AC232" l="1"/>
  <c r="C206" l="1"/>
  <c r="Z206"/>
  <c r="AA206" s="1"/>
  <c r="AB206" s="1"/>
  <c r="AC206" l="1"/>
  <c r="C233" l="1"/>
  <c r="Z233"/>
  <c r="AA233" s="1"/>
  <c r="AB233" s="1"/>
  <c r="AC233" l="1"/>
  <c r="C234"/>
  <c r="Z234"/>
  <c r="AA234" s="1"/>
  <c r="AB234" s="1"/>
  <c r="AC234" l="1"/>
  <c r="C235" l="1"/>
  <c r="Z235"/>
  <c r="AA235" s="1"/>
  <c r="AB235" s="1"/>
  <c r="AC235" l="1"/>
  <c r="C198" l="1"/>
  <c r="Z198"/>
  <c r="AA198" s="1"/>
  <c r="AB198" s="1"/>
  <c r="AC198" l="1"/>
  <c r="C199"/>
  <c r="Z199"/>
  <c r="AA199" s="1"/>
  <c r="AB199" s="1"/>
  <c r="AC199" l="1"/>
  <c r="C192" l="1"/>
  <c r="Z192"/>
  <c r="AA192" s="1"/>
  <c r="AB192" s="1"/>
  <c r="AC192" l="1"/>
  <c r="C86" l="1"/>
  <c r="Z86"/>
  <c r="AA86" s="1"/>
  <c r="AB86" s="1"/>
  <c r="AC86" l="1"/>
  <c r="C239" l="1"/>
  <c r="Z239"/>
  <c r="AA239" s="1"/>
  <c r="AB239" s="1"/>
  <c r="AC239" l="1"/>
  <c r="C207" l="1"/>
  <c r="Z207"/>
  <c r="AA207" s="1"/>
  <c r="AB207" s="1"/>
  <c r="AC207" l="1"/>
  <c r="C123" l="1"/>
  <c r="Z123"/>
  <c r="AA123" s="1"/>
  <c r="AB123" s="1"/>
  <c r="AC123" l="1"/>
  <c r="C240" l="1"/>
  <c r="Z240"/>
  <c r="AA240" s="1"/>
  <c r="AB240" s="1"/>
  <c r="AC240" l="1"/>
  <c r="AD125" l="1"/>
  <c r="AG125"/>
  <c r="AD26"/>
  <c r="AG33"/>
  <c r="AG26"/>
  <c r="AD33"/>
  <c r="AD24"/>
  <c r="AG35"/>
  <c r="AD32"/>
  <c r="AG24"/>
  <c r="AG31"/>
  <c r="AD28"/>
  <c r="AG34"/>
  <c r="AD23"/>
  <c r="AD29"/>
  <c r="AD31"/>
  <c r="AG30"/>
  <c r="AD34"/>
  <c r="AG25"/>
  <c r="AG29"/>
  <c r="AD37"/>
  <c r="AD38"/>
  <c r="AG32"/>
  <c r="AD27"/>
  <c r="AD35"/>
  <c r="AG36"/>
  <c r="AG38"/>
  <c r="AG27"/>
  <c r="AD25"/>
  <c r="AD36"/>
  <c r="AG28"/>
  <c r="AG37"/>
  <c r="AG23"/>
  <c r="AD30"/>
  <c r="AD19"/>
  <c r="AD21"/>
  <c r="AD20"/>
  <c r="AG22"/>
  <c r="AD22"/>
  <c r="AG20"/>
  <c r="AG19"/>
  <c r="AG21"/>
  <c r="AD18"/>
  <c r="AD13"/>
  <c r="AG18"/>
  <c r="AG14"/>
  <c r="AD17"/>
  <c r="AG16"/>
  <c r="AD14"/>
  <c r="AD15"/>
  <c r="AD16"/>
  <c r="AG15"/>
  <c r="AG13"/>
  <c r="AG17"/>
  <c r="AD86"/>
  <c r="AG11"/>
  <c r="AD85"/>
  <c r="AG87"/>
  <c r="AG86"/>
  <c r="AD87"/>
  <c r="AD88"/>
  <c r="AD11"/>
  <c r="AG85"/>
  <c r="AG88"/>
  <c r="AG12"/>
  <c r="AG84"/>
  <c r="AD84"/>
  <c r="AD12"/>
  <c r="AD7"/>
  <c r="AD4"/>
  <c r="AG4"/>
  <c r="AD6"/>
  <c r="AG5"/>
  <c r="AG6"/>
  <c r="AG8"/>
  <c r="AD8"/>
  <c r="AG10"/>
  <c r="AD10"/>
  <c r="AG9"/>
  <c r="AD9"/>
  <c r="AD5"/>
  <c r="AG7"/>
  <c r="AD2"/>
  <c r="AG3"/>
  <c r="AD108"/>
  <c r="AG2"/>
  <c r="AG108"/>
  <c r="AD3"/>
  <c r="AD107"/>
  <c r="AG107"/>
  <c r="AD104"/>
  <c r="AD106"/>
  <c r="AG105"/>
  <c r="AD105"/>
  <c r="AG106"/>
  <c r="AG104"/>
  <c r="AD102"/>
  <c r="AG103"/>
  <c r="AD103"/>
  <c r="AG102"/>
  <c r="AD100"/>
  <c r="AG100"/>
  <c r="AD101"/>
  <c r="AG101"/>
  <c r="AD99"/>
  <c r="AG99"/>
  <c r="AD95"/>
  <c r="AD94"/>
  <c r="AG94"/>
  <c r="AD97"/>
  <c r="AG96"/>
  <c r="AG95"/>
  <c r="AD96"/>
  <c r="AG97"/>
  <c r="AG98"/>
  <c r="AD98"/>
  <c r="AD93"/>
  <c r="AG93"/>
  <c r="AD89"/>
  <c r="AD91"/>
  <c r="AG91"/>
  <c r="AD92"/>
  <c r="AG89"/>
  <c r="AG92"/>
  <c r="AG90"/>
  <c r="AD90"/>
  <c r="AD40"/>
  <c r="AD44"/>
  <c r="AD43"/>
  <c r="AG39"/>
  <c r="AG41"/>
  <c r="AD39"/>
  <c r="AD42"/>
  <c r="AG43"/>
  <c r="AG46"/>
  <c r="AG45"/>
  <c r="AG44"/>
  <c r="AD41"/>
  <c r="AG42"/>
  <c r="AG40"/>
  <c r="AD46"/>
  <c r="AD45"/>
  <c r="AD82"/>
  <c r="AG83"/>
  <c r="AG82"/>
  <c r="AD83"/>
  <c r="AD80"/>
  <c r="AD78"/>
  <c r="AG79"/>
  <c r="AG77"/>
  <c r="AG78"/>
  <c r="AD77"/>
  <c r="AD79"/>
  <c r="AG81"/>
  <c r="AG80"/>
  <c r="AD81"/>
  <c r="AD75"/>
  <c r="AD71"/>
  <c r="AD68"/>
  <c r="AG70"/>
  <c r="AG75"/>
  <c r="AG68"/>
  <c r="AD73"/>
  <c r="AG69"/>
  <c r="AG74"/>
  <c r="AG73"/>
  <c r="AG71"/>
  <c r="AD69"/>
  <c r="AG76"/>
  <c r="AG72"/>
  <c r="AD72"/>
  <c r="AD70"/>
  <c r="AD74"/>
  <c r="AD76"/>
  <c r="AD64"/>
  <c r="AD60"/>
  <c r="AD66"/>
  <c r="AG65"/>
  <c r="AG52"/>
  <c r="AG64"/>
  <c r="AD61"/>
  <c r="AG63"/>
  <c r="AG61"/>
  <c r="AG59"/>
  <c r="AG67"/>
  <c r="AG66"/>
  <c r="AD58"/>
  <c r="AG57"/>
  <c r="AD65"/>
  <c r="AG62"/>
  <c r="AG60"/>
  <c r="AD56"/>
  <c r="AD63"/>
  <c r="AG49"/>
  <c r="AD67"/>
  <c r="AD55"/>
  <c r="AG54"/>
  <c r="AD54"/>
  <c r="AD59"/>
  <c r="AG56"/>
  <c r="AG50"/>
  <c r="AD62"/>
  <c r="AD53"/>
  <c r="AD50"/>
  <c r="AG58"/>
  <c r="AG55"/>
  <c r="AG51"/>
  <c r="AD57"/>
  <c r="AD49"/>
  <c r="AD52"/>
  <c r="AD51"/>
  <c r="AG53"/>
  <c r="AD48"/>
  <c r="AG48"/>
  <c r="AD47"/>
  <c r="AG47"/>
  <c r="AD195"/>
  <c r="AD194"/>
  <c r="AD116"/>
  <c r="AD186"/>
  <c r="AI186" s="1"/>
  <c r="AD158"/>
  <c r="AD220"/>
  <c r="AD130"/>
  <c r="AE130" s="1"/>
  <c r="AD120"/>
  <c r="AD141"/>
  <c r="AD143"/>
  <c r="AD175"/>
  <c r="AD218"/>
  <c r="AD189"/>
  <c r="AD217"/>
  <c r="AD193"/>
  <c r="AD121"/>
  <c r="AD150"/>
  <c r="AD156"/>
  <c r="AI156" s="1"/>
  <c r="AD242"/>
  <c r="AD179"/>
  <c r="AD152"/>
  <c r="AD113"/>
  <c r="AD203"/>
  <c r="AD136"/>
  <c r="AD221"/>
  <c r="AD161"/>
  <c r="AI161" s="1"/>
  <c r="AD171"/>
  <c r="AD135"/>
  <c r="AD174"/>
  <c r="AD211"/>
  <c r="AF211" s="1"/>
  <c r="AD122"/>
  <c r="AD241"/>
  <c r="AD188"/>
  <c r="AD243"/>
  <c r="AD237"/>
  <c r="AI237" s="1"/>
  <c r="AD197"/>
  <c r="AD230"/>
  <c r="AD204"/>
  <c r="AD227"/>
  <c r="AD223"/>
  <c r="AD228"/>
  <c r="AD212"/>
  <c r="AD144"/>
  <c r="AD229"/>
  <c r="AD183"/>
  <c r="AI183" s="1"/>
  <c r="AD117"/>
  <c r="AD181"/>
  <c r="AF181" s="1"/>
  <c r="AD126"/>
  <c r="AD165"/>
  <c r="AD115"/>
  <c r="AD225"/>
  <c r="AD205"/>
  <c r="AD177"/>
  <c r="AD226"/>
  <c r="AD114"/>
  <c r="AD224"/>
  <c r="AD208"/>
  <c r="AD109"/>
  <c r="AD213"/>
  <c r="AD124"/>
  <c r="AD210"/>
  <c r="AD147"/>
  <c r="AD145"/>
  <c r="AD236"/>
  <c r="AD216"/>
  <c r="AD131"/>
  <c r="AD231"/>
  <c r="AD128"/>
  <c r="AD185"/>
  <c r="AI185" s="1"/>
  <c r="AD160"/>
  <c r="AI160" s="1"/>
  <c r="AD139"/>
  <c r="AD196"/>
  <c r="AD157"/>
  <c r="AD119"/>
  <c r="AD110"/>
  <c r="AD142"/>
  <c r="AD127"/>
  <c r="AD166"/>
  <c r="AD154"/>
  <c r="AD191"/>
  <c r="AM191" s="1"/>
  <c r="AD173"/>
  <c r="AD184"/>
  <c r="AD137"/>
  <c r="AD132"/>
  <c r="AD215"/>
  <c r="AD187"/>
  <c r="AD200"/>
  <c r="AD146"/>
  <c r="AD129"/>
  <c r="AD155"/>
  <c r="AD178"/>
  <c r="AI178" s="1"/>
  <c r="AD138"/>
  <c r="AD168"/>
  <c r="AD163"/>
  <c r="AD112"/>
  <c r="AD214"/>
  <c r="AD238"/>
  <c r="AD182"/>
  <c r="AD153"/>
  <c r="AD167"/>
  <c r="AD111"/>
  <c r="AD164"/>
  <c r="AD134"/>
  <c r="AD201"/>
  <c r="AI201" s="1"/>
  <c r="AD172"/>
  <c r="AD148"/>
  <c r="AD219"/>
  <c r="AD222"/>
  <c r="AD118"/>
  <c r="AD151"/>
  <c r="AD176"/>
  <c r="AD202"/>
  <c r="AI202" s="1"/>
  <c r="AD170"/>
  <c r="AD209"/>
  <c r="AD149"/>
  <c r="AD169"/>
  <c r="AD180"/>
  <c r="AI180" s="1"/>
  <c r="AD140"/>
  <c r="AD162"/>
  <c r="AD133"/>
  <c r="AD232"/>
  <c r="AD190"/>
  <c r="AD159"/>
  <c r="AI159" s="1"/>
  <c r="AD206"/>
  <c r="AD233"/>
  <c r="AD234"/>
  <c r="AD235"/>
  <c r="AD198"/>
  <c r="AD199"/>
  <c r="AD192"/>
  <c r="AD239"/>
  <c r="AD207"/>
  <c r="AD123"/>
  <c r="AD240"/>
  <c r="AG169"/>
  <c r="AG170"/>
  <c r="AG168"/>
  <c r="AG113"/>
  <c r="AG122"/>
  <c r="AG120"/>
  <c r="AG119"/>
  <c r="AG118"/>
  <c r="AG117"/>
  <c r="AG114"/>
  <c r="AG116"/>
  <c r="AG115"/>
  <c r="AG124"/>
  <c r="AG121"/>
  <c r="AG126"/>
  <c r="AG130"/>
  <c r="AG131"/>
  <c r="AG128"/>
  <c r="AG129"/>
  <c r="AG127"/>
  <c r="AG133"/>
  <c r="AG132"/>
  <c r="AG135"/>
  <c r="AG134"/>
  <c r="AG140"/>
  <c r="AG141"/>
  <c r="AG139"/>
  <c r="AG138"/>
  <c r="AG137"/>
  <c r="AG136"/>
  <c r="AG159"/>
  <c r="AG161"/>
  <c r="AG160"/>
  <c r="AG157"/>
  <c r="AG158"/>
  <c r="AG162"/>
  <c r="AG155"/>
  <c r="AG156"/>
  <c r="AG145"/>
  <c r="AG144"/>
  <c r="AG152"/>
  <c r="AG153"/>
  <c r="AG154"/>
  <c r="AG149"/>
  <c r="AG151"/>
  <c r="AG150"/>
  <c r="AG148"/>
  <c r="AG147"/>
  <c r="AG146"/>
  <c r="AG182"/>
  <c r="AG178"/>
  <c r="AG177"/>
  <c r="AG180"/>
  <c r="AG179"/>
  <c r="AG183"/>
  <c r="AG142"/>
  <c r="AG143"/>
  <c r="AG166"/>
  <c r="AG164"/>
  <c r="AG171"/>
  <c r="AG172"/>
  <c r="AG173"/>
  <c r="AG175"/>
  <c r="AG163"/>
  <c r="AG167"/>
  <c r="AG165"/>
  <c r="AG174"/>
  <c r="AG176"/>
  <c r="AG181"/>
  <c r="AG187"/>
  <c r="AG184"/>
  <c r="AG186"/>
  <c r="AG185"/>
  <c r="AG188"/>
  <c r="AG189"/>
  <c r="AG190"/>
  <c r="AG191"/>
  <c r="AG194"/>
  <c r="AG195"/>
  <c r="AG196"/>
  <c r="AG201"/>
  <c r="AG202"/>
  <c r="AG200"/>
  <c r="AG205"/>
  <c r="AG208"/>
  <c r="AG204"/>
  <c r="AG203"/>
  <c r="AG210"/>
  <c r="AG209"/>
  <c r="AG212"/>
  <c r="AG211"/>
  <c r="AG214"/>
  <c r="AG213"/>
  <c r="AG219"/>
  <c r="AG111"/>
  <c r="AG110"/>
  <c r="AG109"/>
  <c r="AG215"/>
  <c r="AG216"/>
  <c r="AG217"/>
  <c r="AG218"/>
  <c r="AG112"/>
  <c r="AG220"/>
  <c r="AG222"/>
  <c r="AG221"/>
  <c r="AG223"/>
  <c r="AG224"/>
  <c r="AG225"/>
  <c r="AG228"/>
  <c r="AG229"/>
  <c r="AG227"/>
  <c r="AG226"/>
  <c r="AG230"/>
  <c r="AG241"/>
  <c r="AG236"/>
  <c r="AG237"/>
  <c r="AG238"/>
  <c r="AG231"/>
  <c r="AG197"/>
  <c r="AG243"/>
  <c r="AG193"/>
  <c r="AG242"/>
  <c r="AG232"/>
  <c r="AG206"/>
  <c r="AG234"/>
  <c r="AG233"/>
  <c r="AG235"/>
  <c r="AG198"/>
  <c r="AG199"/>
  <c r="AG192"/>
  <c r="AG239"/>
  <c r="AG207"/>
  <c r="AG123"/>
  <c r="AG240"/>
  <c r="M2" i="15"/>
  <c r="N2" s="1"/>
  <c r="J5"/>
  <c r="D2"/>
  <c r="C2"/>
  <c r="B2"/>
  <c r="L2"/>
  <c r="AE125" i="1" l="1"/>
  <c r="AF125"/>
  <c r="AM125"/>
  <c r="AQ125"/>
  <c r="AH125"/>
  <c r="AI125"/>
  <c r="AQ33"/>
  <c r="AF33"/>
  <c r="AM33"/>
  <c r="AE33"/>
  <c r="AM26"/>
  <c r="AE26"/>
  <c r="AF26"/>
  <c r="AQ26"/>
  <c r="AH33"/>
  <c r="AI33"/>
  <c r="AI26"/>
  <c r="AH26"/>
  <c r="AE25"/>
  <c r="AM25"/>
  <c r="AF25"/>
  <c r="AQ25"/>
  <c r="AE35"/>
  <c r="AM35"/>
  <c r="AF35"/>
  <c r="AQ35"/>
  <c r="AF37"/>
  <c r="AE37"/>
  <c r="AM37"/>
  <c r="AQ37"/>
  <c r="AH36"/>
  <c r="AI30"/>
  <c r="AI29"/>
  <c r="AH30"/>
  <c r="AH29"/>
  <c r="AI36"/>
  <c r="AH27"/>
  <c r="AH35"/>
  <c r="AH37"/>
  <c r="AI25"/>
  <c r="AI32"/>
  <c r="AH28"/>
  <c r="AH31"/>
  <c r="AH34"/>
  <c r="AI27"/>
  <c r="AH32"/>
  <c r="AI31"/>
  <c r="AH25"/>
  <c r="AI23"/>
  <c r="AI28"/>
  <c r="AH24"/>
  <c r="AH23"/>
  <c r="AI38"/>
  <c r="AI24"/>
  <c r="AI37"/>
  <c r="AI34"/>
  <c r="AI35"/>
  <c r="AH38"/>
  <c r="AF27"/>
  <c r="AE27"/>
  <c r="AM27"/>
  <c r="AQ27"/>
  <c r="AF31"/>
  <c r="AE31"/>
  <c r="AM31"/>
  <c r="AQ31"/>
  <c r="AF28"/>
  <c r="AM28"/>
  <c r="AQ28"/>
  <c r="AE28"/>
  <c r="AM32"/>
  <c r="AF32"/>
  <c r="AE32"/>
  <c r="AQ32"/>
  <c r="AF30"/>
  <c r="AE30"/>
  <c r="AM30"/>
  <c r="AQ30"/>
  <c r="AE29"/>
  <c r="AM29"/>
  <c r="AF29"/>
  <c r="AQ29"/>
  <c r="AE36"/>
  <c r="AM36"/>
  <c r="AQ36"/>
  <c r="AF36"/>
  <c r="AF38"/>
  <c r="AM38"/>
  <c r="AE38"/>
  <c r="AQ38"/>
  <c r="AF34"/>
  <c r="AE34"/>
  <c r="AM34"/>
  <c r="AQ34"/>
  <c r="AF23"/>
  <c r="AE23"/>
  <c r="AM23"/>
  <c r="AQ23"/>
  <c r="AF24"/>
  <c r="AE24"/>
  <c r="AM24"/>
  <c r="AQ24"/>
  <c r="AE20"/>
  <c r="AF20"/>
  <c r="AQ20"/>
  <c r="AM20"/>
  <c r="AE22"/>
  <c r="AM22"/>
  <c r="AF22"/>
  <c r="AQ22"/>
  <c r="AQ21"/>
  <c r="AE21"/>
  <c r="AM21"/>
  <c r="AF21"/>
  <c r="AE19"/>
  <c r="AF19"/>
  <c r="AQ19"/>
  <c r="AM19"/>
  <c r="AI22"/>
  <c r="AH22"/>
  <c r="AH21"/>
  <c r="AI21"/>
  <c r="AH20"/>
  <c r="AI20"/>
  <c r="AI19"/>
  <c r="AH19"/>
  <c r="AF14"/>
  <c r="AE14"/>
  <c r="AM14"/>
  <c r="AQ14"/>
  <c r="AF13"/>
  <c r="AE13"/>
  <c r="AM13"/>
  <c r="AQ13"/>
  <c r="AF16"/>
  <c r="AE16"/>
  <c r="AM16"/>
  <c r="AQ16"/>
  <c r="AF17"/>
  <c r="AE17"/>
  <c r="AM17"/>
  <c r="AQ17"/>
  <c r="AI17"/>
  <c r="AI13"/>
  <c r="AH15"/>
  <c r="AI16"/>
  <c r="AH13"/>
  <c r="AH16"/>
  <c r="AH14"/>
  <c r="AH18"/>
  <c r="AH17"/>
  <c r="AI14"/>
  <c r="AI15"/>
  <c r="AI18"/>
  <c r="AF15"/>
  <c r="AE15"/>
  <c r="AM15"/>
  <c r="AQ15"/>
  <c r="AE18"/>
  <c r="AM18"/>
  <c r="AF18"/>
  <c r="AQ18"/>
  <c r="AE12"/>
  <c r="AF12"/>
  <c r="AE88"/>
  <c r="AF88"/>
  <c r="AE84"/>
  <c r="AF84"/>
  <c r="AE87"/>
  <c r="AF87"/>
  <c r="AE85"/>
  <c r="AF85"/>
  <c r="AF11"/>
  <c r="AE11"/>
  <c r="AE86"/>
  <c r="AF86"/>
  <c r="AI84"/>
  <c r="AH84"/>
  <c r="AH85"/>
  <c r="AI11"/>
  <c r="AH12"/>
  <c r="AI85"/>
  <c r="AH87"/>
  <c r="AH88"/>
  <c r="AH11"/>
  <c r="AI88"/>
  <c r="AI87"/>
  <c r="AI12"/>
  <c r="AH86"/>
  <c r="AI86"/>
  <c r="AM12"/>
  <c r="AQ12"/>
  <c r="AM11"/>
  <c r="AQ11"/>
  <c r="AH7"/>
  <c r="AI7"/>
  <c r="AH8"/>
  <c r="AI8"/>
  <c r="AH9"/>
  <c r="AI9"/>
  <c r="AH10"/>
  <c r="AI10"/>
  <c r="AE9"/>
  <c r="AF9"/>
  <c r="AM9"/>
  <c r="AQ9"/>
  <c r="AE8"/>
  <c r="AF8"/>
  <c r="AM8"/>
  <c r="AQ8"/>
  <c r="AE6"/>
  <c r="AM6"/>
  <c r="AF6"/>
  <c r="AQ6"/>
  <c r="AE10"/>
  <c r="AF10"/>
  <c r="AM10"/>
  <c r="AQ10"/>
  <c r="AF4"/>
  <c r="AM4"/>
  <c r="AE4"/>
  <c r="AQ4"/>
  <c r="AQ5"/>
  <c r="AE5"/>
  <c r="AM5"/>
  <c r="AF5"/>
  <c r="AE7"/>
  <c r="AF7"/>
  <c r="AM7"/>
  <c r="AQ7"/>
  <c r="AI6"/>
  <c r="AH6"/>
  <c r="AH5"/>
  <c r="AI5"/>
  <c r="AH4"/>
  <c r="AI4"/>
  <c r="AE107"/>
  <c r="AM107"/>
  <c r="AF107"/>
  <c r="AQ107"/>
  <c r="AE108"/>
  <c r="AQ108"/>
  <c r="AF108"/>
  <c r="AM108"/>
  <c r="AI3"/>
  <c r="AH3"/>
  <c r="AI2"/>
  <c r="AH2"/>
  <c r="AF3"/>
  <c r="AE3"/>
  <c r="AM3"/>
  <c r="AQ3"/>
  <c r="AE2"/>
  <c r="AM2"/>
  <c r="AF2"/>
  <c r="AQ2"/>
  <c r="AI108"/>
  <c r="AH108"/>
  <c r="AI107"/>
  <c r="AH107"/>
  <c r="AE105"/>
  <c r="AM105"/>
  <c r="AQ105"/>
  <c r="AF105"/>
  <c r="AM106"/>
  <c r="AF106"/>
  <c r="AQ106"/>
  <c r="AE106"/>
  <c r="AE104"/>
  <c r="AF104"/>
  <c r="AQ104"/>
  <c r="AM104"/>
  <c r="AI106"/>
  <c r="AH106"/>
  <c r="AI105"/>
  <c r="AH105"/>
  <c r="AI104"/>
  <c r="AH104"/>
  <c r="AH103"/>
  <c r="AI103"/>
  <c r="AE101"/>
  <c r="AF101"/>
  <c r="AM101"/>
  <c r="AQ101"/>
  <c r="AE103"/>
  <c r="AQ103"/>
  <c r="AM103"/>
  <c r="AF103"/>
  <c r="AE100"/>
  <c r="AF100"/>
  <c r="AQ100"/>
  <c r="AM100"/>
  <c r="AE102"/>
  <c r="AM102"/>
  <c r="AQ102"/>
  <c r="AF102"/>
  <c r="AI102"/>
  <c r="AH102"/>
  <c r="AI101"/>
  <c r="AH101"/>
  <c r="AH100"/>
  <c r="AI100"/>
  <c r="AH99"/>
  <c r="AI99"/>
  <c r="AM95"/>
  <c r="AQ95"/>
  <c r="AF95"/>
  <c r="AE95"/>
  <c r="AE97"/>
  <c r="AF97"/>
  <c r="AQ97"/>
  <c r="AM97"/>
  <c r="AF98"/>
  <c r="AE98"/>
  <c r="AM98"/>
  <c r="AQ98"/>
  <c r="AQ94"/>
  <c r="AM94"/>
  <c r="AF94"/>
  <c r="AE94"/>
  <c r="AE93"/>
  <c r="AM93"/>
  <c r="AQ93"/>
  <c r="AF93"/>
  <c r="AQ96"/>
  <c r="AM96"/>
  <c r="AF96"/>
  <c r="AE96"/>
  <c r="AF99"/>
  <c r="AQ99"/>
  <c r="AE99"/>
  <c r="AM99"/>
  <c r="AH98"/>
  <c r="AI98"/>
  <c r="AI97"/>
  <c r="AH97"/>
  <c r="AH96"/>
  <c r="AI96"/>
  <c r="AI95"/>
  <c r="AH95"/>
  <c r="AH94"/>
  <c r="AI94"/>
  <c r="AI93"/>
  <c r="AH93"/>
  <c r="AE90"/>
  <c r="AF90"/>
  <c r="AM90"/>
  <c r="AQ90"/>
  <c r="AE92"/>
  <c r="AF92"/>
  <c r="AM92"/>
  <c r="AQ92"/>
  <c r="AH89"/>
  <c r="AI89"/>
  <c r="AH90"/>
  <c r="AI90"/>
  <c r="AH91"/>
  <c r="AI91"/>
  <c r="AH92"/>
  <c r="AI92"/>
  <c r="AE91"/>
  <c r="AF91"/>
  <c r="AM91"/>
  <c r="AQ91"/>
  <c r="AE89"/>
  <c r="AF89"/>
  <c r="AM89"/>
  <c r="AQ89"/>
  <c r="AE45"/>
  <c r="AF45"/>
  <c r="AM45"/>
  <c r="AQ45"/>
  <c r="AE41"/>
  <c r="AF41"/>
  <c r="AM41"/>
  <c r="AQ41"/>
  <c r="AE46"/>
  <c r="AF46"/>
  <c r="AM46"/>
  <c r="AQ46"/>
  <c r="AE42"/>
  <c r="AF42"/>
  <c r="AM42"/>
  <c r="AQ42"/>
  <c r="AE43"/>
  <c r="AF43"/>
  <c r="AM43"/>
  <c r="AQ43"/>
  <c r="AH40"/>
  <c r="AH43"/>
  <c r="AI40"/>
  <c r="AI43"/>
  <c r="AH41"/>
  <c r="AH44"/>
  <c r="AI41"/>
  <c r="AI44"/>
  <c r="AH42"/>
  <c r="AH45"/>
  <c r="AI42"/>
  <c r="AI45"/>
  <c r="AH39"/>
  <c r="AH46"/>
  <c r="AI39"/>
  <c r="AI46"/>
  <c r="AE39"/>
  <c r="AF39"/>
  <c r="AM39"/>
  <c r="AQ39"/>
  <c r="AE44"/>
  <c r="AF44"/>
  <c r="AM44"/>
  <c r="AQ44"/>
  <c r="AE40"/>
  <c r="AF40"/>
  <c r="AM40"/>
  <c r="AQ40"/>
  <c r="AM87"/>
  <c r="AQ87"/>
  <c r="AM88"/>
  <c r="AQ88"/>
  <c r="AM84"/>
  <c r="AQ84"/>
  <c r="AM85"/>
  <c r="AQ85"/>
  <c r="AI82"/>
  <c r="AH82"/>
  <c r="AH83"/>
  <c r="AI83"/>
  <c r="AE83"/>
  <c r="AM83"/>
  <c r="AF83"/>
  <c r="AQ83"/>
  <c r="AE82"/>
  <c r="AM82"/>
  <c r="AF82"/>
  <c r="AQ82"/>
  <c r="AH77"/>
  <c r="AI77"/>
  <c r="AH81"/>
  <c r="AI81"/>
  <c r="AI79"/>
  <c r="AH78"/>
  <c r="AI78"/>
  <c r="AI80"/>
  <c r="AH79"/>
  <c r="AH80"/>
  <c r="AE79"/>
  <c r="AM79"/>
  <c r="AF79"/>
  <c r="AQ79"/>
  <c r="AM81"/>
  <c r="AQ81"/>
  <c r="AE81"/>
  <c r="AF81"/>
  <c r="AM77"/>
  <c r="AQ77"/>
  <c r="AE77"/>
  <c r="AF77"/>
  <c r="AF78"/>
  <c r="AM78"/>
  <c r="AE78"/>
  <c r="AQ78"/>
  <c r="AE80"/>
  <c r="AM80"/>
  <c r="AF80"/>
  <c r="AQ80"/>
  <c r="AH68"/>
  <c r="AI74"/>
  <c r="AI75"/>
  <c r="AH70"/>
  <c r="AH73"/>
  <c r="AH69"/>
  <c r="AI68"/>
  <c r="AH74"/>
  <c r="AI73"/>
  <c r="AH76"/>
  <c r="AI72"/>
  <c r="AI71"/>
  <c r="AI76"/>
  <c r="AH75"/>
  <c r="AI70"/>
  <c r="AH72"/>
  <c r="AH71"/>
  <c r="AI69"/>
  <c r="AE70"/>
  <c r="AM70"/>
  <c r="AF70"/>
  <c r="AQ70"/>
  <c r="AF69"/>
  <c r="AE69"/>
  <c r="AM69"/>
  <c r="AQ69"/>
  <c r="AE72"/>
  <c r="AM72"/>
  <c r="AF72"/>
  <c r="AQ72"/>
  <c r="AF73"/>
  <c r="AE73"/>
  <c r="AM73"/>
  <c r="AQ73"/>
  <c r="AE68"/>
  <c r="AM68"/>
  <c r="AF68"/>
  <c r="AQ68"/>
  <c r="AE76"/>
  <c r="AM76"/>
  <c r="AF76"/>
  <c r="AQ76"/>
  <c r="AE71"/>
  <c r="AM71"/>
  <c r="AF71"/>
  <c r="AQ71"/>
  <c r="AE74"/>
  <c r="AM74"/>
  <c r="AF74"/>
  <c r="AQ74"/>
  <c r="AE75"/>
  <c r="AM75"/>
  <c r="AF75"/>
  <c r="AQ75"/>
  <c r="AE52"/>
  <c r="AQ52"/>
  <c r="AM52"/>
  <c r="AF52"/>
  <c r="AE62"/>
  <c r="AM62"/>
  <c r="AF62"/>
  <c r="AQ62"/>
  <c r="AE54"/>
  <c r="AM54"/>
  <c r="AF54"/>
  <c r="AQ54"/>
  <c r="AE49"/>
  <c r="AQ49"/>
  <c r="AF49"/>
  <c r="AM49"/>
  <c r="AE63"/>
  <c r="AM63"/>
  <c r="AF63"/>
  <c r="AQ63"/>
  <c r="AF65"/>
  <c r="AE65"/>
  <c r="AM65"/>
  <c r="AQ65"/>
  <c r="AF61"/>
  <c r="AE61"/>
  <c r="AM61"/>
  <c r="AQ61"/>
  <c r="AE66"/>
  <c r="AM66"/>
  <c r="AF66"/>
  <c r="AQ66"/>
  <c r="AI61"/>
  <c r="AH61"/>
  <c r="AI62"/>
  <c r="AI63"/>
  <c r="AH57"/>
  <c r="AH60"/>
  <c r="AH59"/>
  <c r="AH64"/>
  <c r="AH65"/>
  <c r="AI57"/>
  <c r="AI65"/>
  <c r="AI59"/>
  <c r="AI67"/>
  <c r="AH62"/>
  <c r="AH63"/>
  <c r="AI66"/>
  <c r="AI60"/>
  <c r="AH67"/>
  <c r="AH66"/>
  <c r="AI64"/>
  <c r="AE57"/>
  <c r="AM57"/>
  <c r="AF57"/>
  <c r="AQ57"/>
  <c r="AE50"/>
  <c r="AM50"/>
  <c r="AF50"/>
  <c r="AQ50"/>
  <c r="AF55"/>
  <c r="AM55"/>
  <c r="AE55"/>
  <c r="AQ55"/>
  <c r="AQ56"/>
  <c r="AE56"/>
  <c r="AM56"/>
  <c r="AF56"/>
  <c r="AF60"/>
  <c r="AE60"/>
  <c r="AM60"/>
  <c r="AQ60"/>
  <c r="AQ51"/>
  <c r="AM51"/>
  <c r="AF51"/>
  <c r="AE51"/>
  <c r="AQ53"/>
  <c r="AE53"/>
  <c r="AM53"/>
  <c r="AF53"/>
  <c r="AE59"/>
  <c r="AM59"/>
  <c r="AF59"/>
  <c r="AQ59"/>
  <c r="AE67"/>
  <c r="AM67"/>
  <c r="AF67"/>
  <c r="AQ67"/>
  <c r="AM58"/>
  <c r="AQ58"/>
  <c r="AE58"/>
  <c r="AF58"/>
  <c r="AF64"/>
  <c r="AE64"/>
  <c r="AM64"/>
  <c r="AQ64"/>
  <c r="AH58"/>
  <c r="AI58"/>
  <c r="AH56"/>
  <c r="AI56"/>
  <c r="AH55"/>
  <c r="AI55"/>
  <c r="AI54"/>
  <c r="AH54"/>
  <c r="AH53"/>
  <c r="AI53"/>
  <c r="AH52"/>
  <c r="AI52"/>
  <c r="AH51"/>
  <c r="AI51"/>
  <c r="AH50"/>
  <c r="AI50"/>
  <c r="AI49"/>
  <c r="AH49"/>
  <c r="AE47"/>
  <c r="AM47"/>
  <c r="AF47"/>
  <c r="AQ47"/>
  <c r="AE48"/>
  <c r="AQ48"/>
  <c r="AM48"/>
  <c r="AF48"/>
  <c r="AI48"/>
  <c r="AH48"/>
  <c r="AH47"/>
  <c r="AI47"/>
  <c r="AE242"/>
  <c r="AF242"/>
  <c r="AM242"/>
  <c r="AQ242"/>
  <c r="AF170"/>
  <c r="AE170"/>
  <c r="AM170"/>
  <c r="AQ170"/>
  <c r="AM168"/>
  <c r="AQ168"/>
  <c r="AE168"/>
  <c r="AF168"/>
  <c r="AF169"/>
  <c r="AE169"/>
  <c r="AM169"/>
  <c r="AQ169"/>
  <c r="AH170"/>
  <c r="AI170"/>
  <c r="AI169"/>
  <c r="AH169"/>
  <c r="AH168"/>
  <c r="AI168"/>
  <c r="AE120"/>
  <c r="AQ120"/>
  <c r="AM120"/>
  <c r="AF120"/>
  <c r="AE119"/>
  <c r="AQ119"/>
  <c r="AF119"/>
  <c r="AM119"/>
  <c r="AE113"/>
  <c r="AQ113"/>
  <c r="AM113"/>
  <c r="AF113"/>
  <c r="AF122"/>
  <c r="AE122"/>
  <c r="AM122"/>
  <c r="AQ122"/>
  <c r="AI113"/>
  <c r="AH113"/>
  <c r="AI122"/>
  <c r="AH122"/>
  <c r="AI120"/>
  <c r="AH120"/>
  <c r="AH119"/>
  <c r="AM118"/>
  <c r="AE118"/>
  <c r="AF118"/>
  <c r="AQ118"/>
  <c r="AI119"/>
  <c r="AE117"/>
  <c r="AM117"/>
  <c r="AQ117"/>
  <c r="AF117"/>
  <c r="AH118"/>
  <c r="AI118"/>
  <c r="AI117"/>
  <c r="AH117"/>
  <c r="AF115"/>
  <c r="AQ115"/>
  <c r="AE115"/>
  <c r="AM115"/>
  <c r="AE116"/>
  <c r="AF116"/>
  <c r="AM116"/>
  <c r="AQ116"/>
  <c r="AI116"/>
  <c r="AH116"/>
  <c r="AF114"/>
  <c r="AE114"/>
  <c r="AM114"/>
  <c r="AQ114"/>
  <c r="AF121"/>
  <c r="AE121"/>
  <c r="AM121"/>
  <c r="AQ121"/>
  <c r="AI115"/>
  <c r="AH115"/>
  <c r="AI114"/>
  <c r="AH114"/>
  <c r="AH121"/>
  <c r="AE123"/>
  <c r="AF123"/>
  <c r="AM123"/>
  <c r="AQ123"/>
  <c r="AI121"/>
  <c r="AF124"/>
  <c r="AM124"/>
  <c r="AQ124"/>
  <c r="AE124"/>
  <c r="AE126"/>
  <c r="AM126"/>
  <c r="AF126"/>
  <c r="AQ126"/>
  <c r="AI124"/>
  <c r="AH124"/>
  <c r="AH126"/>
  <c r="AI126"/>
  <c r="AQ130"/>
  <c r="AF130"/>
  <c r="AM130"/>
  <c r="AM131"/>
  <c r="AE131"/>
  <c r="AF131"/>
  <c r="AQ131"/>
  <c r="AI131"/>
  <c r="AH131"/>
  <c r="AH130"/>
  <c r="AI130"/>
  <c r="AE129"/>
  <c r="AF129"/>
  <c r="AM129"/>
  <c r="AQ129"/>
  <c r="AM128"/>
  <c r="AE128"/>
  <c r="AF128"/>
  <c r="AQ128"/>
  <c r="AM127"/>
  <c r="AE127"/>
  <c r="AF127"/>
  <c r="AQ127"/>
  <c r="AH129"/>
  <c r="AI129"/>
  <c r="AI128"/>
  <c r="AH128"/>
  <c r="AH127"/>
  <c r="AI127"/>
  <c r="AI192"/>
  <c r="AI149"/>
  <c r="AI217"/>
  <c r="AI112"/>
  <c r="AI190"/>
  <c r="AI238"/>
  <c r="AI111"/>
  <c r="AI143"/>
  <c r="AI163"/>
  <c r="AI213"/>
  <c r="AI227"/>
  <c r="AI138"/>
  <c r="AI208"/>
  <c r="AI151"/>
  <c r="AI204"/>
  <c r="AI172"/>
  <c r="AI157"/>
  <c r="AI231"/>
  <c r="AI167"/>
  <c r="AI155"/>
  <c r="AI146"/>
  <c r="AI181"/>
  <c r="AI240"/>
  <c r="AI239"/>
  <c r="AI199"/>
  <c r="AI140"/>
  <c r="AI214"/>
  <c r="AI243"/>
  <c r="AI203"/>
  <c r="AI222"/>
  <c r="AI177"/>
  <c r="AI210"/>
  <c r="AI132"/>
  <c r="AI191"/>
  <c r="AI164"/>
  <c r="AI150"/>
  <c r="AI110"/>
  <c r="AI236"/>
  <c r="AI230"/>
  <c r="AI221"/>
  <c r="AI135"/>
  <c r="AI153"/>
  <c r="AI154"/>
  <c r="AI162"/>
  <c r="AI165"/>
  <c r="AI176"/>
  <c r="AI205"/>
  <c r="AI142"/>
  <c r="AI148"/>
  <c r="AI207"/>
  <c r="AI198"/>
  <c r="AI234"/>
  <c r="AI194"/>
  <c r="AI197"/>
  <c r="AI144"/>
  <c r="AI225"/>
  <c r="AI209"/>
  <c r="AI182"/>
  <c r="AI136"/>
  <c r="AI184"/>
  <c r="AI179"/>
  <c r="AI175"/>
  <c r="AI211"/>
  <c r="AI242"/>
  <c r="AI188"/>
  <c r="AI200"/>
  <c r="AI195"/>
  <c r="AI223"/>
  <c r="AI228"/>
  <c r="AI147"/>
  <c r="AI220"/>
  <c r="AI226"/>
  <c r="AI215"/>
  <c r="AI158"/>
  <c r="AI212"/>
  <c r="AI141"/>
  <c r="AI187"/>
  <c r="AI218"/>
  <c r="AI206"/>
  <c r="AI123"/>
  <c r="AI235"/>
  <c r="AI233"/>
  <c r="AI219"/>
  <c r="AI232"/>
  <c r="AI109"/>
  <c r="AI193"/>
  <c r="AI174"/>
  <c r="AI173"/>
  <c r="AI241"/>
  <c r="AI166"/>
  <c r="AI134"/>
  <c r="AI145"/>
  <c r="AI229"/>
  <c r="AI216"/>
  <c r="AI224"/>
  <c r="AI133"/>
  <c r="AI139"/>
  <c r="AI196"/>
  <c r="AI152"/>
  <c r="AI171"/>
  <c r="AI137"/>
  <c r="AI189"/>
  <c r="AF132"/>
  <c r="AE132"/>
  <c r="AM132"/>
  <c r="AQ132"/>
  <c r="AF133"/>
  <c r="AM133"/>
  <c r="AQ133"/>
  <c r="AE133"/>
  <c r="AH133"/>
  <c r="AH132"/>
  <c r="AE135"/>
  <c r="AM135"/>
  <c r="AQ135"/>
  <c r="AF135"/>
  <c r="AM134"/>
  <c r="AQ134"/>
  <c r="AF134"/>
  <c r="AE134"/>
  <c r="AH134"/>
  <c r="AH135"/>
  <c r="AE139"/>
  <c r="AF139"/>
  <c r="AM139"/>
  <c r="AQ139"/>
  <c r="AF140"/>
  <c r="AE140"/>
  <c r="AM140"/>
  <c r="AQ140"/>
  <c r="AE138"/>
  <c r="AM138"/>
  <c r="AF138"/>
  <c r="AQ138"/>
  <c r="AE141"/>
  <c r="AF141"/>
  <c r="AQ141"/>
  <c r="AM141"/>
  <c r="AH141"/>
  <c r="AH140"/>
  <c r="AH139"/>
  <c r="AH138"/>
  <c r="AF137"/>
  <c r="AE137"/>
  <c r="AM137"/>
  <c r="AQ137"/>
  <c r="AE136"/>
  <c r="AF136"/>
  <c r="AQ136"/>
  <c r="AM136"/>
  <c r="AH136"/>
  <c r="AH137"/>
  <c r="AM161"/>
  <c r="AQ161"/>
  <c r="AE161"/>
  <c r="AF161"/>
  <c r="AF159"/>
  <c r="AE159"/>
  <c r="AQ159"/>
  <c r="AM159"/>
  <c r="AF158"/>
  <c r="AM158"/>
  <c r="AE158"/>
  <c r="AQ158"/>
  <c r="AF160"/>
  <c r="AM160"/>
  <c r="AE160"/>
  <c r="AQ160"/>
  <c r="AH161"/>
  <c r="AH160"/>
  <c r="AH159"/>
  <c r="AE157"/>
  <c r="AF157"/>
  <c r="AM157"/>
  <c r="AQ157"/>
  <c r="AH158"/>
  <c r="AE162"/>
  <c r="AM162"/>
  <c r="AF162"/>
  <c r="AQ162"/>
  <c r="AH157"/>
  <c r="AH162"/>
  <c r="AE155"/>
  <c r="AM155"/>
  <c r="AQ155"/>
  <c r="AF155"/>
  <c r="AM144"/>
  <c r="AQ144"/>
  <c r="AE144"/>
  <c r="AF144"/>
  <c r="AM145"/>
  <c r="AF145"/>
  <c r="AQ145"/>
  <c r="AE145"/>
  <c r="AE156"/>
  <c r="AF156"/>
  <c r="AQ156"/>
  <c r="AM156"/>
  <c r="AH156"/>
  <c r="AH155"/>
  <c r="AH144"/>
  <c r="AH145"/>
  <c r="AE152"/>
  <c r="AM152"/>
  <c r="AQ152"/>
  <c r="AF152"/>
  <c r="AE153"/>
  <c r="AM153"/>
  <c r="AF153"/>
  <c r="AQ153"/>
  <c r="AE151"/>
  <c r="AM151"/>
  <c r="AF151"/>
  <c r="AQ151"/>
  <c r="AF154"/>
  <c r="AE154"/>
  <c r="AM154"/>
  <c r="AQ154"/>
  <c r="AH154"/>
  <c r="AH153"/>
  <c r="AH151"/>
  <c r="AH152"/>
  <c r="AF150"/>
  <c r="AE150"/>
  <c r="AQ150"/>
  <c r="AM150"/>
  <c r="AE148"/>
  <c r="AM148"/>
  <c r="AF148"/>
  <c r="AQ148"/>
  <c r="AM149"/>
  <c r="AF149"/>
  <c r="AQ149"/>
  <c r="AE149"/>
  <c r="AH150"/>
  <c r="AH149"/>
  <c r="AH148"/>
  <c r="AM147"/>
  <c r="AF147"/>
  <c r="AQ147"/>
  <c r="AE147"/>
  <c r="AE146"/>
  <c r="AQ146"/>
  <c r="AM146"/>
  <c r="AF146"/>
  <c r="AH147"/>
  <c r="AH146"/>
  <c r="AM179"/>
  <c r="AE179"/>
  <c r="AQ179"/>
  <c r="AF179"/>
  <c r="AE182"/>
  <c r="AQ182"/>
  <c r="AM182"/>
  <c r="AF182"/>
  <c r="AE180"/>
  <c r="AM180"/>
  <c r="AF180"/>
  <c r="AQ180"/>
  <c r="AF178"/>
  <c r="AE178"/>
  <c r="AQ178"/>
  <c r="AM178"/>
  <c r="AE177"/>
  <c r="AF177"/>
  <c r="AM177"/>
  <c r="AQ177"/>
  <c r="AE183"/>
  <c r="AM183"/>
  <c r="AF183"/>
  <c r="AQ183"/>
  <c r="AH178"/>
  <c r="AH177"/>
  <c r="AH180"/>
  <c r="AH179"/>
  <c r="AH183"/>
  <c r="AH182"/>
  <c r="AM163"/>
  <c r="AE163"/>
  <c r="AQ163"/>
  <c r="AF163"/>
  <c r="AM142"/>
  <c r="AE142"/>
  <c r="AQ142"/>
  <c r="AF142"/>
  <c r="AM143"/>
  <c r="AE143"/>
  <c r="AQ143"/>
  <c r="AF143"/>
  <c r="AH143"/>
  <c r="AH142"/>
  <c r="AE174"/>
  <c r="AM174"/>
  <c r="AF174"/>
  <c r="AQ174"/>
  <c r="AE172"/>
  <c r="AF172"/>
  <c r="AQ172"/>
  <c r="AM172"/>
  <c r="AF175"/>
  <c r="AE175"/>
  <c r="AQ175"/>
  <c r="AM175"/>
  <c r="AM164"/>
  <c r="AF164"/>
  <c r="AE164"/>
  <c r="AQ164"/>
  <c r="AF165"/>
  <c r="AE165"/>
  <c r="AQ165"/>
  <c r="AM165"/>
  <c r="AE173"/>
  <c r="AM173"/>
  <c r="AQ173"/>
  <c r="AF173"/>
  <c r="AE167"/>
  <c r="AM167"/>
  <c r="AQ167"/>
  <c r="AF167"/>
  <c r="AE171"/>
  <c r="AQ171"/>
  <c r="AM171"/>
  <c r="AF171"/>
  <c r="AE166"/>
  <c r="AF166"/>
  <c r="AM166"/>
  <c r="AQ166"/>
  <c r="AH163"/>
  <c r="AH166"/>
  <c r="AH173"/>
  <c r="AH172"/>
  <c r="AH171"/>
  <c r="AH167"/>
  <c r="AH165"/>
  <c r="AH164"/>
  <c r="AQ181"/>
  <c r="AM181"/>
  <c r="AH174"/>
  <c r="AH175"/>
  <c r="AE176"/>
  <c r="AQ176"/>
  <c r="AM176"/>
  <c r="AF176"/>
  <c r="AH176"/>
  <c r="AE181"/>
  <c r="AE187"/>
  <c r="AF187"/>
  <c r="AQ187"/>
  <c r="AM187"/>
  <c r="AH181"/>
  <c r="AH187"/>
  <c r="AE185"/>
  <c r="AQ185"/>
  <c r="AF185"/>
  <c r="AM185"/>
  <c r="AF184"/>
  <c r="AM184"/>
  <c r="AE184"/>
  <c r="AQ184"/>
  <c r="AF186"/>
  <c r="AQ186"/>
  <c r="AM186"/>
  <c r="AE186"/>
  <c r="AH185"/>
  <c r="AH184"/>
  <c r="AF188"/>
  <c r="AE188"/>
  <c r="AM188"/>
  <c r="AQ188"/>
  <c r="AH186"/>
  <c r="AH188"/>
  <c r="AE189"/>
  <c r="AF189"/>
  <c r="AQ189"/>
  <c r="AM189"/>
  <c r="AH189"/>
  <c r="AQ191"/>
  <c r="AE191"/>
  <c r="AF190"/>
  <c r="AM190"/>
  <c r="AQ190"/>
  <c r="AE190"/>
  <c r="AF191"/>
  <c r="AH190"/>
  <c r="AH191"/>
  <c r="AE192"/>
  <c r="AF192"/>
  <c r="AM192"/>
  <c r="AQ192"/>
  <c r="AE193"/>
  <c r="AF193"/>
  <c r="AM193"/>
  <c r="AQ193"/>
  <c r="AE194"/>
  <c r="AQ194"/>
  <c r="AF194"/>
  <c r="AM194"/>
  <c r="AM197"/>
  <c r="AQ197"/>
  <c r="AE197"/>
  <c r="AF197"/>
  <c r="AM195"/>
  <c r="AF195"/>
  <c r="AE195"/>
  <c r="AQ195"/>
  <c r="AF196"/>
  <c r="AE196"/>
  <c r="AM196"/>
  <c r="AQ196"/>
  <c r="AH196"/>
  <c r="AH195"/>
  <c r="AH194"/>
  <c r="AF200"/>
  <c r="AM200"/>
  <c r="AE200"/>
  <c r="AQ200"/>
  <c r="AE201"/>
  <c r="AM201"/>
  <c r="AQ201"/>
  <c r="AF201"/>
  <c r="AM202"/>
  <c r="AF202"/>
  <c r="AE202"/>
  <c r="AQ202"/>
  <c r="AH202"/>
  <c r="AH200"/>
  <c r="AH201"/>
  <c r="AF198"/>
  <c r="AE198"/>
  <c r="AM198"/>
  <c r="AQ198"/>
  <c r="AE199"/>
  <c r="AF199"/>
  <c r="AM199"/>
  <c r="AQ199"/>
  <c r="AM208"/>
  <c r="AE208"/>
  <c r="AQ208"/>
  <c r="AF208"/>
  <c r="AF205"/>
  <c r="AE205"/>
  <c r="AM205"/>
  <c r="AQ205"/>
  <c r="AH205"/>
  <c r="AM207"/>
  <c r="AQ207"/>
  <c r="AF207"/>
  <c r="AE207"/>
  <c r="AF203"/>
  <c r="AM203"/>
  <c r="AE203"/>
  <c r="AQ203"/>
  <c r="AM204"/>
  <c r="AE204"/>
  <c r="AF204"/>
  <c r="AQ204"/>
  <c r="AH208"/>
  <c r="AH204"/>
  <c r="AH203"/>
  <c r="AE211"/>
  <c r="AE209"/>
  <c r="AM209"/>
  <c r="AF209"/>
  <c r="AQ209"/>
  <c r="AM210"/>
  <c r="AF210"/>
  <c r="AE210"/>
  <c r="AQ210"/>
  <c r="AM211"/>
  <c r="AQ211"/>
  <c r="AH210"/>
  <c r="AH209"/>
  <c r="AQ213"/>
  <c r="AE213"/>
  <c r="AF213"/>
  <c r="AM213"/>
  <c r="AH211"/>
  <c r="AF212"/>
  <c r="AM212"/>
  <c r="AQ212"/>
  <c r="AE212"/>
  <c r="AM214"/>
  <c r="AQ214"/>
  <c r="AF214"/>
  <c r="AE214"/>
  <c r="AH212"/>
  <c r="AH214"/>
  <c r="AH213"/>
  <c r="AF109"/>
  <c r="AM109"/>
  <c r="AQ109"/>
  <c r="AE109"/>
  <c r="AE217"/>
  <c r="AF217"/>
  <c r="AM217"/>
  <c r="AQ217"/>
  <c r="AF112"/>
  <c r="AE112"/>
  <c r="AQ112"/>
  <c r="AM112"/>
  <c r="AF110"/>
  <c r="AE110"/>
  <c r="AQ110"/>
  <c r="AM110"/>
  <c r="AE218"/>
  <c r="AQ218"/>
  <c r="AM218"/>
  <c r="AF218"/>
  <c r="AF219"/>
  <c r="AQ219"/>
  <c r="AM219"/>
  <c r="AE219"/>
  <c r="AE215"/>
  <c r="AF215"/>
  <c r="AQ215"/>
  <c r="AM215"/>
  <c r="AM111"/>
  <c r="AE111"/>
  <c r="AQ111"/>
  <c r="AF111"/>
  <c r="AM216"/>
  <c r="AE216"/>
  <c r="AF216"/>
  <c r="AQ216"/>
  <c r="AH216"/>
  <c r="AH218"/>
  <c r="AH217"/>
  <c r="AH215"/>
  <c r="AH219"/>
  <c r="AH110"/>
  <c r="AH109"/>
  <c r="AH112"/>
  <c r="AH111"/>
  <c r="AE220"/>
  <c r="AM220"/>
  <c r="AQ220"/>
  <c r="AF220"/>
  <c r="AH220"/>
  <c r="AE221"/>
  <c r="AM221"/>
  <c r="AF221"/>
  <c r="AQ221"/>
  <c r="AE222"/>
  <c r="AM222"/>
  <c r="AF222"/>
  <c r="AQ222"/>
  <c r="AH222"/>
  <c r="AH221"/>
  <c r="AF223"/>
  <c r="AM223"/>
  <c r="AQ223"/>
  <c r="AE223"/>
  <c r="AH223"/>
  <c r="AE224"/>
  <c r="AF224"/>
  <c r="AM224"/>
  <c r="AQ224"/>
  <c r="AE225"/>
  <c r="AF225"/>
  <c r="AM225"/>
  <c r="AQ225"/>
  <c r="AH224"/>
  <c r="AH225"/>
  <c r="AM229"/>
  <c r="AQ229"/>
  <c r="AE229"/>
  <c r="AF229"/>
  <c r="AH229"/>
  <c r="AF227"/>
  <c r="AQ227"/>
  <c r="AM227"/>
  <c r="AE227"/>
  <c r="AF228"/>
  <c r="AQ228"/>
  <c r="AM228"/>
  <c r="AE228"/>
  <c r="AH228"/>
  <c r="AH227"/>
  <c r="AM226"/>
  <c r="AF226"/>
  <c r="AE226"/>
  <c r="AQ226"/>
  <c r="AH226"/>
  <c r="AE230"/>
  <c r="AM230"/>
  <c r="AF230"/>
  <c r="AQ230"/>
  <c r="AQ241"/>
  <c r="AF241"/>
  <c r="AM241"/>
  <c r="AE241"/>
  <c r="AH230"/>
  <c r="AH241"/>
  <c r="AE240"/>
  <c r="AF240"/>
  <c r="AQ240"/>
  <c r="AM240"/>
  <c r="AE238"/>
  <c r="AM238"/>
  <c r="AF238"/>
  <c r="AQ238"/>
  <c r="AE239"/>
  <c r="AF239"/>
  <c r="AQ239"/>
  <c r="AM239"/>
  <c r="AE235"/>
  <c r="AF235"/>
  <c r="AQ235"/>
  <c r="AM235"/>
  <c r="AH238"/>
  <c r="AE236"/>
  <c r="AM236"/>
  <c r="AF236"/>
  <c r="AQ236"/>
  <c r="AE231"/>
  <c r="AF231"/>
  <c r="AQ231"/>
  <c r="AM231"/>
  <c r="AM237"/>
  <c r="AQ237"/>
  <c r="AF237"/>
  <c r="AE237"/>
  <c r="AH237"/>
  <c r="AH236"/>
  <c r="AH231"/>
  <c r="AE206"/>
  <c r="AF206"/>
  <c r="AM206"/>
  <c r="AQ206"/>
  <c r="AE232"/>
  <c r="AF232"/>
  <c r="AM232"/>
  <c r="AQ232"/>
  <c r="AH240"/>
  <c r="AH123"/>
  <c r="AH207"/>
  <c r="AH239"/>
  <c r="AH192"/>
  <c r="AH199"/>
  <c r="AH198"/>
  <c r="AH235"/>
  <c r="AH234"/>
  <c r="AH233"/>
  <c r="AH206"/>
  <c r="AH232"/>
  <c r="AH242"/>
  <c r="AH193"/>
  <c r="AH243"/>
  <c r="AH197"/>
  <c r="AM86"/>
  <c r="AQ86"/>
  <c r="AE234"/>
  <c r="AF234"/>
  <c r="AM234"/>
  <c r="AQ234"/>
  <c r="AE233"/>
  <c r="AF233"/>
  <c r="AM233"/>
  <c r="AQ233"/>
  <c r="AE243"/>
  <c r="AF243"/>
  <c r="AM243"/>
  <c r="AQ243"/>
  <c r="F5" i="15"/>
  <c r="H5"/>
  <c r="G5"/>
  <c r="I5"/>
  <c r="AP237" i="1" l="1"/>
  <c r="AP231"/>
  <c r="AP236"/>
  <c r="AP238"/>
  <c r="AP224"/>
  <c r="AP222"/>
  <c r="AP221"/>
  <c r="AP109"/>
  <c r="AP210"/>
  <c r="AP209"/>
  <c r="AP205"/>
  <c r="AP208"/>
  <c r="AP202"/>
  <c r="AP201"/>
  <c r="AP200"/>
  <c r="AP191"/>
  <c r="AP190"/>
  <c r="AP186"/>
  <c r="AP184"/>
  <c r="AP185"/>
  <c r="AP187"/>
  <c r="AP166"/>
  <c r="AP183"/>
  <c r="AP177"/>
  <c r="AP178"/>
  <c r="AP180"/>
  <c r="AP182"/>
  <c r="AP179"/>
  <c r="AP146"/>
  <c r="AP147"/>
  <c r="AP154"/>
  <c r="AP153"/>
  <c r="AP145"/>
  <c r="AP144"/>
  <c r="AP162"/>
  <c r="AP157"/>
  <c r="AP160"/>
  <c r="AP158"/>
  <c r="AP159"/>
  <c r="AP161"/>
  <c r="AP141"/>
  <c r="AP121"/>
  <c r="AP169"/>
  <c r="AP168"/>
  <c r="AP170"/>
  <c r="AP47"/>
  <c r="AP64"/>
  <c r="AP67"/>
  <c r="AP60"/>
  <c r="AP50"/>
  <c r="AP63"/>
  <c r="AP75"/>
  <c r="AP74"/>
  <c r="AP71"/>
  <c r="AP76"/>
  <c r="AP73"/>
  <c r="AP72"/>
  <c r="AP70"/>
  <c r="AP80"/>
  <c r="AP81"/>
  <c r="AP44"/>
  <c r="AP39"/>
  <c r="AP43"/>
  <c r="AP99"/>
  <c r="AP93"/>
  <c r="AP94"/>
  <c r="AP95"/>
  <c r="AP102"/>
  <c r="AP100"/>
  <c r="AP103"/>
  <c r="AP5"/>
  <c r="AP4"/>
  <c r="AP6"/>
  <c r="AP85"/>
  <c r="AP84"/>
  <c r="AP15"/>
  <c r="AP16"/>
  <c r="AP13"/>
  <c r="AP14"/>
  <c r="AP24"/>
  <c r="AP36"/>
  <c r="AP31"/>
  <c r="AP37"/>
  <c r="AP25"/>
  <c r="AJ125"/>
  <c r="AR125" s="1"/>
  <c r="AK125"/>
  <c r="AJ33"/>
  <c r="AJ26"/>
  <c r="AR26" s="1"/>
  <c r="AJ23"/>
  <c r="AR23" s="1"/>
  <c r="AJ27"/>
  <c r="AR27" s="1"/>
  <c r="AJ31"/>
  <c r="AR31" s="1"/>
  <c r="AJ38"/>
  <c r="AR38" s="1"/>
  <c r="AJ32"/>
  <c r="AR32" s="1"/>
  <c r="AJ28"/>
  <c r="AR28" s="1"/>
  <c r="AJ34"/>
  <c r="AR34" s="1"/>
  <c r="AJ24"/>
  <c r="AR24" s="1"/>
  <c r="AJ35"/>
  <c r="AR35" s="1"/>
  <c r="AJ25"/>
  <c r="AR25" s="1"/>
  <c r="AJ30"/>
  <c r="AR30" s="1"/>
  <c r="AJ37"/>
  <c r="AR37" s="1"/>
  <c r="AJ29"/>
  <c r="AR29" s="1"/>
  <c r="AJ36"/>
  <c r="AR36" s="1"/>
  <c r="AJ22"/>
  <c r="AR22" s="1"/>
  <c r="AJ20"/>
  <c r="AJ21"/>
  <c r="AR21" s="1"/>
  <c r="AJ19"/>
  <c r="AR19" s="1"/>
  <c r="AJ13"/>
  <c r="AR13" s="1"/>
  <c r="AJ16"/>
  <c r="AR16" s="1"/>
  <c r="AJ18"/>
  <c r="AR18" s="1"/>
  <c r="AJ15"/>
  <c r="AR15" s="1"/>
  <c r="AJ17"/>
  <c r="AR17" s="1"/>
  <c r="AJ14"/>
  <c r="AR14" s="1"/>
  <c r="AJ84"/>
  <c r="AR84" s="1"/>
  <c r="AJ88"/>
  <c r="AR88" s="1"/>
  <c r="AJ87"/>
  <c r="AR87" s="1"/>
  <c r="AJ12"/>
  <c r="AR12" s="1"/>
  <c r="AJ11"/>
  <c r="AR11" s="1"/>
  <c r="AJ85"/>
  <c r="AR85" s="1"/>
  <c r="AJ86"/>
  <c r="AR86" s="1"/>
  <c r="AJ7"/>
  <c r="AR7" s="1"/>
  <c r="AJ8"/>
  <c r="AR8" s="1"/>
  <c r="AJ9"/>
  <c r="AR9" s="1"/>
  <c r="AJ10"/>
  <c r="AR10" s="1"/>
  <c r="AJ6"/>
  <c r="AR6" s="1"/>
  <c r="AJ5"/>
  <c r="AR5" s="1"/>
  <c r="AJ4"/>
  <c r="AR4" s="1"/>
  <c r="AJ2"/>
  <c r="AR2" s="1"/>
  <c r="AJ3"/>
  <c r="AR3" s="1"/>
  <c r="AJ108"/>
  <c r="AR108" s="1"/>
  <c r="AJ107"/>
  <c r="AR107" s="1"/>
  <c r="AJ105"/>
  <c r="AJ106"/>
  <c r="AR106" s="1"/>
  <c r="AJ104"/>
  <c r="AR104" s="1"/>
  <c r="AJ103"/>
  <c r="AR103" s="1"/>
  <c r="AJ102"/>
  <c r="AR102" s="1"/>
  <c r="AJ101"/>
  <c r="AR101" s="1"/>
  <c r="AJ100"/>
  <c r="AJ99"/>
  <c r="AR99" s="1"/>
  <c r="AJ98"/>
  <c r="AJ96"/>
  <c r="AK96" s="1"/>
  <c r="AJ97"/>
  <c r="AR97" s="1"/>
  <c r="AJ95"/>
  <c r="AR95" s="1"/>
  <c r="AJ94"/>
  <c r="AJ93"/>
  <c r="AR93" s="1"/>
  <c r="AJ89"/>
  <c r="AR89" s="1"/>
  <c r="AJ90"/>
  <c r="AR90" s="1"/>
  <c r="AJ91"/>
  <c r="AR91" s="1"/>
  <c r="AJ92"/>
  <c r="AR92" s="1"/>
  <c r="AJ40"/>
  <c r="AJ43"/>
  <c r="AR43" s="1"/>
  <c r="AJ41"/>
  <c r="AR41" s="1"/>
  <c r="AJ44"/>
  <c r="AR44" s="1"/>
  <c r="AJ42"/>
  <c r="AR42" s="1"/>
  <c r="AJ45"/>
  <c r="AR45" s="1"/>
  <c r="AJ39"/>
  <c r="AR39" s="1"/>
  <c r="AJ46"/>
  <c r="AR46" s="1"/>
  <c r="AJ82"/>
  <c r="AR82" s="1"/>
  <c r="AJ83"/>
  <c r="AR83" s="1"/>
  <c r="AJ78"/>
  <c r="AR78" s="1"/>
  <c r="AJ81"/>
  <c r="AR81" s="1"/>
  <c r="AJ77"/>
  <c r="AR77" s="1"/>
  <c r="AJ79"/>
  <c r="AR79" s="1"/>
  <c r="AJ80"/>
  <c r="AR80" s="1"/>
  <c r="AJ70"/>
  <c r="AR70" s="1"/>
  <c r="AJ74"/>
  <c r="AR74" s="1"/>
  <c r="AJ68"/>
  <c r="AR68" s="1"/>
  <c r="AJ72"/>
  <c r="AR72" s="1"/>
  <c r="AJ76"/>
  <c r="AR76" s="1"/>
  <c r="AJ69"/>
  <c r="AR69" s="1"/>
  <c r="AJ75"/>
  <c r="AR75" s="1"/>
  <c r="AJ71"/>
  <c r="AR71" s="1"/>
  <c r="AJ73"/>
  <c r="AR73" s="1"/>
  <c r="AJ62"/>
  <c r="AR62" s="1"/>
  <c r="AJ66"/>
  <c r="AR66" s="1"/>
  <c r="AJ57"/>
  <c r="AR57" s="1"/>
  <c r="AJ59"/>
  <c r="AR59" s="1"/>
  <c r="AJ67"/>
  <c r="AR67" s="1"/>
  <c r="AJ63"/>
  <c r="AR63" s="1"/>
  <c r="AJ60"/>
  <c r="AR60" s="1"/>
  <c r="AJ65"/>
  <c r="AR65" s="1"/>
  <c r="AJ61"/>
  <c r="AR61" s="1"/>
  <c r="AJ64"/>
  <c r="AR64" s="1"/>
  <c r="AJ58"/>
  <c r="AJ55"/>
  <c r="AJ56"/>
  <c r="AR56" s="1"/>
  <c r="AJ53"/>
  <c r="AJ54"/>
  <c r="AR54" s="1"/>
  <c r="AJ51"/>
  <c r="AJ52"/>
  <c r="AR52" s="1"/>
  <c r="AJ50"/>
  <c r="AJ48"/>
  <c r="AJ49"/>
  <c r="AR49" s="1"/>
  <c r="AJ47"/>
  <c r="AR47" s="1"/>
  <c r="AJ169"/>
  <c r="AJ170"/>
  <c r="AR170" s="1"/>
  <c r="AJ168"/>
  <c r="AJ113"/>
  <c r="AR113" s="1"/>
  <c r="AJ122"/>
  <c r="AR122" s="1"/>
  <c r="AJ120"/>
  <c r="AR120" s="1"/>
  <c r="AJ119"/>
  <c r="AR119" s="1"/>
  <c r="AJ118"/>
  <c r="AR118" s="1"/>
  <c r="AJ117"/>
  <c r="AJ116"/>
  <c r="AR116" s="1"/>
  <c r="AJ115"/>
  <c r="AR115" s="1"/>
  <c r="AJ114"/>
  <c r="AJ121"/>
  <c r="AR121" s="1"/>
  <c r="AJ124"/>
  <c r="AR124" s="1"/>
  <c r="AJ126"/>
  <c r="AR126" s="1"/>
  <c r="AJ130"/>
  <c r="AJ131"/>
  <c r="AR131" s="1"/>
  <c r="AJ128"/>
  <c r="AJ129"/>
  <c r="AR129" s="1"/>
  <c r="AJ127"/>
  <c r="AK127" s="1"/>
  <c r="AJ132"/>
  <c r="AJ133"/>
  <c r="AR133" s="1"/>
  <c r="AJ135"/>
  <c r="AR135" s="1"/>
  <c r="AJ134"/>
  <c r="AR134" s="1"/>
  <c r="AJ141"/>
  <c r="AJ140"/>
  <c r="AJ138"/>
  <c r="AJ139"/>
  <c r="AR139" s="1"/>
  <c r="AJ137"/>
  <c r="AR137" s="1"/>
  <c r="AJ136"/>
  <c r="AJ161"/>
  <c r="AJ160"/>
  <c r="AR160" s="1"/>
  <c r="AJ158"/>
  <c r="AJ159"/>
  <c r="AR159" s="1"/>
  <c r="AJ157"/>
  <c r="AJ162"/>
  <c r="AJ155"/>
  <c r="AJ156"/>
  <c r="AR156" s="1"/>
  <c r="AJ144"/>
  <c r="AJ145"/>
  <c r="AR145" s="1"/>
  <c r="AJ153"/>
  <c r="AJ154"/>
  <c r="AR154" s="1"/>
  <c r="AJ151"/>
  <c r="AJ152"/>
  <c r="AR152" s="1"/>
  <c r="AJ150"/>
  <c r="AR150" s="1"/>
  <c r="AJ148"/>
  <c r="AJ149"/>
  <c r="AR149" s="1"/>
  <c r="AJ147"/>
  <c r="AJ146"/>
  <c r="AR146" s="1"/>
  <c r="AJ178"/>
  <c r="AJ177"/>
  <c r="AJ180"/>
  <c r="AJ179"/>
  <c r="AJ183"/>
  <c r="AJ182"/>
  <c r="AJ143"/>
  <c r="AR143" s="1"/>
  <c r="AJ142"/>
  <c r="AR142" s="1"/>
  <c r="AJ163"/>
  <c r="AJ166"/>
  <c r="AJ173"/>
  <c r="AJ171"/>
  <c r="AK171" s="1"/>
  <c r="AJ172"/>
  <c r="AR172" s="1"/>
  <c r="AJ167"/>
  <c r="AJ164"/>
  <c r="AJ165"/>
  <c r="AR165" s="1"/>
  <c r="AJ174"/>
  <c r="AJ175"/>
  <c r="AR175" s="1"/>
  <c r="AJ176"/>
  <c r="AR176" s="1"/>
  <c r="AJ181"/>
  <c r="AR181" s="1"/>
  <c r="AJ187"/>
  <c r="AJ184"/>
  <c r="AR184" s="1"/>
  <c r="AJ185"/>
  <c r="AR185" s="1"/>
  <c r="AJ186"/>
  <c r="AR186" s="1"/>
  <c r="AJ188"/>
  <c r="AR188" s="1"/>
  <c r="AJ189"/>
  <c r="AR189" s="1"/>
  <c r="AJ190"/>
  <c r="AR190" s="1"/>
  <c r="AJ191"/>
  <c r="AJ196"/>
  <c r="AJ194"/>
  <c r="AJ195"/>
  <c r="AR195" s="1"/>
  <c r="AJ202"/>
  <c r="AJ200"/>
  <c r="AJ201"/>
  <c r="AR201" s="1"/>
  <c r="AJ205"/>
  <c r="AJ208"/>
  <c r="AR208" s="1"/>
  <c r="AJ203"/>
  <c r="AJ204"/>
  <c r="AR204" s="1"/>
  <c r="AJ209"/>
  <c r="AR209" s="1"/>
  <c r="AJ210"/>
  <c r="AR210" s="1"/>
  <c r="AJ211"/>
  <c r="AR211" s="1"/>
  <c r="AJ212"/>
  <c r="AR212" s="1"/>
  <c r="AJ213"/>
  <c r="AJ214"/>
  <c r="AR214" s="1"/>
  <c r="AJ216"/>
  <c r="AJ217"/>
  <c r="AJ218"/>
  <c r="AR218" s="1"/>
  <c r="AJ215"/>
  <c r="AJ219"/>
  <c r="AJ110"/>
  <c r="AR110" s="1"/>
  <c r="AJ109"/>
  <c r="AJ112"/>
  <c r="AJ111"/>
  <c r="AR111" s="1"/>
  <c r="AJ220"/>
  <c r="AJ221"/>
  <c r="AJ222"/>
  <c r="AR222" s="1"/>
  <c r="AJ223"/>
  <c r="AJ224"/>
  <c r="AR224" s="1"/>
  <c r="AJ225"/>
  <c r="AR225" s="1"/>
  <c r="AJ229"/>
  <c r="AR229" s="1"/>
  <c r="AJ228"/>
  <c r="AR228" s="1"/>
  <c r="AJ227"/>
  <c r="AR227" s="1"/>
  <c r="AJ226"/>
  <c r="AR226" s="1"/>
  <c r="AJ230"/>
  <c r="AR230" s="1"/>
  <c r="AJ241"/>
  <c r="AR241" s="1"/>
  <c r="AJ238"/>
  <c r="AR238" s="1"/>
  <c r="AJ237"/>
  <c r="AR237" s="1"/>
  <c r="AJ236"/>
  <c r="AR236" s="1"/>
  <c r="AJ231"/>
  <c r="AR231" s="1"/>
  <c r="AJ232"/>
  <c r="AR232" s="1"/>
  <c r="AJ242"/>
  <c r="AR242" s="1"/>
  <c r="AJ193"/>
  <c r="AR193" s="1"/>
  <c r="AJ243"/>
  <c r="AR243" s="1"/>
  <c r="AJ197"/>
  <c r="AR197" s="1"/>
  <c r="AJ206"/>
  <c r="AR206" s="1"/>
  <c r="AJ233"/>
  <c r="AR233" s="1"/>
  <c r="AJ234"/>
  <c r="AR234" s="1"/>
  <c r="AJ235"/>
  <c r="AR235" s="1"/>
  <c r="AJ198"/>
  <c r="AR198" s="1"/>
  <c r="AJ199"/>
  <c r="AR199" s="1"/>
  <c r="AJ192"/>
  <c r="AR192" s="1"/>
  <c r="AJ239"/>
  <c r="AR239" s="1"/>
  <c r="AJ207"/>
  <c r="AR207" s="1"/>
  <c r="AJ123"/>
  <c r="AR123" s="1"/>
  <c r="AJ240"/>
  <c r="AR240" s="1"/>
  <c r="N5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AR96" i="1" l="1"/>
  <c r="AR40"/>
  <c r="AR171"/>
  <c r="AR127"/>
  <c r="AK223"/>
  <c r="AR223"/>
  <c r="AK221"/>
  <c r="AR221"/>
  <c r="AK220"/>
  <c r="AR220"/>
  <c r="AK112"/>
  <c r="AR112"/>
  <c r="AK109"/>
  <c r="AR109"/>
  <c r="AK219"/>
  <c r="AR219"/>
  <c r="AK215"/>
  <c r="AR215"/>
  <c r="AK217"/>
  <c r="AR217"/>
  <c r="AK216"/>
  <c r="AR216"/>
  <c r="AK213"/>
  <c r="AR213"/>
  <c r="AK203"/>
  <c r="AR203"/>
  <c r="AK205"/>
  <c r="AR205"/>
  <c r="AK200"/>
  <c r="AR200"/>
  <c r="AK202"/>
  <c r="AR202"/>
  <c r="AK194"/>
  <c r="AR194"/>
  <c r="AK196"/>
  <c r="AR196"/>
  <c r="AK191"/>
  <c r="AR191"/>
  <c r="AK187"/>
  <c r="AR187"/>
  <c r="AK174"/>
  <c r="AR174"/>
  <c r="AK164"/>
  <c r="AR164"/>
  <c r="AK167"/>
  <c r="AR167"/>
  <c r="AK173"/>
  <c r="AR173"/>
  <c r="AK166"/>
  <c r="AR166"/>
  <c r="AK163"/>
  <c r="AR163"/>
  <c r="AK182"/>
  <c r="AR182"/>
  <c r="AK183"/>
  <c r="AR183"/>
  <c r="AK179"/>
  <c r="AR179"/>
  <c r="AK180"/>
  <c r="AR180"/>
  <c r="AK177"/>
  <c r="AR177"/>
  <c r="AK178"/>
  <c r="AR178"/>
  <c r="AK147"/>
  <c r="AR147"/>
  <c r="AK148"/>
  <c r="AR148"/>
  <c r="AK151"/>
  <c r="AR151"/>
  <c r="AK153"/>
  <c r="AR153"/>
  <c r="AK144"/>
  <c r="AR144"/>
  <c r="AK155"/>
  <c r="AR155"/>
  <c r="AK162"/>
  <c r="AR162"/>
  <c r="AK157"/>
  <c r="AR157"/>
  <c r="AK158"/>
  <c r="AR158"/>
  <c r="AK161"/>
  <c r="AR161"/>
  <c r="AK136"/>
  <c r="AR136"/>
  <c r="AK138"/>
  <c r="AR138"/>
  <c r="AK140"/>
  <c r="AR140"/>
  <c r="AK141"/>
  <c r="AR141"/>
  <c r="AK132"/>
  <c r="AR132"/>
  <c r="AK128"/>
  <c r="AR128"/>
  <c r="AK130"/>
  <c r="AR130"/>
  <c r="AK114"/>
  <c r="AR114"/>
  <c r="AK117"/>
  <c r="AR117"/>
  <c r="AK168"/>
  <c r="AR168"/>
  <c r="AK169"/>
  <c r="AR169"/>
  <c r="AK48"/>
  <c r="AR48"/>
  <c r="AK50"/>
  <c r="AR50"/>
  <c r="AK51"/>
  <c r="AR51"/>
  <c r="AK53"/>
  <c r="AR53"/>
  <c r="AK55"/>
  <c r="AR55"/>
  <c r="AK58"/>
  <c r="AR58"/>
  <c r="AK94"/>
  <c r="AR94"/>
  <c r="AK98"/>
  <c r="AR98"/>
  <c r="AK100"/>
  <c r="AR100"/>
  <c r="AK105"/>
  <c r="AR105"/>
  <c r="AK20"/>
  <c r="AR20"/>
  <c r="AK33"/>
  <c r="AR33"/>
  <c r="AL125"/>
  <c r="R80" i="14"/>
  <c r="AL26" i="1"/>
  <c r="AL33"/>
  <c r="AK26"/>
  <c r="AK24"/>
  <c r="AK38"/>
  <c r="AK36"/>
  <c r="AK30"/>
  <c r="AK34"/>
  <c r="AK31"/>
  <c r="AL24"/>
  <c r="AL32"/>
  <c r="AL34"/>
  <c r="AL28"/>
  <c r="AL27"/>
  <c r="AL38"/>
  <c r="AL23"/>
  <c r="AL25"/>
  <c r="AL31"/>
  <c r="AL29"/>
  <c r="AL30"/>
  <c r="AL37"/>
  <c r="AL35"/>
  <c r="AL36"/>
  <c r="AK29"/>
  <c r="AK25"/>
  <c r="AK28"/>
  <c r="AK27"/>
  <c r="AK37"/>
  <c r="AK35"/>
  <c r="AK32"/>
  <c r="AK23"/>
  <c r="AL22"/>
  <c r="AK22"/>
  <c r="AL21"/>
  <c r="AK21"/>
  <c r="AL19"/>
  <c r="AL20"/>
  <c r="AK19"/>
  <c r="AK14"/>
  <c r="AK18"/>
  <c r="AL18"/>
  <c r="AL13"/>
  <c r="AL16"/>
  <c r="AL15"/>
  <c r="AL17"/>
  <c r="AL14"/>
  <c r="AK17"/>
  <c r="AK16"/>
  <c r="AK15"/>
  <c r="AK13"/>
  <c r="AK86"/>
  <c r="AK12"/>
  <c r="AL87"/>
  <c r="AL84"/>
  <c r="AL88"/>
  <c r="AL85"/>
  <c r="AL12"/>
  <c r="AL11"/>
  <c r="AL86"/>
  <c r="AK85"/>
  <c r="AK87"/>
  <c r="AK88"/>
  <c r="AK11"/>
  <c r="AK84"/>
  <c r="AL7"/>
  <c r="AL8"/>
  <c r="AL9"/>
  <c r="AL10"/>
  <c r="AK10"/>
  <c r="AK9"/>
  <c r="AK8"/>
  <c r="AK7"/>
  <c r="AL5"/>
  <c r="AL6"/>
  <c r="AK6"/>
  <c r="AK5"/>
  <c r="AL4"/>
  <c r="AK4"/>
  <c r="AK3"/>
  <c r="AL2"/>
  <c r="AL3"/>
  <c r="AK2"/>
  <c r="AL107"/>
  <c r="AL108"/>
  <c r="AK108"/>
  <c r="AK107"/>
  <c r="AL106"/>
  <c r="AK106"/>
  <c r="AL104"/>
  <c r="AL105"/>
  <c r="AK104"/>
  <c r="AL103"/>
  <c r="AK103"/>
  <c r="AL101"/>
  <c r="AL102"/>
  <c r="AK102"/>
  <c r="AK101"/>
  <c r="AL99"/>
  <c r="AL100"/>
  <c r="AK99"/>
  <c r="AL97"/>
  <c r="AL98"/>
  <c r="AK97"/>
  <c r="AL95"/>
  <c r="AL96"/>
  <c r="AK95"/>
  <c r="AL93"/>
  <c r="AL94"/>
  <c r="AK93"/>
  <c r="AK92"/>
  <c r="AL89"/>
  <c r="AL90"/>
  <c r="AL91"/>
  <c r="AL92"/>
  <c r="AK91"/>
  <c r="AK90"/>
  <c r="AK89"/>
  <c r="AK46"/>
  <c r="AK44"/>
  <c r="AL40"/>
  <c r="AL43"/>
  <c r="AL41"/>
  <c r="AL44"/>
  <c r="AL42"/>
  <c r="AL45"/>
  <c r="AL39"/>
  <c r="AL46"/>
  <c r="AK39"/>
  <c r="AK41"/>
  <c r="AK45"/>
  <c r="AK43"/>
  <c r="AK42"/>
  <c r="AK40"/>
  <c r="AL82"/>
  <c r="AL83"/>
  <c r="AK83"/>
  <c r="AK82"/>
  <c r="AL77"/>
  <c r="AL81"/>
  <c r="AL78"/>
  <c r="AL79"/>
  <c r="AL80"/>
  <c r="AK79"/>
  <c r="AK77"/>
  <c r="AK81"/>
  <c r="AK80"/>
  <c r="AK78"/>
  <c r="AK71"/>
  <c r="AK72"/>
  <c r="AL68"/>
  <c r="AL72"/>
  <c r="AL76"/>
  <c r="AL70"/>
  <c r="AL74"/>
  <c r="AL75"/>
  <c r="AL73"/>
  <c r="AL69"/>
  <c r="AL71"/>
  <c r="AK75"/>
  <c r="AK68"/>
  <c r="AK69"/>
  <c r="AK74"/>
  <c r="AK73"/>
  <c r="AK76"/>
  <c r="AK70"/>
  <c r="AK65"/>
  <c r="AK59"/>
  <c r="AK60"/>
  <c r="AK57"/>
  <c r="AL66"/>
  <c r="AL57"/>
  <c r="AL62"/>
  <c r="AL59"/>
  <c r="AL67"/>
  <c r="AL63"/>
  <c r="AL65"/>
  <c r="AL60"/>
  <c r="AL64"/>
  <c r="AL61"/>
  <c r="AK64"/>
  <c r="AK63"/>
  <c r="AK66"/>
  <c r="AK61"/>
  <c r="AK67"/>
  <c r="AK62"/>
  <c r="AL56"/>
  <c r="AL58"/>
  <c r="AK56"/>
  <c r="AL54"/>
  <c r="AL55"/>
  <c r="AK54"/>
  <c r="AL52"/>
  <c r="AL53"/>
  <c r="AK52"/>
  <c r="AL50"/>
  <c r="AL51"/>
  <c r="AL48"/>
  <c r="AL49"/>
  <c r="AK49"/>
  <c r="AL47"/>
  <c r="AK47"/>
  <c r="AL170"/>
  <c r="AK170"/>
  <c r="AL168"/>
  <c r="AL169"/>
  <c r="AL113"/>
  <c r="AK113"/>
  <c r="AL122"/>
  <c r="AK122"/>
  <c r="AL119"/>
  <c r="AL120"/>
  <c r="AK120"/>
  <c r="AK119"/>
  <c r="AL117"/>
  <c r="AL118"/>
  <c r="AK118"/>
  <c r="AL115"/>
  <c r="AL116"/>
  <c r="AK116"/>
  <c r="AK115"/>
  <c r="AL114"/>
  <c r="AL121"/>
  <c r="AK121"/>
  <c r="AL126"/>
  <c r="AL124"/>
  <c r="AK124"/>
  <c r="AK126"/>
  <c r="R37" i="14"/>
  <c r="AL130" i="1"/>
  <c r="AL131"/>
  <c r="AK131"/>
  <c r="AL129"/>
  <c r="R17" i="14"/>
  <c r="AK129" i="1"/>
  <c r="AL127"/>
  <c r="AL128"/>
  <c r="R41" i="14"/>
  <c r="R57"/>
  <c r="R22"/>
  <c r="R74"/>
  <c r="R66"/>
  <c r="R69"/>
  <c r="R42"/>
  <c r="R77"/>
  <c r="R85"/>
  <c r="R53"/>
  <c r="R58"/>
  <c r="R70"/>
  <c r="AL132" i="1"/>
  <c r="AL133"/>
  <c r="AK133"/>
  <c r="AL135"/>
  <c r="AK135"/>
  <c r="AL134"/>
  <c r="AK134"/>
  <c r="AL141"/>
  <c r="AL140"/>
  <c r="AL138"/>
  <c r="AL139"/>
  <c r="AK139"/>
  <c r="AL136"/>
  <c r="AL137"/>
  <c r="AK137"/>
  <c r="AK160"/>
  <c r="AL160"/>
  <c r="AL161"/>
  <c r="AL158"/>
  <c r="AL159"/>
  <c r="AK159"/>
  <c r="AL157"/>
  <c r="AL162"/>
  <c r="AL155"/>
  <c r="AL156"/>
  <c r="AK156"/>
  <c r="AL144"/>
  <c r="AL145"/>
  <c r="AK145"/>
  <c r="AL153"/>
  <c r="AL154"/>
  <c r="AK154"/>
  <c r="AL151"/>
  <c r="AL152"/>
  <c r="AK152"/>
  <c r="AL150"/>
  <c r="AK150"/>
  <c r="AL148"/>
  <c r="AL149"/>
  <c r="AK149"/>
  <c r="AL146"/>
  <c r="AL147"/>
  <c r="AK146"/>
  <c r="AL177"/>
  <c r="AL178"/>
  <c r="AL179"/>
  <c r="AL180"/>
  <c r="AL182"/>
  <c r="AL183"/>
  <c r="AL142"/>
  <c r="AL143"/>
  <c r="AK143"/>
  <c r="AK142"/>
  <c r="AL163"/>
  <c r="AL166"/>
  <c r="AL173"/>
  <c r="AL171"/>
  <c r="AL172"/>
  <c r="AK172"/>
  <c r="AL167"/>
  <c r="AK165"/>
  <c r="AL164"/>
  <c r="AL165"/>
  <c r="AL174"/>
  <c r="AL175"/>
  <c r="AK175"/>
  <c r="AL176"/>
  <c r="AK176"/>
  <c r="AL181"/>
  <c r="AK181"/>
  <c r="AL187"/>
  <c r="AL184"/>
  <c r="AL185"/>
  <c r="AL186"/>
  <c r="AK186"/>
  <c r="AK185"/>
  <c r="AK184"/>
  <c r="AL188"/>
  <c r="AK188"/>
  <c r="AL189"/>
  <c r="AK189"/>
  <c r="AL190"/>
  <c r="AK190"/>
  <c r="AL191"/>
  <c r="AL196"/>
  <c r="AL194"/>
  <c r="AL195"/>
  <c r="AK195"/>
  <c r="AL202"/>
  <c r="AL200"/>
  <c r="AL201"/>
  <c r="AK201"/>
  <c r="AL208"/>
  <c r="AL205"/>
  <c r="AK208"/>
  <c r="AL203"/>
  <c r="AL204"/>
  <c r="AK204"/>
  <c r="AK209"/>
  <c r="AK210"/>
  <c r="AL209"/>
  <c r="AL210"/>
  <c r="AL211"/>
  <c r="AK211"/>
  <c r="AL212"/>
  <c r="AK212"/>
  <c r="AK214"/>
  <c r="AL213"/>
  <c r="AL214"/>
  <c r="AL216"/>
  <c r="AL217"/>
  <c r="AL218"/>
  <c r="AK218"/>
  <c r="AL215"/>
  <c r="AL219"/>
  <c r="AL110"/>
  <c r="AK110"/>
  <c r="AL109"/>
  <c r="AL111"/>
  <c r="AL112"/>
  <c r="AK111"/>
  <c r="AL220"/>
  <c r="AK222"/>
  <c r="AL221"/>
  <c r="AL222"/>
  <c r="AL223"/>
  <c r="R23" i="14"/>
  <c r="R67"/>
  <c r="R63"/>
  <c r="R65"/>
  <c r="R81"/>
  <c r="R73"/>
  <c r="AL224" i="1"/>
  <c r="AK224"/>
  <c r="AL225"/>
  <c r="AK225"/>
  <c r="AL229"/>
  <c r="AK229"/>
  <c r="AL228"/>
  <c r="AK228"/>
  <c r="AL227"/>
  <c r="AK227"/>
  <c r="AL226"/>
  <c r="AK226"/>
  <c r="AL230"/>
  <c r="AK230"/>
  <c r="AL241"/>
  <c r="AK241"/>
  <c r="AK238"/>
  <c r="AL238"/>
  <c r="AK197"/>
  <c r="AK237"/>
  <c r="AL236"/>
  <c r="AL237"/>
  <c r="AK236"/>
  <c r="AK242"/>
  <c r="AK239"/>
  <c r="AK232"/>
  <c r="AK231"/>
  <c r="AL231"/>
  <c r="AK207"/>
  <c r="AK206"/>
  <c r="AK193"/>
  <c r="AK235"/>
  <c r="AK192"/>
  <c r="AK199"/>
  <c r="AK123"/>
  <c r="R68" i="14"/>
  <c r="R64"/>
  <c r="R76"/>
  <c r="R56"/>
  <c r="R48"/>
  <c r="R43"/>
  <c r="R83"/>
  <c r="R72"/>
  <c r="R47"/>
  <c r="R24"/>
  <c r="R78"/>
  <c r="R86"/>
  <c r="R62"/>
  <c r="R71"/>
  <c r="R59"/>
  <c r="R79"/>
  <c r="R75"/>
  <c r="R82"/>
  <c r="AK240" i="1"/>
  <c r="AK198"/>
  <c r="R31" i="14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32" i="1"/>
  <c r="AL206"/>
  <c r="AL233"/>
  <c r="AL234"/>
  <c r="AL235"/>
  <c r="AL198"/>
  <c r="AL199"/>
  <c r="AL192"/>
  <c r="AL239"/>
  <c r="AL207"/>
  <c r="AL123"/>
  <c r="AL240"/>
  <c r="AL242"/>
  <c r="AL193"/>
  <c r="AL243"/>
  <c r="AL197"/>
  <c r="AK234"/>
  <c r="AK233"/>
  <c r="AK243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Q130" i="28" l="1"/>
  <c r="Q126"/>
  <c r="Q31"/>
  <c r="Q30"/>
  <c r="Q150"/>
  <c r="Q29"/>
  <c r="Q28"/>
  <c r="Q143"/>
  <c r="Q137"/>
  <c r="Q37"/>
  <c r="Q172"/>
  <c r="Q170"/>
  <c r="Q171"/>
  <c r="Q189"/>
  <c r="Q201"/>
  <c r="Q144"/>
  <c r="Q116"/>
  <c r="Q120"/>
  <c r="Q108"/>
  <c r="Q111"/>
  <c r="Q113"/>
  <c r="Q148"/>
  <c r="Q195"/>
  <c r="Q27"/>
  <c r="Q142"/>
  <c r="Q145"/>
  <c r="Q159"/>
  <c r="Q213"/>
  <c r="Q199"/>
  <c r="Q207"/>
  <c r="Q128"/>
  <c r="Q127"/>
  <c r="Q103"/>
  <c r="Q106"/>
  <c r="Q141"/>
  <c r="Q94"/>
  <c r="Q177"/>
  <c r="Q185"/>
  <c r="Q97"/>
  <c r="Q217"/>
  <c r="Q223"/>
  <c r="Q210"/>
  <c r="Q203"/>
  <c r="Q34"/>
  <c r="Q52"/>
  <c r="Q26"/>
  <c r="Q25"/>
  <c r="Q167"/>
  <c r="Q56"/>
  <c r="Q64"/>
  <c r="Q70"/>
  <c r="Q68"/>
  <c r="Q85"/>
  <c r="Q40"/>
  <c r="Q183"/>
  <c r="Q112"/>
  <c r="Q90"/>
  <c r="Q149"/>
  <c r="Q24"/>
  <c r="Q198"/>
  <c r="Q202"/>
  <c r="Q215"/>
  <c r="Q181"/>
  <c r="Q197"/>
  <c r="Q179"/>
  <c r="Q51"/>
  <c r="Q55"/>
  <c r="Q234"/>
  <c r="Q45"/>
  <c r="Q47"/>
  <c r="Q184"/>
  <c r="Q71"/>
  <c r="Q135"/>
  <c r="Q23"/>
  <c r="Q22"/>
  <c r="Q21"/>
  <c r="Q221"/>
  <c r="Q220"/>
  <c r="Q152"/>
  <c r="Q164"/>
  <c r="Q158"/>
  <c r="Q147"/>
  <c r="Q140"/>
  <c r="Q132"/>
  <c r="Q102"/>
  <c r="Q160"/>
  <c r="Q20"/>
  <c r="Q115"/>
  <c r="Q156"/>
  <c r="Q176"/>
  <c r="Q211"/>
  <c r="Q133"/>
  <c r="Q200"/>
  <c r="Q67"/>
  <c r="Q62"/>
  <c r="Q58"/>
  <c r="Q93"/>
  <c r="Q82"/>
  <c r="Q114"/>
  <c r="Q99"/>
  <c r="Q154"/>
  <c r="Q168"/>
  <c r="Q36"/>
  <c r="Q19"/>
  <c r="Q226"/>
  <c r="Q18"/>
  <c r="Q17"/>
  <c r="Q43"/>
  <c r="Q169"/>
  <c r="Q96"/>
  <c r="Q95"/>
  <c r="Q16"/>
  <c r="Q15"/>
  <c r="Q162"/>
  <c r="Q81"/>
  <c r="Q80"/>
  <c r="Q60"/>
  <c r="Q63"/>
  <c r="Q107"/>
  <c r="Q117"/>
  <c r="Q139"/>
  <c r="Q146"/>
  <c r="Q222"/>
  <c r="Q227"/>
  <c r="Q188"/>
  <c r="Q233"/>
  <c r="Q208"/>
  <c r="Q212"/>
  <c r="Q231"/>
  <c r="Q84"/>
  <c r="Q205"/>
  <c r="Q74"/>
  <c r="Q104"/>
  <c r="Q109"/>
  <c r="Q33"/>
  <c r="Q14"/>
  <c r="Q13"/>
  <c r="Q49"/>
  <c r="Q175"/>
  <c r="Q41"/>
  <c r="Q61"/>
  <c r="Q57"/>
  <c r="Q124"/>
  <c r="Q129"/>
  <c r="Q75"/>
  <c r="Q87"/>
  <c r="Q39"/>
  <c r="Q50"/>
  <c r="Q12"/>
  <c r="Q48"/>
  <c r="Q204"/>
  <c r="Q11"/>
  <c r="Q218"/>
  <c r="Q219"/>
  <c r="Q163"/>
  <c r="Q86"/>
  <c r="Q101"/>
  <c r="Q59"/>
  <c r="Q66"/>
  <c r="Q65"/>
  <c r="Q191"/>
  <c r="Q187"/>
  <c r="Q186"/>
  <c r="Q42"/>
  <c r="Q89"/>
  <c r="Q91"/>
  <c r="Q110"/>
  <c r="Q69"/>
  <c r="Q72"/>
  <c r="Q209"/>
  <c r="Q178"/>
  <c r="Q173"/>
  <c r="Q10"/>
  <c r="Q165"/>
  <c r="Q73"/>
  <c r="Q78"/>
  <c r="Q92"/>
  <c r="Q9"/>
  <c r="Q8"/>
  <c r="Q7"/>
  <c r="Q6"/>
  <c r="Q5"/>
  <c r="Q100"/>
  <c r="Q88"/>
  <c r="Q153"/>
  <c r="Q119"/>
  <c r="Q155"/>
  <c r="Q225"/>
  <c r="Q4"/>
  <c r="Q3"/>
  <c r="Q38"/>
  <c r="Q228"/>
  <c r="Q136"/>
  <c r="Q138"/>
  <c r="Q193"/>
  <c r="Q235"/>
  <c r="Q157"/>
  <c r="Q161"/>
  <c r="Q174"/>
  <c r="Q125"/>
  <c r="Q121"/>
  <c r="Q35"/>
  <c r="Q123"/>
  <c r="Q122"/>
  <c r="Q54"/>
  <c r="Q46"/>
  <c r="Q32"/>
  <c r="Q53"/>
  <c r="Q44"/>
  <c r="Q79"/>
  <c r="Q232"/>
  <c r="Q2"/>
  <c r="Q98"/>
  <c r="Q224"/>
  <c r="Q105"/>
  <c r="Q76"/>
  <c r="Q77"/>
  <c r="Q131"/>
  <c r="Q118"/>
  <c r="Q151"/>
  <c r="Q166"/>
  <c r="Q216"/>
  <c r="Q83"/>
  <c r="Q214"/>
  <c r="Q192"/>
  <c r="Q190"/>
  <c r="Q194"/>
  <c r="Q196"/>
  <c r="Q229"/>
  <c r="Q230"/>
  <c r="Q134"/>
  <c r="Q206"/>
  <c r="Q180"/>
  <c r="Q182"/>
  <c r="AY125" i="1"/>
  <c r="AY26"/>
  <c r="AY30"/>
  <c r="AY37"/>
  <c r="AY21"/>
  <c r="AY15"/>
  <c r="AY25"/>
  <c r="AY22"/>
  <c r="AY23"/>
  <c r="AY27"/>
  <c r="AY31"/>
  <c r="AY38"/>
  <c r="AY20"/>
  <c r="AY13"/>
  <c r="AY16"/>
  <c r="AY35"/>
  <c r="AY18"/>
  <c r="AY24"/>
  <c r="AY32"/>
  <c r="AY34"/>
  <c r="AY28"/>
  <c r="AY19"/>
  <c r="AY14"/>
  <c r="AY17"/>
  <c r="AY33"/>
  <c r="AY36"/>
  <c r="AY29"/>
  <c r="AY86"/>
  <c r="AY10"/>
  <c r="AY5"/>
  <c r="AY99"/>
  <c r="AY98"/>
  <c r="AY97"/>
  <c r="AY96"/>
  <c r="AY95"/>
  <c r="AY94"/>
  <c r="AY93"/>
  <c r="AY89"/>
  <c r="AY42"/>
  <c r="AY45"/>
  <c r="AY77"/>
  <c r="AY81"/>
  <c r="AY71"/>
  <c r="AY75"/>
  <c r="AY57"/>
  <c r="AY62"/>
  <c r="AY66"/>
  <c r="AY121"/>
  <c r="AY124"/>
  <c r="AY126"/>
  <c r="AY7"/>
  <c r="AY2"/>
  <c r="AY108"/>
  <c r="AY107"/>
  <c r="AY106"/>
  <c r="AY105"/>
  <c r="AY104"/>
  <c r="AY90"/>
  <c r="AY39"/>
  <c r="AY46"/>
  <c r="AY82"/>
  <c r="AY78"/>
  <c r="AY68"/>
  <c r="AY72"/>
  <c r="AY76"/>
  <c r="AY59"/>
  <c r="AY63"/>
  <c r="AY67"/>
  <c r="AY168"/>
  <c r="AY122"/>
  <c r="AY119"/>
  <c r="AY117"/>
  <c r="AY115"/>
  <c r="AY84"/>
  <c r="AY85"/>
  <c r="AY87"/>
  <c r="AY88"/>
  <c r="AY11"/>
  <c r="AY12"/>
  <c r="AY8"/>
  <c r="AY4"/>
  <c r="AY3"/>
  <c r="AY103"/>
  <c r="AY102"/>
  <c r="AY101"/>
  <c r="AY91"/>
  <c r="AY40"/>
  <c r="AY43"/>
  <c r="AY83"/>
  <c r="AY79"/>
  <c r="AY69"/>
  <c r="AY73"/>
  <c r="AY60"/>
  <c r="AY64"/>
  <c r="AY58"/>
  <c r="AY56"/>
  <c r="AY55"/>
  <c r="AY54"/>
  <c r="AY53"/>
  <c r="AY52"/>
  <c r="AY51"/>
  <c r="AY50"/>
  <c r="AY49"/>
  <c r="AY48"/>
  <c r="AY47"/>
  <c r="AY170"/>
  <c r="AY169"/>
  <c r="AY9"/>
  <c r="AY6"/>
  <c r="AY100"/>
  <c r="AY92"/>
  <c r="AY41"/>
  <c r="AY44"/>
  <c r="AY80"/>
  <c r="AY70"/>
  <c r="AY74"/>
  <c r="AY61"/>
  <c r="AY65"/>
  <c r="AY113"/>
  <c r="AY120"/>
  <c r="AY118"/>
  <c r="AY116"/>
  <c r="AY114"/>
  <c r="AY130"/>
  <c r="AY131"/>
  <c r="AY128"/>
  <c r="AY129"/>
  <c r="AY127"/>
  <c r="AY134"/>
  <c r="AY133"/>
  <c r="AY132"/>
  <c r="AY135"/>
  <c r="AY161"/>
  <c r="AY156"/>
  <c r="AY144"/>
  <c r="AY151"/>
  <c r="AY178"/>
  <c r="AY179"/>
  <c r="AY154"/>
  <c r="AY177"/>
  <c r="AY183"/>
  <c r="AY137"/>
  <c r="AY153"/>
  <c r="AY146"/>
  <c r="AY182"/>
  <c r="AY158"/>
  <c r="AY162"/>
  <c r="AY145"/>
  <c r="AY152"/>
  <c r="AY148"/>
  <c r="AY180"/>
  <c r="AY141"/>
  <c r="AY138"/>
  <c r="AY160"/>
  <c r="AY157"/>
  <c r="AY155"/>
  <c r="AY150"/>
  <c r="AY147"/>
  <c r="AY140"/>
  <c r="AY159"/>
  <c r="AY149"/>
  <c r="AY139"/>
  <c r="AY136"/>
  <c r="AY187"/>
  <c r="AY184"/>
  <c r="AY188"/>
  <c r="AY163"/>
  <c r="AY166"/>
  <c r="AY173"/>
  <c r="AY172"/>
  <c r="AY171"/>
  <c r="AY167"/>
  <c r="AY165"/>
  <c r="AY164"/>
  <c r="AY175"/>
  <c r="AY174"/>
  <c r="AY176"/>
  <c r="AY181"/>
  <c r="AY186"/>
  <c r="AY143"/>
  <c r="AY185"/>
  <c r="AY142"/>
  <c r="AY203"/>
  <c r="AY214"/>
  <c r="AY217"/>
  <c r="AY112"/>
  <c r="AY221"/>
  <c r="AY204"/>
  <c r="AY212"/>
  <c r="AY218"/>
  <c r="AY110"/>
  <c r="AY109"/>
  <c r="AY222"/>
  <c r="AY189"/>
  <c r="AY190"/>
  <c r="AY191"/>
  <c r="AY196"/>
  <c r="AY195"/>
  <c r="AY194"/>
  <c r="AY208"/>
  <c r="AY211"/>
  <c r="AY216"/>
  <c r="AY219"/>
  <c r="AY220"/>
  <c r="AY202"/>
  <c r="AY201"/>
  <c r="AY200"/>
  <c r="AY205"/>
  <c r="AY210"/>
  <c r="AY209"/>
  <c r="AY213"/>
  <c r="AY215"/>
  <c r="AY111"/>
  <c r="AY223"/>
  <c r="AY241"/>
  <c r="AY227"/>
  <c r="AY229"/>
  <c r="AY230"/>
  <c r="AY206"/>
  <c r="AY237"/>
  <c r="AY238"/>
  <c r="AY224"/>
  <c r="AY228"/>
  <c r="AY240"/>
  <c r="AY199"/>
  <c r="AY197"/>
  <c r="AY226"/>
  <c r="AY225"/>
  <c r="AY232"/>
  <c r="AY239"/>
  <c r="AY123"/>
  <c r="AY193"/>
  <c r="AY236"/>
  <c r="AY207"/>
  <c r="AY192"/>
  <c r="AY233"/>
  <c r="AY243"/>
  <c r="AY231"/>
  <c r="AY198"/>
  <c r="AY235"/>
  <c r="AY234"/>
  <c r="AY242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P130" i="28" l="1"/>
  <c r="I130" s="1"/>
  <c r="P126"/>
  <c r="I126" s="1"/>
  <c r="X130"/>
  <c r="W130"/>
  <c r="P31"/>
  <c r="I31" s="1"/>
  <c r="X31"/>
  <c r="W31"/>
  <c r="P30"/>
  <c r="I30" s="1"/>
  <c r="P150"/>
  <c r="I150" s="1"/>
  <c r="X30"/>
  <c r="W30"/>
  <c r="P29"/>
  <c r="I29" s="1"/>
  <c r="P28"/>
  <c r="I28" s="1"/>
  <c r="P143"/>
  <c r="I143" s="1"/>
  <c r="X143"/>
  <c r="W143"/>
  <c r="P137"/>
  <c r="I137" s="1"/>
  <c r="X137"/>
  <c r="W137"/>
  <c r="P37"/>
  <c r="I37" s="1"/>
  <c r="X37"/>
  <c r="W37"/>
  <c r="P172"/>
  <c r="I172" s="1"/>
  <c r="W172" s="1"/>
  <c r="P170"/>
  <c r="I170" s="1"/>
  <c r="W170" s="1"/>
  <c r="P171"/>
  <c r="I171" s="1"/>
  <c r="W171" s="1"/>
  <c r="P189"/>
  <c r="I189" s="1"/>
  <c r="W189" s="1"/>
  <c r="P201"/>
  <c r="I201" s="1"/>
  <c r="W201" s="1"/>
  <c r="P144"/>
  <c r="I144" s="1"/>
  <c r="W144" s="1"/>
  <c r="P116"/>
  <c r="I116" s="1"/>
  <c r="W116" s="1"/>
  <c r="P120"/>
  <c r="I120" s="1"/>
  <c r="W120" s="1"/>
  <c r="P108"/>
  <c r="I108" s="1"/>
  <c r="W108" s="1"/>
  <c r="P111"/>
  <c r="I111" s="1"/>
  <c r="W111" s="1"/>
  <c r="P113"/>
  <c r="I113" s="1"/>
  <c r="W113" s="1"/>
  <c r="P148"/>
  <c r="I148" s="1"/>
  <c r="W148" s="1"/>
  <c r="P195"/>
  <c r="I195" s="1"/>
  <c r="W195" s="1"/>
  <c r="P27"/>
  <c r="I27" s="1"/>
  <c r="W27" s="1"/>
  <c r="P142"/>
  <c r="I142" s="1"/>
  <c r="W142" s="1"/>
  <c r="P145"/>
  <c r="I145" s="1"/>
  <c r="W145" s="1"/>
  <c r="P159"/>
  <c r="I159" s="1"/>
  <c r="W159" s="1"/>
  <c r="P213"/>
  <c r="I213" s="1"/>
  <c r="W213" s="1"/>
  <c r="P199"/>
  <c r="I199" s="1"/>
  <c r="W199" s="1"/>
  <c r="P207"/>
  <c r="I207" s="1"/>
  <c r="W207" s="1"/>
  <c r="P128"/>
  <c r="I128" s="1"/>
  <c r="W128" s="1"/>
  <c r="P127"/>
  <c r="I127" s="1"/>
  <c r="W127" s="1"/>
  <c r="P103"/>
  <c r="I103" s="1"/>
  <c r="W103" s="1"/>
  <c r="P106"/>
  <c r="I106" s="1"/>
  <c r="W106" s="1"/>
  <c r="P141"/>
  <c r="I141" s="1"/>
  <c r="W141" s="1"/>
  <c r="P94"/>
  <c r="I94" s="1"/>
  <c r="W94" s="1"/>
  <c r="P177"/>
  <c r="I177" s="1"/>
  <c r="W177" s="1"/>
  <c r="P185"/>
  <c r="I185" s="1"/>
  <c r="W185" s="1"/>
  <c r="P97"/>
  <c r="I97" s="1"/>
  <c r="W97" s="1"/>
  <c r="P217"/>
  <c r="I217" s="1"/>
  <c r="W217" s="1"/>
  <c r="P223"/>
  <c r="I223" s="1"/>
  <c r="W223" s="1"/>
  <c r="P210"/>
  <c r="I210" s="1"/>
  <c r="W210" s="1"/>
  <c r="P203"/>
  <c r="I203" s="1"/>
  <c r="W203" s="1"/>
  <c r="P34"/>
  <c r="I34" s="1"/>
  <c r="W34" s="1"/>
  <c r="P52"/>
  <c r="I52" s="1"/>
  <c r="W52" s="1"/>
  <c r="P26"/>
  <c r="I26" s="1"/>
  <c r="W26" s="1"/>
  <c r="P25"/>
  <c r="I25" s="1"/>
  <c r="W25" s="1"/>
  <c r="P167"/>
  <c r="I167" s="1"/>
  <c r="W167" s="1"/>
  <c r="P56"/>
  <c r="I56" s="1"/>
  <c r="W56" s="1"/>
  <c r="P64"/>
  <c r="I64" s="1"/>
  <c r="W64" s="1"/>
  <c r="P70"/>
  <c r="I70" s="1"/>
  <c r="W70" s="1"/>
  <c r="P68"/>
  <c r="I68" s="1"/>
  <c r="W68" s="1"/>
  <c r="P85"/>
  <c r="I85" s="1"/>
  <c r="W85" s="1"/>
  <c r="P40"/>
  <c r="I40" s="1"/>
  <c r="W40" s="1"/>
  <c r="P183"/>
  <c r="I183" s="1"/>
  <c r="W183" s="1"/>
  <c r="P112"/>
  <c r="I112" s="1"/>
  <c r="W112" s="1"/>
  <c r="P90"/>
  <c r="I90" s="1"/>
  <c r="W90" s="1"/>
  <c r="P149"/>
  <c r="I149" s="1"/>
  <c r="W149" s="1"/>
  <c r="P24"/>
  <c r="I24" s="1"/>
  <c r="W24" s="1"/>
  <c r="P198"/>
  <c r="I198" s="1"/>
  <c r="W198" s="1"/>
  <c r="P202"/>
  <c r="I202" s="1"/>
  <c r="W202" s="1"/>
  <c r="P215"/>
  <c r="I215" s="1"/>
  <c r="W215" s="1"/>
  <c r="P181"/>
  <c r="I181" s="1"/>
  <c r="W181" s="1"/>
  <c r="P197"/>
  <c r="I197" s="1"/>
  <c r="W197" s="1"/>
  <c r="P179"/>
  <c r="I179" s="1"/>
  <c r="W179" s="1"/>
  <c r="P51"/>
  <c r="I51" s="1"/>
  <c r="W51" s="1"/>
  <c r="P55"/>
  <c r="I55" s="1"/>
  <c r="W55" s="1"/>
  <c r="P234"/>
  <c r="I234" s="1"/>
  <c r="W234" s="1"/>
  <c r="P45"/>
  <c r="I45" s="1"/>
  <c r="W45" s="1"/>
  <c r="P47"/>
  <c r="I47" s="1"/>
  <c r="W47" s="1"/>
  <c r="P184"/>
  <c r="I184" s="1"/>
  <c r="W184" s="1"/>
  <c r="P71"/>
  <c r="I71" s="1"/>
  <c r="W71" s="1"/>
  <c r="P135"/>
  <c r="I135" s="1"/>
  <c r="W135" s="1"/>
  <c r="P23"/>
  <c r="I23" s="1"/>
  <c r="W23" s="1"/>
  <c r="P22"/>
  <c r="I22" s="1"/>
  <c r="W22" s="1"/>
  <c r="P21"/>
  <c r="I21" s="1"/>
  <c r="W21" s="1"/>
  <c r="P221"/>
  <c r="I221" s="1"/>
  <c r="W221" s="1"/>
  <c r="P220"/>
  <c r="I220" s="1"/>
  <c r="W220" s="1"/>
  <c r="P152"/>
  <c r="I152" s="1"/>
  <c r="W152" s="1"/>
  <c r="P164"/>
  <c r="I164" s="1"/>
  <c r="W164" s="1"/>
  <c r="P158"/>
  <c r="I158" s="1"/>
  <c r="W158" s="1"/>
  <c r="P147"/>
  <c r="I147" s="1"/>
  <c r="W147" s="1"/>
  <c r="P140"/>
  <c r="I140" s="1"/>
  <c r="W140" s="1"/>
  <c r="P132"/>
  <c r="I132" s="1"/>
  <c r="W132" s="1"/>
  <c r="P102"/>
  <c r="I102" s="1"/>
  <c r="W102" s="1"/>
  <c r="P160"/>
  <c r="I160" s="1"/>
  <c r="W160" s="1"/>
  <c r="P20"/>
  <c r="I20" s="1"/>
  <c r="W20" s="1"/>
  <c r="P115"/>
  <c r="I115" s="1"/>
  <c r="W115" s="1"/>
  <c r="P156"/>
  <c r="I156" s="1"/>
  <c r="W156" s="1"/>
  <c r="P176"/>
  <c r="I176" s="1"/>
  <c r="W176" s="1"/>
  <c r="P211"/>
  <c r="I211" s="1"/>
  <c r="W211" s="1"/>
  <c r="P133"/>
  <c r="I133" s="1"/>
  <c r="W133" s="1"/>
  <c r="P200"/>
  <c r="I200" s="1"/>
  <c r="W200" s="1"/>
  <c r="P67"/>
  <c r="I67" s="1"/>
  <c r="W67" s="1"/>
  <c r="P62"/>
  <c r="I62" s="1"/>
  <c r="W62" s="1"/>
  <c r="P58"/>
  <c r="I58" s="1"/>
  <c r="W58" s="1"/>
  <c r="P93"/>
  <c r="I93" s="1"/>
  <c r="W93" s="1"/>
  <c r="P82"/>
  <c r="I82" s="1"/>
  <c r="W82" s="1"/>
  <c r="P114"/>
  <c r="I114" s="1"/>
  <c r="W114" s="1"/>
  <c r="P99"/>
  <c r="I99" s="1"/>
  <c r="W99" s="1"/>
  <c r="P154"/>
  <c r="I154" s="1"/>
  <c r="W154" s="1"/>
  <c r="P168"/>
  <c r="I168" s="1"/>
  <c r="W168" s="1"/>
  <c r="P36"/>
  <c r="I36" s="1"/>
  <c r="W36" s="1"/>
  <c r="P19"/>
  <c r="I19" s="1"/>
  <c r="W19" s="1"/>
  <c r="P226"/>
  <c r="I226" s="1"/>
  <c r="W226" s="1"/>
  <c r="P18"/>
  <c r="I18" s="1"/>
  <c r="W18" s="1"/>
  <c r="P17"/>
  <c r="I17" s="1"/>
  <c r="W17" s="1"/>
  <c r="P43"/>
  <c r="I43" s="1"/>
  <c r="W43" s="1"/>
  <c r="P169"/>
  <c r="I169" s="1"/>
  <c r="W169" s="1"/>
  <c r="P96"/>
  <c r="I96" s="1"/>
  <c r="W96" s="1"/>
  <c r="P95"/>
  <c r="I95" s="1"/>
  <c r="W95" s="1"/>
  <c r="P16"/>
  <c r="I16" s="1"/>
  <c r="W16" s="1"/>
  <c r="P15"/>
  <c r="I15" s="1"/>
  <c r="W15" s="1"/>
  <c r="P162"/>
  <c r="I162" s="1"/>
  <c r="W162" s="1"/>
  <c r="P81"/>
  <c r="I81" s="1"/>
  <c r="W81" s="1"/>
  <c r="P80"/>
  <c r="I80" s="1"/>
  <c r="W80" s="1"/>
  <c r="P60"/>
  <c r="I60" s="1"/>
  <c r="W60" s="1"/>
  <c r="P63"/>
  <c r="I63" s="1"/>
  <c r="W63" s="1"/>
  <c r="P107"/>
  <c r="I107" s="1"/>
  <c r="W107" s="1"/>
  <c r="P117"/>
  <c r="I117" s="1"/>
  <c r="W117" s="1"/>
  <c r="P139"/>
  <c r="I139" s="1"/>
  <c r="W139" s="1"/>
  <c r="P146"/>
  <c r="I146" s="1"/>
  <c r="W146" s="1"/>
  <c r="P222"/>
  <c r="I222" s="1"/>
  <c r="W222" s="1"/>
  <c r="P227"/>
  <c r="I227" s="1"/>
  <c r="W227" s="1"/>
  <c r="P188"/>
  <c r="I188" s="1"/>
  <c r="W188" s="1"/>
  <c r="P233"/>
  <c r="I233" s="1"/>
  <c r="W233" s="1"/>
  <c r="P208"/>
  <c r="I208" s="1"/>
  <c r="W208" s="1"/>
  <c r="P212"/>
  <c r="I212" s="1"/>
  <c r="W212" s="1"/>
  <c r="P231"/>
  <c r="I231" s="1"/>
  <c r="W231" s="1"/>
  <c r="P84"/>
  <c r="I84" s="1"/>
  <c r="W84" s="1"/>
  <c r="P205"/>
  <c r="I205" s="1"/>
  <c r="W205" s="1"/>
  <c r="P74"/>
  <c r="I74" s="1"/>
  <c r="W74" s="1"/>
  <c r="P104"/>
  <c r="I104" s="1"/>
  <c r="W104" s="1"/>
  <c r="P109"/>
  <c r="I109" s="1"/>
  <c r="W109" s="1"/>
  <c r="P33"/>
  <c r="I33" s="1"/>
  <c r="W33" s="1"/>
  <c r="P14"/>
  <c r="I14" s="1"/>
  <c r="W14" s="1"/>
  <c r="P13"/>
  <c r="I13" s="1"/>
  <c r="W13" s="1"/>
  <c r="P49"/>
  <c r="I49" s="1"/>
  <c r="W49" s="1"/>
  <c r="P175"/>
  <c r="I175" s="1"/>
  <c r="W175" s="1"/>
  <c r="P41"/>
  <c r="I41" s="1"/>
  <c r="W41" s="1"/>
  <c r="P61"/>
  <c r="I61" s="1"/>
  <c r="W61" s="1"/>
  <c r="P57"/>
  <c r="I57" s="1"/>
  <c r="W57" s="1"/>
  <c r="P124"/>
  <c r="I124" s="1"/>
  <c r="W124" s="1"/>
  <c r="P129"/>
  <c r="I129" s="1"/>
  <c r="W129" s="1"/>
  <c r="P75"/>
  <c r="I75" s="1"/>
  <c r="W75" s="1"/>
  <c r="P87"/>
  <c r="I87" s="1"/>
  <c r="W87" s="1"/>
  <c r="P39"/>
  <c r="I39" s="1"/>
  <c r="W39" s="1"/>
  <c r="P50"/>
  <c r="I50" s="1"/>
  <c r="W50" s="1"/>
  <c r="P12"/>
  <c r="I12" s="1"/>
  <c r="W12" s="1"/>
  <c r="P48"/>
  <c r="I48" s="1"/>
  <c r="W48" s="1"/>
  <c r="P204"/>
  <c r="I204" s="1"/>
  <c r="W204" s="1"/>
  <c r="P11"/>
  <c r="I11" s="1"/>
  <c r="W11" s="1"/>
  <c r="P218"/>
  <c r="I218" s="1"/>
  <c r="W218" s="1"/>
  <c r="P219"/>
  <c r="I219" s="1"/>
  <c r="W219" s="1"/>
  <c r="P163"/>
  <c r="I163" s="1"/>
  <c r="W163" s="1"/>
  <c r="P86"/>
  <c r="I86" s="1"/>
  <c r="W86" s="1"/>
  <c r="P101"/>
  <c r="I101" s="1"/>
  <c r="W101" s="1"/>
  <c r="P59"/>
  <c r="I59" s="1"/>
  <c r="W59" s="1"/>
  <c r="P66"/>
  <c r="I66" s="1"/>
  <c r="W66" s="1"/>
  <c r="P65"/>
  <c r="I65" s="1"/>
  <c r="W65" s="1"/>
  <c r="P191"/>
  <c r="I191" s="1"/>
  <c r="W191" s="1"/>
  <c r="P187"/>
  <c r="I187" s="1"/>
  <c r="W187" s="1"/>
  <c r="P186"/>
  <c r="I186" s="1"/>
  <c r="W186" s="1"/>
  <c r="P42"/>
  <c r="I42" s="1"/>
  <c r="W42" s="1"/>
  <c r="P89"/>
  <c r="I89" s="1"/>
  <c r="W89" s="1"/>
  <c r="P91"/>
  <c r="I91" s="1"/>
  <c r="W91" s="1"/>
  <c r="P110"/>
  <c r="I110" s="1"/>
  <c r="W110" s="1"/>
  <c r="P69"/>
  <c r="I69" s="1"/>
  <c r="W69" s="1"/>
  <c r="P72"/>
  <c r="I72" s="1"/>
  <c r="W72" s="1"/>
  <c r="P209"/>
  <c r="I209" s="1"/>
  <c r="W209" s="1"/>
  <c r="P178"/>
  <c r="I178" s="1"/>
  <c r="W178" s="1"/>
  <c r="P173"/>
  <c r="I173" s="1"/>
  <c r="W173" s="1"/>
  <c r="P10"/>
  <c r="I10" s="1"/>
  <c r="W10" s="1"/>
  <c r="P165"/>
  <c r="I165" s="1"/>
  <c r="W165" s="1"/>
  <c r="P73"/>
  <c r="I73" s="1"/>
  <c r="W73" s="1"/>
  <c r="P78"/>
  <c r="I78" s="1"/>
  <c r="W78" s="1"/>
  <c r="P92"/>
  <c r="I92" s="1"/>
  <c r="W92" s="1"/>
  <c r="P9"/>
  <c r="I9" s="1"/>
  <c r="W9" s="1"/>
  <c r="P8"/>
  <c r="I8" s="1"/>
  <c r="W8" s="1"/>
  <c r="P7"/>
  <c r="I7" s="1"/>
  <c r="W7" s="1"/>
  <c r="P6"/>
  <c r="I6" s="1"/>
  <c r="W6" s="1"/>
  <c r="P5"/>
  <c r="I5" s="1"/>
  <c r="W5" s="1"/>
  <c r="P100"/>
  <c r="I100" s="1"/>
  <c r="W100" s="1"/>
  <c r="P88"/>
  <c r="I88" s="1"/>
  <c r="W88" s="1"/>
  <c r="P153"/>
  <c r="I153" s="1"/>
  <c r="W153" s="1"/>
  <c r="P119"/>
  <c r="I119" s="1"/>
  <c r="W119" s="1"/>
  <c r="P155"/>
  <c r="I155" s="1"/>
  <c r="W155" s="1"/>
  <c r="P225"/>
  <c r="I225" s="1"/>
  <c r="W225" s="1"/>
  <c r="P4"/>
  <c r="I4" s="1"/>
  <c r="W4" s="1"/>
  <c r="P3"/>
  <c r="I3" s="1"/>
  <c r="W3" s="1"/>
  <c r="P38"/>
  <c r="I38" s="1"/>
  <c r="W38" s="1"/>
  <c r="P228"/>
  <c r="I228" s="1"/>
  <c r="W228" s="1"/>
  <c r="P136"/>
  <c r="I136" s="1"/>
  <c r="W136" s="1"/>
  <c r="P138"/>
  <c r="I138" s="1"/>
  <c r="W138" s="1"/>
  <c r="P193"/>
  <c r="I193" s="1"/>
  <c r="W193" s="1"/>
  <c r="P235"/>
  <c r="I235" s="1"/>
  <c r="W235" s="1"/>
  <c r="P157"/>
  <c r="I157" s="1"/>
  <c r="W157" s="1"/>
  <c r="P161"/>
  <c r="I161" s="1"/>
  <c r="W161" s="1"/>
  <c r="P174"/>
  <c r="I174" s="1"/>
  <c r="W174" s="1"/>
  <c r="P125"/>
  <c r="I125" s="1"/>
  <c r="W125" s="1"/>
  <c r="P121"/>
  <c r="I121" s="1"/>
  <c r="W121" s="1"/>
  <c r="P35"/>
  <c r="I35" s="1"/>
  <c r="W35" s="1"/>
  <c r="P123"/>
  <c r="I123" s="1"/>
  <c r="W123" s="1"/>
  <c r="P122"/>
  <c r="I122" s="1"/>
  <c r="W122" s="1"/>
  <c r="P54"/>
  <c r="I54" s="1"/>
  <c r="W54" s="1"/>
  <c r="P46"/>
  <c r="I46" s="1"/>
  <c r="W46" s="1"/>
  <c r="P32"/>
  <c r="I32" s="1"/>
  <c r="W32" s="1"/>
  <c r="P53"/>
  <c r="I53" s="1"/>
  <c r="W53" s="1"/>
  <c r="P44"/>
  <c r="I44" s="1"/>
  <c r="W44" s="1"/>
  <c r="P79"/>
  <c r="I79" s="1"/>
  <c r="W79" s="1"/>
  <c r="P232"/>
  <c r="I232" s="1"/>
  <c r="W232" s="1"/>
  <c r="P2"/>
  <c r="I2" s="1"/>
  <c r="W2" s="1"/>
  <c r="P98"/>
  <c r="I98" s="1"/>
  <c r="W98" s="1"/>
  <c r="P224"/>
  <c r="I224" s="1"/>
  <c r="W224" s="1"/>
  <c r="P105"/>
  <c r="I105" s="1"/>
  <c r="W105" s="1"/>
  <c r="P76"/>
  <c r="I76" s="1"/>
  <c r="W76" s="1"/>
  <c r="P77"/>
  <c r="I77" s="1"/>
  <c r="W77" s="1"/>
  <c r="P131"/>
  <c r="I131" s="1"/>
  <c r="W131" s="1"/>
  <c r="P118"/>
  <c r="I118" s="1"/>
  <c r="W118" s="1"/>
  <c r="P151"/>
  <c r="I151" s="1"/>
  <c r="W151" s="1"/>
  <c r="P166"/>
  <c r="I166" s="1"/>
  <c r="W166" s="1"/>
  <c r="P216"/>
  <c r="I216" s="1"/>
  <c r="W216" s="1"/>
  <c r="P83"/>
  <c r="I83" s="1"/>
  <c r="W83" s="1"/>
  <c r="P214"/>
  <c r="I214" s="1"/>
  <c r="W214" s="1"/>
  <c r="P192"/>
  <c r="I192" s="1"/>
  <c r="W192" s="1"/>
  <c r="P190"/>
  <c r="I190" s="1"/>
  <c r="W190" s="1"/>
  <c r="P194"/>
  <c r="I194" s="1"/>
  <c r="W194" s="1"/>
  <c r="P196"/>
  <c r="I196" s="1"/>
  <c r="W196" s="1"/>
  <c r="P229"/>
  <c r="I229" s="1"/>
  <c r="W229" s="1"/>
  <c r="P230"/>
  <c r="I230" s="1"/>
  <c r="W230" s="1"/>
  <c r="P134"/>
  <c r="I134" s="1"/>
  <c r="W134" s="1"/>
  <c r="P206"/>
  <c r="I206" s="1"/>
  <c r="W206" s="1"/>
  <c r="P180"/>
  <c r="I180" s="1"/>
  <c r="W180" s="1"/>
  <c r="P182"/>
  <c r="I182" s="1"/>
  <c r="W182" s="1"/>
  <c r="AX125" i="1"/>
  <c r="AN125" s="1"/>
  <c r="AX33"/>
  <c r="AN33" s="1"/>
  <c r="AX23"/>
  <c r="AN23" s="1"/>
  <c r="AX27"/>
  <c r="AN27" s="1"/>
  <c r="AX31"/>
  <c r="AN31" s="1"/>
  <c r="AX38"/>
  <c r="AN38" s="1"/>
  <c r="AX15"/>
  <c r="AN15" s="1"/>
  <c r="AX24"/>
  <c r="AN24" s="1"/>
  <c r="AX32"/>
  <c r="AN32" s="1"/>
  <c r="AX34"/>
  <c r="AN34" s="1"/>
  <c r="AX28"/>
  <c r="AN28" s="1"/>
  <c r="AX21"/>
  <c r="AN21" s="1"/>
  <c r="AX19"/>
  <c r="AN19" s="1"/>
  <c r="AX13"/>
  <c r="AN13" s="1"/>
  <c r="AX26"/>
  <c r="AN26" s="1"/>
  <c r="AX25"/>
  <c r="AN25" s="1"/>
  <c r="AX36"/>
  <c r="AN36" s="1"/>
  <c r="AX35"/>
  <c r="AN35" s="1"/>
  <c r="AX29"/>
  <c r="AN29" s="1"/>
  <c r="AX14"/>
  <c r="AN14" s="1"/>
  <c r="AX17"/>
  <c r="AN17" s="1"/>
  <c r="AX30"/>
  <c r="AN30" s="1"/>
  <c r="AX37"/>
  <c r="AN37" s="1"/>
  <c r="AX22"/>
  <c r="AN22" s="1"/>
  <c r="AX20"/>
  <c r="AN20" s="1"/>
  <c r="AX18"/>
  <c r="AN18" s="1"/>
  <c r="AX16"/>
  <c r="AN16" s="1"/>
  <c r="AX86"/>
  <c r="AN86" s="1"/>
  <c r="AX85"/>
  <c r="AN85" s="1"/>
  <c r="AX11"/>
  <c r="AN11" s="1"/>
  <c r="AV11" s="1"/>
  <c r="AX10"/>
  <c r="AN10" s="1"/>
  <c r="AX4"/>
  <c r="AN4" s="1"/>
  <c r="AX2"/>
  <c r="AN2" s="1"/>
  <c r="AX106"/>
  <c r="AN106" s="1"/>
  <c r="AX103"/>
  <c r="AN103" s="1"/>
  <c r="AX100"/>
  <c r="AN100" s="1"/>
  <c r="AX97"/>
  <c r="AN97" s="1"/>
  <c r="AX93"/>
  <c r="AN93" s="1"/>
  <c r="AX92"/>
  <c r="AN92" s="1"/>
  <c r="AX41"/>
  <c r="AN41" s="1"/>
  <c r="AX44"/>
  <c r="AN44" s="1"/>
  <c r="AX78"/>
  <c r="AN78" s="1"/>
  <c r="AX71"/>
  <c r="AN71" s="1"/>
  <c r="AX75"/>
  <c r="AN75" s="1"/>
  <c r="AX61"/>
  <c r="AN61" s="1"/>
  <c r="AX65"/>
  <c r="AN65" s="1"/>
  <c r="AX54"/>
  <c r="AN54" s="1"/>
  <c r="AX50"/>
  <c r="AN50" s="1"/>
  <c r="AX170"/>
  <c r="AN170" s="1"/>
  <c r="AX113"/>
  <c r="AN113" s="1"/>
  <c r="AX118"/>
  <c r="AN118" s="1"/>
  <c r="AX114"/>
  <c r="AN114" s="1"/>
  <c r="AX126"/>
  <c r="AN126" s="1"/>
  <c r="AP126" s="1"/>
  <c r="AX87"/>
  <c r="AN87" s="1"/>
  <c r="AX12"/>
  <c r="AN12" s="1"/>
  <c r="AX7"/>
  <c r="AN7" s="1"/>
  <c r="AX5"/>
  <c r="AN5" s="1"/>
  <c r="AX3"/>
  <c r="AN3" s="1"/>
  <c r="AX105"/>
  <c r="AN105" s="1"/>
  <c r="AX102"/>
  <c r="AN102" s="1"/>
  <c r="AX96"/>
  <c r="AN96" s="1"/>
  <c r="AP96" s="1"/>
  <c r="AX89"/>
  <c r="AN89" s="1"/>
  <c r="AX42"/>
  <c r="AN42" s="1"/>
  <c r="AX45"/>
  <c r="AN45" s="1"/>
  <c r="AX79"/>
  <c r="AN79" s="1"/>
  <c r="AX68"/>
  <c r="AN68" s="1"/>
  <c r="AX72"/>
  <c r="AN72" s="1"/>
  <c r="AX76"/>
  <c r="AN76" s="1"/>
  <c r="AX57"/>
  <c r="AN57" s="1"/>
  <c r="AX62"/>
  <c r="AN62" s="1"/>
  <c r="AX66"/>
  <c r="AN66" s="1"/>
  <c r="AX58"/>
  <c r="AN58" s="1"/>
  <c r="AX53"/>
  <c r="AN53" s="1"/>
  <c r="AX49"/>
  <c r="AN49" s="1"/>
  <c r="AX169"/>
  <c r="AN169" s="1"/>
  <c r="AX122"/>
  <c r="AN122" s="1"/>
  <c r="AX8"/>
  <c r="AN8" s="1"/>
  <c r="AX108"/>
  <c r="AN108" s="1"/>
  <c r="AX104"/>
  <c r="AN104" s="1"/>
  <c r="AX101"/>
  <c r="AN101" s="1"/>
  <c r="AX99"/>
  <c r="AN99" s="1"/>
  <c r="AX95"/>
  <c r="AN95" s="1"/>
  <c r="AX90"/>
  <c r="AN90" s="1"/>
  <c r="AX39"/>
  <c r="AN39" s="1"/>
  <c r="AX46"/>
  <c r="AN46" s="1"/>
  <c r="AX82"/>
  <c r="AN82" s="1"/>
  <c r="AX80"/>
  <c r="AN80" s="1"/>
  <c r="AX69"/>
  <c r="AN69" s="1"/>
  <c r="AX73"/>
  <c r="AN73" s="1"/>
  <c r="AX59"/>
  <c r="AN59" s="1"/>
  <c r="AX63"/>
  <c r="AN63" s="1"/>
  <c r="AX67"/>
  <c r="AN67" s="1"/>
  <c r="AX56"/>
  <c r="AN56" s="1"/>
  <c r="AV56" s="1"/>
  <c r="AX52"/>
  <c r="AN52" s="1"/>
  <c r="AX48"/>
  <c r="AN48" s="1"/>
  <c r="AX120"/>
  <c r="AN120" s="1"/>
  <c r="AX116"/>
  <c r="AN116" s="1"/>
  <c r="AX121"/>
  <c r="AN121" s="1"/>
  <c r="AX84"/>
  <c r="AN84" s="1"/>
  <c r="AX88"/>
  <c r="AN88" s="1"/>
  <c r="AX9"/>
  <c r="AN9" s="1"/>
  <c r="AX6"/>
  <c r="AN6" s="1"/>
  <c r="AX107"/>
  <c r="AN107" s="1"/>
  <c r="AX98"/>
  <c r="AN98" s="1"/>
  <c r="AX94"/>
  <c r="AN94" s="1"/>
  <c r="AX91"/>
  <c r="AN91" s="1"/>
  <c r="AX40"/>
  <c r="AN40" s="1"/>
  <c r="AV40" s="1"/>
  <c r="AX43"/>
  <c r="AN43" s="1"/>
  <c r="AX83"/>
  <c r="AN83" s="1"/>
  <c r="AX77"/>
  <c r="AN77" s="1"/>
  <c r="AX81"/>
  <c r="AN81" s="1"/>
  <c r="AX70"/>
  <c r="AN70" s="1"/>
  <c r="AX74"/>
  <c r="AN74" s="1"/>
  <c r="AX60"/>
  <c r="AN60" s="1"/>
  <c r="AX64"/>
  <c r="AN64" s="1"/>
  <c r="AX55"/>
  <c r="AN55" s="1"/>
  <c r="AP55" s="1"/>
  <c r="AX51"/>
  <c r="AN51" s="1"/>
  <c r="AX47"/>
  <c r="AN47" s="1"/>
  <c r="AX168"/>
  <c r="AN168" s="1"/>
  <c r="AX119"/>
  <c r="AN119" s="1"/>
  <c r="AX115"/>
  <c r="AN115" s="1"/>
  <c r="AX124"/>
  <c r="AN124" s="1"/>
  <c r="AX117"/>
  <c r="AN117" s="1"/>
  <c r="AX130"/>
  <c r="AN130" s="1"/>
  <c r="AX131"/>
  <c r="AX128"/>
  <c r="AN128" s="1"/>
  <c r="AX129"/>
  <c r="AX127"/>
  <c r="AX133"/>
  <c r="AN133" s="1"/>
  <c r="AX135"/>
  <c r="AN135" s="1"/>
  <c r="AX132"/>
  <c r="AN132" s="1"/>
  <c r="AX134"/>
  <c r="AN134" s="1"/>
  <c r="AX141"/>
  <c r="AN141" s="1"/>
  <c r="AX138"/>
  <c r="AN138" s="1"/>
  <c r="AX160"/>
  <c r="AN160" s="1"/>
  <c r="AX157"/>
  <c r="AN157" s="1"/>
  <c r="AX155"/>
  <c r="AN155" s="1"/>
  <c r="AX154"/>
  <c r="AN154" s="1"/>
  <c r="AX150"/>
  <c r="AN150" s="1"/>
  <c r="AX147"/>
  <c r="AN147" s="1"/>
  <c r="AX177"/>
  <c r="AN177" s="1"/>
  <c r="AX183"/>
  <c r="AN183" s="1"/>
  <c r="AX149"/>
  <c r="AN149" s="1"/>
  <c r="AX146"/>
  <c r="AN146" s="1"/>
  <c r="AX139"/>
  <c r="AN139" s="1"/>
  <c r="AX158"/>
  <c r="AN158" s="1"/>
  <c r="AX162"/>
  <c r="AN162" s="1"/>
  <c r="AX145"/>
  <c r="AN145" s="1"/>
  <c r="AX152"/>
  <c r="AN152" s="1"/>
  <c r="AX180"/>
  <c r="AN180" s="1"/>
  <c r="AX161"/>
  <c r="AN161" s="1"/>
  <c r="AX156"/>
  <c r="AN156" s="1"/>
  <c r="AX144"/>
  <c r="AN144" s="1"/>
  <c r="AX151"/>
  <c r="AN151" s="1"/>
  <c r="AX178"/>
  <c r="AN178" s="1"/>
  <c r="AX179"/>
  <c r="AN179" s="1"/>
  <c r="AX140"/>
  <c r="AN140" s="1"/>
  <c r="AX137"/>
  <c r="AN137" s="1"/>
  <c r="AX159"/>
  <c r="AN159" s="1"/>
  <c r="AX153"/>
  <c r="AN153" s="1"/>
  <c r="AX182"/>
  <c r="AN182" s="1"/>
  <c r="AX136"/>
  <c r="AN136" s="1"/>
  <c r="AX148"/>
  <c r="AN148" s="1"/>
  <c r="AX142"/>
  <c r="AN142" s="1"/>
  <c r="AX172"/>
  <c r="AN172" s="1"/>
  <c r="AX164"/>
  <c r="AN164" s="1"/>
  <c r="AX181"/>
  <c r="AN181" s="1"/>
  <c r="AX184"/>
  <c r="AN184" s="1"/>
  <c r="AX163"/>
  <c r="AN163" s="1"/>
  <c r="AX171"/>
  <c r="AN171" s="1"/>
  <c r="AX175"/>
  <c r="AN175" s="1"/>
  <c r="AX185"/>
  <c r="AN185" s="1"/>
  <c r="AX143"/>
  <c r="AN143" s="1"/>
  <c r="AX166"/>
  <c r="AN166" s="1"/>
  <c r="AX167"/>
  <c r="AN167" s="1"/>
  <c r="AX174"/>
  <c r="AN174" s="1"/>
  <c r="AX187"/>
  <c r="AN187" s="1"/>
  <c r="AX186"/>
  <c r="AN186" s="1"/>
  <c r="AX173"/>
  <c r="AN173" s="1"/>
  <c r="AX165"/>
  <c r="AN165" s="1"/>
  <c r="AX176"/>
  <c r="AN176" s="1"/>
  <c r="AX188"/>
  <c r="AN188" s="1"/>
  <c r="AX190"/>
  <c r="AN190" s="1"/>
  <c r="AX194"/>
  <c r="AN194" s="1"/>
  <c r="AX200"/>
  <c r="AN200" s="1"/>
  <c r="AX210"/>
  <c r="AN210" s="1"/>
  <c r="AX212"/>
  <c r="AN212" s="1"/>
  <c r="AX213"/>
  <c r="AN213" s="1"/>
  <c r="AX218"/>
  <c r="AN218" s="1"/>
  <c r="AX215"/>
  <c r="AN215" s="1"/>
  <c r="AX110"/>
  <c r="AN110" s="1"/>
  <c r="AX196"/>
  <c r="AN196" s="1"/>
  <c r="AX109"/>
  <c r="AN109" s="1"/>
  <c r="AX111"/>
  <c r="AN111" s="1"/>
  <c r="AX222"/>
  <c r="AN222" s="1"/>
  <c r="AX223"/>
  <c r="AN223" s="1"/>
  <c r="AX195"/>
  <c r="AN195" s="1"/>
  <c r="AX205"/>
  <c r="AN205" s="1"/>
  <c r="AX204"/>
  <c r="AN204" s="1"/>
  <c r="AX191"/>
  <c r="AN191" s="1"/>
  <c r="AX209"/>
  <c r="AN209" s="1"/>
  <c r="AX211"/>
  <c r="AN211" s="1"/>
  <c r="AX214"/>
  <c r="AN214" s="1"/>
  <c r="AX216"/>
  <c r="AN216" s="1"/>
  <c r="AX217"/>
  <c r="AN217" s="1"/>
  <c r="AX219"/>
  <c r="AN219" s="1"/>
  <c r="AX189"/>
  <c r="AN189" s="1"/>
  <c r="AX202"/>
  <c r="AN202" s="1"/>
  <c r="AX112"/>
  <c r="AN112" s="1"/>
  <c r="AX220"/>
  <c r="AN220" s="1"/>
  <c r="AX221"/>
  <c r="AN221" s="1"/>
  <c r="AX201"/>
  <c r="AN201" s="1"/>
  <c r="AX208"/>
  <c r="AN208" s="1"/>
  <c r="AX203"/>
  <c r="AN203" s="1"/>
  <c r="AX224"/>
  <c r="AN224" s="1"/>
  <c r="AX227"/>
  <c r="AN227" s="1"/>
  <c r="AX241"/>
  <c r="AN241" s="1"/>
  <c r="AX229"/>
  <c r="AN229" s="1"/>
  <c r="AX228"/>
  <c r="AN228" s="1"/>
  <c r="AX226"/>
  <c r="AN226" s="1"/>
  <c r="AX230"/>
  <c r="AN230" s="1"/>
  <c r="AX238"/>
  <c r="AN238" s="1"/>
  <c r="AX225"/>
  <c r="AN225" s="1"/>
  <c r="AX237"/>
  <c r="AN237" s="1"/>
  <c r="AX236"/>
  <c r="AN236" s="1"/>
  <c r="AX231"/>
  <c r="AN231" s="1"/>
  <c r="AX242"/>
  <c r="AN242" s="1"/>
  <c r="AX193"/>
  <c r="AN193" s="1"/>
  <c r="AX243"/>
  <c r="AN243" s="1"/>
  <c r="AX197"/>
  <c r="AN197" s="1"/>
  <c r="AX232"/>
  <c r="AN232" s="1"/>
  <c r="AX206"/>
  <c r="AN206" s="1"/>
  <c r="AX233"/>
  <c r="AN233" s="1"/>
  <c r="AX234"/>
  <c r="AN234" s="1"/>
  <c r="AX235"/>
  <c r="AN235" s="1"/>
  <c r="AX198"/>
  <c r="AN198" s="1"/>
  <c r="AV198" s="1"/>
  <c r="AX199"/>
  <c r="AN199" s="1"/>
  <c r="AX192"/>
  <c r="AN192" s="1"/>
  <c r="AX239"/>
  <c r="AN239" s="1"/>
  <c r="AX207"/>
  <c r="AN207" s="1"/>
  <c r="AX123"/>
  <c r="AN123" s="1"/>
  <c r="AX240"/>
  <c r="AN240" s="1"/>
  <c r="X126" i="28" l="1"/>
  <c r="W126"/>
  <c r="X150"/>
  <c r="W150"/>
  <c r="X28"/>
  <c r="W28"/>
  <c r="X29"/>
  <c r="W29"/>
  <c r="X182"/>
  <c r="X180"/>
  <c r="X206"/>
  <c r="X134"/>
  <c r="X230"/>
  <c r="X229"/>
  <c r="X196"/>
  <c r="X194"/>
  <c r="X190"/>
  <c r="X192"/>
  <c r="X214"/>
  <c r="X83"/>
  <c r="X216"/>
  <c r="X166"/>
  <c r="X151"/>
  <c r="X118"/>
  <c r="X131"/>
  <c r="X77"/>
  <c r="X76"/>
  <c r="X105"/>
  <c r="X98"/>
  <c r="X2"/>
  <c r="X232"/>
  <c r="X79"/>
  <c r="X44"/>
  <c r="X53"/>
  <c r="X32"/>
  <c r="X46"/>
  <c r="X54"/>
  <c r="X122"/>
  <c r="X123"/>
  <c r="X35"/>
  <c r="X121"/>
  <c r="X125"/>
  <c r="X174"/>
  <c r="X161"/>
  <c r="X157"/>
  <c r="X235"/>
  <c r="X193"/>
  <c r="X138"/>
  <c r="X136"/>
  <c r="X228"/>
  <c r="X38"/>
  <c r="X3"/>
  <c r="X4"/>
  <c r="X225"/>
  <c r="X155"/>
  <c r="X119"/>
  <c r="X153"/>
  <c r="X88"/>
  <c r="X100"/>
  <c r="X5"/>
  <c r="X6"/>
  <c r="X7"/>
  <c r="X8"/>
  <c r="X9"/>
  <c r="X92"/>
  <c r="X78"/>
  <c r="X73"/>
  <c r="X165"/>
  <c r="X10"/>
  <c r="X173"/>
  <c r="X178"/>
  <c r="X209"/>
  <c r="X72"/>
  <c r="X69"/>
  <c r="X110"/>
  <c r="X91"/>
  <c r="X89"/>
  <c r="X42"/>
  <c r="X186"/>
  <c r="X187"/>
  <c r="X191"/>
  <c r="X65"/>
  <c r="X66"/>
  <c r="X59"/>
  <c r="X101"/>
  <c r="X86"/>
  <c r="X163"/>
  <c r="X219"/>
  <c r="X218"/>
  <c r="X11"/>
  <c r="X204"/>
  <c r="X48"/>
  <c r="X12"/>
  <c r="X50"/>
  <c r="X39"/>
  <c r="X87"/>
  <c r="X75"/>
  <c r="X129"/>
  <c r="X124"/>
  <c r="X57"/>
  <c r="X61"/>
  <c r="X41"/>
  <c r="X175"/>
  <c r="X49"/>
  <c r="X13"/>
  <c r="X14"/>
  <c r="X33"/>
  <c r="X109"/>
  <c r="X104"/>
  <c r="X74"/>
  <c r="X205"/>
  <c r="X84"/>
  <c r="X231"/>
  <c r="X212"/>
  <c r="X208"/>
  <c r="X233"/>
  <c r="X188"/>
  <c r="X227"/>
  <c r="X222"/>
  <c r="X146"/>
  <c r="X139"/>
  <c r="X117"/>
  <c r="X107"/>
  <c r="X63"/>
  <c r="X60"/>
  <c r="X80"/>
  <c r="X81"/>
  <c r="X162"/>
  <c r="X15"/>
  <c r="X16"/>
  <c r="X95"/>
  <c r="X96"/>
  <c r="X169"/>
  <c r="X43"/>
  <c r="X17"/>
  <c r="X18"/>
  <c r="X226"/>
  <c r="X19"/>
  <c r="X36"/>
  <c r="X168"/>
  <c r="X154"/>
  <c r="X99"/>
  <c r="X114"/>
  <c r="X82"/>
  <c r="X93"/>
  <c r="X58"/>
  <c r="X62"/>
  <c r="X67"/>
  <c r="X200"/>
  <c r="X133"/>
  <c r="X211"/>
  <c r="X176"/>
  <c r="X156"/>
  <c r="X115"/>
  <c r="X20"/>
  <c r="X160"/>
  <c r="X102"/>
  <c r="X132"/>
  <c r="X140"/>
  <c r="X147"/>
  <c r="X158"/>
  <c r="X164"/>
  <c r="X152"/>
  <c r="X220"/>
  <c r="X221"/>
  <c r="X21"/>
  <c r="X22"/>
  <c r="X23"/>
  <c r="X135"/>
  <c r="X71"/>
  <c r="X184"/>
  <c r="X47"/>
  <c r="X45"/>
  <c r="X234"/>
  <c r="X55"/>
  <c r="X51"/>
  <c r="X179"/>
  <c r="X197"/>
  <c r="X181"/>
  <c r="X215"/>
  <c r="X202"/>
  <c r="X198"/>
  <c r="X24"/>
  <c r="X149"/>
  <c r="X90"/>
  <c r="X112"/>
  <c r="X183"/>
  <c r="X40"/>
  <c r="X85"/>
  <c r="X68"/>
  <c r="X70"/>
  <c r="X64"/>
  <c r="X56"/>
  <c r="X167"/>
  <c r="X25"/>
  <c r="X26"/>
  <c r="X52"/>
  <c r="X34"/>
  <c r="X203"/>
  <c r="X210"/>
  <c r="X223"/>
  <c r="X217"/>
  <c r="X97"/>
  <c r="X185"/>
  <c r="X177"/>
  <c r="X94"/>
  <c r="X141"/>
  <c r="X106"/>
  <c r="X103"/>
  <c r="X127"/>
  <c r="X128"/>
  <c r="X207"/>
  <c r="X199"/>
  <c r="X213"/>
  <c r="X159"/>
  <c r="X145"/>
  <c r="X142"/>
  <c r="X195"/>
  <c r="X148"/>
  <c r="X113"/>
  <c r="X111"/>
  <c r="X108"/>
  <c r="X120"/>
  <c r="X116"/>
  <c r="X144"/>
  <c r="X201"/>
  <c r="X189"/>
  <c r="X171"/>
  <c r="X170"/>
  <c r="X172"/>
  <c r="X224"/>
  <c r="X27"/>
  <c r="AV125" i="1"/>
  <c r="AW125" s="1"/>
  <c r="S125"/>
  <c r="AO125"/>
  <c r="AP125"/>
  <c r="AT125"/>
  <c r="AU125" s="1"/>
  <c r="AO17"/>
  <c r="AP17"/>
  <c r="S240"/>
  <c r="AV240"/>
  <c r="S123"/>
  <c r="AV123"/>
  <c r="S207"/>
  <c r="AV207"/>
  <c r="S239"/>
  <c r="AV239"/>
  <c r="S192"/>
  <c r="AV192"/>
  <c r="S199"/>
  <c r="AV199"/>
  <c r="S235"/>
  <c r="AV235"/>
  <c r="S234"/>
  <c r="AV234"/>
  <c r="S233"/>
  <c r="AV233"/>
  <c r="S206"/>
  <c r="AV206"/>
  <c r="S232"/>
  <c r="AV232"/>
  <c r="S197"/>
  <c r="AV197"/>
  <c r="S243"/>
  <c r="AV243"/>
  <c r="S193"/>
  <c r="AV193"/>
  <c r="S242"/>
  <c r="AV242"/>
  <c r="S231"/>
  <c r="AV231"/>
  <c r="S236"/>
  <c r="AV236"/>
  <c r="S237"/>
  <c r="AV237"/>
  <c r="S225"/>
  <c r="AV225"/>
  <c r="S238"/>
  <c r="AV238"/>
  <c r="S230"/>
  <c r="AV230"/>
  <c r="S226"/>
  <c r="AV226"/>
  <c r="S228"/>
  <c r="AV228"/>
  <c r="S229"/>
  <c r="AV229"/>
  <c r="S241"/>
  <c r="AV241"/>
  <c r="S227"/>
  <c r="AV227"/>
  <c r="S224"/>
  <c r="AV224"/>
  <c r="S203"/>
  <c r="AV203"/>
  <c r="S208"/>
  <c r="AV208"/>
  <c r="S201"/>
  <c r="AV201"/>
  <c r="S221"/>
  <c r="AV221"/>
  <c r="S220"/>
  <c r="AV220"/>
  <c r="S112"/>
  <c r="AV112"/>
  <c r="S202"/>
  <c r="AV202"/>
  <c r="S189"/>
  <c r="AV189"/>
  <c r="S219"/>
  <c r="AV219"/>
  <c r="S217"/>
  <c r="AV217"/>
  <c r="S216"/>
  <c r="AV216"/>
  <c r="S214"/>
  <c r="AV214"/>
  <c r="S211"/>
  <c r="AV211"/>
  <c r="S209"/>
  <c r="AV209"/>
  <c r="S191"/>
  <c r="AV191"/>
  <c r="S204"/>
  <c r="AV204"/>
  <c r="S205"/>
  <c r="AV205"/>
  <c r="S195"/>
  <c r="AV195"/>
  <c r="S223"/>
  <c r="AV223"/>
  <c r="S222"/>
  <c r="AV222"/>
  <c r="S111"/>
  <c r="AV111"/>
  <c r="S109"/>
  <c r="AV109"/>
  <c r="S196"/>
  <c r="AV196"/>
  <c r="S110"/>
  <c r="AV110"/>
  <c r="S215"/>
  <c r="AV215"/>
  <c r="S218"/>
  <c r="AV218"/>
  <c r="S213"/>
  <c r="AV213"/>
  <c r="S212"/>
  <c r="AV212"/>
  <c r="S210"/>
  <c r="AV210"/>
  <c r="S200"/>
  <c r="AV200"/>
  <c r="S194"/>
  <c r="AV194"/>
  <c r="S190"/>
  <c r="AV190"/>
  <c r="S188"/>
  <c r="AV188"/>
  <c r="S176"/>
  <c r="AV176"/>
  <c r="S165"/>
  <c r="AV165"/>
  <c r="S173"/>
  <c r="AV173"/>
  <c r="S186"/>
  <c r="AV186"/>
  <c r="S187"/>
  <c r="AV187"/>
  <c r="S174"/>
  <c r="AV174"/>
  <c r="S167"/>
  <c r="AV167"/>
  <c r="S166"/>
  <c r="AV166"/>
  <c r="S143"/>
  <c r="AV143"/>
  <c r="S185"/>
  <c r="AV185"/>
  <c r="S175"/>
  <c r="AV175"/>
  <c r="S171"/>
  <c r="AV171"/>
  <c r="S163"/>
  <c r="AV163"/>
  <c r="S184"/>
  <c r="AV184"/>
  <c r="S181"/>
  <c r="AV181"/>
  <c r="S164"/>
  <c r="AV164"/>
  <c r="S172"/>
  <c r="AV172"/>
  <c r="S142"/>
  <c r="AV142"/>
  <c r="S148"/>
  <c r="AV148"/>
  <c r="S136"/>
  <c r="AV136"/>
  <c r="S182"/>
  <c r="AV182"/>
  <c r="S153"/>
  <c r="AV153"/>
  <c r="S159"/>
  <c r="AV159"/>
  <c r="S137"/>
  <c r="AV137"/>
  <c r="S140"/>
  <c r="AV140"/>
  <c r="S179"/>
  <c r="AV179"/>
  <c r="S178"/>
  <c r="AV178"/>
  <c r="S151"/>
  <c r="AV151"/>
  <c r="S144"/>
  <c r="AV144"/>
  <c r="S156"/>
  <c r="AV156"/>
  <c r="S161"/>
  <c r="AV161"/>
  <c r="S180"/>
  <c r="AV180"/>
  <c r="S152"/>
  <c r="AV152"/>
  <c r="S145"/>
  <c r="AV145"/>
  <c r="S162"/>
  <c r="AV162"/>
  <c r="S158"/>
  <c r="AV158"/>
  <c r="S139"/>
  <c r="AV139"/>
  <c r="S146"/>
  <c r="AV146"/>
  <c r="S149"/>
  <c r="AV149"/>
  <c r="S183"/>
  <c r="AV183"/>
  <c r="S177"/>
  <c r="AV177"/>
  <c r="S147"/>
  <c r="AV147"/>
  <c r="S150"/>
  <c r="AV150"/>
  <c r="S154"/>
  <c r="AV154"/>
  <c r="S155"/>
  <c r="AV155"/>
  <c r="S157"/>
  <c r="AV157"/>
  <c r="S160"/>
  <c r="AV160"/>
  <c r="S138"/>
  <c r="AV138"/>
  <c r="S141"/>
  <c r="AV141"/>
  <c r="S134"/>
  <c r="AV134"/>
  <c r="S132"/>
  <c r="AV132"/>
  <c r="S135"/>
  <c r="AV135"/>
  <c r="S133"/>
  <c r="AV133"/>
  <c r="S128"/>
  <c r="AV128"/>
  <c r="S130"/>
  <c r="AV130"/>
  <c r="S117"/>
  <c r="AV117"/>
  <c r="S124"/>
  <c r="AV124"/>
  <c r="S115"/>
  <c r="AV115"/>
  <c r="S119"/>
  <c r="AV119"/>
  <c r="S168"/>
  <c r="AV168"/>
  <c r="S47"/>
  <c r="AV47"/>
  <c r="S51"/>
  <c r="AV51"/>
  <c r="S55"/>
  <c r="AV55"/>
  <c r="S64"/>
  <c r="AV64"/>
  <c r="S60"/>
  <c r="AV60"/>
  <c r="S74"/>
  <c r="AV74"/>
  <c r="S70"/>
  <c r="AV70"/>
  <c r="S81"/>
  <c r="AV81"/>
  <c r="S77"/>
  <c r="AV77"/>
  <c r="S83"/>
  <c r="AV83"/>
  <c r="S43"/>
  <c r="AV43"/>
  <c r="S91"/>
  <c r="AV91"/>
  <c r="S94"/>
  <c r="AV94"/>
  <c r="S98"/>
  <c r="AV98"/>
  <c r="S107"/>
  <c r="AV107"/>
  <c r="S6"/>
  <c r="AV6"/>
  <c r="S9"/>
  <c r="AV9"/>
  <c r="S88"/>
  <c r="AV88"/>
  <c r="S84"/>
  <c r="AV84"/>
  <c r="S121"/>
  <c r="AV121"/>
  <c r="S116"/>
  <c r="AV116"/>
  <c r="S120"/>
  <c r="AV120"/>
  <c r="S48"/>
  <c r="AV48"/>
  <c r="S52"/>
  <c r="AV52"/>
  <c r="S67"/>
  <c r="AV67"/>
  <c r="S63"/>
  <c r="AV63"/>
  <c r="S59"/>
  <c r="AV59"/>
  <c r="S73"/>
  <c r="AV73"/>
  <c r="S69"/>
  <c r="AV69"/>
  <c r="S80"/>
  <c r="AV80"/>
  <c r="S82"/>
  <c r="AV82"/>
  <c r="S46"/>
  <c r="AV46"/>
  <c r="S39"/>
  <c r="AV39"/>
  <c r="S90"/>
  <c r="AV90"/>
  <c r="S95"/>
  <c r="AV95"/>
  <c r="S99"/>
  <c r="AV99"/>
  <c r="S101"/>
  <c r="AV101"/>
  <c r="S104"/>
  <c r="AV104"/>
  <c r="S108"/>
  <c r="AV108"/>
  <c r="S8"/>
  <c r="AV8"/>
  <c r="S122"/>
  <c r="AV122"/>
  <c r="S169"/>
  <c r="AV169"/>
  <c r="S49"/>
  <c r="AV49"/>
  <c r="S53"/>
  <c r="AV53"/>
  <c r="S58"/>
  <c r="AV58"/>
  <c r="S66"/>
  <c r="AV66"/>
  <c r="S62"/>
  <c r="AV62"/>
  <c r="S57"/>
  <c r="AV57"/>
  <c r="S76"/>
  <c r="AV76"/>
  <c r="S72"/>
  <c r="AV72"/>
  <c r="S68"/>
  <c r="AV68"/>
  <c r="S79"/>
  <c r="AV79"/>
  <c r="S45"/>
  <c r="AV45"/>
  <c r="S42"/>
  <c r="AV42"/>
  <c r="S89"/>
  <c r="AV89"/>
  <c r="S96"/>
  <c r="AV96"/>
  <c r="S102"/>
  <c r="AV102"/>
  <c r="S105"/>
  <c r="AV105"/>
  <c r="S3"/>
  <c r="AV3"/>
  <c r="S5"/>
  <c r="AV5"/>
  <c r="S7"/>
  <c r="AV7"/>
  <c r="S12"/>
  <c r="AV12"/>
  <c r="S87"/>
  <c r="AV87"/>
  <c r="S126"/>
  <c r="AV126"/>
  <c r="S114"/>
  <c r="AV114"/>
  <c r="S118"/>
  <c r="AV118"/>
  <c r="S113"/>
  <c r="AV113"/>
  <c r="S170"/>
  <c r="AV170"/>
  <c r="S50"/>
  <c r="AV50"/>
  <c r="S54"/>
  <c r="AV54"/>
  <c r="S65"/>
  <c r="AV65"/>
  <c r="S61"/>
  <c r="AV61"/>
  <c r="S75"/>
  <c r="AV75"/>
  <c r="S71"/>
  <c r="AV71"/>
  <c r="S78"/>
  <c r="AV78"/>
  <c r="S44"/>
  <c r="AV44"/>
  <c r="S41"/>
  <c r="AV41"/>
  <c r="S92"/>
  <c r="AV92"/>
  <c r="S93"/>
  <c r="AV93"/>
  <c r="S97"/>
  <c r="AV97"/>
  <c r="S100"/>
  <c r="AV100"/>
  <c r="S103"/>
  <c r="AV103"/>
  <c r="S106"/>
  <c r="AV106"/>
  <c r="S2"/>
  <c r="AV2"/>
  <c r="S4"/>
  <c r="AV4"/>
  <c r="S10"/>
  <c r="AV10"/>
  <c r="S85"/>
  <c r="AV85"/>
  <c r="S86"/>
  <c r="AV86"/>
  <c r="S16"/>
  <c r="AV16"/>
  <c r="S18"/>
  <c r="AV18"/>
  <c r="S20"/>
  <c r="AV20"/>
  <c r="S22"/>
  <c r="AV22"/>
  <c r="S37"/>
  <c r="AV37"/>
  <c r="S30"/>
  <c r="AV30"/>
  <c r="S17"/>
  <c r="AV17"/>
  <c r="S14"/>
  <c r="AV14"/>
  <c r="S29"/>
  <c r="AV29"/>
  <c r="S35"/>
  <c r="AV35"/>
  <c r="S36"/>
  <c r="AV36"/>
  <c r="S25"/>
  <c r="AV25"/>
  <c r="S26"/>
  <c r="AV26"/>
  <c r="S13"/>
  <c r="AV13"/>
  <c r="S19"/>
  <c r="AV19"/>
  <c r="S21"/>
  <c r="AV21"/>
  <c r="S28"/>
  <c r="AV28"/>
  <c r="S34"/>
  <c r="AV34"/>
  <c r="S32"/>
  <c r="AV32"/>
  <c r="S24"/>
  <c r="AV24"/>
  <c r="S15"/>
  <c r="AV15"/>
  <c r="S38"/>
  <c r="AV38"/>
  <c r="S31"/>
  <c r="AV31"/>
  <c r="S27"/>
  <c r="AV27"/>
  <c r="S23"/>
  <c r="AV23"/>
  <c r="S33"/>
  <c r="AV33"/>
  <c r="S198"/>
  <c r="S56"/>
  <c r="S11"/>
  <c r="S40"/>
  <c r="AP40"/>
  <c r="AW20"/>
  <c r="AP20"/>
  <c r="AO20"/>
  <c r="AT20"/>
  <c r="AU20" s="1"/>
  <c r="AW37"/>
  <c r="AO37"/>
  <c r="AT37"/>
  <c r="AU37" s="1"/>
  <c r="AW29"/>
  <c r="AP29"/>
  <c r="AO29"/>
  <c r="AT29"/>
  <c r="AU29" s="1"/>
  <c r="AW26"/>
  <c r="AP26"/>
  <c r="AO26"/>
  <c r="AT26"/>
  <c r="AU26" s="1"/>
  <c r="AW21"/>
  <c r="AP21"/>
  <c r="AO21"/>
  <c r="AT21"/>
  <c r="AU21" s="1"/>
  <c r="AW32"/>
  <c r="AO32"/>
  <c r="AP32"/>
  <c r="AT32"/>
  <c r="AU32" s="1"/>
  <c r="AW31"/>
  <c r="AO31"/>
  <c r="AT31"/>
  <c r="AU31" s="1"/>
  <c r="AW22"/>
  <c r="AP22"/>
  <c r="AO22"/>
  <c r="AT22"/>
  <c r="AU22" s="1"/>
  <c r="AW30"/>
  <c r="AP30"/>
  <c r="AO30"/>
  <c r="AT30"/>
  <c r="AU30" s="1"/>
  <c r="AW35"/>
  <c r="AO35"/>
  <c r="AP35"/>
  <c r="AT35"/>
  <c r="AU35" s="1"/>
  <c r="AW24"/>
  <c r="AO24"/>
  <c r="AT24"/>
  <c r="AU24" s="1"/>
  <c r="AW27"/>
  <c r="AP27"/>
  <c r="AO27"/>
  <c r="AT27"/>
  <c r="AU27" s="1"/>
  <c r="AW16"/>
  <c r="AO16"/>
  <c r="AT16"/>
  <c r="AU16" s="1"/>
  <c r="AW17"/>
  <c r="AT17"/>
  <c r="AU17" s="1"/>
  <c r="AW36"/>
  <c r="AT36"/>
  <c r="AU36" s="1"/>
  <c r="AO36"/>
  <c r="AW13"/>
  <c r="AO13"/>
  <c r="AT13"/>
  <c r="AU13" s="1"/>
  <c r="AW28"/>
  <c r="AP28"/>
  <c r="AO28"/>
  <c r="AT28"/>
  <c r="AU28" s="1"/>
  <c r="AW15"/>
  <c r="AO15"/>
  <c r="AT15"/>
  <c r="AU15" s="1"/>
  <c r="AW23"/>
  <c r="AO23"/>
  <c r="AP23"/>
  <c r="AT23"/>
  <c r="AU23" s="1"/>
  <c r="AW18"/>
  <c r="AO18"/>
  <c r="AP18"/>
  <c r="AT18"/>
  <c r="AU18" s="1"/>
  <c r="AW14"/>
  <c r="AO14"/>
  <c r="AT14"/>
  <c r="AU14" s="1"/>
  <c r="AW25"/>
  <c r="AO25"/>
  <c r="AT25"/>
  <c r="AU25" s="1"/>
  <c r="AW19"/>
  <c r="AT19"/>
  <c r="AU19" s="1"/>
  <c r="AP19"/>
  <c r="AO19"/>
  <c r="AW34"/>
  <c r="AO34"/>
  <c r="AP34"/>
  <c r="AT34"/>
  <c r="AU34" s="1"/>
  <c r="AW38"/>
  <c r="AO38"/>
  <c r="AP38"/>
  <c r="AT38"/>
  <c r="AU38" s="1"/>
  <c r="AW33"/>
  <c r="AP33"/>
  <c r="AO33"/>
  <c r="AT33"/>
  <c r="AU33" s="1"/>
  <c r="AW124"/>
  <c r="AP124"/>
  <c r="AO124"/>
  <c r="AT124"/>
  <c r="AU124" s="1"/>
  <c r="AW47"/>
  <c r="AO47"/>
  <c r="AT47"/>
  <c r="AU47" s="1"/>
  <c r="AW60"/>
  <c r="AO60"/>
  <c r="AT60"/>
  <c r="AU60" s="1"/>
  <c r="AW77"/>
  <c r="AO77"/>
  <c r="AP77"/>
  <c r="AT77"/>
  <c r="AU77" s="1"/>
  <c r="AW91"/>
  <c r="AP91"/>
  <c r="AO91"/>
  <c r="AT91"/>
  <c r="AU91" s="1"/>
  <c r="AW6"/>
  <c r="AO6"/>
  <c r="AT6"/>
  <c r="AU6" s="1"/>
  <c r="AW121"/>
  <c r="AO121"/>
  <c r="AT121"/>
  <c r="AU121" s="1"/>
  <c r="AW52"/>
  <c r="AO52"/>
  <c r="AP52"/>
  <c r="AT52"/>
  <c r="AU52" s="1"/>
  <c r="AW59"/>
  <c r="AO59"/>
  <c r="AP59"/>
  <c r="AT59"/>
  <c r="AU59" s="1"/>
  <c r="AW82"/>
  <c r="AO82"/>
  <c r="AP82"/>
  <c r="AT82"/>
  <c r="AU82" s="1"/>
  <c r="AW95"/>
  <c r="AO95"/>
  <c r="AT95"/>
  <c r="AU95" s="1"/>
  <c r="AW108"/>
  <c r="AO108"/>
  <c r="AP108"/>
  <c r="AT108"/>
  <c r="AU108" s="1"/>
  <c r="AW169"/>
  <c r="AO169"/>
  <c r="AT169"/>
  <c r="AU169" s="1"/>
  <c r="AW66"/>
  <c r="AP66"/>
  <c r="AO66"/>
  <c r="AT66"/>
  <c r="AU66" s="1"/>
  <c r="AW72"/>
  <c r="AT72"/>
  <c r="AU72" s="1"/>
  <c r="AO72"/>
  <c r="AW42"/>
  <c r="AP42"/>
  <c r="AO42"/>
  <c r="AT42"/>
  <c r="AU42" s="1"/>
  <c r="AW105"/>
  <c r="AO105"/>
  <c r="AP105"/>
  <c r="AT105"/>
  <c r="AU105" s="1"/>
  <c r="AW12"/>
  <c r="AP12"/>
  <c r="AO12"/>
  <c r="AT12"/>
  <c r="AU12" s="1"/>
  <c r="AW118"/>
  <c r="AP118"/>
  <c r="AO118"/>
  <c r="AT118"/>
  <c r="AU118" s="1"/>
  <c r="AW54"/>
  <c r="AP54"/>
  <c r="AO54"/>
  <c r="AT54"/>
  <c r="AU54" s="1"/>
  <c r="AW71"/>
  <c r="AO71"/>
  <c r="AT71"/>
  <c r="AU71" s="1"/>
  <c r="AW92"/>
  <c r="AO92"/>
  <c r="AP92"/>
  <c r="AT92"/>
  <c r="AU92" s="1"/>
  <c r="AW103"/>
  <c r="AO103"/>
  <c r="AT103"/>
  <c r="AU103" s="1"/>
  <c r="AW10"/>
  <c r="AO10"/>
  <c r="AP10"/>
  <c r="AT10"/>
  <c r="AU10" s="1"/>
  <c r="AW115"/>
  <c r="AO115"/>
  <c r="AP115"/>
  <c r="AT115"/>
  <c r="AU115" s="1"/>
  <c r="AW51"/>
  <c r="AO51"/>
  <c r="AP51"/>
  <c r="AT51"/>
  <c r="AU51" s="1"/>
  <c r="AW74"/>
  <c r="AO74"/>
  <c r="AT74"/>
  <c r="AU74" s="1"/>
  <c r="AW83"/>
  <c r="AO83"/>
  <c r="AP83"/>
  <c r="AT83"/>
  <c r="AU83" s="1"/>
  <c r="AW94"/>
  <c r="AO94"/>
  <c r="AT94"/>
  <c r="AU94" s="1"/>
  <c r="AW9"/>
  <c r="AP9"/>
  <c r="AO9"/>
  <c r="AT9"/>
  <c r="AU9" s="1"/>
  <c r="AW116"/>
  <c r="AP116"/>
  <c r="AO116"/>
  <c r="AT116"/>
  <c r="AU116" s="1"/>
  <c r="AW56"/>
  <c r="AO56"/>
  <c r="AP56"/>
  <c r="AT56"/>
  <c r="AU56" s="1"/>
  <c r="AW73"/>
  <c r="AO73"/>
  <c r="AT73"/>
  <c r="AU73" s="1"/>
  <c r="AW46"/>
  <c r="AP46"/>
  <c r="AO46"/>
  <c r="AT46"/>
  <c r="AU46" s="1"/>
  <c r="AW99"/>
  <c r="AT99"/>
  <c r="AU99" s="1"/>
  <c r="AO99"/>
  <c r="AW8"/>
  <c r="AO8"/>
  <c r="AP8"/>
  <c r="AT8"/>
  <c r="AU8" s="1"/>
  <c r="AW49"/>
  <c r="AO49"/>
  <c r="AP49"/>
  <c r="AT49"/>
  <c r="AU49" s="1"/>
  <c r="AW62"/>
  <c r="AO62"/>
  <c r="AP62"/>
  <c r="AT62"/>
  <c r="AU62" s="1"/>
  <c r="AW68"/>
  <c r="AP68"/>
  <c r="AO68"/>
  <c r="AT68"/>
  <c r="AU68" s="1"/>
  <c r="AW89"/>
  <c r="AO89"/>
  <c r="AP89"/>
  <c r="AT89"/>
  <c r="AU89" s="1"/>
  <c r="AW3"/>
  <c r="AO3"/>
  <c r="AP3"/>
  <c r="AT3"/>
  <c r="AU3" s="1"/>
  <c r="AW87"/>
  <c r="AP87"/>
  <c r="AO87"/>
  <c r="AT87"/>
  <c r="AU87" s="1"/>
  <c r="AW113"/>
  <c r="AO113"/>
  <c r="AP113"/>
  <c r="AT113"/>
  <c r="AU113" s="1"/>
  <c r="AW65"/>
  <c r="AP65"/>
  <c r="AO65"/>
  <c r="AT65"/>
  <c r="AU65" s="1"/>
  <c r="AW78"/>
  <c r="AP78"/>
  <c r="AO78"/>
  <c r="AT78"/>
  <c r="AU78" s="1"/>
  <c r="AW93"/>
  <c r="AO93"/>
  <c r="AT93"/>
  <c r="AU93" s="1"/>
  <c r="AW106"/>
  <c r="AO106"/>
  <c r="AP106"/>
  <c r="AT106"/>
  <c r="AU106" s="1"/>
  <c r="AW11"/>
  <c r="AP11"/>
  <c r="AO11"/>
  <c r="AT11"/>
  <c r="AU11" s="1"/>
  <c r="AW119"/>
  <c r="AT119"/>
  <c r="AU119" s="1"/>
  <c r="AO119"/>
  <c r="AP119"/>
  <c r="AW55"/>
  <c r="AO55"/>
  <c r="AT55"/>
  <c r="AU55" s="1"/>
  <c r="AW70"/>
  <c r="AO70"/>
  <c r="AT70"/>
  <c r="AU70" s="1"/>
  <c r="AW43"/>
  <c r="AO43"/>
  <c r="AT43"/>
  <c r="AU43" s="1"/>
  <c r="AW98"/>
  <c r="AO98"/>
  <c r="AP98"/>
  <c r="AT98"/>
  <c r="AU98" s="1"/>
  <c r="AW88"/>
  <c r="AO88"/>
  <c r="AP88"/>
  <c r="AT88"/>
  <c r="AU88" s="1"/>
  <c r="AW120"/>
  <c r="AP120"/>
  <c r="AO120"/>
  <c r="AT120"/>
  <c r="AU120" s="1"/>
  <c r="AW67"/>
  <c r="AO67"/>
  <c r="AT67"/>
  <c r="AU67" s="1"/>
  <c r="AW69"/>
  <c r="AO69"/>
  <c r="AP69"/>
  <c r="AT69"/>
  <c r="AU69" s="1"/>
  <c r="AW39"/>
  <c r="AO39"/>
  <c r="AT39"/>
  <c r="AU39" s="1"/>
  <c r="AW101"/>
  <c r="AP101"/>
  <c r="AO101"/>
  <c r="AT101"/>
  <c r="AU101" s="1"/>
  <c r="AW53"/>
  <c r="AO53"/>
  <c r="AP53"/>
  <c r="AT53"/>
  <c r="AU53" s="1"/>
  <c r="AW57"/>
  <c r="AO57"/>
  <c r="AP57"/>
  <c r="AT57"/>
  <c r="AU57" s="1"/>
  <c r="AW79"/>
  <c r="AO79"/>
  <c r="AP79"/>
  <c r="AT79"/>
  <c r="AU79" s="1"/>
  <c r="AW96"/>
  <c r="AO96"/>
  <c r="AT96"/>
  <c r="AU96" s="1"/>
  <c r="AW5"/>
  <c r="AO5"/>
  <c r="AT5"/>
  <c r="AU5" s="1"/>
  <c r="AW126"/>
  <c r="AO126"/>
  <c r="AT126"/>
  <c r="AU126" s="1"/>
  <c r="AW170"/>
  <c r="AO170"/>
  <c r="AT170"/>
  <c r="AU170" s="1"/>
  <c r="AW61"/>
  <c r="AO61"/>
  <c r="AP61"/>
  <c r="AT61"/>
  <c r="AU61" s="1"/>
  <c r="AW44"/>
  <c r="AO44"/>
  <c r="AT44"/>
  <c r="AU44" s="1"/>
  <c r="AW97"/>
  <c r="AO97"/>
  <c r="AP97"/>
  <c r="AT97"/>
  <c r="AU97" s="1"/>
  <c r="AW2"/>
  <c r="AO2"/>
  <c r="AP2"/>
  <c r="AT2"/>
  <c r="AU2" s="1"/>
  <c r="AW85"/>
  <c r="AO85"/>
  <c r="AT85"/>
  <c r="AU85" s="1"/>
  <c r="AW117"/>
  <c r="AP117"/>
  <c r="AO117"/>
  <c r="AT117"/>
  <c r="AU117" s="1"/>
  <c r="AW168"/>
  <c r="AO168"/>
  <c r="AT168"/>
  <c r="AU168" s="1"/>
  <c r="AW64"/>
  <c r="AO64"/>
  <c r="AT64"/>
  <c r="AU64" s="1"/>
  <c r="AW81"/>
  <c r="AO81"/>
  <c r="AT81"/>
  <c r="AU81" s="1"/>
  <c r="AW40"/>
  <c r="AO40"/>
  <c r="AT40"/>
  <c r="AU40" s="1"/>
  <c r="AW107"/>
  <c r="AO107"/>
  <c r="AP107"/>
  <c r="AT107"/>
  <c r="AU107" s="1"/>
  <c r="AW84"/>
  <c r="AO84"/>
  <c r="AT84"/>
  <c r="AU84" s="1"/>
  <c r="AW48"/>
  <c r="AO48"/>
  <c r="AP48"/>
  <c r="AT48"/>
  <c r="AU48" s="1"/>
  <c r="AW63"/>
  <c r="AO63"/>
  <c r="AT63"/>
  <c r="AU63" s="1"/>
  <c r="AW80"/>
  <c r="AO80"/>
  <c r="AT80"/>
  <c r="AU80" s="1"/>
  <c r="AW90"/>
  <c r="AP90"/>
  <c r="AO90"/>
  <c r="AT90"/>
  <c r="AU90" s="1"/>
  <c r="AW104"/>
  <c r="AO104"/>
  <c r="AP104"/>
  <c r="AT104"/>
  <c r="AU104" s="1"/>
  <c r="AW122"/>
  <c r="AO122"/>
  <c r="AP122"/>
  <c r="AT122"/>
  <c r="AU122" s="1"/>
  <c r="AW58"/>
  <c r="AO58"/>
  <c r="AP58"/>
  <c r="AT58"/>
  <c r="AU58" s="1"/>
  <c r="AW76"/>
  <c r="AO76"/>
  <c r="AT76"/>
  <c r="AU76" s="1"/>
  <c r="AW45"/>
  <c r="AP45"/>
  <c r="AO45"/>
  <c r="AT45"/>
  <c r="AU45" s="1"/>
  <c r="AW102"/>
  <c r="AO102"/>
  <c r="AT102"/>
  <c r="AU102" s="1"/>
  <c r="AW7"/>
  <c r="AO7"/>
  <c r="AP7"/>
  <c r="AT7"/>
  <c r="AU7" s="1"/>
  <c r="AW114"/>
  <c r="AP114"/>
  <c r="AO114"/>
  <c r="AT114"/>
  <c r="AU114" s="1"/>
  <c r="AW50"/>
  <c r="AO50"/>
  <c r="AT50"/>
  <c r="AU50" s="1"/>
  <c r="AW75"/>
  <c r="AO75"/>
  <c r="AT75"/>
  <c r="AU75" s="1"/>
  <c r="AW41"/>
  <c r="AO41"/>
  <c r="AP41"/>
  <c r="AT41"/>
  <c r="AU41" s="1"/>
  <c r="AW100"/>
  <c r="AO100"/>
  <c r="AT100"/>
  <c r="AU100" s="1"/>
  <c r="AW4"/>
  <c r="AO4"/>
  <c r="AT4"/>
  <c r="AU4" s="1"/>
  <c r="AW86"/>
  <c r="AT86"/>
  <c r="AU86" s="1"/>
  <c r="AN129"/>
  <c r="AV129" s="1"/>
  <c r="AN131"/>
  <c r="AV131" s="1"/>
  <c r="AN127"/>
  <c r="AT130"/>
  <c r="AU130" s="1"/>
  <c r="AP130"/>
  <c r="AW130"/>
  <c r="AO130"/>
  <c r="AO128"/>
  <c r="AP128"/>
  <c r="AT128"/>
  <c r="AU128" s="1"/>
  <c r="AW128"/>
  <c r="AW136"/>
  <c r="AP136"/>
  <c r="AO136"/>
  <c r="AT136"/>
  <c r="AU136" s="1"/>
  <c r="AW137"/>
  <c r="AO137"/>
  <c r="AP137"/>
  <c r="AT137"/>
  <c r="AU137" s="1"/>
  <c r="AW178"/>
  <c r="AO178"/>
  <c r="AT178"/>
  <c r="AU178" s="1"/>
  <c r="AW161"/>
  <c r="AO161"/>
  <c r="AT161"/>
  <c r="AU161" s="1"/>
  <c r="AW162"/>
  <c r="AO162"/>
  <c r="AT162"/>
  <c r="AU162" s="1"/>
  <c r="AW149"/>
  <c r="AP149"/>
  <c r="AO149"/>
  <c r="AT149"/>
  <c r="AU149" s="1"/>
  <c r="AW147"/>
  <c r="AO147"/>
  <c r="AT147"/>
  <c r="AU147" s="1"/>
  <c r="AW157"/>
  <c r="AO157"/>
  <c r="AT157"/>
  <c r="AU157" s="1"/>
  <c r="AW134"/>
  <c r="AP134"/>
  <c r="AO134"/>
  <c r="AT134"/>
  <c r="AU134" s="1"/>
  <c r="AW182"/>
  <c r="AO182"/>
  <c r="AT182"/>
  <c r="AU182" s="1"/>
  <c r="AT140"/>
  <c r="AU140" s="1"/>
  <c r="AW140"/>
  <c r="AO140"/>
  <c r="AP140"/>
  <c r="AW151"/>
  <c r="AP151"/>
  <c r="AO151"/>
  <c r="AT151"/>
  <c r="AU151" s="1"/>
  <c r="AW180"/>
  <c r="AO180"/>
  <c r="AT180"/>
  <c r="AU180" s="1"/>
  <c r="AT158"/>
  <c r="AU158" s="1"/>
  <c r="AW158"/>
  <c r="AO158"/>
  <c r="AW150"/>
  <c r="AO150"/>
  <c r="AP150"/>
  <c r="AT150"/>
  <c r="AU150" s="1"/>
  <c r="AT160"/>
  <c r="AU160" s="1"/>
  <c r="AW160"/>
  <c r="AO160"/>
  <c r="AW132"/>
  <c r="AP132"/>
  <c r="AO132"/>
  <c r="AT132"/>
  <c r="AU132" s="1"/>
  <c r="AW153"/>
  <c r="AO153"/>
  <c r="AT153"/>
  <c r="AU153" s="1"/>
  <c r="AW144"/>
  <c r="AO144"/>
  <c r="AT144"/>
  <c r="AU144" s="1"/>
  <c r="AW152"/>
  <c r="AO152"/>
  <c r="AP152"/>
  <c r="AT152"/>
  <c r="AU152" s="1"/>
  <c r="AW139"/>
  <c r="AP139"/>
  <c r="AO139"/>
  <c r="AT139"/>
  <c r="AU139" s="1"/>
  <c r="AW183"/>
  <c r="AO183"/>
  <c r="AT183"/>
  <c r="AU183" s="1"/>
  <c r="AW154"/>
  <c r="AO154"/>
  <c r="AT154"/>
  <c r="AU154" s="1"/>
  <c r="AW138"/>
  <c r="AT138"/>
  <c r="AU138" s="1"/>
  <c r="AO138"/>
  <c r="AP138"/>
  <c r="AW135"/>
  <c r="AP135"/>
  <c r="AO135"/>
  <c r="AT135"/>
  <c r="AU135" s="1"/>
  <c r="AW148"/>
  <c r="AO148"/>
  <c r="AP148"/>
  <c r="AT148"/>
  <c r="AU148" s="1"/>
  <c r="AW159"/>
  <c r="AO159"/>
  <c r="AT159"/>
  <c r="AU159" s="1"/>
  <c r="AW179"/>
  <c r="AT179"/>
  <c r="AU179" s="1"/>
  <c r="AO179"/>
  <c r="AW156"/>
  <c r="AP156"/>
  <c r="AO156"/>
  <c r="AT156"/>
  <c r="AU156" s="1"/>
  <c r="AW145"/>
  <c r="AO145"/>
  <c r="AT145"/>
  <c r="AU145" s="1"/>
  <c r="AW146"/>
  <c r="AO146"/>
  <c r="AT146"/>
  <c r="AU146" s="1"/>
  <c r="AW177"/>
  <c r="AO177"/>
  <c r="AT177"/>
  <c r="AU177" s="1"/>
  <c r="AW155"/>
  <c r="AP155"/>
  <c r="AO155"/>
  <c r="AT155"/>
  <c r="AU155" s="1"/>
  <c r="AT141"/>
  <c r="AU141" s="1"/>
  <c r="AW141"/>
  <c r="AO141"/>
  <c r="AW133"/>
  <c r="AO133"/>
  <c r="AP133"/>
  <c r="AT133"/>
  <c r="AU133" s="1"/>
  <c r="AW112"/>
  <c r="AO112"/>
  <c r="AP112"/>
  <c r="AT112"/>
  <c r="AU112" s="1"/>
  <c r="AW222"/>
  <c r="AO222"/>
  <c r="AT222"/>
  <c r="AU222" s="1"/>
  <c r="AW173"/>
  <c r="AT173"/>
  <c r="AU173" s="1"/>
  <c r="AO173"/>
  <c r="AP173"/>
  <c r="AW181"/>
  <c r="AP181"/>
  <c r="AO181"/>
  <c r="AT181"/>
  <c r="AU181" s="1"/>
  <c r="AW209"/>
  <c r="AT209"/>
  <c r="AU209" s="1"/>
  <c r="AO209"/>
  <c r="AW212"/>
  <c r="AP212"/>
  <c r="AO212"/>
  <c r="AT212"/>
  <c r="AU212" s="1"/>
  <c r="AW167"/>
  <c r="AP167"/>
  <c r="AO167"/>
  <c r="AT167"/>
  <c r="AU167" s="1"/>
  <c r="AW203"/>
  <c r="AT203"/>
  <c r="AU203" s="1"/>
  <c r="AP203"/>
  <c r="AO203"/>
  <c r="AW202"/>
  <c r="AO202"/>
  <c r="AT202"/>
  <c r="AU202" s="1"/>
  <c r="AW191"/>
  <c r="AO191"/>
  <c r="AT191"/>
  <c r="AU191" s="1"/>
  <c r="AW111"/>
  <c r="AP111"/>
  <c r="AO111"/>
  <c r="AT111"/>
  <c r="AU111" s="1"/>
  <c r="AW210"/>
  <c r="AO210"/>
  <c r="AT210"/>
  <c r="AU210" s="1"/>
  <c r="AW186"/>
  <c r="AO186"/>
  <c r="AT186"/>
  <c r="AU186" s="1"/>
  <c r="AW171"/>
  <c r="AP171"/>
  <c r="AO171"/>
  <c r="AT171"/>
  <c r="AU171" s="1"/>
  <c r="AW208"/>
  <c r="AO208"/>
  <c r="AT208"/>
  <c r="AU208" s="1"/>
  <c r="AW221"/>
  <c r="AT221"/>
  <c r="AU221" s="1"/>
  <c r="AO221"/>
  <c r="AW189"/>
  <c r="AP189"/>
  <c r="AO189"/>
  <c r="AT189"/>
  <c r="AU189" s="1"/>
  <c r="AW214"/>
  <c r="AO214"/>
  <c r="AP214"/>
  <c r="AT214"/>
  <c r="AU214" s="1"/>
  <c r="AW195"/>
  <c r="AP195"/>
  <c r="AO195"/>
  <c r="AT195"/>
  <c r="AU195" s="1"/>
  <c r="AW109"/>
  <c r="AO109"/>
  <c r="AT109"/>
  <c r="AU109" s="1"/>
  <c r="AW218"/>
  <c r="AO218"/>
  <c r="AP218"/>
  <c r="AT218"/>
  <c r="AU218" s="1"/>
  <c r="AW200"/>
  <c r="AO200"/>
  <c r="AT200"/>
  <c r="AU200" s="1"/>
  <c r="AW176"/>
  <c r="AO176"/>
  <c r="AP176"/>
  <c r="AT176"/>
  <c r="AU176" s="1"/>
  <c r="AW187"/>
  <c r="AO187"/>
  <c r="AT187"/>
  <c r="AU187" s="1"/>
  <c r="AW143"/>
  <c r="AP143"/>
  <c r="AO143"/>
  <c r="AT143"/>
  <c r="AU143" s="1"/>
  <c r="AW163"/>
  <c r="AP163"/>
  <c r="AO163"/>
  <c r="AT163"/>
  <c r="AU163" s="1"/>
  <c r="AW172"/>
  <c r="AP172"/>
  <c r="AO172"/>
  <c r="AT172"/>
  <c r="AU172" s="1"/>
  <c r="AW201"/>
  <c r="AO201"/>
  <c r="AT201"/>
  <c r="AU201" s="1"/>
  <c r="AW217"/>
  <c r="AP217"/>
  <c r="AO217"/>
  <c r="AT217"/>
  <c r="AU217" s="1"/>
  <c r="AW205"/>
  <c r="AO205"/>
  <c r="AT205"/>
  <c r="AU205" s="1"/>
  <c r="AW110"/>
  <c r="AO110"/>
  <c r="AP110"/>
  <c r="AT110"/>
  <c r="AU110" s="1"/>
  <c r="AW190"/>
  <c r="AO190"/>
  <c r="AT190"/>
  <c r="AU190" s="1"/>
  <c r="AW175"/>
  <c r="AP175"/>
  <c r="AO175"/>
  <c r="AT175"/>
  <c r="AU175" s="1"/>
  <c r="AW216"/>
  <c r="AP216"/>
  <c r="AO216"/>
  <c r="AT216"/>
  <c r="AU216" s="1"/>
  <c r="AW215"/>
  <c r="AO215"/>
  <c r="AP215"/>
  <c r="AT215"/>
  <c r="AU215" s="1"/>
  <c r="AW188"/>
  <c r="AO188"/>
  <c r="AP188"/>
  <c r="AT188"/>
  <c r="AU188" s="1"/>
  <c r="AW166"/>
  <c r="AO166"/>
  <c r="AT166"/>
  <c r="AU166" s="1"/>
  <c r="AW164"/>
  <c r="AP164"/>
  <c r="AO164"/>
  <c r="AT164"/>
  <c r="AU164" s="1"/>
  <c r="AW220"/>
  <c r="AO220"/>
  <c r="AP220"/>
  <c r="AT220"/>
  <c r="AU220" s="1"/>
  <c r="AW219"/>
  <c r="AP219"/>
  <c r="AO219"/>
  <c r="AT219"/>
  <c r="AU219" s="1"/>
  <c r="AW211"/>
  <c r="AP211"/>
  <c r="AO211"/>
  <c r="AT211"/>
  <c r="AU211" s="1"/>
  <c r="AW204"/>
  <c r="AP204"/>
  <c r="AO204"/>
  <c r="AT204"/>
  <c r="AU204" s="1"/>
  <c r="AW223"/>
  <c r="AO223"/>
  <c r="AP223"/>
  <c r="AT223"/>
  <c r="AU223" s="1"/>
  <c r="AT196"/>
  <c r="AU196" s="1"/>
  <c r="AW196"/>
  <c r="AO196"/>
  <c r="AP196"/>
  <c r="AW213"/>
  <c r="AP213"/>
  <c r="AO213"/>
  <c r="AT213"/>
  <c r="AU213" s="1"/>
  <c r="AW194"/>
  <c r="AO194"/>
  <c r="AP194"/>
  <c r="AT194"/>
  <c r="AU194" s="1"/>
  <c r="AW165"/>
  <c r="AP165"/>
  <c r="AO165"/>
  <c r="AT165"/>
  <c r="AU165" s="1"/>
  <c r="AW174"/>
  <c r="AP174"/>
  <c r="AO174"/>
  <c r="AT174"/>
  <c r="AU174" s="1"/>
  <c r="AW185"/>
  <c r="AO185"/>
  <c r="AT185"/>
  <c r="AU185" s="1"/>
  <c r="AW184"/>
  <c r="AO184"/>
  <c r="AT184"/>
  <c r="AU184" s="1"/>
  <c r="AW142"/>
  <c r="AP142"/>
  <c r="AO142"/>
  <c r="AT142"/>
  <c r="AU142" s="1"/>
  <c r="AW228"/>
  <c r="AO228"/>
  <c r="AP228"/>
  <c r="AT228"/>
  <c r="AU228" s="1"/>
  <c r="AW226"/>
  <c r="AO226"/>
  <c r="AP226"/>
  <c r="AT226"/>
  <c r="AU226" s="1"/>
  <c r="AW227"/>
  <c r="AO227"/>
  <c r="AP227"/>
  <c r="AT227"/>
  <c r="AU227" s="1"/>
  <c r="AW238"/>
  <c r="AO238"/>
  <c r="AT238"/>
  <c r="AU238" s="1"/>
  <c r="AW225"/>
  <c r="AO225"/>
  <c r="AP225"/>
  <c r="AT225"/>
  <c r="AU225" s="1"/>
  <c r="AW224"/>
  <c r="AO224"/>
  <c r="AT224"/>
  <c r="AU224" s="1"/>
  <c r="AW230"/>
  <c r="AO230"/>
  <c r="AP230"/>
  <c r="AT230"/>
  <c r="AU230" s="1"/>
  <c r="AW241"/>
  <c r="AO241"/>
  <c r="AP241"/>
  <c r="AT241"/>
  <c r="AU241" s="1"/>
  <c r="AW229"/>
  <c r="AO229"/>
  <c r="AP229"/>
  <c r="AT229"/>
  <c r="AU229" s="1"/>
  <c r="AO237"/>
  <c r="AW237"/>
  <c r="AT237"/>
  <c r="AU237" s="1"/>
  <c r="AO236"/>
  <c r="AW236"/>
  <c r="AT236"/>
  <c r="AU236" s="1"/>
  <c r="AW231"/>
  <c r="AO231"/>
  <c r="AT231"/>
  <c r="AU231" s="1"/>
  <c r="AW240"/>
  <c r="AO240"/>
  <c r="AP240"/>
  <c r="AT240"/>
  <c r="AU240" s="1"/>
  <c r="AW123"/>
  <c r="AO123"/>
  <c r="AP123"/>
  <c r="AT123"/>
  <c r="AU123" s="1"/>
  <c r="AW207"/>
  <c r="AO207"/>
  <c r="AP207"/>
  <c r="AT207"/>
  <c r="AU207" s="1"/>
  <c r="AW239"/>
  <c r="AO239"/>
  <c r="AP239"/>
  <c r="AT239"/>
  <c r="AU239" s="1"/>
  <c r="AO86"/>
  <c r="AP86"/>
  <c r="AW192"/>
  <c r="AO192"/>
  <c r="AP192"/>
  <c r="AT192"/>
  <c r="AU192" s="1"/>
  <c r="AW199"/>
  <c r="AO199"/>
  <c r="AP199"/>
  <c r="AT199"/>
  <c r="AU199" s="1"/>
  <c r="AW198"/>
  <c r="AO198"/>
  <c r="AP198"/>
  <c r="AT198"/>
  <c r="AU198" s="1"/>
  <c r="AW235"/>
  <c r="AO235"/>
  <c r="AP235"/>
  <c r="AT235"/>
  <c r="AU235" s="1"/>
  <c r="AO234"/>
  <c r="AP234"/>
  <c r="AO233"/>
  <c r="AP233"/>
  <c r="AW206"/>
  <c r="AO206"/>
  <c r="AP206"/>
  <c r="AT206"/>
  <c r="AU206" s="1"/>
  <c r="AW232"/>
  <c r="AO232"/>
  <c r="AP232"/>
  <c r="AT232"/>
  <c r="AU232" s="1"/>
  <c r="AW197"/>
  <c r="AO197"/>
  <c r="AP197"/>
  <c r="AT197"/>
  <c r="AU197" s="1"/>
  <c r="AO243"/>
  <c r="AP243"/>
  <c r="AW193"/>
  <c r="AO193"/>
  <c r="AP193"/>
  <c r="AT193"/>
  <c r="AU193" s="1"/>
  <c r="AW242"/>
  <c r="AO242"/>
  <c r="AP242"/>
  <c r="AT242"/>
  <c r="AU242" s="1"/>
  <c r="AP127" l="1"/>
  <c r="AV127"/>
  <c r="AO127"/>
  <c r="S127"/>
  <c r="AP131"/>
  <c r="S131"/>
  <c r="AT129"/>
  <c r="AU129" s="1"/>
  <c r="S129"/>
  <c r="AT127"/>
  <c r="AU127" s="1"/>
  <c r="AW127"/>
  <c r="AO131"/>
  <c r="AW129"/>
  <c r="AW131"/>
  <c r="AO129"/>
  <c r="AT131"/>
  <c r="AU131" s="1"/>
  <c r="AP129"/>
  <c r="AS131" l="1"/>
  <c r="AS127"/>
  <c r="AS129"/>
  <c r="AS125"/>
  <c r="AS20"/>
  <c r="AS37"/>
  <c r="AS29"/>
  <c r="AS26"/>
  <c r="AS21"/>
  <c r="AS32"/>
  <c r="AS31"/>
  <c r="AS22"/>
  <c r="AS30"/>
  <c r="AS35"/>
  <c r="AS24"/>
  <c r="AS27"/>
  <c r="AS16"/>
  <c r="AS17"/>
  <c r="AS36"/>
  <c r="AS13"/>
  <c r="AS28"/>
  <c r="AS15"/>
  <c r="AS23"/>
  <c r="AS18"/>
  <c r="AS14"/>
  <c r="AS25"/>
  <c r="AS19"/>
  <c r="AS34"/>
  <c r="AS38"/>
  <c r="AS33"/>
  <c r="AS124"/>
  <c r="AS47"/>
  <c r="AS60"/>
  <c r="AS77"/>
  <c r="AS91"/>
  <c r="AS6"/>
  <c r="AS121"/>
  <c r="AS52"/>
  <c r="AS59"/>
  <c r="AS82"/>
  <c r="AS95"/>
  <c r="AS108"/>
  <c r="AS169"/>
  <c r="AS66"/>
  <c r="AS72"/>
  <c r="AS42"/>
  <c r="AS105"/>
  <c r="AS12"/>
  <c r="AS118"/>
  <c r="AS54"/>
  <c r="AS71"/>
  <c r="AS92"/>
  <c r="AS103"/>
  <c r="AS10"/>
  <c r="AS115"/>
  <c r="AS51"/>
  <c r="AS74"/>
  <c r="AS83"/>
  <c r="AS94"/>
  <c r="AS9"/>
  <c r="AS116"/>
  <c r="AS56"/>
  <c r="AS73"/>
  <c r="AS46"/>
  <c r="AS99"/>
  <c r="AS8"/>
  <c r="AS49"/>
  <c r="AS62"/>
  <c r="AS68"/>
  <c r="AS89"/>
  <c r="AS3"/>
  <c r="AS87"/>
  <c r="AS113"/>
  <c r="AS65"/>
  <c r="AS78"/>
  <c r="AS93"/>
  <c r="AS106"/>
  <c r="AS11"/>
  <c r="AS119"/>
  <c r="AS55"/>
  <c r="AS70"/>
  <c r="AS43"/>
  <c r="AS98"/>
  <c r="AS88"/>
  <c r="AS120"/>
  <c r="AS67"/>
  <c r="AS69"/>
  <c r="AS39"/>
  <c r="AS101"/>
  <c r="AS53"/>
  <c r="AS57"/>
  <c r="AS79"/>
  <c r="AS96"/>
  <c r="AS5"/>
  <c r="AS126"/>
  <c r="AS170"/>
  <c r="AS61"/>
  <c r="AS44"/>
  <c r="AS97"/>
  <c r="AS2"/>
  <c r="AS85"/>
  <c r="AS117"/>
  <c r="AS168"/>
  <c r="AS64"/>
  <c r="AS81"/>
  <c r="AS40"/>
  <c r="AS107"/>
  <c r="AS84"/>
  <c r="AS48"/>
  <c r="AS63"/>
  <c r="AS80"/>
  <c r="AS90"/>
  <c r="AS104"/>
  <c r="AS122"/>
  <c r="AS58"/>
  <c r="AS76"/>
  <c r="AS45"/>
  <c r="AS102"/>
  <c r="AS7"/>
  <c r="AS114"/>
  <c r="AS50"/>
  <c r="AS75"/>
  <c r="AS41"/>
  <c r="AS100"/>
  <c r="AS4"/>
  <c r="AS86"/>
  <c r="AS130"/>
  <c r="AS128"/>
  <c r="AS136"/>
  <c r="AS137"/>
  <c r="AS178"/>
  <c r="AS161"/>
  <c r="AS162"/>
  <c r="AS149"/>
  <c r="AS147"/>
  <c r="AS157"/>
  <c r="AS134"/>
  <c r="AS182"/>
  <c r="AS140"/>
  <c r="AS151"/>
  <c r="AS180"/>
  <c r="AS158"/>
  <c r="AS150"/>
  <c r="AS160"/>
  <c r="AS132"/>
  <c r="AS153"/>
  <c r="AS144"/>
  <c r="AS152"/>
  <c r="AS139"/>
  <c r="AS183"/>
  <c r="AS154"/>
  <c r="AS138"/>
  <c r="AS135"/>
  <c r="AS148"/>
  <c r="AS159"/>
  <c r="AS179"/>
  <c r="AS156"/>
  <c r="AS145"/>
  <c r="AS146"/>
  <c r="AS177"/>
  <c r="AS155"/>
  <c r="AS141"/>
  <c r="AS133"/>
  <c r="AS112"/>
  <c r="AS222"/>
  <c r="AS173"/>
  <c r="AS181"/>
  <c r="AS209"/>
  <c r="AS212"/>
  <c r="AS167"/>
  <c r="AS203"/>
  <c r="AS202"/>
  <c r="AS191"/>
  <c r="AS111"/>
  <c r="AS210"/>
  <c r="AS186"/>
  <c r="AS171"/>
  <c r="AS208"/>
  <c r="AS221"/>
  <c r="AS189"/>
  <c r="AS214"/>
  <c r="AS195"/>
  <c r="AS109"/>
  <c r="AS218"/>
  <c r="AS200"/>
  <c r="AS176"/>
  <c r="AS187"/>
  <c r="AS143"/>
  <c r="AS163"/>
  <c r="AS172"/>
  <c r="AS201"/>
  <c r="AS217"/>
  <c r="AS205"/>
  <c r="AS110"/>
  <c r="AS190"/>
  <c r="AS175"/>
  <c r="AS216"/>
  <c r="AS215"/>
  <c r="AS188"/>
  <c r="AS166"/>
  <c r="AS164"/>
  <c r="AS220"/>
  <c r="AS219"/>
  <c r="AS211"/>
  <c r="AS204"/>
  <c r="AS223"/>
  <c r="AS196"/>
  <c r="AS213"/>
  <c r="AS194"/>
  <c r="AS165"/>
  <c r="AS174"/>
  <c r="AS185"/>
  <c r="AS184"/>
  <c r="AS142"/>
  <c r="AS228"/>
  <c r="AS226"/>
  <c r="AS227"/>
  <c r="AS238"/>
  <c r="AS225"/>
  <c r="AS224"/>
  <c r="AS230"/>
  <c r="AS241"/>
  <c r="AS229"/>
  <c r="AS237"/>
  <c r="AS236"/>
  <c r="AS231"/>
  <c r="AS240"/>
  <c r="AS123"/>
  <c r="AS207"/>
  <c r="AS239"/>
  <c r="AS192"/>
  <c r="AS199"/>
  <c r="AS198"/>
  <c r="AS235"/>
  <c r="AS206"/>
  <c r="AS232"/>
  <c r="AS197"/>
  <c r="AS193"/>
  <c r="AS242"/>
  <c r="AW243" l="1"/>
  <c r="AT243"/>
  <c r="AU243" s="1"/>
  <c r="AS243" s="1"/>
  <c r="AW233"/>
  <c r="AT233"/>
  <c r="AU233" s="1"/>
  <c r="AS233" s="1"/>
  <c r="AW234"/>
  <c r="AT234"/>
  <c r="AU234" s="1"/>
  <c r="AS234" s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0" deleted="1" background="1" saveData="1">
    <webPr htmlTables="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0" deleted="1" background="1" saveData="1">
    <webPr htmlTables="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deleted="1" background="1" saveData="1">
    <webPr xl2000="1" htmlTables="1" htmlFormat="all"/>
  </connection>
  <connection id="293" name="Conexão2331" type="4" refreshedVersion="3" deleted="1" background="1" saveData="1">
    <webPr xl2000="1" htmlTables="1" htmlFormat="all"/>
  </connection>
  <connection id="294" name="Conexão235" type="4" refreshedVersion="3" deleted="1" background="1" saveData="1">
    <webPr xl2000="1" htmlTables="1" htmlFormat="all"/>
  </connection>
  <connection id="295" name="Conexão2351" type="4" refreshedVersion="3" deleted="1" background="1" saveData="1">
    <webPr xl2000="1" htmlTables="1" htmlFormat="all"/>
  </connection>
  <connection id="296" name="Conexão238" type="4" refreshedVersion="3" deleted="1" background="1" saveData="1">
    <webPr xl2000="1" htmlTables="1" htmlFormat="all"/>
  </connection>
  <connection id="297" name="Conexão2381" type="4" refreshedVersion="3" deleted="1" background="1" saveData="1">
    <webPr xl2000="1" htmlTables="1" htmlFormat="all"/>
  </connection>
  <connection id="29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9" name="Conexão240" type="4" refreshedVersion="3" deleted="1" background="1" saveData="1">
    <webPr xl2000="1" htmlTables="1" htmlFormat="all"/>
  </connection>
  <connection id="30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2" name="Conexão242" type="4" refreshedVersion="0" deleted="1" background="1" saveData="1">
    <webPr htmlTables="1" htmlFormat="all"/>
  </connection>
  <connection id="303" name="Conexão2421" type="4" refreshedVersion="0" deleted="1" background="1" saveData="1">
    <webPr htmlTables="1" htmlFormat="all"/>
  </connection>
  <connection id="304" name="Conexão243" type="4" refreshedVersion="3" deleted="1" background="1" saveData="1">
    <webPr xl2000="1" htmlTables="1" htmlFormat="all"/>
  </connection>
  <connection id="305" name="Conexão2431" type="4" refreshedVersion="3" deleted="1" background="1" saveData="1">
    <webPr xl2000="1" htmlTables="1" htmlFormat="all"/>
  </connection>
  <connection id="306" name="Conexão244" type="4" refreshedVersion="3" deleted="1" background="1" saveData="1">
    <webPr xl2000="1" htmlTables="1" htmlFormat="all"/>
  </connection>
  <connection id="307" name="Conexão245" type="4" refreshedVersion="3" deleted="1" background="1" saveData="1">
    <webPr xl2000="1" htmlTables="1" htmlFormat="all"/>
  </connection>
  <connection id="308" name="Conexão246" type="4" refreshedVersion="3" deleted="1" background="1" saveData="1">
    <webPr xl2000="1" htmlTables="1" htmlFormat="all"/>
  </connection>
  <connection id="309" name="Conexão2461" type="4" refreshedVersion="3" deleted="1" background="1" saveData="1">
    <webPr xl2000="1" htmlTables="1" htmlFormat="all"/>
  </connection>
  <connection id="310" name="Conexão248" type="4" refreshedVersion="3" deleted="1" background="1" saveData="1">
    <webPr xl2000="1" htmlTables="1" htmlFormat="all"/>
  </connection>
  <connection id="311" name="Conexão249" type="4" refreshedVersion="3" deleted="1" background="1" saveData="1">
    <webPr xl2000="1" htmlTables="1" htmlFormat="all"/>
  </connection>
  <connection id="312" name="Conexão2491" type="4" refreshedVersion="3" deleted="1" background="1" saveData="1">
    <webPr xl2000="1" htmlTables="1" htmlFormat="all"/>
  </connection>
  <connection id="31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4" name="Conexão250" type="4" refreshedVersion="3" deleted="1" background="1" saveData="1">
    <webPr xl2000="1" htmlTables="1" htmlFormat="all"/>
  </connection>
  <connection id="315" name="Conexão251" type="4" refreshedVersion="0" deleted="1" background="1" saveData="1">
    <webPr htmlTables="1" htmlFormat="all"/>
  </connection>
  <connection id="316" name="Conexão2511" type="4" refreshedVersion="0" deleted="1" background="1" saveData="1">
    <webPr htmlTables="1" htmlFormat="all"/>
  </connection>
  <connection id="317" name="Conexão252" type="4" refreshedVersion="0" deleted="1" background="1" saveData="1">
    <webPr htmlTables="1" htmlFormat="all"/>
  </connection>
  <connection id="318" name="Conexão2521" type="4" refreshedVersion="0" deleted="1" background="1" saveData="1">
    <webPr htmlTables="1" htmlFormat="all"/>
  </connection>
  <connection id="319" name="Conexão253" type="4" refreshedVersion="3" deleted="1" background="1" saveData="1">
    <webPr xl2000="1" htmlTables="1" htmlFormat="all"/>
  </connection>
  <connection id="320" name="Conexão2531" type="4" refreshedVersion="3" deleted="1" background="1" saveData="1">
    <webPr xl2000="1" htmlTables="1" htmlFormat="all"/>
  </connection>
  <connection id="321" name="Conexão254" type="4" refreshedVersion="3" deleted="1" background="1" saveData="1">
    <webPr xl2000="1" htmlTables="1" htmlFormat="all"/>
  </connection>
  <connection id="322" name="Conexão255" type="4" refreshedVersion="3" deleted="1" background="1" saveData="1">
    <webPr xl2000="1" htmlTables="1" htmlFormat="all"/>
  </connection>
  <connection id="323" name="Conexão2551" type="4" refreshedVersion="3" deleted="1" background="1" saveData="1">
    <webPr xl2000="1" htmlTables="1" htmlFormat="all"/>
  </connection>
  <connection id="324" name="Conexão256" type="4" refreshedVersion="3" deleted="1" background="1" saveData="1">
    <webPr xl2000="1" htmlTables="1" htmlFormat="all"/>
  </connection>
  <connection id="325" name="Conexão257" type="4" refreshedVersion="3" deleted="1" background="1" saveData="1">
    <webPr xl2000="1" htmlTables="1" htmlFormat="all"/>
  </connection>
  <connection id="326" name="Conexão2571" type="4" refreshedVersion="3" deleted="1" background="1" saveData="1">
    <webPr xl2000="1" htmlTables="1" htmlFormat="all"/>
  </connection>
  <connection id="327" name="Conexão258" type="4" refreshedVersion="3" deleted="1" background="1" saveData="1">
    <webPr xl2000="1" htmlTables="1" htmlFormat="all"/>
  </connection>
  <connection id="328" name="Conexão259" type="4" refreshedVersion="3" deleted="1" background="1" saveData="1">
    <webPr xl2000="1" htmlTables="1" htmlFormat="all"/>
  </connection>
  <connection id="329" name="Conexão2591" type="4" refreshedVersion="3" deleted="1" background="1" saveData="1">
    <webPr xl2000="1" htmlTables="1" htmlFormat="all"/>
  </connection>
  <connection id="33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1" name="Conexão260" type="4" refreshedVersion="3" deleted="1" background="1" saveData="1">
    <webPr xl2000="1" htmlTables="1" htmlFormat="all"/>
  </connection>
  <connection id="332" name="Conexão261" type="4" refreshedVersion="0" deleted="1" background="1" saveData="1">
    <webPr htmlTables="1" htmlFormat="all"/>
  </connection>
  <connection id="333" name="Conexão2611" type="4" refreshedVersion="0" deleted="1" background="1" saveData="1">
    <webPr htmlTables="1" htmlFormat="all"/>
  </connection>
  <connection id="334" name="Conexão262" type="4" refreshedVersion="0" deleted="1" background="1" saveData="1">
    <webPr htmlTables="1" htmlFormat="all"/>
  </connection>
  <connection id="335" name="Conexão2621" type="4" refreshedVersion="0" deleted="1" background="1" saveData="1">
    <webPr htmlTables="1" htmlFormat="all"/>
  </connection>
  <connection id="336" name="Conexão264" type="4" refreshedVersion="3" deleted="1" background="1" saveData="1">
    <webPr xl2000="1" htmlTables="1" htmlFormat="all"/>
  </connection>
  <connection id="337" name="Conexão2641" type="4" refreshedVersion="3" deleted="1" background="1" saveData="1">
    <webPr xl2000="1" htmlTables="1" htmlFormat="all"/>
  </connection>
  <connection id="338" name="Conexão265" type="4" refreshedVersion="3" deleted="1" background="1" saveData="1">
    <webPr xl2000="1" htmlTables="1" htmlFormat="all"/>
  </connection>
  <connection id="339" name="Conexão266" type="4" refreshedVersion="3" deleted="1" background="1" saveData="1">
    <webPr xl2000="1" htmlTables="1" htmlFormat="all"/>
  </connection>
  <connection id="340" name="Conexão269" type="4" refreshedVersion="3" deleted="1" background="1" saveData="1">
    <webPr xl2000="1" htmlTables="1" htmlFormat="all"/>
  </connection>
  <connection id="341" name="Conexão2691" type="4" refreshedVersion="3" deleted="1" background="1" saveData="1">
    <webPr xl2000="1" htmlTables="1" htmlFormat="all"/>
  </connection>
  <connection id="34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3" name="Conexão270" type="4" refreshedVersion="3" deleted="1" background="1" saveData="1">
    <webPr xl2000="1" htmlTables="1" htmlFormat="all"/>
  </connection>
  <connection id="344" name="Conexão2701" type="4" refreshedVersion="3" deleted="1" background="1" saveData="1">
    <webPr xl2000="1" htmlTables="1" htmlFormat="all"/>
  </connection>
  <connection id="34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8" name="Conexão272" type="4" refreshedVersion="0" deleted="1" background="1" saveData="1">
    <webPr htmlTables="1" htmlFormat="all"/>
  </connection>
  <connection id="349" name="Conexão2721" type="4" refreshedVersion="0" deleted="1" background="1" saveData="1">
    <webPr htmlTables="1" htmlFormat="all"/>
  </connection>
  <connection id="350" name="Conexão274" type="4" refreshedVersion="3" deleted="1" background="1" saveData="1">
    <webPr xl2000="1" htmlTables="1" htmlFormat="all"/>
  </connection>
  <connection id="351" name="Conexão275" type="4" refreshedVersion="3" deleted="1" background="1" saveData="1">
    <webPr xl2000="1" htmlTables="1" htmlFormat="all"/>
  </connection>
  <connection id="352" name="Conexão276" type="4" refreshedVersion="3" deleted="1" background="1" saveData="1">
    <webPr xl2000="1" htmlTables="1" htmlFormat="all"/>
  </connection>
  <connection id="353" name="Conexão2761" type="4" refreshedVersion="3" deleted="1" background="1" saveData="1">
    <webPr xl2000="1" htmlTables="1" htmlFormat="all"/>
  </connection>
  <connection id="354" name="Conexão277" type="4" refreshedVersion="3" deleted="1" background="1" saveData="1">
    <webPr xl2000="1" htmlTables="1" htmlFormat="all"/>
  </connection>
  <connection id="355" name="Conexão278" type="4" refreshedVersion="3" deleted="1" background="1" saveData="1">
    <webPr xl2000="1" htmlTables="1" htmlFormat="all"/>
  </connection>
  <connection id="356" name="Conexão2781" type="4" refreshedVersion="3" deleted="1" background="1" saveData="1">
    <webPr xl2000="1" htmlTables="1" htmlFormat="all"/>
  </connection>
  <connection id="35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8" name="Conexão280" type="4" refreshedVersion="3" deleted="1" background="1" saveData="1">
    <webPr xl2000="1" htmlTables="1" htmlFormat="all"/>
  </connection>
  <connection id="35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1" name="Conexão282" type="4" refreshedVersion="0" deleted="1" background="1" saveData="1">
    <webPr htmlTables="1" htmlFormat="all"/>
  </connection>
  <connection id="362" name="Conexão2821" type="4" refreshedVersion="0" deleted="1" background="1" saveData="1">
    <webPr htmlTables="1" htmlFormat="all"/>
  </connection>
  <connection id="363" name="Conexão283" type="4" refreshedVersion="3" deleted="1" background="1" saveData="1">
    <webPr xl2000="1" htmlTables="1" htmlFormat="all"/>
  </connection>
  <connection id="364" name="Conexão2831" type="4" refreshedVersion="3" deleted="1" background="1" saveData="1">
    <webPr xl2000="1" htmlTables="1" htmlFormat="all"/>
  </connection>
  <connection id="365" name="Conexão284" type="4" refreshedVersion="3" deleted="1" background="1" saveData="1">
    <webPr xl2000="1" htmlTables="1" htmlFormat="all"/>
  </connection>
  <connection id="366" name="Conexão287" type="4" refreshedVersion="3" deleted="1" background="1" saveData="1">
    <webPr xl2000="1" htmlTables="1" htmlFormat="all"/>
  </connection>
  <connection id="367" name="Conexão2871" type="4" refreshedVersion="3" deleted="1" background="1" saveData="1">
    <webPr xl2000="1" htmlTables="1" htmlFormat="all"/>
  </connection>
  <connection id="368" name="Conexão288" type="4" refreshedVersion="3" deleted="1" background="1" saveData="1">
    <webPr xl2000="1" htmlTables="1" htmlFormat="all"/>
  </connection>
  <connection id="369" name="Conexão289" type="4" refreshedVersion="3" deleted="1" background="1" saveData="1">
    <webPr xl2000="1" htmlTables="1" htmlFormat="all"/>
  </connection>
  <connection id="370" name="Conexão2891" type="4" refreshedVersion="3" deleted="1" background="1" saveData="1">
    <webPr xl2000="1" htmlTables="1" htmlFormat="all"/>
  </connection>
  <connection id="37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2" name="Conexão290" type="4" refreshedVersion="3" deleted="1" background="1" saveData="1">
    <webPr xl2000="1" htmlTables="1" htmlFormat="all"/>
  </connection>
  <connection id="373" name="Conexão291" type="4" refreshedVersion="0" deleted="1" background="1" saveData="1">
    <webPr htmlTables="1" htmlFormat="all"/>
  </connection>
  <connection id="374" name="Conexão2911" type="4" refreshedVersion="0" deleted="1" background="1" saveData="1">
    <webPr htmlTables="1" htmlFormat="all"/>
  </connection>
  <connection id="375" name="Conexão292" type="4" refreshedVersion="0" deleted="1" background="1" saveData="1">
    <webPr htmlTables="1" htmlFormat="all"/>
  </connection>
  <connection id="376" name="Conexão2921" type="4" refreshedVersion="0" deleted="1" background="1" saveData="1">
    <webPr htmlTables="1" htmlFormat="all"/>
  </connection>
  <connection id="377" name="Conexão293" type="4" refreshedVersion="3" deleted="1" background="1" saveData="1">
    <webPr xl2000="1" htmlTables="1" htmlFormat="all"/>
  </connection>
  <connection id="378" name="Conexão2931" type="4" refreshedVersion="3" deleted="1" background="1" saveData="1">
    <webPr xl2000="1" htmlTables="1" htmlFormat="all"/>
  </connection>
  <connection id="379" name="Conexão294" type="4" refreshedVersion="3" deleted="1" background="1" saveData="1">
    <webPr xl2000="1" htmlTables="1" htmlFormat="all"/>
  </connection>
  <connection id="380" name="Conexão295" type="4" refreshedVersion="3" deleted="1" background="1" saveData="1">
    <webPr xl2000="1" htmlTables="1" htmlFormat="all"/>
  </connection>
  <connection id="381" name="Conexão2951" type="4" refreshedVersion="3" deleted="1" background="1" saveData="1">
    <webPr xl2000="1" htmlTables="1" htmlFormat="all"/>
  </connection>
  <connection id="382" name="Conexão296" type="4" refreshedVersion="3" deleted="1" background="1" saveData="1">
    <webPr xl2000="1" htmlTables="1" htmlFormat="all"/>
  </connection>
  <connection id="383" name="Conexão297" type="4" refreshedVersion="3" deleted="1" background="1" saveData="1">
    <webPr xl2000="1" htmlTables="1" htmlFormat="all"/>
  </connection>
  <connection id="384" name="Conexão2971" type="4" refreshedVersion="3" deleted="1" background="1" saveData="1">
    <webPr xl2000="1" htmlTables="1" htmlFormat="all"/>
  </connection>
  <connection id="385" name="Conexão298" type="4" refreshedVersion="3" deleted="1" background="1" saveData="1">
    <webPr xl2000="1" htmlTables="1" htmlFormat="all"/>
  </connection>
  <connection id="386" name="Conexão2981" type="4" refreshedVersion="3" deleted="1" background="1" saveData="1">
    <webPr xl2000="1" htmlTables="1" htmlFormat="all"/>
  </connection>
  <connection id="387" name="Conexão3" type="4" refreshedVersion="3" background="1" saveData="1">
    <webPr xl2000="1" url="http://download.finance.yahoo.com/d/quotes.csv?s=PITI3.SA+BPAC3.SA+BPAC5.SA&amp;f=nol1hgd1" htmlFormat="all"/>
  </connection>
  <connection id="38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9" name="Conexão300" type="4" refreshedVersion="3" deleted="1" background="1" saveData="1">
    <webPr xl2000="1" htmlTables="1" htmlFormat="all"/>
  </connection>
  <connection id="39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9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92" name="Conexão302" type="4" refreshedVersion="0" deleted="1" background="1" saveData="1">
    <webPr htmlTables="1" htmlFormat="all"/>
  </connection>
  <connection id="393" name="Conexão3021" type="4" refreshedVersion="0" deleted="1" background="1" saveData="1">
    <webPr htmlTables="1" htmlFormat="all"/>
  </connection>
  <connection id="394" name="Conexão303" type="4" refreshedVersion="3" deleted="1" background="1" saveData="1">
    <webPr xl2000="1" htmlTables="1" htmlFormat="all"/>
  </connection>
  <connection id="395" name="Conexão3031" type="4" refreshedVersion="3" deleted="1" background="1" saveData="1">
    <webPr xl2000="1" htmlTables="1" htmlFormat="all"/>
  </connection>
  <connection id="396" name="Conexão305" type="4" refreshedVersion="3" deleted="1" background="1" saveData="1">
    <webPr xl2000="1" htmlTables="1" htmlFormat="all"/>
  </connection>
  <connection id="397" name="Conexão306" type="4" refreshedVersion="3" deleted="1" background="1" saveData="1">
    <webPr xl2000="1" htmlTables="1" htmlFormat="all"/>
  </connection>
  <connection id="398" name="Conexão3061" type="4" refreshedVersion="3" deleted="1" background="1" saveData="1">
    <webPr xl2000="1" htmlTables="1" htmlFormat="all"/>
  </connection>
  <connection id="399" name="Conexão307" type="4" refreshedVersion="3" deleted="1" background="1" saveData="1">
    <webPr xl2000="1" htmlTables="1" htmlFormat="all"/>
  </connection>
  <connection id="40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1" name="Conexão310" type="4" refreshedVersion="3" background="1" saveData="1">
    <webPr xl2000="1" url="http://download.finance.yahoo.com/d/quotes.csv?s=PITI3.SA+BPAC3.SA+BPAC5.SA&amp;f=nol1hgd1" htmlFormat="all"/>
  </connection>
  <connection id="402" name="Conexão3101" type="4" refreshedVersion="3" background="1" saveData="1">
    <webPr xl2000="1" url="http://download.finance.yahoo.com/d/quotes.csv?s=PITI3.SA+BPAC3.SA+BPAC5.SA&amp;f=nol1hgd1" htmlFormat="all"/>
  </connection>
  <connection id="403" name="Conexão31011" type="4" refreshedVersion="3" background="1" saveData="1">
    <webPr xl2000="1" url="http://download.finance.yahoo.com/d/quotes.csv?s=PITI3.SA+BPAC3.SA+BPAC5.SA&amp;f=nol1hgd1" htmlFormat="all"/>
  </connection>
  <connection id="40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6" name="Conexão312" type="4" refreshedVersion="0" deleted="1" background="1" saveData="1">
    <webPr htmlTables="1" htmlFormat="all"/>
  </connection>
  <connection id="407" name="Conexão3121" type="4" refreshedVersion="0" deleted="1" background="1" saveData="1">
    <webPr htmlTables="1" htmlFormat="all"/>
  </connection>
  <connection id="408" name="Conexão313" type="4" refreshedVersion="0" deleted="1" background="1" saveData="1">
    <webPr htmlTables="1" htmlFormat="all"/>
  </connection>
  <connection id="409" name="Conexão3131" type="4" refreshedVersion="0" deleted="1" background="1" saveData="1">
    <webPr htmlTables="1" htmlFormat="all"/>
  </connection>
  <connection id="410" name="Conexão314" type="4" refreshedVersion="0" deleted="1" background="1" saveData="1">
    <webPr htmlTables="1" htmlFormat="all"/>
  </connection>
  <connection id="411" name="Conexão3141" type="4" refreshedVersion="0" deleted="1" background="1" saveData="1">
    <webPr htmlTables="1" htmlFormat="all"/>
  </connection>
  <connection id="412" name="Conexão315" type="4" refreshedVersion="0" deleted="1" background="1" saveData="1">
    <webPr htmlTables="1" htmlFormat="all"/>
  </connection>
  <connection id="413" name="Conexão3151" type="4" refreshedVersion="0" deleted="1" background="1" saveData="1">
    <webPr htmlTables="1" htmlFormat="all"/>
  </connection>
  <connection id="414" name="Conexão318" type="4" refreshedVersion="3" deleted="1" background="1" saveData="1">
    <webPr xl2000="1" htmlTables="1" htmlFormat="all"/>
  </connection>
  <connection id="415" name="Conexão3181" type="4" refreshedVersion="3" deleted="1" background="1" saveData="1">
    <webPr xl2000="1" htmlTables="1" htmlFormat="all"/>
  </connection>
  <connection id="416" name="Conexão319" type="4" refreshedVersion="3" deleted="1" background="1" saveData="1">
    <webPr xl2000="1" htmlTables="1" htmlFormat="all"/>
  </connection>
  <connection id="417" name="Conexão3191" type="4" refreshedVersion="3" deleted="1" background="1" saveData="1">
    <webPr xl2000="1" htmlTables="1" htmlFormat="all"/>
  </connection>
  <connection id="41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2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21" name="Conexão322" type="4" refreshedVersion="0" deleted="1" background="1" saveData="1">
    <webPr htmlTables="1" htmlFormat="all"/>
  </connection>
  <connection id="422" name="Conexão3221" type="4" refreshedVersion="0" deleted="1" background="1" saveData="1">
    <webPr htmlTables="1" htmlFormat="all"/>
  </connection>
  <connection id="423" name="Conexão323" type="4" refreshedVersion="3" deleted="1" background="1" saveData="1">
    <webPr xl2000="1" htmlTables="1" htmlFormat="all"/>
  </connection>
  <connection id="424" name="Conexão325" type="4" refreshedVersion="3" deleted="1" background="1" saveData="1">
    <webPr xl2000="1" htmlTables="1" htmlFormat="all"/>
  </connection>
  <connection id="425" name="Conexão3251" type="4" refreshedVersion="3" deleted="1" background="1" saveData="1">
    <webPr xl2000="1" htmlTables="1" htmlFormat="all"/>
  </connection>
  <connection id="426" name="Conexão326" type="4" refreshedVersion="3" deleted="1" background="1" saveData="1">
    <webPr xl2000="1" htmlTables="1" htmlFormat="all"/>
  </connection>
  <connection id="427" name="Conexão327" type="4" refreshedVersion="3" deleted="1" background="1" saveData="1">
    <webPr xl2000="1" htmlTables="1" htmlFormat="all"/>
  </connection>
  <connection id="428" name="Conexão3271" type="4" refreshedVersion="3" deleted="1" background="1" saveData="1">
    <webPr xl2000="1" htmlTables="1" htmlFormat="all"/>
  </connection>
  <connection id="429" name="Conexão329" type="4" refreshedVersion="3" deleted="1" background="1" saveData="1">
    <webPr xl2000="1" htmlTables="1" htmlFormat="all"/>
  </connection>
  <connection id="43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1" name="Conexão330" type="4" refreshedVersion="3" deleted="1" background="1" saveData="1">
    <webPr xl2000="1" htmlTables="1" htmlFormat="all"/>
  </connection>
  <connection id="432" name="Conexão3301" type="4" refreshedVersion="3" deleted="1" background="1" saveData="1">
    <webPr xl2000="1" htmlTables="1" htmlFormat="all"/>
  </connection>
  <connection id="43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5" name="Conexão332" type="4" refreshedVersion="0" deleted="1" background="1" saveData="1">
    <webPr htmlTables="1" htmlFormat="all"/>
  </connection>
  <connection id="436" name="Conexão3321" type="4" refreshedVersion="0" deleted="1" background="1" saveData="1">
    <webPr htmlTables="1" htmlFormat="all"/>
  </connection>
  <connection id="437" name="Conexão333" type="4" refreshedVersion="3" deleted="1" background="1" saveData="1">
    <webPr xl2000="1" htmlTables="1" htmlFormat="all"/>
  </connection>
  <connection id="438" name="Conexão334" type="4" refreshedVersion="3" deleted="1" background="1" saveData="1">
    <webPr xl2000="1" htmlTables="1" htmlFormat="all"/>
  </connection>
  <connection id="439" name="Conexão3341" type="4" refreshedVersion="3" deleted="1" background="1" saveData="1">
    <webPr xl2000="1" htmlTables="1" htmlFormat="all"/>
  </connection>
  <connection id="440" name="Conexão335" type="4" refreshedVersion="3" deleted="1" background="1" saveData="1">
    <webPr xl2000="1" htmlTables="1" htmlFormat="all"/>
  </connection>
  <connection id="441" name="Conexão3351" type="4" refreshedVersion="3" deleted="1" background="1" saveData="1">
    <webPr xl2000="1" htmlTables="1" htmlFormat="all"/>
  </connection>
  <connection id="442" name="Conexão336" type="4" refreshedVersion="3" deleted="1" background="1" saveData="1">
    <webPr xl2000="1" htmlTables="1" htmlFormat="all"/>
  </connection>
  <connection id="443" name="Conexão337" type="4" refreshedVersion="3" deleted="1" background="1" saveData="1">
    <webPr xl2000="1" htmlTables="1" htmlFormat="all"/>
  </connection>
  <connection id="444" name="Conexão3371" type="4" refreshedVersion="3" deleted="1" background="1" saveData="1">
    <webPr xl2000="1" htmlTables="1" htmlFormat="all"/>
  </connection>
  <connection id="445" name="Conexão338" type="4" refreshedVersion="3" deleted="1" background="1" saveData="1">
    <webPr xl2000="1" htmlTables="1" htmlFormat="all"/>
  </connection>
  <connection id="446" name="Conexão3381" type="4" refreshedVersion="3" deleted="1" background="1" saveData="1">
    <webPr xl2000="1" htmlTables="1" htmlFormat="all"/>
  </connection>
  <connection id="447" name="Conexão339" type="4" refreshedVersion="3" deleted="1" background="1" saveData="1">
    <webPr xl2000="1" htmlTables="1" htmlFormat="all"/>
  </connection>
  <connection id="448" name="Conexão3391" type="4" refreshedVersion="3" deleted="1" background="1" saveData="1">
    <webPr xl2000="1" htmlTables="1" htmlFormat="all"/>
  </connection>
  <connection id="44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0" name="Conexão340" type="4" refreshedVersion="3" deleted="1" background="1" saveData="1">
    <webPr xl2000="1" htmlTables="1" htmlFormat="all"/>
  </connection>
  <connection id="451" name="Conexão3401" type="4" refreshedVersion="3" deleted="1" background="1" saveData="1">
    <webPr xl2000="1" htmlTables="1" htmlFormat="all"/>
  </connection>
  <connection id="45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5" name="Conexão342" type="4" refreshedVersion="0" deleted="1" background="1" saveData="1">
    <webPr htmlTables="1" htmlFormat="all"/>
  </connection>
  <connection id="456" name="Conexão3421" type="4" refreshedVersion="0" deleted="1" background="1" saveData="1">
    <webPr htmlTables="1" htmlFormat="all"/>
  </connection>
  <connection id="457" name="Conexão343" type="4" refreshedVersion="3" deleted="1" background="1" saveData="1">
    <webPr xl2000="1" htmlTables="1" htmlFormat="all"/>
  </connection>
  <connection id="458" name="Conexão3431" type="4" refreshedVersion="3" deleted="1" background="1" saveData="1">
    <webPr xl2000="1" htmlTables="1" htmlFormat="all"/>
  </connection>
  <connection id="459" name="Conexão344" type="4" refreshedVersion="3" deleted="1" background="1" saveData="1">
    <webPr xl2000="1" htmlTables="1" htmlFormat="all"/>
  </connection>
  <connection id="460" name="Conexão3441" type="4" refreshedVersion="3" deleted="1" background="1" saveData="1">
    <webPr xl2000="1" htmlTables="1" htmlFormat="all"/>
  </connection>
  <connection id="461" name="Conexão346" type="4" refreshedVersion="3" deleted="1" background="1" saveData="1">
    <webPr xl2000="1" htmlTables="1" htmlFormat="all"/>
  </connection>
  <connection id="462" name="Conexão3461" type="4" refreshedVersion="3" deleted="1" background="1" saveData="1">
    <webPr xl2000="1" htmlTables="1" htmlFormat="all"/>
  </connection>
  <connection id="463" name="Conexão348" type="4" refreshedVersion="3" deleted="1" background="1" saveData="1">
    <webPr xl2000="1" htmlTables="1" htmlFormat="all"/>
  </connection>
  <connection id="464" name="Conexão3481" type="4" refreshedVersion="3" deleted="1" background="1" saveData="1">
    <webPr xl2000="1" htmlTables="1" htmlFormat="all"/>
  </connection>
  <connection id="465" name="Conexão349" type="4" refreshedVersion="3" deleted="1" background="1" saveData="1">
    <webPr xl2000="1" htmlTables="1" htmlFormat="all"/>
  </connection>
  <connection id="466" name="Conexão3491" type="4" refreshedVersion="3" deleted="1" background="1" saveData="1">
    <webPr xl2000="1" htmlTables="1" htmlFormat="all"/>
  </connection>
  <connection id="46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68" name="Conexão351" type="4" refreshedVersion="0" deleted="1" background="1" saveData="1">
    <webPr htmlTables="1" htmlFormat="all"/>
  </connection>
  <connection id="469" name="Conexão3511" type="4" refreshedVersion="0" deleted="1" background="1" saveData="1">
    <webPr htmlTables="1" htmlFormat="all"/>
  </connection>
  <connection id="470" name="Conexão352" type="4" refreshedVersion="0" deleted="1" background="1" saveData="1">
    <webPr htmlTables="1" htmlFormat="all"/>
  </connection>
  <connection id="471" name="Conexão3521" type="4" refreshedVersion="0" deleted="1" background="1" saveData="1">
    <webPr htmlTables="1" htmlFormat="all"/>
  </connection>
  <connection id="472" name="Conexão353" type="4" refreshedVersion="3" deleted="1" background="1" saveData="1">
    <webPr xl2000="1" htmlTables="1" htmlFormat="all"/>
  </connection>
  <connection id="473" name="Conexão3531" type="4" refreshedVersion="3" deleted="1" background="1" saveData="1">
    <webPr xl2000="1" htmlTables="1" htmlFormat="all"/>
  </connection>
  <connection id="474" name="Conexão354" type="4" refreshedVersion="3" deleted="1" background="1" saveData="1">
    <webPr xl2000="1" htmlTables="1" htmlFormat="all"/>
  </connection>
  <connection id="475" name="Conexão3541" type="4" refreshedVersion="3" deleted="1" background="1" saveData="1">
    <webPr xl2000="1" htmlTables="1" htmlFormat="all"/>
  </connection>
  <connection id="476" name="Conexão355" type="4" refreshedVersion="3" deleted="1" background="1" saveData="1">
    <webPr xl2000="1" htmlTables="1" htmlFormat="all"/>
  </connection>
  <connection id="477" name="Conexão3551" type="4" refreshedVersion="3" deleted="1" background="1" saveData="1">
    <webPr xl2000="1" htmlTables="1" htmlFormat="all"/>
  </connection>
  <connection id="478" name="Conexão357" type="4" refreshedVersion="3" deleted="1" background="1" saveData="1">
    <webPr xl2000="1" htmlTables="1" htmlFormat="all"/>
  </connection>
  <connection id="479" name="Conexão3571" type="4" refreshedVersion="3" deleted="1" background="1" saveData="1">
    <webPr xl2000="1" htmlTables="1" htmlFormat="all"/>
  </connection>
  <connection id="48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1" name="Conexão361" type="4" refreshedVersion="0" deleted="1" background="1" saveData="1">
    <webPr htmlTables="1" htmlFormat="all"/>
  </connection>
  <connection id="482" name="Conexão3611" type="4" refreshedVersion="0" deleted="1" background="1" saveData="1">
    <webPr htmlTables="1" htmlFormat="all"/>
  </connection>
  <connection id="483" name="Conexão362" type="4" refreshedVersion="0" deleted="1" background="1" saveData="1">
    <webPr htmlTables="1" htmlFormat="all"/>
  </connection>
  <connection id="484" name="Conexão3621" type="4" refreshedVersion="0" deleted="1" background="1" saveData="1">
    <webPr htmlTables="1" htmlFormat="all"/>
  </connection>
  <connection id="485" name="Conexão363" type="4" refreshedVersion="3" deleted="1" background="1" saveData="1">
    <webPr xl2000="1" htmlTables="1" htmlFormat="all"/>
  </connection>
  <connection id="486" name="Conexão3631" type="4" refreshedVersion="3" deleted="1" background="1" saveData="1">
    <webPr xl2000="1" htmlTables="1" htmlFormat="all"/>
  </connection>
  <connection id="487" name="Conexão365" type="4" refreshedVersion="3" deleted="1" background="1" saveData="1">
    <webPr xl2000="1" htmlTables="1" htmlFormat="all"/>
  </connection>
  <connection id="488" name="Conexão3651" type="4" refreshedVersion="3" deleted="1" background="1" saveData="1">
    <webPr xl2000="1" htmlTables="1" htmlFormat="all"/>
  </connection>
  <connection id="489" name="Conexão366" type="4" refreshedVersion="3" deleted="1" background="1" saveData="1">
    <webPr xl2000="1" htmlTables="1" htmlFormat="all"/>
  </connection>
  <connection id="490" name="Conexão3661" type="4" refreshedVersion="3" deleted="1" background="1" saveData="1">
    <webPr xl2000="1" htmlTables="1" htmlFormat="all"/>
  </connection>
  <connection id="491" name="Conexão368" type="4" refreshedVersion="3" deleted="1" background="1" saveData="1">
    <webPr xl2000="1" htmlTables="1" htmlFormat="all"/>
  </connection>
  <connection id="492" name="Conexão369" type="4" refreshedVersion="3" deleted="1" background="1" saveData="1">
    <webPr xl2000="1" htmlTables="1" htmlFormat="all"/>
  </connection>
  <connection id="493" name="Conexão3691" type="4" refreshedVersion="3" deleted="1" background="1" saveData="1">
    <webPr xl2000="1" htmlTables="1" htmlFormat="all"/>
  </connection>
  <connection id="49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5" name="Conexão370" type="4" refreshedVersion="3" deleted="1" background="1" saveData="1">
    <webPr xl2000="1" htmlTables="1" htmlFormat="all"/>
  </connection>
  <connection id="496" name="Conexão3701" type="4" refreshedVersion="3" deleted="1" background="1" saveData="1">
    <webPr xl2000="1" htmlTables="1" htmlFormat="all"/>
  </connection>
  <connection id="497" name="Conexão371" type="4" refreshedVersion="0" deleted="1" background="1" saveData="1">
    <webPr htmlTables="1" htmlFormat="all"/>
  </connection>
  <connection id="498" name="Conexão3711" type="4" refreshedVersion="0" deleted="1" background="1" saveData="1">
    <webPr htmlTables="1" htmlFormat="all"/>
  </connection>
  <connection id="499" name="Conexão372" type="4" refreshedVersion="0" deleted="1" background="1" saveData="1">
    <webPr htmlTables="1" htmlFormat="all"/>
  </connection>
  <connection id="500" name="Conexão3721" type="4" refreshedVersion="0" deleted="1" background="1" saveData="1">
    <webPr htmlTables="1" htmlFormat="all"/>
  </connection>
  <connection id="501" name="Conexão375" type="4" refreshedVersion="3" deleted="1" background="1" saveData="1">
    <webPr xl2000="1" htmlTables="1" htmlFormat="all"/>
  </connection>
  <connection id="502" name="Conexão3751" type="4" refreshedVersion="3" deleted="1" background="1" saveData="1">
    <webPr xl2000="1" htmlTables="1" htmlFormat="all"/>
  </connection>
  <connection id="503" name="Conexão376" type="4" refreshedVersion="3" deleted="1" background="1" saveData="1">
    <webPr xl2000="1" htmlTables="1" htmlFormat="all"/>
  </connection>
  <connection id="504" name="Conexão3761" type="4" refreshedVersion="3" deleted="1" background="1" saveData="1">
    <webPr xl2000="1" htmlTables="1" htmlFormat="all"/>
  </connection>
  <connection id="505" name="Conexão377" type="4" refreshedVersion="3" deleted="1" background="1" saveData="1">
    <webPr xl2000="1" htmlTables="1" htmlFormat="all"/>
  </connection>
  <connection id="506" name="Conexão3771" type="4" refreshedVersion="3" deleted="1" background="1" saveData="1">
    <webPr xl2000="1" htmlTables="1" htmlFormat="all"/>
  </connection>
  <connection id="507" name="Conexão378" type="4" refreshedVersion="3" deleted="1" background="1" saveData="1">
    <webPr xl2000="1" htmlTables="1" htmlFormat="all"/>
  </connection>
  <connection id="508" name="Conexão3781" type="4" refreshedVersion="3" deleted="1" background="1" saveData="1">
    <webPr xl2000="1" htmlTables="1" htmlFormat="all"/>
  </connection>
  <connection id="509" name="Conexão379" type="4" refreshedVersion="3" deleted="1" background="1" saveData="1">
    <webPr xl2000="1" htmlTables="1" htmlFormat="all"/>
  </connection>
  <connection id="510" name="Conexão3791" type="4" refreshedVersion="3" deleted="1" background="1" saveData="1">
    <webPr xl2000="1" htmlTables="1" htmlFormat="all"/>
  </connection>
  <connection id="51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2" name="Conexão380" type="4" refreshedVersion="3" deleted="1" background="1" saveData="1">
    <webPr xl2000="1" htmlTables="1" htmlFormat="all"/>
  </connection>
  <connection id="513" name="Conexão3801" type="4" refreshedVersion="3" deleted="1" background="1" saveData="1">
    <webPr xl2000="1" htmlTables="1" htmlFormat="all"/>
  </connection>
  <connection id="51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7" name="Conexão382" type="4" refreshedVersion="0" deleted="1" background="1" saveData="1">
    <webPr htmlTables="1" htmlFormat="all"/>
  </connection>
  <connection id="518" name="Conexão3821" type="4" refreshedVersion="0" deleted="1" background="1" saveData="1">
    <webPr htmlTables="1" htmlFormat="all"/>
  </connection>
  <connection id="519" name="Conexão383" type="4" refreshedVersion="3" deleted="1" background="1" saveData="1">
    <webPr xl2000="1" htmlTables="1" htmlFormat="all"/>
  </connection>
  <connection id="520" name="Conexão3831" type="4" refreshedVersion="3" deleted="1" background="1" saveData="1">
    <webPr xl2000="1" htmlTables="1" htmlFormat="all"/>
  </connection>
  <connection id="521" name="Conexão384" type="4" refreshedVersion="3" deleted="1" background="1" saveData="1">
    <webPr xl2000="1" htmlTables="1" htmlFormat="all"/>
  </connection>
  <connection id="522" name="Conexão3841" type="4" refreshedVersion="3" deleted="1" background="1" saveData="1">
    <webPr xl2000="1" htmlTables="1" htmlFormat="all"/>
  </connection>
  <connection id="523" name="Conexão385" type="4" refreshedVersion="3" deleted="1" background="1" saveData="1">
    <webPr xl2000="1" htmlTables="1" htmlFormat="all"/>
  </connection>
  <connection id="524" name="Conexão3851" type="4" refreshedVersion="3" deleted="1" background="1" saveData="1">
    <webPr xl2000="1" htmlTables="1" htmlFormat="all"/>
  </connection>
  <connection id="525" name="Conexão387" type="4" refreshedVersion="3" deleted="1" background="1" saveData="1">
    <webPr xl2000="1" htmlTables="1" htmlFormat="all"/>
  </connection>
  <connection id="526" name="Conexão3871" type="4" refreshedVersion="3" deleted="1" background="1" saveData="1">
    <webPr xl2000="1" htmlTables="1" htmlFormat="all"/>
  </connection>
  <connection id="52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8" name="Conexão390" type="4" refreshedVersion="3" deleted="1" background="1" saveData="1">
    <webPr xl2000="1" htmlTables="1" htmlFormat="all"/>
  </connection>
  <connection id="529" name="Conexão3901" type="4" refreshedVersion="3" deleted="1" background="1" saveData="1">
    <webPr xl2000="1" htmlTables="1" htmlFormat="all"/>
  </connection>
  <connection id="53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3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3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33" name="Conexão392" type="4" refreshedVersion="0" deleted="1" background="1" saveData="1">
    <webPr htmlTables="1" htmlFormat="all"/>
  </connection>
  <connection id="534" name="Conexão3921" type="4" refreshedVersion="0" deleted="1" background="1" saveData="1">
    <webPr htmlTables="1" htmlFormat="all"/>
  </connection>
  <connection id="535" name="Conexão393" type="4" refreshedVersion="3" deleted="1" background="1" saveData="1">
    <webPr xl2000="1" htmlTables="1" htmlFormat="all"/>
  </connection>
  <connection id="536" name="Conexão3931" type="4" refreshedVersion="3" deleted="1" background="1" saveData="1">
    <webPr xl2000="1" htmlTables="1" htmlFormat="all"/>
  </connection>
  <connection id="537" name="Conexão394" type="4" refreshedVersion="3" deleted="1" background="1" saveData="1">
    <webPr xl2000="1" htmlTables="1" htmlFormat="all"/>
  </connection>
  <connection id="538" name="Conexão3941" type="4" refreshedVersion="3" deleted="1" background="1" saveData="1">
    <webPr xl2000="1" htmlTables="1" htmlFormat="all"/>
  </connection>
  <connection id="539" name="Conexão395" type="4" refreshedVersion="3" deleted="1" background="1" saveData="1">
    <webPr xl2000="1" htmlTables="1" htmlFormat="all"/>
  </connection>
  <connection id="540" name="Conexão3951" type="4" refreshedVersion="3" deleted="1" background="1" saveData="1">
    <webPr xl2000="1" htmlTables="1" htmlFormat="all"/>
  </connection>
  <connection id="541" name="Conexão398" type="4" refreshedVersion="3" deleted="1" background="1" saveData="1">
    <webPr xl2000="1" htmlTables="1" htmlFormat="all"/>
  </connection>
  <connection id="542" name="Conexão3981" type="4" refreshedVersion="3" deleted="1" background="1" saveData="1">
    <webPr xl2000="1" htmlTables="1" htmlFormat="all"/>
  </connection>
  <connection id="543" name="Conexão399" type="4" refreshedVersion="3" deleted="1" background="1" saveData="1">
    <webPr xl2000="1" htmlTables="1" htmlFormat="all"/>
  </connection>
  <connection id="544" name="Conexão3991" type="4" refreshedVersion="3" deleted="1" background="1" saveData="1">
    <webPr xl2000="1" htmlTables="1" htmlFormat="all"/>
  </connection>
  <connection id="545" name="Conexão4" type="4" refreshedVersion="3" background="1" saveData="1">
    <webPr xl2000="1" url="http://download.finance.yahoo.com/d/quotes.csv?s=PITI3.SA+BPAC3.SA+BPAC5.SA&amp;f=nol1hgd1" htmlFormat="all"/>
  </connection>
  <connection id="54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7" name="Conexão400" type="4" refreshedVersion="3" deleted="1" background="1" saveData="1">
    <webPr xl2000="1" htmlTables="1" htmlFormat="all"/>
  </connection>
  <connection id="548" name="Conexão4001" type="4" refreshedVersion="3" deleted="1" background="1" saveData="1">
    <webPr xl2000="1" htmlTables="1" htmlFormat="all"/>
  </connection>
  <connection id="54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5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5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52" name="Conexão402" type="4" refreshedVersion="0" deleted="1" background="1" saveData="1">
    <webPr htmlTables="1" htmlFormat="all"/>
  </connection>
  <connection id="553" name="Conexão4021" type="4" refreshedVersion="0" deleted="1" background="1" saveData="1">
    <webPr htmlTables="1" htmlFormat="all"/>
  </connection>
  <connection id="554" name="Conexão403" type="4" refreshedVersion="3" deleted="1" background="1" saveData="1">
    <webPr xl2000="1" htmlTables="1" htmlFormat="all"/>
  </connection>
  <connection id="555" name="Conexão4031" type="4" refreshedVersion="3" deleted="1" background="1" saveData="1">
    <webPr xl2000="1" htmlTables="1" htmlFormat="all"/>
  </connection>
  <connection id="556" name="Conexão407" type="4" refreshedVersion="3" deleted="1" background="1" saveData="1">
    <webPr xl2000="1" htmlTables="1" htmlFormat="all"/>
  </connection>
  <connection id="557" name="Conexão4071" type="4" refreshedVersion="3" deleted="1" background="1" saveData="1">
    <webPr xl2000="1" htmlTables="1" htmlFormat="all"/>
  </connection>
  <connection id="558" name="Conexão408" type="4" refreshedVersion="3" deleted="1" background="1" saveData="1">
    <webPr xl2000="1" htmlTables="1" htmlFormat="all"/>
  </connection>
  <connection id="559" name="Conexão4081" type="4" refreshedVersion="3" deleted="1" background="1" saveData="1">
    <webPr xl2000="1" htmlTables="1" htmlFormat="all"/>
  </connection>
  <connection id="56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1" name="Conexão410" type="4" refreshedVersion="3" background="1" saveData="1">
    <webPr xl2000="1" url="http://download.finance.yahoo.com/d/quotes.csv?s=PITI3.SA+BPAC3.SA+BPAC5.SA&amp;f=nol1hgd1" htmlFormat="all"/>
  </connection>
  <connection id="562" name="Conexão4101" type="4" refreshedVersion="3" background="1" saveData="1">
    <webPr xl2000="1" url="http://download.finance.yahoo.com/d/quotes.csv?s=PITI3.SA+BPAC3.SA+BPAC5.SA&amp;f=nol1hgd1" htmlFormat="all"/>
  </connection>
  <connection id="563" name="Conexão41011" type="4" refreshedVersion="3" background="1" saveData="1">
    <webPr xl2000="1" url="http://download.finance.yahoo.com/d/quotes.csv?s=PITI3.SA+BPAC3.SA+BPAC5.SA&amp;f=nol1hgd1" htmlFormat="all"/>
  </connection>
  <connection id="56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6" name="Conexão412" type="4" refreshedVersion="0" deleted="1" background="1" saveData="1">
    <webPr htmlTables="1" htmlFormat="all"/>
  </connection>
  <connection id="567" name="Conexão4121" type="4" refreshedVersion="0" deleted="1" background="1" saveData="1">
    <webPr htmlTables="1" htmlFormat="all"/>
  </connection>
  <connection id="568" name="Conexão413" type="4" refreshedVersion="3" deleted="1" background="1" saveData="1">
    <webPr xl2000="1" htmlTables="1" htmlFormat="all"/>
  </connection>
  <connection id="569" name="Conexão4131" type="4" refreshedVersion="3" deleted="1" background="1" saveData="1">
    <webPr xl2000="1" htmlTables="1" htmlFormat="all"/>
  </connection>
  <connection id="570" name="Conexão414" type="4" refreshedVersion="3" deleted="1" background="1" saveData="1">
    <webPr xl2000="1" htmlTables="1" htmlFormat="all"/>
  </connection>
  <connection id="571" name="Conexão4141" type="4" refreshedVersion="3" deleted="1" background="1" saveData="1">
    <webPr xl2000="1" htmlTables="1" htmlFormat="all"/>
  </connection>
  <connection id="572" name="Conexão417" type="4" refreshedVersion="3" deleted="1" background="1" saveData="1">
    <webPr xl2000="1" htmlTables="1" htmlFormat="all"/>
  </connection>
  <connection id="573" name="Conexão4171" type="4" refreshedVersion="3" deleted="1" background="1" saveData="1">
    <webPr xl2000="1" htmlTables="1" htmlFormat="all"/>
  </connection>
  <connection id="574" name="Conexão419" type="4" refreshedVersion="3" deleted="1" background="1" saveData="1">
    <webPr xl2000="1" htmlTables="1" htmlFormat="all"/>
  </connection>
  <connection id="575" name="Conexão4191" type="4" refreshedVersion="3" deleted="1" background="1" saveData="1">
    <webPr xl2000="1" htmlTables="1" htmlFormat="all"/>
  </connection>
  <connection id="57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77" name="Conexão421" type="4" refreshedVersion="3" deleted="1" background="1" saveData="1">
    <webPr xl2000="1" htmlTables="1" htmlFormat="all"/>
  </connection>
  <connection id="578" name="Conexão4211" type="4" refreshedVersion="3" deleted="1" background="1" saveData="1">
    <webPr xl2000="1" htmlTables="1" htmlFormat="all"/>
  </connection>
  <connection id="579" name="Conexão422" type="4" refreshedVersion="3" deleted="1" background="1" saveData="1">
    <webPr xl2000="1" htmlTables="1" htmlFormat="all"/>
  </connection>
  <connection id="580" name="Conexão4221" type="4" refreshedVersion="3" deleted="1" background="1" saveData="1">
    <webPr xl2000="1" htmlTables="1" htmlFormat="all"/>
  </connection>
  <connection id="581" name="Conexão423" type="4" refreshedVersion="3" deleted="1" background="1" saveData="1">
    <webPr xl2000="1" htmlTables="1" htmlFormat="all"/>
  </connection>
  <connection id="582" name="Conexão4231" type="4" refreshedVersion="3" deleted="1" background="1" saveData="1">
    <webPr xl2000="1" htmlTables="1" htmlFormat="all"/>
  </connection>
  <connection id="583" name="Conexão424" type="4" refreshedVersion="3" deleted="1" background="1" saveData="1">
    <webPr xl2000="1" htmlTables="1" htmlFormat="all"/>
  </connection>
  <connection id="584" name="Conexão4241" type="4" refreshedVersion="3" deleted="1" background="1" saveData="1">
    <webPr xl2000="1" htmlTables="1" htmlFormat="all"/>
  </connection>
  <connection id="585" name="Conexão425" type="4" refreshedVersion="3" deleted="1" background="1" saveData="1">
    <webPr xl2000="1" htmlTables="1" htmlFormat="all"/>
  </connection>
  <connection id="586" name="Conexão4251" type="4" refreshedVersion="3" deleted="1" background="1" saveData="1">
    <webPr xl2000="1" htmlTables="1" htmlFormat="all"/>
  </connection>
  <connection id="587" name="Conexão427" type="4" refreshedVersion="3" deleted="1" background="1" saveData="1">
    <webPr xl2000="1" htmlTables="1" htmlFormat="all"/>
  </connection>
  <connection id="588" name="Conexão4271" type="4" refreshedVersion="3" deleted="1" background="1" saveData="1">
    <webPr xl2000="1" htmlTables="1" htmlFormat="all"/>
  </connection>
  <connection id="589" name="Conexão429" type="4" refreshedVersion="3" deleted="1" background="1" saveData="1">
    <webPr xl2000="1" htmlTables="1" htmlFormat="all"/>
  </connection>
  <connection id="590" name="Conexão4291" type="4" refreshedVersion="3" deleted="1" background="1" saveData="1">
    <webPr xl2000="1" htmlTables="1" htmlFormat="all"/>
  </connection>
  <connection id="59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92" name="Conexão431" type="4" refreshedVersion="3" deleted="1" background="1" saveData="1">
    <webPr xl2000="1" htmlTables="1" htmlFormat="all"/>
  </connection>
  <connection id="593" name="Conexão4311" type="4" refreshedVersion="3" deleted="1" background="1" saveData="1">
    <webPr xl2000="1" htmlTables="1" htmlFormat="all"/>
  </connection>
  <connection id="594" name="Conexão432" type="4" refreshedVersion="3" deleted="1" background="1" saveData="1">
    <webPr xl2000="1" htmlTables="1" htmlFormat="all"/>
  </connection>
  <connection id="595" name="Conexão4321" type="4" refreshedVersion="3" deleted="1" background="1" saveData="1">
    <webPr xl2000="1" htmlTables="1" htmlFormat="all"/>
  </connection>
  <connection id="59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0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0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0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0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08" name="Conexão471" type="4" refreshedVersion="3" deleted="1" background="1" saveData="1">
    <webPr xl2000="1" htmlTables="1" htmlFormat="all"/>
  </connection>
  <connection id="609" name="Conexão4711" type="4" refreshedVersion="3" deleted="1" background="1" saveData="1">
    <webPr xl2000="1" htmlTables="1" htmlFormat="all"/>
  </connection>
  <connection id="61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1" name="Conexão481" type="4" refreshedVersion="3" deleted="1" background="1" saveData="1">
    <webPr xl2000="1" htmlTables="1" htmlFormat="all"/>
  </connection>
  <connection id="612" name="Conexão4811" type="4" refreshedVersion="3" deleted="1" background="1" saveData="1">
    <webPr xl2000="1" htmlTables="1" htmlFormat="all"/>
  </connection>
  <connection id="61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4" name="Conexão491" type="4" refreshedVersion="3" deleted="1" background="1" saveData="1">
    <webPr xl2000="1" htmlTables="1" htmlFormat="all"/>
  </connection>
  <connection id="615" name="Conexão4911" type="4" refreshedVersion="3" deleted="1" background="1" saveData="1">
    <webPr xl2000="1" htmlTables="1" htmlFormat="all"/>
  </connection>
  <connection id="616" name="Conexão5" type="4" refreshedVersion="0" background="1" saveData="1">
    <webPr url="http://download.finance.yahoo.com/d/quotes.csv?s=BPAR3.SA&amp;f=nol1hgd1" htmlTables="1" htmlFormat="all"/>
  </connection>
  <connection id="61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18" name="Conexão501" type="4" refreshedVersion="3" deleted="1" background="1" saveData="1">
    <webPr xl2000="1" htmlTables="1" htmlFormat="all"/>
  </connection>
  <connection id="619" name="Conexão5011" type="4" refreshedVersion="3" deleted="1" background="1" saveData="1">
    <webPr xl2000="1" htmlTables="1" htmlFormat="all"/>
  </connection>
  <connection id="62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1" name="Conexão510" type="4" refreshedVersion="0" deleted="1" background="1" saveData="1">
    <webPr htmlTables="1" htmlFormat="all"/>
  </connection>
  <connection id="622" name="Conexão5101" type="4" refreshedVersion="0" deleted="1" background="1" saveData="1">
    <webPr htmlTables="1" htmlFormat="all"/>
  </connection>
  <connection id="62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6" name="Conexão512" type="4" refreshedVersion="0" deleted="1" background="1" saveData="1">
    <webPr htmlTables="1" htmlFormat="all"/>
  </connection>
  <connection id="627" name="Conexão5121" type="4" refreshedVersion="0" deleted="1" background="1" saveData="1">
    <webPr htmlTables="1" htmlFormat="all"/>
  </connection>
  <connection id="628" name="Conexão513" type="4" refreshedVersion="0" deleted="1" background="1" saveData="1">
    <webPr htmlTables="1" htmlFormat="all"/>
  </connection>
  <connection id="629" name="Conexão5131" type="4" refreshedVersion="0" deleted="1" background="1" saveData="1">
    <webPr htmlTables="1" htmlFormat="all"/>
  </connection>
  <connection id="63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31" name="Conexão521" type="4" refreshedVersion="3" deleted="1" background="1" saveData="1">
    <webPr xl2000="1" htmlTables="1" htmlFormat="all"/>
  </connection>
  <connection id="632" name="Conexão5211" type="4" refreshedVersion="3" deleted="1" background="1" saveData="1">
    <webPr xl2000="1" htmlTables="1" htmlFormat="all"/>
  </connection>
  <connection id="63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34" name="Conexão531" type="4" refreshedVersion="3" deleted="1" background="1" saveData="1">
    <webPr xl2000="1" htmlTables="1" htmlFormat="all"/>
  </connection>
  <connection id="635" name="Conexão5311" type="4" refreshedVersion="3" deleted="1" background="1" saveData="1">
    <webPr xl2000="1" htmlTables="1" htmlFormat="all"/>
  </connection>
  <connection id="63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40" name="Conexão551" type="4" refreshedVersion="3" deleted="1" background="1" saveData="1">
    <webPr xl2000="1" htmlTables="1" htmlFormat="all"/>
  </connection>
  <connection id="641" name="Conexão5511" type="4" refreshedVersion="3" deleted="1" background="1" saveData="1">
    <webPr xl2000="1" htmlTables="1" htmlFormat="all"/>
  </connection>
  <connection id="64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5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5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5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5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7" name="Conexão6" type="4" refreshedVersion="0" background="1" saveData="1">
    <webPr url="http://download.finance.yahoo.com/d/quotes.csv?s=BPAR3.SA&amp;f=nol1hgd1" htmlTables="1" htmlFormat="all"/>
  </connection>
  <connection id="65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9" name="Conexão601" type="4" refreshedVersion="3" deleted="1" background="1" saveData="1">
    <webPr xl2000="1" htmlTables="1" htmlFormat="all"/>
  </connection>
  <connection id="660" name="Conexão6011" type="4" refreshedVersion="3" deleted="1" background="1" saveData="1">
    <webPr xl2000="1" htmlTables="1" htmlFormat="all"/>
  </connection>
  <connection id="66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2" name="Conexão610" type="4" refreshedVersion="0" background="1" saveData="1">
    <webPr url="http://download.finance.yahoo.com/d/quotes.csv?s=BPAR3.SA&amp;f=nol1hgd1" htmlTables="1" htmlFormat="all"/>
  </connection>
  <connection id="663" name="Conexão6101" type="4" refreshedVersion="0" background="1" saveData="1">
    <webPr url="http://download.finance.yahoo.com/d/quotes.csv?s=BPAR3.SA&amp;f=nol1hgd1" htmlTables="1" htmlFormat="all"/>
  </connection>
  <connection id="664" name="Conexão61011" type="4" refreshedVersion="0" background="1" saveData="1">
    <webPr url="http://download.finance.yahoo.com/d/quotes.csv?s=BPAR3.SA&amp;f=nol1hgd1" htmlTables="1" htmlFormat="all"/>
  </connection>
  <connection id="66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7" name="Conexão612" type="4" refreshedVersion="0" deleted="1" background="1" saveData="1">
    <webPr htmlTables="1" htmlFormat="all"/>
  </connection>
  <connection id="668" name="Conexão6121" type="4" refreshedVersion="0" deleted="1" background="1" saveData="1">
    <webPr htmlTables="1" htmlFormat="all"/>
  </connection>
  <connection id="669" name="Conexão613" type="4" refreshedVersion="3" deleted="1" background="1" saveData="1">
    <webPr xl2000="1" htmlTables="1" htmlFormat="all"/>
  </connection>
  <connection id="670" name="Conexão6131" type="4" refreshedVersion="3" deleted="1" background="1" saveData="1">
    <webPr xl2000="1" htmlTables="1" htmlFormat="all"/>
  </connection>
  <connection id="67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72" name="Conexão621" type="4" refreshedVersion="3" deleted="1" background="1" saveData="1">
    <webPr xl2000="1" htmlTables="1" htmlFormat="all"/>
  </connection>
  <connection id="673" name="Conexão6211" type="4" refreshedVersion="3" deleted="1" background="1" saveData="1">
    <webPr xl2000="1" htmlTables="1" htmlFormat="all"/>
  </connection>
  <connection id="67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75" name="Conexão631" type="4" refreshedVersion="3" deleted="1" background="1" saveData="1">
    <webPr xl2000="1" htmlTables="1" htmlFormat="all"/>
  </connection>
  <connection id="676" name="Conexão6311" type="4" refreshedVersion="3" deleted="1" background="1" saveData="1">
    <webPr xl2000="1" htmlTables="1" htmlFormat="all"/>
  </connection>
  <connection id="67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8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8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9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9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96" name="Conexão691" type="4" refreshedVersion="3" deleted="1" background="1" saveData="1">
    <webPr xl2000="1" htmlTables="1" htmlFormat="all"/>
  </connection>
  <connection id="697" name="Conexão6911" type="4" refreshedVersion="3" deleted="1" background="1" saveData="1">
    <webPr xl2000="1" htmlTables="1" htmlFormat="all"/>
  </connection>
  <connection id="698" name="Conexão7" type="4" refreshedVersion="0" background="1" saveData="1">
    <webPr url="http://download.finance.yahoo.com/d/quotes.csv?s=BPAR3.SA&amp;f=nol1hgd1" htmlTables="1" htmlFormat="all"/>
  </connection>
  <connection id="69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0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0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0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0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4" name="Conexão710" type="4" refreshedVersion="0" background="1" saveData="1">
    <webPr url="http://download.finance.yahoo.com/d/quotes.csv?s=BPAR3.SA&amp;f=nol1hgd1" htmlTables="1" htmlFormat="all"/>
  </connection>
  <connection id="705" name="Conexão7101" type="4" refreshedVersion="0" background="1" saveData="1">
    <webPr url="http://download.finance.yahoo.com/d/quotes.csv?s=BPAR3.SA&amp;f=nol1hgd1" htmlTables="1" htmlFormat="all"/>
  </connection>
  <connection id="70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9" name="Conexão712" type="4" refreshedVersion="3" deleted="1" background="1" saveData="1">
    <webPr xl2000="1" htmlTables="1" htmlFormat="all"/>
  </connection>
  <connection id="710" name="Conexão7121" type="4" refreshedVersion="3" deleted="1" background="1" saveData="1">
    <webPr xl2000="1" htmlTables="1" htmlFormat="all"/>
  </connection>
  <connection id="711" name="Conexão713" type="4" refreshedVersion="0" deleted="1" background="1" saveData="1">
    <webPr htmlTables="1" htmlFormat="all"/>
  </connection>
  <connection id="712" name="Conexão7131" type="4" refreshedVersion="0" deleted="1" background="1" saveData="1">
    <webPr htmlTables="1" htmlFormat="all"/>
  </connection>
  <connection id="71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2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2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6" name="Conexão751" type="4" refreshedVersion="3" deleted="1" background="1" saveData="1">
    <webPr xl2000="1" htmlTables="1" htmlFormat="all"/>
  </connection>
  <connection id="727" name="Conexão7511" type="4" refreshedVersion="3" deleted="1" background="1" saveData="1">
    <webPr xl2000="1" htmlTables="1" htmlFormat="all"/>
  </connection>
  <connection id="72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9" name="Conexão761" type="4" refreshedVersion="3" deleted="1" background="1" saveData="1">
    <webPr xl2000="1" htmlTables="1" htmlFormat="all"/>
  </connection>
  <connection id="730" name="Conexão7611" type="4" refreshedVersion="3" deleted="1" background="1" saveData="1">
    <webPr xl2000="1" htmlTables="1" htmlFormat="all"/>
  </connection>
  <connection id="73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2" name="Conexão771" type="4" refreshedVersion="3" deleted="1" background="1" saveData="1">
    <webPr xl2000="1" htmlTables="1" htmlFormat="all"/>
  </connection>
  <connection id="733" name="Conexão7711" type="4" refreshedVersion="3" deleted="1" background="1" saveData="1">
    <webPr xl2000="1" htmlTables="1" htmlFormat="all"/>
  </connection>
  <connection id="73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5" name="Conexão781" type="4" refreshedVersion="3" deleted="1" background="1" saveData="1">
    <webPr xl2000="1" htmlTables="1" htmlFormat="all"/>
  </connection>
  <connection id="736" name="Conexão7811" type="4" refreshedVersion="3" deleted="1" background="1" saveData="1">
    <webPr xl2000="1" htmlTables="1" htmlFormat="all"/>
  </connection>
  <connection id="73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8" name="Conexão791" type="4" refreshedVersion="3" deleted="1" background="1" saveData="1">
    <webPr xl2000="1" htmlTables="1" htmlFormat="all"/>
  </connection>
  <connection id="739" name="Conexão7911" type="4" refreshedVersion="3" deleted="1" background="1" saveData="1">
    <webPr xl2000="1" htmlTables="1" htmlFormat="all"/>
  </connection>
  <connection id="740" name="Conexão8" type="4" refreshedVersion="0" background="1" saveData="1">
    <webPr url="http://download.finance.yahoo.com/d/quotes.csv?s=IDVL3.SA+IDVL4.SA+IDVL11.SA&amp;f=nol1hgd1" htmlTables="1" htmlFormat="all"/>
  </connection>
  <connection id="74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42" name="Conexão801" type="4" refreshedVersion="3" deleted="1" background="1" saveData="1">
    <webPr xl2000="1" htmlTables="1" htmlFormat="all"/>
  </connection>
  <connection id="743" name="Conexão8011" type="4" refreshedVersion="3" deleted="1" background="1" saveData="1">
    <webPr xl2000="1" htmlTables="1" htmlFormat="all"/>
  </connection>
  <connection id="74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5" name="Conexão810" type="4" refreshedVersion="0" background="1" saveData="1">
    <webPr url="http://download.finance.yahoo.com/d/quotes.csv?s=IDVL3.SA+IDVL4.SA+IDVL11.SA&amp;f=nol1hgd1" htmlTables="1" htmlFormat="all"/>
  </connection>
  <connection id="746" name="Conexão8101" type="4" refreshedVersion="0" background="1" saveData="1">
    <webPr url="http://download.finance.yahoo.com/d/quotes.csv?s=IDVL3.SA+IDVL4.SA+IDVL11.SA&amp;f=nol1hgd1" htmlTables="1" htmlFormat="all"/>
  </connection>
  <connection id="74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50" name="Conexão812" type="4" refreshedVersion="3" deleted="1" background="1" saveData="1">
    <webPr xl2000="1" htmlTables="1" htmlFormat="all"/>
  </connection>
  <connection id="751" name="Conexão8121" type="4" refreshedVersion="3" deleted="1" background="1" saveData="1">
    <webPr xl2000="1" htmlTables="1" htmlFormat="all"/>
  </connection>
  <connection id="752" name="Conexão813" type="4" refreshedVersion="0" deleted="1" background="1" saveData="1">
    <webPr htmlTables="1" htmlFormat="all"/>
  </connection>
  <connection id="753" name="Conexão8131" type="4" refreshedVersion="0" deleted="1" background="1" saveData="1">
    <webPr htmlTables="1" htmlFormat="all"/>
  </connection>
  <connection id="754" name="Conexão814" type="4" refreshedVersion="0" deleted="1" background="1" saveData="1">
    <webPr htmlTables="1" htmlFormat="all"/>
  </connection>
  <connection id="755" name="Conexão8141" type="4" refreshedVersion="0" deleted="1" background="1" saveData="1">
    <webPr htmlTables="1" htmlFormat="all"/>
  </connection>
  <connection id="75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57" name="Conexão821" type="4" refreshedVersion="3" deleted="1" background="1" saveData="1">
    <webPr xl2000="1" htmlTables="1" htmlFormat="all"/>
  </connection>
  <connection id="758" name="Conexão8211" type="4" refreshedVersion="3" deleted="1" background="1" saveData="1">
    <webPr xl2000="1" htmlTables="1" htmlFormat="all"/>
  </connection>
  <connection id="75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6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6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6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7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7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72" name="Conexão871" type="4" refreshedVersion="3" deleted="1" background="1" saveData="1">
    <webPr xl2000="1" htmlTables="1" htmlFormat="all"/>
  </connection>
  <connection id="773" name="Conexão8711" type="4" refreshedVersion="3" deleted="1" background="1" saveData="1">
    <webPr xl2000="1" htmlTables="1" htmlFormat="all"/>
  </connection>
  <connection id="77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75" name="Conexão881" type="4" refreshedVersion="0" deleted="1" background="1" saveData="1">
    <webPr htmlTables="1" htmlFormat="all"/>
  </connection>
  <connection id="77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1" name="Conexão9" type="4" refreshedVersion="0" background="1" saveData="1">
    <webPr url="http://download.finance.yahoo.com/d/quotes.csv?s=IDVL3.SA+IDVL4.SA+BMEB3.SA+BMEB4.SA&amp;f=nol1hgd1" htmlTables="1" htmlFormat="all"/>
  </connection>
  <connection id="78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7" name="Conexão910" type="4" refreshedVersion="0" background="1" saveData="1">
    <webPr url="http://download.finance.yahoo.com/d/quotes.csv?s=IDVL3.SA+IDVL4.SA+BMEB3.SA+BMEB4.SA&amp;f=nol1hgd1" htmlTables="1" htmlFormat="all"/>
  </connection>
  <connection id="788" name="Conexão9101" type="4" refreshedVersion="0" background="1" saveData="1">
    <webPr url="http://download.finance.yahoo.com/d/quotes.csv?s=IDVL3.SA+IDVL4.SA+BMEB3.SA+BMEB4.SA&amp;f=nol1hgd1" htmlTables="1" htmlFormat="all"/>
  </connection>
  <connection id="78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93" name="Conexão921" type="4" refreshedVersion="0" deleted="1" background="1" saveData="1">
    <webPr htmlTables="1" htmlFormat="all"/>
  </connection>
  <connection id="79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95" name="Conexão931" type="4" refreshedVersion="0" deleted="1" background="1" saveData="1">
    <webPr htmlTables="1" htmlFormat="all"/>
  </connection>
  <connection id="79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97" name="Conexão941" type="4" refreshedVersion="0" deleted="1" background="1" saveData="1">
    <webPr htmlTables="1" htmlFormat="all"/>
  </connection>
  <connection id="79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0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0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0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0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6" name="Conexão991" type="4" refreshedVersion="3" deleted="1" background="1" saveData="1">
    <webPr xl2000="1" htmlTables="1" htmlFormat="all"/>
  </connection>
  <connection id="81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2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2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2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3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3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3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3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3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4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5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5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5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5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6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6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6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6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6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7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7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7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7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8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8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8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8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8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8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8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9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9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9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9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9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9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9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0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0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0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0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0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0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0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0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0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1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1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1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2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2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2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2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2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2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2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3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3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3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3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3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3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3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3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5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5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5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5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6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6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6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6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6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0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0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02" name="Connection28" type="4" refreshedVersion="4" background="1" saveData="1">
    <webPr xl2000="1" url="http://download.finance.yahoo.com/d/quotes.csv?s=IGUA3.SA+IGUA5.SA+IGUA6.SA&amp;f=nol1hgd1" htmlFormat="all"/>
  </connection>
  <connection id="1003" name="Connection281" type="4" refreshedVersion="4" background="1" saveData="1">
    <webPr xl2000="1" url="http://download.finance.yahoo.com/d/quotes.csv?s=IGUA3.SA+IGUA5.SA+IGUA6.SA&amp;f=nol1hgd1" htmlFormat="all"/>
  </connection>
  <connection id="1004" name="Connection29" type="4" refreshedVersion="4" background="1" saveData="1">
    <webPr xl2000="1" url="http://download.finance.yahoo.com/d/quotes.csv?s=IGUA3.SA+IGUA5.SA+IGUA6.SA+ODER3.SA+ODER4.SA&amp;f=nol1hgd1" htmlFormat="all"/>
  </connection>
  <connection id="1005" name="Connection291" type="4" refreshedVersion="4" background="1" saveData="1">
    <webPr xl2000="1" url="http://download.finance.yahoo.com/d/quotes.csv?s=IGUA3.SA+IGUA5.SA+IGUA6.SA+ODER3.SA+ODER4.SA&amp;f=nol1hgd1" htmlFormat="all"/>
  </connection>
  <connection id="1006" name="Connection2911" type="4" refreshedVersion="4" background="1" saveData="1">
    <webPr xl2000="1" url="http://download.finance.yahoo.com/d/quotes.csv?s=IGUA3.SA+IGUA5.SA+IGUA6.SA+ODER3.SA+ODER4.SA&amp;f=nol1hgd1" htmlFormat="all"/>
  </connection>
  <connection id="100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8" name="Connection30" type="4" refreshedVersion="4" background="1" saveData="1">
    <webPr xl2000="1" url="http://download.finance.yahoo.com/d/quotes.csv?s=IGUA3.SA+IGUA5.SA+IGUA6.SA+JOPA3.SA+JOPA4.SA&amp;f=nol1hgd1" htmlFormat="all"/>
  </connection>
  <connection id="1009" name="Connection301" type="4" refreshedVersion="4" background="1" saveData="1">
    <webPr xl2000="1" url="http://download.finance.yahoo.com/d/quotes.csv?s=IGUA3.SA+IGUA5.SA+IGUA6.SA+JOPA3.SA+JOPA4.SA&amp;f=nol1hgd1" htmlFormat="all"/>
  </connection>
  <connection id="101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1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1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1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1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1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2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2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2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2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3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3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3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3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3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4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4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4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4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5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5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5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5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6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6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7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7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7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7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8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8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8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8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9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9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0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0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0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0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0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0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1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1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1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1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2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2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2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2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2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3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3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3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3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4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4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4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4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4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5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5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5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5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<sst xmlns="http://schemas.openxmlformats.org/spreadsheetml/2006/main" count="54089" uniqueCount="4352">
  <si>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</si>
  <si>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</si>
  <si>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</si>
  <si>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</si>
  <si>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</si>
  <si>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</si>
  <si>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</si>
  <si>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</si>
  <si>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</si>
  <si>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</si>
  <si>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</si>
  <si>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</si>
  <si>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Classificação Setorial</t>
  </si>
  <si>
    <t>DAYC4</t>
  </si>
  <si>
    <t>ITSA4</t>
  </si>
  <si>
    <t>Rentabilidade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</si>
  <si>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</si>
  <si>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</si>
  <si>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</si>
  <si>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</si>
  <si>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</si>
  <si>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</si>
  <si>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</si>
  <si>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</si>
  <si>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</si>
  <si>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</si>
  <si>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</si>
  <si>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</si>
  <si>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</si>
  <si>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</si>
  <si>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</si>
  <si>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</si>
  <si>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</si>
  <si>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</si>
  <si>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</si>
  <si>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</si>
  <si>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</si>
  <si>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</si>
  <si>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</si>
  <si>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</si>
  <si>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</si>
  <si>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</si>
  <si>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</si>
  <si>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</si>
  <si>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</si>
  <si>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</si>
  <si>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</si>
  <si>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</si>
  <si>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</si>
  <si>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</si>
  <si>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</si>
  <si>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</si>
  <si>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</si>
  <si>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</si>
  <si>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</si>
  <si>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</si>
  <si>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</si>
  <si>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</si>
  <si>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</si>
  <si>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</si>
  <si>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</si>
  <si>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</si>
  <si>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</si>
  <si>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</si>
  <si>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</si>
  <si>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</si>
  <si>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</si>
  <si>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</si>
  <si>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</si>
  <si>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</si>
  <si>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</si>
  <si>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</si>
  <si>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</si>
  <si>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</si>
  <si>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</si>
  <si>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</si>
  <si>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</si>
  <si>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</si>
  <si>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</si>
  <si>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</si>
  <si>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</si>
  <si>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</si>
  <si>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</si>
  <si>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</si>
  <si>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</si>
  <si>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</si>
  <si>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</si>
  <si>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</si>
  <si>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</si>
  <si>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</si>
  <si>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</si>
  <si>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</si>
  <si>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</si>
  <si>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</si>
  <si>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</si>
  <si>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</si>
  <si>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</si>
  <si>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</si>
  <si>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</si>
  <si>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</si>
  <si>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</si>
  <si>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</si>
  <si>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</si>
  <si>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</si>
  <si>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</si>
  <si>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</si>
  <si>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</si>
  <si>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</si>
  <si>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</si>
  <si>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</si>
  <si>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</si>
  <si>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</si>
  <si>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</si>
  <si>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</si>
  <si>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</si>
  <si>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</si>
  <si>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</si>
  <si>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</si>
  <si>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</si>
  <si>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</si>
  <si>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</si>
  <si>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</si>
  <si>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</si>
  <si>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</si>
  <si>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</si>
  <si>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</si>
  <si>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</si>
  <si>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</si>
  <si>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</si>
  <si>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</si>
  <si>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</si>
  <si>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</si>
  <si>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</si>
  <si>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</si>
  <si>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</si>
  <si>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</si>
  <si>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</si>
  <si>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</si>
  <si>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</si>
  <si>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</si>
  <si>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</si>
  <si>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</si>
  <si>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</si>
  <si>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</si>
  <si>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</si>
  <si>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</si>
  <si>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</si>
  <si>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</si>
  <si>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</si>
  <si>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</si>
  <si>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</si>
  <si>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</si>
  <si>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</si>
  <si>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</si>
  <si>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</si>
  <si>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</si>
  <si>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</si>
  <si>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</si>
  <si>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</si>
  <si>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</si>
  <si>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</si>
  <si>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</si>
  <si>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</si>
  <si>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</si>
  <si>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</si>
  <si>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</si>
  <si>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</si>
  <si>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</si>
  <si>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</si>
  <si>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</si>
  <si>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</si>
  <si>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</si>
  <si>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</si>
  <si>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</si>
  <si>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</si>
  <si>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</si>
  <si>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</si>
  <si>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</si>
  <si>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</si>
  <si>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</si>
  <si>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</si>
  <si>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</si>
  <si>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</si>
  <si>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</si>
  <si>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</si>
  <si>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</si>
  <si>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</si>
  <si>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</si>
  <si>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</si>
  <si>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</si>
  <si>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</si>
  <si>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</si>
  <si>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</si>
  <si>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</si>
  <si>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</si>
  <si>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</si>
  <si>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</si>
  <si>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</si>
  <si>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</si>
  <si>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</si>
  <si>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</si>
  <si>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</si>
  <si>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</si>
  <si>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</si>
  <si>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</si>
  <si>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</si>
  <si>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</si>
  <si>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</si>
  <si>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</si>
  <si>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</si>
  <si>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</si>
  <si>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</si>
  <si>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</si>
  <si>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</si>
  <si>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</si>
  <si>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</si>
  <si>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</si>
  <si>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</si>
  <si>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</si>
  <si>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</si>
  <si>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</si>
  <si>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</si>
  <si>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PETROBRAS   -PN</t>
  </si>
  <si>
    <t>Cotação 1</t>
  </si>
  <si>
    <t>Cotação 2</t>
  </si>
  <si>
    <t>PETROBRAS   -ON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</si>
  <si>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</si>
  <si>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</si>
  <si>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</si>
  <si>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</si>
  <si>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</si>
  <si>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</si>
  <si>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</si>
  <si>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</si>
  <si>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</si>
  <si>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</si>
  <si>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</si>
  <si>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</si>
  <si>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</si>
  <si>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</si>
  <si>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</si>
  <si>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</si>
  <si>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</si>
  <si>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</si>
  <si>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</si>
  <si>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</si>
  <si>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</si>
  <si>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</si>
  <si>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</si>
  <si>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</si>
  <si>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</si>
  <si>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</si>
  <si>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</si>
  <si>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</si>
  <si>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</si>
  <si>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</si>
  <si>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</si>
  <si>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</si>
  <si>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</si>
  <si>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</si>
  <si>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</si>
  <si>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</si>
  <si>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</si>
  <si>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</si>
  <si>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</si>
  <si>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</si>
  <si>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</si>
  <si>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</si>
  <si>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</si>
  <si>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</si>
  <si>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VIVT3</t>
  </si>
  <si>
    <t>VIVT4</t>
  </si>
  <si>
    <t>BRAP3</t>
  </si>
  <si>
    <t>BRAP4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</si>
  <si>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</si>
  <si>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</si>
  <si>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</si>
  <si>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</si>
  <si>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</si>
  <si>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</si>
  <si>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</si>
  <si>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</si>
  <si>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</si>
  <si>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</si>
  <si>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</si>
  <si>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</si>
  <si>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</si>
  <si>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</si>
  <si>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</si>
  <si>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</si>
  <si>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</si>
  <si>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</si>
  <si>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</si>
  <si>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DTEX3</t>
  </si>
  <si>
    <t xml:space="preserve">DURATEX     -ON  </t>
  </si>
  <si>
    <t>EUCA4</t>
  </si>
  <si>
    <t xml:space="preserve">EUCATEX     -PN  </t>
  </si>
  <si>
    <t>PRVI3</t>
  </si>
  <si>
    <t xml:space="preserve">PROVIDENCIA -ON  </t>
  </si>
  <si>
    <t>MAGG3</t>
  </si>
  <si>
    <t xml:space="preserve">MAGNESITA SA-ON  </t>
  </si>
  <si>
    <t>VALE5</t>
  </si>
  <si>
    <t xml:space="preserve">VALE        -PNA </t>
  </si>
  <si>
    <t>NUTR3M</t>
  </si>
  <si>
    <t xml:space="preserve">NUTRIPLANT  -ON  </t>
  </si>
  <si>
    <t>PATI4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</si>
  <si>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</si>
  <si>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</si>
  <si>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</si>
  <si>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</si>
  <si>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</si>
  <si>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</si>
  <si>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</si>
  <si>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</si>
  <si>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</si>
  <si>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</si>
  <si>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</si>
  <si>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</si>
  <si>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</si>
  <si>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</si>
  <si>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</si>
  <si>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</si>
  <si>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</si>
  <si>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</si>
  <si>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</si>
  <si>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</si>
  <si>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</si>
  <si>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</si>
  <si>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</si>
  <si>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</si>
  <si>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</si>
  <si>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</si>
  <si>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</si>
  <si>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</si>
  <si>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CRIV3</t>
  </si>
  <si>
    <t>CRIV4</t>
  </si>
  <si>
    <t>ALFA FINANC -ON</t>
  </si>
  <si>
    <t>BRIN3</t>
  </si>
  <si>
    <t xml:space="preserve">BR INSURANCE-ON  </t>
  </si>
  <si>
    <t>TRPN3</t>
  </si>
  <si>
    <t xml:space="preserve">TARPON INV  -ON  </t>
  </si>
  <si>
    <t>BVMF3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</si>
  <si>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</si>
  <si>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</si>
  <si>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</si>
  <si>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</si>
  <si>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</si>
  <si>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</si>
  <si>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</si>
  <si>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</si>
  <si>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</si>
  <si>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</si>
  <si>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</si>
  <si>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</si>
  <si>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</si>
  <si>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</si>
  <si>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</si>
  <si>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</si>
  <si>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</si>
  <si>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</si>
  <si>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</si>
  <si>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</si>
  <si>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</si>
  <si>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</si>
  <si>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</si>
  <si>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</si>
  <si>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</si>
  <si>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</si>
  <si>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</si>
  <si>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</si>
  <si>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</si>
  <si>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</si>
  <si>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</si>
  <si>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</si>
  <si>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</si>
  <si>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</si>
  <si>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</si>
  <si>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</si>
  <si>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</si>
  <si>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</si>
  <si>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</si>
  <si>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</si>
  <si>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</si>
  <si>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</si>
  <si>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</si>
  <si>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</si>
  <si>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</si>
  <si>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</si>
  <si>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</si>
  <si>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</si>
  <si>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</si>
  <si>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</si>
  <si>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</si>
  <si>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</si>
  <si>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</si>
  <si>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</si>
  <si>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</si>
  <si>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</si>
  <si>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</si>
  <si>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</si>
  <si>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</si>
  <si>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</si>
  <si>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</si>
  <si>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</si>
  <si>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</si>
  <si>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</si>
  <si>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</si>
  <si>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</si>
  <si>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</si>
  <si>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</si>
  <si>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</si>
  <si>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</si>
  <si>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</si>
  <si>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</si>
  <si>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</si>
  <si>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</si>
  <si>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</si>
  <si>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</si>
  <si>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</si>
  <si>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</si>
  <si>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</si>
  <si>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</si>
  <si>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</si>
  <si>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</si>
  <si>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</si>
  <si>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</si>
  <si>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</si>
  <si>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</si>
  <si>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</si>
  <si>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</si>
  <si>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</si>
  <si>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</si>
  <si>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</si>
  <si>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</si>
  <si>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</si>
  <si>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</si>
  <si>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</si>
  <si>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</si>
  <si>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</si>
  <si>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</si>
  <si>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</si>
  <si>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</si>
  <si>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</si>
  <si>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</si>
  <si>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</si>
  <si>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</si>
  <si>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</si>
  <si>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</si>
  <si>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</si>
  <si>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</si>
  <si>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</si>
  <si>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</si>
  <si>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</si>
  <si>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</si>
  <si>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</si>
  <si>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</si>
  <si>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</si>
  <si>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</si>
  <si>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</si>
  <si>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</si>
  <si>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</si>
  <si>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</si>
  <si>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</si>
  <si>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</si>
  <si>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</si>
  <si>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</si>
  <si>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</si>
  <si>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</si>
  <si>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</si>
  <si>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</si>
  <si>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</si>
  <si>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</si>
  <si>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</si>
  <si>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</si>
  <si>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</si>
  <si>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</si>
  <si>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</si>
  <si>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</si>
  <si>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</si>
  <si>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</si>
  <si>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</si>
  <si>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</si>
  <si>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</si>
  <si>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</si>
  <si>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</si>
  <si>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</si>
  <si>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</si>
  <si>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</si>
  <si>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</si>
  <si>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</si>
  <si>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</si>
  <si>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</si>
  <si>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</si>
  <si>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</si>
  <si>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</si>
  <si>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</si>
  <si>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</si>
  <si>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</si>
  <si>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</si>
  <si>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</si>
  <si>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</si>
  <si>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</si>
  <si>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</si>
  <si>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</si>
  <si>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</si>
  <si>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</si>
  <si>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</si>
  <si>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</si>
  <si>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</si>
  <si>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</si>
  <si>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</si>
  <si>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</si>
  <si>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</si>
  <si>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</si>
  <si>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</si>
  <si>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</si>
  <si>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</si>
  <si>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</si>
  <si>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</si>
  <si>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</si>
  <si>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</si>
  <si>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</si>
  <si>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</si>
  <si>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</si>
  <si>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</si>
  <si>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</si>
  <si>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</si>
  <si>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</si>
  <si>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</si>
  <si>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</si>
  <si>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</si>
  <si>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</si>
  <si>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</si>
  <si>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</si>
  <si>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</si>
  <si>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</si>
  <si>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</si>
  <si>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</si>
  <si>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</si>
  <si>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</si>
  <si>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</si>
  <si>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</si>
  <si>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</si>
  <si>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</si>
  <si>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</si>
  <si>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</si>
  <si>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</si>
  <si>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</si>
  <si>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</si>
  <si>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</si>
  <si>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</si>
  <si>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</si>
  <si>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</si>
  <si>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</si>
  <si>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</si>
  <si>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</si>
  <si>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</si>
  <si>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</si>
  <si>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</si>
  <si>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</si>
  <si>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</si>
  <si>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</si>
  <si>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</si>
  <si>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</si>
  <si>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</si>
  <si>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</si>
  <si>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</si>
  <si>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</si>
  <si>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</si>
  <si>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</si>
  <si>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</si>
  <si>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</si>
  <si>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</si>
  <si>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</si>
  <si>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</si>
  <si>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</si>
  <si>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</si>
  <si>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</si>
  <si>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</si>
  <si>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</si>
  <si>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</si>
  <si>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</si>
  <si>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</si>
  <si>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</si>
  <si>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TIBR3</t>
  </si>
  <si>
    <t>TIBR5</t>
  </si>
  <si>
    <t>TIBR6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</si>
  <si>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</si>
  <si>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</si>
  <si>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</si>
  <si>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</si>
  <si>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</si>
  <si>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</si>
  <si>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</si>
  <si>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</si>
  <si>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</si>
  <si>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</si>
  <si>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</si>
  <si>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</si>
  <si>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</si>
  <si>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</si>
  <si>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</si>
  <si>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</si>
  <si>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</si>
  <si>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</si>
  <si>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FHER3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</si>
  <si>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</si>
  <si>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</si>
  <si>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</si>
  <si>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</si>
  <si>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</si>
  <si>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</si>
  <si>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</si>
  <si>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</si>
  <si>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</si>
  <si>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</si>
  <si>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</si>
  <si>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</si>
  <si>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</si>
  <si>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</si>
  <si>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</si>
  <si>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</si>
  <si>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</si>
  <si>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</si>
  <si>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</si>
  <si>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</si>
  <si>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</si>
  <si>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</si>
  <si>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</si>
  <si>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</si>
  <si>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</si>
  <si>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</si>
  <si>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</si>
  <si>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</si>
  <si>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</si>
  <si>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</si>
  <si>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</si>
  <si>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</si>
  <si>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</si>
  <si>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</si>
  <si>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</si>
  <si>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</si>
  <si>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</si>
  <si>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</si>
  <si>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</si>
  <si>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</si>
  <si>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</si>
  <si>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</si>
  <si>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</si>
  <si>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</si>
  <si>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</si>
  <si>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</si>
  <si>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</si>
  <si>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</si>
  <si>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</si>
  <si>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</si>
  <si>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</si>
  <si>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</si>
  <si>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</si>
  <si>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</si>
  <si>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</si>
  <si>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</si>
  <si>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</si>
  <si>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</si>
  <si>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</si>
  <si>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</si>
  <si>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</si>
  <si>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</si>
  <si>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</si>
  <si>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</si>
  <si>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</si>
  <si>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</si>
  <si>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</si>
  <si>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</si>
  <si>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</si>
  <si>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</si>
  <si>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</si>
  <si>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</si>
  <si>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</si>
  <si>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</si>
  <si>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</si>
  <si>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</si>
  <si>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</si>
  <si>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</si>
  <si>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</si>
  <si>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</si>
  <si>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</si>
  <si>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</si>
  <si>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</si>
  <si>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</si>
  <si>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</si>
  <si>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</si>
  <si>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</si>
  <si>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</si>
  <si>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</si>
  <si>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40.00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</si>
  <si>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</si>
  <si>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</si>
  <si>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</si>
  <si>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</si>
  <si>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</si>
  <si>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</si>
  <si>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</si>
  <si>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</si>
  <si>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</si>
  <si>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1.79</t>
  </si>
  <si>
    <t>0.10</t>
  </si>
  <si>
    <t>ALFA HOLDING-PNA</t>
  </si>
  <si>
    <t>ALFA FINANC -PN</t>
  </si>
  <si>
    <t>10.40</t>
  </si>
  <si>
    <t>10.17</t>
  </si>
  <si>
    <t>9.75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</si>
  <si>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</si>
  <si>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</si>
  <si>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</si>
  <si>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</si>
  <si>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</si>
  <si>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</si>
  <si>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</si>
  <si>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</si>
  <si>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</si>
  <si>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</si>
  <si>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</si>
  <si>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Consumo Cíclico / Comércio / Produtos Diversos</t>
  </si>
  <si>
    <t>LAME3</t>
  </si>
  <si>
    <t>LAME4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</si>
  <si>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</si>
  <si>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</si>
  <si>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</si>
  <si>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</si>
  <si>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</si>
  <si>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</si>
  <si>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</si>
  <si>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</si>
  <si>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</si>
  <si>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</si>
  <si>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</si>
  <si>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</si>
  <si>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</si>
  <si>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</si>
  <si>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</si>
  <si>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</si>
  <si>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</si>
  <si>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</si>
  <si>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</si>
  <si>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</si>
  <si>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</si>
  <si>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</si>
  <si>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</si>
  <si>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</si>
  <si>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</si>
  <si>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</si>
  <si>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</si>
  <si>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</si>
  <si>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</si>
  <si>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</si>
  <si>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</si>
  <si>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</si>
  <si>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</si>
  <si>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</si>
  <si>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</si>
  <si>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</si>
  <si>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</si>
  <si>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</si>
  <si>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</si>
  <si>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</si>
  <si>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</si>
  <si>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</si>
  <si>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</si>
  <si>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</si>
  <si>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</si>
  <si>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</si>
  <si>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</si>
  <si>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</si>
  <si>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</si>
  <si>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</si>
  <si>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</si>
  <si>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</si>
  <si>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</si>
  <si>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</si>
  <si>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</si>
  <si>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</si>
  <si>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</si>
  <si>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</si>
  <si>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</si>
  <si>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</si>
  <si>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</si>
  <si>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</si>
  <si>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</si>
  <si>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</si>
  <si>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</si>
  <si>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</si>
  <si>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</si>
  <si>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</si>
  <si>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</si>
  <si>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</si>
  <si>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</si>
  <si>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</si>
  <si>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</si>
  <si>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</si>
  <si>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</si>
  <si>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</si>
  <si>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</si>
  <si>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</si>
  <si>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</si>
  <si>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</si>
  <si>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</si>
  <si>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</si>
  <si>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</si>
  <si>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</si>
  <si>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</si>
  <si>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</si>
  <si>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</si>
  <si>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</si>
  <si>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</si>
  <si>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</si>
  <si>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</si>
  <si>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</si>
  <si>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</si>
  <si>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</si>
  <si>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</si>
  <si>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</si>
  <si>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</si>
  <si>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</si>
  <si>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</si>
  <si>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</si>
  <si>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</si>
  <si>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</si>
  <si>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</si>
  <si>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</si>
  <si>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</si>
  <si>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</si>
  <si>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12.50</t>
  </si>
  <si>
    <t>0.60</t>
  </si>
  <si>
    <t>3.87</t>
  </si>
  <si>
    <t>49.00</t>
  </si>
  <si>
    <t>CELUL IRANI -ON</t>
  </si>
  <si>
    <t>CELUL IRANI -PN</t>
  </si>
  <si>
    <t>MONT ARANHA -ON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</si>
  <si>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</si>
  <si>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</si>
  <si>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</si>
  <si>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</si>
  <si>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</si>
  <si>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</si>
  <si>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</si>
  <si>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</si>
  <si>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</si>
  <si>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</si>
  <si>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</si>
  <si>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</si>
  <si>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</si>
  <si>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</si>
  <si>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</si>
  <si>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</si>
  <si>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</si>
  <si>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</si>
  <si>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</si>
  <si>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</si>
  <si>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</si>
  <si>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</si>
  <si>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</si>
  <si>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</si>
  <si>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</si>
  <si>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</si>
  <si>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</si>
  <si>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</si>
  <si>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</si>
  <si>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</si>
  <si>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</si>
  <si>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</si>
  <si>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</si>
  <si>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</si>
  <si>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</si>
  <si>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ENCORPAR    -PN</t>
  </si>
  <si>
    <t>CTKA3</t>
  </si>
  <si>
    <t>CTKA4</t>
  </si>
  <si>
    <t>KARSTEN     -ON</t>
  </si>
  <si>
    <t>KARSTEN     -PN</t>
  </si>
  <si>
    <t>PTNT3</t>
  </si>
  <si>
    <t>PTNT4</t>
  </si>
  <si>
    <t>PETTENATI   -ON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</si>
  <si>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</si>
  <si>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</si>
  <si>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</si>
  <si>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</si>
  <si>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</si>
  <si>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</si>
  <si>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</si>
  <si>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</si>
  <si>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</si>
  <si>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</si>
  <si>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</si>
  <si>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</si>
  <si>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</si>
  <si>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</si>
  <si>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</si>
  <si>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</si>
  <si>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</si>
  <si>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</si>
  <si>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</si>
  <si>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</si>
  <si>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</si>
  <si>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</si>
  <si>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</si>
  <si>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</si>
  <si>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</si>
  <si>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</si>
  <si>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</si>
  <si>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</si>
  <si>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</si>
  <si>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</si>
  <si>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</si>
  <si>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</si>
  <si>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</si>
  <si>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</si>
  <si>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</si>
  <si>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</si>
  <si>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</si>
  <si>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</si>
  <si>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</si>
  <si>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</si>
  <si>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</si>
  <si>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</si>
  <si>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</si>
  <si>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</si>
  <si>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</si>
  <si>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</si>
  <si>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</si>
  <si>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</si>
  <si>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</si>
  <si>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</si>
  <si>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</si>
  <si>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</si>
  <si>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</si>
  <si>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</si>
  <si>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</si>
  <si>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</si>
  <si>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</si>
  <si>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</si>
  <si>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</si>
  <si>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</si>
  <si>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</si>
  <si>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</si>
  <si>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</si>
  <si>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</si>
  <si>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</si>
  <si>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</si>
  <si>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</si>
  <si>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</si>
  <si>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</si>
  <si>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</si>
  <si>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</si>
  <si>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</si>
  <si>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</si>
  <si>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</si>
  <si>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</si>
  <si>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</si>
  <si>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</si>
  <si>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</si>
  <si>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</si>
  <si>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</si>
  <si>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</si>
  <si>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</si>
  <si>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</si>
  <si>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</si>
  <si>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</si>
  <si>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</si>
  <si>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</si>
  <si>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</si>
  <si>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</si>
  <si>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</si>
  <si>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</si>
  <si>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</si>
  <si>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</si>
  <si>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</si>
  <si>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</si>
  <si>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</si>
  <si>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</si>
  <si>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</si>
  <si>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</si>
  <si>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</si>
  <si>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</si>
  <si>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</si>
  <si>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</si>
  <si>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</si>
  <si>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</si>
  <si>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</si>
  <si>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</si>
  <si>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</si>
  <si>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</si>
  <si>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</si>
  <si>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</si>
  <si>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</si>
  <si>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</si>
  <si>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</si>
  <si>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</si>
  <si>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</si>
  <si>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</si>
  <si>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</si>
  <si>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</si>
  <si>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</si>
  <si>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</si>
  <si>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</si>
  <si>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</si>
  <si>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</si>
  <si>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</si>
  <si>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</si>
  <si>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</si>
  <si>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</si>
  <si>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</si>
  <si>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</si>
  <si>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</si>
  <si>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</si>
  <si>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</si>
  <si>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</si>
  <si>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</si>
  <si>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</si>
  <si>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</si>
  <si>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</si>
  <si>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</si>
  <si>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</si>
  <si>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</si>
  <si>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</si>
  <si>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</si>
  <si>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</si>
  <si>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</si>
  <si>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</si>
  <si>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</si>
  <si>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</si>
  <si>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</si>
  <si>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</si>
  <si>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</si>
  <si>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</si>
  <si>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</si>
  <si>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</si>
  <si>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</si>
  <si>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</si>
  <si>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</si>
  <si>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</si>
  <si>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</si>
  <si>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</si>
  <si>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</si>
  <si>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</si>
  <si>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</si>
  <si>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</si>
  <si>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</si>
  <si>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</si>
  <si>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</si>
  <si>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</si>
  <si>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</si>
  <si>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</si>
  <si>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</si>
  <si>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</si>
  <si>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</si>
  <si>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</si>
  <si>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</si>
  <si>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</si>
  <si>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</si>
  <si>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</si>
  <si>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</si>
  <si>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</si>
  <si>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</si>
  <si>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</si>
  <si>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</si>
  <si>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</si>
  <si>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</si>
  <si>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</si>
  <si>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</si>
  <si>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</si>
  <si>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</si>
  <si>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</si>
  <si>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</si>
  <si>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</si>
  <si>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</si>
  <si>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</si>
  <si>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</si>
  <si>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</si>
  <si>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</si>
  <si>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</si>
  <si>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</si>
  <si>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</si>
  <si>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</si>
  <si>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</si>
  <si>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</si>
  <si>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</si>
  <si>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</si>
  <si>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</si>
  <si>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</si>
  <si>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</si>
  <si>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</si>
  <si>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</si>
  <si>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</si>
  <si>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</si>
  <si>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</si>
  <si>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</si>
  <si>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</si>
  <si>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</si>
  <si>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</si>
  <si>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</si>
  <si>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</si>
  <si>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</si>
  <si>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</si>
  <si>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</si>
  <si>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</si>
  <si>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</si>
  <si>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</si>
  <si>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</si>
  <si>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</si>
  <si>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</si>
  <si>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</si>
  <si>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</si>
  <si>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</si>
  <si>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</si>
  <si>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</si>
  <si>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</si>
  <si>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</si>
  <si>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</si>
  <si>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</si>
  <si>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</si>
  <si>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</si>
  <si>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</si>
  <si>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</si>
  <si>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</si>
  <si>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</si>
  <si>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</si>
  <si>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</si>
  <si>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</si>
  <si>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</si>
  <si>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</si>
  <si>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</si>
  <si>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</si>
  <si>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</si>
  <si>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</si>
  <si>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</si>
  <si>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</si>
  <si>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</si>
  <si>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</si>
  <si>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</si>
  <si>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</si>
  <si>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</si>
  <si>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</si>
  <si>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</si>
  <si>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</si>
  <si>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</si>
  <si>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</si>
  <si>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</si>
  <si>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</si>
  <si>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</si>
  <si>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</si>
  <si>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</si>
  <si>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</si>
  <si>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</si>
  <si>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</si>
  <si>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</si>
  <si>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</si>
  <si>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</si>
  <si>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</si>
  <si>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</si>
  <si>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</si>
  <si>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</si>
  <si>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</si>
  <si>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</si>
  <si>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</si>
  <si>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</si>
  <si>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</si>
  <si>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</si>
  <si>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</si>
  <si>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</si>
  <si>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</si>
  <si>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</si>
  <si>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</si>
  <si>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</si>
  <si>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</si>
  <si>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</si>
  <si>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</si>
  <si>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</si>
  <si>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</si>
  <si>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</si>
  <si>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</si>
  <si>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</si>
  <si>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</si>
  <si>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</si>
  <si>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</si>
  <si>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</si>
  <si>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</si>
  <si>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</si>
  <si>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</si>
  <si>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</si>
  <si>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</si>
  <si>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</si>
  <si>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</si>
  <si>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</si>
  <si>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</si>
  <si>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</si>
  <si>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</si>
  <si>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</si>
  <si>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</si>
  <si>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</si>
  <si>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</si>
  <si>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</si>
  <si>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</si>
  <si>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</si>
  <si>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</si>
  <si>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</si>
  <si>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</si>
  <si>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</si>
  <si>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</si>
  <si>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</si>
  <si>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</si>
  <si>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</si>
  <si>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</si>
  <si>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</si>
  <si>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</si>
  <si>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</si>
  <si>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</si>
  <si>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</si>
  <si>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</si>
  <si>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</si>
  <si>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</si>
  <si>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</si>
  <si>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</si>
  <si>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</si>
  <si>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</si>
  <si>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</si>
  <si>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</si>
  <si>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</si>
  <si>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</si>
  <si>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</si>
  <si>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</si>
  <si>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</si>
  <si>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</si>
  <si>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</si>
  <si>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</si>
  <si>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</si>
  <si>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</si>
  <si>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</si>
  <si>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</si>
  <si>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</si>
  <si>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0.38</t>
  </si>
  <si>
    <t>0.84</t>
  </si>
  <si>
    <t>0.21</t>
  </si>
  <si>
    <t>0.42</t>
  </si>
  <si>
    <t>1.45</t>
  </si>
  <si>
    <t>68.00</t>
  </si>
  <si>
    <t>18.01</t>
  </si>
  <si>
    <t>13.99</t>
  </si>
  <si>
    <t>27.00</t>
  </si>
  <si>
    <t>31.15</t>
  </si>
  <si>
    <t>0.81</t>
  </si>
  <si>
    <t>0.58</t>
  </si>
  <si>
    <t>3.03</t>
  </si>
  <si>
    <t>24.50</t>
  </si>
  <si>
    <t>17.00</t>
  </si>
  <si>
    <t>8.70</t>
  </si>
  <si>
    <t>29.99</t>
  </si>
  <si>
    <t>4.40</t>
  </si>
  <si>
    <t>2.01</t>
  </si>
  <si>
    <t>6.12</t>
  </si>
  <si>
    <t>0.80</t>
  </si>
  <si>
    <t>0.41</t>
  </si>
  <si>
    <t>9.01</t>
  </si>
  <si>
    <t>9.13</t>
  </si>
  <si>
    <t>8.81</t>
  </si>
  <si>
    <t>9.39</t>
  </si>
  <si>
    <t>18.05</t>
  </si>
  <si>
    <t>25.49</t>
  </si>
  <si>
    <t>5.87</t>
  </si>
  <si>
    <t>0.40</t>
  </si>
  <si>
    <t>0.82</t>
  </si>
  <si>
    <t xml:space="preserve">M.DIASBRANCO-ON  </t>
  </si>
  <si>
    <t>13.60</t>
  </si>
  <si>
    <t>18.50</t>
  </si>
  <si>
    <t>45.70</t>
  </si>
  <si>
    <t>14.00</t>
  </si>
  <si>
    <t>0.13</t>
  </si>
  <si>
    <t>0.34</t>
  </si>
  <si>
    <t>0.43</t>
  </si>
  <si>
    <t>2.53</t>
  </si>
  <si>
    <t>7.90</t>
  </si>
  <si>
    <t>1.99</t>
  </si>
  <si>
    <t>0.25</t>
  </si>
  <si>
    <t>16.81</t>
  </si>
  <si>
    <t>3.90</t>
  </si>
  <si>
    <t>2.02</t>
  </si>
  <si>
    <t>17.05</t>
  </si>
  <si>
    <t>18.00</t>
  </si>
  <si>
    <t>AEDU3</t>
  </si>
  <si>
    <t>0.06</t>
  </si>
  <si>
    <t>41.00</t>
  </si>
  <si>
    <t xml:space="preserve">ANHANGUERA  -ON  </t>
  </si>
  <si>
    <t>Consumo Cíclico / Diversos / Serviços Educacionais</t>
  </si>
  <si>
    <t>BANESE      -ON</t>
  </si>
  <si>
    <t>BANESE      -PN</t>
  </si>
  <si>
    <t>MERC INVEST -ON</t>
  </si>
  <si>
    <t>MERC INVEST -PN</t>
  </si>
  <si>
    <t>BRB BANCO   -ON</t>
  </si>
  <si>
    <t>BRB BANCO   -PN</t>
  </si>
  <si>
    <t>ENERGISA    -UNT</t>
  </si>
  <si>
    <t>ENERGISA    -ON</t>
  </si>
  <si>
    <t>ENERGISA    -PN</t>
  </si>
  <si>
    <t>MERC FINANC -ON</t>
  </si>
  <si>
    <t>MERC FINANC -PN</t>
  </si>
  <si>
    <t>MERC BRASIL -PN</t>
  </si>
  <si>
    <t>0.01</t>
  </si>
  <si>
    <t>Rótulos de Linha</t>
  </si>
  <si>
    <t>Total geral</t>
  </si>
  <si>
    <t>12.00</t>
  </si>
  <si>
    <t>18.51</t>
  </si>
  <si>
    <t>1.59</t>
  </si>
  <si>
    <t>1.54</t>
  </si>
  <si>
    <t>1.57</t>
  </si>
  <si>
    <t>0.29</t>
  </si>
  <si>
    <t>17.10</t>
  </si>
  <si>
    <t>0.76</t>
  </si>
  <si>
    <t>150.00</t>
  </si>
  <si>
    <t>160.00</t>
  </si>
  <si>
    <t>1.44</t>
  </si>
  <si>
    <t>1.29</t>
  </si>
  <si>
    <t>1.40</t>
  </si>
  <si>
    <t>102.50</t>
  </si>
  <si>
    <t>0.04</t>
  </si>
  <si>
    <t>10.71</t>
  </si>
  <si>
    <t>1.07</t>
  </si>
  <si>
    <t>11.50</t>
  </si>
  <si>
    <t>2.94</t>
  </si>
  <si>
    <t>11.18</t>
  </si>
  <si>
    <t>13.57</t>
  </si>
  <si>
    <t>8.62</t>
  </si>
  <si>
    <t>7.60</t>
  </si>
  <si>
    <t>18.20</t>
  </si>
  <si>
    <t>12.35</t>
  </si>
  <si>
    <t>0.26</t>
  </si>
  <si>
    <t>0.94</t>
  </si>
  <si>
    <t>16.60</t>
  </si>
  <si>
    <t>3.95</t>
  </si>
  <si>
    <t>1.64</t>
  </si>
  <si>
    <t>1.30</t>
  </si>
  <si>
    <t>1.48</t>
  </si>
  <si>
    <t>1.98</t>
  </si>
  <si>
    <t>11.59</t>
  </si>
  <si>
    <t>7.19</t>
  </si>
  <si>
    <t>15.50</t>
  </si>
  <si>
    <t>14.32</t>
  </si>
  <si>
    <t>8.55</t>
  </si>
  <si>
    <t>10.14</t>
  </si>
  <si>
    <t>2.70</t>
  </si>
  <si>
    <t>47.51</t>
  </si>
  <si>
    <t>3.23</t>
  </si>
  <si>
    <t>3.22</t>
  </si>
  <si>
    <t>5.20</t>
  </si>
  <si>
    <t>5.38</t>
  </si>
  <si>
    <t>0.65</t>
  </si>
  <si>
    <t>17.85</t>
  </si>
  <si>
    <t>15.77</t>
  </si>
  <si>
    <t>16.50</t>
  </si>
  <si>
    <t>4.05</t>
  </si>
  <si>
    <t>14.05</t>
  </si>
  <si>
    <t>34.15</t>
  </si>
  <si>
    <t>14.50</t>
  </si>
  <si>
    <t>1.52</t>
  </si>
  <si>
    <t>6.50</t>
  </si>
  <si>
    <t>4.16</t>
  </si>
  <si>
    <t>13.30</t>
  </si>
  <si>
    <t>0.96</t>
  </si>
  <si>
    <t>0.15</t>
  </si>
  <si>
    <t>15.17</t>
  </si>
  <si>
    <t>17.94</t>
  </si>
  <si>
    <t>11.68</t>
  </si>
  <si>
    <t>17.40</t>
  </si>
  <si>
    <t>3.25</t>
  </si>
  <si>
    <t>9.61</t>
  </si>
  <si>
    <t>3.24</t>
  </si>
  <si>
    <t>16.65</t>
  </si>
  <si>
    <t>9.85</t>
  </si>
  <si>
    <t>17.15</t>
  </si>
  <si>
    <t>7.31</t>
  </si>
  <si>
    <t>4.10</t>
  </si>
  <si>
    <t>0.73</t>
  </si>
  <si>
    <t>7.37</t>
  </si>
  <si>
    <t>8.36</t>
  </si>
  <si>
    <t>4.34</t>
  </si>
  <si>
    <t>11.66</t>
  </si>
  <si>
    <t>BANESTES    -ON</t>
  </si>
  <si>
    <t>0.44</t>
  </si>
  <si>
    <t>BANESTES    -PN</t>
  </si>
  <si>
    <t>6.00</t>
  </si>
  <si>
    <t>11.98</t>
  </si>
  <si>
    <t>27.51</t>
  </si>
  <si>
    <t>14.38</t>
  </si>
  <si>
    <t>13.80</t>
  </si>
  <si>
    <t>48.50</t>
  </si>
  <si>
    <t>17.18</t>
  </si>
  <si>
    <t>27.75</t>
  </si>
  <si>
    <t>8.69</t>
  </si>
  <si>
    <t>5.80</t>
  </si>
  <si>
    <t>5.74</t>
  </si>
  <si>
    <t>9.41</t>
  </si>
  <si>
    <t>19.32</t>
  </si>
  <si>
    <t>11.02</t>
  </si>
  <si>
    <t>17.82</t>
  </si>
  <si>
    <t>7.77</t>
  </si>
  <si>
    <t>10.08</t>
  </si>
  <si>
    <t>8.95</t>
  </si>
  <si>
    <t>17.73</t>
  </si>
  <si>
    <t>23.43</t>
  </si>
  <si>
    <t>19.52</t>
  </si>
  <si>
    <t>17.19</t>
  </si>
  <si>
    <t>20.65</t>
  </si>
  <si>
    <t>7.73</t>
  </si>
  <si>
    <t>3.74</t>
  </si>
  <si>
    <t>5.10</t>
  </si>
  <si>
    <t>3.69</t>
  </si>
  <si>
    <t>3.56</t>
  </si>
  <si>
    <t>13.44</t>
  </si>
  <si>
    <t>8.08</t>
  </si>
  <si>
    <t>18.39</t>
  </si>
  <si>
    <t>1.72</t>
  </si>
  <si>
    <t>TELEF BRASIL-ON</t>
  </si>
  <si>
    <t>TELEF BRASIL-PN</t>
  </si>
  <si>
    <t>46.00</t>
  </si>
  <si>
    <t>46.24</t>
  </si>
  <si>
    <t xml:space="preserve">ELEKTRO     -ON  </t>
  </si>
  <si>
    <t xml:space="preserve">ELEKTRO     -PN  </t>
  </si>
  <si>
    <t>1.08</t>
  </si>
  <si>
    <t>4.20</t>
  </si>
  <si>
    <t>11.91</t>
  </si>
  <si>
    <t>2.50</t>
  </si>
  <si>
    <t>2.52</t>
  </si>
  <si>
    <t>SID NACIONAL-ON</t>
  </si>
  <si>
    <t>9.70</t>
  </si>
  <si>
    <t>9.62</t>
  </si>
  <si>
    <t>11.80</t>
  </si>
  <si>
    <t>11.67</t>
  </si>
  <si>
    <t>0.45</t>
  </si>
  <si>
    <t>25.80</t>
  </si>
  <si>
    <t>0.86</t>
  </si>
  <si>
    <t>19.09</t>
  </si>
  <si>
    <t>22.50</t>
  </si>
  <si>
    <t xml:space="preserve">SOUZA CRUZ  -ON  </t>
  </si>
  <si>
    <t>20.86</t>
  </si>
  <si>
    <t xml:space="preserve">LOJAS AMERIC-ON  </t>
  </si>
  <si>
    <t>13.43</t>
  </si>
  <si>
    <t xml:space="preserve">LOJAS AMERIC-PN  </t>
  </si>
  <si>
    <t>16.20</t>
  </si>
  <si>
    <t>18.66</t>
  </si>
  <si>
    <t>16.70</t>
  </si>
  <si>
    <t>9.00</t>
  </si>
  <si>
    <t>4.19</t>
  </si>
  <si>
    <t>17.35</t>
  </si>
  <si>
    <t>2.15</t>
  </si>
  <si>
    <t>12.57</t>
  </si>
  <si>
    <t>3.20</t>
  </si>
  <si>
    <t>GUARARAPES  -ON</t>
  </si>
  <si>
    <t>GUARARAPES  -PN</t>
  </si>
  <si>
    <t>26.80</t>
  </si>
  <si>
    <t>17.07</t>
  </si>
  <si>
    <t>6.05</t>
  </si>
  <si>
    <t>6.54</t>
  </si>
  <si>
    <t>7.30</t>
  </si>
  <si>
    <t>NADIR FIGUEI-ON</t>
  </si>
  <si>
    <t>NADIR FIGUEI-PN</t>
  </si>
  <si>
    <t>27.93</t>
  </si>
  <si>
    <t>1.35</t>
  </si>
  <si>
    <t>10.47</t>
  </si>
  <si>
    <t>31.51</t>
  </si>
  <si>
    <t>1.62</t>
  </si>
  <si>
    <t>16.89</t>
  </si>
  <si>
    <t>15.16</t>
  </si>
  <si>
    <t>12.20</t>
  </si>
  <si>
    <t>26.77</t>
  </si>
  <si>
    <t>26.89</t>
  </si>
  <si>
    <t>8.17</t>
  </si>
  <si>
    <t>0.93</t>
  </si>
  <si>
    <t>86.00</t>
  </si>
  <si>
    <t>1.53</t>
  </si>
  <si>
    <t>43.00</t>
  </si>
  <si>
    <t>5.15</t>
  </si>
  <si>
    <t>4.98</t>
  </si>
  <si>
    <t>24.02</t>
  </si>
  <si>
    <t>12.45</t>
  </si>
  <si>
    <t>Nome de Pregão</t>
  </si>
  <si>
    <t>Tipo da Ação</t>
  </si>
  <si>
    <t>Data da Aprovação</t>
  </si>
  <si>
    <t>Valor do Provento R$</t>
  </si>
  <si>
    <t>Provento por 1 ou 1000 Ações</t>
  </si>
  <si>
    <t>Tipo do Provento</t>
  </si>
  <si>
    <t>ABC BRASIL</t>
  </si>
  <si>
    <t>ON</t>
  </si>
  <si>
    <t>JRS CAP PRÓPRIO</t>
  </si>
  <si>
    <t>PN</t>
  </si>
  <si>
    <t>ABRIL EDUCA</t>
  </si>
  <si>
    <t>DIVIDENDO</t>
  </si>
  <si>
    <t>UNT</t>
  </si>
  <si>
    <t>ACO ALTONA</t>
  </si>
  <si>
    <t>AES ELPA</t>
  </si>
  <si>
    <t>RENDIMENTO</t>
  </si>
  <si>
    <t>AES SUL</t>
  </si>
  <si>
    <t>AES TIETE</t>
  </si>
  <si>
    <t>REST CAP DIN</t>
  </si>
  <si>
    <t>AETATIS SEC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</si>
  <si>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</si>
  <si>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</si>
  <si>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</si>
  <si>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</si>
  <si>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</si>
  <si>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</si>
  <si>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</si>
  <si>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</si>
  <si>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</si>
  <si>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</si>
  <si>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</si>
  <si>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</si>
  <si>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</si>
  <si>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ALIPERTI</t>
  </si>
  <si>
    <t>ALL AMER LAT</t>
  </si>
  <si>
    <t>***</t>
  </si>
  <si>
    <t>30/04/2002</t>
  </si>
  <si>
    <t>ALPARGATAS</t>
  </si>
  <si>
    <t>ALTERE SEC</t>
  </si>
  <si>
    <t>AMAZONIA</t>
  </si>
  <si>
    <t>AMBEV S/A</t>
  </si>
  <si>
    <t>AMPLA ENERG</t>
  </si>
  <si>
    <t>ANHANGUERA</t>
  </si>
  <si>
    <t>AREZZO CO</t>
  </si>
  <si>
    <t>ARTERIS</t>
  </si>
  <si>
    <t>AUTOMETAL</t>
  </si>
  <si>
    <t>B2W DIGITAL</t>
  </si>
  <si>
    <t>BAHEMA</t>
  </si>
  <si>
    <t>BANESE</t>
  </si>
  <si>
    <t>BANESTES</t>
  </si>
  <si>
    <t>BANPARA</t>
  </si>
  <si>
    <t>BANRISUL</t>
  </si>
  <si>
    <t>BARDELLA</t>
  </si>
  <si>
    <t>BATTISTELLA</t>
  </si>
  <si>
    <t>BAUMER</t>
  </si>
  <si>
    <t>BBSEGURIDADE</t>
  </si>
  <si>
    <t>BEMATECH</t>
  </si>
  <si>
    <t>BIC MONARK</t>
  </si>
  <si>
    <t>BICBANCO</t>
  </si>
  <si>
    <t>BMFBOVESPA</t>
  </si>
  <si>
    <t>BOMBRIL</t>
  </si>
  <si>
    <t>BR BROKERS</t>
  </si>
  <si>
    <t>BR INSURANCE</t>
  </si>
  <si>
    <t>BR MALLS PAR</t>
  </si>
  <si>
    <t>BR PHARMA</t>
  </si>
  <si>
    <t>BR PROPERT</t>
  </si>
  <si>
    <t>BRADESCO</t>
  </si>
  <si>
    <t>ESTATUTÁRIO</t>
  </si>
  <si>
    <t>BRADESPAR</t>
  </si>
  <si>
    <t>BRASIL</t>
  </si>
  <si>
    <t>BRASILAGRO</t>
  </si>
  <si>
    <t>BRASKEM</t>
  </si>
  <si>
    <t>31/01/1996</t>
  </si>
  <si>
    <t>25/04/1996</t>
  </si>
  <si>
    <t>24/07/1996</t>
  </si>
  <si>
    <t>23/10/1996</t>
  </si>
  <si>
    <t>28/01/1997</t>
  </si>
  <si>
    <t>23/04/1997</t>
  </si>
  <si>
    <t>23/07/1997</t>
  </si>
  <si>
    <t>22/10/1997</t>
  </si>
  <si>
    <t>27/01/1998</t>
  </si>
  <si>
    <t>22/04/1998</t>
  </si>
  <si>
    <t>22/07/1998</t>
  </si>
  <si>
    <t>21/10/1998</t>
  </si>
  <si>
    <t>27/01/1999</t>
  </si>
  <si>
    <t>28/04/1999</t>
  </si>
  <si>
    <t>21/07/1999</t>
  </si>
  <si>
    <t>20/10/1999</t>
  </si>
  <si>
    <t>26/01/2000</t>
  </si>
  <si>
    <t>26/04/2000</t>
  </si>
  <si>
    <t>26/07/2000</t>
  </si>
  <si>
    <t>25/10/2000</t>
  </si>
  <si>
    <t>24/01/2001</t>
  </si>
  <si>
    <t>24/04/2001</t>
  </si>
  <si>
    <t>24/07/2001</t>
  </si>
  <si>
    <t>31/10/2001</t>
  </si>
  <si>
    <t>30/01/2002</t>
  </si>
  <si>
    <t>24/04/2002</t>
  </si>
  <si>
    <t>BRASMOTOR</t>
  </si>
  <si>
    <t>BRAZILIAN FR</t>
  </si>
  <si>
    <t>BRB BANCO</t>
  </si>
  <si>
    <t>BRF SA</t>
  </si>
  <si>
    <t>BROOKFIELD</t>
  </si>
  <si>
    <t>BTGP BANCO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</si>
  <si>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</si>
  <si>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</si>
  <si>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</si>
  <si>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</si>
  <si>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</si>
  <si>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</si>
  <si>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</si>
  <si>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</si>
  <si>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</si>
  <si>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</si>
  <si>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</si>
  <si>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CEMAT</t>
  </si>
  <si>
    <t>CEMIG</t>
  </si>
  <si>
    <t>CESP</t>
  </si>
  <si>
    <t>CETIP</t>
  </si>
  <si>
    <t>CIA HERING</t>
  </si>
  <si>
    <t>CIELO</t>
  </si>
  <si>
    <t>CLARION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</si>
  <si>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</si>
  <si>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</si>
  <si>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</si>
  <si>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</si>
  <si>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</si>
  <si>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</si>
  <si>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</si>
  <si>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</si>
  <si>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</si>
  <si>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</si>
  <si>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</si>
  <si>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</si>
  <si>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</si>
  <si>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</si>
  <si>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</si>
  <si>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</si>
  <si>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</si>
  <si>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</si>
  <si>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</si>
  <si>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</si>
  <si>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</si>
  <si>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</si>
  <si>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</si>
  <si>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</si>
  <si>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</si>
  <si>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</si>
  <si>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</si>
  <si>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EBE</t>
  </si>
  <si>
    <t>ECORODOVIAS</t>
  </si>
  <si>
    <t>ELEKEIROZ</t>
  </si>
  <si>
    <t>26/04/1996</t>
  </si>
  <si>
    <t>13/03/2000</t>
  </si>
  <si>
    <t>15/03/2001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</si>
  <si>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</si>
  <si>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</si>
  <si>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</si>
  <si>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</si>
  <si>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</si>
  <si>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</si>
  <si>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</si>
  <si>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</si>
  <si>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</si>
  <si>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</si>
  <si>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ENERSUL</t>
  </si>
  <si>
    <t>ENEVA</t>
  </si>
  <si>
    <t>EQUATORIAL</t>
  </si>
  <si>
    <t>ESCELSA</t>
  </si>
  <si>
    <t>EST CEARA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</si>
  <si>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</si>
  <si>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</si>
  <si>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</si>
  <si>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</si>
  <si>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</si>
  <si>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</si>
  <si>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</si>
  <si>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</si>
  <si>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</si>
  <si>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</si>
  <si>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</si>
  <si>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FINANSINOS</t>
  </si>
  <si>
    <t>FLEURY</t>
  </si>
  <si>
    <t>FORJA TAURUS</t>
  </si>
  <si>
    <t>FRAS-LE</t>
  </si>
  <si>
    <t>27/04/1998</t>
  </si>
  <si>
    <t>29/04/1999</t>
  </si>
  <si>
    <t>27/04/2000</t>
  </si>
  <si>
    <t>28/03/2001</t>
  </si>
  <si>
    <t>23/07/2001</t>
  </si>
  <si>
    <t>07/12/2001</t>
  </si>
  <si>
    <t>27/06/2002</t>
  </si>
  <si>
    <t>15/04/2002</t>
  </si>
  <si>
    <t>GAFISA</t>
  </si>
  <si>
    <t>GER PARANAP</t>
  </si>
  <si>
    <t>GERDAU</t>
  </si>
  <si>
    <t>14/02/1996</t>
  </si>
  <si>
    <t>05/08/1996</t>
  </si>
  <si>
    <t>25/02/1997</t>
  </si>
  <si>
    <t>06/08/1997</t>
  </si>
  <si>
    <t>31/12/1997</t>
  </si>
  <si>
    <t>29/06/1998</t>
  </si>
  <si>
    <t>28/12/1998</t>
  </si>
  <si>
    <t>22/07/1999</t>
  </si>
  <si>
    <t>27/12/1999</t>
  </si>
  <si>
    <t>26/06/2000</t>
  </si>
  <si>
    <t>28/12/2000</t>
  </si>
  <si>
    <t>30/06/2004</t>
  </si>
  <si>
    <t>GERDAU MET</t>
  </si>
  <si>
    <t>GOL</t>
  </si>
  <si>
    <t>GPC PART</t>
  </si>
  <si>
    <t>GRAZZIOTIN</t>
  </si>
  <si>
    <t>GRENDENE</t>
  </si>
  <si>
    <t>GRUCAI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</si>
  <si>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</si>
  <si>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</si>
  <si>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</si>
  <si>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</si>
  <si>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</si>
  <si>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</si>
  <si>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</si>
  <si>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</si>
  <si>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</si>
  <si>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</si>
  <si>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</si>
  <si>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</si>
  <si>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</si>
  <si>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INVEST TUR</t>
  </si>
  <si>
    <t>IOCHP-MAXION</t>
  </si>
  <si>
    <t>ITAUSA</t>
  </si>
  <si>
    <t>ITAUTEC</t>
  </si>
  <si>
    <t>ITAUUNIBANCO</t>
  </si>
  <si>
    <t>J B DUARTE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</si>
  <si>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</si>
  <si>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</si>
  <si>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</si>
  <si>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</si>
  <si>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</si>
  <si>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</si>
  <si>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</si>
  <si>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</si>
  <si>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</si>
  <si>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KROTON</t>
  </si>
  <si>
    <t>LA FONTE TEL</t>
  </si>
  <si>
    <t>LE LIS BLANC</t>
  </si>
  <si>
    <t>LF TEL</t>
  </si>
  <si>
    <t>LIGHT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</si>
  <si>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</si>
  <si>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</si>
  <si>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</si>
  <si>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</si>
  <si>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</si>
  <si>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</si>
  <si>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</si>
  <si>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</si>
  <si>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</si>
  <si>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</si>
  <si>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LUPATECH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</si>
  <si>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</si>
  <si>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</si>
  <si>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</si>
  <si>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</si>
  <si>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</si>
  <si>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</si>
  <si>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</si>
  <si>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MARISA</t>
  </si>
  <si>
    <t>MEHIR HOLD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</si>
  <si>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</si>
  <si>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</si>
  <si>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</si>
  <si>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</si>
  <si>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</si>
  <si>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</si>
  <si>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</si>
  <si>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</si>
  <si>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</si>
  <si>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</si>
  <si>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</si>
  <si>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</si>
  <si>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</si>
  <si>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MINUPAR</t>
  </si>
  <si>
    <t>MONT ARANHA</t>
  </si>
  <si>
    <t>MRV</t>
  </si>
  <si>
    <t>MULTIPLAN</t>
  </si>
  <si>
    <t>MULTIPLUS</t>
  </si>
  <si>
    <t>MUNDIAL</t>
  </si>
  <si>
    <t>20/06/1996</t>
  </si>
  <si>
    <t>18/07/2002</t>
  </si>
  <si>
    <t>15/08/2003</t>
  </si>
  <si>
    <t>NADIR FIGUEI</t>
  </si>
  <si>
    <t>NATURA</t>
  </si>
  <si>
    <t>NORD BRASIL</t>
  </si>
  <si>
    <t>ODERICH</t>
  </si>
  <si>
    <t>ODONTOPREV</t>
  </si>
  <si>
    <t>OGX PETROLEO</t>
  </si>
  <si>
    <t>OI</t>
  </si>
  <si>
    <t>18/04/1997</t>
  </si>
  <si>
    <t>18/04/2000</t>
  </si>
  <si>
    <t>28/04/2000</t>
  </si>
  <si>
    <t>21/11/2001</t>
  </si>
  <si>
    <t>27/03/2002</t>
  </si>
  <si>
    <t>19/04/1996</t>
  </si>
  <si>
    <t>27/03/1998</t>
  </si>
  <si>
    <t>P.ACUCAR-CBD</t>
  </si>
  <si>
    <t>PANAMERICANO</t>
  </si>
  <si>
    <t>PANATLANTICA</t>
  </si>
  <si>
    <t>PAR AL BAHIA</t>
  </si>
  <si>
    <t>PARANA</t>
  </si>
  <si>
    <t>PARANAPANEMA</t>
  </si>
  <si>
    <t>PAUL F LUZ</t>
  </si>
  <si>
    <t>PDG REALT</t>
  </si>
  <si>
    <t>PET MANGUINH</t>
  </si>
  <si>
    <t>PETROBRAS</t>
  </si>
  <si>
    <t>PETTENATI</t>
  </si>
  <si>
    <t>PINE</t>
  </si>
  <si>
    <t>PLASCAR PART</t>
  </si>
  <si>
    <t>POLPAR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</si>
  <si>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</si>
  <si>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</si>
  <si>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</si>
  <si>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</si>
  <si>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</si>
  <si>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</si>
  <si>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</si>
  <si>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PNG</t>
  </si>
  <si>
    <t>PNH</t>
  </si>
  <si>
    <t>RANDON PART</t>
  </si>
  <si>
    <t>RECRUSUL</t>
  </si>
  <si>
    <t>REDE EMPRESAS DE ENERGIA ELÉTRICA</t>
  </si>
  <si>
    <t>REDENTOR</t>
  </si>
  <si>
    <t>RENAR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</si>
  <si>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</si>
  <si>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</si>
  <si>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</si>
  <si>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</si>
  <si>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</si>
  <si>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</si>
  <si>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</si>
  <si>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</si>
  <si>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</si>
  <si>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</si>
  <si>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</si>
  <si>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</si>
  <si>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SAUIPE</t>
  </si>
  <si>
    <t>SCHULZ</t>
  </si>
  <si>
    <t>SEG AL BAHIA</t>
  </si>
  <si>
    <t>SERGEN</t>
  </si>
  <si>
    <t>SID NACIONAL</t>
  </si>
  <si>
    <t>SIERRABRASIL</t>
  </si>
  <si>
    <t>SLC AGRICOLA</t>
  </si>
  <si>
    <t>SMILES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</si>
  <si>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</si>
  <si>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</si>
  <si>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</si>
  <si>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</si>
  <si>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</si>
  <si>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</si>
  <si>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</si>
  <si>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HOLD</t>
  </si>
  <si>
    <t>SUZANO PAPEL</t>
  </si>
  <si>
    <t>28/08/2000</t>
  </si>
  <si>
    <t>22/08/2001</t>
  </si>
  <si>
    <t>28/04/2003</t>
  </si>
  <si>
    <t>31/10/2003</t>
  </si>
  <si>
    <t>30/04/2004</t>
  </si>
  <si>
    <t>SUZANO PETR</t>
  </si>
  <si>
    <t>TAESA</t>
  </si>
  <si>
    <t>TARPON INV</t>
  </si>
  <si>
    <t>TECEL S JOSE</t>
  </si>
  <si>
    <t>TECHNOS</t>
  </si>
  <si>
    <t>TECNISA</t>
  </si>
  <si>
    <t>TECNOSOLO</t>
  </si>
  <si>
    <t>TEGMA</t>
  </si>
  <si>
    <t>TEKA</t>
  </si>
  <si>
    <t>TEKNO</t>
  </si>
  <si>
    <t>TELEBRAS</t>
  </si>
  <si>
    <t>TELEF BRASIL</t>
  </si>
  <si>
    <t>TEMPO PART</t>
  </si>
  <si>
    <t>TEREOS</t>
  </si>
  <si>
    <t>TEX RENAUX</t>
  </si>
  <si>
    <t>TIM PART S/A</t>
  </si>
  <si>
    <t>TIME FOR FUN</t>
  </si>
  <si>
    <t>TIVIT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</si>
  <si>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</si>
  <si>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</si>
  <si>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</si>
  <si>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</si>
  <si>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</si>
  <si>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</si>
  <si>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</si>
  <si>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</si>
  <si>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</si>
  <si>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</si>
  <si>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</si>
  <si>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</si>
  <si>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</si>
  <si>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</si>
  <si>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</si>
  <si>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</si>
  <si>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</si>
  <si>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26/02/1996</t>
  </si>
  <si>
    <t>11/02/1997</t>
  </si>
  <si>
    <t>30/07/1997</t>
  </si>
  <si>
    <t>23/12/1997</t>
  </si>
  <si>
    <t>16/07/1998</t>
  </si>
  <si>
    <t>18/12/1998</t>
  </si>
  <si>
    <t>20/07/1999</t>
  </si>
  <si>
    <t>16/12/1999</t>
  </si>
  <si>
    <t>13/07/2000</t>
  </si>
  <si>
    <t>14/12/2000</t>
  </si>
  <si>
    <t>15/02/2001</t>
  </si>
  <si>
    <t>13/06/2001</t>
  </si>
  <si>
    <t>13/12/2001</t>
  </si>
  <si>
    <t>13/02/2003</t>
  </si>
  <si>
    <t>17/07/2003</t>
  </si>
  <si>
    <t>11/12/2003</t>
  </si>
  <si>
    <t>12/02/2004</t>
  </si>
  <si>
    <t>23/07/2004</t>
  </si>
  <si>
    <t>WEMBLEY</t>
  </si>
  <si>
    <t>WHIRLPOOL</t>
  </si>
  <si>
    <t>WLM IND COM</t>
  </si>
  <si>
    <t>Y P F</t>
  </si>
  <si>
    <t>18.80</t>
  </si>
  <si>
    <t>14.84</t>
  </si>
  <si>
    <t>1.93</t>
  </si>
  <si>
    <t>0.32</t>
  </si>
  <si>
    <t>24.44</t>
  </si>
  <si>
    <t>1.67</t>
  </si>
  <si>
    <t>0.72</t>
  </si>
  <si>
    <t>0.71</t>
  </si>
  <si>
    <t>0.68</t>
  </si>
  <si>
    <t>0.66</t>
  </si>
  <si>
    <t>36.00</t>
  </si>
  <si>
    <t>2.76</t>
  </si>
  <si>
    <t>2.82</t>
  </si>
  <si>
    <t>2.99</t>
  </si>
  <si>
    <t>8.44</t>
  </si>
  <si>
    <t>8.35</t>
  </si>
  <si>
    <t>12.06</t>
  </si>
  <si>
    <t>11.97</t>
  </si>
  <si>
    <t>17.02</t>
  </si>
  <si>
    <t>1.65</t>
  </si>
  <si>
    <t>23.31</t>
  </si>
  <si>
    <t>22.98</t>
  </si>
  <si>
    <t>4.08</t>
  </si>
  <si>
    <t>6.81</t>
  </si>
  <si>
    <t>8.05</t>
  </si>
  <si>
    <t>8.22</t>
  </si>
  <si>
    <t>16.84</t>
  </si>
  <si>
    <t>8.26</t>
  </si>
  <si>
    <t>17.28</t>
  </si>
  <si>
    <t>17.27</t>
  </si>
  <si>
    <t>34.00</t>
  </si>
  <si>
    <t>31.07</t>
  </si>
  <si>
    <t>12.13</t>
  </si>
  <si>
    <t>3.28</t>
  </si>
  <si>
    <t>4.96</t>
  </si>
  <si>
    <t>31.00</t>
  </si>
  <si>
    <t>0.20</t>
  </si>
  <si>
    <t>7.28</t>
  </si>
  <si>
    <t>26.51</t>
  </si>
  <si>
    <t>16.86</t>
  </si>
  <si>
    <t>3.92</t>
  </si>
  <si>
    <t>6.32</t>
  </si>
  <si>
    <t>10.00</t>
  </si>
  <si>
    <t>7.87</t>
  </si>
  <si>
    <t xml:space="preserve">NET         -ON  </t>
  </si>
  <si>
    <t xml:space="preserve">NET         -PN  </t>
  </si>
  <si>
    <t>1.27</t>
  </si>
  <si>
    <t>2.49</t>
  </si>
  <si>
    <t>10.61</t>
  </si>
  <si>
    <t>32.50</t>
  </si>
  <si>
    <t>0.17</t>
  </si>
  <si>
    <t>1.63</t>
  </si>
  <si>
    <t>1.47</t>
  </si>
  <si>
    <t>16.34</t>
  </si>
  <si>
    <t>0.37</t>
  </si>
  <si>
    <t>7.44</t>
  </si>
  <si>
    <t>0.49</t>
  </si>
  <si>
    <t>3.98</t>
  </si>
  <si>
    <t>3.99</t>
  </si>
  <si>
    <t>3.75</t>
  </si>
  <si>
    <t>3.97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</si>
  <si>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</si>
  <si>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8.10</t>
  </si>
  <si>
    <t>8.14</t>
  </si>
  <si>
    <t>8.25</t>
  </si>
  <si>
    <t>5.64</t>
  </si>
  <si>
    <t>3.80</t>
  </si>
  <si>
    <t>16.40</t>
  </si>
  <si>
    <t>20.36</t>
  </si>
  <si>
    <t>9.99</t>
  </si>
  <si>
    <t>10.09</t>
  </si>
  <si>
    <t>15.25</t>
  </si>
  <si>
    <t>15.60</t>
  </si>
  <si>
    <t>24.60</t>
  </si>
  <si>
    <t>19.08</t>
  </si>
  <si>
    <t>11.96</t>
  </si>
  <si>
    <t>13.89</t>
  </si>
  <si>
    <t>1.50</t>
  </si>
  <si>
    <t>4.02</t>
  </si>
  <si>
    <t>3.96</t>
  </si>
  <si>
    <t>11.53</t>
  </si>
  <si>
    <t>15.76</t>
  </si>
  <si>
    <t>8.99</t>
  </si>
  <si>
    <t>18.62</t>
  </si>
  <si>
    <t>3.50</t>
  </si>
  <si>
    <t>3.67</t>
  </si>
  <si>
    <t>169.00</t>
  </si>
  <si>
    <t>2.51</t>
  </si>
  <si>
    <t>0.27</t>
  </si>
  <si>
    <t>12.54</t>
  </si>
  <si>
    <t>9.12</t>
  </si>
  <si>
    <t>9.93</t>
  </si>
  <si>
    <t>2.71</t>
  </si>
  <si>
    <t>17.98</t>
  </si>
  <si>
    <t>18.10</t>
  </si>
  <si>
    <t>17.76</t>
  </si>
  <si>
    <t>19.14</t>
  </si>
  <si>
    <t>16.33</t>
  </si>
  <si>
    <t>17.91</t>
  </si>
  <si>
    <t>18.61</t>
  </si>
  <si>
    <t>26.99</t>
  </si>
  <si>
    <t>8.00</t>
  </si>
  <si>
    <t>8.40</t>
  </si>
  <si>
    <t>20.57</t>
  </si>
  <si>
    <t>20.55</t>
  </si>
  <si>
    <t>5.07</t>
  </si>
  <si>
    <t>160.01</t>
  </si>
  <si>
    <t>160.15</t>
  </si>
  <si>
    <t>3.29</t>
  </si>
  <si>
    <t>3.36</t>
  </si>
  <si>
    <t>27.31</t>
  </si>
  <si>
    <t>1.71</t>
  </si>
  <si>
    <t>0.70</t>
  </si>
  <si>
    <t>47.20</t>
  </si>
  <si>
    <t>48.89</t>
  </si>
  <si>
    <t>85.01</t>
  </si>
  <si>
    <t>0.14</t>
  </si>
  <si>
    <t>11.85</t>
  </si>
  <si>
    <t>7.34</t>
  </si>
  <si>
    <t>44.98</t>
  </si>
  <si>
    <t>7.84</t>
  </si>
  <si>
    <t>5.65</t>
  </si>
  <si>
    <t>12.12</t>
  </si>
  <si>
    <t>27.96</t>
  </si>
  <si>
    <t>27.94</t>
  </si>
  <si>
    <t>22.00</t>
  </si>
  <si>
    <t>17.51</t>
  </si>
  <si>
    <t>24.70</t>
  </si>
  <si>
    <t>26.20</t>
  </si>
  <si>
    <t>14.80</t>
  </si>
  <si>
    <t>14.26</t>
  </si>
  <si>
    <t>18.11</t>
  </si>
  <si>
    <t>8.48</t>
  </si>
  <si>
    <t>5.35</t>
  </si>
  <si>
    <t>9.60</t>
  </si>
  <si>
    <t>31.10</t>
  </si>
  <si>
    <t>33.40</t>
  </si>
  <si>
    <t>2.37</t>
  </si>
  <si>
    <t>2.30</t>
  </si>
  <si>
    <t>2.27</t>
  </si>
  <si>
    <t>3.21</t>
  </si>
  <si>
    <t>3.15</t>
  </si>
  <si>
    <t>3.38</t>
  </si>
  <si>
    <t>5.31</t>
  </si>
  <si>
    <t>8.03</t>
  </si>
  <si>
    <t>19.30</t>
  </si>
  <si>
    <t>23.70</t>
  </si>
  <si>
    <t>Colunas1</t>
  </si>
  <si>
    <t>Exercício Ini</t>
  </si>
  <si>
    <t>Exercício Fim</t>
  </si>
  <si>
    <t>Colunas2</t>
  </si>
  <si>
    <t>Colunas3</t>
  </si>
  <si>
    <t>Colunas4</t>
  </si>
  <si>
    <t>Colunas5</t>
  </si>
  <si>
    <t>% ROI</t>
  </si>
  <si>
    <t>Mínimo de Ano</t>
  </si>
  <si>
    <t>15.03</t>
  </si>
  <si>
    <t>1.58</t>
  </si>
  <si>
    <t>10.74</t>
  </si>
  <si>
    <t>1.01</t>
  </si>
  <si>
    <t>8.34</t>
  </si>
  <si>
    <t>27.67</t>
  </si>
  <si>
    <t>17.49</t>
  </si>
  <si>
    <t>4.14</t>
  </si>
  <si>
    <t>18.15</t>
  </si>
  <si>
    <t>8.41</t>
  </si>
  <si>
    <t xml:space="preserve">VALE        -ON  </t>
  </si>
  <si>
    <t>1.02</t>
  </si>
  <si>
    <t>17.74</t>
  </si>
  <si>
    <t>Máx de Ano</t>
  </si>
  <si>
    <t>Exercício Base</t>
  </si>
  <si>
    <t>CEPS5</t>
  </si>
  <si>
    <t>Proventos/Ação</t>
  </si>
  <si>
    <t>Soma de Proventos/Ação</t>
  </si>
  <si>
    <t>QTD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</si>
  <si>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</t>
  </si>
  <si>
    <t>13.20</t>
  </si>
  <si>
    <t>13.73</t>
  </si>
  <si>
    <t>19.13</t>
  </si>
  <si>
    <t>15.32</t>
  </si>
  <si>
    <t>4.83</t>
  </si>
  <si>
    <t>4.87</t>
  </si>
  <si>
    <t>4.80</t>
  </si>
  <si>
    <t>2.04</t>
  </si>
  <si>
    <t>2.05</t>
  </si>
  <si>
    <t>17.21</t>
  </si>
  <si>
    <t>17.95</t>
  </si>
  <si>
    <t>17.11</t>
  </si>
  <si>
    <t>17.26</t>
  </si>
  <si>
    <t>3.33</t>
  </si>
  <si>
    <t>13.95</t>
  </si>
  <si>
    <t>20.31</t>
  </si>
  <si>
    <t>19.95</t>
  </si>
  <si>
    <t>1.61</t>
  </si>
  <si>
    <t>4.39</t>
  </si>
  <si>
    <t>1.68</t>
  </si>
  <si>
    <t>10.84</t>
  </si>
  <si>
    <t>10.79</t>
  </si>
  <si>
    <t>1.26</t>
  </si>
  <si>
    <t>0.64</t>
  </si>
  <si>
    <t>0.62</t>
  </si>
  <si>
    <t>14.12</t>
  </si>
  <si>
    <t>14.31</t>
  </si>
  <si>
    <t>35.99</t>
  </si>
  <si>
    <t>35.94</t>
  </si>
  <si>
    <t>23.63</t>
  </si>
  <si>
    <t>23.19</t>
  </si>
  <si>
    <t>0.99</t>
  </si>
  <si>
    <t>8.18</t>
  </si>
  <si>
    <t>12.58</t>
  </si>
  <si>
    <t>90.71</t>
  </si>
  <si>
    <t>91.97</t>
  </si>
  <si>
    <t>88.79</t>
  </si>
  <si>
    <t>27.47</t>
  </si>
  <si>
    <t>27.08</t>
  </si>
  <si>
    <t>23.11</t>
  </si>
  <si>
    <t>23.32</t>
  </si>
  <si>
    <t>4.11</t>
  </si>
  <si>
    <t>4.22</t>
  </si>
  <si>
    <t>4.26</t>
  </si>
  <si>
    <t>4.93</t>
  </si>
  <si>
    <t>5.03</t>
  </si>
  <si>
    <t>8.24</t>
  </si>
  <si>
    <t>90.00</t>
  </si>
  <si>
    <t>88.00</t>
  </si>
  <si>
    <t>10.36</t>
  </si>
  <si>
    <t>41.01</t>
  </si>
  <si>
    <t>16.78</t>
  </si>
  <si>
    <t>19.03</t>
  </si>
  <si>
    <t>19.06</t>
  </si>
  <si>
    <t>8.60</t>
  </si>
  <si>
    <t>8.33</t>
  </si>
  <si>
    <t>34.19</t>
  </si>
  <si>
    <t>31.60</t>
  </si>
  <si>
    <t>32.00</t>
  </si>
  <si>
    <t>31.30</t>
  </si>
  <si>
    <t>30.71</t>
  </si>
  <si>
    <t>3.72</t>
  </si>
  <si>
    <t>Jrs Cap Próprio Pago</t>
  </si>
  <si>
    <t>Média Dividendo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</si>
  <si>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</si>
  <si>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</si>
  <si>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</si>
  <si>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</si>
  <si>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</si>
  <si>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</si>
  <si>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</si>
  <si>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</si>
  <si>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</si>
  <si>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</si>
  <si>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</si>
  <si>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</si>
  <si>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</si>
  <si>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</si>
  <si>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</si>
  <si>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</si>
  <si>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>28/02/2011</t>
  </si>
  <si>
    <t xml:space="preserve">- </t>
  </si>
  <si>
    <t>524 PARTICIP</t>
  </si>
  <si>
    <t>QVQP</t>
  </si>
  <si>
    <t xml:space="preserve">524 PARTICIPACOES S.A.                            </t>
  </si>
  <si>
    <t>20/07/2010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</si>
  <si>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</si>
  <si>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</si>
  <si>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</si>
  <si>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</si>
  <si>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</si>
  <si>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>26/12/2013</t>
  </si>
  <si>
    <t xml:space="preserve">ABC BRASIL  </t>
  </si>
  <si>
    <t>ABCB</t>
  </si>
  <si>
    <t xml:space="preserve">BCO ABC BRASIL S.A.                               </t>
  </si>
  <si>
    <t>BOVESPA NIVEL 2</t>
  </si>
  <si>
    <t>12/09/2013</t>
  </si>
  <si>
    <t xml:space="preserve">ABRIL EDUCA </t>
  </si>
  <si>
    <t>ABRE</t>
  </si>
  <si>
    <t xml:space="preserve">ABRIL EDUCAÇÃO S.A.                               </t>
  </si>
  <si>
    <t>12/08/2013</t>
  </si>
  <si>
    <t xml:space="preserve">ACO ALTONA  </t>
  </si>
  <si>
    <t>EALT</t>
  </si>
  <si>
    <t xml:space="preserve">ELECTRO ACO ALTONA S.A.                           </t>
  </si>
  <si>
    <t xml:space="preserve">BOLSA          </t>
  </si>
  <si>
    <t>30/04/1996</t>
  </si>
  <si>
    <t>AELP</t>
  </si>
  <si>
    <t xml:space="preserve">AES ELPA S.A.                                     </t>
  </si>
  <si>
    <t>26/07/2011</t>
  </si>
  <si>
    <t xml:space="preserve">AES SUL     </t>
  </si>
  <si>
    <t>AESL</t>
  </si>
  <si>
    <t xml:space="preserve">AES SUL DISTRIB GAUCHA DE ENERGIA S.A.            </t>
  </si>
  <si>
    <t>29/06/2006</t>
  </si>
  <si>
    <t xml:space="preserve">AES TIETE   </t>
  </si>
  <si>
    <t>GETI</t>
  </si>
  <si>
    <t xml:space="preserve">AES TIETE S.A.                                    </t>
  </si>
  <si>
    <t>26/02/2008</t>
  </si>
  <si>
    <t xml:space="preserve">AETATIS SEC </t>
  </si>
  <si>
    <t>AETA</t>
  </si>
  <si>
    <t xml:space="preserve">AETATIS SECURITIZADORA S.A.                       </t>
  </si>
  <si>
    <t>18/04/2013</t>
  </si>
  <si>
    <t xml:space="preserve">AFLUENTE    </t>
  </si>
  <si>
    <t>AFLU</t>
  </si>
  <si>
    <t xml:space="preserve">AFLUENTE GERAÇÃO DE ENERGIA ELÉTRICA S.A.         </t>
  </si>
  <si>
    <t>29/12/2009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</si>
  <si>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</si>
  <si>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</si>
  <si>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</si>
  <si>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</si>
  <si>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</si>
  <si>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</si>
  <si>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</si>
  <si>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</si>
  <si>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>30/04/2013</t>
  </si>
  <si>
    <t xml:space="preserve">AGPART      </t>
  </si>
  <si>
    <t>CANT</t>
  </si>
  <si>
    <t xml:space="preserve">ANDRADE GUTIERREZ PARTICIPACOES S.A.              </t>
  </si>
  <si>
    <t>30/10/2013</t>
  </si>
  <si>
    <t xml:space="preserve">AGROSEC     </t>
  </si>
  <si>
    <t>ASEC</t>
  </si>
  <si>
    <t xml:space="preserve">BRASIL AGROSEC COMPANHIA SECURITIZADORA           </t>
  </si>
  <si>
    <t>27/01/2014</t>
  </si>
  <si>
    <t xml:space="preserve">ALEF S/A    </t>
  </si>
  <si>
    <t>ALEF</t>
  </si>
  <si>
    <t xml:space="preserve">ALEF S.A.                                         </t>
  </si>
  <si>
    <t>12/03/2014</t>
  </si>
  <si>
    <t>BRGE</t>
  </si>
  <si>
    <t xml:space="preserve">CONSORCIO ALFA DE ADMINISTRACAO S.A.              </t>
  </si>
  <si>
    <t>25/04/2013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</si>
  <si>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</si>
  <si>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</si>
  <si>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</si>
  <si>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</si>
  <si>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</si>
  <si>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</si>
  <si>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</si>
  <si>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</si>
  <si>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</si>
  <si>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</si>
  <si>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</si>
  <si>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</si>
  <si>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</si>
  <si>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</si>
  <si>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</si>
  <si>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</si>
  <si>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>17/12/2013</t>
  </si>
  <si>
    <t xml:space="preserve">ALIPERTI    </t>
  </si>
  <si>
    <t>APTI</t>
  </si>
  <si>
    <t xml:space="preserve">SIDERURGICA J. L. ALIPERTI S.A.                   </t>
  </si>
  <si>
    <t>30/04/2008</t>
  </si>
  <si>
    <t>ALLL</t>
  </si>
  <si>
    <t xml:space="preserve">ALL AMERICA LATINA LOGISTICA S.A.                 </t>
  </si>
  <si>
    <t>28/12/2011</t>
  </si>
  <si>
    <t xml:space="preserve">ALL NORTE   </t>
  </si>
  <si>
    <t>FRRN</t>
  </si>
  <si>
    <t xml:space="preserve">ALL - AMÉRICA LATINA LOGÍSTICA MALHA NORTE S.A.   </t>
  </si>
  <si>
    <t>16/11/2012</t>
  </si>
  <si>
    <t xml:space="preserve">ALL ORE     </t>
  </si>
  <si>
    <t>AORE</t>
  </si>
  <si>
    <t xml:space="preserve">ALL ORE MINERAÇÃO S.A.                            </t>
  </si>
  <si>
    <t>07/04/2009</t>
  </si>
  <si>
    <t>ALL PAULISTA</t>
  </si>
  <si>
    <t>GASC</t>
  </si>
  <si>
    <t>ALL - AMÉRICA LATINA LOGÍSTICA MALHA PAULISTA S.A.</t>
  </si>
  <si>
    <t>29/04/2013</t>
  </si>
  <si>
    <t xml:space="preserve">ALLIS PART  </t>
  </si>
  <si>
    <t>SAGP</t>
  </si>
  <si>
    <t xml:space="preserve">ALLIS PARTICIPAÇÕES S.A.                          </t>
  </si>
  <si>
    <t>11/12/2007</t>
  </si>
  <si>
    <t xml:space="preserve">ALPARGATAS  </t>
  </si>
  <si>
    <t>ALPA</t>
  </si>
  <si>
    <t xml:space="preserve">ALPARGATAS S.A.                                   </t>
  </si>
  <si>
    <t>BOVESPA NIVEL 1</t>
  </si>
  <si>
    <t>24/04/2013</t>
  </si>
  <si>
    <t xml:space="preserve">ALTERE SEC  </t>
  </si>
  <si>
    <t>ALTR</t>
  </si>
  <si>
    <t xml:space="preserve">ALTERE SECURITIZADORA S.A.                        </t>
  </si>
  <si>
    <t>17/01/2014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</si>
  <si>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</si>
  <si>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</si>
  <si>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</si>
  <si>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</si>
  <si>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>02/07/2013</t>
  </si>
  <si>
    <t xml:space="preserve">ALUPAR      </t>
  </si>
  <si>
    <t>ALUP</t>
  </si>
  <si>
    <t xml:space="preserve">ALUPAR INVESTIMENTO S/A                           </t>
  </si>
  <si>
    <t>16/09/2013</t>
  </si>
  <si>
    <t xml:space="preserve">AMAZONIA    </t>
  </si>
  <si>
    <t>BAZA</t>
  </si>
  <si>
    <t xml:space="preserve">BCO AMAZONIA S.A.                                 </t>
  </si>
  <si>
    <t>12/11/2010</t>
  </si>
  <si>
    <t xml:space="preserve">AMBEV S/A   </t>
  </si>
  <si>
    <t>ABEV</t>
  </si>
  <si>
    <t xml:space="preserve">AMBEV S.A.                                        </t>
  </si>
  <si>
    <t>02/01/2014</t>
  </si>
  <si>
    <t xml:space="preserve">AMPLA ENERG </t>
  </si>
  <si>
    <t>CBEE</t>
  </si>
  <si>
    <t xml:space="preserve">AMPLA ENERGIA E SERVICOS S.A.                     </t>
  </si>
  <si>
    <t>05/12/2006</t>
  </si>
  <si>
    <t xml:space="preserve">ANHANGUERA  </t>
  </si>
  <si>
    <t>AEDU</t>
  </si>
  <si>
    <t xml:space="preserve">ANHANGUERA EDUCACIONAL PARTICIPACOES S.A          </t>
  </si>
  <si>
    <t xml:space="preserve">ANIMA       </t>
  </si>
  <si>
    <t>ANIM</t>
  </si>
  <si>
    <t xml:space="preserve">GAEC EDUCAÇÃO S.A.                                </t>
  </si>
  <si>
    <t>26/11/2013</t>
  </si>
  <si>
    <t>APICESECURIT</t>
  </si>
  <si>
    <t>APCS</t>
  </si>
  <si>
    <t xml:space="preserve">ÁPICE SECURITIZADORA IMOBILIÁRIA S.A.             </t>
  </si>
  <si>
    <t>20/09/2013</t>
  </si>
  <si>
    <t xml:space="preserve">AQUILLA SEC </t>
  </si>
  <si>
    <t>AQSC</t>
  </si>
  <si>
    <t xml:space="preserve">ÁQUILLA SECURITIZADORA S.A.                       </t>
  </si>
  <si>
    <t>27/04/2012</t>
  </si>
  <si>
    <t xml:space="preserve">ARAUCARIA   </t>
  </si>
  <si>
    <t>VDNP</t>
  </si>
  <si>
    <t xml:space="preserve">ARAUCARIA PARTICIPACOES S.A.                      </t>
  </si>
  <si>
    <t>16/01/2014</t>
  </si>
  <si>
    <t xml:space="preserve">AREZZO CO   </t>
  </si>
  <si>
    <t>ARZZ</t>
  </si>
  <si>
    <t xml:space="preserve">AREZZO INDÚSTRIA E COMÉRCIO S.A.                  </t>
  </si>
  <si>
    <t>29/07/2013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</si>
  <si>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</si>
  <si>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</si>
  <si>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</si>
  <si>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</si>
  <si>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</si>
  <si>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</si>
  <si>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>30/08/2012</t>
  </si>
  <si>
    <t xml:space="preserve">AUTOMETAL   </t>
  </si>
  <si>
    <t>AUTM</t>
  </si>
  <si>
    <t xml:space="preserve">AUTOMETAL S.A.                                    </t>
  </si>
  <si>
    <t>03/02/2011</t>
  </si>
  <si>
    <t xml:space="preserve">AZEVEDO     </t>
  </si>
  <si>
    <t>AZEV</t>
  </si>
  <si>
    <t xml:space="preserve">AZEVEDO E TRAVASSOS S.A.                          </t>
  </si>
  <si>
    <t>29/04/2011</t>
  </si>
  <si>
    <t xml:space="preserve">B2W DIGITAL </t>
  </si>
  <si>
    <t>BTOW</t>
  </si>
  <si>
    <t xml:space="preserve">B2W - COMPANHIA DIGITAL                           </t>
  </si>
  <si>
    <t>01/11/2013</t>
  </si>
  <si>
    <t xml:space="preserve">BAESA       </t>
  </si>
  <si>
    <t>BESA</t>
  </si>
  <si>
    <t xml:space="preserve">BAESA - ENERGETICA BARRA GRANDE S.A.              </t>
  </si>
  <si>
    <t>29/09/2003</t>
  </si>
  <si>
    <t xml:space="preserve">BAHEMA      </t>
  </si>
  <si>
    <t>BAHI</t>
  </si>
  <si>
    <t xml:space="preserve">BAHEMA S.A.                                       </t>
  </si>
  <si>
    <t>15/04/2011</t>
  </si>
  <si>
    <t xml:space="preserve">BANESE      </t>
  </si>
  <si>
    <t>BGIP</t>
  </si>
  <si>
    <t xml:space="preserve">BCO ESTADO DE SERGIPE S.A. - BANESE               </t>
  </si>
  <si>
    <t>21/05/2012</t>
  </si>
  <si>
    <t xml:space="preserve">BANESTES    </t>
  </si>
  <si>
    <t>BEES</t>
  </si>
  <si>
    <t xml:space="preserve">BANESTES S.A. - BCO EST ESPIRITO SANTO            </t>
  </si>
  <si>
    <t>20/12/2013</t>
  </si>
  <si>
    <t xml:space="preserve">BANPARA     </t>
  </si>
  <si>
    <t>BPAR</t>
  </si>
  <si>
    <t xml:space="preserve">BCO ESTADO DO PARA S.A.                           </t>
  </si>
  <si>
    <t>12/06/2013</t>
  </si>
  <si>
    <t xml:space="preserve">BANRISUL    </t>
  </si>
  <si>
    <t>BRSR</t>
  </si>
  <si>
    <t xml:space="preserve">BCO ESTADO DO RIO GRANDE DO SUL S.A.              </t>
  </si>
  <si>
    <t>22/10/2013</t>
  </si>
  <si>
    <t xml:space="preserve">BARDELLA    </t>
  </si>
  <si>
    <t>BDLL</t>
  </si>
  <si>
    <t xml:space="preserve">BARDELLA S.A. INDUSTRIAS MECANICAS                </t>
  </si>
  <si>
    <t>23/04/2001</t>
  </si>
  <si>
    <t xml:space="preserve">BARIGUI SEC </t>
  </si>
  <si>
    <t>ASTE</t>
  </si>
  <si>
    <t xml:space="preserve">BARIGUI SECURITIZADORA S.A.                       </t>
  </si>
  <si>
    <t>01/10/2013</t>
  </si>
  <si>
    <t xml:space="preserve">BASEL       </t>
  </si>
  <si>
    <t>BSEL</t>
  </si>
  <si>
    <t xml:space="preserve">BASEL PARTICIPACOES S.A.                          </t>
  </si>
  <si>
    <t>20/03/2013</t>
  </si>
  <si>
    <t xml:space="preserve">BATTISTELLA </t>
  </si>
  <si>
    <t>BTTL</t>
  </si>
  <si>
    <t xml:space="preserve">BATTISTELLA ADM PARTICIPACOES S.A.                </t>
  </si>
  <si>
    <t>29/10/2007</t>
  </si>
  <si>
    <t xml:space="preserve">BAUMER      </t>
  </si>
  <si>
    <t>BALM</t>
  </si>
  <si>
    <t xml:space="preserve">BAUMER S.A.                                       </t>
  </si>
  <si>
    <t>29/04/2009</t>
  </si>
  <si>
    <t>BBSE</t>
  </si>
  <si>
    <t xml:space="preserve">BB SEGURIDADE PARTICIPAÇÕES S.A.                  </t>
  </si>
  <si>
    <t>28/03/2013</t>
  </si>
  <si>
    <t xml:space="preserve">BELAPART    </t>
  </si>
  <si>
    <t>PBEL</t>
  </si>
  <si>
    <t xml:space="preserve">BELAPART S.A.                                     </t>
  </si>
  <si>
    <t>06/05/2013</t>
  </si>
  <si>
    <t xml:space="preserve">BELMONTE    </t>
  </si>
  <si>
    <t>BLMT</t>
  </si>
  <si>
    <t xml:space="preserve">BRT HOLDING 1 S.A.                                </t>
  </si>
  <si>
    <t>08/05/2013</t>
  </si>
  <si>
    <t xml:space="preserve">BEMATECH    </t>
  </si>
  <si>
    <t>BEMA</t>
  </si>
  <si>
    <t xml:space="preserve">BEMATECH S.A.                                     </t>
  </si>
  <si>
    <t>28/04/2011</t>
  </si>
  <si>
    <t xml:space="preserve">BERNA       </t>
  </si>
  <si>
    <t>BRNA</t>
  </si>
  <si>
    <t xml:space="preserve">BERNA PARTICIPACOES S.A.                          </t>
  </si>
  <si>
    <t>24/02/2014</t>
  </si>
  <si>
    <t>BETA SECURIT</t>
  </si>
  <si>
    <t>BTSC</t>
  </si>
  <si>
    <t xml:space="preserve">BETA SECURITIZADORA S.A.                          </t>
  </si>
  <si>
    <t>28/02/2012</t>
  </si>
  <si>
    <t xml:space="preserve">BETAPART    </t>
  </si>
  <si>
    <t>BETP</t>
  </si>
  <si>
    <t xml:space="preserve">BETAPART PARTICIPACOES S.A.                       </t>
  </si>
  <si>
    <t>11/07/2012</t>
  </si>
  <si>
    <t xml:space="preserve">BHG         </t>
  </si>
  <si>
    <t>BHGR</t>
  </si>
  <si>
    <t xml:space="preserve">BHG S.A. - BRAZIL HOSPITALITY GROUP               </t>
  </si>
  <si>
    <t>22/05/2013</t>
  </si>
  <si>
    <t xml:space="preserve">BI CIA SEC  </t>
  </si>
  <si>
    <t>BICS</t>
  </si>
  <si>
    <t xml:space="preserve">B.I. CIA SECURITIZADORA S.A.                      </t>
  </si>
  <si>
    <t>19/12/2011</t>
  </si>
  <si>
    <t xml:space="preserve">BIC MONARK  </t>
  </si>
  <si>
    <t>BMKS</t>
  </si>
  <si>
    <t xml:space="preserve">BICICLETAS MONARK S.A.                            </t>
  </si>
  <si>
    <t>27/04/2007</t>
  </si>
  <si>
    <t xml:space="preserve">BICBANCO    </t>
  </si>
  <si>
    <t>BICB</t>
  </si>
  <si>
    <t xml:space="preserve">BCO INDUSTRIAL E COMERCIAL S.A.                   </t>
  </si>
  <si>
    <t>18/10/2010</t>
  </si>
  <si>
    <t xml:space="preserve">BICLEASING  </t>
  </si>
  <si>
    <t>LBIC</t>
  </si>
  <si>
    <t xml:space="preserve">BIC ARRENDAMENTO MERCANTIL S.A.                   </t>
  </si>
  <si>
    <t xml:space="preserve">BIOMM       </t>
  </si>
  <si>
    <t>BIOM</t>
  </si>
  <si>
    <t xml:space="preserve">BIOMM S.A.                                        </t>
  </si>
  <si>
    <t>30/01/2014</t>
  </si>
  <si>
    <t xml:space="preserve">BIOSEV      </t>
  </si>
  <si>
    <t>BSEV</t>
  </si>
  <si>
    <t xml:space="preserve">BIOSEV S.A.                                       </t>
  </si>
  <si>
    <t>15/04/2013</t>
  </si>
  <si>
    <t xml:space="preserve">BMFBOVESPA  </t>
  </si>
  <si>
    <t>BVMF</t>
  </si>
  <si>
    <t xml:space="preserve">BMFBOVESPA S.A. BOLSA VALORES MERC FUT            </t>
  </si>
  <si>
    <t>13/02/2014</t>
  </si>
  <si>
    <t xml:space="preserve">BNDESPAR    </t>
  </si>
  <si>
    <t>BNDP</t>
  </si>
  <si>
    <t xml:space="preserve">BNDES PARTICIPACOES S.A. - BNDESPAR               </t>
  </si>
  <si>
    <t>14/02/2013</t>
  </si>
  <si>
    <t xml:space="preserve">BOMBRIL     </t>
  </si>
  <si>
    <t>BOBR</t>
  </si>
  <si>
    <t xml:space="preserve">BOMBRIL S.A.                                      </t>
  </si>
  <si>
    <t>31/05/2007</t>
  </si>
  <si>
    <t>BONAIRE PART</t>
  </si>
  <si>
    <t>BNPA</t>
  </si>
  <si>
    <t xml:space="preserve">BONAIRE PARTICIPACOES S.A.                        </t>
  </si>
  <si>
    <t>24/11/2011</t>
  </si>
  <si>
    <t xml:space="preserve">BPMB I PART </t>
  </si>
  <si>
    <t>BPMP</t>
  </si>
  <si>
    <t xml:space="preserve">BPMB I PARTICIPAÇÕES S.A.                         </t>
  </si>
  <si>
    <t>26/03/2013</t>
  </si>
  <si>
    <t xml:space="preserve">BR BROKERS  </t>
  </si>
  <si>
    <t>BBRK</t>
  </si>
  <si>
    <t xml:space="preserve">BRASIL BROKERS PARTICIPACOES S.A.                 </t>
  </si>
  <si>
    <t>04/03/2011</t>
  </si>
  <si>
    <t>BRIN</t>
  </si>
  <si>
    <t>BRASIL INSURANCE PARTICIPAÇÕES E ADMINISTRAÇÃO S.A</t>
  </si>
  <si>
    <t>15/01/2014</t>
  </si>
  <si>
    <t>BRML</t>
  </si>
  <si>
    <t xml:space="preserve">BR MALLS PARTICIPACOES S.A.                       </t>
  </si>
  <si>
    <t>17/02/2014</t>
  </si>
  <si>
    <t xml:space="preserve">BR PHARMA   </t>
  </si>
  <si>
    <t>BPHA</t>
  </si>
  <si>
    <t xml:space="preserve">BRASIL PHARMA S.A.                                </t>
  </si>
  <si>
    <t>13/05/2013</t>
  </si>
  <si>
    <t xml:space="preserve">BR PROPERT  </t>
  </si>
  <si>
    <t>BRPR</t>
  </si>
  <si>
    <t xml:space="preserve">BR PROPERTIES S.A.                                </t>
  </si>
  <si>
    <t>20/05/2013</t>
  </si>
  <si>
    <t xml:space="preserve">BRADESCO    </t>
  </si>
  <si>
    <t>BBDC</t>
  </si>
  <si>
    <t xml:space="preserve">BCO BRADESCO S.A.                                 </t>
  </si>
  <si>
    <t>11/03/2013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</si>
  <si>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</si>
  <si>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</si>
  <si>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</si>
  <si>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</si>
  <si>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</si>
  <si>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</si>
  <si>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</si>
  <si>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</si>
  <si>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</si>
  <si>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>19/12/2013</t>
  </si>
  <si>
    <t xml:space="preserve">BRASILAGRO  </t>
  </si>
  <si>
    <t>AGRO</t>
  </si>
  <si>
    <t xml:space="preserve">BRASILAGRO - CIA BRAS DE PROP AGRICOLAS           </t>
  </si>
  <si>
    <t xml:space="preserve">BRASILIANA  </t>
  </si>
  <si>
    <t>ENGP</t>
  </si>
  <si>
    <t xml:space="preserve">CIA BRASILIANA DE ENERGIA                         </t>
  </si>
  <si>
    <t>03/12/2008</t>
  </si>
  <si>
    <t xml:space="preserve">BRASKEM     </t>
  </si>
  <si>
    <t>BRKM</t>
  </si>
  <si>
    <t xml:space="preserve">BRASKEM S.A.                                      </t>
  </si>
  <si>
    <t>05/12/2012</t>
  </si>
  <si>
    <t xml:space="preserve">BRASMOTOR   </t>
  </si>
  <si>
    <t>BMTO</t>
  </si>
  <si>
    <t xml:space="preserve">BRASMOTOR S.A.                                    </t>
  </si>
  <si>
    <t>10/08/2000</t>
  </si>
  <si>
    <t>BRAZIL REALT</t>
  </si>
  <si>
    <t>BZRS</t>
  </si>
  <si>
    <t xml:space="preserve">BRAZIL REALTY CIA SECURIT. CRÉD. IMOBILIÁRIOS     </t>
  </si>
  <si>
    <t>14/06/2012</t>
  </si>
  <si>
    <t>BFRE</t>
  </si>
  <si>
    <t xml:space="preserve">BRAZILIAN FINANCE E REAL ESTATE S.A.              </t>
  </si>
  <si>
    <t>18/09/2013</t>
  </si>
  <si>
    <t>BRAZILIAN SC</t>
  </si>
  <si>
    <t>BSCS</t>
  </si>
  <si>
    <t xml:space="preserve">BRAZILIAN SECURITIES CIA SECURITIZACAO            </t>
  </si>
  <si>
    <t>28/04/2008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</si>
  <si>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</si>
  <si>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</si>
  <si>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</si>
  <si>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</si>
  <si>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</si>
  <si>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</si>
  <si>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>30/04/2009</t>
  </si>
  <si>
    <t xml:space="preserve">BRF SA      </t>
  </si>
  <si>
    <t>BRFS</t>
  </si>
  <si>
    <t xml:space="preserve">BRF S.A.                                          </t>
  </si>
  <si>
    <t>31/03/2010</t>
  </si>
  <si>
    <t xml:space="preserve">BROOKFIELD  </t>
  </si>
  <si>
    <t>BISA</t>
  </si>
  <si>
    <t xml:space="preserve">BROOKFIELD INCORPORAÇÕES S.A.                     </t>
  </si>
  <si>
    <t xml:space="preserve">BRPR 44 SEC </t>
  </si>
  <si>
    <t>WTCJ</t>
  </si>
  <si>
    <t xml:space="preserve">BRPR 44 SECURITIZADORA CRED IMOB S.A.             </t>
  </si>
  <si>
    <t>06/02/2014</t>
  </si>
  <si>
    <t xml:space="preserve">BRPR 45 SEC </t>
  </si>
  <si>
    <t>FDCS</t>
  </si>
  <si>
    <t xml:space="preserve">BRPR 45 SECURITIZADORA CRED IMOB S.A.             </t>
  </si>
  <si>
    <t>26/12/2012</t>
  </si>
  <si>
    <t xml:space="preserve">BRPR 46 SEC </t>
  </si>
  <si>
    <t>WTNS</t>
  </si>
  <si>
    <t xml:space="preserve">BRPR 46 SECURITIZADORA CRED IMOB S.A.             </t>
  </si>
  <si>
    <t xml:space="preserve">BRPR 51 SEC </t>
  </si>
  <si>
    <t>WTSC</t>
  </si>
  <si>
    <t xml:space="preserve">BRPR 51 SECURITIZADORA CRED IMOB S.A.             </t>
  </si>
  <si>
    <t>04/01/2013</t>
  </si>
  <si>
    <t xml:space="preserve">BRPR 52 SEC </t>
  </si>
  <si>
    <t>WTTS</t>
  </si>
  <si>
    <t xml:space="preserve">BRPR 52 SECURITIZADORA CRED IMOB S.A.             </t>
  </si>
  <si>
    <t xml:space="preserve">BRPR 53 SEC </t>
  </si>
  <si>
    <t>WTTC</t>
  </si>
  <si>
    <t xml:space="preserve">BRPR 53 SECURITIZADORA CRED IMOB S.A.             </t>
  </si>
  <si>
    <t>05/02/2014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</si>
  <si>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</si>
  <si>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</si>
  <si>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</si>
  <si>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</si>
  <si>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</si>
  <si>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</si>
  <si>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>BTG PACT SEC</t>
  </si>
  <si>
    <t>BTSE</t>
  </si>
  <si>
    <t xml:space="preserve">BTG PACTUAL SECURITIZADORA S.A.                   </t>
  </si>
  <si>
    <t>14/12/2011</t>
  </si>
  <si>
    <t xml:space="preserve">BTGP BANCO  </t>
  </si>
  <si>
    <t>BPAC</t>
  </si>
  <si>
    <t xml:space="preserve">BCO BTG PACTUAL S.A.                              </t>
  </si>
  <si>
    <t>05/04/2013</t>
  </si>
  <si>
    <t xml:space="preserve">BUETTNER    </t>
  </si>
  <si>
    <t>BUET</t>
  </si>
  <si>
    <t xml:space="preserve">BUETTNER S.A. INDUSTRIA E COMERCIO                </t>
  </si>
  <si>
    <t>26/06/2012</t>
  </si>
  <si>
    <t xml:space="preserve">BV LEASING  </t>
  </si>
  <si>
    <t>BVLS</t>
  </si>
  <si>
    <t xml:space="preserve">BV LEASING - ARRENDAMENTO MERCANTIL S.A.          </t>
  </si>
  <si>
    <t>22/12/2010</t>
  </si>
  <si>
    <t>CABAMBIENTAL</t>
  </si>
  <si>
    <t>CABB</t>
  </si>
  <si>
    <t xml:space="preserve">CIA ÁGUAS DO BRASIL - CAB AMBIENTAL               </t>
  </si>
  <si>
    <t>05/04/2012</t>
  </si>
  <si>
    <t>CABINDA PART</t>
  </si>
  <si>
    <t>CABI</t>
  </si>
  <si>
    <t xml:space="preserve">CABINDA PARTICIPACOES S.A.                        </t>
  </si>
  <si>
    <t>19/11/2013</t>
  </si>
  <si>
    <t xml:space="preserve">CACHOEIRA   </t>
  </si>
  <si>
    <t>CPTE</t>
  </si>
  <si>
    <t xml:space="preserve">CACHOEIRA PAULISTA TRANSMISSORA ENERGIA S.A.      </t>
  </si>
  <si>
    <t xml:space="preserve">CACIQUE     </t>
  </si>
  <si>
    <t>CIQU</t>
  </si>
  <si>
    <t xml:space="preserve">CIA CACIQUE DE CAFE SOLUVEL                       </t>
  </si>
  <si>
    <t>30/04/2010</t>
  </si>
  <si>
    <t>CACONDE PART</t>
  </si>
  <si>
    <t>CACO</t>
  </si>
  <si>
    <t xml:space="preserve">CACONDE PARTICIPACOES S.A.                        </t>
  </si>
  <si>
    <t>24/01/2014</t>
  </si>
  <si>
    <t>CAF BRASILIA</t>
  </si>
  <si>
    <t>CAFE</t>
  </si>
  <si>
    <t xml:space="preserve">CAFE SOLUVEL BRASILIA S.A.                        </t>
  </si>
  <si>
    <t>10/11/1997</t>
  </si>
  <si>
    <t xml:space="preserve">CAGECE      </t>
  </si>
  <si>
    <t>CAEC</t>
  </si>
  <si>
    <t xml:space="preserve">CAGECE - CIA DE AGUA E ESGOTO DO CEARA            </t>
  </si>
  <si>
    <t>20/01/2014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</si>
  <si>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</si>
  <si>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</si>
  <si>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</si>
  <si>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</si>
  <si>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</si>
  <si>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</si>
  <si>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>28/11/2013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</si>
  <si>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</si>
  <si>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</si>
  <si>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</si>
  <si>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</si>
  <si>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</si>
  <si>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</si>
  <si>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>11/11/2011</t>
  </si>
  <si>
    <t xml:space="preserve">CCR SA      </t>
  </si>
  <si>
    <t>CCRO</t>
  </si>
  <si>
    <t xml:space="preserve">CCR S.A.                                          </t>
  </si>
  <si>
    <t>25/11/2011</t>
  </si>
  <si>
    <t xml:space="preserve">CCX CARVAO  </t>
  </si>
  <si>
    <t>CCXC</t>
  </si>
  <si>
    <t xml:space="preserve">CCX CARVÃO DA COLÔMBIA S.A.                       </t>
  </si>
  <si>
    <t>24/05/2012</t>
  </si>
  <si>
    <t xml:space="preserve">CEB         </t>
  </si>
  <si>
    <t>CEBR</t>
  </si>
  <si>
    <t xml:space="preserve">CIA ENERGETICA DE BRASILIA                        </t>
  </si>
  <si>
    <t>30/04/2007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</si>
  <si>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</si>
  <si>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</si>
  <si>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</si>
  <si>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</si>
  <si>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</si>
  <si>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</si>
  <si>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>02/10/2009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</si>
  <si>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</si>
  <si>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</si>
  <si>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</si>
  <si>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</si>
  <si>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</si>
  <si>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</si>
  <si>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</si>
  <si>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</si>
  <si>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</si>
  <si>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>19/01/2012</t>
  </si>
  <si>
    <t xml:space="preserve">CELGPAR     </t>
  </si>
  <si>
    <t>GPAR</t>
  </si>
  <si>
    <t xml:space="preserve">CIA CELG DE PARTICIPACOES - CELGPAR               </t>
  </si>
  <si>
    <t>21/12/2010</t>
  </si>
  <si>
    <t xml:space="preserve">CELPA       </t>
  </si>
  <si>
    <t>CELP</t>
  </si>
  <si>
    <t xml:space="preserve">CENTRAIS ELET DO PARA S.A. - CELPA                </t>
  </si>
  <si>
    <t>19/04/2013</t>
  </si>
  <si>
    <t xml:space="preserve">CELPE       </t>
  </si>
  <si>
    <t>CEPE</t>
  </si>
  <si>
    <t xml:space="preserve">CIA ENERGETICA DE PERNAMBUCO - CELPE              </t>
  </si>
  <si>
    <t>07/11/2007</t>
  </si>
  <si>
    <t xml:space="preserve">CELUL IRANI </t>
  </si>
  <si>
    <t>RANI</t>
  </si>
  <si>
    <t xml:space="preserve">CELULOSE IRANI S.A.                               </t>
  </si>
  <si>
    <t>16/10/2013</t>
  </si>
  <si>
    <t xml:space="preserve">CEMAR       </t>
  </si>
  <si>
    <t>ENMA</t>
  </si>
  <si>
    <t xml:space="preserve">CIA ENERGETICA DO MARANHAO - CEMAR                </t>
  </si>
  <si>
    <t xml:space="preserve">CEMAT       </t>
  </si>
  <si>
    <t>CMGR</t>
  </si>
  <si>
    <t xml:space="preserve">CENTRAIS ELET MATOGROSSENSES S.A.- CEMAT          </t>
  </si>
  <si>
    <t>31/10/2007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</si>
  <si>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</si>
  <si>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</si>
  <si>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</si>
  <si>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</si>
  <si>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</si>
  <si>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</si>
  <si>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</si>
  <si>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</si>
  <si>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</si>
  <si>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>29/07/2005</t>
  </si>
  <si>
    <t xml:space="preserve">CEMIG GT    </t>
  </si>
  <si>
    <t>CMGT</t>
  </si>
  <si>
    <t xml:space="preserve">CEMIG GERACAO E TRANSMISSAO S.A.                  </t>
  </si>
  <si>
    <t>13/01/2010</t>
  </si>
  <si>
    <t xml:space="preserve">CENT ACU    </t>
  </si>
  <si>
    <t>CTLG</t>
  </si>
  <si>
    <t xml:space="preserve">CENTENNIAL ASSET PARTICIPAÇÕES AÇU S.A.           </t>
  </si>
  <si>
    <t>16/04/2013</t>
  </si>
  <si>
    <t xml:space="preserve">CESP        </t>
  </si>
  <si>
    <t xml:space="preserve">CESP - CIA ENERGETICA DE SAO PAULO                </t>
  </si>
  <si>
    <t>26/07/2007</t>
  </si>
  <si>
    <t xml:space="preserve">CETIP       </t>
  </si>
  <si>
    <t>CTIP</t>
  </si>
  <si>
    <t xml:space="preserve">CETIP S.A. - MERCADOS ORGANIZADOS                 </t>
  </si>
  <si>
    <t>20/02/2014</t>
  </si>
  <si>
    <t xml:space="preserve">CHIARELLI   </t>
  </si>
  <si>
    <t>CCHI</t>
  </si>
  <si>
    <t xml:space="preserve">CERAMICA CHIARELLI S.A.                           </t>
  </si>
  <si>
    <t>29/04/1996</t>
  </si>
  <si>
    <t xml:space="preserve">CIA HERING  </t>
  </si>
  <si>
    <t>HGTX</t>
  </si>
  <si>
    <t xml:space="preserve">CIA HERING                                        </t>
  </si>
  <si>
    <t>29/05/2013</t>
  </si>
  <si>
    <t xml:space="preserve">CIELO       </t>
  </si>
  <si>
    <t>CIEL</t>
  </si>
  <si>
    <t xml:space="preserve">CIELO S.A.                                        </t>
  </si>
  <si>
    <t>26/04/2013</t>
  </si>
  <si>
    <t xml:space="preserve">CIMS        </t>
  </si>
  <si>
    <t>CMSA</t>
  </si>
  <si>
    <t xml:space="preserve">CIMS S.A.                                         </t>
  </si>
  <si>
    <t xml:space="preserve">CLARION     </t>
  </si>
  <si>
    <t>CLAN</t>
  </si>
  <si>
    <t xml:space="preserve">CLARION S.A. AGROINDUSTRIAL                       </t>
  </si>
  <si>
    <t>01/10/2010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</si>
  <si>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</si>
  <si>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</si>
  <si>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</si>
  <si>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</si>
  <si>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</si>
  <si>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</si>
  <si>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>06/11/2007</t>
  </si>
  <si>
    <t xml:space="preserve">COELCE      </t>
  </si>
  <si>
    <t>COCE</t>
  </si>
  <si>
    <t xml:space="preserve">CIA ENERGETICA DO CEARA - COELCE                  </t>
  </si>
  <si>
    <t>17/10/2011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</si>
  <si>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</si>
  <si>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</si>
  <si>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</si>
  <si>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</si>
  <si>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</si>
  <si>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</si>
  <si>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22/03/2013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</si>
  <si>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</si>
  <si>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</si>
  <si>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</si>
  <si>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</si>
  <si>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</si>
  <si>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</si>
  <si>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</si>
  <si>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</si>
  <si>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>30/04/2012</t>
  </si>
  <si>
    <t xml:space="preserve">CONST BETER </t>
  </si>
  <si>
    <t>COBE</t>
  </si>
  <si>
    <t xml:space="preserve">CONSTRUTORA BETER S.A.                            </t>
  </si>
  <si>
    <t>04/04/2008</t>
  </si>
  <si>
    <t xml:space="preserve">CONTAX      </t>
  </si>
  <si>
    <t>CTAX</t>
  </si>
  <si>
    <t xml:space="preserve">CONTAX PARTICIPACOES S.A.                         </t>
  </si>
  <si>
    <t>03/10/2013</t>
  </si>
  <si>
    <t xml:space="preserve">COPASA      </t>
  </si>
  <si>
    <t>CSMG</t>
  </si>
  <si>
    <t xml:space="preserve">CIA SANEAMENTO DE MINAS GERAIS-COPASA MG          </t>
  </si>
  <si>
    <t>23/11/2012</t>
  </si>
  <si>
    <t xml:space="preserve">COPEL       </t>
  </si>
  <si>
    <t>CPLE</t>
  </si>
  <si>
    <t xml:space="preserve">CIA PARANAENSE DE ENERGIA - COPEL                 </t>
  </si>
  <si>
    <t>14/03/2014</t>
  </si>
  <si>
    <t xml:space="preserve">COR RIBEIRO </t>
  </si>
  <si>
    <t>CORR</t>
  </si>
  <si>
    <t xml:space="preserve">CORREA RIBEIRO S.A. COMERCIO E INDUSTRIA          </t>
  </si>
  <si>
    <t>29/04/2005</t>
  </si>
  <si>
    <t xml:space="preserve">COSAN       </t>
  </si>
  <si>
    <t>CSAN</t>
  </si>
  <si>
    <t xml:space="preserve">COSAN S.A. INDUSTRIA E COMERCIO                   </t>
  </si>
  <si>
    <t>02/03/2011</t>
  </si>
  <si>
    <t xml:space="preserve">COSERN      </t>
  </si>
  <si>
    <t>CSRN</t>
  </si>
  <si>
    <t xml:space="preserve">CIA ENERGETICA DO RIO GDE NORTE - COSERN          </t>
  </si>
  <si>
    <t>08/08/2005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</si>
  <si>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</si>
  <si>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</si>
  <si>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</si>
  <si>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</si>
  <si>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</si>
  <si>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</si>
  <si>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</si>
  <si>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</si>
  <si>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</si>
  <si>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</si>
  <si>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</si>
  <si>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</si>
  <si>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>28/02/2014</t>
  </si>
  <si>
    <t xml:space="preserve">CR2         </t>
  </si>
  <si>
    <t>CRDE</t>
  </si>
  <si>
    <t xml:space="preserve">CR2 EMPREENDIMENTOS IMOBILIARIOS S.A.             </t>
  </si>
  <si>
    <t>25/02/2011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</si>
  <si>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</si>
  <si>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</si>
  <si>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</si>
  <si>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</si>
  <si>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</si>
  <si>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</si>
  <si>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</si>
  <si>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</si>
  <si>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>04/11/2013</t>
  </si>
  <si>
    <t xml:space="preserve">CTX PART    </t>
  </si>
  <si>
    <t>CTXP</t>
  </si>
  <si>
    <t xml:space="preserve">CTX PARTICIPAÇÕES S.A.                            </t>
  </si>
  <si>
    <t>02/04/2013</t>
  </si>
  <si>
    <t xml:space="preserve">CVC BRASIL  </t>
  </si>
  <si>
    <t>CVCB</t>
  </si>
  <si>
    <t xml:space="preserve">CVC BRASIL OPERADORA E AGÊNCIA DE VIAGENS S.A.    </t>
  </si>
  <si>
    <t>05/12/2013</t>
  </si>
  <si>
    <t>CCPR</t>
  </si>
  <si>
    <t xml:space="preserve">CYRELA COMMERCIAL PROPERT S.A. EMPR PART          </t>
  </si>
  <si>
    <t>14/02/2012</t>
  </si>
  <si>
    <t>CYRE</t>
  </si>
  <si>
    <t xml:space="preserve">CYRELA BRAZIL REALTY S.A.EMPREEND E PART          </t>
  </si>
  <si>
    <t>10/05/2012</t>
  </si>
  <si>
    <t xml:space="preserve">D H B       </t>
  </si>
  <si>
    <t>DHBI</t>
  </si>
  <si>
    <t xml:space="preserve">DHB INDUSTRIA E COMERCIO S.A.                     </t>
  </si>
  <si>
    <t>08/11/2007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</si>
  <si>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</si>
  <si>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</si>
  <si>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</si>
  <si>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</si>
  <si>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</si>
  <si>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>05/01/2011</t>
  </si>
  <si>
    <t xml:space="preserve">DAYCOVAL    </t>
  </si>
  <si>
    <t>DAYC</t>
  </si>
  <si>
    <t xml:space="preserve">BCO DAYCOVAL S.A.                                 </t>
  </si>
  <si>
    <t>22/01/2014</t>
  </si>
  <si>
    <t xml:space="preserve">DESENVIX    </t>
  </si>
  <si>
    <t>DVIX</t>
  </si>
  <si>
    <t xml:space="preserve">DESENVIX ENERGIAS RENOVÁVEIS S.A.                 </t>
  </si>
  <si>
    <t>11/12/2013</t>
  </si>
  <si>
    <t xml:space="preserve">DIBENS LSG  </t>
  </si>
  <si>
    <t>DBEN</t>
  </si>
  <si>
    <t xml:space="preserve">DIBENS LEASING S.A. - ARREND.MERCANTIL            </t>
  </si>
  <si>
    <t>16/08/2013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</si>
  <si>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</si>
  <si>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</si>
  <si>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</si>
  <si>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</si>
  <si>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</si>
  <si>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</si>
  <si>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>11/09/2008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</si>
  <si>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</si>
  <si>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</si>
  <si>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</si>
  <si>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</si>
  <si>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</si>
  <si>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>25/07/2011</t>
  </si>
  <si>
    <t xml:space="preserve">DOCAS       </t>
  </si>
  <si>
    <t>DOCA</t>
  </si>
  <si>
    <t xml:space="preserve">DOCAS INVESTIMENTOS S.A.                          </t>
  </si>
  <si>
    <t>31/03/2009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</si>
  <si>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</si>
  <si>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</si>
  <si>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</si>
  <si>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</si>
  <si>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</si>
  <si>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</si>
  <si>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17/09/2012</t>
  </si>
  <si>
    <t>DTCOM-DIRECT</t>
  </si>
  <si>
    <t>DTCY</t>
  </si>
  <si>
    <t xml:space="preserve">DTCOM - DIRECT TO COMPANY S.A.                    </t>
  </si>
  <si>
    <t>22/02/2011</t>
  </si>
  <si>
    <t xml:space="preserve">DURATEX     </t>
  </si>
  <si>
    <t>DTEX</t>
  </si>
  <si>
    <t xml:space="preserve">DURATEX S.A.                                      </t>
  </si>
  <si>
    <t>22/04/2013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</si>
  <si>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</si>
  <si>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</si>
  <si>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</si>
  <si>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</si>
  <si>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</si>
  <si>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</si>
  <si>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04/04/2013</t>
  </si>
  <si>
    <t>ECO SEC AGRO</t>
  </si>
  <si>
    <t>ECOA</t>
  </si>
  <si>
    <t xml:space="preserve">ECO SECURITIZADORA DIREITOS CRED AGRONEGÓCIO S.A. </t>
  </si>
  <si>
    <t>27/11/2012</t>
  </si>
  <si>
    <t xml:space="preserve">ECON        </t>
  </si>
  <si>
    <t>ERDV</t>
  </si>
  <si>
    <t xml:space="preserve">ECORODOVIAS CONCESSÕES E SERVIÇOS S.A.            </t>
  </si>
  <si>
    <t>02/04/2012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</si>
  <si>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</si>
  <si>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</si>
  <si>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</si>
  <si>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</si>
  <si>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</si>
  <si>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</si>
  <si>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>27/12/2013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</si>
  <si>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</si>
  <si>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</si>
  <si>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</si>
  <si>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</si>
  <si>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</si>
  <si>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</si>
  <si>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>28/11/2006</t>
  </si>
  <si>
    <t xml:space="preserve">ELEKEIROZ   </t>
  </si>
  <si>
    <t>ELEK</t>
  </si>
  <si>
    <t xml:space="preserve">ELEKEIROZ S.A.                                    </t>
  </si>
  <si>
    <t>23/04/2013</t>
  </si>
  <si>
    <t xml:space="preserve">ELEKTRO     </t>
  </si>
  <si>
    <t>EKTR</t>
  </si>
  <si>
    <t xml:space="preserve">ELEKTRO - ELETRICIDADE E SERVICOS S.A.            </t>
  </si>
  <si>
    <t>31/03/2008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</si>
  <si>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</si>
  <si>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</si>
  <si>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</si>
  <si>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</si>
  <si>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</si>
  <si>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</si>
  <si>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>13/12/2013</t>
  </si>
  <si>
    <t xml:space="preserve">ELETROPAR   </t>
  </si>
  <si>
    <t>LIPR</t>
  </si>
  <si>
    <t xml:space="preserve">ELETROBRÁS PARTICIPAÇÕES S.A. - ELETROPAR         </t>
  </si>
  <si>
    <t>25/08/2010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</si>
  <si>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</si>
  <si>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</si>
  <si>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</si>
  <si>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</si>
  <si>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</si>
  <si>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</si>
  <si>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</si>
  <si>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</si>
  <si>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>07/12/2007</t>
  </si>
  <si>
    <t>EBTP</t>
  </si>
  <si>
    <t xml:space="preserve">EMBRATEL PARTICIPACOES S.A.                       </t>
  </si>
  <si>
    <t>30/12/2013</t>
  </si>
  <si>
    <t xml:space="preserve">ENCORPAR    </t>
  </si>
  <si>
    <t>ECPR</t>
  </si>
  <si>
    <t xml:space="preserve">EMPRESA NAC COM REDITO PART S.A.ENCORPAR          </t>
  </si>
  <si>
    <t>11/07/2007</t>
  </si>
  <si>
    <t xml:space="preserve">ENERGIAS BR </t>
  </si>
  <si>
    <t>ENBR</t>
  </si>
  <si>
    <t xml:space="preserve">EDP - ENERGIAS DO BRASIL S.A.                     </t>
  </si>
  <si>
    <t>10/04/2012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</si>
  <si>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</si>
  <si>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</si>
  <si>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</si>
  <si>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</si>
  <si>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</si>
  <si>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EMPRESA ENERG MATO GROS.SUL S.A.-ENERSUL          </t>
  </si>
  <si>
    <t>15/12/2010</t>
  </si>
  <si>
    <t xml:space="preserve">ENEVA       </t>
  </si>
  <si>
    <t>ENEV</t>
  </si>
  <si>
    <t xml:space="preserve">ENEVA S.A                                         </t>
  </si>
  <si>
    <t>21/10/2013</t>
  </si>
  <si>
    <t xml:space="preserve">EQUATORIAL  </t>
  </si>
  <si>
    <t>EQTL</t>
  </si>
  <si>
    <t xml:space="preserve">EQUATORIAL ENERGIA S.A.                           </t>
  </si>
  <si>
    <t>17/01/2013</t>
  </si>
  <si>
    <t xml:space="preserve">ESCELSA     </t>
  </si>
  <si>
    <t>ESCE</t>
  </si>
  <si>
    <t xml:space="preserve">ESPIRITO SANTO CENTR.ELETR. S.A.-ESCELSA          </t>
  </si>
  <si>
    <t>30/06/2005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</si>
  <si>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</si>
  <si>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</si>
  <si>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</si>
  <si>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</si>
  <si>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</si>
  <si>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>14/11/1996</t>
  </si>
  <si>
    <t xml:space="preserve">ETERNIT     </t>
  </si>
  <si>
    <t>ETER</t>
  </si>
  <si>
    <t xml:space="preserve">ETERNIT S.A.                                      </t>
  </si>
  <si>
    <t>15/01/2010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</si>
  <si>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</si>
  <si>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</si>
  <si>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</si>
  <si>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</si>
  <si>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</si>
  <si>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>05/05/2010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</si>
  <si>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</si>
  <si>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</si>
  <si>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</si>
  <si>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</si>
  <si>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</si>
  <si>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</si>
  <si>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>04/12/2008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</si>
  <si>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</si>
  <si>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</si>
  <si>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</si>
  <si>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</si>
  <si>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</si>
  <si>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</si>
  <si>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</si>
  <si>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</si>
  <si>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>13/04/2009</t>
  </si>
  <si>
    <t xml:space="preserve">FERBASA     </t>
  </si>
  <si>
    <t>FESA</t>
  </si>
  <si>
    <t xml:space="preserve">CIA FERRO LIGAS DA BAHIA - FERBASA                </t>
  </si>
  <si>
    <t>24/04/2012</t>
  </si>
  <si>
    <t xml:space="preserve">FIBAM       </t>
  </si>
  <si>
    <t>FBMC</t>
  </si>
  <si>
    <t xml:space="preserve">FIBAM COMPANHIA INDUSTRIAL                        </t>
  </si>
  <si>
    <t>28/04/2009</t>
  </si>
  <si>
    <t xml:space="preserve">FIBRA SEC   </t>
  </si>
  <si>
    <t>FBSC</t>
  </si>
  <si>
    <t xml:space="preserve">FIBRA CIA SECURIT. DE CRED. IMOBILIARIOS          </t>
  </si>
  <si>
    <t>30/12/2009</t>
  </si>
  <si>
    <t xml:space="preserve">FIBRIA      </t>
  </si>
  <si>
    <t>FIBR</t>
  </si>
  <si>
    <t xml:space="preserve">FIBRIA CELULOSE S.A.                              </t>
  </si>
  <si>
    <t>25/04/2012</t>
  </si>
  <si>
    <t xml:space="preserve">FINANSINOS  </t>
  </si>
  <si>
    <t>FNCN</t>
  </si>
  <si>
    <t xml:space="preserve">FINANSINOS S.A.- CREDITO FINANC E INVEST          </t>
  </si>
  <si>
    <t>28/04/2005</t>
  </si>
  <si>
    <t xml:space="preserve">FLEURY      </t>
  </si>
  <si>
    <t>FLRY</t>
  </si>
  <si>
    <t xml:space="preserve">FLEURY S.A.                                       </t>
  </si>
  <si>
    <t>04/04/2012</t>
  </si>
  <si>
    <t>FJTA</t>
  </si>
  <si>
    <t xml:space="preserve">FORJAS TAURUS S.A.                                </t>
  </si>
  <si>
    <t>01/07/2011</t>
  </si>
  <si>
    <t xml:space="preserve">FORPART     </t>
  </si>
  <si>
    <t>FPRT</t>
  </si>
  <si>
    <t xml:space="preserve">FORPART S.A.                                      </t>
  </si>
  <si>
    <t>28/06/2001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</si>
  <si>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</si>
  <si>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</si>
  <si>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</si>
  <si>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</si>
  <si>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</si>
  <si>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</si>
  <si>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>24/09/2012</t>
  </si>
  <si>
    <t xml:space="preserve">FUTURETEL   </t>
  </si>
  <si>
    <t>FTRT</t>
  </si>
  <si>
    <t xml:space="preserve">FUTURETEL S.A.                                    </t>
  </si>
  <si>
    <t>10/06/2010</t>
  </si>
  <si>
    <t xml:space="preserve">GAFISA      </t>
  </si>
  <si>
    <t>GFSA</t>
  </si>
  <si>
    <t xml:space="preserve">GAFISA S.A.                                       </t>
  </si>
  <si>
    <t>18/12/2013</t>
  </si>
  <si>
    <t xml:space="preserve">GAIA AGRO   </t>
  </si>
  <si>
    <t>GAFL</t>
  </si>
  <si>
    <t xml:space="preserve">GAIA AGRO SECURITIZADORA S.A.                     </t>
  </si>
  <si>
    <t>06/06/2012</t>
  </si>
  <si>
    <t>GAIA SECURIT</t>
  </si>
  <si>
    <t>GAIA</t>
  </si>
  <si>
    <t xml:space="preserve">GAIA SECURITIZADORA S.A.                          </t>
  </si>
  <si>
    <t>24/08/2010</t>
  </si>
  <si>
    <t xml:space="preserve">GAMA PART   </t>
  </si>
  <si>
    <t>OPGM</t>
  </si>
  <si>
    <t xml:space="preserve">GAMA PARTICIPACOES S.A.                           </t>
  </si>
  <si>
    <t>12/07/2012</t>
  </si>
  <si>
    <t>GENERALSHOPP</t>
  </si>
  <si>
    <t>GSHP</t>
  </si>
  <si>
    <t xml:space="preserve">GENERAL SHOPPING BRASIL S.A.                      </t>
  </si>
  <si>
    <t>30/08/2007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</si>
  <si>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</si>
  <si>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</si>
  <si>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</si>
  <si>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</si>
  <si>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</si>
  <si>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</si>
  <si>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>12/04/2011</t>
  </si>
  <si>
    <t xml:space="preserve">GERDAU MET  </t>
  </si>
  <si>
    <t>GOAU</t>
  </si>
  <si>
    <t xml:space="preserve">METALURGICA GERDAU S.A.                           </t>
  </si>
  <si>
    <t>30/05/2008</t>
  </si>
  <si>
    <t xml:space="preserve">GOL         </t>
  </si>
  <si>
    <t>GOLL</t>
  </si>
  <si>
    <t xml:space="preserve">GOL LINHAS AEREAS INTELIGENTES S.A.               </t>
  </si>
  <si>
    <t>04/02/2013</t>
  </si>
  <si>
    <t xml:space="preserve">GPC PART    </t>
  </si>
  <si>
    <t>GPCP</t>
  </si>
  <si>
    <t xml:space="preserve">GPC PARTICIPACOES S.A.                            </t>
  </si>
  <si>
    <t>08/08/2011</t>
  </si>
  <si>
    <t xml:space="preserve">GRAZZIOTIN  </t>
  </si>
  <si>
    <t>CGRA</t>
  </si>
  <si>
    <t xml:space="preserve">GRAZZIOTIN S.A.                                   </t>
  </si>
  <si>
    <t>08/05/2012</t>
  </si>
  <si>
    <t xml:space="preserve">GRENDENE    </t>
  </si>
  <si>
    <t>GRND</t>
  </si>
  <si>
    <t xml:space="preserve">GRENDENE S.A.                                     </t>
  </si>
  <si>
    <t>22/03/2010</t>
  </si>
  <si>
    <t xml:space="preserve">GRUCAI      </t>
  </si>
  <si>
    <t>GRUC</t>
  </si>
  <si>
    <t xml:space="preserve">GRUCAI PARTICIPACOES S.A.                         </t>
  </si>
  <si>
    <t xml:space="preserve">GTD PART    </t>
  </si>
  <si>
    <t>GTDP</t>
  </si>
  <si>
    <t xml:space="preserve">GTD PARTICIPACOES S.A.                            </t>
  </si>
  <si>
    <t>30/12/2008</t>
  </si>
  <si>
    <t xml:space="preserve">GUARARAPES  </t>
  </si>
  <si>
    <t>GUAR</t>
  </si>
  <si>
    <t xml:space="preserve">GUARARAPES CONFECCOES S.A.                        </t>
  </si>
  <si>
    <t>13/04/2013</t>
  </si>
  <si>
    <t xml:space="preserve">HABITASUL   </t>
  </si>
  <si>
    <t>HBTS</t>
  </si>
  <si>
    <t xml:space="preserve">CIA HABITASUL DE PARTICIPACOES                    </t>
  </si>
  <si>
    <t>26/04/2005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</si>
  <si>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</si>
  <si>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</si>
  <si>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</si>
  <si>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</si>
  <si>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</si>
  <si>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</si>
  <si>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</si>
  <si>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</si>
  <si>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</si>
  <si>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</si>
  <si>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</si>
  <si>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</si>
  <si>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29/07/1998</t>
  </si>
  <si>
    <t>HIDROVIAS BR</t>
  </si>
  <si>
    <t>HBSA</t>
  </si>
  <si>
    <t xml:space="preserve">HIDROVIAS DO BRASIL S.A.                          </t>
  </si>
  <si>
    <t>21/02/2014</t>
  </si>
  <si>
    <t>HOTEIS OTHON</t>
  </si>
  <si>
    <t>HOOT</t>
  </si>
  <si>
    <t xml:space="preserve">HOTEIS OTHON S.A.                                 </t>
  </si>
  <si>
    <t>HRT PETROLEO</t>
  </si>
  <si>
    <t>HRTP</t>
  </si>
  <si>
    <t xml:space="preserve">HRT PARTICIPAÇÕES EM PETRÓLEO S.A.                </t>
  </si>
  <si>
    <t>29/10/2012</t>
  </si>
  <si>
    <t xml:space="preserve">HYPERMARCAS </t>
  </si>
  <si>
    <t>HYPE</t>
  </si>
  <si>
    <t xml:space="preserve">HYPERMARCAS S.A.                                  </t>
  </si>
  <si>
    <t>17/05/2013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</si>
  <si>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</si>
  <si>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</si>
  <si>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</si>
  <si>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</si>
  <si>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</si>
  <si>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</si>
  <si>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>23/07/2007</t>
  </si>
  <si>
    <t xml:space="preserve">IGUACU CAFE </t>
  </si>
  <si>
    <t>IGUA</t>
  </si>
  <si>
    <t xml:space="preserve">CIA IGUACU DE CAFE SOLUVEL                        </t>
  </si>
  <si>
    <t>24/04/2008</t>
  </si>
  <si>
    <t xml:space="preserve">IGUATEMI    </t>
  </si>
  <si>
    <t>IGTA</t>
  </si>
  <si>
    <t xml:space="preserve">IGUATEMI EMPRESA DE SHOPPING CENTERS S.A          </t>
  </si>
  <si>
    <t>27/06/2013</t>
  </si>
  <si>
    <t>IMCH</t>
  </si>
  <si>
    <t xml:space="preserve">INTERNATIONAL MEAL COMPANY HOLDINGS S.A.          </t>
  </si>
  <si>
    <t xml:space="preserve">IMIGRANTES  </t>
  </si>
  <si>
    <t>IMIG</t>
  </si>
  <si>
    <t xml:space="preserve">IMIGRANTES CIA SEC.DE CRED.IMOBILIARIOS           </t>
  </si>
  <si>
    <t>31/07/2009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</si>
  <si>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</si>
  <si>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</si>
  <si>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</si>
  <si>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</si>
  <si>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</si>
  <si>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>12/03/2013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</si>
  <si>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</si>
  <si>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</si>
  <si>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</si>
  <si>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</si>
  <si>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</si>
  <si>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</si>
  <si>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>08/02/2011</t>
  </si>
  <si>
    <t xml:space="preserve">INEPAR TEL  </t>
  </si>
  <si>
    <t>INET</t>
  </si>
  <si>
    <t xml:space="preserve">INEPAR TELECOMUNICACOES S.A.                      </t>
  </si>
  <si>
    <t xml:space="preserve">INFRASEC    </t>
  </si>
  <si>
    <t>IFSC</t>
  </si>
  <si>
    <t xml:space="preserve">INFRASEC SECURITIZADORA S.A.                      </t>
  </si>
  <si>
    <t>27/10/2008</t>
  </si>
  <si>
    <t xml:space="preserve">INVEPAR     </t>
  </si>
  <si>
    <t>IVPR</t>
  </si>
  <si>
    <t xml:space="preserve">INVESTIMENTOS E PARTICIP. EM INFRA S.A. - INVEPAR </t>
  </si>
  <si>
    <t>21/03/2012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</si>
  <si>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</si>
  <si>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</si>
  <si>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</si>
  <si>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</si>
  <si>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</si>
  <si>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</si>
  <si>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</si>
  <si>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</si>
  <si>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23/07/2008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</si>
  <si>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</si>
  <si>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</si>
  <si>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</si>
  <si>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</si>
  <si>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</si>
  <si>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>29/11/2012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</si>
  <si>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</si>
  <si>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</si>
  <si>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</si>
  <si>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</si>
  <si>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</si>
  <si>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</si>
  <si>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>17/09/2013</t>
  </si>
  <si>
    <t xml:space="preserve">ITAUSA      </t>
  </si>
  <si>
    <t>ITSA</t>
  </si>
  <si>
    <t xml:space="preserve">ITAUSA INVESTIMENTOS ITAU S.A.                    </t>
  </si>
  <si>
    <t>12/07/2013</t>
  </si>
  <si>
    <t>18/02/2014</t>
  </si>
  <si>
    <t xml:space="preserve">ITAUTEC     </t>
  </si>
  <si>
    <t>ITEC</t>
  </si>
  <si>
    <t xml:space="preserve">ITAUTEC S.A. - GRUPO ITAUTEC                      </t>
  </si>
  <si>
    <t>27/04/2011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</si>
  <si>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</si>
  <si>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</si>
  <si>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</si>
  <si>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</si>
  <si>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</si>
  <si>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>09/09/2013</t>
  </si>
  <si>
    <t xml:space="preserve">J.MACEDO    </t>
  </si>
  <si>
    <t>JMCD</t>
  </si>
  <si>
    <t xml:space="preserve">J. MACEDO S.A.                                    </t>
  </si>
  <si>
    <t>17/08/2009</t>
  </si>
  <si>
    <t xml:space="preserve">JBS         </t>
  </si>
  <si>
    <t>JBSS</t>
  </si>
  <si>
    <t xml:space="preserve">JBS S.A.                                          </t>
  </si>
  <si>
    <t>14/08/2012</t>
  </si>
  <si>
    <t xml:space="preserve">JEREISSATI  </t>
  </si>
  <si>
    <t>MLFT</t>
  </si>
  <si>
    <t xml:space="preserve">JEREISSATI PARTICIPACOES S.A.                     </t>
  </si>
  <si>
    <t>26/04/2010</t>
  </si>
  <si>
    <t xml:space="preserve">JHSF PART   </t>
  </si>
  <si>
    <t>JHSF</t>
  </si>
  <si>
    <t xml:space="preserve">JHSF PARTICIPACOES S.A.                           </t>
  </si>
  <si>
    <t>13/11/2013</t>
  </si>
  <si>
    <t xml:space="preserve">JOAO FORTES </t>
  </si>
  <si>
    <t>JFEN</t>
  </si>
  <si>
    <t xml:space="preserve">JOAO FORTES ENGENHARIA S.A.                       </t>
  </si>
  <si>
    <t>14/08/2013</t>
  </si>
  <si>
    <t xml:space="preserve">JOSAPAR     </t>
  </si>
  <si>
    <t>JOPA</t>
  </si>
  <si>
    <t xml:space="preserve">JOSAPAR-JOAQUIM OLIVEIRA S.A. - PARTICIP          </t>
  </si>
  <si>
    <t>17/12/2009</t>
  </si>
  <si>
    <t xml:space="preserve">JSL         </t>
  </si>
  <si>
    <t>JSLG</t>
  </si>
  <si>
    <t xml:space="preserve">JSL S.A.                                          </t>
  </si>
  <si>
    <t>09/01/2012</t>
  </si>
  <si>
    <t xml:space="preserve">KARSTEN     </t>
  </si>
  <si>
    <t>CTKA</t>
  </si>
  <si>
    <t xml:space="preserve">KARSTEN S.A.                                      </t>
  </si>
  <si>
    <t>15/04/2008</t>
  </si>
  <si>
    <t>KEPL</t>
  </si>
  <si>
    <t xml:space="preserve">KEPLER WEBER S.A.                                 </t>
  </si>
  <si>
    <t>19/03/2014</t>
  </si>
  <si>
    <t xml:space="preserve">KLABIN S/A  </t>
  </si>
  <si>
    <t>KLBN</t>
  </si>
  <si>
    <t xml:space="preserve">KLABIN S.A.                                       </t>
  </si>
  <si>
    <t>07/02/2014</t>
  </si>
  <si>
    <t xml:space="preserve">KROTON      </t>
  </si>
  <si>
    <t>KROT</t>
  </si>
  <si>
    <t xml:space="preserve">KROTON EDUCACIONAL S.A.                           </t>
  </si>
  <si>
    <t>05/03/2013</t>
  </si>
  <si>
    <t>LFFE</t>
  </si>
  <si>
    <t xml:space="preserve">JEREISSATI TELECOM S.A.                           </t>
  </si>
  <si>
    <t>07/03/2006</t>
  </si>
  <si>
    <t>LLIS</t>
  </si>
  <si>
    <t xml:space="preserve">RESTOQUE COMÉRCIO E CONFECÇÕES DE ROUPAS S.A.     </t>
  </si>
  <si>
    <t>18/10/2012</t>
  </si>
  <si>
    <t xml:space="preserve">LF TEL      </t>
  </si>
  <si>
    <t>PITI</t>
  </si>
  <si>
    <t xml:space="preserve">LF TEL S.A.                                       </t>
  </si>
  <si>
    <t>31/03/2011</t>
  </si>
  <si>
    <t xml:space="preserve">LFPARTICIP  </t>
  </si>
  <si>
    <t>MLPP</t>
  </si>
  <si>
    <t xml:space="preserve">JP PARTICIPACOES S.A.                             </t>
  </si>
  <si>
    <t xml:space="preserve">LIGHT       </t>
  </si>
  <si>
    <t>LIGH</t>
  </si>
  <si>
    <t xml:space="preserve">LIGHT SERVICOS DE ELETRICIDADE S.A.               </t>
  </si>
  <si>
    <t>08/05/2009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</si>
  <si>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</si>
  <si>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</si>
  <si>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</si>
  <si>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</si>
  <si>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</si>
  <si>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</si>
  <si>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</si>
  <si>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</si>
  <si>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05/11/2013</t>
  </si>
  <si>
    <t>LIXC</t>
  </si>
  <si>
    <t xml:space="preserve">CONSTRUTORA LIX DA CUNHA S.A.                     </t>
  </si>
  <si>
    <t>30/04/2003</t>
  </si>
  <si>
    <t xml:space="preserve">LLX LOG     </t>
  </si>
  <si>
    <t>LLXL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</si>
  <si>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</si>
  <si>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</si>
  <si>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</si>
  <si>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</si>
  <si>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</si>
  <si>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</si>
  <si>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</si>
  <si>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>24/10/2013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</si>
  <si>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</si>
  <si>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</si>
  <si>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</si>
  <si>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</si>
  <si>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</si>
  <si>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11/03/2014</t>
  </si>
  <si>
    <t>LOJAS HERING</t>
  </si>
  <si>
    <t>LHER</t>
  </si>
  <si>
    <t xml:space="preserve">LOJAS HERING S.A.                                 </t>
  </si>
  <si>
    <t>04/10/2002</t>
  </si>
  <si>
    <t>AMAR</t>
  </si>
  <si>
    <t xml:space="preserve">MARISA LOJAS S.A.                                 </t>
  </si>
  <si>
    <t>03/06/2013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</si>
  <si>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</si>
  <si>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</si>
  <si>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</si>
  <si>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</si>
  <si>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</si>
  <si>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</si>
  <si>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</si>
  <si>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>25/09/2013</t>
  </si>
  <si>
    <t xml:space="preserve">LUPATECH    </t>
  </si>
  <si>
    <t>LUPA</t>
  </si>
  <si>
    <t xml:space="preserve">LUPATECH S.A.                                     </t>
  </si>
  <si>
    <t>27/09/2013</t>
  </si>
  <si>
    <t xml:space="preserve">M G POLIEST </t>
  </si>
  <si>
    <t>RHDS</t>
  </si>
  <si>
    <t xml:space="preserve">M G POLIESTER S.A.                                </t>
  </si>
  <si>
    <t>19/07/2013</t>
  </si>
  <si>
    <t>MDIA</t>
  </si>
  <si>
    <t xml:space="preserve">M.DIAS BRANCO S.A. IND COM DE ALIMENTOS           </t>
  </si>
  <si>
    <t>04/03/2013</t>
  </si>
  <si>
    <t xml:space="preserve">MAGAZ LUIZA </t>
  </si>
  <si>
    <t>MGLU</t>
  </si>
  <si>
    <t xml:space="preserve">MAGAZINE LUIZA S.A.                               </t>
  </si>
  <si>
    <t>03/06/2011</t>
  </si>
  <si>
    <t>MAGG</t>
  </si>
  <si>
    <t xml:space="preserve">MAGNESITA REFRATARIOS S.A.                        </t>
  </si>
  <si>
    <t>08/08/2013</t>
  </si>
  <si>
    <t xml:space="preserve">MANABI      </t>
  </si>
  <si>
    <t>MNBI</t>
  </si>
  <si>
    <t xml:space="preserve">MANABI S.A.                                       </t>
  </si>
  <si>
    <t>30/10/2012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</si>
  <si>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</si>
  <si>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</si>
  <si>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</si>
  <si>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</si>
  <si>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</si>
  <si>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</si>
  <si>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</si>
  <si>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</si>
  <si>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>05/08/2013</t>
  </si>
  <si>
    <t xml:space="preserve">MARFRIG     </t>
  </si>
  <si>
    <t>MRFG</t>
  </si>
  <si>
    <t xml:space="preserve">MARFRIG GLOBAL FOODS S.A.                         </t>
  </si>
  <si>
    <t>05/02/2013</t>
  </si>
  <si>
    <t xml:space="preserve">MELHOR SP   </t>
  </si>
  <si>
    <t>MSPA</t>
  </si>
  <si>
    <t xml:space="preserve">CIA MELHORAMENTOS DE SAO PAULO                    </t>
  </si>
  <si>
    <t>28/12/2012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</si>
  <si>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</si>
  <si>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</si>
  <si>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</si>
  <si>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</si>
  <si>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</si>
  <si>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</si>
  <si>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>03/08/2000</t>
  </si>
  <si>
    <t xml:space="preserve">MERC BRASIL </t>
  </si>
  <si>
    <t>BMEB</t>
  </si>
  <si>
    <t xml:space="preserve">BCO MERCANTIL DO BRASIL S.A.                      </t>
  </si>
  <si>
    <t>02/12/2013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</si>
  <si>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</si>
  <si>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</si>
  <si>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</si>
  <si>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</si>
  <si>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</si>
  <si>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</si>
  <si>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 xml:space="preserve">MET DUQUE   </t>
  </si>
  <si>
    <t>DUQE</t>
  </si>
  <si>
    <t xml:space="preserve">METALURGICA DUQUE S.A.                            </t>
  </si>
  <si>
    <t>MTIG</t>
  </si>
  <si>
    <t xml:space="preserve">METALGRAFICA IGUACU S.A.                          </t>
  </si>
  <si>
    <t>26/04/2011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</si>
  <si>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</si>
  <si>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</si>
  <si>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</si>
  <si>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</si>
  <si>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</si>
  <si>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</si>
  <si>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>07/04/2011</t>
  </si>
  <si>
    <t xml:space="preserve">METISA      </t>
  </si>
  <si>
    <t>MTSA</t>
  </si>
  <si>
    <t xml:space="preserve">METISA METALURGICA TIMBOENSE S.A.                 </t>
  </si>
  <si>
    <t>20/04/2010</t>
  </si>
  <si>
    <t>MGI PARTICIP</t>
  </si>
  <si>
    <t>MGIP</t>
  </si>
  <si>
    <t xml:space="preserve">MGI - MINAS GERAIS PARTICIPAÇÕES S.A.             </t>
  </si>
  <si>
    <t xml:space="preserve">MILLENNIUM  </t>
  </si>
  <si>
    <t>TIBR</t>
  </si>
  <si>
    <t xml:space="preserve">CRISTAL PIGMENTOS DO BRASIL S.A.                  </t>
  </si>
  <si>
    <t>28/01/2008</t>
  </si>
  <si>
    <t xml:space="preserve">MILLS       </t>
  </si>
  <si>
    <t>MILS</t>
  </si>
  <si>
    <t xml:space="preserve">MILLS ESTRUTURAS E SERVIÇOS DE ENGENHARIA S.A.    </t>
  </si>
  <si>
    <t>14/02/2014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</si>
  <si>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</si>
  <si>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</si>
  <si>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</si>
  <si>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</si>
  <si>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</si>
  <si>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</si>
  <si>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</si>
  <si>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</si>
  <si>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</si>
  <si>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</si>
  <si>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</si>
  <si>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>29/01/2014</t>
  </si>
  <si>
    <t xml:space="preserve">MONT ARANHA </t>
  </si>
  <si>
    <t>MOAR</t>
  </si>
  <si>
    <t xml:space="preserve">MONTEIRO ARANHA S.A.                              </t>
  </si>
  <si>
    <t>01/04/2013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</si>
  <si>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</si>
  <si>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</si>
  <si>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</si>
  <si>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</si>
  <si>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</si>
  <si>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</si>
  <si>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</si>
  <si>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</si>
  <si>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</si>
  <si>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>27/03/2013</t>
  </si>
  <si>
    <t xml:space="preserve">MULTIPLUS   </t>
  </si>
  <si>
    <t>MPLU</t>
  </si>
  <si>
    <t xml:space="preserve">MULTIPLUS S.A.                                    </t>
  </si>
  <si>
    <t>12/02/2014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</si>
  <si>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</si>
  <si>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</si>
  <si>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</si>
  <si>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</si>
  <si>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</si>
  <si>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 xml:space="preserve">NANTES PART </t>
  </si>
  <si>
    <t>NTES</t>
  </si>
  <si>
    <t xml:space="preserve">BELEZA PARTICIPAÇÕES S.A.                         </t>
  </si>
  <si>
    <t>26/07/2013</t>
  </si>
  <si>
    <t xml:space="preserve">NAOMI PART  </t>
  </si>
  <si>
    <t>NAOM</t>
  </si>
  <si>
    <t xml:space="preserve">NAOMI PARTICIPAÇÕES S.A.                          </t>
  </si>
  <si>
    <t>19/12/2012</t>
  </si>
  <si>
    <t xml:space="preserve">NATURA      </t>
  </si>
  <si>
    <t>NATU</t>
  </si>
  <si>
    <t xml:space="preserve">NATURA COSMETICOS S.A.                            </t>
  </si>
  <si>
    <t>31/08/2011</t>
  </si>
  <si>
    <t xml:space="preserve">NEOENERGIA  </t>
  </si>
  <si>
    <t>GNAN</t>
  </si>
  <si>
    <t xml:space="preserve">NEOENERGIA S.A.                                   </t>
  </si>
  <si>
    <t>14/07/2003</t>
  </si>
  <si>
    <t xml:space="preserve">NET         </t>
  </si>
  <si>
    <t>NETC</t>
  </si>
  <si>
    <t xml:space="preserve">NET SERVICOS DE COMUNICACAO S.A.                  </t>
  </si>
  <si>
    <t xml:space="preserve">NEWTEL PART </t>
  </si>
  <si>
    <t>NEWT</t>
  </si>
  <si>
    <t xml:space="preserve">NEWTEL PARTICIPACOES S.A.                         </t>
  </si>
  <si>
    <t>19/04/2010</t>
  </si>
  <si>
    <t xml:space="preserve">NISA PART   </t>
  </si>
  <si>
    <t>NISA</t>
  </si>
  <si>
    <t xml:space="preserve">NISA PARTICIPAÇÕES S.A.                           </t>
  </si>
  <si>
    <t>07/03/2014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</si>
  <si>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</si>
  <si>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</si>
  <si>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</si>
  <si>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</si>
  <si>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</si>
  <si>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</si>
  <si>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</si>
  <si>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</si>
  <si>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</si>
  <si>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26/06/2001</t>
  </si>
  <si>
    <t>NORTCQUIMICA</t>
  </si>
  <si>
    <t>NRTQ</t>
  </si>
  <si>
    <t xml:space="preserve">NORTEC QUÍMICA S.A.                               </t>
  </si>
  <si>
    <t>23/01/2013</t>
  </si>
  <si>
    <t>NOVA ACAO PA</t>
  </si>
  <si>
    <t>NSAM</t>
  </si>
  <si>
    <t xml:space="preserve">NOVA ACAO PARTICIPACOES S.A.                      </t>
  </si>
  <si>
    <t>22/06/2001</t>
  </si>
  <si>
    <t>NOVA SECURIT</t>
  </si>
  <si>
    <t>NSEC</t>
  </si>
  <si>
    <t xml:space="preserve">NOVA SECURITIZACAO S.A.                           </t>
  </si>
  <si>
    <t>27/10/2010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</si>
  <si>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</si>
  <si>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</si>
  <si>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</si>
  <si>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</si>
  <si>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</si>
  <si>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</si>
  <si>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</si>
  <si>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</si>
  <si>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</si>
  <si>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>20/03/2012</t>
  </si>
  <si>
    <t xml:space="preserve">ODERICH     </t>
  </si>
  <si>
    <t>ODER</t>
  </si>
  <si>
    <t xml:space="preserve">CONSERVAS ODERICH S.A.                            </t>
  </si>
  <si>
    <t>31/12/2005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</si>
  <si>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</si>
  <si>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</si>
  <si>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</si>
  <si>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</si>
  <si>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</si>
  <si>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>22/11/2012</t>
  </si>
  <si>
    <t xml:space="preserve">OI          </t>
  </si>
  <si>
    <t>OIBR</t>
  </si>
  <si>
    <t xml:space="preserve">OI S.A.                                           </t>
  </si>
  <si>
    <t>21/03/2013</t>
  </si>
  <si>
    <t>OPPORT ENERG</t>
  </si>
  <si>
    <t>OPHE</t>
  </si>
  <si>
    <t xml:space="preserve">OPPORTUNITY ENERGIA E PARTICIPACOES S.A.          </t>
  </si>
  <si>
    <t>12/09/2012</t>
  </si>
  <si>
    <t xml:space="preserve">OSX BRASIL  </t>
  </si>
  <si>
    <t>OSXB</t>
  </si>
  <si>
    <t xml:space="preserve">OSX BRASIL S.A.                                   </t>
  </si>
  <si>
    <t>24/07/2013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</si>
  <si>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</si>
  <si>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</si>
  <si>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</si>
  <si>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</si>
  <si>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</si>
  <si>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BPNM</t>
  </si>
  <si>
    <t xml:space="preserve">BCO PANAMERICANO S.A.                             </t>
  </si>
  <si>
    <t>12/06/2012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</si>
  <si>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</si>
  <si>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</si>
  <si>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</si>
  <si>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</si>
  <si>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</si>
  <si>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</si>
  <si>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</si>
  <si>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</si>
  <si>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</si>
  <si>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</si>
  <si>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</si>
  <si>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</si>
  <si>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>30/09/2013</t>
  </si>
  <si>
    <t xml:space="preserve">PATRIA SEC  </t>
  </si>
  <si>
    <t>NOOS</t>
  </si>
  <si>
    <t xml:space="preserve">PATRIA CIA SECURITIZADORA DE CRED IMOB            </t>
  </si>
  <si>
    <t>21/09/2011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</si>
  <si>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</si>
  <si>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</si>
  <si>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</si>
  <si>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</si>
  <si>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</si>
  <si>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</si>
  <si>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>19/09/2012</t>
  </si>
  <si>
    <t xml:space="preserve">PDG SECURIT </t>
  </si>
  <si>
    <t>PDGS</t>
  </si>
  <si>
    <t xml:space="preserve">PDG COMPANHIA SECURITIZADORA                      </t>
  </si>
  <si>
    <t>30/11/2013</t>
  </si>
  <si>
    <t>RPMG</t>
  </si>
  <si>
    <t xml:space="preserve">REFINARIA DE PETROLEOS MANGUINHOS S.A.            </t>
  </si>
  <si>
    <t>03/07/2013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</si>
  <si>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</si>
  <si>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</si>
  <si>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</si>
  <si>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</si>
  <si>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</si>
  <si>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</si>
  <si>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>13/01/2011</t>
  </si>
  <si>
    <t xml:space="preserve">PINE        </t>
  </si>
  <si>
    <t xml:space="preserve">BCO PINE S.A.                                     </t>
  </si>
  <si>
    <t>06/01/2014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</si>
  <si>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</si>
  <si>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</si>
  <si>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</si>
  <si>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</si>
  <si>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</si>
  <si>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>19/02/2013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</si>
  <si>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</si>
  <si>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</si>
  <si>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</si>
  <si>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</si>
  <si>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</si>
  <si>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 xml:space="preserve">BRASIL FOODSERVICE GROUP S.A. - BFG               </t>
  </si>
  <si>
    <t>PSSA</t>
  </si>
  <si>
    <t xml:space="preserve">PORTO SEGURO S.A.                                 </t>
  </si>
  <si>
    <t xml:space="preserve">PORTOBELLO  </t>
  </si>
  <si>
    <t>PTBL</t>
  </si>
  <si>
    <t xml:space="preserve">PORTOBELLO S.A.                                   </t>
  </si>
  <si>
    <t>POSI</t>
  </si>
  <si>
    <t xml:space="preserve">POSITIVO INFORMATICA S.A.                         </t>
  </si>
  <si>
    <t>25/03/2008</t>
  </si>
  <si>
    <t>PQ HOPI HARI</t>
  </si>
  <si>
    <t>PQTM</t>
  </si>
  <si>
    <t xml:space="preserve">HOPI HARI S.A.                                    </t>
  </si>
  <si>
    <t>18/06/2009</t>
  </si>
  <si>
    <t>PRO METALURG</t>
  </si>
  <si>
    <t>PMET</t>
  </si>
  <si>
    <t xml:space="preserve">PRÓ METALURGIA S.A.                               </t>
  </si>
  <si>
    <t>18/10/1999</t>
  </si>
  <si>
    <t xml:space="preserve">PROFARMA    </t>
  </si>
  <si>
    <t>PFRM</t>
  </si>
  <si>
    <t xml:space="preserve">PROFARMA DISTRIB PROD FARMACEUTICOS S.A.          </t>
  </si>
  <si>
    <t>06/12/2013</t>
  </si>
  <si>
    <t xml:space="preserve">PROMAN      </t>
  </si>
  <si>
    <t>PRMN</t>
  </si>
  <si>
    <t xml:space="preserve">PRODUTORES ENERGET.DE MANSO S.A.- PROMAN          </t>
  </si>
  <si>
    <t>19/10/2001</t>
  </si>
  <si>
    <t xml:space="preserve">PROMPT PART </t>
  </si>
  <si>
    <t>PRPT</t>
  </si>
  <si>
    <t xml:space="preserve">PROMPT PARTICIPACOES S.A.                         </t>
  </si>
  <si>
    <t xml:space="preserve">PROVIDENCIA </t>
  </si>
  <si>
    <t>PRVI</t>
  </si>
  <si>
    <t xml:space="preserve">CIA PROVIDENCIA INDUSTRIA E COMERCIO              </t>
  </si>
  <si>
    <t>06/09/2011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</si>
  <si>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</si>
  <si>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</si>
  <si>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</si>
  <si>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</si>
  <si>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</si>
  <si>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</si>
  <si>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07/11/2013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</si>
  <si>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</si>
  <si>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</si>
  <si>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</si>
  <si>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</si>
  <si>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</si>
  <si>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10/11/2011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</si>
  <si>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</si>
  <si>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</si>
  <si>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</si>
  <si>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</si>
  <si>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</si>
  <si>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</si>
  <si>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08/04/2010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</si>
  <si>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</si>
  <si>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</si>
  <si>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</si>
  <si>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</si>
  <si>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</si>
  <si>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</si>
  <si>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</si>
  <si>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</si>
  <si>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</si>
  <si>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21/12/2012</t>
  </si>
  <si>
    <t>REDE ENERGIA</t>
  </si>
  <si>
    <t>REDE</t>
  </si>
  <si>
    <t xml:space="preserve">REDE ENERGIA S.A.                                 </t>
  </si>
  <si>
    <t>30/06/2011</t>
  </si>
  <si>
    <t xml:space="preserve">REDENTOR    </t>
  </si>
  <si>
    <t>RDTR</t>
  </si>
  <si>
    <t xml:space="preserve">REDENTOR ENERGIA S.A.                             </t>
  </si>
  <si>
    <t>14/03/2011</t>
  </si>
  <si>
    <t xml:space="preserve">RENAR       </t>
  </si>
  <si>
    <t>RNAR</t>
  </si>
  <si>
    <t xml:space="preserve">RENAR MACAS S.A.                                  </t>
  </si>
  <si>
    <t xml:space="preserve">RENOVA      </t>
  </si>
  <si>
    <t>RNEW</t>
  </si>
  <si>
    <t xml:space="preserve">RENOVA ENERGIA S.A.                               </t>
  </si>
  <si>
    <t>26/02/2014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</si>
  <si>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</si>
  <si>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</si>
  <si>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</si>
  <si>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</si>
  <si>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</si>
  <si>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</si>
  <si>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</si>
  <si>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</si>
  <si>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05/05/2008</t>
  </si>
  <si>
    <t xml:space="preserve">RJCP EQUITY </t>
  </si>
  <si>
    <t>RJCP</t>
  </si>
  <si>
    <t xml:space="preserve">RJCP EQUITY S.A.                                  </t>
  </si>
  <si>
    <t>13/01/2014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</si>
  <si>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</si>
  <si>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</si>
  <si>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</si>
  <si>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</si>
  <si>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</si>
  <si>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</si>
  <si>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16/05/2013</t>
  </si>
  <si>
    <t>RDNI</t>
  </si>
  <si>
    <t xml:space="preserve">RODOBENS NEGOCIOS IMOBILIARIOS S.A.               </t>
  </si>
  <si>
    <t>15/02/2007</t>
  </si>
  <si>
    <t xml:space="preserve">ROSSI RESID </t>
  </si>
  <si>
    <t>RSID</t>
  </si>
  <si>
    <t xml:space="preserve">ROSSI RESIDENCIAL S.A.                            </t>
  </si>
  <si>
    <t>23/01/2014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</si>
  <si>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</si>
  <si>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</si>
  <si>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</si>
  <si>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</si>
  <si>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</si>
  <si>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</si>
  <si>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</si>
  <si>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</si>
  <si>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</si>
  <si>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>17/10/2013</t>
  </si>
  <si>
    <t xml:space="preserve">SANESALTO   </t>
  </si>
  <si>
    <t>SNST</t>
  </si>
  <si>
    <t xml:space="preserve">SANESALTO SANEAMENTO S.A.                         </t>
  </si>
  <si>
    <t>19/12/2006</t>
  </si>
  <si>
    <t xml:space="preserve">SANSUY      </t>
  </si>
  <si>
    <t>SNSY</t>
  </si>
  <si>
    <t xml:space="preserve">SANSUY S.A. INDUSTRIA DE PLASTICOS                </t>
  </si>
  <si>
    <t>28/03/1996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</si>
  <si>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</si>
  <si>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</si>
  <si>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</si>
  <si>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</si>
  <si>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</si>
  <si>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</si>
  <si>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</si>
  <si>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</si>
  <si>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</si>
  <si>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</si>
  <si>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</si>
  <si>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</si>
  <si>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</si>
  <si>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</si>
  <si>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>22/08/2013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</si>
  <si>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</si>
  <si>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</si>
  <si>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</si>
  <si>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</si>
  <si>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</si>
  <si>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31/07/2013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</si>
  <si>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</si>
  <si>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</si>
  <si>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</si>
  <si>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</si>
  <si>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</si>
  <si>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>02/10/2013</t>
  </si>
  <si>
    <t xml:space="preserve">SCHLOSSER   </t>
  </si>
  <si>
    <t>SCLO</t>
  </si>
  <si>
    <t xml:space="preserve">CIA INDUSTRIAL SCHLOSSER S.A.                     </t>
  </si>
  <si>
    <t>26/04/2006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</si>
  <si>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</si>
  <si>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</si>
  <si>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</si>
  <si>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</si>
  <si>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</si>
  <si>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>26/11/2004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</si>
  <si>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</si>
  <si>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</si>
  <si>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</si>
  <si>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</si>
  <si>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</si>
  <si>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</si>
  <si>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>30/08/2013</t>
  </si>
  <si>
    <t xml:space="preserve">SER EDUCA   </t>
  </si>
  <si>
    <t>SEER</t>
  </si>
  <si>
    <t xml:space="preserve">SER EDUCACIONAL S.A.                              </t>
  </si>
  <si>
    <t>22/11/2013</t>
  </si>
  <si>
    <t xml:space="preserve">SERGEN      </t>
  </si>
  <si>
    <t>SGEN</t>
  </si>
  <si>
    <t xml:space="preserve">SERGEN SERVICOS GERAIS DE ENG S.A.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</si>
  <si>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</si>
  <si>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</si>
  <si>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</si>
  <si>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</si>
  <si>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</si>
  <si>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</si>
  <si>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>11/08/2008</t>
  </si>
  <si>
    <t xml:space="preserve">SMILES      </t>
  </si>
  <si>
    <t>SMLE</t>
  </si>
  <si>
    <t xml:space="preserve">SMILES S.A.                                       </t>
  </si>
  <si>
    <t>07/05/2013</t>
  </si>
  <si>
    <t xml:space="preserve">SOFISA      </t>
  </si>
  <si>
    <t>SFSA</t>
  </si>
  <si>
    <t xml:space="preserve">BCO SOFISA S.A.                                   </t>
  </si>
  <si>
    <t>12/08/2010</t>
  </si>
  <si>
    <t>SOND</t>
  </si>
  <si>
    <t xml:space="preserve">SONDOTECNICA ENGENHARIA SOLOS S.A.                </t>
  </si>
  <si>
    <t>10/06/2013</t>
  </si>
  <si>
    <t xml:space="preserve">SOUZA CRUZ  </t>
  </si>
  <si>
    <t>CRUZ</t>
  </si>
  <si>
    <t xml:space="preserve">SOUZA CRUZ S.A.                                   </t>
  </si>
  <si>
    <t>18/03/2011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</si>
  <si>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</si>
  <si>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</si>
  <si>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</si>
  <si>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</si>
  <si>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</si>
  <si>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</si>
  <si>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>08/03/2013</t>
  </si>
  <si>
    <t xml:space="preserve">SPTURIS     </t>
  </si>
  <si>
    <t>AHEB</t>
  </si>
  <si>
    <t xml:space="preserve">SAO PAULO TURISMO S.A.                            </t>
  </si>
  <si>
    <t>30/11/2011</t>
  </si>
  <si>
    <t xml:space="preserve">SUBESTACAO  </t>
  </si>
  <si>
    <t>ELMT</t>
  </si>
  <si>
    <t xml:space="preserve">SUBESTACAO ELETROMETRO S.A.                       </t>
  </si>
  <si>
    <t>13/09/2011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</si>
  <si>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</si>
  <si>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</si>
  <si>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</si>
  <si>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</si>
  <si>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</si>
  <si>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</si>
  <si>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>01/07/2009</t>
  </si>
  <si>
    <t xml:space="preserve">SUL AMERICA </t>
  </si>
  <si>
    <t>SULA</t>
  </si>
  <si>
    <t xml:space="preserve">SUL AMERICA S.A.                                  </t>
  </si>
  <si>
    <t>25/11/2013</t>
  </si>
  <si>
    <t xml:space="preserve">SULTEPA     </t>
  </si>
  <si>
    <t>SULT</t>
  </si>
  <si>
    <t xml:space="preserve">CONSTRUTORA SULTEPA S.A.                          </t>
  </si>
  <si>
    <t>02/05/2008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</si>
  <si>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</si>
  <si>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</si>
  <si>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</si>
  <si>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</si>
  <si>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</si>
  <si>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</si>
  <si>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</si>
  <si>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</si>
  <si>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>04/12/2012</t>
  </si>
  <si>
    <t xml:space="preserve">TAIPE       </t>
  </si>
  <si>
    <t>TAIP</t>
  </si>
  <si>
    <t xml:space="preserve">TAIPE TRANCOSO EMPREENDIMENTOS S.A.               </t>
  </si>
  <si>
    <t xml:space="preserve">TARPON INV  </t>
  </si>
  <si>
    <t>TRPN</t>
  </si>
  <si>
    <t xml:space="preserve">TARPON INVESTIMENTOS S.A.                         </t>
  </si>
  <si>
    <t>27/02/2014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</si>
  <si>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</si>
  <si>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</si>
  <si>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</si>
  <si>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</si>
  <si>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</si>
  <si>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</si>
  <si>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</si>
  <si>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</si>
  <si>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>26/04/2002</t>
  </si>
  <si>
    <t xml:space="preserve">TECHNOS     </t>
  </si>
  <si>
    <t>TECN</t>
  </si>
  <si>
    <t xml:space="preserve">TECHNOS S.A.                                      </t>
  </si>
  <si>
    <t>28/05/2013</t>
  </si>
  <si>
    <t xml:space="preserve">TECNISA     </t>
  </si>
  <si>
    <t>TCSA</t>
  </si>
  <si>
    <t xml:space="preserve">TECNISA S.A.                                      </t>
  </si>
  <si>
    <t>25/02/2014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</si>
  <si>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</si>
  <si>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</si>
  <si>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</si>
  <si>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</si>
  <si>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</si>
  <si>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</si>
  <si>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</si>
  <si>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</si>
  <si>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</si>
  <si>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>16/12/2008</t>
  </si>
  <si>
    <t xml:space="preserve">TEKA        </t>
  </si>
  <si>
    <t xml:space="preserve">TEKA-TECELAGEM KUEHNRICH S.A.                     </t>
  </si>
  <si>
    <t>30/05/2012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</si>
  <si>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</si>
  <si>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</si>
  <si>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</si>
  <si>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</si>
  <si>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</si>
  <si>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</si>
  <si>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28/06/2013</t>
  </si>
  <si>
    <t>VIVT</t>
  </si>
  <si>
    <t xml:space="preserve">TELEFÔNICA BRASIL S.A                             </t>
  </si>
  <si>
    <t>TELEMAR PART</t>
  </si>
  <si>
    <t>TLMP</t>
  </si>
  <si>
    <t xml:space="preserve">TELEMAR PARTICIPACOES S.A.                        </t>
  </si>
  <si>
    <t xml:space="preserve">TELINVEST   </t>
  </si>
  <si>
    <t>TLVT</t>
  </si>
  <si>
    <t xml:space="preserve">TELINVEST S.A.                                    </t>
  </si>
  <si>
    <t xml:space="preserve">TEMPO PART  </t>
  </si>
  <si>
    <t>TEMP</t>
  </si>
  <si>
    <t xml:space="preserve">TEMPO PARTICIPACOES S.A.                          </t>
  </si>
  <si>
    <t xml:space="preserve">TEREOS      </t>
  </si>
  <si>
    <t>TERI</t>
  </si>
  <si>
    <t xml:space="preserve">TEREOS INTERNACIONAL S.A.                         </t>
  </si>
  <si>
    <t>07/08/2012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</si>
  <si>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</si>
  <si>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</si>
  <si>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</si>
  <si>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</si>
  <si>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</si>
  <si>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</si>
  <si>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</si>
  <si>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</si>
  <si>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</si>
  <si>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</si>
  <si>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</si>
  <si>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</si>
  <si>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</si>
  <si>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</si>
  <si>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24/10/2011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</si>
  <si>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</si>
  <si>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</si>
  <si>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</si>
  <si>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</si>
  <si>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</si>
  <si>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</si>
  <si>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</si>
  <si>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</si>
  <si>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09/11/2005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</si>
  <si>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</si>
  <si>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</si>
  <si>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</si>
  <si>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</si>
  <si>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</si>
  <si>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</si>
  <si>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</si>
  <si>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</si>
  <si>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>16/01/2013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</si>
  <si>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</si>
  <si>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</si>
  <si>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</si>
  <si>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</si>
  <si>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</si>
  <si>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>13/08/2013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</si>
  <si>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</si>
  <si>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</si>
  <si>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</si>
  <si>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</si>
  <si>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</si>
  <si>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>31/01/2014</t>
  </si>
  <si>
    <t xml:space="preserve">UNI CIDADE  </t>
  </si>
  <si>
    <t>UNCI</t>
  </si>
  <si>
    <t xml:space="preserve">UNI CIDADE SP TRUST DE RECEBIVEIS S.A.            </t>
  </si>
  <si>
    <t xml:space="preserve">UNICASA     </t>
  </si>
  <si>
    <t>UCAS</t>
  </si>
  <si>
    <t xml:space="preserve">UNICASA INDÚSTRIA DE MÓVEIS S.A.                  </t>
  </si>
  <si>
    <t>26/04/2012</t>
  </si>
  <si>
    <t xml:space="preserve">UNIDAS      </t>
  </si>
  <si>
    <t>UNID</t>
  </si>
  <si>
    <t xml:space="preserve">UNIDAS S.A.                                       </t>
  </si>
  <si>
    <t>22/07/2013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</si>
  <si>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</si>
  <si>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</si>
  <si>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</si>
  <si>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</si>
  <si>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</si>
  <si>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</si>
  <si>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>29/03/2004</t>
  </si>
  <si>
    <t xml:space="preserve">USIMINAS    </t>
  </si>
  <si>
    <t>USIM</t>
  </si>
  <si>
    <t xml:space="preserve">USINAS SID DE MINAS GERAIS S.A.-USIMINAS          </t>
  </si>
  <si>
    <t>02/12/2010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</si>
  <si>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</si>
  <si>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</si>
  <si>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</si>
  <si>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</si>
  <si>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</si>
  <si>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>18/05/2011</t>
  </si>
  <si>
    <t xml:space="preserve">VALETRON    </t>
  </si>
  <si>
    <t>VLTR</t>
  </si>
  <si>
    <t xml:space="preserve">VALETRON S.A.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</si>
  <si>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</si>
  <si>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</si>
  <si>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</si>
  <si>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</si>
  <si>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</si>
  <si>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</si>
  <si>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</si>
  <si>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</si>
  <si>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</si>
  <si>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</si>
  <si>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</si>
  <si>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</si>
  <si>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</si>
  <si>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</si>
  <si>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</si>
  <si>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>01/11/2011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</si>
  <si>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</si>
  <si>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</si>
  <si>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</si>
  <si>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</si>
  <si>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</si>
  <si>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</si>
  <si>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</si>
  <si>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</si>
  <si>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</si>
  <si>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</si>
  <si>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</si>
  <si>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</si>
  <si>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</si>
  <si>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</si>
  <si>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</si>
  <si>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</si>
  <si>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</si>
  <si>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</si>
  <si>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>20/09/2006</t>
  </si>
  <si>
    <t xml:space="preserve">WLM IND COM </t>
  </si>
  <si>
    <t>SGAS</t>
  </si>
  <si>
    <t xml:space="preserve">WLM - INDUSTRIA E COMERCIO S.A.                   </t>
  </si>
  <si>
    <t>06/04/2011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</si>
  <si>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</si>
  <si>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</si>
  <si>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</si>
  <si>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</si>
  <si>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</si>
  <si>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</si>
  <si>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>12/12/2012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</si>
  <si>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</si>
  <si>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</si>
  <si>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</si>
  <si>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</si>
  <si>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</si>
  <si>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</si>
  <si>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</si>
  <si>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</si>
  <si>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</si>
  <si>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</si>
  <si>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</si>
  <si>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</si>
  <si>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</si>
  <si>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</si>
  <si>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Média JCP</t>
  </si>
  <si>
    <t>Prev JPC/Ação</t>
  </si>
  <si>
    <t>Prev Provento</t>
  </si>
  <si>
    <t>Juros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</si>
  <si>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</si>
  <si>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</si>
  <si>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</si>
  <si>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>11.62</t>
  </si>
  <si>
    <t>0.33</t>
  </si>
  <si>
    <t>22.29</t>
  </si>
  <si>
    <t>22.88</t>
  </si>
  <si>
    <t>33.60</t>
  </si>
  <si>
    <t>33.33</t>
  </si>
  <si>
    <t>33.18</t>
  </si>
  <si>
    <t>30.70</t>
  </si>
  <si>
    <t>30.74</t>
  </si>
  <si>
    <t>30.95</t>
  </si>
  <si>
    <t>30.34</t>
  </si>
  <si>
    <t>46.49</t>
  </si>
  <si>
    <t>7.81</t>
  </si>
  <si>
    <t>7.74</t>
  </si>
  <si>
    <t>1.05</t>
  </si>
  <si>
    <t>25.07</t>
  </si>
  <si>
    <t>5.63</t>
  </si>
  <si>
    <t>24.95</t>
  </si>
  <si>
    <t>20.33</t>
  </si>
  <si>
    <t>24.72</t>
  </si>
  <si>
    <t>26.12</t>
  </si>
  <si>
    <t>26.39</t>
  </si>
  <si>
    <t>16.13</t>
  </si>
  <si>
    <t>16.00</t>
  </si>
  <si>
    <t>15.95</t>
  </si>
  <si>
    <t>15.96</t>
  </si>
  <si>
    <t>15.39</t>
  </si>
  <si>
    <t>15.23</t>
  </si>
  <si>
    <t>15.69</t>
  </si>
  <si>
    <t>15.12</t>
  </si>
  <si>
    <t>36.18</t>
  </si>
  <si>
    <t>36.26</t>
  </si>
  <si>
    <t>36.43</t>
  </si>
  <si>
    <t>18.42</t>
  </si>
  <si>
    <t>20.93</t>
  </si>
  <si>
    <t>21.13</t>
  </si>
  <si>
    <t>21.30</t>
  </si>
  <si>
    <t>20.92</t>
  </si>
  <si>
    <t>29.10</t>
  </si>
  <si>
    <t>29.55</t>
  </si>
  <si>
    <t>29.66</t>
  </si>
  <si>
    <t>29.04</t>
  </si>
  <si>
    <t>34.32</t>
  </si>
  <si>
    <t>35.96</t>
  </si>
  <si>
    <t>36.30</t>
  </si>
  <si>
    <t>34.11</t>
  </si>
  <si>
    <t>9.87</t>
  </si>
  <si>
    <t>9.08</t>
  </si>
  <si>
    <t>9.09</t>
  </si>
  <si>
    <t>8.89</t>
  </si>
  <si>
    <t>6.43</t>
  </si>
  <si>
    <t>6.63</t>
  </si>
  <si>
    <t>6.28</t>
  </si>
  <si>
    <t>10.76</t>
  </si>
  <si>
    <t>10.95</t>
  </si>
  <si>
    <t>5.49</t>
  </si>
  <si>
    <t>9.76</t>
  </si>
  <si>
    <t>9.72</t>
  </si>
  <si>
    <t>15.19</t>
  </si>
  <si>
    <t>19.96</t>
  </si>
  <si>
    <t>20.18</t>
  </si>
  <si>
    <t>19.83</t>
  </si>
  <si>
    <t>12.10</t>
  </si>
  <si>
    <t>12.59</t>
  </si>
  <si>
    <t>12.90</t>
  </si>
  <si>
    <t>12.08</t>
  </si>
  <si>
    <t>53.99</t>
  </si>
  <si>
    <t>15.58</t>
  </si>
  <si>
    <t>15.65</t>
  </si>
  <si>
    <t>15.68</t>
  </si>
  <si>
    <t>15.46</t>
  </si>
  <si>
    <t>17.84</t>
  </si>
  <si>
    <t>9.69</t>
  </si>
  <si>
    <t>9.07</t>
  </si>
  <si>
    <t>9.17</t>
  </si>
  <si>
    <t>31.29</t>
  </si>
  <si>
    <t>31.36</t>
  </si>
  <si>
    <t>31.40</t>
  </si>
  <si>
    <t>33.46</t>
  </si>
  <si>
    <t>33.22</t>
  </si>
  <si>
    <t>33.11</t>
  </si>
  <si>
    <t>2.34</t>
  </si>
  <si>
    <t>2.29</t>
  </si>
  <si>
    <t>18.52</t>
  </si>
  <si>
    <t>19.18</t>
  </si>
  <si>
    <t>18.21</t>
  </si>
  <si>
    <t>10.98</t>
  </si>
  <si>
    <t>33.66</t>
  </si>
  <si>
    <t>33.09</t>
  </si>
  <si>
    <t>3.19</t>
  </si>
  <si>
    <t>5.51</t>
  </si>
  <si>
    <t>20.47</t>
  </si>
  <si>
    <t>20.58</t>
  </si>
  <si>
    <t>21.25</t>
  </si>
  <si>
    <t>2.77</t>
  </si>
  <si>
    <t>19.59</t>
  </si>
  <si>
    <t>19.65</t>
  </si>
  <si>
    <t>18.58</t>
  </si>
  <si>
    <t>35.62</t>
  </si>
  <si>
    <t>34.92</t>
  </si>
  <si>
    <t>36.22</t>
  </si>
  <si>
    <t>34.87</t>
  </si>
  <si>
    <t>24.51</t>
  </si>
  <si>
    <t>23.87</t>
  </si>
  <si>
    <t>0.63</t>
  </si>
  <si>
    <t>17.75</t>
  </si>
  <si>
    <t>18.41</t>
  </si>
  <si>
    <t>5.95</t>
  </si>
  <si>
    <t>24.30</t>
  </si>
  <si>
    <t>24.18</t>
  </si>
  <si>
    <t>24.69</t>
  </si>
  <si>
    <t>24.04</t>
  </si>
  <si>
    <t>16.51</t>
  </si>
  <si>
    <t>19.60</t>
  </si>
  <si>
    <t>19.68</t>
  </si>
  <si>
    <t>19.31</t>
  </si>
  <si>
    <t>46.70</t>
  </si>
  <si>
    <t>45.34</t>
  </si>
  <si>
    <t>47.13</t>
  </si>
  <si>
    <t>45.27</t>
  </si>
  <si>
    <t>16.68</t>
  </si>
  <si>
    <t>13.96</t>
  </si>
  <si>
    <t>13.78</t>
  </si>
  <si>
    <t>17.67</t>
  </si>
  <si>
    <t>18.04</t>
  </si>
  <si>
    <t>18.26</t>
  </si>
  <si>
    <t>10.88</t>
  </si>
  <si>
    <t>18.70</t>
  </si>
  <si>
    <t>1.21</t>
  </si>
  <si>
    <t>71.47</t>
  </si>
  <si>
    <t>71.16</t>
  </si>
  <si>
    <t>71.88</t>
  </si>
  <si>
    <t>70.66</t>
  </si>
  <si>
    <t>6.64</t>
  </si>
  <si>
    <t>3.70</t>
  </si>
  <si>
    <t>26.67</t>
  </si>
  <si>
    <t>34.98</t>
  </si>
  <si>
    <t>34.94</t>
  </si>
  <si>
    <t>34.01</t>
  </si>
  <si>
    <t>27.10</t>
  </si>
  <si>
    <t>27.46</t>
  </si>
  <si>
    <t>8.42</t>
  </si>
  <si>
    <t>20.71</t>
  </si>
  <si>
    <t>21.45</t>
  </si>
  <si>
    <t>7.65</t>
  </si>
  <si>
    <t>3.51</t>
  </si>
  <si>
    <t>3.43</t>
  </si>
  <si>
    <t>3.53</t>
  </si>
  <si>
    <t>3.35</t>
  </si>
  <si>
    <t>5.06</t>
  </si>
  <si>
    <t>5.12</t>
  </si>
  <si>
    <t>48.25</t>
  </si>
  <si>
    <t>48.30</t>
  </si>
  <si>
    <t>48.97</t>
  </si>
  <si>
    <t>14.97</t>
  </si>
  <si>
    <t>15.05</t>
  </si>
  <si>
    <t>14.52</t>
  </si>
  <si>
    <t>15.57</t>
  </si>
  <si>
    <t>15.20</t>
  </si>
  <si>
    <t>8.02</t>
  </si>
  <si>
    <t>7.94</t>
  </si>
  <si>
    <t>54.32</t>
  </si>
  <si>
    <t>7.93</t>
  </si>
  <si>
    <t>32.70</t>
  </si>
  <si>
    <t>32.53</t>
  </si>
  <si>
    <t>32.79</t>
  </si>
  <si>
    <t>32.32</t>
  </si>
  <si>
    <t>30.90</t>
  </si>
  <si>
    <t>30.99</t>
  </si>
  <si>
    <t>30.82</t>
  </si>
  <si>
    <t>15.78</t>
  </si>
  <si>
    <t>15.08</t>
  </si>
  <si>
    <t>12.95</t>
  </si>
  <si>
    <t>13.10</t>
  </si>
  <si>
    <t>12.89</t>
  </si>
  <si>
    <t>55.03</t>
  </si>
  <si>
    <t>54.61</t>
  </si>
  <si>
    <t>55.94</t>
  </si>
  <si>
    <t>54.11</t>
  </si>
  <si>
    <t>0.59</t>
  </si>
  <si>
    <t>28.09</t>
  </si>
  <si>
    <t>27.79</t>
  </si>
  <si>
    <t>28.17</t>
  </si>
  <si>
    <t>40.51</t>
  </si>
  <si>
    <t>40.74</t>
  </si>
  <si>
    <t>40.80</t>
  </si>
  <si>
    <t>47.00</t>
  </si>
  <si>
    <t>47.56</t>
  </si>
  <si>
    <t>47.60</t>
  </si>
  <si>
    <t>46.65</t>
  </si>
  <si>
    <t>1.12</t>
  </si>
  <si>
    <t>41.13</t>
  </si>
  <si>
    <t>41.50</t>
  </si>
  <si>
    <t>41.89</t>
  </si>
  <si>
    <t>46.71</t>
  </si>
  <si>
    <t>49.12</t>
  </si>
  <si>
    <t>49.29</t>
  </si>
  <si>
    <t>9.16</t>
  </si>
  <si>
    <t>9.15</t>
  </si>
  <si>
    <t>10.02</t>
  </si>
  <si>
    <t>8.12</t>
  </si>
  <si>
    <t>6.70</t>
  </si>
  <si>
    <t>3.93</t>
  </si>
  <si>
    <t>26.52</t>
  </si>
  <si>
    <t>26.92</t>
  </si>
  <si>
    <t>27.39</t>
  </si>
  <si>
    <t>0.87</t>
  </si>
  <si>
    <t>0.88</t>
  </si>
  <si>
    <t>16.32</t>
  </si>
  <si>
    <t>20.82</t>
  </si>
  <si>
    <t>20.46</t>
  </si>
  <si>
    <t>10.13</t>
  </si>
  <si>
    <t>9.88</t>
  </si>
  <si>
    <t>10.31</t>
  </si>
  <si>
    <t>14.96</t>
  </si>
  <si>
    <t>24.79</t>
  </si>
  <si>
    <t>24.91</t>
  </si>
  <si>
    <t>25.16</t>
  </si>
  <si>
    <t>24.78</t>
  </si>
  <si>
    <t>11.77</t>
  </si>
  <si>
    <t>11.88</t>
  </si>
  <si>
    <t>14.69</t>
  </si>
  <si>
    <t>14.33</t>
  </si>
  <si>
    <t>13.82</t>
  </si>
  <si>
    <t>17.01</t>
  </si>
  <si>
    <t>17.37</t>
  </si>
  <si>
    <t>16.96</t>
  </si>
  <si>
    <t>16.66</t>
  </si>
  <si>
    <t>17.06</t>
  </si>
  <si>
    <t>16.45</t>
  </si>
  <si>
    <t>0.23</t>
  </si>
  <si>
    <t>11.55</t>
  </si>
  <si>
    <t>11.27</t>
  </si>
  <si>
    <t>13.98</t>
  </si>
  <si>
    <t>14.29</t>
  </si>
  <si>
    <t>16.21</t>
  </si>
  <si>
    <t>16.42</t>
  </si>
  <si>
    <t>16.19</t>
  </si>
  <si>
    <t>45.43</t>
  </si>
  <si>
    <t>46.25</t>
  </si>
  <si>
    <t>45.09</t>
  </si>
  <si>
    <t>0.56</t>
  </si>
  <si>
    <t>2.64</t>
  </si>
  <si>
    <t>2.54</t>
  </si>
  <si>
    <t>4.21</t>
  </si>
  <si>
    <t>37.12</t>
  </si>
  <si>
    <t>37.57</t>
  </si>
  <si>
    <t>37.94</t>
  </si>
  <si>
    <t>36.96</t>
  </si>
  <si>
    <t>9.19</t>
  </si>
  <si>
    <t>98.49</t>
  </si>
  <si>
    <t>98.81</t>
  </si>
  <si>
    <t>102.10</t>
  </si>
  <si>
    <t>98.02</t>
  </si>
  <si>
    <t>18.81</t>
  </si>
  <si>
    <t>18.82</t>
  </si>
  <si>
    <t>17.50</t>
  </si>
  <si>
    <t>167.99</t>
  </si>
  <si>
    <t>2.43</t>
  </si>
  <si>
    <t>22.61</t>
  </si>
  <si>
    <t>22.42</t>
  </si>
  <si>
    <t>18.45</t>
  </si>
  <si>
    <t>2.56</t>
  </si>
  <si>
    <t>2.69</t>
  </si>
  <si>
    <t>3.77</t>
  </si>
  <si>
    <t>35.24</t>
  </si>
  <si>
    <t>34.64</t>
  </si>
  <si>
    <t>35.60</t>
  </si>
  <si>
    <t>34.25</t>
  </si>
  <si>
    <t>9.43</t>
  </si>
  <si>
    <t>8.96</t>
  </si>
  <si>
    <t>10.28</t>
  </si>
  <si>
    <t>10.70</t>
  </si>
  <si>
    <t>27.70</t>
  </si>
  <si>
    <t>25.87</t>
  </si>
  <si>
    <t>12.52</t>
  </si>
  <si>
    <t>12.67</t>
  </si>
  <si>
    <t>14.78</t>
  </si>
  <si>
    <t>25.31</t>
  </si>
  <si>
    <t>1.46</t>
  </si>
  <si>
    <t>339.99</t>
  </si>
  <si>
    <t>2.21</t>
  </si>
  <si>
    <t>2.19</t>
  </si>
  <si>
    <t>17.39</t>
  </si>
  <si>
    <t>3.26</t>
  </si>
  <si>
    <t>2.08</t>
  </si>
  <si>
    <t>4.95</t>
  </si>
  <si>
    <t>15.29</t>
  </si>
  <si>
    <t>13.15</t>
  </si>
  <si>
    <t>9.55</t>
  </si>
  <si>
    <t>7.33</t>
  </si>
  <si>
    <t>7.41</t>
  </si>
  <si>
    <t>7.18</t>
  </si>
  <si>
    <t>27.59</t>
  </si>
  <si>
    <t>27.80</t>
  </si>
  <si>
    <t>27.89</t>
  </si>
  <si>
    <t>27.54</t>
  </si>
  <si>
    <t>3.32</t>
  </si>
  <si>
    <t>3.34</t>
  </si>
  <si>
    <t>91.47</t>
  </si>
  <si>
    <t>90.67</t>
  </si>
  <si>
    <t>93.00</t>
  </si>
  <si>
    <t>90.32</t>
  </si>
  <si>
    <t>86.47</t>
  </si>
  <si>
    <t>86.59</t>
  </si>
  <si>
    <t>85.76</t>
  </si>
  <si>
    <t>27.24</t>
  </si>
  <si>
    <t>27.20</t>
  </si>
  <si>
    <t>5.98</t>
  </si>
  <si>
    <t>62.60</t>
  </si>
  <si>
    <t>62.74</t>
  </si>
  <si>
    <t>63.72</t>
  </si>
  <si>
    <t>62.20</t>
  </si>
  <si>
    <t>6.56</t>
  </si>
  <si>
    <t>6.60</t>
  </si>
  <si>
    <t>6.46</t>
  </si>
  <si>
    <t>7.97</t>
  </si>
  <si>
    <t>27.63</t>
  </si>
  <si>
    <t>1.36</t>
  </si>
  <si>
    <t>1.39</t>
  </si>
  <si>
    <t>11.40</t>
  </si>
  <si>
    <t>33.02</t>
  </si>
  <si>
    <t>33.06</t>
  </si>
  <si>
    <t>32.42</t>
  </si>
  <si>
    <t>1.75</t>
  </si>
  <si>
    <t>16.39</t>
  </si>
  <si>
    <t>15.84</t>
  </si>
  <si>
    <t>0.35</t>
  </si>
  <si>
    <t>7.75</t>
  </si>
  <si>
    <t>7.67</t>
  </si>
  <si>
    <t>14.81</t>
  </si>
  <si>
    <t>4.17</t>
  </si>
  <si>
    <t>2.96</t>
  </si>
  <si>
    <t>2.91</t>
  </si>
  <si>
    <t>24.06</t>
  </si>
  <si>
    <t>24.15</t>
  </si>
  <si>
    <t>6.62</t>
  </si>
  <si>
    <t>13.59</t>
  </si>
  <si>
    <t>18.75</t>
  </si>
  <si>
    <t>15.59</t>
  </si>
  <si>
    <t>4.92</t>
  </si>
  <si>
    <t>13.53</t>
  </si>
  <si>
    <t>20.08</t>
  </si>
  <si>
    <t>11.11</t>
  </si>
  <si>
    <t>14.01</t>
  </si>
  <si>
    <t>36.69</t>
  </si>
  <si>
    <t>23.76</t>
  </si>
  <si>
    <t>24.22</t>
  </si>
  <si>
    <t>8.07</t>
  </si>
  <si>
    <t>12.60</t>
  </si>
  <si>
    <t>12.69</t>
  </si>
  <si>
    <t>91.54</t>
  </si>
  <si>
    <t>22.78</t>
  </si>
  <si>
    <t>22.62</t>
  </si>
  <si>
    <t>16.59</t>
  </si>
  <si>
    <t>19.10</t>
  </si>
  <si>
    <t>8.54</t>
  </si>
  <si>
    <t>33.80</t>
  </si>
  <si>
    <t>31.54</t>
  </si>
  <si>
    <t>31.03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</si>
</sst>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  <numFmt numFmtId="171" formatCode="_-* #,##0.00000_-;\-* #,##0.00000_-;_-* &quot;-&quot;??_-;_-@_-"/>
    <numFmt numFmtId="172" formatCode="#,##0.00000_);\(#,##0.00000\)"/>
    <numFmt numFmtId="175" formatCode="0.000000000"/>
    <numFmt numFmtId="181" formatCode="###,###,###,###,##0.00"/>
    <numFmt numFmtId="182" formatCode="###,###,###,###,##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u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9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0" fontId="2" fillId="0" borderId="0" xfId="0" applyNumberFormat="1" applyFont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2" fillId="0" borderId="0" xfId="0" applyNumberFormat="1" applyFont="1"/>
    <xf numFmtId="167" fontId="2" fillId="0" borderId="0" xfId="2" applyNumberFormat="1" applyFont="1" applyBorder="1"/>
    <xf numFmtId="2" fontId="2" fillId="0" borderId="0" xfId="0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8" fillId="0" borderId="0" xfId="5" applyNumberFormat="1" applyFont="1" applyBorder="1" applyAlignment="1" applyProtection="1"/>
    <xf numFmtId="0" fontId="8" fillId="0" borderId="0" xfId="5" applyNumberFormat="1" applyFont="1" applyAlignment="1" applyProtection="1"/>
    <xf numFmtId="168" fontId="2" fillId="0" borderId="0" xfId="0" applyNumberFormat="1" applyFont="1"/>
    <xf numFmtId="0" fontId="8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70" fontId="2" fillId="0" borderId="0" xfId="2" applyNumberFormat="1" applyFont="1"/>
    <xf numFmtId="170" fontId="2" fillId="0" borderId="0" xfId="2" applyNumberFormat="1" applyFont="1" applyBorder="1"/>
    <xf numFmtId="9" fontId="2" fillId="0" borderId="0" xfId="3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14" fontId="2" fillId="0" borderId="0" xfId="2" applyNumberFormat="1" applyFont="1"/>
    <xf numFmtId="164" fontId="2" fillId="0" borderId="0" xfId="0" applyNumberFormat="1" applyFont="1"/>
    <xf numFmtId="0" fontId="10" fillId="0" borderId="0" xfId="0" applyFont="1"/>
    <xf numFmtId="0" fontId="10" fillId="0" borderId="0" xfId="0" applyNumberFormat="1" applyFont="1"/>
    <xf numFmtId="0" fontId="10" fillId="0" borderId="0" xfId="2" applyNumberFormat="1" applyFont="1"/>
    <xf numFmtId="165" fontId="10" fillId="0" borderId="0" xfId="2" applyFont="1"/>
    <xf numFmtId="167" fontId="10" fillId="0" borderId="0" xfId="1" applyNumberFormat="1" applyFont="1"/>
    <xf numFmtId="9" fontId="10" fillId="0" borderId="0" xfId="3" applyNumberFormat="1" applyFont="1"/>
    <xf numFmtId="0" fontId="10" fillId="0" borderId="0" xfId="3" applyNumberFormat="1" applyFont="1"/>
    <xf numFmtId="10" fontId="10" fillId="0" borderId="0" xfId="3" applyNumberFormat="1" applyFont="1"/>
    <xf numFmtId="44" fontId="10" fillId="0" borderId="0" xfId="3" applyNumberFormat="1" applyFont="1"/>
    <xf numFmtId="44" fontId="10" fillId="0" borderId="0" xfId="0" applyNumberFormat="1" applyFont="1"/>
    <xf numFmtId="165" fontId="10" fillId="0" borderId="0" xfId="0" applyNumberFormat="1" applyFont="1"/>
    <xf numFmtId="165" fontId="10" fillId="0" borderId="0" xfId="2" applyNumberFormat="1" applyFont="1"/>
    <xf numFmtId="170" fontId="10" fillId="0" borderId="0" xfId="0" applyNumberFormat="1" applyFont="1"/>
    <xf numFmtId="170" fontId="10" fillId="0" borderId="0" xfId="2" applyNumberFormat="1" applyFont="1"/>
    <xf numFmtId="165" fontId="11" fillId="0" borderId="0" xfId="0" applyNumberFormat="1" applyFont="1"/>
    <xf numFmtId="9" fontId="10" fillId="0" borderId="0" xfId="0" applyNumberFormat="1" applyFont="1"/>
    <xf numFmtId="10" fontId="10" fillId="0" borderId="0" xfId="0" applyNumberFormat="1" applyFont="1"/>
    <xf numFmtId="165" fontId="2" fillId="0" borderId="0" xfId="1" applyNumberFormat="1" applyFont="1"/>
    <xf numFmtId="0" fontId="12" fillId="0" borderId="0" xfId="5" applyNumberFormat="1" applyFont="1" applyAlignment="1" applyProtection="1"/>
    <xf numFmtId="0" fontId="12" fillId="0" borderId="0" xfId="5" applyNumberFormat="1" applyFont="1" applyBorder="1" applyAlignment="1" applyProtection="1"/>
    <xf numFmtId="2" fontId="2" fillId="0" borderId="0" xfId="2" applyNumberFormat="1" applyFont="1"/>
    <xf numFmtId="2" fontId="2" fillId="0" borderId="0" xfId="2" applyNumberFormat="1" applyFont="1" applyBorder="1"/>
    <xf numFmtId="2" fontId="10" fillId="0" borderId="0" xfId="0" applyNumberFormat="1" applyFont="1"/>
    <xf numFmtId="165" fontId="0" fillId="0" borderId="0" xfId="0" applyNumberFormat="1" applyFont="1"/>
    <xf numFmtId="165" fontId="10" fillId="0" borderId="0" xfId="3" applyNumberFormat="1" applyFont="1"/>
    <xf numFmtId="14" fontId="2" fillId="0" borderId="0" xfId="2" applyNumberFormat="1" applyFont="1" applyBorder="1"/>
    <xf numFmtId="44" fontId="2" fillId="0" borderId="0" xfId="1" applyNumberFormat="1" applyFont="1" applyBorder="1"/>
    <xf numFmtId="168" fontId="2" fillId="0" borderId="0" xfId="0" applyNumberFormat="1" applyFont="1" applyBorder="1"/>
    <xf numFmtId="171" fontId="2" fillId="0" borderId="0" xfId="1" applyNumberFormat="1" applyFont="1" applyBorder="1"/>
    <xf numFmtId="0" fontId="2" fillId="0" borderId="0" xfId="1" applyNumberFormat="1" applyFont="1" applyBorder="1"/>
    <xf numFmtId="172" fontId="0" fillId="0" borderId="0" xfId="0" applyNumberFormat="1"/>
    <xf numFmtId="44" fontId="2" fillId="0" borderId="2" xfId="0" applyNumberFormat="1" applyFont="1" applyBorder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2" fillId="3" borderId="3" xfId="1" applyNumberFormat="1" applyFont="1" applyFill="1" applyBorder="1"/>
    <xf numFmtId="0" fontId="2" fillId="0" borderId="3" xfId="1" applyNumberFormat="1" applyFont="1" applyBorder="1"/>
    <xf numFmtId="0" fontId="2" fillId="0" borderId="2" xfId="1" applyNumberFormat="1" applyFont="1" applyBorder="1"/>
    <xf numFmtId="0" fontId="14" fillId="3" borderId="3" xfId="0" applyFont="1" applyFill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3" borderId="3" xfId="0" applyFont="1" applyFill="1" applyBorder="1" applyAlignment="1"/>
    <xf numFmtId="0" fontId="14" fillId="0" borderId="3" xfId="0" applyFont="1" applyBorder="1" applyAlignment="1"/>
    <xf numFmtId="0" fontId="14" fillId="0" borderId="0" xfId="0" applyFont="1" applyBorder="1" applyAlignment="1"/>
    <xf numFmtId="0" fontId="14" fillId="0" borderId="0" xfId="0" applyFont="1" applyBorder="1" applyAlignment="1">
      <alignment horizontal="center"/>
    </xf>
    <xf numFmtId="0" fontId="15" fillId="4" borderId="3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71" fontId="15" fillId="4" borderId="3" xfId="1" applyNumberFormat="1" applyFont="1" applyFill="1" applyBorder="1" applyAlignment="1">
      <alignment horizontal="left" vertical="top"/>
    </xf>
    <xf numFmtId="171" fontId="2" fillId="0" borderId="0" xfId="1" applyNumberFormat="1" applyFont="1" applyAlignment="1"/>
    <xf numFmtId="165" fontId="2" fillId="0" borderId="0" xfId="0" applyNumberFormat="1" applyFont="1" applyBorder="1" applyAlignment="1"/>
    <xf numFmtId="165" fontId="2" fillId="0" borderId="0" xfId="0" applyNumberFormat="1" applyFont="1" applyAlignment="1"/>
    <xf numFmtId="44" fontId="2" fillId="0" borderId="0" xfId="0" applyNumberFormat="1" applyFont="1" applyAlignment="1"/>
    <xf numFmtId="171" fontId="2" fillId="0" borderId="0" xfId="1" applyNumberFormat="1" applyFont="1" applyBorder="1" applyAlignment="1"/>
    <xf numFmtId="44" fontId="15" fillId="4" borderId="3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5" fillId="4" borderId="3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0" fontId="16" fillId="4" borderId="3" xfId="0" applyFont="1" applyFill="1" applyBorder="1" applyAlignment="1">
      <alignment horizontal="center" vertical="top" wrapText="1"/>
    </xf>
    <xf numFmtId="14" fontId="16" fillId="4" borderId="3" xfId="0" applyNumberFormat="1" applyFont="1" applyFill="1" applyBorder="1" applyAlignment="1">
      <alignment horizontal="center" vertical="top" wrapText="1"/>
    </xf>
    <xf numFmtId="175" fontId="16" fillId="4" borderId="3" xfId="0" applyNumberFormat="1" applyFont="1" applyFill="1" applyBorder="1" applyAlignment="1">
      <alignment vertical="top" wrapText="1"/>
    </xf>
    <xf numFmtId="0" fontId="16" fillId="4" borderId="3" xfId="1" applyNumberFormat="1" applyFont="1" applyFill="1" applyBorder="1" applyAlignment="1">
      <alignment horizontal="center" vertical="top" wrapText="1"/>
    </xf>
    <xf numFmtId="14" fontId="14" fillId="3" borderId="3" xfId="0" applyNumberFormat="1" applyFont="1" applyFill="1" applyBorder="1" applyAlignment="1">
      <alignment horizontal="center"/>
    </xf>
    <xf numFmtId="175" fontId="14" fillId="3" borderId="3" xfId="0" applyNumberFormat="1" applyFont="1" applyFill="1" applyBorder="1" applyAlignment="1"/>
    <xf numFmtId="14" fontId="14" fillId="0" borderId="3" xfId="0" applyNumberFormat="1" applyFont="1" applyBorder="1" applyAlignment="1">
      <alignment horizontal="center"/>
    </xf>
    <xf numFmtId="175" fontId="14" fillId="0" borderId="3" xfId="0" applyNumberFormat="1" applyFont="1" applyBorder="1" applyAlignment="1"/>
    <xf numFmtId="0" fontId="14" fillId="0" borderId="3" xfId="0" applyFont="1" applyBorder="1" applyAlignment="1">
      <alignment horizontal="left"/>
    </xf>
    <xf numFmtId="0" fontId="14" fillId="0" borderId="3" xfId="0" applyFont="1" applyBorder="1" applyAlignment="1">
      <alignment horizontal="right"/>
    </xf>
    <xf numFmtId="0" fontId="14" fillId="3" borderId="3" xfId="0" applyFont="1" applyFill="1" applyBorder="1" applyAlignment="1">
      <alignment horizontal="left"/>
    </xf>
    <xf numFmtId="0" fontId="14" fillId="3" borderId="3" xfId="0" applyFont="1" applyFill="1" applyBorder="1" applyAlignment="1">
      <alignment horizontal="right"/>
    </xf>
    <xf numFmtId="0" fontId="14" fillId="0" borderId="2" xfId="0" applyFont="1" applyBorder="1" applyAlignment="1"/>
    <xf numFmtId="0" fontId="14" fillId="0" borderId="2" xfId="0" applyFont="1" applyBorder="1" applyAlignment="1">
      <alignment horizontal="center"/>
    </xf>
    <xf numFmtId="14" fontId="14" fillId="0" borderId="2" xfId="0" applyNumberFormat="1" applyFont="1" applyBorder="1" applyAlignment="1">
      <alignment horizontal="center"/>
    </xf>
    <xf numFmtId="175" fontId="14" fillId="0" borderId="2" xfId="0" applyNumberFormat="1" applyFont="1" applyBorder="1" applyAlignment="1"/>
    <xf numFmtId="14" fontId="14" fillId="0" borderId="0" xfId="0" applyNumberFormat="1" applyFont="1" applyBorder="1" applyAlignment="1">
      <alignment horizontal="center"/>
    </xf>
    <xf numFmtId="175" fontId="14" fillId="0" borderId="0" xfId="0" applyNumberFormat="1" applyFont="1" applyBorder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7" fillId="0" borderId="0" xfId="0" applyNumberFormat="1" applyFont="1"/>
    <xf numFmtId="44" fontId="3" fillId="0" borderId="0" xfId="1" applyNumberFormat="1" applyFont="1" applyAlignment="1"/>
    <xf numFmtId="44" fontId="3" fillId="0" borderId="0" xfId="1" applyNumberFormat="1" applyFont="1" applyBorder="1" applyAlignment="1"/>
    <xf numFmtId="0" fontId="15" fillId="4" borderId="3" xfId="0" applyNumberFormat="1" applyFont="1" applyFill="1" applyBorder="1" applyAlignment="1">
      <alignment horizontal="left" vertical="top"/>
    </xf>
    <xf numFmtId="0" fontId="2" fillId="0" borderId="0" xfId="1" applyNumberFormat="1" applyFont="1" applyBorder="1" applyAlignment="1"/>
    <xf numFmtId="0" fontId="2" fillId="0" borderId="0" xfId="1" applyNumberFormat="1" applyFont="1" applyAlignment="1"/>
    <xf numFmtId="171" fontId="16" fillId="4" borderId="3" xfId="1" applyNumberFormat="1" applyFont="1" applyFill="1" applyBorder="1" applyAlignment="1">
      <alignment horizontal="center" vertical="top" wrapText="1"/>
    </xf>
    <xf numFmtId="0" fontId="2" fillId="0" borderId="0" xfId="0" applyFont="1" applyBorder="1" applyAlignment="1">
      <alignment wrapText="1"/>
    </xf>
    <xf numFmtId="165" fontId="2" fillId="0" borderId="0" xfId="2" applyFont="1" applyAlignment="1">
      <alignment horizontal="left"/>
    </xf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5" xfId="0" applyFont="1" applyBorder="1"/>
    <xf numFmtId="181" fontId="2" fillId="0" borderId="5" xfId="0" applyNumberFormat="1" applyFont="1" applyBorder="1"/>
    <xf numFmtId="182" fontId="2" fillId="0" borderId="5" xfId="0" applyNumberFormat="1" applyFont="1" applyBorder="1"/>
    <xf numFmtId="182" fontId="2" fillId="0" borderId="6" xfId="0" applyNumberFormat="1" applyFont="1" applyBorder="1"/>
    <xf numFmtId="0" fontId="2" fillId="0" borderId="7" xfId="0" applyFont="1" applyBorder="1"/>
    <xf numFmtId="0" fontId="2" fillId="0" borderId="8" xfId="0" applyFont="1" applyBorder="1" applyAlignment="1">
      <alignment horizontal="center"/>
    </xf>
    <xf numFmtId="0" fontId="2" fillId="0" borderId="8" xfId="0" applyFont="1" applyBorder="1"/>
    <xf numFmtId="181" fontId="2" fillId="0" borderId="8" xfId="0" applyNumberFormat="1" applyFont="1" applyBorder="1"/>
    <xf numFmtId="182" fontId="2" fillId="0" borderId="8" xfId="0" applyNumberFormat="1" applyFont="1" applyBorder="1"/>
    <xf numFmtId="182" fontId="2" fillId="0" borderId="9" xfId="0" applyNumberFormat="1" applyFont="1" applyBorder="1"/>
    <xf numFmtId="0" fontId="2" fillId="0" borderId="11" xfId="0" applyFon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181" fontId="2" fillId="0" borderId="12" xfId="0" applyNumberFormat="1" applyFont="1" applyBorder="1"/>
    <xf numFmtId="182" fontId="2" fillId="0" borderId="12" xfId="0" applyNumberFormat="1" applyFont="1" applyBorder="1"/>
    <xf numFmtId="182" fontId="2" fillId="0" borderId="13" xfId="0" applyNumberFormat="1" applyFont="1" applyBorder="1"/>
    <xf numFmtId="0" fontId="3" fillId="0" borderId="14" xfId="0" applyFont="1" applyBorder="1" applyAlignment="1">
      <alignment vertical="center"/>
    </xf>
    <xf numFmtId="0" fontId="3" fillId="0" borderId="10" xfId="0" applyFont="1" applyBorder="1"/>
    <xf numFmtId="167" fontId="15" fillId="4" borderId="3" xfId="1" applyNumberFormat="1" applyFont="1" applyFill="1" applyBorder="1" applyAlignment="1">
      <alignment horizontal="left" vertical="top"/>
    </xf>
    <xf numFmtId="167" fontId="2" fillId="0" borderId="0" xfId="1" applyNumberFormat="1" applyFont="1" applyBorder="1" applyAlignment="1"/>
    <xf numFmtId="165" fontId="15" fillId="4" borderId="3" xfId="2" applyFont="1" applyFill="1" applyBorder="1" applyAlignment="1">
      <alignment horizontal="left" vertical="top"/>
    </xf>
    <xf numFmtId="165" fontId="2" fillId="0" borderId="0" xfId="2" applyFont="1" applyBorder="1" applyAlignment="1"/>
    <xf numFmtId="165" fontId="2" fillId="0" borderId="0" xfId="2" applyFont="1" applyAlignment="1"/>
    <xf numFmtId="169" fontId="2" fillId="0" borderId="0" xfId="3" applyNumberFormat="1" applyFont="1" applyAlignment="1"/>
    <xf numFmtId="0" fontId="2" fillId="0" borderId="0" xfId="3" applyNumberFormat="1" applyFont="1" applyBorder="1" applyAlignment="1"/>
    <xf numFmtId="44" fontId="2" fillId="0" borderId="0" xfId="3" applyNumberFormat="1" applyFont="1" applyAlignment="1"/>
    <xf numFmtId="165" fontId="2" fillId="0" borderId="0" xfId="3" applyNumberFormat="1" applyFont="1" applyBorder="1" applyAlignme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  <alignment horizontal="general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2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1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theme="4"/>
          <bgColor theme="4"/>
        </patternFill>
      </fill>
      <alignment horizontal="center" vertical="top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mergeCell="0" readingOrder="0"/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75" formatCode="0.000000000"/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9" formatCode="d/m/yyyy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716.387940046297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3">
        <d v="2014-01-06T00:00:00"/>
        <d v="2014-02-03T00:00:00"/>
        <d v="2014-03-18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18"/>
    </cacheField>
    <cacheField name="Mês" numFmtId="0">
      <sharedItems containsSemiMixedTypes="0" containsString="0" containsNumber="1" containsInteger="1" minValue="1" maxValue="3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1200"/>
    </cacheField>
    <cacheField name="Preço Médio" numFmtId="168">
      <sharedItems containsSemiMixedTypes="0" containsString="0" containsNumber="1" minValue="0.46165555555555554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726.378722685185" createdVersion="3" refreshedVersion="3" minRefreshableVersion="3" recordCount="14202">
  <cacheSource type="worksheet">
    <worksheetSource name="Tabela9"/>
  </cacheSource>
  <cacheFields count="8">
    <cacheField name="Nome de Pregão" numFmtId="0">
      <sharedItems count="316">
        <s v="ABC BRASIL"/>
        <s v="ABRIL EDUCA"/>
        <s v="ACO ALTONA"/>
        <s v="AES ELPA"/>
        <s v="AES SUL"/>
        <s v="AES TIETE"/>
        <s v="AETATIS SEC"/>
        <s v="AFLUENTE"/>
        <s v="AFLUENTE T"/>
        <s v="ALFA CONSORC"/>
        <s v="ALFA FINANC"/>
        <s v="ALFA HOLDING"/>
        <s v="ALFA INVEST"/>
        <s v="ALIANSCE"/>
        <s v="ALIPERTI"/>
        <s v="ALL AMER LAT"/>
        <s v="ALPARGATAS"/>
        <s v="ALTERE SEC"/>
        <s v="AMAZONIA"/>
        <s v="AMBEV S/A"/>
        <s v="AMPLA ENERG"/>
        <s v="ANHANGUERA"/>
        <s v="AREZZO CO"/>
        <s v="ARTERIS"/>
        <s v="AUTOMETAL"/>
        <s v="B2W DIGITAL"/>
        <s v="BAHEMA"/>
        <s v="BANESE"/>
        <s v="BANESTES"/>
        <s v="BANPARA"/>
        <s v="BANRISUL"/>
        <s v="BARDELLA"/>
        <s v="BATTISTELLA"/>
        <s v="BAUMER"/>
        <s v="BBSEGURIDADE"/>
        <s v="BEMATECH"/>
        <s v="BIC MONARK"/>
        <s v="BICBANCO"/>
        <s v="BMFBOVESPA"/>
        <s v="BOMBRIL"/>
        <s v="BR BROKERS"/>
        <s v="BR INSURANCE"/>
        <s v="BR MALLS PAR"/>
        <s v="BR PHARMA"/>
        <s v="BR PROPERT"/>
        <s v="BRADESCO"/>
        <s v="BRADESPAR"/>
        <s v="BRASIL"/>
        <s v="BRASILAGRO"/>
        <s v="BRASKEM"/>
        <s v="BRASMOTOR"/>
        <s v="BRAZILIAN FR"/>
        <s v="BRB BANCO"/>
        <s v="BRF SA"/>
        <s v="BROOKFIELD"/>
        <s v="BTGP BANCO"/>
        <s v="CACIQUE"/>
        <s v="CAMBUCI"/>
        <s v="CASAN"/>
        <s v="CCR SA"/>
        <s v="CEB"/>
        <s v="CEDRO"/>
        <s v="CEG"/>
        <s v="CELESC"/>
        <s v="CELPA"/>
        <s v="CELPE"/>
        <s v="CELUL IRANI"/>
        <s v="CEMAT"/>
        <s v="CEMIG"/>
        <s v="CESP"/>
        <s v="CETIP"/>
        <s v="CIA HERING"/>
        <s v="CIELO"/>
        <s v="CLARION"/>
        <s v="COELBA"/>
        <s v="COELCE"/>
        <s v="COMGAS"/>
        <s v="CONST A LIND"/>
        <s v="CONTAX"/>
        <s v="COPASA"/>
        <s v="COPEL"/>
        <s v="COR RIBEIRO"/>
        <s v="COSAN"/>
        <s v="COSERN"/>
        <s v="COTEMINAS"/>
        <s v="CPFL ENERGIA"/>
        <s v="CPFL GERACAO"/>
        <s v="CPFL PIRATIN"/>
        <s v="CR2"/>
        <s v="CREMER"/>
        <s v="CSU CARDSYST"/>
        <s v="CYRE COM-CCP"/>
        <s v="CYRELA REALT"/>
        <s v="DASA"/>
        <s v="DAYCOVAL"/>
        <s v="DIMED"/>
        <s v="DIRECIONAL"/>
        <s v="DOC IMBITUBA"/>
        <s v="DOCAS"/>
        <s v="DOHLER"/>
        <s v="DURATEX"/>
        <s v="EBE"/>
        <s v="ECORODOVIAS"/>
        <s v="ELEKEIROZ"/>
        <s v="ELEKTRO"/>
        <s v="ELETROBRAS"/>
        <s v="ELETROPAR"/>
        <s v="ELETROPAULO"/>
        <s v="EMAE"/>
        <s v="EMBRAER"/>
        <s v="EMBRATEL PAR"/>
        <s v="ENCORPAR"/>
        <s v="ENERGIAS BR"/>
        <s v="ENERGISA"/>
        <s v="ENERSUL"/>
        <s v="ENEVA"/>
        <s v="EQUATORIAL"/>
        <s v="ESCELSA"/>
        <s v="EST CEARA"/>
        <s v="ESTACIO PART"/>
        <s v="ETERNIT"/>
        <s v="EUCATEX"/>
        <s v="EVEN"/>
        <s v="EVORA"/>
        <s v="EXCELSIOR"/>
        <s v="EZTEC"/>
        <s v="FER HERINGER"/>
        <s v="FERBASA"/>
        <s v="FIBAM"/>
        <s v="FIBRIA"/>
        <s v="FINANSINOS"/>
        <s v="FLEURY"/>
        <s v="FORJA TAURUS"/>
        <s v="FRAS-LE"/>
        <s v="GAFISA"/>
        <s v="GER PARANAP"/>
        <s v="GERDAU"/>
        <s v="GERDAU MET"/>
        <s v="GOL"/>
        <s v="GPC PART"/>
        <s v="GRAZZIOTIN"/>
        <s v="GRENDENE"/>
        <s v="GRUCAI"/>
        <s v="GUARARAPES"/>
        <s v="HABITASUL"/>
        <s v="HELBOR"/>
        <s v="HYPERMARCAS"/>
        <s v="IGB S/A"/>
        <s v="IGUACU CAFE"/>
        <s v="IGUATEMI"/>
        <s v="IMC HOLDINGS"/>
        <s v="IND CATAGUAS"/>
        <s v="INDS ROMI"/>
        <s v="INDUSVAL"/>
        <s v="INEPAR"/>
        <s v="INVEST BEMGE"/>
        <s v="INVEST TUR"/>
        <s v="IOCHP-MAXION"/>
        <s v="ITAUSA"/>
        <s v="ITAUTEC"/>
        <s v="ITAUUNIBANCO"/>
        <s v="J B DUARTE"/>
        <s v="JBS"/>
        <s v="JEREISSATI"/>
        <s v="JHSF PART"/>
        <s v="JOAO FORTES"/>
        <s v="JOSAPAR"/>
        <s v="JSL"/>
        <s v="KARSTEN"/>
        <s v="KEPLER WEBER"/>
        <s v="KLABIN S/A"/>
        <s v="KROTON"/>
        <s v="LA FONTE TEL"/>
        <s v="LE LIS BLANC"/>
        <s v="LF TEL"/>
        <s v="LIGHT"/>
        <s v="LIGHT S/A"/>
        <s v="LINX"/>
        <s v="LIX DA CUNHA"/>
        <s v="LOCALIZA"/>
        <s v="LOCAMERICA"/>
        <s v="LOG-IN"/>
        <s v="LOJAS AMERIC"/>
        <s v="LOJAS MARISA"/>
        <s v="LOJAS RENNER"/>
        <s v="LOPES BRASIL"/>
        <s v="LUPATECH"/>
        <s v="M G POLIEST"/>
        <s v="M.DIASBRANCO"/>
        <s v="MAGAZ LUIZA"/>
        <s v="MAGNESITA SA"/>
        <s v="MANGELS INDL"/>
        <s v="MARCOPOLO"/>
        <s v="MARFRIG"/>
        <s v="MARISA"/>
        <s v="MEHIR HOLD"/>
        <s v="MENDES JR"/>
        <s v="MERC BRASIL"/>
        <s v="MERC FINANC"/>
        <s v="MERC INVEST"/>
        <s v="MET DUQUE"/>
        <s v="METAL IGUACU"/>
        <s v="METAL LEVE"/>
        <s v="METALFRIO"/>
        <s v="METISA"/>
        <s v="MILLENNIUM"/>
        <s v="MILLS"/>
        <s v="MINASMAQUINA"/>
        <s v="MINERVA"/>
        <s v="MINUPAR"/>
        <s v="MONT ARANHA"/>
        <s v="MRV"/>
        <s v="MULTIPLAN"/>
        <s v="MULTIPLUS"/>
        <s v="MUNDIAL"/>
        <s v="NADIR FIGUEI"/>
        <s v="NATURA"/>
        <s v="NORD BRASIL"/>
        <s v="ODERICH"/>
        <s v="ODONTOPREV"/>
        <s v="OGX PETROLEO"/>
        <s v="OI"/>
        <s v="P.ACUCAR-CBD"/>
        <s v="PANAMERICANO"/>
        <s v="PANATLANTICA"/>
        <s v="PAR AL BAHIA"/>
        <s v="PARANA"/>
        <s v="PARANAPANEMA"/>
        <s v="PAUL F LUZ"/>
        <s v="PDG REALT"/>
        <s v="PET MANGUINH"/>
        <s v="PETROBRAS"/>
        <s v="PETTENATI"/>
        <s v="PINE"/>
        <s v="PLASCAR PART"/>
        <s v="POLPAR"/>
        <s v="PORTO SEGURO"/>
        <s v="PORTOBELLO"/>
        <s v="POSITIVO INF"/>
        <s v="PROFARMA"/>
        <s v="PROVIDENCIA"/>
        <s v="QGEP PART"/>
        <s v="RAIADROGASIL"/>
        <s v="RANDON PART"/>
        <s v="RECRUSUL"/>
        <s v="REDE EMPRESAS DE ENERGIA ELÉTRICA"/>
        <s v="REDENTOR"/>
        <s v="RENAR"/>
        <s v="RIO GDE ENER"/>
        <s v="RIOSULENSE"/>
        <s v="RODOBENSIMOB"/>
        <s v="ROSSI RESID"/>
        <s v="SABESP"/>
        <s v="SANEPAR"/>
        <s v="SANTANDER BR"/>
        <s v="SANTANENSE"/>
        <s v="SANTOS BRP"/>
        <s v="SAO CARLOS"/>
        <s v="SAO MARTINHO"/>
        <s v="SARAIVA LIVR"/>
        <s v="SAUIPE"/>
        <s v="SCHULZ"/>
        <s v="SEG AL BAHIA"/>
        <s v="SERGEN"/>
        <s v="SID NACIONAL"/>
        <s v="SIERRABRASIL"/>
        <s v="SLC AGRICOLA"/>
        <s v="SMILES"/>
        <s v="SOFISA"/>
        <s v="SONDOTECNICA"/>
        <s v="SOUZA CRUZ"/>
        <s v="SPRINGER"/>
        <s v="SPRINGS"/>
        <s v="SUL AMERICA"/>
        <s v="SULTEPA"/>
        <s v="SUZANO HOLD"/>
        <s v="SUZANO PAPEL"/>
        <s v="SUZANO PETR"/>
        <s v="TAESA"/>
        <s v="TARPON INV"/>
        <s v="TECEL S JOSE"/>
        <s v="TECHNOS"/>
        <s v="TECNISA"/>
        <s v="TECNOSOLO"/>
        <s v="TEGMA"/>
        <s v="TEKA"/>
        <s v="TEKNO"/>
        <s v="TELEBRAS"/>
        <s v="TELEF BRASIL"/>
        <s v="TEMPO PART"/>
        <s v="TEREOS"/>
        <s v="TEX RENAUX"/>
        <s v="TIM PART S/A"/>
        <s v="TIME FOR FUN"/>
        <s v="TIVIT"/>
        <s v="TOTVS"/>
        <s v="TRACTEBEL"/>
        <s v="TRAN PAULIST"/>
        <s v="TREVISA"/>
        <s v="TRISUL"/>
        <s v="TRIUNFO PART"/>
        <s v="TUPY"/>
        <s v="ULTRAPAR"/>
        <s v="UNICASA"/>
        <s v="UNIPAR"/>
        <s v="USIMINAS"/>
        <s v="VALE"/>
        <s v="VALID"/>
        <s v="VIAVAREJO"/>
        <s v="VIGOR FOOD"/>
        <s v="VULCABRAS"/>
        <s v="WEG"/>
        <s v="WEMBLEY"/>
        <s v="WHIRLPOOL"/>
        <s v="WLM IND COM"/>
        <s v="Y P F"/>
      </sharedItems>
    </cacheField>
    <cacheField name="Tipo da Ação" numFmtId="0">
      <sharedItems count="12">
        <s v="ON"/>
        <s v="PN"/>
        <s v="UNT"/>
        <s v="PNA"/>
        <s v="PNB"/>
        <s v="PNC"/>
        <s v="PND"/>
        <s v="PNE"/>
        <s v="PNF"/>
        <s v="***"/>
        <s v="PNG"/>
        <s v="PNH"/>
      </sharedItems>
    </cacheField>
    <cacheField name="Data da Aprovação" numFmtId="14">
      <sharedItems containsDate="1" containsMixedTypes="1" minDate="1996-01-09T00:00:00" maxDate="2014-03-01T00:00:00"/>
    </cacheField>
    <cacheField name="Valor do Provento R$" numFmtId="175">
      <sharedItems containsSemiMixedTypes="0" containsString="0" containsNumber="1" minValue="9.9999999999999994E-12" maxValue="87448.56"/>
    </cacheField>
    <cacheField name="Provento por 1 ou 1000 Ações" numFmtId="0">
      <sharedItems containsSemiMixedTypes="0" containsString="0" containsNumber="1" containsInteger="1" minValue="1" maxValue="1000"/>
    </cacheField>
    <cacheField name="Tipo do Provento" numFmtId="0">
      <sharedItems/>
    </cacheField>
    <cacheField name="Ano" numFmtId="0">
      <sharedItems containsMixedTypes="1" containsNumber="1" containsInteger="1" minValue="1996" maxValue="2014" count="20">
        <n v="2007"/>
        <n v="2008"/>
        <n v="2009"/>
        <n v="2010"/>
        <n v="2011"/>
        <n v="2012"/>
        <n v="2013"/>
        <n v="2003"/>
        <n v="1999"/>
        <n v="2000"/>
        <n v="2001"/>
        <n v="2002"/>
        <n v="2004"/>
        <n v="2005"/>
        <n v="2006"/>
        <n v="1996"/>
        <n v="1997"/>
        <n v="1998"/>
        <n v="2014"/>
        <s v=""/>
      </sharedItems>
    </cacheField>
    <cacheField name="Proventos/Ação" numFmtId="171">
      <sharedItems containsSemiMixedTypes="0" containsString="0" containsNumber="1" minValue="9.9999999999999994E-12" maxValue="87448.56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  <r>
    <x v="2"/>
    <n v="18"/>
    <n v="3"/>
    <x v="0"/>
    <x v="1"/>
    <n v="515.12"/>
    <n v="0"/>
    <n v="0"/>
    <n v="0"/>
    <n v="0"/>
    <n v="1200"/>
    <n v="0.46165555555555554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202">
  <r>
    <x v="0"/>
    <x v="0"/>
    <d v="2007-12-20T00:00:00"/>
    <n v="0.32"/>
    <n v="1"/>
    <s v="JRS CAP PRÓPRIO"/>
    <x v="0"/>
    <n v="0.32"/>
  </r>
  <r>
    <x v="0"/>
    <x v="0"/>
    <d v="2008-03-31T00:00:00"/>
    <n v="0.12"/>
    <n v="1"/>
    <s v="JRS CAP PRÓPRIO"/>
    <x v="1"/>
    <n v="0.12"/>
  </r>
  <r>
    <x v="0"/>
    <x v="0"/>
    <d v="2008-06-30T00:00:00"/>
    <n v="0.12"/>
    <n v="1"/>
    <s v="JRS CAP PRÓPRIO"/>
    <x v="1"/>
    <n v="0.12"/>
  </r>
  <r>
    <x v="0"/>
    <x v="0"/>
    <d v="2008-09-30T00:00:00"/>
    <n v="0.13"/>
    <n v="1"/>
    <s v="JRS CAP PRÓPRIO"/>
    <x v="1"/>
    <n v="0.13"/>
  </r>
  <r>
    <x v="0"/>
    <x v="0"/>
    <d v="2008-12-30T00:00:00"/>
    <n v="0.13"/>
    <n v="1"/>
    <s v="JRS CAP PRÓPRIO"/>
    <x v="1"/>
    <n v="0.13"/>
  </r>
  <r>
    <x v="0"/>
    <x v="0"/>
    <d v="2009-03-31T00:00:00"/>
    <n v="0.13"/>
    <n v="1"/>
    <s v="JRS CAP PRÓPRIO"/>
    <x v="2"/>
    <n v="0.13"/>
  </r>
  <r>
    <x v="0"/>
    <x v="0"/>
    <d v="2009-06-30T00:00:00"/>
    <n v="0.13"/>
    <n v="1"/>
    <s v="JRS CAP PRÓPRIO"/>
    <x v="2"/>
    <n v="0.13"/>
  </r>
  <r>
    <x v="0"/>
    <x v="0"/>
    <d v="2009-09-30T00:00:00"/>
    <n v="0.12"/>
    <n v="1"/>
    <s v="JRS CAP PRÓPRIO"/>
    <x v="2"/>
    <n v="0.12"/>
  </r>
  <r>
    <x v="0"/>
    <x v="0"/>
    <d v="2009-12-30T00:00:00"/>
    <n v="0.13"/>
    <n v="1"/>
    <s v="JRS CAP PRÓPRIO"/>
    <x v="2"/>
    <n v="0.13"/>
  </r>
  <r>
    <x v="0"/>
    <x v="0"/>
    <d v="2010-03-31T00:00:00"/>
    <n v="0.13"/>
    <n v="1"/>
    <s v="JRS CAP PRÓPRIO"/>
    <x v="3"/>
    <n v="0.13"/>
  </r>
  <r>
    <x v="0"/>
    <x v="0"/>
    <d v="2010-06-30T00:00:00"/>
    <n v="0.13"/>
    <n v="1"/>
    <s v="JRS CAP PRÓPRIO"/>
    <x v="3"/>
    <n v="0.13"/>
  </r>
  <r>
    <x v="0"/>
    <x v="0"/>
    <d v="2010-09-30T00:00:00"/>
    <n v="0.14000000000000001"/>
    <n v="1"/>
    <s v="JRS CAP PRÓPRIO"/>
    <x v="3"/>
    <n v="0.14000000000000001"/>
  </r>
  <r>
    <x v="0"/>
    <x v="0"/>
    <d v="2010-12-30T00:00:00"/>
    <n v="0.14000000000000001"/>
    <n v="1"/>
    <s v="JRS CAP PRÓPRIO"/>
    <x v="3"/>
    <n v="0.14000000000000001"/>
  </r>
  <r>
    <x v="0"/>
    <x v="0"/>
    <d v="2011-03-31T00:00:00"/>
    <n v="0.14000000000000001"/>
    <n v="1"/>
    <s v="JRS CAP PRÓPRIO"/>
    <x v="4"/>
    <n v="0.14000000000000001"/>
  </r>
  <r>
    <x v="0"/>
    <x v="0"/>
    <d v="2011-06-30T00:00:00"/>
    <n v="0.15"/>
    <n v="1"/>
    <s v="JRS CAP PRÓPRIO"/>
    <x v="4"/>
    <n v="0.15"/>
  </r>
  <r>
    <x v="0"/>
    <x v="0"/>
    <d v="2011-09-30T00:00:00"/>
    <n v="0.15"/>
    <n v="1"/>
    <s v="JRS CAP PRÓPRIO"/>
    <x v="4"/>
    <n v="0.15"/>
  </r>
  <r>
    <x v="0"/>
    <x v="0"/>
    <d v="2011-12-29T00:00:00"/>
    <n v="0.16"/>
    <n v="1"/>
    <s v="JRS CAP PRÓPRIO"/>
    <x v="4"/>
    <n v="0.16"/>
  </r>
  <r>
    <x v="0"/>
    <x v="0"/>
    <d v="2012-06-29T00:00:00"/>
    <n v="0.33"/>
    <n v="1"/>
    <s v="JRS CAP PRÓPRIO"/>
    <x v="5"/>
    <n v="0.33"/>
  </r>
  <r>
    <x v="0"/>
    <x v="0"/>
    <d v="2012-12-28T00:00:00"/>
    <n v="0.308"/>
    <n v="1"/>
    <s v="JRS CAP PRÓPRIO"/>
    <x v="5"/>
    <n v="0.308"/>
  </r>
  <r>
    <x v="0"/>
    <x v="0"/>
    <d v="2013-06-27T00:00:00"/>
    <n v="0.296649"/>
    <n v="1"/>
    <s v="JRS CAP PRÓPRIO"/>
    <x v="6"/>
    <n v="0.296649"/>
  </r>
  <r>
    <x v="0"/>
    <x v="0"/>
    <d v="2013-12-26T00:00:00"/>
    <n v="0.30299999999999999"/>
    <n v="1"/>
    <s v="JRS CAP PRÓPRIO"/>
    <x v="6"/>
    <n v="0.30299999999999999"/>
  </r>
  <r>
    <x v="0"/>
    <x v="1"/>
    <d v="2007-12-20T00:00:00"/>
    <n v="0.32"/>
    <n v="1"/>
    <s v="JRS CAP PRÓPRIO"/>
    <x v="0"/>
    <n v="0.32"/>
  </r>
  <r>
    <x v="0"/>
    <x v="1"/>
    <d v="2008-03-31T00:00:00"/>
    <n v="0.12"/>
    <n v="1"/>
    <s v="JRS CAP PRÓPRIO"/>
    <x v="1"/>
    <n v="0.12"/>
  </r>
  <r>
    <x v="0"/>
    <x v="1"/>
    <d v="2008-06-30T00:00:00"/>
    <n v="0.12"/>
    <n v="1"/>
    <s v="JRS CAP PRÓPRIO"/>
    <x v="1"/>
    <n v="0.12"/>
  </r>
  <r>
    <x v="0"/>
    <x v="1"/>
    <d v="2008-09-30T00:00:00"/>
    <n v="0.13"/>
    <n v="1"/>
    <s v="JRS CAP PRÓPRIO"/>
    <x v="1"/>
    <n v="0.13"/>
  </r>
  <r>
    <x v="0"/>
    <x v="1"/>
    <d v="2008-12-30T00:00:00"/>
    <n v="0.13"/>
    <n v="1"/>
    <s v="JRS CAP PRÓPRIO"/>
    <x v="1"/>
    <n v="0.13"/>
  </r>
  <r>
    <x v="0"/>
    <x v="1"/>
    <d v="2009-03-31T00:00:00"/>
    <n v="0.13"/>
    <n v="1"/>
    <s v="JRS CAP PRÓPRIO"/>
    <x v="2"/>
    <n v="0.13"/>
  </r>
  <r>
    <x v="0"/>
    <x v="1"/>
    <d v="2009-06-30T00:00:00"/>
    <n v="0.13"/>
    <n v="1"/>
    <s v="JRS CAP PRÓPRIO"/>
    <x v="2"/>
    <n v="0.13"/>
  </r>
  <r>
    <x v="0"/>
    <x v="1"/>
    <d v="2009-09-30T00:00:00"/>
    <n v="0.12"/>
    <n v="1"/>
    <s v="JRS CAP PRÓPRIO"/>
    <x v="2"/>
    <n v="0.12"/>
  </r>
  <r>
    <x v="0"/>
    <x v="1"/>
    <d v="2009-12-30T00:00:00"/>
    <n v="0.13"/>
    <n v="1"/>
    <s v="JRS CAP PRÓPRIO"/>
    <x v="2"/>
    <n v="0.13"/>
  </r>
  <r>
    <x v="0"/>
    <x v="1"/>
    <d v="2010-03-31T00:00:00"/>
    <n v="0.13"/>
    <n v="1"/>
    <s v="JRS CAP PRÓPRIO"/>
    <x v="3"/>
    <n v="0.13"/>
  </r>
  <r>
    <x v="0"/>
    <x v="1"/>
    <d v="2010-06-30T00:00:00"/>
    <n v="0.13"/>
    <n v="1"/>
    <s v="JRS CAP PRÓPRIO"/>
    <x v="3"/>
    <n v="0.13"/>
  </r>
  <r>
    <x v="0"/>
    <x v="1"/>
    <d v="2010-09-30T00:00:00"/>
    <n v="0.14000000000000001"/>
    <n v="1"/>
    <s v="JRS CAP PRÓPRIO"/>
    <x v="3"/>
    <n v="0.14000000000000001"/>
  </r>
  <r>
    <x v="0"/>
    <x v="1"/>
    <d v="2010-12-30T00:00:00"/>
    <n v="0.14000000000000001"/>
    <n v="1"/>
    <s v="JRS CAP PRÓPRIO"/>
    <x v="3"/>
    <n v="0.14000000000000001"/>
  </r>
  <r>
    <x v="0"/>
    <x v="1"/>
    <d v="2011-03-31T00:00:00"/>
    <n v="0.14000000000000001"/>
    <n v="1"/>
    <s v="JRS CAP PRÓPRIO"/>
    <x v="4"/>
    <n v="0.14000000000000001"/>
  </r>
  <r>
    <x v="0"/>
    <x v="1"/>
    <d v="2011-06-30T00:00:00"/>
    <n v="0.15"/>
    <n v="1"/>
    <s v="JRS CAP PRÓPRIO"/>
    <x v="4"/>
    <n v="0.15"/>
  </r>
  <r>
    <x v="0"/>
    <x v="1"/>
    <d v="2011-09-30T00:00:00"/>
    <n v="0.15"/>
    <n v="1"/>
    <s v="JRS CAP PRÓPRIO"/>
    <x v="4"/>
    <n v="0.15"/>
  </r>
  <r>
    <x v="0"/>
    <x v="1"/>
    <d v="2011-12-29T00:00:00"/>
    <n v="0.16"/>
    <n v="1"/>
    <s v="JRS CAP PRÓPRIO"/>
    <x v="4"/>
    <n v="0.16"/>
  </r>
  <r>
    <x v="0"/>
    <x v="1"/>
    <d v="2012-06-29T00:00:00"/>
    <n v="0.33"/>
    <n v="1"/>
    <s v="JRS CAP PRÓPRIO"/>
    <x v="5"/>
    <n v="0.33"/>
  </r>
  <r>
    <x v="0"/>
    <x v="1"/>
    <d v="2012-12-28T00:00:00"/>
    <n v="0.308"/>
    <n v="1"/>
    <s v="JRS CAP PRÓPRIO"/>
    <x v="5"/>
    <n v="0.308"/>
  </r>
  <r>
    <x v="0"/>
    <x v="1"/>
    <d v="2013-06-27T00:00:00"/>
    <n v="0.296649"/>
    <n v="1"/>
    <s v="JRS CAP PRÓPRIO"/>
    <x v="6"/>
    <n v="0.296649"/>
  </r>
  <r>
    <x v="0"/>
    <x v="1"/>
    <d v="2013-12-26T00:00:00"/>
    <n v="0.30299999999999999"/>
    <n v="1"/>
    <s v="JRS CAP PRÓPRIO"/>
    <x v="6"/>
    <n v="0.30299999999999999"/>
  </r>
  <r>
    <x v="1"/>
    <x v="0"/>
    <d v="2012-04-30T00:00:00"/>
    <n v="5.0668999999999999E-2"/>
    <n v="1"/>
    <s v="DIVIDENDO"/>
    <x v="5"/>
    <n v="5.0668999999999999E-2"/>
  </r>
  <r>
    <x v="1"/>
    <x v="0"/>
    <d v="2013-03-11T00:00:00"/>
    <n v="0.104758"/>
    <n v="1"/>
    <s v="DIVIDENDO"/>
    <x v="6"/>
    <n v="0.104758"/>
  </r>
  <r>
    <x v="1"/>
    <x v="1"/>
    <d v="2012-04-30T00:00:00"/>
    <n v="5.0668999999999999E-2"/>
    <n v="1"/>
    <s v="DIVIDENDO"/>
    <x v="5"/>
    <n v="5.0668999999999999E-2"/>
  </r>
  <r>
    <x v="1"/>
    <x v="1"/>
    <d v="2013-03-11T00:00:00"/>
    <n v="0.104758"/>
    <n v="1"/>
    <s v="DIVIDENDO"/>
    <x v="6"/>
    <n v="0.104758"/>
  </r>
  <r>
    <x v="1"/>
    <x v="2"/>
    <d v="2012-04-30T00:00:00"/>
    <n v="0.152007"/>
    <n v="1"/>
    <s v="DIVIDENDO"/>
    <x v="5"/>
    <n v="0.152007"/>
  </r>
  <r>
    <x v="1"/>
    <x v="2"/>
    <d v="2013-03-11T00:00:00"/>
    <n v="0.31427300000000002"/>
    <n v="1"/>
    <s v="DIVIDENDO"/>
    <x v="6"/>
    <n v="0.31427300000000002"/>
  </r>
  <r>
    <x v="2"/>
    <x v="0"/>
    <d v="2013-04-29T00:00:00"/>
    <n v="0.23100000000000001"/>
    <n v="1"/>
    <s v="DIVIDENDO"/>
    <x v="6"/>
    <n v="0.23100000000000001"/>
  </r>
  <r>
    <x v="2"/>
    <x v="0"/>
    <d v="2013-12-12T00:00:00"/>
    <n v="0.23"/>
    <n v="1"/>
    <s v="JRS CAP PRÓPRIO"/>
    <x v="6"/>
    <n v="0.23"/>
  </r>
  <r>
    <x v="2"/>
    <x v="1"/>
    <d v="2013-04-29T00:00:00"/>
    <n v="0.25409999999999999"/>
    <n v="1"/>
    <s v="DIVIDENDO"/>
    <x v="6"/>
    <n v="0.25409999999999999"/>
  </r>
  <r>
    <x v="2"/>
    <x v="1"/>
    <d v="2013-12-12T00:00:00"/>
    <n v="0.23"/>
    <n v="1"/>
    <s v="JRS CAP PRÓPRIO"/>
    <x v="6"/>
    <n v="0.23"/>
  </r>
  <r>
    <x v="3"/>
    <x v="0"/>
    <d v="2003-11-28T00:00:00"/>
    <n v="2.295195815"/>
    <n v="1000"/>
    <s v="DIVIDENDO"/>
    <x v="7"/>
    <n v="2.2951958150000001E-3"/>
  </r>
  <r>
    <x v="3"/>
    <x v="0"/>
    <d v="2003-11-28T00:00:00"/>
    <n v="0.39496557269999999"/>
    <n v="1000"/>
    <s v="RENDIMENTO"/>
    <x v="7"/>
    <n v="3.949655727E-4"/>
  </r>
  <r>
    <x v="3"/>
    <x v="0"/>
    <d v="2007-04-09T00:00:00"/>
    <n v="0.30442541000000001"/>
    <n v="1000"/>
    <s v="DIVIDENDO"/>
    <x v="0"/>
    <n v="3.0442541000000003E-4"/>
  </r>
  <r>
    <x v="3"/>
    <x v="0"/>
    <d v="2007-08-10T00:00:00"/>
    <n v="1.4857248000000001"/>
    <n v="1000"/>
    <s v="DIVIDENDO"/>
    <x v="0"/>
    <n v="1.4857248000000002E-3"/>
  </r>
  <r>
    <x v="3"/>
    <x v="0"/>
    <d v="2007-12-20T00:00:00"/>
    <n v="0.22274106299999999"/>
    <n v="1000"/>
    <s v="JRS CAP PRÓPRIO"/>
    <x v="0"/>
    <n v="2.2274106299999998E-4"/>
  </r>
  <r>
    <x v="3"/>
    <x v="0"/>
    <d v="2008-04-23T00:00:00"/>
    <n v="0.62056053099999997"/>
    <n v="1"/>
    <s v="DIVIDENDO"/>
    <x v="1"/>
    <n v="0.62056053099999997"/>
  </r>
  <r>
    <x v="3"/>
    <x v="0"/>
    <d v="2008-08-12T00:00:00"/>
    <n v="1.104553302"/>
    <n v="1"/>
    <s v="DIVIDENDO"/>
    <x v="1"/>
    <n v="1.104553302"/>
  </r>
  <r>
    <x v="3"/>
    <x v="0"/>
    <d v="2008-12-19T00:00:00"/>
    <n v="0.22739093599999999"/>
    <n v="1"/>
    <s v="JRS CAP PRÓPRIO"/>
    <x v="1"/>
    <n v="0.22739093599999999"/>
  </r>
  <r>
    <x v="3"/>
    <x v="0"/>
    <d v="2009-04-27T00:00:00"/>
    <n v="3.4778564009999999"/>
    <n v="1"/>
    <s v="DIVIDENDO"/>
    <x v="2"/>
    <n v="3.4778564009999999"/>
  </r>
  <r>
    <x v="3"/>
    <x v="0"/>
    <d v="2009-12-16T00:00:00"/>
    <n v="0.23417965900000001"/>
    <n v="1"/>
    <s v="JRS CAP PRÓPRIO"/>
    <x v="2"/>
    <n v="0.23417965900000001"/>
  </r>
  <r>
    <x v="3"/>
    <x v="0"/>
    <d v="2010-04-30T00:00:00"/>
    <n v="0.94675997329999995"/>
    <n v="1"/>
    <s v="DIVIDENDO"/>
    <x v="3"/>
    <n v="0.94675997329999995"/>
  </r>
  <r>
    <x v="3"/>
    <x v="0"/>
    <d v="2010-04-30T00:00:00"/>
    <n v="0.93624041800000002"/>
    <n v="1"/>
    <s v="DIVIDENDO"/>
    <x v="3"/>
    <n v="0.93624041800000002"/>
  </r>
  <r>
    <x v="3"/>
    <x v="0"/>
    <d v="2010-04-30T00:00:00"/>
    <n v="1.0817331746000001"/>
    <n v="1"/>
    <s v="DIVIDENDO"/>
    <x v="3"/>
    <n v="1.0817331746000001"/>
  </r>
  <r>
    <x v="3"/>
    <x v="0"/>
    <d v="2010-08-05T00:00:00"/>
    <n v="0.65221242599999996"/>
    <n v="1"/>
    <s v="DIVIDENDO"/>
    <x v="3"/>
    <n v="0.65221242599999996"/>
  </r>
  <r>
    <x v="3"/>
    <x v="0"/>
    <d v="2010-08-05T00:00:00"/>
    <n v="0.142013996"/>
    <n v="1"/>
    <s v="DIVIDENDO"/>
    <x v="3"/>
    <n v="0.142013996"/>
  </r>
  <r>
    <x v="3"/>
    <x v="0"/>
    <d v="2010-12-02T00:00:00"/>
    <n v="0.27180682210000001"/>
    <n v="1"/>
    <s v="JRS CAP PRÓPRIO"/>
    <x v="3"/>
    <n v="0.27180682210000001"/>
  </r>
  <r>
    <x v="3"/>
    <x v="0"/>
    <d v="2011-04-29T00:00:00"/>
    <n v="2.4469379980000001"/>
    <n v="1"/>
    <s v="DIVIDENDO"/>
    <x v="4"/>
    <n v="2.4469379980000001"/>
  </r>
  <r>
    <x v="3"/>
    <x v="0"/>
    <d v="2011-08-10T00:00:00"/>
    <n v="1.3465030730000001"/>
    <n v="1"/>
    <s v="DIVIDENDO"/>
    <x v="4"/>
    <n v="1.3465030730000001"/>
  </r>
  <r>
    <x v="3"/>
    <x v="0"/>
    <d v="2011-12-06T00:00:00"/>
    <n v="0.22078328799999999"/>
    <n v="1"/>
    <s v="JRS CAP PRÓPRIO"/>
    <x v="4"/>
    <n v="0.22078328799999999"/>
  </r>
  <r>
    <x v="3"/>
    <x v="0"/>
    <d v="2012-04-16T00:00:00"/>
    <n v="1.6555676070000001"/>
    <n v="1"/>
    <s v="DIVIDENDO"/>
    <x v="5"/>
    <n v="1.6555676070000001"/>
  </r>
  <r>
    <x v="3"/>
    <x v="0"/>
    <d v="2013-11-07T00:00:00"/>
    <n v="5.2597775999999999E-2"/>
    <n v="1"/>
    <s v="DIVIDENDO"/>
    <x v="6"/>
    <n v="5.2597775999999999E-2"/>
  </r>
  <r>
    <x v="4"/>
    <x v="0"/>
    <d v="2008-04-24T00:00:00"/>
    <n v="126.03"/>
    <n v="1"/>
    <s v="DIVIDENDO"/>
    <x v="1"/>
    <n v="126.03"/>
  </r>
  <r>
    <x v="4"/>
    <x v="0"/>
    <d v="2009-04-27T00:00:00"/>
    <n v="170.6"/>
    <n v="1"/>
    <s v="DIVIDENDO"/>
    <x v="2"/>
    <n v="170.6"/>
  </r>
  <r>
    <x v="4"/>
    <x v="1"/>
    <d v="1999-04-29T00:00:00"/>
    <n v="0.334645682"/>
    <n v="1"/>
    <s v="DIVIDENDO"/>
    <x v="8"/>
    <n v="0.334645682"/>
  </r>
  <r>
    <x v="4"/>
    <x v="1"/>
    <d v="2000-12-28T00:00:00"/>
    <n v="0.33569188999999999"/>
    <n v="1"/>
    <s v="DIVIDENDO"/>
    <x v="9"/>
    <n v="0.33569188999999999"/>
  </r>
  <r>
    <x v="4"/>
    <x v="1"/>
    <d v="2008-04-24T00:00:00"/>
    <n v="93.07"/>
    <n v="1"/>
    <s v="DIVIDENDO"/>
    <x v="1"/>
    <n v="93.07"/>
  </r>
  <r>
    <x v="4"/>
    <x v="1"/>
    <d v="2009-04-27T00:00:00"/>
    <n v="93.07"/>
    <n v="1"/>
    <s v="DIVIDENDO"/>
    <x v="2"/>
    <n v="93.07"/>
  </r>
  <r>
    <x v="5"/>
    <x v="0"/>
    <d v="2001-04-27T00:00:00"/>
    <n v="0.114835143"/>
    <n v="1000"/>
    <s v="DIVIDENDO"/>
    <x v="10"/>
    <n v="1.1483514300000001E-4"/>
  </r>
  <r>
    <x v="5"/>
    <x v="0"/>
    <d v="2001-12-10T00:00:00"/>
    <n v="0.41236516000000001"/>
    <n v="1000"/>
    <s v="JRS CAP PRÓPRIO"/>
    <x v="10"/>
    <n v="4.1236516E-4"/>
  </r>
  <r>
    <x v="5"/>
    <x v="0"/>
    <d v="2002-04-15T00:00:00"/>
    <n v="1.7076089999999999"/>
    <n v="1000"/>
    <s v="REST CAP DIN"/>
    <x v="11"/>
    <n v="1.7076089999999999E-3"/>
  </r>
  <r>
    <x v="5"/>
    <x v="0"/>
    <d v="2002-04-29T00:00:00"/>
    <n v="0.31941277470000001"/>
    <n v="1000"/>
    <s v="DIVIDENDO"/>
    <x v="11"/>
    <n v="3.1941277469999999E-4"/>
  </r>
  <r>
    <x v="5"/>
    <x v="0"/>
    <d v="2002-05-10T00:00:00"/>
    <n v="0.239273611"/>
    <n v="1000"/>
    <s v="DIVIDENDO"/>
    <x v="11"/>
    <n v="2.39273611E-4"/>
  </r>
  <r>
    <x v="5"/>
    <x v="0"/>
    <d v="2002-08-26T00:00:00"/>
    <n v="0.17818200000000001"/>
    <n v="1000"/>
    <s v="DIVIDENDO"/>
    <x v="11"/>
    <n v="1.7818200000000001E-4"/>
  </r>
  <r>
    <x v="5"/>
    <x v="0"/>
    <d v="2002-09-10T00:00:00"/>
    <n v="0.244365"/>
    <n v="1000"/>
    <s v="JRS CAP PRÓPRIO"/>
    <x v="11"/>
    <n v="2.4436500000000002E-4"/>
  </r>
  <r>
    <x v="5"/>
    <x v="0"/>
    <d v="2003-08-12T00:00:00"/>
    <n v="0.13406399999999999"/>
    <n v="1000"/>
    <s v="DIVIDENDO"/>
    <x v="7"/>
    <n v="1.3406399999999998E-4"/>
  </r>
  <r>
    <x v="5"/>
    <x v="0"/>
    <d v="2003-10-24T00:00:00"/>
    <n v="0.40219199999999999"/>
    <n v="1000"/>
    <s v="DIVIDENDO"/>
    <x v="7"/>
    <n v="4.02192E-4"/>
  </r>
  <r>
    <x v="5"/>
    <x v="0"/>
    <d v="2003-11-28T00:00:00"/>
    <n v="0.46327400000000002"/>
    <n v="1000"/>
    <s v="JRS CAP PRÓPRIO"/>
    <x v="7"/>
    <n v="4.6327400000000001E-4"/>
  </r>
  <r>
    <x v="5"/>
    <x v="0"/>
    <d v="2004-04-27T00:00:00"/>
    <n v="0.89024899999999996"/>
    <n v="1000"/>
    <s v="DIVIDENDO"/>
    <x v="12"/>
    <n v="8.9024899999999997E-4"/>
  </r>
  <r>
    <x v="5"/>
    <x v="0"/>
    <d v="2004-07-19T00:00:00"/>
    <n v="0.67837000000000003"/>
    <n v="1000"/>
    <s v="DIVIDENDO"/>
    <x v="12"/>
    <n v="6.7837000000000008E-4"/>
  </r>
  <r>
    <x v="5"/>
    <x v="0"/>
    <d v="2004-11-10T00:00:00"/>
    <n v="0.91442400000000001"/>
    <n v="1000"/>
    <s v="DIVIDENDO"/>
    <x v="12"/>
    <n v="9.1442400000000005E-4"/>
  </r>
  <r>
    <x v="5"/>
    <x v="0"/>
    <d v="2004-11-10T00:00:00"/>
    <n v="0.43781999999999999"/>
    <n v="1000"/>
    <s v="JRS CAP PRÓPRIO"/>
    <x v="12"/>
    <n v="4.3782000000000001E-4"/>
  </r>
  <r>
    <x v="5"/>
    <x v="0"/>
    <d v="2005-03-31T00:00:00"/>
    <n v="0.77573300000000001"/>
    <n v="1000"/>
    <s v="DIVIDENDO"/>
    <x v="13"/>
    <n v="7.7573300000000002E-4"/>
  </r>
  <r>
    <x v="5"/>
    <x v="0"/>
    <d v="2005-08-09T00:00:00"/>
    <n v="2.0001470000000001"/>
    <n v="1000"/>
    <s v="DIVIDENDO"/>
    <x v="13"/>
    <n v="2.0001470000000003E-3"/>
  </r>
  <r>
    <x v="5"/>
    <x v="0"/>
    <d v="2005-12-07T00:00:00"/>
    <n v="0.44040400000000002"/>
    <n v="1000"/>
    <s v="JRS CAP PRÓPRIO"/>
    <x v="13"/>
    <n v="4.4040400000000003E-4"/>
  </r>
  <r>
    <x v="5"/>
    <x v="0"/>
    <d v="2006-03-21T00:00:00"/>
    <n v="2.9539080000000002"/>
    <n v="1000"/>
    <s v="DIVIDENDO"/>
    <x v="14"/>
    <n v="2.9539080000000003E-3"/>
  </r>
  <r>
    <x v="5"/>
    <x v="0"/>
    <d v="2006-08-09T00:00:00"/>
    <n v="3.0580479999999999"/>
    <n v="1000"/>
    <s v="DIVIDENDO"/>
    <x v="14"/>
    <n v="3.0580479999999998E-3"/>
  </r>
  <r>
    <x v="5"/>
    <x v="0"/>
    <d v="2006-11-08T00:00:00"/>
    <n v="0.37276700000000002"/>
    <n v="1000"/>
    <s v="JRS CAP PRÓPRIO"/>
    <x v="14"/>
    <n v="3.7276700000000003E-4"/>
  </r>
  <r>
    <x v="5"/>
    <x v="0"/>
    <d v="2006-11-08T00:00:00"/>
    <n v="1.063248"/>
    <n v="1000"/>
    <s v="DIVIDENDO"/>
    <x v="14"/>
    <n v="1.0632479999999999E-3"/>
  </r>
  <r>
    <x v="5"/>
    <x v="0"/>
    <d v="2007-04-09T00:00:00"/>
    <n v="1.6528590000000001"/>
    <n v="1000"/>
    <s v="DIVIDENDO"/>
    <x v="0"/>
    <n v="1.652859E-3"/>
  </r>
  <r>
    <x v="5"/>
    <x v="0"/>
    <d v="2007-05-11T00:00:00"/>
    <n v="1.606260021"/>
    <n v="1000"/>
    <s v="DIVIDENDO"/>
    <x v="0"/>
    <n v="1.6062600209999999E-3"/>
  </r>
  <r>
    <x v="5"/>
    <x v="0"/>
    <d v="2007-08-10T00:00:00"/>
    <n v="1.421814549"/>
    <n v="1000"/>
    <s v="DIVIDENDO"/>
    <x v="0"/>
    <n v="1.421814549E-3"/>
  </r>
  <r>
    <x v="5"/>
    <x v="0"/>
    <d v="2007-11-12T00:00:00"/>
    <n v="1.4126124550000001"/>
    <n v="1000"/>
    <s v="DIVIDENDO"/>
    <x v="0"/>
    <n v="1.4126124550000001E-3"/>
  </r>
  <r>
    <x v="5"/>
    <x v="0"/>
    <d v="2007-12-20T00:00:00"/>
    <n v="0.30335508700000002"/>
    <n v="1000"/>
    <s v="JRS CAP PRÓPRIO"/>
    <x v="0"/>
    <n v="3.0335508700000003E-4"/>
  </r>
  <r>
    <x v="5"/>
    <x v="0"/>
    <d v="2008-04-23T00:00:00"/>
    <n v="0.33893866299999997"/>
    <n v="1"/>
    <s v="DIVIDENDO"/>
    <x v="1"/>
    <n v="0.33893866299999997"/>
  </r>
  <r>
    <x v="5"/>
    <x v="0"/>
    <d v="2008-05-14T00:00:00"/>
    <n v="0.43244764200000002"/>
    <n v="1"/>
    <s v="DIVIDENDO"/>
    <x v="1"/>
    <n v="0.43244764200000002"/>
  </r>
  <r>
    <x v="5"/>
    <x v="0"/>
    <d v="2008-08-12T00:00:00"/>
    <n v="0.33550335100000001"/>
    <n v="1"/>
    <s v="DIVIDENDO"/>
    <x v="1"/>
    <n v="0.33550335100000001"/>
  </r>
  <r>
    <x v="5"/>
    <x v="0"/>
    <d v="2008-11-13T00:00:00"/>
    <n v="0.469780535"/>
    <n v="1"/>
    <s v="DIVIDENDO"/>
    <x v="1"/>
    <n v="0.469780535"/>
  </r>
  <r>
    <x v="5"/>
    <x v="0"/>
    <d v="2008-12-19T00:00:00"/>
    <n v="7.8358940000000002E-2"/>
    <n v="1"/>
    <s v="JRS CAP PRÓPRIO"/>
    <x v="1"/>
    <n v="7.8358940000000002E-2"/>
  </r>
  <r>
    <x v="5"/>
    <x v="0"/>
    <d v="2009-04-27T00:00:00"/>
    <n v="0.41665620399999997"/>
    <n v="1"/>
    <s v="DIVIDENDO"/>
    <x v="2"/>
    <n v="0.41665620399999997"/>
  </r>
  <r>
    <x v="5"/>
    <x v="0"/>
    <d v="2009-05-14T00:00:00"/>
    <n v="0.53873189899999996"/>
    <n v="1"/>
    <s v="DIVIDENDO"/>
    <x v="2"/>
    <n v="0.53873189899999996"/>
  </r>
  <r>
    <x v="5"/>
    <x v="0"/>
    <d v="2009-08-13T00:00:00"/>
    <n v="0.49845552700000001"/>
    <n v="1"/>
    <s v="DIVIDENDO"/>
    <x v="2"/>
    <n v="0.49845552700000001"/>
  </r>
  <r>
    <x v="5"/>
    <x v="0"/>
    <d v="2009-11-12T00:00:00"/>
    <n v="0.55400919199999998"/>
    <n v="1"/>
    <s v="DIVIDENDO"/>
    <x v="2"/>
    <n v="0.55400919199999998"/>
  </r>
  <r>
    <x v="5"/>
    <x v="0"/>
    <d v="2009-12-15T00:00:00"/>
    <n v="7.6790789600000006E-2"/>
    <n v="1"/>
    <s v="JRS CAP PRÓPRIO"/>
    <x v="2"/>
    <n v="7.6790789600000006E-2"/>
  </r>
  <r>
    <x v="5"/>
    <x v="0"/>
    <d v="2010-04-30T00:00:00"/>
    <n v="0.28439445499999999"/>
    <n v="1"/>
    <s v="DIVIDENDO"/>
    <x v="3"/>
    <n v="0.28439445499999999"/>
  </r>
  <r>
    <x v="5"/>
    <x v="0"/>
    <d v="2010-05-14T00:00:00"/>
    <n v="0.59763003299999995"/>
    <n v="1"/>
    <s v="DIVIDENDO"/>
    <x v="3"/>
    <n v="0.59763003299999995"/>
  </r>
  <r>
    <x v="5"/>
    <x v="0"/>
    <d v="2010-08-06T00:00:00"/>
    <n v="0.43127652300000002"/>
    <n v="1"/>
    <s v="DIVIDENDO"/>
    <x v="3"/>
    <n v="0.43127652300000002"/>
  </r>
  <r>
    <x v="5"/>
    <x v="0"/>
    <d v="2010-11-05T00:00:00"/>
    <n v="0.54151796799999996"/>
    <n v="1"/>
    <s v="DIVIDENDO"/>
    <x v="3"/>
    <n v="0.54151796799999996"/>
  </r>
  <r>
    <x v="5"/>
    <x v="0"/>
    <d v="2010-12-03T00:00:00"/>
    <n v="7.52245832E-2"/>
    <n v="1"/>
    <s v="JRS CAP PRÓPRIO"/>
    <x v="3"/>
    <n v="7.52245832E-2"/>
  </r>
  <r>
    <x v="5"/>
    <x v="0"/>
    <d v="2011-04-29T00:00:00"/>
    <n v="0.51187866500000001"/>
    <n v="1"/>
    <s v="DIVIDENDO"/>
    <x v="4"/>
    <n v="0.51187866500000001"/>
  </r>
  <r>
    <x v="5"/>
    <x v="0"/>
    <d v="2011-05-12T00:00:00"/>
    <n v="0.53122892799999999"/>
    <n v="1"/>
    <s v="DIVIDENDO"/>
    <x v="4"/>
    <n v="0.53122892799999999"/>
  </r>
  <r>
    <x v="5"/>
    <x v="0"/>
    <d v="2011-08-11T00:00:00"/>
    <n v="0.44906748699999999"/>
    <n v="1"/>
    <s v="DIVIDENDO"/>
    <x v="4"/>
    <n v="0.44906748699999999"/>
  </r>
  <r>
    <x v="5"/>
    <x v="0"/>
    <d v="2011-11-10T00:00:00"/>
    <n v="0.618649063"/>
    <n v="1"/>
    <s v="DIVIDENDO"/>
    <x v="4"/>
    <n v="0.618649063"/>
  </r>
  <r>
    <x v="5"/>
    <x v="0"/>
    <d v="2011-12-07T00:00:00"/>
    <n v="7.5224375900000001E-2"/>
    <n v="1"/>
    <s v="JRS CAP PRÓPRIO"/>
    <x v="4"/>
    <n v="7.5224375900000001E-2"/>
  </r>
  <r>
    <x v="5"/>
    <x v="0"/>
    <d v="2012-04-16T00:00:00"/>
    <n v="0.63338259389999996"/>
    <n v="1"/>
    <s v="DIVIDENDO"/>
    <x v="5"/>
    <n v="0.63338259389999996"/>
  </r>
  <r>
    <x v="5"/>
    <x v="0"/>
    <d v="2012-05-03T00:00:00"/>
    <n v="0.66069945320000001"/>
    <n v="1"/>
    <s v="DIVIDENDO"/>
    <x v="5"/>
    <n v="0.66069945320000001"/>
  </r>
  <r>
    <x v="5"/>
    <x v="0"/>
    <d v="2012-08-03T00:00:00"/>
    <n v="0.627442473"/>
    <n v="1"/>
    <s v="DIVIDENDO"/>
    <x v="5"/>
    <n v="0.627442473"/>
  </r>
  <r>
    <x v="5"/>
    <x v="0"/>
    <d v="2012-11-06T00:00:00"/>
    <n v="0.63502094399999998"/>
    <n v="1"/>
    <s v="DIVIDENDO"/>
    <x v="5"/>
    <n v="0.63502094399999998"/>
  </r>
  <r>
    <x v="5"/>
    <x v="0"/>
    <d v="2012-12-20T00:00:00"/>
    <n v="6.5319915000000006E-2"/>
    <n v="1"/>
    <s v="JRS CAP PRÓPRIO"/>
    <x v="5"/>
    <n v="6.5319915000000006E-2"/>
  </r>
  <r>
    <x v="5"/>
    <x v="0"/>
    <d v="2013-02-26T00:00:00"/>
    <n v="0.45510622699999997"/>
    <n v="1"/>
    <s v="DIVIDENDO"/>
    <x v="6"/>
    <n v="0.45510622699999997"/>
  </r>
  <r>
    <x v="5"/>
    <x v="0"/>
    <d v="2013-05-08T00:00:00"/>
    <n v="0.50967916000000002"/>
    <n v="1"/>
    <s v="DIVIDENDO"/>
    <x v="6"/>
    <n v="0.50967916000000002"/>
  </r>
  <r>
    <x v="5"/>
    <x v="0"/>
    <d v="2013-08-07T00:00:00"/>
    <n v="0.646079497"/>
    <n v="1"/>
    <s v="DIVIDENDO"/>
    <x v="6"/>
    <n v="0.646079497"/>
  </r>
  <r>
    <x v="5"/>
    <x v="0"/>
    <d v="2013-11-06T00:00:00"/>
    <n v="0.606544996"/>
    <n v="1"/>
    <s v="DIVIDENDO"/>
    <x v="6"/>
    <n v="0.606544996"/>
  </r>
  <r>
    <x v="5"/>
    <x v="0"/>
    <d v="2013-12-10T00:00:00"/>
    <n v="5.5957919000000002E-2"/>
    <n v="1"/>
    <s v="JRS CAP PRÓPRIO"/>
    <x v="6"/>
    <n v="5.5957919000000002E-2"/>
  </r>
  <r>
    <x v="5"/>
    <x v="1"/>
    <d v="2001-04-27T00:00:00"/>
    <n v="0.126318658"/>
    <n v="1000"/>
    <s v="DIVIDENDO"/>
    <x v="10"/>
    <n v="1.2631865799999999E-4"/>
  </r>
  <r>
    <x v="5"/>
    <x v="1"/>
    <d v="2001-12-10T00:00:00"/>
    <n v="0.45360168000000001"/>
    <n v="1000"/>
    <s v="JRS CAP PRÓPRIO"/>
    <x v="10"/>
    <n v="4.5360168000000003E-4"/>
  </r>
  <r>
    <x v="5"/>
    <x v="1"/>
    <d v="2002-04-15T00:00:00"/>
    <n v="1.7076089999999999"/>
    <n v="1000"/>
    <s v="REST CAP DIN"/>
    <x v="11"/>
    <n v="1.7076089999999999E-3"/>
  </r>
  <r>
    <x v="5"/>
    <x v="1"/>
    <d v="2002-04-29T00:00:00"/>
    <n v="0.35135405209999998"/>
    <n v="1000"/>
    <s v="DIVIDENDO"/>
    <x v="11"/>
    <n v="3.513540521E-4"/>
  </r>
  <r>
    <x v="5"/>
    <x v="1"/>
    <d v="2002-05-10T00:00:00"/>
    <n v="0.26320097199999998"/>
    <n v="1000"/>
    <s v="DIVIDENDO"/>
    <x v="11"/>
    <n v="2.6320097199999997E-4"/>
  </r>
  <r>
    <x v="5"/>
    <x v="1"/>
    <d v="2002-08-26T00:00:00"/>
    <n v="0.19600100000000001"/>
    <n v="1000"/>
    <s v="DIVIDENDO"/>
    <x v="11"/>
    <n v="1.9600100000000001E-4"/>
  </r>
  <r>
    <x v="5"/>
    <x v="1"/>
    <d v="2002-09-10T00:00:00"/>
    <n v="0.26880100000000001"/>
    <n v="1000"/>
    <s v="JRS CAP PRÓPRIO"/>
    <x v="11"/>
    <n v="2.6880099999999999E-4"/>
  </r>
  <r>
    <x v="5"/>
    <x v="1"/>
    <d v="2003-08-12T00:00:00"/>
    <n v="0.14747099999999999"/>
    <n v="1000"/>
    <s v="DIVIDENDO"/>
    <x v="7"/>
    <n v="1.4747099999999998E-4"/>
  </r>
  <r>
    <x v="5"/>
    <x v="1"/>
    <d v="2003-10-24T00:00:00"/>
    <n v="0.442411"/>
    <n v="1000"/>
    <s v="DIVIDENDO"/>
    <x v="7"/>
    <n v="4.4241099999999998E-4"/>
  </r>
  <r>
    <x v="5"/>
    <x v="1"/>
    <d v="2003-11-28T00:00:00"/>
    <n v="0.509602"/>
    <n v="1000"/>
    <s v="JRS CAP PRÓPRIO"/>
    <x v="7"/>
    <n v="5.0960199999999995E-4"/>
  </r>
  <r>
    <x v="5"/>
    <x v="1"/>
    <d v="2004-04-27T00:00:00"/>
    <n v="0.97927399999999998"/>
    <n v="1000"/>
    <s v="DIVIDENDO"/>
    <x v="12"/>
    <n v="9.7927400000000003E-4"/>
  </r>
  <r>
    <x v="5"/>
    <x v="1"/>
    <d v="2004-07-19T00:00:00"/>
    <n v="0.74620699999999995"/>
    <n v="1000"/>
    <s v="DIVIDENDO"/>
    <x v="12"/>
    <n v="7.4620699999999993E-4"/>
  </r>
  <r>
    <x v="5"/>
    <x v="1"/>
    <d v="2004-11-10T00:00:00"/>
    <n v="1.0058659999999999"/>
    <n v="1000"/>
    <s v="DIVIDENDO"/>
    <x v="12"/>
    <n v="1.005866E-3"/>
  </r>
  <r>
    <x v="5"/>
    <x v="1"/>
    <d v="2004-11-10T00:00:00"/>
    <n v="0.48160199999999997"/>
    <n v="1000"/>
    <s v="JRS CAP PRÓPRIO"/>
    <x v="12"/>
    <n v="4.8160199999999997E-4"/>
  </r>
  <r>
    <x v="5"/>
    <x v="1"/>
    <d v="2005-03-31T00:00:00"/>
    <n v="0.85330600000000001"/>
    <n v="1000"/>
    <s v="DIVIDENDO"/>
    <x v="13"/>
    <n v="8.5330599999999996E-4"/>
  </r>
  <r>
    <x v="5"/>
    <x v="1"/>
    <d v="2005-08-09T00:00:00"/>
    <n v="2.2001620000000002"/>
    <n v="1000"/>
    <s v="DIVIDENDO"/>
    <x v="13"/>
    <n v="2.2001620000000003E-3"/>
  </r>
  <r>
    <x v="5"/>
    <x v="1"/>
    <d v="2005-12-07T00:00:00"/>
    <n v="0.48444500000000001"/>
    <n v="1000"/>
    <s v="JRS CAP PRÓPRIO"/>
    <x v="13"/>
    <n v="4.8444500000000001E-4"/>
  </r>
  <r>
    <x v="5"/>
    <x v="1"/>
    <d v="2006-03-21T00:00:00"/>
    <n v="3.249298"/>
    <n v="1000"/>
    <s v="DIVIDENDO"/>
    <x v="14"/>
    <n v="3.2492979999999999E-3"/>
  </r>
  <r>
    <x v="5"/>
    <x v="1"/>
    <d v="2006-08-09T00:00:00"/>
    <n v="3.3638530000000002"/>
    <n v="1000"/>
    <s v="DIVIDENDO"/>
    <x v="14"/>
    <n v="3.3638530000000004E-3"/>
  </r>
  <r>
    <x v="5"/>
    <x v="1"/>
    <d v="2006-11-08T00:00:00"/>
    <n v="0.41004400000000002"/>
    <n v="1000"/>
    <s v="JRS CAP PRÓPRIO"/>
    <x v="14"/>
    <n v="4.1004400000000003E-4"/>
  </r>
  <r>
    <x v="5"/>
    <x v="1"/>
    <d v="2006-11-08T00:00:00"/>
    <n v="1.169573"/>
    <n v="1000"/>
    <s v="DIVIDENDO"/>
    <x v="14"/>
    <n v="1.1695729999999999E-3"/>
  </r>
  <r>
    <x v="5"/>
    <x v="1"/>
    <d v="2007-04-09T00:00:00"/>
    <n v="1.8181449999999999"/>
    <n v="1000"/>
    <s v="DIVIDENDO"/>
    <x v="0"/>
    <n v="1.818145E-3"/>
  </r>
  <r>
    <x v="5"/>
    <x v="1"/>
    <d v="2007-05-11T00:00:00"/>
    <n v="1.7668860230000001"/>
    <n v="1000"/>
    <s v="DIVIDENDO"/>
    <x v="0"/>
    <n v="1.7668860230000002E-3"/>
  </r>
  <r>
    <x v="5"/>
    <x v="1"/>
    <d v="2007-08-10T00:00:00"/>
    <n v="1.5639960040000001"/>
    <n v="1000"/>
    <s v="DIVIDENDO"/>
    <x v="0"/>
    <n v="1.563996004E-3"/>
  </r>
  <r>
    <x v="5"/>
    <x v="1"/>
    <d v="2007-11-12T00:00:00"/>
    <n v="1.5538737"/>
    <n v="1000"/>
    <s v="DIVIDENDO"/>
    <x v="0"/>
    <n v="1.5538737000000001E-3"/>
  </r>
  <r>
    <x v="5"/>
    <x v="1"/>
    <d v="2007-12-20T00:00:00"/>
    <n v="0.33369059600000001"/>
    <n v="1000"/>
    <s v="JRS CAP PRÓPRIO"/>
    <x v="0"/>
    <n v="3.3369059599999999E-4"/>
  </r>
  <r>
    <x v="5"/>
    <x v="1"/>
    <d v="2008-04-23T00:00:00"/>
    <n v="0.37283252900000002"/>
    <n v="1"/>
    <s v="DIVIDENDO"/>
    <x v="1"/>
    <n v="0.37283252900000002"/>
  </r>
  <r>
    <x v="5"/>
    <x v="1"/>
    <d v="2008-05-14T00:00:00"/>
    <n v="0.47569240600000001"/>
    <n v="1"/>
    <s v="DIVIDENDO"/>
    <x v="1"/>
    <n v="0.47569240600000001"/>
  </r>
  <r>
    <x v="5"/>
    <x v="1"/>
    <d v="2008-08-12T00:00:00"/>
    <n v="0.36905368599999999"/>
    <n v="1"/>
    <s v="DIVIDENDO"/>
    <x v="1"/>
    <n v="0.36905368599999999"/>
  </r>
  <r>
    <x v="5"/>
    <x v="1"/>
    <d v="2008-11-13T00:00:00"/>
    <n v="0.51675858799999996"/>
    <n v="1"/>
    <s v="DIVIDENDO"/>
    <x v="1"/>
    <n v="0.51675858799999996"/>
  </r>
  <r>
    <x v="5"/>
    <x v="1"/>
    <d v="2008-12-19T00:00:00"/>
    <n v="8.6194833999999998E-2"/>
    <n v="1"/>
    <s v="JRS CAP PRÓPRIO"/>
    <x v="1"/>
    <n v="8.6194833999999998E-2"/>
  </r>
  <r>
    <x v="5"/>
    <x v="1"/>
    <d v="2009-04-27T00:00:00"/>
    <n v="0.45832182399999999"/>
    <n v="1"/>
    <s v="DIVIDENDO"/>
    <x v="2"/>
    <n v="0.45832182399999999"/>
  </r>
  <r>
    <x v="5"/>
    <x v="1"/>
    <d v="2009-05-14T00:00:00"/>
    <n v="0.59260508899999997"/>
    <n v="1"/>
    <s v="DIVIDENDO"/>
    <x v="2"/>
    <n v="0.59260508899999997"/>
  </r>
  <r>
    <x v="5"/>
    <x v="1"/>
    <d v="2009-08-13T00:00:00"/>
    <n v="0.54830108"/>
    <n v="1"/>
    <s v="DIVIDENDO"/>
    <x v="2"/>
    <n v="0.54830108"/>
  </r>
  <r>
    <x v="5"/>
    <x v="1"/>
    <d v="2009-11-12T00:00:00"/>
    <n v="0.60941011099999998"/>
    <n v="1"/>
    <s v="DIVIDENDO"/>
    <x v="2"/>
    <n v="0.60941011099999998"/>
  </r>
  <r>
    <x v="5"/>
    <x v="1"/>
    <d v="2009-12-15T00:00:00"/>
    <n v="8.4469868599999998E-2"/>
    <n v="1"/>
    <s v="JRS CAP PRÓPRIO"/>
    <x v="2"/>
    <n v="8.4469868599999998E-2"/>
  </r>
  <r>
    <x v="5"/>
    <x v="1"/>
    <d v="2010-04-30T00:00:00"/>
    <n v="0.31283390100000003"/>
    <n v="1"/>
    <s v="DIVIDENDO"/>
    <x v="3"/>
    <n v="0.31283390100000003"/>
  </r>
  <r>
    <x v="5"/>
    <x v="1"/>
    <d v="2010-05-14T00:00:00"/>
    <n v="0.65739303599999999"/>
    <n v="1"/>
    <s v="DIVIDENDO"/>
    <x v="3"/>
    <n v="0.65739303599999999"/>
  </r>
  <r>
    <x v="5"/>
    <x v="1"/>
    <d v="2010-08-06T00:00:00"/>
    <n v="0.47440417499999998"/>
    <n v="1"/>
    <s v="DIVIDENDO"/>
    <x v="3"/>
    <n v="0.47440417499999998"/>
  </r>
  <r>
    <x v="5"/>
    <x v="1"/>
    <d v="2010-11-05T00:00:00"/>
    <n v="0.59566976500000002"/>
    <n v="1"/>
    <s v="DIVIDENDO"/>
    <x v="3"/>
    <n v="0.59566976500000002"/>
  </r>
  <r>
    <x v="5"/>
    <x v="1"/>
    <d v="2010-12-03T00:00:00"/>
    <n v="8.2747041600000001E-2"/>
    <n v="1"/>
    <s v="JRS CAP PRÓPRIO"/>
    <x v="3"/>
    <n v="8.2747041600000001E-2"/>
  </r>
  <r>
    <x v="5"/>
    <x v="1"/>
    <d v="2011-04-29T00:00:00"/>
    <n v="0.56306653100000004"/>
    <n v="1"/>
    <s v="DIVIDENDO"/>
    <x v="4"/>
    <n v="0.56306653100000004"/>
  </r>
  <r>
    <x v="5"/>
    <x v="1"/>
    <d v="2011-05-12T00:00:00"/>
    <n v="0.58435182100000005"/>
    <n v="1"/>
    <s v="DIVIDENDO"/>
    <x v="4"/>
    <n v="0.58435182100000005"/>
  </r>
  <r>
    <x v="5"/>
    <x v="1"/>
    <d v="2011-08-11T00:00:00"/>
    <n v="0.49397423600000001"/>
    <n v="1"/>
    <s v="DIVIDENDO"/>
    <x v="4"/>
    <n v="0.49397423600000001"/>
  </r>
  <r>
    <x v="5"/>
    <x v="1"/>
    <d v="2011-11-10T00:00:00"/>
    <n v="0.68051396900000005"/>
    <n v="1"/>
    <s v="DIVIDENDO"/>
    <x v="4"/>
    <n v="0.68051396900000005"/>
  </r>
  <r>
    <x v="5"/>
    <x v="1"/>
    <d v="2011-12-07T00:00:00"/>
    <n v="8.2746813500000002E-2"/>
    <n v="1"/>
    <s v="JRS CAP PRÓPRIO"/>
    <x v="4"/>
    <n v="8.2746813500000002E-2"/>
  </r>
  <r>
    <x v="5"/>
    <x v="1"/>
    <d v="2012-04-16T00:00:00"/>
    <n v="0.6967208533"/>
    <n v="1"/>
    <s v="DIVIDENDO"/>
    <x v="5"/>
    <n v="0.6967208533"/>
  </r>
  <r>
    <x v="5"/>
    <x v="1"/>
    <d v="2012-05-03T00:00:00"/>
    <n v="0.7267693985"/>
    <n v="1"/>
    <s v="DIVIDENDO"/>
    <x v="5"/>
    <n v="0.7267693985"/>
  </r>
  <r>
    <x v="5"/>
    <x v="1"/>
    <d v="2012-08-03T00:00:00"/>
    <n v="0.69018672000000003"/>
    <n v="1"/>
    <s v="DIVIDENDO"/>
    <x v="5"/>
    <n v="0.69018672000000003"/>
  </r>
  <r>
    <x v="5"/>
    <x v="1"/>
    <d v="2012-11-06T00:00:00"/>
    <n v="0.69852303800000004"/>
    <n v="1"/>
    <s v="DIVIDENDO"/>
    <x v="5"/>
    <n v="0.69852303800000004"/>
  </r>
  <r>
    <x v="5"/>
    <x v="1"/>
    <d v="2012-12-20T00:00:00"/>
    <n v="7.1851907000000007E-2"/>
    <n v="1"/>
    <s v="JRS CAP PRÓPRIO"/>
    <x v="5"/>
    <n v="7.1851907000000007E-2"/>
  </r>
  <r>
    <x v="5"/>
    <x v="1"/>
    <d v="2013-02-26T00:00:00"/>
    <n v="0.50061685"/>
    <n v="1"/>
    <s v="DIVIDENDO"/>
    <x v="6"/>
    <n v="0.50061685"/>
  </r>
  <r>
    <x v="5"/>
    <x v="1"/>
    <d v="2013-05-08T00:00:00"/>
    <n v="0.56064707599999997"/>
    <n v="1"/>
    <s v="DIVIDENDO"/>
    <x v="6"/>
    <n v="0.56064707599999997"/>
  </r>
  <r>
    <x v="5"/>
    <x v="1"/>
    <d v="2013-08-07T00:00:00"/>
    <n v="0.71068744699999997"/>
    <n v="1"/>
    <s v="DIVIDENDO"/>
    <x v="6"/>
    <n v="0.71068744699999997"/>
  </r>
  <r>
    <x v="5"/>
    <x v="1"/>
    <d v="2013-11-06T00:00:00"/>
    <n v="0.66719949499999998"/>
    <n v="1"/>
    <s v="DIVIDENDO"/>
    <x v="6"/>
    <n v="0.66719949499999998"/>
  </r>
  <r>
    <x v="5"/>
    <x v="1"/>
    <d v="2013-12-10T00:00:00"/>
    <n v="6.1553710999999997E-2"/>
    <n v="1"/>
    <s v="JRS CAP PRÓPRIO"/>
    <x v="6"/>
    <n v="6.1553710999999997E-2"/>
  </r>
  <r>
    <x v="6"/>
    <x v="0"/>
    <d v="2007-04-27T00:00:00"/>
    <n v="0.52224062999999998"/>
    <n v="1000"/>
    <s v="DIVIDENDO"/>
    <x v="0"/>
    <n v="5.2224062999999996E-4"/>
  </r>
  <r>
    <x v="6"/>
    <x v="0"/>
    <d v="2007-10-22T00:00:00"/>
    <n v="4.8898729459999998E-2"/>
    <n v="1"/>
    <s v="DIVIDENDO"/>
    <x v="0"/>
    <n v="4.8898729459999998E-2"/>
  </r>
  <r>
    <x v="6"/>
    <x v="0"/>
    <d v="2008-08-07T00:00:00"/>
    <n v="7.0000000000000007E-2"/>
    <n v="1"/>
    <s v="DIVIDENDO"/>
    <x v="1"/>
    <n v="7.0000000000000007E-2"/>
  </r>
  <r>
    <x v="6"/>
    <x v="0"/>
    <d v="2009-02-16T00:00:00"/>
    <n v="0.04"/>
    <n v="1"/>
    <s v="DIVIDENDO"/>
    <x v="2"/>
    <n v="0.04"/>
  </r>
  <r>
    <x v="6"/>
    <x v="0"/>
    <d v="2009-04-16T00:00:00"/>
    <n v="0.06"/>
    <n v="1"/>
    <s v="DIVIDENDO"/>
    <x v="2"/>
    <n v="0.06"/>
  </r>
  <r>
    <x v="6"/>
    <x v="0"/>
    <d v="2009-07-27T00:00:00"/>
    <n v="0.01"/>
    <n v="1"/>
    <s v="DIVIDENDO"/>
    <x v="2"/>
    <n v="0.01"/>
  </r>
  <r>
    <x v="7"/>
    <x v="0"/>
    <d v="2007-03-28T00:00:00"/>
    <n v="1.6300508680000001"/>
    <n v="1000"/>
    <s v="DIVIDENDO"/>
    <x v="0"/>
    <n v="1.6300508680000001E-3"/>
  </r>
  <r>
    <x v="7"/>
    <x v="0"/>
    <d v="2007-10-03T00:00:00"/>
    <n v="0.777801203"/>
    <n v="1000"/>
    <s v="DIVIDENDO"/>
    <x v="0"/>
    <n v="7.77801203E-4"/>
  </r>
  <r>
    <x v="7"/>
    <x v="0"/>
    <d v="2008-04-28T00:00:00"/>
    <n v="0.7370234"/>
    <n v="1"/>
    <s v="DIVIDENDO"/>
    <x v="1"/>
    <n v="0.7370234"/>
  </r>
  <r>
    <x v="7"/>
    <x v="0"/>
    <d v="2008-10-31T00:00:00"/>
    <n v="0.98475670000000004"/>
    <n v="1"/>
    <s v="DIVIDENDO"/>
    <x v="1"/>
    <n v="0.98475670000000004"/>
  </r>
  <r>
    <x v="7"/>
    <x v="0"/>
    <d v="2009-03-31T00:00:00"/>
    <n v="0.75513359999999996"/>
    <n v="1"/>
    <s v="DIVIDENDO"/>
    <x v="2"/>
    <n v="0.75513359999999996"/>
  </r>
  <r>
    <x v="7"/>
    <x v="0"/>
    <d v="2009-06-29T00:00:00"/>
    <n v="0.15929199999999999"/>
    <n v="1"/>
    <s v="JRS CAP PRÓPRIO"/>
    <x v="2"/>
    <n v="0.15929199999999999"/>
  </r>
  <r>
    <x v="7"/>
    <x v="0"/>
    <d v="2009-09-30T00:00:00"/>
    <n v="0.49446479999999998"/>
    <n v="1"/>
    <s v="DIVIDENDO"/>
    <x v="2"/>
    <n v="0.49446479999999998"/>
  </r>
  <r>
    <x v="7"/>
    <x v="0"/>
    <d v="2009-09-30T00:00:00"/>
    <n v="7.6503399999999999E-2"/>
    <n v="1"/>
    <s v="JRS CAP PRÓPRIO"/>
    <x v="2"/>
    <n v="7.6503399999999999E-2"/>
  </r>
  <r>
    <x v="7"/>
    <x v="0"/>
    <d v="2009-12-18T00:00:00"/>
    <n v="7.6503460800000006E-2"/>
    <n v="1"/>
    <s v="JRS CAP PRÓPRIO"/>
    <x v="2"/>
    <n v="7.6503460800000006E-2"/>
  </r>
  <r>
    <x v="7"/>
    <x v="0"/>
    <d v="2010-04-30T00:00:00"/>
    <n v="0.57687366390000006"/>
    <n v="1"/>
    <s v="DIVIDENDO"/>
    <x v="3"/>
    <n v="0.57687366390000006"/>
  </r>
  <r>
    <x v="7"/>
    <x v="0"/>
    <d v="2010-09-30T00:00:00"/>
    <n v="2.802551021E-2"/>
    <n v="1"/>
    <s v="JRS CAP PRÓPRIO"/>
    <x v="3"/>
    <n v="2.802551021E-2"/>
  </r>
  <r>
    <x v="7"/>
    <x v="0"/>
    <d v="2010-12-30T00:00:00"/>
    <n v="2.802551021E-2"/>
    <n v="1"/>
    <s v="JRS CAP PRÓPRIO"/>
    <x v="3"/>
    <n v="2.802551021E-2"/>
  </r>
  <r>
    <x v="7"/>
    <x v="0"/>
    <d v="2011-04-29T00:00:00"/>
    <n v="0.30622559179999997"/>
    <n v="1"/>
    <s v="DIVIDENDO"/>
    <x v="4"/>
    <n v="0.30622559179999997"/>
  </r>
  <r>
    <x v="7"/>
    <x v="0"/>
    <d v="2012-04-20T00:00:00"/>
    <n v="0.3687701853"/>
    <n v="1"/>
    <s v="DIVIDENDO"/>
    <x v="5"/>
    <n v="0.3687701853"/>
  </r>
  <r>
    <x v="7"/>
    <x v="0"/>
    <d v="2013-04-29T00:00:00"/>
    <n v="0.55403382960000003"/>
    <n v="1"/>
    <s v="DIVIDENDO"/>
    <x v="6"/>
    <n v="0.55403382960000003"/>
  </r>
  <r>
    <x v="7"/>
    <x v="0"/>
    <d v="2013-08-22T00:00:00"/>
    <n v="8.8433025900000004E-2"/>
    <n v="1"/>
    <s v="DIVIDENDO"/>
    <x v="6"/>
    <n v="8.8433025900000004E-2"/>
  </r>
  <r>
    <x v="7"/>
    <x v="3"/>
    <d v="2007-03-28T00:00:00"/>
    <n v="1.6300508680000001"/>
    <n v="1000"/>
    <s v="DIVIDENDO"/>
    <x v="0"/>
    <n v="1.6300508680000001E-3"/>
  </r>
  <r>
    <x v="7"/>
    <x v="3"/>
    <d v="2007-10-03T00:00:00"/>
    <n v="0.777801203"/>
    <n v="1000"/>
    <s v="DIVIDENDO"/>
    <x v="0"/>
    <n v="7.77801203E-4"/>
  </r>
  <r>
    <x v="7"/>
    <x v="3"/>
    <d v="2008-04-28T00:00:00"/>
    <n v="0.7370234"/>
    <n v="1"/>
    <s v="DIVIDENDO"/>
    <x v="1"/>
    <n v="0.7370234"/>
  </r>
  <r>
    <x v="7"/>
    <x v="3"/>
    <d v="2008-10-31T00:00:00"/>
    <n v="0.98475670000000004"/>
    <n v="1"/>
    <s v="DIVIDENDO"/>
    <x v="1"/>
    <n v="0.98475670000000004"/>
  </r>
  <r>
    <x v="7"/>
    <x v="3"/>
    <d v="2009-03-31T00:00:00"/>
    <n v="0.75513359999999996"/>
    <n v="1"/>
    <s v="DIVIDENDO"/>
    <x v="2"/>
    <n v="0.75513359999999996"/>
  </r>
  <r>
    <x v="7"/>
    <x v="3"/>
    <d v="2009-06-29T00:00:00"/>
    <n v="0.15929199999999999"/>
    <n v="1"/>
    <s v="JRS CAP PRÓPRIO"/>
    <x v="2"/>
    <n v="0.15929199999999999"/>
  </r>
  <r>
    <x v="7"/>
    <x v="3"/>
    <d v="2009-09-30T00:00:00"/>
    <n v="0.49446479999999998"/>
    <n v="1"/>
    <s v="DIVIDENDO"/>
    <x v="2"/>
    <n v="0.49446479999999998"/>
  </r>
  <r>
    <x v="7"/>
    <x v="3"/>
    <d v="2009-09-30T00:00:00"/>
    <n v="7.6503399999999999E-2"/>
    <n v="1"/>
    <s v="JRS CAP PRÓPRIO"/>
    <x v="2"/>
    <n v="7.6503399999999999E-2"/>
  </r>
  <r>
    <x v="7"/>
    <x v="3"/>
    <d v="2009-12-18T00:00:00"/>
    <n v="7.6503460800000006E-2"/>
    <n v="1"/>
    <s v="JRS CAP PRÓPRIO"/>
    <x v="2"/>
    <n v="7.6503460800000006E-2"/>
  </r>
  <r>
    <x v="7"/>
    <x v="3"/>
    <d v="2010-04-30T00:00:00"/>
    <n v="0.57687366390000006"/>
    <n v="1"/>
    <s v="DIVIDENDO"/>
    <x v="3"/>
    <n v="0.57687366390000006"/>
  </r>
  <r>
    <x v="7"/>
    <x v="3"/>
    <d v="2010-09-30T00:00:00"/>
    <n v="2.802551021E-2"/>
    <n v="1"/>
    <s v="JRS CAP PRÓPRIO"/>
    <x v="3"/>
    <n v="2.802551021E-2"/>
  </r>
  <r>
    <x v="7"/>
    <x v="3"/>
    <d v="2010-12-30T00:00:00"/>
    <n v="2.802551021E-2"/>
    <n v="1"/>
    <s v="JRS CAP PRÓPRIO"/>
    <x v="3"/>
    <n v="2.802551021E-2"/>
  </r>
  <r>
    <x v="7"/>
    <x v="3"/>
    <d v="2011-04-29T00:00:00"/>
    <n v="0.30622559179999997"/>
    <n v="1"/>
    <s v="DIVIDENDO"/>
    <x v="4"/>
    <n v="0.30622559179999997"/>
  </r>
  <r>
    <x v="7"/>
    <x v="3"/>
    <d v="2012-04-20T00:00:00"/>
    <n v="0.3687701853"/>
    <n v="1"/>
    <s v="DIVIDENDO"/>
    <x v="5"/>
    <n v="0.3687701853"/>
  </r>
  <r>
    <x v="7"/>
    <x v="3"/>
    <d v="2013-04-29T00:00:00"/>
    <n v="0.55403382960000003"/>
    <n v="1"/>
    <s v="DIVIDENDO"/>
    <x v="6"/>
    <n v="0.55403382960000003"/>
  </r>
  <r>
    <x v="7"/>
    <x v="3"/>
    <d v="2013-08-22T00:00:00"/>
    <n v="8.8433025900000004E-2"/>
    <n v="1"/>
    <s v="DIVIDENDO"/>
    <x v="6"/>
    <n v="8.8433025900000004E-2"/>
  </r>
  <r>
    <x v="7"/>
    <x v="4"/>
    <d v="2007-03-28T00:00:00"/>
    <n v="1.7930559548"/>
    <n v="1000"/>
    <s v="DIVIDENDO"/>
    <x v="0"/>
    <n v="1.7930559547999999E-3"/>
  </r>
  <r>
    <x v="7"/>
    <x v="4"/>
    <d v="2007-10-03T00:00:00"/>
    <n v="0.85558132369999995"/>
    <n v="1000"/>
    <s v="DIVIDENDO"/>
    <x v="0"/>
    <n v="8.5558132369999997E-4"/>
  </r>
  <r>
    <x v="7"/>
    <x v="4"/>
    <d v="2008-04-28T00:00:00"/>
    <n v="0.81072569999999999"/>
    <n v="1"/>
    <s v="DIVIDENDO"/>
    <x v="1"/>
    <n v="0.81072569999999999"/>
  </r>
  <r>
    <x v="7"/>
    <x v="4"/>
    <d v="2008-10-31T00:00:00"/>
    <n v="1.0832324"/>
    <n v="1"/>
    <s v="DIVIDENDO"/>
    <x v="1"/>
    <n v="1.0832324"/>
  </r>
  <r>
    <x v="7"/>
    <x v="4"/>
    <d v="2009-03-31T00:00:00"/>
    <n v="0.83064700000000002"/>
    <n v="1"/>
    <s v="DIVIDENDO"/>
    <x v="2"/>
    <n v="0.83064700000000002"/>
  </r>
  <r>
    <x v="7"/>
    <x v="4"/>
    <d v="2009-06-29T00:00:00"/>
    <n v="0.17522119999999999"/>
    <n v="1"/>
    <s v="JRS CAP PRÓPRIO"/>
    <x v="2"/>
    <n v="0.17522119999999999"/>
  </r>
  <r>
    <x v="7"/>
    <x v="4"/>
    <d v="2009-09-30T00:00:00"/>
    <n v="0.54391129999999999"/>
    <n v="1"/>
    <s v="DIVIDENDO"/>
    <x v="2"/>
    <n v="0.54391129999999999"/>
  </r>
  <r>
    <x v="7"/>
    <x v="4"/>
    <d v="2009-09-30T00:00:00"/>
    <n v="8.4153699999999998E-2"/>
    <n v="1"/>
    <s v="JRS CAP PRÓPRIO"/>
    <x v="2"/>
    <n v="8.4153699999999998E-2"/>
  </r>
  <r>
    <x v="7"/>
    <x v="4"/>
    <d v="2009-12-18T00:00:00"/>
    <n v="8.4153806900000003E-2"/>
    <n v="1"/>
    <s v="JRS CAP PRÓPRIO"/>
    <x v="2"/>
    <n v="8.4153806900000003E-2"/>
  </r>
  <r>
    <x v="7"/>
    <x v="4"/>
    <d v="2010-04-30T00:00:00"/>
    <n v="0.6345610303"/>
    <n v="1"/>
    <s v="DIVIDENDO"/>
    <x v="3"/>
    <n v="0.6345610303"/>
  </r>
  <r>
    <x v="7"/>
    <x v="4"/>
    <d v="2010-09-30T00:00:00"/>
    <n v="3.0828061229999999E-2"/>
    <n v="1"/>
    <s v="JRS CAP PRÓPRIO"/>
    <x v="3"/>
    <n v="3.0828061229999999E-2"/>
  </r>
  <r>
    <x v="7"/>
    <x v="4"/>
    <d v="2010-12-30T00:00:00"/>
    <n v="3.0828061229999999E-2"/>
    <n v="1"/>
    <s v="JRS CAP PRÓPRIO"/>
    <x v="3"/>
    <n v="3.0828061229999999E-2"/>
  </r>
  <r>
    <x v="7"/>
    <x v="4"/>
    <d v="2011-04-29T00:00:00"/>
    <n v="0.33684815099999998"/>
    <n v="1"/>
    <s v="DIVIDENDO"/>
    <x v="4"/>
    <n v="0.33684815099999998"/>
  </r>
  <r>
    <x v="7"/>
    <x v="4"/>
    <d v="2012-04-20T00:00:00"/>
    <n v="0.40564720380000002"/>
    <n v="1"/>
    <s v="DIVIDENDO"/>
    <x v="5"/>
    <n v="0.40564720380000002"/>
  </r>
  <r>
    <x v="7"/>
    <x v="4"/>
    <d v="2013-04-29T00:00:00"/>
    <n v="0.60943721250000005"/>
    <n v="1"/>
    <s v="DIVIDENDO"/>
    <x v="6"/>
    <n v="0.60943721250000005"/>
  </r>
  <r>
    <x v="7"/>
    <x v="4"/>
    <d v="2013-08-22T00:00:00"/>
    <n v="9.7276328499999995E-2"/>
    <n v="1"/>
    <s v="DIVIDENDO"/>
    <x v="6"/>
    <n v="9.7276328499999995E-2"/>
  </r>
  <r>
    <x v="8"/>
    <x v="0"/>
    <d v="2011-04-29T00:00:00"/>
    <n v="0.24956494509999999"/>
    <n v="1"/>
    <s v="DIVIDENDO"/>
    <x v="4"/>
    <n v="0.24956494509999999"/>
  </r>
  <r>
    <x v="8"/>
    <x v="0"/>
    <d v="2012-04-20T00:00:00"/>
    <n v="0.31868181899999998"/>
    <n v="1"/>
    <s v="DIVIDENDO"/>
    <x v="5"/>
    <n v="0.31868181899999998"/>
  </r>
  <r>
    <x v="8"/>
    <x v="0"/>
    <d v="2013-04-29T00:00:00"/>
    <n v="0.26641646099999999"/>
    <n v="1"/>
    <s v="DIVIDENDO"/>
    <x v="6"/>
    <n v="0.26641646099999999"/>
  </r>
  <r>
    <x v="8"/>
    <x v="0"/>
    <d v="2013-08-22T00:00:00"/>
    <n v="0.14270731859999999"/>
    <n v="1"/>
    <s v="DIVIDENDO"/>
    <x v="6"/>
    <n v="0.14270731859999999"/>
  </r>
  <r>
    <x v="9"/>
    <x v="0"/>
    <d v="1996-01-30T00:00:00"/>
    <n v="8.5260000000000002E-2"/>
    <n v="1"/>
    <s v="DIVIDENDO"/>
    <x v="15"/>
    <n v="8.5260000000000002E-2"/>
  </r>
  <r>
    <x v="9"/>
    <x v="0"/>
    <d v="1996-07-06T00:00:00"/>
    <n v="8.9300000000000004E-3"/>
    <n v="1"/>
    <s v="DIVIDENDO"/>
    <x v="15"/>
    <n v="8.9300000000000004E-3"/>
  </r>
  <r>
    <x v="9"/>
    <x v="0"/>
    <d v="1996-08-06T00:00:00"/>
    <n v="1.6080000000000001E-2"/>
    <n v="1"/>
    <s v="DIVIDENDO"/>
    <x v="15"/>
    <n v="1.6080000000000001E-2"/>
  </r>
  <r>
    <x v="9"/>
    <x v="0"/>
    <d v="1996-08-06T00:00:00"/>
    <n v="1.09E-3"/>
    <n v="1"/>
    <s v="DIVIDENDO"/>
    <x v="15"/>
    <n v="1.09E-3"/>
  </r>
  <r>
    <x v="9"/>
    <x v="0"/>
    <d v="1997-01-29T00:00:00"/>
    <n v="5.4059999999999997E-2"/>
    <n v="1"/>
    <s v="DIVIDENDO"/>
    <x v="16"/>
    <n v="5.4059999999999997E-2"/>
  </r>
  <r>
    <x v="9"/>
    <x v="0"/>
    <d v="1997-01-29T00:00:00"/>
    <n v="2.7179999999999999E-2"/>
    <n v="1"/>
    <s v="DIVIDENDO"/>
    <x v="16"/>
    <n v="2.7179999999999999E-2"/>
  </r>
  <r>
    <x v="9"/>
    <x v="0"/>
    <d v="1997-01-29T00:00:00"/>
    <n v="1.8400000000000001E-3"/>
    <n v="1"/>
    <s v="DIVIDENDO"/>
    <x v="16"/>
    <n v="1.8400000000000001E-3"/>
  </r>
  <r>
    <x v="9"/>
    <x v="0"/>
    <d v="1997-07-29T00:00:00"/>
    <n v="2.6100000000000002E-2"/>
    <n v="1"/>
    <s v="DIVIDENDO"/>
    <x v="16"/>
    <n v="2.6100000000000002E-2"/>
  </r>
  <r>
    <x v="9"/>
    <x v="0"/>
    <d v="1998-01-28T00:00:00"/>
    <n v="0.10793999999999999"/>
    <n v="1"/>
    <s v="DIVIDENDO"/>
    <x v="17"/>
    <n v="0.10793999999999999"/>
  </r>
  <r>
    <x v="9"/>
    <x v="0"/>
    <d v="1998-08-06T00:00:00"/>
    <n v="3.4119999999999998E-2"/>
    <n v="1"/>
    <s v="JRS CAP PRÓPRIO"/>
    <x v="17"/>
    <n v="3.4119999999999998E-2"/>
  </r>
  <r>
    <x v="9"/>
    <x v="0"/>
    <d v="1999-01-28T00:00:00"/>
    <n v="0.13894999999999999"/>
    <n v="1"/>
    <s v="DIVIDENDO"/>
    <x v="8"/>
    <n v="0.13894999999999999"/>
  </r>
  <r>
    <x v="9"/>
    <x v="0"/>
    <d v="1999-07-29T00:00:00"/>
    <n v="3.4119999999999998E-2"/>
    <n v="1"/>
    <s v="JRS CAP PRÓPRIO"/>
    <x v="8"/>
    <n v="3.4119999999999998E-2"/>
  </r>
  <r>
    <x v="9"/>
    <x v="0"/>
    <d v="2000-01-26T00:00:00"/>
    <n v="8.7440000000000004E-2"/>
    <n v="1"/>
    <s v="JRS CAP PRÓPRIO"/>
    <x v="9"/>
    <n v="8.7440000000000004E-2"/>
  </r>
  <r>
    <x v="9"/>
    <x v="0"/>
    <d v="2000-07-20T00:00:00"/>
    <n v="2.8000000000000001E-2"/>
    <n v="1"/>
    <s v="DIVIDENDO"/>
    <x v="9"/>
    <n v="2.8000000000000001E-2"/>
  </r>
  <r>
    <x v="9"/>
    <x v="0"/>
    <d v="2001-02-20T00:00:00"/>
    <n v="1.231E-2"/>
    <n v="1"/>
    <s v="JRS CAP PRÓPRIO"/>
    <x v="10"/>
    <n v="1.231E-2"/>
  </r>
  <r>
    <x v="9"/>
    <x v="0"/>
    <d v="2001-08-10T00:00:00"/>
    <n v="2.8000000000000001E-2"/>
    <n v="1"/>
    <s v="DIVIDENDO"/>
    <x v="10"/>
    <n v="2.8000000000000001E-2"/>
  </r>
  <r>
    <x v="9"/>
    <x v="0"/>
    <d v="2002-02-07T00:00:00"/>
    <n v="9.3100000000000006E-3"/>
    <n v="1"/>
    <s v="JRS CAP PRÓPRIO"/>
    <x v="11"/>
    <n v="9.3100000000000006E-3"/>
  </r>
  <r>
    <x v="9"/>
    <x v="0"/>
    <d v="2002-02-07T00:00:00"/>
    <n v="1.4999999999999999E-2"/>
    <n v="1"/>
    <s v="DIVIDENDO"/>
    <x v="11"/>
    <n v="1.4999999999999999E-2"/>
  </r>
  <r>
    <x v="9"/>
    <x v="0"/>
    <d v="2002-07-24T00:00:00"/>
    <n v="2.8000000000000001E-2"/>
    <n v="1"/>
    <s v="DIVIDENDO"/>
    <x v="11"/>
    <n v="2.8000000000000001E-2"/>
  </r>
  <r>
    <x v="9"/>
    <x v="0"/>
    <d v="2003-01-29T00:00:00"/>
    <n v="5.7189999999999998E-2"/>
    <n v="1"/>
    <s v="DIVIDENDO"/>
    <x v="7"/>
    <n v="5.7189999999999998E-2"/>
  </r>
  <r>
    <x v="9"/>
    <x v="0"/>
    <d v="2003-08-07T00:00:00"/>
    <n v="3.2939999999999997E-2"/>
    <n v="1"/>
    <s v="JRS CAP PRÓPRIO"/>
    <x v="7"/>
    <n v="3.2939999999999997E-2"/>
  </r>
  <r>
    <x v="9"/>
    <x v="0"/>
    <d v="2004-01-29T00:00:00"/>
    <n v="4.7410000000000001E-2"/>
    <n v="1"/>
    <s v="DIVIDENDO"/>
    <x v="12"/>
    <n v="4.7410000000000001E-2"/>
  </r>
  <r>
    <x v="9"/>
    <x v="0"/>
    <d v="2004-08-03T00:00:00"/>
    <n v="0.03"/>
    <n v="1"/>
    <s v="DIVIDENDO"/>
    <x v="12"/>
    <n v="0.03"/>
  </r>
  <r>
    <x v="9"/>
    <x v="0"/>
    <d v="2005-02-02T00:00:00"/>
    <n v="2.496E-2"/>
    <n v="1"/>
    <s v="DIVIDENDO"/>
    <x v="13"/>
    <n v="2.496E-2"/>
  </r>
  <r>
    <x v="9"/>
    <x v="0"/>
    <d v="2005-02-02T00:00:00"/>
    <n v="2.9229999999999999E-2"/>
    <n v="1"/>
    <s v="JRS CAP PRÓPRIO"/>
    <x v="13"/>
    <n v="2.9229999999999999E-2"/>
  </r>
  <r>
    <x v="9"/>
    <x v="0"/>
    <d v="2005-08-10T00:00:00"/>
    <n v="3.5290000000000002E-2"/>
    <n v="1"/>
    <s v="JRS CAP PRÓPRIO"/>
    <x v="13"/>
    <n v="3.5290000000000002E-2"/>
  </r>
  <r>
    <x v="9"/>
    <x v="0"/>
    <d v="2006-01-31T00:00:00"/>
    <n v="2.9430000000000001E-2"/>
    <n v="1"/>
    <s v="DIVIDENDO"/>
    <x v="14"/>
    <n v="2.9430000000000001E-2"/>
  </r>
  <r>
    <x v="9"/>
    <x v="0"/>
    <d v="2006-08-10T00:00:00"/>
    <n v="0.03"/>
    <n v="1"/>
    <s v="DIVIDENDO"/>
    <x v="14"/>
    <n v="0.03"/>
  </r>
  <r>
    <x v="9"/>
    <x v="0"/>
    <d v="2007-01-22T00:00:00"/>
    <n v="4.471E-2"/>
    <n v="1"/>
    <s v="JRS CAP PRÓPRIO"/>
    <x v="0"/>
    <n v="4.471E-2"/>
  </r>
  <r>
    <x v="9"/>
    <x v="0"/>
    <d v="2007-08-14T00:00:00"/>
    <n v="0.03"/>
    <n v="1"/>
    <s v="DIVIDENDO"/>
    <x v="0"/>
    <n v="0.03"/>
  </r>
  <r>
    <x v="9"/>
    <x v="0"/>
    <d v="2008-01-17T00:00:00"/>
    <n v="4.589E-2"/>
    <n v="1"/>
    <s v="JRS CAP PRÓPRIO"/>
    <x v="1"/>
    <n v="4.589E-2"/>
  </r>
  <r>
    <x v="9"/>
    <x v="0"/>
    <d v="2008-08-12T00:00:00"/>
    <n v="3.5290000000000002E-2"/>
    <n v="1"/>
    <s v="JRS CAP PRÓPRIO"/>
    <x v="1"/>
    <n v="3.5290000000000002E-2"/>
  </r>
  <r>
    <x v="9"/>
    <x v="0"/>
    <d v="2009-02-05T00:00:00"/>
    <n v="6.4500000000000002E-2"/>
    <n v="1"/>
    <s v="DIVIDENDO"/>
    <x v="2"/>
    <n v="6.4500000000000002E-2"/>
  </r>
  <r>
    <x v="9"/>
    <x v="0"/>
    <d v="2009-08-13T00:00:00"/>
    <n v="2.588E-2"/>
    <n v="1"/>
    <s v="JRS CAP PRÓPRIO"/>
    <x v="2"/>
    <n v="2.588E-2"/>
  </r>
  <r>
    <x v="9"/>
    <x v="0"/>
    <d v="2010-01-28T00:00:00"/>
    <n v="2.5420000000000002E-2"/>
    <n v="1"/>
    <s v="DIVIDENDO"/>
    <x v="3"/>
    <n v="2.5420000000000002E-2"/>
  </r>
  <r>
    <x v="9"/>
    <x v="0"/>
    <d v="2010-01-28T00:00:00"/>
    <n v="1.123E-2"/>
    <n v="1"/>
    <s v="JRS CAP PRÓPRIO"/>
    <x v="3"/>
    <n v="1.123E-2"/>
  </r>
  <r>
    <x v="9"/>
    <x v="0"/>
    <d v="2010-08-12T00:00:00"/>
    <n v="9.2599999999999991E-3"/>
    <n v="1"/>
    <s v="JRS CAP PRÓPRIO"/>
    <x v="3"/>
    <n v="9.2599999999999991E-3"/>
  </r>
  <r>
    <x v="9"/>
    <x v="0"/>
    <d v="2011-01-27T00:00:00"/>
    <n v="2.5819999999999999E-2"/>
    <n v="1"/>
    <s v="JRS CAP PRÓPRIO"/>
    <x v="4"/>
    <n v="2.5819999999999999E-2"/>
  </r>
  <r>
    <x v="9"/>
    <x v="0"/>
    <d v="2011-08-11T00:00:00"/>
    <n v="4.6800000000000001E-3"/>
    <n v="1"/>
    <s v="JRS CAP PRÓPRIO"/>
    <x v="4"/>
    <n v="4.6800000000000001E-3"/>
  </r>
  <r>
    <x v="9"/>
    <x v="0"/>
    <d v="2012-01-24T00:00:00"/>
    <n v="3.49E-3"/>
    <n v="1"/>
    <s v="DIVIDENDO"/>
    <x v="5"/>
    <n v="3.49E-3"/>
  </r>
  <r>
    <x v="9"/>
    <x v="0"/>
    <d v="2012-01-24T00:00:00"/>
    <n v="1.09E-3"/>
    <n v="1"/>
    <s v="JRS CAP PRÓPRIO"/>
    <x v="5"/>
    <n v="1.09E-3"/>
  </r>
  <r>
    <x v="9"/>
    <x v="0"/>
    <d v="2012-08-13T00:00:00"/>
    <n v="1.8859999999999998E-2"/>
    <n v="1"/>
    <s v="JRS CAP PRÓPRIO"/>
    <x v="5"/>
    <n v="1.8859999999999998E-2"/>
  </r>
  <r>
    <x v="9"/>
    <x v="0"/>
    <d v="2013-01-23T00:00:00"/>
    <n v="1.172E-2"/>
    <n v="1"/>
    <s v="DIVIDENDO"/>
    <x v="6"/>
    <n v="1.172E-2"/>
  </r>
  <r>
    <x v="9"/>
    <x v="0"/>
    <d v="2013-08-13T00:00:00"/>
    <n v="1.141E-2"/>
    <n v="1"/>
    <s v="DIVIDENDO"/>
    <x v="6"/>
    <n v="1.141E-2"/>
  </r>
  <r>
    <x v="9"/>
    <x v="0"/>
    <d v="2013-08-13T00:00:00"/>
    <n v="2.1700000000000001E-3"/>
    <n v="1"/>
    <s v="JRS CAP PRÓPRIO"/>
    <x v="6"/>
    <n v="2.1700000000000001E-3"/>
  </r>
  <r>
    <x v="9"/>
    <x v="3"/>
    <d v="1996-01-30T00:00:00"/>
    <n v="8.5260000000000002E-2"/>
    <n v="1"/>
    <s v="DIVIDENDO"/>
    <x v="15"/>
    <n v="8.5260000000000002E-2"/>
  </r>
  <r>
    <x v="9"/>
    <x v="3"/>
    <d v="1996-08-06T00:00:00"/>
    <n v="1.09E-3"/>
    <n v="1"/>
    <s v="DIVIDENDO"/>
    <x v="15"/>
    <n v="1.09E-3"/>
  </r>
  <r>
    <x v="9"/>
    <x v="3"/>
    <d v="1996-08-06T00:00:00"/>
    <n v="8.9300000000000004E-3"/>
    <n v="1"/>
    <s v="DIVIDENDO"/>
    <x v="15"/>
    <n v="8.9300000000000004E-3"/>
  </r>
  <r>
    <x v="9"/>
    <x v="3"/>
    <d v="1996-08-06T00:00:00"/>
    <n v="1.6080000000000001E-2"/>
    <n v="1"/>
    <s v="DIVIDENDO"/>
    <x v="15"/>
    <n v="1.6080000000000001E-2"/>
  </r>
  <r>
    <x v="9"/>
    <x v="3"/>
    <d v="1997-01-29T00:00:00"/>
    <n v="2.7179999999999999E-2"/>
    <n v="1"/>
    <s v="DIVIDENDO"/>
    <x v="16"/>
    <n v="2.7179999999999999E-2"/>
  </r>
  <r>
    <x v="9"/>
    <x v="3"/>
    <d v="1997-01-29T00:00:00"/>
    <n v="1.8400000000000001E-3"/>
    <n v="1"/>
    <s v="DIVIDENDO"/>
    <x v="16"/>
    <n v="1.8400000000000001E-3"/>
  </r>
  <r>
    <x v="9"/>
    <x v="3"/>
    <d v="1997-01-29T00:00:00"/>
    <n v="5.4059999999999997E-2"/>
    <n v="1"/>
    <s v="DIVIDENDO"/>
    <x v="16"/>
    <n v="5.4059999999999997E-2"/>
  </r>
  <r>
    <x v="9"/>
    <x v="3"/>
    <d v="1997-07-29T00:00:00"/>
    <n v="2.8709999999999999E-2"/>
    <n v="1"/>
    <s v="DIVIDENDO"/>
    <x v="16"/>
    <n v="2.8709999999999999E-2"/>
  </r>
  <r>
    <x v="9"/>
    <x v="3"/>
    <d v="1998-01-28T00:00:00"/>
    <n v="0.11873"/>
    <n v="1"/>
    <s v="DIVIDENDO"/>
    <x v="17"/>
    <n v="0.11873"/>
  </r>
  <r>
    <x v="9"/>
    <x v="3"/>
    <d v="1998-08-06T00:00:00"/>
    <n v="3.7530000000000001E-2"/>
    <n v="1"/>
    <s v="JRS CAP PRÓPRIO"/>
    <x v="17"/>
    <n v="3.7530000000000001E-2"/>
  </r>
  <r>
    <x v="9"/>
    <x v="3"/>
    <d v="1999-01-28T00:00:00"/>
    <n v="0.13605"/>
    <n v="1"/>
    <s v="DIVIDENDO"/>
    <x v="8"/>
    <n v="0.13605"/>
  </r>
  <r>
    <x v="9"/>
    <x v="3"/>
    <d v="1999-07-29T00:00:00"/>
    <n v="3.4119999999999998E-2"/>
    <n v="1"/>
    <s v="JRS CAP PRÓPRIO"/>
    <x v="8"/>
    <n v="3.4119999999999998E-2"/>
  </r>
  <r>
    <x v="9"/>
    <x v="3"/>
    <d v="2000-01-26T00:00:00"/>
    <n v="8.7440000000000004E-2"/>
    <n v="1"/>
    <s v="JRS CAP PRÓPRIO"/>
    <x v="9"/>
    <n v="8.7440000000000004E-2"/>
  </r>
  <r>
    <x v="9"/>
    <x v="3"/>
    <d v="2000-07-20T00:00:00"/>
    <n v="2.8000000000000001E-2"/>
    <n v="1"/>
    <s v="DIVIDENDO"/>
    <x v="9"/>
    <n v="2.8000000000000001E-2"/>
  </r>
  <r>
    <x v="9"/>
    <x v="3"/>
    <d v="2001-02-20T00:00:00"/>
    <n v="3.5069999999999997E-2"/>
    <n v="1"/>
    <s v="JRS CAP PRÓPRIO"/>
    <x v="10"/>
    <n v="3.5069999999999997E-2"/>
  </r>
  <r>
    <x v="9"/>
    <x v="3"/>
    <d v="2001-08-10T00:00:00"/>
    <n v="2.8000000000000001E-2"/>
    <n v="1"/>
    <s v="DIVIDENDO"/>
    <x v="10"/>
    <n v="2.8000000000000001E-2"/>
  </r>
  <r>
    <x v="9"/>
    <x v="3"/>
    <d v="2002-02-07T00:00:00"/>
    <n v="2.171E-2"/>
    <n v="1"/>
    <s v="JRS CAP PRÓPRIO"/>
    <x v="11"/>
    <n v="2.171E-2"/>
  </r>
  <r>
    <x v="9"/>
    <x v="3"/>
    <d v="2002-02-07T00:00:00"/>
    <n v="1.4999999999999999E-2"/>
    <n v="1"/>
    <s v="DIVIDENDO"/>
    <x v="11"/>
    <n v="1.4999999999999999E-2"/>
  </r>
  <r>
    <x v="9"/>
    <x v="3"/>
    <d v="2002-07-24T00:00:00"/>
    <n v="2.8000000000000001E-2"/>
    <n v="1"/>
    <s v="DIVIDENDO"/>
    <x v="11"/>
    <n v="2.8000000000000001E-2"/>
  </r>
  <r>
    <x v="9"/>
    <x v="3"/>
    <d v="2003-01-29T00:00:00"/>
    <n v="6.5699999999999995E-2"/>
    <n v="1"/>
    <s v="DIVIDENDO"/>
    <x v="7"/>
    <n v="6.5699999999999995E-2"/>
  </r>
  <r>
    <x v="9"/>
    <x v="3"/>
    <d v="2003-08-07T00:00:00"/>
    <n v="4.367E-2"/>
    <n v="1"/>
    <s v="JRS CAP PRÓPRIO"/>
    <x v="7"/>
    <n v="4.367E-2"/>
  </r>
  <r>
    <x v="9"/>
    <x v="3"/>
    <d v="2004-01-29T00:00:00"/>
    <n v="4.5830000000000003E-2"/>
    <n v="1"/>
    <s v="DIVIDENDO"/>
    <x v="12"/>
    <n v="4.5830000000000003E-2"/>
  </r>
  <r>
    <x v="9"/>
    <x v="3"/>
    <d v="2004-08-03T00:00:00"/>
    <n v="4.2220000000000001E-2"/>
    <n v="1"/>
    <s v="DIVIDENDO"/>
    <x v="12"/>
    <n v="4.2220000000000001E-2"/>
  </r>
  <r>
    <x v="9"/>
    <x v="3"/>
    <d v="2005-02-02T00:00:00"/>
    <n v="1.8239999999999999E-2"/>
    <n v="1"/>
    <s v="DIVIDENDO"/>
    <x v="13"/>
    <n v="1.8239999999999999E-2"/>
  </r>
  <r>
    <x v="9"/>
    <x v="3"/>
    <d v="2005-02-02T00:00:00"/>
    <n v="3.2149999999999998E-2"/>
    <n v="1"/>
    <s v="JRS CAP PRÓPRIO"/>
    <x v="13"/>
    <n v="3.2149999999999998E-2"/>
  </r>
  <r>
    <x v="9"/>
    <x v="3"/>
    <d v="2005-08-10T00:00:00"/>
    <n v="5.3659999999999999E-2"/>
    <n v="1"/>
    <s v="JRS CAP PRÓPRIO"/>
    <x v="13"/>
    <n v="5.3659999999999999E-2"/>
  </r>
  <r>
    <x v="9"/>
    <x v="3"/>
    <d v="2006-01-31T00:00:00"/>
    <n v="4.5620000000000001E-2"/>
    <n v="1"/>
    <s v="DIVIDENDO"/>
    <x v="14"/>
    <n v="4.5620000000000001E-2"/>
  </r>
  <r>
    <x v="9"/>
    <x v="3"/>
    <d v="2006-08-10T00:00:00"/>
    <n v="4.9410000000000003E-2"/>
    <n v="1"/>
    <s v="DIVIDENDO"/>
    <x v="14"/>
    <n v="4.9410000000000003E-2"/>
  </r>
  <r>
    <x v="9"/>
    <x v="3"/>
    <d v="2007-01-22T00:00:00"/>
    <n v="5.8130000000000001E-2"/>
    <n v="1"/>
    <s v="JRS CAP PRÓPRIO"/>
    <x v="0"/>
    <n v="5.8130000000000001E-2"/>
  </r>
  <r>
    <x v="9"/>
    <x v="3"/>
    <d v="2007-08-14T00:00:00"/>
    <n v="4.9410000000000003E-2"/>
    <n v="1"/>
    <s v="DIVIDENDO"/>
    <x v="0"/>
    <n v="4.9410000000000003E-2"/>
  </r>
  <r>
    <x v="9"/>
    <x v="3"/>
    <d v="2008-01-17T00:00:00"/>
    <n v="7.102E-2"/>
    <n v="1"/>
    <s v="JRS CAP PRÓPRIO"/>
    <x v="1"/>
    <n v="7.102E-2"/>
  </r>
  <r>
    <x v="9"/>
    <x v="3"/>
    <d v="2008-08-12T00:00:00"/>
    <n v="7.6240000000000002E-2"/>
    <n v="1"/>
    <s v="JRS CAP PRÓPRIO"/>
    <x v="1"/>
    <n v="7.6240000000000002E-2"/>
  </r>
  <r>
    <x v="9"/>
    <x v="3"/>
    <d v="2009-02-05T00:00:00"/>
    <n v="6.4799999999999996E-2"/>
    <n v="1"/>
    <s v="DIVIDENDO"/>
    <x v="2"/>
    <n v="6.4799999999999996E-2"/>
  </r>
  <r>
    <x v="9"/>
    <x v="3"/>
    <d v="2009-08-13T00:00:00"/>
    <n v="8.6040000000000005E-2"/>
    <n v="1"/>
    <s v="JRS CAP PRÓPRIO"/>
    <x v="2"/>
    <n v="8.6040000000000005E-2"/>
  </r>
  <r>
    <x v="9"/>
    <x v="3"/>
    <d v="2010-01-28T00:00:00"/>
    <n v="6.3579999999999998E-2"/>
    <n v="1"/>
    <s v="DIVIDENDO"/>
    <x v="3"/>
    <n v="6.3579999999999998E-2"/>
  </r>
  <r>
    <x v="9"/>
    <x v="3"/>
    <d v="2010-01-28T00:00:00"/>
    <n v="1.123E-2"/>
    <n v="1"/>
    <s v="JRS CAP PRÓPRIO"/>
    <x v="3"/>
    <n v="1.123E-2"/>
  </r>
  <r>
    <x v="9"/>
    <x v="3"/>
    <d v="2010-08-12T00:00:00"/>
    <n v="9.2960000000000001E-2"/>
    <n v="1"/>
    <s v="JRS CAP PRÓPRIO"/>
    <x v="3"/>
    <n v="9.2960000000000001E-2"/>
  </r>
  <r>
    <x v="9"/>
    <x v="3"/>
    <d v="2011-01-27T00:00:00"/>
    <n v="9.2960000000000001E-2"/>
    <n v="1"/>
    <s v="JRS CAP PRÓPRIO"/>
    <x v="4"/>
    <n v="9.2960000000000001E-2"/>
  </r>
  <r>
    <x v="9"/>
    <x v="3"/>
    <d v="2011-08-11T00:00:00"/>
    <n v="0.10306999999999999"/>
    <n v="1"/>
    <s v="JRS CAP PRÓPRIO"/>
    <x v="4"/>
    <n v="0.10306999999999999"/>
  </r>
  <r>
    <x v="9"/>
    <x v="3"/>
    <d v="2012-01-24T00:00:00"/>
    <n v="8.659E-2"/>
    <n v="1"/>
    <s v="DIVIDENDO"/>
    <x v="5"/>
    <n v="8.659E-2"/>
  </r>
  <r>
    <x v="9"/>
    <x v="3"/>
    <d v="2012-01-24T00:00:00"/>
    <n v="1.1999999999999999E-3"/>
    <n v="1"/>
    <s v="JRS CAP PRÓPRIO"/>
    <x v="5"/>
    <n v="1.1999999999999999E-3"/>
  </r>
  <r>
    <x v="9"/>
    <x v="3"/>
    <d v="2012-08-13T00:00:00"/>
    <n v="0.11162999999999999"/>
    <n v="1"/>
    <s v="JRS CAP PRÓPRIO"/>
    <x v="5"/>
    <n v="0.11162999999999999"/>
  </r>
  <r>
    <x v="9"/>
    <x v="3"/>
    <d v="2013-01-23T00:00:00"/>
    <n v="9.4890000000000002E-2"/>
    <n v="1"/>
    <s v="DIVIDENDO"/>
    <x v="6"/>
    <n v="9.4890000000000002E-2"/>
  </r>
  <r>
    <x v="9"/>
    <x v="3"/>
    <d v="2013-08-13T00:00:00"/>
    <n v="0.10095"/>
    <n v="1"/>
    <s v="DIVIDENDO"/>
    <x v="6"/>
    <n v="0.10095"/>
  </r>
  <r>
    <x v="9"/>
    <x v="3"/>
    <d v="2013-08-13T00:00:00"/>
    <n v="2.3900000000000002E-3"/>
    <n v="1"/>
    <s v="JRS CAP PRÓPRIO"/>
    <x v="6"/>
    <n v="2.3900000000000002E-3"/>
  </r>
  <r>
    <x v="9"/>
    <x v="3"/>
    <d v="2014-01-21T00:00:00"/>
    <n v="0.10299"/>
    <n v="1"/>
    <s v="DIVIDENDO"/>
    <x v="18"/>
    <n v="0.10299"/>
  </r>
  <r>
    <x v="9"/>
    <x v="4"/>
    <d v="1996-01-30T00:00:00"/>
    <n v="9.1730000000000006E-2"/>
    <n v="1"/>
    <s v="DIVIDENDO"/>
    <x v="15"/>
    <n v="9.1730000000000006E-2"/>
  </r>
  <r>
    <x v="9"/>
    <x v="4"/>
    <d v="1996-08-06T00:00:00"/>
    <n v="1.09E-3"/>
    <n v="1"/>
    <s v="DIVIDENDO"/>
    <x v="15"/>
    <n v="1.09E-3"/>
  </r>
  <r>
    <x v="9"/>
    <x v="4"/>
    <d v="1996-08-06T00:00:00"/>
    <n v="8.9300000000000004E-3"/>
    <n v="1"/>
    <s v="DIVIDENDO"/>
    <x v="15"/>
    <n v="8.9300000000000004E-3"/>
  </r>
  <r>
    <x v="9"/>
    <x v="4"/>
    <d v="1996-08-06T00:00:00"/>
    <n v="1.6080000000000001E-2"/>
    <n v="1"/>
    <s v="DIVIDENDO"/>
    <x v="15"/>
    <n v="1.6080000000000001E-2"/>
  </r>
  <r>
    <x v="9"/>
    <x v="4"/>
    <d v="1997-01-29T00:00:00"/>
    <n v="0.107"/>
    <n v="1"/>
    <s v="DIVIDENDO"/>
    <x v="16"/>
    <n v="0.107"/>
  </r>
  <r>
    <x v="9"/>
    <x v="4"/>
    <d v="1997-01-29T00:00:00"/>
    <n v="2.7179999999999999E-2"/>
    <n v="1"/>
    <s v="DIVIDENDO"/>
    <x v="16"/>
    <n v="2.7179999999999999E-2"/>
  </r>
  <r>
    <x v="9"/>
    <x v="4"/>
    <d v="1997-01-29T00:00:00"/>
    <n v="1.8400000000000001E-3"/>
    <n v="1"/>
    <s v="DIVIDENDO"/>
    <x v="16"/>
    <n v="1.8400000000000001E-3"/>
  </r>
  <r>
    <x v="9"/>
    <x v="4"/>
    <d v="1997-07-29T00:00:00"/>
    <n v="2.8709999999999999E-2"/>
    <n v="1"/>
    <s v="DIVIDENDO"/>
    <x v="16"/>
    <n v="2.8709999999999999E-2"/>
  </r>
  <r>
    <x v="9"/>
    <x v="4"/>
    <d v="1998-01-28T00:00:00"/>
    <n v="0.15293000000000001"/>
    <n v="1"/>
    <s v="DIVIDENDO"/>
    <x v="17"/>
    <n v="0.15293000000000001"/>
  </r>
  <r>
    <x v="9"/>
    <x v="4"/>
    <d v="1998-08-06T00:00:00"/>
    <n v="3.7530000000000001E-2"/>
    <n v="1"/>
    <s v="JRS CAP PRÓPRIO"/>
    <x v="17"/>
    <n v="3.7530000000000001E-2"/>
  </r>
  <r>
    <x v="9"/>
    <x v="4"/>
    <d v="1999-01-28T00:00:00"/>
    <n v="0.13605"/>
    <n v="1"/>
    <s v="DIVIDENDO"/>
    <x v="8"/>
    <n v="0.13605"/>
  </r>
  <r>
    <x v="9"/>
    <x v="4"/>
    <d v="1999-07-29T00:00:00"/>
    <n v="3.4119999999999998E-2"/>
    <n v="1"/>
    <s v="JRS CAP PRÓPRIO"/>
    <x v="8"/>
    <n v="3.4119999999999998E-2"/>
  </r>
  <r>
    <x v="9"/>
    <x v="4"/>
    <d v="2000-01-26T00:00:00"/>
    <n v="0.10088"/>
    <n v="1"/>
    <s v="JRS CAP PRÓPRIO"/>
    <x v="9"/>
    <n v="0.10088"/>
  </r>
  <r>
    <x v="9"/>
    <x v="4"/>
    <d v="2000-07-20T00:00:00"/>
    <n v="2.8000000000000001E-2"/>
    <n v="1"/>
    <s v="DIVIDENDO"/>
    <x v="9"/>
    <n v="2.8000000000000001E-2"/>
  </r>
  <r>
    <x v="9"/>
    <x v="4"/>
    <d v="2001-02-20T00:00:00"/>
    <n v="0.13027"/>
    <n v="1"/>
    <s v="JRS CAP PRÓPRIO"/>
    <x v="10"/>
    <n v="0.13027"/>
  </r>
  <r>
    <x v="9"/>
    <x v="4"/>
    <d v="2001-08-10T00:00:00"/>
    <n v="2.8000000000000001E-2"/>
    <n v="1"/>
    <s v="DIVIDENDO"/>
    <x v="10"/>
    <n v="2.8000000000000001E-2"/>
  </r>
  <r>
    <x v="9"/>
    <x v="4"/>
    <d v="2002-02-07T00:00:00"/>
    <n v="0.12293999999999999"/>
    <n v="1"/>
    <s v="JRS CAP PRÓPRIO"/>
    <x v="11"/>
    <n v="0.12293999999999999"/>
  </r>
  <r>
    <x v="9"/>
    <x v="4"/>
    <d v="2002-02-07T00:00:00"/>
    <n v="1.4999999999999999E-2"/>
    <n v="1"/>
    <s v="DIVIDENDO"/>
    <x v="11"/>
    <n v="1.4999999999999999E-2"/>
  </r>
  <r>
    <x v="9"/>
    <x v="4"/>
    <d v="2002-07-24T00:00:00"/>
    <n v="2.8000000000000001E-2"/>
    <n v="1"/>
    <s v="DIVIDENDO"/>
    <x v="11"/>
    <n v="2.8000000000000001E-2"/>
  </r>
  <r>
    <x v="9"/>
    <x v="4"/>
    <d v="2003-01-29T00:00:00"/>
    <n v="0.13225000000000001"/>
    <n v="1"/>
    <s v="DIVIDENDO"/>
    <x v="7"/>
    <n v="0.13225000000000001"/>
  </r>
  <r>
    <x v="9"/>
    <x v="4"/>
    <d v="2003-08-07T00:00:00"/>
    <n v="0.10482"/>
    <n v="1"/>
    <s v="JRS CAP PRÓPRIO"/>
    <x v="7"/>
    <n v="0.10482"/>
  </r>
  <r>
    <x v="9"/>
    <x v="4"/>
    <d v="2004-01-29T00:00:00"/>
    <n v="8.9090000000000003E-2"/>
    <n v="1"/>
    <s v="DIVIDENDO"/>
    <x v="12"/>
    <n v="8.9090000000000003E-2"/>
  </r>
  <r>
    <x v="9"/>
    <x v="4"/>
    <d v="2004-08-03T00:00:00"/>
    <n v="0.10131999999999999"/>
    <n v="1"/>
    <s v="DIVIDENDO"/>
    <x v="12"/>
    <n v="0.10131999999999999"/>
  </r>
  <r>
    <x v="9"/>
    <x v="4"/>
    <d v="2005-02-02T00:00:00"/>
    <n v="7.399E-2"/>
    <n v="1"/>
    <s v="DIVIDENDO"/>
    <x v="13"/>
    <n v="7.399E-2"/>
  </r>
  <r>
    <x v="9"/>
    <x v="4"/>
    <d v="2005-02-02T00:00:00"/>
    <n v="3.2149999999999998E-2"/>
    <n v="1"/>
    <s v="JRS CAP PRÓPRIO"/>
    <x v="13"/>
    <n v="3.2149999999999998E-2"/>
  </r>
  <r>
    <x v="9"/>
    <x v="4"/>
    <d v="2005-08-10T00:00:00"/>
    <n v="0.12878999999999999"/>
    <n v="1"/>
    <s v="JRS CAP PRÓPRIO"/>
    <x v="13"/>
    <n v="0.12878999999999999"/>
  </r>
  <r>
    <x v="9"/>
    <x v="4"/>
    <d v="2006-01-31T00:00:00"/>
    <n v="0.10947"/>
    <n v="1"/>
    <s v="DIVIDENDO"/>
    <x v="14"/>
    <n v="0.10947"/>
  </r>
  <r>
    <x v="9"/>
    <x v="4"/>
    <d v="2006-08-10T00:00:00"/>
    <n v="0.11858"/>
    <n v="1"/>
    <s v="DIVIDENDO"/>
    <x v="14"/>
    <n v="0.11858"/>
  </r>
  <r>
    <x v="9"/>
    <x v="4"/>
    <d v="2007-01-22T00:00:00"/>
    <n v="0.13952000000000001"/>
    <n v="1"/>
    <s v="JRS CAP PRÓPRIO"/>
    <x v="0"/>
    <n v="0.13952000000000001"/>
  </r>
  <r>
    <x v="9"/>
    <x v="4"/>
    <d v="2007-08-14T00:00:00"/>
    <n v="0.11858"/>
    <n v="1"/>
    <s v="DIVIDENDO"/>
    <x v="0"/>
    <n v="0.11858"/>
  </r>
  <r>
    <x v="9"/>
    <x v="4"/>
    <d v="2008-01-17T00:00:00"/>
    <n v="0.17047000000000001"/>
    <n v="1"/>
    <s v="JRS CAP PRÓPRIO"/>
    <x v="1"/>
    <n v="0.17047000000000001"/>
  </r>
  <r>
    <x v="9"/>
    <x v="4"/>
    <d v="2008-08-12T00:00:00"/>
    <n v="0.18296000000000001"/>
    <n v="1"/>
    <s v="JRS CAP PRÓPRIO"/>
    <x v="1"/>
    <n v="0.18296000000000001"/>
  </r>
  <r>
    <x v="9"/>
    <x v="4"/>
    <d v="2009-02-05T00:00:00"/>
    <n v="0.15551999999999999"/>
    <n v="1"/>
    <s v="DIVIDENDO"/>
    <x v="2"/>
    <n v="0.15551999999999999"/>
  </r>
  <r>
    <x v="9"/>
    <x v="4"/>
    <d v="2009-08-13T00:00:00"/>
    <n v="0.20648"/>
    <n v="1"/>
    <s v="JRS CAP PRÓPRIO"/>
    <x v="2"/>
    <n v="0.20648"/>
  </r>
  <r>
    <x v="9"/>
    <x v="4"/>
    <d v="2010-01-28T00:00:00"/>
    <n v="0.16596"/>
    <n v="1"/>
    <s v="DIVIDENDO"/>
    <x v="3"/>
    <n v="0.16596"/>
  </r>
  <r>
    <x v="9"/>
    <x v="4"/>
    <d v="2010-01-28T00:00:00"/>
    <n v="1.123E-2"/>
    <n v="1"/>
    <s v="JRS CAP PRÓPRIO"/>
    <x v="3"/>
    <n v="1.123E-2"/>
  </r>
  <r>
    <x v="9"/>
    <x v="4"/>
    <d v="2010-08-12T00:00:00"/>
    <n v="0.22312000000000001"/>
    <n v="1"/>
    <s v="JRS CAP PRÓPRIO"/>
    <x v="3"/>
    <n v="0.22312000000000001"/>
  </r>
  <r>
    <x v="9"/>
    <x v="4"/>
    <d v="2011-01-27T00:00:00"/>
    <n v="0.22312000000000001"/>
    <n v="1"/>
    <s v="JRS CAP PRÓPRIO"/>
    <x v="4"/>
    <n v="0.22312000000000001"/>
  </r>
  <r>
    <x v="9"/>
    <x v="4"/>
    <d v="2011-08-11T00:00:00"/>
    <n v="0.24736"/>
    <n v="1"/>
    <s v="JRS CAP PRÓPRIO"/>
    <x v="4"/>
    <n v="0.24736"/>
  </r>
  <r>
    <x v="9"/>
    <x v="4"/>
    <d v="2012-01-24T00:00:00"/>
    <n v="0.20924000000000001"/>
    <n v="1"/>
    <s v="DIVIDENDO"/>
    <x v="5"/>
    <n v="0.20924000000000001"/>
  </r>
  <r>
    <x v="9"/>
    <x v="4"/>
    <d v="2012-01-24T00:00:00"/>
    <n v="1.1999999999999999E-3"/>
    <n v="1"/>
    <s v="JRS CAP PRÓPRIO"/>
    <x v="5"/>
    <n v="1.1999999999999999E-3"/>
  </r>
  <r>
    <x v="9"/>
    <x v="4"/>
    <d v="2012-08-13T00:00:00"/>
    <n v="0.26791999999999999"/>
    <n v="1"/>
    <s v="JRS CAP PRÓPRIO"/>
    <x v="5"/>
    <n v="0.26791999999999999"/>
  </r>
  <r>
    <x v="9"/>
    <x v="4"/>
    <d v="2013-01-23T00:00:00"/>
    <n v="0.22772999999999999"/>
    <n v="1"/>
    <s v="DIVIDENDO"/>
    <x v="6"/>
    <n v="0.22772999999999999"/>
  </r>
  <r>
    <x v="9"/>
    <x v="4"/>
    <d v="2013-08-13T00:00:00"/>
    <n v="0.24512999999999999"/>
    <n v="1"/>
    <s v="DIVIDENDO"/>
    <x v="6"/>
    <n v="0.24512999999999999"/>
  </r>
  <r>
    <x v="9"/>
    <x v="4"/>
    <d v="2013-08-13T00:00:00"/>
    <n v="2.3900000000000002E-3"/>
    <n v="1"/>
    <s v="JRS CAP PRÓPRIO"/>
    <x v="6"/>
    <n v="2.3900000000000002E-3"/>
  </r>
  <r>
    <x v="9"/>
    <x v="4"/>
    <d v="2014-01-21T00:00:00"/>
    <n v="0.24715999999999999"/>
    <n v="1"/>
    <s v="DIVIDENDO"/>
    <x v="18"/>
    <n v="0.24715999999999999"/>
  </r>
  <r>
    <x v="9"/>
    <x v="5"/>
    <d v="1996-01-30T00:00:00"/>
    <n v="8.5260000000000002E-2"/>
    <n v="1"/>
    <s v="DIVIDENDO"/>
    <x v="15"/>
    <n v="8.5260000000000002E-2"/>
  </r>
  <r>
    <x v="9"/>
    <x v="5"/>
    <d v="1996-08-06T00:00:00"/>
    <n v="1.09E-3"/>
    <n v="1"/>
    <s v="DIVIDENDO"/>
    <x v="15"/>
    <n v="1.09E-3"/>
  </r>
  <r>
    <x v="9"/>
    <x v="5"/>
    <d v="1996-08-06T00:00:00"/>
    <n v="8.9300000000000004E-3"/>
    <n v="1"/>
    <s v="DIVIDENDO"/>
    <x v="15"/>
    <n v="8.9300000000000004E-3"/>
  </r>
  <r>
    <x v="9"/>
    <x v="5"/>
    <d v="1996-08-06T00:00:00"/>
    <n v="1.6080000000000001E-2"/>
    <n v="1"/>
    <s v="DIVIDENDO"/>
    <x v="15"/>
    <n v="1.6080000000000001E-2"/>
  </r>
  <r>
    <x v="9"/>
    <x v="5"/>
    <d v="1997-01-29T00:00:00"/>
    <n v="2.7179999999999999E-2"/>
    <n v="1"/>
    <s v="DIVIDENDO"/>
    <x v="16"/>
    <n v="2.7179999999999999E-2"/>
  </r>
  <r>
    <x v="9"/>
    <x v="5"/>
    <d v="1997-01-29T00:00:00"/>
    <n v="1.8400000000000001E-3"/>
    <n v="1"/>
    <s v="DIVIDENDO"/>
    <x v="16"/>
    <n v="1.8400000000000001E-3"/>
  </r>
  <r>
    <x v="9"/>
    <x v="5"/>
    <d v="1997-01-29T00:00:00"/>
    <n v="5.4059999999999997E-2"/>
    <n v="1"/>
    <s v="DIVIDENDO"/>
    <x v="16"/>
    <n v="5.4059999999999997E-2"/>
  </r>
  <r>
    <x v="9"/>
    <x v="5"/>
    <d v="1997-07-29T00:00:00"/>
    <n v="2.8709999999999999E-2"/>
    <n v="1"/>
    <s v="DIVIDENDO"/>
    <x v="16"/>
    <n v="2.8709999999999999E-2"/>
  </r>
  <r>
    <x v="9"/>
    <x v="5"/>
    <d v="1998-01-28T00:00:00"/>
    <n v="0.11873"/>
    <n v="1"/>
    <s v="DIVIDENDO"/>
    <x v="17"/>
    <n v="0.11873"/>
  </r>
  <r>
    <x v="9"/>
    <x v="5"/>
    <d v="1998-08-06T00:00:00"/>
    <n v="3.7530000000000001E-2"/>
    <n v="1"/>
    <s v="JRS CAP PRÓPRIO"/>
    <x v="17"/>
    <n v="3.7530000000000001E-2"/>
  </r>
  <r>
    <x v="9"/>
    <x v="5"/>
    <d v="1999-01-28T00:00:00"/>
    <n v="0.13605"/>
    <n v="1"/>
    <s v="DIVIDENDO"/>
    <x v="8"/>
    <n v="0.13605"/>
  </r>
  <r>
    <x v="9"/>
    <x v="5"/>
    <d v="1999-07-29T00:00:00"/>
    <n v="3.4119999999999998E-2"/>
    <n v="1"/>
    <s v="JRS CAP PRÓPRIO"/>
    <x v="8"/>
    <n v="3.4119999999999998E-2"/>
  </r>
  <r>
    <x v="9"/>
    <x v="5"/>
    <d v="2000-01-26T00:00:00"/>
    <n v="8.7440000000000004E-2"/>
    <n v="1"/>
    <s v="JRS CAP PRÓPRIO"/>
    <x v="9"/>
    <n v="8.7440000000000004E-2"/>
  </r>
  <r>
    <x v="9"/>
    <x v="5"/>
    <d v="2000-07-20T00:00:00"/>
    <n v="2.8000000000000001E-2"/>
    <n v="1"/>
    <s v="DIVIDENDO"/>
    <x v="9"/>
    <n v="2.8000000000000001E-2"/>
  </r>
  <r>
    <x v="9"/>
    <x v="5"/>
    <d v="2001-02-20T00:00:00"/>
    <n v="6.2269999999999999E-2"/>
    <n v="1"/>
    <s v="JRS CAP PRÓPRIO"/>
    <x v="10"/>
    <n v="6.2269999999999999E-2"/>
  </r>
  <r>
    <x v="9"/>
    <x v="5"/>
    <d v="2001-08-10T00:00:00"/>
    <n v="2.8000000000000001E-2"/>
    <n v="1"/>
    <s v="DIVIDENDO"/>
    <x v="10"/>
    <n v="2.8000000000000001E-2"/>
  </r>
  <r>
    <x v="9"/>
    <x v="5"/>
    <d v="2002-02-07T00:00:00"/>
    <n v="5.0630000000000001E-2"/>
    <n v="1"/>
    <s v="JRS CAP PRÓPRIO"/>
    <x v="11"/>
    <n v="5.0630000000000001E-2"/>
  </r>
  <r>
    <x v="9"/>
    <x v="5"/>
    <d v="2002-02-07T00:00:00"/>
    <n v="1.4999999999999999E-2"/>
    <n v="1"/>
    <s v="DIVIDENDO"/>
    <x v="11"/>
    <n v="1.4999999999999999E-2"/>
  </r>
  <r>
    <x v="9"/>
    <x v="5"/>
    <d v="2002-07-24T00:00:00"/>
    <n v="2.8000000000000001E-2"/>
    <n v="1"/>
    <s v="DIVIDENDO"/>
    <x v="11"/>
    <n v="2.8000000000000001E-2"/>
  </r>
  <r>
    <x v="9"/>
    <x v="5"/>
    <d v="2003-01-29T00:00:00"/>
    <n v="6.5699999999999995E-2"/>
    <n v="1"/>
    <s v="DIVIDENDO"/>
    <x v="7"/>
    <n v="6.5699999999999995E-2"/>
  </r>
  <r>
    <x v="9"/>
    <x v="5"/>
    <d v="2003-08-07T00:00:00"/>
    <n v="6.114E-2"/>
    <n v="1"/>
    <s v="JRS CAP PRÓPRIO"/>
    <x v="7"/>
    <n v="6.114E-2"/>
  </r>
  <r>
    <x v="9"/>
    <x v="5"/>
    <d v="2004-01-29T00:00:00"/>
    <n v="5.1979999999999998E-2"/>
    <n v="1"/>
    <s v="DIVIDENDO"/>
    <x v="12"/>
    <n v="5.1979999999999998E-2"/>
  </r>
  <r>
    <x v="9"/>
    <x v="5"/>
    <d v="2004-08-03T00:00:00"/>
    <n v="5.91E-2"/>
    <n v="1"/>
    <s v="DIVIDENDO"/>
    <x v="12"/>
    <n v="5.91E-2"/>
  </r>
  <r>
    <x v="9"/>
    <x v="5"/>
    <d v="2005-02-02T00:00:00"/>
    <n v="3.1780000000000003E-2"/>
    <n v="1"/>
    <s v="DIVIDENDO"/>
    <x v="13"/>
    <n v="3.1780000000000003E-2"/>
  </r>
  <r>
    <x v="9"/>
    <x v="5"/>
    <d v="2005-02-02T00:00:00"/>
    <n v="3.2149999999999998E-2"/>
    <n v="1"/>
    <s v="JRS CAP PRÓPRIO"/>
    <x v="13"/>
    <n v="3.2149999999999998E-2"/>
  </r>
  <r>
    <x v="9"/>
    <x v="5"/>
    <d v="2005-08-10T00:00:00"/>
    <n v="7.5130000000000002E-2"/>
    <n v="1"/>
    <s v="JRS CAP PRÓPRIO"/>
    <x v="13"/>
    <n v="7.5130000000000002E-2"/>
  </r>
  <r>
    <x v="9"/>
    <x v="5"/>
    <d v="2006-01-31T00:00:00"/>
    <n v="6.386E-2"/>
    <n v="1"/>
    <s v="DIVIDENDO"/>
    <x v="14"/>
    <n v="6.386E-2"/>
  </r>
  <r>
    <x v="9"/>
    <x v="5"/>
    <d v="2006-08-10T00:00:00"/>
    <n v="6.9169999999999995E-2"/>
    <n v="1"/>
    <s v="DIVIDENDO"/>
    <x v="14"/>
    <n v="6.9169999999999995E-2"/>
  </r>
  <r>
    <x v="9"/>
    <x v="5"/>
    <d v="2007-01-22T00:00:00"/>
    <n v="8.1390000000000004E-2"/>
    <n v="1"/>
    <s v="JRS CAP PRÓPRIO"/>
    <x v="0"/>
    <n v="8.1390000000000004E-2"/>
  </r>
  <r>
    <x v="9"/>
    <x v="5"/>
    <d v="2007-08-14T00:00:00"/>
    <n v="6.9169999999999995E-2"/>
    <n v="1"/>
    <s v="DIVIDENDO"/>
    <x v="0"/>
    <n v="6.9169999999999995E-2"/>
  </r>
  <r>
    <x v="9"/>
    <x v="5"/>
    <d v="2008-01-17T00:00:00"/>
    <n v="9.9440000000000001E-2"/>
    <n v="1"/>
    <s v="JRS CAP PRÓPRIO"/>
    <x v="1"/>
    <n v="9.9440000000000001E-2"/>
  </r>
  <r>
    <x v="9"/>
    <x v="5"/>
    <d v="2008-08-12T00:00:00"/>
    <n v="0.10673000000000001"/>
    <n v="1"/>
    <s v="JRS CAP PRÓPRIO"/>
    <x v="1"/>
    <n v="0.10673000000000001"/>
  </r>
  <r>
    <x v="9"/>
    <x v="5"/>
    <d v="2009-02-05T00:00:00"/>
    <n v="9.0719999999999995E-2"/>
    <n v="1"/>
    <s v="DIVIDENDO"/>
    <x v="2"/>
    <n v="9.0719999999999995E-2"/>
  </r>
  <r>
    <x v="9"/>
    <x v="5"/>
    <d v="2009-08-13T00:00:00"/>
    <n v="0.12045"/>
    <n v="1"/>
    <s v="JRS CAP PRÓPRIO"/>
    <x v="2"/>
    <n v="0.12045"/>
  </r>
  <r>
    <x v="9"/>
    <x v="5"/>
    <d v="2010-01-28T00:00:00"/>
    <n v="9.2840000000000006E-2"/>
    <n v="1"/>
    <s v="DIVIDENDO"/>
    <x v="3"/>
    <n v="9.2840000000000006E-2"/>
  </r>
  <r>
    <x v="9"/>
    <x v="5"/>
    <d v="2010-01-28T00:00:00"/>
    <n v="1.123E-2"/>
    <n v="1"/>
    <s v="JRS CAP PRÓPRIO"/>
    <x v="3"/>
    <n v="1.123E-2"/>
  </r>
  <r>
    <x v="9"/>
    <x v="5"/>
    <d v="2010-08-12T00:00:00"/>
    <n v="0.13014999999999999"/>
    <n v="1"/>
    <s v="JRS CAP PRÓPRIO"/>
    <x v="3"/>
    <n v="0.13014999999999999"/>
  </r>
  <r>
    <x v="9"/>
    <x v="5"/>
    <d v="2011-01-27T00:00:00"/>
    <n v="0.13014999999999999"/>
    <n v="1"/>
    <s v="JRS CAP PRÓPRIO"/>
    <x v="4"/>
    <n v="0.13014999999999999"/>
  </r>
  <r>
    <x v="9"/>
    <x v="5"/>
    <d v="2011-08-11T00:00:00"/>
    <n v="0.14429"/>
    <n v="1"/>
    <s v="JRS CAP PRÓPRIO"/>
    <x v="4"/>
    <n v="0.14429"/>
  </r>
  <r>
    <x v="9"/>
    <x v="5"/>
    <d v="2012-01-24T00:00:00"/>
    <n v="0.12163"/>
    <n v="1"/>
    <s v="DIVIDENDO"/>
    <x v="5"/>
    <n v="0.12163"/>
  </r>
  <r>
    <x v="9"/>
    <x v="5"/>
    <d v="2012-01-24T00:00:00"/>
    <n v="1.1999999999999999E-3"/>
    <n v="1"/>
    <s v="JRS CAP PRÓPRIO"/>
    <x v="5"/>
    <n v="1.1999999999999999E-3"/>
  </r>
  <r>
    <x v="9"/>
    <x v="5"/>
    <d v="2012-08-13T00:00:00"/>
    <n v="0.15629000000000001"/>
    <n v="1"/>
    <s v="JRS CAP PRÓPRIO"/>
    <x v="5"/>
    <n v="0.15629000000000001"/>
  </r>
  <r>
    <x v="9"/>
    <x v="5"/>
    <d v="2013-01-23T00:00:00"/>
    <n v="0.13284000000000001"/>
    <n v="1"/>
    <s v="DIVIDENDO"/>
    <x v="6"/>
    <n v="0.13284000000000001"/>
  </r>
  <r>
    <x v="9"/>
    <x v="5"/>
    <d v="2013-08-13T00:00:00"/>
    <n v="0.14215"/>
    <n v="1"/>
    <s v="DIVIDENDO"/>
    <x v="6"/>
    <n v="0.14215"/>
  </r>
  <r>
    <x v="9"/>
    <x v="5"/>
    <d v="2013-08-13T00:00:00"/>
    <n v="2.3900000000000002E-3"/>
    <n v="1"/>
    <s v="JRS CAP PRÓPRIO"/>
    <x v="6"/>
    <n v="2.3900000000000002E-3"/>
  </r>
  <r>
    <x v="9"/>
    <x v="5"/>
    <d v="2014-01-21T00:00:00"/>
    <n v="0.14416999999999999"/>
    <n v="1"/>
    <s v="DIVIDENDO"/>
    <x v="18"/>
    <n v="0.14416999999999999"/>
  </r>
  <r>
    <x v="9"/>
    <x v="6"/>
    <d v="1996-01-30T00:00:00"/>
    <n v="8.5260000000000002E-2"/>
    <n v="1"/>
    <s v="DIVIDENDO"/>
    <x v="15"/>
    <n v="8.5260000000000002E-2"/>
  </r>
  <r>
    <x v="9"/>
    <x v="6"/>
    <d v="1996-08-06T00:00:00"/>
    <n v="1.09E-3"/>
    <n v="1"/>
    <s v="DIVIDENDO"/>
    <x v="15"/>
    <n v="1.09E-3"/>
  </r>
  <r>
    <x v="9"/>
    <x v="6"/>
    <d v="1996-08-06T00:00:00"/>
    <n v="8.9300000000000004E-3"/>
    <n v="1"/>
    <s v="DIVIDENDO"/>
    <x v="15"/>
    <n v="8.9300000000000004E-3"/>
  </r>
  <r>
    <x v="9"/>
    <x v="6"/>
    <d v="1996-08-06T00:00:00"/>
    <n v="1.6080000000000001E-2"/>
    <n v="1"/>
    <s v="DIVIDENDO"/>
    <x v="15"/>
    <n v="1.6080000000000001E-2"/>
  </r>
  <r>
    <x v="9"/>
    <x v="6"/>
    <d v="1997-01-29T00:00:00"/>
    <n v="5.4059999999999997E-2"/>
    <n v="1"/>
    <s v="DIVIDENDO"/>
    <x v="16"/>
    <n v="5.4059999999999997E-2"/>
  </r>
  <r>
    <x v="9"/>
    <x v="6"/>
    <d v="1997-01-29T00:00:00"/>
    <n v="2.7179999999999999E-2"/>
    <n v="1"/>
    <s v="DIVIDENDO"/>
    <x v="16"/>
    <n v="2.7179999999999999E-2"/>
  </r>
  <r>
    <x v="9"/>
    <x v="6"/>
    <d v="1997-01-29T00:00:00"/>
    <n v="1.8400000000000001E-3"/>
    <n v="1"/>
    <s v="DIVIDENDO"/>
    <x v="16"/>
    <n v="1.8400000000000001E-3"/>
  </r>
  <r>
    <x v="9"/>
    <x v="6"/>
    <d v="1997-07-29T00:00:00"/>
    <n v="2.8709999999999999E-2"/>
    <n v="1"/>
    <s v="DIVIDENDO"/>
    <x v="16"/>
    <n v="2.8709999999999999E-2"/>
  </r>
  <r>
    <x v="9"/>
    <x v="6"/>
    <d v="1998-01-28T00:00:00"/>
    <n v="0.11873"/>
    <n v="1"/>
    <s v="DIVIDENDO"/>
    <x v="17"/>
    <n v="0.11873"/>
  </r>
  <r>
    <x v="9"/>
    <x v="6"/>
    <d v="1998-08-06T00:00:00"/>
    <n v="3.7530000000000001E-2"/>
    <n v="1"/>
    <s v="JRS CAP PRÓPRIO"/>
    <x v="17"/>
    <n v="3.7530000000000001E-2"/>
  </r>
  <r>
    <x v="9"/>
    <x v="6"/>
    <d v="1999-01-28T00:00:00"/>
    <n v="0.13605"/>
    <n v="1"/>
    <s v="DIVIDENDO"/>
    <x v="8"/>
    <n v="0.13605"/>
  </r>
  <r>
    <x v="9"/>
    <x v="6"/>
    <d v="1999-07-29T00:00:00"/>
    <n v="3.4119999999999998E-2"/>
    <n v="1"/>
    <s v="JRS CAP PRÓPRIO"/>
    <x v="8"/>
    <n v="3.4119999999999998E-2"/>
  </r>
  <r>
    <x v="9"/>
    <x v="6"/>
    <d v="2000-01-26T00:00:00"/>
    <n v="8.7440000000000004E-2"/>
    <n v="1"/>
    <s v="JRS CAP PRÓPRIO"/>
    <x v="9"/>
    <n v="8.7440000000000004E-2"/>
  </r>
  <r>
    <x v="9"/>
    <x v="6"/>
    <d v="2000-07-20T00:00:00"/>
    <n v="2.8000000000000001E-2"/>
    <n v="1"/>
    <s v="DIVIDENDO"/>
    <x v="9"/>
    <n v="2.8000000000000001E-2"/>
  </r>
  <r>
    <x v="9"/>
    <x v="6"/>
    <d v="2001-02-20T00:00:00"/>
    <n v="3.5069999999999997E-2"/>
    <n v="1"/>
    <s v="JRS CAP PRÓPRIO"/>
    <x v="10"/>
    <n v="3.5069999999999997E-2"/>
  </r>
  <r>
    <x v="9"/>
    <x v="6"/>
    <d v="2001-08-10T00:00:00"/>
    <n v="2.8000000000000001E-2"/>
    <n v="1"/>
    <s v="DIVIDENDO"/>
    <x v="10"/>
    <n v="2.8000000000000001E-2"/>
  </r>
  <r>
    <x v="9"/>
    <x v="6"/>
    <d v="2002-02-07T00:00:00"/>
    <n v="2.171E-2"/>
    <n v="1"/>
    <s v="JRS CAP PRÓPRIO"/>
    <x v="11"/>
    <n v="2.171E-2"/>
  </r>
  <r>
    <x v="9"/>
    <x v="6"/>
    <d v="2002-02-07T00:00:00"/>
    <n v="1.4999999999999999E-2"/>
    <n v="1"/>
    <s v="DIVIDENDO"/>
    <x v="11"/>
    <n v="1.4999999999999999E-2"/>
  </r>
  <r>
    <x v="9"/>
    <x v="6"/>
    <d v="2002-07-24T00:00:00"/>
    <n v="2.8000000000000001E-2"/>
    <n v="1"/>
    <s v="DIVIDENDO"/>
    <x v="11"/>
    <n v="2.8000000000000001E-2"/>
  </r>
  <r>
    <x v="9"/>
    <x v="6"/>
    <d v="2003-01-29T00:00:00"/>
    <n v="6.5699999999999995E-2"/>
    <n v="1"/>
    <s v="DIVIDENDO"/>
    <x v="7"/>
    <n v="6.5699999999999995E-2"/>
  </r>
  <r>
    <x v="9"/>
    <x v="6"/>
    <d v="2003-08-07T00:00:00"/>
    <n v="4.367E-2"/>
    <n v="1"/>
    <s v="JRS CAP PRÓPRIO"/>
    <x v="7"/>
    <n v="4.367E-2"/>
  </r>
  <r>
    <x v="9"/>
    <x v="6"/>
    <d v="2004-01-29T00:00:00"/>
    <n v="4.5830000000000003E-2"/>
    <n v="1"/>
    <s v="DIVIDENDO"/>
    <x v="12"/>
    <n v="4.5830000000000003E-2"/>
  </r>
  <r>
    <x v="9"/>
    <x v="6"/>
    <d v="2004-08-03T00:00:00"/>
    <n v="4.2220000000000001E-2"/>
    <n v="1"/>
    <s v="DIVIDENDO"/>
    <x v="12"/>
    <n v="4.2220000000000001E-2"/>
  </r>
  <r>
    <x v="9"/>
    <x v="6"/>
    <d v="2005-02-02T00:00:00"/>
    <n v="1.8239999999999999E-2"/>
    <n v="1"/>
    <s v="DIVIDENDO"/>
    <x v="13"/>
    <n v="1.8239999999999999E-2"/>
  </r>
  <r>
    <x v="9"/>
    <x v="6"/>
    <d v="2005-02-02T00:00:00"/>
    <n v="3.2149999999999998E-2"/>
    <n v="1"/>
    <s v="JRS CAP PRÓPRIO"/>
    <x v="13"/>
    <n v="3.2149999999999998E-2"/>
  </r>
  <r>
    <x v="9"/>
    <x v="6"/>
    <d v="2005-08-10T00:00:00"/>
    <n v="5.3659999999999999E-2"/>
    <n v="1"/>
    <s v="JRS CAP PRÓPRIO"/>
    <x v="13"/>
    <n v="5.3659999999999999E-2"/>
  </r>
  <r>
    <x v="9"/>
    <x v="6"/>
    <d v="2006-01-31T00:00:00"/>
    <n v="4.5620000000000001E-2"/>
    <n v="1"/>
    <s v="DIVIDENDO"/>
    <x v="14"/>
    <n v="4.5620000000000001E-2"/>
  </r>
  <r>
    <x v="9"/>
    <x v="6"/>
    <d v="2006-08-10T00:00:00"/>
    <n v="4.9410000000000003E-2"/>
    <n v="1"/>
    <s v="DIVIDENDO"/>
    <x v="14"/>
    <n v="4.9410000000000003E-2"/>
  </r>
  <r>
    <x v="9"/>
    <x v="6"/>
    <d v="2007-01-22T00:00:00"/>
    <n v="5.8130000000000001E-2"/>
    <n v="1"/>
    <s v="JRS CAP PRÓPRIO"/>
    <x v="0"/>
    <n v="5.8130000000000001E-2"/>
  </r>
  <r>
    <x v="9"/>
    <x v="6"/>
    <d v="2007-08-14T00:00:00"/>
    <n v="4.9410000000000003E-2"/>
    <n v="1"/>
    <s v="DIVIDENDO"/>
    <x v="0"/>
    <n v="4.9410000000000003E-2"/>
  </r>
  <r>
    <x v="9"/>
    <x v="6"/>
    <d v="2008-01-17T00:00:00"/>
    <n v="7.102E-2"/>
    <n v="1"/>
    <s v="JRS CAP PRÓPRIO"/>
    <x v="1"/>
    <n v="7.102E-2"/>
  </r>
  <r>
    <x v="9"/>
    <x v="6"/>
    <d v="2008-08-12T00:00:00"/>
    <n v="7.6240000000000002E-2"/>
    <n v="1"/>
    <s v="JRS CAP PRÓPRIO"/>
    <x v="1"/>
    <n v="7.6240000000000002E-2"/>
  </r>
  <r>
    <x v="9"/>
    <x v="6"/>
    <d v="2009-02-05T00:00:00"/>
    <n v="6.4799999999999996E-2"/>
    <n v="1"/>
    <s v="DIVIDENDO"/>
    <x v="2"/>
    <n v="6.4799999999999996E-2"/>
  </r>
  <r>
    <x v="9"/>
    <x v="6"/>
    <d v="2009-08-13T00:00:00"/>
    <n v="8.6040000000000005E-2"/>
    <n v="1"/>
    <s v="JRS CAP PRÓPRIO"/>
    <x v="2"/>
    <n v="8.6040000000000005E-2"/>
  </r>
  <r>
    <x v="9"/>
    <x v="6"/>
    <d v="2010-01-28T00:00:00"/>
    <n v="6.3579999999999998E-2"/>
    <n v="1"/>
    <s v="DIVIDENDO"/>
    <x v="3"/>
    <n v="6.3579999999999998E-2"/>
  </r>
  <r>
    <x v="9"/>
    <x v="6"/>
    <d v="2010-01-28T00:00:00"/>
    <n v="1.123E-2"/>
    <n v="1"/>
    <s v="JRS CAP PRÓPRIO"/>
    <x v="3"/>
    <n v="1.123E-2"/>
  </r>
  <r>
    <x v="9"/>
    <x v="6"/>
    <d v="2010-08-12T00:00:00"/>
    <n v="9.2960000000000001E-2"/>
    <n v="1"/>
    <s v="JRS CAP PRÓPRIO"/>
    <x v="3"/>
    <n v="9.2960000000000001E-2"/>
  </r>
  <r>
    <x v="9"/>
    <x v="6"/>
    <d v="2011-01-27T00:00:00"/>
    <n v="9.2960000000000001E-2"/>
    <n v="1"/>
    <s v="JRS CAP PRÓPRIO"/>
    <x v="4"/>
    <n v="9.2960000000000001E-2"/>
  </r>
  <r>
    <x v="9"/>
    <x v="6"/>
    <d v="2011-08-11T00:00:00"/>
    <n v="0.10306999999999999"/>
    <n v="1"/>
    <s v="JRS CAP PRÓPRIO"/>
    <x v="4"/>
    <n v="0.10306999999999999"/>
  </r>
  <r>
    <x v="9"/>
    <x v="6"/>
    <d v="2012-01-24T00:00:00"/>
    <n v="8.659E-2"/>
    <n v="1"/>
    <s v="DIVIDENDO"/>
    <x v="5"/>
    <n v="8.659E-2"/>
  </r>
  <r>
    <x v="9"/>
    <x v="6"/>
    <d v="2012-01-24T00:00:00"/>
    <n v="1.1999999999999999E-3"/>
    <n v="1"/>
    <s v="JRS CAP PRÓPRIO"/>
    <x v="5"/>
    <n v="1.1999999999999999E-3"/>
  </r>
  <r>
    <x v="9"/>
    <x v="6"/>
    <d v="2012-08-13T00:00:00"/>
    <n v="0.11162999999999999"/>
    <n v="1"/>
    <s v="JRS CAP PRÓPRIO"/>
    <x v="5"/>
    <n v="0.11162999999999999"/>
  </r>
  <r>
    <x v="9"/>
    <x v="6"/>
    <d v="2013-01-23T00:00:00"/>
    <n v="9.4890000000000002E-2"/>
    <n v="1"/>
    <s v="DIVIDENDO"/>
    <x v="6"/>
    <n v="9.4890000000000002E-2"/>
  </r>
  <r>
    <x v="9"/>
    <x v="6"/>
    <d v="2013-08-13T00:00:00"/>
    <n v="0.10095"/>
    <n v="1"/>
    <s v="DIVIDENDO"/>
    <x v="6"/>
    <n v="0.10095"/>
  </r>
  <r>
    <x v="9"/>
    <x v="6"/>
    <d v="2013-08-13T00:00:00"/>
    <n v="2.3900000000000002E-3"/>
    <n v="1"/>
    <s v="JRS CAP PRÓPRIO"/>
    <x v="6"/>
    <n v="2.3900000000000002E-3"/>
  </r>
  <r>
    <x v="9"/>
    <x v="6"/>
    <d v="2014-01-21T00:00:00"/>
    <n v="0.10299"/>
    <n v="1"/>
    <s v="DIVIDENDO"/>
    <x v="18"/>
    <n v="0.10299"/>
  </r>
  <r>
    <x v="9"/>
    <x v="7"/>
    <d v="1996-01-30T00:00:00"/>
    <n v="8.5260000000000002E-2"/>
    <n v="1"/>
    <s v="DIVIDENDO"/>
    <x v="15"/>
    <n v="8.5260000000000002E-2"/>
  </r>
  <r>
    <x v="9"/>
    <x v="7"/>
    <d v="1996-08-06T00:00:00"/>
    <n v="1.09E-3"/>
    <n v="1"/>
    <s v="DIVIDENDO"/>
    <x v="15"/>
    <n v="1.09E-3"/>
  </r>
  <r>
    <x v="9"/>
    <x v="7"/>
    <d v="1996-08-06T00:00:00"/>
    <n v="8.9300000000000004E-3"/>
    <n v="1"/>
    <s v="DIVIDENDO"/>
    <x v="15"/>
    <n v="8.9300000000000004E-3"/>
  </r>
  <r>
    <x v="9"/>
    <x v="7"/>
    <d v="1996-08-06T00:00:00"/>
    <n v="1.6080000000000001E-2"/>
    <n v="1"/>
    <s v="DIVIDENDO"/>
    <x v="15"/>
    <n v="1.6080000000000001E-2"/>
  </r>
  <r>
    <x v="9"/>
    <x v="7"/>
    <d v="1997-01-29T00:00:00"/>
    <n v="2.7179999999999999E-2"/>
    <n v="1"/>
    <s v="DIVIDENDO"/>
    <x v="16"/>
    <n v="2.7179999999999999E-2"/>
  </r>
  <r>
    <x v="9"/>
    <x v="7"/>
    <d v="1997-01-29T00:00:00"/>
    <n v="1.8400000000000001E-3"/>
    <n v="1"/>
    <s v="DIVIDENDO"/>
    <x v="16"/>
    <n v="1.8400000000000001E-3"/>
  </r>
  <r>
    <x v="9"/>
    <x v="7"/>
    <d v="1997-01-29T00:00:00"/>
    <n v="5.4059999999999997E-2"/>
    <n v="1"/>
    <s v="DIVIDENDO"/>
    <x v="16"/>
    <n v="5.4059999999999997E-2"/>
  </r>
  <r>
    <x v="9"/>
    <x v="7"/>
    <d v="1997-07-29T00:00:00"/>
    <n v="2.8709999999999999E-2"/>
    <n v="1"/>
    <s v="DIVIDENDO"/>
    <x v="16"/>
    <n v="2.8709999999999999E-2"/>
  </r>
  <r>
    <x v="9"/>
    <x v="7"/>
    <d v="1998-01-28T00:00:00"/>
    <n v="0.11873"/>
    <n v="1"/>
    <s v="DIVIDENDO"/>
    <x v="17"/>
    <n v="0.11873"/>
  </r>
  <r>
    <x v="9"/>
    <x v="7"/>
    <d v="1998-08-06T00:00:00"/>
    <n v="3.7530000000000001E-2"/>
    <n v="1"/>
    <s v="JRS CAP PRÓPRIO"/>
    <x v="17"/>
    <n v="3.7530000000000001E-2"/>
  </r>
  <r>
    <x v="9"/>
    <x v="7"/>
    <d v="1999-01-28T00:00:00"/>
    <n v="0.13605"/>
    <n v="1"/>
    <s v="DIVIDENDO"/>
    <x v="8"/>
    <n v="0.13605"/>
  </r>
  <r>
    <x v="9"/>
    <x v="7"/>
    <d v="1999-07-29T00:00:00"/>
    <n v="3.4119999999999998E-2"/>
    <n v="1"/>
    <s v="JRS CAP PRÓPRIO"/>
    <x v="8"/>
    <n v="3.4119999999999998E-2"/>
  </r>
  <r>
    <x v="9"/>
    <x v="7"/>
    <d v="2000-01-26T00:00:00"/>
    <n v="8.7440000000000004E-2"/>
    <n v="1"/>
    <s v="JRS CAP PRÓPRIO"/>
    <x v="9"/>
    <n v="8.7440000000000004E-2"/>
  </r>
  <r>
    <x v="9"/>
    <x v="7"/>
    <d v="2000-07-20T00:00:00"/>
    <n v="2.8000000000000001E-2"/>
    <n v="1"/>
    <s v="DIVIDENDO"/>
    <x v="9"/>
    <n v="2.8000000000000001E-2"/>
  </r>
  <r>
    <x v="9"/>
    <x v="7"/>
    <d v="2001-02-20T00:00:00"/>
    <n v="4.8669999999999998E-2"/>
    <n v="1"/>
    <s v="JRS CAP PRÓPRIO"/>
    <x v="10"/>
    <n v="4.8669999999999998E-2"/>
  </r>
  <r>
    <x v="9"/>
    <x v="7"/>
    <d v="2001-08-10T00:00:00"/>
    <n v="2.8000000000000001E-2"/>
    <n v="1"/>
    <s v="DIVIDENDO"/>
    <x v="10"/>
    <n v="2.8000000000000001E-2"/>
  </r>
  <r>
    <x v="9"/>
    <x v="7"/>
    <d v="2002-02-07T00:00:00"/>
    <n v="3.6170000000000001E-2"/>
    <n v="1"/>
    <s v="JRS CAP PRÓPRIO"/>
    <x v="11"/>
    <n v="3.6170000000000001E-2"/>
  </r>
  <r>
    <x v="9"/>
    <x v="7"/>
    <d v="2002-02-07T00:00:00"/>
    <n v="1.4999999999999999E-2"/>
    <n v="1"/>
    <s v="DIVIDENDO"/>
    <x v="11"/>
    <n v="1.4999999999999999E-2"/>
  </r>
  <r>
    <x v="9"/>
    <x v="7"/>
    <d v="2002-07-24T00:00:00"/>
    <n v="2.8000000000000001E-2"/>
    <n v="1"/>
    <s v="DIVIDENDO"/>
    <x v="11"/>
    <n v="2.8000000000000001E-2"/>
  </r>
  <r>
    <x v="9"/>
    <x v="7"/>
    <d v="2003-01-29T00:00:00"/>
    <n v="6.5699999999999995E-2"/>
    <n v="1"/>
    <s v="DIVIDENDO"/>
    <x v="7"/>
    <n v="6.5699999999999995E-2"/>
  </r>
  <r>
    <x v="9"/>
    <x v="7"/>
    <d v="2003-08-07T00:00:00"/>
    <n v="5.2409999999999998E-2"/>
    <n v="1"/>
    <s v="JRS CAP PRÓPRIO"/>
    <x v="7"/>
    <n v="5.2409999999999998E-2"/>
  </r>
  <r>
    <x v="9"/>
    <x v="7"/>
    <d v="2004-01-29T00:00:00"/>
    <n v="4.4549999999999999E-2"/>
    <n v="1"/>
    <s v="DIVIDENDO"/>
    <x v="12"/>
    <n v="4.4549999999999999E-2"/>
  </r>
  <r>
    <x v="9"/>
    <x v="7"/>
    <d v="2004-08-03T00:00:00"/>
    <n v="5.0659999999999997E-2"/>
    <n v="1"/>
    <s v="DIVIDENDO"/>
    <x v="12"/>
    <n v="5.0659999999999997E-2"/>
  </r>
  <r>
    <x v="9"/>
    <x v="7"/>
    <d v="2005-02-02T00:00:00"/>
    <n v="2.333E-2"/>
    <n v="1"/>
    <s v="DIVIDENDO"/>
    <x v="13"/>
    <n v="2.333E-2"/>
  </r>
  <r>
    <x v="9"/>
    <x v="7"/>
    <d v="2005-02-02T00:00:00"/>
    <n v="3.2149999999999998E-2"/>
    <n v="1"/>
    <s v="JRS CAP PRÓPRIO"/>
    <x v="13"/>
    <n v="3.2149999999999998E-2"/>
  </r>
  <r>
    <x v="9"/>
    <x v="7"/>
    <d v="2005-08-10T00:00:00"/>
    <n v="6.4399999999999999E-2"/>
    <n v="1"/>
    <s v="JRS CAP PRÓPRIO"/>
    <x v="13"/>
    <n v="6.4399999999999999E-2"/>
  </r>
  <r>
    <x v="9"/>
    <x v="7"/>
    <d v="2006-01-31T00:00:00"/>
    <n v="5.4730000000000001E-2"/>
    <n v="1"/>
    <s v="DIVIDENDO"/>
    <x v="14"/>
    <n v="5.4730000000000001E-2"/>
  </r>
  <r>
    <x v="9"/>
    <x v="7"/>
    <d v="2006-08-10T00:00:00"/>
    <n v="5.9290000000000002E-2"/>
    <n v="1"/>
    <s v="DIVIDENDO"/>
    <x v="14"/>
    <n v="5.9290000000000002E-2"/>
  </r>
  <r>
    <x v="9"/>
    <x v="7"/>
    <d v="2007-01-22T00:00:00"/>
    <n v="6.9750000000000006E-2"/>
    <n v="1"/>
    <s v="JRS CAP PRÓPRIO"/>
    <x v="0"/>
    <n v="6.9750000000000006E-2"/>
  </r>
  <r>
    <x v="9"/>
    <x v="7"/>
    <d v="2007-08-14T00:00:00"/>
    <n v="5.9290000000000002E-2"/>
    <n v="1"/>
    <s v="DIVIDENDO"/>
    <x v="0"/>
    <n v="5.9290000000000002E-2"/>
  </r>
  <r>
    <x v="9"/>
    <x v="7"/>
    <d v="2008-01-17T00:00:00"/>
    <n v="8.5239999999999996E-2"/>
    <n v="1"/>
    <s v="JRS CAP PRÓPRIO"/>
    <x v="1"/>
    <n v="8.5239999999999996E-2"/>
  </r>
  <r>
    <x v="9"/>
    <x v="7"/>
    <d v="2008-08-12T00:00:00"/>
    <n v="9.1480000000000006E-2"/>
    <n v="1"/>
    <s v="JRS CAP PRÓPRIO"/>
    <x v="1"/>
    <n v="9.1480000000000006E-2"/>
  </r>
  <r>
    <x v="9"/>
    <x v="7"/>
    <d v="2009-02-05T00:00:00"/>
    <n v="7.7759999999999996E-2"/>
    <n v="1"/>
    <s v="DIVIDENDO"/>
    <x v="2"/>
    <n v="7.7759999999999996E-2"/>
  </r>
  <r>
    <x v="9"/>
    <x v="7"/>
    <d v="2009-08-13T00:00:00"/>
    <n v="0.10324"/>
    <n v="1"/>
    <s v="JRS CAP PRÓPRIO"/>
    <x v="2"/>
    <n v="0.10324"/>
  </r>
  <r>
    <x v="9"/>
    <x v="7"/>
    <d v="2010-01-28T00:00:00"/>
    <n v="7.8219999999999998E-2"/>
    <n v="1"/>
    <s v="DIVIDENDO"/>
    <x v="3"/>
    <n v="7.8219999999999998E-2"/>
  </r>
  <r>
    <x v="9"/>
    <x v="7"/>
    <d v="2010-01-28T00:00:00"/>
    <n v="1.123E-2"/>
    <n v="1"/>
    <s v="JRS CAP PRÓPRIO"/>
    <x v="3"/>
    <n v="1.123E-2"/>
  </r>
  <r>
    <x v="9"/>
    <x v="7"/>
    <d v="2010-08-12T00:00:00"/>
    <n v="0.11156000000000001"/>
    <n v="1"/>
    <s v="JRS CAP PRÓPRIO"/>
    <x v="3"/>
    <n v="0.11156000000000001"/>
  </r>
  <r>
    <x v="9"/>
    <x v="7"/>
    <d v="2011-01-27T00:00:00"/>
    <n v="0.11155"/>
    <n v="1"/>
    <s v="JRS CAP PRÓPRIO"/>
    <x v="4"/>
    <n v="0.11155"/>
  </r>
  <r>
    <x v="9"/>
    <x v="7"/>
    <d v="2011-08-11T00:00:00"/>
    <n v="0.12368"/>
    <n v="1"/>
    <s v="JRS CAP PRÓPRIO"/>
    <x v="4"/>
    <n v="0.12368"/>
  </r>
  <r>
    <x v="9"/>
    <x v="7"/>
    <d v="2012-01-24T00:00:00"/>
    <n v="0.10410999999999999"/>
    <n v="1"/>
    <s v="DIVIDENDO"/>
    <x v="5"/>
    <n v="0.10410999999999999"/>
  </r>
  <r>
    <x v="9"/>
    <x v="7"/>
    <d v="2012-01-24T00:00:00"/>
    <n v="1.1999999999999999E-3"/>
    <n v="1"/>
    <s v="JRS CAP PRÓPRIO"/>
    <x v="5"/>
    <n v="1.1999999999999999E-3"/>
  </r>
  <r>
    <x v="9"/>
    <x v="7"/>
    <d v="2012-08-13T00:00:00"/>
    <n v="0.13396"/>
    <n v="1"/>
    <s v="JRS CAP PRÓPRIO"/>
    <x v="5"/>
    <n v="0.13396"/>
  </r>
  <r>
    <x v="9"/>
    <x v="7"/>
    <d v="2013-01-23T00:00:00"/>
    <n v="0.11386"/>
    <n v="1"/>
    <s v="DIVIDENDO"/>
    <x v="6"/>
    <n v="0.11386"/>
  </r>
  <r>
    <x v="9"/>
    <x v="7"/>
    <d v="2013-08-13T00:00:00"/>
    <n v="0.12155000000000001"/>
    <n v="1"/>
    <s v="DIVIDENDO"/>
    <x v="6"/>
    <n v="0.12155000000000001"/>
  </r>
  <r>
    <x v="9"/>
    <x v="7"/>
    <d v="2013-08-13T00:00:00"/>
    <n v="2.3900000000000002E-3"/>
    <n v="1"/>
    <s v="JRS CAP PRÓPRIO"/>
    <x v="6"/>
    <n v="2.3900000000000002E-3"/>
  </r>
  <r>
    <x v="9"/>
    <x v="7"/>
    <d v="2014-01-21T00:00:00"/>
    <n v="0.12358"/>
    <n v="1"/>
    <s v="DIVIDENDO"/>
    <x v="18"/>
    <n v="0.12358"/>
  </r>
  <r>
    <x v="9"/>
    <x v="8"/>
    <d v="1996-01-30T00:00:00"/>
    <n v="8.5260000000000002E-2"/>
    <n v="1"/>
    <s v="DIVIDENDO"/>
    <x v="15"/>
    <n v="8.5260000000000002E-2"/>
  </r>
  <r>
    <x v="9"/>
    <x v="8"/>
    <d v="1996-08-06T00:00:00"/>
    <n v="1.09E-3"/>
    <n v="1"/>
    <s v="DIVIDENDO"/>
    <x v="15"/>
    <n v="1.09E-3"/>
  </r>
  <r>
    <x v="9"/>
    <x v="8"/>
    <d v="1996-08-06T00:00:00"/>
    <n v="8.9300000000000004E-3"/>
    <n v="1"/>
    <s v="DIVIDENDO"/>
    <x v="15"/>
    <n v="8.9300000000000004E-3"/>
  </r>
  <r>
    <x v="9"/>
    <x v="8"/>
    <d v="1996-08-06T00:00:00"/>
    <n v="1.6080000000000001E-2"/>
    <n v="1"/>
    <s v="DIVIDENDO"/>
    <x v="15"/>
    <n v="1.6080000000000001E-2"/>
  </r>
  <r>
    <x v="9"/>
    <x v="8"/>
    <d v="1997-01-29T00:00:00"/>
    <n v="5.4059999999999997E-2"/>
    <n v="1"/>
    <s v="DIVIDENDO"/>
    <x v="16"/>
    <n v="5.4059999999999997E-2"/>
  </r>
  <r>
    <x v="9"/>
    <x v="8"/>
    <d v="1997-01-29T00:00:00"/>
    <n v="2.7179999999999999E-2"/>
    <n v="1"/>
    <s v="DIVIDENDO"/>
    <x v="16"/>
    <n v="2.7179999999999999E-2"/>
  </r>
  <r>
    <x v="9"/>
    <x v="8"/>
    <d v="1997-01-29T00:00:00"/>
    <n v="1.8400000000000001E-3"/>
    <n v="1"/>
    <s v="DIVIDENDO"/>
    <x v="16"/>
    <n v="1.8400000000000001E-3"/>
  </r>
  <r>
    <x v="9"/>
    <x v="8"/>
    <d v="1997-07-29T00:00:00"/>
    <n v="2.8709999999999999E-2"/>
    <n v="1"/>
    <s v="DIVIDENDO"/>
    <x v="16"/>
    <n v="2.8709999999999999E-2"/>
  </r>
  <r>
    <x v="9"/>
    <x v="8"/>
    <d v="1998-01-28T00:00:00"/>
    <n v="0.11873"/>
    <n v="1"/>
    <s v="DIVIDENDO"/>
    <x v="17"/>
    <n v="0.11873"/>
  </r>
  <r>
    <x v="9"/>
    <x v="8"/>
    <d v="1998-08-06T00:00:00"/>
    <n v="3.7530000000000001E-2"/>
    <n v="1"/>
    <s v="JRS CAP PRÓPRIO"/>
    <x v="17"/>
    <n v="3.7530000000000001E-2"/>
  </r>
  <r>
    <x v="9"/>
    <x v="8"/>
    <d v="1999-01-28T00:00:00"/>
    <n v="0.15285000000000001"/>
    <n v="1"/>
    <s v="DIVIDENDO"/>
    <x v="8"/>
    <n v="0.15285000000000001"/>
  </r>
  <r>
    <x v="9"/>
    <x v="8"/>
    <d v="1999-07-29T00:00:00"/>
    <n v="3.7530000000000001E-2"/>
    <n v="1"/>
    <s v="JRS CAP PRÓPRIO"/>
    <x v="8"/>
    <n v="3.7530000000000001E-2"/>
  </r>
  <r>
    <x v="9"/>
    <x v="8"/>
    <d v="2000-01-26T00:00:00"/>
    <n v="9.6189999999999998E-2"/>
    <n v="1"/>
    <s v="JRS CAP PRÓPRIO"/>
    <x v="9"/>
    <n v="9.6189999999999998E-2"/>
  </r>
  <r>
    <x v="9"/>
    <x v="8"/>
    <d v="2000-07-20T00:00:00"/>
    <n v="3.0800000000000001E-2"/>
    <n v="1"/>
    <s v="DIVIDENDO"/>
    <x v="9"/>
    <n v="3.0800000000000001E-2"/>
  </r>
  <r>
    <x v="9"/>
    <x v="8"/>
    <d v="2001-02-20T00:00:00"/>
    <n v="1.353E-2"/>
    <n v="1"/>
    <s v="JRS CAP PRÓPRIO"/>
    <x v="10"/>
    <n v="1.353E-2"/>
  </r>
  <r>
    <x v="9"/>
    <x v="8"/>
    <d v="2001-08-10T00:00:00"/>
    <n v="3.0800000000000001E-2"/>
    <n v="1"/>
    <s v="DIVIDENDO"/>
    <x v="10"/>
    <n v="3.0800000000000001E-2"/>
  </r>
  <r>
    <x v="9"/>
    <x v="8"/>
    <d v="2002-02-07T00:00:00"/>
    <n v="1.0240000000000001E-2"/>
    <n v="1"/>
    <s v="JRS CAP PRÓPRIO"/>
    <x v="11"/>
    <n v="1.0240000000000001E-2"/>
  </r>
  <r>
    <x v="9"/>
    <x v="8"/>
    <d v="2002-02-07T00:00:00"/>
    <n v="1.6500000000000001E-2"/>
    <n v="1"/>
    <s v="DIVIDENDO"/>
    <x v="11"/>
    <n v="1.6500000000000001E-2"/>
  </r>
  <r>
    <x v="9"/>
    <x v="8"/>
    <d v="2002-07-24T00:00:00"/>
    <n v="3.0800000000000001E-2"/>
    <n v="1"/>
    <s v="DIVIDENDO"/>
    <x v="11"/>
    <n v="3.0800000000000001E-2"/>
  </r>
  <r>
    <x v="9"/>
    <x v="8"/>
    <d v="2003-01-29T00:00:00"/>
    <n v="6.2899999999999998E-2"/>
    <n v="1"/>
    <s v="DIVIDENDO"/>
    <x v="7"/>
    <n v="6.2899999999999998E-2"/>
  </r>
  <r>
    <x v="9"/>
    <x v="8"/>
    <d v="2003-08-07T00:00:00"/>
    <n v="3.6240000000000001E-2"/>
    <n v="1"/>
    <s v="JRS CAP PRÓPRIO"/>
    <x v="7"/>
    <n v="3.6240000000000001E-2"/>
  </r>
  <r>
    <x v="9"/>
    <x v="8"/>
    <d v="2004-01-29T00:00:00"/>
    <n v="5.2150000000000002E-2"/>
    <n v="1"/>
    <s v="DIVIDENDO"/>
    <x v="12"/>
    <n v="5.2150000000000002E-2"/>
  </r>
  <r>
    <x v="9"/>
    <x v="8"/>
    <d v="2004-08-03T00:00:00"/>
    <n v="3.3000000000000002E-2"/>
    <n v="1"/>
    <s v="DIVIDENDO"/>
    <x v="12"/>
    <n v="3.3000000000000002E-2"/>
  </r>
  <r>
    <x v="9"/>
    <x v="8"/>
    <d v="2005-02-02T00:00:00"/>
    <n v="2.7459999999999998E-2"/>
    <n v="1"/>
    <s v="DIVIDENDO"/>
    <x v="13"/>
    <n v="2.7459999999999998E-2"/>
  </r>
  <r>
    <x v="9"/>
    <x v="8"/>
    <d v="2005-02-02T00:00:00"/>
    <n v="3.2149999999999998E-2"/>
    <n v="1"/>
    <s v="JRS CAP PRÓPRIO"/>
    <x v="13"/>
    <n v="3.2149999999999998E-2"/>
  </r>
  <r>
    <x v="9"/>
    <x v="8"/>
    <d v="2005-08-10T00:00:00"/>
    <n v="3.882E-2"/>
    <n v="1"/>
    <s v="JRS CAP PRÓPRIO"/>
    <x v="13"/>
    <n v="3.882E-2"/>
  </r>
  <r>
    <x v="9"/>
    <x v="8"/>
    <d v="2006-01-31T00:00:00"/>
    <n v="3.2370000000000003E-2"/>
    <n v="1"/>
    <s v="DIVIDENDO"/>
    <x v="14"/>
    <n v="3.2370000000000003E-2"/>
  </r>
  <r>
    <x v="9"/>
    <x v="8"/>
    <d v="2006-08-10T00:00:00"/>
    <n v="3.3000000000000002E-2"/>
    <n v="1"/>
    <s v="DIVIDENDO"/>
    <x v="14"/>
    <n v="3.3000000000000002E-2"/>
  </r>
  <r>
    <x v="9"/>
    <x v="8"/>
    <d v="2007-01-22T00:00:00"/>
    <n v="4.9180000000000001E-2"/>
    <n v="1"/>
    <s v="JRS CAP PRÓPRIO"/>
    <x v="0"/>
    <n v="4.9180000000000001E-2"/>
  </r>
  <r>
    <x v="9"/>
    <x v="8"/>
    <d v="2007-08-14T00:00:00"/>
    <n v="3.3000000000000002E-2"/>
    <n v="1"/>
    <s v="DIVIDENDO"/>
    <x v="0"/>
    <n v="3.3000000000000002E-2"/>
  </r>
  <r>
    <x v="9"/>
    <x v="8"/>
    <d v="2008-01-17T00:00:00"/>
    <n v="5.0479999999999997E-2"/>
    <n v="1"/>
    <s v="JRS CAP PRÓPRIO"/>
    <x v="1"/>
    <n v="5.0479999999999997E-2"/>
  </r>
  <r>
    <x v="9"/>
    <x v="8"/>
    <d v="2008-08-12T00:00:00"/>
    <n v="3.882E-2"/>
    <n v="1"/>
    <s v="JRS CAP PRÓPRIO"/>
    <x v="1"/>
    <n v="3.882E-2"/>
  </r>
  <r>
    <x v="9"/>
    <x v="8"/>
    <d v="2009-02-05T00:00:00"/>
    <n v="7.0949999999999999E-2"/>
    <n v="1"/>
    <s v="DIVIDENDO"/>
    <x v="2"/>
    <n v="7.0949999999999999E-2"/>
  </r>
  <r>
    <x v="9"/>
    <x v="8"/>
    <d v="2009-08-13T00:00:00"/>
    <n v="2.8469999999999999E-2"/>
    <n v="1"/>
    <s v="JRS CAP PRÓPRIO"/>
    <x v="2"/>
    <n v="2.8469999999999999E-2"/>
  </r>
  <r>
    <x v="9"/>
    <x v="8"/>
    <d v="2010-01-28T00:00:00"/>
    <n v="2.7969999999999998E-2"/>
    <n v="1"/>
    <s v="DIVIDENDO"/>
    <x v="3"/>
    <n v="2.7969999999999998E-2"/>
  </r>
  <r>
    <x v="9"/>
    <x v="8"/>
    <d v="2010-01-28T00:00:00"/>
    <n v="1.235E-2"/>
    <n v="1"/>
    <s v="JRS CAP PRÓPRIO"/>
    <x v="3"/>
    <n v="1.235E-2"/>
  </r>
  <r>
    <x v="9"/>
    <x v="8"/>
    <d v="2010-08-12T00:00:00"/>
    <n v="1.0959999999999999E-2"/>
    <n v="1"/>
    <s v="JRS CAP PRÓPRIO"/>
    <x v="3"/>
    <n v="1.0959999999999999E-2"/>
  </r>
  <r>
    <x v="9"/>
    <x v="8"/>
    <d v="2011-01-27T00:00:00"/>
    <n v="2.8400000000000002E-2"/>
    <n v="1"/>
    <s v="JRS CAP PRÓPRIO"/>
    <x v="4"/>
    <n v="2.8400000000000002E-2"/>
  </r>
  <r>
    <x v="9"/>
    <x v="8"/>
    <d v="2011-08-11T00:00:00"/>
    <n v="5.1500000000000001E-3"/>
    <n v="1"/>
    <s v="JRS CAP PRÓPRIO"/>
    <x v="4"/>
    <n v="5.1500000000000001E-3"/>
  </r>
  <r>
    <x v="9"/>
    <x v="8"/>
    <d v="2012-01-24T00:00:00"/>
    <n v="3.8400000000000001E-3"/>
    <n v="1"/>
    <s v="DIVIDENDO"/>
    <x v="5"/>
    <n v="3.8400000000000001E-3"/>
  </r>
  <r>
    <x v="9"/>
    <x v="8"/>
    <d v="2012-01-24T00:00:00"/>
    <n v="1.1999999999999999E-3"/>
    <n v="1"/>
    <s v="JRS CAP PRÓPRIO"/>
    <x v="5"/>
    <n v="1.1999999999999999E-3"/>
  </r>
  <r>
    <x v="9"/>
    <x v="8"/>
    <d v="2012-08-13T00:00:00"/>
    <n v="2.0740000000000001E-2"/>
    <n v="1"/>
    <s v="JRS CAP PRÓPRIO"/>
    <x v="5"/>
    <n v="2.0740000000000001E-2"/>
  </r>
  <r>
    <x v="9"/>
    <x v="8"/>
    <d v="2013-01-23T00:00:00"/>
    <n v="1.29E-2"/>
    <n v="1"/>
    <s v="DIVIDENDO"/>
    <x v="6"/>
    <n v="1.29E-2"/>
  </r>
  <r>
    <x v="9"/>
    <x v="8"/>
    <d v="2013-08-13T00:00:00"/>
    <n v="1.255E-2"/>
    <n v="1"/>
    <s v="DIVIDENDO"/>
    <x v="6"/>
    <n v="1.255E-2"/>
  </r>
  <r>
    <x v="9"/>
    <x v="8"/>
    <d v="2013-08-13T00:00:00"/>
    <n v="2.3900000000000002E-3"/>
    <n v="1"/>
    <s v="JRS CAP PRÓPRIO"/>
    <x v="6"/>
    <n v="2.3900000000000002E-3"/>
  </r>
  <r>
    <x v="10"/>
    <x v="0"/>
    <d v="1996-01-30T00:00:00"/>
    <n v="18.25"/>
    <n v="1000"/>
    <s v="DIVIDENDO"/>
    <x v="15"/>
    <n v="1.8249999999999999E-2"/>
  </r>
  <r>
    <x v="10"/>
    <x v="0"/>
    <d v="1996-08-06T00:00:00"/>
    <n v="17"/>
    <n v="1000"/>
    <s v="DIVIDENDO"/>
    <x v="15"/>
    <n v="1.7000000000000001E-2"/>
  </r>
  <r>
    <x v="10"/>
    <x v="0"/>
    <d v="1997-01-29T00:00:00"/>
    <n v="2.589E-2"/>
    <n v="1"/>
    <s v="DIVIDENDO"/>
    <x v="16"/>
    <n v="2.589E-2"/>
  </r>
  <r>
    <x v="10"/>
    <x v="0"/>
    <d v="1997-07-29T00:00:00"/>
    <n v="2.9899999999999999E-2"/>
    <n v="1"/>
    <s v="JRS CAP PRÓPRIO"/>
    <x v="16"/>
    <n v="2.9899999999999999E-2"/>
  </r>
  <r>
    <x v="10"/>
    <x v="0"/>
    <d v="1998-01-28T00:00:00"/>
    <n v="2.5250000000000002E-2"/>
    <n v="1"/>
    <s v="JRS CAP PRÓPRIO"/>
    <x v="17"/>
    <n v="2.5250000000000002E-2"/>
  </r>
  <r>
    <x v="10"/>
    <x v="0"/>
    <d v="1998-08-06T00:00:00"/>
    <n v="3.0100000000000001E-3"/>
    <n v="1"/>
    <s v="JRS CAP PRÓPRIO"/>
    <x v="17"/>
    <n v="3.0100000000000001E-3"/>
  </r>
  <r>
    <x v="10"/>
    <x v="0"/>
    <d v="1999-01-28T00:00:00"/>
    <n v="1.1800000000000001E-3"/>
    <n v="1"/>
    <s v="JRS CAP PRÓPRIO"/>
    <x v="8"/>
    <n v="1.1800000000000001E-3"/>
  </r>
  <r>
    <x v="10"/>
    <x v="0"/>
    <d v="1999-07-29T00:00:00"/>
    <n v="2.2429999999999999E-2"/>
    <n v="1"/>
    <s v="JRS CAP PRÓPRIO"/>
    <x v="8"/>
    <n v="2.2429999999999999E-2"/>
  </r>
  <r>
    <x v="10"/>
    <x v="0"/>
    <d v="2000-01-26T00:00:00"/>
    <n v="1.2370000000000001E-2"/>
    <n v="1"/>
    <s v="JRS CAP PRÓPRIO"/>
    <x v="9"/>
    <n v="1.2370000000000001E-2"/>
  </r>
  <r>
    <x v="10"/>
    <x v="0"/>
    <d v="2000-07-20T00:00:00"/>
    <n v="4.6000000000000001E-4"/>
    <n v="1"/>
    <s v="DIVIDENDO"/>
    <x v="9"/>
    <n v="4.6000000000000001E-4"/>
  </r>
  <r>
    <x v="10"/>
    <x v="0"/>
    <d v="2001-02-20T00:00:00"/>
    <n v="2.1319999999999999E-2"/>
    <n v="1"/>
    <s v="JRS CAP PRÓPRIO"/>
    <x v="10"/>
    <n v="2.1319999999999999E-2"/>
  </r>
  <r>
    <x v="10"/>
    <x v="0"/>
    <d v="2001-08-10T00:00:00"/>
    <n v="3.0450000000000001E-2"/>
    <n v="1"/>
    <s v="JRS CAP PRÓPRIO"/>
    <x v="10"/>
    <n v="3.0450000000000001E-2"/>
  </r>
  <r>
    <x v="10"/>
    <x v="0"/>
    <d v="2002-02-07T00:00:00"/>
    <n v="2.2259999999999999E-2"/>
    <n v="1"/>
    <s v="JRS CAP PRÓPRIO"/>
    <x v="11"/>
    <n v="2.2259999999999999E-2"/>
  </r>
  <r>
    <x v="10"/>
    <x v="0"/>
    <d v="2002-07-24T00:00:00"/>
    <n v="2.8129999999999999E-2"/>
    <n v="1"/>
    <s v="JRS CAP PRÓPRIO"/>
    <x v="11"/>
    <n v="2.8129999999999999E-2"/>
  </r>
  <r>
    <x v="10"/>
    <x v="0"/>
    <d v="2003-01-30T00:00:00"/>
    <n v="3.8649999999999997E-2"/>
    <n v="1"/>
    <s v="JRS CAP PRÓPRIO"/>
    <x v="7"/>
    <n v="3.8649999999999997E-2"/>
  </r>
  <r>
    <x v="10"/>
    <x v="0"/>
    <d v="2003-08-07T00:00:00"/>
    <n v="3.2390000000000002E-2"/>
    <n v="1"/>
    <s v="JRS CAP PRÓPRIO"/>
    <x v="7"/>
    <n v="3.2390000000000002E-2"/>
  </r>
  <r>
    <x v="10"/>
    <x v="0"/>
    <d v="2004-01-29T00:00:00"/>
    <n v="5.2209999999999999E-2"/>
    <n v="1"/>
    <s v="JRS CAP PRÓPRIO"/>
    <x v="12"/>
    <n v="5.2209999999999999E-2"/>
  </r>
  <r>
    <x v="10"/>
    <x v="0"/>
    <d v="2004-08-03T00:00:00"/>
    <n v="5.4350000000000002E-2"/>
    <n v="1"/>
    <s v="JRS CAP PRÓPRIO"/>
    <x v="12"/>
    <n v="5.4350000000000002E-2"/>
  </r>
  <r>
    <x v="10"/>
    <x v="0"/>
    <d v="2005-02-02T00:00:00"/>
    <n v="6.4000000000000001E-2"/>
    <n v="1"/>
    <s v="JRS CAP PRÓPRIO"/>
    <x v="13"/>
    <n v="6.4000000000000001E-2"/>
  </r>
  <r>
    <x v="10"/>
    <x v="0"/>
    <d v="2005-08-10T00:00:00"/>
    <n v="6.0499999999999998E-2"/>
    <n v="1"/>
    <s v="JRS CAP PRÓPRIO"/>
    <x v="13"/>
    <n v="6.0499999999999998E-2"/>
  </r>
  <r>
    <x v="10"/>
    <x v="0"/>
    <d v="2006-01-31T00:00:00"/>
    <n v="6.93E-2"/>
    <n v="1"/>
    <s v="JRS CAP PRÓPRIO"/>
    <x v="14"/>
    <n v="6.93E-2"/>
  </r>
  <r>
    <x v="10"/>
    <x v="0"/>
    <d v="2006-08-10T00:00:00"/>
    <n v="5.6059999999999999E-2"/>
    <n v="1"/>
    <s v="JRS CAP PRÓPRIO"/>
    <x v="14"/>
    <n v="5.6059999999999999E-2"/>
  </r>
  <r>
    <x v="10"/>
    <x v="0"/>
    <d v="2007-01-22T00:00:00"/>
    <n v="9.4539999999999999E-2"/>
    <n v="1"/>
    <s v="JRS CAP PRÓPRIO"/>
    <x v="0"/>
    <n v="9.4539999999999999E-2"/>
  </r>
  <r>
    <x v="10"/>
    <x v="0"/>
    <d v="2007-08-14T00:00:00"/>
    <n v="7.6899999999999996E-2"/>
    <n v="1"/>
    <s v="JRS CAP PRÓPRIO"/>
    <x v="0"/>
    <n v="7.6899999999999996E-2"/>
  </r>
  <r>
    <x v="10"/>
    <x v="0"/>
    <d v="2008-01-17T00:00:00"/>
    <n v="7.5300000000000006E-2"/>
    <n v="1"/>
    <s v="JRS CAP PRÓPRIO"/>
    <x v="1"/>
    <n v="7.5300000000000006E-2"/>
  </r>
  <r>
    <x v="10"/>
    <x v="0"/>
    <d v="2008-08-12T00:00:00"/>
    <n v="7.3410000000000003E-2"/>
    <n v="1"/>
    <s v="JRS CAP PRÓPRIO"/>
    <x v="1"/>
    <n v="7.3410000000000003E-2"/>
  </r>
  <r>
    <x v="10"/>
    <x v="0"/>
    <d v="2009-02-05T00:00:00"/>
    <n v="4.4470000000000003E-2"/>
    <n v="1"/>
    <s v="JRS CAP PRÓPRIO"/>
    <x v="2"/>
    <n v="4.4470000000000003E-2"/>
  </r>
  <r>
    <x v="10"/>
    <x v="0"/>
    <d v="2009-08-13T00:00:00"/>
    <n v="0.12436999999999999"/>
    <n v="1"/>
    <s v="JRS CAP PRÓPRIO"/>
    <x v="2"/>
    <n v="0.12436999999999999"/>
  </r>
  <r>
    <x v="10"/>
    <x v="0"/>
    <d v="2010-01-28T00:00:00"/>
    <n v="3.9910000000000001E-2"/>
    <n v="1"/>
    <s v="JRS CAP PRÓPRIO"/>
    <x v="3"/>
    <n v="3.9910000000000001E-2"/>
  </r>
  <r>
    <x v="10"/>
    <x v="0"/>
    <d v="2010-08-12T00:00:00"/>
    <n v="7.041E-2"/>
    <n v="1"/>
    <s v="JRS CAP PRÓPRIO"/>
    <x v="3"/>
    <n v="7.041E-2"/>
  </r>
  <r>
    <x v="10"/>
    <x v="0"/>
    <d v="2011-01-27T00:00:00"/>
    <n v="4.589E-2"/>
    <n v="1"/>
    <s v="JRS CAP PRÓPRIO"/>
    <x v="4"/>
    <n v="4.589E-2"/>
  </r>
  <r>
    <x v="10"/>
    <x v="0"/>
    <d v="2011-08-11T00:00:00"/>
    <n v="7.4999999999999997E-2"/>
    <n v="1"/>
    <s v="JRS CAP PRÓPRIO"/>
    <x v="4"/>
    <n v="7.4999999999999997E-2"/>
  </r>
  <r>
    <x v="10"/>
    <x v="0"/>
    <d v="2012-01-24T00:00:00"/>
    <n v="9.9360000000000004E-2"/>
    <n v="1"/>
    <s v="JRS CAP PRÓPRIO"/>
    <x v="5"/>
    <n v="9.9360000000000004E-2"/>
  </r>
  <r>
    <x v="10"/>
    <x v="0"/>
    <d v="2012-08-13T00:00:00"/>
    <n v="0.11393"/>
    <n v="1"/>
    <s v="JRS CAP PRÓPRIO"/>
    <x v="5"/>
    <n v="0.11393"/>
  </r>
  <r>
    <x v="10"/>
    <x v="0"/>
    <d v="2013-01-23T00:00:00"/>
    <n v="0.12367"/>
    <n v="1"/>
    <s v="JRS CAP PRÓPRIO"/>
    <x v="6"/>
    <n v="0.12367"/>
  </r>
  <r>
    <x v="10"/>
    <x v="0"/>
    <d v="2013-08-13T00:00:00"/>
    <n v="2.2519999999999998E-2"/>
    <n v="1"/>
    <s v="JRS CAP PRÓPRIO"/>
    <x v="6"/>
    <n v="2.2519999999999998E-2"/>
  </r>
  <r>
    <x v="10"/>
    <x v="1"/>
    <d v="1996-01-30T00:00:00"/>
    <n v="23.5"/>
    <n v="1000"/>
    <s v="DIVIDENDO"/>
    <x v="15"/>
    <n v="2.35E-2"/>
  </r>
  <r>
    <x v="10"/>
    <x v="1"/>
    <d v="1996-08-06T00:00:00"/>
    <n v="17"/>
    <n v="1000"/>
    <s v="DIVIDENDO"/>
    <x v="15"/>
    <n v="1.7000000000000001E-2"/>
  </r>
  <r>
    <x v="10"/>
    <x v="1"/>
    <d v="1997-01-29T00:00:00"/>
    <n v="3.2039999999999999E-2"/>
    <n v="1"/>
    <s v="DIVIDENDO"/>
    <x v="16"/>
    <n v="3.2039999999999999E-2"/>
  </r>
  <r>
    <x v="10"/>
    <x v="1"/>
    <d v="1997-07-29T00:00:00"/>
    <n v="2.9899999999999999E-2"/>
    <n v="1"/>
    <s v="JRS CAP PRÓPRIO"/>
    <x v="16"/>
    <n v="2.9899999999999999E-2"/>
  </r>
  <r>
    <x v="10"/>
    <x v="1"/>
    <d v="1998-01-28T00:00:00"/>
    <n v="2.938E-2"/>
    <n v="1"/>
    <s v="JRS CAP PRÓPRIO"/>
    <x v="17"/>
    <n v="2.938E-2"/>
  </r>
  <r>
    <x v="10"/>
    <x v="1"/>
    <d v="1998-08-06T00:00:00"/>
    <n v="3.2759999999999997E-2"/>
    <n v="1"/>
    <s v="JRS CAP PRÓPRIO"/>
    <x v="17"/>
    <n v="3.2759999999999997E-2"/>
  </r>
  <r>
    <x v="10"/>
    <x v="1"/>
    <d v="1999-01-28T00:00:00"/>
    <n v="3.3459999999999997E-2"/>
    <n v="1"/>
    <s v="JRS CAP PRÓPRIO"/>
    <x v="8"/>
    <n v="3.3459999999999997E-2"/>
  </r>
  <r>
    <x v="10"/>
    <x v="1"/>
    <d v="1999-07-29T00:00:00"/>
    <n v="3.4979999999999997E-2"/>
    <n v="1"/>
    <s v="JRS CAP PRÓPRIO"/>
    <x v="8"/>
    <n v="3.4979999999999997E-2"/>
  </r>
  <r>
    <x v="10"/>
    <x v="1"/>
    <d v="2000-01-26T00:00:00"/>
    <n v="3.5270000000000003E-2"/>
    <n v="1"/>
    <s v="JRS CAP PRÓPRIO"/>
    <x v="9"/>
    <n v="3.5270000000000003E-2"/>
  </r>
  <r>
    <x v="10"/>
    <x v="1"/>
    <d v="2000-07-20T00:00:00"/>
    <n v="3.2300000000000002E-2"/>
    <n v="1"/>
    <s v="DIVIDENDO"/>
    <x v="9"/>
    <n v="3.2300000000000002E-2"/>
  </r>
  <r>
    <x v="10"/>
    <x v="1"/>
    <d v="2001-02-20T00:00:00"/>
    <n v="3.8399999999999997E-2"/>
    <n v="1"/>
    <s v="JRS CAP PRÓPRIO"/>
    <x v="10"/>
    <n v="3.8399999999999997E-2"/>
  </r>
  <r>
    <x v="10"/>
    <x v="1"/>
    <d v="2001-08-10T00:00:00"/>
    <n v="4.1110000000000001E-2"/>
    <n v="1"/>
    <s v="JRS CAP PRÓPRIO"/>
    <x v="10"/>
    <n v="4.1110000000000001E-2"/>
  </r>
  <r>
    <x v="10"/>
    <x v="1"/>
    <d v="2002-02-07T00:00:00"/>
    <n v="4.1829999999999999E-2"/>
    <n v="1"/>
    <s v="JRS CAP PRÓPRIO"/>
    <x v="11"/>
    <n v="4.1829999999999999E-2"/>
  </r>
  <r>
    <x v="10"/>
    <x v="1"/>
    <d v="2002-07-24T00:00:00"/>
    <n v="4.5609999999999998E-2"/>
    <n v="1"/>
    <s v="JRS CAP PRÓPRIO"/>
    <x v="11"/>
    <n v="4.5609999999999998E-2"/>
  </r>
  <r>
    <x v="10"/>
    <x v="1"/>
    <d v="2003-01-30T00:00:00"/>
    <n v="4.564E-2"/>
    <n v="1"/>
    <s v="JRS CAP PRÓPRIO"/>
    <x v="7"/>
    <n v="4.564E-2"/>
  </r>
  <r>
    <x v="10"/>
    <x v="1"/>
    <d v="2003-08-07T00:00:00"/>
    <n v="4.9849999999999998E-2"/>
    <n v="1"/>
    <s v="JRS CAP PRÓPRIO"/>
    <x v="7"/>
    <n v="4.9849999999999998E-2"/>
  </r>
  <r>
    <x v="10"/>
    <x v="1"/>
    <d v="2004-01-29T00:00:00"/>
    <n v="4.9849999999999998E-2"/>
    <n v="1"/>
    <s v="JRS CAP PRÓPRIO"/>
    <x v="12"/>
    <n v="4.9849999999999998E-2"/>
  </r>
  <r>
    <x v="10"/>
    <x v="1"/>
    <d v="2004-08-03T00:00:00"/>
    <n v="5.9790000000000003E-2"/>
    <n v="1"/>
    <s v="JRS CAP PRÓPRIO"/>
    <x v="12"/>
    <n v="5.9790000000000003E-2"/>
  </r>
  <r>
    <x v="10"/>
    <x v="1"/>
    <d v="2005-02-02T00:00:00"/>
    <n v="7.0400000000000004E-2"/>
    <n v="1"/>
    <s v="JRS CAP PRÓPRIO"/>
    <x v="13"/>
    <n v="7.0400000000000004E-2"/>
  </r>
  <r>
    <x v="10"/>
    <x v="1"/>
    <d v="2005-08-10T00:00:00"/>
    <n v="6.6549999999999998E-2"/>
    <n v="1"/>
    <s v="JRS CAP PRÓPRIO"/>
    <x v="13"/>
    <n v="6.6549999999999998E-2"/>
  </r>
  <r>
    <x v="10"/>
    <x v="1"/>
    <d v="2006-01-31T00:00:00"/>
    <n v="7.6230000000000006E-2"/>
    <n v="1"/>
    <s v="JRS CAP PRÓPRIO"/>
    <x v="14"/>
    <n v="7.6230000000000006E-2"/>
  </r>
  <r>
    <x v="10"/>
    <x v="1"/>
    <d v="2006-08-10T00:00:00"/>
    <n v="7.1190000000000003E-2"/>
    <n v="1"/>
    <s v="JRS CAP PRÓPRIO"/>
    <x v="14"/>
    <n v="7.1190000000000003E-2"/>
  </r>
  <r>
    <x v="10"/>
    <x v="1"/>
    <d v="2007-01-22T00:00:00"/>
    <n v="9.4469999999999998E-2"/>
    <n v="1"/>
    <s v="JRS CAP PRÓPRIO"/>
    <x v="0"/>
    <n v="9.4469999999999998E-2"/>
  </r>
  <r>
    <x v="10"/>
    <x v="1"/>
    <d v="2007-08-14T00:00:00"/>
    <n v="8.4589999999999999E-2"/>
    <n v="1"/>
    <s v="JRS CAP PRÓPRIO"/>
    <x v="0"/>
    <n v="8.4589999999999999E-2"/>
  </r>
  <r>
    <x v="10"/>
    <x v="1"/>
    <d v="2008-01-17T00:00:00"/>
    <n v="8.2830000000000001E-2"/>
    <n v="1"/>
    <s v="JRS CAP PRÓPRIO"/>
    <x v="1"/>
    <n v="8.2830000000000001E-2"/>
  </r>
  <r>
    <x v="10"/>
    <x v="1"/>
    <d v="2008-08-12T00:00:00"/>
    <n v="9.0329999999999994E-2"/>
    <n v="1"/>
    <s v="JRS CAP PRÓPRIO"/>
    <x v="1"/>
    <n v="9.0329999999999994E-2"/>
  </r>
  <r>
    <x v="10"/>
    <x v="1"/>
    <d v="2009-02-05T00:00:00"/>
    <n v="9.0329999999999994E-2"/>
    <n v="1"/>
    <s v="JRS CAP PRÓPRIO"/>
    <x v="2"/>
    <n v="9.0329999999999994E-2"/>
  </r>
  <r>
    <x v="10"/>
    <x v="1"/>
    <d v="2009-08-13T00:00:00"/>
    <n v="0.13680999999999999"/>
    <n v="1"/>
    <s v="JRS CAP PRÓPRIO"/>
    <x v="2"/>
    <n v="0.13680999999999999"/>
  </r>
  <r>
    <x v="10"/>
    <x v="1"/>
    <d v="2010-01-28T00:00:00"/>
    <n v="6.164E-2"/>
    <n v="1"/>
    <s v="JRS CAP PRÓPRIO"/>
    <x v="3"/>
    <n v="6.164E-2"/>
  </r>
  <r>
    <x v="10"/>
    <x v="1"/>
    <d v="2010-08-12T00:00:00"/>
    <n v="0.10990999999999999"/>
    <n v="1"/>
    <s v="JRS CAP PRÓPRIO"/>
    <x v="3"/>
    <n v="0.10990999999999999"/>
  </r>
  <r>
    <x v="10"/>
    <x v="1"/>
    <d v="2011-01-27T00:00:00"/>
    <n v="0.10989"/>
    <n v="1"/>
    <s v="JRS CAP PRÓPRIO"/>
    <x v="4"/>
    <n v="0.10989"/>
  </r>
  <r>
    <x v="10"/>
    <x v="1"/>
    <d v="2011-08-11T00:00:00"/>
    <n v="0.12014"/>
    <n v="1"/>
    <s v="JRS CAP PRÓPRIO"/>
    <x v="4"/>
    <n v="0.12014"/>
  </r>
  <r>
    <x v="10"/>
    <x v="1"/>
    <d v="2012-01-24T00:00:00"/>
    <n v="0.12014"/>
    <n v="1"/>
    <s v="JRS CAP PRÓPRIO"/>
    <x v="5"/>
    <n v="0.12014"/>
  </r>
  <r>
    <x v="10"/>
    <x v="1"/>
    <d v="2012-08-13T00:00:00"/>
    <n v="0.13214999999999999"/>
    <n v="1"/>
    <s v="JRS CAP PRÓPRIO"/>
    <x v="5"/>
    <n v="0.13214999999999999"/>
  </r>
  <r>
    <x v="10"/>
    <x v="1"/>
    <d v="2013-01-23T00:00:00"/>
    <n v="0.13214999999999999"/>
    <n v="1"/>
    <s v="JRS CAP PRÓPRIO"/>
    <x v="6"/>
    <n v="0.13214999999999999"/>
  </r>
  <r>
    <x v="10"/>
    <x v="1"/>
    <d v="2013-08-13T00:00:00"/>
    <n v="0.14727999999999999"/>
    <n v="1"/>
    <s v="JRS CAP PRÓPRIO"/>
    <x v="6"/>
    <n v="0.14727999999999999"/>
  </r>
  <r>
    <x v="10"/>
    <x v="1"/>
    <d v="2014-01-21T00:00:00"/>
    <n v="0.14727999999999999"/>
    <n v="1"/>
    <s v="JRS CAP PRÓPRIO"/>
    <x v="18"/>
    <n v="0.14727999999999999"/>
  </r>
  <r>
    <x v="11"/>
    <x v="0"/>
    <d v="1996-01-30T00:00:00"/>
    <n v="7.8159999999999993E-2"/>
    <n v="1"/>
    <s v="DIVIDENDO"/>
    <x v="15"/>
    <n v="7.8159999999999993E-2"/>
  </r>
  <r>
    <x v="11"/>
    <x v="0"/>
    <d v="1996-08-06T00:00:00"/>
    <n v="1.01E-3"/>
    <n v="1"/>
    <s v="DIVIDENDO"/>
    <x v="15"/>
    <n v="1.01E-3"/>
  </r>
  <r>
    <x v="11"/>
    <x v="0"/>
    <d v="1996-08-06T00:00:00"/>
    <n v="7.9000000000000008E-3"/>
    <n v="1"/>
    <s v="DIVIDENDO"/>
    <x v="15"/>
    <n v="7.9000000000000008E-3"/>
  </r>
  <r>
    <x v="11"/>
    <x v="0"/>
    <d v="1996-08-06T00:00:00"/>
    <n v="1.4489999999999999E-2"/>
    <n v="1"/>
    <s v="DIVIDENDO"/>
    <x v="15"/>
    <n v="1.4489999999999999E-2"/>
  </r>
  <r>
    <x v="11"/>
    <x v="0"/>
    <d v="1997-01-29T00:00:00"/>
    <n v="4.8189999999999997E-2"/>
    <n v="1"/>
    <s v="DIVIDENDO"/>
    <x v="16"/>
    <n v="4.8189999999999997E-2"/>
  </r>
  <r>
    <x v="11"/>
    <x v="0"/>
    <d v="1997-01-29T00:00:00"/>
    <n v="2.298E-2"/>
    <n v="1"/>
    <s v="DIVIDENDO"/>
    <x v="16"/>
    <n v="2.298E-2"/>
  </r>
  <r>
    <x v="11"/>
    <x v="0"/>
    <d v="1997-01-29T00:00:00"/>
    <n v="1.6100000000000001E-3"/>
    <n v="1"/>
    <s v="DIVIDENDO"/>
    <x v="16"/>
    <n v="1.6100000000000001E-3"/>
  </r>
  <r>
    <x v="11"/>
    <x v="0"/>
    <d v="1997-07-29T00:00:00"/>
    <n v="2.3400000000000001E-2"/>
    <n v="1"/>
    <s v="DIVIDENDO"/>
    <x v="16"/>
    <n v="2.3400000000000001E-2"/>
  </r>
  <r>
    <x v="11"/>
    <x v="0"/>
    <d v="1998-01-28T00:00:00"/>
    <n v="6.9839999999999999E-2"/>
    <n v="1"/>
    <s v="DIVIDENDO"/>
    <x v="17"/>
    <n v="6.9839999999999999E-2"/>
  </r>
  <r>
    <x v="11"/>
    <x v="0"/>
    <d v="1998-08-06T00:00:00"/>
    <n v="3.0589999999999999E-2"/>
    <n v="1"/>
    <s v="JRS CAP PRÓPRIO"/>
    <x v="17"/>
    <n v="3.0589999999999999E-2"/>
  </r>
  <r>
    <x v="11"/>
    <x v="0"/>
    <d v="1999-01-28T00:00:00"/>
    <n v="0.10287"/>
    <n v="1"/>
    <s v="DIVIDENDO"/>
    <x v="8"/>
    <n v="0.10287"/>
  </r>
  <r>
    <x v="11"/>
    <x v="0"/>
    <d v="1999-07-29T00:00:00"/>
    <n v="3.0589999999999999E-2"/>
    <n v="1"/>
    <s v="JRS CAP PRÓPRIO"/>
    <x v="8"/>
    <n v="3.0589999999999999E-2"/>
  </r>
  <r>
    <x v="11"/>
    <x v="0"/>
    <d v="2000-01-26T00:00:00"/>
    <n v="7.6280000000000001E-2"/>
    <n v="1"/>
    <s v="JRS CAP PRÓPRIO"/>
    <x v="9"/>
    <n v="7.6280000000000001E-2"/>
  </r>
  <r>
    <x v="11"/>
    <x v="0"/>
    <d v="2000-07-20T00:00:00"/>
    <n v="2.8000000000000001E-2"/>
    <n v="1"/>
    <s v="DIVIDENDO"/>
    <x v="9"/>
    <n v="2.8000000000000001E-2"/>
  </r>
  <r>
    <x v="11"/>
    <x v="0"/>
    <d v="2001-02-20T00:00:00"/>
    <n v="7.6400000000000001E-3"/>
    <n v="1"/>
    <s v="JRS CAP PRÓPRIO"/>
    <x v="10"/>
    <n v="7.6400000000000001E-3"/>
  </r>
  <r>
    <x v="11"/>
    <x v="0"/>
    <d v="2001-08-10T00:00:00"/>
    <n v="2.8000000000000001E-2"/>
    <n v="1"/>
    <s v="DIVIDENDO"/>
    <x v="10"/>
    <n v="2.8000000000000001E-2"/>
  </r>
  <r>
    <x v="11"/>
    <x v="0"/>
    <d v="2002-02-07T00:00:00"/>
    <n v="3.7299999999999998E-3"/>
    <n v="1"/>
    <s v="JRS CAP PRÓPRIO"/>
    <x v="11"/>
    <n v="3.7299999999999998E-3"/>
  </r>
  <r>
    <x v="11"/>
    <x v="0"/>
    <d v="2002-02-07T00:00:00"/>
    <n v="1.2E-2"/>
    <n v="1"/>
    <s v="DIVIDENDO"/>
    <x v="11"/>
    <n v="1.2E-2"/>
  </r>
  <r>
    <x v="11"/>
    <x v="0"/>
    <d v="2002-07-24T00:00:00"/>
    <n v="2.8000000000000001E-2"/>
    <n v="1"/>
    <s v="DIVIDENDO"/>
    <x v="11"/>
    <n v="2.8000000000000001E-2"/>
  </r>
  <r>
    <x v="11"/>
    <x v="0"/>
    <d v="2003-01-29T00:00:00"/>
    <n v="3.5459999999999998E-2"/>
    <n v="1"/>
    <s v="DIVIDENDO"/>
    <x v="7"/>
    <n v="3.5459999999999998E-2"/>
  </r>
  <r>
    <x v="11"/>
    <x v="0"/>
    <d v="2003-08-07T00:00:00"/>
    <n v="3.2939999999999997E-2"/>
    <n v="1"/>
    <s v="JRS CAP PRÓPRIO"/>
    <x v="7"/>
    <n v="3.2939999999999997E-2"/>
  </r>
  <r>
    <x v="11"/>
    <x v="0"/>
    <d v="2004-01-29T00:00:00"/>
    <n v="3.031E-2"/>
    <n v="1"/>
    <s v="DIVIDENDO"/>
    <x v="12"/>
    <n v="3.031E-2"/>
  </r>
  <r>
    <x v="11"/>
    <x v="0"/>
    <d v="2004-08-03T00:00:00"/>
    <n v="0.03"/>
    <n v="1"/>
    <s v="DIVIDENDO"/>
    <x v="12"/>
    <n v="0.03"/>
  </r>
  <r>
    <x v="11"/>
    <x v="0"/>
    <d v="2005-02-02T00:00:00"/>
    <n v="1.9499999999999999E-3"/>
    <n v="1"/>
    <s v="DIVIDENDO"/>
    <x v="13"/>
    <n v="1.9499999999999999E-3"/>
  </r>
  <r>
    <x v="11"/>
    <x v="0"/>
    <d v="2005-02-02T00:00:00"/>
    <n v="3.0269999999999998E-2"/>
    <n v="1"/>
    <s v="JRS CAP PRÓPRIO"/>
    <x v="13"/>
    <n v="3.0269999999999998E-2"/>
  </r>
  <r>
    <x v="11"/>
    <x v="0"/>
    <d v="2005-08-10T00:00:00"/>
    <n v="2.9409999999999999E-2"/>
    <n v="1"/>
    <s v="JRS CAP PRÓPRIO"/>
    <x v="13"/>
    <n v="2.9409999999999999E-2"/>
  </r>
  <r>
    <x v="11"/>
    <x v="0"/>
    <d v="2006-01-31T00:00:00"/>
    <n v="1.3599999999999999E-2"/>
    <n v="1"/>
    <s v="DIVIDENDO"/>
    <x v="14"/>
    <n v="1.3599999999999999E-2"/>
  </r>
  <r>
    <x v="11"/>
    <x v="0"/>
    <d v="2006-08-10T00:00:00"/>
    <n v="2.5000000000000001E-2"/>
    <n v="1"/>
    <s v="DIVIDENDO"/>
    <x v="14"/>
    <n v="2.5000000000000001E-2"/>
  </r>
  <r>
    <x v="11"/>
    <x v="0"/>
    <d v="2007-01-22T00:00:00"/>
    <n v="2.1749999999999999E-2"/>
    <n v="1"/>
    <s v="JRS CAP PRÓPRIO"/>
    <x v="0"/>
    <n v="2.1749999999999999E-2"/>
  </r>
  <r>
    <x v="11"/>
    <x v="0"/>
    <d v="2007-08-14T00:00:00"/>
    <n v="2.5000000000000001E-2"/>
    <n v="1"/>
    <s v="DIVIDENDO"/>
    <x v="0"/>
    <n v="2.5000000000000001E-2"/>
  </r>
  <r>
    <x v="11"/>
    <x v="0"/>
    <d v="2008-01-17T00:00:00"/>
    <n v="2.2929999999999999E-2"/>
    <n v="1"/>
    <s v="JRS CAP PRÓPRIO"/>
    <x v="1"/>
    <n v="2.2929999999999999E-2"/>
  </r>
  <r>
    <x v="11"/>
    <x v="0"/>
    <d v="2008-08-12T00:00:00"/>
    <n v="2.8559999999999999E-2"/>
    <n v="1"/>
    <s v="JRS CAP PRÓPRIO"/>
    <x v="1"/>
    <n v="2.8559999999999999E-2"/>
  </r>
  <r>
    <x v="11"/>
    <x v="0"/>
    <d v="2009-02-05T00:00:00"/>
    <n v="4.07E-2"/>
    <n v="1"/>
    <s v="DIVIDENDO"/>
    <x v="2"/>
    <n v="4.07E-2"/>
  </r>
  <r>
    <x v="11"/>
    <x v="0"/>
    <d v="2009-08-13T00:00:00"/>
    <n v="1.0840000000000001E-2"/>
    <n v="1"/>
    <s v="JRS CAP PRÓPRIO"/>
    <x v="2"/>
    <n v="1.0840000000000001E-2"/>
  </r>
  <r>
    <x v="11"/>
    <x v="0"/>
    <d v="2010-01-28T00:00:00"/>
    <n v="1.2760000000000001E-2"/>
    <n v="1"/>
    <s v="DIVIDENDO"/>
    <x v="3"/>
    <n v="1.2760000000000001E-2"/>
  </r>
  <r>
    <x v="11"/>
    <x v="0"/>
    <d v="2010-01-28T00:00:00"/>
    <n v="9.1999999999999998E-3"/>
    <n v="1"/>
    <s v="JRS CAP PRÓPRIO"/>
    <x v="3"/>
    <n v="9.1999999999999998E-3"/>
  </r>
  <r>
    <x v="11"/>
    <x v="0"/>
    <d v="2010-08-12T00:00:00"/>
    <n v="3.14E-3"/>
    <n v="1"/>
    <s v="JRS CAP PRÓPRIO"/>
    <x v="3"/>
    <n v="3.14E-3"/>
  </r>
  <r>
    <x v="11"/>
    <x v="0"/>
    <d v="2011-01-27T00:00:00"/>
    <n v="1.74E-3"/>
    <n v="1"/>
    <s v="JRS CAP PRÓPRIO"/>
    <x v="4"/>
    <n v="1.74E-3"/>
  </r>
  <r>
    <x v="11"/>
    <x v="0"/>
    <d v="2012-08-13T00:00:00"/>
    <n v="1.0399999999999999E-3"/>
    <n v="1"/>
    <s v="JRS CAP PRÓPRIO"/>
    <x v="5"/>
    <n v="1.0399999999999999E-3"/>
  </r>
  <r>
    <x v="11"/>
    <x v="3"/>
    <d v="1996-01-30T00:00:00"/>
    <n v="7.8539999999999999E-2"/>
    <n v="1"/>
    <s v="DIVIDENDO"/>
    <x v="15"/>
    <n v="7.8539999999999999E-2"/>
  </r>
  <r>
    <x v="11"/>
    <x v="3"/>
    <d v="1996-08-06T00:00:00"/>
    <n v="1.01E-3"/>
    <n v="1"/>
    <s v="DIVIDENDO"/>
    <x v="15"/>
    <n v="1.01E-3"/>
  </r>
  <r>
    <x v="11"/>
    <x v="3"/>
    <d v="1996-08-06T00:00:00"/>
    <n v="7.9000000000000008E-3"/>
    <n v="1"/>
    <s v="DIVIDENDO"/>
    <x v="15"/>
    <n v="7.9000000000000008E-3"/>
  </r>
  <r>
    <x v="11"/>
    <x v="3"/>
    <d v="1996-08-06T00:00:00"/>
    <n v="1.4489999999999999E-2"/>
    <n v="1"/>
    <s v="DIVIDENDO"/>
    <x v="15"/>
    <n v="1.4489999999999999E-2"/>
  </r>
  <r>
    <x v="11"/>
    <x v="3"/>
    <d v="1997-01-29T00:00:00"/>
    <n v="2.298E-2"/>
    <n v="1"/>
    <s v="DIVIDENDO"/>
    <x v="16"/>
    <n v="2.298E-2"/>
  </r>
  <r>
    <x v="11"/>
    <x v="3"/>
    <d v="1997-01-29T00:00:00"/>
    <n v="1.6100000000000001E-3"/>
    <n v="1"/>
    <s v="DIVIDENDO"/>
    <x v="16"/>
    <n v="1.6100000000000001E-3"/>
  </r>
  <r>
    <x v="11"/>
    <x v="3"/>
    <d v="1997-01-29T00:00:00"/>
    <n v="9.6229999999999996E-2"/>
    <n v="1"/>
    <s v="DIVIDENDO"/>
    <x v="16"/>
    <n v="9.6229999999999996E-2"/>
  </r>
  <r>
    <x v="11"/>
    <x v="3"/>
    <d v="1997-07-29T00:00:00"/>
    <n v="2.5739999999999999E-2"/>
    <n v="1"/>
    <s v="DIVIDENDO"/>
    <x v="16"/>
    <n v="2.5739999999999999E-2"/>
  </r>
  <r>
    <x v="11"/>
    <x v="3"/>
    <d v="1998-01-28T00:00:00"/>
    <n v="0.13453000000000001"/>
    <n v="1"/>
    <s v="DIVIDENDO"/>
    <x v="17"/>
    <n v="0.13453000000000001"/>
  </r>
  <r>
    <x v="11"/>
    <x v="3"/>
    <d v="1998-08-06T00:00:00"/>
    <n v="3.3649999999999999E-2"/>
    <n v="1"/>
    <s v="JRS CAP PRÓPRIO"/>
    <x v="17"/>
    <n v="3.3649999999999999E-2"/>
  </r>
  <r>
    <x v="11"/>
    <x v="3"/>
    <d v="1999-01-28T00:00:00"/>
    <n v="0.10026"/>
    <n v="1"/>
    <s v="DIVIDENDO"/>
    <x v="8"/>
    <n v="0.10026"/>
  </r>
  <r>
    <x v="11"/>
    <x v="3"/>
    <d v="1999-07-29T00:00:00"/>
    <n v="3.0589999999999999E-2"/>
    <n v="1"/>
    <s v="JRS CAP PRÓPRIO"/>
    <x v="8"/>
    <n v="3.0589999999999999E-2"/>
  </r>
  <r>
    <x v="11"/>
    <x v="3"/>
    <d v="2000-01-26T00:00:00"/>
    <n v="7.6450000000000004E-2"/>
    <n v="1"/>
    <s v="JRS CAP PRÓPRIO"/>
    <x v="9"/>
    <n v="7.6450000000000004E-2"/>
  </r>
  <r>
    <x v="11"/>
    <x v="3"/>
    <d v="2000-07-20T00:00:00"/>
    <n v="2.8000000000000001E-2"/>
    <n v="1"/>
    <s v="DIVIDENDO"/>
    <x v="9"/>
    <n v="2.8000000000000001E-2"/>
  </r>
  <r>
    <x v="11"/>
    <x v="3"/>
    <d v="2001-02-20T00:00:00"/>
    <n v="9.2259999999999995E-2"/>
    <n v="1"/>
    <s v="JRS CAP PRÓPRIO"/>
    <x v="10"/>
    <n v="9.2259999999999995E-2"/>
  </r>
  <r>
    <x v="11"/>
    <x v="3"/>
    <d v="2001-08-10T00:00:00"/>
    <n v="2.8000000000000001E-2"/>
    <n v="1"/>
    <s v="DIVIDENDO"/>
    <x v="10"/>
    <n v="2.8000000000000001E-2"/>
  </r>
  <r>
    <x v="11"/>
    <x v="3"/>
    <d v="2002-02-07T00:00:00"/>
    <n v="8.8580000000000006E-2"/>
    <n v="1"/>
    <s v="JRS CAP PRÓPRIO"/>
    <x v="11"/>
    <n v="8.8580000000000006E-2"/>
  </r>
  <r>
    <x v="11"/>
    <x v="3"/>
    <d v="2002-02-07T00:00:00"/>
    <n v="1.2E-2"/>
    <n v="1"/>
    <s v="DIVIDENDO"/>
    <x v="11"/>
    <n v="1.2E-2"/>
  </r>
  <r>
    <x v="11"/>
    <x v="3"/>
    <d v="2002-07-24T00:00:00"/>
    <n v="2.8000000000000001E-2"/>
    <n v="1"/>
    <s v="DIVIDENDO"/>
    <x v="11"/>
    <n v="2.8000000000000001E-2"/>
  </r>
  <r>
    <x v="11"/>
    <x v="3"/>
    <d v="2003-01-29T00:00:00"/>
    <n v="9.8000000000000004E-2"/>
    <n v="1"/>
    <s v="DIVIDENDO"/>
    <x v="7"/>
    <n v="9.8000000000000004E-2"/>
  </r>
  <r>
    <x v="11"/>
    <x v="3"/>
    <d v="2003-08-07T00:00:00"/>
    <n v="3.6240000000000001E-2"/>
    <n v="1"/>
    <s v="JRS CAP PRÓPRIO"/>
    <x v="7"/>
    <n v="3.6240000000000001E-2"/>
  </r>
  <r>
    <x v="11"/>
    <x v="3"/>
    <d v="2004-01-29T00:00:00"/>
    <n v="0.11028"/>
    <n v="1"/>
    <s v="DIVIDENDO"/>
    <x v="12"/>
    <n v="0.11028"/>
  </r>
  <r>
    <x v="11"/>
    <x v="3"/>
    <d v="2004-08-03T00:00:00"/>
    <n v="3.3000000000000002E-2"/>
    <n v="1"/>
    <s v="DIVIDENDO"/>
    <x v="12"/>
    <n v="3.3000000000000002E-2"/>
  </r>
  <r>
    <x v="11"/>
    <x v="3"/>
    <d v="2005-02-02T00:00:00"/>
    <n v="0.10015"/>
    <n v="1"/>
    <s v="DIVIDENDO"/>
    <x v="13"/>
    <n v="0.10015"/>
  </r>
  <r>
    <x v="11"/>
    <x v="3"/>
    <d v="2005-02-02T00:00:00"/>
    <n v="3.3300000000000003E-2"/>
    <n v="1"/>
    <s v="JRS CAP PRÓPRIO"/>
    <x v="13"/>
    <n v="3.3300000000000003E-2"/>
  </r>
  <r>
    <x v="11"/>
    <x v="3"/>
    <d v="2005-08-10T00:00:00"/>
    <n v="6.8739999999999996E-2"/>
    <n v="1"/>
    <s v="JRS CAP PRÓPRIO"/>
    <x v="13"/>
    <n v="6.8739999999999996E-2"/>
  </r>
  <r>
    <x v="11"/>
    <x v="3"/>
    <d v="2006-01-31T00:00:00"/>
    <n v="0.11619"/>
    <n v="1"/>
    <s v="DIVIDENDO"/>
    <x v="14"/>
    <n v="0.11619"/>
  </r>
  <r>
    <x v="11"/>
    <x v="3"/>
    <d v="2006-08-10T00:00:00"/>
    <n v="6.5000000000000002E-2"/>
    <n v="1"/>
    <s v="DIVIDENDO"/>
    <x v="14"/>
    <n v="6.5000000000000002E-2"/>
  </r>
  <r>
    <x v="11"/>
    <x v="3"/>
    <d v="2007-01-22T00:00:00"/>
    <n v="0.14649000000000001"/>
    <n v="1"/>
    <s v="JRS CAP PRÓPRIO"/>
    <x v="0"/>
    <n v="0.14649000000000001"/>
  </r>
  <r>
    <x v="11"/>
    <x v="3"/>
    <d v="2007-08-14T00:00:00"/>
    <n v="9.4759999999999997E-2"/>
    <n v="1"/>
    <s v="DIVIDENDO"/>
    <x v="0"/>
    <n v="9.4759999999999997E-2"/>
  </r>
  <r>
    <x v="11"/>
    <x v="3"/>
    <d v="2008-01-17T00:00:00"/>
    <n v="0.1343"/>
    <n v="1"/>
    <s v="JRS CAP PRÓPRIO"/>
    <x v="1"/>
    <n v="0.1343"/>
  </r>
  <r>
    <x v="11"/>
    <x v="3"/>
    <d v="2008-08-12T00:00:00"/>
    <n v="0.14235"/>
    <n v="1"/>
    <s v="JRS CAP PRÓPRIO"/>
    <x v="1"/>
    <n v="0.14235"/>
  </r>
  <r>
    <x v="11"/>
    <x v="3"/>
    <d v="2009-02-05T00:00:00"/>
    <n v="0.12101000000000001"/>
    <n v="1"/>
    <s v="DIVIDENDO"/>
    <x v="2"/>
    <n v="0.12101000000000001"/>
  </r>
  <r>
    <x v="11"/>
    <x v="3"/>
    <d v="2009-08-13T00:00:00"/>
    <n v="0.15915000000000001"/>
    <n v="1"/>
    <s v="JRS CAP PRÓPRIO"/>
    <x v="2"/>
    <n v="0.15915000000000001"/>
  </r>
  <r>
    <x v="11"/>
    <x v="3"/>
    <d v="2010-01-28T00:00:00"/>
    <n v="0.12745000000000001"/>
    <n v="1"/>
    <s v="DIVIDENDO"/>
    <x v="3"/>
    <n v="0.12745000000000001"/>
  </r>
  <r>
    <x v="11"/>
    <x v="3"/>
    <d v="2010-01-28T00:00:00"/>
    <n v="9.1999999999999998E-3"/>
    <n v="1"/>
    <s v="JRS CAP PRÓPRIO"/>
    <x v="3"/>
    <n v="9.1999999999999998E-3"/>
  </r>
  <r>
    <x v="11"/>
    <x v="3"/>
    <d v="2010-08-12T00:00:00"/>
    <n v="0.13277"/>
    <n v="1"/>
    <s v="JRS CAP PRÓPRIO"/>
    <x v="3"/>
    <n v="0.13277"/>
  </r>
  <r>
    <x v="11"/>
    <x v="3"/>
    <d v="2011-01-27T00:00:00"/>
    <n v="0.21087"/>
    <n v="1"/>
    <s v="JRS CAP PRÓPRIO"/>
    <x v="4"/>
    <n v="0.21087"/>
  </r>
  <r>
    <x v="11"/>
    <x v="3"/>
    <d v="2011-08-11T00:00:00"/>
    <n v="0.13821"/>
    <n v="1"/>
    <s v="JRS CAP PRÓPRIO"/>
    <x v="4"/>
    <n v="0.13821"/>
  </r>
  <r>
    <x v="11"/>
    <x v="3"/>
    <d v="2012-01-24T00:00:00"/>
    <n v="0.1847"/>
    <n v="1"/>
    <s v="DIVIDENDO"/>
    <x v="5"/>
    <n v="0.1847"/>
  </r>
  <r>
    <x v="11"/>
    <x v="3"/>
    <d v="2012-01-24T00:00:00"/>
    <n v="2.4E-2"/>
    <n v="1"/>
    <s v="JRS CAP PRÓPRIO"/>
    <x v="5"/>
    <n v="2.4E-2"/>
  </r>
  <r>
    <x v="11"/>
    <x v="3"/>
    <d v="2012-08-13T00:00:00"/>
    <n v="0.20635000000000001"/>
    <n v="1"/>
    <s v="JRS CAP PRÓPRIO"/>
    <x v="5"/>
    <n v="0.20635000000000001"/>
  </r>
  <r>
    <x v="11"/>
    <x v="3"/>
    <d v="2013-01-23T00:00:00"/>
    <n v="0.1754"/>
    <n v="1"/>
    <s v="DIVIDENDO"/>
    <x v="6"/>
    <n v="0.1754"/>
  </r>
  <r>
    <x v="11"/>
    <x v="3"/>
    <d v="2013-08-13T00:00:00"/>
    <n v="0.14781"/>
    <n v="1"/>
    <s v="DIVIDENDO"/>
    <x v="6"/>
    <n v="0.14781"/>
  </r>
  <r>
    <x v="11"/>
    <x v="3"/>
    <d v="2013-08-13T00:00:00"/>
    <n v="3.1829999999999997E-2"/>
    <n v="1"/>
    <s v="JRS CAP PRÓPRIO"/>
    <x v="6"/>
    <n v="3.1829999999999997E-2"/>
  </r>
  <r>
    <x v="11"/>
    <x v="3"/>
    <d v="2014-01-21T00:00:00"/>
    <n v="0.15690000000000001"/>
    <n v="1"/>
    <s v="DIVIDENDO"/>
    <x v="18"/>
    <n v="0.15690000000000001"/>
  </r>
  <r>
    <x v="11"/>
    <x v="3"/>
    <d v="2014-01-21T00:00:00"/>
    <n v="5.5890000000000002E-2"/>
    <n v="1"/>
    <s v="JRS CAP PRÓPRIO"/>
    <x v="18"/>
    <n v="5.5890000000000002E-2"/>
  </r>
  <r>
    <x v="11"/>
    <x v="4"/>
    <d v="1996-01-30T00:00:00"/>
    <n v="7.8159999999999993E-2"/>
    <n v="1"/>
    <s v="DIVIDENDO"/>
    <x v="15"/>
    <n v="7.8159999999999993E-2"/>
  </r>
  <r>
    <x v="11"/>
    <x v="4"/>
    <d v="1996-08-06T00:00:00"/>
    <n v="1.01E-3"/>
    <n v="1"/>
    <s v="DIVIDENDO"/>
    <x v="15"/>
    <n v="1.01E-3"/>
  </r>
  <r>
    <x v="11"/>
    <x v="4"/>
    <d v="1996-08-06T00:00:00"/>
    <n v="7.9000000000000008E-3"/>
    <n v="1"/>
    <s v="DIVIDENDO"/>
    <x v="15"/>
    <n v="7.9000000000000008E-3"/>
  </r>
  <r>
    <x v="11"/>
    <x v="4"/>
    <d v="1996-08-06T00:00:00"/>
    <n v="1.4489999999999999E-2"/>
    <n v="1"/>
    <s v="DIVIDENDO"/>
    <x v="15"/>
    <n v="1.4489999999999999E-2"/>
  </r>
  <r>
    <x v="11"/>
    <x v="4"/>
    <d v="1997-01-29T00:00:00"/>
    <n v="4.8189999999999997E-2"/>
    <n v="1"/>
    <s v="DIVIDENDO"/>
    <x v="16"/>
    <n v="4.8189999999999997E-2"/>
  </r>
  <r>
    <x v="11"/>
    <x v="4"/>
    <d v="1997-01-29T00:00:00"/>
    <n v="2.298E-2"/>
    <n v="1"/>
    <s v="DIVIDENDO"/>
    <x v="16"/>
    <n v="2.298E-2"/>
  </r>
  <r>
    <x v="11"/>
    <x v="4"/>
    <d v="1997-01-29T00:00:00"/>
    <n v="1.6100000000000001E-3"/>
    <n v="1"/>
    <s v="DIVIDENDO"/>
    <x v="16"/>
    <n v="1.6100000000000001E-3"/>
  </r>
  <r>
    <x v="11"/>
    <x v="4"/>
    <d v="1997-07-29T00:00:00"/>
    <n v="2.5739999999999999E-2"/>
    <n v="1"/>
    <s v="DIVIDENDO"/>
    <x v="16"/>
    <n v="2.5739999999999999E-2"/>
  </r>
  <r>
    <x v="11"/>
    <x v="4"/>
    <d v="1998-01-28T00:00:00"/>
    <n v="7.6829999999999996E-2"/>
    <n v="1"/>
    <s v="DIVIDENDO"/>
    <x v="17"/>
    <n v="7.6829999999999996E-2"/>
  </r>
  <r>
    <x v="11"/>
    <x v="4"/>
    <d v="1998-08-06T00:00:00"/>
    <n v="3.3649999999999999E-2"/>
    <n v="1"/>
    <s v="JRS CAP PRÓPRIO"/>
    <x v="17"/>
    <n v="3.3649999999999999E-2"/>
  </r>
  <r>
    <x v="11"/>
    <x v="4"/>
    <d v="1999-01-28T00:00:00"/>
    <n v="0.11315"/>
    <n v="1"/>
    <s v="DIVIDENDO"/>
    <x v="8"/>
    <n v="0.11315"/>
  </r>
  <r>
    <x v="11"/>
    <x v="4"/>
    <d v="1999-07-29T00:00:00"/>
    <n v="3.3649999999999999E-2"/>
    <n v="1"/>
    <s v="JRS CAP PRÓPRIO"/>
    <x v="8"/>
    <n v="3.3649999999999999E-2"/>
  </r>
  <r>
    <x v="11"/>
    <x v="4"/>
    <d v="2000-01-26T00:00:00"/>
    <n v="8.3900000000000002E-2"/>
    <n v="1"/>
    <s v="JRS CAP PRÓPRIO"/>
    <x v="9"/>
    <n v="8.3900000000000002E-2"/>
  </r>
  <r>
    <x v="11"/>
    <x v="4"/>
    <d v="2000-07-20T00:00:00"/>
    <n v="3.0800000000000001E-2"/>
    <n v="1"/>
    <s v="DIVIDENDO"/>
    <x v="9"/>
    <n v="3.0800000000000001E-2"/>
  </r>
  <r>
    <x v="11"/>
    <x v="4"/>
    <d v="2001-02-20T00:00:00"/>
    <n v="8.3999999999999995E-3"/>
    <n v="1"/>
    <s v="JRS CAP PRÓPRIO"/>
    <x v="10"/>
    <n v="8.3999999999999995E-3"/>
  </r>
  <r>
    <x v="11"/>
    <x v="4"/>
    <d v="2001-08-10T00:00:00"/>
    <n v="3.0800000000000001E-2"/>
    <n v="1"/>
    <s v="DIVIDENDO"/>
    <x v="10"/>
    <n v="3.0800000000000001E-2"/>
  </r>
  <r>
    <x v="11"/>
    <x v="4"/>
    <d v="2002-02-07T00:00:00"/>
    <n v="4.1099999999999999E-3"/>
    <n v="1"/>
    <s v="JRS CAP PRÓPRIO"/>
    <x v="11"/>
    <n v="4.1099999999999999E-3"/>
  </r>
  <r>
    <x v="11"/>
    <x v="4"/>
    <d v="2002-02-07T00:00:00"/>
    <n v="1.32E-2"/>
    <n v="1"/>
    <s v="DIVIDENDO"/>
    <x v="11"/>
    <n v="1.32E-2"/>
  </r>
  <r>
    <x v="11"/>
    <x v="4"/>
    <d v="2002-07-24T00:00:00"/>
    <n v="3.0800000000000001E-2"/>
    <n v="1"/>
    <s v="DIVIDENDO"/>
    <x v="11"/>
    <n v="3.0800000000000001E-2"/>
  </r>
  <r>
    <x v="11"/>
    <x v="4"/>
    <d v="2003-01-29T00:00:00"/>
    <n v="3.9010000000000003E-2"/>
    <n v="1"/>
    <s v="DIVIDENDO"/>
    <x v="7"/>
    <n v="3.9010000000000003E-2"/>
  </r>
  <r>
    <x v="11"/>
    <x v="4"/>
    <d v="2003-08-07T00:00:00"/>
    <n v="3.6240000000000001E-2"/>
    <n v="1"/>
    <s v="JRS CAP PRÓPRIO"/>
    <x v="7"/>
    <n v="3.6240000000000001E-2"/>
  </r>
  <r>
    <x v="11"/>
    <x v="4"/>
    <d v="2004-01-29T00:00:00"/>
    <n v="3.3349999999999998E-2"/>
    <n v="1"/>
    <s v="DIVIDENDO"/>
    <x v="12"/>
    <n v="3.3349999999999998E-2"/>
  </r>
  <r>
    <x v="11"/>
    <x v="4"/>
    <d v="2004-08-03T00:00:00"/>
    <n v="3.3000000000000002E-2"/>
    <n v="1"/>
    <s v="DIVIDENDO"/>
    <x v="12"/>
    <n v="3.3000000000000002E-2"/>
  </r>
  <r>
    <x v="11"/>
    <x v="4"/>
    <d v="2005-02-02T00:00:00"/>
    <n v="2.15E-3"/>
    <n v="1"/>
    <s v="DIVIDENDO"/>
    <x v="13"/>
    <n v="2.15E-3"/>
  </r>
  <r>
    <x v="11"/>
    <x v="4"/>
    <d v="2005-02-02T00:00:00"/>
    <n v="3.3300000000000003E-2"/>
    <n v="1"/>
    <s v="JRS CAP PRÓPRIO"/>
    <x v="13"/>
    <n v="3.3300000000000003E-2"/>
  </r>
  <r>
    <x v="11"/>
    <x v="4"/>
    <d v="2005-08-10T00:00:00"/>
    <n v="3.2349999999999997E-2"/>
    <n v="1"/>
    <s v="JRS CAP PRÓPRIO"/>
    <x v="13"/>
    <n v="3.2349999999999997E-2"/>
  </r>
  <r>
    <x v="11"/>
    <x v="4"/>
    <d v="2006-01-31T00:00:00"/>
    <n v="1.4959999999999999E-2"/>
    <n v="1"/>
    <s v="DIVIDENDO"/>
    <x v="14"/>
    <n v="1.4959999999999999E-2"/>
  </r>
  <r>
    <x v="11"/>
    <x v="4"/>
    <d v="2006-08-10T00:00:00"/>
    <n v="2.75E-2"/>
    <n v="1"/>
    <s v="DIVIDENDO"/>
    <x v="14"/>
    <n v="2.75E-2"/>
  </r>
  <r>
    <x v="11"/>
    <x v="4"/>
    <d v="2007-01-22T00:00:00"/>
    <n v="2.393E-2"/>
    <n v="1"/>
    <s v="JRS CAP PRÓPRIO"/>
    <x v="0"/>
    <n v="2.393E-2"/>
  </r>
  <r>
    <x v="11"/>
    <x v="4"/>
    <d v="2007-08-14T00:00:00"/>
    <n v="2.75E-2"/>
    <n v="1"/>
    <s v="DIVIDENDO"/>
    <x v="0"/>
    <n v="2.75E-2"/>
  </r>
  <r>
    <x v="11"/>
    <x v="4"/>
    <d v="2008-01-17T00:00:00"/>
    <n v="2.5229999999999999E-2"/>
    <n v="1"/>
    <s v="JRS CAP PRÓPRIO"/>
    <x v="1"/>
    <n v="2.5229999999999999E-2"/>
  </r>
  <r>
    <x v="11"/>
    <x v="4"/>
    <d v="2008-08-12T00:00:00"/>
    <n v="3.1419999999999997E-2"/>
    <n v="1"/>
    <s v="JRS CAP PRÓPRIO"/>
    <x v="1"/>
    <n v="3.1419999999999997E-2"/>
  </r>
  <r>
    <x v="11"/>
    <x v="4"/>
    <d v="2009-02-05T00:00:00"/>
    <n v="4.4769999999999997E-2"/>
    <n v="1"/>
    <s v="DIVIDENDO"/>
    <x v="2"/>
    <n v="4.4769999999999997E-2"/>
  </r>
  <r>
    <x v="11"/>
    <x v="4"/>
    <d v="2009-08-13T00:00:00"/>
    <n v="1.193E-2"/>
    <n v="1"/>
    <s v="JRS CAP PRÓPRIO"/>
    <x v="2"/>
    <n v="1.193E-2"/>
  </r>
  <r>
    <x v="11"/>
    <x v="4"/>
    <d v="2010-01-28T00:00:00"/>
    <n v="1.404E-2"/>
    <n v="1"/>
    <s v="DIVIDENDO"/>
    <x v="3"/>
    <n v="1.404E-2"/>
  </r>
  <r>
    <x v="11"/>
    <x v="4"/>
    <d v="2010-01-28T00:00:00"/>
    <n v="1.0120000000000001E-2"/>
    <n v="1"/>
    <s v="JRS CAP PRÓPRIO"/>
    <x v="3"/>
    <n v="1.0120000000000001E-2"/>
  </r>
  <r>
    <x v="11"/>
    <x v="4"/>
    <d v="2010-08-12T00:00:00"/>
    <n v="3.4499999999999999E-3"/>
    <n v="1"/>
    <s v="JRS CAP PRÓPRIO"/>
    <x v="3"/>
    <n v="3.4499999999999999E-3"/>
  </r>
  <r>
    <x v="11"/>
    <x v="4"/>
    <d v="2011-01-27T00:00:00"/>
    <n v="1.9300000000000001E-3"/>
    <n v="1"/>
    <s v="JRS CAP PRÓPRIO"/>
    <x v="4"/>
    <n v="1.9300000000000001E-3"/>
  </r>
  <r>
    <x v="11"/>
    <x v="4"/>
    <d v="2012-08-13T00:00:00"/>
    <n v="1.14E-3"/>
    <n v="1"/>
    <s v="JRS CAP PRÓPRIO"/>
    <x v="5"/>
    <n v="1.14E-3"/>
  </r>
  <r>
    <x v="12"/>
    <x v="0"/>
    <d v="1996-01-30T00:00:00"/>
    <n v="6.3390000000000002E-2"/>
    <n v="1"/>
    <s v="DIVIDENDO"/>
    <x v="15"/>
    <n v="6.3390000000000002E-2"/>
  </r>
  <r>
    <x v="12"/>
    <x v="0"/>
    <d v="1996-08-06T00:00:00"/>
    <n v="6.96E-3"/>
    <n v="1"/>
    <s v="DIVIDENDO"/>
    <x v="15"/>
    <n v="6.96E-3"/>
  </r>
  <r>
    <x v="12"/>
    <x v="0"/>
    <d v="1996-08-06T00:00:00"/>
    <n v="6.3649999999999998E-2"/>
    <n v="1"/>
    <s v="DIVIDENDO"/>
    <x v="15"/>
    <n v="6.3649999999999998E-2"/>
  </r>
  <r>
    <x v="12"/>
    <x v="0"/>
    <d v="1997-01-29T00:00:00"/>
    <n v="7.0529999999999995E-2"/>
    <n v="1"/>
    <s v="DIVIDENDO"/>
    <x v="16"/>
    <n v="7.0529999999999995E-2"/>
  </r>
  <r>
    <x v="12"/>
    <x v="0"/>
    <d v="1997-07-29T00:00:00"/>
    <n v="0.10413"/>
    <n v="1"/>
    <s v="JRS CAP PRÓPRIO"/>
    <x v="16"/>
    <n v="0.10413"/>
  </r>
  <r>
    <x v="12"/>
    <x v="0"/>
    <d v="1998-01-28T00:00:00"/>
    <n v="0.12822"/>
    <n v="1"/>
    <s v="JRS CAP PRÓPRIO"/>
    <x v="17"/>
    <n v="0.12822"/>
  </r>
  <r>
    <x v="12"/>
    <x v="0"/>
    <d v="1998-08-06T00:00:00"/>
    <n v="5.0600000000000003E-3"/>
    <n v="1"/>
    <s v="JRS CAP PRÓPRIO"/>
    <x v="17"/>
    <n v="5.0600000000000003E-3"/>
  </r>
  <r>
    <x v="12"/>
    <x v="0"/>
    <d v="1998-08-06T00:00:00"/>
    <n v="8.5889999999999994E-2"/>
    <n v="1"/>
    <s v="JRS CAP PRÓPRIO"/>
    <x v="17"/>
    <n v="8.5889999999999994E-2"/>
  </r>
  <r>
    <x v="12"/>
    <x v="0"/>
    <d v="1998-11-03T00:00:00"/>
    <n v="3.1539999999999999E-2"/>
    <n v="1"/>
    <s v="JRS CAP PRÓPRIO"/>
    <x v="17"/>
    <n v="3.1539999999999999E-2"/>
  </r>
  <r>
    <x v="12"/>
    <x v="0"/>
    <d v="1999-01-28T00:00:00"/>
    <n v="0.13238"/>
    <n v="1"/>
    <s v="JRS CAP PRÓPRIO"/>
    <x v="8"/>
    <n v="0.13238"/>
  </r>
  <r>
    <x v="12"/>
    <x v="0"/>
    <d v="1999-07-29T00:00:00"/>
    <n v="0.10537000000000001"/>
    <n v="1"/>
    <s v="JRS CAP PRÓPRIO"/>
    <x v="8"/>
    <n v="0.10537000000000001"/>
  </r>
  <r>
    <x v="12"/>
    <x v="0"/>
    <d v="2000-01-26T00:00:00"/>
    <n v="0.12361"/>
    <n v="1"/>
    <s v="JRS CAP PRÓPRIO"/>
    <x v="9"/>
    <n v="0.12361"/>
  </r>
  <r>
    <x v="12"/>
    <x v="0"/>
    <d v="2000-07-20T00:00:00"/>
    <n v="5.7439999999999998E-2"/>
    <n v="1"/>
    <s v="JRS CAP PRÓPRIO"/>
    <x v="9"/>
    <n v="5.7439999999999998E-2"/>
  </r>
  <r>
    <x v="12"/>
    <x v="0"/>
    <d v="2001-02-20T00:00:00"/>
    <n v="6.1699999999999998E-2"/>
    <n v="1"/>
    <s v="JRS CAP PRÓPRIO"/>
    <x v="10"/>
    <n v="6.1699999999999998E-2"/>
  </r>
  <r>
    <x v="12"/>
    <x v="0"/>
    <d v="2001-08-10T00:00:00"/>
    <n v="6.7989999999999995E-2"/>
    <n v="1"/>
    <s v="JRS CAP PRÓPRIO"/>
    <x v="10"/>
    <n v="6.7989999999999995E-2"/>
  </r>
  <r>
    <x v="12"/>
    <x v="0"/>
    <d v="2002-02-07T00:00:00"/>
    <n v="0.10324"/>
    <n v="1"/>
    <s v="JRS CAP PRÓPRIO"/>
    <x v="11"/>
    <n v="0.10324"/>
  </r>
  <r>
    <x v="12"/>
    <x v="0"/>
    <d v="2002-07-24T00:00:00"/>
    <n v="7.9490000000000005E-2"/>
    <n v="1"/>
    <s v="JRS CAP PRÓPRIO"/>
    <x v="11"/>
    <n v="7.9490000000000005E-2"/>
  </r>
  <r>
    <x v="12"/>
    <x v="0"/>
    <d v="2003-01-30T00:00:00"/>
    <n v="0.12737000000000001"/>
    <n v="1"/>
    <s v="JRS CAP PRÓPRIO"/>
    <x v="7"/>
    <n v="0.12737000000000001"/>
  </r>
  <r>
    <x v="12"/>
    <x v="0"/>
    <d v="2003-08-07T00:00:00"/>
    <n v="9.5089999999999994E-2"/>
    <n v="1"/>
    <s v="JRS CAP PRÓPRIO"/>
    <x v="7"/>
    <n v="9.5089999999999994E-2"/>
  </r>
  <r>
    <x v="12"/>
    <x v="0"/>
    <d v="2004-01-29T00:00:00"/>
    <n v="0.11132"/>
    <n v="1"/>
    <s v="JRS CAP PRÓPRIO"/>
    <x v="12"/>
    <n v="0.11132"/>
  </r>
  <r>
    <x v="12"/>
    <x v="0"/>
    <d v="2004-08-03T00:00:00"/>
    <n v="9.8030000000000006E-2"/>
    <n v="1"/>
    <s v="JRS CAP PRÓPRIO"/>
    <x v="12"/>
    <n v="9.8030000000000006E-2"/>
  </r>
  <r>
    <x v="12"/>
    <x v="0"/>
    <d v="2005-02-02T00:00:00"/>
    <n v="0.10076"/>
    <n v="1"/>
    <s v="JRS CAP PRÓPRIO"/>
    <x v="13"/>
    <n v="0.10076"/>
  </r>
  <r>
    <x v="12"/>
    <x v="0"/>
    <d v="2005-08-10T00:00:00"/>
    <n v="0.1055"/>
    <n v="1"/>
    <s v="JRS CAP PRÓPRIO"/>
    <x v="13"/>
    <n v="0.1055"/>
  </r>
  <r>
    <x v="12"/>
    <x v="0"/>
    <d v="2006-01-31T00:00:00"/>
    <n v="0.12709999999999999"/>
    <n v="1"/>
    <s v="JRS CAP PRÓPRIO"/>
    <x v="14"/>
    <n v="0.12709999999999999"/>
  </r>
  <r>
    <x v="12"/>
    <x v="0"/>
    <d v="2006-08-10T00:00:00"/>
    <n v="0.1305"/>
    <n v="1"/>
    <s v="JRS CAP PRÓPRIO"/>
    <x v="14"/>
    <n v="0.1305"/>
  </r>
  <r>
    <x v="12"/>
    <x v="0"/>
    <d v="2007-01-22T00:00:00"/>
    <n v="0.1295"/>
    <n v="1"/>
    <s v="JRS CAP PRÓPRIO"/>
    <x v="0"/>
    <n v="0.1295"/>
  </r>
  <r>
    <x v="12"/>
    <x v="0"/>
    <d v="2007-08-14T00:00:00"/>
    <n v="0.1336"/>
    <n v="1"/>
    <s v="JRS CAP PRÓPRIO"/>
    <x v="0"/>
    <n v="0.1336"/>
  </r>
  <r>
    <x v="12"/>
    <x v="0"/>
    <d v="2008-01-17T00:00:00"/>
    <n v="0.26540000000000002"/>
    <n v="1"/>
    <s v="JRS CAP PRÓPRIO"/>
    <x v="1"/>
    <n v="0.26540000000000002"/>
  </r>
  <r>
    <x v="12"/>
    <x v="0"/>
    <d v="2008-08-12T00:00:00"/>
    <n v="0.16420000000000001"/>
    <n v="1"/>
    <s v="JRS CAP PRÓPRIO"/>
    <x v="1"/>
    <n v="0.16420000000000001"/>
  </r>
  <r>
    <x v="12"/>
    <x v="0"/>
    <d v="2009-02-05T00:00:00"/>
    <n v="0.1346"/>
    <n v="1"/>
    <s v="JRS CAP PRÓPRIO"/>
    <x v="2"/>
    <n v="0.1346"/>
  </r>
  <r>
    <x v="12"/>
    <x v="0"/>
    <d v="2009-08-13T00:00:00"/>
    <n v="0.10545"/>
    <n v="1"/>
    <s v="JRS CAP PRÓPRIO"/>
    <x v="2"/>
    <n v="0.10545"/>
  </r>
  <r>
    <x v="12"/>
    <x v="0"/>
    <d v="2010-01-28T00:00:00"/>
    <n v="7.1300000000000002E-2"/>
    <n v="1"/>
    <s v="JRS CAP PRÓPRIO"/>
    <x v="3"/>
    <n v="7.1300000000000002E-2"/>
  </r>
  <r>
    <x v="12"/>
    <x v="0"/>
    <d v="2010-08-12T00:00:00"/>
    <n v="0.12623000000000001"/>
    <n v="1"/>
    <s v="JRS CAP PRÓPRIO"/>
    <x v="3"/>
    <n v="0.12623000000000001"/>
  </r>
  <r>
    <x v="12"/>
    <x v="0"/>
    <d v="2011-01-27T00:00:00"/>
    <n v="6.4280000000000004E-2"/>
    <n v="1"/>
    <s v="JRS CAP PRÓPRIO"/>
    <x v="4"/>
    <n v="6.4280000000000004E-2"/>
  </r>
  <r>
    <x v="12"/>
    <x v="0"/>
    <d v="2011-08-11T00:00:00"/>
    <n v="3.2149999999999998E-2"/>
    <n v="1"/>
    <s v="JRS CAP PRÓPRIO"/>
    <x v="4"/>
    <n v="3.2149999999999998E-2"/>
  </r>
  <r>
    <x v="12"/>
    <x v="0"/>
    <d v="2012-01-24T00:00:00"/>
    <n v="6.7100000000000007E-2"/>
    <n v="1"/>
    <s v="JRS CAP PRÓPRIO"/>
    <x v="5"/>
    <n v="6.7100000000000007E-2"/>
  </r>
  <r>
    <x v="12"/>
    <x v="0"/>
    <d v="2012-08-13T00:00:00"/>
    <n v="3.5589999999999997E-2"/>
    <n v="1"/>
    <s v="JRS CAP PRÓPRIO"/>
    <x v="5"/>
    <n v="3.5589999999999997E-2"/>
  </r>
  <r>
    <x v="12"/>
    <x v="0"/>
    <d v="2013-01-23T00:00:00"/>
    <n v="4.4179999999999997E-2"/>
    <n v="1"/>
    <s v="JRS CAP PRÓPRIO"/>
    <x v="6"/>
    <n v="4.4179999999999997E-2"/>
  </r>
  <r>
    <x v="12"/>
    <x v="0"/>
    <d v="2013-08-13T00:00:00"/>
    <n v="3.6850000000000001E-2"/>
    <n v="1"/>
    <s v="JRS CAP PRÓPRIO"/>
    <x v="6"/>
    <n v="3.6850000000000001E-2"/>
  </r>
  <r>
    <x v="12"/>
    <x v="0"/>
    <d v="2014-01-21T00:00:00"/>
    <n v="3.2689999999999997E-2"/>
    <n v="1"/>
    <s v="DIVIDENDO"/>
    <x v="18"/>
    <n v="3.2689999999999997E-2"/>
  </r>
  <r>
    <x v="12"/>
    <x v="1"/>
    <d v="1996-01-30T00:00:00"/>
    <n v="6.3390000000000002E-2"/>
    <n v="1"/>
    <s v="DIVIDENDO"/>
    <x v="15"/>
    <n v="6.3390000000000002E-2"/>
  </r>
  <r>
    <x v="12"/>
    <x v="1"/>
    <d v="1996-08-06T00:00:00"/>
    <n v="6.3649999999999998E-2"/>
    <n v="1"/>
    <s v="DIVIDENDO"/>
    <x v="15"/>
    <n v="6.3649999999999998E-2"/>
  </r>
  <r>
    <x v="12"/>
    <x v="1"/>
    <d v="1996-08-06T00:00:00"/>
    <n v="6.96E-3"/>
    <n v="1"/>
    <s v="DIVIDENDO"/>
    <x v="15"/>
    <n v="6.96E-3"/>
  </r>
  <r>
    <x v="12"/>
    <x v="1"/>
    <d v="1997-01-29T00:00:00"/>
    <n v="7.0529999999999995E-2"/>
    <n v="1"/>
    <s v="DIVIDENDO"/>
    <x v="16"/>
    <n v="7.0529999999999995E-2"/>
  </r>
  <r>
    <x v="12"/>
    <x v="1"/>
    <d v="1997-07-29T00:00:00"/>
    <n v="0.10413"/>
    <n v="1"/>
    <s v="JRS CAP PRÓPRIO"/>
    <x v="16"/>
    <n v="0.10413"/>
  </r>
  <r>
    <x v="12"/>
    <x v="1"/>
    <d v="1998-01-28T00:00:00"/>
    <n v="0.12822"/>
    <n v="1"/>
    <s v="JRS CAP PRÓPRIO"/>
    <x v="17"/>
    <n v="0.12822"/>
  </r>
  <r>
    <x v="12"/>
    <x v="1"/>
    <d v="1998-08-06T00:00:00"/>
    <n v="5.0600000000000003E-3"/>
    <n v="1"/>
    <s v="JRS CAP PRÓPRIO"/>
    <x v="17"/>
    <n v="5.0600000000000003E-3"/>
  </r>
  <r>
    <x v="12"/>
    <x v="1"/>
    <d v="1998-08-06T00:00:00"/>
    <n v="9.4939999999999997E-2"/>
    <n v="1"/>
    <s v="JRS CAP PRÓPRIO"/>
    <x v="17"/>
    <n v="9.4939999999999997E-2"/>
  </r>
  <r>
    <x v="12"/>
    <x v="1"/>
    <d v="1998-11-03T00:00:00"/>
    <n v="3.1539999999999999E-2"/>
    <n v="1"/>
    <s v="JRS CAP PRÓPRIO"/>
    <x v="17"/>
    <n v="3.1539999999999999E-2"/>
  </r>
  <r>
    <x v="12"/>
    <x v="1"/>
    <d v="1999-01-28T00:00:00"/>
    <n v="0.14562"/>
    <n v="1"/>
    <s v="JRS CAP PRÓPRIO"/>
    <x v="8"/>
    <n v="0.14562"/>
  </r>
  <r>
    <x v="12"/>
    <x v="1"/>
    <d v="1999-07-29T00:00:00"/>
    <n v="0.11591"/>
    <n v="1"/>
    <s v="JRS CAP PRÓPRIO"/>
    <x v="8"/>
    <n v="0.11591"/>
  </r>
  <r>
    <x v="12"/>
    <x v="1"/>
    <d v="2000-01-26T00:00:00"/>
    <n v="0.13597000000000001"/>
    <n v="1"/>
    <s v="JRS CAP PRÓPRIO"/>
    <x v="9"/>
    <n v="0.13597000000000001"/>
  </r>
  <r>
    <x v="12"/>
    <x v="1"/>
    <d v="2000-07-20T00:00:00"/>
    <n v="6.318E-2"/>
    <n v="1"/>
    <s v="JRS CAP PRÓPRIO"/>
    <x v="9"/>
    <n v="6.318E-2"/>
  </r>
  <r>
    <x v="12"/>
    <x v="1"/>
    <d v="2001-02-20T00:00:00"/>
    <n v="6.7860000000000004E-2"/>
    <n v="1"/>
    <s v="JRS CAP PRÓPRIO"/>
    <x v="10"/>
    <n v="6.7860000000000004E-2"/>
  </r>
  <r>
    <x v="12"/>
    <x v="1"/>
    <d v="2001-08-10T00:00:00"/>
    <n v="7.4789999999999995E-2"/>
    <n v="1"/>
    <s v="JRS CAP PRÓPRIO"/>
    <x v="10"/>
    <n v="7.4789999999999995E-2"/>
  </r>
  <r>
    <x v="12"/>
    <x v="1"/>
    <d v="2002-02-07T00:00:00"/>
    <n v="0.11355999999999999"/>
    <n v="1"/>
    <s v="JRS CAP PRÓPRIO"/>
    <x v="11"/>
    <n v="0.11355999999999999"/>
  </r>
  <r>
    <x v="12"/>
    <x v="1"/>
    <d v="2002-07-24T00:00:00"/>
    <n v="8.7419999999999998E-2"/>
    <n v="1"/>
    <s v="JRS CAP PRÓPRIO"/>
    <x v="11"/>
    <n v="8.7419999999999998E-2"/>
  </r>
  <r>
    <x v="12"/>
    <x v="1"/>
    <d v="2003-01-30T00:00:00"/>
    <n v="0.14011000000000001"/>
    <n v="1"/>
    <s v="JRS CAP PRÓPRIO"/>
    <x v="7"/>
    <n v="0.14011000000000001"/>
  </r>
  <r>
    <x v="12"/>
    <x v="1"/>
    <d v="2003-08-07T00:00:00"/>
    <n v="0.1046"/>
    <n v="1"/>
    <s v="JRS CAP PRÓPRIO"/>
    <x v="7"/>
    <n v="0.1046"/>
  </r>
  <r>
    <x v="12"/>
    <x v="1"/>
    <d v="2004-01-29T00:00:00"/>
    <n v="0.12245"/>
    <n v="1"/>
    <s v="JRS CAP PRÓPRIO"/>
    <x v="12"/>
    <n v="0.12245"/>
  </r>
  <r>
    <x v="12"/>
    <x v="1"/>
    <d v="2004-08-03T00:00:00"/>
    <n v="0.10783"/>
    <n v="1"/>
    <s v="JRS CAP PRÓPRIO"/>
    <x v="12"/>
    <n v="0.10783"/>
  </r>
  <r>
    <x v="12"/>
    <x v="1"/>
    <d v="2005-02-02T00:00:00"/>
    <n v="0.11083999999999999"/>
    <n v="1"/>
    <s v="JRS CAP PRÓPRIO"/>
    <x v="13"/>
    <n v="0.11083999999999999"/>
  </r>
  <r>
    <x v="12"/>
    <x v="1"/>
    <d v="2005-08-10T00:00:00"/>
    <n v="0.11605"/>
    <n v="1"/>
    <s v="JRS CAP PRÓPRIO"/>
    <x v="13"/>
    <n v="0.11605"/>
  </r>
  <r>
    <x v="12"/>
    <x v="1"/>
    <d v="2006-01-31T00:00:00"/>
    <n v="0.13980999999999999"/>
    <n v="1"/>
    <s v="JRS CAP PRÓPRIO"/>
    <x v="14"/>
    <n v="0.13980999999999999"/>
  </r>
  <r>
    <x v="12"/>
    <x v="1"/>
    <d v="2006-08-10T00:00:00"/>
    <n v="0.14355000000000001"/>
    <n v="1"/>
    <s v="JRS CAP PRÓPRIO"/>
    <x v="14"/>
    <n v="0.14355000000000001"/>
  </r>
  <r>
    <x v="12"/>
    <x v="1"/>
    <d v="2007-01-22T00:00:00"/>
    <n v="0.14244999999999999"/>
    <n v="1"/>
    <s v="JRS CAP PRÓPRIO"/>
    <x v="0"/>
    <n v="0.14244999999999999"/>
  </r>
  <r>
    <x v="12"/>
    <x v="1"/>
    <d v="2007-08-14T00:00:00"/>
    <n v="0.14696000000000001"/>
    <n v="1"/>
    <s v="JRS CAP PRÓPRIO"/>
    <x v="0"/>
    <n v="0.14696000000000001"/>
  </r>
  <r>
    <x v="12"/>
    <x v="1"/>
    <d v="2008-01-17T00:00:00"/>
    <n v="0.29193999999999998"/>
    <n v="1"/>
    <s v="JRS CAP PRÓPRIO"/>
    <x v="1"/>
    <n v="0.29193999999999998"/>
  </r>
  <r>
    <x v="12"/>
    <x v="1"/>
    <d v="2008-08-12T00:00:00"/>
    <n v="0.18062"/>
    <n v="1"/>
    <s v="JRS CAP PRÓPRIO"/>
    <x v="1"/>
    <n v="0.18062"/>
  </r>
  <r>
    <x v="12"/>
    <x v="1"/>
    <d v="2009-02-05T00:00:00"/>
    <n v="0.14806"/>
    <n v="1"/>
    <s v="JRS CAP PRÓPRIO"/>
    <x v="2"/>
    <n v="0.14806"/>
  </r>
  <r>
    <x v="12"/>
    <x v="1"/>
    <d v="2009-08-13T00:00:00"/>
    <n v="0.16431000000000001"/>
    <n v="1"/>
    <s v="JRS CAP PRÓPRIO"/>
    <x v="2"/>
    <n v="0.16431000000000001"/>
  </r>
  <r>
    <x v="12"/>
    <x v="1"/>
    <d v="2010-01-28T00:00:00"/>
    <n v="0.16431000000000001"/>
    <n v="1"/>
    <s v="JRS CAP PRÓPRIO"/>
    <x v="3"/>
    <n v="0.16431000000000001"/>
  </r>
  <r>
    <x v="12"/>
    <x v="1"/>
    <d v="2010-08-12T00:00:00"/>
    <n v="0.17449000000000001"/>
    <n v="1"/>
    <s v="JRS CAP PRÓPRIO"/>
    <x v="3"/>
    <n v="0.17449000000000001"/>
  </r>
  <r>
    <x v="12"/>
    <x v="1"/>
    <d v="2011-01-27T00:00:00"/>
    <n v="0.17449000000000001"/>
    <n v="1"/>
    <s v="JRS CAP PRÓPRIO"/>
    <x v="4"/>
    <n v="0.17449000000000001"/>
  </r>
  <r>
    <x v="12"/>
    <x v="1"/>
    <d v="2011-08-11T00:00:00"/>
    <n v="0.18620999999999999"/>
    <n v="1"/>
    <s v="JRS CAP PRÓPRIO"/>
    <x v="4"/>
    <n v="0.18620999999999999"/>
  </r>
  <r>
    <x v="12"/>
    <x v="1"/>
    <d v="2012-01-24T00:00:00"/>
    <n v="0.18620999999999999"/>
    <n v="1"/>
    <s v="JRS CAP PRÓPRIO"/>
    <x v="5"/>
    <n v="0.18620999999999999"/>
  </r>
  <r>
    <x v="12"/>
    <x v="1"/>
    <d v="2012-08-13T00:00:00"/>
    <n v="0.1956"/>
    <n v="1"/>
    <s v="JRS CAP PRÓPRIO"/>
    <x v="5"/>
    <n v="0.1956"/>
  </r>
  <r>
    <x v="12"/>
    <x v="1"/>
    <d v="2013-01-23T00:00:00"/>
    <n v="0.1956"/>
    <n v="1"/>
    <s v="JRS CAP PRÓPRIO"/>
    <x v="6"/>
    <n v="0.1956"/>
  </r>
  <r>
    <x v="12"/>
    <x v="1"/>
    <d v="2013-08-13T00:00:00"/>
    <n v="0.20498"/>
    <n v="1"/>
    <s v="JRS CAP PRÓPRIO"/>
    <x v="6"/>
    <n v="0.20498"/>
  </r>
  <r>
    <x v="12"/>
    <x v="1"/>
    <d v="2014-01-21T00:00:00"/>
    <n v="0.17424000000000001"/>
    <n v="1"/>
    <s v="DIVIDENDO"/>
    <x v="18"/>
    <n v="0.17424000000000001"/>
  </r>
  <r>
    <x v="13"/>
    <x v="0"/>
    <d v="2010-04-30T00:00:00"/>
    <n v="0.05"/>
    <n v="1"/>
    <s v="DIVIDENDO"/>
    <x v="3"/>
    <n v="0.05"/>
  </r>
  <r>
    <x v="13"/>
    <x v="0"/>
    <d v="2011-04-28T00:00:00"/>
    <n v="0.09"/>
    <n v="1"/>
    <s v="DIVIDENDO"/>
    <x v="4"/>
    <n v="0.09"/>
  </r>
  <r>
    <x v="13"/>
    <x v="0"/>
    <d v="2012-04-27T00:00:00"/>
    <n v="0.18"/>
    <n v="1"/>
    <s v="DIVIDENDO"/>
    <x v="5"/>
    <n v="0.18"/>
  </r>
  <r>
    <x v="13"/>
    <x v="0"/>
    <d v="2013-04-26T00:00:00"/>
    <n v="0.346085953"/>
    <n v="1"/>
    <s v="DIVIDENDO"/>
    <x v="6"/>
    <n v="0.346085953"/>
  </r>
  <r>
    <x v="14"/>
    <x v="0"/>
    <d v="1997-04-30T00:00:00"/>
    <n v="5.25"/>
    <n v="1000"/>
    <s v="DIVIDENDO"/>
    <x v="16"/>
    <n v="5.2500000000000003E-3"/>
  </r>
  <r>
    <x v="14"/>
    <x v="0"/>
    <d v="1998-04-23T00:00:00"/>
    <n v="7.6050979999999999"/>
    <n v="1000"/>
    <s v="DIVIDENDO"/>
    <x v="17"/>
    <n v="7.6050980000000002E-3"/>
  </r>
  <r>
    <x v="14"/>
    <x v="0"/>
    <d v="1999-04-30T00:00:00"/>
    <n v="7.5675889357999999"/>
    <n v="1000"/>
    <s v="DIVIDENDO"/>
    <x v="8"/>
    <n v="7.5675889358000001E-3"/>
  </r>
  <r>
    <x v="14"/>
    <x v="0"/>
    <d v="2000-04-27T00:00:00"/>
    <n v="7.5769659999999996"/>
    <n v="1000"/>
    <s v="DIVIDENDO"/>
    <x v="9"/>
    <n v="7.5769659999999992E-3"/>
  </r>
  <r>
    <x v="14"/>
    <x v="0"/>
    <d v="2001-03-26T00:00:00"/>
    <n v="7.8207789999999999"/>
    <n v="1000"/>
    <s v="DIVIDENDO"/>
    <x v="10"/>
    <n v="7.8207789999999999E-3"/>
  </r>
  <r>
    <x v="14"/>
    <x v="0"/>
    <d v="2002-04-24T00:00:00"/>
    <n v="13.6160336"/>
    <n v="1000"/>
    <s v="DIVIDENDO"/>
    <x v="11"/>
    <n v="1.3616033599999999E-2"/>
  </r>
  <r>
    <x v="14"/>
    <x v="0"/>
    <d v="2003-05-16T00:00:00"/>
    <n v="12.6126482095"/>
    <n v="1000"/>
    <s v="DIVIDENDO"/>
    <x v="7"/>
    <n v="1.26126482095E-2"/>
  </r>
  <r>
    <x v="14"/>
    <x v="0"/>
    <d v="2004-04-27T00:00:00"/>
    <n v="14.169241014200001"/>
    <n v="1000"/>
    <s v="DIVIDENDO"/>
    <x v="12"/>
    <n v="1.4169241014200001E-2"/>
  </r>
  <r>
    <x v="14"/>
    <x v="0"/>
    <d v="2005-04-19T00:00:00"/>
    <n v="13.803853781999999"/>
    <n v="1000"/>
    <s v="DIVIDENDO"/>
    <x v="13"/>
    <n v="1.3803853781999999E-2"/>
  </r>
  <r>
    <x v="14"/>
    <x v="0"/>
    <d v="2006-04-28T00:00:00"/>
    <n v="10.3073884102"/>
    <n v="1000"/>
    <s v="DIVIDENDO"/>
    <x v="14"/>
    <n v="1.03073884102E-2"/>
  </r>
  <r>
    <x v="14"/>
    <x v="0"/>
    <d v="2007-04-27T00:00:00"/>
    <n v="10.3073884102"/>
    <n v="1000"/>
    <s v="DIVIDENDO"/>
    <x v="0"/>
    <n v="1.03073884102E-2"/>
  </r>
  <r>
    <x v="14"/>
    <x v="0"/>
    <d v="2008-04-30T00:00:00"/>
    <n v="1.030738841E-2"/>
    <n v="1"/>
    <s v="DIVIDENDO"/>
    <x v="1"/>
    <n v="1.030738841E-2"/>
  </r>
  <r>
    <x v="14"/>
    <x v="0"/>
    <d v="2009-04-30T00:00:00"/>
    <n v="10.30738848"/>
    <n v="1"/>
    <s v="DIVIDENDO"/>
    <x v="2"/>
    <n v="10.30738848"/>
  </r>
  <r>
    <x v="14"/>
    <x v="0"/>
    <d v="2010-04-30T00:00:00"/>
    <n v="10.307388400000001"/>
    <n v="1"/>
    <s v="DIVIDENDO"/>
    <x v="3"/>
    <n v="10.307388400000001"/>
  </r>
  <r>
    <x v="14"/>
    <x v="0"/>
    <d v="2011-04-29T00:00:00"/>
    <n v="15.454318323000001"/>
    <n v="1"/>
    <s v="DIVIDENDO"/>
    <x v="4"/>
    <n v="15.454318323000001"/>
  </r>
  <r>
    <x v="14"/>
    <x v="0"/>
    <d v="2012-04-26T00:00:00"/>
    <n v="20.605757764"/>
    <n v="1"/>
    <s v="DIVIDENDO"/>
    <x v="5"/>
    <n v="20.605757764"/>
  </r>
  <r>
    <x v="14"/>
    <x v="0"/>
    <d v="2013-04-25T00:00:00"/>
    <n v="25.757197205000001"/>
    <n v="1"/>
    <s v="DIVIDENDO"/>
    <x v="6"/>
    <n v="25.757197205000001"/>
  </r>
  <r>
    <x v="14"/>
    <x v="1"/>
    <d v="1997-04-30T00:00:00"/>
    <n v="5.25"/>
    <n v="1000"/>
    <s v="DIVIDENDO"/>
    <x v="16"/>
    <n v="5.2500000000000003E-3"/>
  </r>
  <r>
    <x v="14"/>
    <x v="1"/>
    <d v="1998-04-23T00:00:00"/>
    <n v="8.3656079999999999"/>
    <n v="1000"/>
    <s v="DIVIDENDO"/>
    <x v="17"/>
    <n v="8.3656080000000001E-3"/>
  </r>
  <r>
    <x v="14"/>
    <x v="1"/>
    <d v="1999-04-30T00:00:00"/>
    <n v="8.3243478293000006"/>
    <n v="1000"/>
    <s v="DIVIDENDO"/>
    <x v="8"/>
    <n v="8.3243478293000012E-3"/>
  </r>
  <r>
    <x v="14"/>
    <x v="1"/>
    <d v="2000-04-27T00:00:00"/>
    <n v="8.3346630000000008"/>
    <n v="1000"/>
    <s v="DIVIDENDO"/>
    <x v="9"/>
    <n v="8.3346630000000008E-3"/>
  </r>
  <r>
    <x v="14"/>
    <x v="1"/>
    <d v="2001-03-26T00:00:00"/>
    <n v="8.6028570000000002"/>
    <n v="1000"/>
    <s v="DIVIDENDO"/>
    <x v="10"/>
    <n v="8.6028570000000002E-3"/>
  </r>
  <r>
    <x v="14"/>
    <x v="1"/>
    <d v="2002-04-24T00:00:00"/>
    <n v="14.97763696"/>
    <n v="1000"/>
    <s v="DIVIDENDO"/>
    <x v="11"/>
    <n v="1.497763696E-2"/>
  </r>
  <r>
    <x v="14"/>
    <x v="1"/>
    <d v="2003-05-16T00:00:00"/>
    <n v="13.873913030400001"/>
    <n v="1000"/>
    <s v="DIVIDENDO"/>
    <x v="7"/>
    <n v="1.38739130304E-2"/>
  </r>
  <r>
    <x v="14"/>
    <x v="1"/>
    <d v="2004-04-27T00:00:00"/>
    <n v="15.5861651156"/>
    <n v="1000"/>
    <s v="DIVIDENDO"/>
    <x v="12"/>
    <n v="1.5586165115600001E-2"/>
  </r>
  <r>
    <x v="14"/>
    <x v="1"/>
    <d v="2005-04-19T00:00:00"/>
    <n v="15.184239160200001"/>
    <n v="1000"/>
    <s v="DIVIDENDO"/>
    <x v="13"/>
    <n v="1.5184239160200001E-2"/>
  </r>
  <r>
    <x v="14"/>
    <x v="1"/>
    <d v="2006-04-28T00:00:00"/>
    <n v="11.3381272512"/>
    <n v="1000"/>
    <s v="DIVIDENDO"/>
    <x v="14"/>
    <n v="1.13381272512E-2"/>
  </r>
  <r>
    <x v="14"/>
    <x v="1"/>
    <d v="2007-04-27T00:00:00"/>
    <n v="11.3381272512"/>
    <n v="1000"/>
    <s v="DIVIDENDO"/>
    <x v="0"/>
    <n v="1.13381272512E-2"/>
  </r>
  <r>
    <x v="14"/>
    <x v="1"/>
    <d v="2008-04-30T00:00:00"/>
    <n v="1.133812725E-2"/>
    <n v="1"/>
    <s v="DIVIDENDO"/>
    <x v="1"/>
    <n v="1.133812725E-2"/>
  </r>
  <r>
    <x v="14"/>
    <x v="1"/>
    <d v="2009-04-30T00:00:00"/>
    <n v="11.3381272826"/>
    <n v="1"/>
    <s v="DIVIDENDO"/>
    <x v="2"/>
    <n v="11.3381272826"/>
  </r>
  <r>
    <x v="14"/>
    <x v="1"/>
    <d v="2010-04-30T00:00:00"/>
    <n v="11.338127251"/>
    <n v="1"/>
    <s v="DIVIDENDO"/>
    <x v="3"/>
    <n v="11.338127251"/>
  </r>
  <r>
    <x v="14"/>
    <x v="1"/>
    <d v="2011-04-29T00:00:00"/>
    <n v="16.999750155000001"/>
    <n v="1"/>
    <s v="DIVIDENDO"/>
    <x v="4"/>
    <n v="16.999750155000001"/>
  </r>
  <r>
    <x v="14"/>
    <x v="1"/>
    <d v="2012-04-26T00:00:00"/>
    <n v="22.66633354"/>
    <n v="1"/>
    <s v="DIVIDENDO"/>
    <x v="5"/>
    <n v="22.66633354"/>
  </r>
  <r>
    <x v="14"/>
    <x v="1"/>
    <d v="2013-04-25T00:00:00"/>
    <n v="28.332916925999999"/>
    <n v="1"/>
    <s v="DIVIDENDO"/>
    <x v="6"/>
    <n v="28.332916925999999"/>
  </r>
  <r>
    <x v="15"/>
    <x v="9"/>
    <d v="2005-04-01T00:00:00"/>
    <n v="1.7576499999999998E-2"/>
    <n v="1"/>
    <s v="DIVIDENDO"/>
    <x v="13"/>
    <n v="1.7576499999999998E-2"/>
  </r>
  <r>
    <x v="15"/>
    <x v="9"/>
    <d v="2005-12-27T00:00:00"/>
    <n v="0.44900027059999997"/>
    <n v="1"/>
    <s v="JRS CAP PRÓPRIO"/>
    <x v="13"/>
    <n v="0.44900027059999997"/>
  </r>
  <r>
    <x v="15"/>
    <x v="9"/>
    <d v="2006-03-27T00:00:00"/>
    <n v="0.45569787371999998"/>
    <n v="1"/>
    <s v="DIVIDENDO"/>
    <x v="14"/>
    <n v="0.45569787371999998"/>
  </r>
  <r>
    <x v="15"/>
    <x v="9"/>
    <d v="2006-12-29T00:00:00"/>
    <n v="2.6126984999999998E-2"/>
    <n v="1"/>
    <s v="JRS CAP PRÓPRIO"/>
    <x v="14"/>
    <n v="2.6126984999999998E-2"/>
  </r>
  <r>
    <x v="15"/>
    <x v="9"/>
    <d v="2007-04-02T00:00:00"/>
    <n v="4.7501957999999999E-3"/>
    <n v="1"/>
    <s v="DIVIDENDO"/>
    <x v="0"/>
    <n v="4.7501957999999999E-3"/>
  </r>
  <r>
    <x v="15"/>
    <x v="0"/>
    <s v="30/04/2002"/>
    <n v="1.4150808000000001E-2"/>
    <n v="1000"/>
    <s v="DIVIDENDO"/>
    <x v="11"/>
    <n v="1.4150808E-5"/>
  </r>
  <r>
    <x v="15"/>
    <x v="0"/>
    <d v="2004-12-30T00:00:00"/>
    <n v="0.83335400000000004"/>
    <n v="1"/>
    <s v="JRS CAP PRÓPRIO"/>
    <x v="12"/>
    <n v="0.83335400000000004"/>
  </r>
  <r>
    <x v="15"/>
    <x v="0"/>
    <d v="2005-04-01T00:00:00"/>
    <n v="3.5152999999999998E-3"/>
    <n v="1"/>
    <s v="DIVIDENDO"/>
    <x v="13"/>
    <n v="3.5152999999999998E-3"/>
  </r>
  <r>
    <x v="15"/>
    <x v="0"/>
    <d v="2005-12-27T00:00:00"/>
    <n v="8.980005412E-2"/>
    <n v="1"/>
    <s v="JRS CAP PRÓPRIO"/>
    <x v="13"/>
    <n v="8.980005412E-2"/>
  </r>
  <r>
    <x v="15"/>
    <x v="0"/>
    <d v="2006-03-27T00:00:00"/>
    <n v="9.1139574740000007E-2"/>
    <n v="1"/>
    <s v="DIVIDENDO"/>
    <x v="14"/>
    <n v="9.1139574740000007E-2"/>
  </r>
  <r>
    <x v="15"/>
    <x v="0"/>
    <d v="2006-12-29T00:00:00"/>
    <n v="5.2253969999999997E-3"/>
    <n v="1"/>
    <s v="JRS CAP PRÓPRIO"/>
    <x v="14"/>
    <n v="5.2253969999999997E-3"/>
  </r>
  <r>
    <x v="15"/>
    <x v="0"/>
    <d v="2007-04-02T00:00:00"/>
    <n v="9.5003920000000003E-4"/>
    <n v="1"/>
    <s v="DIVIDENDO"/>
    <x v="0"/>
    <n v="9.5003920000000003E-4"/>
  </r>
  <r>
    <x v="15"/>
    <x v="0"/>
    <d v="2008-04-28T00:00:00"/>
    <n v="1.7871499999999998E-2"/>
    <n v="1"/>
    <s v="DIVIDENDO"/>
    <x v="1"/>
    <n v="1.7871499999999998E-2"/>
  </r>
  <r>
    <x v="15"/>
    <x v="0"/>
    <d v="2009-04-29T00:00:00"/>
    <n v="1.451567E-2"/>
    <n v="1"/>
    <s v="DIVIDENDO"/>
    <x v="2"/>
    <n v="1.451567E-2"/>
  </r>
  <r>
    <x v="15"/>
    <x v="0"/>
    <d v="2010-04-30T00:00:00"/>
    <n v="2.0945930000000001E-3"/>
    <n v="1"/>
    <s v="DIVIDENDO"/>
    <x v="3"/>
    <n v="2.0945930000000001E-3"/>
  </r>
  <r>
    <x v="15"/>
    <x v="0"/>
    <d v="2011-05-05T00:00:00"/>
    <n v="8.2915804999999995E-2"/>
    <n v="1"/>
    <s v="DIVIDENDO"/>
    <x v="4"/>
    <n v="8.2915804999999995E-2"/>
  </r>
  <r>
    <x v="15"/>
    <x v="0"/>
    <d v="2012-04-27T00:00:00"/>
    <n v="8.5464373799999993E-2"/>
    <n v="1"/>
    <s v="DIVIDENDO"/>
    <x v="5"/>
    <n v="8.5464373799999993E-2"/>
  </r>
  <r>
    <x v="15"/>
    <x v="0"/>
    <d v="2013-04-17T00:00:00"/>
    <n v="8.2492046999999999E-2"/>
    <n v="1"/>
    <s v="DIVIDENDO"/>
    <x v="6"/>
    <n v="8.2492046999999999E-2"/>
  </r>
  <r>
    <x v="15"/>
    <x v="1"/>
    <s v="30/04/2002"/>
    <n v="1.5565888E-2"/>
    <n v="1000"/>
    <s v="DIVIDENDO"/>
    <x v="11"/>
    <n v="1.5565888E-5"/>
  </r>
  <r>
    <x v="15"/>
    <x v="1"/>
    <d v="2004-12-30T00:00:00"/>
    <n v="0.83335400000000004"/>
    <n v="1"/>
    <s v="JRS CAP PRÓPRIO"/>
    <x v="12"/>
    <n v="0.83335400000000004"/>
  </r>
  <r>
    <x v="15"/>
    <x v="1"/>
    <d v="2005-04-01T00:00:00"/>
    <n v="3.5152999999999998E-3"/>
    <n v="1"/>
    <s v="DIVIDENDO"/>
    <x v="13"/>
    <n v="3.5152999999999998E-3"/>
  </r>
  <r>
    <x v="15"/>
    <x v="1"/>
    <d v="2005-12-27T00:00:00"/>
    <n v="8.980005412E-2"/>
    <n v="1"/>
    <s v="JRS CAP PRÓPRIO"/>
    <x v="13"/>
    <n v="8.980005412E-2"/>
  </r>
  <r>
    <x v="15"/>
    <x v="1"/>
    <d v="2006-03-27T00:00:00"/>
    <n v="9.1139574740000007E-2"/>
    <n v="1"/>
    <s v="DIVIDENDO"/>
    <x v="14"/>
    <n v="9.1139574740000007E-2"/>
  </r>
  <r>
    <x v="15"/>
    <x v="1"/>
    <d v="2006-12-29T00:00:00"/>
    <n v="5.2253969999999997E-3"/>
    <n v="1"/>
    <s v="JRS CAP PRÓPRIO"/>
    <x v="14"/>
    <n v="5.2253969999999997E-3"/>
  </r>
  <r>
    <x v="15"/>
    <x v="1"/>
    <d v="2007-04-02T00:00:00"/>
    <n v="9.5003920000000003E-4"/>
    <n v="1"/>
    <s v="DIVIDENDO"/>
    <x v="0"/>
    <n v="9.5003920000000003E-4"/>
  </r>
  <r>
    <x v="15"/>
    <x v="1"/>
    <d v="2008-04-28T00:00:00"/>
    <n v="1.7871499999999998E-2"/>
    <n v="1"/>
    <s v="DIVIDENDO"/>
    <x v="1"/>
    <n v="1.7871499999999998E-2"/>
  </r>
  <r>
    <x v="15"/>
    <x v="1"/>
    <d v="2009-04-29T00:00:00"/>
    <n v="1.451567E-2"/>
    <n v="1"/>
    <s v="DIVIDENDO"/>
    <x v="2"/>
    <n v="1.451567E-2"/>
  </r>
  <r>
    <x v="15"/>
    <x v="1"/>
    <d v="2010-04-30T00:00:00"/>
    <n v="2.0945930000000001E-3"/>
    <n v="1"/>
    <s v="DIVIDENDO"/>
    <x v="3"/>
    <n v="2.0945930000000001E-3"/>
  </r>
  <r>
    <x v="15"/>
    <x v="2"/>
    <d v="2008-04-28T00:00:00"/>
    <n v="8.9357500000000006E-2"/>
    <n v="1"/>
    <s v="DIVIDENDO"/>
    <x v="1"/>
    <n v="8.9357500000000006E-2"/>
  </r>
  <r>
    <x v="15"/>
    <x v="2"/>
    <d v="2009-04-29T00:00:00"/>
    <n v="7.257835E-2"/>
    <n v="1"/>
    <s v="DIVIDENDO"/>
    <x v="2"/>
    <n v="7.257835E-2"/>
  </r>
  <r>
    <x v="15"/>
    <x v="2"/>
    <d v="2010-04-30T00:00:00"/>
    <n v="1.0472965000000001E-2"/>
    <n v="1"/>
    <s v="DIVIDENDO"/>
    <x v="3"/>
    <n v="1.0472965000000001E-2"/>
  </r>
  <r>
    <x v="16"/>
    <x v="0"/>
    <d v="1996-02-28T00:00:00"/>
    <n v="3.67"/>
    <n v="1000"/>
    <s v="DIVIDENDO"/>
    <x v="15"/>
    <n v="3.6700000000000001E-3"/>
  </r>
  <r>
    <x v="16"/>
    <x v="0"/>
    <d v="1997-04-18T00:00:00"/>
    <n v="0.25"/>
    <n v="1000"/>
    <s v="DIVIDENDO"/>
    <x v="16"/>
    <n v="2.5000000000000001E-4"/>
  </r>
  <r>
    <x v="16"/>
    <x v="0"/>
    <d v="1998-08-07T00:00:00"/>
    <n v="0.5"/>
    <n v="1000"/>
    <s v="DIVIDENDO"/>
    <x v="17"/>
    <n v="5.0000000000000001E-4"/>
  </r>
  <r>
    <x v="16"/>
    <x v="0"/>
    <d v="1999-02-26T00:00:00"/>
    <n v="2.87"/>
    <n v="1000"/>
    <s v="DIVIDENDO"/>
    <x v="8"/>
    <n v="2.8700000000000002E-3"/>
  </r>
  <r>
    <x v="16"/>
    <x v="0"/>
    <d v="1999-11-12T00:00:00"/>
    <n v="1"/>
    <n v="1000"/>
    <s v="DIVIDENDO"/>
    <x v="8"/>
    <n v="1E-3"/>
  </r>
  <r>
    <x v="16"/>
    <x v="0"/>
    <d v="2000-03-29T00:00:00"/>
    <n v="5.14"/>
    <n v="1000"/>
    <s v="DIVIDENDO"/>
    <x v="9"/>
    <n v="5.1399999999999996E-3"/>
  </r>
  <r>
    <x v="16"/>
    <x v="0"/>
    <d v="2000-08-04T00:00:00"/>
    <n v="1.53"/>
    <n v="1000"/>
    <s v="DIVIDENDO"/>
    <x v="9"/>
    <n v="1.5300000000000001E-3"/>
  </r>
  <r>
    <x v="16"/>
    <x v="0"/>
    <d v="2001-03-23T00:00:00"/>
    <n v="6.68"/>
    <n v="1000"/>
    <s v="DIVIDENDO"/>
    <x v="10"/>
    <n v="6.6799999999999993E-3"/>
  </r>
  <r>
    <x v="16"/>
    <x v="0"/>
    <d v="2001-08-03T00:00:00"/>
    <n v="2.1800000000000002"/>
    <n v="1000"/>
    <s v="DIVIDENDO"/>
    <x v="10"/>
    <n v="2.1800000000000001E-3"/>
  </r>
  <r>
    <x v="16"/>
    <x v="0"/>
    <d v="2002-03-01T00:00:00"/>
    <n v="3.95"/>
    <n v="1000"/>
    <s v="DIVIDENDO"/>
    <x v="11"/>
    <n v="3.9500000000000004E-3"/>
  </r>
  <r>
    <x v="16"/>
    <x v="0"/>
    <d v="2002-12-13T00:00:00"/>
    <n v="11.7643"/>
    <n v="1000"/>
    <s v="JRS CAP PRÓPRIO"/>
    <x v="11"/>
    <n v="1.17643E-2"/>
  </r>
  <r>
    <x v="16"/>
    <x v="0"/>
    <d v="2003-02-21T00:00:00"/>
    <n v="5.79"/>
    <n v="1000"/>
    <s v="DIVIDENDO"/>
    <x v="7"/>
    <n v="5.79E-3"/>
  </r>
  <r>
    <x v="16"/>
    <x v="0"/>
    <d v="2003-08-01T00:00:00"/>
    <n v="1.53"/>
    <n v="1000"/>
    <s v="JRS CAP PRÓPRIO"/>
    <x v="7"/>
    <n v="1.5300000000000001E-3"/>
  </r>
  <r>
    <x v="16"/>
    <x v="0"/>
    <d v="2003-12-12T00:00:00"/>
    <n v="11.75"/>
    <n v="1000"/>
    <s v="JRS CAP PRÓPRIO"/>
    <x v="7"/>
    <n v="1.175E-2"/>
  </r>
  <r>
    <x v="16"/>
    <x v="0"/>
    <d v="2004-02-12T00:00:00"/>
    <n v="0.64200000000000002"/>
    <n v="1000"/>
    <s v="DIVIDENDO"/>
    <x v="12"/>
    <n v="6.4199999999999999E-4"/>
  </r>
  <r>
    <x v="16"/>
    <x v="0"/>
    <d v="2004-04-30T00:00:00"/>
    <n v="2.8940000000000001"/>
    <n v="1000"/>
    <s v="JRS CAP PRÓPRIO"/>
    <x v="12"/>
    <n v="2.8940000000000003E-3"/>
  </r>
  <r>
    <x v="16"/>
    <x v="0"/>
    <d v="2004-07-30T00:00:00"/>
    <n v="2.8959999999999999"/>
    <n v="1000"/>
    <s v="JRS CAP PRÓPRIO"/>
    <x v="12"/>
    <n v="2.8959999999999997E-3"/>
  </r>
  <r>
    <x v="16"/>
    <x v="0"/>
    <d v="2004-10-29T00:00:00"/>
    <n v="9.2530000000000001"/>
    <n v="1000"/>
    <s v="JRS CAP PRÓPRIO"/>
    <x v="12"/>
    <n v="9.2530000000000008E-3"/>
  </r>
  <r>
    <x v="16"/>
    <x v="0"/>
    <d v="2004-12-10T00:00:00"/>
    <n v="3.34"/>
    <n v="1000"/>
    <s v="JRS CAP PRÓPRIO"/>
    <x v="12"/>
    <n v="3.3399999999999997E-3"/>
  </r>
  <r>
    <x v="16"/>
    <x v="0"/>
    <d v="2005-04-29T00:00:00"/>
    <n v="8.27"/>
    <n v="1000"/>
    <s v="JRS CAP PRÓPRIO"/>
    <x v="13"/>
    <n v="8.2699999999999996E-3"/>
  </r>
  <r>
    <x v="16"/>
    <x v="0"/>
    <d v="2005-06-27T00:00:00"/>
    <n v="0.67"/>
    <n v="1"/>
    <s v="JRS CAP PRÓPRIO"/>
    <x v="13"/>
    <n v="0.67"/>
  </r>
  <r>
    <x v="16"/>
    <x v="0"/>
    <d v="2005-08-12T00:00:00"/>
    <n v="0.76"/>
    <n v="1"/>
    <s v="JRS CAP PRÓPRIO"/>
    <x v="13"/>
    <n v="0.76"/>
  </r>
  <r>
    <x v="16"/>
    <x v="0"/>
    <d v="2005-10-28T00:00:00"/>
    <n v="0.46"/>
    <n v="1"/>
    <s v="JRS CAP PRÓPRIO"/>
    <x v="13"/>
    <n v="0.46"/>
  </r>
  <r>
    <x v="16"/>
    <x v="0"/>
    <d v="2006-02-17T00:00:00"/>
    <n v="9.2799999999999994E-2"/>
    <n v="1"/>
    <s v="DIVIDENDO"/>
    <x v="14"/>
    <n v="9.2799999999999994E-2"/>
  </r>
  <r>
    <x v="16"/>
    <x v="0"/>
    <d v="2006-03-30T00:00:00"/>
    <n v="0.71299999999999997"/>
    <n v="1"/>
    <s v="JRS CAP PRÓPRIO"/>
    <x v="14"/>
    <n v="0.71299999999999997"/>
  </r>
  <r>
    <x v="16"/>
    <x v="0"/>
    <d v="2006-04-28T00:00:00"/>
    <n v="0.71399999999999997"/>
    <n v="1"/>
    <s v="JRS CAP PRÓPRIO"/>
    <x v="14"/>
    <n v="0.71399999999999997"/>
  </r>
  <r>
    <x v="16"/>
    <x v="0"/>
    <d v="2006-08-04T00:00:00"/>
    <n v="0.54100000000000004"/>
    <n v="1"/>
    <s v="JRS CAP PRÓPRIO"/>
    <x v="14"/>
    <n v="0.54100000000000004"/>
  </r>
  <r>
    <x v="16"/>
    <x v="0"/>
    <d v="2006-11-10T00:00:00"/>
    <n v="0.57799999999999996"/>
    <n v="1"/>
    <s v="JRS CAP PRÓPRIO"/>
    <x v="14"/>
    <n v="0.57799999999999996"/>
  </r>
  <r>
    <x v="16"/>
    <x v="0"/>
    <d v="2007-03-02T00:00:00"/>
    <n v="0.13400000000000001"/>
    <n v="1"/>
    <s v="DIVIDENDO"/>
    <x v="0"/>
    <n v="0.13400000000000001"/>
  </r>
  <r>
    <x v="16"/>
    <x v="0"/>
    <d v="2007-03-02T00:00:00"/>
    <n v="0.63300000000000001"/>
    <n v="1"/>
    <s v="JRS CAP PRÓPRIO"/>
    <x v="0"/>
    <n v="0.63300000000000001"/>
  </r>
  <r>
    <x v="16"/>
    <x v="0"/>
    <d v="2007-05-18T00:00:00"/>
    <n v="0.64400000000000002"/>
    <n v="1"/>
    <s v="JRS CAP PRÓPRIO"/>
    <x v="0"/>
    <n v="0.64400000000000002"/>
  </r>
  <r>
    <x v="16"/>
    <x v="0"/>
    <d v="2007-08-10T00:00:00"/>
    <n v="0.63"/>
    <n v="1"/>
    <s v="JRS CAP PRÓPRIO"/>
    <x v="0"/>
    <n v="0.63"/>
  </r>
  <r>
    <x v="16"/>
    <x v="0"/>
    <d v="2007-11-09T00:00:00"/>
    <n v="0.64600000000000002"/>
    <n v="1"/>
    <s v="JRS CAP PRÓPRIO"/>
    <x v="0"/>
    <n v="0.64600000000000002"/>
  </r>
  <r>
    <x v="16"/>
    <x v="0"/>
    <d v="2008-03-14T00:00:00"/>
    <n v="0.75"/>
    <n v="1"/>
    <s v="JRS CAP PRÓPRIO"/>
    <x v="1"/>
    <n v="0.75"/>
  </r>
  <r>
    <x v="16"/>
    <x v="0"/>
    <d v="2008-05-15T00:00:00"/>
    <n v="0.43830000000000002"/>
    <n v="1"/>
    <s v="JRS CAP PRÓPRIO"/>
    <x v="1"/>
    <n v="0.43830000000000002"/>
  </r>
  <r>
    <x v="16"/>
    <x v="0"/>
    <d v="2008-05-15T00:00:00"/>
    <n v="0.23810000000000001"/>
    <n v="1"/>
    <s v="JRS CAP PRÓPRIO"/>
    <x v="1"/>
    <n v="0.23810000000000001"/>
  </r>
  <r>
    <x v="16"/>
    <x v="0"/>
    <d v="2008-08-14T00:00:00"/>
    <n v="0.745"/>
    <n v="1"/>
    <s v="JRS CAP PRÓPRIO"/>
    <x v="1"/>
    <n v="0.745"/>
  </r>
  <r>
    <x v="16"/>
    <x v="0"/>
    <d v="2008-11-12T00:00:00"/>
    <n v="0.71299999999999997"/>
    <n v="1"/>
    <s v="JRS CAP PRÓPRIO"/>
    <x v="1"/>
    <n v="0.71299999999999997"/>
  </r>
  <r>
    <x v="16"/>
    <x v="0"/>
    <d v="2009-03-13T00:00:00"/>
    <n v="0.8"/>
    <n v="1"/>
    <s v="JRS CAP PRÓPRIO"/>
    <x v="2"/>
    <n v="0.8"/>
  </r>
  <r>
    <x v="16"/>
    <x v="0"/>
    <d v="2009-05-15T00:00:00"/>
    <n v="0.26700000000000002"/>
    <n v="1"/>
    <s v="JRS CAP PRÓPRIO"/>
    <x v="2"/>
    <n v="0.26700000000000002"/>
  </r>
  <r>
    <x v="16"/>
    <x v="0"/>
    <d v="2009-08-14T00:00:00"/>
    <n v="0.27"/>
    <n v="1"/>
    <s v="JRS CAP PRÓPRIO"/>
    <x v="2"/>
    <n v="0.27"/>
  </r>
  <r>
    <x v="16"/>
    <x v="0"/>
    <d v="2009-11-13T00:00:00"/>
    <n v="0.27"/>
    <n v="1"/>
    <s v="JRS CAP PRÓPRIO"/>
    <x v="2"/>
    <n v="0.27"/>
  </r>
  <r>
    <x v="16"/>
    <x v="0"/>
    <d v="2010-03-12T00:00:00"/>
    <n v="3.2899999999999999E-2"/>
    <n v="1"/>
    <s v="JRS CAP PRÓPRIO"/>
    <x v="3"/>
    <n v="3.2899999999999999E-2"/>
  </r>
  <r>
    <x v="16"/>
    <x v="0"/>
    <d v="2010-05-14T00:00:00"/>
    <n v="5.4787540000000003E-2"/>
    <n v="1"/>
    <s v="JRS CAP PRÓPRIO"/>
    <x v="3"/>
    <n v="5.4787540000000003E-2"/>
  </r>
  <r>
    <x v="16"/>
    <x v="0"/>
    <d v="2010-08-13T00:00:00"/>
    <n v="4.1090649999999999E-2"/>
    <n v="1"/>
    <s v="JRS CAP PRÓPRIO"/>
    <x v="3"/>
    <n v="4.1090649999999999E-2"/>
  </r>
  <r>
    <x v="16"/>
    <x v="0"/>
    <d v="2010-11-12T00:00:00"/>
    <n v="4.4925779999999998E-2"/>
    <n v="1"/>
    <s v="JRS CAP PRÓPRIO"/>
    <x v="3"/>
    <n v="4.4925779999999998E-2"/>
  </r>
  <r>
    <x v="16"/>
    <x v="0"/>
    <d v="2011-03-18T00:00:00"/>
    <n v="6.6155950000000005E-2"/>
    <n v="1"/>
    <s v="DIVIDENDO"/>
    <x v="4"/>
    <n v="6.6155950000000005E-2"/>
  </r>
  <r>
    <x v="16"/>
    <x v="0"/>
    <d v="2011-03-18T00:00:00"/>
    <n v="5.3417850000000003E-2"/>
    <n v="1"/>
    <s v="JRS CAP PRÓPRIO"/>
    <x v="4"/>
    <n v="5.3417850000000003E-2"/>
  </r>
  <r>
    <x v="16"/>
    <x v="0"/>
    <d v="2011-05-13T00:00:00"/>
    <n v="5.4787540000000003E-2"/>
    <n v="1"/>
    <s v="JRS CAP PRÓPRIO"/>
    <x v="4"/>
    <n v="5.4787540000000003E-2"/>
  </r>
  <r>
    <x v="16"/>
    <x v="0"/>
    <d v="2011-08-12T00:00:00"/>
    <n v="5.6431160000000001E-2"/>
    <n v="1"/>
    <s v="JRS CAP PRÓPRIO"/>
    <x v="4"/>
    <n v="5.6431160000000001E-2"/>
  </r>
  <r>
    <x v="16"/>
    <x v="0"/>
    <d v="2011-11-11T00:00:00"/>
    <n v="5.0678470000000003E-2"/>
    <n v="1"/>
    <s v="JRS CAP PRÓPRIO"/>
    <x v="4"/>
    <n v="5.0678470000000003E-2"/>
  </r>
  <r>
    <x v="16"/>
    <x v="0"/>
    <d v="2012-03-16T00:00:00"/>
    <n v="5.9170540000000001E-2"/>
    <n v="1"/>
    <s v="JRS CAP PRÓPRIO"/>
    <x v="5"/>
    <n v="5.9170540000000001E-2"/>
  </r>
  <r>
    <x v="16"/>
    <x v="0"/>
    <d v="2012-05-04T00:00:00"/>
    <n v="5.4289469999999999E-2"/>
    <n v="1"/>
    <s v="JRS CAP PRÓPRIO"/>
    <x v="5"/>
    <n v="5.4289469999999999E-2"/>
  </r>
  <r>
    <x v="16"/>
    <x v="0"/>
    <d v="2012-08-06T00:00:00"/>
    <n v="5.1301060000000002E-2"/>
    <n v="1"/>
    <s v="JRS CAP PRÓPRIO"/>
    <x v="5"/>
    <n v="5.1301060000000002E-2"/>
  </r>
  <r>
    <x v="16"/>
    <x v="0"/>
    <d v="2012-11-09T00:00:00"/>
    <n v="5.2297200000000002E-2"/>
    <n v="1"/>
    <s v="JRS CAP PRÓPRIO"/>
    <x v="5"/>
    <n v="5.2297200000000002E-2"/>
  </r>
  <r>
    <x v="16"/>
    <x v="0"/>
    <d v="2013-03-15T00:00:00"/>
    <n v="5.4289469999999999E-2"/>
    <n v="1"/>
    <s v="JRS CAP PRÓPRIO"/>
    <x v="6"/>
    <n v="5.4289469999999999E-2"/>
  </r>
  <r>
    <x v="16"/>
    <x v="0"/>
    <d v="2013-03-15T00:00:00"/>
    <n v="6.300567E-2"/>
    <n v="1"/>
    <s v="DIVIDENDO"/>
    <x v="6"/>
    <n v="6.300567E-2"/>
  </r>
  <r>
    <x v="16"/>
    <x v="0"/>
    <d v="2013-05-10T00:00:00"/>
    <n v="4.5052559999999998E-2"/>
    <n v="1"/>
    <s v="JRS CAP PRÓPRIO"/>
    <x v="6"/>
    <n v="4.5052559999999998E-2"/>
  </r>
  <r>
    <x v="16"/>
    <x v="0"/>
    <d v="2013-08-09T00:00:00"/>
    <n v="4.8901269999999997E-2"/>
    <n v="1"/>
    <s v="JRS CAP PRÓPRIO"/>
    <x v="6"/>
    <n v="4.8901269999999997E-2"/>
  </r>
  <r>
    <x v="16"/>
    <x v="0"/>
    <d v="2013-11-08T00:00:00"/>
    <n v="4.9354059999999998E-2"/>
    <n v="1"/>
    <s v="JRS CAP PRÓPRIO"/>
    <x v="6"/>
    <n v="4.9354059999999998E-2"/>
  </r>
  <r>
    <x v="16"/>
    <x v="1"/>
    <d v="1996-02-28T00:00:00"/>
    <n v="3.67"/>
    <n v="1000"/>
    <s v="DIVIDENDO"/>
    <x v="15"/>
    <n v="3.6700000000000001E-3"/>
  </r>
  <r>
    <x v="16"/>
    <x v="1"/>
    <d v="1997-04-18T00:00:00"/>
    <n v="0.25"/>
    <n v="1000"/>
    <s v="DIVIDENDO"/>
    <x v="16"/>
    <n v="2.5000000000000001E-4"/>
  </r>
  <r>
    <x v="16"/>
    <x v="1"/>
    <d v="1998-08-07T00:00:00"/>
    <n v="0.55000000000000004"/>
    <n v="1000"/>
    <s v="DIVIDENDO"/>
    <x v="17"/>
    <n v="5.5000000000000003E-4"/>
  </r>
  <r>
    <x v="16"/>
    <x v="1"/>
    <d v="1999-02-26T00:00:00"/>
    <n v="3.16"/>
    <n v="1000"/>
    <s v="DIVIDENDO"/>
    <x v="8"/>
    <n v="3.16E-3"/>
  </r>
  <r>
    <x v="16"/>
    <x v="1"/>
    <d v="1999-11-12T00:00:00"/>
    <n v="1.1000000000000001"/>
    <n v="1000"/>
    <s v="DIVIDENDO"/>
    <x v="8"/>
    <n v="1.1000000000000001E-3"/>
  </r>
  <r>
    <x v="16"/>
    <x v="1"/>
    <d v="2000-03-29T00:00:00"/>
    <n v="5.66"/>
    <n v="1000"/>
    <s v="DIVIDENDO"/>
    <x v="9"/>
    <n v="5.6600000000000001E-3"/>
  </r>
  <r>
    <x v="16"/>
    <x v="1"/>
    <d v="2000-08-04T00:00:00"/>
    <n v="1.69"/>
    <n v="1000"/>
    <s v="DIVIDENDO"/>
    <x v="9"/>
    <n v="1.6899999999999999E-3"/>
  </r>
  <r>
    <x v="16"/>
    <x v="1"/>
    <d v="2001-03-23T00:00:00"/>
    <n v="7.35"/>
    <n v="1000"/>
    <s v="DIVIDENDO"/>
    <x v="10"/>
    <n v="7.3499999999999998E-3"/>
  </r>
  <r>
    <x v="16"/>
    <x v="1"/>
    <d v="2001-08-03T00:00:00"/>
    <n v="2.4"/>
    <n v="1000"/>
    <s v="DIVIDENDO"/>
    <x v="10"/>
    <n v="2.3999999999999998E-3"/>
  </r>
  <r>
    <x v="16"/>
    <x v="1"/>
    <d v="2002-03-01T00:00:00"/>
    <n v="4.34"/>
    <n v="1000"/>
    <s v="DIVIDENDO"/>
    <x v="11"/>
    <n v="4.3400000000000001E-3"/>
  </r>
  <r>
    <x v="16"/>
    <x v="1"/>
    <d v="2002-12-13T00:00:00"/>
    <n v="12.9407"/>
    <n v="1000"/>
    <s v="JRS CAP PRÓPRIO"/>
    <x v="11"/>
    <n v="1.2940699999999999E-2"/>
  </r>
  <r>
    <x v="16"/>
    <x v="1"/>
    <d v="2003-02-21T00:00:00"/>
    <n v="6.38"/>
    <n v="1000"/>
    <s v="DIVIDENDO"/>
    <x v="7"/>
    <n v="6.3800000000000003E-3"/>
  </r>
  <r>
    <x v="16"/>
    <x v="1"/>
    <d v="2003-08-01T00:00:00"/>
    <n v="1.68"/>
    <n v="1000"/>
    <s v="JRS CAP PRÓPRIO"/>
    <x v="7"/>
    <n v="1.6799999999999999E-3"/>
  </r>
  <r>
    <x v="16"/>
    <x v="1"/>
    <d v="2003-12-12T00:00:00"/>
    <n v="12.92"/>
    <n v="1000"/>
    <s v="JRS CAP PRÓPRIO"/>
    <x v="7"/>
    <n v="1.2919999999999999E-2"/>
  </r>
  <r>
    <x v="16"/>
    <x v="1"/>
    <d v="2004-02-12T00:00:00"/>
    <n v="0.70599999999999996"/>
    <n v="1000"/>
    <s v="DIVIDENDO"/>
    <x v="12"/>
    <n v="7.0599999999999992E-4"/>
  </r>
  <r>
    <x v="16"/>
    <x v="1"/>
    <d v="2004-04-30T00:00:00"/>
    <n v="3.1829999999999998"/>
    <n v="1000"/>
    <s v="JRS CAP PRÓPRIO"/>
    <x v="12"/>
    <n v="3.1829999999999996E-3"/>
  </r>
  <r>
    <x v="16"/>
    <x v="1"/>
    <d v="2004-07-30T00:00:00"/>
    <n v="3.1859999999999999"/>
    <n v="1000"/>
    <s v="JRS CAP PRÓPRIO"/>
    <x v="12"/>
    <n v="3.186E-3"/>
  </r>
  <r>
    <x v="16"/>
    <x v="1"/>
    <d v="2004-10-29T00:00:00"/>
    <n v="10.178000000000001"/>
    <n v="1000"/>
    <s v="JRS CAP PRÓPRIO"/>
    <x v="12"/>
    <n v="1.0178000000000001E-2"/>
  </r>
  <r>
    <x v="16"/>
    <x v="1"/>
    <d v="2004-12-10T00:00:00"/>
    <n v="3.67"/>
    <n v="1000"/>
    <s v="JRS CAP PRÓPRIO"/>
    <x v="12"/>
    <n v="3.6700000000000001E-3"/>
  </r>
  <r>
    <x v="16"/>
    <x v="1"/>
    <d v="2005-04-29T00:00:00"/>
    <n v="9.1"/>
    <n v="1000"/>
    <s v="JRS CAP PRÓPRIO"/>
    <x v="13"/>
    <n v="9.1000000000000004E-3"/>
  </r>
  <r>
    <x v="16"/>
    <x v="1"/>
    <d v="2005-06-27T00:00:00"/>
    <n v="0.74"/>
    <n v="1"/>
    <s v="JRS CAP PRÓPRIO"/>
    <x v="13"/>
    <n v="0.74"/>
  </r>
  <r>
    <x v="16"/>
    <x v="1"/>
    <d v="2005-08-12T00:00:00"/>
    <n v="0.84"/>
    <n v="1"/>
    <s v="JRS CAP PRÓPRIO"/>
    <x v="13"/>
    <n v="0.84"/>
  </r>
  <r>
    <x v="16"/>
    <x v="1"/>
    <d v="2005-10-28T00:00:00"/>
    <n v="0.51"/>
    <n v="1"/>
    <s v="JRS CAP PRÓPRIO"/>
    <x v="13"/>
    <n v="0.51"/>
  </r>
  <r>
    <x v="16"/>
    <x v="1"/>
    <d v="2006-02-17T00:00:00"/>
    <n v="0.1021"/>
    <n v="1"/>
    <s v="DIVIDENDO"/>
    <x v="14"/>
    <n v="0.1021"/>
  </r>
  <r>
    <x v="16"/>
    <x v="1"/>
    <d v="2006-03-30T00:00:00"/>
    <n v="0.78500000000000003"/>
    <n v="1"/>
    <s v="JRS CAP PRÓPRIO"/>
    <x v="14"/>
    <n v="0.78500000000000003"/>
  </r>
  <r>
    <x v="16"/>
    <x v="1"/>
    <d v="2006-04-28T00:00:00"/>
    <n v="0.78500000000000003"/>
    <n v="1"/>
    <s v="JRS CAP PRÓPRIO"/>
    <x v="14"/>
    <n v="0.78500000000000003"/>
  </r>
  <r>
    <x v="16"/>
    <x v="1"/>
    <d v="2006-08-04T00:00:00"/>
    <n v="0.59499999999999997"/>
    <n v="1"/>
    <s v="JRS CAP PRÓPRIO"/>
    <x v="14"/>
    <n v="0.59499999999999997"/>
  </r>
  <r>
    <x v="16"/>
    <x v="1"/>
    <d v="2006-11-10T00:00:00"/>
    <n v="0.63500000000000001"/>
    <n v="1"/>
    <s v="JRS CAP PRÓPRIO"/>
    <x v="14"/>
    <n v="0.63500000000000001"/>
  </r>
  <r>
    <x v="16"/>
    <x v="1"/>
    <d v="2007-03-02T00:00:00"/>
    <n v="0.14799999999999999"/>
    <n v="1"/>
    <s v="DIVIDENDO"/>
    <x v="0"/>
    <n v="0.14799999999999999"/>
  </r>
  <r>
    <x v="16"/>
    <x v="1"/>
    <d v="2007-03-02T00:00:00"/>
    <n v="0.69699999999999995"/>
    <n v="1"/>
    <s v="JRS CAP PRÓPRIO"/>
    <x v="0"/>
    <n v="0.69699999999999995"/>
  </r>
  <r>
    <x v="16"/>
    <x v="1"/>
    <d v="2007-05-18T00:00:00"/>
    <n v="0.70899999999999996"/>
    <n v="1"/>
    <s v="JRS CAP PRÓPRIO"/>
    <x v="0"/>
    <n v="0.70899999999999996"/>
  </r>
  <r>
    <x v="16"/>
    <x v="1"/>
    <d v="2007-08-10T00:00:00"/>
    <n v="0.69299999999999995"/>
    <n v="1"/>
    <s v="JRS CAP PRÓPRIO"/>
    <x v="0"/>
    <n v="0.69299999999999995"/>
  </r>
  <r>
    <x v="16"/>
    <x v="1"/>
    <d v="2007-11-09T00:00:00"/>
    <n v="0.71"/>
    <n v="1"/>
    <s v="JRS CAP PRÓPRIO"/>
    <x v="0"/>
    <n v="0.71"/>
  </r>
  <r>
    <x v="16"/>
    <x v="1"/>
    <d v="2008-03-14T00:00:00"/>
    <n v="0.83"/>
    <n v="1"/>
    <s v="JRS CAP PRÓPRIO"/>
    <x v="1"/>
    <n v="0.83"/>
  </r>
  <r>
    <x v="16"/>
    <x v="1"/>
    <d v="2008-05-15T00:00:00"/>
    <n v="0.48209999999999997"/>
    <n v="1"/>
    <s v="JRS CAP PRÓPRIO"/>
    <x v="1"/>
    <n v="0.48209999999999997"/>
  </r>
  <r>
    <x v="16"/>
    <x v="1"/>
    <d v="2008-05-15T00:00:00"/>
    <n v="0.26190000000000002"/>
    <n v="1"/>
    <s v="JRS CAP PRÓPRIO"/>
    <x v="1"/>
    <n v="0.26190000000000002"/>
  </r>
  <r>
    <x v="16"/>
    <x v="1"/>
    <d v="2008-08-14T00:00:00"/>
    <n v="0.82"/>
    <n v="1"/>
    <s v="JRS CAP PRÓPRIO"/>
    <x v="1"/>
    <n v="0.82"/>
  </r>
  <r>
    <x v="16"/>
    <x v="1"/>
    <d v="2008-11-12T00:00:00"/>
    <n v="0.78400000000000003"/>
    <n v="1"/>
    <s v="JRS CAP PRÓPRIO"/>
    <x v="1"/>
    <n v="0.78400000000000003"/>
  </r>
  <r>
    <x v="16"/>
    <x v="1"/>
    <d v="2009-03-13T00:00:00"/>
    <n v="0.88"/>
    <n v="1"/>
    <s v="JRS CAP PRÓPRIO"/>
    <x v="2"/>
    <n v="0.88"/>
  </r>
  <r>
    <x v="16"/>
    <x v="1"/>
    <d v="2009-05-15T00:00:00"/>
    <n v="0.29399999999999998"/>
    <n v="1"/>
    <s v="JRS CAP PRÓPRIO"/>
    <x v="2"/>
    <n v="0.29399999999999998"/>
  </r>
  <r>
    <x v="16"/>
    <x v="1"/>
    <d v="2009-08-14T00:00:00"/>
    <n v="0.3"/>
    <n v="1"/>
    <s v="JRS CAP PRÓPRIO"/>
    <x v="2"/>
    <n v="0.3"/>
  </r>
  <r>
    <x v="16"/>
    <x v="1"/>
    <d v="2009-11-13T00:00:00"/>
    <n v="0.3"/>
    <n v="1"/>
    <s v="JRS CAP PRÓPRIO"/>
    <x v="2"/>
    <n v="0.3"/>
  </r>
  <r>
    <x v="16"/>
    <x v="1"/>
    <d v="2010-03-12T00:00:00"/>
    <n v="3.6200000000000003E-2"/>
    <n v="1"/>
    <s v="JRS CAP PRÓPRIO"/>
    <x v="3"/>
    <n v="3.6200000000000003E-2"/>
  </r>
  <r>
    <x v="16"/>
    <x v="1"/>
    <d v="2010-05-14T00:00:00"/>
    <n v="6.026629E-2"/>
    <n v="1"/>
    <s v="JRS CAP PRÓPRIO"/>
    <x v="3"/>
    <n v="6.026629E-2"/>
  </r>
  <r>
    <x v="16"/>
    <x v="1"/>
    <d v="2010-08-13T00:00:00"/>
    <n v="4.5199719999999999E-2"/>
    <n v="1"/>
    <s v="JRS CAP PRÓPRIO"/>
    <x v="3"/>
    <n v="4.5199719999999999E-2"/>
  </r>
  <r>
    <x v="16"/>
    <x v="1"/>
    <d v="2010-11-12T00:00:00"/>
    <n v="4.9418360000000001E-2"/>
    <n v="1"/>
    <s v="JRS CAP PRÓPRIO"/>
    <x v="3"/>
    <n v="4.9418360000000001E-2"/>
  </r>
  <r>
    <x v="16"/>
    <x v="1"/>
    <d v="2011-03-18T00:00:00"/>
    <n v="7.2771550000000004E-2"/>
    <n v="1"/>
    <s v="DIVIDENDO"/>
    <x v="4"/>
    <n v="7.2771550000000004E-2"/>
  </r>
  <r>
    <x v="16"/>
    <x v="1"/>
    <d v="2011-03-18T00:00:00"/>
    <n v="5.875963E-2"/>
    <n v="1"/>
    <s v="JRS CAP PRÓPRIO"/>
    <x v="4"/>
    <n v="5.875963E-2"/>
  </r>
  <r>
    <x v="16"/>
    <x v="1"/>
    <d v="2011-05-13T00:00:00"/>
    <n v="6.026629E-2"/>
    <n v="1"/>
    <s v="JRS CAP PRÓPRIO"/>
    <x v="4"/>
    <n v="6.026629E-2"/>
  </r>
  <r>
    <x v="16"/>
    <x v="1"/>
    <d v="2011-08-12T00:00:00"/>
    <n v="6.2074280000000003E-2"/>
    <n v="1"/>
    <s v="JRS CAP PRÓPRIO"/>
    <x v="4"/>
    <n v="6.2074280000000003E-2"/>
  </r>
  <r>
    <x v="16"/>
    <x v="1"/>
    <d v="2011-11-11T00:00:00"/>
    <n v="5.5746320000000002E-2"/>
    <n v="1"/>
    <s v="JRS CAP PRÓPRIO"/>
    <x v="4"/>
    <n v="5.5746320000000002E-2"/>
  </r>
  <r>
    <x v="16"/>
    <x v="1"/>
    <d v="2012-03-16T00:00:00"/>
    <n v="6.5087599999999995E-2"/>
    <n v="1"/>
    <s v="JRS CAP PRÓPRIO"/>
    <x v="5"/>
    <n v="6.5087599999999995E-2"/>
  </r>
  <r>
    <x v="16"/>
    <x v="1"/>
    <d v="2012-05-04T00:00:00"/>
    <n v="5.9718420000000001E-2"/>
    <n v="1"/>
    <s v="JRS CAP PRÓPRIO"/>
    <x v="5"/>
    <n v="5.9718420000000001E-2"/>
  </r>
  <r>
    <x v="16"/>
    <x v="1"/>
    <d v="2012-08-06T00:00:00"/>
    <n v="5.6431160000000001E-2"/>
    <n v="1"/>
    <s v="JRS CAP PRÓPRIO"/>
    <x v="5"/>
    <n v="5.6431160000000001E-2"/>
  </r>
  <r>
    <x v="16"/>
    <x v="1"/>
    <d v="2012-11-09T00:00:00"/>
    <n v="5.7526910000000001E-2"/>
    <n v="1"/>
    <s v="JRS CAP PRÓPRIO"/>
    <x v="5"/>
    <n v="5.7526910000000001E-2"/>
  </r>
  <r>
    <x v="16"/>
    <x v="1"/>
    <d v="2013-03-15T00:00:00"/>
    <n v="5.9718420000000001E-2"/>
    <n v="1"/>
    <s v="JRS CAP PRÓPRIO"/>
    <x v="6"/>
    <n v="5.9718420000000001E-2"/>
  </r>
  <r>
    <x v="16"/>
    <x v="1"/>
    <d v="2013-03-15T00:00:00"/>
    <n v="6.9306240000000005E-2"/>
    <n v="1"/>
    <s v="DIVIDENDO"/>
    <x v="6"/>
    <n v="6.9306240000000005E-2"/>
  </r>
  <r>
    <x v="16"/>
    <x v="1"/>
    <d v="2013-05-10T00:00:00"/>
    <n v="4.9557820000000002E-2"/>
    <n v="1"/>
    <s v="JRS CAP PRÓPRIO"/>
    <x v="6"/>
    <n v="4.9557820000000002E-2"/>
  </r>
  <r>
    <x v="16"/>
    <x v="1"/>
    <d v="2013-08-09T00:00:00"/>
    <n v="5.3791400000000003E-2"/>
    <n v="1"/>
    <s v="JRS CAP PRÓPRIO"/>
    <x v="6"/>
    <n v="5.3791400000000003E-2"/>
  </r>
  <r>
    <x v="16"/>
    <x v="1"/>
    <d v="2013-11-08T00:00:00"/>
    <n v="5.4289469999999999E-2"/>
    <n v="1"/>
    <s v="JRS CAP PRÓPRIO"/>
    <x v="6"/>
    <n v="5.4289469999999999E-2"/>
  </r>
  <r>
    <x v="17"/>
    <x v="0"/>
    <d v="2005-12-22T00:00:00"/>
    <n v="198.39671999999999"/>
    <n v="1000"/>
    <s v="DIVIDENDO"/>
    <x v="13"/>
    <n v="0.19839672"/>
  </r>
  <r>
    <x v="17"/>
    <x v="0"/>
    <d v="2005-12-22T00:00:00"/>
    <n v="10.45355"/>
    <n v="1000"/>
    <s v="DIVIDENDO"/>
    <x v="13"/>
    <n v="1.0453550000000001E-2"/>
  </r>
  <r>
    <x v="17"/>
    <x v="0"/>
    <d v="2007-04-30T00:00:00"/>
    <n v="26.4"/>
    <n v="1000"/>
    <s v="DIVIDENDO"/>
    <x v="0"/>
    <n v="2.64E-2"/>
  </r>
  <r>
    <x v="17"/>
    <x v="0"/>
    <d v="2008-04-25T00:00:00"/>
    <n v="1.9199999999999998E-2"/>
    <n v="1"/>
    <s v="DIVIDENDO"/>
    <x v="1"/>
    <n v="1.9199999999999998E-2"/>
  </r>
  <r>
    <x v="17"/>
    <x v="0"/>
    <d v="2008-08-07T00:00:00"/>
    <n v="0.04"/>
    <n v="1"/>
    <s v="DIVIDENDO"/>
    <x v="1"/>
    <n v="0.04"/>
  </r>
  <r>
    <x v="17"/>
    <x v="0"/>
    <d v="2009-04-30T00:00:00"/>
    <n v="0.03"/>
    <n v="1"/>
    <s v="DIVIDENDO"/>
    <x v="2"/>
    <n v="0.03"/>
  </r>
  <r>
    <x v="18"/>
    <x v="0"/>
    <d v="1997-03-04T00:00:00"/>
    <n v="6.52"/>
    <n v="1000"/>
    <s v="DIVIDENDO"/>
    <x v="16"/>
    <n v="6.5199999999999998E-3"/>
  </r>
  <r>
    <x v="18"/>
    <x v="0"/>
    <d v="1998-02-20T00:00:00"/>
    <n v="26.03"/>
    <n v="1000"/>
    <s v="DIVIDENDO"/>
    <x v="17"/>
    <n v="2.6030000000000001E-2"/>
  </r>
  <r>
    <x v="18"/>
    <x v="0"/>
    <d v="1999-03-01T00:00:00"/>
    <n v="33.869999999999997"/>
    <n v="1000"/>
    <s v="DIVIDENDO"/>
    <x v="8"/>
    <n v="3.3869999999999997E-2"/>
  </r>
  <r>
    <x v="18"/>
    <x v="0"/>
    <d v="1999-10-25T00:00:00"/>
    <n v="47.88"/>
    <n v="1000"/>
    <s v="JRS CAP PRÓPRIO"/>
    <x v="8"/>
    <n v="4.7880000000000006E-2"/>
  </r>
  <r>
    <x v="18"/>
    <x v="0"/>
    <d v="2000-02-18T00:00:00"/>
    <n v="51.33"/>
    <n v="1000"/>
    <s v="DIVIDENDO"/>
    <x v="9"/>
    <n v="5.1330000000000001E-2"/>
  </r>
  <r>
    <x v="18"/>
    <x v="0"/>
    <d v="2000-04-06T00:00:00"/>
    <n v="5.91"/>
    <n v="1000"/>
    <s v="DIVIDENDO"/>
    <x v="9"/>
    <n v="5.9100000000000003E-3"/>
  </r>
  <r>
    <x v="18"/>
    <x v="0"/>
    <d v="2000-04-06T00:00:00"/>
    <n v="0.28000000000000003"/>
    <n v="1000"/>
    <s v="RENDIMENTO"/>
    <x v="9"/>
    <n v="2.8000000000000003E-4"/>
  </r>
  <r>
    <x v="18"/>
    <x v="0"/>
    <d v="2000-08-28T00:00:00"/>
    <n v="28.73"/>
    <n v="1000"/>
    <s v="JRS CAP PRÓPRIO"/>
    <x v="9"/>
    <n v="2.8730000000000002E-2"/>
  </r>
  <r>
    <x v="18"/>
    <x v="0"/>
    <d v="2001-02-05T00:00:00"/>
    <n v="43.94"/>
    <n v="1000"/>
    <s v="JRS CAP PRÓPRIO"/>
    <x v="10"/>
    <n v="4.394E-2"/>
  </r>
  <r>
    <x v="18"/>
    <x v="0"/>
    <d v="2001-02-05T00:00:00"/>
    <n v="0.65"/>
    <n v="1000"/>
    <s v="RENDIMENTO"/>
    <x v="10"/>
    <n v="6.4999999999999997E-4"/>
  </r>
  <r>
    <x v="18"/>
    <x v="0"/>
    <d v="2003-02-20T00:00:00"/>
    <n v="3.47"/>
    <n v="1000"/>
    <s v="DIVIDENDO"/>
    <x v="7"/>
    <n v="3.47E-3"/>
  </r>
  <r>
    <x v="18"/>
    <x v="0"/>
    <d v="2003-02-20T00:00:00"/>
    <n v="0.11"/>
    <n v="1000"/>
    <s v="RENDIMENTO"/>
    <x v="7"/>
    <n v="1.1E-4"/>
  </r>
  <r>
    <x v="18"/>
    <x v="0"/>
    <d v="2004-02-06T00:00:00"/>
    <n v="46.06"/>
    <n v="1000"/>
    <s v="JRS CAP PRÓPRIO"/>
    <x v="12"/>
    <n v="4.6060000000000004E-2"/>
  </r>
  <r>
    <x v="18"/>
    <x v="0"/>
    <d v="2004-02-06T00:00:00"/>
    <n v="0.73"/>
    <n v="1000"/>
    <s v="RENDIMENTO"/>
    <x v="12"/>
    <n v="7.2999999999999996E-4"/>
  </r>
  <r>
    <x v="18"/>
    <x v="0"/>
    <d v="2004-07-30T00:00:00"/>
    <n v="6.7743229862999996"/>
    <n v="1000"/>
    <s v="JRS CAP PRÓPRIO"/>
    <x v="12"/>
    <n v="6.7743229862999993E-3"/>
  </r>
  <r>
    <x v="18"/>
    <x v="0"/>
    <d v="2005-01-31T00:00:00"/>
    <n v="11.313317169999999"/>
    <n v="1000"/>
    <s v="JRS CAP PRÓPRIO"/>
    <x v="13"/>
    <n v="1.131331717E-2"/>
  </r>
  <r>
    <x v="18"/>
    <x v="0"/>
    <d v="2005-01-31T00:00:00"/>
    <n v="0.16391040000000001"/>
    <n v="1000"/>
    <s v="RENDIMENTO"/>
    <x v="13"/>
    <n v="1.6391040000000002E-4"/>
  </r>
  <r>
    <x v="18"/>
    <x v="0"/>
    <d v="2006-01-31T00:00:00"/>
    <n v="41.729372830000003"/>
    <n v="1000"/>
    <s v="JRS CAP PRÓPRIO"/>
    <x v="14"/>
    <n v="4.172937283E-2"/>
  </r>
  <r>
    <x v="18"/>
    <x v="0"/>
    <d v="2006-01-31T00:00:00"/>
    <n v="0.59729167000000005"/>
    <n v="1000"/>
    <s v="RENDIMENTO"/>
    <x v="14"/>
    <n v="5.9729167000000004E-4"/>
  </r>
  <r>
    <x v="18"/>
    <x v="0"/>
    <d v="2007-01-30T00:00:00"/>
    <n v="3.0720876000000001"/>
    <n v="1000"/>
    <s v="JRS CAP PRÓPRIO"/>
    <x v="0"/>
    <n v="3.0720876E-3"/>
  </r>
  <r>
    <x v="18"/>
    <x v="0"/>
    <d v="2007-01-30T00:00:00"/>
    <n v="3.1774900000000002E-2"/>
    <n v="1000"/>
    <s v="RENDIMENTO"/>
    <x v="0"/>
    <n v="3.17749E-5"/>
  </r>
  <r>
    <x v="18"/>
    <x v="0"/>
    <d v="2007-04-25T00:00:00"/>
    <n v="34.840552000000002"/>
    <n v="1000"/>
    <s v="JRS CAP PRÓPRIO"/>
    <x v="0"/>
    <n v="3.4840552000000004E-2"/>
  </r>
  <r>
    <x v="18"/>
    <x v="0"/>
    <d v="2007-10-17T00:00:00"/>
    <n v="6.8239291299999998E-3"/>
    <n v="1"/>
    <s v="JRS CAP PRÓPRIO"/>
    <x v="0"/>
    <n v="6.8239291299999998E-3"/>
  </r>
  <r>
    <x v="18"/>
    <x v="0"/>
    <d v="2008-04-11T00:00:00"/>
    <n v="1.5586040000000001E-2"/>
    <n v="1"/>
    <s v="JRS CAP PRÓPRIO"/>
    <x v="1"/>
    <n v="1.5586040000000001E-2"/>
  </r>
  <r>
    <x v="18"/>
    <x v="0"/>
    <d v="2008-04-11T00:00:00"/>
    <n v="4.65594E-4"/>
    <n v="1"/>
    <s v="RENDIMENTO"/>
    <x v="1"/>
    <n v="4.65594E-4"/>
  </r>
  <r>
    <x v="18"/>
    <x v="0"/>
    <d v="2008-04-11T00:00:00"/>
    <n v="6.4834280000000003E-3"/>
    <n v="1"/>
    <s v="DIVIDENDO"/>
    <x v="1"/>
    <n v="6.4834280000000003E-3"/>
  </r>
  <r>
    <x v="18"/>
    <x v="0"/>
    <d v="2008-04-11T00:00:00"/>
    <n v="1.9367599999999999E-4"/>
    <n v="1"/>
    <s v="RENDIMENTO"/>
    <x v="1"/>
    <n v="1.9367599999999999E-4"/>
  </r>
  <r>
    <x v="18"/>
    <x v="0"/>
    <d v="2008-10-31T00:00:00"/>
    <n v="3.10410756E-3"/>
    <n v="1"/>
    <s v="JRS CAP PRÓPRIO"/>
    <x v="1"/>
    <n v="3.10410756E-3"/>
  </r>
  <r>
    <x v="18"/>
    <x v="0"/>
    <d v="2009-04-30T00:00:00"/>
    <n v="3.3849554400000002E-2"/>
    <n v="1"/>
    <s v="DIVIDENDO"/>
    <x v="2"/>
    <n v="3.3849554400000002E-2"/>
  </r>
  <r>
    <x v="18"/>
    <x v="0"/>
    <d v="2009-04-30T00:00:00"/>
    <n v="1.2788836E-3"/>
    <n v="1"/>
    <s v="RENDIMENTO"/>
    <x v="2"/>
    <n v="1.2788836E-3"/>
  </r>
  <r>
    <x v="18"/>
    <x v="0"/>
    <d v="2010-04-30T00:00:00"/>
    <n v="9.327175E-3"/>
    <n v="1"/>
    <s v="JRS CAP PRÓPRIO"/>
    <x v="3"/>
    <n v="9.327175E-3"/>
  </r>
  <r>
    <x v="18"/>
    <x v="0"/>
    <d v="2010-04-30T00:00:00"/>
    <n v="2.5231299999999999E-4"/>
    <n v="1"/>
    <s v="RENDIMENTO"/>
    <x v="3"/>
    <n v="2.5231299999999999E-4"/>
  </r>
  <r>
    <x v="18"/>
    <x v="0"/>
    <d v="2010-10-22T00:00:00"/>
    <n v="1.509605E-3"/>
    <n v="1"/>
    <s v="JRS CAP PRÓPRIO"/>
    <x v="3"/>
    <n v="1.509605E-3"/>
  </r>
  <r>
    <x v="18"/>
    <x v="0"/>
    <d v="2010-12-14T00:00:00"/>
    <n v="1.3586445000000001E-2"/>
    <n v="1"/>
    <s v="JRS CAP PRÓPRIO"/>
    <x v="3"/>
    <n v="1.3586445000000001E-2"/>
  </r>
  <r>
    <x v="18"/>
    <x v="0"/>
    <d v="2011-04-08T00:00:00"/>
    <n v="2.2290478999999998E-2"/>
    <n v="1"/>
    <s v="JRS CAP PRÓPRIO"/>
    <x v="4"/>
    <n v="2.2290478999999998E-2"/>
  </r>
  <r>
    <x v="18"/>
    <x v="0"/>
    <d v="2011-04-08T00:00:00"/>
    <n v="6.5003100000000002E-4"/>
    <n v="1"/>
    <s v="RENDIMENTO"/>
    <x v="4"/>
    <n v="6.5003100000000002E-4"/>
  </r>
  <r>
    <x v="18"/>
    <x v="0"/>
    <d v="2012-01-31T00:00:00"/>
    <n v="2.647569E-2"/>
    <n v="1"/>
    <s v="JRS CAP PRÓPRIO"/>
    <x v="5"/>
    <n v="2.647569E-2"/>
  </r>
  <r>
    <x v="18"/>
    <x v="0"/>
    <d v="2012-01-31T00:00:00"/>
    <n v="2.1493599999999999E-4"/>
    <n v="1"/>
    <s v="RENDIMENTO"/>
    <x v="5"/>
    <n v="2.1493599999999999E-4"/>
  </r>
  <r>
    <x v="18"/>
    <x v="0"/>
    <d v="2012-10-03T00:00:00"/>
    <n v="4.3829502999999997E-3"/>
    <n v="1"/>
    <s v="JRS CAP PRÓPRIO"/>
    <x v="5"/>
    <n v="4.3829502999999997E-3"/>
  </r>
  <r>
    <x v="18"/>
    <x v="0"/>
    <d v="2013-04-12T00:00:00"/>
    <n v="2.2321593000000001E-2"/>
    <n v="1"/>
    <s v="JRS CAP PRÓPRIO"/>
    <x v="6"/>
    <n v="2.2321593000000001E-2"/>
  </r>
  <r>
    <x v="18"/>
    <x v="0"/>
    <d v="2013-04-12T00:00:00"/>
    <n v="4.3758799999999999E-4"/>
    <n v="1"/>
    <s v="RENDIMENTO"/>
    <x v="6"/>
    <n v="4.3758799999999999E-4"/>
  </r>
  <r>
    <x v="19"/>
    <x v="0"/>
    <d v="2014-01-06T00:00:00"/>
    <n v="0.1"/>
    <n v="1"/>
    <s v="DIVIDENDO"/>
    <x v="18"/>
    <n v="0.1"/>
  </r>
  <r>
    <x v="19"/>
    <x v="0"/>
    <d v="2014-01-06T00:00:00"/>
    <n v="0.154"/>
    <n v="1"/>
    <s v="JRS CAP PRÓPRIO"/>
    <x v="18"/>
    <n v="0.154"/>
  </r>
  <r>
    <x v="20"/>
    <x v="0"/>
    <d v="2007-04-30T00:00:00"/>
    <n v="1.1571987000000001E-2"/>
    <n v="1000"/>
    <s v="DIVIDENDO"/>
    <x v="0"/>
    <n v="1.1571987E-5"/>
  </r>
  <r>
    <x v="20"/>
    <x v="0"/>
    <d v="2008-04-29T00:00:00"/>
    <n v="9.2838933999999998E-3"/>
    <n v="1000"/>
    <s v="DIVIDENDO"/>
    <x v="1"/>
    <n v="9.2838933999999999E-6"/>
  </r>
  <r>
    <x v="20"/>
    <x v="0"/>
    <d v="2009-04-29T00:00:00"/>
    <n v="2.3692972999999999E-2"/>
    <n v="1000"/>
    <s v="DIVIDENDO"/>
    <x v="2"/>
    <n v="2.3692972999999998E-5"/>
  </r>
  <r>
    <x v="20"/>
    <x v="0"/>
    <d v="2009-11-17T00:00:00"/>
    <n v="4.9280377E-2"/>
    <n v="1000"/>
    <s v="DIVIDENDO"/>
    <x v="2"/>
    <n v="4.9280377E-5"/>
  </r>
  <r>
    <x v="20"/>
    <x v="0"/>
    <d v="2010-04-30T00:00:00"/>
    <n v="2.9149659000000001E-2"/>
    <n v="1000"/>
    <s v="DIVIDENDO"/>
    <x v="3"/>
    <n v="2.9149659000000001E-5"/>
  </r>
  <r>
    <x v="20"/>
    <x v="0"/>
    <d v="2011-04-29T00:00:00"/>
    <n v="1.308369451E-2"/>
    <n v="1000"/>
    <s v="DIVIDENDO"/>
    <x v="4"/>
    <n v="1.3083694510000001E-5"/>
  </r>
  <r>
    <x v="20"/>
    <x v="0"/>
    <d v="2012-04-27T00:00:00"/>
    <n v="5.9742199999999997E-3"/>
    <n v="1000"/>
    <s v="DIVIDENDO"/>
    <x v="5"/>
    <n v="5.97422E-6"/>
  </r>
  <r>
    <x v="20"/>
    <x v="0"/>
    <d v="2013-04-30T00:00:00"/>
    <n v="2.9872832200000001E-2"/>
    <n v="1000"/>
    <s v="DIVIDENDO"/>
    <x v="6"/>
    <n v="2.98728322E-5"/>
  </r>
  <r>
    <x v="21"/>
    <x v="0"/>
    <d v="2008-04-29T00:00:00"/>
    <n v="4.6779999999999999E-6"/>
    <n v="1"/>
    <s v="DIVIDENDO"/>
    <x v="1"/>
    <n v="4.6779999999999999E-6"/>
  </r>
  <r>
    <x v="21"/>
    <x v="0"/>
    <d v="2010-04-30T00:00:00"/>
    <n v="5.3483000000000003E-4"/>
    <n v="1"/>
    <s v="DIVIDENDO"/>
    <x v="3"/>
    <n v="5.3483000000000003E-4"/>
  </r>
  <r>
    <x v="21"/>
    <x v="0"/>
    <d v="2011-04-29T00:00:00"/>
    <n v="8.4925E-3"/>
    <n v="1"/>
    <s v="DIVIDENDO"/>
    <x v="4"/>
    <n v="8.4925E-3"/>
  </r>
  <r>
    <x v="21"/>
    <x v="0"/>
    <d v="2012-04-30T00:00:00"/>
    <n v="2.8284299999999998E-3"/>
    <n v="1"/>
    <s v="DIVIDENDO"/>
    <x v="5"/>
    <n v="2.8284299999999998E-3"/>
  </r>
  <r>
    <x v="21"/>
    <x v="0"/>
    <d v="2013-04-30T00:00:00"/>
    <n v="1.029537E-2"/>
    <n v="1"/>
    <s v="DIVIDENDO"/>
    <x v="6"/>
    <n v="1.029537E-2"/>
  </r>
  <r>
    <x v="21"/>
    <x v="1"/>
    <d v="2008-04-29T00:00:00"/>
    <n v="4.6779999999999999E-6"/>
    <n v="1"/>
    <s v="DIVIDENDO"/>
    <x v="1"/>
    <n v="4.6779999999999999E-6"/>
  </r>
  <r>
    <x v="21"/>
    <x v="1"/>
    <d v="2010-04-30T00:00:00"/>
    <n v="5.3483000000000003E-4"/>
    <n v="1"/>
    <s v="DIVIDENDO"/>
    <x v="3"/>
    <n v="5.3483000000000003E-4"/>
  </r>
  <r>
    <x v="21"/>
    <x v="2"/>
    <d v="2008-04-29T00:00:00"/>
    <n v="3.2744999999999999E-5"/>
    <n v="1"/>
    <s v="DIVIDENDO"/>
    <x v="1"/>
    <n v="3.2744999999999999E-5"/>
  </r>
  <r>
    <x v="21"/>
    <x v="2"/>
    <d v="2010-04-30T00:00:00"/>
    <n v="3.7437799999999999E-3"/>
    <n v="1"/>
    <s v="DIVIDENDO"/>
    <x v="3"/>
    <n v="3.7437799999999999E-3"/>
  </r>
  <r>
    <x v="22"/>
    <x v="0"/>
    <d v="2011-06-30T00:00:00"/>
    <n v="9.5339209999999994E-2"/>
    <n v="1"/>
    <s v="JRS CAP PRÓPRIO"/>
    <x v="4"/>
    <n v="9.5339209999999994E-2"/>
  </r>
  <r>
    <x v="22"/>
    <x v="0"/>
    <d v="2011-08-09T00:00:00"/>
    <n v="0.09"/>
    <n v="1"/>
    <s v="JRS CAP PRÓPRIO"/>
    <x v="4"/>
    <n v="0.09"/>
  </r>
  <r>
    <x v="22"/>
    <x v="0"/>
    <d v="2011-08-09T00:00:00"/>
    <n v="0.09"/>
    <n v="1"/>
    <s v="JRS CAP PRÓPRIO"/>
    <x v="4"/>
    <n v="0.09"/>
  </r>
  <r>
    <x v="22"/>
    <x v="0"/>
    <d v="2011-08-09T00:00:00"/>
    <n v="8.9954222E-2"/>
    <n v="1"/>
    <s v="JRS CAP PRÓPRIO"/>
    <x v="4"/>
    <n v="8.9954222E-2"/>
  </r>
  <r>
    <x v="22"/>
    <x v="0"/>
    <d v="2011-12-21T00:00:00"/>
    <n v="1.6459999999999999E-2"/>
    <n v="1"/>
    <s v="JRS CAP PRÓPRIO"/>
    <x v="4"/>
    <n v="1.6459999999999999E-2"/>
  </r>
  <r>
    <x v="22"/>
    <x v="0"/>
    <d v="2012-04-24T00:00:00"/>
    <n v="7.0000000000000007E-2"/>
    <n v="1"/>
    <s v="DIVIDENDO"/>
    <x v="5"/>
    <n v="7.0000000000000007E-2"/>
  </r>
  <r>
    <x v="22"/>
    <x v="0"/>
    <d v="2012-06-29T00:00:00"/>
    <n v="3.7870871E-2"/>
    <n v="1"/>
    <s v="JRS CAP PRÓPRIO"/>
    <x v="5"/>
    <n v="3.7870871E-2"/>
  </r>
  <r>
    <x v="22"/>
    <x v="0"/>
    <d v="2012-07-30T00:00:00"/>
    <n v="7.8859360000000003E-2"/>
    <n v="1"/>
    <s v="DIVIDENDO"/>
    <x v="5"/>
    <n v="7.8859360000000003E-2"/>
  </r>
  <r>
    <x v="22"/>
    <x v="0"/>
    <d v="2012-07-30T00:00:00"/>
    <n v="0.1"/>
    <n v="1"/>
    <s v="JRS CAP PRÓPRIO"/>
    <x v="5"/>
    <n v="0.1"/>
  </r>
  <r>
    <x v="22"/>
    <x v="0"/>
    <d v="2012-07-30T00:00:00"/>
    <n v="0.09"/>
    <n v="1"/>
    <s v="JRS CAP PRÓPRIO"/>
    <x v="5"/>
    <n v="0.09"/>
  </r>
  <r>
    <x v="22"/>
    <x v="0"/>
    <d v="2012-12-17T00:00:00"/>
    <n v="2.7773019999999999E-2"/>
    <n v="1"/>
    <s v="JRS CAP PRÓPRIO"/>
    <x v="5"/>
    <n v="2.7773019999999999E-2"/>
  </r>
  <r>
    <x v="22"/>
    <x v="0"/>
    <d v="2013-04-30T00:00:00"/>
    <n v="0.23007660699999999"/>
    <n v="1"/>
    <s v="DIVIDENDO"/>
    <x v="6"/>
    <n v="0.23007660699999999"/>
  </r>
  <r>
    <x v="22"/>
    <x v="0"/>
    <d v="2013-06-28T00:00:00"/>
    <n v="2.2879506000000001E-2"/>
    <n v="1"/>
    <s v="JRS CAP PRÓPRIO"/>
    <x v="6"/>
    <n v="2.2879506000000001E-2"/>
  </r>
  <r>
    <x v="22"/>
    <x v="0"/>
    <d v="2013-07-29T00:00:00"/>
    <n v="0.15034360490000001"/>
    <n v="1"/>
    <s v="DIVIDENDO"/>
    <x v="6"/>
    <n v="0.15034360490000001"/>
  </r>
  <r>
    <x v="22"/>
    <x v="0"/>
    <d v="2013-12-18T00:00:00"/>
    <n v="1.7805000000000001E-2"/>
    <n v="1"/>
    <s v="JRS CAP PRÓPRIO"/>
    <x v="6"/>
    <n v="1.7805000000000001E-2"/>
  </r>
  <r>
    <x v="23"/>
    <x v="0"/>
    <d v="2007-04-19T00:00:00"/>
    <n v="0.60746801834999997"/>
    <n v="1"/>
    <s v="DIVIDENDO"/>
    <x v="0"/>
    <n v="0.60746801834999997"/>
  </r>
  <r>
    <x v="23"/>
    <x v="0"/>
    <d v="2008-04-29T00:00:00"/>
    <n v="0.25814300000000001"/>
    <n v="1"/>
    <s v="DIVIDENDO"/>
    <x v="1"/>
    <n v="0.25814300000000001"/>
  </r>
  <r>
    <x v="23"/>
    <x v="0"/>
    <d v="2009-04-16T00:00:00"/>
    <n v="0.36350707799999998"/>
    <n v="1"/>
    <s v="DIVIDENDO"/>
    <x v="2"/>
    <n v="0.36350707799999998"/>
  </r>
  <r>
    <x v="23"/>
    <x v="0"/>
    <d v="2010-04-30T00:00:00"/>
    <n v="0.60772945615999996"/>
    <n v="1"/>
    <s v="DIVIDENDO"/>
    <x v="3"/>
    <n v="0.60772945615999996"/>
  </r>
  <r>
    <x v="23"/>
    <x v="0"/>
    <d v="2011-04-26T00:00:00"/>
    <n v="0.99654066763000004"/>
    <n v="1"/>
    <s v="DIVIDENDO"/>
    <x v="4"/>
    <n v="0.99654066763000004"/>
  </r>
  <r>
    <x v="23"/>
    <x v="0"/>
    <d v="2011-11-10T00:00:00"/>
    <n v="1.0874999999999999"/>
    <n v="1"/>
    <s v="DIVIDENDO"/>
    <x v="4"/>
    <n v="1.0874999999999999"/>
  </r>
  <r>
    <x v="23"/>
    <x v="0"/>
    <d v="2012-04-25T00:00:00"/>
    <n v="1.74622096164"/>
    <n v="1"/>
    <s v="DIVIDENDO"/>
    <x v="5"/>
    <n v="1.74622096164"/>
  </r>
  <r>
    <x v="23"/>
    <x v="0"/>
    <d v="2012-10-29T00:00:00"/>
    <n v="0.21"/>
    <n v="1"/>
    <s v="DIVIDENDO"/>
    <x v="5"/>
    <n v="0.21"/>
  </r>
  <r>
    <x v="23"/>
    <x v="0"/>
    <d v="2013-04-25T00:00:00"/>
    <n v="0.32678831465000002"/>
    <n v="1"/>
    <s v="DIVIDENDO"/>
    <x v="6"/>
    <n v="0.32678831465000002"/>
  </r>
  <r>
    <x v="23"/>
    <x v="0"/>
    <d v="2013-11-21T00:00:00"/>
    <n v="0.23"/>
    <n v="1"/>
    <s v="DIVIDENDO"/>
    <x v="6"/>
    <n v="0.23"/>
  </r>
  <r>
    <x v="24"/>
    <x v="0"/>
    <d v="2011-03-17T00:00:00"/>
    <n v="0.1033"/>
    <n v="1"/>
    <s v="DIVIDENDO"/>
    <x v="4"/>
    <n v="0.1033"/>
  </r>
  <r>
    <x v="24"/>
    <x v="0"/>
    <d v="2011-12-21T00:00:00"/>
    <n v="0.41072169718000001"/>
    <n v="1"/>
    <s v="JRS CAP PRÓPRIO"/>
    <x v="4"/>
    <n v="0.41072169718000001"/>
  </r>
  <r>
    <x v="24"/>
    <x v="0"/>
    <d v="2012-04-19T00:00:00"/>
    <n v="0.31990000000000002"/>
    <n v="1"/>
    <s v="DIVIDENDO"/>
    <x v="5"/>
    <n v="0.31990000000000002"/>
  </r>
  <r>
    <x v="24"/>
    <x v="0"/>
    <d v="2012-06-29T00:00:00"/>
    <n v="0.2215"/>
    <n v="1"/>
    <s v="JRS CAP PRÓPRIO"/>
    <x v="5"/>
    <n v="0.2215"/>
  </r>
  <r>
    <x v="24"/>
    <x v="0"/>
    <d v="2012-09-18T00:00:00"/>
    <n v="0.1232"/>
    <n v="1"/>
    <s v="JRS CAP PRÓPRIO"/>
    <x v="5"/>
    <n v="0.1232"/>
  </r>
  <r>
    <x v="24"/>
    <x v="0"/>
    <d v="2012-12-03T00:00:00"/>
    <n v="0.15229999999999999"/>
    <n v="1"/>
    <s v="JRS CAP PRÓPRIO"/>
    <x v="5"/>
    <n v="0.15229999999999999"/>
  </r>
  <r>
    <x v="24"/>
    <x v="0"/>
    <d v="2012-12-03T00:00:00"/>
    <n v="4.6300000000000001E-2"/>
    <n v="1"/>
    <s v="DIVIDENDO"/>
    <x v="5"/>
    <n v="4.6300000000000001E-2"/>
  </r>
  <r>
    <x v="24"/>
    <x v="0"/>
    <d v="2013-03-28T00:00:00"/>
    <n v="0.11409999999999999"/>
    <n v="1"/>
    <s v="JRS CAP PRÓPRIO"/>
    <x v="6"/>
    <n v="0.11409999999999999"/>
  </r>
  <r>
    <x v="24"/>
    <x v="0"/>
    <d v="2013-04-19T00:00:00"/>
    <n v="8.2199999999999995E-2"/>
    <n v="1"/>
    <s v="DIVIDENDO"/>
    <x v="6"/>
    <n v="8.2199999999999995E-2"/>
  </r>
  <r>
    <x v="24"/>
    <x v="0"/>
    <d v="2013-06-14T00:00:00"/>
    <n v="0.112"/>
    <n v="1"/>
    <s v="JRS CAP PRÓPRIO"/>
    <x v="6"/>
    <n v="0.112"/>
  </r>
  <r>
    <x v="24"/>
    <x v="0"/>
    <d v="2013-06-14T00:00:00"/>
    <n v="6.1199999999999997E-2"/>
    <n v="1"/>
    <s v="DIVIDENDO"/>
    <x v="6"/>
    <n v="6.1199999999999997E-2"/>
  </r>
  <r>
    <x v="25"/>
    <x v="0"/>
    <d v="2008-03-06T00:00:00"/>
    <n v="0.132414"/>
    <n v="1"/>
    <s v="DIVIDENDO"/>
    <x v="1"/>
    <n v="0.132414"/>
  </r>
  <r>
    <x v="25"/>
    <x v="0"/>
    <d v="2009-03-12T00:00:00"/>
    <n v="0.1634302"/>
    <n v="1"/>
    <s v="DIVIDENDO"/>
    <x v="2"/>
    <n v="0.1634302"/>
  </r>
  <r>
    <x v="25"/>
    <x v="0"/>
    <d v="2010-03-11T00:00:00"/>
    <n v="0.1026107"/>
    <n v="1"/>
    <s v="DIVIDENDO"/>
    <x v="3"/>
    <n v="0.1026107"/>
  </r>
  <r>
    <x v="25"/>
    <x v="0"/>
    <d v="2011-03-17T00:00:00"/>
    <n v="4.8826000000000001E-2"/>
    <n v="1"/>
    <s v="DIVIDENDO"/>
    <x v="4"/>
    <n v="4.8826000000000001E-2"/>
  </r>
  <r>
    <x v="25"/>
    <x v="0"/>
    <d v="2011-03-17T00:00:00"/>
    <n v="7.2740000000000001E-3"/>
    <n v="1"/>
    <s v="DIVIDENDO"/>
    <x v="4"/>
    <n v="7.2740000000000001E-3"/>
  </r>
  <r>
    <x v="26"/>
    <x v="0"/>
    <d v="1996-03-19T00:00:00"/>
    <n v="0.8"/>
    <n v="1000"/>
    <s v="DIVIDENDO"/>
    <x v="15"/>
    <n v="8.0000000000000004E-4"/>
  </r>
  <r>
    <x v="26"/>
    <x v="0"/>
    <d v="1997-08-18T00:00:00"/>
    <n v="1.4361740000000001"/>
    <n v="1000"/>
    <s v="DIVIDENDO"/>
    <x v="16"/>
    <n v="1.4361740000000001E-3"/>
  </r>
  <r>
    <x v="26"/>
    <x v="0"/>
    <d v="1998-04-30T00:00:00"/>
    <n v="1.773577"/>
    <n v="1000"/>
    <s v="DIVIDENDO"/>
    <x v="17"/>
    <n v="1.7735769999999999E-3"/>
  </r>
  <r>
    <x v="26"/>
    <x v="0"/>
    <d v="1999-04-30T00:00:00"/>
    <n v="0.91143600000000002"/>
    <n v="1000"/>
    <s v="DIVIDENDO"/>
    <x v="8"/>
    <n v="9.1143600000000006E-4"/>
  </r>
  <r>
    <x v="26"/>
    <x v="0"/>
    <d v="2002-01-28T00:00:00"/>
    <n v="5"/>
    <n v="1000"/>
    <s v="REST CAP DIN"/>
    <x v="11"/>
    <n v="5.0000000000000001E-3"/>
  </r>
  <r>
    <x v="26"/>
    <x v="0"/>
    <d v="2002-01-28T00:00:00"/>
    <n v="5"/>
    <n v="1000"/>
    <s v="REST CAP DIN"/>
    <x v="11"/>
    <n v="5.0000000000000001E-3"/>
  </r>
  <r>
    <x v="26"/>
    <x v="0"/>
    <d v="2003-08-22T00:00:00"/>
    <n v="4.4000000000000004"/>
    <n v="1000"/>
    <s v="DIVIDENDO"/>
    <x v="7"/>
    <n v="4.4000000000000003E-3"/>
  </r>
  <r>
    <x v="26"/>
    <x v="0"/>
    <d v="2003-08-22T00:00:00"/>
    <n v="4.5"/>
    <n v="1000"/>
    <s v="DIVIDENDO"/>
    <x v="7"/>
    <n v="4.4999999999999997E-3"/>
  </r>
  <r>
    <x v="26"/>
    <x v="0"/>
    <d v="2003-08-22T00:00:00"/>
    <n v="4.5999999999999996"/>
    <n v="1000"/>
    <s v="DIVIDENDO"/>
    <x v="7"/>
    <n v="4.5999999999999999E-3"/>
  </r>
  <r>
    <x v="26"/>
    <x v="0"/>
    <d v="2004-03-23T00:00:00"/>
    <n v="5"/>
    <n v="1000"/>
    <s v="DIVIDENDO"/>
    <x v="12"/>
    <n v="5.0000000000000001E-3"/>
  </r>
  <r>
    <x v="26"/>
    <x v="0"/>
    <d v="2004-03-23T00:00:00"/>
    <n v="4"/>
    <n v="1000"/>
    <s v="DIVIDENDO"/>
    <x v="12"/>
    <n v="4.0000000000000001E-3"/>
  </r>
  <r>
    <x v="26"/>
    <x v="0"/>
    <d v="2004-03-23T00:00:00"/>
    <n v="6"/>
    <n v="1000"/>
    <s v="DIVIDENDO"/>
    <x v="12"/>
    <n v="6.0000000000000001E-3"/>
  </r>
  <r>
    <x v="26"/>
    <x v="0"/>
    <d v="2005-02-22T00:00:00"/>
    <n v="0.53333333299999997"/>
    <n v="1"/>
    <s v="DIVIDENDO"/>
    <x v="13"/>
    <n v="0.53333333299999997"/>
  </r>
  <r>
    <x v="26"/>
    <x v="0"/>
    <d v="2005-02-22T00:00:00"/>
    <n v="0.53333333199999999"/>
    <n v="1"/>
    <s v="DIVIDENDO"/>
    <x v="13"/>
    <n v="0.53333333199999999"/>
  </r>
  <r>
    <x v="26"/>
    <x v="0"/>
    <d v="2005-02-22T00:00:00"/>
    <n v="0.53333333500000002"/>
    <n v="1"/>
    <s v="DIVIDENDO"/>
    <x v="13"/>
    <n v="0.53333333500000002"/>
  </r>
  <r>
    <x v="26"/>
    <x v="0"/>
    <d v="2006-03-07T00:00:00"/>
    <n v="0.95"/>
    <n v="1"/>
    <s v="DIVIDENDO"/>
    <x v="14"/>
    <n v="0.95"/>
  </r>
  <r>
    <x v="26"/>
    <x v="0"/>
    <d v="2006-09-15T00:00:00"/>
    <n v="1.1399999999999999"/>
    <n v="1"/>
    <s v="DIVIDENDO"/>
    <x v="14"/>
    <n v="1.1399999999999999"/>
  </r>
  <r>
    <x v="26"/>
    <x v="0"/>
    <d v="2007-02-27T00:00:00"/>
    <n v="1.3680000000000001"/>
    <n v="1"/>
    <s v="DIVIDENDO"/>
    <x v="0"/>
    <n v="1.3680000000000001"/>
  </r>
  <r>
    <x v="26"/>
    <x v="0"/>
    <d v="2007-08-07T00:00:00"/>
    <n v="1.482"/>
    <n v="1"/>
    <s v="DIVIDENDO"/>
    <x v="0"/>
    <n v="1.482"/>
  </r>
  <r>
    <x v="26"/>
    <x v="0"/>
    <d v="2008-03-10T00:00:00"/>
    <n v="1.65"/>
    <n v="1"/>
    <s v="DIVIDENDO"/>
    <x v="1"/>
    <n v="1.65"/>
  </r>
  <r>
    <x v="26"/>
    <x v="0"/>
    <d v="2008-09-02T00:00:00"/>
    <n v="0.82499999999999996"/>
    <n v="1"/>
    <s v="DIVIDENDO"/>
    <x v="1"/>
    <n v="0.82499999999999996"/>
  </r>
  <r>
    <x v="26"/>
    <x v="0"/>
    <d v="2010-04-30T00:00:00"/>
    <n v="2.2233000000000001"/>
    <n v="1"/>
    <s v="DIVIDENDO"/>
    <x v="3"/>
    <n v="2.2233000000000001"/>
  </r>
  <r>
    <x v="26"/>
    <x v="0"/>
    <d v="2010-10-20T00:00:00"/>
    <n v="2"/>
    <n v="1"/>
    <s v="DIVIDENDO"/>
    <x v="3"/>
    <n v="2"/>
  </r>
  <r>
    <x v="26"/>
    <x v="0"/>
    <d v="2012-04-03T00:00:00"/>
    <n v="1"/>
    <n v="1"/>
    <s v="DIVIDENDO"/>
    <x v="5"/>
    <n v="1"/>
  </r>
  <r>
    <x v="26"/>
    <x v="0"/>
    <d v="2013-03-21T00:00:00"/>
    <n v="1"/>
    <n v="1"/>
    <s v="DIVIDENDO"/>
    <x v="6"/>
    <n v="1"/>
  </r>
  <r>
    <x v="26"/>
    <x v="1"/>
    <d v="1996-03-19T00:00:00"/>
    <n v="0.8"/>
    <n v="1000"/>
    <s v="DIVIDENDO"/>
    <x v="15"/>
    <n v="8.0000000000000004E-4"/>
  </r>
  <r>
    <x v="26"/>
    <x v="1"/>
    <d v="1997-08-18T00:00:00"/>
    <n v="1.4361740000000001"/>
    <n v="1000"/>
    <s v="DIVIDENDO"/>
    <x v="16"/>
    <n v="1.4361740000000001E-3"/>
  </r>
  <r>
    <x v="26"/>
    <x v="1"/>
    <d v="1998-04-30T00:00:00"/>
    <n v="1.9509350000000001"/>
    <n v="1000"/>
    <s v="DIVIDENDO"/>
    <x v="17"/>
    <n v="1.950935E-3"/>
  </r>
  <r>
    <x v="26"/>
    <x v="1"/>
    <d v="1999-04-30T00:00:00"/>
    <n v="1.00258"/>
    <n v="1000"/>
    <s v="DIVIDENDO"/>
    <x v="8"/>
    <n v="1.0025800000000001E-3"/>
  </r>
  <r>
    <x v="26"/>
    <x v="1"/>
    <d v="2002-01-28T00:00:00"/>
    <n v="5"/>
    <n v="1000"/>
    <s v="REST CAP DIN"/>
    <x v="11"/>
    <n v="5.0000000000000001E-3"/>
  </r>
  <r>
    <x v="26"/>
    <x v="1"/>
    <d v="2002-01-28T00:00:00"/>
    <n v="5"/>
    <n v="1000"/>
    <s v="REST CAP DIN"/>
    <x v="11"/>
    <n v="5.0000000000000001E-3"/>
  </r>
  <r>
    <x v="26"/>
    <x v="1"/>
    <d v="2007-02-27T00:00:00"/>
    <n v="1.5047999999999999"/>
    <n v="1"/>
    <s v="DIVIDENDO"/>
    <x v="0"/>
    <n v="1.5047999999999999"/>
  </r>
  <r>
    <x v="26"/>
    <x v="1"/>
    <d v="2007-08-07T00:00:00"/>
    <n v="1.6302000000000001"/>
    <n v="1"/>
    <s v="DIVIDENDO"/>
    <x v="0"/>
    <n v="1.6302000000000001"/>
  </r>
  <r>
    <x v="26"/>
    <x v="1"/>
    <d v="2008-03-10T00:00:00"/>
    <n v="1.8149999999999999"/>
    <n v="1"/>
    <s v="DIVIDENDO"/>
    <x v="1"/>
    <n v="1.8149999999999999"/>
  </r>
  <r>
    <x v="26"/>
    <x v="1"/>
    <d v="2008-09-02T00:00:00"/>
    <n v="0.90749999999999997"/>
    <n v="1"/>
    <s v="DIVIDENDO"/>
    <x v="1"/>
    <n v="0.90749999999999997"/>
  </r>
  <r>
    <x v="26"/>
    <x v="3"/>
    <d v="2003-08-22T00:00:00"/>
    <n v="4.9400000000000004"/>
    <n v="1000"/>
    <s v="DIVIDENDO"/>
    <x v="7"/>
    <n v="4.9400000000000008E-3"/>
  </r>
  <r>
    <x v="26"/>
    <x v="3"/>
    <d v="2003-08-22T00:00:00"/>
    <n v="4.95"/>
    <n v="1000"/>
    <s v="DIVIDENDO"/>
    <x v="7"/>
    <n v="4.9500000000000004E-3"/>
  </r>
  <r>
    <x v="26"/>
    <x v="3"/>
    <d v="2003-08-22T00:00:00"/>
    <n v="4.96"/>
    <n v="1000"/>
    <s v="DIVIDENDO"/>
    <x v="7"/>
    <n v="4.96E-3"/>
  </r>
  <r>
    <x v="26"/>
    <x v="3"/>
    <d v="2004-03-23T00:00:00"/>
    <n v="5.5"/>
    <n v="1000"/>
    <s v="DIVIDENDO"/>
    <x v="12"/>
    <n v="5.4999999999999997E-3"/>
  </r>
  <r>
    <x v="26"/>
    <x v="3"/>
    <d v="2004-03-23T00:00:00"/>
    <n v="5.4"/>
    <n v="1000"/>
    <s v="DIVIDENDO"/>
    <x v="12"/>
    <n v="5.4000000000000003E-3"/>
  </r>
  <r>
    <x v="26"/>
    <x v="3"/>
    <d v="2004-03-23T00:00:00"/>
    <n v="5.6"/>
    <n v="1000"/>
    <s v="DIVIDENDO"/>
    <x v="12"/>
    <n v="5.5999999999999999E-3"/>
  </r>
  <r>
    <x v="26"/>
    <x v="3"/>
    <d v="2005-02-22T00:00:00"/>
    <n v="0.58666666599999995"/>
    <n v="1"/>
    <s v="DIVIDENDO"/>
    <x v="13"/>
    <n v="0.58666666599999995"/>
  </r>
  <r>
    <x v="26"/>
    <x v="3"/>
    <d v="2005-02-22T00:00:00"/>
    <n v="0.58666666499999998"/>
    <n v="1"/>
    <s v="DIVIDENDO"/>
    <x v="13"/>
    <n v="0.58666666499999998"/>
  </r>
  <r>
    <x v="26"/>
    <x v="3"/>
    <d v="2005-02-22T00:00:00"/>
    <n v="0.58666666899999997"/>
    <n v="1"/>
    <s v="DIVIDENDO"/>
    <x v="13"/>
    <n v="0.58666666899999997"/>
  </r>
  <r>
    <x v="26"/>
    <x v="3"/>
    <d v="2006-03-07T00:00:00"/>
    <n v="1.0449999999999999"/>
    <n v="1"/>
    <s v="DIVIDENDO"/>
    <x v="14"/>
    <n v="1.0449999999999999"/>
  </r>
  <r>
    <x v="26"/>
    <x v="3"/>
    <d v="2006-09-15T00:00:00"/>
    <n v="1.254"/>
    <n v="1"/>
    <s v="DIVIDENDO"/>
    <x v="14"/>
    <n v="1.254"/>
  </r>
  <r>
    <x v="27"/>
    <x v="0"/>
    <d v="2003-03-27T00:00:00"/>
    <n v="12.906248301"/>
    <n v="1000"/>
    <s v="JRS CAP PRÓPRIO"/>
    <x v="7"/>
    <n v="1.2906248301E-2"/>
  </r>
  <r>
    <x v="27"/>
    <x v="0"/>
    <d v="2003-08-25T00:00:00"/>
    <n v="8.3088917450000004"/>
    <n v="1000"/>
    <s v="JRS CAP PRÓPRIO"/>
    <x v="7"/>
    <n v="8.3088917449999997E-3"/>
  </r>
  <r>
    <x v="27"/>
    <x v="0"/>
    <d v="2004-03-04T00:00:00"/>
    <n v="8.7674208789999994"/>
    <n v="1000"/>
    <s v="JRS CAP PRÓPRIO"/>
    <x v="12"/>
    <n v="8.7674208789999993E-3"/>
  </r>
  <r>
    <x v="27"/>
    <x v="0"/>
    <d v="2004-08-12T00:00:00"/>
    <n v="9.0378494790000001"/>
    <n v="1000"/>
    <s v="JRS CAP PRÓPRIO"/>
    <x v="12"/>
    <n v="9.037849479E-3"/>
  </r>
  <r>
    <x v="27"/>
    <x v="0"/>
    <d v="2004-11-30T00:00:00"/>
    <n v="5.3123658200000001"/>
    <n v="1000"/>
    <s v="JRS CAP PRÓPRIO"/>
    <x v="12"/>
    <n v="5.3123658200000005E-3"/>
  </r>
  <r>
    <x v="27"/>
    <x v="0"/>
    <d v="2005-04-06T00:00:00"/>
    <n v="3.8251816449999998"/>
    <n v="1000"/>
    <s v="JRS CAP PRÓPRIO"/>
    <x v="13"/>
    <n v="3.825181645E-3"/>
  </r>
  <r>
    <x v="27"/>
    <x v="0"/>
    <d v="2005-04-29T00:00:00"/>
    <n v="19.275677954999999"/>
    <n v="1000"/>
    <s v="DIVIDENDO"/>
    <x v="13"/>
    <n v="1.9275677955000001E-2"/>
  </r>
  <r>
    <x v="27"/>
    <x v="0"/>
    <d v="2005-04-29T00:00:00"/>
    <n v="4.4453203459999999"/>
    <n v="1000"/>
    <s v="JRS CAP PRÓPRIO"/>
    <x v="13"/>
    <n v="4.4453203460000004E-3"/>
  </r>
  <r>
    <x v="27"/>
    <x v="0"/>
    <d v="2005-04-29T00:00:00"/>
    <n v="1.4817734490000001"/>
    <n v="1000"/>
    <s v="JRS CAP PRÓPRIO"/>
    <x v="13"/>
    <n v="1.481773449E-3"/>
  </r>
  <r>
    <x v="27"/>
    <x v="0"/>
    <d v="2005-05-31T00:00:00"/>
    <n v="1.4817734490000001"/>
    <n v="1000"/>
    <s v="JRS CAP PRÓPRIO"/>
    <x v="13"/>
    <n v="1.481773449E-3"/>
  </r>
  <r>
    <x v="27"/>
    <x v="0"/>
    <d v="2005-06-20T00:00:00"/>
    <n v="8.9145413710000003"/>
    <n v="1000"/>
    <s v="DIVIDENDO"/>
    <x v="13"/>
    <n v="8.9145413709999996E-3"/>
  </r>
  <r>
    <x v="27"/>
    <x v="0"/>
    <d v="2005-06-30T00:00:00"/>
    <n v="1.4817734490000001"/>
    <n v="1000"/>
    <s v="JRS CAP PRÓPRIO"/>
    <x v="13"/>
    <n v="1.481773449E-3"/>
  </r>
  <r>
    <x v="27"/>
    <x v="0"/>
    <d v="2005-07-29T00:00:00"/>
    <n v="1.4817734490000001"/>
    <n v="1000"/>
    <s v="JRS CAP PRÓPRIO"/>
    <x v="13"/>
    <n v="1.481773449E-3"/>
  </r>
  <r>
    <x v="27"/>
    <x v="0"/>
    <d v="2005-08-02T00:00:00"/>
    <n v="1.1863490969999999"/>
    <n v="1000"/>
    <s v="DIVIDENDO"/>
    <x v="13"/>
    <n v="1.186349097E-3"/>
  </r>
  <r>
    <x v="27"/>
    <x v="0"/>
    <d v="2005-08-29T00:00:00"/>
    <n v="2.8291646720000001"/>
    <n v="1000"/>
    <s v="DIVIDENDO"/>
    <x v="13"/>
    <n v="2.8291646720000002E-3"/>
  </r>
  <r>
    <x v="27"/>
    <x v="0"/>
    <d v="2005-08-31T00:00:00"/>
    <n v="1.4817734490000001"/>
    <n v="1000"/>
    <s v="JRS CAP PRÓPRIO"/>
    <x v="13"/>
    <n v="1.481773449E-3"/>
  </r>
  <r>
    <x v="27"/>
    <x v="0"/>
    <d v="2005-09-27T00:00:00"/>
    <n v="3.17808702"/>
    <n v="1000"/>
    <s v="DIVIDENDO"/>
    <x v="13"/>
    <n v="3.1780870199999999E-3"/>
  </r>
  <r>
    <x v="27"/>
    <x v="0"/>
    <d v="2005-09-30T00:00:00"/>
    <n v="1.4817734490000001"/>
    <n v="1000"/>
    <s v="JRS CAP PRÓPRIO"/>
    <x v="13"/>
    <n v="1.481773449E-3"/>
  </r>
  <r>
    <x v="27"/>
    <x v="0"/>
    <d v="2005-10-18T00:00:00"/>
    <n v="4.7925333520000004"/>
    <n v="1000"/>
    <s v="DIVIDENDO"/>
    <x v="13"/>
    <n v="4.7925333520000002E-3"/>
  </r>
  <r>
    <x v="27"/>
    <x v="0"/>
    <d v="2005-10-31T00:00:00"/>
    <n v="1.4817734490000001"/>
    <n v="1000"/>
    <s v="JRS CAP PRÓPRIO"/>
    <x v="13"/>
    <n v="1.481773449E-3"/>
  </r>
  <r>
    <x v="27"/>
    <x v="0"/>
    <d v="2005-11-22T00:00:00"/>
    <n v="2.0621001369999998"/>
    <n v="1000"/>
    <s v="DIVIDENDO"/>
    <x v="13"/>
    <n v="2.0621001369999998E-3"/>
  </r>
  <r>
    <x v="27"/>
    <x v="0"/>
    <d v="2005-11-30T00:00:00"/>
    <n v="1.4817734490000001"/>
    <n v="1000"/>
    <s v="JRS CAP PRÓPRIO"/>
    <x v="13"/>
    <n v="1.481773449E-3"/>
  </r>
  <r>
    <x v="27"/>
    <x v="0"/>
    <d v="2005-11-30T00:00:00"/>
    <n v="1.4817734490000001"/>
    <n v="1000"/>
    <s v="JRS CAP PRÓPRIO"/>
    <x v="13"/>
    <n v="1.481773449E-3"/>
  </r>
  <r>
    <x v="27"/>
    <x v="0"/>
    <d v="2005-12-09T00:00:00"/>
    <n v="12.357700339999999"/>
    <n v="1000"/>
    <s v="DIVIDENDO"/>
    <x v="13"/>
    <n v="1.235770034E-2"/>
  </r>
  <r>
    <x v="27"/>
    <x v="0"/>
    <d v="2005-12-09T00:00:00"/>
    <n v="2.369094123"/>
    <n v="1000"/>
    <s v="JRS CAP PRÓPRIO"/>
    <x v="13"/>
    <n v="2.3690941229999999E-3"/>
  </r>
  <r>
    <x v="27"/>
    <x v="0"/>
    <d v="2006-03-06T00:00:00"/>
    <n v="5.8529984229999998"/>
    <n v="1000"/>
    <s v="DIVIDENDO"/>
    <x v="14"/>
    <n v="5.8529984229999995E-3"/>
  </r>
  <r>
    <x v="27"/>
    <x v="0"/>
    <d v="2006-03-06T00:00:00"/>
    <n v="2.697582213"/>
    <n v="1000"/>
    <s v="JRS CAP PRÓPRIO"/>
    <x v="14"/>
    <n v="2.697582213E-3"/>
  </r>
  <r>
    <x v="27"/>
    <x v="0"/>
    <d v="2006-03-31T00:00:00"/>
    <n v="1.348791107"/>
    <n v="1000"/>
    <s v="JRS CAP PRÓPRIO"/>
    <x v="14"/>
    <n v="1.348791107E-3"/>
  </r>
  <r>
    <x v="27"/>
    <x v="0"/>
    <d v="2006-04-28T00:00:00"/>
    <n v="1.348791107"/>
    <n v="1000"/>
    <s v="JRS CAP PRÓPRIO"/>
    <x v="14"/>
    <n v="1.348791107E-3"/>
  </r>
  <r>
    <x v="27"/>
    <x v="0"/>
    <d v="2006-05-15T00:00:00"/>
    <n v="7.7073450330000002"/>
    <n v="1000"/>
    <s v="DIVIDENDO"/>
    <x v="14"/>
    <n v="7.7073450330000003E-3"/>
  </r>
  <r>
    <x v="27"/>
    <x v="0"/>
    <d v="2006-05-15T00:00:00"/>
    <n v="1.225861082"/>
    <n v="1000"/>
    <s v="JRS CAP PRÓPRIO"/>
    <x v="14"/>
    <n v="1.2258610820000001E-3"/>
  </r>
  <r>
    <x v="27"/>
    <x v="0"/>
    <d v="2006-06-30T00:00:00"/>
    <n v="1.225861082"/>
    <n v="1000"/>
    <s v="JRS CAP PRÓPRIO"/>
    <x v="14"/>
    <n v="1.2258610820000001E-3"/>
  </r>
  <r>
    <x v="27"/>
    <x v="0"/>
    <d v="2006-06-30T00:00:00"/>
    <n v="2.76575163"/>
    <n v="1000"/>
    <s v="DIVIDENDO"/>
    <x v="14"/>
    <n v="2.76575163E-3"/>
  </r>
  <r>
    <x v="27"/>
    <x v="0"/>
    <d v="2006-07-20T00:00:00"/>
    <n v="11.319194222"/>
    <n v="1000"/>
    <s v="DIVIDENDO"/>
    <x v="14"/>
    <n v="1.1319194221999999E-2"/>
  </r>
  <r>
    <x v="27"/>
    <x v="0"/>
    <d v="2006-07-31T00:00:00"/>
    <n v="1.225861082"/>
    <n v="1000"/>
    <s v="JRS CAP PRÓPRIO"/>
    <x v="14"/>
    <n v="1.2258610820000001E-3"/>
  </r>
  <r>
    <x v="27"/>
    <x v="0"/>
    <d v="2006-08-14T00:00:00"/>
    <n v="5.3108815920000003"/>
    <n v="1000"/>
    <s v="DIVIDENDO"/>
    <x v="14"/>
    <n v="5.3108815920000002E-3"/>
  </r>
  <r>
    <x v="27"/>
    <x v="0"/>
    <d v="2006-08-14T00:00:00"/>
    <n v="1.0366523919999999"/>
    <n v="1000"/>
    <s v="JRS CAP PRÓPRIO"/>
    <x v="14"/>
    <n v="1.0366523919999998E-3"/>
  </r>
  <r>
    <x v="27"/>
    <x v="0"/>
    <d v="2006-09-15T00:00:00"/>
    <n v="12.638902166999999"/>
    <n v="1000"/>
    <s v="DIVIDENDO"/>
    <x v="14"/>
    <n v="1.2638902166999999E-2"/>
  </r>
  <r>
    <x v="27"/>
    <x v="0"/>
    <d v="2006-09-29T00:00:00"/>
    <n v="1.131256737"/>
    <n v="1000"/>
    <s v="JRS CAP PRÓPRIO"/>
    <x v="14"/>
    <n v="1.1312567370000001E-3"/>
  </r>
  <r>
    <x v="27"/>
    <x v="0"/>
    <d v="2006-10-16T00:00:00"/>
    <n v="34.509061439"/>
    <n v="1000"/>
    <s v="DIVIDENDO"/>
    <x v="14"/>
    <n v="3.4509061438999997E-2"/>
  </r>
  <r>
    <x v="27"/>
    <x v="0"/>
    <d v="2006-10-31T00:00:00"/>
    <n v="1.0361265580000001"/>
    <n v="1000"/>
    <s v="JRS CAP PRÓPRIO"/>
    <x v="14"/>
    <n v="1.036126558E-3"/>
  </r>
  <r>
    <x v="27"/>
    <x v="0"/>
    <d v="2006-11-17T00:00:00"/>
    <n v="2.1212159810000002"/>
    <n v="1000"/>
    <s v="DIVIDENDO"/>
    <x v="14"/>
    <n v="2.1212159810000001E-3"/>
  </r>
  <r>
    <x v="27"/>
    <x v="0"/>
    <d v="2006-11-30T00:00:00"/>
    <n v="1.0361265580000001"/>
    <n v="1000"/>
    <s v="JRS CAP PRÓPRIO"/>
    <x v="14"/>
    <n v="1.036126558E-3"/>
  </r>
  <r>
    <x v="27"/>
    <x v="0"/>
    <d v="2006-12-28T00:00:00"/>
    <n v="1.0361265580000001"/>
    <n v="1000"/>
    <s v="JRS CAP PRÓPRIO"/>
    <x v="14"/>
    <n v="1.036126558E-3"/>
  </r>
  <r>
    <x v="27"/>
    <x v="0"/>
    <d v="2008-02-01T00:00:00"/>
    <n v="0.42806971999999999"/>
    <n v="1"/>
    <s v="JRS CAP PRÓPRIO"/>
    <x v="1"/>
    <n v="0.42806971999999999"/>
  </r>
  <r>
    <x v="27"/>
    <x v="0"/>
    <d v="2008-04-30T00:00:00"/>
    <n v="0.166414961"/>
    <n v="1"/>
    <s v="DIVIDENDO"/>
    <x v="1"/>
    <n v="0.166414961"/>
  </r>
  <r>
    <x v="27"/>
    <x v="0"/>
    <d v="2008-07-09T00:00:00"/>
    <n v="0.30035750700000002"/>
    <n v="1"/>
    <s v="JRS CAP PRÓPRIO"/>
    <x v="1"/>
    <n v="0.30035750700000002"/>
  </r>
  <r>
    <x v="27"/>
    <x v="0"/>
    <d v="2008-12-23T00:00:00"/>
    <n v="0.30366638600000001"/>
    <n v="1"/>
    <s v="JRS CAP PRÓPRIO"/>
    <x v="1"/>
    <n v="0.30366638600000001"/>
  </r>
  <r>
    <x v="27"/>
    <x v="0"/>
    <d v="2009-02-13T00:00:00"/>
    <n v="0.42071820700000001"/>
    <n v="1"/>
    <s v="DIVIDENDO"/>
    <x v="2"/>
    <n v="0.42071820700000001"/>
  </r>
  <r>
    <x v="27"/>
    <x v="0"/>
    <d v="2009-06-26T00:00:00"/>
    <n v="0.36261556700000003"/>
    <n v="1"/>
    <s v="JRS CAP PRÓPRIO"/>
    <x v="2"/>
    <n v="0.36261556700000003"/>
  </r>
  <r>
    <x v="27"/>
    <x v="0"/>
    <d v="2009-08-21T00:00:00"/>
    <n v="0.30231383099999998"/>
    <n v="1"/>
    <s v="DIVIDENDO"/>
    <x v="2"/>
    <n v="0.30231383099999998"/>
  </r>
  <r>
    <x v="27"/>
    <x v="0"/>
    <d v="2009-11-09T00:00:00"/>
    <n v="0.35047771599999999"/>
    <n v="1"/>
    <s v="JRS CAP PRÓPRIO"/>
    <x v="2"/>
    <n v="0.35047771599999999"/>
  </r>
  <r>
    <x v="27"/>
    <x v="0"/>
    <d v="2010-03-08T00:00:00"/>
    <n v="0.96547391500000002"/>
    <n v="1"/>
    <s v="DIVIDENDO"/>
    <x v="3"/>
    <n v="0.96547391500000002"/>
  </r>
  <r>
    <x v="27"/>
    <x v="0"/>
    <d v="2010-06-16T00:00:00"/>
    <n v="0.39409775200000002"/>
    <n v="1"/>
    <s v="JRS CAP PRÓPRIO"/>
    <x v="3"/>
    <n v="0.39409775200000002"/>
  </r>
  <r>
    <x v="27"/>
    <x v="0"/>
    <d v="2010-07-29T00:00:00"/>
    <n v="0.18258645100000001"/>
    <n v="1"/>
    <s v="DIVIDENDO"/>
    <x v="3"/>
    <n v="0.18258645100000001"/>
  </r>
  <r>
    <x v="27"/>
    <x v="0"/>
    <d v="2010-11-24T00:00:00"/>
    <n v="0.40064499199999998"/>
    <n v="1"/>
    <s v="JRS CAP PRÓPRIO"/>
    <x v="3"/>
    <n v="0.40064499199999998"/>
  </r>
  <r>
    <x v="27"/>
    <x v="0"/>
    <d v="2011-02-25T00:00:00"/>
    <n v="1.2949925410000001"/>
    <n v="1"/>
    <s v="DIVIDENDO"/>
    <x v="4"/>
    <n v="1.2949925410000001"/>
  </r>
  <r>
    <x v="27"/>
    <x v="0"/>
    <d v="2011-05-27T00:00:00"/>
    <n v="0.47030969500000003"/>
    <n v="1"/>
    <s v="JRS CAP PRÓPRIO"/>
    <x v="4"/>
    <n v="0.47030969500000003"/>
  </r>
  <r>
    <x v="27"/>
    <x v="0"/>
    <d v="2011-08-26T00:00:00"/>
    <n v="1.4003512380000001"/>
    <n v="1"/>
    <s v="DIVIDENDO"/>
    <x v="4"/>
    <n v="1.4003512380000001"/>
  </r>
  <r>
    <x v="27"/>
    <x v="0"/>
    <d v="2011-12-02T00:00:00"/>
    <n v="0.47812306199999999"/>
    <n v="1"/>
    <s v="JRS CAP PRÓPRIO"/>
    <x v="4"/>
    <n v="0.47812306199999999"/>
  </r>
  <r>
    <x v="27"/>
    <x v="0"/>
    <d v="2012-02-27T00:00:00"/>
    <n v="0.94444118300000002"/>
    <n v="1"/>
    <s v="DIVIDENDO"/>
    <x v="5"/>
    <n v="0.94444118300000002"/>
  </r>
  <r>
    <x v="27"/>
    <x v="0"/>
    <d v="2012-02-27T00:00:00"/>
    <n v="2.2506643510000002"/>
    <n v="1"/>
    <s v="DIVIDENDO"/>
    <x v="5"/>
    <n v="2.2506643510000002"/>
  </r>
  <r>
    <x v="27"/>
    <x v="0"/>
    <d v="2012-06-12T00:00:00"/>
    <n v="0.54338352199999995"/>
    <n v="1"/>
    <s v="JRS CAP PRÓPRIO"/>
    <x v="5"/>
    <n v="0.54338352199999995"/>
  </r>
  <r>
    <x v="27"/>
    <x v="0"/>
    <d v="2012-08-13T00:00:00"/>
    <n v="1.170304563"/>
    <n v="1"/>
    <s v="DIVIDENDO"/>
    <x v="5"/>
    <n v="1.170304563"/>
  </r>
  <r>
    <x v="27"/>
    <x v="0"/>
    <d v="2012-11-26T00:00:00"/>
    <n v="0.50468964000000005"/>
    <n v="1"/>
    <s v="JRS CAP PRÓPRIO"/>
    <x v="5"/>
    <n v="0.50468964000000005"/>
  </r>
  <r>
    <x v="27"/>
    <x v="0"/>
    <d v="2013-02-22T00:00:00"/>
    <n v="0.83997221799999999"/>
    <n v="1"/>
    <s v="DIVIDENDO"/>
    <x v="6"/>
    <n v="0.83997221799999999"/>
  </r>
  <r>
    <x v="27"/>
    <x v="0"/>
    <d v="2013-02-22T00:00:00"/>
    <n v="1.8880453800000001"/>
    <n v="1"/>
    <s v="DIVIDENDO"/>
    <x v="6"/>
    <n v="1.8880453800000001"/>
  </r>
  <r>
    <x v="27"/>
    <x v="0"/>
    <d v="2013-06-27T00:00:00"/>
    <n v="0.52612767500000002"/>
    <n v="1"/>
    <s v="JRS CAP PRÓPRIO"/>
    <x v="6"/>
    <n v="0.52612767500000002"/>
  </r>
  <r>
    <x v="27"/>
    <x v="0"/>
    <d v="2013-08-14T00:00:00"/>
    <n v="0.17251518699999999"/>
    <n v="1"/>
    <s v="DIVIDENDO"/>
    <x v="6"/>
    <n v="0.17251518699999999"/>
  </r>
  <r>
    <x v="27"/>
    <x v="0"/>
    <d v="2013-12-20T00:00:00"/>
    <n v="0.53486504899999998"/>
    <n v="1"/>
    <s v="JRS CAP PRÓPRIO"/>
    <x v="6"/>
    <n v="0.53486504899999998"/>
  </r>
  <r>
    <x v="27"/>
    <x v="0"/>
    <d v="2014-02-20T00:00:00"/>
    <n v="0.190827738"/>
    <n v="1"/>
    <s v="DIVIDENDO"/>
    <x v="18"/>
    <n v="0.190827738"/>
  </r>
  <r>
    <x v="27"/>
    <x v="1"/>
    <d v="2003-03-27T00:00:00"/>
    <n v="12.906248301"/>
    <n v="1000"/>
    <s v="JRS CAP PRÓPRIO"/>
    <x v="7"/>
    <n v="1.2906248301E-2"/>
  </r>
  <r>
    <x v="27"/>
    <x v="1"/>
    <d v="2003-08-25T00:00:00"/>
    <n v="8.3088917450000004"/>
    <n v="1000"/>
    <s v="JRS CAP PRÓPRIO"/>
    <x v="7"/>
    <n v="8.3088917449999997E-3"/>
  </r>
  <r>
    <x v="27"/>
    <x v="1"/>
    <d v="2004-03-04T00:00:00"/>
    <n v="8.7674208789999994"/>
    <n v="1000"/>
    <s v="JRS CAP PRÓPRIO"/>
    <x v="12"/>
    <n v="8.7674208789999993E-3"/>
  </r>
  <r>
    <x v="27"/>
    <x v="1"/>
    <d v="2004-08-12T00:00:00"/>
    <n v="9.0378494790000001"/>
    <n v="1000"/>
    <s v="JRS CAP PRÓPRIO"/>
    <x v="12"/>
    <n v="9.037849479E-3"/>
  </r>
  <r>
    <x v="27"/>
    <x v="1"/>
    <d v="2004-11-30T00:00:00"/>
    <n v="5.3123658200000001"/>
    <n v="1000"/>
    <s v="JRS CAP PRÓPRIO"/>
    <x v="12"/>
    <n v="5.3123658200000005E-3"/>
  </r>
  <r>
    <x v="27"/>
    <x v="1"/>
    <d v="2005-04-06T00:00:00"/>
    <n v="3.8251816449999998"/>
    <n v="1000"/>
    <s v="JRS CAP PRÓPRIO"/>
    <x v="13"/>
    <n v="3.825181645E-3"/>
  </r>
  <r>
    <x v="27"/>
    <x v="1"/>
    <d v="2005-04-29T00:00:00"/>
    <n v="21.203245750000001"/>
    <n v="1000"/>
    <s v="DIVIDENDO"/>
    <x v="13"/>
    <n v="2.1203245750000002E-2"/>
  </r>
  <r>
    <x v="27"/>
    <x v="1"/>
    <d v="2005-04-29T00:00:00"/>
    <n v="4.4453203459999999"/>
    <n v="1000"/>
    <s v="JRS CAP PRÓPRIO"/>
    <x v="13"/>
    <n v="4.4453203460000004E-3"/>
  </r>
  <r>
    <x v="27"/>
    <x v="1"/>
    <d v="2005-04-29T00:00:00"/>
    <n v="1.4817734490000001"/>
    <n v="1000"/>
    <s v="JRS CAP PRÓPRIO"/>
    <x v="13"/>
    <n v="1.481773449E-3"/>
  </r>
  <r>
    <x v="27"/>
    <x v="1"/>
    <d v="2005-05-31T00:00:00"/>
    <n v="1.4817734490000001"/>
    <n v="1000"/>
    <s v="JRS CAP PRÓPRIO"/>
    <x v="13"/>
    <n v="1.481773449E-3"/>
  </r>
  <r>
    <x v="27"/>
    <x v="1"/>
    <d v="2005-06-20T00:00:00"/>
    <n v="9.8059955080000005"/>
    <n v="1000"/>
    <s v="DIVIDENDO"/>
    <x v="13"/>
    <n v="9.8059955080000011E-3"/>
  </r>
  <r>
    <x v="27"/>
    <x v="1"/>
    <d v="2005-06-30T00:00:00"/>
    <n v="1.4817734490000001"/>
    <n v="1000"/>
    <s v="JRS CAP PRÓPRIO"/>
    <x v="13"/>
    <n v="1.481773449E-3"/>
  </r>
  <r>
    <x v="27"/>
    <x v="1"/>
    <d v="2005-07-29T00:00:00"/>
    <n v="1.4817734490000001"/>
    <n v="1000"/>
    <s v="JRS CAP PRÓPRIO"/>
    <x v="13"/>
    <n v="1.481773449E-3"/>
  </r>
  <r>
    <x v="27"/>
    <x v="1"/>
    <d v="2005-08-02T00:00:00"/>
    <n v="1.304984006"/>
    <n v="1000"/>
    <s v="DIVIDENDO"/>
    <x v="13"/>
    <n v="1.3049840059999999E-3"/>
  </r>
  <r>
    <x v="27"/>
    <x v="1"/>
    <d v="2005-08-29T00:00:00"/>
    <n v="3.1120811389999998"/>
    <n v="1000"/>
    <s v="DIVIDENDO"/>
    <x v="13"/>
    <n v="3.1120811389999999E-3"/>
  </r>
  <r>
    <x v="27"/>
    <x v="1"/>
    <d v="2005-08-31T00:00:00"/>
    <n v="1.4817734490000001"/>
    <n v="1000"/>
    <s v="JRS CAP PRÓPRIO"/>
    <x v="13"/>
    <n v="1.481773449E-3"/>
  </r>
  <r>
    <x v="27"/>
    <x v="1"/>
    <d v="2005-09-27T00:00:00"/>
    <n v="3.4958957229999998"/>
    <n v="1000"/>
    <s v="DIVIDENDO"/>
    <x v="13"/>
    <n v="3.4958957229999999E-3"/>
  </r>
  <r>
    <x v="27"/>
    <x v="1"/>
    <d v="2005-09-30T00:00:00"/>
    <n v="1.4817734490000001"/>
    <n v="1000"/>
    <s v="JRS CAP PRÓPRIO"/>
    <x v="13"/>
    <n v="1.481773449E-3"/>
  </r>
  <r>
    <x v="27"/>
    <x v="1"/>
    <d v="2005-10-18T00:00:00"/>
    <n v="5.2717866869999996"/>
    <n v="1000"/>
    <s v="DIVIDENDO"/>
    <x v="13"/>
    <n v="5.271786687E-3"/>
  </r>
  <r>
    <x v="27"/>
    <x v="1"/>
    <d v="2005-10-31T00:00:00"/>
    <n v="1.4817734490000001"/>
    <n v="1000"/>
    <s v="JRS CAP PRÓPRIO"/>
    <x v="13"/>
    <n v="1.481773449E-3"/>
  </r>
  <r>
    <x v="27"/>
    <x v="1"/>
    <d v="2005-11-22T00:00:00"/>
    <n v="2.2683101510000001"/>
    <n v="1000"/>
    <s v="DIVIDENDO"/>
    <x v="13"/>
    <n v="2.2683101510000002E-3"/>
  </r>
  <r>
    <x v="27"/>
    <x v="1"/>
    <d v="2005-11-30T00:00:00"/>
    <n v="1.4817734490000001"/>
    <n v="1000"/>
    <s v="JRS CAP PRÓPRIO"/>
    <x v="13"/>
    <n v="1.481773449E-3"/>
  </r>
  <r>
    <x v="27"/>
    <x v="1"/>
    <d v="2005-11-30T00:00:00"/>
    <n v="1.4817734490000001"/>
    <n v="1000"/>
    <s v="JRS CAP PRÓPRIO"/>
    <x v="13"/>
    <n v="1.481773449E-3"/>
  </r>
  <r>
    <x v="27"/>
    <x v="1"/>
    <d v="2005-12-09T00:00:00"/>
    <n v="13.593470374000001"/>
    <n v="1000"/>
    <s v="DIVIDENDO"/>
    <x v="13"/>
    <n v="1.3593470374000001E-2"/>
  </r>
  <r>
    <x v="27"/>
    <x v="1"/>
    <d v="2005-12-09T00:00:00"/>
    <n v="2.369094123"/>
    <n v="1000"/>
    <s v="JRS CAP PRÓPRIO"/>
    <x v="13"/>
    <n v="2.3690941229999999E-3"/>
  </r>
  <r>
    <x v="27"/>
    <x v="1"/>
    <d v="2006-03-06T00:00:00"/>
    <n v="6.4382982660000003"/>
    <n v="1000"/>
    <s v="DIVIDENDO"/>
    <x v="14"/>
    <n v="6.4382982660000001E-3"/>
  </r>
  <r>
    <x v="27"/>
    <x v="1"/>
    <d v="2006-03-06T00:00:00"/>
    <n v="2.967340434"/>
    <n v="1000"/>
    <s v="JRS CAP PRÓPRIO"/>
    <x v="14"/>
    <n v="2.9673404340000002E-3"/>
  </r>
  <r>
    <x v="27"/>
    <x v="1"/>
    <d v="2006-03-31T00:00:00"/>
    <n v="1.483670217"/>
    <n v="1000"/>
    <s v="JRS CAP PRÓPRIO"/>
    <x v="14"/>
    <n v="1.4836702170000001E-3"/>
  </r>
  <r>
    <x v="27"/>
    <x v="1"/>
    <d v="2006-04-28T00:00:00"/>
    <n v="1.483670217"/>
    <n v="1000"/>
    <s v="JRS CAP PRÓPRIO"/>
    <x v="14"/>
    <n v="1.4836702170000001E-3"/>
  </r>
  <r>
    <x v="27"/>
    <x v="1"/>
    <d v="2006-05-15T00:00:00"/>
    <n v="8.4780795359999992"/>
    <n v="1000"/>
    <s v="DIVIDENDO"/>
    <x v="14"/>
    <n v="8.4780795359999991E-3"/>
  </r>
  <r>
    <x v="27"/>
    <x v="1"/>
    <d v="2006-05-15T00:00:00"/>
    <n v="1.3484471899999999"/>
    <n v="1000"/>
    <s v="JRS CAP PRÓPRIO"/>
    <x v="14"/>
    <n v="1.3484471899999999E-3"/>
  </r>
  <r>
    <x v="27"/>
    <x v="1"/>
    <d v="2006-06-30T00:00:00"/>
    <n v="1.3484471899999999"/>
    <n v="1000"/>
    <s v="JRS CAP PRÓPRIO"/>
    <x v="14"/>
    <n v="1.3484471899999999E-3"/>
  </r>
  <r>
    <x v="27"/>
    <x v="1"/>
    <d v="2006-06-30T00:00:00"/>
    <n v="3.042326793"/>
    <n v="1000"/>
    <s v="DIVIDENDO"/>
    <x v="14"/>
    <n v="3.042326793E-3"/>
  </r>
  <r>
    <x v="27"/>
    <x v="1"/>
    <d v="2006-07-20T00:00:00"/>
    <n v="12.451113643999999"/>
    <n v="1000"/>
    <s v="DIVIDENDO"/>
    <x v="14"/>
    <n v="1.2451113643999999E-2"/>
  </r>
  <r>
    <x v="27"/>
    <x v="1"/>
    <d v="2006-07-31T00:00:00"/>
    <n v="1.3484471899999999"/>
    <n v="1000"/>
    <s v="JRS CAP PRÓPRIO"/>
    <x v="14"/>
    <n v="1.3484471899999999E-3"/>
  </r>
  <r>
    <x v="27"/>
    <x v="1"/>
    <d v="2006-08-14T00:00:00"/>
    <n v="5.8419697509999997"/>
    <n v="1000"/>
    <s v="DIVIDENDO"/>
    <x v="14"/>
    <n v="5.8419697509999998E-3"/>
  </r>
  <r>
    <x v="27"/>
    <x v="1"/>
    <d v="2006-08-14T00:00:00"/>
    <n v="1.1403176310000001"/>
    <n v="1000"/>
    <s v="JRS CAP PRÓPRIO"/>
    <x v="14"/>
    <n v="1.1403176310000001E-3"/>
  </r>
  <r>
    <x v="27"/>
    <x v="1"/>
    <d v="2006-09-15T00:00:00"/>
    <n v="13.902792384"/>
    <n v="1000"/>
    <s v="DIVIDENDO"/>
    <x v="14"/>
    <n v="1.3902792383999999E-2"/>
  </r>
  <r>
    <x v="27"/>
    <x v="1"/>
    <d v="2006-09-29T00:00:00"/>
    <n v="1.2443824109999999"/>
    <n v="1000"/>
    <s v="JRS CAP PRÓPRIO"/>
    <x v="14"/>
    <n v="1.2443824109999999E-3"/>
  </r>
  <r>
    <x v="27"/>
    <x v="1"/>
    <d v="2006-10-16T00:00:00"/>
    <n v="37.959967581999997"/>
    <n v="1000"/>
    <s v="DIVIDENDO"/>
    <x v="14"/>
    <n v="3.7959967581999994E-2"/>
  </r>
  <r>
    <x v="27"/>
    <x v="1"/>
    <d v="2006-10-31T00:00:00"/>
    <n v="1.139739214"/>
    <n v="1000"/>
    <s v="JRS CAP PRÓPRIO"/>
    <x v="14"/>
    <n v="1.1397392140000001E-3"/>
  </r>
  <r>
    <x v="27"/>
    <x v="1"/>
    <d v="2006-11-17T00:00:00"/>
    <n v="2.3333375790000002"/>
    <n v="1000"/>
    <s v="DIVIDENDO"/>
    <x v="14"/>
    <n v="2.3333375790000003E-3"/>
  </r>
  <r>
    <x v="27"/>
    <x v="1"/>
    <d v="2006-11-30T00:00:00"/>
    <n v="1.139739214"/>
    <n v="1000"/>
    <s v="JRS CAP PRÓPRIO"/>
    <x v="14"/>
    <n v="1.1397392140000001E-3"/>
  </r>
  <r>
    <x v="27"/>
    <x v="1"/>
    <d v="2006-12-28T00:00:00"/>
    <n v="1.139739214"/>
    <n v="1000"/>
    <s v="JRS CAP PRÓPRIO"/>
    <x v="14"/>
    <n v="1.1397392140000001E-3"/>
  </r>
  <r>
    <x v="27"/>
    <x v="1"/>
    <d v="2008-02-01T00:00:00"/>
    <n v="0.47087669199999999"/>
    <n v="1"/>
    <s v="JRS CAP PRÓPRIO"/>
    <x v="1"/>
    <n v="0.47087669199999999"/>
  </r>
  <r>
    <x v="27"/>
    <x v="1"/>
    <d v="2008-04-30T00:00:00"/>
    <n v="0.18305645700000001"/>
    <n v="1"/>
    <s v="DIVIDENDO"/>
    <x v="1"/>
    <n v="0.18305645700000001"/>
  </r>
  <r>
    <x v="27"/>
    <x v="1"/>
    <d v="2008-07-09T00:00:00"/>
    <n v="0.33039325800000002"/>
    <n v="1"/>
    <s v="JRS CAP PRÓPRIO"/>
    <x v="1"/>
    <n v="0.33039325800000002"/>
  </r>
  <r>
    <x v="27"/>
    <x v="1"/>
    <d v="2008-12-23T00:00:00"/>
    <n v="0.33403302400000001"/>
    <n v="1"/>
    <s v="JRS CAP PRÓPRIO"/>
    <x v="1"/>
    <n v="0.33403302400000001"/>
  </r>
  <r>
    <x v="27"/>
    <x v="1"/>
    <d v="2009-02-13T00:00:00"/>
    <n v="0.46279002800000002"/>
    <n v="1"/>
    <s v="DIVIDENDO"/>
    <x v="2"/>
    <n v="0.46279002800000002"/>
  </r>
  <r>
    <x v="27"/>
    <x v="1"/>
    <d v="2009-06-26T00:00:00"/>
    <n v="0.39887712400000003"/>
    <n v="1"/>
    <s v="JRS CAP PRÓPRIO"/>
    <x v="2"/>
    <n v="0.39887712400000003"/>
  </r>
  <r>
    <x v="27"/>
    <x v="1"/>
    <d v="2009-08-21T00:00:00"/>
    <n v="0.33254521399999998"/>
    <n v="1"/>
    <s v="DIVIDENDO"/>
    <x v="2"/>
    <n v="0.33254521399999998"/>
  </r>
  <r>
    <x v="27"/>
    <x v="1"/>
    <d v="2009-11-09T00:00:00"/>
    <n v="0.385525487"/>
    <n v="1"/>
    <s v="JRS CAP PRÓPRIO"/>
    <x v="2"/>
    <n v="0.385525487"/>
  </r>
  <r>
    <x v="27"/>
    <x v="1"/>
    <d v="2010-03-08T00:00:00"/>
    <n v="1.0620213060000001"/>
    <n v="1"/>
    <s v="DIVIDENDO"/>
    <x v="3"/>
    <n v="1.0620213060000001"/>
  </r>
  <r>
    <x v="27"/>
    <x v="1"/>
    <d v="2010-06-16T00:00:00"/>
    <n v="0.433507527"/>
    <n v="1"/>
    <s v="JRS CAP PRÓPRIO"/>
    <x v="3"/>
    <n v="0.433507527"/>
  </r>
  <r>
    <x v="27"/>
    <x v="1"/>
    <d v="2010-07-29T00:00:00"/>
    <n v="0.200845096"/>
    <n v="1"/>
    <s v="DIVIDENDO"/>
    <x v="3"/>
    <n v="0.200845096"/>
  </r>
  <r>
    <x v="27"/>
    <x v="1"/>
    <d v="2010-11-24T00:00:00"/>
    <n v="0.44070949100000001"/>
    <n v="1"/>
    <s v="JRS CAP PRÓPRIO"/>
    <x v="3"/>
    <n v="0.44070949100000001"/>
  </r>
  <r>
    <x v="27"/>
    <x v="1"/>
    <d v="2011-02-25T00:00:00"/>
    <n v="1.424491795"/>
    <n v="1"/>
    <s v="DIVIDENDO"/>
    <x v="4"/>
    <n v="1.424491795"/>
  </r>
  <r>
    <x v="27"/>
    <x v="1"/>
    <d v="2011-05-27T00:00:00"/>
    <n v="0.51734066400000001"/>
    <n v="1"/>
    <s v="JRS CAP PRÓPRIO"/>
    <x v="4"/>
    <n v="0.51734066400000001"/>
  </r>
  <r>
    <x v="27"/>
    <x v="1"/>
    <d v="2011-08-26T00:00:00"/>
    <n v="1.540386362"/>
    <n v="1"/>
    <s v="DIVIDENDO"/>
    <x v="4"/>
    <n v="1.540386362"/>
  </r>
  <r>
    <x v="27"/>
    <x v="1"/>
    <d v="2011-12-02T00:00:00"/>
    <n v="0.52593536799999996"/>
    <n v="1"/>
    <s v="JRS CAP PRÓPRIO"/>
    <x v="4"/>
    <n v="0.52593536799999996"/>
  </r>
  <r>
    <x v="27"/>
    <x v="1"/>
    <d v="2012-02-27T00:00:00"/>
    <n v="1.0388853010000001"/>
    <n v="1"/>
    <s v="DIVIDENDO"/>
    <x v="5"/>
    <n v="1.0388853010000001"/>
  </r>
  <r>
    <x v="27"/>
    <x v="1"/>
    <d v="2012-02-27T00:00:00"/>
    <n v="2.4757307860000002"/>
    <n v="1"/>
    <s v="DIVIDENDO"/>
    <x v="5"/>
    <n v="2.4757307860000002"/>
  </r>
  <r>
    <x v="27"/>
    <x v="1"/>
    <d v="2012-06-12T00:00:00"/>
    <n v="0.59772187399999999"/>
    <n v="1"/>
    <s v="JRS CAP PRÓPRIO"/>
    <x v="5"/>
    <n v="0.59772187399999999"/>
  </r>
  <r>
    <x v="27"/>
    <x v="1"/>
    <d v="2012-08-13T00:00:00"/>
    <n v="1.28733502"/>
    <n v="1"/>
    <s v="DIVIDENDO"/>
    <x v="5"/>
    <n v="1.28733502"/>
  </r>
  <r>
    <x v="27"/>
    <x v="1"/>
    <d v="2012-11-26T00:00:00"/>
    <n v="0.55515860400000006"/>
    <n v="1"/>
    <s v="JRS CAP PRÓPRIO"/>
    <x v="5"/>
    <n v="0.55515860400000006"/>
  </r>
  <r>
    <x v="27"/>
    <x v="1"/>
    <d v="2013-02-22T00:00:00"/>
    <n v="0.92396944000000003"/>
    <n v="1"/>
    <s v="DIVIDENDO"/>
    <x v="6"/>
    <n v="0.92396944000000003"/>
  </r>
  <r>
    <x v="27"/>
    <x v="1"/>
    <d v="2013-02-22T00:00:00"/>
    <n v="2.0768499180000002"/>
    <n v="1"/>
    <s v="DIVIDENDO"/>
    <x v="6"/>
    <n v="2.0768499180000002"/>
  </r>
  <r>
    <x v="27"/>
    <x v="1"/>
    <d v="2013-06-27T00:00:00"/>
    <n v="0.57874044300000005"/>
    <n v="1"/>
    <s v="JRS CAP PRÓPRIO"/>
    <x v="6"/>
    <n v="0.57874044300000005"/>
  </r>
  <r>
    <x v="27"/>
    <x v="1"/>
    <d v="2013-08-14T00:00:00"/>
    <n v="0.18976670600000001"/>
    <n v="1"/>
    <s v="DIVIDENDO"/>
    <x v="6"/>
    <n v="0.18976670600000001"/>
  </r>
  <r>
    <x v="27"/>
    <x v="1"/>
    <d v="2013-12-20T00:00:00"/>
    <n v="0.58835155400000005"/>
    <n v="1"/>
    <s v="JRS CAP PRÓPRIO"/>
    <x v="6"/>
    <n v="0.58835155400000005"/>
  </r>
  <r>
    <x v="27"/>
    <x v="1"/>
    <d v="2014-02-20T00:00:00"/>
    <n v="0.20991051199999999"/>
    <n v="1"/>
    <s v="DIVIDENDO"/>
    <x v="18"/>
    <n v="0.20991051199999999"/>
  </r>
  <r>
    <x v="28"/>
    <x v="0"/>
    <d v="2000-04-28T00:00:00"/>
    <n v="4.6892499999999997E-4"/>
    <n v="1"/>
    <s v="DIVIDENDO"/>
    <x v="9"/>
    <n v="4.6892499999999997E-4"/>
  </r>
  <r>
    <x v="28"/>
    <x v="0"/>
    <d v="2001-04-30T00:00:00"/>
    <n v="1.416881E-3"/>
    <n v="1"/>
    <s v="DIVIDENDO"/>
    <x v="10"/>
    <n v="1.416881E-3"/>
  </r>
  <r>
    <x v="28"/>
    <x v="0"/>
    <d v="2001-12-28T00:00:00"/>
    <n v="1.640114E-3"/>
    <n v="1"/>
    <s v="JRS CAP PRÓPRIO"/>
    <x v="10"/>
    <n v="1.640114E-3"/>
  </r>
  <r>
    <x v="28"/>
    <x v="0"/>
    <d v="2002-04-30T00:00:00"/>
    <n v="5.6068259999999997E-3"/>
    <n v="1"/>
    <s v="DIVIDENDO"/>
    <x v="11"/>
    <n v="5.6068259999999997E-3"/>
  </r>
  <r>
    <x v="28"/>
    <x v="0"/>
    <d v="2004-04-05T00:00:00"/>
    <n v="1.912689E-3"/>
    <n v="1"/>
    <s v="JRS CAP PRÓPRIO"/>
    <x v="12"/>
    <n v="1.912689E-3"/>
  </r>
  <r>
    <x v="28"/>
    <x v="0"/>
    <d v="2005-04-28T00:00:00"/>
    <n v="6.4468310000000001E-3"/>
    <n v="1"/>
    <s v="JRS CAP PRÓPRIO"/>
    <x v="13"/>
    <n v="6.4468310000000001E-3"/>
  </r>
  <r>
    <x v="28"/>
    <x v="0"/>
    <d v="2005-04-28T00:00:00"/>
    <n v="1.059754E-3"/>
    <n v="1"/>
    <s v="DIVIDENDO"/>
    <x v="13"/>
    <n v="1.059754E-3"/>
  </r>
  <r>
    <x v="28"/>
    <x v="0"/>
    <d v="2006-04-28T00:00:00"/>
    <n v="9.3677050000000005E-3"/>
    <n v="1"/>
    <s v="JRS CAP PRÓPRIO"/>
    <x v="14"/>
    <n v="9.3677050000000005E-3"/>
  </r>
  <r>
    <x v="28"/>
    <x v="0"/>
    <d v="2006-04-28T00:00:00"/>
    <n v="4.5609520000000001E-3"/>
    <n v="1"/>
    <s v="DIVIDENDO"/>
    <x v="14"/>
    <n v="4.5609520000000001E-3"/>
  </r>
  <r>
    <x v="28"/>
    <x v="0"/>
    <d v="2006-05-18T00:00:00"/>
    <n v="4.0605459999999999E-3"/>
    <n v="1"/>
    <s v="JRS CAP PRÓPRIO"/>
    <x v="14"/>
    <n v="4.0605459999999999E-3"/>
  </r>
  <r>
    <x v="28"/>
    <x v="0"/>
    <d v="2006-05-31T00:00:00"/>
    <n v="9.6613099999999996E-4"/>
    <n v="1"/>
    <s v="JRS CAP PRÓPRIO"/>
    <x v="14"/>
    <n v="9.6613099999999996E-4"/>
  </r>
  <r>
    <x v="28"/>
    <x v="0"/>
    <d v="2006-06-30T00:00:00"/>
    <n v="9.6613099999999996E-4"/>
    <n v="1"/>
    <s v="JRS CAP PRÓPRIO"/>
    <x v="14"/>
    <n v="9.6613099999999996E-4"/>
  </r>
  <r>
    <x v="28"/>
    <x v="0"/>
    <d v="2006-07-27T00:00:00"/>
    <n v="4.694017E-3"/>
    <n v="1"/>
    <s v="DIVIDENDO"/>
    <x v="14"/>
    <n v="4.694017E-3"/>
  </r>
  <r>
    <x v="28"/>
    <x v="0"/>
    <d v="2006-07-27T00:00:00"/>
    <n v="8.9560200000000001E-4"/>
    <n v="1"/>
    <s v="JRS CAP PRÓPRIO"/>
    <x v="14"/>
    <n v="8.9560200000000001E-4"/>
  </r>
  <r>
    <x v="28"/>
    <x v="0"/>
    <d v="2006-08-31T00:00:00"/>
    <n v="8.9560200000000001E-4"/>
    <n v="1"/>
    <s v="JRS CAP PRÓPRIO"/>
    <x v="14"/>
    <n v="8.9560200000000001E-4"/>
  </r>
  <r>
    <x v="28"/>
    <x v="0"/>
    <d v="2006-09-29T00:00:00"/>
    <n v="8.9560200000000001E-4"/>
    <n v="1"/>
    <s v="JRS CAP PRÓPRIO"/>
    <x v="14"/>
    <n v="8.9560200000000001E-4"/>
  </r>
  <r>
    <x v="28"/>
    <x v="0"/>
    <d v="2006-10-31T00:00:00"/>
    <n v="7.2629699999999999E-4"/>
    <n v="1"/>
    <s v="JRS CAP PRÓPRIO"/>
    <x v="14"/>
    <n v="7.2629699999999999E-4"/>
  </r>
  <r>
    <x v="28"/>
    <x v="0"/>
    <d v="2006-11-30T00:00:00"/>
    <n v="8.4218100000000001E-4"/>
    <n v="1"/>
    <s v="JRS CAP PRÓPRIO"/>
    <x v="14"/>
    <n v="8.4218100000000001E-4"/>
  </r>
  <r>
    <x v="28"/>
    <x v="0"/>
    <d v="2006-12-28T00:00:00"/>
    <n v="8.4218100000000001E-4"/>
    <n v="1"/>
    <s v="JRS CAP PRÓPRIO"/>
    <x v="14"/>
    <n v="8.4218100000000001E-4"/>
  </r>
  <r>
    <x v="28"/>
    <x v="0"/>
    <d v="2007-04-10T00:00:00"/>
    <n v="8.838874E-3"/>
    <n v="1"/>
    <s v="DIVIDENDO"/>
    <x v="0"/>
    <n v="8.838874E-3"/>
  </r>
  <r>
    <x v="28"/>
    <x v="0"/>
    <d v="2007-04-19T00:00:00"/>
    <n v="3.2852409999999999E-3"/>
    <n v="1"/>
    <s v="JRS CAP PRÓPRIO"/>
    <x v="0"/>
    <n v="3.2852409999999999E-3"/>
  </r>
  <r>
    <x v="28"/>
    <x v="0"/>
    <d v="2007-04-30T00:00:00"/>
    <n v="1.09508E-3"/>
    <n v="1"/>
    <s v="JRS CAP PRÓPRIO"/>
    <x v="0"/>
    <n v="1.09508E-3"/>
  </r>
  <r>
    <x v="28"/>
    <x v="0"/>
    <d v="2007-05-31T00:00:00"/>
    <n v="1.09508E-3"/>
    <n v="1"/>
    <s v="JRS CAP PRÓPRIO"/>
    <x v="0"/>
    <n v="1.09508E-3"/>
  </r>
  <r>
    <x v="28"/>
    <x v="0"/>
    <d v="2007-06-29T00:00:00"/>
    <n v="1.09508E-3"/>
    <n v="1"/>
    <s v="JRS CAP PRÓPRIO"/>
    <x v="0"/>
    <n v="1.09508E-3"/>
  </r>
  <r>
    <x v="28"/>
    <x v="0"/>
    <d v="2007-07-31T00:00:00"/>
    <n v="1.09508E-3"/>
    <n v="1"/>
    <s v="JRS CAP PRÓPRIO"/>
    <x v="0"/>
    <n v="1.09508E-3"/>
  </r>
  <r>
    <x v="28"/>
    <x v="0"/>
    <d v="2007-08-20T00:00:00"/>
    <n v="5.1956859999999997E-3"/>
    <n v="1"/>
    <s v="DIVIDENDO"/>
    <x v="0"/>
    <n v="5.1956859999999997E-3"/>
  </r>
  <r>
    <x v="28"/>
    <x v="0"/>
    <d v="2007-08-31T00:00:00"/>
    <n v="1.09508E-3"/>
    <n v="1"/>
    <s v="JRS CAP PRÓPRIO"/>
    <x v="0"/>
    <n v="1.09508E-3"/>
  </r>
  <r>
    <x v="28"/>
    <x v="0"/>
    <d v="2007-09-28T00:00:00"/>
    <n v="1.09508E-3"/>
    <n v="1"/>
    <s v="JRS CAP PRÓPRIO"/>
    <x v="0"/>
    <n v="1.09508E-3"/>
  </r>
  <r>
    <x v="28"/>
    <x v="0"/>
    <d v="2007-10-31T00:00:00"/>
    <n v="1.09508E-3"/>
    <n v="1"/>
    <s v="JRS CAP PRÓPRIO"/>
    <x v="0"/>
    <n v="1.09508E-3"/>
  </r>
  <r>
    <x v="28"/>
    <x v="0"/>
    <d v="2007-11-30T00:00:00"/>
    <n v="1.09508E-3"/>
    <n v="1"/>
    <s v="JRS CAP PRÓPRIO"/>
    <x v="0"/>
    <n v="1.09508E-3"/>
  </r>
  <r>
    <x v="28"/>
    <x v="0"/>
    <d v="2007-12-28T00:00:00"/>
    <n v="1.09508E-3"/>
    <n v="1"/>
    <s v="JRS CAP PRÓPRIO"/>
    <x v="0"/>
    <n v="1.09508E-3"/>
  </r>
  <r>
    <x v="28"/>
    <x v="0"/>
    <d v="2008-02-14T00:00:00"/>
    <n v="1.469166E-3"/>
    <n v="1"/>
    <s v="JRS CAP PRÓPRIO"/>
    <x v="1"/>
    <n v="1.469166E-3"/>
  </r>
  <r>
    <x v="28"/>
    <x v="0"/>
    <d v="2008-02-14T00:00:00"/>
    <n v="1.469166E-3"/>
    <n v="1"/>
    <s v="JRS CAP PRÓPRIO"/>
    <x v="1"/>
    <n v="1.469166E-3"/>
  </r>
  <r>
    <x v="28"/>
    <x v="0"/>
    <d v="2008-03-31T00:00:00"/>
    <n v="1.469166E-3"/>
    <n v="1"/>
    <s v="JRS CAP PRÓPRIO"/>
    <x v="1"/>
    <n v="1.469166E-3"/>
  </r>
  <r>
    <x v="28"/>
    <x v="0"/>
    <d v="2008-04-30T00:00:00"/>
    <n v="1.4691661999999999E-2"/>
    <n v="1"/>
    <s v="JRS CAP PRÓPRIO"/>
    <x v="1"/>
    <n v="1.4691661999999999E-2"/>
  </r>
  <r>
    <x v="28"/>
    <x v="0"/>
    <d v="2008-04-30T00:00:00"/>
    <n v="7.1532782000000003E-2"/>
    <n v="1"/>
    <s v="DIVIDENDO"/>
    <x v="1"/>
    <n v="7.1532782000000003E-2"/>
  </r>
  <r>
    <x v="28"/>
    <x v="0"/>
    <d v="2008-05-30T00:00:00"/>
    <n v="1.4691661999999999E-2"/>
    <n v="1"/>
    <s v="JRS CAP PRÓPRIO"/>
    <x v="1"/>
    <n v="1.4691661999999999E-2"/>
  </r>
  <r>
    <x v="28"/>
    <x v="0"/>
    <d v="2008-06-30T00:00:00"/>
    <n v="1.4691661999999999E-2"/>
    <n v="1"/>
    <s v="JRS CAP PRÓPRIO"/>
    <x v="1"/>
    <n v="1.4691661999999999E-2"/>
  </r>
  <r>
    <x v="28"/>
    <x v="0"/>
    <d v="2008-07-31T00:00:00"/>
    <n v="1.4691661999999999E-2"/>
    <n v="1"/>
    <s v="JRS CAP PRÓPRIO"/>
    <x v="1"/>
    <n v="1.4691661999999999E-2"/>
  </r>
  <r>
    <x v="28"/>
    <x v="0"/>
    <d v="2008-08-25T00:00:00"/>
    <n v="2.9833216999999999E-2"/>
    <n v="1"/>
    <s v="DIVIDENDO"/>
    <x v="1"/>
    <n v="2.9833216999999999E-2"/>
  </r>
  <r>
    <x v="28"/>
    <x v="0"/>
    <d v="2008-08-29T00:00:00"/>
    <n v="1.4691661999999999E-2"/>
    <n v="1"/>
    <s v="JRS CAP PRÓPRIO"/>
    <x v="1"/>
    <n v="1.4691661999999999E-2"/>
  </r>
  <r>
    <x v="28"/>
    <x v="0"/>
    <d v="2008-09-30T00:00:00"/>
    <n v="1.4691661999999999E-2"/>
    <n v="1"/>
    <s v="JRS CAP PRÓPRIO"/>
    <x v="1"/>
    <n v="1.4691661999999999E-2"/>
  </r>
  <r>
    <x v="28"/>
    <x v="0"/>
    <d v="2008-10-31T00:00:00"/>
    <n v="1.4691661999999999E-2"/>
    <n v="1"/>
    <s v="JRS CAP PRÓPRIO"/>
    <x v="1"/>
    <n v="1.4691661999999999E-2"/>
  </r>
  <r>
    <x v="28"/>
    <x v="0"/>
    <d v="2008-11-28T00:00:00"/>
    <n v="1.4691661999999999E-2"/>
    <n v="1"/>
    <s v="JRS CAP PRÓPRIO"/>
    <x v="1"/>
    <n v="1.4691661999999999E-2"/>
  </r>
  <r>
    <x v="28"/>
    <x v="0"/>
    <d v="2008-12-30T00:00:00"/>
    <n v="1.4691661999999999E-2"/>
    <n v="1"/>
    <s v="JRS CAP PRÓPRIO"/>
    <x v="1"/>
    <n v="1.4691661999999999E-2"/>
  </r>
  <r>
    <x v="28"/>
    <x v="0"/>
    <d v="2009-02-16T00:00:00"/>
    <n v="1.9235781E-2"/>
    <n v="1"/>
    <s v="JRS CAP PRÓPRIO"/>
    <x v="2"/>
    <n v="1.9235781E-2"/>
  </r>
  <r>
    <x v="28"/>
    <x v="0"/>
    <d v="2009-02-27T00:00:00"/>
    <n v="1.9235781E-2"/>
    <n v="1"/>
    <s v="JRS CAP PRÓPRIO"/>
    <x v="2"/>
    <n v="1.9235781E-2"/>
  </r>
  <r>
    <x v="28"/>
    <x v="0"/>
    <d v="2009-03-31T00:00:00"/>
    <n v="1.9235781E-2"/>
    <n v="1"/>
    <s v="JRS CAP PRÓPRIO"/>
    <x v="2"/>
    <n v="1.9235781E-2"/>
  </r>
  <r>
    <x v="28"/>
    <x v="0"/>
    <d v="2009-04-28T00:00:00"/>
    <n v="4.8609869999999999E-2"/>
    <n v="1"/>
    <s v="DIVIDENDO"/>
    <x v="2"/>
    <n v="4.8609869999999999E-2"/>
  </r>
  <r>
    <x v="28"/>
    <x v="0"/>
    <d v="2009-04-30T00:00:00"/>
    <n v="1.9235781E-2"/>
    <n v="1"/>
    <s v="JRS CAP PRÓPRIO"/>
    <x v="2"/>
    <n v="1.9235781E-2"/>
  </r>
  <r>
    <x v="28"/>
    <x v="0"/>
    <d v="2009-05-29T00:00:00"/>
    <n v="1.9235781E-2"/>
    <n v="1"/>
    <s v="JRS CAP PRÓPRIO"/>
    <x v="2"/>
    <n v="1.9235781E-2"/>
  </r>
  <r>
    <x v="28"/>
    <x v="0"/>
    <d v="2009-06-30T00:00:00"/>
    <n v="1.9235781E-2"/>
    <n v="1"/>
    <s v="JRS CAP PRÓPRIO"/>
    <x v="2"/>
    <n v="1.9235781E-2"/>
  </r>
  <r>
    <x v="28"/>
    <x v="0"/>
    <d v="2009-07-31T00:00:00"/>
    <n v="1.8466350999999999E-2"/>
    <n v="1"/>
    <s v="JRS CAP PRÓPRIO"/>
    <x v="2"/>
    <n v="1.8466350999999999E-2"/>
  </r>
  <r>
    <x v="28"/>
    <x v="0"/>
    <d v="2009-08-26T00:00:00"/>
    <n v="2.4417760000000001E-3"/>
    <n v="1"/>
    <s v="DIVIDENDO"/>
    <x v="2"/>
    <n v="2.4417760000000001E-3"/>
  </r>
  <r>
    <x v="28"/>
    <x v="0"/>
    <d v="2009-08-31T00:00:00"/>
    <n v="1.8466350999999999E-2"/>
    <n v="1"/>
    <s v="JRS CAP PRÓPRIO"/>
    <x v="2"/>
    <n v="1.8466350999999999E-2"/>
  </r>
  <r>
    <x v="28"/>
    <x v="0"/>
    <d v="2009-09-30T00:00:00"/>
    <n v="1.8466350999999999E-2"/>
    <n v="1"/>
    <s v="JRS CAP PRÓPRIO"/>
    <x v="2"/>
    <n v="1.8466350999999999E-2"/>
  </r>
  <r>
    <x v="28"/>
    <x v="0"/>
    <d v="2009-10-30T00:00:00"/>
    <n v="1.8466350999999999E-2"/>
    <n v="1"/>
    <s v="JRS CAP PRÓPRIO"/>
    <x v="2"/>
    <n v="1.8466350999999999E-2"/>
  </r>
  <r>
    <x v="28"/>
    <x v="0"/>
    <d v="2009-11-30T00:00:00"/>
    <n v="1.8466350999999999E-2"/>
    <n v="1"/>
    <s v="JRS CAP PRÓPRIO"/>
    <x v="2"/>
    <n v="1.846635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2-25T00:00:00"/>
    <n v="2.1799460999999999E-2"/>
    <n v="1"/>
    <s v="JRS CAP PRÓPRIO"/>
    <x v="3"/>
    <n v="2.1799460999999999E-2"/>
  </r>
  <r>
    <x v="28"/>
    <x v="0"/>
    <d v="2010-03-31T00:00:00"/>
    <n v="2.1799460999999999E-2"/>
    <n v="1"/>
    <s v="JRS CAP PRÓPRIO"/>
    <x v="3"/>
    <n v="2.1799460999999999E-2"/>
  </r>
  <r>
    <x v="28"/>
    <x v="0"/>
    <d v="2010-04-30T00:00:00"/>
    <n v="1.561034E-3"/>
    <n v="1"/>
    <s v="DIVIDENDO"/>
    <x v="3"/>
    <n v="1.561034E-3"/>
  </r>
  <r>
    <x v="28"/>
    <x v="0"/>
    <d v="2010-04-30T00:00:00"/>
    <n v="2.1799460999999999E-2"/>
    <n v="1"/>
    <s v="JRS CAP PRÓPRIO"/>
    <x v="3"/>
    <n v="2.1799460999999999E-2"/>
  </r>
  <r>
    <x v="28"/>
    <x v="0"/>
    <d v="2010-10-29T00:00:00"/>
    <n v="2.1799460999999999E-2"/>
    <n v="1"/>
    <s v="JRS CAP PRÓPRIO"/>
    <x v="3"/>
    <n v="2.1799460999999999E-2"/>
  </r>
  <r>
    <x v="28"/>
    <x v="0"/>
    <d v="2011-01-25T00:00:00"/>
    <n v="2.1799460999999999E-2"/>
    <n v="1"/>
    <s v="JRS CAP PRÓPRIO"/>
    <x v="4"/>
    <n v="2.179946099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1-25T00:00:00"/>
    <n v="2.5935580119999999E-2"/>
    <n v="1"/>
    <s v="JRS CAP PRÓPRIO"/>
    <x v="4"/>
    <n v="2.5935580119999999E-2"/>
  </r>
  <r>
    <x v="28"/>
    <x v="0"/>
    <d v="2011-04-29T00:00:00"/>
    <n v="2.8733579999999999E-3"/>
    <n v="1"/>
    <s v="DIVIDENDO"/>
    <x v="4"/>
    <n v="2.8733579999999999E-3"/>
  </r>
  <r>
    <x v="28"/>
    <x v="0"/>
    <d v="2011-05-31T00:00:00"/>
    <n v="2.5935580119999999E-2"/>
    <n v="1"/>
    <s v="JRS CAP PRÓPRIO"/>
    <x v="4"/>
    <n v="2.5935580119999999E-2"/>
  </r>
  <r>
    <x v="28"/>
    <x v="0"/>
    <d v="2012-01-17T00:00:00"/>
    <n v="2.7386665920000001E-2"/>
    <n v="1"/>
    <s v="JRS CAP PRÓPRIO"/>
    <x v="5"/>
    <n v="2.7386665920000001E-2"/>
  </r>
  <r>
    <x v="28"/>
    <x v="0"/>
    <d v="2012-01-17T00:00:00"/>
    <n v="2.5104443729999999E-2"/>
    <n v="1"/>
    <s v="JRS CAP PRÓPRIO"/>
    <x v="5"/>
    <n v="2.5104443729999999E-2"/>
  </r>
  <r>
    <x v="28"/>
    <x v="0"/>
    <d v="2012-02-27T00:00:00"/>
    <n v="2.739152177E-2"/>
    <n v="1"/>
    <s v="JRS CAP PRÓPRIO"/>
    <x v="5"/>
    <n v="2.739152177E-2"/>
  </r>
  <r>
    <x v="28"/>
    <x v="0"/>
    <d v="2012-02-27T00:00:00"/>
    <n v="2.739152177E-2"/>
    <n v="1"/>
    <s v="JRS CAP PRÓPRIO"/>
    <x v="5"/>
    <n v="2.739152177E-2"/>
  </r>
  <r>
    <x v="28"/>
    <x v="0"/>
    <d v="2012-02-27T00:00:00"/>
    <n v="2.739152177E-2"/>
    <n v="1"/>
    <s v="JRS CAP PRÓPRIO"/>
    <x v="5"/>
    <n v="2.739152177E-2"/>
  </r>
  <r>
    <x v="28"/>
    <x v="0"/>
    <d v="2012-02-27T00:00:00"/>
    <n v="2.739152177E-2"/>
    <n v="1"/>
    <s v="JRS CAP PRÓPRIO"/>
    <x v="5"/>
    <n v="2.739152177E-2"/>
  </r>
  <r>
    <x v="28"/>
    <x v="0"/>
    <d v="2012-02-27T00:00:00"/>
    <n v="2.739152177E-2"/>
    <n v="1"/>
    <s v="JRS CAP PRÓPRIO"/>
    <x v="5"/>
    <n v="2.739152177E-2"/>
  </r>
  <r>
    <x v="28"/>
    <x v="0"/>
    <d v="2012-02-27T00:00:00"/>
    <n v="2.5104462499999998E-3"/>
    <n v="1"/>
    <s v="JRS CAP PRÓPRIO"/>
    <x v="5"/>
    <n v="2.5104462499999998E-3"/>
  </r>
  <r>
    <x v="28"/>
    <x v="0"/>
    <d v="2012-02-27T00:00:00"/>
    <n v="2.5104462499999998E-3"/>
    <n v="1"/>
    <s v="JRS CAP PRÓPRIO"/>
    <x v="5"/>
    <n v="2.5104462499999998E-3"/>
  </r>
  <r>
    <x v="28"/>
    <x v="0"/>
    <d v="2012-02-27T00:00:00"/>
    <n v="2.5104462499999998E-3"/>
    <n v="1"/>
    <s v="JRS CAP PRÓPRIO"/>
    <x v="5"/>
    <n v="2.5104462499999998E-3"/>
  </r>
  <r>
    <x v="28"/>
    <x v="0"/>
    <d v="2012-02-27T00:00:00"/>
    <n v="2.5104462499999998E-3"/>
    <n v="1"/>
    <s v="JRS CAP PRÓPRIO"/>
    <x v="5"/>
    <n v="2.5104462499999998E-3"/>
  </r>
  <r>
    <x v="28"/>
    <x v="0"/>
    <d v="2012-02-27T00:00:00"/>
    <n v="2.5104462499999998E-3"/>
    <n v="1"/>
    <s v="JRS CAP PRÓPRIO"/>
    <x v="5"/>
    <n v="2.5104462499999998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3-02-27T00:00:00"/>
    <n v="2.3758144599999999E-3"/>
    <n v="1"/>
    <s v="JRS CAP PRÓPRIO"/>
    <x v="6"/>
    <n v="2.3758144599999999E-3"/>
  </r>
  <r>
    <x v="28"/>
    <x v="0"/>
    <d v="2014-02-25T00:00:00"/>
    <n v="1.8992579099999999E-3"/>
    <n v="1"/>
    <s v="JRS CAP PRÓPRIO"/>
    <x v="18"/>
    <n v="1.8992579099999999E-3"/>
  </r>
  <r>
    <x v="28"/>
    <x v="0"/>
    <d v="2014-02-25T00:00:00"/>
    <n v="1.8992579099999999E-3"/>
    <n v="1"/>
    <s v="JRS CAP PRÓPRIO"/>
    <x v="18"/>
    <n v="1.8992579099999999E-3"/>
  </r>
  <r>
    <x v="28"/>
    <x v="1"/>
    <d v="2008-02-14T00:00:00"/>
    <n v="1.469166E-3"/>
    <n v="1"/>
    <s v="JRS CAP PRÓPRIO"/>
    <x v="1"/>
    <n v="1.469166E-3"/>
  </r>
  <r>
    <x v="28"/>
    <x v="1"/>
    <d v="2008-02-14T00:00:00"/>
    <n v="1.469166E-3"/>
    <n v="1"/>
    <s v="JRS CAP PRÓPRIO"/>
    <x v="1"/>
    <n v="1.469166E-3"/>
  </r>
  <r>
    <x v="28"/>
    <x v="1"/>
    <d v="2008-05-30T00:00:00"/>
    <n v="1.4691661999999999E-2"/>
    <n v="1"/>
    <s v="JRS CAP PRÓPRIO"/>
    <x v="1"/>
    <n v="1.4691661999999999E-2"/>
  </r>
  <r>
    <x v="28"/>
    <x v="1"/>
    <d v="2008-06-30T00:00:00"/>
    <n v="1.4691661999999999E-2"/>
    <n v="1"/>
    <s v="JRS CAP PRÓPRIO"/>
    <x v="1"/>
    <n v="1.4691661999999999E-2"/>
  </r>
  <r>
    <x v="28"/>
    <x v="1"/>
    <d v="2008-07-31T00:00:00"/>
    <n v="1.4691661999999999E-2"/>
    <n v="1"/>
    <s v="JRS CAP PRÓPRIO"/>
    <x v="1"/>
    <n v="1.4691661999999999E-2"/>
  </r>
  <r>
    <x v="28"/>
    <x v="1"/>
    <d v="2008-08-25T00:00:00"/>
    <n v="2.9833216999999999E-2"/>
    <n v="1"/>
    <s v="DIVIDENDO"/>
    <x v="1"/>
    <n v="2.9833216999999999E-2"/>
  </r>
  <r>
    <x v="28"/>
    <x v="1"/>
    <d v="2008-08-29T00:00:00"/>
    <n v="1.4691661999999999E-2"/>
    <n v="1"/>
    <s v="JRS CAP PRÓPRIO"/>
    <x v="1"/>
    <n v="1.4691661999999999E-2"/>
  </r>
  <r>
    <x v="28"/>
    <x v="1"/>
    <d v="2008-09-30T00:00:00"/>
    <n v="1.4691661999999999E-2"/>
    <n v="1"/>
    <s v="JRS CAP PRÓPRIO"/>
    <x v="1"/>
    <n v="1.4691661999999999E-2"/>
  </r>
  <r>
    <x v="28"/>
    <x v="1"/>
    <d v="2008-10-31T00:00:00"/>
    <n v="1.4691661999999999E-2"/>
    <n v="1"/>
    <s v="JRS CAP PRÓPRIO"/>
    <x v="1"/>
    <n v="1.4691661999999999E-2"/>
  </r>
  <r>
    <x v="28"/>
    <x v="1"/>
    <d v="2008-11-28T00:00:00"/>
    <n v="1.4691661999999999E-2"/>
    <n v="1"/>
    <s v="JRS CAP PRÓPRIO"/>
    <x v="1"/>
    <n v="1.4691661999999999E-2"/>
  </r>
  <r>
    <x v="28"/>
    <x v="1"/>
    <d v="2008-12-30T00:00:00"/>
    <n v="1.4691661999999999E-2"/>
    <n v="1"/>
    <s v="JRS CAP PRÓPRIO"/>
    <x v="1"/>
    <n v="1.4691661999999999E-2"/>
  </r>
  <r>
    <x v="28"/>
    <x v="1"/>
    <d v="2009-02-16T00:00:00"/>
    <n v="1.9235781E-2"/>
    <n v="1"/>
    <s v="JRS CAP PRÓPRIO"/>
    <x v="2"/>
    <n v="1.9235781E-2"/>
  </r>
  <r>
    <x v="28"/>
    <x v="1"/>
    <d v="2009-02-27T00:00:00"/>
    <n v="1.9235781E-2"/>
    <n v="1"/>
    <s v="JRS CAP PRÓPRIO"/>
    <x v="2"/>
    <n v="1.9235781E-2"/>
  </r>
  <r>
    <x v="28"/>
    <x v="1"/>
    <d v="2009-03-31T00:00:00"/>
    <n v="1.9235781E-2"/>
    <n v="1"/>
    <s v="JRS CAP PRÓPRIO"/>
    <x v="2"/>
    <n v="1.9235781E-2"/>
  </r>
  <r>
    <x v="28"/>
    <x v="1"/>
    <d v="2009-04-28T00:00:00"/>
    <n v="4.8609869999999999E-2"/>
    <n v="1"/>
    <s v="DIVIDENDO"/>
    <x v="2"/>
    <n v="4.8609869999999999E-2"/>
  </r>
  <r>
    <x v="28"/>
    <x v="1"/>
    <d v="2009-04-30T00:00:00"/>
    <n v="1.9235781E-2"/>
    <n v="1"/>
    <s v="JRS CAP PRÓPRIO"/>
    <x v="2"/>
    <n v="1.9235781E-2"/>
  </r>
  <r>
    <x v="28"/>
    <x v="1"/>
    <d v="2009-05-29T00:00:00"/>
    <n v="1.9235781E-2"/>
    <n v="1"/>
    <s v="JRS CAP PRÓPRIO"/>
    <x v="2"/>
    <n v="1.9235781E-2"/>
  </r>
  <r>
    <x v="28"/>
    <x v="1"/>
    <d v="2009-06-30T00:00:00"/>
    <n v="1.9235781E-2"/>
    <n v="1"/>
    <s v="JRS CAP PRÓPRIO"/>
    <x v="2"/>
    <n v="1.9235781E-2"/>
  </r>
  <r>
    <x v="28"/>
    <x v="1"/>
    <d v="2009-07-31T00:00:00"/>
    <n v="1.8466350999999999E-2"/>
    <n v="1"/>
    <s v="JRS CAP PRÓPRIO"/>
    <x v="2"/>
    <n v="1.8466350999999999E-2"/>
  </r>
  <r>
    <x v="28"/>
    <x v="1"/>
    <d v="2009-08-26T00:00:00"/>
    <n v="2.4417760000000001E-3"/>
    <n v="1"/>
    <s v="DIVIDENDO"/>
    <x v="2"/>
    <n v="2.4417760000000001E-3"/>
  </r>
  <r>
    <x v="28"/>
    <x v="1"/>
    <d v="2009-08-31T00:00:00"/>
    <n v="1.8466350999999999E-2"/>
    <n v="1"/>
    <s v="JRS CAP PRÓPRIO"/>
    <x v="2"/>
    <n v="1.8466350999999999E-2"/>
  </r>
  <r>
    <x v="28"/>
    <x v="1"/>
    <d v="2009-09-30T00:00:00"/>
    <n v="1.8466350999999999E-2"/>
    <n v="1"/>
    <s v="JRS CAP PRÓPRIO"/>
    <x v="2"/>
    <n v="1.8466350999999999E-2"/>
  </r>
  <r>
    <x v="28"/>
    <x v="1"/>
    <d v="2009-10-30T00:00:00"/>
    <n v="1.8466350999999999E-2"/>
    <n v="1"/>
    <s v="JRS CAP PRÓPRIO"/>
    <x v="2"/>
    <n v="1.8466350999999999E-2"/>
  </r>
  <r>
    <x v="28"/>
    <x v="1"/>
    <d v="2009-11-30T00:00:00"/>
    <n v="1.8466350999999999E-2"/>
    <n v="1"/>
    <s v="JRS CAP PRÓPRIO"/>
    <x v="2"/>
    <n v="1.846635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2-25T00:00:00"/>
    <n v="2.1799460999999999E-2"/>
    <n v="1"/>
    <s v="JRS CAP PRÓPRIO"/>
    <x v="3"/>
    <n v="2.1799460999999999E-2"/>
  </r>
  <r>
    <x v="28"/>
    <x v="1"/>
    <d v="2010-03-31T00:00:00"/>
    <n v="2.1799460999999999E-2"/>
    <n v="1"/>
    <s v="JRS CAP PRÓPRIO"/>
    <x v="3"/>
    <n v="2.1799460999999999E-2"/>
  </r>
  <r>
    <x v="28"/>
    <x v="1"/>
    <d v="2010-04-30T00:00:00"/>
    <n v="1.561034E-3"/>
    <n v="1"/>
    <s v="DIVIDENDO"/>
    <x v="3"/>
    <n v="1.561034E-3"/>
  </r>
  <r>
    <x v="28"/>
    <x v="1"/>
    <d v="2010-10-29T00:00:00"/>
    <n v="2.1799460999999999E-2"/>
    <n v="1"/>
    <s v="JRS CAP PRÓPRIO"/>
    <x v="3"/>
    <n v="2.1799460999999999E-2"/>
  </r>
  <r>
    <x v="28"/>
    <x v="1"/>
    <d v="2011-01-25T00:00:00"/>
    <n v="2.1799460999999999E-2"/>
    <n v="1"/>
    <s v="JRS CAP PRÓPRIO"/>
    <x v="4"/>
    <n v="2.179946099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1-25T00:00:00"/>
    <n v="2.5935580119999999E-2"/>
    <n v="1"/>
    <s v="JRS CAP PRÓPRIO"/>
    <x v="4"/>
    <n v="2.5935580119999999E-2"/>
  </r>
  <r>
    <x v="28"/>
    <x v="1"/>
    <d v="2011-04-29T00:00:00"/>
    <n v="2.8733579999999999E-3"/>
    <n v="1"/>
    <s v="DIVIDENDO"/>
    <x v="4"/>
    <n v="2.8733579999999999E-3"/>
  </r>
  <r>
    <x v="28"/>
    <x v="1"/>
    <d v="2011-05-31T00:00:00"/>
    <n v="2.5935580119999999E-2"/>
    <n v="1"/>
    <s v="JRS CAP PRÓPRIO"/>
    <x v="4"/>
    <n v="2.5935580119999999E-2"/>
  </r>
  <r>
    <x v="28"/>
    <x v="1"/>
    <d v="2012-01-17T00:00:00"/>
    <n v="2.7386665920000001E-2"/>
    <n v="1"/>
    <s v="JRS CAP PRÓPRIO"/>
    <x v="5"/>
    <n v="2.7386665920000001E-2"/>
  </r>
  <r>
    <x v="28"/>
    <x v="1"/>
    <d v="2012-01-17T00:00:00"/>
    <n v="2.5104443729999999E-2"/>
    <n v="1"/>
    <s v="JRS CAP PRÓPRIO"/>
    <x v="5"/>
    <n v="2.5104443729999999E-2"/>
  </r>
  <r>
    <x v="28"/>
    <x v="1"/>
    <d v="2012-02-27T00:00:00"/>
    <n v="2.739152177E-2"/>
    <n v="1"/>
    <s v="JRS CAP PRÓPRIO"/>
    <x v="5"/>
    <n v="2.739152177E-2"/>
  </r>
  <r>
    <x v="28"/>
    <x v="1"/>
    <d v="2012-02-27T00:00:00"/>
    <n v="2.739152177E-2"/>
    <n v="1"/>
    <s v="JRS CAP PRÓPRIO"/>
    <x v="5"/>
    <n v="2.739152177E-2"/>
  </r>
  <r>
    <x v="28"/>
    <x v="1"/>
    <d v="2012-02-27T00:00:00"/>
    <n v="2.739152177E-2"/>
    <n v="1"/>
    <s v="JRS CAP PRÓPRIO"/>
    <x v="5"/>
    <n v="2.739152177E-2"/>
  </r>
  <r>
    <x v="28"/>
    <x v="1"/>
    <d v="2012-02-27T00:00:00"/>
    <n v="2.739152177E-2"/>
    <n v="1"/>
    <s v="JRS CAP PRÓPRIO"/>
    <x v="5"/>
    <n v="2.739152177E-2"/>
  </r>
  <r>
    <x v="28"/>
    <x v="1"/>
    <d v="2012-02-27T00:00:00"/>
    <n v="2.739152177E-2"/>
    <n v="1"/>
    <s v="JRS CAP PRÓPRIO"/>
    <x v="5"/>
    <n v="2.739152177E-2"/>
  </r>
  <r>
    <x v="28"/>
    <x v="1"/>
    <d v="2012-02-27T00:00:00"/>
    <n v="2.5104462499999998E-3"/>
    <n v="1"/>
    <s v="JRS CAP PRÓPRIO"/>
    <x v="5"/>
    <n v="2.5104462499999998E-3"/>
  </r>
  <r>
    <x v="28"/>
    <x v="1"/>
    <d v="2012-02-27T00:00:00"/>
    <n v="2.5104462499999998E-3"/>
    <n v="1"/>
    <s v="JRS CAP PRÓPRIO"/>
    <x v="5"/>
    <n v="2.5104462499999998E-3"/>
  </r>
  <r>
    <x v="28"/>
    <x v="1"/>
    <d v="2012-02-27T00:00:00"/>
    <n v="2.5104462499999998E-3"/>
    <n v="1"/>
    <s v="JRS CAP PRÓPRIO"/>
    <x v="5"/>
    <n v="2.5104462499999998E-3"/>
  </r>
  <r>
    <x v="28"/>
    <x v="1"/>
    <d v="2012-02-27T00:00:00"/>
    <n v="2.5104462499999998E-3"/>
    <n v="1"/>
    <s v="JRS CAP PRÓPRIO"/>
    <x v="5"/>
    <n v="2.5104462499999998E-3"/>
  </r>
  <r>
    <x v="28"/>
    <x v="1"/>
    <d v="2012-02-27T00:00:00"/>
    <n v="2.5104462499999998E-3"/>
    <n v="1"/>
    <s v="JRS CAP PRÓPRIO"/>
    <x v="5"/>
    <n v="2.5104462499999998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3-02-27T00:00:00"/>
    <n v="2.3758144599999999E-3"/>
    <n v="1"/>
    <s v="JRS CAP PRÓPRIO"/>
    <x v="6"/>
    <n v="2.3758144599999999E-3"/>
  </r>
  <r>
    <x v="28"/>
    <x v="1"/>
    <d v="2014-02-25T00:00:00"/>
    <n v="1.8992579099999999E-3"/>
    <n v="1"/>
    <s v="JRS CAP PRÓPRIO"/>
    <x v="18"/>
    <n v="1.8992579099999999E-3"/>
  </r>
  <r>
    <x v="28"/>
    <x v="1"/>
    <d v="2014-02-25T00:00:00"/>
    <n v="1.8992579099999999E-3"/>
    <n v="1"/>
    <s v="JRS CAP PRÓPRIO"/>
    <x v="18"/>
    <n v="1.8992579099999999E-3"/>
  </r>
  <r>
    <x v="29"/>
    <x v="0"/>
    <d v="2008-06-04T00:00:00"/>
    <n v="0.57892730000000003"/>
    <n v="1000"/>
    <s v="JRS CAP PRÓPRIO"/>
    <x v="1"/>
    <n v="5.7892730000000002E-4"/>
  </r>
  <r>
    <x v="29"/>
    <x v="0"/>
    <d v="2009-03-27T00:00:00"/>
    <n v="1.6387"/>
    <n v="1"/>
    <s v="DIVIDENDO"/>
    <x v="2"/>
    <n v="1.6387"/>
  </r>
  <r>
    <x v="29"/>
    <x v="0"/>
    <d v="2009-03-27T00:00:00"/>
    <n v="0.66669999999999996"/>
    <n v="1"/>
    <s v="JRS CAP PRÓPRIO"/>
    <x v="2"/>
    <n v="0.66669999999999996"/>
  </r>
  <r>
    <x v="29"/>
    <x v="0"/>
    <d v="2009-12-10T00:00:00"/>
    <n v="0.57513844999999997"/>
    <n v="1"/>
    <s v="JRS CAP PRÓPRIO"/>
    <x v="2"/>
    <n v="0.57513844999999997"/>
  </r>
  <r>
    <x v="29"/>
    <x v="0"/>
    <d v="2010-04-06T00:00:00"/>
    <n v="3.7844379770000001"/>
    <n v="1"/>
    <s v="DIVIDENDO"/>
    <x v="3"/>
    <n v="3.7844379770000001"/>
  </r>
  <r>
    <x v="29"/>
    <x v="0"/>
    <d v="2010-11-19T00:00:00"/>
    <n v="1.3313654559999999"/>
    <n v="1"/>
    <s v="JRS CAP PRÓPRIO"/>
    <x v="3"/>
    <n v="1.3313654559999999"/>
  </r>
  <r>
    <x v="29"/>
    <x v="0"/>
    <d v="2011-04-28T00:00:00"/>
    <n v="0.54054566000000004"/>
    <n v="1"/>
    <s v="DIVIDENDO"/>
    <x v="4"/>
    <n v="0.54054566000000004"/>
  </r>
  <r>
    <x v="29"/>
    <x v="0"/>
    <d v="2011-07-25T00:00:00"/>
    <n v="0.82010916899999997"/>
    <n v="1"/>
    <s v="JRS CAP PRÓPRIO"/>
    <x v="4"/>
    <n v="0.82010916899999997"/>
  </r>
  <r>
    <x v="29"/>
    <x v="0"/>
    <d v="2011-10-18T00:00:00"/>
    <n v="0.41910211400000003"/>
    <n v="1"/>
    <s v="JRS CAP PRÓPRIO"/>
    <x v="4"/>
    <n v="0.41910211400000003"/>
  </r>
  <r>
    <x v="29"/>
    <x v="0"/>
    <d v="2011-12-13T00:00:00"/>
    <n v="0.42525195500000001"/>
    <n v="1"/>
    <s v="JRS CAP PRÓPRIO"/>
    <x v="4"/>
    <n v="0.42525195500000001"/>
  </r>
  <r>
    <x v="29"/>
    <x v="0"/>
    <d v="2012-03-30T00:00:00"/>
    <n v="5.2606987810000003"/>
    <n v="1"/>
    <s v="DIVIDENDO"/>
    <x v="5"/>
    <n v="5.2606987810000003"/>
  </r>
  <r>
    <x v="29"/>
    <x v="0"/>
    <d v="2012-05-07T00:00:00"/>
    <n v="0.57507282000000004"/>
    <n v="1"/>
    <s v="JRS CAP PRÓPRIO"/>
    <x v="5"/>
    <n v="0.57507282000000004"/>
  </r>
  <r>
    <x v="29"/>
    <x v="0"/>
    <d v="2012-07-02T00:00:00"/>
    <n v="0.58351134999999998"/>
    <n v="1"/>
    <s v="JRS CAP PRÓPRIO"/>
    <x v="5"/>
    <n v="0.58351134999999998"/>
  </r>
  <r>
    <x v="29"/>
    <x v="0"/>
    <d v="2012-10-10T00:00:00"/>
    <n v="0.54370860799999998"/>
    <n v="1"/>
    <s v="JRS CAP PRÓPRIO"/>
    <x v="5"/>
    <n v="0.54370860799999998"/>
  </r>
  <r>
    <x v="29"/>
    <x v="0"/>
    <d v="2012-12-07T00:00:00"/>
    <n v="0.55103517599999996"/>
    <n v="1"/>
    <s v="JRS CAP PRÓPRIO"/>
    <x v="5"/>
    <n v="0.55103517599999996"/>
  </r>
  <r>
    <x v="29"/>
    <x v="0"/>
    <d v="2013-04-03T00:00:00"/>
    <n v="3.1668460469999999"/>
    <n v="1"/>
    <s v="DIVIDENDO"/>
    <x v="6"/>
    <n v="3.1668460469999999"/>
  </r>
  <r>
    <x v="29"/>
    <x v="0"/>
    <d v="2013-05-07T00:00:00"/>
    <n v="0.541161263"/>
    <n v="1"/>
    <s v="JRS CAP PRÓPRIO"/>
    <x v="6"/>
    <n v="0.541161263"/>
  </r>
  <r>
    <x v="29"/>
    <x v="0"/>
    <d v="2013-07-02T00:00:00"/>
    <n v="0.54780304300000005"/>
    <n v="1"/>
    <s v="JRS CAP PRÓPRIO"/>
    <x v="6"/>
    <n v="0.54780304300000005"/>
  </r>
  <r>
    <x v="29"/>
    <x v="0"/>
    <d v="2013-10-15T00:00:00"/>
    <n v="0.55452633799999995"/>
    <n v="1"/>
    <s v="JRS CAP PRÓPRIO"/>
    <x v="6"/>
    <n v="0.55452633799999995"/>
  </r>
  <r>
    <x v="29"/>
    <x v="0"/>
    <d v="2013-11-12T00:00:00"/>
    <n v="0.56133215000000003"/>
    <n v="1"/>
    <s v="JRS CAP PRÓPRIO"/>
    <x v="6"/>
    <n v="0.56133215000000003"/>
  </r>
  <r>
    <x v="29"/>
    <x v="0"/>
    <d v="2014-01-24T00:00:00"/>
    <n v="4.1881510000000004"/>
    <n v="1"/>
    <s v="DIVIDENDO"/>
    <x v="18"/>
    <n v="4.1881510000000004"/>
  </r>
  <r>
    <x v="29"/>
    <x v="0"/>
    <d v="2014-02-14T00:00:00"/>
    <n v="0.65239416699999997"/>
    <n v="1"/>
    <s v="JRS CAP PRÓPRIO"/>
    <x v="18"/>
    <n v="0.65239416699999997"/>
  </r>
  <r>
    <x v="30"/>
    <x v="0"/>
    <d v="1996-02-13T00:00:00"/>
    <n v="1.0485"/>
    <n v="1000"/>
    <s v="DIVIDENDO"/>
    <x v="15"/>
    <n v="1.0485E-3"/>
  </r>
  <r>
    <x v="30"/>
    <x v="0"/>
    <d v="1996-08-15T00:00:00"/>
    <n v="0.73868999999999996"/>
    <n v="1000"/>
    <s v="DIVIDENDO"/>
    <x v="15"/>
    <n v="7.3868999999999996E-4"/>
  </r>
  <r>
    <x v="30"/>
    <x v="0"/>
    <d v="1999-12-16T00:00:00"/>
    <n v="0.36585400000000001"/>
    <n v="1000"/>
    <s v="JRS CAP PRÓPRIO"/>
    <x v="8"/>
    <n v="3.6585400000000004E-4"/>
  </r>
  <r>
    <x v="30"/>
    <x v="0"/>
    <d v="1999-12-16T00:00:00"/>
    <n v="0.36580000000000001"/>
    <n v="1000"/>
    <s v="JRS CAP PRÓPRIO"/>
    <x v="8"/>
    <n v="3.658E-4"/>
  </r>
  <r>
    <x v="30"/>
    <x v="0"/>
    <d v="2000-12-12T00:00:00"/>
    <n v="1.2981"/>
    <n v="1000"/>
    <s v="JRS CAP PRÓPRIO"/>
    <x v="9"/>
    <n v="1.2980999999999999E-3"/>
  </r>
  <r>
    <x v="30"/>
    <x v="0"/>
    <d v="2001-10-23T00:00:00"/>
    <n v="1.22109"/>
    <n v="1000"/>
    <s v="JRS CAP PRÓPRIO"/>
    <x v="10"/>
    <n v="1.22109E-3"/>
  </r>
  <r>
    <x v="30"/>
    <x v="0"/>
    <d v="2002-03-21T00:00:00"/>
    <n v="0.68159999999999998"/>
    <n v="1000"/>
    <s v="JRS CAP PRÓPRIO"/>
    <x v="11"/>
    <n v="6.8159999999999998E-4"/>
  </r>
  <r>
    <x v="30"/>
    <x v="0"/>
    <d v="2002-04-23T00:00:00"/>
    <n v="0.58420000000000005"/>
    <n v="1000"/>
    <s v="JRS CAP PRÓPRIO"/>
    <x v="11"/>
    <n v="5.8420000000000011E-4"/>
  </r>
  <r>
    <x v="30"/>
    <x v="0"/>
    <d v="2002-11-01T00:00:00"/>
    <n v="0.25642900000000002"/>
    <n v="1000"/>
    <s v="JRS CAP PRÓPRIO"/>
    <x v="11"/>
    <n v="2.5642900000000002E-4"/>
  </r>
  <r>
    <x v="30"/>
    <x v="0"/>
    <d v="2003-03-19T00:00:00"/>
    <n v="1.217228"/>
    <n v="1000"/>
    <s v="JRS CAP PRÓPRIO"/>
    <x v="7"/>
    <n v="1.2172279999999999E-3"/>
  </r>
  <r>
    <x v="30"/>
    <x v="0"/>
    <d v="2003-03-25T00:00:00"/>
    <n v="0.24344499999999999"/>
    <n v="1000"/>
    <s v="JRS CAP PRÓPRIO"/>
    <x v="7"/>
    <n v="2.4344499999999998E-4"/>
  </r>
  <r>
    <x v="30"/>
    <x v="0"/>
    <d v="2003-10-22T00:00:00"/>
    <n v="0.343142"/>
    <n v="1000"/>
    <s v="JRS CAP PRÓPRIO"/>
    <x v="7"/>
    <n v="3.43142E-4"/>
  </r>
  <r>
    <x v="30"/>
    <x v="0"/>
    <d v="2003-12-10T00:00:00"/>
    <n v="2.643123745"/>
    <n v="1000"/>
    <s v="JRS CAP PRÓPRIO"/>
    <x v="7"/>
    <n v="2.6431237449999999E-3"/>
  </r>
  <r>
    <x v="30"/>
    <x v="0"/>
    <d v="2003-12-19T00:00:00"/>
    <n v="1.8223643000000001E-2"/>
    <n v="1000"/>
    <s v="JRS CAP PRÓPRIO"/>
    <x v="7"/>
    <n v="1.8223643E-5"/>
  </r>
  <r>
    <x v="30"/>
    <x v="0"/>
    <d v="2004-03-25T00:00:00"/>
    <n v="1.7922199999999999"/>
    <n v="1000"/>
    <s v="JRS CAP PRÓPRIO"/>
    <x v="12"/>
    <n v="1.79222E-3"/>
  </r>
  <r>
    <x v="30"/>
    <x v="0"/>
    <d v="2005-02-15T00:00:00"/>
    <n v="1.5655600000000001"/>
    <n v="1000"/>
    <s v="JRS CAP PRÓPRIO"/>
    <x v="13"/>
    <n v="1.5655600000000001E-3"/>
  </r>
  <r>
    <x v="30"/>
    <x v="0"/>
    <d v="2005-03-23T00:00:00"/>
    <n v="0.59121999999999997"/>
    <n v="1000"/>
    <s v="JRS CAP PRÓPRIO"/>
    <x v="13"/>
    <n v="5.9121999999999994E-4"/>
  </r>
  <r>
    <x v="30"/>
    <x v="0"/>
    <d v="2005-08-23T00:00:00"/>
    <n v="0.23787485999999999"/>
    <n v="1000"/>
    <s v="JRS CAP PRÓPRIO"/>
    <x v="13"/>
    <n v="2.3787485999999999E-4"/>
  </r>
  <r>
    <x v="30"/>
    <x v="0"/>
    <d v="2005-12-29T00:00:00"/>
    <n v="3.1009290100000002"/>
    <n v="1000"/>
    <s v="JRS CAP PRÓPRIO"/>
    <x v="13"/>
    <n v="3.1009290100000001E-3"/>
  </r>
  <r>
    <x v="30"/>
    <x v="0"/>
    <d v="2006-03-20T00:00:00"/>
    <n v="0.97378242999999998"/>
    <n v="1000"/>
    <s v="JRS CAP PRÓPRIO"/>
    <x v="14"/>
    <n v="9.7378242999999998E-4"/>
  </r>
  <r>
    <x v="30"/>
    <x v="0"/>
    <d v="2006-03-24T00:00:00"/>
    <n v="0.93412930000000005"/>
    <n v="1000"/>
    <s v="JRS CAP PRÓPRIO"/>
    <x v="14"/>
    <n v="9.3412930000000001E-4"/>
  </r>
  <r>
    <x v="30"/>
    <x v="0"/>
    <d v="2006-05-18T00:00:00"/>
    <n v="0.47321816"/>
    <n v="1000"/>
    <s v="JRS CAP PRÓPRIO"/>
    <x v="14"/>
    <n v="4.7321815999999998E-4"/>
  </r>
  <r>
    <x v="30"/>
    <x v="0"/>
    <d v="2006-12-06T00:00:00"/>
    <n v="2.5503825600000001"/>
    <n v="1000"/>
    <s v="JRS CAP PRÓPRIO"/>
    <x v="14"/>
    <n v="2.5503825600000003E-3"/>
  </r>
  <r>
    <x v="30"/>
    <x v="0"/>
    <d v="2007-04-10T00:00:00"/>
    <n v="1.9290166280000001"/>
    <n v="1000"/>
    <s v="JRS CAP PRÓPRIO"/>
    <x v="0"/>
    <n v="1.9290166280000001E-3"/>
  </r>
  <r>
    <x v="30"/>
    <x v="0"/>
    <d v="2007-06-28T00:00:00"/>
    <n v="0.328372948"/>
    <n v="1000"/>
    <s v="JRS CAP PRÓPRIO"/>
    <x v="0"/>
    <n v="3.2837294800000001E-4"/>
  </r>
  <r>
    <x v="30"/>
    <x v="0"/>
    <d v="2007-12-14T00:00:00"/>
    <n v="0.17470530000000001"/>
    <n v="1"/>
    <s v="DIVIDENDO"/>
    <x v="0"/>
    <n v="0.17470530000000001"/>
  </r>
  <r>
    <x v="30"/>
    <x v="0"/>
    <d v="2008-03-25T00:00:00"/>
    <n v="0.32361600000000001"/>
    <n v="1"/>
    <s v="DIVIDENDO"/>
    <x v="1"/>
    <n v="0.32361600000000001"/>
  </r>
  <r>
    <x v="30"/>
    <x v="0"/>
    <d v="2008-05-06T00:00:00"/>
    <n v="0.104451"/>
    <n v="1"/>
    <s v="JRS CAP PRÓPRIO"/>
    <x v="1"/>
    <n v="0.104451"/>
  </r>
  <r>
    <x v="30"/>
    <x v="0"/>
    <d v="2008-05-06T00:00:00"/>
    <n v="0.10119419"/>
    <n v="1"/>
    <s v="JRS CAP PRÓPRIO"/>
    <x v="1"/>
    <n v="0.10119419"/>
  </r>
  <r>
    <x v="30"/>
    <x v="0"/>
    <d v="2008-05-06T00:00:00"/>
    <n v="0.10250773000000001"/>
    <n v="1"/>
    <s v="JRS CAP PRÓPRIO"/>
    <x v="1"/>
    <n v="0.10250773000000001"/>
  </r>
  <r>
    <x v="30"/>
    <x v="0"/>
    <d v="2008-05-06T00:00:00"/>
    <n v="0.103777301"/>
    <n v="1"/>
    <s v="JRS CAP PRÓPRIO"/>
    <x v="1"/>
    <n v="0.103777301"/>
  </r>
  <r>
    <x v="30"/>
    <x v="0"/>
    <d v="2008-05-06T00:00:00"/>
    <n v="0.11519259"/>
    <n v="1"/>
    <s v="JRS CAP PRÓPRIO"/>
    <x v="1"/>
    <n v="0.11519259"/>
  </r>
  <r>
    <x v="30"/>
    <x v="0"/>
    <d v="2008-05-06T00:00:00"/>
    <n v="0.11403781"/>
    <n v="1"/>
    <s v="JRS CAP PRÓPRIO"/>
    <x v="1"/>
    <n v="0.11403781"/>
  </r>
  <r>
    <x v="30"/>
    <x v="0"/>
    <d v="2008-05-06T00:00:00"/>
    <n v="0.11547232"/>
    <n v="1"/>
    <s v="JRS CAP PRÓPRIO"/>
    <x v="1"/>
    <n v="0.11547232"/>
  </r>
  <r>
    <x v="30"/>
    <x v="0"/>
    <d v="2008-05-06T00:00:00"/>
    <n v="0.12272245"/>
    <n v="1"/>
    <s v="JRS CAP PRÓPRIO"/>
    <x v="1"/>
    <n v="0.12272245"/>
  </r>
  <r>
    <x v="30"/>
    <x v="0"/>
    <d v="2008-05-06T00:00:00"/>
    <n v="0.12606184000000001"/>
    <n v="1"/>
    <s v="JRS CAP PRÓPRIO"/>
    <x v="1"/>
    <n v="0.12606184000000001"/>
  </r>
  <r>
    <x v="30"/>
    <x v="0"/>
    <d v="2008-05-06T00:00:00"/>
    <n v="0.14065488000000001"/>
    <n v="1"/>
    <s v="JRS CAP PRÓPRIO"/>
    <x v="1"/>
    <n v="0.14065488000000001"/>
  </r>
  <r>
    <x v="30"/>
    <x v="0"/>
    <d v="2008-05-06T00:00:00"/>
    <n v="0.14869605"/>
    <n v="1"/>
    <s v="JRS CAP PRÓPRIO"/>
    <x v="1"/>
    <n v="0.14869605"/>
  </r>
  <r>
    <x v="30"/>
    <x v="0"/>
    <d v="2008-05-06T00:00:00"/>
    <n v="0.15183674999999999"/>
    <n v="1"/>
    <s v="JRS CAP PRÓPRIO"/>
    <x v="1"/>
    <n v="0.15183674999999999"/>
  </r>
  <r>
    <x v="30"/>
    <x v="0"/>
    <d v="2008-05-06T00:00:00"/>
    <n v="0.14733418000000001"/>
    <n v="1"/>
    <s v="JRS CAP PRÓPRIO"/>
    <x v="1"/>
    <n v="0.14733418000000001"/>
  </r>
  <r>
    <x v="30"/>
    <x v="0"/>
    <d v="2008-05-06T00:00:00"/>
    <n v="0.14853201999999999"/>
    <n v="1"/>
    <s v="JRS CAP PRÓPRIO"/>
    <x v="1"/>
    <n v="0.14853201999999999"/>
  </r>
  <r>
    <x v="30"/>
    <x v="0"/>
    <d v="2008-05-06T00:00:00"/>
    <n v="0.1509277"/>
    <n v="1"/>
    <s v="JRS CAP PRÓPRIO"/>
    <x v="1"/>
    <n v="0.1509277"/>
  </r>
  <r>
    <x v="30"/>
    <x v="0"/>
    <d v="2008-05-06T00:00:00"/>
    <n v="0.15208347"/>
    <n v="1"/>
    <s v="JRS CAP PRÓPRIO"/>
    <x v="1"/>
    <n v="0.15208347"/>
  </r>
  <r>
    <x v="30"/>
    <x v="0"/>
    <d v="2008-05-06T00:00:00"/>
    <n v="0.16168819000000001"/>
    <n v="1"/>
    <s v="JRS CAP PRÓPRIO"/>
    <x v="1"/>
    <n v="0.16168819000000001"/>
  </r>
  <r>
    <x v="30"/>
    <x v="0"/>
    <d v="2009-03-31T00:00:00"/>
    <n v="9.4116740000000004E-2"/>
    <n v="1"/>
    <s v="DIVIDENDO"/>
    <x v="2"/>
    <n v="9.4116740000000004E-2"/>
  </r>
  <r>
    <x v="30"/>
    <x v="0"/>
    <d v="2009-05-06T00:00:00"/>
    <n v="0.11741434000000001"/>
    <n v="1"/>
    <s v="JRS CAP PRÓPRIO"/>
    <x v="2"/>
    <n v="0.11741434000000001"/>
  </r>
  <r>
    <x v="30"/>
    <x v="0"/>
    <d v="2010-04-30T00:00:00"/>
    <n v="6.4527580000000001E-2"/>
    <n v="1"/>
    <s v="DIVIDENDO"/>
    <x v="3"/>
    <n v="6.4527580000000001E-2"/>
  </r>
  <r>
    <x v="30"/>
    <x v="0"/>
    <d v="2010-06-04T00:00:00"/>
    <n v="0.12439214"/>
    <n v="1"/>
    <s v="JRS CAP PRÓPRIO"/>
    <x v="3"/>
    <n v="0.12439214"/>
  </r>
  <r>
    <x v="30"/>
    <x v="0"/>
    <d v="2010-12-01T00:00:00"/>
    <n v="0.12766351000000001"/>
    <n v="1"/>
    <s v="JRS CAP PRÓPRIO"/>
    <x v="3"/>
    <n v="0.12766351000000001"/>
  </r>
  <r>
    <x v="30"/>
    <x v="0"/>
    <d v="2010-12-10T00:00:00"/>
    <n v="0.15879164000000001"/>
    <n v="1"/>
    <s v="DIVIDENDO"/>
    <x v="3"/>
    <n v="0.15879164000000001"/>
  </r>
  <r>
    <x v="30"/>
    <x v="0"/>
    <d v="2011-03-04T00:00:00"/>
    <n v="0.1387669"/>
    <n v="1"/>
    <s v="JRS CAP PRÓPRIO"/>
    <x v="4"/>
    <n v="0.1387669"/>
  </r>
  <r>
    <x v="30"/>
    <x v="0"/>
    <d v="2011-04-29T00:00:00"/>
    <n v="5.7030373500000002E-2"/>
    <n v="1"/>
    <s v="DIVIDENDO"/>
    <x v="4"/>
    <n v="5.7030373500000002E-2"/>
  </r>
  <r>
    <x v="30"/>
    <x v="0"/>
    <d v="2011-09-01T00:00:00"/>
    <n v="0.14254286999999999"/>
    <n v="1"/>
    <s v="JRS CAP PRÓPRIO"/>
    <x v="4"/>
    <n v="0.14254286999999999"/>
  </r>
  <r>
    <x v="30"/>
    <x v="0"/>
    <d v="2011-11-22T00:00:00"/>
    <n v="0.14434501999999999"/>
    <n v="1"/>
    <s v="JRS CAP PRÓPRIO"/>
    <x v="4"/>
    <n v="0.14434501999999999"/>
  </r>
  <r>
    <x v="30"/>
    <x v="0"/>
    <d v="2011-12-14T00:00:00"/>
    <n v="0.14657944000000001"/>
    <n v="1"/>
    <s v="DIVIDENDO"/>
    <x v="4"/>
    <n v="0.14657944000000001"/>
  </r>
  <r>
    <x v="30"/>
    <x v="0"/>
    <d v="2012-03-02T00:00:00"/>
    <n v="0.15839358000000001"/>
    <n v="1"/>
    <s v="JRS CAP PRÓPRIO"/>
    <x v="5"/>
    <n v="0.15839358000000001"/>
  </r>
  <r>
    <x v="30"/>
    <x v="0"/>
    <d v="2012-04-30T00:00:00"/>
    <n v="0.16286427000000001"/>
    <n v="1"/>
    <s v="DIVIDENDO"/>
    <x v="5"/>
    <n v="0.16286427000000001"/>
  </r>
  <r>
    <x v="30"/>
    <x v="0"/>
    <d v="2012-06-04T00:00:00"/>
    <n v="0.16054863"/>
    <n v="1"/>
    <s v="JRS CAP PRÓPRIO"/>
    <x v="5"/>
    <n v="0.16054863"/>
  </r>
  <r>
    <x v="30"/>
    <x v="0"/>
    <d v="2012-12-11T00:00:00"/>
    <n v="9.7720959999999996E-2"/>
    <n v="1"/>
    <s v="DIVIDENDO"/>
    <x v="5"/>
    <n v="9.7720959999999996E-2"/>
  </r>
  <r>
    <x v="30"/>
    <x v="0"/>
    <d v="2013-04-30T00:00:00"/>
    <n v="8.0810939999999998E-2"/>
    <n v="1"/>
    <s v="DIVIDENDO"/>
    <x v="6"/>
    <n v="8.0810939999999998E-2"/>
  </r>
  <r>
    <x v="30"/>
    <x v="1"/>
    <d v="1996-02-13T00:00:00"/>
    <n v="1.0485"/>
    <n v="1000"/>
    <s v="DIVIDENDO"/>
    <x v="15"/>
    <n v="1.0485E-3"/>
  </r>
  <r>
    <x v="30"/>
    <x v="1"/>
    <d v="1996-08-15T00:00:00"/>
    <n v="0.73868999999999996"/>
    <n v="1000"/>
    <s v="DIVIDENDO"/>
    <x v="15"/>
    <n v="7.3868999999999996E-4"/>
  </r>
  <r>
    <x v="30"/>
    <x v="1"/>
    <d v="1999-12-16T00:00:00"/>
    <n v="0.36585400000000001"/>
    <n v="1000"/>
    <s v="JRS CAP PRÓPRIO"/>
    <x v="8"/>
    <n v="3.6585400000000004E-4"/>
  </r>
  <r>
    <x v="30"/>
    <x v="1"/>
    <d v="1999-12-16T00:00:00"/>
    <n v="0.36580000000000001"/>
    <n v="1000"/>
    <s v="JRS CAP PRÓPRIO"/>
    <x v="8"/>
    <n v="3.658E-4"/>
  </r>
  <r>
    <x v="30"/>
    <x v="1"/>
    <d v="2000-12-12T00:00:00"/>
    <n v="1.3581000000000001"/>
    <n v="1000"/>
    <s v="JRS CAP PRÓPRIO"/>
    <x v="9"/>
    <n v="1.3581000000000001E-3"/>
  </r>
  <r>
    <x v="30"/>
    <x v="1"/>
    <d v="2001-10-23T00:00:00"/>
    <n v="1.2711699999999999"/>
    <n v="1000"/>
    <s v="JRS CAP PRÓPRIO"/>
    <x v="10"/>
    <n v="1.2711699999999999E-3"/>
  </r>
  <r>
    <x v="30"/>
    <x v="1"/>
    <d v="2002-03-21T00:00:00"/>
    <n v="0.68159999999999998"/>
    <n v="1000"/>
    <s v="JRS CAP PRÓPRIO"/>
    <x v="11"/>
    <n v="6.8159999999999998E-4"/>
  </r>
  <r>
    <x v="30"/>
    <x v="1"/>
    <d v="2002-04-23T00:00:00"/>
    <n v="0.58420000000000005"/>
    <n v="1000"/>
    <s v="JRS CAP PRÓPRIO"/>
    <x v="11"/>
    <n v="5.8420000000000011E-4"/>
  </r>
  <r>
    <x v="30"/>
    <x v="1"/>
    <d v="2002-11-01T00:00:00"/>
    <n v="0.332708"/>
    <n v="1000"/>
    <s v="JRS CAP PRÓPRIO"/>
    <x v="11"/>
    <n v="3.3270800000000003E-4"/>
  </r>
  <r>
    <x v="30"/>
    <x v="1"/>
    <d v="2003-03-19T00:00:00"/>
    <n v="1.217228"/>
    <n v="1000"/>
    <s v="JRS CAP PRÓPRIO"/>
    <x v="7"/>
    <n v="1.2172279999999999E-3"/>
  </r>
  <r>
    <x v="30"/>
    <x v="1"/>
    <d v="2003-03-25T00:00:00"/>
    <n v="0.24344499999999999"/>
    <n v="1000"/>
    <s v="JRS CAP PRÓPRIO"/>
    <x v="7"/>
    <n v="2.4344499999999998E-4"/>
  </r>
  <r>
    <x v="30"/>
    <x v="1"/>
    <d v="2003-10-22T00:00:00"/>
    <n v="0.43588300000000002"/>
    <n v="1000"/>
    <s v="JRS CAP PRÓPRIO"/>
    <x v="7"/>
    <n v="4.3588300000000003E-4"/>
  </r>
  <r>
    <x v="30"/>
    <x v="1"/>
    <d v="2003-12-10T00:00:00"/>
    <n v="2.9074361190000002"/>
    <n v="1000"/>
    <s v="JRS CAP PRÓPRIO"/>
    <x v="7"/>
    <n v="2.9074361190000002E-3"/>
  </r>
  <r>
    <x v="30"/>
    <x v="1"/>
    <d v="2003-12-19T00:00:00"/>
    <n v="2.0046007000000001E-2"/>
    <n v="1000"/>
    <s v="JRS CAP PRÓPRIO"/>
    <x v="7"/>
    <n v="2.0046007E-5"/>
  </r>
  <r>
    <x v="30"/>
    <x v="1"/>
    <d v="2004-03-25T00:00:00"/>
    <n v="1.88381"/>
    <n v="1000"/>
    <s v="JRS CAP PRÓPRIO"/>
    <x v="12"/>
    <n v="1.8838100000000001E-3"/>
  </r>
  <r>
    <x v="30"/>
    <x v="1"/>
    <d v="2005-02-15T00:00:00"/>
    <n v="1.6184099999999999"/>
    <n v="1000"/>
    <s v="JRS CAP PRÓPRIO"/>
    <x v="13"/>
    <n v="1.6184099999999998E-3"/>
  </r>
  <r>
    <x v="30"/>
    <x v="1"/>
    <d v="2005-03-23T00:00:00"/>
    <n v="0.65034000000000003"/>
    <n v="1000"/>
    <s v="JRS CAP PRÓPRIO"/>
    <x v="13"/>
    <n v="6.5034000000000001E-4"/>
  </r>
  <r>
    <x v="30"/>
    <x v="1"/>
    <d v="2005-08-23T00:00:00"/>
    <n v="0.25388526"/>
    <n v="1000"/>
    <s v="JRS CAP PRÓPRIO"/>
    <x v="13"/>
    <n v="2.5388526000000002E-4"/>
  </r>
  <r>
    <x v="30"/>
    <x v="1"/>
    <d v="2005-12-29T00:00:00"/>
    <n v="3.4110219100000001"/>
    <n v="1000"/>
    <s v="JRS CAP PRÓPRIO"/>
    <x v="13"/>
    <n v="3.41102191E-3"/>
  </r>
  <r>
    <x v="30"/>
    <x v="1"/>
    <d v="2006-03-20T00:00:00"/>
    <n v="0.97378242999999998"/>
    <n v="1000"/>
    <s v="JRS CAP PRÓPRIO"/>
    <x v="14"/>
    <n v="9.7378242999999998E-4"/>
  </r>
  <r>
    <x v="30"/>
    <x v="1"/>
    <d v="2006-03-24T00:00:00"/>
    <n v="1.01343556"/>
    <n v="1000"/>
    <s v="JRS CAP PRÓPRIO"/>
    <x v="14"/>
    <n v="1.01343556E-3"/>
  </r>
  <r>
    <x v="30"/>
    <x v="1"/>
    <d v="2006-05-18T00:00:00"/>
    <n v="0.50056427000000003"/>
    <n v="1000"/>
    <s v="JRS CAP PRÓPRIO"/>
    <x v="14"/>
    <n v="5.0056427000000001E-4"/>
  </r>
  <r>
    <x v="30"/>
    <x v="1"/>
    <d v="2006-12-06T00:00:00"/>
    <n v="2.8054208200000001"/>
    <n v="1000"/>
    <s v="JRS CAP PRÓPRIO"/>
    <x v="14"/>
    <n v="2.8054208200000001E-3"/>
  </r>
  <r>
    <x v="30"/>
    <x v="1"/>
    <d v="2007-04-10T00:00:00"/>
    <n v="1.9904576620000001"/>
    <n v="1000"/>
    <s v="JRS CAP PRÓPRIO"/>
    <x v="0"/>
    <n v="1.9904576620000001E-3"/>
  </r>
  <r>
    <x v="30"/>
    <x v="3"/>
    <d v="2007-06-28T00:00:00"/>
    <n v="0.49047469799999999"/>
    <n v="1000"/>
    <s v="JRS CAP PRÓPRIO"/>
    <x v="0"/>
    <n v="4.90474698E-4"/>
  </r>
  <r>
    <x v="30"/>
    <x v="3"/>
    <d v="2007-12-14T00:00:00"/>
    <n v="0.19217582999999999"/>
    <n v="1"/>
    <s v="DIVIDENDO"/>
    <x v="0"/>
    <n v="0.19217582999999999"/>
  </r>
  <r>
    <x v="30"/>
    <x v="3"/>
    <d v="2008-03-25T00:00:00"/>
    <n v="0.35597760000000001"/>
    <n v="1"/>
    <s v="DIVIDENDO"/>
    <x v="1"/>
    <n v="0.35597760000000001"/>
  </r>
  <r>
    <x v="30"/>
    <x v="3"/>
    <d v="2008-05-06T00:00:00"/>
    <n v="0.104451"/>
    <n v="1"/>
    <s v="JRS CAP PRÓPRIO"/>
    <x v="1"/>
    <n v="0.104451"/>
  </r>
  <r>
    <x v="30"/>
    <x v="3"/>
    <d v="2008-05-06T00:00:00"/>
    <n v="0.10119419"/>
    <n v="1"/>
    <s v="JRS CAP PRÓPRIO"/>
    <x v="1"/>
    <n v="0.10119419"/>
  </r>
  <r>
    <x v="30"/>
    <x v="3"/>
    <d v="2008-05-06T00:00:00"/>
    <n v="0.10348254"/>
    <n v="1"/>
    <s v="JRS CAP PRÓPRIO"/>
    <x v="1"/>
    <n v="0.10348254"/>
  </r>
  <r>
    <x v="30"/>
    <x v="3"/>
    <d v="2008-05-06T00:00:00"/>
    <n v="0.110384867"/>
    <n v="1"/>
    <s v="JRS CAP PRÓPRIO"/>
    <x v="1"/>
    <n v="0.110384867"/>
  </r>
  <r>
    <x v="30"/>
    <x v="3"/>
    <d v="2008-05-06T00:00:00"/>
    <n v="0.11519259"/>
    <n v="1"/>
    <s v="JRS CAP PRÓPRIO"/>
    <x v="1"/>
    <n v="0.11519259"/>
  </r>
  <r>
    <x v="30"/>
    <x v="3"/>
    <d v="2008-05-06T00:00:00"/>
    <n v="0.11403781"/>
    <n v="1"/>
    <s v="JRS CAP PRÓPRIO"/>
    <x v="1"/>
    <n v="0.11403781"/>
  </r>
  <r>
    <x v="30"/>
    <x v="3"/>
    <d v="2008-05-06T00:00:00"/>
    <n v="0.12353984"/>
    <n v="1"/>
    <s v="JRS CAP PRÓPRIO"/>
    <x v="1"/>
    <n v="0.12353984"/>
  </r>
  <r>
    <x v="30"/>
    <x v="3"/>
    <d v="2008-05-06T00:00:00"/>
    <n v="0.12272245"/>
    <n v="1"/>
    <s v="JRS CAP PRÓPRIO"/>
    <x v="1"/>
    <n v="0.12272245"/>
  </r>
  <r>
    <x v="30"/>
    <x v="3"/>
    <d v="2008-05-06T00:00:00"/>
    <n v="0.12606184000000001"/>
    <n v="1"/>
    <s v="JRS CAP PRÓPRIO"/>
    <x v="1"/>
    <n v="0.12606184000000001"/>
  </r>
  <r>
    <x v="30"/>
    <x v="3"/>
    <d v="2008-05-06T00:00:00"/>
    <n v="0.1387669"/>
    <n v="1"/>
    <s v="JRS CAP PRÓPRIO"/>
    <x v="1"/>
    <n v="0.1387669"/>
  </r>
  <r>
    <x v="30"/>
    <x v="3"/>
    <d v="2008-05-06T00:00:00"/>
    <n v="0.14065488000000001"/>
    <n v="1"/>
    <s v="JRS CAP PRÓPRIO"/>
    <x v="1"/>
    <n v="0.14065488000000001"/>
  </r>
  <r>
    <x v="30"/>
    <x v="3"/>
    <d v="2008-05-06T00:00:00"/>
    <n v="0.14869605"/>
    <n v="1"/>
    <s v="JRS CAP PRÓPRIO"/>
    <x v="1"/>
    <n v="0.14869605"/>
  </r>
  <r>
    <x v="30"/>
    <x v="3"/>
    <d v="2008-05-06T00:00:00"/>
    <n v="0.16243631"/>
    <n v="1"/>
    <s v="JRS CAP PRÓPRIO"/>
    <x v="1"/>
    <n v="0.16243631"/>
  </r>
  <r>
    <x v="30"/>
    <x v="3"/>
    <d v="2008-05-06T00:00:00"/>
    <n v="0.14733418000000001"/>
    <n v="1"/>
    <s v="JRS CAP PRÓPRIO"/>
    <x v="1"/>
    <n v="0.14733418000000001"/>
  </r>
  <r>
    <x v="30"/>
    <x v="3"/>
    <d v="2008-05-06T00:00:00"/>
    <n v="0.14853201999999999"/>
    <n v="1"/>
    <s v="JRS CAP PRÓPRIO"/>
    <x v="1"/>
    <n v="0.14853201999999999"/>
  </r>
  <r>
    <x v="30"/>
    <x v="3"/>
    <d v="2008-05-06T00:00:00"/>
    <n v="0.1509277"/>
    <n v="1"/>
    <s v="JRS CAP PRÓPRIO"/>
    <x v="1"/>
    <n v="0.1509277"/>
  </r>
  <r>
    <x v="30"/>
    <x v="3"/>
    <d v="2008-05-06T00:00:00"/>
    <n v="0.15695555"/>
    <n v="1"/>
    <s v="JRS CAP PRÓPRIO"/>
    <x v="1"/>
    <n v="0.15695555"/>
  </r>
  <r>
    <x v="30"/>
    <x v="3"/>
    <d v="2008-05-06T00:00:00"/>
    <n v="0.16168819000000001"/>
    <n v="1"/>
    <s v="JRS CAP PRÓPRIO"/>
    <x v="1"/>
    <n v="0.16168819000000001"/>
  </r>
  <r>
    <x v="30"/>
    <x v="3"/>
    <d v="2009-03-31T00:00:00"/>
    <n v="0.10352841"/>
    <n v="1"/>
    <s v="DIVIDENDO"/>
    <x v="2"/>
    <n v="0.10352841"/>
  </r>
  <r>
    <x v="30"/>
    <x v="3"/>
    <d v="2009-05-06T00:00:00"/>
    <n v="0.11741434000000001"/>
    <n v="1"/>
    <s v="JRS CAP PRÓPRIO"/>
    <x v="2"/>
    <n v="0.11741434000000001"/>
  </r>
  <r>
    <x v="30"/>
    <x v="3"/>
    <d v="2010-04-30T00:00:00"/>
    <n v="7.0980340000000003E-2"/>
    <n v="1"/>
    <s v="DIVIDENDO"/>
    <x v="3"/>
    <n v="7.0980340000000003E-2"/>
  </r>
  <r>
    <x v="30"/>
    <x v="3"/>
    <d v="2010-06-04T00:00:00"/>
    <n v="0.12439214"/>
    <n v="1"/>
    <s v="JRS CAP PRÓPRIO"/>
    <x v="3"/>
    <n v="0.12439214"/>
  </r>
  <r>
    <x v="30"/>
    <x v="3"/>
    <d v="2010-12-01T00:00:00"/>
    <n v="0.13520206000000001"/>
    <n v="1"/>
    <s v="JRS CAP PRÓPRIO"/>
    <x v="3"/>
    <n v="0.13520206000000001"/>
  </r>
  <r>
    <x v="30"/>
    <x v="3"/>
    <d v="2010-12-10T00:00:00"/>
    <n v="0.17467081000000001"/>
    <n v="1"/>
    <s v="DIVIDENDO"/>
    <x v="3"/>
    <n v="0.17467081000000001"/>
  </r>
  <r>
    <x v="30"/>
    <x v="3"/>
    <d v="2011-04-29T00:00:00"/>
    <n v="6.27334108E-2"/>
    <n v="1"/>
    <s v="DIVIDENDO"/>
    <x v="4"/>
    <n v="6.27334108E-2"/>
  </r>
  <r>
    <x v="30"/>
    <x v="3"/>
    <d v="2011-09-01T00:00:00"/>
    <n v="0.14254286999999999"/>
    <n v="1"/>
    <s v="JRS CAP PRÓPRIO"/>
    <x v="4"/>
    <n v="0.14254286999999999"/>
  </r>
  <r>
    <x v="30"/>
    <x v="3"/>
    <d v="2011-11-22T00:00:00"/>
    <n v="0.15402929000000001"/>
    <n v="1"/>
    <s v="JRS CAP PRÓPRIO"/>
    <x v="4"/>
    <n v="0.15402929000000001"/>
  </r>
  <r>
    <x v="30"/>
    <x v="3"/>
    <d v="2011-12-14T00:00:00"/>
    <n v="0.16123738000000001"/>
    <n v="1"/>
    <s v="DIVIDENDO"/>
    <x v="4"/>
    <n v="0.16123738000000001"/>
  </r>
  <r>
    <x v="30"/>
    <x v="3"/>
    <d v="2012-03-02T00:00:00"/>
    <n v="0.15839358000000001"/>
    <n v="1"/>
    <s v="JRS CAP PRÓPRIO"/>
    <x v="5"/>
    <n v="0.15839358000000001"/>
  </r>
  <r>
    <x v="30"/>
    <x v="3"/>
    <d v="2012-04-30T00:00:00"/>
    <n v="0.1791507"/>
    <n v="1"/>
    <s v="DIVIDENDO"/>
    <x v="5"/>
    <n v="0.1791507"/>
  </r>
  <r>
    <x v="30"/>
    <x v="3"/>
    <d v="2012-06-04T00:00:00"/>
    <n v="0.16054863"/>
    <n v="1"/>
    <s v="JRS CAP PRÓPRIO"/>
    <x v="5"/>
    <n v="0.16054863"/>
  </r>
  <r>
    <x v="30"/>
    <x v="3"/>
    <d v="2012-12-11T00:00:00"/>
    <n v="0.10749306"/>
    <n v="1"/>
    <s v="DIVIDENDO"/>
    <x v="5"/>
    <n v="0.10749306"/>
  </r>
  <r>
    <x v="30"/>
    <x v="3"/>
    <d v="2013-04-30T00:00:00"/>
    <n v="8.8892040000000005E-2"/>
    <n v="1"/>
    <s v="DIVIDENDO"/>
    <x v="6"/>
    <n v="8.8892040000000005E-2"/>
  </r>
  <r>
    <x v="30"/>
    <x v="4"/>
    <d v="2007-12-14T00:00:00"/>
    <n v="0.17470530000000001"/>
    <n v="1"/>
    <s v="DIVIDENDO"/>
    <x v="0"/>
    <n v="0.17470530000000001"/>
  </r>
  <r>
    <x v="30"/>
    <x v="4"/>
    <d v="2008-03-25T00:00:00"/>
    <n v="0.32361600000000001"/>
    <n v="1"/>
    <s v="DIVIDENDO"/>
    <x v="1"/>
    <n v="0.32361600000000001"/>
  </r>
  <r>
    <x v="30"/>
    <x v="4"/>
    <d v="2008-05-06T00:00:00"/>
    <n v="0.104451"/>
    <n v="1"/>
    <s v="JRS CAP PRÓPRIO"/>
    <x v="1"/>
    <n v="0.104451"/>
  </r>
  <r>
    <x v="30"/>
    <x v="4"/>
    <d v="2008-05-06T00:00:00"/>
    <n v="0.10119419"/>
    <n v="1"/>
    <s v="JRS CAP PRÓPRIO"/>
    <x v="1"/>
    <n v="0.10119419"/>
  </r>
  <r>
    <x v="30"/>
    <x v="4"/>
    <d v="2008-05-06T00:00:00"/>
    <n v="0.10250773000000001"/>
    <n v="1"/>
    <s v="JRS CAP PRÓPRIO"/>
    <x v="1"/>
    <n v="0.10250773000000001"/>
  </r>
  <r>
    <x v="30"/>
    <x v="4"/>
    <d v="2008-05-06T00:00:00"/>
    <n v="0.103777301"/>
    <n v="1"/>
    <s v="JRS CAP PRÓPRIO"/>
    <x v="1"/>
    <n v="0.103777301"/>
  </r>
  <r>
    <x v="30"/>
    <x v="4"/>
    <d v="2008-05-06T00:00:00"/>
    <n v="0.11519259"/>
    <n v="1"/>
    <s v="JRS CAP PRÓPRIO"/>
    <x v="1"/>
    <n v="0.11519259"/>
  </r>
  <r>
    <x v="30"/>
    <x v="4"/>
    <d v="2008-05-06T00:00:00"/>
    <n v="0.11403781"/>
    <n v="1"/>
    <s v="JRS CAP PRÓPRIO"/>
    <x v="1"/>
    <n v="0.11403781"/>
  </r>
  <r>
    <x v="30"/>
    <x v="4"/>
    <d v="2008-05-06T00:00:00"/>
    <n v="0.11547232"/>
    <n v="1"/>
    <s v="JRS CAP PRÓPRIO"/>
    <x v="1"/>
    <n v="0.11547232"/>
  </r>
  <r>
    <x v="30"/>
    <x v="4"/>
    <d v="2008-05-06T00:00:00"/>
    <n v="0.12272245"/>
    <n v="1"/>
    <s v="JRS CAP PRÓPRIO"/>
    <x v="1"/>
    <n v="0.12272245"/>
  </r>
  <r>
    <x v="30"/>
    <x v="4"/>
    <d v="2008-05-06T00:00:00"/>
    <n v="0.12606184000000001"/>
    <n v="1"/>
    <s v="JRS CAP PRÓPRIO"/>
    <x v="1"/>
    <n v="0.12606184000000001"/>
  </r>
  <r>
    <x v="30"/>
    <x v="4"/>
    <d v="2008-05-06T00:00:00"/>
    <n v="0.1387669"/>
    <n v="1"/>
    <s v="JRS CAP PRÓPRIO"/>
    <x v="1"/>
    <n v="0.1387669"/>
  </r>
  <r>
    <x v="30"/>
    <x v="4"/>
    <d v="2008-05-06T00:00:00"/>
    <n v="0.14065488000000001"/>
    <n v="1"/>
    <s v="JRS CAP PRÓPRIO"/>
    <x v="1"/>
    <n v="0.14065488000000001"/>
  </r>
  <r>
    <x v="30"/>
    <x v="4"/>
    <d v="2008-05-06T00:00:00"/>
    <n v="0.14869605"/>
    <n v="1"/>
    <s v="JRS CAP PRÓPRIO"/>
    <x v="1"/>
    <n v="0.14869605"/>
  </r>
  <r>
    <x v="30"/>
    <x v="4"/>
    <d v="2008-05-06T00:00:00"/>
    <n v="0.15183674999999999"/>
    <n v="1"/>
    <s v="JRS CAP PRÓPRIO"/>
    <x v="1"/>
    <n v="0.15183674999999999"/>
  </r>
  <r>
    <x v="30"/>
    <x v="4"/>
    <d v="2008-05-06T00:00:00"/>
    <n v="0.14733418000000001"/>
    <n v="1"/>
    <s v="JRS CAP PRÓPRIO"/>
    <x v="1"/>
    <n v="0.14733418000000001"/>
  </r>
  <r>
    <x v="30"/>
    <x v="4"/>
    <d v="2008-05-06T00:00:00"/>
    <n v="0.14853201999999999"/>
    <n v="1"/>
    <s v="JRS CAP PRÓPRIO"/>
    <x v="1"/>
    <n v="0.14853201999999999"/>
  </r>
  <r>
    <x v="30"/>
    <x v="4"/>
    <d v="2008-05-06T00:00:00"/>
    <n v="0.1509277"/>
    <n v="1"/>
    <s v="JRS CAP PRÓPRIO"/>
    <x v="1"/>
    <n v="0.1509277"/>
  </r>
  <r>
    <x v="30"/>
    <x v="4"/>
    <d v="2008-05-06T00:00:00"/>
    <n v="0.15208347"/>
    <n v="1"/>
    <s v="JRS CAP PRÓPRIO"/>
    <x v="1"/>
    <n v="0.15208347"/>
  </r>
  <r>
    <x v="30"/>
    <x v="4"/>
    <d v="2008-05-06T00:00:00"/>
    <n v="0.16168819000000001"/>
    <n v="1"/>
    <s v="JRS CAP PRÓPRIO"/>
    <x v="1"/>
    <n v="0.16168819000000001"/>
  </r>
  <r>
    <x v="30"/>
    <x v="4"/>
    <d v="2009-03-31T00:00:00"/>
    <n v="9.4116720000000001E-2"/>
    <n v="1"/>
    <s v="DIVIDENDO"/>
    <x v="2"/>
    <n v="9.4116720000000001E-2"/>
  </r>
  <r>
    <x v="30"/>
    <x v="4"/>
    <d v="2009-05-06T00:00:00"/>
    <n v="0.11741434000000001"/>
    <n v="1"/>
    <s v="JRS CAP PRÓPRIO"/>
    <x v="2"/>
    <n v="0.11741434000000001"/>
  </r>
  <r>
    <x v="30"/>
    <x v="4"/>
    <d v="2010-04-30T00:00:00"/>
    <n v="6.4527580000000001E-2"/>
    <n v="1"/>
    <s v="DIVIDENDO"/>
    <x v="3"/>
    <n v="6.4527580000000001E-2"/>
  </r>
  <r>
    <x v="30"/>
    <x v="4"/>
    <d v="2010-06-04T00:00:00"/>
    <n v="0.12439214"/>
    <n v="1"/>
    <s v="JRS CAP PRÓPRIO"/>
    <x v="3"/>
    <n v="0.12439214"/>
  </r>
  <r>
    <x v="30"/>
    <x v="4"/>
    <d v="2010-12-01T00:00:00"/>
    <n v="0.12766351000000001"/>
    <n v="1"/>
    <s v="JRS CAP PRÓPRIO"/>
    <x v="3"/>
    <n v="0.12766351000000001"/>
  </r>
  <r>
    <x v="30"/>
    <x v="4"/>
    <d v="2010-12-10T00:00:00"/>
    <n v="0.15879164000000001"/>
    <n v="1"/>
    <s v="DIVIDENDO"/>
    <x v="3"/>
    <n v="0.15879164000000001"/>
  </r>
  <r>
    <x v="30"/>
    <x v="4"/>
    <d v="2011-04-29T00:00:00"/>
    <n v="5.7030373500000002E-2"/>
    <n v="1"/>
    <s v="DIVIDENDO"/>
    <x v="4"/>
    <n v="5.7030373500000002E-2"/>
  </r>
  <r>
    <x v="30"/>
    <x v="4"/>
    <d v="2011-09-01T00:00:00"/>
    <n v="0.14254286999999999"/>
    <n v="1"/>
    <s v="JRS CAP PRÓPRIO"/>
    <x v="4"/>
    <n v="0.14254286999999999"/>
  </r>
  <r>
    <x v="30"/>
    <x v="4"/>
    <d v="2011-11-22T00:00:00"/>
    <n v="0.14434501999999999"/>
    <n v="1"/>
    <s v="JRS CAP PRÓPRIO"/>
    <x v="4"/>
    <n v="0.14434501999999999"/>
  </r>
  <r>
    <x v="30"/>
    <x v="4"/>
    <d v="2011-12-14T00:00:00"/>
    <n v="0.14657944000000001"/>
    <n v="1"/>
    <s v="DIVIDENDO"/>
    <x v="4"/>
    <n v="0.14657944000000001"/>
  </r>
  <r>
    <x v="30"/>
    <x v="4"/>
    <d v="2012-03-02T00:00:00"/>
    <n v="0.15839358000000001"/>
    <n v="1"/>
    <s v="JRS CAP PRÓPRIO"/>
    <x v="5"/>
    <n v="0.15839358000000001"/>
  </r>
  <r>
    <x v="30"/>
    <x v="4"/>
    <d v="2012-04-30T00:00:00"/>
    <n v="0.16286427000000001"/>
    <n v="1"/>
    <s v="DIVIDENDO"/>
    <x v="5"/>
    <n v="0.16286427000000001"/>
  </r>
  <r>
    <x v="30"/>
    <x v="4"/>
    <d v="2012-06-04T00:00:00"/>
    <n v="0.16054863"/>
    <n v="1"/>
    <s v="JRS CAP PRÓPRIO"/>
    <x v="5"/>
    <n v="0.16054863"/>
  </r>
  <r>
    <x v="30"/>
    <x v="4"/>
    <d v="2012-12-11T00:00:00"/>
    <n v="9.7720959999999996E-2"/>
    <n v="1"/>
    <s v="DIVIDENDO"/>
    <x v="5"/>
    <n v="9.7720959999999996E-2"/>
  </r>
  <r>
    <x v="30"/>
    <x v="4"/>
    <d v="2013-04-30T00:00:00"/>
    <n v="8.0810939999999998E-2"/>
    <n v="1"/>
    <s v="DIVIDENDO"/>
    <x v="6"/>
    <n v="8.0810939999999998E-2"/>
  </r>
  <r>
    <x v="31"/>
    <x v="0"/>
    <d v="1996-04-29T00:00:00"/>
    <n v="6.83"/>
    <n v="1"/>
    <s v="DIVIDENDO"/>
    <x v="15"/>
    <n v="6.83"/>
  </r>
  <r>
    <x v="31"/>
    <x v="0"/>
    <d v="1997-04-28T00:00:00"/>
    <n v="7.68"/>
    <n v="1"/>
    <s v="DIVIDENDO"/>
    <x v="16"/>
    <n v="7.68"/>
  </r>
  <r>
    <x v="31"/>
    <x v="0"/>
    <d v="1998-04-27T00:00:00"/>
    <n v="6.4"/>
    <n v="1"/>
    <s v="DIVIDENDO"/>
    <x v="17"/>
    <n v="6.4"/>
  </r>
  <r>
    <x v="31"/>
    <x v="0"/>
    <d v="1998-12-14T00:00:00"/>
    <n v="7.6"/>
    <n v="1"/>
    <s v="JRS CAP PRÓPRIO"/>
    <x v="17"/>
    <n v="7.6"/>
  </r>
  <r>
    <x v="31"/>
    <x v="0"/>
    <d v="1999-09-20T00:00:00"/>
    <n v="5"/>
    <n v="1"/>
    <s v="JRS CAP PRÓPRIO"/>
    <x v="8"/>
    <n v="5"/>
  </r>
  <r>
    <x v="31"/>
    <x v="0"/>
    <d v="1999-12-06T00:00:00"/>
    <n v="3.2"/>
    <n v="1"/>
    <s v="JRS CAP PRÓPRIO"/>
    <x v="8"/>
    <n v="3.2"/>
  </r>
  <r>
    <x v="31"/>
    <x v="0"/>
    <d v="2000-12-18T00:00:00"/>
    <n v="8.4"/>
    <n v="1"/>
    <s v="JRS CAP PRÓPRIO"/>
    <x v="9"/>
    <n v="8.4"/>
  </r>
  <r>
    <x v="31"/>
    <x v="0"/>
    <d v="2001-12-04T00:00:00"/>
    <n v="7"/>
    <n v="1"/>
    <s v="JRS CAP PRÓPRIO"/>
    <x v="10"/>
    <n v="7"/>
  </r>
  <r>
    <x v="31"/>
    <x v="0"/>
    <d v="2002-12-09T00:00:00"/>
    <n v="7"/>
    <n v="1"/>
    <s v="JRS CAP PRÓPRIO"/>
    <x v="11"/>
    <n v="7"/>
  </r>
  <r>
    <x v="31"/>
    <x v="0"/>
    <d v="2004-04-26T00:00:00"/>
    <n v="1.1454"/>
    <n v="1"/>
    <s v="DIVIDENDO"/>
    <x v="12"/>
    <n v="1.1454"/>
  </r>
  <r>
    <x v="31"/>
    <x v="0"/>
    <d v="2004-04-26T00:00:00"/>
    <n v="4.6946000000000003"/>
    <n v="1"/>
    <s v="DIVIDENDO"/>
    <x v="12"/>
    <n v="4.6946000000000003"/>
  </r>
  <r>
    <x v="31"/>
    <x v="0"/>
    <d v="2004-12-13T00:00:00"/>
    <n v="6.88"/>
    <n v="1"/>
    <s v="JRS CAP PRÓPRIO"/>
    <x v="12"/>
    <n v="6.88"/>
  </r>
  <r>
    <x v="31"/>
    <x v="0"/>
    <d v="2005-12-20T00:00:00"/>
    <n v="6.88"/>
    <n v="1"/>
    <s v="JRS CAP PRÓPRIO"/>
    <x v="13"/>
    <n v="6.88"/>
  </r>
  <r>
    <x v="31"/>
    <x v="0"/>
    <d v="2006-12-21T00:00:00"/>
    <n v="6.88"/>
    <n v="1"/>
    <s v="JRS CAP PRÓPRIO"/>
    <x v="14"/>
    <n v="6.88"/>
  </r>
  <r>
    <x v="31"/>
    <x v="0"/>
    <d v="2008-04-28T00:00:00"/>
    <n v="5.84"/>
    <n v="1"/>
    <s v="DIVIDENDO"/>
    <x v="1"/>
    <n v="5.84"/>
  </r>
  <r>
    <x v="31"/>
    <x v="0"/>
    <d v="2008-12-10T00:00:00"/>
    <n v="6.88"/>
    <n v="1"/>
    <s v="JRS CAP PRÓPRIO"/>
    <x v="1"/>
    <n v="6.88"/>
  </r>
  <r>
    <x v="31"/>
    <x v="0"/>
    <d v="2010-04-26T00:00:00"/>
    <n v="5.84"/>
    <n v="1"/>
    <s v="DIVIDENDO"/>
    <x v="3"/>
    <n v="5.84"/>
  </r>
  <r>
    <x v="31"/>
    <x v="0"/>
    <d v="2011-04-29T00:00:00"/>
    <n v="17.670000000000002"/>
    <n v="1"/>
    <s v="DIVIDENDO"/>
    <x v="4"/>
    <n v="17.670000000000002"/>
  </r>
  <r>
    <x v="31"/>
    <x v="0"/>
    <d v="2012-04-23T00:00:00"/>
    <n v="5.9177133690000003"/>
    <n v="1"/>
    <s v="DIVIDENDO"/>
    <x v="5"/>
    <n v="5.9177133690000003"/>
  </r>
  <r>
    <x v="31"/>
    <x v="0"/>
    <d v="2013-04-29T00:00:00"/>
    <n v="5.84"/>
    <n v="1"/>
    <s v="DIVIDENDO"/>
    <x v="6"/>
    <n v="5.84"/>
  </r>
  <r>
    <x v="31"/>
    <x v="1"/>
    <d v="1996-04-29T00:00:00"/>
    <n v="6.83"/>
    <n v="1"/>
    <s v="DIVIDENDO"/>
    <x v="15"/>
    <n v="6.83"/>
  </r>
  <r>
    <x v="31"/>
    <x v="1"/>
    <d v="1997-04-28T00:00:00"/>
    <n v="7.68"/>
    <n v="1"/>
    <s v="DIVIDENDO"/>
    <x v="16"/>
    <n v="7.68"/>
  </r>
  <r>
    <x v="31"/>
    <x v="1"/>
    <d v="1998-04-27T00:00:00"/>
    <n v="6.4"/>
    <n v="1"/>
    <s v="DIVIDENDO"/>
    <x v="17"/>
    <n v="6.4"/>
  </r>
  <r>
    <x v="31"/>
    <x v="1"/>
    <d v="1998-12-14T00:00:00"/>
    <n v="7.6"/>
    <n v="1"/>
    <s v="JRS CAP PRÓPRIO"/>
    <x v="17"/>
    <n v="7.6"/>
  </r>
  <r>
    <x v="31"/>
    <x v="1"/>
    <d v="1999-09-20T00:00:00"/>
    <n v="5"/>
    <n v="1"/>
    <s v="JRS CAP PRÓPRIO"/>
    <x v="8"/>
    <n v="5"/>
  </r>
  <r>
    <x v="31"/>
    <x v="1"/>
    <d v="1999-12-06T00:00:00"/>
    <n v="3.2"/>
    <n v="1"/>
    <s v="JRS CAP PRÓPRIO"/>
    <x v="8"/>
    <n v="3.2"/>
  </r>
  <r>
    <x v="31"/>
    <x v="1"/>
    <d v="2000-12-18T00:00:00"/>
    <n v="8.4"/>
    <n v="1"/>
    <s v="JRS CAP PRÓPRIO"/>
    <x v="9"/>
    <n v="8.4"/>
  </r>
  <r>
    <x v="31"/>
    <x v="1"/>
    <d v="2001-12-04T00:00:00"/>
    <n v="7"/>
    <n v="1"/>
    <s v="JRS CAP PRÓPRIO"/>
    <x v="10"/>
    <n v="7"/>
  </r>
  <r>
    <x v="31"/>
    <x v="1"/>
    <d v="2002-12-09T00:00:00"/>
    <n v="7"/>
    <n v="1"/>
    <s v="JRS CAP PRÓPRIO"/>
    <x v="11"/>
    <n v="7"/>
  </r>
  <r>
    <x v="31"/>
    <x v="1"/>
    <d v="2004-04-26T00:00:00"/>
    <n v="1.1454"/>
    <n v="1"/>
    <s v="DIVIDENDO"/>
    <x v="12"/>
    <n v="1.1454"/>
  </r>
  <r>
    <x v="31"/>
    <x v="1"/>
    <d v="2004-04-26T00:00:00"/>
    <n v="4.6946000000000003"/>
    <n v="1"/>
    <s v="DIVIDENDO"/>
    <x v="12"/>
    <n v="4.6946000000000003"/>
  </r>
  <r>
    <x v="31"/>
    <x v="1"/>
    <d v="2004-12-13T00:00:00"/>
    <n v="6.88"/>
    <n v="1"/>
    <s v="JRS CAP PRÓPRIO"/>
    <x v="12"/>
    <n v="6.88"/>
  </r>
  <r>
    <x v="31"/>
    <x v="1"/>
    <d v="2005-12-20T00:00:00"/>
    <n v="6.88"/>
    <n v="1"/>
    <s v="JRS CAP PRÓPRIO"/>
    <x v="13"/>
    <n v="6.88"/>
  </r>
  <r>
    <x v="31"/>
    <x v="1"/>
    <d v="2006-12-21T00:00:00"/>
    <n v="6.88"/>
    <n v="1"/>
    <s v="JRS CAP PRÓPRIO"/>
    <x v="14"/>
    <n v="6.88"/>
  </r>
  <r>
    <x v="31"/>
    <x v="1"/>
    <d v="2008-04-28T00:00:00"/>
    <n v="5.84"/>
    <n v="1"/>
    <s v="DIVIDENDO"/>
    <x v="1"/>
    <n v="5.84"/>
  </r>
  <r>
    <x v="31"/>
    <x v="1"/>
    <d v="2008-12-10T00:00:00"/>
    <n v="6.88"/>
    <n v="1"/>
    <s v="JRS CAP PRÓPRIO"/>
    <x v="1"/>
    <n v="6.88"/>
  </r>
  <r>
    <x v="31"/>
    <x v="1"/>
    <d v="2010-04-26T00:00:00"/>
    <n v="5.84"/>
    <n v="1"/>
    <s v="DIVIDENDO"/>
    <x v="3"/>
    <n v="5.84"/>
  </r>
  <r>
    <x v="31"/>
    <x v="1"/>
    <d v="2011-04-29T00:00:00"/>
    <n v="17.670000000000002"/>
    <n v="1"/>
    <s v="DIVIDENDO"/>
    <x v="4"/>
    <n v="17.670000000000002"/>
  </r>
  <r>
    <x v="31"/>
    <x v="1"/>
    <d v="2012-04-23T00:00:00"/>
    <n v="5.9177133690000003"/>
    <n v="1"/>
    <s v="DIVIDENDO"/>
    <x v="5"/>
    <n v="5.9177133690000003"/>
  </r>
  <r>
    <x v="31"/>
    <x v="1"/>
    <d v="2013-04-29T00:00:00"/>
    <n v="5.84"/>
    <n v="1"/>
    <s v="DIVIDENDO"/>
    <x v="6"/>
    <n v="5.84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6-04-28T00:00:00"/>
    <n v="2.0035840000000001E-3"/>
    <n v="1"/>
    <s v="DIVIDENDO"/>
    <x v="14"/>
    <n v="2.0035840000000001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7-04-30T00:00:00"/>
    <n v="2.6714E-3"/>
    <n v="1"/>
    <s v="DIVIDENDO"/>
    <x v="0"/>
    <n v="2.6714E-3"/>
  </r>
  <r>
    <x v="32"/>
    <x v="0"/>
    <d v="2008-04-30T00:00:00"/>
    <n v="5.5259999999999997E-3"/>
    <n v="1"/>
    <s v="DIVIDENDO"/>
    <x v="1"/>
    <n v="5.5259999999999997E-3"/>
  </r>
  <r>
    <x v="32"/>
    <x v="0"/>
    <d v="2008-04-30T00:00:00"/>
    <n v="3.456E-2"/>
    <n v="1"/>
    <s v="DIVIDENDO"/>
    <x v="1"/>
    <n v="3.456E-2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6-04-28T00:00:00"/>
    <n v="2.0035840000000001E-3"/>
    <n v="1"/>
    <s v="DIVIDENDO"/>
    <x v="14"/>
    <n v="2.0035840000000001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7-04-30T00:00:00"/>
    <n v="2.6714E-3"/>
    <n v="1"/>
    <s v="DIVIDENDO"/>
    <x v="0"/>
    <n v="2.6714E-3"/>
  </r>
  <r>
    <x v="32"/>
    <x v="1"/>
    <d v="2008-04-30T00:00:00"/>
    <n v="5.5259999999999997E-3"/>
    <n v="1"/>
    <s v="DIVIDENDO"/>
    <x v="1"/>
    <n v="5.5259999999999997E-3"/>
  </r>
  <r>
    <x v="32"/>
    <x v="1"/>
    <d v="2008-04-30T00:00:00"/>
    <n v="3.456E-2"/>
    <n v="1"/>
    <s v="DIVIDENDO"/>
    <x v="1"/>
    <n v="3.456E-2"/>
  </r>
  <r>
    <x v="33"/>
    <x v="0"/>
    <d v="1997-04-30T00:00:00"/>
    <n v="7.0999999999999994E-2"/>
    <n v="1000"/>
    <s v="DIVIDENDO"/>
    <x v="16"/>
    <n v="7.0999999999999991E-5"/>
  </r>
  <r>
    <x v="33"/>
    <x v="0"/>
    <d v="1997-04-30T00:00:00"/>
    <n v="7.0999999999999994E-2"/>
    <n v="1000"/>
    <s v="DIVIDENDO"/>
    <x v="16"/>
    <n v="7.0999999999999991E-5"/>
  </r>
  <r>
    <x v="33"/>
    <x v="0"/>
    <d v="1997-04-30T00:00:00"/>
    <n v="7.0999999999999994E-2"/>
    <n v="1000"/>
    <s v="DIVIDENDO"/>
    <x v="16"/>
    <n v="7.0999999999999991E-5"/>
  </r>
  <r>
    <x v="33"/>
    <x v="0"/>
    <d v="1999-04-16T00:00:00"/>
    <n v="0.95399999999999996"/>
    <n v="1000"/>
    <s v="DIVIDENDO"/>
    <x v="8"/>
    <n v="9.5399999999999999E-4"/>
  </r>
  <r>
    <x v="33"/>
    <x v="0"/>
    <d v="2001-04-30T00:00:00"/>
    <n v="9.7025E-2"/>
    <n v="1000"/>
    <s v="DIVIDENDO"/>
    <x v="10"/>
    <n v="9.7025E-5"/>
  </r>
  <r>
    <x v="33"/>
    <x v="0"/>
    <d v="2001-04-30T00:00:00"/>
    <n v="9.7025E-2"/>
    <n v="1000"/>
    <s v="DIVIDENDO"/>
    <x v="10"/>
    <n v="9.7025E-5"/>
  </r>
  <r>
    <x v="33"/>
    <x v="0"/>
    <d v="2001-04-30T00:00:00"/>
    <n v="9.7025E-2"/>
    <n v="1000"/>
    <s v="DIVIDENDO"/>
    <x v="10"/>
    <n v="9.7025E-5"/>
  </r>
  <r>
    <x v="33"/>
    <x v="0"/>
    <d v="2001-04-30T00:00:00"/>
    <n v="9.7025E-2"/>
    <n v="1000"/>
    <s v="DIVIDENDO"/>
    <x v="10"/>
    <n v="9.7025E-5"/>
  </r>
  <r>
    <x v="33"/>
    <x v="0"/>
    <d v="2002-04-30T00:00:00"/>
    <n v="0.12"/>
    <n v="1000"/>
    <s v="DIVIDENDO"/>
    <x v="11"/>
    <n v="1.1999999999999999E-4"/>
  </r>
  <r>
    <x v="33"/>
    <x v="0"/>
    <d v="2002-04-30T00:00:00"/>
    <n v="0.12"/>
    <n v="1000"/>
    <s v="DIVIDENDO"/>
    <x v="11"/>
    <n v="1.1999999999999999E-4"/>
  </r>
  <r>
    <x v="33"/>
    <x v="0"/>
    <d v="2002-04-30T00:00:00"/>
    <n v="0.12"/>
    <n v="1000"/>
    <s v="DIVIDENDO"/>
    <x v="11"/>
    <n v="1.1999999999999999E-4"/>
  </r>
  <r>
    <x v="33"/>
    <x v="0"/>
    <d v="2002-04-30T00:00:00"/>
    <n v="0.12"/>
    <n v="1000"/>
    <s v="DIVIDENDO"/>
    <x v="11"/>
    <n v="1.1999999999999999E-4"/>
  </r>
  <r>
    <x v="33"/>
    <x v="0"/>
    <d v="2003-04-29T00:00:00"/>
    <n v="0.36249999999999999"/>
    <n v="1000"/>
    <s v="DIVIDENDO"/>
    <x v="7"/>
    <n v="3.6249999999999998E-4"/>
  </r>
  <r>
    <x v="33"/>
    <x v="0"/>
    <d v="2003-04-29T00:00:00"/>
    <n v="0.3624"/>
    <n v="1000"/>
    <s v="DIVIDENDO"/>
    <x v="7"/>
    <n v="3.6240000000000003E-4"/>
  </r>
  <r>
    <x v="33"/>
    <x v="0"/>
    <d v="2003-04-29T00:00:00"/>
    <n v="0.36230000000000001"/>
    <n v="1000"/>
    <s v="DIVIDENDO"/>
    <x v="7"/>
    <n v="3.6230000000000002E-4"/>
  </r>
  <r>
    <x v="33"/>
    <x v="0"/>
    <d v="2003-04-29T00:00:00"/>
    <n v="0.36280000000000001"/>
    <n v="1000"/>
    <s v="DIVIDENDO"/>
    <x v="7"/>
    <n v="3.6280000000000004E-4"/>
  </r>
  <r>
    <x v="33"/>
    <x v="0"/>
    <d v="2003-12-29T00:00:00"/>
    <n v="0.45"/>
    <n v="1000"/>
    <s v="JRS CAP PRÓPRIO"/>
    <x v="7"/>
    <n v="4.4999999999999999E-4"/>
  </r>
  <r>
    <x v="33"/>
    <x v="0"/>
    <d v="2004-04-27T00:00:00"/>
    <n v="0.18"/>
    <n v="1000"/>
    <s v="DIVIDENDO"/>
    <x v="12"/>
    <n v="1.7999999999999998E-4"/>
  </r>
  <r>
    <x v="33"/>
    <x v="0"/>
    <d v="2004-04-27T00:00:00"/>
    <n v="0.17"/>
    <n v="1000"/>
    <s v="DIVIDENDO"/>
    <x v="12"/>
    <n v="1.7000000000000001E-4"/>
  </r>
  <r>
    <x v="33"/>
    <x v="0"/>
    <d v="2004-04-27T00:00:00"/>
    <n v="0.16"/>
    <n v="1000"/>
    <s v="DIVIDENDO"/>
    <x v="12"/>
    <n v="1.6000000000000001E-4"/>
  </r>
  <r>
    <x v="33"/>
    <x v="0"/>
    <d v="2004-04-27T00:00:00"/>
    <n v="0.21"/>
    <n v="1000"/>
    <s v="DIVIDENDO"/>
    <x v="12"/>
    <n v="2.0999999999999998E-4"/>
  </r>
  <r>
    <x v="33"/>
    <x v="0"/>
    <d v="2005-04-29T00:00:00"/>
    <n v="0.28770000000000001"/>
    <n v="1000"/>
    <s v="DIVIDENDO"/>
    <x v="13"/>
    <n v="2.877E-4"/>
  </r>
  <r>
    <x v="33"/>
    <x v="0"/>
    <d v="2005-04-29T00:00:00"/>
    <n v="0.28760000000000002"/>
    <n v="1000"/>
    <s v="DIVIDENDO"/>
    <x v="13"/>
    <n v="2.876E-4"/>
  </r>
  <r>
    <x v="33"/>
    <x v="0"/>
    <d v="2005-04-29T00:00:00"/>
    <n v="0.28749999999999998"/>
    <n v="1000"/>
    <s v="DIVIDENDO"/>
    <x v="13"/>
    <n v="2.875E-4"/>
  </r>
  <r>
    <x v="33"/>
    <x v="0"/>
    <d v="2005-04-29T00:00:00"/>
    <n v="0.28720000000000001"/>
    <n v="1000"/>
    <s v="DIVIDENDO"/>
    <x v="13"/>
    <n v="2.8719999999999999E-4"/>
  </r>
  <r>
    <x v="33"/>
    <x v="0"/>
    <d v="2006-04-27T00:00:00"/>
    <n v="0.57499999999999996"/>
    <n v="1"/>
    <s v="DIVIDENDO"/>
    <x v="14"/>
    <n v="0.57499999999999996"/>
  </r>
  <r>
    <x v="33"/>
    <x v="0"/>
    <d v="2006-04-27T00:00:00"/>
    <n v="0.57499999999999996"/>
    <n v="1"/>
    <s v="DIVIDENDO"/>
    <x v="14"/>
    <n v="0.57499999999999996"/>
  </r>
  <r>
    <x v="33"/>
    <x v="0"/>
    <d v="2006-04-27T00:00:00"/>
    <n v="0.57499999999999996"/>
    <n v="1"/>
    <s v="DIVIDENDO"/>
    <x v="14"/>
    <n v="0.57499999999999996"/>
  </r>
  <r>
    <x v="33"/>
    <x v="0"/>
    <d v="2006-04-27T00:00:00"/>
    <n v="0.57499999999999996"/>
    <n v="1"/>
    <s v="DIVIDENDO"/>
    <x v="14"/>
    <n v="0.57499999999999996"/>
  </r>
  <r>
    <x v="33"/>
    <x v="0"/>
    <d v="2007-04-27T00:00:00"/>
    <n v="0.83499999999999996"/>
    <n v="1"/>
    <s v="DIVIDENDO"/>
    <x v="0"/>
    <n v="0.83499999999999996"/>
  </r>
  <r>
    <x v="33"/>
    <x v="0"/>
    <d v="2007-04-27T00:00:00"/>
    <n v="0.83499999999999996"/>
    <n v="1"/>
    <s v="DIVIDENDO"/>
    <x v="0"/>
    <n v="0.83499999999999996"/>
  </r>
  <r>
    <x v="33"/>
    <x v="0"/>
    <d v="2007-04-27T00:00:00"/>
    <n v="0.83499999999999996"/>
    <n v="1"/>
    <s v="DIVIDENDO"/>
    <x v="0"/>
    <n v="0.83499999999999996"/>
  </r>
  <r>
    <x v="33"/>
    <x v="0"/>
    <d v="2007-04-27T00:00:00"/>
    <n v="0.83499999999999996"/>
    <n v="1"/>
    <s v="DIVIDENDO"/>
    <x v="0"/>
    <n v="0.83499999999999996"/>
  </r>
  <r>
    <x v="33"/>
    <x v="0"/>
    <d v="2008-04-30T00:00:00"/>
    <n v="1.78"/>
    <n v="1"/>
    <s v="DIVIDENDO"/>
    <x v="1"/>
    <n v="1.78"/>
  </r>
  <r>
    <x v="33"/>
    <x v="0"/>
    <d v="2009-04-29T00:00:00"/>
    <n v="0.23250000000000001"/>
    <n v="1"/>
    <s v="DIVIDENDO"/>
    <x v="2"/>
    <n v="0.23250000000000001"/>
  </r>
  <r>
    <x v="33"/>
    <x v="0"/>
    <d v="2009-04-29T00:00:00"/>
    <n v="0.23250000000000001"/>
    <n v="1"/>
    <s v="DIVIDENDO"/>
    <x v="2"/>
    <n v="0.23250000000000001"/>
  </r>
  <r>
    <x v="33"/>
    <x v="0"/>
    <d v="2009-04-29T00:00:00"/>
    <n v="0.23250000000000001"/>
    <n v="1"/>
    <s v="DIVIDENDO"/>
    <x v="2"/>
    <n v="0.23250000000000001"/>
  </r>
  <r>
    <x v="33"/>
    <x v="0"/>
    <d v="2009-04-29T00:00:00"/>
    <n v="0.23250000000000001"/>
    <n v="1"/>
    <s v="DIVIDENDO"/>
    <x v="2"/>
    <n v="0.23250000000000001"/>
  </r>
  <r>
    <x v="33"/>
    <x v="0"/>
    <d v="2010-04-30T00:00:00"/>
    <n v="0.23"/>
    <n v="1"/>
    <s v="DIVIDENDO"/>
    <x v="3"/>
    <n v="0.23"/>
  </r>
  <r>
    <x v="33"/>
    <x v="0"/>
    <d v="2010-04-30T00:00:00"/>
    <n v="0.23"/>
    <n v="1"/>
    <s v="DIVIDENDO"/>
    <x v="3"/>
    <n v="0.23"/>
  </r>
  <r>
    <x v="33"/>
    <x v="0"/>
    <d v="2010-04-30T00:00:00"/>
    <n v="0.23"/>
    <n v="1"/>
    <s v="DIVIDENDO"/>
    <x v="3"/>
    <n v="0.23"/>
  </r>
  <r>
    <x v="33"/>
    <x v="0"/>
    <d v="2010-04-30T00:00:00"/>
    <n v="0.23"/>
    <n v="1"/>
    <s v="DIVIDENDO"/>
    <x v="3"/>
    <n v="0.23"/>
  </r>
  <r>
    <x v="33"/>
    <x v="0"/>
    <d v="2011-04-29T00:00:00"/>
    <n v="0.31"/>
    <n v="1"/>
    <s v="DIVIDENDO"/>
    <x v="4"/>
    <n v="0.31"/>
  </r>
  <r>
    <x v="33"/>
    <x v="0"/>
    <d v="2011-04-29T00:00:00"/>
    <n v="0.31"/>
    <n v="1"/>
    <s v="DIVIDENDO"/>
    <x v="4"/>
    <n v="0.31"/>
  </r>
  <r>
    <x v="33"/>
    <x v="0"/>
    <d v="2011-04-29T00:00:00"/>
    <n v="0.31"/>
    <n v="1"/>
    <s v="DIVIDENDO"/>
    <x v="4"/>
    <n v="0.31"/>
  </r>
  <r>
    <x v="33"/>
    <x v="0"/>
    <d v="2011-04-29T00:00:00"/>
    <n v="0.31"/>
    <n v="1"/>
    <s v="DIVIDENDO"/>
    <x v="4"/>
    <n v="0.31"/>
  </r>
  <r>
    <x v="33"/>
    <x v="0"/>
    <d v="2012-04-30T00:00:00"/>
    <n v="0.23"/>
    <n v="1"/>
    <s v="DIVIDENDO"/>
    <x v="5"/>
    <n v="0.23"/>
  </r>
  <r>
    <x v="33"/>
    <x v="0"/>
    <d v="2012-04-30T00:00:00"/>
    <n v="0.23"/>
    <n v="1"/>
    <s v="DIVIDENDO"/>
    <x v="5"/>
    <n v="0.23"/>
  </r>
  <r>
    <x v="33"/>
    <x v="0"/>
    <d v="2012-04-30T00:00:00"/>
    <n v="0.23"/>
    <n v="1"/>
    <s v="DIVIDENDO"/>
    <x v="5"/>
    <n v="0.23"/>
  </r>
  <r>
    <x v="33"/>
    <x v="0"/>
    <d v="2012-04-30T00:00:00"/>
    <n v="0.23"/>
    <n v="1"/>
    <s v="DIVIDENDO"/>
    <x v="5"/>
    <n v="0.23"/>
  </r>
  <r>
    <x v="33"/>
    <x v="0"/>
    <d v="2013-04-26T00:00:00"/>
    <n v="0.33750000000000002"/>
    <n v="1"/>
    <s v="DIVIDENDO"/>
    <x v="6"/>
    <n v="0.33750000000000002"/>
  </r>
  <r>
    <x v="33"/>
    <x v="0"/>
    <d v="2013-04-26T00:00:00"/>
    <n v="0.33750000000000002"/>
    <n v="1"/>
    <s v="DIVIDENDO"/>
    <x v="6"/>
    <n v="0.33750000000000002"/>
  </r>
  <r>
    <x v="33"/>
    <x v="0"/>
    <d v="2013-04-26T00:00:00"/>
    <n v="0.33750000000000002"/>
    <n v="1"/>
    <s v="DIVIDENDO"/>
    <x v="6"/>
    <n v="0.33750000000000002"/>
  </r>
  <r>
    <x v="33"/>
    <x v="0"/>
    <d v="2013-04-26T00:00:00"/>
    <n v="0.33750000000000002"/>
    <n v="1"/>
    <s v="DIVIDENDO"/>
    <x v="6"/>
    <n v="0.33750000000000002"/>
  </r>
  <r>
    <x v="33"/>
    <x v="1"/>
    <d v="1997-04-30T00:00:00"/>
    <n v="0.29833333333000001"/>
    <n v="1000"/>
    <s v="DIVIDENDO"/>
    <x v="16"/>
    <n v="2.9833333333000001E-4"/>
  </r>
  <r>
    <x v="33"/>
    <x v="1"/>
    <d v="1997-04-30T00:00:00"/>
    <n v="0.29833333333000001"/>
    <n v="1000"/>
    <s v="DIVIDENDO"/>
    <x v="16"/>
    <n v="2.9833333333000001E-4"/>
  </r>
  <r>
    <x v="33"/>
    <x v="1"/>
    <d v="1997-04-30T00:00:00"/>
    <n v="0.29833333333000001"/>
    <n v="1000"/>
    <s v="DIVIDENDO"/>
    <x v="16"/>
    <n v="2.9833333333000001E-4"/>
  </r>
  <r>
    <x v="33"/>
    <x v="1"/>
    <d v="1999-04-16T00:00:00"/>
    <n v="0.95399999999999996"/>
    <n v="1000"/>
    <s v="DIVIDENDO"/>
    <x v="8"/>
    <n v="9.5399999999999999E-4"/>
  </r>
  <r>
    <x v="33"/>
    <x v="1"/>
    <d v="2000-04-28T00:00:00"/>
    <n v="0.22375"/>
    <n v="1000"/>
    <s v="DIVIDENDO"/>
    <x v="9"/>
    <n v="2.2375000000000002E-4"/>
  </r>
  <r>
    <x v="33"/>
    <x v="1"/>
    <d v="2000-04-28T00:00:00"/>
    <n v="0.22375"/>
    <n v="1000"/>
    <s v="DIVIDENDO"/>
    <x v="9"/>
    <n v="2.2375000000000002E-4"/>
  </r>
  <r>
    <x v="33"/>
    <x v="1"/>
    <d v="2000-04-28T00:00:00"/>
    <n v="0.22375"/>
    <n v="1000"/>
    <s v="DIVIDENDO"/>
    <x v="9"/>
    <n v="2.2375000000000002E-4"/>
  </r>
  <r>
    <x v="33"/>
    <x v="1"/>
    <d v="2000-04-28T00:00:00"/>
    <n v="0.22375"/>
    <n v="1000"/>
    <s v="DIVIDENDO"/>
    <x v="9"/>
    <n v="2.2375000000000002E-4"/>
  </r>
  <r>
    <x v="33"/>
    <x v="1"/>
    <d v="2001-04-30T00:00:00"/>
    <n v="0.223775"/>
    <n v="1000"/>
    <s v="DIVIDENDO"/>
    <x v="10"/>
    <n v="2.23775E-4"/>
  </r>
  <r>
    <x v="33"/>
    <x v="1"/>
    <d v="2001-04-30T00:00:00"/>
    <n v="0.223775"/>
    <n v="1000"/>
    <s v="DIVIDENDO"/>
    <x v="10"/>
    <n v="2.23775E-4"/>
  </r>
  <r>
    <x v="33"/>
    <x v="1"/>
    <d v="2001-04-30T00:00:00"/>
    <n v="0.223775"/>
    <n v="1000"/>
    <s v="DIVIDENDO"/>
    <x v="10"/>
    <n v="2.23775E-4"/>
  </r>
  <r>
    <x v="33"/>
    <x v="1"/>
    <d v="2001-04-30T00:00:00"/>
    <n v="0.223775"/>
    <n v="1000"/>
    <s v="DIVIDENDO"/>
    <x v="10"/>
    <n v="2.23775E-4"/>
  </r>
  <r>
    <x v="33"/>
    <x v="1"/>
    <d v="2002-04-30T00:00:00"/>
    <n v="0.22500000000000001"/>
    <n v="1000"/>
    <s v="DIVIDENDO"/>
    <x v="11"/>
    <n v="2.2499999999999999E-4"/>
  </r>
  <r>
    <x v="33"/>
    <x v="1"/>
    <d v="2002-04-30T00:00:00"/>
    <n v="0.22500000000000001"/>
    <n v="1000"/>
    <s v="DIVIDENDO"/>
    <x v="11"/>
    <n v="2.2499999999999999E-4"/>
  </r>
  <r>
    <x v="33"/>
    <x v="1"/>
    <d v="2002-04-30T00:00:00"/>
    <n v="0.22500000000000001"/>
    <n v="1000"/>
    <s v="DIVIDENDO"/>
    <x v="11"/>
    <n v="2.2499999999999999E-4"/>
  </r>
  <r>
    <x v="33"/>
    <x v="1"/>
    <d v="2002-04-30T00:00:00"/>
    <n v="0.22500000000000001"/>
    <n v="1000"/>
    <s v="DIVIDENDO"/>
    <x v="11"/>
    <n v="2.2499999999999999E-4"/>
  </r>
  <r>
    <x v="33"/>
    <x v="1"/>
    <d v="2003-04-29T00:00:00"/>
    <n v="0.36249999999999999"/>
    <n v="1000"/>
    <s v="DIVIDENDO"/>
    <x v="7"/>
    <n v="3.6249999999999998E-4"/>
  </r>
  <r>
    <x v="33"/>
    <x v="1"/>
    <d v="2003-04-29T00:00:00"/>
    <n v="0.3624"/>
    <n v="1000"/>
    <s v="DIVIDENDO"/>
    <x v="7"/>
    <n v="3.6240000000000003E-4"/>
  </r>
  <r>
    <x v="33"/>
    <x v="1"/>
    <d v="2003-04-29T00:00:00"/>
    <n v="0.36230000000000001"/>
    <n v="1000"/>
    <s v="DIVIDENDO"/>
    <x v="7"/>
    <n v="3.6230000000000002E-4"/>
  </r>
  <r>
    <x v="33"/>
    <x v="1"/>
    <d v="2003-04-29T00:00:00"/>
    <n v="0.36280000000000001"/>
    <n v="1000"/>
    <s v="DIVIDENDO"/>
    <x v="7"/>
    <n v="3.6280000000000004E-4"/>
  </r>
  <r>
    <x v="33"/>
    <x v="1"/>
    <d v="2003-12-29T00:00:00"/>
    <n v="0.45"/>
    <n v="1000"/>
    <s v="JRS CAP PRÓPRIO"/>
    <x v="7"/>
    <n v="4.4999999999999999E-4"/>
  </r>
  <r>
    <x v="33"/>
    <x v="1"/>
    <d v="2004-04-27T00:00:00"/>
    <n v="0.18"/>
    <n v="1000"/>
    <s v="DIVIDENDO"/>
    <x v="12"/>
    <n v="1.7999999999999998E-4"/>
  </r>
  <r>
    <x v="33"/>
    <x v="1"/>
    <d v="2004-04-27T00:00:00"/>
    <n v="0.17"/>
    <n v="1000"/>
    <s v="DIVIDENDO"/>
    <x v="12"/>
    <n v="1.7000000000000001E-4"/>
  </r>
  <r>
    <x v="33"/>
    <x v="1"/>
    <d v="2004-04-27T00:00:00"/>
    <n v="0.16"/>
    <n v="1000"/>
    <s v="DIVIDENDO"/>
    <x v="12"/>
    <n v="1.6000000000000001E-4"/>
  </r>
  <r>
    <x v="33"/>
    <x v="1"/>
    <d v="2004-04-27T00:00:00"/>
    <n v="0.21"/>
    <n v="1000"/>
    <s v="DIVIDENDO"/>
    <x v="12"/>
    <n v="2.0999999999999998E-4"/>
  </r>
  <r>
    <x v="33"/>
    <x v="1"/>
    <d v="2005-04-29T00:00:00"/>
    <n v="0.28770000000000001"/>
    <n v="1000"/>
    <s v="DIVIDENDO"/>
    <x v="13"/>
    <n v="2.877E-4"/>
  </r>
  <r>
    <x v="33"/>
    <x v="1"/>
    <d v="2005-04-29T00:00:00"/>
    <n v="0.28760000000000002"/>
    <n v="1000"/>
    <s v="DIVIDENDO"/>
    <x v="13"/>
    <n v="2.876E-4"/>
  </r>
  <r>
    <x v="33"/>
    <x v="1"/>
    <d v="2005-04-29T00:00:00"/>
    <n v="0.28749999999999998"/>
    <n v="1000"/>
    <s v="DIVIDENDO"/>
    <x v="13"/>
    <n v="2.875E-4"/>
  </r>
  <r>
    <x v="33"/>
    <x v="1"/>
    <d v="2005-04-29T00:00:00"/>
    <n v="0.28720000000000001"/>
    <n v="1000"/>
    <s v="DIVIDENDO"/>
    <x v="13"/>
    <n v="2.8719999999999999E-4"/>
  </r>
  <r>
    <x v="33"/>
    <x v="1"/>
    <d v="2006-04-27T00:00:00"/>
    <n v="0.57499999999999996"/>
    <n v="1"/>
    <s v="DIVIDENDO"/>
    <x v="14"/>
    <n v="0.57499999999999996"/>
  </r>
  <r>
    <x v="33"/>
    <x v="1"/>
    <d v="2006-04-27T00:00:00"/>
    <n v="0.57499999999999996"/>
    <n v="1"/>
    <s v="DIVIDENDO"/>
    <x v="14"/>
    <n v="0.57499999999999996"/>
  </r>
  <r>
    <x v="33"/>
    <x v="1"/>
    <d v="2006-04-27T00:00:00"/>
    <n v="0.57499999999999996"/>
    <n v="1"/>
    <s v="DIVIDENDO"/>
    <x v="14"/>
    <n v="0.57499999999999996"/>
  </r>
  <r>
    <x v="33"/>
    <x v="1"/>
    <d v="2006-04-27T00:00:00"/>
    <n v="0.57499999999999996"/>
    <n v="1"/>
    <s v="DIVIDENDO"/>
    <x v="14"/>
    <n v="0.57499999999999996"/>
  </r>
  <r>
    <x v="33"/>
    <x v="1"/>
    <d v="2007-04-27T00:00:00"/>
    <n v="0.83499999999999996"/>
    <n v="1"/>
    <s v="DIVIDENDO"/>
    <x v="0"/>
    <n v="0.83499999999999996"/>
  </r>
  <r>
    <x v="33"/>
    <x v="1"/>
    <d v="2007-04-27T00:00:00"/>
    <n v="0.83499999999999996"/>
    <n v="1"/>
    <s v="DIVIDENDO"/>
    <x v="0"/>
    <n v="0.83499999999999996"/>
  </r>
  <r>
    <x v="33"/>
    <x v="1"/>
    <d v="2007-04-27T00:00:00"/>
    <n v="0.83499999999999996"/>
    <n v="1"/>
    <s v="DIVIDENDO"/>
    <x v="0"/>
    <n v="0.83499999999999996"/>
  </r>
  <r>
    <x v="33"/>
    <x v="1"/>
    <d v="2007-04-27T00:00:00"/>
    <n v="0.83499999999999996"/>
    <n v="1"/>
    <s v="DIVIDENDO"/>
    <x v="0"/>
    <n v="0.83499999999999996"/>
  </r>
  <r>
    <x v="33"/>
    <x v="1"/>
    <d v="2008-04-30T00:00:00"/>
    <n v="1.78"/>
    <n v="1"/>
    <s v="DIVIDENDO"/>
    <x v="1"/>
    <n v="1.78"/>
  </r>
  <r>
    <x v="33"/>
    <x v="1"/>
    <d v="2009-04-29T00:00:00"/>
    <n v="0.23250000000000001"/>
    <n v="1"/>
    <s v="DIVIDENDO"/>
    <x v="2"/>
    <n v="0.23250000000000001"/>
  </r>
  <r>
    <x v="33"/>
    <x v="1"/>
    <d v="2009-04-29T00:00:00"/>
    <n v="0.23250000000000001"/>
    <n v="1"/>
    <s v="DIVIDENDO"/>
    <x v="2"/>
    <n v="0.23250000000000001"/>
  </r>
  <r>
    <x v="33"/>
    <x v="1"/>
    <d v="2009-04-29T00:00:00"/>
    <n v="0.23250000000000001"/>
    <n v="1"/>
    <s v="DIVIDENDO"/>
    <x v="2"/>
    <n v="0.23250000000000001"/>
  </r>
  <r>
    <x v="33"/>
    <x v="1"/>
    <d v="2009-04-29T00:00:00"/>
    <n v="0.23250000000000001"/>
    <n v="1"/>
    <s v="DIVIDENDO"/>
    <x v="2"/>
    <n v="0.23250000000000001"/>
  </r>
  <r>
    <x v="33"/>
    <x v="1"/>
    <d v="2010-04-30T00:00:00"/>
    <n v="0.23"/>
    <n v="1"/>
    <s v="DIVIDENDO"/>
    <x v="3"/>
    <n v="0.23"/>
  </r>
  <r>
    <x v="33"/>
    <x v="1"/>
    <d v="2010-04-30T00:00:00"/>
    <n v="0.23"/>
    <n v="1"/>
    <s v="DIVIDENDO"/>
    <x v="3"/>
    <n v="0.23"/>
  </r>
  <r>
    <x v="33"/>
    <x v="1"/>
    <d v="2010-04-30T00:00:00"/>
    <n v="0.23"/>
    <n v="1"/>
    <s v="DIVIDENDO"/>
    <x v="3"/>
    <n v="0.23"/>
  </r>
  <r>
    <x v="33"/>
    <x v="1"/>
    <d v="2010-04-30T00:00:00"/>
    <n v="0.23"/>
    <n v="1"/>
    <s v="DIVIDENDO"/>
    <x v="3"/>
    <n v="0.23"/>
  </r>
  <r>
    <x v="33"/>
    <x v="1"/>
    <d v="2011-04-29T00:00:00"/>
    <n v="0.31"/>
    <n v="1"/>
    <s v="DIVIDENDO"/>
    <x v="4"/>
    <n v="0.31"/>
  </r>
  <r>
    <x v="33"/>
    <x v="1"/>
    <d v="2011-04-29T00:00:00"/>
    <n v="0.31"/>
    <n v="1"/>
    <s v="DIVIDENDO"/>
    <x v="4"/>
    <n v="0.31"/>
  </r>
  <r>
    <x v="33"/>
    <x v="1"/>
    <d v="2011-04-29T00:00:00"/>
    <n v="0.31"/>
    <n v="1"/>
    <s v="DIVIDENDO"/>
    <x v="4"/>
    <n v="0.31"/>
  </r>
  <r>
    <x v="33"/>
    <x v="1"/>
    <d v="2011-04-29T00:00:00"/>
    <n v="0.31"/>
    <n v="1"/>
    <s v="DIVIDENDO"/>
    <x v="4"/>
    <n v="0.31"/>
  </r>
  <r>
    <x v="33"/>
    <x v="1"/>
    <d v="2012-04-30T00:00:00"/>
    <n v="0.23"/>
    <n v="1"/>
    <s v="DIVIDENDO"/>
    <x v="5"/>
    <n v="0.23"/>
  </r>
  <r>
    <x v="33"/>
    <x v="1"/>
    <d v="2012-04-30T00:00:00"/>
    <n v="0.23"/>
    <n v="1"/>
    <s v="DIVIDENDO"/>
    <x v="5"/>
    <n v="0.23"/>
  </r>
  <r>
    <x v="33"/>
    <x v="1"/>
    <d v="2012-04-30T00:00:00"/>
    <n v="0.23"/>
    <n v="1"/>
    <s v="DIVIDENDO"/>
    <x v="5"/>
    <n v="0.23"/>
  </r>
  <r>
    <x v="33"/>
    <x v="1"/>
    <d v="2012-04-30T00:00:00"/>
    <n v="0.23"/>
    <n v="1"/>
    <s v="DIVIDENDO"/>
    <x v="5"/>
    <n v="0.23"/>
  </r>
  <r>
    <x v="33"/>
    <x v="1"/>
    <d v="2013-04-26T00:00:00"/>
    <n v="0.33750000000000002"/>
    <n v="1"/>
    <s v="DIVIDENDO"/>
    <x v="6"/>
    <n v="0.33750000000000002"/>
  </r>
  <r>
    <x v="33"/>
    <x v="1"/>
    <d v="2013-04-26T00:00:00"/>
    <n v="0.33750000000000002"/>
    <n v="1"/>
    <s v="DIVIDENDO"/>
    <x v="6"/>
    <n v="0.33750000000000002"/>
  </r>
  <r>
    <x v="33"/>
    <x v="1"/>
    <d v="2013-04-26T00:00:00"/>
    <n v="0.33750000000000002"/>
    <n v="1"/>
    <s v="DIVIDENDO"/>
    <x v="6"/>
    <n v="0.33750000000000002"/>
  </r>
  <r>
    <x v="33"/>
    <x v="1"/>
    <d v="2013-04-26T00:00:00"/>
    <n v="0.33750000000000002"/>
    <n v="1"/>
    <s v="DIVIDENDO"/>
    <x v="6"/>
    <n v="0.33750000000000002"/>
  </r>
  <r>
    <x v="34"/>
    <x v="0"/>
    <d v="2013-08-09T00:00:00"/>
    <n v="0.40892406349999999"/>
    <n v="1"/>
    <s v="DIVIDENDO"/>
    <x v="6"/>
    <n v="0.40892406349999999"/>
  </r>
  <r>
    <x v="34"/>
    <x v="0"/>
    <d v="2013-08-09T00:00:00"/>
    <n v="5.8639052999999997E-3"/>
    <n v="1"/>
    <s v="RENDIMENTO"/>
    <x v="6"/>
    <n v="5.8639052999999997E-3"/>
  </r>
  <r>
    <x v="34"/>
    <x v="0"/>
    <d v="2014-02-11T00:00:00"/>
    <n v="0.58057704300000001"/>
    <n v="1"/>
    <s v="DIVIDENDO"/>
    <x v="18"/>
    <n v="0.58057704300000001"/>
  </r>
  <r>
    <x v="34"/>
    <x v="0"/>
    <d v="2014-02-11T00:00:00"/>
    <n v="9.0730410000000004E-3"/>
    <n v="1"/>
    <s v="RENDIMENTO"/>
    <x v="18"/>
    <n v="9.0730410000000004E-3"/>
  </r>
  <r>
    <x v="35"/>
    <x v="0"/>
    <d v="2008-08-05T00:00:00"/>
    <n v="0.05"/>
    <n v="1"/>
    <s v="JRS CAP PRÓPRIO"/>
    <x v="1"/>
    <n v="0.05"/>
  </r>
  <r>
    <x v="35"/>
    <x v="0"/>
    <d v="2008-11-04T00:00:00"/>
    <n v="0.1"/>
    <n v="1"/>
    <s v="JRS CAP PRÓPRIO"/>
    <x v="1"/>
    <n v="0.1"/>
  </r>
  <r>
    <x v="35"/>
    <x v="0"/>
    <d v="2008-12-30T00:00:00"/>
    <n v="0.08"/>
    <n v="1"/>
    <s v="JRS CAP PRÓPRIO"/>
    <x v="1"/>
    <n v="0.08"/>
  </r>
  <r>
    <x v="35"/>
    <x v="0"/>
    <d v="2009-03-30T00:00:00"/>
    <n v="0.12"/>
    <n v="1"/>
    <s v="DIVIDENDO"/>
    <x v="2"/>
    <n v="0.12"/>
  </r>
  <r>
    <x v="35"/>
    <x v="0"/>
    <d v="2010-04-19T00:00:00"/>
    <n v="0.3"/>
    <n v="1"/>
    <s v="DIVIDENDO"/>
    <x v="3"/>
    <n v="0.3"/>
  </r>
  <r>
    <x v="35"/>
    <x v="0"/>
    <d v="2010-11-08T00:00:00"/>
    <n v="0.05"/>
    <n v="1"/>
    <s v="DIVIDENDO"/>
    <x v="3"/>
    <n v="0.05"/>
  </r>
  <r>
    <x v="35"/>
    <x v="0"/>
    <d v="2010-11-08T00:00:00"/>
    <n v="0.05"/>
    <n v="1"/>
    <s v="DIVIDENDO"/>
    <x v="3"/>
    <n v="0.05"/>
  </r>
  <r>
    <x v="35"/>
    <x v="0"/>
    <d v="2011-02-17T00:00:00"/>
    <n v="3.5000000000000003E-2"/>
    <n v="1"/>
    <s v="DIVIDENDO"/>
    <x v="4"/>
    <n v="3.5000000000000003E-2"/>
  </r>
  <r>
    <x v="35"/>
    <x v="0"/>
    <d v="2011-04-28T00:00:00"/>
    <n v="0.265129"/>
    <n v="1"/>
    <s v="DIVIDENDO"/>
    <x v="4"/>
    <n v="0.265129"/>
  </r>
  <r>
    <x v="35"/>
    <x v="0"/>
    <d v="2011-04-28T00:00:00"/>
    <n v="3.4870999999999999E-2"/>
    <n v="1"/>
    <s v="DIVIDENDO"/>
    <x v="4"/>
    <n v="3.4870999999999999E-2"/>
  </r>
  <r>
    <x v="35"/>
    <x v="0"/>
    <d v="2011-08-09T00:00:00"/>
    <n v="0.02"/>
    <n v="1"/>
    <s v="DIVIDENDO"/>
    <x v="4"/>
    <n v="0.02"/>
  </r>
  <r>
    <x v="35"/>
    <x v="0"/>
    <d v="2012-08-15T00:00:00"/>
    <n v="3.4000000000000002E-2"/>
    <n v="1"/>
    <s v="DIVIDENDO"/>
    <x v="5"/>
    <n v="3.4000000000000002E-2"/>
  </r>
  <r>
    <x v="35"/>
    <x v="0"/>
    <d v="2012-11-06T00:00:00"/>
    <n v="0.05"/>
    <n v="1"/>
    <s v="DIVIDENDO"/>
    <x v="5"/>
    <n v="0.05"/>
  </r>
  <r>
    <x v="35"/>
    <x v="0"/>
    <d v="2013-03-04T00:00:00"/>
    <n v="0.04"/>
    <n v="1"/>
    <s v="DIVIDENDO"/>
    <x v="6"/>
    <n v="0.04"/>
  </r>
  <r>
    <x v="35"/>
    <x v="0"/>
    <d v="2013-04-11T00:00:00"/>
    <n v="7.5999999999999998E-2"/>
    <n v="1"/>
    <s v="DIVIDENDO"/>
    <x v="6"/>
    <n v="7.5999999999999998E-2"/>
  </r>
  <r>
    <x v="35"/>
    <x v="0"/>
    <d v="2013-08-06T00:00:00"/>
    <n v="0.06"/>
    <n v="1"/>
    <s v="DIVIDENDO"/>
    <x v="6"/>
    <n v="0.06"/>
  </r>
  <r>
    <x v="35"/>
    <x v="0"/>
    <d v="2013-11-05T00:00:00"/>
    <n v="0.2"/>
    <n v="1"/>
    <s v="DIVIDENDO"/>
    <x v="6"/>
    <n v="0.2"/>
  </r>
  <r>
    <x v="36"/>
    <x v="0"/>
    <d v="1996-06-20T00:00:00"/>
    <n v="2.2599999999999998"/>
    <n v="1"/>
    <s v="DIVIDENDO"/>
    <x v="15"/>
    <n v="2.2599999999999998"/>
  </r>
  <r>
    <x v="36"/>
    <x v="0"/>
    <d v="1997-04-30T00:00:00"/>
    <n v="14.125999999999999"/>
    <n v="1"/>
    <s v="DIVIDENDO"/>
    <x v="16"/>
    <n v="14.125999999999999"/>
  </r>
  <r>
    <x v="36"/>
    <x v="0"/>
    <d v="1998-04-30T00:00:00"/>
    <n v="10"/>
    <n v="1"/>
    <s v="DIVIDENDO"/>
    <x v="17"/>
    <n v="10"/>
  </r>
  <r>
    <x v="36"/>
    <x v="0"/>
    <d v="1999-04-30T00:00:00"/>
    <n v="12"/>
    <n v="1"/>
    <s v="DIVIDENDO"/>
    <x v="8"/>
    <n v="12"/>
  </r>
  <r>
    <x v="36"/>
    <x v="0"/>
    <d v="2000-04-28T00:00:00"/>
    <n v="12"/>
    <n v="1"/>
    <s v="DIVIDENDO"/>
    <x v="9"/>
    <n v="12"/>
  </r>
  <r>
    <x v="36"/>
    <x v="0"/>
    <d v="2001-04-27T00:00:00"/>
    <n v="12"/>
    <n v="1"/>
    <s v="DIVIDENDO"/>
    <x v="10"/>
    <n v="12"/>
  </r>
  <r>
    <x v="36"/>
    <x v="0"/>
    <d v="2001-12-20T00:00:00"/>
    <n v="34.9"/>
    <n v="1"/>
    <s v="JRS CAP PRÓPRIO"/>
    <x v="10"/>
    <n v="34.9"/>
  </r>
  <r>
    <x v="36"/>
    <x v="0"/>
    <d v="2002-12-20T00:00:00"/>
    <n v="38"/>
    <n v="1"/>
    <s v="JRS CAP PRÓPRIO"/>
    <x v="11"/>
    <n v="38"/>
  </r>
  <r>
    <x v="36"/>
    <x v="0"/>
    <d v="2003-04-30T00:00:00"/>
    <n v="22.5"/>
    <n v="1"/>
    <s v="DIVIDENDO"/>
    <x v="7"/>
    <n v="22.5"/>
  </r>
  <r>
    <x v="36"/>
    <x v="0"/>
    <d v="2003-12-17T00:00:00"/>
    <n v="38"/>
    <n v="1"/>
    <s v="JRS CAP PRÓPRIO"/>
    <x v="7"/>
    <n v="38"/>
  </r>
  <r>
    <x v="36"/>
    <x v="0"/>
    <d v="2004-04-30T00:00:00"/>
    <n v="8"/>
    <n v="1"/>
    <s v="DIVIDENDO"/>
    <x v="12"/>
    <n v="8"/>
  </r>
  <r>
    <x v="36"/>
    <x v="0"/>
    <d v="2005-04-29T00:00:00"/>
    <n v="25"/>
    <n v="1"/>
    <s v="DIVIDENDO"/>
    <x v="13"/>
    <n v="25"/>
  </r>
  <r>
    <x v="36"/>
    <x v="0"/>
    <d v="2006-04-28T00:00:00"/>
    <n v="26"/>
    <n v="1"/>
    <s v="DIVIDENDO"/>
    <x v="14"/>
    <n v="26"/>
  </r>
  <r>
    <x v="36"/>
    <x v="0"/>
    <d v="2007-04-27T00:00:00"/>
    <n v="25"/>
    <n v="1"/>
    <s v="DIVIDENDO"/>
    <x v="0"/>
    <n v="25"/>
  </r>
  <r>
    <x v="36"/>
    <x v="0"/>
    <d v="2008-04-29T00:00:00"/>
    <n v="27.98"/>
    <n v="1"/>
    <s v="DIVIDENDO"/>
    <x v="1"/>
    <n v="27.98"/>
  </r>
  <r>
    <x v="36"/>
    <x v="0"/>
    <d v="2009-04-29T00:00:00"/>
    <n v="22.33"/>
    <n v="1"/>
    <s v="DIVIDENDO"/>
    <x v="2"/>
    <n v="22.33"/>
  </r>
  <r>
    <x v="36"/>
    <x v="0"/>
    <d v="2010-04-29T00:00:00"/>
    <n v="24.53"/>
    <n v="1"/>
    <s v="DIVIDENDO"/>
    <x v="3"/>
    <n v="24.53"/>
  </r>
  <r>
    <x v="36"/>
    <x v="0"/>
    <d v="2011-04-28T00:00:00"/>
    <n v="367.72"/>
    <n v="1"/>
    <s v="DIVIDENDO"/>
    <x v="4"/>
    <n v="367.72"/>
  </r>
  <r>
    <x v="36"/>
    <x v="0"/>
    <d v="2012-04-30T00:00:00"/>
    <n v="51.26"/>
    <n v="1"/>
    <s v="DIVIDENDO"/>
    <x v="5"/>
    <n v="51.26"/>
  </r>
  <r>
    <x v="36"/>
    <x v="0"/>
    <d v="2013-04-26T00:00:00"/>
    <n v="36.24"/>
    <n v="1"/>
    <s v="DIVIDENDO"/>
    <x v="6"/>
    <n v="36.24"/>
  </r>
  <r>
    <x v="37"/>
    <x v="0"/>
    <d v="2008-03-07T00:00:00"/>
    <n v="0.12509671"/>
    <n v="1"/>
    <s v="JRS CAP PRÓPRIO"/>
    <x v="1"/>
    <n v="0.12509671"/>
  </r>
  <r>
    <x v="37"/>
    <x v="0"/>
    <d v="2008-05-07T00:00:00"/>
    <n v="8.5770330000000006E-2"/>
    <n v="1"/>
    <s v="JRS CAP PRÓPRIO"/>
    <x v="1"/>
    <n v="8.5770330000000006E-2"/>
  </r>
  <r>
    <x v="37"/>
    <x v="0"/>
    <d v="2008-06-30T00:00:00"/>
    <n v="8.5770330000000006E-2"/>
    <n v="1"/>
    <s v="JRS CAP PRÓPRIO"/>
    <x v="1"/>
    <n v="8.5770330000000006E-2"/>
  </r>
  <r>
    <x v="37"/>
    <x v="0"/>
    <d v="2008-09-29T00:00:00"/>
    <n v="8.7763156999999994E-2"/>
    <n v="1"/>
    <s v="JRS CAP PRÓPRIO"/>
    <x v="1"/>
    <n v="8.7763156999999994E-2"/>
  </r>
  <r>
    <x v="37"/>
    <x v="0"/>
    <d v="2008-09-29T00:00:00"/>
    <n v="0.114025895"/>
    <n v="1"/>
    <s v="DIVIDENDO"/>
    <x v="1"/>
    <n v="0.114025895"/>
  </r>
  <r>
    <x v="37"/>
    <x v="0"/>
    <d v="2008-12-29T00:00:00"/>
    <n v="8.9210578999999998E-2"/>
    <n v="1"/>
    <s v="JRS CAP PRÓPRIO"/>
    <x v="1"/>
    <n v="8.9210578999999998E-2"/>
  </r>
  <r>
    <x v="37"/>
    <x v="0"/>
    <d v="2009-03-23T00:00:00"/>
    <n v="0.155155927"/>
    <n v="1"/>
    <s v="DIVIDENDO"/>
    <x v="2"/>
    <n v="0.155155927"/>
  </r>
  <r>
    <x v="37"/>
    <x v="0"/>
    <d v="2009-03-24T00:00:00"/>
    <n v="0.108609149"/>
    <n v="1"/>
    <s v="JRS CAP PRÓPRIO"/>
    <x v="2"/>
    <n v="0.108609149"/>
  </r>
  <r>
    <x v="37"/>
    <x v="0"/>
    <d v="2009-06-29T00:00:00"/>
    <n v="0.10968710700000001"/>
    <n v="1"/>
    <s v="JRS CAP PRÓPRIO"/>
    <x v="2"/>
    <n v="0.10968710700000001"/>
  </r>
  <r>
    <x v="37"/>
    <x v="0"/>
    <d v="2009-09-28T00:00:00"/>
    <n v="0.102084299"/>
    <n v="1"/>
    <s v="JRS CAP PRÓPRIO"/>
    <x v="2"/>
    <n v="0.102084299"/>
  </r>
  <r>
    <x v="37"/>
    <x v="0"/>
    <d v="2009-09-28T00:00:00"/>
    <n v="9.0305340999999997E-2"/>
    <n v="1"/>
    <s v="DIVIDENDO"/>
    <x v="2"/>
    <n v="9.0305340999999997E-2"/>
  </r>
  <r>
    <x v="37"/>
    <x v="0"/>
    <d v="2009-12-28T00:00:00"/>
    <n v="0.102632901"/>
    <n v="1"/>
    <s v="JRS CAP PRÓPRIO"/>
    <x v="2"/>
    <n v="0.102632901"/>
  </r>
  <r>
    <x v="37"/>
    <x v="0"/>
    <d v="2010-03-09T00:00:00"/>
    <n v="0.102805983"/>
    <n v="1"/>
    <s v="JRS CAP PRÓPRIO"/>
    <x v="3"/>
    <n v="0.102805983"/>
  </r>
  <r>
    <x v="37"/>
    <x v="0"/>
    <d v="2010-03-11T00:00:00"/>
    <n v="9.8851907000000003E-2"/>
    <n v="1"/>
    <s v="DIVIDENDO"/>
    <x v="3"/>
    <n v="9.8851907000000003E-2"/>
  </r>
  <r>
    <x v="37"/>
    <x v="0"/>
    <d v="2010-06-09T00:00:00"/>
    <n v="0.102805983"/>
    <n v="1"/>
    <s v="JRS CAP PRÓPRIO"/>
    <x v="3"/>
    <n v="0.102805983"/>
  </r>
  <r>
    <x v="37"/>
    <x v="0"/>
    <d v="2010-09-09T00:00:00"/>
    <n v="0.102805983"/>
    <n v="1"/>
    <s v="JRS CAP PRÓPRIO"/>
    <x v="3"/>
    <n v="0.102805983"/>
  </r>
  <r>
    <x v="37"/>
    <x v="0"/>
    <d v="2010-10-18T00:00:00"/>
    <n v="0.12257636399999999"/>
    <n v="1"/>
    <s v="DIVIDENDO"/>
    <x v="3"/>
    <n v="0.12257636399999999"/>
  </r>
  <r>
    <x v="37"/>
    <x v="0"/>
    <d v="2010-12-09T00:00:00"/>
    <n v="0.102805983"/>
    <n v="1"/>
    <s v="JRS CAP PRÓPRIO"/>
    <x v="3"/>
    <n v="0.102805983"/>
  </r>
  <r>
    <x v="37"/>
    <x v="0"/>
    <d v="2011-03-15T00:00:00"/>
    <n v="0.102805983"/>
    <n v="1"/>
    <s v="JRS CAP PRÓPRIO"/>
    <x v="4"/>
    <n v="0.102805983"/>
  </r>
  <r>
    <x v="37"/>
    <x v="0"/>
    <d v="2011-03-24T00:00:00"/>
    <n v="6.9196333999999998E-2"/>
    <n v="1"/>
    <s v="DIVIDENDO"/>
    <x v="4"/>
    <n v="6.9196333999999998E-2"/>
  </r>
  <r>
    <x v="37"/>
    <x v="0"/>
    <d v="2011-06-10T00:00:00"/>
    <n v="0.102805983"/>
    <n v="1"/>
    <s v="JRS CAP PRÓPRIO"/>
    <x v="4"/>
    <n v="0.102805983"/>
  </r>
  <r>
    <x v="37"/>
    <x v="0"/>
    <d v="2011-09-09T00:00:00"/>
    <n v="0.105680734"/>
    <n v="1"/>
    <s v="JRS CAP PRÓPRIO"/>
    <x v="4"/>
    <n v="0.105680734"/>
  </r>
  <r>
    <x v="37"/>
    <x v="0"/>
    <d v="2011-11-04T00:00:00"/>
    <n v="2.0323218000000001E-2"/>
    <n v="1"/>
    <s v="DIVIDENDO"/>
    <x v="4"/>
    <n v="2.0323218000000001E-2"/>
  </r>
  <r>
    <x v="37"/>
    <x v="0"/>
    <d v="2011-12-09T00:00:00"/>
    <n v="0.105680734"/>
    <n v="1"/>
    <s v="JRS CAP PRÓPRIO"/>
    <x v="4"/>
    <n v="0.105680734"/>
  </r>
  <r>
    <x v="37"/>
    <x v="0"/>
    <d v="2012-03-09T00:00:00"/>
    <n v="0.105680734"/>
    <n v="1"/>
    <s v="JRS CAP PRÓPRIO"/>
    <x v="5"/>
    <n v="0.105680734"/>
  </r>
  <r>
    <x v="37"/>
    <x v="0"/>
    <d v="2012-03-30T00:00:00"/>
    <n v="2.6420183999999999E-2"/>
    <n v="1"/>
    <s v="DIVIDENDO"/>
    <x v="5"/>
    <n v="2.6420183999999999E-2"/>
  </r>
  <r>
    <x v="37"/>
    <x v="0"/>
    <d v="2012-06-08T00:00:00"/>
    <n v="0.105680734"/>
    <n v="1"/>
    <s v="JRS CAP PRÓPRIO"/>
    <x v="5"/>
    <n v="0.105680734"/>
  </r>
  <r>
    <x v="37"/>
    <x v="0"/>
    <d v="2012-09-10T00:00:00"/>
    <n v="0.105680734"/>
    <n v="1"/>
    <s v="JRS CAP PRÓPRIO"/>
    <x v="5"/>
    <n v="0.105680734"/>
  </r>
  <r>
    <x v="37"/>
    <x v="0"/>
    <d v="2012-10-15T00:00:00"/>
    <n v="4.2678757999999997E-2"/>
    <n v="1"/>
    <s v="DIVIDENDO"/>
    <x v="5"/>
    <n v="4.2678757999999997E-2"/>
  </r>
  <r>
    <x v="37"/>
    <x v="0"/>
    <d v="2012-12-10T00:00:00"/>
    <n v="0.105680734"/>
    <n v="1"/>
    <s v="JRS CAP PRÓPRIO"/>
    <x v="5"/>
    <n v="0.105680734"/>
  </r>
  <r>
    <x v="37"/>
    <x v="0"/>
    <d v="2013-01-07T00:00:00"/>
    <n v="2.0323218000000001E-2"/>
    <n v="1"/>
    <s v="DIVIDENDO"/>
    <x v="6"/>
    <n v="2.0323218000000001E-2"/>
  </r>
  <r>
    <x v="37"/>
    <x v="0"/>
    <d v="2013-03-12T00:00:00"/>
    <n v="0.105680734"/>
    <n v="1"/>
    <s v="JRS CAP PRÓPRIO"/>
    <x v="6"/>
    <n v="0.105680734"/>
  </r>
  <r>
    <x v="37"/>
    <x v="0"/>
    <d v="2013-06-11T00:00:00"/>
    <n v="0.105680734"/>
    <n v="1"/>
    <s v="JRS CAP PRÓPRIO"/>
    <x v="6"/>
    <n v="0.105680734"/>
  </r>
  <r>
    <x v="37"/>
    <x v="1"/>
    <d v="2008-03-07T00:00:00"/>
    <n v="0.12509671"/>
    <n v="1"/>
    <s v="JRS CAP PRÓPRIO"/>
    <x v="1"/>
    <n v="0.12509671"/>
  </r>
  <r>
    <x v="37"/>
    <x v="1"/>
    <d v="2008-05-07T00:00:00"/>
    <n v="8.5770330000000006E-2"/>
    <n v="1"/>
    <s v="JRS CAP PRÓPRIO"/>
    <x v="1"/>
    <n v="8.5770330000000006E-2"/>
  </r>
  <r>
    <x v="37"/>
    <x v="1"/>
    <d v="2008-06-30T00:00:00"/>
    <n v="8.5770330000000006E-2"/>
    <n v="1"/>
    <s v="JRS CAP PRÓPRIO"/>
    <x v="1"/>
    <n v="8.5770330000000006E-2"/>
  </r>
  <r>
    <x v="37"/>
    <x v="1"/>
    <d v="2008-09-29T00:00:00"/>
    <n v="8.7763156999999994E-2"/>
    <n v="1"/>
    <s v="JRS CAP PRÓPRIO"/>
    <x v="1"/>
    <n v="8.7763156999999994E-2"/>
  </r>
  <r>
    <x v="37"/>
    <x v="1"/>
    <d v="2008-09-29T00:00:00"/>
    <n v="0.114025895"/>
    <n v="1"/>
    <s v="DIVIDENDO"/>
    <x v="1"/>
    <n v="0.114025895"/>
  </r>
  <r>
    <x v="37"/>
    <x v="1"/>
    <d v="2008-12-29T00:00:00"/>
    <n v="8.9210578999999998E-2"/>
    <n v="1"/>
    <s v="JRS CAP PRÓPRIO"/>
    <x v="1"/>
    <n v="8.9210578999999998E-2"/>
  </r>
  <r>
    <x v="37"/>
    <x v="1"/>
    <d v="2009-03-23T00:00:00"/>
    <n v="0.155155927"/>
    <n v="1"/>
    <s v="DIVIDENDO"/>
    <x v="2"/>
    <n v="0.155155927"/>
  </r>
  <r>
    <x v="37"/>
    <x v="1"/>
    <d v="2009-03-24T00:00:00"/>
    <n v="0.108609149"/>
    <n v="1"/>
    <s v="JRS CAP PRÓPRIO"/>
    <x v="2"/>
    <n v="0.108609149"/>
  </r>
  <r>
    <x v="37"/>
    <x v="1"/>
    <d v="2009-06-29T00:00:00"/>
    <n v="0.10968710700000001"/>
    <n v="1"/>
    <s v="JRS CAP PRÓPRIO"/>
    <x v="2"/>
    <n v="0.10968710700000001"/>
  </r>
  <r>
    <x v="37"/>
    <x v="1"/>
    <d v="2009-09-28T00:00:00"/>
    <n v="0.102084299"/>
    <n v="1"/>
    <s v="JRS CAP PRÓPRIO"/>
    <x v="2"/>
    <n v="0.102084299"/>
  </r>
  <r>
    <x v="37"/>
    <x v="1"/>
    <d v="2009-09-28T00:00:00"/>
    <n v="9.0305340999999997E-2"/>
    <n v="1"/>
    <s v="DIVIDENDO"/>
    <x v="2"/>
    <n v="9.0305340999999997E-2"/>
  </r>
  <r>
    <x v="37"/>
    <x v="1"/>
    <d v="2009-12-28T00:00:00"/>
    <n v="0.102632901"/>
    <n v="1"/>
    <s v="JRS CAP PRÓPRIO"/>
    <x v="2"/>
    <n v="0.102632901"/>
  </r>
  <r>
    <x v="37"/>
    <x v="1"/>
    <d v="2010-03-09T00:00:00"/>
    <n v="0.102805983"/>
    <n v="1"/>
    <s v="JRS CAP PRÓPRIO"/>
    <x v="3"/>
    <n v="0.102805983"/>
  </r>
  <r>
    <x v="37"/>
    <x v="1"/>
    <d v="2010-03-11T00:00:00"/>
    <n v="9.8851907000000003E-2"/>
    <n v="1"/>
    <s v="DIVIDENDO"/>
    <x v="3"/>
    <n v="9.8851907000000003E-2"/>
  </r>
  <r>
    <x v="37"/>
    <x v="1"/>
    <d v="2010-06-09T00:00:00"/>
    <n v="0.102805983"/>
    <n v="1"/>
    <s v="JRS CAP PRÓPRIO"/>
    <x v="3"/>
    <n v="0.102805983"/>
  </r>
  <r>
    <x v="37"/>
    <x v="1"/>
    <d v="2010-09-09T00:00:00"/>
    <n v="0.102805983"/>
    <n v="1"/>
    <s v="JRS CAP PRÓPRIO"/>
    <x v="3"/>
    <n v="0.102805983"/>
  </r>
  <r>
    <x v="37"/>
    <x v="1"/>
    <d v="2010-10-18T00:00:00"/>
    <n v="0.12257636399999999"/>
    <n v="1"/>
    <s v="DIVIDENDO"/>
    <x v="3"/>
    <n v="0.12257636399999999"/>
  </r>
  <r>
    <x v="37"/>
    <x v="1"/>
    <d v="2010-12-09T00:00:00"/>
    <n v="0.102805983"/>
    <n v="1"/>
    <s v="JRS CAP PRÓPRIO"/>
    <x v="3"/>
    <n v="0.102805983"/>
  </r>
  <r>
    <x v="37"/>
    <x v="1"/>
    <d v="2011-03-15T00:00:00"/>
    <n v="0.102805983"/>
    <n v="1"/>
    <s v="JRS CAP PRÓPRIO"/>
    <x v="4"/>
    <n v="0.102805983"/>
  </r>
  <r>
    <x v="37"/>
    <x v="1"/>
    <d v="2011-03-24T00:00:00"/>
    <n v="6.9196333999999998E-2"/>
    <n v="1"/>
    <s v="DIVIDENDO"/>
    <x v="4"/>
    <n v="6.9196333999999998E-2"/>
  </r>
  <r>
    <x v="37"/>
    <x v="1"/>
    <d v="2011-06-10T00:00:00"/>
    <n v="0.102805983"/>
    <n v="1"/>
    <s v="JRS CAP PRÓPRIO"/>
    <x v="4"/>
    <n v="0.102805983"/>
  </r>
  <r>
    <x v="37"/>
    <x v="1"/>
    <d v="2011-09-09T00:00:00"/>
    <n v="0.105680734"/>
    <n v="1"/>
    <s v="JRS CAP PRÓPRIO"/>
    <x v="4"/>
    <n v="0.105680734"/>
  </r>
  <r>
    <x v="37"/>
    <x v="1"/>
    <d v="2011-11-04T00:00:00"/>
    <n v="2.0323218000000001E-2"/>
    <n v="1"/>
    <s v="DIVIDENDO"/>
    <x v="4"/>
    <n v="2.0323218000000001E-2"/>
  </r>
  <r>
    <x v="37"/>
    <x v="1"/>
    <d v="2011-12-09T00:00:00"/>
    <n v="0.105680734"/>
    <n v="1"/>
    <s v="JRS CAP PRÓPRIO"/>
    <x v="4"/>
    <n v="0.105680734"/>
  </r>
  <r>
    <x v="37"/>
    <x v="1"/>
    <d v="2012-03-09T00:00:00"/>
    <n v="0.105680734"/>
    <n v="1"/>
    <s v="JRS CAP PRÓPRIO"/>
    <x v="5"/>
    <n v="0.105680734"/>
  </r>
  <r>
    <x v="37"/>
    <x v="1"/>
    <d v="2012-03-30T00:00:00"/>
    <n v="2.6420183999999999E-2"/>
    <n v="1"/>
    <s v="DIVIDENDO"/>
    <x v="5"/>
    <n v="2.6420183999999999E-2"/>
  </r>
  <r>
    <x v="37"/>
    <x v="1"/>
    <d v="2012-06-08T00:00:00"/>
    <n v="0.105680734"/>
    <n v="1"/>
    <s v="JRS CAP PRÓPRIO"/>
    <x v="5"/>
    <n v="0.105680734"/>
  </r>
  <r>
    <x v="37"/>
    <x v="1"/>
    <d v="2012-09-10T00:00:00"/>
    <n v="0.105680734"/>
    <n v="1"/>
    <s v="JRS CAP PRÓPRIO"/>
    <x v="5"/>
    <n v="0.105680734"/>
  </r>
  <r>
    <x v="37"/>
    <x v="1"/>
    <d v="2012-10-15T00:00:00"/>
    <n v="4.2678757999999997E-2"/>
    <n v="1"/>
    <s v="DIVIDENDO"/>
    <x v="5"/>
    <n v="4.2678757999999997E-2"/>
  </r>
  <r>
    <x v="37"/>
    <x v="1"/>
    <d v="2012-12-10T00:00:00"/>
    <n v="0.105680734"/>
    <n v="1"/>
    <s v="JRS CAP PRÓPRIO"/>
    <x v="5"/>
    <n v="0.105680734"/>
  </r>
  <r>
    <x v="37"/>
    <x v="1"/>
    <d v="2013-01-07T00:00:00"/>
    <n v="2.0323218000000001E-2"/>
    <n v="1"/>
    <s v="DIVIDENDO"/>
    <x v="6"/>
    <n v="2.0323218000000001E-2"/>
  </r>
  <r>
    <x v="37"/>
    <x v="1"/>
    <d v="2013-03-12T00:00:00"/>
    <n v="0.105680734"/>
    <n v="1"/>
    <s v="JRS CAP PRÓPRIO"/>
    <x v="6"/>
    <n v="0.105680734"/>
  </r>
  <r>
    <x v="37"/>
    <x v="1"/>
    <d v="2013-06-11T00:00:00"/>
    <n v="0.105680734"/>
    <n v="1"/>
    <s v="JRS CAP PRÓPRIO"/>
    <x v="6"/>
    <n v="0.105680734"/>
  </r>
  <r>
    <x v="38"/>
    <x v="0"/>
    <d v="2008-08-14T00:00:00"/>
    <n v="7.2995000000000004E-2"/>
    <n v="1"/>
    <s v="JRS CAP PRÓPRIO"/>
    <x v="1"/>
    <n v="7.2995000000000004E-2"/>
  </r>
  <r>
    <x v="38"/>
    <x v="0"/>
    <d v="2008-08-14T00:00:00"/>
    <n v="6.9969600000000007E-2"/>
    <n v="1"/>
    <s v="DIVIDENDO"/>
    <x v="1"/>
    <n v="6.9969600000000007E-2"/>
  </r>
  <r>
    <x v="38"/>
    <x v="0"/>
    <d v="2008-12-19T00:00:00"/>
    <n v="6.9247000000000003E-2"/>
    <n v="1"/>
    <s v="JRS CAP PRÓPRIO"/>
    <x v="1"/>
    <n v="6.9247000000000003E-2"/>
  </r>
  <r>
    <x v="38"/>
    <x v="0"/>
    <d v="2009-03-17T00:00:00"/>
    <n v="3.0276893999999999E-2"/>
    <n v="1"/>
    <s v="DIVIDENDO"/>
    <x v="2"/>
    <n v="3.0276893999999999E-2"/>
  </r>
  <r>
    <x v="38"/>
    <x v="0"/>
    <d v="2009-05-12T00:00:00"/>
    <n v="5.5931368269999997E-2"/>
    <n v="1"/>
    <s v="JRS CAP PRÓPRIO"/>
    <x v="2"/>
    <n v="5.5931368269999997E-2"/>
  </r>
  <r>
    <x v="38"/>
    <x v="0"/>
    <d v="2009-08-11T00:00:00"/>
    <n v="7.0653925899999998E-2"/>
    <n v="1"/>
    <s v="JRS CAP PRÓPRIO"/>
    <x v="2"/>
    <n v="7.0653925899999998E-2"/>
  </r>
  <r>
    <x v="38"/>
    <x v="0"/>
    <d v="2009-08-11T00:00:00"/>
    <n v="1.67272545E-2"/>
    <n v="1"/>
    <s v="DIVIDENDO"/>
    <x v="2"/>
    <n v="1.67272545E-2"/>
  </r>
  <r>
    <x v="38"/>
    <x v="0"/>
    <d v="2009-11-10T00:00:00"/>
    <n v="7.4888179999999999E-2"/>
    <n v="1"/>
    <s v="DIVIDENDO"/>
    <x v="2"/>
    <n v="7.4888179999999999E-2"/>
  </r>
  <r>
    <x v="38"/>
    <x v="0"/>
    <d v="2009-12-17T00:00:00"/>
    <n v="9.9762400000000008E-3"/>
    <n v="1"/>
    <s v="JRS CAP PRÓPRIO"/>
    <x v="2"/>
    <n v="9.9762400000000008E-3"/>
  </r>
  <r>
    <x v="38"/>
    <x v="0"/>
    <d v="2010-02-23T00:00:00"/>
    <n v="1.4951849999999999E-2"/>
    <n v="1"/>
    <s v="JRS CAP PRÓPRIO"/>
    <x v="3"/>
    <n v="1.4951849999999999E-2"/>
  </r>
  <r>
    <x v="38"/>
    <x v="0"/>
    <d v="2010-03-25T00:00:00"/>
    <n v="2.988998E-2"/>
    <n v="1"/>
    <s v="JRS CAP PRÓPRIO"/>
    <x v="3"/>
    <n v="2.988998E-2"/>
  </r>
  <r>
    <x v="38"/>
    <x v="0"/>
    <d v="2010-04-20T00:00:00"/>
    <n v="0.123516081"/>
    <n v="1"/>
    <s v="DIVIDENDO"/>
    <x v="3"/>
    <n v="0.123516081"/>
  </r>
  <r>
    <x v="38"/>
    <x v="0"/>
    <d v="2010-05-11T00:00:00"/>
    <n v="6.8230739999999998E-2"/>
    <n v="1"/>
    <s v="JRS CAP PRÓPRIO"/>
    <x v="3"/>
    <n v="6.8230739999999998E-2"/>
  </r>
  <r>
    <x v="38"/>
    <x v="0"/>
    <d v="2010-08-12T00:00:00"/>
    <n v="2.24223263E-2"/>
    <n v="1"/>
    <s v="JRS CAP PRÓPRIO"/>
    <x v="3"/>
    <n v="2.24223263E-2"/>
  </r>
  <r>
    <x v="38"/>
    <x v="0"/>
    <d v="2010-08-12T00:00:00"/>
    <n v="9.8957200400000001E-2"/>
    <n v="1"/>
    <s v="DIVIDENDO"/>
    <x v="3"/>
    <n v="9.8957200400000001E-2"/>
  </r>
  <r>
    <x v="38"/>
    <x v="0"/>
    <d v="2010-11-09T00:00:00"/>
    <n v="0.11910089259999999"/>
    <n v="1"/>
    <s v="DIVIDENDO"/>
    <x v="3"/>
    <n v="0.11910089259999999"/>
  </r>
  <r>
    <x v="38"/>
    <x v="0"/>
    <d v="2010-12-16T00:00:00"/>
    <n v="1.6156056700000001E-2"/>
    <n v="1"/>
    <s v="JRS CAP PRÓPRIO"/>
    <x v="3"/>
    <n v="1.6156056700000001E-2"/>
  </r>
  <r>
    <x v="38"/>
    <x v="0"/>
    <d v="2011-02-17T00:00:00"/>
    <n v="2.5460612479999999E-2"/>
    <n v="1"/>
    <s v="JRS CAP PRÓPRIO"/>
    <x v="4"/>
    <n v="2.5460612479999999E-2"/>
  </r>
  <r>
    <x v="38"/>
    <x v="0"/>
    <d v="2011-02-17T00:00:00"/>
    <n v="0.20702459200000001"/>
    <n v="1"/>
    <s v="DIVIDENDO"/>
    <x v="4"/>
    <n v="0.20702459200000001"/>
  </r>
  <r>
    <x v="38"/>
    <x v="0"/>
    <d v="2011-05-12T00:00:00"/>
    <n v="5.1127890000000002E-2"/>
    <n v="1"/>
    <s v="JRS CAP PRÓPRIO"/>
    <x v="4"/>
    <n v="5.1127890000000002E-2"/>
  </r>
  <r>
    <x v="38"/>
    <x v="0"/>
    <d v="2011-05-12T00:00:00"/>
    <n v="3.4053729999999997E-2"/>
    <n v="1"/>
    <s v="DIVIDENDO"/>
    <x v="4"/>
    <n v="3.4053729999999997E-2"/>
  </r>
  <r>
    <x v="38"/>
    <x v="0"/>
    <d v="2011-08-09T00:00:00"/>
    <n v="0.12173976"/>
    <n v="1"/>
    <s v="DIVIDENDO"/>
    <x v="4"/>
    <n v="0.12173976"/>
  </r>
  <r>
    <x v="38"/>
    <x v="0"/>
    <d v="2011-11-08T00:00:00"/>
    <n v="0.12113883"/>
    <n v="1"/>
    <s v="DIVIDENDO"/>
    <x v="4"/>
    <n v="0.12113883"/>
  </r>
  <r>
    <x v="38"/>
    <x v="0"/>
    <d v="2012-02-14T00:00:00"/>
    <n v="0.11741966"/>
    <n v="1"/>
    <s v="DIVIDENDO"/>
    <x v="5"/>
    <n v="0.11741966"/>
  </r>
  <r>
    <x v="38"/>
    <x v="0"/>
    <d v="2012-05-10T00:00:00"/>
    <n v="0.11616142"/>
    <n v="1"/>
    <s v="DIVIDENDO"/>
    <x v="5"/>
    <n v="0.11616142"/>
  </r>
  <r>
    <x v="38"/>
    <x v="0"/>
    <d v="2012-08-07T00:00:00"/>
    <n v="0.12435947"/>
    <n v="1"/>
    <s v="DIVIDENDO"/>
    <x v="5"/>
    <n v="0.12435947"/>
  </r>
  <r>
    <x v="38"/>
    <x v="0"/>
    <d v="2012-11-06T00:00:00"/>
    <n v="4.6599099999999997E-2"/>
    <n v="1"/>
    <s v="JRS CAP PRÓPRIO"/>
    <x v="5"/>
    <n v="4.6599099999999997E-2"/>
  </r>
  <r>
    <x v="38"/>
    <x v="0"/>
    <d v="2012-11-06T00:00:00"/>
    <n v="6.7921300000000004E-2"/>
    <n v="1"/>
    <s v="DIVIDENDO"/>
    <x v="5"/>
    <n v="6.7921300000000004E-2"/>
  </r>
  <r>
    <x v="38"/>
    <x v="0"/>
    <d v="2013-04-17T00:00:00"/>
    <n v="0.20123672000000001"/>
    <n v="1"/>
    <s v="DIVIDENDO"/>
    <x v="6"/>
    <n v="0.20123672000000001"/>
  </r>
  <r>
    <x v="38"/>
    <x v="0"/>
    <d v="2013-05-09T00:00:00"/>
    <n v="2.5870400000000002E-2"/>
    <n v="1"/>
    <s v="JRS CAP PRÓPRIO"/>
    <x v="6"/>
    <n v="2.5870400000000002E-2"/>
  </r>
  <r>
    <x v="38"/>
    <x v="0"/>
    <d v="2013-05-09T00:00:00"/>
    <n v="8.4637610000000002E-2"/>
    <n v="1"/>
    <s v="DIVIDENDO"/>
    <x v="6"/>
    <n v="8.4637610000000002E-2"/>
  </r>
  <r>
    <x v="38"/>
    <x v="0"/>
    <d v="2013-08-08T00:00:00"/>
    <n v="0.14694335"/>
    <n v="1"/>
    <s v="DIVIDENDO"/>
    <x v="6"/>
    <n v="0.14694335"/>
  </r>
  <r>
    <x v="38"/>
    <x v="0"/>
    <d v="2013-11-07T00:00:00"/>
    <n v="0.11834131000000001"/>
    <n v="1"/>
    <s v="DIVIDENDO"/>
    <x v="6"/>
    <n v="0.11834131000000001"/>
  </r>
  <r>
    <x v="39"/>
    <x v="0"/>
    <d v="1996-04-30T00:00:00"/>
    <n v="0.64300000000000002"/>
    <n v="1000"/>
    <s v="DIVIDENDO"/>
    <x v="15"/>
    <n v="6.4300000000000002E-4"/>
  </r>
  <r>
    <x v="39"/>
    <x v="0"/>
    <d v="1997-04-22T00:00:00"/>
    <n v="0.77700000000000002"/>
    <n v="1000"/>
    <s v="DIVIDENDO"/>
    <x v="16"/>
    <n v="7.7700000000000002E-4"/>
  </r>
  <r>
    <x v="39"/>
    <x v="0"/>
    <d v="1998-04-30T00:00:00"/>
    <n v="0.1038"/>
    <n v="1000"/>
    <s v="DIVIDENDO"/>
    <x v="17"/>
    <n v="1.038E-4"/>
  </r>
  <r>
    <x v="39"/>
    <x v="0"/>
    <d v="1998-04-30T00:00:00"/>
    <n v="0.3589"/>
    <n v="1000"/>
    <s v="DIVIDENDO"/>
    <x v="17"/>
    <n v="3.589E-4"/>
  </r>
  <r>
    <x v="39"/>
    <x v="0"/>
    <d v="1999-04-30T00:00:00"/>
    <n v="0.4768"/>
    <n v="1000"/>
    <s v="DIVIDENDO"/>
    <x v="8"/>
    <n v="4.7679999999999999E-4"/>
  </r>
  <r>
    <x v="39"/>
    <x v="0"/>
    <d v="2000-04-28T00:00:00"/>
    <n v="0.9536"/>
    <n v="1000"/>
    <s v="DIVIDENDO"/>
    <x v="9"/>
    <n v="9.5359999999999998E-4"/>
  </r>
  <r>
    <x v="39"/>
    <x v="0"/>
    <d v="2001-05-07T00:00:00"/>
    <n v="0.27"/>
    <n v="1000"/>
    <s v="DIVIDENDO"/>
    <x v="10"/>
    <n v="2.7E-4"/>
  </r>
  <r>
    <x v="39"/>
    <x v="0"/>
    <d v="2002-05-17T00:00:00"/>
    <n v="0.16173580000000001"/>
    <n v="1000"/>
    <s v="DIVIDENDO"/>
    <x v="11"/>
    <n v="1.6173580000000001E-4"/>
  </r>
  <r>
    <x v="39"/>
    <x v="1"/>
    <d v="1996-04-30T00:00:00"/>
    <n v="0.64300000000000002"/>
    <n v="1000"/>
    <s v="DIVIDENDO"/>
    <x v="15"/>
    <n v="6.4300000000000002E-4"/>
  </r>
  <r>
    <x v="39"/>
    <x v="1"/>
    <d v="1997-04-22T00:00:00"/>
    <n v="0.77700000000000002"/>
    <n v="1000"/>
    <s v="DIVIDENDO"/>
    <x v="16"/>
    <n v="7.7700000000000002E-4"/>
  </r>
  <r>
    <x v="39"/>
    <x v="1"/>
    <d v="1998-04-30T00:00:00"/>
    <n v="0.1142"/>
    <n v="1000"/>
    <s v="DIVIDENDO"/>
    <x v="17"/>
    <n v="1.142E-4"/>
  </r>
  <r>
    <x v="39"/>
    <x v="1"/>
    <d v="1998-04-30T00:00:00"/>
    <n v="0.39479999999999998"/>
    <n v="1000"/>
    <s v="DIVIDENDO"/>
    <x v="17"/>
    <n v="3.948E-4"/>
  </r>
  <r>
    <x v="39"/>
    <x v="1"/>
    <d v="1999-04-30T00:00:00"/>
    <n v="0.52449999999999997"/>
    <n v="1000"/>
    <s v="DIVIDENDO"/>
    <x v="8"/>
    <n v="5.2450000000000001E-4"/>
  </r>
  <r>
    <x v="39"/>
    <x v="1"/>
    <d v="2000-04-28T00:00:00"/>
    <n v="1.0489999999999999"/>
    <n v="1000"/>
    <s v="DIVIDENDO"/>
    <x v="9"/>
    <n v="1.049E-3"/>
  </r>
  <r>
    <x v="39"/>
    <x v="1"/>
    <d v="2001-05-07T00:00:00"/>
    <n v="0.3"/>
    <n v="1000"/>
    <s v="DIVIDENDO"/>
    <x v="10"/>
    <n v="2.9999999999999997E-4"/>
  </r>
  <r>
    <x v="39"/>
    <x v="1"/>
    <d v="2002-05-17T00:00:00"/>
    <n v="0.17790938000000001"/>
    <n v="1000"/>
    <s v="DIVIDENDO"/>
    <x v="11"/>
    <n v="1.7790937999999999E-4"/>
  </r>
  <r>
    <x v="40"/>
    <x v="0"/>
    <d v="2009-04-27T00:00:00"/>
    <n v="2.3539999999999998E-2"/>
    <n v="1"/>
    <s v="DIVIDENDO"/>
    <x v="2"/>
    <n v="2.3539999999999998E-2"/>
  </r>
  <r>
    <x v="40"/>
    <x v="0"/>
    <d v="2010-04-12T00:00:00"/>
    <n v="6.3979999999999995E-2"/>
    <n v="1"/>
    <s v="DIVIDENDO"/>
    <x v="3"/>
    <n v="6.3979999999999995E-2"/>
  </r>
  <r>
    <x v="40"/>
    <x v="0"/>
    <d v="2010-04-12T00:00:00"/>
    <n v="6.3979999999999995E-2"/>
    <n v="1"/>
    <s v="DIVIDENDO"/>
    <x v="3"/>
    <n v="6.3979999999999995E-2"/>
  </r>
  <r>
    <x v="40"/>
    <x v="0"/>
    <d v="2011-04-25T00:00:00"/>
    <n v="0.18101999999999999"/>
    <n v="1"/>
    <s v="DIVIDENDO"/>
    <x v="4"/>
    <n v="0.18101999999999999"/>
  </r>
  <r>
    <x v="40"/>
    <x v="0"/>
    <d v="2012-04-27T00:00:00"/>
    <n v="0.32"/>
    <n v="1"/>
    <s v="DIVIDENDO"/>
    <x v="5"/>
    <n v="0.32"/>
  </r>
  <r>
    <x v="40"/>
    <x v="0"/>
    <d v="2013-04-19T00:00:00"/>
    <n v="0.30805900000000003"/>
    <n v="1"/>
    <s v="DIVIDENDO"/>
    <x v="6"/>
    <n v="0.30805900000000003"/>
  </r>
  <r>
    <x v="41"/>
    <x v="0"/>
    <d v="2011-04-29T00:00:00"/>
    <n v="3.49"/>
    <n v="1"/>
    <s v="DIVIDENDO"/>
    <x v="4"/>
    <n v="3.49"/>
  </r>
  <r>
    <x v="41"/>
    <x v="0"/>
    <d v="2012-05-04T00:00:00"/>
    <n v="0.98425799999999997"/>
    <n v="1"/>
    <s v="DIVIDENDO"/>
    <x v="5"/>
    <n v="0.98425799999999997"/>
  </r>
  <r>
    <x v="41"/>
    <x v="0"/>
    <d v="2013-04-29T00:00:00"/>
    <n v="1.125"/>
    <n v="1"/>
    <s v="DIVIDENDO"/>
    <x v="6"/>
    <n v="1.125"/>
  </r>
  <r>
    <x v="41"/>
    <x v="0"/>
    <d v="2013-05-15T00:00:00"/>
    <n v="0.2"/>
    <n v="1"/>
    <s v="DIVIDENDO"/>
    <x v="6"/>
    <n v="0.2"/>
  </r>
  <r>
    <x v="41"/>
    <x v="0"/>
    <d v="2013-08-14T00:00:00"/>
    <n v="0.2"/>
    <n v="1"/>
    <s v="DIVIDENDO"/>
    <x v="6"/>
    <n v="0.2"/>
  </r>
  <r>
    <x v="41"/>
    <x v="0"/>
    <d v="2013-11-14T00:00:00"/>
    <n v="0.2"/>
    <n v="1"/>
    <s v="DIVIDENDO"/>
    <x v="6"/>
    <n v="0.2"/>
  </r>
  <r>
    <x v="42"/>
    <x v="0"/>
    <d v="2010-04-30T00:00:00"/>
    <n v="0.24403905000000001"/>
    <n v="1"/>
    <s v="DIVIDENDO"/>
    <x v="3"/>
    <n v="0.24403905000000001"/>
  </r>
  <r>
    <x v="42"/>
    <x v="0"/>
    <d v="2011-04-29T00:00:00"/>
    <n v="0.16521896199"/>
    <n v="1"/>
    <s v="DIVIDENDO"/>
    <x v="4"/>
    <n v="0.16521896199"/>
  </r>
  <r>
    <x v="42"/>
    <x v="0"/>
    <d v="2012-04-24T00:00:00"/>
    <n v="0.15065705026000001"/>
    <n v="1"/>
    <s v="DIVIDENDO"/>
    <x v="5"/>
    <n v="0.15065705026000001"/>
  </r>
  <r>
    <x v="42"/>
    <x v="0"/>
    <d v="2013-04-30T00:00:00"/>
    <n v="0.4714971181"/>
    <n v="1"/>
    <s v="DIVIDENDO"/>
    <x v="6"/>
    <n v="0.4714971181"/>
  </r>
  <r>
    <x v="43"/>
    <x v="0"/>
    <d v="2012-04-30T00:00:00"/>
    <n v="7.7000000000000002E-3"/>
    <n v="1"/>
    <s v="DIVIDENDO"/>
    <x v="5"/>
    <n v="7.7000000000000002E-3"/>
  </r>
  <r>
    <x v="44"/>
    <x v="0"/>
    <d v="2010-04-23T00:00:00"/>
    <n v="2.5656285300000001E-2"/>
    <n v="1"/>
    <s v="DIVIDENDO"/>
    <x v="3"/>
    <n v="2.5656285300000001E-2"/>
  </r>
  <r>
    <x v="44"/>
    <x v="0"/>
    <d v="2011-04-25T00:00:00"/>
    <n v="0.10827841478"/>
    <n v="1"/>
    <s v="DIVIDENDO"/>
    <x v="4"/>
    <n v="0.10827841478"/>
  </r>
  <r>
    <x v="44"/>
    <x v="0"/>
    <d v="2012-04-30T00:00:00"/>
    <n v="0.19335665463000001"/>
    <n v="1"/>
    <s v="DIVIDENDO"/>
    <x v="5"/>
    <n v="0.19335665463000001"/>
  </r>
  <r>
    <x v="44"/>
    <x v="0"/>
    <d v="2013-04-30T00:00:00"/>
    <n v="0.51345757212999998"/>
    <n v="1"/>
    <s v="DIVIDENDO"/>
    <x v="6"/>
    <n v="0.51345757212999998"/>
  </r>
  <r>
    <x v="45"/>
    <x v="0"/>
    <d v="1996-07-10T00:00:00"/>
    <n v="0.1"/>
    <n v="1000"/>
    <s v="DIVIDENDO"/>
    <x v="15"/>
    <n v="1E-4"/>
  </r>
  <r>
    <x v="45"/>
    <x v="0"/>
    <d v="1997-01-03T00:00:00"/>
    <n v="0.1"/>
    <n v="1000"/>
    <s v="DIVIDENDO"/>
    <x v="16"/>
    <n v="1E-4"/>
  </r>
  <r>
    <x v="45"/>
    <x v="0"/>
    <d v="1997-07-04T00:00:00"/>
    <n v="0.11765"/>
    <n v="1000"/>
    <s v="JRS CAP PRÓPRIO"/>
    <x v="16"/>
    <n v="1.1765E-4"/>
  </r>
  <r>
    <x v="45"/>
    <x v="0"/>
    <d v="1997-12-09T00:00:00"/>
    <n v="0.35254000000000002"/>
    <n v="1000"/>
    <s v="JRS CAP PRÓPRIO"/>
    <x v="16"/>
    <n v="3.5254000000000004E-4"/>
  </r>
  <r>
    <x v="45"/>
    <x v="0"/>
    <d v="1998-07-14T00:00:00"/>
    <n v="0.2273462"/>
    <n v="1000"/>
    <s v="JRS CAP PRÓPRIO"/>
    <x v="17"/>
    <n v="2.273462E-4"/>
  </r>
  <r>
    <x v="45"/>
    <x v="0"/>
    <d v="1998-12-08T00:00:00"/>
    <n v="0.29618689999999998"/>
    <n v="1000"/>
    <s v="JRS CAP PRÓPRIO"/>
    <x v="17"/>
    <n v="2.9618689999999997E-4"/>
  </r>
  <r>
    <x v="45"/>
    <x v="0"/>
    <d v="1999-06-05T00:00:00"/>
    <n v="0.11765"/>
    <n v="1000"/>
    <s v="JRS CAP PRÓPRIO"/>
    <x v="8"/>
    <n v="1.1765E-4"/>
  </r>
  <r>
    <x v="45"/>
    <x v="0"/>
    <d v="1999-10-01T00:00:00"/>
    <n v="1.1764999999999999E-2"/>
    <n v="1000"/>
    <s v="JRS CAP PRÓPRIO"/>
    <x v="8"/>
    <n v="1.1765E-5"/>
  </r>
  <r>
    <x v="45"/>
    <x v="0"/>
    <d v="1999-11-01T00:00:00"/>
    <n v="1.1764999999999999E-2"/>
    <n v="1000"/>
    <s v="JRS CAP PRÓPRIO"/>
    <x v="8"/>
    <n v="1.1765E-5"/>
  </r>
  <r>
    <x v="45"/>
    <x v="0"/>
    <d v="1999-12-01T00:00:00"/>
    <n v="1.1764999999999999E-2"/>
    <n v="1000"/>
    <s v="JRS CAP PRÓPRIO"/>
    <x v="8"/>
    <n v="1.1765E-5"/>
  </r>
  <r>
    <x v="45"/>
    <x v="0"/>
    <d v="1999-12-06T00:00:00"/>
    <n v="0.53847710000000004"/>
    <n v="1000"/>
    <s v="JRS CAP PRÓPRIO"/>
    <x v="8"/>
    <n v="5.3847710000000002E-4"/>
  </r>
  <r>
    <x v="45"/>
    <x v="0"/>
    <d v="2000-01-03T00:00:00"/>
    <n v="1.1764999999999999E-2"/>
    <n v="1000"/>
    <s v="JRS CAP PRÓPRIO"/>
    <x v="9"/>
    <n v="1.1765E-5"/>
  </r>
  <r>
    <x v="45"/>
    <x v="0"/>
    <d v="2000-02-01T00:00:00"/>
    <n v="1.1764999999999999E-2"/>
    <n v="1000"/>
    <s v="JRS CAP PRÓPRIO"/>
    <x v="9"/>
    <n v="1.1765E-5"/>
  </r>
  <r>
    <x v="45"/>
    <x v="0"/>
    <d v="2000-03-01T00:00:00"/>
    <n v="1.1764999999999999E-2"/>
    <n v="1000"/>
    <s v="JRS CAP PRÓPRIO"/>
    <x v="9"/>
    <n v="1.1765E-5"/>
  </r>
  <r>
    <x v="45"/>
    <x v="0"/>
    <d v="2000-04-03T00:00:00"/>
    <n v="1.1764999999999999E-2"/>
    <n v="1000"/>
    <s v="JRS CAP PRÓPRIO"/>
    <x v="9"/>
    <n v="1.1765E-5"/>
  </r>
  <r>
    <x v="45"/>
    <x v="0"/>
    <d v="2000-05-02T00:00:00"/>
    <n v="1.1764999999999999E-2"/>
    <n v="1000"/>
    <s v="JRS CAP PRÓPRIO"/>
    <x v="9"/>
    <n v="1.1765E-5"/>
  </r>
  <r>
    <x v="45"/>
    <x v="0"/>
    <d v="2000-06-01T00:00:00"/>
    <n v="1.1764999999999999E-2"/>
    <n v="1000"/>
    <s v="JRS CAP PRÓPRIO"/>
    <x v="9"/>
    <n v="1.1765E-5"/>
  </r>
  <r>
    <x v="45"/>
    <x v="0"/>
    <d v="2000-07-03T00:00:00"/>
    <n v="1.1764999999999999E-2"/>
    <n v="1000"/>
    <s v="JRS CAP PRÓPRIO"/>
    <x v="9"/>
    <n v="1.1765E-5"/>
  </r>
  <r>
    <x v="45"/>
    <x v="0"/>
    <d v="2000-07-05T00:00:00"/>
    <n v="0.11765"/>
    <n v="1000"/>
    <s v="JRS CAP PRÓPRIO"/>
    <x v="9"/>
    <n v="1.1765E-4"/>
  </r>
  <r>
    <x v="45"/>
    <x v="0"/>
    <d v="2000-08-01T00:00:00"/>
    <n v="1.1764999999999999E-2"/>
    <n v="1000"/>
    <s v="JRS CAP PRÓPRIO"/>
    <x v="9"/>
    <n v="1.1765E-5"/>
  </r>
  <r>
    <x v="45"/>
    <x v="0"/>
    <d v="2000-09-01T00:00:00"/>
    <n v="1.1764999999999999E-2"/>
    <n v="1000"/>
    <s v="JRS CAP PRÓPRIO"/>
    <x v="9"/>
    <n v="1.1765E-5"/>
  </r>
  <r>
    <x v="45"/>
    <x v="0"/>
    <d v="2000-10-02T00:00:00"/>
    <n v="1.1764999999999999E-2"/>
    <n v="1000"/>
    <s v="JRS CAP PRÓPRIO"/>
    <x v="9"/>
    <n v="1.1765E-5"/>
  </r>
  <r>
    <x v="45"/>
    <x v="0"/>
    <d v="2000-11-01T00:00:00"/>
    <n v="1.1764999999999999E-2"/>
    <n v="1000"/>
    <s v="JRS CAP PRÓPRIO"/>
    <x v="9"/>
    <n v="1.1765E-5"/>
  </r>
  <r>
    <x v="45"/>
    <x v="0"/>
    <d v="2000-12-01T00:00:00"/>
    <n v="1.1764999999999999E-2"/>
    <n v="1000"/>
    <s v="JRS CAP PRÓPRIO"/>
    <x v="9"/>
    <n v="1.1765E-5"/>
  </r>
  <r>
    <x v="45"/>
    <x v="0"/>
    <d v="2000-12-06T00:00:00"/>
    <n v="0.34095199999999998"/>
    <n v="1000"/>
    <s v="JRS CAP PRÓPRIO"/>
    <x v="9"/>
    <n v="3.40952E-4"/>
  </r>
  <r>
    <x v="45"/>
    <x v="0"/>
    <d v="2000-12-06T00:00:00"/>
    <n v="5.7000000000000002E-2"/>
    <n v="1000"/>
    <s v="DIVIDENDO"/>
    <x v="9"/>
    <n v="5.7000000000000003E-5"/>
  </r>
  <r>
    <x v="45"/>
    <x v="0"/>
    <d v="2001-01-02T00:00:00"/>
    <n v="1.1764999999999999E-2"/>
    <n v="1000"/>
    <s v="JRS CAP PRÓPRIO"/>
    <x v="10"/>
    <n v="1.1765E-5"/>
  </r>
  <r>
    <x v="45"/>
    <x v="0"/>
    <d v="2001-02-01T00:00:00"/>
    <n v="1.1764999999999999E-2"/>
    <n v="1000"/>
    <s v="JRS CAP PRÓPRIO"/>
    <x v="10"/>
    <n v="1.1765E-5"/>
  </r>
  <r>
    <x v="45"/>
    <x v="0"/>
    <d v="2001-03-01T00:00:00"/>
    <n v="1.1764999999999999E-2"/>
    <n v="1000"/>
    <s v="JRS CAP PRÓPRIO"/>
    <x v="10"/>
    <n v="1.1765E-5"/>
  </r>
  <r>
    <x v="45"/>
    <x v="0"/>
    <d v="2001-04-02T00:00:00"/>
    <n v="1.1764999999999999E-2"/>
    <n v="1000"/>
    <s v="JRS CAP PRÓPRIO"/>
    <x v="10"/>
    <n v="1.1765E-5"/>
  </r>
  <r>
    <x v="45"/>
    <x v="0"/>
    <d v="2001-05-02T00:00:00"/>
    <n v="1.1764999999999999E-2"/>
    <n v="1000"/>
    <s v="JRS CAP PRÓPRIO"/>
    <x v="10"/>
    <n v="1.1765E-5"/>
  </r>
  <r>
    <x v="45"/>
    <x v="0"/>
    <d v="2001-06-01T00:00:00"/>
    <n v="1.1764999999999999E-2"/>
    <n v="1000"/>
    <s v="JRS CAP PRÓPRIO"/>
    <x v="10"/>
    <n v="1.1765E-5"/>
  </r>
  <r>
    <x v="45"/>
    <x v="0"/>
    <d v="2001-06-28T00:00:00"/>
    <n v="7.059E-2"/>
    <n v="1000"/>
    <s v="JRS CAP PRÓPRIO"/>
    <x v="10"/>
    <n v="7.059E-5"/>
  </r>
  <r>
    <x v="45"/>
    <x v="0"/>
    <d v="2001-07-02T00:00:00"/>
    <n v="1.1764999999999999E-2"/>
    <n v="1000"/>
    <s v="JRS CAP PRÓPRIO"/>
    <x v="10"/>
    <n v="1.1765E-5"/>
  </r>
  <r>
    <x v="45"/>
    <x v="0"/>
    <d v="2001-08-01T00:00:00"/>
    <n v="1.1764999999999999E-2"/>
    <n v="1000"/>
    <s v="JRS CAP PRÓPRIO"/>
    <x v="10"/>
    <n v="1.1765E-5"/>
  </r>
  <r>
    <x v="45"/>
    <x v="0"/>
    <d v="2001-09-03T00:00:00"/>
    <n v="1.1764999999999999E-2"/>
    <n v="1000"/>
    <s v="JRS CAP PRÓPRIO"/>
    <x v="10"/>
    <n v="1.1765E-5"/>
  </r>
  <r>
    <x v="45"/>
    <x v="0"/>
    <d v="2001-10-01T00:00:00"/>
    <n v="1.1764999999999999E-2"/>
    <n v="1000"/>
    <s v="JRS CAP PRÓPRIO"/>
    <x v="10"/>
    <n v="1.1765E-5"/>
  </r>
  <r>
    <x v="45"/>
    <x v="0"/>
    <d v="2001-11-01T00:00:00"/>
    <n v="1.1764999999999999E-2"/>
    <n v="1000"/>
    <s v="JRS CAP PRÓPRIO"/>
    <x v="10"/>
    <n v="1.1765E-5"/>
  </r>
  <r>
    <x v="45"/>
    <x v="0"/>
    <d v="2001-12-03T00:00:00"/>
    <n v="1.1764999999999999E-2"/>
    <n v="1000"/>
    <s v="JRS CAP PRÓPRIO"/>
    <x v="10"/>
    <n v="1.1765E-5"/>
  </r>
  <r>
    <x v="45"/>
    <x v="0"/>
    <d v="2001-12-06T00:00:00"/>
    <n v="0.32"/>
    <n v="1000"/>
    <s v="JRS CAP PRÓPRIO"/>
    <x v="10"/>
    <n v="3.2000000000000003E-4"/>
  </r>
  <r>
    <x v="45"/>
    <x v="0"/>
    <d v="2001-12-06T00:00:00"/>
    <n v="0.03"/>
    <n v="1000"/>
    <s v="DIVIDENDO"/>
    <x v="10"/>
    <n v="2.9999999999999997E-5"/>
  </r>
  <r>
    <x v="45"/>
    <x v="0"/>
    <d v="2002-01-02T00:00:00"/>
    <n v="1.1764999999999999E-2"/>
    <n v="1000"/>
    <s v="JRS CAP PRÓPRIO"/>
    <x v="11"/>
    <n v="1.1765E-5"/>
  </r>
  <r>
    <x v="45"/>
    <x v="0"/>
    <d v="2002-02-01T00:00:00"/>
    <n v="1.1764999999999999E-2"/>
    <n v="1000"/>
    <s v="JRS CAP PRÓPRIO"/>
    <x v="11"/>
    <n v="1.1765E-5"/>
  </r>
  <r>
    <x v="45"/>
    <x v="0"/>
    <d v="2002-03-01T00:00:00"/>
    <n v="1.1764999999999999E-2"/>
    <n v="1000"/>
    <s v="JRS CAP PRÓPRIO"/>
    <x v="11"/>
    <n v="1.1765E-5"/>
  </r>
  <r>
    <x v="45"/>
    <x v="0"/>
    <d v="2002-04-01T00:00:00"/>
    <n v="1.1764999999999999E-2"/>
    <n v="1000"/>
    <s v="JRS CAP PRÓPRIO"/>
    <x v="11"/>
    <n v="1.1765E-5"/>
  </r>
  <r>
    <x v="45"/>
    <x v="0"/>
    <d v="2002-05-02T00:00:00"/>
    <n v="1.1764999999999999E-2"/>
    <n v="1000"/>
    <s v="JRS CAP PRÓPRIO"/>
    <x v="11"/>
    <n v="1.1765E-5"/>
  </r>
  <r>
    <x v="45"/>
    <x v="0"/>
    <d v="2002-06-03T00:00:00"/>
    <n v="1.1764999999999999E-2"/>
    <n v="1000"/>
    <s v="JRS CAP PRÓPRIO"/>
    <x v="11"/>
    <n v="1.1765E-5"/>
  </r>
  <r>
    <x v="45"/>
    <x v="0"/>
    <d v="2002-06-28T00:00:00"/>
    <n v="7.059E-2"/>
    <n v="1000"/>
    <s v="JRS CAP PRÓPRIO"/>
    <x v="11"/>
    <n v="7.059E-5"/>
  </r>
  <r>
    <x v="45"/>
    <x v="0"/>
    <d v="2002-07-01T00:00:00"/>
    <n v="1.1764999999999999E-2"/>
    <n v="1000"/>
    <s v="JRS CAP PRÓPRIO"/>
    <x v="11"/>
    <n v="1.1765E-5"/>
  </r>
  <r>
    <x v="45"/>
    <x v="0"/>
    <d v="2002-08-01T00:00:00"/>
    <n v="1.1764999999999999E-2"/>
    <n v="1000"/>
    <s v="JRS CAP PRÓPRIO"/>
    <x v="11"/>
    <n v="1.1765E-5"/>
  </r>
  <r>
    <x v="45"/>
    <x v="0"/>
    <d v="2002-09-02T00:00:00"/>
    <n v="1.1764999999999999E-2"/>
    <n v="1000"/>
    <s v="JRS CAP PRÓPRIO"/>
    <x v="11"/>
    <n v="1.1765E-5"/>
  </r>
  <r>
    <x v="45"/>
    <x v="0"/>
    <d v="2002-10-01T00:00:00"/>
    <n v="1.1764999999999999E-2"/>
    <n v="1000"/>
    <s v="JRS CAP PRÓPRIO"/>
    <x v="11"/>
    <n v="1.1765E-5"/>
  </r>
  <r>
    <x v="45"/>
    <x v="0"/>
    <d v="2002-11-01T00:00:00"/>
    <n v="1.1764999999999999E-2"/>
    <n v="1000"/>
    <s v="JRS CAP PRÓPRIO"/>
    <x v="11"/>
    <n v="1.1765E-5"/>
  </r>
  <r>
    <x v="45"/>
    <x v="0"/>
    <d v="2002-12-02T00:00:00"/>
    <n v="1.1764999999999999E-2"/>
    <n v="1000"/>
    <s v="JRS CAP PRÓPRIO"/>
    <x v="11"/>
    <n v="1.1765E-5"/>
  </r>
  <r>
    <x v="45"/>
    <x v="0"/>
    <d v="2002-12-30T00:00:00"/>
    <n v="0.41915999999999998"/>
    <n v="1000"/>
    <s v="JRS CAP PRÓPRIO"/>
    <x v="11"/>
    <n v="4.1915999999999996E-4"/>
  </r>
  <r>
    <x v="45"/>
    <x v="0"/>
    <d v="2003-01-02T00:00:00"/>
    <n v="1.1764999999999999E-2"/>
    <n v="1000"/>
    <s v="JRS CAP PRÓPRIO"/>
    <x v="7"/>
    <n v="1.1765E-5"/>
  </r>
  <r>
    <x v="45"/>
    <x v="0"/>
    <d v="2003-02-03T00:00:00"/>
    <n v="1.1764999999999999E-2"/>
    <n v="1000"/>
    <s v="JRS CAP PRÓPRIO"/>
    <x v="7"/>
    <n v="1.1765E-5"/>
  </r>
  <r>
    <x v="45"/>
    <x v="0"/>
    <d v="2003-03-05T00:00:00"/>
    <n v="1.4118E-2"/>
    <n v="1000"/>
    <s v="JRS CAP PRÓPRIO"/>
    <x v="7"/>
    <n v="1.4118000000000001E-5"/>
  </r>
  <r>
    <x v="45"/>
    <x v="0"/>
    <d v="2003-04-01T00:00:00"/>
    <n v="1.4118E-2"/>
    <n v="1000"/>
    <s v="JRS CAP PRÓPRIO"/>
    <x v="7"/>
    <n v="1.4118000000000001E-5"/>
  </r>
  <r>
    <x v="45"/>
    <x v="0"/>
    <d v="2003-05-02T00:00:00"/>
    <n v="1.4118E-2"/>
    <n v="1000"/>
    <s v="JRS CAP PRÓPRIO"/>
    <x v="7"/>
    <n v="1.4118000000000001E-5"/>
  </r>
  <r>
    <x v="45"/>
    <x v="0"/>
    <d v="2003-06-02T00:00:00"/>
    <n v="1.4118E-2"/>
    <n v="1000"/>
    <s v="JRS CAP PRÓPRIO"/>
    <x v="7"/>
    <n v="1.4118000000000001E-5"/>
  </r>
  <r>
    <x v="45"/>
    <x v="0"/>
    <d v="2003-06-30T00:00:00"/>
    <n v="0.14118"/>
    <n v="1000"/>
    <s v="JRS CAP PRÓPRIO"/>
    <x v="7"/>
    <n v="1.4118E-4"/>
  </r>
  <r>
    <x v="45"/>
    <x v="0"/>
    <d v="2003-07-01T00:00:00"/>
    <n v="1.4118E-2"/>
    <n v="1000"/>
    <s v="JRS CAP PRÓPRIO"/>
    <x v="7"/>
    <n v="1.4118000000000001E-5"/>
  </r>
  <r>
    <x v="45"/>
    <x v="0"/>
    <d v="2003-08-01T00:00:00"/>
    <n v="1.4118E-2"/>
    <n v="1000"/>
    <s v="JRS CAP PRÓPRIO"/>
    <x v="7"/>
    <n v="1.4118000000000001E-5"/>
  </r>
  <r>
    <x v="45"/>
    <x v="0"/>
    <d v="2003-09-01T00:00:00"/>
    <n v="1.4118E-2"/>
    <n v="1000"/>
    <s v="JRS CAP PRÓPRIO"/>
    <x v="7"/>
    <n v="1.4118000000000001E-5"/>
  </r>
  <r>
    <x v="45"/>
    <x v="0"/>
    <d v="2003-10-01T00:00:00"/>
    <n v="1.4118E-2"/>
    <n v="1000"/>
    <s v="JRS CAP PRÓPRIO"/>
    <x v="7"/>
    <n v="1.4118000000000001E-5"/>
  </r>
  <r>
    <x v="45"/>
    <x v="0"/>
    <d v="2003-11-03T00:00:00"/>
    <n v="1.4118E-2"/>
    <n v="1000"/>
    <s v="JRS CAP PRÓPRIO"/>
    <x v="7"/>
    <n v="1.4118000000000001E-5"/>
  </r>
  <r>
    <x v="45"/>
    <x v="0"/>
    <d v="2003-12-01T00:00:00"/>
    <n v="1.4118E-2"/>
    <n v="1000"/>
    <s v="JRS CAP PRÓPRIO"/>
    <x v="7"/>
    <n v="1.4118000000000001E-5"/>
  </r>
  <r>
    <x v="45"/>
    <x v="0"/>
    <d v="2003-12-05T00:00:00"/>
    <n v="0.51214930000000003"/>
    <n v="1000"/>
    <s v="JRS CAP PRÓPRIO"/>
    <x v="7"/>
    <n v="5.1214930000000004E-4"/>
  </r>
  <r>
    <x v="45"/>
    <x v="0"/>
    <d v="2004-01-02T00:00:00"/>
    <n v="1.4118E-2"/>
    <n v="1000"/>
    <s v="JRS CAP PRÓPRIO"/>
    <x v="12"/>
    <n v="1.4118000000000001E-5"/>
  </r>
  <r>
    <x v="45"/>
    <x v="0"/>
    <d v="2004-02-02T00:00:00"/>
    <n v="1.4118E-2"/>
    <n v="1000"/>
    <s v="JRS CAP PRÓPRIO"/>
    <x v="12"/>
    <n v="1.4118000000000001E-5"/>
  </r>
  <r>
    <x v="45"/>
    <x v="0"/>
    <d v="2004-03-01T00:00:00"/>
    <n v="1.4118E-2"/>
    <n v="1000"/>
    <s v="JRS CAP PRÓPRIO"/>
    <x v="12"/>
    <n v="1.4118000000000001E-5"/>
  </r>
  <r>
    <x v="45"/>
    <x v="0"/>
    <d v="2004-04-01T00:00:00"/>
    <n v="0.14118"/>
    <n v="1"/>
    <s v="JRS CAP PRÓPRIO"/>
    <x v="12"/>
    <n v="0.14118"/>
  </r>
  <r>
    <x v="45"/>
    <x v="0"/>
    <d v="2004-05-03T00:00:00"/>
    <n v="0.14118"/>
    <n v="1"/>
    <s v="JRS CAP PRÓPRIO"/>
    <x v="12"/>
    <n v="0.14118"/>
  </r>
  <r>
    <x v="45"/>
    <x v="0"/>
    <d v="2004-06-01T00:00:00"/>
    <n v="0.14118"/>
    <n v="1"/>
    <s v="JRS CAP PRÓPRIO"/>
    <x v="12"/>
    <n v="0.14118"/>
  </r>
  <r>
    <x v="45"/>
    <x v="0"/>
    <d v="2004-06-30T00:00:00"/>
    <n v="0.84708000000000006"/>
    <n v="1"/>
    <s v="JRS CAP PRÓPRIO"/>
    <x v="12"/>
    <n v="0.84708000000000006"/>
  </r>
  <r>
    <x v="45"/>
    <x v="0"/>
    <d v="2004-07-01T00:00:00"/>
    <n v="0.14118"/>
    <n v="1"/>
    <s v="JRS CAP PRÓPRIO"/>
    <x v="12"/>
    <n v="0.14118"/>
  </r>
  <r>
    <x v="45"/>
    <x v="0"/>
    <d v="2004-08-02T00:00:00"/>
    <n v="0.14118"/>
    <n v="1"/>
    <s v="JRS CAP PRÓPRIO"/>
    <x v="12"/>
    <n v="0.14118"/>
  </r>
  <r>
    <x v="45"/>
    <x v="0"/>
    <d v="2004-09-01T00:00:00"/>
    <n v="0.14118"/>
    <n v="1"/>
    <s v="JRS CAP PRÓPRIO"/>
    <x v="12"/>
    <n v="0.14118"/>
  </r>
  <r>
    <x v="45"/>
    <x v="0"/>
    <d v="2004-10-01T00:00:00"/>
    <n v="0.14118"/>
    <n v="1"/>
    <s v="JRS CAP PRÓPRIO"/>
    <x v="12"/>
    <n v="0.14118"/>
  </r>
  <r>
    <x v="45"/>
    <x v="0"/>
    <d v="2004-11-01T00:00:00"/>
    <n v="0.14118"/>
    <n v="1"/>
    <s v="JRS CAP PRÓPRIO"/>
    <x v="12"/>
    <n v="0.14118"/>
  </r>
  <r>
    <x v="45"/>
    <x v="0"/>
    <d v="2004-12-01T00:00:00"/>
    <n v="0.14118"/>
    <n v="1"/>
    <s v="JRS CAP PRÓPRIO"/>
    <x v="12"/>
    <n v="0.14118"/>
  </r>
  <r>
    <x v="45"/>
    <x v="0"/>
    <d v="2004-12-06T00:00:00"/>
    <n v="5.4395428150000003"/>
    <n v="1"/>
    <s v="JRS CAP PRÓPRIO"/>
    <x v="12"/>
    <n v="5.4395428150000003"/>
  </r>
  <r>
    <x v="45"/>
    <x v="0"/>
    <d v="2005-01-03T00:00:00"/>
    <n v="4.7059999999999998E-2"/>
    <n v="1"/>
    <s v="JRS CAP PRÓPRIO"/>
    <x v="13"/>
    <n v="4.7059999999999998E-2"/>
  </r>
  <r>
    <x v="45"/>
    <x v="0"/>
    <d v="2005-02-01T00:00:00"/>
    <n v="4.7059999999999998E-2"/>
    <n v="1"/>
    <s v="JRS CAP PRÓPRIO"/>
    <x v="13"/>
    <n v="4.7059999999999998E-2"/>
  </r>
  <r>
    <x v="45"/>
    <x v="0"/>
    <d v="2005-03-01T00:00:00"/>
    <n v="5.7000000000000002E-2"/>
    <n v="1"/>
    <s v="JRS CAP PRÓPRIO"/>
    <x v="13"/>
    <n v="5.7000000000000002E-2"/>
  </r>
  <r>
    <x v="45"/>
    <x v="0"/>
    <d v="2005-04-01T00:00:00"/>
    <n v="5.7000000000000002E-2"/>
    <n v="1"/>
    <s v="JRS CAP PRÓPRIO"/>
    <x v="13"/>
    <n v="5.7000000000000002E-2"/>
  </r>
  <r>
    <x v="45"/>
    <x v="0"/>
    <d v="2005-05-02T00:00:00"/>
    <n v="5.7000000000000002E-2"/>
    <n v="1"/>
    <s v="JRS CAP PRÓPRIO"/>
    <x v="13"/>
    <n v="5.7000000000000002E-2"/>
  </r>
  <r>
    <x v="45"/>
    <x v="0"/>
    <d v="2005-06-01T00:00:00"/>
    <n v="5.7000000000000002E-2"/>
    <n v="1"/>
    <s v="JRS CAP PRÓPRIO"/>
    <x v="13"/>
    <n v="5.7000000000000002E-2"/>
  </r>
  <r>
    <x v="45"/>
    <x v="0"/>
    <d v="2005-06-14T00:00:00"/>
    <n v="5.7000000000000002E-2"/>
    <n v="1"/>
    <s v="JRS CAP PRÓPRIO"/>
    <x v="13"/>
    <n v="5.7000000000000002E-2"/>
  </r>
  <r>
    <x v="45"/>
    <x v="0"/>
    <d v="2005-06-29T00:00:00"/>
    <n v="0.56999999999999995"/>
    <n v="1"/>
    <s v="JRS CAP PRÓPRIO"/>
    <x v="13"/>
    <n v="0.56999999999999995"/>
  </r>
  <r>
    <x v="45"/>
    <x v="0"/>
    <d v="2005-08-01T00:00:00"/>
    <n v="5.7000000000000002E-2"/>
    <n v="1"/>
    <s v="JRS CAP PRÓPRIO"/>
    <x v="13"/>
    <n v="5.7000000000000002E-2"/>
  </r>
  <r>
    <x v="45"/>
    <x v="0"/>
    <d v="2005-09-01T00:00:00"/>
    <n v="5.7000000000000002E-2"/>
    <n v="1"/>
    <s v="JRS CAP PRÓPRIO"/>
    <x v="13"/>
    <n v="5.7000000000000002E-2"/>
  </r>
  <r>
    <x v="45"/>
    <x v="0"/>
    <d v="2005-10-03T00:00:00"/>
    <n v="5.7000000000000002E-2"/>
    <n v="1"/>
    <s v="JRS CAP PRÓPRIO"/>
    <x v="13"/>
    <n v="5.7000000000000002E-2"/>
  </r>
  <r>
    <x v="45"/>
    <x v="0"/>
    <d v="2005-11-01T00:00:00"/>
    <n v="5.7000000000000002E-2"/>
    <n v="1"/>
    <s v="JRS CAP PRÓPRIO"/>
    <x v="13"/>
    <n v="5.7000000000000002E-2"/>
  </r>
  <r>
    <x v="45"/>
    <x v="0"/>
    <d v="2005-11-11T00:00:00"/>
    <n v="1.7559558719999999"/>
    <n v="1"/>
    <s v="JRS CAP PRÓPRIO"/>
    <x v="13"/>
    <n v="1.7559558719999999"/>
  </r>
  <r>
    <x v="45"/>
    <x v="0"/>
    <d v="2005-12-01T00:00:00"/>
    <n v="2.8500000000000001E-2"/>
    <n v="1"/>
    <s v="JRS CAP PRÓPRIO"/>
    <x v="13"/>
    <n v="2.8500000000000001E-2"/>
  </r>
  <r>
    <x v="45"/>
    <x v="0"/>
    <d v="2006-01-02T00:00:00"/>
    <n v="2.8500000000000001E-2"/>
    <n v="1"/>
    <s v="JRS CAP PRÓPRIO"/>
    <x v="14"/>
    <n v="2.8500000000000001E-2"/>
  </r>
  <r>
    <x v="45"/>
    <x v="0"/>
    <d v="2006-02-01T00:00:00"/>
    <n v="2.8500000000000001E-2"/>
    <n v="1"/>
    <s v="JRS CAP PRÓPRIO"/>
    <x v="14"/>
    <n v="2.8500000000000001E-2"/>
  </r>
  <r>
    <x v="45"/>
    <x v="0"/>
    <d v="2006-03-01T00:00:00"/>
    <n v="2.8500000000000001E-2"/>
    <n v="1"/>
    <s v="JRS CAP PRÓPRIO"/>
    <x v="14"/>
    <n v="2.8500000000000001E-2"/>
  </r>
  <r>
    <x v="45"/>
    <x v="0"/>
    <d v="2006-03-06T00:00:00"/>
    <n v="0.33453092600000001"/>
    <n v="1"/>
    <s v="DIVIDENDO"/>
    <x v="14"/>
    <n v="0.33453092600000001"/>
  </r>
  <r>
    <x v="45"/>
    <x v="0"/>
    <d v="2006-04-03T00:00:00"/>
    <n v="3.2774999999999999E-2"/>
    <n v="1"/>
    <s v="JRS CAP PRÓPRIO"/>
    <x v="14"/>
    <n v="3.2774999999999999E-2"/>
  </r>
  <r>
    <x v="45"/>
    <x v="0"/>
    <d v="2006-05-02T00:00:00"/>
    <n v="3.2774999999999999E-2"/>
    <n v="1"/>
    <s v="JRS CAP PRÓPRIO"/>
    <x v="14"/>
    <n v="3.2774999999999999E-2"/>
  </r>
  <r>
    <x v="45"/>
    <x v="0"/>
    <d v="2006-06-01T00:00:00"/>
    <n v="3.2774999999999999E-2"/>
    <n v="1"/>
    <s v="JRS CAP PRÓPRIO"/>
    <x v="14"/>
    <n v="3.2774999999999999E-2"/>
  </r>
  <r>
    <x v="45"/>
    <x v="0"/>
    <d v="2006-06-30T00:00:00"/>
    <n v="0.32774999999999999"/>
    <n v="1"/>
    <s v="JRS CAP PRÓPRIO"/>
    <x v="14"/>
    <n v="0.32774999999999999"/>
  </r>
  <r>
    <x v="45"/>
    <x v="0"/>
    <d v="2006-07-03T00:00:00"/>
    <n v="3.2774999999999999E-2"/>
    <n v="1"/>
    <s v="JRS CAP PRÓPRIO"/>
    <x v="14"/>
    <n v="3.2774999999999999E-2"/>
  </r>
  <r>
    <x v="45"/>
    <x v="0"/>
    <d v="2006-08-01T00:00:00"/>
    <n v="3.2774999999999999E-2"/>
    <n v="1"/>
    <s v="JRS CAP PRÓPRIO"/>
    <x v="14"/>
    <n v="3.2774999999999999E-2"/>
  </r>
  <r>
    <x v="45"/>
    <x v="0"/>
    <d v="2006-08-01T00:00:00"/>
    <n v="3.2774999999999999E-2"/>
    <n v="1"/>
    <s v="JRS CAP PRÓPRIO"/>
    <x v="14"/>
    <n v="3.2774999999999999E-2"/>
  </r>
  <r>
    <x v="45"/>
    <x v="0"/>
    <d v="2006-09-01T00:00:00"/>
    <n v="3.2774999999999999E-2"/>
    <n v="1"/>
    <s v="JRS CAP PRÓPRIO"/>
    <x v="14"/>
    <n v="3.2774999999999999E-2"/>
  </r>
  <r>
    <x v="45"/>
    <x v="0"/>
    <d v="2006-10-02T00:00:00"/>
    <n v="3.2774999999999999E-2"/>
    <n v="1"/>
    <s v="JRS CAP PRÓPRIO"/>
    <x v="14"/>
    <n v="3.2774999999999999E-2"/>
  </r>
  <r>
    <x v="45"/>
    <x v="0"/>
    <d v="2006-10-05T00:00:00"/>
    <n v="0.784333536"/>
    <n v="1"/>
    <s v="JRS CAP PRÓPRIO"/>
    <x v="14"/>
    <n v="0.784333536"/>
  </r>
  <r>
    <x v="45"/>
    <x v="0"/>
    <d v="2006-10-05T00:00:00"/>
    <n v="0.56895468900000001"/>
    <n v="1"/>
    <s v="DIVIDENDO"/>
    <x v="14"/>
    <n v="0.56895468900000001"/>
  </r>
  <r>
    <x v="45"/>
    <x v="0"/>
    <d v="2006-11-01T00:00:00"/>
    <n v="3.2774999999999999E-2"/>
    <n v="1"/>
    <s v="JRS CAP PRÓPRIO"/>
    <x v="14"/>
    <n v="3.2774999999999999E-2"/>
  </r>
  <r>
    <x v="45"/>
    <x v="0"/>
    <d v="2006-12-01T00:00:00"/>
    <n v="3.2774999999999999E-2"/>
    <n v="1"/>
    <s v="JRS CAP PRÓPRIO"/>
    <x v="14"/>
    <n v="3.2774999999999999E-2"/>
  </r>
  <r>
    <x v="45"/>
    <x v="0"/>
    <d v="2007-01-02T00:00:00"/>
    <n v="3.2774999999999999E-2"/>
    <n v="1"/>
    <s v="JRS CAP PRÓPRIO"/>
    <x v="0"/>
    <n v="3.2774999999999999E-2"/>
  </r>
  <r>
    <x v="45"/>
    <x v="0"/>
    <d v="2007-02-01T00:00:00"/>
    <n v="3.2774999999999999E-2"/>
    <n v="1"/>
    <s v="JRS CAP PRÓPRIO"/>
    <x v="0"/>
    <n v="3.2774999999999999E-2"/>
  </r>
  <r>
    <x v="45"/>
    <x v="0"/>
    <d v="2007-03-01T00:00:00"/>
    <n v="3.6052500000000001E-2"/>
    <n v="1"/>
    <s v="JRS CAP PRÓPRIO"/>
    <x v="0"/>
    <n v="3.6052500000000001E-2"/>
  </r>
  <r>
    <x v="45"/>
    <x v="0"/>
    <d v="2007-03-05T00:00:00"/>
    <n v="3.8062451999999997E-2"/>
    <n v="1"/>
    <s v="DIVIDENDO"/>
    <x v="0"/>
    <n v="3.8062451999999997E-2"/>
  </r>
  <r>
    <x v="45"/>
    <x v="0"/>
    <d v="2007-04-02T00:00:00"/>
    <n v="1.8026250000000001E-2"/>
    <n v="1"/>
    <s v="JRS CAP PRÓPRIO"/>
    <x v="0"/>
    <n v="1.8026250000000001E-2"/>
  </r>
  <r>
    <x v="45"/>
    <x v="0"/>
    <d v="2007-05-02T00:00:00"/>
    <n v="1.8026250000000001E-2"/>
    <n v="1"/>
    <s v="JRS CAP PRÓPRIO"/>
    <x v="0"/>
    <n v="1.8026250000000001E-2"/>
  </r>
  <r>
    <x v="45"/>
    <x v="0"/>
    <d v="2007-06-01T00:00:00"/>
    <n v="1.8026250000000001E-2"/>
    <n v="1"/>
    <s v="JRS CAP PRÓPRIO"/>
    <x v="0"/>
    <n v="1.8026250000000001E-2"/>
  </r>
  <r>
    <x v="45"/>
    <x v="0"/>
    <d v="2007-06-27T00:00:00"/>
    <n v="0.15322313000000001"/>
    <n v="1"/>
    <s v="DIVIDENDO"/>
    <x v="0"/>
    <n v="0.15322313000000001"/>
  </r>
  <r>
    <x v="45"/>
    <x v="0"/>
    <d v="2007-07-02T00:00:00"/>
    <n v="1.8026250000000001E-2"/>
    <n v="1"/>
    <s v="JRS CAP PRÓPRIO"/>
    <x v="0"/>
    <n v="1.8026250000000001E-2"/>
  </r>
  <r>
    <x v="45"/>
    <x v="0"/>
    <d v="2007-08-01T00:00:00"/>
    <n v="1.8026250000000001E-2"/>
    <n v="1"/>
    <s v="JRS CAP PRÓPRIO"/>
    <x v="0"/>
    <n v="1.8026250000000001E-2"/>
  </r>
  <r>
    <x v="45"/>
    <x v="0"/>
    <d v="2007-09-03T00:00:00"/>
    <n v="1.8026250000000001E-2"/>
    <n v="1"/>
    <s v="JRS CAP PRÓPRIO"/>
    <x v="0"/>
    <n v="1.8026250000000001E-2"/>
  </r>
  <r>
    <x v="45"/>
    <x v="0"/>
    <d v="2007-10-01T00:00:00"/>
    <n v="1.8026250000000001E-2"/>
    <n v="1"/>
    <s v="JRS CAP PRÓPRIO"/>
    <x v="0"/>
    <n v="1.8026250000000001E-2"/>
  </r>
  <r>
    <x v="45"/>
    <x v="0"/>
    <d v="2007-11-01T00:00:00"/>
    <n v="1.8026250000000001E-2"/>
    <n v="1"/>
    <s v="JRS CAP PRÓPRIO"/>
    <x v="0"/>
    <n v="1.8026250000000001E-2"/>
  </r>
  <r>
    <x v="45"/>
    <x v="0"/>
    <d v="2007-12-03T00:00:00"/>
    <n v="1.8026250000000001E-2"/>
    <n v="1"/>
    <s v="JRS CAP PRÓPRIO"/>
    <x v="0"/>
    <n v="1.8026250000000001E-2"/>
  </r>
  <r>
    <x v="45"/>
    <x v="0"/>
    <d v="2007-12-28T00:00:00"/>
    <n v="0.53696258399999997"/>
    <n v="1"/>
    <s v="JRS CAP PRÓPRIO"/>
    <x v="0"/>
    <n v="0.53696258399999997"/>
  </r>
  <r>
    <x v="45"/>
    <x v="0"/>
    <d v="2007-12-28T00:00:00"/>
    <n v="0.40101761299999999"/>
    <n v="1"/>
    <s v="DIVIDENDO"/>
    <x v="0"/>
    <n v="0.40101761299999999"/>
  </r>
  <r>
    <x v="45"/>
    <x v="0"/>
    <d v="2008-01-02T00:00:00"/>
    <n v="1.8026250000000001E-2"/>
    <n v="1"/>
    <s v="JRS CAP PRÓPRIO"/>
    <x v="1"/>
    <n v="1.8026250000000001E-2"/>
  </r>
  <r>
    <x v="45"/>
    <x v="0"/>
    <d v="2008-02-01T00:00:00"/>
    <n v="1.8026250000000001E-2"/>
    <n v="1"/>
    <s v="JRS CAP PRÓPRIO"/>
    <x v="1"/>
    <n v="1.8026250000000001E-2"/>
  </r>
  <r>
    <x v="45"/>
    <x v="0"/>
    <d v="2008-02-19T00:00:00"/>
    <n v="3.0760433E-2"/>
    <n v="1"/>
    <s v="DIVIDENDO"/>
    <x v="1"/>
    <n v="3.0760433E-2"/>
  </r>
  <r>
    <x v="45"/>
    <x v="0"/>
    <d v="2008-03-03T00:00:00"/>
    <n v="1.8026250000000001E-2"/>
    <n v="1"/>
    <s v="JRS CAP PRÓPRIO"/>
    <x v="1"/>
    <n v="1.8026250000000001E-2"/>
  </r>
  <r>
    <x v="45"/>
    <x v="0"/>
    <d v="2008-04-01T00:00:00"/>
    <n v="1.8026250000000001E-2"/>
    <n v="1"/>
    <s v="DIVIDENDO"/>
    <x v="1"/>
    <n v="1.8026250000000001E-2"/>
  </r>
  <r>
    <x v="45"/>
    <x v="0"/>
    <d v="2008-05-02T00:00:00"/>
    <n v="1.20175E-2"/>
    <n v="1"/>
    <s v="DIVIDENDO"/>
    <x v="1"/>
    <n v="1.20175E-2"/>
  </r>
  <r>
    <x v="45"/>
    <x v="0"/>
    <d v="2008-06-02T00:00:00"/>
    <n v="1.20175E-2"/>
    <n v="1"/>
    <s v="DIVIDENDO"/>
    <x v="1"/>
    <n v="1.20175E-2"/>
  </r>
  <r>
    <x v="45"/>
    <x v="0"/>
    <d v="2008-06-27T00:00:00"/>
    <n v="0.120175"/>
    <n v="1"/>
    <s v="DIVIDENDO"/>
    <x v="1"/>
    <n v="0.120175"/>
  </r>
  <r>
    <x v="45"/>
    <x v="0"/>
    <d v="2008-07-01T00:00:00"/>
    <n v="1.20175E-2"/>
    <n v="1"/>
    <s v="DIVIDENDO"/>
    <x v="1"/>
    <n v="1.20175E-2"/>
  </r>
  <r>
    <x v="45"/>
    <x v="0"/>
    <d v="2008-08-01T00:00:00"/>
    <n v="1.20175E-2"/>
    <n v="1"/>
    <s v="DIVIDENDO"/>
    <x v="1"/>
    <n v="1.20175E-2"/>
  </r>
  <r>
    <x v="45"/>
    <x v="0"/>
    <d v="2008-09-01T00:00:00"/>
    <n v="1.20175E-2"/>
    <n v="1"/>
    <s v="DIVIDENDO"/>
    <x v="1"/>
    <n v="1.20175E-2"/>
  </r>
  <r>
    <x v="45"/>
    <x v="0"/>
    <d v="2008-10-01T00:00:00"/>
    <n v="1.20175E-2"/>
    <n v="1"/>
    <s v="DIVIDENDO"/>
    <x v="1"/>
    <n v="1.20175E-2"/>
  </r>
  <r>
    <x v="45"/>
    <x v="0"/>
    <d v="2008-11-03T00:00:00"/>
    <n v="1.20175E-2"/>
    <n v="1"/>
    <s v="DIVIDENDO"/>
    <x v="1"/>
    <n v="1.20175E-2"/>
  </r>
  <r>
    <x v="45"/>
    <x v="0"/>
    <d v="2008-11-21T00:00:00"/>
    <n v="0.57148243099999996"/>
    <n v="1"/>
    <s v="JRS CAP PRÓPRIO"/>
    <x v="1"/>
    <n v="0.57148243099999996"/>
  </r>
  <r>
    <x v="45"/>
    <x v="0"/>
    <d v="2008-12-01T00:00:00"/>
    <n v="1.20175E-2"/>
    <n v="1"/>
    <s v="DIVIDENDO"/>
    <x v="1"/>
    <n v="1.20175E-2"/>
  </r>
  <r>
    <x v="45"/>
    <x v="0"/>
    <d v="2009-01-02T00:00:00"/>
    <n v="1.20175E-2"/>
    <n v="1"/>
    <s v="DIVIDENDO"/>
    <x v="2"/>
    <n v="1.20175E-2"/>
  </r>
  <r>
    <x v="45"/>
    <x v="0"/>
    <d v="2009-01-20T00:00:00"/>
    <n v="1.321925E-2"/>
    <n v="1"/>
    <s v="DIVIDENDO"/>
    <x v="2"/>
    <n v="1.321925E-2"/>
  </r>
  <r>
    <x v="45"/>
    <x v="0"/>
    <d v="2009-03-02T00:00:00"/>
    <n v="1.321925E-2"/>
    <n v="1"/>
    <s v="DIVIDENDO"/>
    <x v="2"/>
    <n v="1.321925E-2"/>
  </r>
  <r>
    <x v="45"/>
    <x v="0"/>
    <d v="2009-04-01T00:00:00"/>
    <n v="1.321925E-2"/>
    <n v="1"/>
    <s v="DIVIDENDO"/>
    <x v="2"/>
    <n v="1.321925E-2"/>
  </r>
  <r>
    <x v="45"/>
    <x v="0"/>
    <d v="2009-05-04T00:00:00"/>
    <n v="1.321925E-2"/>
    <n v="1"/>
    <s v="DIVIDENDO"/>
    <x v="2"/>
    <n v="1.321925E-2"/>
  </r>
  <r>
    <x v="45"/>
    <x v="0"/>
    <d v="2009-06-01T00:00:00"/>
    <n v="1.321925E-2"/>
    <n v="1"/>
    <s v="DIVIDENDO"/>
    <x v="2"/>
    <n v="1.321925E-2"/>
  </r>
  <r>
    <x v="45"/>
    <x v="0"/>
    <d v="2009-07-01T00:00:00"/>
    <n v="1.321925E-2"/>
    <n v="1"/>
    <s v="DIVIDENDO"/>
    <x v="2"/>
    <n v="1.321925E-2"/>
  </r>
  <r>
    <x v="45"/>
    <x v="0"/>
    <d v="2009-07-03T00:00:00"/>
    <n v="0.15552058799999999"/>
    <n v="1"/>
    <s v="JRS CAP PRÓPRIO"/>
    <x v="2"/>
    <n v="0.15552058799999999"/>
  </r>
  <r>
    <x v="45"/>
    <x v="0"/>
    <d v="2009-08-03T00:00:00"/>
    <n v="1.321925E-2"/>
    <n v="1"/>
    <s v="DIVIDENDO"/>
    <x v="2"/>
    <n v="1.321925E-2"/>
  </r>
  <r>
    <x v="45"/>
    <x v="0"/>
    <d v="2009-09-01T00:00:00"/>
    <n v="1.321925E-2"/>
    <n v="1"/>
    <s v="DIVIDENDO"/>
    <x v="2"/>
    <n v="1.321925E-2"/>
  </r>
  <r>
    <x v="45"/>
    <x v="0"/>
    <d v="2009-10-01T00:00:00"/>
    <n v="1.321925E-2"/>
    <n v="1"/>
    <s v="DIVIDENDO"/>
    <x v="2"/>
    <n v="1.321925E-2"/>
  </r>
  <r>
    <x v="45"/>
    <x v="0"/>
    <d v="2009-11-03T00:00:00"/>
    <n v="1.321925E-2"/>
    <n v="1"/>
    <s v="DIVIDENDO"/>
    <x v="2"/>
    <n v="1.321925E-2"/>
  </r>
  <r>
    <x v="45"/>
    <x v="0"/>
    <d v="2009-12-01T00:00:00"/>
    <n v="1.321925E-2"/>
    <n v="1"/>
    <s v="DIVIDENDO"/>
    <x v="2"/>
    <n v="1.321925E-2"/>
  </r>
  <r>
    <x v="45"/>
    <x v="0"/>
    <d v="2009-12-04T00:00:00"/>
    <n v="0.49975553700000003"/>
    <n v="1"/>
    <s v="JRS CAP PRÓPRIO"/>
    <x v="2"/>
    <n v="0.49975553700000003"/>
  </r>
  <r>
    <x v="45"/>
    <x v="0"/>
    <d v="2010-01-04T00:00:00"/>
    <n v="1.321925E-2"/>
    <n v="1"/>
    <s v="DIVIDENDO"/>
    <x v="3"/>
    <n v="1.321925E-2"/>
  </r>
  <r>
    <x v="45"/>
    <x v="0"/>
    <d v="2010-02-01T00:00:00"/>
    <n v="1.321925E-2"/>
    <n v="1"/>
    <s v="DIVIDENDO"/>
    <x v="3"/>
    <n v="1.321925E-2"/>
  </r>
  <r>
    <x v="45"/>
    <x v="0"/>
    <d v="2010-02-10T00:00:00"/>
    <n v="2.1438536000000001E-2"/>
    <n v="1"/>
    <s v="DIVIDENDO"/>
    <x v="3"/>
    <n v="2.1438536000000001E-2"/>
  </r>
  <r>
    <x v="45"/>
    <x v="0"/>
    <d v="2010-03-01T00:00:00"/>
    <n v="1.321925E-2"/>
    <n v="1"/>
    <s v="DIVIDENDO"/>
    <x v="3"/>
    <n v="1.321925E-2"/>
  </r>
  <r>
    <x v="45"/>
    <x v="0"/>
    <d v="2010-04-01T00:00:00"/>
    <n v="1.321925E-2"/>
    <n v="1"/>
    <s v="DIVIDENDO"/>
    <x v="3"/>
    <n v="1.321925E-2"/>
  </r>
  <r>
    <x v="45"/>
    <x v="0"/>
    <d v="2010-05-03T00:00:00"/>
    <n v="1.321925E-2"/>
    <n v="1"/>
    <s v="DIVIDENDO"/>
    <x v="3"/>
    <n v="1.321925E-2"/>
  </r>
  <r>
    <x v="45"/>
    <x v="0"/>
    <d v="2010-06-01T00:00:00"/>
    <n v="1.321925E-2"/>
    <n v="1"/>
    <s v="DIVIDENDO"/>
    <x v="3"/>
    <n v="1.321925E-2"/>
  </r>
  <r>
    <x v="45"/>
    <x v="0"/>
    <d v="2010-06-28T00:00:00"/>
    <n v="0.15552058799999999"/>
    <n v="1"/>
    <s v="JRS CAP PRÓPRIO"/>
    <x v="3"/>
    <n v="0.15552058799999999"/>
  </r>
  <r>
    <x v="45"/>
    <x v="0"/>
    <d v="2010-07-01T00:00:00"/>
    <n v="1.321925E-2"/>
    <n v="1"/>
    <s v="DIVIDENDO"/>
    <x v="3"/>
    <n v="1.321925E-2"/>
  </r>
  <r>
    <x v="45"/>
    <x v="0"/>
    <d v="2010-08-02T00:00:00"/>
    <n v="1.321925E-2"/>
    <n v="1"/>
    <s v="DIVIDENDO"/>
    <x v="3"/>
    <n v="1.321925E-2"/>
  </r>
  <r>
    <x v="45"/>
    <x v="0"/>
    <d v="2010-09-01T00:00:00"/>
    <n v="1.321925E-2"/>
    <n v="1"/>
    <s v="DIVIDENDO"/>
    <x v="3"/>
    <n v="1.321925E-2"/>
  </r>
  <r>
    <x v="45"/>
    <x v="0"/>
    <d v="2010-10-01T00:00:00"/>
    <n v="1.321925E-2"/>
    <n v="1"/>
    <s v="DIVIDENDO"/>
    <x v="3"/>
    <n v="1.321925E-2"/>
  </r>
  <r>
    <x v="45"/>
    <x v="0"/>
    <d v="2010-11-01T00:00:00"/>
    <n v="1.321925E-2"/>
    <n v="1"/>
    <s v="DIVIDENDO"/>
    <x v="3"/>
    <n v="1.321925E-2"/>
  </r>
  <r>
    <x v="45"/>
    <x v="0"/>
    <d v="2010-12-01T00:00:00"/>
    <n v="1.321925E-2"/>
    <n v="1"/>
    <s v="DIVIDENDO"/>
    <x v="3"/>
    <n v="1.321925E-2"/>
  </r>
  <r>
    <x v="45"/>
    <x v="0"/>
    <d v="2010-12-06T00:00:00"/>
    <n v="0.48246166400000001"/>
    <n v="1"/>
    <s v="JRS CAP PRÓPRIO"/>
    <x v="3"/>
    <n v="0.48246166400000001"/>
  </r>
  <r>
    <x v="45"/>
    <x v="0"/>
    <d v="2011-01-03T00:00:00"/>
    <n v="1.321925E-2"/>
    <n v="1"/>
    <s v="DIVIDENDO"/>
    <x v="4"/>
    <n v="1.321925E-2"/>
  </r>
  <r>
    <x v="45"/>
    <x v="0"/>
    <d v="2011-02-01T00:00:00"/>
    <n v="1.321925E-2"/>
    <n v="1"/>
    <s v="DIVIDENDO"/>
    <x v="4"/>
    <n v="1.321925E-2"/>
  </r>
  <r>
    <x v="45"/>
    <x v="0"/>
    <d v="2011-02-11T00:00:00"/>
    <n v="7.9771188000000007E-2"/>
    <n v="1"/>
    <s v="DIVIDENDO"/>
    <x v="4"/>
    <n v="7.9771188000000007E-2"/>
  </r>
  <r>
    <x v="45"/>
    <x v="0"/>
    <d v="2011-03-01T00:00:00"/>
    <n v="1.321925E-2"/>
    <n v="1"/>
    <s v="DIVIDENDO"/>
    <x v="4"/>
    <n v="1.321925E-2"/>
  </r>
  <r>
    <x v="45"/>
    <x v="0"/>
    <d v="2011-04-01T00:00:00"/>
    <n v="1.321925E-2"/>
    <n v="1"/>
    <s v="DIVIDENDO"/>
    <x v="4"/>
    <n v="1.321925E-2"/>
  </r>
  <r>
    <x v="45"/>
    <x v="0"/>
    <d v="2011-05-02T00:00:00"/>
    <n v="1.321925E-2"/>
    <n v="1"/>
    <s v="DIVIDENDO"/>
    <x v="4"/>
    <n v="1.321925E-2"/>
  </r>
  <r>
    <x v="45"/>
    <x v="0"/>
    <d v="2011-05-18T00:00:00"/>
    <n v="1.321925E-2"/>
    <n v="1"/>
    <s v="DIVIDENDO"/>
    <x v="4"/>
    <n v="1.321925E-2"/>
  </r>
  <r>
    <x v="45"/>
    <x v="0"/>
    <d v="2011-06-27T00:00:00"/>
    <n v="0.15552058799999999"/>
    <n v="1"/>
    <s v="JRS CAP PRÓPRIO"/>
    <x v="4"/>
    <n v="0.15552058799999999"/>
  </r>
  <r>
    <x v="45"/>
    <x v="0"/>
    <d v="2011-07-01T00:00:00"/>
    <n v="1.321925E-2"/>
    <n v="1"/>
    <s v="DIVIDENDO"/>
    <x v="4"/>
    <n v="1.321925E-2"/>
  </r>
  <r>
    <x v="45"/>
    <x v="0"/>
    <d v="2011-08-01T00:00:00"/>
    <n v="1.321925E-2"/>
    <n v="1"/>
    <s v="DIVIDENDO"/>
    <x v="4"/>
    <n v="1.321925E-2"/>
  </r>
  <r>
    <x v="45"/>
    <x v="0"/>
    <d v="2011-08-29T00:00:00"/>
    <n v="1.4541175E-2"/>
    <n v="1"/>
    <s v="DIVIDENDO"/>
    <x v="4"/>
    <n v="1.4541175E-2"/>
  </r>
  <r>
    <x v="45"/>
    <x v="0"/>
    <d v="2011-09-19T00:00:00"/>
    <n v="1.4541175E-2"/>
    <n v="1"/>
    <s v="DIVIDENDO"/>
    <x v="4"/>
    <n v="1.4541175E-2"/>
  </r>
  <r>
    <x v="45"/>
    <x v="0"/>
    <d v="2011-11-01T00:00:00"/>
    <n v="1.4541175E-2"/>
    <n v="1"/>
    <s v="DIVIDENDO"/>
    <x v="4"/>
    <n v="1.4541175E-2"/>
  </r>
  <r>
    <x v="45"/>
    <x v="0"/>
    <d v="2011-12-01T00:00:00"/>
    <n v="1.4541175E-2"/>
    <n v="1"/>
    <s v="DIVIDENDO"/>
    <x v="4"/>
    <n v="1.4541175E-2"/>
  </r>
  <r>
    <x v="45"/>
    <x v="0"/>
    <d v="2011-12-12T00:00:00"/>
    <n v="0.57620622099999996"/>
    <n v="1"/>
    <s v="JRS CAP PRÓPRIO"/>
    <x v="4"/>
    <n v="0.57620622099999996"/>
  </r>
  <r>
    <x v="45"/>
    <x v="0"/>
    <d v="2012-01-02T00:00:00"/>
    <n v="1.4541175E-2"/>
    <n v="1"/>
    <s v="DIVIDENDO"/>
    <x v="5"/>
    <n v="1.4541175E-2"/>
  </r>
  <r>
    <x v="45"/>
    <x v="0"/>
    <d v="2012-02-01T00:00:00"/>
    <n v="1.4541175E-2"/>
    <n v="1"/>
    <s v="DIVIDENDO"/>
    <x v="5"/>
    <n v="1.4541175E-2"/>
  </r>
  <r>
    <x v="45"/>
    <x v="0"/>
    <d v="2012-02-10T00:00:00"/>
    <n v="3.7741865999999999E-2"/>
    <n v="1"/>
    <s v="DIVIDENDO"/>
    <x v="5"/>
    <n v="3.7741865999999999E-2"/>
  </r>
  <r>
    <x v="45"/>
    <x v="0"/>
    <d v="2012-03-01T00:00:00"/>
    <n v="1.4541175E-2"/>
    <n v="1"/>
    <s v="DIVIDENDO"/>
    <x v="5"/>
    <n v="1.4541175E-2"/>
  </r>
  <r>
    <x v="45"/>
    <x v="0"/>
    <d v="2012-04-02T00:00:00"/>
    <n v="1.5995293000000001E-2"/>
    <n v="1"/>
    <s v="DIVIDENDO"/>
    <x v="5"/>
    <n v="1.5995293000000001E-2"/>
  </r>
  <r>
    <x v="45"/>
    <x v="0"/>
    <d v="2012-04-30T00:00:00"/>
    <n v="1.5995293000000001E-2"/>
    <n v="1"/>
    <s v="DIVIDENDO"/>
    <x v="5"/>
    <n v="1.5995293000000001E-2"/>
  </r>
  <r>
    <x v="45"/>
    <x v="0"/>
    <d v="2012-06-01T00:00:00"/>
    <n v="1.5995293000000001E-2"/>
    <n v="1"/>
    <s v="DIVIDENDO"/>
    <x v="5"/>
    <n v="1.5995293000000001E-2"/>
  </r>
  <r>
    <x v="45"/>
    <x v="0"/>
    <d v="2012-06-27T00:00:00"/>
    <n v="0.18818467799999999"/>
    <n v="1"/>
    <s v="JRS CAP PRÓPRIO"/>
    <x v="5"/>
    <n v="0.18818467799999999"/>
  </r>
  <r>
    <x v="45"/>
    <x v="0"/>
    <d v="2012-07-02T00:00:00"/>
    <n v="1.8817991999999999E-2"/>
    <n v="1"/>
    <s v="JRS CAP PRÓPRIO"/>
    <x v="5"/>
    <n v="1.8817991999999999E-2"/>
  </r>
  <r>
    <x v="45"/>
    <x v="0"/>
    <d v="2012-08-01T00:00:00"/>
    <n v="1.8817991999999999E-2"/>
    <n v="1"/>
    <s v="JRS CAP PRÓPRIO"/>
    <x v="5"/>
    <n v="1.8817991999999999E-2"/>
  </r>
  <r>
    <x v="45"/>
    <x v="0"/>
    <d v="2012-09-03T00:00:00"/>
    <n v="1.8817991999999999E-2"/>
    <n v="1"/>
    <s v="JRS CAP PRÓPRIO"/>
    <x v="5"/>
    <n v="1.8817991999999999E-2"/>
  </r>
  <r>
    <x v="45"/>
    <x v="0"/>
    <d v="2012-10-01T00:00:00"/>
    <n v="1.8817991999999999E-2"/>
    <n v="1"/>
    <s v="JRS CAP PRÓPRIO"/>
    <x v="5"/>
    <n v="1.8817991999999999E-2"/>
  </r>
  <r>
    <x v="45"/>
    <x v="0"/>
    <d v="2012-11-01T00:00:00"/>
    <n v="1.8817991999999999E-2"/>
    <n v="1"/>
    <s v="JRS CAP PRÓPRIO"/>
    <x v="5"/>
    <n v="1.8817991999999999E-2"/>
  </r>
  <r>
    <x v="45"/>
    <x v="0"/>
    <d v="2012-12-03T00:00:00"/>
    <n v="1.8817991999999999E-2"/>
    <n v="1"/>
    <s v="JRS CAP PRÓPRIO"/>
    <x v="5"/>
    <n v="1.8817991999999999E-2"/>
  </r>
  <r>
    <x v="45"/>
    <x v="0"/>
    <d v="2012-12-21T00:00:00"/>
    <n v="0.51255773599999999"/>
    <n v="1"/>
    <s v="JRS CAP PRÓPRIO"/>
    <x v="5"/>
    <n v="0.51255773599999999"/>
  </r>
  <r>
    <x v="45"/>
    <x v="0"/>
    <d v="2013-01-02T00:00:00"/>
    <n v="1.8817991999999999E-2"/>
    <n v="1"/>
    <s v="JRS CAP PRÓPRIO"/>
    <x v="6"/>
    <n v="1.8817991999999999E-2"/>
  </r>
  <r>
    <x v="45"/>
    <x v="0"/>
    <d v="2013-02-01T00:00:00"/>
    <n v="1.8817991999999999E-2"/>
    <n v="1"/>
    <s v="JRS CAP PRÓPRIO"/>
    <x v="6"/>
    <n v="1.8817991999999999E-2"/>
  </r>
  <r>
    <x v="45"/>
    <x v="0"/>
    <d v="2013-02-05T00:00:00"/>
    <n v="6.6485657000000004E-2"/>
    <n v="1"/>
    <s v="DIVIDENDO"/>
    <x v="6"/>
    <n v="6.6485657000000004E-2"/>
  </r>
  <r>
    <x v="45"/>
    <x v="0"/>
    <d v="2013-02-14T00:00:00"/>
    <n v="1.8817991999999999E-2"/>
    <n v="1"/>
    <s v="JRS CAP PRÓPRIO"/>
    <x v="6"/>
    <n v="1.8817991999999999E-2"/>
  </r>
  <r>
    <x v="45"/>
    <x v="0"/>
    <d v="2013-04-01T00:00:00"/>
    <n v="1.8817991999999999E-2"/>
    <n v="1"/>
    <s v="JRS CAP PRÓPRIO"/>
    <x v="6"/>
    <n v="1.8817991999999999E-2"/>
  </r>
  <r>
    <x v="45"/>
    <x v="0"/>
    <d v="2013-05-02T00:00:00"/>
    <n v="1.8817991999999999E-2"/>
    <n v="1"/>
    <s v="JRS CAP PRÓPRIO"/>
    <x v="6"/>
    <n v="1.8817991999999999E-2"/>
  </r>
  <r>
    <x v="45"/>
    <x v="0"/>
    <d v="2013-06-03T00:00:00"/>
    <n v="1.8817991999999999E-2"/>
    <n v="1"/>
    <s v="JRS CAP PRÓPRIO"/>
    <x v="6"/>
    <n v="1.8817991999999999E-2"/>
  </r>
  <r>
    <x v="45"/>
    <x v="0"/>
    <d v="2013-06-12T00:00:00"/>
    <n v="0.18825355799999999"/>
    <n v="1"/>
    <s v="JRS CAP PRÓPRIO"/>
    <x v="6"/>
    <n v="0.18825355799999999"/>
  </r>
  <r>
    <x v="45"/>
    <x v="0"/>
    <d v="2013-06-17T00:00:00"/>
    <n v="1.8817991999999999E-2"/>
    <n v="1"/>
    <s v="JRS CAP PRÓPRIO"/>
    <x v="6"/>
    <n v="1.8817991999999999E-2"/>
  </r>
  <r>
    <x v="45"/>
    <x v="0"/>
    <d v="2013-08-01T00:00:00"/>
    <n v="1.8817991999999999E-2"/>
    <n v="1"/>
    <s v="JRS CAP PRÓPRIO"/>
    <x v="6"/>
    <n v="1.8817991999999999E-2"/>
  </r>
  <r>
    <x v="45"/>
    <x v="0"/>
    <d v="2013-09-02T00:00:00"/>
    <n v="1.8817991999999999E-2"/>
    <n v="1"/>
    <s v="JRS CAP PRÓPRIO"/>
    <x v="6"/>
    <n v="1.8817991999999999E-2"/>
  </r>
  <r>
    <x v="45"/>
    <x v="0"/>
    <d v="2013-10-01T00:00:00"/>
    <n v="1.8817991999999999E-2"/>
    <n v="1"/>
    <s v="JRS CAP PRÓPRIO"/>
    <x v="6"/>
    <n v="1.8817991999999999E-2"/>
  </r>
  <r>
    <x v="45"/>
    <x v="0"/>
    <d v="2013-10-17T00:00:00"/>
    <n v="1.8817991999999999E-2"/>
    <n v="1"/>
    <s v="JRS CAP PRÓPRIO"/>
    <x v="6"/>
    <n v="1.8817991999999999E-2"/>
  </r>
  <r>
    <x v="45"/>
    <x v="0"/>
    <d v="2013-12-02T00:00:00"/>
    <n v="1.8817991999999999E-2"/>
    <n v="1"/>
    <s v="JRS CAP PRÓPRIO"/>
    <x v="6"/>
    <n v="1.8817991999999999E-2"/>
  </r>
  <r>
    <x v="45"/>
    <x v="0"/>
    <d v="2013-12-09T00:00:00"/>
    <n v="0.322576529"/>
    <n v="1"/>
    <s v="JRS CAP PRÓPRIO"/>
    <x v="6"/>
    <n v="0.322576529"/>
  </r>
  <r>
    <x v="45"/>
    <x v="0"/>
    <d v="2014-01-02T00:00:00"/>
    <n v="1.8817991999999999E-2"/>
    <n v="1"/>
    <s v="JRS CAP PRÓPRIO"/>
    <x v="18"/>
    <n v="1.8817991999999999E-2"/>
  </r>
  <r>
    <x v="45"/>
    <x v="0"/>
    <d v="2014-02-03T00:00:00"/>
    <n v="1.8817991999999999E-2"/>
    <n v="1"/>
    <s v="JRS CAP PRÓPRIO"/>
    <x v="18"/>
    <n v="1.8817991999999999E-2"/>
  </r>
  <r>
    <x v="45"/>
    <x v="0"/>
    <d v="2014-02-10T00:00:00"/>
    <n v="0.19382669299999999"/>
    <n v="1"/>
    <s v="DIVIDENDO"/>
    <x v="18"/>
    <n v="0.19382669299999999"/>
  </r>
  <r>
    <x v="45"/>
    <x v="0"/>
    <s v="ESTATUTÁRIO"/>
    <n v="6.0000000000000001E-3"/>
    <n v="1000"/>
    <s v="DIVIDENDO"/>
    <x v="19"/>
    <n v="6.0000000000000002E-6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0.01"/>
    <n v="1000"/>
    <s v="DIVIDENDO"/>
    <x v="19"/>
    <n v="1.0000000000000001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0"/>
    <s v="ESTATUTÁRIO"/>
    <n v="1.1764999999999999E-2"/>
    <n v="1000"/>
    <s v="JRS CAP PRÓPRIO"/>
    <x v="19"/>
    <n v="1.1765E-5"/>
  </r>
  <r>
    <x v="45"/>
    <x v="1"/>
    <d v="1996-07-10T00:00:00"/>
    <n v="0.1"/>
    <n v="1000"/>
    <s v="DIVIDENDO"/>
    <x v="15"/>
    <n v="1E-4"/>
  </r>
  <r>
    <x v="45"/>
    <x v="1"/>
    <d v="1997-01-03T00:00:00"/>
    <n v="0.1"/>
    <n v="1000"/>
    <s v="DIVIDENDO"/>
    <x v="16"/>
    <n v="1E-4"/>
  </r>
  <r>
    <x v="45"/>
    <x v="1"/>
    <d v="1997-07-04T00:00:00"/>
    <n v="0.13647400000000001"/>
    <n v="1000"/>
    <s v="JRS CAP PRÓPRIO"/>
    <x v="16"/>
    <n v="1.3647400000000001E-4"/>
  </r>
  <r>
    <x v="45"/>
    <x v="1"/>
    <d v="1997-12-09T00:00:00"/>
    <n v="0.38779400000000003"/>
    <n v="1000"/>
    <s v="JRS CAP PRÓPRIO"/>
    <x v="16"/>
    <n v="3.8779400000000001E-4"/>
  </r>
  <r>
    <x v="45"/>
    <x v="1"/>
    <d v="1998-07-14T00:00:00"/>
    <n v="0.25008079999999999"/>
    <n v="1000"/>
    <s v="JRS CAP PRÓPRIO"/>
    <x v="17"/>
    <n v="2.5008079999999997E-4"/>
  </r>
  <r>
    <x v="45"/>
    <x v="1"/>
    <d v="1998-12-08T00:00:00"/>
    <n v="0.32580559999999997"/>
    <n v="1000"/>
    <s v="JRS CAP PRÓPRIO"/>
    <x v="17"/>
    <n v="3.2580559999999996E-4"/>
  </r>
  <r>
    <x v="45"/>
    <x v="1"/>
    <d v="1999-06-05T00:00:00"/>
    <n v="0.129415"/>
    <n v="1000"/>
    <s v="JRS CAP PRÓPRIO"/>
    <x v="8"/>
    <n v="1.2941499999999999E-4"/>
  </r>
  <r>
    <x v="45"/>
    <x v="1"/>
    <d v="1999-10-01T00:00:00"/>
    <n v="1.29415E-2"/>
    <n v="1000"/>
    <s v="JRS CAP PRÓPRIO"/>
    <x v="8"/>
    <n v="1.29415E-5"/>
  </r>
  <r>
    <x v="45"/>
    <x v="1"/>
    <d v="1999-11-01T00:00:00"/>
    <n v="1.29415E-2"/>
    <n v="1000"/>
    <s v="JRS CAP PRÓPRIO"/>
    <x v="8"/>
    <n v="1.29415E-5"/>
  </r>
  <r>
    <x v="45"/>
    <x v="1"/>
    <d v="1999-12-01T00:00:00"/>
    <n v="1.29415E-2"/>
    <n v="1000"/>
    <s v="JRS CAP PRÓPRIO"/>
    <x v="8"/>
    <n v="1.29415E-5"/>
  </r>
  <r>
    <x v="45"/>
    <x v="1"/>
    <d v="1999-12-06T00:00:00"/>
    <n v="0.59232479999999998"/>
    <n v="1000"/>
    <s v="JRS CAP PRÓPRIO"/>
    <x v="8"/>
    <n v="5.9232480000000003E-4"/>
  </r>
  <r>
    <x v="45"/>
    <x v="1"/>
    <d v="2000-01-03T00:00:00"/>
    <n v="1.29415E-2"/>
    <n v="1000"/>
    <s v="JRS CAP PRÓPRIO"/>
    <x v="9"/>
    <n v="1.29415E-5"/>
  </r>
  <r>
    <x v="45"/>
    <x v="1"/>
    <d v="2000-02-01T00:00:00"/>
    <n v="1.29415E-2"/>
    <n v="1000"/>
    <s v="JRS CAP PRÓPRIO"/>
    <x v="9"/>
    <n v="1.29415E-5"/>
  </r>
  <r>
    <x v="45"/>
    <x v="1"/>
    <d v="2000-03-01T00:00:00"/>
    <n v="1.29415E-2"/>
    <n v="1000"/>
    <s v="JRS CAP PRÓPRIO"/>
    <x v="9"/>
    <n v="1.29415E-5"/>
  </r>
  <r>
    <x v="45"/>
    <x v="1"/>
    <d v="2000-04-03T00:00:00"/>
    <n v="1.29415E-2"/>
    <n v="1000"/>
    <s v="JRS CAP PRÓPRIO"/>
    <x v="9"/>
    <n v="1.29415E-5"/>
  </r>
  <r>
    <x v="45"/>
    <x v="1"/>
    <d v="2000-05-02T00:00:00"/>
    <n v="1.29415E-2"/>
    <n v="1000"/>
    <s v="JRS CAP PRÓPRIO"/>
    <x v="9"/>
    <n v="1.29415E-5"/>
  </r>
  <r>
    <x v="45"/>
    <x v="1"/>
    <d v="2000-06-01T00:00:00"/>
    <n v="1.29415E-2"/>
    <n v="1000"/>
    <s v="JRS CAP PRÓPRIO"/>
    <x v="9"/>
    <n v="1.29415E-5"/>
  </r>
  <r>
    <x v="45"/>
    <x v="1"/>
    <d v="2000-07-03T00:00:00"/>
    <n v="1.29415E-2"/>
    <n v="1000"/>
    <s v="JRS CAP PRÓPRIO"/>
    <x v="9"/>
    <n v="1.29415E-5"/>
  </r>
  <r>
    <x v="45"/>
    <x v="1"/>
    <d v="2000-07-05T00:00:00"/>
    <n v="0.129415"/>
    <n v="1000"/>
    <s v="JRS CAP PRÓPRIO"/>
    <x v="9"/>
    <n v="1.2941499999999999E-4"/>
  </r>
  <r>
    <x v="45"/>
    <x v="1"/>
    <d v="2000-08-01T00:00:00"/>
    <n v="1.29415E-2"/>
    <n v="1000"/>
    <s v="JRS CAP PRÓPRIO"/>
    <x v="9"/>
    <n v="1.29415E-5"/>
  </r>
  <r>
    <x v="45"/>
    <x v="1"/>
    <d v="2000-09-01T00:00:00"/>
    <n v="1.29415E-2"/>
    <n v="1000"/>
    <s v="JRS CAP PRÓPRIO"/>
    <x v="9"/>
    <n v="1.29415E-5"/>
  </r>
  <r>
    <x v="45"/>
    <x v="1"/>
    <d v="2000-10-02T00:00:00"/>
    <n v="1.29415E-2"/>
    <n v="1000"/>
    <s v="JRS CAP PRÓPRIO"/>
    <x v="9"/>
    <n v="1.29415E-5"/>
  </r>
  <r>
    <x v="45"/>
    <x v="1"/>
    <d v="2000-11-01T00:00:00"/>
    <n v="1.29415E-2"/>
    <n v="1000"/>
    <s v="JRS CAP PRÓPRIO"/>
    <x v="9"/>
    <n v="1.29415E-5"/>
  </r>
  <r>
    <x v="45"/>
    <x v="1"/>
    <d v="2000-12-01T00:00:00"/>
    <n v="1.29415E-2"/>
    <n v="1000"/>
    <s v="JRS CAP PRÓPRIO"/>
    <x v="9"/>
    <n v="1.29415E-5"/>
  </r>
  <r>
    <x v="45"/>
    <x v="1"/>
    <d v="2000-12-06T00:00:00"/>
    <n v="0.37504720000000002"/>
    <n v="1000"/>
    <s v="JRS CAP PRÓPRIO"/>
    <x v="9"/>
    <n v="3.750472E-4"/>
  </r>
  <r>
    <x v="45"/>
    <x v="1"/>
    <d v="2000-12-06T00:00:00"/>
    <n v="6.2700000000000006E-2"/>
    <n v="1000"/>
    <s v="DIVIDENDO"/>
    <x v="9"/>
    <n v="6.2700000000000006E-5"/>
  </r>
  <r>
    <x v="45"/>
    <x v="1"/>
    <d v="2001-01-02T00:00:00"/>
    <n v="1.29415E-2"/>
    <n v="1000"/>
    <s v="JRS CAP PRÓPRIO"/>
    <x v="10"/>
    <n v="1.29415E-5"/>
  </r>
  <r>
    <x v="45"/>
    <x v="1"/>
    <d v="2001-02-01T00:00:00"/>
    <n v="1.29415E-2"/>
    <n v="1000"/>
    <s v="JRS CAP PRÓPRIO"/>
    <x v="10"/>
    <n v="1.29415E-5"/>
  </r>
  <r>
    <x v="45"/>
    <x v="1"/>
    <d v="2001-03-01T00:00:00"/>
    <n v="1.29415E-2"/>
    <n v="1000"/>
    <s v="JRS CAP PRÓPRIO"/>
    <x v="10"/>
    <n v="1.29415E-5"/>
  </r>
  <r>
    <x v="45"/>
    <x v="1"/>
    <d v="2001-04-02T00:00:00"/>
    <n v="1.29415E-2"/>
    <n v="1000"/>
    <s v="JRS CAP PRÓPRIO"/>
    <x v="10"/>
    <n v="1.29415E-5"/>
  </r>
  <r>
    <x v="45"/>
    <x v="1"/>
    <d v="2001-05-02T00:00:00"/>
    <n v="1.29415E-2"/>
    <n v="1000"/>
    <s v="JRS CAP PRÓPRIO"/>
    <x v="10"/>
    <n v="1.29415E-5"/>
  </r>
  <r>
    <x v="45"/>
    <x v="1"/>
    <d v="2001-06-01T00:00:00"/>
    <n v="1.29415E-2"/>
    <n v="1000"/>
    <s v="JRS CAP PRÓPRIO"/>
    <x v="10"/>
    <n v="1.29415E-5"/>
  </r>
  <r>
    <x v="45"/>
    <x v="1"/>
    <d v="2001-06-28T00:00:00"/>
    <n v="7.7648999999999996E-2"/>
    <n v="1000"/>
    <s v="JRS CAP PRÓPRIO"/>
    <x v="10"/>
    <n v="7.7649000000000001E-5"/>
  </r>
  <r>
    <x v="45"/>
    <x v="1"/>
    <d v="2001-07-02T00:00:00"/>
    <n v="1.29415E-2"/>
    <n v="1000"/>
    <s v="JRS CAP PRÓPRIO"/>
    <x v="10"/>
    <n v="1.29415E-5"/>
  </r>
  <r>
    <x v="45"/>
    <x v="1"/>
    <d v="2001-08-01T00:00:00"/>
    <n v="1.29415E-2"/>
    <n v="1000"/>
    <s v="JRS CAP PRÓPRIO"/>
    <x v="10"/>
    <n v="1.29415E-5"/>
  </r>
  <r>
    <x v="45"/>
    <x v="1"/>
    <d v="2001-09-03T00:00:00"/>
    <n v="1.29415E-2"/>
    <n v="1000"/>
    <s v="JRS CAP PRÓPRIO"/>
    <x v="10"/>
    <n v="1.29415E-5"/>
  </r>
  <r>
    <x v="45"/>
    <x v="1"/>
    <d v="2001-10-01T00:00:00"/>
    <n v="1.29415E-2"/>
    <n v="1000"/>
    <s v="JRS CAP PRÓPRIO"/>
    <x v="10"/>
    <n v="1.29415E-5"/>
  </r>
  <r>
    <x v="45"/>
    <x v="1"/>
    <d v="2001-11-01T00:00:00"/>
    <n v="1.29415E-2"/>
    <n v="1000"/>
    <s v="JRS CAP PRÓPRIO"/>
    <x v="10"/>
    <n v="1.29415E-5"/>
  </r>
  <r>
    <x v="45"/>
    <x v="1"/>
    <d v="2001-12-03T00:00:00"/>
    <n v="1.29415E-2"/>
    <n v="1000"/>
    <s v="JRS CAP PRÓPRIO"/>
    <x v="10"/>
    <n v="1.29415E-5"/>
  </r>
  <r>
    <x v="45"/>
    <x v="1"/>
    <d v="2001-12-06T00:00:00"/>
    <n v="0.35199999999999998"/>
    <n v="1000"/>
    <s v="JRS CAP PRÓPRIO"/>
    <x v="10"/>
    <n v="3.5199999999999999E-4"/>
  </r>
  <r>
    <x v="45"/>
    <x v="1"/>
    <d v="2001-12-06T00:00:00"/>
    <n v="3.3000000000000002E-2"/>
    <n v="1000"/>
    <s v="DIVIDENDO"/>
    <x v="10"/>
    <n v="3.3000000000000003E-5"/>
  </r>
  <r>
    <x v="45"/>
    <x v="1"/>
    <d v="2002-01-02T00:00:00"/>
    <n v="1.29415E-2"/>
    <n v="1000"/>
    <s v="JRS CAP PRÓPRIO"/>
    <x v="11"/>
    <n v="1.29415E-5"/>
  </r>
  <r>
    <x v="45"/>
    <x v="1"/>
    <d v="2002-02-01T00:00:00"/>
    <n v="1.29415E-2"/>
    <n v="1000"/>
    <s v="JRS CAP PRÓPRIO"/>
    <x v="11"/>
    <n v="1.29415E-5"/>
  </r>
  <r>
    <x v="45"/>
    <x v="1"/>
    <d v="2002-03-01T00:00:00"/>
    <n v="1.29415E-2"/>
    <n v="1000"/>
    <s v="JRS CAP PRÓPRIO"/>
    <x v="11"/>
    <n v="1.29415E-5"/>
  </r>
  <r>
    <x v="45"/>
    <x v="1"/>
    <d v="2002-04-01T00:00:00"/>
    <n v="1.29415E-2"/>
    <n v="1000"/>
    <s v="JRS CAP PRÓPRIO"/>
    <x v="11"/>
    <n v="1.29415E-5"/>
  </r>
  <r>
    <x v="45"/>
    <x v="1"/>
    <d v="2002-05-02T00:00:00"/>
    <n v="1.29415E-2"/>
    <n v="1000"/>
    <s v="JRS CAP PRÓPRIO"/>
    <x v="11"/>
    <n v="1.29415E-5"/>
  </r>
  <r>
    <x v="45"/>
    <x v="1"/>
    <d v="2002-06-03T00:00:00"/>
    <n v="1.29415E-2"/>
    <n v="1000"/>
    <s v="JRS CAP PRÓPRIO"/>
    <x v="11"/>
    <n v="1.29415E-5"/>
  </r>
  <r>
    <x v="45"/>
    <x v="1"/>
    <d v="2002-06-28T00:00:00"/>
    <n v="7.7648999999999996E-2"/>
    <n v="1000"/>
    <s v="JRS CAP PRÓPRIO"/>
    <x v="11"/>
    <n v="7.7649000000000001E-5"/>
  </r>
  <r>
    <x v="45"/>
    <x v="1"/>
    <d v="2002-07-01T00:00:00"/>
    <n v="1.29415E-2"/>
    <n v="1000"/>
    <s v="JRS CAP PRÓPRIO"/>
    <x v="11"/>
    <n v="1.29415E-5"/>
  </r>
  <r>
    <x v="45"/>
    <x v="1"/>
    <d v="2002-08-01T00:00:00"/>
    <n v="1.29415E-2"/>
    <n v="1000"/>
    <s v="JRS CAP PRÓPRIO"/>
    <x v="11"/>
    <n v="1.29415E-5"/>
  </r>
  <r>
    <x v="45"/>
    <x v="1"/>
    <d v="2002-09-02T00:00:00"/>
    <n v="1.29415E-2"/>
    <n v="1000"/>
    <s v="JRS CAP PRÓPRIO"/>
    <x v="11"/>
    <n v="1.29415E-5"/>
  </r>
  <r>
    <x v="45"/>
    <x v="1"/>
    <d v="2002-10-01T00:00:00"/>
    <n v="1.29415E-2"/>
    <n v="1000"/>
    <s v="JRS CAP PRÓPRIO"/>
    <x v="11"/>
    <n v="1.29415E-5"/>
  </r>
  <r>
    <x v="45"/>
    <x v="1"/>
    <d v="2002-11-01T00:00:00"/>
    <n v="1.29415E-2"/>
    <n v="1000"/>
    <s v="JRS CAP PRÓPRIO"/>
    <x v="11"/>
    <n v="1.29415E-5"/>
  </r>
  <r>
    <x v="45"/>
    <x v="1"/>
    <d v="2002-12-02T00:00:00"/>
    <n v="1.29415E-2"/>
    <n v="1000"/>
    <s v="JRS CAP PRÓPRIO"/>
    <x v="11"/>
    <n v="1.29415E-5"/>
  </r>
  <r>
    <x v="45"/>
    <x v="1"/>
    <d v="2002-12-30T00:00:00"/>
    <n v="0.46107599999999999"/>
    <n v="1000"/>
    <s v="JRS CAP PRÓPRIO"/>
    <x v="11"/>
    <n v="4.6107599999999999E-4"/>
  </r>
  <r>
    <x v="45"/>
    <x v="1"/>
    <d v="2003-01-02T00:00:00"/>
    <n v="1.29415E-2"/>
    <n v="1000"/>
    <s v="JRS CAP PRÓPRIO"/>
    <x v="7"/>
    <n v="1.29415E-5"/>
  </r>
  <r>
    <x v="45"/>
    <x v="1"/>
    <d v="2003-02-03T00:00:00"/>
    <n v="1.29415E-2"/>
    <n v="1000"/>
    <s v="JRS CAP PRÓPRIO"/>
    <x v="7"/>
    <n v="1.29415E-5"/>
  </r>
  <r>
    <x v="45"/>
    <x v="1"/>
    <d v="2003-03-05T00:00:00"/>
    <n v="1.55298E-2"/>
    <n v="1000"/>
    <s v="JRS CAP PRÓPRIO"/>
    <x v="7"/>
    <n v="1.5529799999999998E-5"/>
  </r>
  <r>
    <x v="45"/>
    <x v="1"/>
    <d v="2003-04-01T00:00:00"/>
    <n v="1.55298E-2"/>
    <n v="1000"/>
    <s v="JRS CAP PRÓPRIO"/>
    <x v="7"/>
    <n v="1.5529799999999998E-5"/>
  </r>
  <r>
    <x v="45"/>
    <x v="1"/>
    <d v="2003-05-02T00:00:00"/>
    <n v="1.55298E-2"/>
    <n v="1000"/>
    <s v="JRS CAP PRÓPRIO"/>
    <x v="7"/>
    <n v="1.5529799999999998E-5"/>
  </r>
  <r>
    <x v="45"/>
    <x v="1"/>
    <d v="2003-06-02T00:00:00"/>
    <n v="1.55298E-2"/>
    <n v="1000"/>
    <s v="JRS CAP PRÓPRIO"/>
    <x v="7"/>
    <n v="1.5529799999999998E-5"/>
  </r>
  <r>
    <x v="45"/>
    <x v="1"/>
    <d v="2003-06-30T00:00:00"/>
    <n v="0.15529799999999999"/>
    <n v="1000"/>
    <s v="JRS CAP PRÓPRIO"/>
    <x v="7"/>
    <n v="1.55298E-4"/>
  </r>
  <r>
    <x v="45"/>
    <x v="1"/>
    <d v="2003-07-01T00:00:00"/>
    <n v="1.55298E-2"/>
    <n v="1000"/>
    <s v="JRS CAP PRÓPRIO"/>
    <x v="7"/>
    <n v="1.5529799999999998E-5"/>
  </r>
  <r>
    <x v="45"/>
    <x v="1"/>
    <d v="2003-08-01T00:00:00"/>
    <n v="1.55298E-2"/>
    <n v="1000"/>
    <s v="JRS CAP PRÓPRIO"/>
    <x v="7"/>
    <n v="1.5529799999999998E-5"/>
  </r>
  <r>
    <x v="45"/>
    <x v="1"/>
    <d v="2003-09-01T00:00:00"/>
    <n v="1.55298E-2"/>
    <n v="1000"/>
    <s v="JRS CAP PRÓPRIO"/>
    <x v="7"/>
    <n v="1.5529799999999998E-5"/>
  </r>
  <r>
    <x v="45"/>
    <x v="1"/>
    <d v="2003-10-01T00:00:00"/>
    <n v="1.55298E-2"/>
    <n v="1000"/>
    <s v="JRS CAP PRÓPRIO"/>
    <x v="7"/>
    <n v="1.5529799999999998E-5"/>
  </r>
  <r>
    <x v="45"/>
    <x v="1"/>
    <d v="2003-11-03T00:00:00"/>
    <n v="1.55298E-2"/>
    <n v="1000"/>
    <s v="JRS CAP PRÓPRIO"/>
    <x v="7"/>
    <n v="1.5529799999999998E-5"/>
  </r>
  <r>
    <x v="45"/>
    <x v="1"/>
    <d v="2003-12-01T00:00:00"/>
    <n v="1.55298E-2"/>
    <n v="1000"/>
    <s v="JRS CAP PRÓPRIO"/>
    <x v="7"/>
    <n v="1.5529799999999998E-5"/>
  </r>
  <r>
    <x v="45"/>
    <x v="1"/>
    <d v="2003-12-05T00:00:00"/>
    <n v="0.56336430000000004"/>
    <n v="1000"/>
    <s v="JRS CAP PRÓPRIO"/>
    <x v="7"/>
    <n v="5.633643E-4"/>
  </r>
  <r>
    <x v="45"/>
    <x v="1"/>
    <d v="2004-01-02T00:00:00"/>
    <n v="1.55298E-2"/>
    <n v="1000"/>
    <s v="JRS CAP PRÓPRIO"/>
    <x v="12"/>
    <n v="1.5529799999999998E-5"/>
  </r>
  <r>
    <x v="45"/>
    <x v="1"/>
    <d v="2004-02-02T00:00:00"/>
    <n v="1.55298E-2"/>
    <n v="1000"/>
    <s v="JRS CAP PRÓPRIO"/>
    <x v="12"/>
    <n v="1.5529799999999998E-5"/>
  </r>
  <r>
    <x v="45"/>
    <x v="1"/>
    <d v="2004-03-01T00:00:00"/>
    <n v="1.55298E-2"/>
    <n v="1000"/>
    <s v="JRS CAP PRÓPRIO"/>
    <x v="12"/>
    <n v="1.5529799999999998E-5"/>
  </r>
  <r>
    <x v="45"/>
    <x v="1"/>
    <d v="2004-04-01T00:00:00"/>
    <n v="0.15529799999999999"/>
    <n v="1"/>
    <s v="JRS CAP PRÓPRIO"/>
    <x v="12"/>
    <n v="0.15529799999999999"/>
  </r>
  <r>
    <x v="45"/>
    <x v="1"/>
    <d v="2004-05-03T00:00:00"/>
    <n v="0.15529799999999999"/>
    <n v="1"/>
    <s v="JRS CAP PRÓPRIO"/>
    <x v="12"/>
    <n v="0.15529799999999999"/>
  </r>
  <r>
    <x v="45"/>
    <x v="1"/>
    <d v="2004-06-01T00:00:00"/>
    <n v="0.15529799999999999"/>
    <n v="1"/>
    <s v="JRS CAP PRÓPRIO"/>
    <x v="12"/>
    <n v="0.15529799999999999"/>
  </r>
  <r>
    <x v="45"/>
    <x v="1"/>
    <d v="2004-06-30T00:00:00"/>
    <n v="0.93178799999999995"/>
    <n v="1"/>
    <s v="JRS CAP PRÓPRIO"/>
    <x v="12"/>
    <n v="0.93178799999999995"/>
  </r>
  <r>
    <x v="45"/>
    <x v="1"/>
    <d v="2004-07-01T00:00:00"/>
    <n v="0.15529799999999999"/>
    <n v="1"/>
    <s v="JRS CAP PRÓPRIO"/>
    <x v="12"/>
    <n v="0.15529799999999999"/>
  </r>
  <r>
    <x v="45"/>
    <x v="1"/>
    <d v="2004-08-02T00:00:00"/>
    <n v="0.15529799999999999"/>
    <n v="1"/>
    <s v="JRS CAP PRÓPRIO"/>
    <x v="12"/>
    <n v="0.15529799999999999"/>
  </r>
  <r>
    <x v="45"/>
    <x v="1"/>
    <d v="2004-09-01T00:00:00"/>
    <n v="0.15529799999999999"/>
    <n v="1"/>
    <s v="JRS CAP PRÓPRIO"/>
    <x v="12"/>
    <n v="0.15529799999999999"/>
  </r>
  <r>
    <x v="45"/>
    <x v="1"/>
    <d v="2004-10-01T00:00:00"/>
    <n v="0.15529799999999999"/>
    <n v="1"/>
    <s v="JRS CAP PRÓPRIO"/>
    <x v="12"/>
    <n v="0.15529799999999999"/>
  </r>
  <r>
    <x v="45"/>
    <x v="1"/>
    <d v="2004-11-01T00:00:00"/>
    <n v="0.15529799999999999"/>
    <n v="1"/>
    <s v="JRS CAP PRÓPRIO"/>
    <x v="12"/>
    <n v="0.15529799999999999"/>
  </r>
  <r>
    <x v="45"/>
    <x v="1"/>
    <d v="2004-12-01T00:00:00"/>
    <n v="0.15529799999999999"/>
    <n v="1"/>
    <s v="JRS CAP PRÓPRIO"/>
    <x v="12"/>
    <n v="0.15529799999999999"/>
  </r>
  <r>
    <x v="45"/>
    <x v="1"/>
    <d v="2004-12-06T00:00:00"/>
    <n v="5.9834970959999998"/>
    <n v="1"/>
    <s v="JRS CAP PRÓPRIO"/>
    <x v="12"/>
    <n v="5.9834970959999998"/>
  </r>
  <r>
    <x v="45"/>
    <x v="1"/>
    <d v="2005-01-03T00:00:00"/>
    <n v="5.1766E-2"/>
    <n v="1"/>
    <s v="JRS CAP PRÓPRIO"/>
    <x v="13"/>
    <n v="5.1766E-2"/>
  </r>
  <r>
    <x v="45"/>
    <x v="1"/>
    <d v="2005-02-01T00:00:00"/>
    <n v="5.1766E-2"/>
    <n v="1"/>
    <s v="JRS CAP PRÓPRIO"/>
    <x v="13"/>
    <n v="5.1766E-2"/>
  </r>
  <r>
    <x v="45"/>
    <x v="1"/>
    <d v="2005-03-01T00:00:00"/>
    <n v="6.2700000000000006E-2"/>
    <n v="1"/>
    <s v="JRS CAP PRÓPRIO"/>
    <x v="13"/>
    <n v="6.2700000000000006E-2"/>
  </r>
  <r>
    <x v="45"/>
    <x v="1"/>
    <d v="2005-04-01T00:00:00"/>
    <n v="6.2700000000000006E-2"/>
    <n v="1"/>
    <s v="JRS CAP PRÓPRIO"/>
    <x v="13"/>
    <n v="6.2700000000000006E-2"/>
  </r>
  <r>
    <x v="45"/>
    <x v="1"/>
    <d v="2005-05-02T00:00:00"/>
    <n v="6.2700000000000006E-2"/>
    <n v="1"/>
    <s v="JRS CAP PRÓPRIO"/>
    <x v="13"/>
    <n v="6.2700000000000006E-2"/>
  </r>
  <r>
    <x v="45"/>
    <x v="1"/>
    <d v="2005-06-01T00:00:00"/>
    <n v="6.2700000000000006E-2"/>
    <n v="1"/>
    <s v="JRS CAP PRÓPRIO"/>
    <x v="13"/>
    <n v="6.2700000000000006E-2"/>
  </r>
  <r>
    <x v="45"/>
    <x v="1"/>
    <d v="2005-06-14T00:00:00"/>
    <n v="6.2700000000000006E-2"/>
    <n v="1"/>
    <s v="JRS CAP PRÓPRIO"/>
    <x v="13"/>
    <n v="6.2700000000000006E-2"/>
  </r>
  <r>
    <x v="45"/>
    <x v="1"/>
    <d v="2005-06-29T00:00:00"/>
    <n v="0.627"/>
    <n v="1"/>
    <s v="JRS CAP PRÓPRIO"/>
    <x v="13"/>
    <n v="0.627"/>
  </r>
  <r>
    <x v="45"/>
    <x v="1"/>
    <d v="2005-08-01T00:00:00"/>
    <n v="6.2700000000000006E-2"/>
    <n v="1"/>
    <s v="JRS CAP PRÓPRIO"/>
    <x v="13"/>
    <n v="6.2700000000000006E-2"/>
  </r>
  <r>
    <x v="45"/>
    <x v="1"/>
    <d v="2005-09-01T00:00:00"/>
    <n v="6.2700000000000006E-2"/>
    <n v="1"/>
    <s v="JRS CAP PRÓPRIO"/>
    <x v="13"/>
    <n v="6.2700000000000006E-2"/>
  </r>
  <r>
    <x v="45"/>
    <x v="1"/>
    <d v="2005-10-03T00:00:00"/>
    <n v="6.2700000000000006E-2"/>
    <n v="1"/>
    <s v="JRS CAP PRÓPRIO"/>
    <x v="13"/>
    <n v="6.2700000000000006E-2"/>
  </r>
  <r>
    <x v="45"/>
    <x v="1"/>
    <d v="2005-11-01T00:00:00"/>
    <n v="6.2700000000000006E-2"/>
    <n v="1"/>
    <s v="JRS CAP PRÓPRIO"/>
    <x v="13"/>
    <n v="6.2700000000000006E-2"/>
  </r>
  <r>
    <x v="45"/>
    <x v="1"/>
    <d v="2005-11-11T00:00:00"/>
    <n v="1.931551459"/>
    <n v="1"/>
    <s v="JRS CAP PRÓPRIO"/>
    <x v="13"/>
    <n v="1.931551459"/>
  </r>
  <r>
    <x v="45"/>
    <x v="1"/>
    <d v="2005-12-01T00:00:00"/>
    <n v="3.1350000000000003E-2"/>
    <n v="1"/>
    <s v="JRS CAP PRÓPRIO"/>
    <x v="13"/>
    <n v="3.1350000000000003E-2"/>
  </r>
  <r>
    <x v="45"/>
    <x v="1"/>
    <d v="2006-01-02T00:00:00"/>
    <n v="3.1350000000000003E-2"/>
    <n v="1"/>
    <s v="JRS CAP PRÓPRIO"/>
    <x v="14"/>
    <n v="3.1350000000000003E-2"/>
  </r>
  <r>
    <x v="45"/>
    <x v="1"/>
    <d v="2006-02-01T00:00:00"/>
    <n v="3.1350000000000003E-2"/>
    <n v="1"/>
    <s v="JRS CAP PRÓPRIO"/>
    <x v="14"/>
    <n v="3.1350000000000003E-2"/>
  </r>
  <r>
    <x v="45"/>
    <x v="1"/>
    <d v="2006-03-01T00:00:00"/>
    <n v="3.1350000000000003E-2"/>
    <n v="1"/>
    <s v="JRS CAP PRÓPRIO"/>
    <x v="14"/>
    <n v="3.1350000000000003E-2"/>
  </r>
  <r>
    <x v="45"/>
    <x v="1"/>
    <d v="2006-03-06T00:00:00"/>
    <n v="0.367984019"/>
    <n v="1"/>
    <s v="DIVIDENDO"/>
    <x v="14"/>
    <n v="0.367984019"/>
  </r>
  <r>
    <x v="45"/>
    <x v="1"/>
    <d v="2006-04-03T00:00:00"/>
    <n v="3.6052500000000001E-2"/>
    <n v="1"/>
    <s v="JRS CAP PRÓPRIO"/>
    <x v="14"/>
    <n v="3.6052500000000001E-2"/>
  </r>
  <r>
    <x v="45"/>
    <x v="1"/>
    <d v="2006-05-02T00:00:00"/>
    <n v="3.6052500000000001E-2"/>
    <n v="1"/>
    <s v="JRS CAP PRÓPRIO"/>
    <x v="14"/>
    <n v="3.6052500000000001E-2"/>
  </r>
  <r>
    <x v="45"/>
    <x v="1"/>
    <d v="2006-06-01T00:00:00"/>
    <n v="3.6052500000000001E-2"/>
    <n v="1"/>
    <s v="JRS CAP PRÓPRIO"/>
    <x v="14"/>
    <n v="3.6052500000000001E-2"/>
  </r>
  <r>
    <x v="45"/>
    <x v="1"/>
    <d v="2006-06-30T00:00:00"/>
    <n v="0.36052499999999998"/>
    <n v="1"/>
    <s v="JRS CAP PRÓPRIO"/>
    <x v="14"/>
    <n v="0.36052499999999998"/>
  </r>
  <r>
    <x v="45"/>
    <x v="1"/>
    <d v="2006-07-03T00:00:00"/>
    <n v="3.6052500000000001E-2"/>
    <n v="1"/>
    <s v="JRS CAP PRÓPRIO"/>
    <x v="14"/>
    <n v="3.6052500000000001E-2"/>
  </r>
  <r>
    <x v="45"/>
    <x v="1"/>
    <d v="2006-08-01T00:00:00"/>
    <n v="3.6052500000000001E-2"/>
    <n v="1"/>
    <s v="JRS CAP PRÓPRIO"/>
    <x v="14"/>
    <n v="3.6052500000000001E-2"/>
  </r>
  <r>
    <x v="45"/>
    <x v="1"/>
    <d v="2006-08-01T00:00:00"/>
    <n v="3.6052500000000001E-2"/>
    <n v="1"/>
    <s v="JRS CAP PRÓPRIO"/>
    <x v="14"/>
    <n v="3.6052500000000001E-2"/>
  </r>
  <r>
    <x v="45"/>
    <x v="1"/>
    <d v="2006-09-01T00:00:00"/>
    <n v="3.6052500000000001E-2"/>
    <n v="1"/>
    <s v="JRS CAP PRÓPRIO"/>
    <x v="14"/>
    <n v="3.6052500000000001E-2"/>
  </r>
  <r>
    <x v="45"/>
    <x v="1"/>
    <d v="2006-10-02T00:00:00"/>
    <n v="3.6052500000000001E-2"/>
    <n v="1"/>
    <s v="JRS CAP PRÓPRIO"/>
    <x v="14"/>
    <n v="3.6052500000000001E-2"/>
  </r>
  <r>
    <x v="45"/>
    <x v="1"/>
    <d v="2006-10-05T00:00:00"/>
    <n v="0.86276688899999998"/>
    <n v="1"/>
    <s v="JRS CAP PRÓPRIO"/>
    <x v="14"/>
    <n v="0.86276688899999998"/>
  </r>
  <r>
    <x v="45"/>
    <x v="1"/>
    <d v="2006-10-05T00:00:00"/>
    <n v="0.62585015799999999"/>
    <n v="1"/>
    <s v="DIVIDENDO"/>
    <x v="14"/>
    <n v="0.62585015799999999"/>
  </r>
  <r>
    <x v="45"/>
    <x v="1"/>
    <d v="2006-11-01T00:00:00"/>
    <n v="3.6052500000000001E-2"/>
    <n v="1"/>
    <s v="JRS CAP PRÓPRIO"/>
    <x v="14"/>
    <n v="3.6052500000000001E-2"/>
  </r>
  <r>
    <x v="45"/>
    <x v="1"/>
    <d v="2006-12-01T00:00:00"/>
    <n v="3.6052500000000001E-2"/>
    <n v="1"/>
    <s v="JRS CAP PRÓPRIO"/>
    <x v="14"/>
    <n v="3.6052500000000001E-2"/>
  </r>
  <r>
    <x v="45"/>
    <x v="1"/>
    <d v="2007-01-02T00:00:00"/>
    <n v="3.6052500000000001E-2"/>
    <n v="1"/>
    <s v="JRS CAP PRÓPRIO"/>
    <x v="0"/>
    <n v="3.6052500000000001E-2"/>
  </r>
  <r>
    <x v="45"/>
    <x v="1"/>
    <d v="2007-02-01T00:00:00"/>
    <n v="3.6052500000000001E-2"/>
    <n v="1"/>
    <s v="JRS CAP PRÓPRIO"/>
    <x v="0"/>
    <n v="3.6052500000000001E-2"/>
  </r>
  <r>
    <x v="45"/>
    <x v="1"/>
    <d v="2007-03-01T00:00:00"/>
    <n v="3.9657749999999999E-2"/>
    <n v="1"/>
    <s v="JRS CAP PRÓPRIO"/>
    <x v="0"/>
    <n v="3.9657749999999999E-2"/>
  </r>
  <r>
    <x v="45"/>
    <x v="1"/>
    <d v="2007-03-05T00:00:00"/>
    <n v="4.1868697000000003E-2"/>
    <n v="1"/>
    <s v="DIVIDENDO"/>
    <x v="0"/>
    <n v="4.1868697000000003E-2"/>
  </r>
  <r>
    <x v="45"/>
    <x v="1"/>
    <d v="2007-04-02T00:00:00"/>
    <n v="1.9828874999999999E-2"/>
    <n v="1"/>
    <s v="JRS CAP PRÓPRIO"/>
    <x v="0"/>
    <n v="1.9828874999999999E-2"/>
  </r>
  <r>
    <x v="45"/>
    <x v="1"/>
    <d v="2007-05-02T00:00:00"/>
    <n v="1.9828874999999999E-2"/>
    <n v="1"/>
    <s v="JRS CAP PRÓPRIO"/>
    <x v="0"/>
    <n v="1.9828874999999999E-2"/>
  </r>
  <r>
    <x v="45"/>
    <x v="1"/>
    <d v="2007-06-01T00:00:00"/>
    <n v="1.9828874999999999E-2"/>
    <n v="1"/>
    <s v="JRS CAP PRÓPRIO"/>
    <x v="0"/>
    <n v="1.9828874999999999E-2"/>
  </r>
  <r>
    <x v="45"/>
    <x v="1"/>
    <d v="2007-06-27T00:00:00"/>
    <n v="0.16854543999999999"/>
    <n v="1"/>
    <s v="DIVIDENDO"/>
    <x v="0"/>
    <n v="0.16854543999999999"/>
  </r>
  <r>
    <x v="45"/>
    <x v="1"/>
    <d v="2007-07-02T00:00:00"/>
    <n v="1.9828874999999999E-2"/>
    <n v="1"/>
    <s v="JRS CAP PRÓPRIO"/>
    <x v="0"/>
    <n v="1.9828874999999999E-2"/>
  </r>
  <r>
    <x v="45"/>
    <x v="1"/>
    <d v="2007-08-01T00:00:00"/>
    <n v="1.9828874999999999E-2"/>
    <n v="1"/>
    <s v="JRS CAP PRÓPRIO"/>
    <x v="0"/>
    <n v="1.9828874999999999E-2"/>
  </r>
  <r>
    <x v="45"/>
    <x v="1"/>
    <d v="2007-09-03T00:00:00"/>
    <n v="1.9828874999999999E-2"/>
    <n v="1"/>
    <s v="JRS CAP PRÓPRIO"/>
    <x v="0"/>
    <n v="1.9828874999999999E-2"/>
  </r>
  <r>
    <x v="45"/>
    <x v="1"/>
    <d v="2007-10-01T00:00:00"/>
    <n v="1.9828874999999999E-2"/>
    <n v="1"/>
    <s v="JRS CAP PRÓPRIO"/>
    <x v="0"/>
    <n v="1.9828874999999999E-2"/>
  </r>
  <r>
    <x v="45"/>
    <x v="1"/>
    <d v="2007-11-01T00:00:00"/>
    <n v="1.9828874999999999E-2"/>
    <n v="1"/>
    <s v="JRS CAP PRÓPRIO"/>
    <x v="0"/>
    <n v="1.9828874999999999E-2"/>
  </r>
  <r>
    <x v="45"/>
    <x v="1"/>
    <d v="2007-12-03T00:00:00"/>
    <n v="1.9828874999999999E-2"/>
    <n v="1"/>
    <s v="JRS CAP PRÓPRIO"/>
    <x v="0"/>
    <n v="1.9828874999999999E-2"/>
  </r>
  <r>
    <x v="45"/>
    <x v="1"/>
    <d v="2007-12-28T00:00:00"/>
    <n v="0.59065884199999996"/>
    <n v="1"/>
    <s v="JRS CAP PRÓPRIO"/>
    <x v="0"/>
    <n v="0.59065884199999996"/>
  </r>
  <r>
    <x v="45"/>
    <x v="1"/>
    <d v="2007-12-28T00:00:00"/>
    <n v="0.44111937400000001"/>
    <n v="1"/>
    <s v="DIVIDENDO"/>
    <x v="0"/>
    <n v="0.44111937400000001"/>
  </r>
  <r>
    <x v="45"/>
    <x v="1"/>
    <d v="2008-01-02T00:00:00"/>
    <n v="1.9828874999999999E-2"/>
    <n v="1"/>
    <s v="JRS CAP PRÓPRIO"/>
    <x v="1"/>
    <n v="1.9828874999999999E-2"/>
  </r>
  <r>
    <x v="45"/>
    <x v="1"/>
    <d v="2008-02-01T00:00:00"/>
    <n v="1.9828874999999999E-2"/>
    <n v="1"/>
    <s v="JRS CAP PRÓPRIO"/>
    <x v="1"/>
    <n v="1.9828874999999999E-2"/>
  </r>
  <r>
    <x v="45"/>
    <x v="1"/>
    <d v="2008-03-03T00:00:00"/>
    <n v="3.3836476999999997E-2"/>
    <n v="1"/>
    <s v="DIVIDENDO"/>
    <x v="1"/>
    <n v="3.3836476999999997E-2"/>
  </r>
  <r>
    <x v="45"/>
    <x v="1"/>
    <d v="2008-03-03T00:00:00"/>
    <n v="1.9828874999999999E-2"/>
    <n v="1"/>
    <s v="JRS CAP PRÓPRIO"/>
    <x v="1"/>
    <n v="1.9828874999999999E-2"/>
  </r>
  <r>
    <x v="45"/>
    <x v="1"/>
    <d v="2008-04-01T00:00:00"/>
    <n v="1.9828874999999999E-2"/>
    <n v="1"/>
    <s v="DIVIDENDO"/>
    <x v="1"/>
    <n v="1.9828874999999999E-2"/>
  </r>
  <r>
    <x v="45"/>
    <x v="1"/>
    <d v="2008-05-02T00:00:00"/>
    <n v="1.321925E-2"/>
    <n v="1"/>
    <s v="DIVIDENDO"/>
    <x v="1"/>
    <n v="1.321925E-2"/>
  </r>
  <r>
    <x v="45"/>
    <x v="1"/>
    <d v="2008-06-02T00:00:00"/>
    <n v="1.321925E-2"/>
    <n v="1"/>
    <s v="DIVIDENDO"/>
    <x v="1"/>
    <n v="1.321925E-2"/>
  </r>
  <r>
    <x v="45"/>
    <x v="1"/>
    <d v="2008-06-27T00:00:00"/>
    <n v="0.13219249999999999"/>
    <n v="1"/>
    <s v="DIVIDENDO"/>
    <x v="1"/>
    <n v="0.13219249999999999"/>
  </r>
  <r>
    <x v="45"/>
    <x v="1"/>
    <d v="2008-07-01T00:00:00"/>
    <n v="1.321925E-2"/>
    <n v="1"/>
    <s v="DIVIDENDO"/>
    <x v="1"/>
    <n v="1.321925E-2"/>
  </r>
  <r>
    <x v="45"/>
    <x v="1"/>
    <d v="2008-08-01T00:00:00"/>
    <n v="1.321925E-2"/>
    <n v="1"/>
    <s v="DIVIDENDO"/>
    <x v="1"/>
    <n v="1.321925E-2"/>
  </r>
  <r>
    <x v="45"/>
    <x v="1"/>
    <d v="2008-09-01T00:00:00"/>
    <n v="1.321925E-2"/>
    <n v="1"/>
    <s v="DIVIDENDO"/>
    <x v="1"/>
    <n v="1.321925E-2"/>
  </r>
  <r>
    <x v="45"/>
    <x v="1"/>
    <d v="2008-10-01T00:00:00"/>
    <n v="1.321925E-2"/>
    <n v="1"/>
    <s v="DIVIDENDO"/>
    <x v="1"/>
    <n v="1.321925E-2"/>
  </r>
  <r>
    <x v="45"/>
    <x v="1"/>
    <d v="2008-11-03T00:00:00"/>
    <n v="1.321925E-2"/>
    <n v="1"/>
    <s v="DIVIDENDO"/>
    <x v="1"/>
    <n v="1.321925E-2"/>
  </r>
  <r>
    <x v="45"/>
    <x v="1"/>
    <d v="2008-11-21T00:00:00"/>
    <n v="0.62863067399999994"/>
    <n v="1"/>
    <s v="JRS CAP PRÓPRIO"/>
    <x v="1"/>
    <n v="0.62863067399999994"/>
  </r>
  <r>
    <x v="45"/>
    <x v="1"/>
    <d v="2008-12-01T00:00:00"/>
    <n v="1.321925E-2"/>
    <n v="1"/>
    <s v="DIVIDENDO"/>
    <x v="1"/>
    <n v="1.321925E-2"/>
  </r>
  <r>
    <x v="45"/>
    <x v="1"/>
    <d v="2009-01-02T00:00:00"/>
    <n v="1.321925E-2"/>
    <n v="1"/>
    <s v="DIVIDENDO"/>
    <x v="2"/>
    <n v="1.321925E-2"/>
  </r>
  <r>
    <x v="45"/>
    <x v="1"/>
    <d v="2009-01-20T00:00:00"/>
    <n v="1.4541175E-2"/>
    <n v="1"/>
    <s v="DIVIDENDO"/>
    <x v="2"/>
    <n v="1.4541175E-2"/>
  </r>
  <r>
    <x v="45"/>
    <x v="1"/>
    <d v="2009-03-02T00:00:00"/>
    <n v="1.4541175E-2"/>
    <n v="1"/>
    <s v="DIVIDENDO"/>
    <x v="2"/>
    <n v="1.4541175E-2"/>
  </r>
  <r>
    <x v="45"/>
    <x v="1"/>
    <d v="2009-04-01T00:00:00"/>
    <n v="1.4541175E-2"/>
    <n v="1"/>
    <s v="DIVIDENDO"/>
    <x v="2"/>
    <n v="1.4541175E-2"/>
  </r>
  <r>
    <x v="45"/>
    <x v="1"/>
    <d v="2009-05-04T00:00:00"/>
    <n v="1.4541175E-2"/>
    <n v="1"/>
    <s v="DIVIDENDO"/>
    <x v="2"/>
    <n v="1.4541175E-2"/>
  </r>
  <r>
    <x v="45"/>
    <x v="1"/>
    <d v="2009-06-01T00:00:00"/>
    <n v="1.4541175E-2"/>
    <n v="1"/>
    <s v="DIVIDENDO"/>
    <x v="2"/>
    <n v="1.4541175E-2"/>
  </r>
  <r>
    <x v="45"/>
    <x v="1"/>
    <d v="2009-07-01T00:00:00"/>
    <n v="1.4541175E-2"/>
    <n v="1"/>
    <s v="DIVIDENDO"/>
    <x v="2"/>
    <n v="1.4541175E-2"/>
  </r>
  <r>
    <x v="45"/>
    <x v="1"/>
    <d v="2009-07-03T00:00:00"/>
    <n v="0.17107264699999999"/>
    <n v="1"/>
    <s v="JRS CAP PRÓPRIO"/>
    <x v="2"/>
    <n v="0.17107264699999999"/>
  </r>
  <r>
    <x v="45"/>
    <x v="1"/>
    <d v="2009-08-03T00:00:00"/>
    <n v="1.4541175E-2"/>
    <n v="1"/>
    <s v="DIVIDENDO"/>
    <x v="2"/>
    <n v="1.4541175E-2"/>
  </r>
  <r>
    <x v="45"/>
    <x v="1"/>
    <d v="2009-09-01T00:00:00"/>
    <n v="1.4541175E-2"/>
    <n v="1"/>
    <s v="DIVIDENDO"/>
    <x v="2"/>
    <n v="1.4541175E-2"/>
  </r>
  <r>
    <x v="45"/>
    <x v="1"/>
    <d v="2009-10-01T00:00:00"/>
    <n v="1.4541175E-2"/>
    <n v="1"/>
    <s v="DIVIDENDO"/>
    <x v="2"/>
    <n v="1.4541175E-2"/>
  </r>
  <r>
    <x v="45"/>
    <x v="1"/>
    <d v="2009-11-03T00:00:00"/>
    <n v="1.4541175E-2"/>
    <n v="1"/>
    <s v="DIVIDENDO"/>
    <x v="2"/>
    <n v="1.4541175E-2"/>
  </r>
  <r>
    <x v="45"/>
    <x v="1"/>
    <d v="2009-12-01T00:00:00"/>
    <n v="1.4541175E-2"/>
    <n v="1"/>
    <s v="DIVIDENDO"/>
    <x v="2"/>
    <n v="1.4541175E-2"/>
  </r>
  <r>
    <x v="45"/>
    <x v="1"/>
    <d v="2009-12-04T00:00:00"/>
    <n v="0.54973109099999995"/>
    <n v="1"/>
    <s v="JRS CAP PRÓPRIO"/>
    <x v="2"/>
    <n v="0.54973109099999995"/>
  </r>
  <r>
    <x v="45"/>
    <x v="1"/>
    <d v="2010-01-04T00:00:00"/>
    <n v="1.4541175E-2"/>
    <n v="1"/>
    <s v="DIVIDENDO"/>
    <x v="3"/>
    <n v="1.4541175E-2"/>
  </r>
  <r>
    <x v="45"/>
    <x v="1"/>
    <d v="2010-02-01T00:00:00"/>
    <n v="1.4541175E-2"/>
    <n v="1"/>
    <s v="DIVIDENDO"/>
    <x v="3"/>
    <n v="1.4541175E-2"/>
  </r>
  <r>
    <x v="45"/>
    <x v="1"/>
    <d v="2010-02-10T00:00:00"/>
    <n v="2.3582390000000002E-2"/>
    <n v="1"/>
    <s v="DIVIDENDO"/>
    <x v="3"/>
    <n v="2.3582390000000002E-2"/>
  </r>
  <r>
    <x v="45"/>
    <x v="1"/>
    <d v="2010-03-01T00:00:00"/>
    <n v="1.4541175E-2"/>
    <n v="1"/>
    <s v="DIVIDENDO"/>
    <x v="3"/>
    <n v="1.4541175E-2"/>
  </r>
  <r>
    <x v="45"/>
    <x v="1"/>
    <d v="2010-04-01T00:00:00"/>
    <n v="1.4541175E-2"/>
    <n v="1"/>
    <s v="DIVIDENDO"/>
    <x v="3"/>
    <n v="1.4541175E-2"/>
  </r>
  <r>
    <x v="45"/>
    <x v="1"/>
    <d v="2010-05-03T00:00:00"/>
    <n v="1.4541175E-2"/>
    <n v="1"/>
    <s v="DIVIDENDO"/>
    <x v="3"/>
    <n v="1.4541175E-2"/>
  </r>
  <r>
    <x v="45"/>
    <x v="1"/>
    <d v="2010-06-01T00:00:00"/>
    <n v="1.4541175E-2"/>
    <n v="1"/>
    <s v="DIVIDENDO"/>
    <x v="3"/>
    <n v="1.4541175E-2"/>
  </r>
  <r>
    <x v="45"/>
    <x v="1"/>
    <d v="2010-06-28T00:00:00"/>
    <n v="0.17107264699999999"/>
    <n v="1"/>
    <s v="JRS CAP PRÓPRIO"/>
    <x v="3"/>
    <n v="0.17107264699999999"/>
  </r>
  <r>
    <x v="45"/>
    <x v="1"/>
    <d v="2010-07-01T00:00:00"/>
    <n v="1.4541175E-2"/>
    <n v="1"/>
    <s v="DIVIDENDO"/>
    <x v="3"/>
    <n v="1.4541175E-2"/>
  </r>
  <r>
    <x v="45"/>
    <x v="1"/>
    <d v="2010-08-02T00:00:00"/>
    <n v="1.4541175E-2"/>
    <n v="1"/>
    <s v="DIVIDENDO"/>
    <x v="3"/>
    <n v="1.4541175E-2"/>
  </r>
  <r>
    <x v="45"/>
    <x v="1"/>
    <d v="2010-09-01T00:00:00"/>
    <n v="1.4541175E-2"/>
    <n v="1"/>
    <s v="DIVIDENDO"/>
    <x v="3"/>
    <n v="1.4541175E-2"/>
  </r>
  <r>
    <x v="45"/>
    <x v="1"/>
    <d v="2010-10-01T00:00:00"/>
    <n v="1.4541175E-2"/>
    <n v="1"/>
    <s v="DIVIDENDO"/>
    <x v="3"/>
    <n v="1.4541175E-2"/>
  </r>
  <r>
    <x v="45"/>
    <x v="1"/>
    <d v="2010-11-01T00:00:00"/>
    <n v="1.4541175E-2"/>
    <n v="1"/>
    <s v="DIVIDENDO"/>
    <x v="3"/>
    <n v="1.4541175E-2"/>
  </r>
  <r>
    <x v="45"/>
    <x v="1"/>
    <d v="2010-12-01T00:00:00"/>
    <n v="1.4541175E-2"/>
    <n v="1"/>
    <s v="DIVIDENDO"/>
    <x v="3"/>
    <n v="1.4541175E-2"/>
  </r>
  <r>
    <x v="45"/>
    <x v="1"/>
    <d v="2010-12-06T00:00:00"/>
    <n v="0.53070782999999999"/>
    <n v="1"/>
    <s v="JRS CAP PRÓPRIO"/>
    <x v="3"/>
    <n v="0.53070782999999999"/>
  </r>
  <r>
    <x v="45"/>
    <x v="1"/>
    <d v="2011-01-03T00:00:00"/>
    <n v="1.4541175E-2"/>
    <n v="1"/>
    <s v="DIVIDENDO"/>
    <x v="4"/>
    <n v="1.4541175E-2"/>
  </r>
  <r>
    <x v="45"/>
    <x v="1"/>
    <d v="2011-02-01T00:00:00"/>
    <n v="1.4541175E-2"/>
    <n v="1"/>
    <s v="DIVIDENDO"/>
    <x v="4"/>
    <n v="1.4541175E-2"/>
  </r>
  <r>
    <x v="45"/>
    <x v="1"/>
    <d v="2011-02-11T00:00:00"/>
    <n v="8.7748306999999998E-2"/>
    <n v="1"/>
    <s v="DIVIDENDO"/>
    <x v="4"/>
    <n v="8.7748306999999998E-2"/>
  </r>
  <r>
    <x v="45"/>
    <x v="1"/>
    <d v="2011-03-01T00:00:00"/>
    <n v="1.4541175E-2"/>
    <n v="1"/>
    <s v="DIVIDENDO"/>
    <x v="4"/>
    <n v="1.4541175E-2"/>
  </r>
  <r>
    <x v="45"/>
    <x v="1"/>
    <d v="2011-04-01T00:00:00"/>
    <n v="1.4541175E-2"/>
    <n v="1"/>
    <s v="DIVIDENDO"/>
    <x v="4"/>
    <n v="1.4541175E-2"/>
  </r>
  <r>
    <x v="45"/>
    <x v="1"/>
    <d v="2011-05-02T00:00:00"/>
    <n v="1.4541175E-2"/>
    <n v="1"/>
    <s v="DIVIDENDO"/>
    <x v="4"/>
    <n v="1.4541175E-2"/>
  </r>
  <r>
    <x v="45"/>
    <x v="1"/>
    <d v="2011-05-18T00:00:00"/>
    <n v="1.4541175E-2"/>
    <n v="1"/>
    <s v="DIVIDENDO"/>
    <x v="4"/>
    <n v="1.4541175E-2"/>
  </r>
  <r>
    <x v="45"/>
    <x v="1"/>
    <d v="2011-06-27T00:00:00"/>
    <n v="0.17107264699999999"/>
    <n v="1"/>
    <s v="JRS CAP PRÓPRIO"/>
    <x v="4"/>
    <n v="0.17107264699999999"/>
  </r>
  <r>
    <x v="45"/>
    <x v="1"/>
    <d v="2011-07-01T00:00:00"/>
    <n v="1.4541175E-2"/>
    <n v="1"/>
    <s v="DIVIDENDO"/>
    <x v="4"/>
    <n v="1.4541175E-2"/>
  </r>
  <r>
    <x v="45"/>
    <x v="1"/>
    <d v="2011-08-01T00:00:00"/>
    <n v="1.4541175E-2"/>
    <n v="1"/>
    <s v="DIVIDENDO"/>
    <x v="4"/>
    <n v="1.4541175E-2"/>
  </r>
  <r>
    <x v="45"/>
    <x v="1"/>
    <d v="2011-08-29T00:00:00"/>
    <n v="1.5995293000000001E-2"/>
    <n v="1"/>
    <s v="DIVIDENDO"/>
    <x v="4"/>
    <n v="1.5995293000000001E-2"/>
  </r>
  <r>
    <x v="45"/>
    <x v="1"/>
    <d v="2011-09-19T00:00:00"/>
    <n v="1.5995293000000001E-2"/>
    <n v="1"/>
    <s v="DIVIDENDO"/>
    <x v="4"/>
    <n v="1.5995293000000001E-2"/>
  </r>
  <r>
    <x v="45"/>
    <x v="1"/>
    <d v="2011-11-01T00:00:00"/>
    <n v="1.5995293000000001E-2"/>
    <n v="1"/>
    <s v="DIVIDENDO"/>
    <x v="4"/>
    <n v="1.5995293000000001E-2"/>
  </r>
  <r>
    <x v="45"/>
    <x v="1"/>
    <d v="2011-12-01T00:00:00"/>
    <n v="1.5995293000000001E-2"/>
    <n v="1"/>
    <s v="DIVIDENDO"/>
    <x v="4"/>
    <n v="1.5995293000000001E-2"/>
  </r>
  <r>
    <x v="45"/>
    <x v="1"/>
    <d v="2011-12-12T00:00:00"/>
    <n v="0.633826844"/>
    <n v="1"/>
    <s v="JRS CAP PRÓPRIO"/>
    <x v="4"/>
    <n v="0.633826844"/>
  </r>
  <r>
    <x v="45"/>
    <x v="1"/>
    <d v="2012-01-02T00:00:00"/>
    <n v="1.5995293000000001E-2"/>
    <n v="1"/>
    <s v="DIVIDENDO"/>
    <x v="5"/>
    <n v="1.5995293000000001E-2"/>
  </r>
  <r>
    <x v="45"/>
    <x v="1"/>
    <d v="2012-02-01T00:00:00"/>
    <n v="1.5995293000000001E-2"/>
    <n v="1"/>
    <s v="DIVIDENDO"/>
    <x v="5"/>
    <n v="1.5995293000000001E-2"/>
  </r>
  <r>
    <x v="45"/>
    <x v="1"/>
    <d v="2012-02-10T00:00:00"/>
    <n v="4.1516053999999997E-2"/>
    <n v="1"/>
    <s v="DIVIDENDO"/>
    <x v="5"/>
    <n v="4.1516053999999997E-2"/>
  </r>
  <r>
    <x v="45"/>
    <x v="1"/>
    <d v="2012-03-01T00:00:00"/>
    <n v="1.5995293000000001E-2"/>
    <n v="1"/>
    <s v="DIVIDENDO"/>
    <x v="5"/>
    <n v="1.5995293000000001E-2"/>
  </r>
  <r>
    <x v="45"/>
    <x v="1"/>
    <d v="2012-04-02T00:00:00"/>
    <n v="1.7594822E-2"/>
    <n v="1"/>
    <s v="DIVIDENDO"/>
    <x v="5"/>
    <n v="1.7594822E-2"/>
  </r>
  <r>
    <x v="45"/>
    <x v="1"/>
    <d v="2012-04-30T00:00:00"/>
    <n v="1.7594822E-2"/>
    <n v="1"/>
    <s v="DIVIDENDO"/>
    <x v="5"/>
    <n v="1.7594822E-2"/>
  </r>
  <r>
    <x v="45"/>
    <x v="1"/>
    <d v="2012-06-01T00:00:00"/>
    <n v="1.7594822E-2"/>
    <n v="1"/>
    <s v="DIVIDENDO"/>
    <x v="5"/>
    <n v="1.7594822E-2"/>
  </r>
  <r>
    <x v="45"/>
    <x v="1"/>
    <d v="2012-06-27T00:00:00"/>
    <n v="0.207003146"/>
    <n v="1"/>
    <s v="JRS CAP PRÓPRIO"/>
    <x v="5"/>
    <n v="0.207003146"/>
  </r>
  <r>
    <x v="45"/>
    <x v="1"/>
    <d v="2012-07-02T00:00:00"/>
    <n v="2.0699790999999999E-2"/>
    <n v="1"/>
    <s v="JRS CAP PRÓPRIO"/>
    <x v="5"/>
    <n v="2.0699790999999999E-2"/>
  </r>
  <r>
    <x v="45"/>
    <x v="1"/>
    <d v="2012-08-01T00:00:00"/>
    <n v="2.0699790999999999E-2"/>
    <n v="1"/>
    <s v="JRS CAP PRÓPRIO"/>
    <x v="5"/>
    <n v="2.0699790999999999E-2"/>
  </r>
  <r>
    <x v="45"/>
    <x v="1"/>
    <d v="2012-09-03T00:00:00"/>
    <n v="2.0699790999999999E-2"/>
    <n v="1"/>
    <s v="JRS CAP PRÓPRIO"/>
    <x v="5"/>
    <n v="2.0699790999999999E-2"/>
  </r>
  <r>
    <x v="45"/>
    <x v="1"/>
    <d v="2012-10-01T00:00:00"/>
    <n v="2.0699790999999999E-2"/>
    <n v="1"/>
    <s v="JRS CAP PRÓPRIO"/>
    <x v="5"/>
    <n v="2.0699790999999999E-2"/>
  </r>
  <r>
    <x v="45"/>
    <x v="1"/>
    <d v="2012-11-01T00:00:00"/>
    <n v="2.0699790999999999E-2"/>
    <n v="1"/>
    <s v="JRS CAP PRÓPRIO"/>
    <x v="5"/>
    <n v="2.0699790999999999E-2"/>
  </r>
  <r>
    <x v="45"/>
    <x v="1"/>
    <d v="2012-12-03T00:00:00"/>
    <n v="2.0699790999999999E-2"/>
    <n v="1"/>
    <s v="JRS CAP PRÓPRIO"/>
    <x v="5"/>
    <n v="2.0699790999999999E-2"/>
  </r>
  <r>
    <x v="45"/>
    <x v="1"/>
    <d v="2012-12-21T00:00:00"/>
    <n v="0.56381351000000002"/>
    <n v="1"/>
    <s v="JRS CAP PRÓPRIO"/>
    <x v="5"/>
    <n v="0.56381351000000002"/>
  </r>
  <r>
    <x v="45"/>
    <x v="1"/>
    <d v="2013-01-02T00:00:00"/>
    <n v="2.0699790999999999E-2"/>
    <n v="1"/>
    <s v="JRS CAP PRÓPRIO"/>
    <x v="6"/>
    <n v="2.0699790999999999E-2"/>
  </r>
  <r>
    <x v="45"/>
    <x v="1"/>
    <d v="2013-02-01T00:00:00"/>
    <n v="2.0699790999999999E-2"/>
    <n v="1"/>
    <s v="JRS CAP PRÓPRIO"/>
    <x v="6"/>
    <n v="2.0699790999999999E-2"/>
  </r>
  <r>
    <x v="45"/>
    <x v="1"/>
    <d v="2013-02-05T00:00:00"/>
    <n v="7.3134222999999998E-2"/>
    <n v="1"/>
    <s v="DIVIDENDO"/>
    <x v="6"/>
    <n v="7.3134222999999998E-2"/>
  </r>
  <r>
    <x v="45"/>
    <x v="1"/>
    <d v="2013-02-14T00:00:00"/>
    <n v="2.0699790999999999E-2"/>
    <n v="1"/>
    <s v="JRS CAP PRÓPRIO"/>
    <x v="6"/>
    <n v="2.0699790999999999E-2"/>
  </r>
  <r>
    <x v="45"/>
    <x v="1"/>
    <d v="2013-04-01T00:00:00"/>
    <n v="2.0699790999999999E-2"/>
    <n v="1"/>
    <s v="JRS CAP PRÓPRIO"/>
    <x v="6"/>
    <n v="2.0699790999999999E-2"/>
  </r>
  <r>
    <x v="45"/>
    <x v="1"/>
    <d v="2013-05-02T00:00:00"/>
    <n v="2.0699790999999999E-2"/>
    <n v="1"/>
    <s v="JRS CAP PRÓPRIO"/>
    <x v="6"/>
    <n v="2.0699790999999999E-2"/>
  </r>
  <r>
    <x v="45"/>
    <x v="1"/>
    <d v="2013-06-03T00:00:00"/>
    <n v="2.0699790999999999E-2"/>
    <n v="1"/>
    <s v="JRS CAP PRÓPRIO"/>
    <x v="6"/>
    <n v="2.0699790999999999E-2"/>
  </r>
  <r>
    <x v="45"/>
    <x v="1"/>
    <d v="2013-06-12T00:00:00"/>
    <n v="0.207078914"/>
    <n v="1"/>
    <s v="JRS CAP PRÓPRIO"/>
    <x v="6"/>
    <n v="0.207078914"/>
  </r>
  <r>
    <x v="45"/>
    <x v="1"/>
    <d v="2013-06-17T00:00:00"/>
    <n v="2.0699790999999999E-2"/>
    <n v="1"/>
    <s v="JRS CAP PRÓPRIO"/>
    <x v="6"/>
    <n v="2.0699790999999999E-2"/>
  </r>
  <r>
    <x v="45"/>
    <x v="1"/>
    <d v="2013-08-01T00:00:00"/>
    <n v="2.0699790999999999E-2"/>
    <n v="1"/>
    <s v="JRS CAP PRÓPRIO"/>
    <x v="6"/>
    <n v="2.0699790999999999E-2"/>
  </r>
  <r>
    <x v="45"/>
    <x v="1"/>
    <d v="2013-09-02T00:00:00"/>
    <n v="2.0699790999999999E-2"/>
    <n v="1"/>
    <s v="JRS CAP PRÓPRIO"/>
    <x v="6"/>
    <n v="2.0699790999999999E-2"/>
  </r>
  <r>
    <x v="45"/>
    <x v="1"/>
    <d v="2013-10-01T00:00:00"/>
    <n v="2.0699790999999999E-2"/>
    <n v="1"/>
    <s v="JRS CAP PRÓPRIO"/>
    <x v="6"/>
    <n v="2.0699790999999999E-2"/>
  </r>
  <r>
    <x v="45"/>
    <x v="1"/>
    <d v="2013-10-17T00:00:00"/>
    <n v="2.0699790999999999E-2"/>
    <n v="1"/>
    <s v="JRS CAP PRÓPRIO"/>
    <x v="6"/>
    <n v="2.0699790999999999E-2"/>
  </r>
  <r>
    <x v="45"/>
    <x v="1"/>
    <d v="2013-12-02T00:00:00"/>
    <n v="2.0699790999999999E-2"/>
    <n v="1"/>
    <s v="JRS CAP PRÓPRIO"/>
    <x v="6"/>
    <n v="2.0699790999999999E-2"/>
  </r>
  <r>
    <x v="45"/>
    <x v="1"/>
    <d v="2013-12-09T00:00:00"/>
    <n v="0.354834182"/>
    <n v="1"/>
    <s v="JRS CAP PRÓPRIO"/>
    <x v="6"/>
    <n v="0.354834182"/>
  </r>
  <r>
    <x v="45"/>
    <x v="1"/>
    <d v="2014-01-02T00:00:00"/>
    <n v="2.0699790999999999E-2"/>
    <n v="1"/>
    <s v="JRS CAP PRÓPRIO"/>
    <x v="18"/>
    <n v="2.0699790999999999E-2"/>
  </r>
  <r>
    <x v="45"/>
    <x v="1"/>
    <d v="2014-02-03T00:00:00"/>
    <n v="2.0699790999999999E-2"/>
    <n v="1"/>
    <s v="JRS CAP PRÓPRIO"/>
    <x v="18"/>
    <n v="2.0699790999999999E-2"/>
  </r>
  <r>
    <x v="45"/>
    <x v="1"/>
    <d v="2014-02-10T00:00:00"/>
    <n v="0.21320936200000001"/>
    <n v="1"/>
    <s v="DIVIDENDO"/>
    <x v="18"/>
    <n v="0.21320936200000001"/>
  </r>
  <r>
    <x v="45"/>
    <x v="1"/>
    <s v="ESTATUTÁRIO"/>
    <n v="6.0000000000000001E-3"/>
    <n v="1000"/>
    <s v="DIVIDENDO"/>
    <x v="19"/>
    <n v="6.0000000000000002E-6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0.01"/>
    <n v="1000"/>
    <s v="DIVIDENDO"/>
    <x v="19"/>
    <n v="1.0000000000000001E-5"/>
  </r>
  <r>
    <x v="45"/>
    <x v="1"/>
    <s v="ESTATUTÁRIO"/>
    <n v="1.1764999999999999E-2"/>
    <n v="1000"/>
    <s v="JRS CAP PRÓPRIO"/>
    <x v="19"/>
    <n v="1.176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5"/>
    <x v="1"/>
    <s v="ESTATUTÁRIO"/>
    <n v="1.29415E-2"/>
    <n v="1000"/>
    <s v="JRS CAP PRÓPRIO"/>
    <x v="19"/>
    <n v="1.29415E-5"/>
  </r>
  <r>
    <x v="46"/>
    <x v="0"/>
    <d v="2001-04-30T00:00:00"/>
    <n v="1.7586847999999999E-2"/>
    <n v="1000"/>
    <s v="DIVIDENDO"/>
    <x v="10"/>
    <n v="1.7586847999999997E-5"/>
  </r>
  <r>
    <x v="46"/>
    <x v="0"/>
    <d v="2005-01-06T00:00:00"/>
    <n v="1.7186196"/>
    <n v="1"/>
    <s v="JRS CAP PRÓPRIO"/>
    <x v="13"/>
    <n v="1.7186196"/>
  </r>
  <r>
    <x v="46"/>
    <x v="0"/>
    <d v="2005-10-10T00:00:00"/>
    <n v="1.0741372490000001"/>
    <n v="1"/>
    <s v="JRS CAP PRÓPRIO"/>
    <x v="13"/>
    <n v="1.0741372490000001"/>
  </r>
  <r>
    <x v="46"/>
    <x v="0"/>
    <d v="2006-02-23T00:00:00"/>
    <n v="0.91851624499999995"/>
    <n v="1"/>
    <s v="JRS CAP PRÓPRIO"/>
    <x v="14"/>
    <n v="0.91851624499999995"/>
  </r>
  <r>
    <x v="46"/>
    <x v="0"/>
    <d v="2006-04-28T00:00:00"/>
    <n v="1.3689371960000001"/>
    <n v="1"/>
    <s v="JRS CAP PRÓPRIO"/>
    <x v="14"/>
    <n v="1.3689371960000001"/>
  </r>
  <r>
    <x v="46"/>
    <x v="0"/>
    <d v="2006-12-21T00:00:00"/>
    <n v="1.2889646990000001"/>
    <n v="1"/>
    <s v="JRS CAP PRÓPRIO"/>
    <x v="14"/>
    <n v="1.2889646990000001"/>
  </r>
  <r>
    <x v="46"/>
    <x v="0"/>
    <d v="2007-04-30T00:00:00"/>
    <n v="0.45614312400000001"/>
    <n v="1"/>
    <s v="JRS CAP PRÓPRIO"/>
    <x v="0"/>
    <n v="0.45614312400000001"/>
  </r>
  <r>
    <x v="46"/>
    <x v="0"/>
    <d v="2007-04-30T00:00:00"/>
    <n v="0.30782088200000002"/>
    <n v="1"/>
    <s v="DIVIDENDO"/>
    <x v="0"/>
    <n v="0.30782088200000002"/>
  </r>
  <r>
    <x v="46"/>
    <x v="0"/>
    <d v="2007-10-31T00:00:00"/>
    <n v="0.21751279300000001"/>
    <n v="1"/>
    <s v="JRS CAP PRÓPRIO"/>
    <x v="0"/>
    <n v="0.21751279300000001"/>
  </r>
  <r>
    <x v="46"/>
    <x v="0"/>
    <d v="2007-10-31T00:00:00"/>
    <n v="0.11241920499999999"/>
    <n v="1"/>
    <s v="DIVIDENDO"/>
    <x v="0"/>
    <n v="0.11241920499999999"/>
  </r>
  <r>
    <x v="46"/>
    <x v="0"/>
    <d v="2008-04-30T00:00:00"/>
    <n v="0.46241906599999999"/>
    <n v="1"/>
    <s v="JRS CAP PRÓPRIO"/>
    <x v="1"/>
    <n v="0.46241906599999999"/>
  </r>
  <r>
    <x v="46"/>
    <x v="0"/>
    <d v="2008-10-31T00:00:00"/>
    <n v="0.182635925"/>
    <n v="1"/>
    <s v="JRS CAP PRÓPRIO"/>
    <x v="1"/>
    <n v="0.182635925"/>
  </r>
  <r>
    <x v="46"/>
    <x v="0"/>
    <d v="2008-10-31T00:00:00"/>
    <n v="0.38544237599999998"/>
    <n v="1"/>
    <s v="DIVIDENDO"/>
    <x v="1"/>
    <n v="0.38544237599999998"/>
  </r>
  <r>
    <x v="46"/>
    <x v="0"/>
    <d v="2009-04-30T00:00:00"/>
    <n v="0.44423502799999998"/>
    <n v="1"/>
    <s v="JRS CAP PRÓPRIO"/>
    <x v="2"/>
    <n v="0.44423502799999998"/>
  </r>
  <r>
    <x v="46"/>
    <x v="0"/>
    <d v="2009-04-30T00:00:00"/>
    <n v="0.14229487199999999"/>
    <n v="1"/>
    <s v="DIVIDENDO"/>
    <x v="2"/>
    <n v="0.14229487199999999"/>
  </r>
  <r>
    <x v="46"/>
    <x v="0"/>
    <d v="2009-10-30T00:00:00"/>
    <n v="0.34378526999999998"/>
    <n v="1"/>
    <s v="JRS CAP PRÓPRIO"/>
    <x v="2"/>
    <n v="0.34378526999999998"/>
  </r>
  <r>
    <x v="46"/>
    <x v="0"/>
    <d v="2009-10-30T00:00:00"/>
    <n v="0.12451472700000001"/>
    <n v="1"/>
    <s v="DIVIDENDO"/>
    <x v="2"/>
    <n v="0.12451472700000001"/>
  </r>
  <r>
    <x v="46"/>
    <x v="0"/>
    <d v="2010-04-30T00:00:00"/>
    <n v="0.25627908300000002"/>
    <n v="1"/>
    <s v="JRS CAP PRÓPRIO"/>
    <x v="3"/>
    <n v="0.25627908300000002"/>
  </r>
  <r>
    <x v="46"/>
    <x v="0"/>
    <d v="2010-04-30T00:00:00"/>
    <n v="0.20902594799999999"/>
    <n v="1"/>
    <s v="DIVIDENDO"/>
    <x v="3"/>
    <n v="0.20902594799999999"/>
  </r>
  <r>
    <x v="46"/>
    <x v="0"/>
    <d v="2010-10-29T00:00:00"/>
    <n v="0.429818168"/>
    <n v="1"/>
    <s v="JRS CAP PRÓPRIO"/>
    <x v="3"/>
    <n v="0.429818168"/>
  </r>
  <r>
    <x v="46"/>
    <x v="0"/>
    <d v="2010-10-29T00:00:00"/>
    <n v="2.9872362999999999E-2"/>
    <n v="1"/>
    <s v="DIVIDENDO"/>
    <x v="3"/>
    <n v="2.9872362999999999E-2"/>
  </r>
  <r>
    <x v="46"/>
    <x v="0"/>
    <d v="2011-04-28T00:00:00"/>
    <n v="0.68502270600000004"/>
    <n v="1"/>
    <s v="DIVIDENDO"/>
    <x v="4"/>
    <n v="0.68502270600000004"/>
  </r>
  <r>
    <x v="46"/>
    <x v="0"/>
    <d v="2011-04-28T00:00:00"/>
    <n v="0.17622544900000001"/>
    <n v="1"/>
    <s v="JRS CAP PRÓPRIO"/>
    <x v="4"/>
    <n v="0.17622544900000001"/>
  </r>
  <r>
    <x v="46"/>
    <x v="0"/>
    <d v="2011-10-31T00:00:00"/>
    <n v="0.67964997900000002"/>
    <n v="1"/>
    <s v="JRS CAP PRÓPRIO"/>
    <x v="4"/>
    <n v="0.67964997900000002"/>
  </r>
  <r>
    <x v="46"/>
    <x v="0"/>
    <d v="2011-10-31T00:00:00"/>
    <n v="4.8354540000000003E-3"/>
    <n v="1"/>
    <s v="DIVIDENDO"/>
    <x v="4"/>
    <n v="4.8354540000000003E-3"/>
  </r>
  <r>
    <x v="46"/>
    <x v="0"/>
    <d v="2012-04-27T00:00:00"/>
    <n v="0.63649623499999997"/>
    <n v="1"/>
    <s v="DIVIDENDO"/>
    <x v="5"/>
    <n v="0.63649623499999997"/>
  </r>
  <r>
    <x v="46"/>
    <x v="0"/>
    <d v="2012-04-27T00:00:00"/>
    <n v="0.17461363099999999"/>
    <n v="1"/>
    <s v="JRS CAP PRÓPRIO"/>
    <x v="5"/>
    <n v="0.17461363099999999"/>
  </r>
  <r>
    <x v="46"/>
    <x v="0"/>
    <d v="2012-04-27T00:00:00"/>
    <n v="0.28242814599999999"/>
    <n v="1"/>
    <s v="DIVIDENDO"/>
    <x v="5"/>
    <n v="0.28242814599999999"/>
  </r>
  <r>
    <x v="46"/>
    <x v="0"/>
    <d v="2012-10-31T00:00:00"/>
    <n v="0.59109131800000003"/>
    <n v="1"/>
    <s v="JRS CAP PRÓPRIO"/>
    <x v="5"/>
    <n v="0.59109131800000003"/>
  </r>
  <r>
    <x v="46"/>
    <x v="0"/>
    <d v="2013-04-29T00:00:00"/>
    <n v="0.34922726199999998"/>
    <n v="1"/>
    <s v="JRS CAP PRÓPRIO"/>
    <x v="6"/>
    <n v="0.34922726199999998"/>
  </r>
  <r>
    <x v="46"/>
    <x v="0"/>
    <d v="2013-04-29T00:00:00"/>
    <n v="0.24180227000000001"/>
    <n v="1"/>
    <s v="DIVIDENDO"/>
    <x v="6"/>
    <n v="0.24180227000000001"/>
  </r>
  <r>
    <x v="46"/>
    <x v="0"/>
    <d v="2013-10-31T00:00:00"/>
    <n v="0.545331801"/>
    <n v="1"/>
    <s v="JRS CAP PRÓPRIO"/>
    <x v="6"/>
    <n v="0.545331801"/>
  </r>
  <r>
    <x v="46"/>
    <x v="0"/>
    <d v="2013-10-31T00:00:00"/>
    <n v="0.10145857899999999"/>
    <n v="1"/>
    <s v="DIVIDENDO"/>
    <x v="6"/>
    <n v="0.10145857899999999"/>
  </r>
  <r>
    <x v="46"/>
    <x v="1"/>
    <d v="2001-04-30T00:00:00"/>
    <n v="1.9345531999999999E-2"/>
    <n v="1000"/>
    <s v="DIVIDENDO"/>
    <x v="10"/>
    <n v="1.9345531999999997E-5"/>
  </r>
  <r>
    <x v="46"/>
    <x v="1"/>
    <d v="2005-01-06T00:00:00"/>
    <n v="1.89048156"/>
    <n v="1"/>
    <s v="JRS CAP PRÓPRIO"/>
    <x v="13"/>
    <n v="1.89048156"/>
  </r>
  <r>
    <x v="46"/>
    <x v="1"/>
    <d v="2005-10-10T00:00:00"/>
    <n v="1.1815509740000001"/>
    <n v="1"/>
    <s v="JRS CAP PRÓPRIO"/>
    <x v="13"/>
    <n v="1.1815509740000001"/>
  </r>
  <r>
    <x v="46"/>
    <x v="1"/>
    <d v="2006-02-23T00:00:00"/>
    <n v="1.010367869"/>
    <n v="1"/>
    <s v="JRS CAP PRÓPRIO"/>
    <x v="14"/>
    <n v="1.010367869"/>
  </r>
  <r>
    <x v="46"/>
    <x v="1"/>
    <d v="2006-04-28T00:00:00"/>
    <n v="1.5058309160000001"/>
    <n v="1"/>
    <s v="JRS CAP PRÓPRIO"/>
    <x v="14"/>
    <n v="1.5058309160000001"/>
  </r>
  <r>
    <x v="46"/>
    <x v="1"/>
    <d v="2006-12-21T00:00:00"/>
    <n v="1.417861169"/>
    <n v="1"/>
    <s v="JRS CAP PRÓPRIO"/>
    <x v="14"/>
    <n v="1.417861169"/>
  </r>
  <r>
    <x v="46"/>
    <x v="1"/>
    <d v="2007-04-30T00:00:00"/>
    <n v="0.50175743699999997"/>
    <n v="1"/>
    <s v="JRS CAP PRÓPRIO"/>
    <x v="0"/>
    <n v="0.50175743699999997"/>
  </r>
  <r>
    <x v="46"/>
    <x v="1"/>
    <d v="2007-04-30T00:00:00"/>
    <n v="0.33860297099999997"/>
    <n v="1"/>
    <s v="DIVIDENDO"/>
    <x v="0"/>
    <n v="0.33860297099999997"/>
  </r>
  <r>
    <x v="46"/>
    <x v="1"/>
    <d v="2007-10-31T00:00:00"/>
    <n v="0.23926407299999999"/>
    <n v="1"/>
    <s v="JRS CAP PRÓPRIO"/>
    <x v="0"/>
    <n v="0.23926407299999999"/>
  </r>
  <r>
    <x v="46"/>
    <x v="1"/>
    <d v="2007-10-31T00:00:00"/>
    <n v="0.123661125"/>
    <n v="1"/>
    <s v="DIVIDENDO"/>
    <x v="0"/>
    <n v="0.123661125"/>
  </r>
  <r>
    <x v="46"/>
    <x v="1"/>
    <d v="2008-04-30T00:00:00"/>
    <n v="0.50866097300000002"/>
    <n v="1"/>
    <s v="JRS CAP PRÓPRIO"/>
    <x v="1"/>
    <n v="0.50866097300000002"/>
  </r>
  <r>
    <x v="46"/>
    <x v="1"/>
    <d v="2008-10-31T00:00:00"/>
    <n v="0.200899519"/>
    <n v="1"/>
    <s v="JRS CAP PRÓPRIO"/>
    <x v="1"/>
    <n v="0.200899519"/>
  </r>
  <r>
    <x v="46"/>
    <x v="1"/>
    <d v="2008-10-31T00:00:00"/>
    <n v="0.42398661300000001"/>
    <n v="1"/>
    <s v="DIVIDENDO"/>
    <x v="1"/>
    <n v="0.42398661300000001"/>
  </r>
  <r>
    <x v="46"/>
    <x v="1"/>
    <d v="2009-04-30T00:00:00"/>
    <n v="0.48865853199999998"/>
    <n v="1"/>
    <s v="JRS CAP PRÓPRIO"/>
    <x v="2"/>
    <n v="0.48865853199999998"/>
  </r>
  <r>
    <x v="46"/>
    <x v="1"/>
    <d v="2009-04-30T00:00:00"/>
    <n v="0.156524359"/>
    <n v="1"/>
    <s v="DIVIDENDO"/>
    <x v="2"/>
    <n v="0.156524359"/>
  </r>
  <r>
    <x v="46"/>
    <x v="1"/>
    <d v="2009-10-30T00:00:00"/>
    <n v="0.378163798"/>
    <n v="1"/>
    <s v="JRS CAP PRÓPRIO"/>
    <x v="2"/>
    <n v="0.378163798"/>
  </r>
  <r>
    <x v="46"/>
    <x v="1"/>
    <d v="2009-10-30T00:00:00"/>
    <n v="0.13696620000000001"/>
    <n v="1"/>
    <s v="DIVIDENDO"/>
    <x v="2"/>
    <n v="0.13696620000000001"/>
  </r>
  <r>
    <x v="46"/>
    <x v="1"/>
    <d v="2010-04-30T00:00:00"/>
    <n v="0.28190699200000002"/>
    <n v="1"/>
    <s v="JRS CAP PRÓPRIO"/>
    <x v="3"/>
    <n v="0.28190699200000002"/>
  </r>
  <r>
    <x v="46"/>
    <x v="1"/>
    <d v="2010-04-30T00:00:00"/>
    <n v="0.22992854300000001"/>
    <n v="1"/>
    <s v="DIVIDENDO"/>
    <x v="3"/>
    <n v="0.22992854300000001"/>
  </r>
  <r>
    <x v="46"/>
    <x v="1"/>
    <d v="2010-10-29T00:00:00"/>
    <n v="0.47279998600000001"/>
    <n v="1"/>
    <s v="JRS CAP PRÓPRIO"/>
    <x v="3"/>
    <n v="0.47279998600000001"/>
  </r>
  <r>
    <x v="46"/>
    <x v="1"/>
    <d v="2010-10-29T00:00:00"/>
    <n v="3.2859600000000003E-2"/>
    <n v="1"/>
    <s v="DIVIDENDO"/>
    <x v="3"/>
    <n v="3.2859600000000003E-2"/>
  </r>
  <r>
    <x v="46"/>
    <x v="1"/>
    <d v="2011-04-28T00:00:00"/>
    <n v="0.75352497699999998"/>
    <n v="1"/>
    <s v="DIVIDENDO"/>
    <x v="4"/>
    <n v="0.75352497699999998"/>
  </r>
  <r>
    <x v="46"/>
    <x v="1"/>
    <d v="2011-04-28T00:00:00"/>
    <n v="0.193847994"/>
    <n v="1"/>
    <s v="JRS CAP PRÓPRIO"/>
    <x v="4"/>
    <n v="0.193847994"/>
  </r>
  <r>
    <x v="46"/>
    <x v="1"/>
    <d v="2011-10-31T00:00:00"/>
    <n v="0.74761497799999999"/>
    <n v="1"/>
    <s v="JRS CAP PRÓPRIO"/>
    <x v="4"/>
    <n v="0.74761497799999999"/>
  </r>
  <r>
    <x v="46"/>
    <x v="1"/>
    <d v="2011-10-31T00:00:00"/>
    <n v="5.3190010000000003E-3"/>
    <n v="1"/>
    <s v="DIVIDENDO"/>
    <x v="4"/>
    <n v="5.3190010000000003E-3"/>
  </r>
  <r>
    <x v="46"/>
    <x v="1"/>
    <d v="2012-04-27T00:00:00"/>
    <n v="0.70014585900000004"/>
    <n v="1"/>
    <s v="DIVIDENDO"/>
    <x v="5"/>
    <n v="0.70014585900000004"/>
  </r>
  <r>
    <x v="46"/>
    <x v="1"/>
    <d v="2012-04-27T00:00:00"/>
    <n v="0.192074994"/>
    <n v="1"/>
    <s v="JRS CAP PRÓPRIO"/>
    <x v="5"/>
    <n v="0.192074994"/>
  </r>
  <r>
    <x v="46"/>
    <x v="1"/>
    <d v="2012-04-27T00:00:00"/>
    <n v="0.31067096100000002"/>
    <n v="1"/>
    <s v="DIVIDENDO"/>
    <x v="5"/>
    <n v="0.31067096100000002"/>
  </r>
  <r>
    <x v="46"/>
    <x v="1"/>
    <d v="2012-10-31T00:00:00"/>
    <n v="0.65020045000000004"/>
    <n v="1"/>
    <s v="JRS CAP PRÓPRIO"/>
    <x v="5"/>
    <n v="0.65020045000000004"/>
  </r>
  <r>
    <x v="46"/>
    <x v="1"/>
    <d v="2013-04-29T00:00:00"/>
    <n v="0.384149988"/>
    <n v="1"/>
    <s v="JRS CAP PRÓPRIO"/>
    <x v="6"/>
    <n v="0.384149988"/>
  </r>
  <r>
    <x v="46"/>
    <x v="1"/>
    <d v="2013-04-29T00:00:00"/>
    <n v="0.26598249699999998"/>
    <n v="1"/>
    <s v="DIVIDENDO"/>
    <x v="6"/>
    <n v="0.26598249699999998"/>
  </r>
  <r>
    <x v="46"/>
    <x v="1"/>
    <d v="2013-10-31T00:00:00"/>
    <n v="0.59986498200000005"/>
    <n v="1"/>
    <s v="JRS CAP PRÓPRIO"/>
    <x v="6"/>
    <n v="0.59986498200000005"/>
  </r>
  <r>
    <x v="46"/>
    <x v="1"/>
    <d v="2013-10-31T00:00:00"/>
    <n v="0.111604437"/>
    <n v="1"/>
    <s v="DIVIDENDO"/>
    <x v="6"/>
    <n v="0.111604437"/>
  </r>
  <r>
    <x v="47"/>
    <x v="0"/>
    <d v="1997-09-29T00:00:00"/>
    <n v="0.1125"/>
    <n v="1000"/>
    <s v="DIVIDENDO"/>
    <x v="16"/>
    <n v="1.125E-4"/>
  </r>
  <r>
    <x v="47"/>
    <x v="0"/>
    <d v="1998-04-06T00:00:00"/>
    <n v="0.11298"/>
    <n v="1000"/>
    <s v="DIVIDENDO"/>
    <x v="17"/>
    <n v="1.1297999999999999E-4"/>
  </r>
  <r>
    <x v="47"/>
    <x v="0"/>
    <d v="1998-08-03T00:00:00"/>
    <n v="0.15770999999999999"/>
    <n v="1000"/>
    <s v="JRS CAP PRÓPRIO"/>
    <x v="17"/>
    <n v="1.5770999999999998E-4"/>
  </r>
  <r>
    <x v="47"/>
    <x v="0"/>
    <d v="1999-02-08T00:00:00"/>
    <n v="0.17627000000000001"/>
    <n v="1000"/>
    <s v="JRS CAP PRÓPRIO"/>
    <x v="8"/>
    <n v="1.7627000000000002E-4"/>
  </r>
  <r>
    <x v="47"/>
    <x v="0"/>
    <d v="1999-07-26T00:00:00"/>
    <n v="0.21587000000000001"/>
    <n v="1000"/>
    <s v="JRS CAP PRÓPRIO"/>
    <x v="8"/>
    <n v="2.1587000000000001E-4"/>
  </r>
  <r>
    <x v="47"/>
    <x v="0"/>
    <d v="1999-07-26T00:00:00"/>
    <n v="3.1097E-3"/>
    <n v="1000"/>
    <s v="RENDIMENTO"/>
    <x v="8"/>
    <n v="3.1097000000000001E-6"/>
  </r>
  <r>
    <x v="47"/>
    <x v="0"/>
    <d v="2000-03-17T00:00:00"/>
    <n v="0.10106"/>
    <n v="1000"/>
    <s v="JRS CAP PRÓPRIO"/>
    <x v="9"/>
    <n v="1.0106E-4"/>
  </r>
  <r>
    <x v="47"/>
    <x v="0"/>
    <d v="2000-03-17T00:00:00"/>
    <n v="3.7499999999999999E-3"/>
    <n v="1000"/>
    <s v="RENDIMENTO"/>
    <x v="9"/>
    <n v="3.7499999999999997E-6"/>
  </r>
  <r>
    <x v="47"/>
    <x v="0"/>
    <d v="2000-08-07T00:00:00"/>
    <n v="0.14788000000000001"/>
    <n v="1000"/>
    <s v="JRS CAP PRÓPRIO"/>
    <x v="9"/>
    <n v="1.4788E-4"/>
  </r>
  <r>
    <x v="47"/>
    <x v="0"/>
    <d v="2000-08-07T00:00:00"/>
    <n v="2.4199999999999998E-3"/>
    <n v="1000"/>
    <s v="RENDIMENTO"/>
    <x v="9"/>
    <n v="2.4199999999999997E-6"/>
  </r>
  <r>
    <x v="47"/>
    <x v="0"/>
    <d v="2001-02-12T00:00:00"/>
    <n v="0.19916"/>
    <n v="1000"/>
    <s v="DIVIDENDO"/>
    <x v="10"/>
    <n v="1.9916000000000001E-4"/>
  </r>
  <r>
    <x v="47"/>
    <x v="0"/>
    <d v="2001-02-12T00:00:00"/>
    <n v="3.4199999999999999E-3"/>
    <n v="1000"/>
    <s v="RENDIMENTO"/>
    <x v="10"/>
    <n v="3.4199999999999999E-6"/>
  </r>
  <r>
    <x v="47"/>
    <x v="0"/>
    <d v="2001-08-24T00:00:00"/>
    <n v="0.1036468"/>
    <n v="1000"/>
    <s v="DIVIDENDO"/>
    <x v="10"/>
    <n v="1.0364679999999999E-4"/>
  </r>
  <r>
    <x v="47"/>
    <x v="0"/>
    <d v="2001-08-24T00:00:00"/>
    <n v="2.7935999999999998E-3"/>
    <n v="1000"/>
    <s v="RENDIMENTO"/>
    <x v="10"/>
    <n v="2.7935999999999998E-6"/>
  </r>
  <r>
    <x v="47"/>
    <x v="0"/>
    <d v="2002-02-25T00:00:00"/>
    <n v="0.25340000000000001"/>
    <n v="1000"/>
    <s v="DIVIDENDO"/>
    <x v="11"/>
    <n v="2.5340000000000003E-4"/>
  </r>
  <r>
    <x v="47"/>
    <x v="0"/>
    <d v="2002-02-25T00:00:00"/>
    <n v="6.9314770000000001E-3"/>
    <n v="1000"/>
    <s v="RENDIMENTO"/>
    <x v="11"/>
    <n v="6.931477E-6"/>
  </r>
  <r>
    <x v="47"/>
    <x v="0"/>
    <d v="2002-08-26T00:00:00"/>
    <n v="0.41361940000000003"/>
    <n v="1000"/>
    <s v="DIVIDENDO"/>
    <x v="11"/>
    <n v="4.1361940000000003E-4"/>
  </r>
  <r>
    <x v="47"/>
    <x v="0"/>
    <d v="2002-08-26T00:00:00"/>
    <n v="1.130449E-2"/>
    <n v="1000"/>
    <s v="RENDIMENTO"/>
    <x v="11"/>
    <n v="1.1304490000000001E-5"/>
  </r>
  <r>
    <x v="47"/>
    <x v="0"/>
    <d v="2003-02-10T00:00:00"/>
    <n v="0.37167"/>
    <n v="1000"/>
    <s v="DIVIDENDO"/>
    <x v="7"/>
    <n v="3.7167E-4"/>
  </r>
  <r>
    <x v="47"/>
    <x v="0"/>
    <d v="2003-02-10T00:00:00"/>
    <n v="9.7099999999999999E-3"/>
    <n v="1000"/>
    <s v="RENDIMENTO"/>
    <x v="7"/>
    <n v="9.7100000000000002E-6"/>
  </r>
  <r>
    <x v="47"/>
    <x v="0"/>
    <d v="2003-08-13T00:00:00"/>
    <n v="0.43976999999999999"/>
    <n v="1000"/>
    <s v="JRS CAP PRÓPRIO"/>
    <x v="7"/>
    <n v="4.3976999999999997E-4"/>
  </r>
  <r>
    <x v="47"/>
    <x v="0"/>
    <d v="2003-08-13T00:00:00"/>
    <n v="1.308E-2"/>
    <n v="1000"/>
    <s v="RENDIMENTO"/>
    <x v="7"/>
    <n v="1.308E-5"/>
  </r>
  <r>
    <x v="47"/>
    <x v="0"/>
    <d v="2004-02-16T00:00:00"/>
    <n v="0.57894000000000001"/>
    <n v="1"/>
    <s v="JRS CAP PRÓPRIO"/>
    <x v="12"/>
    <n v="0.57894000000000001"/>
  </r>
  <r>
    <x v="47"/>
    <x v="0"/>
    <d v="2004-02-16T00:00:00"/>
    <n v="1.1561999999999999E-2"/>
    <n v="1"/>
    <s v="RENDIMENTO"/>
    <x v="12"/>
    <n v="1.1561999999999999E-2"/>
  </r>
  <r>
    <x v="47"/>
    <x v="0"/>
    <d v="2004-08-16T00:00:00"/>
    <n v="0.61468"/>
    <n v="1"/>
    <s v="JRS CAP PRÓPRIO"/>
    <x v="12"/>
    <n v="0.61468"/>
  </r>
  <r>
    <x v="47"/>
    <x v="0"/>
    <d v="2004-08-16T00:00:00"/>
    <n v="1.2290000000000001E-2"/>
    <n v="1"/>
    <s v="RENDIMENTO"/>
    <x v="12"/>
    <n v="1.2290000000000001E-2"/>
  </r>
  <r>
    <x v="47"/>
    <x v="0"/>
    <d v="2004-12-15T00:00:00"/>
    <n v="0.34895999999999999"/>
    <n v="1"/>
    <s v="JRS CAP PRÓPRIO"/>
    <x v="12"/>
    <n v="0.34895999999999999"/>
  </r>
  <r>
    <x v="47"/>
    <x v="0"/>
    <d v="2005-02-17T00:00:00"/>
    <n v="0.28193000000000001"/>
    <n v="1"/>
    <s v="JRS CAP PRÓPRIO"/>
    <x v="13"/>
    <n v="0.28193000000000001"/>
  </r>
  <r>
    <x v="47"/>
    <x v="0"/>
    <d v="2005-02-17T00:00:00"/>
    <n v="6.1599999999999997E-3"/>
    <n v="1"/>
    <s v="RENDIMENTO"/>
    <x v="13"/>
    <n v="6.1599999999999997E-3"/>
  </r>
  <r>
    <x v="47"/>
    <x v="0"/>
    <d v="2005-08-12T00:00:00"/>
    <n v="0.78583000000000003"/>
    <n v="1"/>
    <s v="JRS CAP PRÓPRIO"/>
    <x v="13"/>
    <n v="0.78583000000000003"/>
  </r>
  <r>
    <x v="47"/>
    <x v="0"/>
    <d v="2005-08-12T00:00:00"/>
    <n v="1.8180000000000002E-2"/>
    <n v="1"/>
    <s v="RENDIMENTO"/>
    <x v="13"/>
    <n v="1.8180000000000002E-2"/>
  </r>
  <r>
    <x v="47"/>
    <x v="0"/>
    <d v="2006-02-16T00:00:00"/>
    <n v="0.16273699999999999"/>
    <n v="1"/>
    <s v="DIVIDENDO"/>
    <x v="14"/>
    <n v="0.16273699999999999"/>
  </r>
  <r>
    <x v="47"/>
    <x v="0"/>
    <d v="2006-02-16T00:00:00"/>
    <n v="3.7980000000000002E-3"/>
    <n v="1"/>
    <s v="RENDIMENTO"/>
    <x v="14"/>
    <n v="3.7980000000000002E-3"/>
  </r>
  <r>
    <x v="47"/>
    <x v="0"/>
    <d v="2006-02-16T00:00:00"/>
    <n v="0.92551700000000003"/>
    <n v="1"/>
    <s v="JRS CAP PRÓPRIO"/>
    <x v="14"/>
    <n v="0.92551700000000003"/>
  </r>
  <r>
    <x v="47"/>
    <x v="0"/>
    <d v="2006-02-16T00:00:00"/>
    <n v="2.1602E-2"/>
    <n v="1"/>
    <s v="RENDIMENTO"/>
    <x v="14"/>
    <n v="2.1602E-2"/>
  </r>
  <r>
    <x v="47"/>
    <x v="0"/>
    <d v="2006-04-19T00:00:00"/>
    <n v="0.94123100000000004"/>
    <n v="1"/>
    <s v="DIVIDENDO"/>
    <x v="14"/>
    <n v="0.94123100000000004"/>
  </r>
  <r>
    <x v="47"/>
    <x v="0"/>
    <d v="2006-08-10T00:00:00"/>
    <n v="1.056568"/>
    <n v="1"/>
    <s v="DIVIDENDO"/>
    <x v="14"/>
    <n v="1.056568"/>
  </r>
  <r>
    <x v="47"/>
    <x v="0"/>
    <d v="2006-08-10T00:00:00"/>
    <n v="1.8200000000000001E-2"/>
    <n v="1"/>
    <s v="RENDIMENTO"/>
    <x v="14"/>
    <n v="1.8200000000000001E-2"/>
  </r>
  <r>
    <x v="47"/>
    <x v="0"/>
    <d v="2006-08-10T00:00:00"/>
    <n v="0.84923300000000002"/>
    <n v="1"/>
    <s v="JRS CAP PRÓPRIO"/>
    <x v="14"/>
    <n v="0.84923300000000002"/>
  </r>
  <r>
    <x v="47"/>
    <x v="0"/>
    <d v="2006-08-10T00:00:00"/>
    <n v="1.4629E-2"/>
    <n v="1"/>
    <s v="RENDIMENTO"/>
    <x v="14"/>
    <n v="1.4629E-2"/>
  </r>
  <r>
    <x v="47"/>
    <x v="0"/>
    <d v="2006-12-21T00:00:00"/>
    <n v="0.82559499999999997"/>
    <n v="1"/>
    <s v="JRS CAP PRÓPRIO"/>
    <x v="14"/>
    <n v="0.82559499999999997"/>
  </r>
  <r>
    <x v="47"/>
    <x v="0"/>
    <d v="2006-12-21T00:00:00"/>
    <n v="1E-10"/>
    <n v="1"/>
    <s v="RENDIMENTO"/>
    <x v="14"/>
    <n v="1E-10"/>
  </r>
  <r>
    <x v="47"/>
    <x v="0"/>
    <d v="2007-02-26T00:00:00"/>
    <n v="0.219138"/>
    <n v="1"/>
    <s v="DIVIDENDO"/>
    <x v="0"/>
    <n v="0.219138"/>
  </r>
  <r>
    <x v="47"/>
    <x v="0"/>
    <d v="2007-02-26T00:00:00"/>
    <n v="4.1999999999999997E-3"/>
    <n v="1"/>
    <s v="RENDIMENTO"/>
    <x v="0"/>
    <n v="4.1999999999999997E-3"/>
  </r>
  <r>
    <x v="47"/>
    <x v="0"/>
    <d v="2007-03-20T00:00:00"/>
    <n v="0.38902599999999998"/>
    <n v="1"/>
    <s v="JRS CAP PRÓPRIO"/>
    <x v="0"/>
    <n v="0.38902599999999998"/>
  </r>
  <r>
    <x v="47"/>
    <x v="0"/>
    <d v="2007-05-15T00:00:00"/>
    <n v="0.29376099999999999"/>
    <n v="1"/>
    <s v="DIVIDENDO"/>
    <x v="0"/>
    <n v="0.29376099999999999"/>
  </r>
  <r>
    <x v="47"/>
    <x v="0"/>
    <d v="2007-06-19T00:00:00"/>
    <n v="0.1336172564"/>
    <n v="1"/>
    <s v="JRS CAP PRÓPRIO"/>
    <x v="0"/>
    <n v="0.1336172564"/>
  </r>
  <r>
    <x v="47"/>
    <x v="0"/>
    <d v="2007-08-02T00:00:00"/>
    <n v="3.8983744549999998E-2"/>
    <n v="1"/>
    <s v="DIVIDENDO"/>
    <x v="0"/>
    <n v="3.8983744549999998E-2"/>
  </r>
  <r>
    <x v="47"/>
    <x v="0"/>
    <d v="2007-08-02T00:00:00"/>
    <n v="5.4928465000000004E-4"/>
    <n v="1"/>
    <s v="RENDIMENTO"/>
    <x v="0"/>
    <n v="5.4928465000000004E-4"/>
  </r>
  <r>
    <x v="47"/>
    <x v="0"/>
    <d v="2007-09-19T00:00:00"/>
    <n v="0.13464403894999999"/>
    <n v="1"/>
    <s v="JRS CAP PRÓPRIO"/>
    <x v="0"/>
    <n v="0.13464403894999999"/>
  </r>
  <r>
    <x v="47"/>
    <x v="0"/>
    <d v="2007-10-30T00:00:00"/>
    <n v="8.5721811509999996E-2"/>
    <n v="1"/>
    <s v="DIVIDENDO"/>
    <x v="0"/>
    <n v="8.5721811509999996E-2"/>
  </r>
  <r>
    <x v="47"/>
    <x v="0"/>
    <d v="2007-12-19T00:00:00"/>
    <n v="0.1399867306"/>
    <n v="1"/>
    <s v="JRS CAP PRÓPRIO"/>
    <x v="0"/>
    <n v="0.1399867306"/>
  </r>
  <r>
    <x v="47"/>
    <x v="0"/>
    <d v="2007-12-19T00:00:00"/>
    <n v="1E-10"/>
    <n v="1"/>
    <s v="RENDIMENTO"/>
    <x v="0"/>
    <n v="1E-10"/>
  </r>
  <r>
    <x v="47"/>
    <x v="0"/>
    <d v="2008-02-07T00:00:00"/>
    <n v="5.3166649089999997E-2"/>
    <n v="1"/>
    <s v="DIVIDENDO"/>
    <x v="1"/>
    <n v="5.3166649089999997E-2"/>
  </r>
  <r>
    <x v="47"/>
    <x v="0"/>
    <d v="2008-02-07T00:00:00"/>
    <n v="8.5639519999999999E-4"/>
    <n v="1"/>
    <s v="RENDIMENTO"/>
    <x v="1"/>
    <n v="8.5639519999999999E-4"/>
  </r>
  <r>
    <x v="47"/>
    <x v="0"/>
    <d v="2008-03-20T00:00:00"/>
    <n v="0.1451459132"/>
    <n v="1"/>
    <s v="JRS CAP PRÓPRIO"/>
    <x v="1"/>
    <n v="0.1451459132"/>
  </r>
  <r>
    <x v="47"/>
    <x v="0"/>
    <d v="2008-05-06T00:00:00"/>
    <n v="0.22421652031"/>
    <n v="1"/>
    <s v="DIVIDENDO"/>
    <x v="1"/>
    <n v="0.22421652031"/>
  </r>
  <r>
    <x v="47"/>
    <x v="0"/>
    <d v="2008-06-17T00:00:00"/>
    <n v="0.14276878132000001"/>
    <n v="1"/>
    <s v="JRS CAP PRÓPRIO"/>
    <x v="1"/>
    <n v="0.14276878132000001"/>
  </r>
  <r>
    <x v="47"/>
    <x v="0"/>
    <d v="2008-07-29T00:00:00"/>
    <n v="0.11592411678"/>
    <n v="1"/>
    <s v="DIVIDENDO"/>
    <x v="1"/>
    <n v="0.11592411678"/>
  </r>
  <r>
    <x v="47"/>
    <x v="0"/>
    <d v="2008-07-29T00:00:00"/>
    <n v="1.91670111E-3"/>
    <n v="1"/>
    <s v="RENDIMENTO"/>
    <x v="1"/>
    <n v="1.91670111E-3"/>
  </r>
  <r>
    <x v="47"/>
    <x v="0"/>
    <d v="2008-09-16T00:00:00"/>
    <n v="0.15967781549999999"/>
    <n v="1"/>
    <s v="JRS CAP PRÓPRIO"/>
    <x v="1"/>
    <n v="0.15967781549999999"/>
  </r>
  <r>
    <x v="47"/>
    <x v="0"/>
    <d v="2008-10-28T00:00:00"/>
    <n v="0.13406593306"/>
    <n v="1"/>
    <s v="DIVIDENDO"/>
    <x v="1"/>
    <n v="0.13406593306"/>
  </r>
  <r>
    <x v="47"/>
    <x v="0"/>
    <d v="2008-12-16T00:00:00"/>
    <n v="0.15996194694999999"/>
    <n v="1"/>
    <s v="JRS CAP PRÓPRIO"/>
    <x v="1"/>
    <n v="0.15996194694999999"/>
  </r>
  <r>
    <x v="47"/>
    <x v="0"/>
    <d v="2009-02-03T00:00:00"/>
    <n v="0.29913391251999999"/>
    <n v="1"/>
    <s v="DIVIDENDO"/>
    <x v="2"/>
    <n v="0.29913391251999999"/>
  </r>
  <r>
    <x v="47"/>
    <x v="0"/>
    <d v="2009-02-03T00:00:00"/>
    <n v="5.2974982400000002E-3"/>
    <n v="1"/>
    <s v="RENDIMENTO"/>
    <x v="2"/>
    <n v="5.2974982400000002E-3"/>
  </r>
  <r>
    <x v="47"/>
    <x v="0"/>
    <d v="2009-03-18T00:00:00"/>
    <n v="0.17441027344000001"/>
    <n v="1"/>
    <s v="JRS CAP PRÓPRIO"/>
    <x v="2"/>
    <n v="0.17441027344000001"/>
  </r>
  <r>
    <x v="47"/>
    <x v="0"/>
    <d v="2009-05-14T00:00:00"/>
    <n v="8.5107727980000006E-2"/>
    <n v="1"/>
    <s v="DIVIDENDO"/>
    <x v="2"/>
    <n v="8.5107727980000006E-2"/>
  </r>
  <r>
    <x v="47"/>
    <x v="0"/>
    <d v="2009-06-16T00:00:00"/>
    <n v="0.17769031189000001"/>
    <n v="1"/>
    <s v="JRS CAP PRÓPRIO"/>
    <x v="2"/>
    <n v="0.17769031189000001"/>
  </r>
  <r>
    <x v="47"/>
    <x v="0"/>
    <d v="2009-07-28T00:00:00"/>
    <n v="0.18819247173"/>
    <n v="1"/>
    <s v="DIVIDENDO"/>
    <x v="2"/>
    <n v="0.18819247173"/>
  </r>
  <r>
    <x v="47"/>
    <x v="0"/>
    <d v="2009-07-28T00:00:00"/>
    <n v="2.0533532700000002E-3"/>
    <n v="1"/>
    <s v="RENDIMENTO"/>
    <x v="2"/>
    <n v="2.0533532700000002E-3"/>
  </r>
  <r>
    <x v="47"/>
    <x v="0"/>
    <d v="2009-09-15T00:00:00"/>
    <n v="0.18539732195"/>
    <n v="1"/>
    <s v="JRS CAP PRÓPRIO"/>
    <x v="2"/>
    <n v="0.18539732195"/>
  </r>
  <r>
    <x v="47"/>
    <x v="0"/>
    <d v="2009-11-03T00:00:00"/>
    <n v="0.12289737881"/>
    <n v="1"/>
    <s v="DIVIDENDO"/>
    <x v="2"/>
    <n v="0.12289737881"/>
  </r>
  <r>
    <x v="47"/>
    <x v="0"/>
    <d v="2009-12-15T00:00:00"/>
    <n v="0.18620189993"/>
    <n v="1"/>
    <s v="JRS CAP PRÓPRIO"/>
    <x v="2"/>
    <n v="0.18620189993"/>
  </r>
  <r>
    <x v="47"/>
    <x v="0"/>
    <d v="2010-02-23T00:00:00"/>
    <n v="0.46116070570000001"/>
    <n v="1"/>
    <s v="DIVIDENDO"/>
    <x v="3"/>
    <n v="0.46116070570000001"/>
  </r>
  <r>
    <x v="47"/>
    <x v="0"/>
    <d v="2010-02-23T00:00:00"/>
    <n v="5.6515708499999999E-3"/>
    <n v="1"/>
    <s v="RENDIMENTO"/>
    <x v="3"/>
    <n v="5.6515708499999999E-3"/>
  </r>
  <r>
    <x v="47"/>
    <x v="0"/>
    <d v="2010-03-11T00:00:00"/>
    <n v="0.20171802220000001"/>
    <n v="1"/>
    <s v="JRS CAP PRÓPRIO"/>
    <x v="3"/>
    <n v="0.20171802220000001"/>
  </r>
  <r>
    <x v="47"/>
    <x v="0"/>
    <d v="2010-05-11T00:00:00"/>
    <n v="0.17291237422"/>
    <n v="1"/>
    <s v="DIVIDENDO"/>
    <x v="3"/>
    <n v="0.17291237422"/>
  </r>
  <r>
    <x v="47"/>
    <x v="0"/>
    <d v="2010-05-11T00:00:00"/>
    <n v="0.20452684455"/>
    <n v="1"/>
    <s v="JRS CAP PRÓPRIO"/>
    <x v="3"/>
    <n v="0.20452684455"/>
  </r>
  <r>
    <x v="47"/>
    <x v="0"/>
    <d v="2010-08-16T00:00:00"/>
    <n v="0.19742710681"/>
    <n v="1"/>
    <s v="DIVIDENDO"/>
    <x v="3"/>
    <n v="0.19742710681"/>
  </r>
  <r>
    <x v="47"/>
    <x v="0"/>
    <d v="2010-08-16T00:00:00"/>
    <n v="2.73953966E-3"/>
    <n v="1"/>
    <s v="RENDIMENTO"/>
    <x v="3"/>
    <n v="2.73953966E-3"/>
  </r>
  <r>
    <x v="47"/>
    <x v="0"/>
    <d v="2010-09-15T00:00:00"/>
    <n v="0.23558174987"/>
    <n v="1"/>
    <s v="JRS CAP PRÓPRIO"/>
    <x v="3"/>
    <n v="0.23558174987"/>
  </r>
  <r>
    <x v="47"/>
    <x v="0"/>
    <d v="2010-11-09T00:00:00"/>
    <n v="0.13142443319"/>
    <n v="1"/>
    <s v="DIVIDENDO"/>
    <x v="3"/>
    <n v="0.13142443319"/>
  </r>
  <r>
    <x v="47"/>
    <x v="0"/>
    <d v="2010-12-07T00:00:00"/>
    <n v="0.23972480734000001"/>
    <n v="1"/>
    <s v="JRS CAP PRÓPRIO"/>
    <x v="3"/>
    <n v="0.23972480734000001"/>
  </r>
  <r>
    <x v="47"/>
    <x v="0"/>
    <d v="2011-02-15T00:00:00"/>
    <n v="0.32069098084999997"/>
    <n v="1"/>
    <s v="DIVIDENDO"/>
    <x v="4"/>
    <n v="0.32069098084999997"/>
  </r>
  <r>
    <x v="47"/>
    <x v="0"/>
    <d v="2011-02-15T00:00:00"/>
    <n v="4.8046340500000001E-3"/>
    <n v="1"/>
    <s v="RENDIMENTO"/>
    <x v="4"/>
    <n v="4.8046340500000001E-3"/>
  </r>
  <r>
    <x v="47"/>
    <x v="0"/>
    <d v="2011-03-15T00:00:00"/>
    <n v="0.25305463803"/>
    <n v="1"/>
    <s v="JRS CAP PRÓPRIO"/>
    <x v="4"/>
    <n v="0.25305463803"/>
  </r>
  <r>
    <x v="47"/>
    <x v="0"/>
    <d v="2011-05-03T00:00:00"/>
    <n v="0.15696154876000001"/>
    <n v="1"/>
    <s v="DIVIDENDO"/>
    <x v="4"/>
    <n v="0.15696154876000001"/>
  </r>
  <r>
    <x v="47"/>
    <x v="0"/>
    <d v="2011-06-07T00:00:00"/>
    <n v="0.25751463128000002"/>
    <n v="1"/>
    <s v="JRS CAP PRÓPRIO"/>
    <x v="4"/>
    <n v="0.25751463128000002"/>
  </r>
  <r>
    <x v="47"/>
    <x v="0"/>
    <d v="2011-08-03T00:00:00"/>
    <n v="0.20810146524000001"/>
    <n v="1"/>
    <s v="DIVIDENDO"/>
    <x v="4"/>
    <n v="0.20810146524000001"/>
  </r>
  <r>
    <x v="47"/>
    <x v="0"/>
    <d v="2011-08-03T00:00:00"/>
    <n v="3.3833621599999998E-3"/>
    <n v="1"/>
    <s v="RENDIMENTO"/>
    <x v="4"/>
    <n v="3.3833621599999998E-3"/>
  </r>
  <r>
    <x v="47"/>
    <x v="0"/>
    <d v="2011-09-13T00:00:00"/>
    <n v="0.27818098057000001"/>
    <n v="1"/>
    <s v="JRS CAP PRÓPRIO"/>
    <x v="4"/>
    <n v="0.27818098057000001"/>
  </r>
  <r>
    <x v="47"/>
    <x v="0"/>
    <d v="2011-11-01T00:00:00"/>
    <n v="0.12588526665999999"/>
    <n v="1"/>
    <s v="DIVIDENDO"/>
    <x v="4"/>
    <n v="0.12588526665999999"/>
  </r>
  <r>
    <x v="47"/>
    <x v="0"/>
    <d v="2011-12-13T00:00:00"/>
    <n v="0.27741390774000002"/>
    <n v="1"/>
    <s v="JRS CAP PRÓPRIO"/>
    <x v="4"/>
    <n v="0.27741390774000002"/>
  </r>
  <r>
    <x v="47"/>
    <x v="0"/>
    <d v="2012-02-07T00:00:00"/>
    <n v="0.15445033021999999"/>
    <n v="1"/>
    <s v="DIVIDENDO"/>
    <x v="5"/>
    <n v="0.15445033021999999"/>
  </r>
  <r>
    <x v="47"/>
    <x v="0"/>
    <d v="2012-02-07T00:00:00"/>
    <n v="2.17642794E-3"/>
    <n v="1"/>
    <s v="RENDIMENTO"/>
    <x v="5"/>
    <n v="2.17642794E-3"/>
  </r>
  <r>
    <x v="47"/>
    <x v="0"/>
    <d v="2012-03-13T00:00:00"/>
    <n v="0.29327852722999997"/>
    <n v="1"/>
    <s v="JRS CAP PRÓPRIO"/>
    <x v="5"/>
    <n v="0.29327852722999997"/>
  </r>
  <r>
    <x v="47"/>
    <x v="0"/>
    <d v="2012-05-02T00:00:00"/>
    <n v="6.3309612459999998E-2"/>
    <n v="1"/>
    <s v="DIVIDENDO"/>
    <x v="5"/>
    <n v="6.3309612459999998E-2"/>
  </r>
  <r>
    <x v="47"/>
    <x v="0"/>
    <d v="2012-06-12T00:00:00"/>
    <n v="0.29675548857"/>
    <n v="1"/>
    <s v="JRS CAP PRÓPRIO"/>
    <x v="5"/>
    <n v="0.29675548857"/>
  </r>
  <r>
    <x v="47"/>
    <x v="0"/>
    <d v="2012-08-07T00:00:00"/>
    <n v="0.12237437125"/>
    <n v="1"/>
    <s v="DIVIDENDO"/>
    <x v="5"/>
    <n v="0.12237437125"/>
  </r>
  <r>
    <x v="47"/>
    <x v="0"/>
    <d v="2012-08-07T00:00:00"/>
    <n v="1.3926120999999999E-3"/>
    <n v="1"/>
    <s v="RENDIMENTO"/>
    <x v="5"/>
    <n v="1.3926120999999999E-3"/>
  </r>
  <r>
    <x v="47"/>
    <x v="0"/>
    <d v="2012-08-28T00:00:00"/>
    <n v="0.28582070472999999"/>
    <n v="1"/>
    <s v="JRS CAP PRÓPRIO"/>
    <x v="5"/>
    <n v="0.28582070472999999"/>
  </r>
  <r>
    <x v="47"/>
    <x v="0"/>
    <d v="2012-11-06T00:00:00"/>
    <n v="0.10693187941"/>
    <n v="1"/>
    <s v="DIVIDENDO"/>
    <x v="5"/>
    <n v="0.10693187941"/>
  </r>
  <r>
    <x v="47"/>
    <x v="0"/>
    <d v="2012-11-27T00:00:00"/>
    <n v="0.29717656643000001"/>
    <n v="1"/>
    <s v="JRS CAP PRÓPRIO"/>
    <x v="5"/>
    <n v="0.29717656643000001"/>
  </r>
  <r>
    <x v="47"/>
    <x v="0"/>
    <d v="2013-02-19T00:00:00"/>
    <n v="0.25805744501"/>
    <n v="1"/>
    <s v="DIVIDENDO"/>
    <x v="6"/>
    <n v="0.25805744501"/>
  </r>
  <r>
    <x v="47"/>
    <x v="0"/>
    <d v="2013-02-19T00:00:00"/>
    <n v="2.9017255100000001E-3"/>
    <n v="1"/>
    <s v="RENDIMENTO"/>
    <x v="6"/>
    <n v="2.9017255100000001E-3"/>
  </r>
  <r>
    <x v="47"/>
    <x v="0"/>
    <d v="2013-02-26T00:00:00"/>
    <n v="0.26492779487000001"/>
    <n v="1"/>
    <s v="JRS CAP PRÓPRIO"/>
    <x v="6"/>
    <n v="0.26492779487000001"/>
  </r>
  <r>
    <x v="47"/>
    <x v="0"/>
    <d v="2013-05-14T00:00:00"/>
    <n v="9.8210147930000005E-2"/>
    <n v="1"/>
    <s v="DIVIDENDO"/>
    <x v="6"/>
    <n v="9.8210147930000005E-2"/>
  </r>
  <r>
    <x v="47"/>
    <x v="0"/>
    <d v="2013-05-28T00:00:00"/>
    <n v="0.28198231451"/>
    <n v="1"/>
    <s v="JRS CAP PRÓPRIO"/>
    <x v="6"/>
    <n v="0.28198231451"/>
  </r>
  <r>
    <x v="47"/>
    <x v="0"/>
    <d v="2013-08-06T00:00:00"/>
    <n v="0.76983269033000001"/>
    <n v="1"/>
    <s v="DIVIDENDO"/>
    <x v="6"/>
    <n v="0.76983269033000001"/>
  </r>
  <r>
    <x v="47"/>
    <x v="0"/>
    <d v="2013-08-06T00:00:00"/>
    <n v="1.1039276949999999E-2"/>
    <n v="1"/>
    <s v="RENDIMENTO"/>
    <x v="6"/>
    <n v="1.1039276949999999E-2"/>
  </r>
  <r>
    <x v="47"/>
    <x v="0"/>
    <d v="2013-08-27T00:00:00"/>
    <n v="0.31377097081999999"/>
    <n v="1"/>
    <s v="JRS CAP PRÓPRIO"/>
    <x v="6"/>
    <n v="0.31377097081999999"/>
  </r>
  <r>
    <x v="47"/>
    <x v="0"/>
    <d v="2013-11-05T00:00:00"/>
    <n v="6.6614737150000006E-2"/>
    <n v="1"/>
    <s v="DIVIDENDO"/>
    <x v="6"/>
    <n v="6.6614737150000006E-2"/>
  </r>
  <r>
    <x v="47"/>
    <x v="0"/>
    <d v="2013-11-26T00:00:00"/>
    <n v="0.30965845848000001"/>
    <n v="1"/>
    <s v="JRS CAP PRÓPRIO"/>
    <x v="6"/>
    <n v="0.30965845848000001"/>
  </r>
  <r>
    <x v="47"/>
    <x v="0"/>
    <d v="2014-02-11T00:00:00"/>
    <n v="0.13022318889000001"/>
    <n v="1"/>
    <s v="DIVIDENDO"/>
    <x v="18"/>
    <n v="0.13022318889000001"/>
  </r>
  <r>
    <x v="47"/>
    <x v="0"/>
    <d v="2014-02-11T00:00:00"/>
    <n v="1.9312648600000001E-3"/>
    <n v="1"/>
    <s v="RENDIMENTO"/>
    <x v="18"/>
    <n v="1.9312648600000001E-3"/>
  </r>
  <r>
    <x v="47"/>
    <x v="1"/>
    <d v="1997-09-29T00:00:00"/>
    <n v="0.1237"/>
    <n v="1000"/>
    <s v="DIVIDENDO"/>
    <x v="16"/>
    <n v="1.237E-4"/>
  </r>
  <r>
    <x v="47"/>
    <x v="1"/>
    <d v="1998-04-06T00:00:00"/>
    <n v="0.12428"/>
    <n v="1000"/>
    <s v="DIVIDENDO"/>
    <x v="17"/>
    <n v="1.2428E-4"/>
  </r>
  <r>
    <x v="47"/>
    <x v="1"/>
    <d v="1998-08-03T00:00:00"/>
    <n v="0.17348"/>
    <n v="1000"/>
    <s v="JRS CAP PRÓPRIO"/>
    <x v="17"/>
    <n v="1.7348E-4"/>
  </r>
  <r>
    <x v="47"/>
    <x v="1"/>
    <d v="1999-02-08T00:00:00"/>
    <n v="0.19389999999999999"/>
    <n v="1000"/>
    <s v="JRS CAP PRÓPRIO"/>
    <x v="8"/>
    <n v="1.939E-4"/>
  </r>
  <r>
    <x v="47"/>
    <x v="1"/>
    <d v="1999-07-26T00:00:00"/>
    <n v="0.23746"/>
    <n v="1000"/>
    <s v="JRS CAP PRÓPRIO"/>
    <x v="8"/>
    <n v="2.3745999999999999E-4"/>
  </r>
  <r>
    <x v="47"/>
    <x v="1"/>
    <d v="1999-07-26T00:00:00"/>
    <n v="3.4177000000000001E-3"/>
    <n v="1000"/>
    <s v="RENDIMENTO"/>
    <x v="8"/>
    <n v="3.4176999999999999E-6"/>
  </r>
  <r>
    <x v="47"/>
    <x v="1"/>
    <d v="2000-03-17T00:00:00"/>
    <n v="0.11115999999999999"/>
    <n v="1000"/>
    <s v="JRS CAP PRÓPRIO"/>
    <x v="9"/>
    <n v="1.1116E-4"/>
  </r>
  <r>
    <x v="47"/>
    <x v="1"/>
    <d v="2000-03-17T00:00:00"/>
    <n v="4.1200000000000004E-3"/>
    <n v="1000"/>
    <s v="RENDIMENTO"/>
    <x v="9"/>
    <n v="4.1200000000000004E-6"/>
  </r>
  <r>
    <x v="47"/>
    <x v="1"/>
    <d v="2000-08-07T00:00:00"/>
    <n v="0.16266"/>
    <n v="1000"/>
    <s v="JRS CAP PRÓPRIO"/>
    <x v="9"/>
    <n v="1.6265999999999999E-4"/>
  </r>
  <r>
    <x v="47"/>
    <x v="1"/>
    <d v="2000-08-07T00:00:00"/>
    <n v="2.64E-3"/>
    <n v="1000"/>
    <s v="RENDIMENTO"/>
    <x v="9"/>
    <n v="2.6400000000000001E-6"/>
  </r>
  <r>
    <x v="47"/>
    <x v="1"/>
    <d v="2001-02-12T00:00:00"/>
    <n v="0.21906999999999999"/>
    <n v="1000"/>
    <s v="DIVIDENDO"/>
    <x v="10"/>
    <n v="2.1906999999999997E-4"/>
  </r>
  <r>
    <x v="47"/>
    <x v="1"/>
    <d v="2001-02-12T00:00:00"/>
    <n v="3.7699999999999999E-3"/>
    <n v="1000"/>
    <s v="RENDIMENTO"/>
    <x v="10"/>
    <n v="3.7699999999999999E-6"/>
  </r>
  <r>
    <x v="47"/>
    <x v="1"/>
    <d v="2001-08-24T00:00:00"/>
    <n v="0.1140114"/>
    <n v="1000"/>
    <s v="DIVIDENDO"/>
    <x v="10"/>
    <n v="1.140114E-4"/>
  </r>
  <r>
    <x v="47"/>
    <x v="1"/>
    <d v="2001-08-24T00:00:00"/>
    <n v="3.0730000000000002E-3"/>
    <n v="1000"/>
    <s v="RENDIMENTO"/>
    <x v="10"/>
    <n v="3.0730000000000001E-6"/>
  </r>
  <r>
    <x v="47"/>
    <x v="1"/>
    <d v="2002-02-25T00:00:00"/>
    <n v="0.27875"/>
    <n v="1000"/>
    <s v="DIVIDENDO"/>
    <x v="11"/>
    <n v="2.7874999999999997E-4"/>
  </r>
  <r>
    <x v="47"/>
    <x v="1"/>
    <d v="2002-02-25T00:00:00"/>
    <n v="7.6248979999999997E-3"/>
    <n v="1000"/>
    <s v="RENDIMENTO"/>
    <x v="11"/>
    <n v="7.624898E-6"/>
  </r>
  <r>
    <x v="47"/>
    <x v="1"/>
    <d v="2002-08-26T00:00:00"/>
    <n v="0.45498134000000001"/>
    <n v="1000"/>
    <s v="DIVIDENDO"/>
    <x v="11"/>
    <n v="4.5498134000000002E-4"/>
  </r>
  <r>
    <x v="47"/>
    <x v="1"/>
    <d v="2002-08-26T00:00:00"/>
    <n v="1.243494E-2"/>
    <n v="1000"/>
    <s v="RENDIMENTO"/>
    <x v="11"/>
    <n v="1.243494E-5"/>
  </r>
  <r>
    <x v="48"/>
    <x v="0"/>
    <d v="2008-10-29T00:00:00"/>
    <n v="1.934868E-2"/>
    <n v="1"/>
    <s v="DIVIDENDO"/>
    <x v="1"/>
    <n v="1.934868E-2"/>
  </r>
  <r>
    <x v="48"/>
    <x v="0"/>
    <d v="2013-10-29T00:00:00"/>
    <n v="0.10070438700000001"/>
    <n v="1"/>
    <s v="DIVIDENDO"/>
    <x v="6"/>
    <n v="0.10070438700000001"/>
  </r>
  <r>
    <x v="49"/>
    <x v="0"/>
    <s v="31/01/1996"/>
    <n v="6.91"/>
    <n v="1000"/>
    <s v="DIVIDENDO"/>
    <x v="15"/>
    <n v="6.9100000000000003E-3"/>
  </r>
  <r>
    <x v="49"/>
    <x v="0"/>
    <s v="31/01/1996"/>
    <n v="7.29"/>
    <n v="1000"/>
    <s v="DIVIDENDO"/>
    <x v="15"/>
    <n v="7.2899999999999996E-3"/>
  </r>
  <r>
    <x v="49"/>
    <x v="0"/>
    <s v="25/04/1996"/>
    <n v="13.7"/>
    <n v="1000"/>
    <s v="DIVIDENDO"/>
    <x v="15"/>
    <n v="1.3699999999999999E-2"/>
  </r>
  <r>
    <x v="49"/>
    <x v="0"/>
    <s v="24/07/1996"/>
    <n v="6.8"/>
    <n v="1000"/>
    <s v="DIVIDENDO"/>
    <x v="15"/>
    <n v="6.7999999999999996E-3"/>
  </r>
  <r>
    <x v="49"/>
    <x v="0"/>
    <s v="23/10/1996"/>
    <n v="11.1"/>
    <n v="1000"/>
    <s v="DIVIDENDO"/>
    <x v="15"/>
    <n v="1.11E-2"/>
  </r>
  <r>
    <x v="49"/>
    <x v="0"/>
    <s v="28/01/1997"/>
    <n v="10.3"/>
    <n v="1000"/>
    <s v="DIVIDENDO"/>
    <x v="16"/>
    <n v="1.03E-2"/>
  </r>
  <r>
    <x v="49"/>
    <x v="0"/>
    <s v="23/04/1997"/>
    <n v="5"/>
    <n v="1000"/>
    <s v="DIVIDENDO"/>
    <x v="16"/>
    <n v="5.0000000000000001E-3"/>
  </r>
  <r>
    <x v="49"/>
    <x v="0"/>
    <s v="23/07/1997"/>
    <n v="13.1"/>
    <n v="1000"/>
    <s v="DIVIDENDO"/>
    <x v="16"/>
    <n v="1.3099999999999999E-2"/>
  </r>
  <r>
    <x v="49"/>
    <x v="0"/>
    <s v="22/10/1997"/>
    <n v="12.8"/>
    <n v="1000"/>
    <s v="DIVIDENDO"/>
    <x v="16"/>
    <n v="1.2800000000000001E-2"/>
  </r>
  <r>
    <x v="49"/>
    <x v="0"/>
    <s v="27/01/1998"/>
    <n v="12.5"/>
    <n v="1000"/>
    <s v="DIVIDENDO"/>
    <x v="17"/>
    <n v="1.2500000000000001E-2"/>
  </r>
  <r>
    <x v="49"/>
    <x v="0"/>
    <s v="22/04/1998"/>
    <n v="10.4"/>
    <n v="1000"/>
    <s v="DIVIDENDO"/>
    <x v="17"/>
    <n v="1.04E-2"/>
  </r>
  <r>
    <x v="49"/>
    <x v="0"/>
    <s v="22/07/1998"/>
    <n v="10.7"/>
    <n v="1000"/>
    <s v="DIVIDENDO"/>
    <x v="17"/>
    <n v="1.0699999999999999E-2"/>
  </r>
  <r>
    <x v="49"/>
    <x v="0"/>
    <s v="21/10/1998"/>
    <n v="10.3"/>
    <n v="1000"/>
    <s v="DIVIDENDO"/>
    <x v="17"/>
    <n v="1.03E-2"/>
  </r>
  <r>
    <x v="49"/>
    <x v="0"/>
    <s v="27/01/1999"/>
    <n v="10.199999999999999"/>
    <n v="1000"/>
    <s v="DIVIDENDO"/>
    <x v="8"/>
    <n v="1.0199999999999999E-2"/>
  </r>
  <r>
    <x v="49"/>
    <x v="0"/>
    <s v="28/04/1999"/>
    <n v="10.4"/>
    <n v="1000"/>
    <s v="DIVIDENDO"/>
    <x v="8"/>
    <n v="1.04E-2"/>
  </r>
  <r>
    <x v="49"/>
    <x v="0"/>
    <s v="21/07/1999"/>
    <n v="10.4"/>
    <n v="1000"/>
    <s v="DIVIDENDO"/>
    <x v="8"/>
    <n v="1.04E-2"/>
  </r>
  <r>
    <x v="49"/>
    <x v="0"/>
    <s v="20/10/1999"/>
    <n v="10.4"/>
    <n v="1000"/>
    <s v="DIVIDENDO"/>
    <x v="8"/>
    <n v="1.04E-2"/>
  </r>
  <r>
    <x v="49"/>
    <x v="0"/>
    <s v="26/01/2000"/>
    <n v="17.2"/>
    <n v="1000"/>
    <s v="DIVIDENDO"/>
    <x v="9"/>
    <n v="1.72E-2"/>
  </r>
  <r>
    <x v="49"/>
    <x v="0"/>
    <s v="26/04/2000"/>
    <n v="17.2"/>
    <n v="1000"/>
    <s v="DIVIDENDO"/>
    <x v="9"/>
    <n v="1.72E-2"/>
  </r>
  <r>
    <x v="49"/>
    <x v="0"/>
    <s v="26/07/2000"/>
    <n v="17.2"/>
    <n v="1000"/>
    <s v="DIVIDENDO"/>
    <x v="9"/>
    <n v="1.72E-2"/>
  </r>
  <r>
    <x v="49"/>
    <x v="0"/>
    <s v="25/10/2000"/>
    <n v="17.2"/>
    <n v="1000"/>
    <s v="DIVIDENDO"/>
    <x v="9"/>
    <n v="1.72E-2"/>
  </r>
  <r>
    <x v="49"/>
    <x v="0"/>
    <s v="24/01/2001"/>
    <n v="17.2"/>
    <n v="1000"/>
    <s v="DIVIDENDO"/>
    <x v="10"/>
    <n v="1.72E-2"/>
  </r>
  <r>
    <x v="49"/>
    <x v="0"/>
    <s v="24/04/2001"/>
    <n v="11.5"/>
    <n v="1000"/>
    <s v="DIVIDENDO"/>
    <x v="10"/>
    <n v="1.15E-2"/>
  </r>
  <r>
    <x v="49"/>
    <x v="0"/>
    <s v="24/07/2001"/>
    <n v="11.5"/>
    <n v="1000"/>
    <s v="DIVIDENDO"/>
    <x v="10"/>
    <n v="1.15E-2"/>
  </r>
  <r>
    <x v="49"/>
    <x v="0"/>
    <s v="31/10/2001"/>
    <n v="11.5"/>
    <n v="1000"/>
    <s v="DIVIDENDO"/>
    <x v="10"/>
    <n v="1.15E-2"/>
  </r>
  <r>
    <x v="49"/>
    <x v="0"/>
    <d v="2004-12-14T00:00:00"/>
    <n v="1.1244749999999999"/>
    <n v="1000"/>
    <s v="JRS CAP PRÓPRIO"/>
    <x v="12"/>
    <n v="1.124475E-3"/>
  </r>
  <r>
    <x v="49"/>
    <x v="0"/>
    <d v="2005-03-31T00:00:00"/>
    <n v="1.1311629999999999"/>
    <n v="1000"/>
    <s v="DIVIDENDO"/>
    <x v="13"/>
    <n v="1.1311629999999999E-3"/>
  </r>
  <r>
    <x v="49"/>
    <x v="0"/>
    <d v="2005-12-13T00:00:00"/>
    <n v="0.74614499999999995"/>
    <n v="1"/>
    <s v="JRS CAP PRÓPRIO"/>
    <x v="13"/>
    <n v="0.74614499999999995"/>
  </r>
  <r>
    <x v="49"/>
    <x v="0"/>
    <d v="2006-04-07T00:00:00"/>
    <n v="0.154305"/>
    <n v="1"/>
    <s v="DIVIDENDO"/>
    <x v="14"/>
    <n v="0.154305"/>
  </r>
  <r>
    <x v="49"/>
    <x v="0"/>
    <d v="2008-03-26T00:00:00"/>
    <n v="0.644625"/>
    <n v="1"/>
    <s v="DIVIDENDO"/>
    <x v="1"/>
    <n v="0.644625"/>
  </r>
  <r>
    <x v="49"/>
    <x v="0"/>
    <d v="2011-04-29T00:00:00"/>
    <n v="0.83324714"/>
    <n v="1"/>
    <s v="DIVIDENDO"/>
    <x v="4"/>
    <n v="0.83324714"/>
  </r>
  <r>
    <x v="49"/>
    <x v="0"/>
    <d v="2012-04-27T00:00:00"/>
    <n v="0.60508504900000004"/>
    <n v="1"/>
    <s v="DIVIDENDO"/>
    <x v="5"/>
    <n v="0.60508504900000004"/>
  </r>
  <r>
    <x v="49"/>
    <x v="3"/>
    <s v="31/01/1996"/>
    <n v="6.91"/>
    <n v="1000"/>
    <s v="DIVIDENDO"/>
    <x v="15"/>
    <n v="6.9100000000000003E-3"/>
  </r>
  <r>
    <x v="49"/>
    <x v="3"/>
    <s v="31/01/1996"/>
    <n v="7.29"/>
    <n v="1000"/>
    <s v="DIVIDENDO"/>
    <x v="15"/>
    <n v="7.2899999999999996E-3"/>
  </r>
  <r>
    <x v="49"/>
    <x v="3"/>
    <s v="25/04/1996"/>
    <n v="13.7"/>
    <n v="1000"/>
    <s v="DIVIDENDO"/>
    <x v="15"/>
    <n v="1.3699999999999999E-2"/>
  </r>
  <r>
    <x v="49"/>
    <x v="3"/>
    <s v="24/07/1996"/>
    <n v="6.8"/>
    <n v="1000"/>
    <s v="DIVIDENDO"/>
    <x v="15"/>
    <n v="6.7999999999999996E-3"/>
  </r>
  <r>
    <x v="49"/>
    <x v="3"/>
    <s v="23/10/1996"/>
    <n v="11.1"/>
    <n v="1000"/>
    <s v="DIVIDENDO"/>
    <x v="15"/>
    <n v="1.11E-2"/>
  </r>
  <r>
    <x v="49"/>
    <x v="3"/>
    <s v="28/01/1997"/>
    <n v="10.3"/>
    <n v="1000"/>
    <s v="DIVIDENDO"/>
    <x v="16"/>
    <n v="1.03E-2"/>
  </r>
  <r>
    <x v="49"/>
    <x v="3"/>
    <s v="23/04/1997"/>
    <n v="5"/>
    <n v="1000"/>
    <s v="DIVIDENDO"/>
    <x v="16"/>
    <n v="5.0000000000000001E-3"/>
  </r>
  <r>
    <x v="49"/>
    <x v="3"/>
    <s v="23/07/1997"/>
    <n v="13.1"/>
    <n v="1000"/>
    <s v="DIVIDENDO"/>
    <x v="16"/>
    <n v="1.3099999999999999E-2"/>
  </r>
  <r>
    <x v="49"/>
    <x v="3"/>
    <s v="22/10/1997"/>
    <n v="12.8"/>
    <n v="1000"/>
    <s v="DIVIDENDO"/>
    <x v="16"/>
    <n v="1.2800000000000001E-2"/>
  </r>
  <r>
    <x v="49"/>
    <x v="3"/>
    <s v="27/01/1998"/>
    <n v="12.5"/>
    <n v="1000"/>
    <s v="DIVIDENDO"/>
    <x v="17"/>
    <n v="1.2500000000000001E-2"/>
  </r>
  <r>
    <x v="49"/>
    <x v="3"/>
    <s v="22/04/1998"/>
    <n v="10.4"/>
    <n v="1000"/>
    <s v="DIVIDENDO"/>
    <x v="17"/>
    <n v="1.04E-2"/>
  </r>
  <r>
    <x v="49"/>
    <x v="3"/>
    <s v="22/07/1998"/>
    <n v="10.7"/>
    <n v="1000"/>
    <s v="DIVIDENDO"/>
    <x v="17"/>
    <n v="1.0699999999999999E-2"/>
  </r>
  <r>
    <x v="49"/>
    <x v="3"/>
    <s v="21/10/1998"/>
    <n v="10.3"/>
    <n v="1000"/>
    <s v="DIVIDENDO"/>
    <x v="17"/>
    <n v="1.03E-2"/>
  </r>
  <r>
    <x v="49"/>
    <x v="3"/>
    <s v="27/01/1999"/>
    <n v="10.199999999999999"/>
    <n v="1000"/>
    <s v="DIVIDENDO"/>
    <x v="8"/>
    <n v="1.0199999999999999E-2"/>
  </r>
  <r>
    <x v="49"/>
    <x v="3"/>
    <s v="28/04/1999"/>
    <n v="10.4"/>
    <n v="1000"/>
    <s v="DIVIDENDO"/>
    <x v="8"/>
    <n v="1.04E-2"/>
  </r>
  <r>
    <x v="49"/>
    <x v="3"/>
    <s v="21/07/1999"/>
    <n v="10.4"/>
    <n v="1000"/>
    <s v="DIVIDENDO"/>
    <x v="8"/>
    <n v="1.04E-2"/>
  </r>
  <r>
    <x v="49"/>
    <x v="3"/>
    <s v="20/10/1999"/>
    <n v="10.4"/>
    <n v="1000"/>
    <s v="DIVIDENDO"/>
    <x v="8"/>
    <n v="1.04E-2"/>
  </r>
  <r>
    <x v="49"/>
    <x v="3"/>
    <s v="26/01/2000"/>
    <n v="17.2"/>
    <n v="1000"/>
    <s v="DIVIDENDO"/>
    <x v="9"/>
    <n v="1.72E-2"/>
  </r>
  <r>
    <x v="49"/>
    <x v="3"/>
    <s v="26/04/2000"/>
    <n v="17.2"/>
    <n v="1000"/>
    <s v="DIVIDENDO"/>
    <x v="9"/>
    <n v="1.72E-2"/>
  </r>
  <r>
    <x v="49"/>
    <x v="3"/>
    <s v="26/07/2000"/>
    <n v="17.2"/>
    <n v="1000"/>
    <s v="DIVIDENDO"/>
    <x v="9"/>
    <n v="1.72E-2"/>
  </r>
  <r>
    <x v="49"/>
    <x v="3"/>
    <s v="25/10/2000"/>
    <n v="17.2"/>
    <n v="1000"/>
    <s v="DIVIDENDO"/>
    <x v="9"/>
    <n v="1.72E-2"/>
  </r>
  <r>
    <x v="49"/>
    <x v="3"/>
    <s v="24/01/2001"/>
    <n v="17.2"/>
    <n v="1000"/>
    <s v="DIVIDENDO"/>
    <x v="10"/>
    <n v="1.72E-2"/>
  </r>
  <r>
    <x v="49"/>
    <x v="3"/>
    <s v="24/04/2001"/>
    <n v="11.5"/>
    <n v="1000"/>
    <s v="DIVIDENDO"/>
    <x v="10"/>
    <n v="1.15E-2"/>
  </r>
  <r>
    <x v="49"/>
    <x v="3"/>
    <s v="24/07/2001"/>
    <n v="11.5"/>
    <n v="1000"/>
    <s v="DIVIDENDO"/>
    <x v="10"/>
    <n v="1.15E-2"/>
  </r>
  <r>
    <x v="49"/>
    <x v="3"/>
    <s v="31/10/2001"/>
    <n v="11.5"/>
    <n v="1000"/>
    <s v="DIVIDENDO"/>
    <x v="10"/>
    <n v="1.15E-2"/>
  </r>
  <r>
    <x v="49"/>
    <x v="3"/>
    <s v="30/01/2002"/>
    <n v="7.07"/>
    <n v="1000"/>
    <s v="DIVIDENDO"/>
    <x v="11"/>
    <n v="7.0699999999999999E-3"/>
  </r>
  <r>
    <x v="49"/>
    <x v="3"/>
    <s v="24/04/2002"/>
    <n v="10.4"/>
    <n v="1000"/>
    <s v="DIVIDENDO"/>
    <x v="11"/>
    <n v="1.04E-2"/>
  </r>
  <r>
    <x v="49"/>
    <x v="3"/>
    <d v="2004-12-14T00:00:00"/>
    <n v="2.2556379999999998"/>
    <n v="1000"/>
    <s v="JRS CAP PRÓPRIO"/>
    <x v="12"/>
    <n v="2.2556379999999999E-3"/>
  </r>
  <r>
    <x v="49"/>
    <x v="3"/>
    <d v="2005-12-13T00:00:00"/>
    <n v="0.74614499999999995"/>
    <n v="1"/>
    <s v="JRS CAP PRÓPRIO"/>
    <x v="13"/>
    <n v="0.74614499999999995"/>
  </r>
  <r>
    <x v="49"/>
    <x v="3"/>
    <d v="2006-04-07T00:00:00"/>
    <n v="0.154305"/>
    <n v="1"/>
    <s v="DIVIDENDO"/>
    <x v="14"/>
    <n v="0.154305"/>
  </r>
  <r>
    <x v="49"/>
    <x v="3"/>
    <d v="2007-03-28T00:00:00"/>
    <n v="0.15901699999999999"/>
    <n v="1"/>
    <s v="DIVIDENDO"/>
    <x v="0"/>
    <n v="0.15901699999999999"/>
  </r>
  <r>
    <x v="49"/>
    <x v="3"/>
    <d v="2008-03-26T00:00:00"/>
    <n v="0.644625"/>
    <n v="1"/>
    <s v="DIVIDENDO"/>
    <x v="1"/>
    <n v="0.644625"/>
  </r>
  <r>
    <x v="49"/>
    <x v="3"/>
    <d v="2011-04-29T00:00:00"/>
    <n v="0.83324714"/>
    <n v="1"/>
    <s v="DIVIDENDO"/>
    <x v="4"/>
    <n v="0.83324714"/>
  </r>
  <r>
    <x v="49"/>
    <x v="3"/>
    <d v="2012-04-27T00:00:00"/>
    <n v="0.60508504900000004"/>
    <n v="1"/>
    <s v="DIVIDENDO"/>
    <x v="5"/>
    <n v="0.60508504900000004"/>
  </r>
  <r>
    <x v="49"/>
    <x v="4"/>
    <s v="25/04/1996"/>
    <n v="13.7"/>
    <n v="1000"/>
    <s v="DIVIDENDO"/>
    <x v="15"/>
    <n v="1.3699999999999999E-2"/>
  </r>
  <r>
    <x v="49"/>
    <x v="4"/>
    <s v="24/07/1996"/>
    <n v="6.8"/>
    <n v="1000"/>
    <s v="DIVIDENDO"/>
    <x v="15"/>
    <n v="6.7999999999999996E-3"/>
  </r>
  <r>
    <x v="49"/>
    <x v="4"/>
    <s v="23/10/1996"/>
    <n v="11.1"/>
    <n v="1000"/>
    <s v="DIVIDENDO"/>
    <x v="15"/>
    <n v="1.11E-2"/>
  </r>
  <r>
    <x v="49"/>
    <x v="4"/>
    <s v="28/01/1997"/>
    <n v="8.6999999999999993"/>
    <n v="1000"/>
    <s v="DIVIDENDO"/>
    <x v="16"/>
    <n v="8.6999999999999994E-3"/>
  </r>
  <r>
    <x v="49"/>
    <x v="4"/>
    <s v="23/04/1997"/>
    <n v="5"/>
    <n v="1000"/>
    <s v="DIVIDENDO"/>
    <x v="16"/>
    <n v="5.0000000000000001E-3"/>
  </r>
  <r>
    <x v="49"/>
    <x v="4"/>
    <s v="23/07/1997"/>
    <n v="13.1"/>
    <n v="1000"/>
    <s v="DIVIDENDO"/>
    <x v="16"/>
    <n v="1.3099999999999999E-2"/>
  </r>
  <r>
    <x v="49"/>
    <x v="4"/>
    <s v="22/10/1997"/>
    <n v="12.8"/>
    <n v="1000"/>
    <s v="DIVIDENDO"/>
    <x v="16"/>
    <n v="1.2800000000000001E-2"/>
  </r>
  <r>
    <x v="49"/>
    <x v="4"/>
    <s v="27/01/1998"/>
    <n v="9.4"/>
    <n v="1000"/>
    <s v="DIVIDENDO"/>
    <x v="17"/>
    <n v="9.4000000000000004E-3"/>
  </r>
  <r>
    <x v="49"/>
    <x v="4"/>
    <s v="22/04/1998"/>
    <n v="10.4"/>
    <n v="1000"/>
    <s v="DIVIDENDO"/>
    <x v="17"/>
    <n v="1.04E-2"/>
  </r>
  <r>
    <x v="49"/>
    <x v="4"/>
    <s v="22/07/1998"/>
    <n v="10.7"/>
    <n v="1000"/>
    <s v="DIVIDENDO"/>
    <x v="17"/>
    <n v="1.0699999999999999E-2"/>
  </r>
  <r>
    <x v="49"/>
    <x v="4"/>
    <s v="21/10/1998"/>
    <n v="10.3"/>
    <n v="1000"/>
    <s v="DIVIDENDO"/>
    <x v="17"/>
    <n v="1.03E-2"/>
  </r>
  <r>
    <x v="49"/>
    <x v="4"/>
    <s v="27/01/1999"/>
    <n v="10.199999999999999"/>
    <n v="1000"/>
    <s v="DIVIDENDO"/>
    <x v="8"/>
    <n v="1.0199999999999999E-2"/>
  </r>
  <r>
    <x v="49"/>
    <x v="4"/>
    <s v="28/04/1999"/>
    <n v="10.4"/>
    <n v="1000"/>
    <s v="DIVIDENDO"/>
    <x v="8"/>
    <n v="1.04E-2"/>
  </r>
  <r>
    <x v="49"/>
    <x v="4"/>
    <s v="21/07/1999"/>
    <n v="10.4"/>
    <n v="1000"/>
    <s v="DIVIDENDO"/>
    <x v="8"/>
    <n v="1.04E-2"/>
  </r>
  <r>
    <x v="49"/>
    <x v="4"/>
    <s v="20/10/1999"/>
    <n v="10.4"/>
    <n v="1000"/>
    <s v="DIVIDENDO"/>
    <x v="8"/>
    <n v="1.04E-2"/>
  </r>
  <r>
    <x v="49"/>
    <x v="4"/>
    <s v="26/01/2000"/>
    <n v="10.4"/>
    <n v="1000"/>
    <s v="DIVIDENDO"/>
    <x v="9"/>
    <n v="1.04E-2"/>
  </r>
  <r>
    <x v="49"/>
    <x v="4"/>
    <s v="26/04/2000"/>
    <n v="17.2"/>
    <n v="1000"/>
    <s v="DIVIDENDO"/>
    <x v="9"/>
    <n v="1.72E-2"/>
  </r>
  <r>
    <x v="49"/>
    <x v="4"/>
    <s v="26/07/2000"/>
    <n v="17.2"/>
    <n v="1000"/>
    <s v="DIVIDENDO"/>
    <x v="9"/>
    <n v="1.72E-2"/>
  </r>
  <r>
    <x v="49"/>
    <x v="4"/>
    <s v="25/10/2000"/>
    <n v="7.17"/>
    <n v="1000"/>
    <s v="DIVIDENDO"/>
    <x v="9"/>
    <n v="7.1700000000000002E-3"/>
  </r>
  <r>
    <x v="49"/>
    <x v="4"/>
    <s v="24/04/2001"/>
    <n v="11.5"/>
    <n v="1000"/>
    <s v="DIVIDENDO"/>
    <x v="10"/>
    <n v="1.15E-2"/>
  </r>
  <r>
    <x v="49"/>
    <x v="4"/>
    <s v="24/07/2001"/>
    <n v="11.5"/>
    <n v="1000"/>
    <s v="DIVIDENDO"/>
    <x v="10"/>
    <n v="1.15E-2"/>
  </r>
  <r>
    <x v="49"/>
    <x v="4"/>
    <s v="31/10/2001"/>
    <n v="11.5"/>
    <n v="1000"/>
    <s v="DIVIDENDO"/>
    <x v="10"/>
    <n v="1.15E-2"/>
  </r>
  <r>
    <x v="49"/>
    <x v="4"/>
    <s v="30/01/2002"/>
    <n v="7.07"/>
    <n v="1000"/>
    <s v="DIVIDENDO"/>
    <x v="11"/>
    <n v="7.0699999999999999E-3"/>
  </r>
  <r>
    <x v="49"/>
    <x v="4"/>
    <s v="24/04/2002"/>
    <n v="10.4"/>
    <n v="1000"/>
    <s v="DIVIDENDO"/>
    <x v="11"/>
    <n v="1.04E-2"/>
  </r>
  <r>
    <x v="49"/>
    <x v="4"/>
    <d v="2004-12-14T00:00:00"/>
    <n v="2.2556379999999998"/>
    <n v="1000"/>
    <s v="JRS CAP PRÓPRIO"/>
    <x v="12"/>
    <n v="2.2556379999999999E-3"/>
  </r>
  <r>
    <x v="49"/>
    <x v="4"/>
    <d v="2005-12-13T00:00:00"/>
    <n v="0.56394"/>
    <n v="1"/>
    <s v="JRS CAP PRÓPRIO"/>
    <x v="13"/>
    <n v="0.56394"/>
  </r>
  <r>
    <x v="49"/>
    <x v="4"/>
    <d v="2007-03-28T00:00:00"/>
    <n v="0.15901699999999999"/>
    <n v="1"/>
    <s v="DIVIDENDO"/>
    <x v="0"/>
    <n v="0.15901699999999999"/>
  </r>
  <r>
    <x v="49"/>
    <x v="4"/>
    <d v="2008-03-26T00:00:00"/>
    <n v="0.644625"/>
    <n v="1"/>
    <s v="DIVIDENDO"/>
    <x v="1"/>
    <n v="0.644625"/>
  </r>
  <r>
    <x v="49"/>
    <x v="4"/>
    <d v="2011-04-29T00:00:00"/>
    <n v="0.60198830400000003"/>
    <n v="1"/>
    <s v="DIVIDENDO"/>
    <x v="4"/>
    <n v="0.60198830400000003"/>
  </r>
  <r>
    <x v="49"/>
    <x v="4"/>
    <d v="2012-04-27T00:00:00"/>
    <n v="0.60508504900000004"/>
    <n v="1"/>
    <s v="DIVIDENDO"/>
    <x v="5"/>
    <n v="0.60508504900000004"/>
  </r>
  <r>
    <x v="50"/>
    <x v="0"/>
    <d v="1996-01-23T00:00:00"/>
    <n v="2.85"/>
    <n v="1000"/>
    <s v="DIVIDENDO"/>
    <x v="15"/>
    <n v="2.8500000000000001E-3"/>
  </r>
  <r>
    <x v="50"/>
    <x v="0"/>
    <d v="1996-07-25T00:00:00"/>
    <n v="5.0199999999999996"/>
    <n v="1000"/>
    <s v="DIVIDENDO"/>
    <x v="15"/>
    <n v="5.0199999999999993E-3"/>
  </r>
  <r>
    <x v="50"/>
    <x v="0"/>
    <d v="1997-01-14T00:00:00"/>
    <n v="7.35"/>
    <n v="1000"/>
    <s v="DIVIDENDO"/>
    <x v="16"/>
    <n v="7.3499999999999998E-3"/>
  </r>
  <r>
    <x v="50"/>
    <x v="0"/>
    <d v="1997-07-24T00:00:00"/>
    <n v="4.8"/>
    <n v="1000"/>
    <s v="DIVIDENDO"/>
    <x v="16"/>
    <n v="4.7999999999999996E-3"/>
  </r>
  <r>
    <x v="50"/>
    <x v="0"/>
    <d v="1998-01-14T00:00:00"/>
    <n v="2.3199999999999998"/>
    <n v="1000"/>
    <s v="DIVIDENDO"/>
    <x v="17"/>
    <n v="2.32E-3"/>
  </r>
  <r>
    <x v="50"/>
    <x v="0"/>
    <d v="1998-07-24T00:00:00"/>
    <n v="2.4900000000000002"/>
    <n v="1000"/>
    <s v="JRS CAP PRÓPRIO"/>
    <x v="17"/>
    <n v="2.49E-3"/>
  </r>
  <r>
    <x v="50"/>
    <x v="0"/>
    <d v="1999-01-26T00:00:00"/>
    <n v="2.4900000000000002"/>
    <n v="1000"/>
    <s v="JRS CAP PRÓPRIO"/>
    <x v="8"/>
    <n v="2.49E-3"/>
  </r>
  <r>
    <x v="50"/>
    <x v="0"/>
    <d v="2000-12-21T00:00:00"/>
    <n v="6.59"/>
    <n v="1000"/>
    <s v="JRS CAP PRÓPRIO"/>
    <x v="9"/>
    <n v="6.5899999999999995E-3"/>
  </r>
  <r>
    <x v="50"/>
    <x v="0"/>
    <d v="2001-12-26T00:00:00"/>
    <n v="12.3"/>
    <n v="1000"/>
    <s v="JRS CAP PRÓPRIO"/>
    <x v="10"/>
    <n v="1.23E-2"/>
  </r>
  <r>
    <x v="50"/>
    <x v="0"/>
    <d v="2002-12-19T00:00:00"/>
    <n v="10.08"/>
    <n v="1000"/>
    <s v="JRS CAP PRÓPRIO"/>
    <x v="11"/>
    <n v="1.008E-2"/>
  </r>
  <r>
    <x v="50"/>
    <x v="0"/>
    <d v="2003-12-17T00:00:00"/>
    <n v="3.23"/>
    <n v="1000"/>
    <s v="JRS CAP PRÓPRIO"/>
    <x v="7"/>
    <n v="3.2299999999999998E-3"/>
  </r>
  <r>
    <x v="50"/>
    <x v="0"/>
    <d v="2005-03-21T00:00:00"/>
    <n v="1.59"/>
    <n v="1000"/>
    <s v="DIVIDENDO"/>
    <x v="13"/>
    <n v="1.5900000000000001E-3"/>
  </r>
  <r>
    <x v="50"/>
    <x v="0"/>
    <d v="2006-01-16T00:00:00"/>
    <n v="4.4000000000000004"/>
    <n v="1000"/>
    <s v="DIVIDENDO"/>
    <x v="14"/>
    <n v="4.4000000000000003E-3"/>
  </r>
  <r>
    <x v="50"/>
    <x v="0"/>
    <d v="2007-02-01T00:00:00"/>
    <n v="13.16"/>
    <n v="1000"/>
    <s v="DIVIDENDO"/>
    <x v="0"/>
    <n v="1.316E-2"/>
  </r>
  <r>
    <x v="50"/>
    <x v="0"/>
    <d v="2007-04-11T00:00:00"/>
    <n v="86.3"/>
    <n v="1000"/>
    <s v="DIVIDENDO"/>
    <x v="0"/>
    <n v="8.6300000000000002E-2"/>
  </r>
  <r>
    <x v="50"/>
    <x v="0"/>
    <d v="2007-04-17T00:00:00"/>
    <n v="2.97"/>
    <n v="1000"/>
    <s v="DIVIDENDO"/>
    <x v="0"/>
    <n v="2.97E-3"/>
  </r>
  <r>
    <x v="50"/>
    <x v="0"/>
    <d v="2007-12-03T00:00:00"/>
    <n v="1.6500000000000001E-2"/>
    <n v="1"/>
    <s v="DIVIDENDO"/>
    <x v="0"/>
    <n v="1.6500000000000001E-2"/>
  </r>
  <r>
    <x v="50"/>
    <x v="0"/>
    <d v="2008-01-18T00:00:00"/>
    <n v="4.0000000000000001E-3"/>
    <n v="1"/>
    <s v="DIVIDENDO"/>
    <x v="1"/>
    <n v="4.0000000000000001E-3"/>
  </r>
  <r>
    <x v="50"/>
    <x v="0"/>
    <d v="2008-10-23T00:00:00"/>
    <n v="3.9199999999999999E-2"/>
    <n v="1"/>
    <s v="DIVIDENDO"/>
    <x v="1"/>
    <n v="3.9199999999999999E-2"/>
  </r>
  <r>
    <x v="50"/>
    <x v="0"/>
    <d v="2008-10-23T00:00:00"/>
    <n v="1.9E-2"/>
    <n v="1"/>
    <s v="DIVIDENDO"/>
    <x v="1"/>
    <n v="1.9E-2"/>
  </r>
  <r>
    <x v="50"/>
    <x v="0"/>
    <d v="2008-10-23T00:00:00"/>
    <n v="7.7000000000000002E-3"/>
    <n v="1"/>
    <s v="JRS CAP PRÓPRIO"/>
    <x v="1"/>
    <n v="7.7000000000000002E-3"/>
  </r>
  <r>
    <x v="50"/>
    <x v="0"/>
    <d v="2008-12-08T00:00:00"/>
    <n v="1.21E-2"/>
    <n v="1"/>
    <s v="DIVIDENDO"/>
    <x v="1"/>
    <n v="1.21E-2"/>
  </r>
  <r>
    <x v="50"/>
    <x v="0"/>
    <d v="2008-12-08T00:00:00"/>
    <n v="2.6800000000000001E-2"/>
    <n v="1"/>
    <s v="DIVIDENDO"/>
    <x v="1"/>
    <n v="2.6800000000000001E-2"/>
  </r>
  <r>
    <x v="50"/>
    <x v="0"/>
    <d v="2009-11-24T00:00:00"/>
    <n v="7.9000000000000008E-3"/>
    <n v="1"/>
    <s v="DIVIDENDO"/>
    <x v="2"/>
    <n v="7.9000000000000008E-3"/>
  </r>
  <r>
    <x v="50"/>
    <x v="0"/>
    <d v="2009-11-24T00:00:00"/>
    <n v="6.2799999999999995E-2"/>
    <n v="1"/>
    <s v="DIVIDENDO"/>
    <x v="2"/>
    <n v="6.2799999999999995E-2"/>
  </r>
  <r>
    <x v="50"/>
    <x v="0"/>
    <d v="2009-11-24T00:00:00"/>
    <n v="9.5999999999999992E-3"/>
    <n v="1"/>
    <s v="JRS CAP PRÓPRIO"/>
    <x v="2"/>
    <n v="9.5999999999999992E-3"/>
  </r>
  <r>
    <x v="50"/>
    <x v="0"/>
    <d v="2010-10-26T00:00:00"/>
    <n v="4.8000000000000001E-2"/>
    <n v="1"/>
    <s v="DIVIDENDO"/>
    <x v="3"/>
    <n v="4.8000000000000001E-2"/>
  </r>
  <r>
    <x v="50"/>
    <x v="0"/>
    <d v="2010-10-26T00:00:00"/>
    <n v="4.1270000000000001E-2"/>
    <n v="1"/>
    <s v="DIVIDENDO"/>
    <x v="3"/>
    <n v="4.1270000000000001E-2"/>
  </r>
  <r>
    <x v="50"/>
    <x v="0"/>
    <d v="2011-12-05T00:00:00"/>
    <n v="3.5650000000000001E-2"/>
    <n v="1"/>
    <s v="DIVIDENDO"/>
    <x v="4"/>
    <n v="3.5650000000000001E-2"/>
  </r>
  <r>
    <x v="50"/>
    <x v="0"/>
    <d v="2012-10-30T00:00:00"/>
    <n v="3.78E-2"/>
    <n v="1"/>
    <s v="DIVIDENDO"/>
    <x v="5"/>
    <n v="3.78E-2"/>
  </r>
  <r>
    <x v="50"/>
    <x v="0"/>
    <d v="2012-10-30T00:00:00"/>
    <n v="5.7800000000000004E-3"/>
    <n v="1"/>
    <s v="JRS CAP PRÓPRIO"/>
    <x v="5"/>
    <n v="5.7800000000000004E-3"/>
  </r>
  <r>
    <x v="50"/>
    <x v="0"/>
    <d v="2013-10-25T00:00:00"/>
    <n v="7.9060000000000005E-2"/>
    <n v="1"/>
    <s v="DIVIDENDO"/>
    <x v="6"/>
    <n v="7.9060000000000005E-2"/>
  </r>
  <r>
    <x v="50"/>
    <x v="1"/>
    <d v="1996-01-23T00:00:00"/>
    <n v="2.85"/>
    <n v="1000"/>
    <s v="DIVIDENDO"/>
    <x v="15"/>
    <n v="2.8500000000000001E-3"/>
  </r>
  <r>
    <x v="50"/>
    <x v="1"/>
    <d v="1996-07-25T00:00:00"/>
    <n v="5.0199999999999996"/>
    <n v="1000"/>
    <s v="DIVIDENDO"/>
    <x v="15"/>
    <n v="5.0199999999999993E-3"/>
  </r>
  <r>
    <x v="50"/>
    <x v="1"/>
    <d v="1997-01-14T00:00:00"/>
    <n v="7.35"/>
    <n v="1000"/>
    <s v="DIVIDENDO"/>
    <x v="16"/>
    <n v="7.3499999999999998E-3"/>
  </r>
  <r>
    <x v="50"/>
    <x v="1"/>
    <d v="1997-07-24T00:00:00"/>
    <n v="5.28"/>
    <n v="1000"/>
    <s v="DIVIDENDO"/>
    <x v="16"/>
    <n v="5.28E-3"/>
  </r>
  <r>
    <x v="50"/>
    <x v="1"/>
    <d v="1998-01-14T00:00:00"/>
    <n v="2.5499999999999998"/>
    <n v="1000"/>
    <s v="DIVIDENDO"/>
    <x v="17"/>
    <n v="2.5499999999999997E-3"/>
  </r>
  <r>
    <x v="50"/>
    <x v="1"/>
    <d v="1998-07-24T00:00:00"/>
    <n v="2.74"/>
    <n v="1000"/>
    <s v="JRS CAP PRÓPRIO"/>
    <x v="17"/>
    <n v="2.7400000000000002E-3"/>
  </r>
  <r>
    <x v="50"/>
    <x v="1"/>
    <d v="1999-01-26T00:00:00"/>
    <n v="2.74"/>
    <n v="1000"/>
    <s v="JRS CAP PRÓPRIO"/>
    <x v="8"/>
    <n v="2.7400000000000002E-3"/>
  </r>
  <r>
    <x v="50"/>
    <x v="1"/>
    <d v="2000-12-21T00:00:00"/>
    <n v="7.25"/>
    <n v="1000"/>
    <s v="JRS CAP PRÓPRIO"/>
    <x v="9"/>
    <n v="7.2500000000000004E-3"/>
  </r>
  <r>
    <x v="50"/>
    <x v="1"/>
    <d v="2001-12-26T00:00:00"/>
    <n v="13.53"/>
    <n v="1000"/>
    <s v="JRS CAP PRÓPRIO"/>
    <x v="10"/>
    <n v="1.3529999999999999E-2"/>
  </r>
  <r>
    <x v="50"/>
    <x v="1"/>
    <d v="2002-12-19T00:00:00"/>
    <n v="11.09"/>
    <n v="1000"/>
    <s v="JRS CAP PRÓPRIO"/>
    <x v="11"/>
    <n v="1.1089999999999999E-2"/>
  </r>
  <r>
    <x v="50"/>
    <x v="1"/>
    <d v="2003-12-17T00:00:00"/>
    <n v="3.55"/>
    <n v="1000"/>
    <s v="JRS CAP PRÓPRIO"/>
    <x v="7"/>
    <n v="3.5499999999999998E-3"/>
  </r>
  <r>
    <x v="50"/>
    <x v="1"/>
    <d v="2005-03-21T00:00:00"/>
    <n v="1.75"/>
    <n v="1000"/>
    <s v="DIVIDENDO"/>
    <x v="13"/>
    <n v="1.75E-3"/>
  </r>
  <r>
    <x v="50"/>
    <x v="1"/>
    <d v="2006-01-16T00:00:00"/>
    <n v="4.84"/>
    <n v="1000"/>
    <s v="DIVIDENDO"/>
    <x v="14"/>
    <n v="4.8399999999999997E-3"/>
  </r>
  <r>
    <x v="50"/>
    <x v="1"/>
    <d v="2007-02-01T00:00:00"/>
    <n v="14.48"/>
    <n v="1000"/>
    <s v="DIVIDENDO"/>
    <x v="0"/>
    <n v="1.448E-2"/>
  </r>
  <r>
    <x v="50"/>
    <x v="1"/>
    <d v="2007-04-11T00:00:00"/>
    <n v="94.92"/>
    <n v="1000"/>
    <s v="DIVIDENDO"/>
    <x v="0"/>
    <n v="9.4920000000000004E-2"/>
  </r>
  <r>
    <x v="50"/>
    <x v="1"/>
    <d v="2007-04-17T00:00:00"/>
    <n v="3.28"/>
    <n v="1000"/>
    <s v="DIVIDENDO"/>
    <x v="0"/>
    <n v="3.2799999999999999E-3"/>
  </r>
  <r>
    <x v="50"/>
    <x v="1"/>
    <d v="2007-12-03T00:00:00"/>
    <n v="1.8100000000000002E-2"/>
    <n v="1"/>
    <s v="DIVIDENDO"/>
    <x v="0"/>
    <n v="1.8100000000000002E-2"/>
  </r>
  <r>
    <x v="50"/>
    <x v="1"/>
    <d v="2008-01-18T00:00:00"/>
    <n v="4.4000000000000003E-3"/>
    <n v="1"/>
    <s v="DIVIDENDO"/>
    <x v="1"/>
    <n v="4.4000000000000003E-3"/>
  </r>
  <r>
    <x v="50"/>
    <x v="1"/>
    <d v="2008-10-22T00:00:00"/>
    <n v="2.0899999999999998E-2"/>
    <n v="1"/>
    <s v="DIVIDENDO"/>
    <x v="1"/>
    <n v="2.0899999999999998E-2"/>
  </r>
  <r>
    <x v="50"/>
    <x v="1"/>
    <d v="2008-10-23T00:00:00"/>
    <n v="4.3099999999999999E-2"/>
    <n v="1"/>
    <s v="DIVIDENDO"/>
    <x v="1"/>
    <n v="4.3099999999999999E-2"/>
  </r>
  <r>
    <x v="50"/>
    <x v="1"/>
    <d v="2008-10-23T00:00:00"/>
    <n v="8.5000000000000006E-3"/>
    <n v="1"/>
    <s v="JRS CAP PRÓPRIO"/>
    <x v="1"/>
    <n v="8.5000000000000006E-3"/>
  </r>
  <r>
    <x v="50"/>
    <x v="1"/>
    <d v="2008-12-08T00:00:00"/>
    <n v="1.3299999999999999E-2"/>
    <n v="1"/>
    <s v="DIVIDENDO"/>
    <x v="1"/>
    <n v="1.3299999999999999E-2"/>
  </r>
  <r>
    <x v="50"/>
    <x v="1"/>
    <d v="2008-12-08T00:00:00"/>
    <n v="2.9499999999999998E-2"/>
    <n v="1"/>
    <s v="DIVIDENDO"/>
    <x v="1"/>
    <n v="2.9499999999999998E-2"/>
  </r>
  <r>
    <x v="50"/>
    <x v="1"/>
    <d v="2009-11-24T00:00:00"/>
    <n v="8.6E-3"/>
    <n v="1"/>
    <s v="DIVIDENDO"/>
    <x v="2"/>
    <n v="8.6E-3"/>
  </r>
  <r>
    <x v="50"/>
    <x v="1"/>
    <d v="2009-11-24T00:00:00"/>
    <n v="6.9099999999999995E-2"/>
    <n v="1"/>
    <s v="DIVIDENDO"/>
    <x v="2"/>
    <n v="6.9099999999999995E-2"/>
  </r>
  <r>
    <x v="50"/>
    <x v="1"/>
    <d v="2009-11-24T00:00:00"/>
    <n v="1.06E-2"/>
    <n v="1"/>
    <s v="JRS CAP PRÓPRIO"/>
    <x v="2"/>
    <n v="1.06E-2"/>
  </r>
  <r>
    <x v="50"/>
    <x v="1"/>
    <d v="2010-10-26T00:00:00"/>
    <n v="5.28E-2"/>
    <n v="1"/>
    <s v="DIVIDENDO"/>
    <x v="3"/>
    <n v="5.28E-2"/>
  </r>
  <r>
    <x v="50"/>
    <x v="1"/>
    <d v="2010-10-26T00:00:00"/>
    <n v="4.5400000000000003E-2"/>
    <n v="1"/>
    <s v="DIVIDENDO"/>
    <x v="3"/>
    <n v="4.5400000000000003E-2"/>
  </r>
  <r>
    <x v="50"/>
    <x v="1"/>
    <d v="2011-12-05T00:00:00"/>
    <n v="3.9210000000000002E-2"/>
    <n v="1"/>
    <s v="DIVIDENDO"/>
    <x v="4"/>
    <n v="3.9210000000000002E-2"/>
  </r>
  <r>
    <x v="50"/>
    <x v="1"/>
    <d v="2012-10-30T00:00:00"/>
    <n v="4.1579999999999999E-2"/>
    <n v="1"/>
    <s v="DIVIDENDO"/>
    <x v="5"/>
    <n v="4.1579999999999999E-2"/>
  </r>
  <r>
    <x v="50"/>
    <x v="1"/>
    <d v="2012-10-30T00:00:00"/>
    <n v="6.3600000000000002E-3"/>
    <n v="1"/>
    <s v="JRS CAP PRÓPRIO"/>
    <x v="5"/>
    <n v="6.3600000000000002E-3"/>
  </r>
  <r>
    <x v="50"/>
    <x v="1"/>
    <d v="2013-10-25T00:00:00"/>
    <n v="8.6970000000000006E-2"/>
    <n v="1"/>
    <s v="DIVIDENDO"/>
    <x v="6"/>
    <n v="8.6970000000000006E-2"/>
  </r>
  <r>
    <x v="51"/>
    <x v="0"/>
    <d v="2013-04-04T00:00:00"/>
    <n v="87448.56"/>
    <n v="1"/>
    <s v="DIVIDENDO"/>
    <x v="6"/>
    <n v="87448.56"/>
  </r>
  <r>
    <x v="52"/>
    <x v="0"/>
    <d v="1998-04-22T00:00:00"/>
    <n v="9.2519639000000001E-2"/>
    <n v="1000"/>
    <s v="DIVIDENDO"/>
    <x v="17"/>
    <n v="9.2519638999999994E-5"/>
  </r>
  <r>
    <x v="52"/>
    <x v="0"/>
    <d v="1998-08-24T00:00:00"/>
    <n v="1.1107715000000001E-2"/>
    <n v="1000"/>
    <s v="DIVIDENDO"/>
    <x v="17"/>
    <n v="1.1107715000000001E-5"/>
  </r>
  <r>
    <x v="52"/>
    <x v="0"/>
    <d v="1999-04-30T00:00:00"/>
    <n v="6.4099999999999999E-3"/>
    <n v="1000"/>
    <s v="DIVIDENDO"/>
    <x v="8"/>
    <n v="6.4099999999999996E-6"/>
  </r>
  <r>
    <x v="52"/>
    <x v="0"/>
    <d v="1999-07-28T00:00:00"/>
    <n v="6.9640339999999995E-2"/>
    <n v="1000"/>
    <s v="DIVIDENDO"/>
    <x v="8"/>
    <n v="6.9640340000000001E-5"/>
  </r>
  <r>
    <x v="52"/>
    <x v="0"/>
    <d v="2000-04-19T00:00:00"/>
    <n v="4.6615401000000001E-2"/>
    <n v="1000"/>
    <s v="DIVIDENDO"/>
    <x v="9"/>
    <n v="4.6615401000000004E-5"/>
  </r>
  <r>
    <x v="52"/>
    <x v="0"/>
    <d v="2001-09-25T00:00:00"/>
    <n v="3.7378495999999997E-2"/>
    <n v="1000"/>
    <s v="DIVIDENDO"/>
    <x v="10"/>
    <n v="3.7378495999999997E-5"/>
  </r>
  <r>
    <x v="52"/>
    <x v="0"/>
    <d v="2002-03-21T00:00:00"/>
    <n v="0.175043"/>
    <n v="1000"/>
    <s v="JRS CAP PRÓPRIO"/>
    <x v="11"/>
    <n v="1.75043E-4"/>
  </r>
  <r>
    <x v="52"/>
    <x v="0"/>
    <d v="2002-04-26T00:00:00"/>
    <n v="2.5232850000000001E-3"/>
    <n v="1000"/>
    <s v="DIVIDENDO"/>
    <x v="11"/>
    <n v="2.5232850000000003E-6"/>
  </r>
  <r>
    <x v="52"/>
    <x v="0"/>
    <d v="2002-08-08T00:00:00"/>
    <n v="0.16157851400000001"/>
    <n v="1000"/>
    <s v="JRS CAP PRÓPRIO"/>
    <x v="11"/>
    <n v="1.6157851400000001E-4"/>
  </r>
  <r>
    <x v="52"/>
    <x v="0"/>
    <d v="2002-08-08T00:00:00"/>
    <n v="1.0233305999999999E-2"/>
    <n v="1000"/>
    <s v="DIVIDENDO"/>
    <x v="11"/>
    <n v="1.0233305999999999E-5"/>
  </r>
  <r>
    <x v="52"/>
    <x v="0"/>
    <d v="2003-05-26T00:00:00"/>
    <n v="1.4568996000000001E-2"/>
    <n v="1000"/>
    <s v="DIVIDENDO"/>
    <x v="7"/>
    <n v="1.4568996000000001E-5"/>
  </r>
  <r>
    <x v="52"/>
    <x v="0"/>
    <d v="2003-08-26T00:00:00"/>
    <n v="1.5969343E-2"/>
    <n v="1000"/>
    <s v="DIVIDENDO"/>
    <x v="7"/>
    <n v="1.5969343000000001E-5"/>
  </r>
  <r>
    <x v="52"/>
    <x v="0"/>
    <d v="2004-02-18T00:00:00"/>
    <n v="7.5403307000000003E-2"/>
    <n v="1000"/>
    <s v="JRS CAP PRÓPRIO"/>
    <x v="12"/>
    <n v="7.5403307000000003E-5"/>
  </r>
  <r>
    <x v="52"/>
    <x v="0"/>
    <d v="2004-07-30T00:00:00"/>
    <n v="2.6391156999999998E-2"/>
    <n v="1000"/>
    <s v="JRS CAP PRÓPRIO"/>
    <x v="12"/>
    <n v="2.6391156999999998E-5"/>
  </r>
  <r>
    <x v="52"/>
    <x v="0"/>
    <d v="2004-08-26T00:00:00"/>
    <n v="5.38595E-4"/>
    <n v="1000"/>
    <s v="DIVIDENDO"/>
    <x v="12"/>
    <n v="5.3859499999999999E-7"/>
  </r>
  <r>
    <x v="52"/>
    <x v="0"/>
    <d v="2005-02-18T00:00:00"/>
    <n v="8.6175208000000003E-2"/>
    <n v="1000"/>
    <s v="JRS CAP PRÓPRIO"/>
    <x v="13"/>
    <n v="8.6175208000000003E-5"/>
  </r>
  <r>
    <x v="52"/>
    <x v="0"/>
    <d v="2005-03-09T00:00:00"/>
    <n v="5.38595E-4"/>
    <n v="1000"/>
    <s v="DIVIDENDO"/>
    <x v="13"/>
    <n v="5.3859499999999999E-7"/>
  </r>
  <r>
    <x v="52"/>
    <x v="0"/>
    <d v="2005-07-28T00:00:00"/>
    <n v="1.1579793999999999E-2"/>
    <n v="1"/>
    <s v="JRS CAP PRÓPRIO"/>
    <x v="13"/>
    <n v="1.1579793999999999E-2"/>
  </r>
  <r>
    <x v="52"/>
    <x v="0"/>
    <d v="2006-02-24T00:00:00"/>
    <n v="0.138688225"/>
    <n v="1"/>
    <s v="JRS CAP PRÓPRIO"/>
    <x v="14"/>
    <n v="0.138688225"/>
  </r>
  <r>
    <x v="52"/>
    <x v="0"/>
    <d v="2006-03-16T00:00:00"/>
    <n v="5.3860000000000003E-5"/>
    <n v="1"/>
    <s v="DIVIDENDO"/>
    <x v="14"/>
    <n v="5.3860000000000003E-5"/>
  </r>
  <r>
    <x v="52"/>
    <x v="0"/>
    <d v="2006-06-30T00:00:00"/>
    <n v="0.16831095200000001"/>
    <n v="1"/>
    <s v="JRS CAP PRÓPRIO"/>
    <x v="14"/>
    <n v="0.16831095200000001"/>
  </r>
  <r>
    <x v="52"/>
    <x v="0"/>
    <d v="2006-08-11T00:00:00"/>
    <n v="2.5583265000000001E-2"/>
    <n v="1"/>
    <s v="JRS CAP PRÓPRIO"/>
    <x v="14"/>
    <n v="2.5583265000000001E-2"/>
  </r>
  <r>
    <x v="52"/>
    <x v="0"/>
    <d v="2007-08-30T00:00:00"/>
    <n v="0.26929752400000001"/>
    <n v="1"/>
    <s v="JRS CAP PRÓPRIO"/>
    <x v="0"/>
    <n v="0.26929752400000001"/>
  </r>
  <r>
    <x v="52"/>
    <x v="0"/>
    <d v="2007-08-30T00:00:00"/>
    <n v="0.23698182100000001"/>
    <n v="1"/>
    <s v="DIVIDENDO"/>
    <x v="0"/>
    <n v="0.23698182100000001"/>
  </r>
  <r>
    <x v="52"/>
    <x v="0"/>
    <d v="2008-01-16T00:00:00"/>
    <n v="0.21543801900000001"/>
    <n v="1"/>
    <s v="JRS CAP PRÓPRIO"/>
    <x v="1"/>
    <n v="0.21543801900000001"/>
  </r>
  <r>
    <x v="52"/>
    <x v="0"/>
    <d v="2008-02-28T00:00:00"/>
    <n v="0.40394628599999999"/>
    <n v="1"/>
    <s v="DIVIDENDO"/>
    <x v="1"/>
    <n v="0.40394628599999999"/>
  </r>
  <r>
    <x v="52"/>
    <x v="0"/>
    <d v="2008-07-29T00:00:00"/>
    <n v="0.29622727599999998"/>
    <n v="1"/>
    <s v="JRS CAP PRÓPRIO"/>
    <x v="1"/>
    <n v="0.29622727599999998"/>
  </r>
  <r>
    <x v="52"/>
    <x v="0"/>
    <d v="2008-07-29T00:00:00"/>
    <n v="0.438954964"/>
    <n v="1"/>
    <s v="DIVIDENDO"/>
    <x v="1"/>
    <n v="0.438954964"/>
  </r>
  <r>
    <x v="52"/>
    <x v="0"/>
    <d v="2009-01-30T00:00:00"/>
    <n v="0.228902895"/>
    <n v="1"/>
    <s v="JRS CAP PRÓPRIO"/>
    <x v="2"/>
    <n v="0.228902895"/>
  </r>
  <r>
    <x v="52"/>
    <x v="0"/>
    <d v="2009-03-26T00:00:00"/>
    <n v="2.6929752000000001E-2"/>
    <n v="1"/>
    <s v="DIVIDENDO"/>
    <x v="2"/>
    <n v="2.6929752000000001E-2"/>
  </r>
  <r>
    <x v="52"/>
    <x v="0"/>
    <d v="2009-07-31T00:00:00"/>
    <n v="0.36624463299999999"/>
    <n v="1"/>
    <s v="JRS CAP PRÓPRIO"/>
    <x v="2"/>
    <n v="0.36624463299999999"/>
  </r>
  <r>
    <x v="52"/>
    <x v="0"/>
    <d v="2009-07-31T00:00:00"/>
    <n v="8.5636613E-2"/>
    <n v="1"/>
    <s v="DIVIDENDO"/>
    <x v="2"/>
    <n v="8.5636613E-2"/>
  </r>
  <r>
    <x v="52"/>
    <x v="0"/>
    <d v="2010-01-29T00:00:00"/>
    <n v="0.343085046"/>
    <n v="1"/>
    <s v="JRS CAP PRÓPRIO"/>
    <x v="3"/>
    <n v="0.343085046"/>
  </r>
  <r>
    <x v="52"/>
    <x v="0"/>
    <d v="2010-01-29T00:00:00"/>
    <n v="0.400176121"/>
    <n v="1"/>
    <s v="DIVIDENDO"/>
    <x v="3"/>
    <n v="0.400176121"/>
  </r>
  <r>
    <x v="52"/>
    <x v="0"/>
    <d v="2010-04-06T00:00:00"/>
    <n v="1.496289E-3"/>
    <n v="1"/>
    <s v="DIVIDENDO"/>
    <x v="3"/>
    <n v="1.496289E-3"/>
  </r>
  <r>
    <x v="52"/>
    <x v="0"/>
    <d v="2010-08-10T00:00:00"/>
    <n v="0.17008831599999999"/>
    <n v="1"/>
    <s v="DIVIDENDO"/>
    <x v="3"/>
    <n v="0.17008831599999999"/>
  </r>
  <r>
    <x v="52"/>
    <x v="0"/>
    <d v="2010-08-10T00:00:00"/>
    <n v="0.46545384000000001"/>
    <n v="1"/>
    <s v="JRS CAP PRÓPRIO"/>
    <x v="3"/>
    <n v="0.46545384000000001"/>
  </r>
  <r>
    <x v="52"/>
    <x v="0"/>
    <d v="2011-01-28T00:00:00"/>
    <n v="0.46545384000000001"/>
    <n v="1"/>
    <s v="JRS CAP PRÓPRIO"/>
    <x v="4"/>
    <n v="0.46545384000000001"/>
  </r>
  <r>
    <x v="52"/>
    <x v="0"/>
    <d v="2011-02-28T00:00:00"/>
    <n v="7.8527158E-2"/>
    <n v="1"/>
    <s v="DIVIDENDO"/>
    <x v="4"/>
    <n v="7.8527158E-2"/>
  </r>
  <r>
    <x v="52"/>
    <x v="0"/>
    <d v="2011-07-28T00:00:00"/>
    <n v="0.58200580899999999"/>
    <n v="1"/>
    <s v="JRS CAP PRÓPRIO"/>
    <x v="4"/>
    <n v="0.58200580899999999"/>
  </r>
  <r>
    <x v="52"/>
    <x v="0"/>
    <d v="2011-07-28T00:00:00"/>
    <n v="8.5986699999999992E-3"/>
    <n v="1"/>
    <s v="DIVIDENDO"/>
    <x v="4"/>
    <n v="8.5986699999999992E-3"/>
  </r>
  <r>
    <x v="52"/>
    <x v="0"/>
    <d v="2012-07-26T00:00:00"/>
    <n v="0.62722086300000002"/>
    <n v="1"/>
    <s v="JRS CAP PRÓPRIO"/>
    <x v="5"/>
    <n v="0.62722086300000002"/>
  </r>
  <r>
    <x v="52"/>
    <x v="0"/>
    <d v="2012-08-13T00:00:00"/>
    <n v="0.108745653"/>
    <n v="1"/>
    <s v="DIVIDENDO"/>
    <x v="5"/>
    <n v="0.108745653"/>
  </r>
  <r>
    <x v="52"/>
    <x v="0"/>
    <d v="2013-01-28T00:00:00"/>
    <n v="0.57492328400000003"/>
    <n v="1"/>
    <s v="JRS CAP PRÓPRIO"/>
    <x v="6"/>
    <n v="0.57492328400000003"/>
  </r>
  <r>
    <x v="52"/>
    <x v="0"/>
    <d v="2013-02-28T00:00:00"/>
    <n v="6.9383999000000002E-2"/>
    <n v="1"/>
    <s v="DIVIDENDO"/>
    <x v="6"/>
    <n v="6.9383999000000002E-2"/>
  </r>
  <r>
    <x v="52"/>
    <x v="0"/>
    <d v="2013-07-24T00:00:00"/>
    <n v="0.63298383000000003"/>
    <n v="1"/>
    <s v="JRS CAP PRÓPRIO"/>
    <x v="6"/>
    <n v="0.63298383000000003"/>
  </r>
  <r>
    <x v="52"/>
    <x v="0"/>
    <d v="2013-08-13T00:00:00"/>
    <n v="9.1791634999999996E-2"/>
    <n v="1"/>
    <s v="DIVIDENDO"/>
    <x v="6"/>
    <n v="9.1791634999999996E-2"/>
  </r>
  <r>
    <x v="52"/>
    <x v="0"/>
    <d v="2014-01-29T00:00:00"/>
    <n v="0.32315702899999998"/>
    <n v="1"/>
    <s v="JRS CAP PRÓPRIO"/>
    <x v="18"/>
    <n v="0.32315702899999998"/>
  </r>
  <r>
    <x v="52"/>
    <x v="0"/>
    <d v="2014-02-26T00:00:00"/>
    <n v="3.5792658999999998E-2"/>
    <n v="1"/>
    <s v="DIVIDENDO"/>
    <x v="18"/>
    <n v="3.5792658999999998E-2"/>
  </r>
  <r>
    <x v="52"/>
    <x v="1"/>
    <d v="1998-04-22T00:00:00"/>
    <n v="0.101771603"/>
    <n v="1000"/>
    <s v="DIVIDENDO"/>
    <x v="17"/>
    <n v="1.01771603E-4"/>
  </r>
  <r>
    <x v="52"/>
    <x v="1"/>
    <d v="1998-08-24T00:00:00"/>
    <n v="1.2218486000000001E-2"/>
    <n v="1000"/>
    <s v="DIVIDENDO"/>
    <x v="17"/>
    <n v="1.2218486E-5"/>
  </r>
  <r>
    <x v="52"/>
    <x v="1"/>
    <d v="1999-04-30T00:00:00"/>
    <n v="7.0499999999999998E-3"/>
    <n v="1000"/>
    <s v="DIVIDENDO"/>
    <x v="8"/>
    <n v="7.0500000000000003E-6"/>
  </r>
  <r>
    <x v="52"/>
    <x v="1"/>
    <d v="1999-07-28T00:00:00"/>
    <n v="7.6604374000000003E-2"/>
    <n v="1000"/>
    <s v="DIVIDENDO"/>
    <x v="8"/>
    <n v="7.6604373999999997E-5"/>
  </r>
  <r>
    <x v="52"/>
    <x v="1"/>
    <d v="2000-04-19T00:00:00"/>
    <n v="5.1276941999999999E-2"/>
    <n v="1000"/>
    <s v="DIVIDENDO"/>
    <x v="9"/>
    <n v="5.1276941999999998E-5"/>
  </r>
  <r>
    <x v="52"/>
    <x v="1"/>
    <d v="2001-09-25T00:00:00"/>
    <n v="4.1116345999999998E-2"/>
    <n v="1000"/>
    <s v="DIVIDENDO"/>
    <x v="10"/>
    <n v="4.1116345999999997E-5"/>
  </r>
  <r>
    <x v="52"/>
    <x v="1"/>
    <d v="2002-03-21T00:00:00"/>
    <n v="0.192548"/>
    <n v="1000"/>
    <s v="JRS CAP PRÓPRIO"/>
    <x v="11"/>
    <n v="1.9254799999999999E-4"/>
  </r>
  <r>
    <x v="52"/>
    <x v="1"/>
    <d v="2002-04-26T00:00:00"/>
    <n v="2.7756130000000001E-3"/>
    <n v="1000"/>
    <s v="DIVIDENDO"/>
    <x v="11"/>
    <n v="2.7756130000000003E-6"/>
  </r>
  <r>
    <x v="52"/>
    <x v="1"/>
    <d v="2002-08-08T00:00:00"/>
    <n v="0.17773636600000001"/>
    <n v="1000"/>
    <s v="JRS CAP PRÓPRIO"/>
    <x v="11"/>
    <n v="1.7773636600000001E-4"/>
  </r>
  <r>
    <x v="52"/>
    <x v="1"/>
    <d v="2002-08-08T00:00:00"/>
    <n v="1.1256637E-2"/>
    <n v="1000"/>
    <s v="DIVIDENDO"/>
    <x v="11"/>
    <n v="1.1256636999999999E-5"/>
  </r>
  <r>
    <x v="52"/>
    <x v="1"/>
    <d v="2003-05-26T00:00:00"/>
    <n v="1.6025896000000001E-2"/>
    <n v="1000"/>
    <s v="DIVIDENDO"/>
    <x v="7"/>
    <n v="1.6025896000000001E-5"/>
  </r>
  <r>
    <x v="52"/>
    <x v="1"/>
    <d v="2003-08-26T00:00:00"/>
    <n v="1.7566277000000002E-2"/>
    <n v="1000"/>
    <s v="DIVIDENDO"/>
    <x v="7"/>
    <n v="1.7566277000000002E-5"/>
  </r>
  <r>
    <x v="52"/>
    <x v="1"/>
    <d v="2004-02-18T00:00:00"/>
    <n v="8.2943637000000001E-2"/>
    <n v="1000"/>
    <s v="JRS CAP PRÓPRIO"/>
    <x v="12"/>
    <n v="8.2943636999999998E-5"/>
  </r>
  <r>
    <x v="52"/>
    <x v="1"/>
    <d v="2004-07-30T00:00:00"/>
    <n v="2.9030272999999999E-2"/>
    <n v="1000"/>
    <s v="JRS CAP PRÓPRIO"/>
    <x v="12"/>
    <n v="2.9030272999999998E-5"/>
  </r>
  <r>
    <x v="52"/>
    <x v="1"/>
    <d v="2004-08-26T00:00:00"/>
    <n v="5.9245499999999998E-4"/>
    <n v="1000"/>
    <s v="DIVIDENDO"/>
    <x v="12"/>
    <n v="5.9245499999999997E-7"/>
  </r>
  <r>
    <x v="52"/>
    <x v="1"/>
    <d v="2005-02-18T00:00:00"/>
    <n v="9.4792728000000007E-2"/>
    <n v="1000"/>
    <s v="JRS CAP PRÓPRIO"/>
    <x v="13"/>
    <n v="9.4792728000000001E-5"/>
  </r>
  <r>
    <x v="52"/>
    <x v="1"/>
    <d v="2005-03-09T00:00:00"/>
    <n v="5.9245499999999998E-4"/>
    <n v="1000"/>
    <s v="DIVIDENDO"/>
    <x v="13"/>
    <n v="5.9245499999999997E-7"/>
  </r>
  <r>
    <x v="52"/>
    <x v="1"/>
    <d v="2005-07-28T00:00:00"/>
    <n v="1.2737773000000001E-2"/>
    <n v="1"/>
    <s v="JRS CAP PRÓPRIO"/>
    <x v="13"/>
    <n v="1.2737773000000001E-2"/>
  </r>
  <r>
    <x v="52"/>
    <x v="1"/>
    <d v="2006-02-24T00:00:00"/>
    <n v="0.152557047"/>
    <n v="1"/>
    <s v="JRS CAP PRÓPRIO"/>
    <x v="14"/>
    <n v="0.152557047"/>
  </r>
  <r>
    <x v="52"/>
    <x v="1"/>
    <d v="2006-03-16T00:00:00"/>
    <n v="5.9244999999999999E-5"/>
    <n v="1"/>
    <s v="DIVIDENDO"/>
    <x v="14"/>
    <n v="5.9244999999999999E-5"/>
  </r>
  <r>
    <x v="52"/>
    <x v="1"/>
    <d v="2006-06-30T00:00:00"/>
    <n v="0.185142048"/>
    <n v="1"/>
    <s v="JRS CAP PRÓPRIO"/>
    <x v="14"/>
    <n v="0.185142048"/>
  </r>
  <r>
    <x v="52"/>
    <x v="1"/>
    <d v="2006-08-11T00:00:00"/>
    <n v="2.8141591000000001E-2"/>
    <n v="1"/>
    <s v="JRS CAP PRÓPRIO"/>
    <x v="14"/>
    <n v="2.8141591000000001E-2"/>
  </r>
  <r>
    <x v="52"/>
    <x v="1"/>
    <d v="2007-08-30T00:00:00"/>
    <n v="0.29622727599999998"/>
    <n v="1"/>
    <s v="JRS CAP PRÓPRIO"/>
    <x v="0"/>
    <n v="0.29622727599999998"/>
  </r>
  <r>
    <x v="52"/>
    <x v="1"/>
    <d v="2007-08-30T00:00:00"/>
    <n v="0.26068003000000001"/>
    <n v="1"/>
    <s v="DIVIDENDO"/>
    <x v="0"/>
    <n v="0.26068003000000001"/>
  </r>
  <r>
    <x v="52"/>
    <x v="1"/>
    <d v="2008-01-16T00:00:00"/>
    <n v="0.23698182100000001"/>
    <n v="1"/>
    <s v="JRS CAP PRÓPRIO"/>
    <x v="1"/>
    <n v="0.23698182100000001"/>
  </r>
  <r>
    <x v="52"/>
    <x v="1"/>
    <d v="2008-02-28T00:00:00"/>
    <n v="0.444340915"/>
    <n v="1"/>
    <s v="DIVIDENDO"/>
    <x v="1"/>
    <n v="0.444340915"/>
  </r>
  <r>
    <x v="52"/>
    <x v="1"/>
    <d v="2008-07-29T00:00:00"/>
    <n v="0.32585000400000003"/>
    <n v="1"/>
    <s v="JRS CAP PRÓPRIO"/>
    <x v="1"/>
    <n v="0.32585000400000003"/>
  </r>
  <r>
    <x v="52"/>
    <x v="1"/>
    <d v="2008-07-29T00:00:00"/>
    <n v="0.48285045999999998"/>
    <n v="1"/>
    <s v="DIVIDENDO"/>
    <x v="1"/>
    <n v="0.48285045999999998"/>
  </r>
  <r>
    <x v="52"/>
    <x v="1"/>
    <d v="2009-01-30T00:00:00"/>
    <n v="0.25179318499999997"/>
    <n v="1"/>
    <s v="JRS CAP PRÓPRIO"/>
    <x v="2"/>
    <n v="0.25179318499999997"/>
  </r>
  <r>
    <x v="52"/>
    <x v="1"/>
    <d v="2009-03-27T00:00:00"/>
    <n v="2.9622728000000001E-2"/>
    <n v="1"/>
    <s v="DIVIDENDO"/>
    <x v="2"/>
    <n v="2.9622728000000001E-2"/>
  </r>
  <r>
    <x v="52"/>
    <x v="1"/>
    <d v="2009-07-31T00:00:00"/>
    <n v="0.40286909599999998"/>
    <n v="1"/>
    <s v="JRS CAP PRÓPRIO"/>
    <x v="2"/>
    <n v="0.40286909599999998"/>
  </r>
  <r>
    <x v="52"/>
    <x v="1"/>
    <d v="2009-07-31T00:00:00"/>
    <n v="9.4200274000000001E-2"/>
    <n v="1"/>
    <s v="DIVIDENDO"/>
    <x v="2"/>
    <n v="9.4200274000000001E-2"/>
  </r>
  <r>
    <x v="52"/>
    <x v="1"/>
    <d v="2010-01-29T00:00:00"/>
    <n v="0.37739355000000002"/>
    <n v="1"/>
    <s v="JRS CAP PRÓPRIO"/>
    <x v="3"/>
    <n v="0.37739355000000002"/>
  </r>
  <r>
    <x v="52"/>
    <x v="1"/>
    <d v="2010-01-29T00:00:00"/>
    <n v="0.44019373299999998"/>
    <n v="1"/>
    <s v="DIVIDENDO"/>
    <x v="3"/>
    <n v="0.44019373299999998"/>
  </r>
  <r>
    <x v="52"/>
    <x v="1"/>
    <d v="2010-04-06T00:00:00"/>
    <n v="1.6459179999999999E-3"/>
    <n v="1"/>
    <s v="DIVIDENDO"/>
    <x v="3"/>
    <n v="1.6459179999999999E-3"/>
  </r>
  <r>
    <x v="52"/>
    <x v="1"/>
    <d v="2010-08-10T00:00:00"/>
    <n v="0.18709714799999999"/>
    <n v="1"/>
    <s v="DIVIDENDO"/>
    <x v="3"/>
    <n v="0.18709714799999999"/>
  </r>
  <r>
    <x v="52"/>
    <x v="1"/>
    <d v="2010-08-10T00:00:00"/>
    <n v="0.51199922399999998"/>
    <n v="1"/>
    <s v="JRS CAP PRÓPRIO"/>
    <x v="3"/>
    <n v="0.51199922399999998"/>
  </r>
  <r>
    <x v="52"/>
    <x v="1"/>
    <d v="2011-01-28T00:00:00"/>
    <n v="0.51199922399999998"/>
    <n v="1"/>
    <s v="JRS CAP PRÓPRIO"/>
    <x v="4"/>
    <n v="0.51199922399999998"/>
  </r>
  <r>
    <x v="52"/>
    <x v="1"/>
    <d v="2011-02-28T00:00:00"/>
    <n v="8.6379873999999995E-2"/>
    <n v="1"/>
    <s v="DIVIDENDO"/>
    <x v="4"/>
    <n v="8.6379873999999995E-2"/>
  </r>
  <r>
    <x v="52"/>
    <x v="1"/>
    <d v="2011-07-28T00:00:00"/>
    <n v="0.64020639000000001"/>
    <n v="1"/>
    <s v="JRS CAP PRÓPRIO"/>
    <x v="4"/>
    <n v="0.64020639000000001"/>
  </r>
  <r>
    <x v="52"/>
    <x v="1"/>
    <d v="2011-07-28T00:00:00"/>
    <n v="9.4585369999999995E-3"/>
    <n v="1"/>
    <s v="DIVIDENDO"/>
    <x v="4"/>
    <n v="9.4585369999999995E-3"/>
  </r>
  <r>
    <x v="52"/>
    <x v="1"/>
    <d v="2012-07-26T00:00:00"/>
    <n v="0.68994294899999997"/>
    <n v="1"/>
    <s v="JRS CAP PRÓPRIO"/>
    <x v="5"/>
    <n v="0.68994294899999997"/>
  </r>
  <r>
    <x v="52"/>
    <x v="1"/>
    <d v="2012-08-13T00:00:00"/>
    <n v="0.119620218"/>
    <n v="1"/>
    <s v="DIVIDENDO"/>
    <x v="5"/>
    <n v="0.119620218"/>
  </r>
  <r>
    <x v="52"/>
    <x v="1"/>
    <d v="2013-01-28T00:00:00"/>
    <n v="0.63241561199999996"/>
    <n v="1"/>
    <s v="JRS CAP PRÓPRIO"/>
    <x v="6"/>
    <n v="0.63241561199999996"/>
  </r>
  <r>
    <x v="52"/>
    <x v="1"/>
    <d v="2013-02-28T00:00:00"/>
    <n v="7.6322398999999999E-2"/>
    <n v="1"/>
    <s v="DIVIDENDO"/>
    <x v="6"/>
    <n v="7.6322398999999999E-2"/>
  </r>
  <r>
    <x v="52"/>
    <x v="1"/>
    <d v="2013-07-24T00:00:00"/>
    <n v="0.69628221300000004"/>
    <n v="1"/>
    <s v="JRS CAP PRÓPRIO"/>
    <x v="6"/>
    <n v="0.69628221300000004"/>
  </r>
  <r>
    <x v="52"/>
    <x v="1"/>
    <d v="2013-08-13T00:00:00"/>
    <n v="0.100970798"/>
    <n v="1"/>
    <s v="DIVIDENDO"/>
    <x v="6"/>
    <n v="0.100970798"/>
  </r>
  <r>
    <x v="52"/>
    <x v="1"/>
    <d v="2014-01-29T00:00:00"/>
    <n v="0.35547273200000001"/>
    <n v="1"/>
    <s v="JRS CAP PRÓPRIO"/>
    <x v="18"/>
    <n v="0.35547273200000001"/>
  </r>
  <r>
    <x v="52"/>
    <x v="1"/>
    <d v="2014-02-26T00:00:00"/>
    <n v="3.9371925000000002E-2"/>
    <n v="1"/>
    <s v="DIVIDENDO"/>
    <x v="18"/>
    <n v="3.9371925000000002E-2"/>
  </r>
  <r>
    <x v="53"/>
    <x v="0"/>
    <d v="1997-08-14T00:00:00"/>
    <n v="1.7916999999999999E-2"/>
    <n v="1000"/>
    <s v="DIVIDENDO"/>
    <x v="16"/>
    <n v="1.7916999999999998E-5"/>
  </r>
  <r>
    <x v="53"/>
    <x v="0"/>
    <d v="1998-02-26T00:00:00"/>
    <n v="3.3889000000000002E-2"/>
    <n v="1000"/>
    <s v="DIVIDENDO"/>
    <x v="17"/>
    <n v="3.3889E-5"/>
  </r>
  <r>
    <x v="53"/>
    <x v="0"/>
    <d v="1998-07-17T00:00:00"/>
    <n v="3.3739999999999999E-2"/>
    <n v="1000"/>
    <s v="JRS CAP PRÓPRIO"/>
    <x v="17"/>
    <n v="3.3739999999999999E-5"/>
  </r>
  <r>
    <x v="53"/>
    <x v="0"/>
    <d v="1998-12-16T00:00:00"/>
    <n v="3.8109999999999998E-2"/>
    <n v="1000"/>
    <s v="JRS CAP PRÓPRIO"/>
    <x v="17"/>
    <n v="3.8109999999999999E-5"/>
  </r>
  <r>
    <x v="53"/>
    <x v="0"/>
    <d v="1999-06-23T00:00:00"/>
    <n v="3.3840000000000002E-2"/>
    <n v="1000"/>
    <s v="JRS CAP PRÓPRIO"/>
    <x v="8"/>
    <n v="3.3840000000000001E-5"/>
  </r>
  <r>
    <x v="53"/>
    <x v="0"/>
    <d v="1999-12-22T00:00:00"/>
    <n v="2.5062000000000001E-2"/>
    <n v="1000"/>
    <s v="JRS CAP PRÓPRIO"/>
    <x v="8"/>
    <n v="2.5062000000000002E-5"/>
  </r>
  <r>
    <x v="53"/>
    <x v="0"/>
    <d v="2000-02-23T00:00:00"/>
    <n v="2.8830000000000001E-3"/>
    <n v="1000"/>
    <s v="JRS CAP PRÓPRIO"/>
    <x v="9"/>
    <n v="2.8830000000000002E-6"/>
  </r>
  <r>
    <x v="53"/>
    <x v="0"/>
    <d v="2000-07-05T00:00:00"/>
    <n v="7.5270000000000004E-2"/>
    <n v="1"/>
    <s v="JRS CAP PRÓPRIO"/>
    <x v="9"/>
    <n v="7.5270000000000004E-2"/>
  </r>
  <r>
    <x v="53"/>
    <x v="0"/>
    <d v="2000-12-06T00:00:00"/>
    <n v="0.22803999999999999"/>
    <n v="1"/>
    <s v="JRS CAP PRÓPRIO"/>
    <x v="9"/>
    <n v="0.22803999999999999"/>
  </r>
  <r>
    <x v="53"/>
    <x v="0"/>
    <d v="2001-06-08T00:00:00"/>
    <n v="0.30331000000000002"/>
    <n v="1"/>
    <s v="JRS CAP PRÓPRIO"/>
    <x v="10"/>
    <n v="0.30331000000000002"/>
  </r>
  <r>
    <x v="53"/>
    <x v="0"/>
    <d v="2001-09-03T00:00:00"/>
    <n v="0.29611999999999999"/>
    <n v="1"/>
    <s v="JRS CAP PRÓPRIO"/>
    <x v="10"/>
    <n v="0.29611999999999999"/>
  </r>
  <r>
    <x v="53"/>
    <x v="0"/>
    <d v="2001-12-05T00:00:00"/>
    <n v="0.47900500000000001"/>
    <n v="1"/>
    <s v="JRS CAP PRÓPRIO"/>
    <x v="10"/>
    <n v="0.47900500000000001"/>
  </r>
  <r>
    <x v="53"/>
    <x v="0"/>
    <d v="2002-02-07T00:00:00"/>
    <n v="5.5583E-2"/>
    <n v="1"/>
    <s v="DIVIDENDO"/>
    <x v="11"/>
    <n v="5.5583E-2"/>
  </r>
  <r>
    <x v="53"/>
    <x v="0"/>
    <d v="2002-03-22T00:00:00"/>
    <n v="0.12132"/>
    <n v="1"/>
    <s v="JRS CAP PRÓPRIO"/>
    <x v="11"/>
    <n v="0.12132"/>
  </r>
  <r>
    <x v="53"/>
    <x v="0"/>
    <d v="2003-12-15T00:00:00"/>
    <n v="0.80883000000000005"/>
    <n v="1"/>
    <s v="JRS CAP PRÓPRIO"/>
    <x v="7"/>
    <n v="0.80883000000000005"/>
  </r>
  <r>
    <x v="53"/>
    <x v="0"/>
    <d v="2004-06-18T00:00:00"/>
    <n v="1.12337"/>
    <n v="1"/>
    <s v="JRS CAP PRÓPRIO"/>
    <x v="12"/>
    <n v="1.12337"/>
  </r>
  <r>
    <x v="53"/>
    <x v="0"/>
    <d v="2004-12-17T00:00:00"/>
    <n v="0.58426531000000004"/>
    <n v="1"/>
    <s v="JRS CAP PRÓPRIO"/>
    <x v="12"/>
    <n v="0.58426531000000004"/>
  </r>
  <r>
    <x v="53"/>
    <x v="0"/>
    <d v="2005-02-10T00:00:00"/>
    <n v="0.28490056000000002"/>
    <n v="1"/>
    <s v="DIVIDENDO"/>
    <x v="13"/>
    <n v="0.28490056000000002"/>
  </r>
  <r>
    <x v="53"/>
    <x v="0"/>
    <d v="2005-06-20T00:00:00"/>
    <n v="1.04473514"/>
    <n v="1"/>
    <s v="JRS CAP PRÓPRIO"/>
    <x v="13"/>
    <n v="1.04473514"/>
  </r>
  <r>
    <x v="53"/>
    <x v="0"/>
    <d v="2005-12-19T00:00:00"/>
    <n v="1.0851765"/>
    <n v="1"/>
    <s v="JRS CAP PRÓPRIO"/>
    <x v="13"/>
    <n v="1.0851765"/>
  </r>
  <r>
    <x v="53"/>
    <x v="0"/>
    <d v="2006-02-06T00:00:00"/>
    <n v="0.30306758"/>
    <n v="1"/>
    <s v="DIVIDENDO"/>
    <x v="14"/>
    <n v="0.30306758"/>
  </r>
  <r>
    <x v="53"/>
    <x v="0"/>
    <d v="2006-12-21T00:00:00"/>
    <n v="0.19030166000000001"/>
    <n v="1"/>
    <s v="JRS CAP PRÓPRIO"/>
    <x v="14"/>
    <n v="0.19030166000000001"/>
  </r>
  <r>
    <x v="53"/>
    <x v="0"/>
    <d v="2007-02-14T00:00:00"/>
    <n v="2.2207299999999999E-2"/>
    <n v="1"/>
    <s v="DIVIDENDO"/>
    <x v="0"/>
    <n v="2.2207299999999999E-2"/>
  </r>
  <r>
    <x v="53"/>
    <x v="0"/>
    <d v="2007-06-18T00:00:00"/>
    <n v="0.22654959999999999"/>
    <n v="1"/>
    <s v="JRS CAP PRÓPRIO"/>
    <x v="0"/>
    <n v="0.22654959999999999"/>
  </r>
  <r>
    <x v="53"/>
    <x v="0"/>
    <d v="2007-12-18T00:00:00"/>
    <n v="0.33795681"/>
    <n v="1"/>
    <s v="JRS CAP PRÓPRIO"/>
    <x v="0"/>
    <n v="0.33795681"/>
  </r>
  <r>
    <x v="53"/>
    <x v="0"/>
    <d v="2008-04-11T00:00:00"/>
    <n v="0.25"/>
    <n v="1"/>
    <s v="JRS CAP PRÓPRIO"/>
    <x v="1"/>
    <n v="0.25"/>
  </r>
  <r>
    <x v="53"/>
    <x v="0"/>
    <d v="2008-04-11T00:00:00"/>
    <n v="0.12"/>
    <n v="1"/>
    <s v="JRS CAP PRÓPRIO"/>
    <x v="1"/>
    <n v="0.12"/>
  </r>
  <r>
    <x v="53"/>
    <x v="0"/>
    <d v="2009-12-17T00:00:00"/>
    <n v="0.22998523000000001"/>
    <n v="1"/>
    <s v="JRS CAP PRÓPRIO"/>
    <x v="2"/>
    <n v="0.22998523000000001"/>
  </r>
  <r>
    <x v="53"/>
    <x v="0"/>
    <d v="2010-06-17T00:00:00"/>
    <n v="6.1136429999999999E-2"/>
    <n v="1"/>
    <s v="JRS CAP PRÓPRIO"/>
    <x v="3"/>
    <n v="6.1136429999999999E-2"/>
  </r>
  <r>
    <x v="53"/>
    <x v="0"/>
    <d v="2010-12-16T00:00:00"/>
    <n v="0.24010772"/>
    <n v="1"/>
    <s v="JRS CAP PRÓPRIO"/>
    <x v="3"/>
    <n v="0.24010772"/>
  </r>
  <r>
    <x v="53"/>
    <x v="0"/>
    <d v="2011-06-17T00:00:00"/>
    <n v="0.33591469000000002"/>
    <n v="1"/>
    <s v="JRS CAP PRÓPRIO"/>
    <x v="4"/>
    <n v="0.33591469000000002"/>
  </r>
  <r>
    <x v="53"/>
    <x v="0"/>
    <d v="2011-12-15T00:00:00"/>
    <n v="0.39080857000000002"/>
    <n v="1"/>
    <s v="JRS CAP PRÓPRIO"/>
    <x v="4"/>
    <n v="0.39080857000000002"/>
  </r>
  <r>
    <x v="53"/>
    <x v="0"/>
    <d v="2012-06-18T00:00:00"/>
    <n v="0.11501051"/>
    <n v="1"/>
    <s v="JRS CAP PRÓPRIO"/>
    <x v="5"/>
    <n v="0.11501051"/>
  </r>
  <r>
    <x v="53"/>
    <x v="0"/>
    <d v="2012-12-20T00:00:00"/>
    <n v="0.20084500999999999"/>
    <n v="1"/>
    <s v="JRS CAP PRÓPRIO"/>
    <x v="5"/>
    <n v="0.20084500999999999"/>
  </r>
  <r>
    <x v="53"/>
    <x v="0"/>
    <d v="2013-04-09T00:00:00"/>
    <n v="5.2050850000000003E-2"/>
    <n v="1"/>
    <s v="DIVIDENDO"/>
    <x v="6"/>
    <n v="5.2050850000000003E-2"/>
  </r>
  <r>
    <x v="53"/>
    <x v="0"/>
    <d v="2013-06-18T00:00:00"/>
    <n v="0.41225415999999998"/>
    <n v="1"/>
    <s v="JRS CAP PRÓPRIO"/>
    <x v="6"/>
    <n v="0.41225415999999998"/>
  </r>
  <r>
    <x v="53"/>
    <x v="0"/>
    <d v="2013-12-20T00:00:00"/>
    <n v="0.41922417000000001"/>
    <n v="1"/>
    <s v="JRS CAP PRÓPRIO"/>
    <x v="6"/>
    <n v="0.41922417000000001"/>
  </r>
  <r>
    <x v="53"/>
    <x v="1"/>
    <d v="1997-08-14T00:00:00"/>
    <n v="1.7916999999999999E-2"/>
    <n v="1000"/>
    <s v="DIVIDENDO"/>
    <x v="16"/>
    <n v="1.7916999999999998E-5"/>
  </r>
  <r>
    <x v="53"/>
    <x v="1"/>
    <d v="1998-02-26T00:00:00"/>
    <n v="3.3889000000000002E-2"/>
    <n v="1000"/>
    <s v="DIVIDENDO"/>
    <x v="17"/>
    <n v="3.3889E-5"/>
  </r>
  <r>
    <x v="53"/>
    <x v="1"/>
    <d v="1998-07-17T00:00:00"/>
    <n v="3.3739999999999999E-2"/>
    <n v="1000"/>
    <s v="JRS CAP PRÓPRIO"/>
    <x v="17"/>
    <n v="3.3739999999999999E-5"/>
  </r>
  <r>
    <x v="53"/>
    <x v="1"/>
    <d v="1998-12-16T00:00:00"/>
    <n v="3.8109999999999998E-2"/>
    <n v="1000"/>
    <s v="JRS CAP PRÓPRIO"/>
    <x v="17"/>
    <n v="3.8109999999999999E-5"/>
  </r>
  <r>
    <x v="53"/>
    <x v="1"/>
    <d v="1999-06-23T00:00:00"/>
    <n v="3.3840000000000002E-2"/>
    <n v="1000"/>
    <s v="JRS CAP PRÓPRIO"/>
    <x v="8"/>
    <n v="3.3840000000000001E-5"/>
  </r>
  <r>
    <x v="53"/>
    <x v="1"/>
    <d v="1999-12-22T00:00:00"/>
    <n v="2.5062000000000001E-2"/>
    <n v="1000"/>
    <s v="JRS CAP PRÓPRIO"/>
    <x v="8"/>
    <n v="2.5062000000000002E-5"/>
  </r>
  <r>
    <x v="53"/>
    <x v="1"/>
    <d v="2000-02-23T00:00:00"/>
    <n v="2.8830000000000001E-3"/>
    <n v="1000"/>
    <s v="JRS CAP PRÓPRIO"/>
    <x v="9"/>
    <n v="2.8830000000000002E-6"/>
  </r>
  <r>
    <x v="53"/>
    <x v="1"/>
    <d v="2000-07-05T00:00:00"/>
    <n v="7.5270000000000004E-2"/>
    <n v="1"/>
    <s v="JRS CAP PRÓPRIO"/>
    <x v="9"/>
    <n v="7.5270000000000004E-2"/>
  </r>
  <r>
    <x v="53"/>
    <x v="1"/>
    <d v="2000-12-06T00:00:00"/>
    <n v="0.22803999999999999"/>
    <n v="1"/>
    <s v="JRS CAP PRÓPRIO"/>
    <x v="9"/>
    <n v="0.22803999999999999"/>
  </r>
  <r>
    <x v="53"/>
    <x v="1"/>
    <d v="2001-06-08T00:00:00"/>
    <n v="0.30331000000000002"/>
    <n v="1"/>
    <s v="JRS CAP PRÓPRIO"/>
    <x v="10"/>
    <n v="0.30331000000000002"/>
  </r>
  <r>
    <x v="53"/>
    <x v="1"/>
    <d v="2001-09-03T00:00:00"/>
    <n v="0.29611999999999999"/>
    <n v="1"/>
    <s v="JRS CAP PRÓPRIO"/>
    <x v="10"/>
    <n v="0.29611999999999999"/>
  </r>
  <r>
    <x v="53"/>
    <x v="1"/>
    <d v="2001-12-05T00:00:00"/>
    <n v="0.47900500000000001"/>
    <n v="1"/>
    <s v="JRS CAP PRÓPRIO"/>
    <x v="10"/>
    <n v="0.47900500000000001"/>
  </r>
  <r>
    <x v="53"/>
    <x v="1"/>
    <d v="2002-02-07T00:00:00"/>
    <n v="5.5583E-2"/>
    <n v="1"/>
    <s v="DIVIDENDO"/>
    <x v="11"/>
    <n v="5.5583E-2"/>
  </r>
  <r>
    <x v="53"/>
    <x v="1"/>
    <d v="2002-03-22T00:00:00"/>
    <n v="0.12132"/>
    <n v="1"/>
    <s v="JRS CAP PRÓPRIO"/>
    <x v="11"/>
    <n v="0.12132"/>
  </r>
  <r>
    <x v="53"/>
    <x v="1"/>
    <d v="2003-12-15T00:00:00"/>
    <n v="0.80883000000000005"/>
    <n v="1"/>
    <s v="JRS CAP PRÓPRIO"/>
    <x v="7"/>
    <n v="0.80883000000000005"/>
  </r>
  <r>
    <x v="53"/>
    <x v="1"/>
    <d v="2004-06-18T00:00:00"/>
    <n v="1.12337"/>
    <n v="1"/>
    <s v="JRS CAP PRÓPRIO"/>
    <x v="12"/>
    <n v="1.12337"/>
  </r>
  <r>
    <x v="53"/>
    <x v="1"/>
    <d v="2004-12-17T00:00:00"/>
    <n v="0.58426531000000004"/>
    <n v="1"/>
    <s v="JRS CAP PRÓPRIO"/>
    <x v="12"/>
    <n v="0.58426531000000004"/>
  </r>
  <r>
    <x v="53"/>
    <x v="1"/>
    <d v="2005-02-10T00:00:00"/>
    <n v="0.28490056000000002"/>
    <n v="1"/>
    <s v="DIVIDENDO"/>
    <x v="13"/>
    <n v="0.28490056000000002"/>
  </r>
  <r>
    <x v="53"/>
    <x v="1"/>
    <d v="2005-06-20T00:00:00"/>
    <n v="1.04473514"/>
    <n v="1"/>
    <s v="JRS CAP PRÓPRIO"/>
    <x v="13"/>
    <n v="1.04473514"/>
  </r>
  <r>
    <x v="53"/>
    <x v="1"/>
    <d v="2005-12-19T00:00:00"/>
    <n v="1.0851765"/>
    <n v="1"/>
    <s v="JRS CAP PRÓPRIO"/>
    <x v="13"/>
    <n v="1.0851765"/>
  </r>
  <r>
    <x v="53"/>
    <x v="1"/>
    <d v="2006-02-06T00:00:00"/>
    <n v="0.30306758"/>
    <n v="1"/>
    <s v="DIVIDENDO"/>
    <x v="14"/>
    <n v="0.30306758"/>
  </r>
  <r>
    <x v="54"/>
    <x v="0"/>
    <d v="2007-04-26T00:00:00"/>
    <n v="3.9133544999999999E-2"/>
    <n v="1"/>
    <s v="DIVIDENDO"/>
    <x v="0"/>
    <n v="3.9133544999999999E-2"/>
  </r>
  <r>
    <x v="54"/>
    <x v="0"/>
    <d v="2008-04-09T00:00:00"/>
    <n v="0.19842787100000001"/>
    <n v="1"/>
    <s v="DIVIDENDO"/>
    <x v="1"/>
    <n v="0.19842787100000001"/>
  </r>
  <r>
    <x v="54"/>
    <x v="0"/>
    <d v="2009-04-30T00:00:00"/>
    <n v="6.9704837000000006E-2"/>
    <n v="1"/>
    <s v="DIVIDENDO"/>
    <x v="2"/>
    <n v="6.9704837000000006E-2"/>
  </r>
  <r>
    <x v="54"/>
    <x v="0"/>
    <d v="2010-04-30T00:00:00"/>
    <n v="0.11052379800000001"/>
    <n v="1"/>
    <s v="DIVIDENDO"/>
    <x v="3"/>
    <n v="0.11052379800000001"/>
  </r>
  <r>
    <x v="54"/>
    <x v="0"/>
    <d v="2011-04-29T00:00:00"/>
    <n v="0.24013089000000001"/>
    <n v="1"/>
    <s v="DIVIDENDO"/>
    <x v="4"/>
    <n v="0.24013089000000001"/>
  </r>
  <r>
    <x v="54"/>
    <x v="0"/>
    <d v="2012-04-17T00:00:00"/>
    <n v="0.21"/>
    <n v="1"/>
    <s v="DIVIDENDO"/>
    <x v="5"/>
    <n v="0.21"/>
  </r>
  <r>
    <x v="55"/>
    <x v="0"/>
    <d v="2012-08-09T00:00:00"/>
    <n v="6.8573378000000004E-2"/>
    <n v="1"/>
    <s v="DIVIDENDO"/>
    <x v="5"/>
    <n v="6.8573378000000004E-2"/>
  </r>
  <r>
    <x v="55"/>
    <x v="0"/>
    <d v="2012-08-09T00:00:00"/>
    <n v="8.3069023000000006E-2"/>
    <n v="1"/>
    <s v="JRS CAP PRÓPRIO"/>
    <x v="5"/>
    <n v="8.3069023000000006E-2"/>
  </r>
  <r>
    <x v="55"/>
    <x v="0"/>
    <d v="2012-12-19T00:00:00"/>
    <n v="8.1240887999999997E-2"/>
    <n v="1"/>
    <s v="JRS CAP PRÓPRIO"/>
    <x v="5"/>
    <n v="8.1240887999999997E-2"/>
  </r>
  <r>
    <x v="55"/>
    <x v="0"/>
    <d v="2013-02-19T00:00:00"/>
    <n v="7.0826465000000005E-2"/>
    <n v="1"/>
    <s v="DIVIDENDO"/>
    <x v="6"/>
    <n v="7.0826465000000005E-2"/>
  </r>
  <r>
    <x v="55"/>
    <x v="0"/>
    <d v="2013-08-06T00:00:00"/>
    <n v="2.2272013E-2"/>
    <n v="1"/>
    <s v="DIVIDENDO"/>
    <x v="6"/>
    <n v="2.2272013E-2"/>
  </r>
  <r>
    <x v="55"/>
    <x v="0"/>
    <d v="2013-08-06T00:00:00"/>
    <n v="9.3926035000000005E-2"/>
    <n v="1"/>
    <s v="JRS CAP PRÓPRIO"/>
    <x v="6"/>
    <n v="9.3926035000000005E-2"/>
  </r>
  <r>
    <x v="55"/>
    <x v="0"/>
    <d v="2013-12-17T00:00:00"/>
    <n v="9.0942501999999995E-2"/>
    <n v="1"/>
    <s v="JRS CAP PRÓPRIO"/>
    <x v="6"/>
    <n v="9.0942501999999995E-2"/>
  </r>
  <r>
    <x v="55"/>
    <x v="0"/>
    <d v="2014-02-18T00:00:00"/>
    <n v="4.8690782000000002E-2"/>
    <n v="1"/>
    <s v="DIVIDENDO"/>
    <x v="18"/>
    <n v="4.8690782000000002E-2"/>
  </r>
  <r>
    <x v="55"/>
    <x v="3"/>
    <d v="2012-08-09T00:00:00"/>
    <n v="6.8573378000000004E-2"/>
    <n v="1"/>
    <s v="DIVIDENDO"/>
    <x v="5"/>
    <n v="6.8573378000000004E-2"/>
  </r>
  <r>
    <x v="55"/>
    <x v="3"/>
    <d v="2012-08-09T00:00:00"/>
    <n v="8.3069023000000006E-2"/>
    <n v="1"/>
    <s v="JRS CAP PRÓPRIO"/>
    <x v="5"/>
    <n v="8.3069023000000006E-2"/>
  </r>
  <r>
    <x v="55"/>
    <x v="3"/>
    <d v="2012-12-19T00:00:00"/>
    <n v="8.1240887999999997E-2"/>
    <n v="1"/>
    <s v="JRS CAP PRÓPRIO"/>
    <x v="5"/>
    <n v="8.1240887999999997E-2"/>
  </r>
  <r>
    <x v="55"/>
    <x v="3"/>
    <d v="2013-02-19T00:00:00"/>
    <n v="7.0826465000000005E-2"/>
    <n v="1"/>
    <s v="DIVIDENDO"/>
    <x v="6"/>
    <n v="7.0826465000000005E-2"/>
  </r>
  <r>
    <x v="55"/>
    <x v="3"/>
    <d v="2013-08-06T00:00:00"/>
    <n v="2.2272013E-2"/>
    <n v="1"/>
    <s v="DIVIDENDO"/>
    <x v="6"/>
    <n v="2.2272013E-2"/>
  </r>
  <r>
    <x v="55"/>
    <x v="3"/>
    <d v="2013-08-06T00:00:00"/>
    <n v="9.3926035000000005E-2"/>
    <n v="1"/>
    <s v="JRS CAP PRÓPRIO"/>
    <x v="6"/>
    <n v="9.3926035000000005E-2"/>
  </r>
  <r>
    <x v="55"/>
    <x v="3"/>
    <d v="2013-12-17T00:00:00"/>
    <n v="9.0942501999999995E-2"/>
    <n v="1"/>
    <s v="JRS CAP PRÓPRIO"/>
    <x v="6"/>
    <n v="9.0942501999999995E-2"/>
  </r>
  <r>
    <x v="55"/>
    <x v="3"/>
    <d v="2014-02-18T00:00:00"/>
    <n v="4.8690782000000002E-2"/>
    <n v="1"/>
    <s v="DIVIDENDO"/>
    <x v="18"/>
    <n v="4.8690782000000002E-2"/>
  </r>
  <r>
    <x v="56"/>
    <x v="0"/>
    <d v="1996-04-30T00:00:00"/>
    <n v="39.433700000000002"/>
    <n v="1000"/>
    <s v="DIVIDENDO"/>
    <x v="15"/>
    <n v="3.9433700000000002E-2"/>
  </r>
  <r>
    <x v="56"/>
    <x v="0"/>
    <d v="1997-04-30T00:00:00"/>
    <n v="2.8005991000000001E-2"/>
    <n v="1"/>
    <s v="DIVIDENDO"/>
    <x v="16"/>
    <n v="2.8005991000000001E-2"/>
  </r>
  <r>
    <x v="56"/>
    <x v="0"/>
    <d v="1997-04-30T00:00:00"/>
    <n v="8.1994009000000007E-2"/>
    <n v="1"/>
    <s v="DIVIDENDO"/>
    <x v="16"/>
    <n v="8.1994009000000007E-2"/>
  </r>
  <r>
    <x v="56"/>
    <x v="0"/>
    <d v="1998-04-30T00:00:00"/>
    <n v="0.1376"/>
    <n v="1"/>
    <s v="DIVIDENDO"/>
    <x v="17"/>
    <n v="0.1376"/>
  </r>
  <r>
    <x v="56"/>
    <x v="0"/>
    <d v="1999-04-30T00:00:00"/>
    <n v="6.2534519999999996E-2"/>
    <n v="1"/>
    <s v="DIVIDENDO"/>
    <x v="8"/>
    <n v="6.2534519999999996E-2"/>
  </r>
  <r>
    <x v="56"/>
    <x v="0"/>
    <d v="2000-04-28T00:00:00"/>
    <n v="0.11945"/>
    <n v="1"/>
    <s v="DIVIDENDO"/>
    <x v="9"/>
    <n v="0.11945"/>
  </r>
  <r>
    <x v="56"/>
    <x v="0"/>
    <d v="2001-04-30T00:00:00"/>
    <n v="0.12509999999999999"/>
    <n v="1"/>
    <s v="DIVIDENDO"/>
    <x v="10"/>
    <n v="0.12509999999999999"/>
  </r>
  <r>
    <x v="56"/>
    <x v="0"/>
    <d v="2002-04-30T00:00:00"/>
    <n v="0.15087"/>
    <n v="1"/>
    <s v="DIVIDENDO"/>
    <x v="11"/>
    <n v="0.15087"/>
  </r>
  <r>
    <x v="56"/>
    <x v="0"/>
    <d v="2003-04-30T00:00:00"/>
    <n v="0.15744"/>
    <n v="1"/>
    <s v="DIVIDENDO"/>
    <x v="7"/>
    <n v="0.15744"/>
  </r>
  <r>
    <x v="56"/>
    <x v="0"/>
    <d v="2003-12-19T00:00:00"/>
    <n v="0.17"/>
    <n v="1"/>
    <s v="JRS CAP PRÓPRIO"/>
    <x v="7"/>
    <n v="0.17"/>
  </r>
  <r>
    <x v="56"/>
    <x v="0"/>
    <d v="2004-04-30T00:00:00"/>
    <n v="4.8520000000000001E-2"/>
    <n v="1"/>
    <s v="DIVIDENDO"/>
    <x v="12"/>
    <n v="4.8520000000000001E-2"/>
  </r>
  <r>
    <x v="56"/>
    <x v="0"/>
    <d v="2004-11-12T00:00:00"/>
    <n v="0.17849999999999999"/>
    <n v="1"/>
    <s v="JRS CAP PRÓPRIO"/>
    <x v="12"/>
    <n v="0.17849999999999999"/>
  </r>
  <r>
    <x v="56"/>
    <x v="0"/>
    <d v="2005-04-29T00:00:00"/>
    <n v="7.0650000000000004E-2"/>
    <n v="1"/>
    <s v="DIVIDENDO"/>
    <x v="13"/>
    <n v="7.0650000000000004E-2"/>
  </r>
  <r>
    <x v="56"/>
    <x v="0"/>
    <d v="2006-04-28T00:00:00"/>
    <n v="0.16928000000000001"/>
    <n v="1"/>
    <s v="DIVIDENDO"/>
    <x v="14"/>
    <n v="0.16928000000000001"/>
  </r>
  <r>
    <x v="56"/>
    <x v="0"/>
    <d v="2007-04-30T00:00:00"/>
    <n v="7.8380000000000005E-2"/>
    <n v="1"/>
    <s v="DIVIDENDO"/>
    <x v="0"/>
    <n v="7.8380000000000005E-2"/>
  </r>
  <r>
    <x v="56"/>
    <x v="0"/>
    <d v="2008-04-30T00:00:00"/>
    <n v="4.5310000000000003E-2"/>
    <n v="1"/>
    <s v="DIVIDENDO"/>
    <x v="1"/>
    <n v="4.5310000000000003E-2"/>
  </r>
  <r>
    <x v="56"/>
    <x v="0"/>
    <d v="2009-04-30T00:00:00"/>
    <n v="4.743E-2"/>
    <n v="1"/>
    <s v="DIVIDENDO"/>
    <x v="2"/>
    <n v="4.743E-2"/>
  </r>
  <r>
    <x v="56"/>
    <x v="0"/>
    <d v="2010-04-30T00:00:00"/>
    <n v="8.3030000000000007E-2"/>
    <n v="1"/>
    <s v="DIVIDENDO"/>
    <x v="3"/>
    <n v="8.3030000000000007E-2"/>
  </r>
  <r>
    <x v="56"/>
    <x v="0"/>
    <d v="2011-04-29T00:00:00"/>
    <n v="9.9110000000000004E-2"/>
    <n v="1"/>
    <s v="DIVIDENDO"/>
    <x v="4"/>
    <n v="9.9110000000000004E-2"/>
  </r>
  <r>
    <x v="56"/>
    <x v="0"/>
    <d v="2013-04-26T00:00:00"/>
    <n v="5.0590000000000003E-2"/>
    <n v="1"/>
    <s v="DIVIDENDO"/>
    <x v="6"/>
    <n v="5.0590000000000003E-2"/>
  </r>
  <r>
    <x v="56"/>
    <x v="0"/>
    <d v="2013-12-18T00:00:00"/>
    <n v="0.43813999999999997"/>
    <n v="1"/>
    <s v="JRS CAP PRÓPRIO"/>
    <x v="6"/>
    <n v="0.43813999999999997"/>
  </r>
  <r>
    <x v="56"/>
    <x v="1"/>
    <d v="1996-04-30T00:00:00"/>
    <n v="39.433700000000002"/>
    <n v="1000"/>
    <s v="DIVIDENDO"/>
    <x v="15"/>
    <n v="3.9433700000000002E-2"/>
  </r>
  <r>
    <x v="56"/>
    <x v="1"/>
    <d v="1997-04-30T00:00:00"/>
    <n v="4.3872621000000001E-2"/>
    <n v="1"/>
    <s v="DIVIDENDO"/>
    <x v="16"/>
    <n v="4.3872621000000001E-2"/>
  </r>
  <r>
    <x v="56"/>
    <x v="1"/>
    <d v="1997-04-30T00:00:00"/>
    <n v="0.12844711"/>
    <n v="1"/>
    <s v="DIVIDENDO"/>
    <x v="16"/>
    <n v="0.12844711"/>
  </r>
  <r>
    <x v="56"/>
    <x v="1"/>
    <d v="1998-04-30T00:00:00"/>
    <n v="0.15140000000000001"/>
    <n v="1"/>
    <s v="DIVIDENDO"/>
    <x v="17"/>
    <n v="0.15140000000000001"/>
  </r>
  <r>
    <x v="56"/>
    <x v="1"/>
    <d v="1999-04-30T00:00:00"/>
    <n v="6.8787979999999999E-2"/>
    <n v="1"/>
    <s v="DIVIDENDO"/>
    <x v="8"/>
    <n v="6.8787979999999999E-2"/>
  </r>
  <r>
    <x v="56"/>
    <x v="1"/>
    <d v="2000-04-28T00:00:00"/>
    <n v="0.13139999999999999"/>
    <n v="1"/>
    <s v="DIVIDENDO"/>
    <x v="9"/>
    <n v="0.13139999999999999"/>
  </r>
  <r>
    <x v="56"/>
    <x v="1"/>
    <d v="2001-04-30T00:00:00"/>
    <n v="0.13761000000000001"/>
    <n v="1"/>
    <s v="DIVIDENDO"/>
    <x v="10"/>
    <n v="0.13761000000000001"/>
  </r>
  <r>
    <x v="56"/>
    <x v="1"/>
    <d v="2002-04-30T00:00:00"/>
    <n v="0.16596"/>
    <n v="1"/>
    <s v="DIVIDENDO"/>
    <x v="11"/>
    <n v="0.16596"/>
  </r>
  <r>
    <x v="56"/>
    <x v="1"/>
    <d v="2003-04-30T00:00:00"/>
    <n v="0.17318"/>
    <n v="1"/>
    <s v="DIVIDENDO"/>
    <x v="7"/>
    <n v="0.17318"/>
  </r>
  <r>
    <x v="56"/>
    <x v="1"/>
    <d v="2003-12-19T00:00:00"/>
    <n v="0.187"/>
    <n v="1"/>
    <s v="JRS CAP PRÓPRIO"/>
    <x v="7"/>
    <n v="0.187"/>
  </r>
  <r>
    <x v="56"/>
    <x v="1"/>
    <d v="2004-04-30T00:00:00"/>
    <n v="5.3370000000000001E-2"/>
    <n v="1"/>
    <s v="DIVIDENDO"/>
    <x v="12"/>
    <n v="5.3370000000000001E-2"/>
  </r>
  <r>
    <x v="56"/>
    <x v="1"/>
    <d v="2004-11-12T00:00:00"/>
    <n v="0.19635"/>
    <n v="1"/>
    <s v="JRS CAP PRÓPRIO"/>
    <x v="12"/>
    <n v="0.19635"/>
  </r>
  <r>
    <x v="56"/>
    <x v="1"/>
    <d v="2005-04-29T00:00:00"/>
    <n v="7.7719999999999997E-2"/>
    <n v="1"/>
    <s v="DIVIDENDO"/>
    <x v="13"/>
    <n v="7.7719999999999997E-2"/>
  </r>
  <r>
    <x v="56"/>
    <x v="1"/>
    <d v="2006-04-28T00:00:00"/>
    <n v="0.18620999999999999"/>
    <n v="1"/>
    <s v="DIVIDENDO"/>
    <x v="14"/>
    <n v="0.18620999999999999"/>
  </r>
  <r>
    <x v="56"/>
    <x v="1"/>
    <d v="2007-04-30T00:00:00"/>
    <n v="8.6220000000000005E-2"/>
    <n v="1"/>
    <s v="DIVIDENDO"/>
    <x v="0"/>
    <n v="8.6220000000000005E-2"/>
  </r>
  <r>
    <x v="56"/>
    <x v="1"/>
    <d v="2008-04-30T00:00:00"/>
    <n v="4.9840000000000002E-2"/>
    <n v="1"/>
    <s v="DIVIDENDO"/>
    <x v="1"/>
    <n v="4.9840000000000002E-2"/>
  </r>
  <r>
    <x v="56"/>
    <x v="1"/>
    <d v="2009-04-30T00:00:00"/>
    <n v="5.2170000000000001E-2"/>
    <n v="1"/>
    <s v="DIVIDENDO"/>
    <x v="2"/>
    <n v="5.2170000000000001E-2"/>
  </r>
  <r>
    <x v="56"/>
    <x v="1"/>
    <d v="2010-04-30T00:00:00"/>
    <n v="9.1329999999999995E-2"/>
    <n v="1"/>
    <s v="DIVIDENDO"/>
    <x v="3"/>
    <n v="9.1329999999999995E-2"/>
  </r>
  <r>
    <x v="56"/>
    <x v="1"/>
    <d v="2011-04-29T00:00:00"/>
    <n v="0.10902000000000001"/>
    <n v="1"/>
    <s v="DIVIDENDO"/>
    <x v="4"/>
    <n v="0.10902000000000001"/>
  </r>
  <r>
    <x v="56"/>
    <x v="1"/>
    <d v="2013-04-26T00:00:00"/>
    <n v="5.5649999999999998E-2"/>
    <n v="1"/>
    <s v="DIVIDENDO"/>
    <x v="6"/>
    <n v="5.5649999999999998E-2"/>
  </r>
  <r>
    <x v="56"/>
    <x v="1"/>
    <d v="2013-12-18T00:00:00"/>
    <n v="0.48196"/>
    <n v="1"/>
    <s v="JRS CAP PRÓPRIO"/>
    <x v="6"/>
    <n v="0.48196"/>
  </r>
  <r>
    <x v="57"/>
    <x v="0"/>
    <d v="1996-04-12T00:00:00"/>
    <n v="22.16"/>
    <n v="1000"/>
    <s v="DIVIDENDO"/>
    <x v="15"/>
    <n v="2.2159999999999999E-2"/>
  </r>
  <r>
    <x v="57"/>
    <x v="0"/>
    <d v="1997-04-25T00:00:00"/>
    <n v="0.81"/>
    <n v="1000"/>
    <s v="DIVIDENDO"/>
    <x v="16"/>
    <n v="8.1000000000000006E-4"/>
  </r>
  <r>
    <x v="57"/>
    <x v="0"/>
    <d v="2012-04-30T00:00:00"/>
    <n v="4.3200000000000002E-2"/>
    <n v="1"/>
    <s v="DIVIDENDO"/>
    <x v="5"/>
    <n v="4.3200000000000002E-2"/>
  </r>
  <r>
    <x v="57"/>
    <x v="1"/>
    <d v="1996-04-12T00:00:00"/>
    <n v="22.16"/>
    <n v="1000"/>
    <s v="DIVIDENDO"/>
    <x v="15"/>
    <n v="2.2159999999999999E-2"/>
  </r>
  <r>
    <x v="57"/>
    <x v="1"/>
    <d v="1997-04-25T00:00:00"/>
    <n v="0.81"/>
    <n v="1000"/>
    <s v="DIVIDENDO"/>
    <x v="16"/>
    <n v="8.1000000000000006E-4"/>
  </r>
  <r>
    <x v="57"/>
    <x v="1"/>
    <d v="2012-04-30T00:00:00"/>
    <n v="4.3200000000000002E-2"/>
    <n v="1"/>
    <s v="DIVIDENDO"/>
    <x v="5"/>
    <n v="4.3200000000000002E-2"/>
  </r>
  <r>
    <x v="58"/>
    <x v="0"/>
    <d v="2008-04-25T00:00:00"/>
    <n v="2.1947999999999998E-3"/>
    <n v="1"/>
    <s v="DIVIDENDO"/>
    <x v="1"/>
    <n v="2.1947999999999998E-3"/>
  </r>
  <r>
    <x v="58"/>
    <x v="0"/>
    <d v="2009-04-29T00:00:00"/>
    <n v="6.7222999999999996E-3"/>
    <n v="1"/>
    <s v="DIVIDENDO"/>
    <x v="2"/>
    <n v="6.7222999999999996E-3"/>
  </r>
  <r>
    <x v="58"/>
    <x v="0"/>
    <d v="2010-04-29T00:00:00"/>
    <n v="1.1338000000000001E-2"/>
    <n v="1"/>
    <s v="DIVIDENDO"/>
    <x v="3"/>
    <n v="1.1338000000000001E-2"/>
  </r>
  <r>
    <x v="58"/>
    <x v="0"/>
    <d v="2012-03-19T00:00:00"/>
    <n v="3.2377399999999998E-3"/>
    <n v="1"/>
    <s v="DIVIDENDO"/>
    <x v="5"/>
    <n v="3.2377399999999998E-3"/>
  </r>
  <r>
    <x v="58"/>
    <x v="0"/>
    <d v="2013-03-18T00:00:00"/>
    <n v="7.6962999999999997E-3"/>
    <n v="1"/>
    <s v="DIVIDENDO"/>
    <x v="6"/>
    <n v="7.6962999999999997E-3"/>
  </r>
  <r>
    <x v="58"/>
    <x v="1"/>
    <d v="2008-04-25T00:00:00"/>
    <n v="2.4142999999999999E-3"/>
    <n v="1"/>
    <s v="DIVIDENDO"/>
    <x v="1"/>
    <n v="2.4142999999999999E-3"/>
  </r>
  <r>
    <x v="58"/>
    <x v="1"/>
    <d v="2009-04-29T00:00:00"/>
    <n v="7.3945299999999999E-3"/>
    <n v="1"/>
    <s v="DIVIDENDO"/>
    <x v="2"/>
    <n v="7.3945299999999999E-3"/>
  </r>
  <r>
    <x v="58"/>
    <x v="1"/>
    <d v="2010-04-29T00:00:00"/>
    <n v="1.24718E-2"/>
    <n v="1"/>
    <s v="DIVIDENDO"/>
    <x v="3"/>
    <n v="1.24718E-2"/>
  </r>
  <r>
    <x v="58"/>
    <x v="1"/>
    <d v="2012-03-19T00:00:00"/>
    <n v="3.5615199999999999E-3"/>
    <n v="1"/>
    <s v="DIVIDENDO"/>
    <x v="5"/>
    <n v="3.5615199999999999E-3"/>
  </r>
  <r>
    <x v="58"/>
    <x v="1"/>
    <d v="2013-03-18T00:00:00"/>
    <n v="8.46593E-3"/>
    <n v="1"/>
    <s v="DIVIDENDO"/>
    <x v="6"/>
    <n v="8.46593E-3"/>
  </r>
  <r>
    <x v="59"/>
    <x v="0"/>
    <d v="2003-04-10T00:00:00"/>
    <n v="0.35"/>
    <n v="1"/>
    <s v="DIVIDENDO"/>
    <x v="7"/>
    <n v="0.35"/>
  </r>
  <r>
    <x v="59"/>
    <x v="0"/>
    <d v="2004-03-18T00:00:00"/>
    <n v="0.59"/>
    <n v="1"/>
    <s v="DIVIDENDO"/>
    <x v="12"/>
    <n v="0.59"/>
  </r>
  <r>
    <x v="59"/>
    <x v="0"/>
    <d v="2004-08-09T00:00:00"/>
    <n v="1"/>
    <n v="1"/>
    <s v="DIVIDENDO"/>
    <x v="12"/>
    <n v="1"/>
  </r>
  <r>
    <x v="59"/>
    <x v="0"/>
    <d v="2005-03-31T00:00:00"/>
    <n v="1"/>
    <n v="1"/>
    <s v="DIVIDENDO"/>
    <x v="13"/>
    <n v="1"/>
  </r>
  <r>
    <x v="59"/>
    <x v="0"/>
    <d v="2005-09-01T00:00:00"/>
    <n v="2"/>
    <n v="1"/>
    <s v="DIVIDENDO"/>
    <x v="13"/>
    <n v="2"/>
  </r>
  <r>
    <x v="59"/>
    <x v="0"/>
    <d v="2006-03-29T00:00:00"/>
    <n v="0.25"/>
    <n v="1"/>
    <s v="DIVIDENDO"/>
    <x v="14"/>
    <n v="0.25"/>
  </r>
  <r>
    <x v="59"/>
    <x v="0"/>
    <d v="2006-08-10T00:00:00"/>
    <n v="0.63"/>
    <n v="1"/>
    <s v="DIVIDENDO"/>
    <x v="14"/>
    <n v="0.63"/>
  </r>
  <r>
    <x v="59"/>
    <x v="0"/>
    <d v="2007-03-29T00:00:00"/>
    <n v="0.5"/>
    <n v="1"/>
    <s v="DIVIDENDO"/>
    <x v="0"/>
    <n v="0.5"/>
  </r>
  <r>
    <x v="59"/>
    <x v="0"/>
    <d v="2007-08-09T00:00:00"/>
    <n v="0.82"/>
    <n v="1"/>
    <s v="DIVIDENDO"/>
    <x v="0"/>
    <n v="0.82"/>
  </r>
  <r>
    <x v="59"/>
    <x v="0"/>
    <d v="2008-03-27T00:00:00"/>
    <n v="0.5"/>
    <n v="1"/>
    <s v="DIVIDENDO"/>
    <x v="1"/>
    <n v="0.5"/>
  </r>
  <r>
    <x v="59"/>
    <x v="0"/>
    <d v="2008-08-11T00:00:00"/>
    <n v="1"/>
    <n v="1"/>
    <s v="DIVIDENDO"/>
    <x v="1"/>
    <n v="1"/>
  </r>
  <r>
    <x v="59"/>
    <x v="0"/>
    <d v="2009-04-15T00:00:00"/>
    <n v="0.25"/>
    <n v="1"/>
    <s v="DIVIDENDO"/>
    <x v="2"/>
    <n v="0.25"/>
  </r>
  <r>
    <x v="59"/>
    <x v="0"/>
    <d v="2009-04-15T00:00:00"/>
    <n v="0.1"/>
    <n v="1"/>
    <s v="DIVIDENDO"/>
    <x v="2"/>
    <n v="0.1"/>
  </r>
  <r>
    <x v="59"/>
    <x v="0"/>
    <d v="2009-08-12T00:00:00"/>
    <n v="1.1599999999999999"/>
    <n v="1"/>
    <s v="DIVIDENDO"/>
    <x v="2"/>
    <n v="1.1599999999999999"/>
  </r>
  <r>
    <x v="59"/>
    <x v="0"/>
    <d v="2010-04-28T00:00:00"/>
    <n v="0.23"/>
    <n v="1"/>
    <s v="DIVIDENDO"/>
    <x v="3"/>
    <n v="0.23"/>
  </r>
  <r>
    <x v="59"/>
    <x v="0"/>
    <d v="2010-09-17T00:00:00"/>
    <n v="1.7"/>
    <n v="1"/>
    <s v="DIVIDENDO"/>
    <x v="3"/>
    <n v="1.7"/>
  </r>
  <r>
    <x v="59"/>
    <x v="0"/>
    <d v="2011-04-19T00:00:00"/>
    <n v="0.22830900000000001"/>
    <n v="1"/>
    <s v="DIVIDENDO"/>
    <x v="4"/>
    <n v="0.22830900000000001"/>
  </r>
  <r>
    <x v="59"/>
    <x v="0"/>
    <d v="2011-08-29T00:00:00"/>
    <n v="1.59"/>
    <n v="1"/>
    <s v="DIVIDENDO"/>
    <x v="4"/>
    <n v="1.59"/>
  </r>
  <r>
    <x v="59"/>
    <x v="0"/>
    <d v="2012-04-13T00:00:00"/>
    <n v="5.7077328150000002E-2"/>
    <n v="1"/>
    <s v="DIVIDENDO"/>
    <x v="5"/>
    <n v="5.7077328150000002E-2"/>
  </r>
  <r>
    <x v="59"/>
    <x v="0"/>
    <d v="2012-09-27T00:00:00"/>
    <n v="0.54"/>
    <n v="1"/>
    <s v="DIVIDENDO"/>
    <x v="5"/>
    <n v="0.54"/>
  </r>
  <r>
    <x v="59"/>
    <x v="0"/>
    <d v="2013-04-18T00:00:00"/>
    <n v="5.7077328150000002E-2"/>
    <n v="1"/>
    <s v="DIVIDENDO"/>
    <x v="6"/>
    <n v="5.7077328150000002E-2"/>
  </r>
  <r>
    <x v="59"/>
    <x v="0"/>
    <d v="2013-09-26T00:00:00"/>
    <n v="0.68"/>
    <n v="1"/>
    <s v="DIVIDENDO"/>
    <x v="6"/>
    <n v="0.68"/>
  </r>
  <r>
    <x v="60"/>
    <x v="0"/>
    <d v="1996-04-30T00:00:00"/>
    <n v="0.114624722"/>
    <n v="1000"/>
    <s v="DIVIDENDO"/>
    <x v="15"/>
    <n v="1.1462472199999999E-4"/>
  </r>
  <r>
    <x v="60"/>
    <x v="0"/>
    <d v="1997-04-30T00:00:00"/>
    <n v="0.34015782999999999"/>
    <n v="1000"/>
    <s v="DIVIDENDO"/>
    <x v="16"/>
    <n v="3.4015782999999999E-4"/>
  </r>
  <r>
    <x v="60"/>
    <x v="0"/>
    <d v="1997-04-30T00:00:00"/>
    <n v="0.88760684999999995"/>
    <n v="1000"/>
    <s v="DIVIDENDO"/>
    <x v="16"/>
    <n v="8.8760684999999995E-4"/>
  </r>
  <r>
    <x v="60"/>
    <x v="0"/>
    <d v="1998-04-30T00:00:00"/>
    <n v="0.1172851"/>
    <n v="1000"/>
    <s v="DIVIDENDO"/>
    <x v="17"/>
    <n v="1.1728510000000001E-4"/>
  </r>
  <r>
    <x v="60"/>
    <x v="0"/>
    <d v="1998-04-30T00:00:00"/>
    <n v="0.98017929999999998"/>
    <n v="1000"/>
    <s v="DIVIDENDO"/>
    <x v="17"/>
    <n v="9.8017929999999996E-4"/>
  </r>
  <r>
    <x v="60"/>
    <x v="0"/>
    <d v="1999-05-21T00:00:00"/>
    <n v="0.74327022200000004"/>
    <n v="1000"/>
    <s v="DIVIDENDO"/>
    <x v="8"/>
    <n v="7.4327022200000007E-4"/>
  </r>
  <r>
    <x v="60"/>
    <x v="0"/>
    <d v="1999-05-21T00:00:00"/>
    <n v="4.6752192999999997E-2"/>
    <n v="1000"/>
    <s v="DIVIDENDO"/>
    <x v="8"/>
    <n v="4.6752192999999997E-5"/>
  </r>
  <r>
    <x v="60"/>
    <x v="0"/>
    <d v="1999-05-21T00:00:00"/>
    <n v="0.11758155300000001"/>
    <n v="1000"/>
    <s v="DIVIDENDO"/>
    <x v="8"/>
    <n v="1.1758155300000001E-4"/>
  </r>
  <r>
    <x v="60"/>
    <x v="0"/>
    <d v="2000-04-26T00:00:00"/>
    <n v="5.0317394000000001E-2"/>
    <n v="1000"/>
    <s v="DIVIDENDO"/>
    <x v="9"/>
    <n v="5.0317394000000004E-5"/>
  </r>
  <r>
    <x v="60"/>
    <x v="0"/>
    <d v="2000-04-26T00:00:00"/>
    <n v="2.0006949E-2"/>
    <n v="1000"/>
    <s v="DIVIDENDO"/>
    <x v="9"/>
    <n v="2.0006949000000001E-5"/>
  </r>
  <r>
    <x v="60"/>
    <x v="0"/>
    <d v="2000-04-26T00:00:00"/>
    <n v="0.22668750600000001"/>
    <n v="1000"/>
    <s v="DIVIDENDO"/>
    <x v="9"/>
    <n v="2.26687506E-4"/>
  </r>
  <r>
    <x v="60"/>
    <x v="0"/>
    <d v="2001-04-30T00:00:00"/>
    <n v="4.7632200999999999E-2"/>
    <n v="1000"/>
    <s v="DIVIDENDO"/>
    <x v="10"/>
    <n v="4.7632200999999997E-5"/>
  </r>
  <r>
    <x v="60"/>
    <x v="0"/>
    <d v="2001-04-30T00:00:00"/>
    <n v="1.8939278E-2"/>
    <n v="1000"/>
    <s v="DIVIDENDO"/>
    <x v="10"/>
    <n v="1.8939278E-5"/>
  </r>
  <r>
    <x v="60"/>
    <x v="0"/>
    <d v="2001-04-30T00:00:00"/>
    <n v="0.37193648499999998"/>
    <n v="1000"/>
    <s v="DIVIDENDO"/>
    <x v="10"/>
    <n v="3.7193648499999997E-4"/>
  </r>
  <r>
    <x v="60"/>
    <x v="0"/>
    <d v="2002-05-15T00:00:00"/>
    <n v="4.2443929999999998E-2"/>
    <n v="1000"/>
    <s v="DIVIDENDO"/>
    <x v="11"/>
    <n v="4.2443929999999997E-5"/>
  </r>
  <r>
    <x v="60"/>
    <x v="0"/>
    <d v="2002-05-15T00:00:00"/>
    <n v="1.687634E-2"/>
    <n v="1000"/>
    <s v="DIVIDENDO"/>
    <x v="11"/>
    <n v="1.6876339999999999E-5"/>
  </r>
  <r>
    <x v="60"/>
    <x v="0"/>
    <d v="2002-05-15T00:00:00"/>
    <n v="1.0913249469999999"/>
    <n v="1000"/>
    <s v="DIVIDENDO"/>
    <x v="11"/>
    <n v="1.091324947E-3"/>
  </r>
  <r>
    <x v="60"/>
    <x v="0"/>
    <d v="2010-04-30T00:00:00"/>
    <n v="0.45044200000000001"/>
    <n v="1"/>
    <s v="DIVIDENDO"/>
    <x v="3"/>
    <n v="0.45044200000000001"/>
  </r>
  <r>
    <x v="60"/>
    <x v="0"/>
    <d v="2013-04-30T00:00:00"/>
    <n v="2.4664000000000001"/>
    <n v="1"/>
    <s v="DIVIDENDO"/>
    <x v="6"/>
    <n v="2.4664000000000001"/>
  </r>
  <r>
    <x v="60"/>
    <x v="1"/>
    <d v="1996-04-30T00:00:00"/>
    <n v="6.5442619510000002"/>
    <n v="1000"/>
    <s v="DIVIDENDO"/>
    <x v="15"/>
    <n v="6.5442619510000001E-3"/>
  </r>
  <r>
    <x v="60"/>
    <x v="1"/>
    <d v="1997-04-30T00:00:00"/>
    <n v="6.81406635"/>
    <n v="1000"/>
    <s v="DIVIDENDO"/>
    <x v="16"/>
    <n v="6.81406635E-3"/>
  </r>
  <r>
    <x v="60"/>
    <x v="1"/>
    <d v="1998-04-30T00:00:00"/>
    <n v="6.593693"/>
    <n v="1000"/>
    <s v="DIVIDENDO"/>
    <x v="17"/>
    <n v="6.5936930000000003E-3"/>
  </r>
  <r>
    <x v="60"/>
    <x v="3"/>
    <d v="1999-05-21T00:00:00"/>
    <n v="5.6262950710000004"/>
    <n v="1000"/>
    <s v="DIVIDENDO"/>
    <x v="8"/>
    <n v="5.6262950710000001E-3"/>
  </r>
  <r>
    <x v="60"/>
    <x v="3"/>
    <d v="2000-04-26T00:00:00"/>
    <n v="6.0737663770000001"/>
    <n v="1000"/>
    <s v="DIVIDENDO"/>
    <x v="9"/>
    <n v="6.0737663770000002E-3"/>
  </r>
  <r>
    <x v="60"/>
    <x v="3"/>
    <d v="2001-04-30T00:00:00"/>
    <n v="6.5468163730000004"/>
    <n v="1000"/>
    <s v="DIVIDENDO"/>
    <x v="10"/>
    <n v="6.5468163730000003E-3"/>
  </r>
  <r>
    <x v="60"/>
    <x v="3"/>
    <d v="2002-05-15T00:00:00"/>
    <n v="7.2769870230000002"/>
    <n v="1000"/>
    <s v="DIVIDENDO"/>
    <x v="11"/>
    <n v="7.2769870229999999E-3"/>
  </r>
  <r>
    <x v="60"/>
    <x v="3"/>
    <d v="2010-04-30T00:00:00"/>
    <n v="3.7246969999999999"/>
    <n v="1"/>
    <s v="DIVIDENDO"/>
    <x v="3"/>
    <n v="3.7246969999999999"/>
  </r>
  <r>
    <x v="60"/>
    <x v="3"/>
    <d v="2013-04-30T00:00:00"/>
    <n v="4.5993199999999996"/>
    <n v="1"/>
    <s v="DIVIDENDO"/>
    <x v="6"/>
    <n v="4.5993199999999996"/>
  </r>
  <r>
    <x v="60"/>
    <x v="4"/>
    <d v="1999-05-21T00:00:00"/>
    <n v="1.1358988569999999"/>
    <n v="1000"/>
    <s v="DIVIDENDO"/>
    <x v="8"/>
    <n v="1.135898857E-3"/>
  </r>
  <r>
    <x v="60"/>
    <x v="4"/>
    <d v="2000-04-26T00:00:00"/>
    <n v="7.6897289999999993E-2"/>
    <n v="1000"/>
    <s v="DIVIDENDO"/>
    <x v="9"/>
    <n v="7.6897289999999999E-5"/>
  </r>
  <r>
    <x v="60"/>
    <x v="4"/>
    <d v="2000-04-26T00:00:00"/>
    <n v="3.0575519999999998E-2"/>
    <n v="1000"/>
    <s v="DIVIDENDO"/>
    <x v="9"/>
    <n v="3.057552E-5"/>
  </r>
  <r>
    <x v="60"/>
    <x v="4"/>
    <d v="2000-04-26T00:00:00"/>
    <n v="0.34643400499999999"/>
    <n v="1000"/>
    <s v="DIVIDENDO"/>
    <x v="9"/>
    <n v="3.4643400499999999E-4"/>
  </r>
  <r>
    <x v="60"/>
    <x v="4"/>
    <d v="2001-04-30T00:00:00"/>
    <n v="7.2793664999999994E-2"/>
    <n v="1000"/>
    <s v="DIVIDENDO"/>
    <x v="10"/>
    <n v="7.2793664999999991E-5"/>
  </r>
  <r>
    <x v="60"/>
    <x v="4"/>
    <d v="2001-04-30T00:00:00"/>
    <n v="2.8943856E-2"/>
    <n v="1000"/>
    <s v="DIVIDENDO"/>
    <x v="10"/>
    <n v="2.8943855999999999E-5"/>
  </r>
  <r>
    <x v="60"/>
    <x v="4"/>
    <d v="2001-04-30T00:00:00"/>
    <n v="0.56841000799999997"/>
    <n v="1000"/>
    <s v="DIVIDENDO"/>
    <x v="10"/>
    <n v="5.6841000799999996E-4"/>
  </r>
  <r>
    <x v="60"/>
    <x v="4"/>
    <d v="2002-05-15T00:00:00"/>
    <n v="6.4864709000000007E-2"/>
    <n v="1000"/>
    <s v="DIVIDENDO"/>
    <x v="11"/>
    <n v="6.4864709000000007E-5"/>
  </r>
  <r>
    <x v="60"/>
    <x v="4"/>
    <d v="2002-05-15T00:00:00"/>
    <n v="2.5791184000000002E-2"/>
    <n v="1000"/>
    <s v="DIVIDENDO"/>
    <x v="11"/>
    <n v="2.5791184000000001E-5"/>
  </r>
  <r>
    <x v="60"/>
    <x v="4"/>
    <d v="2002-05-15T00:00:00"/>
    <n v="1.6678116860000001"/>
    <n v="1000"/>
    <s v="DIVIDENDO"/>
    <x v="11"/>
    <n v="1.667811686E-3"/>
  </r>
  <r>
    <x v="60"/>
    <x v="4"/>
    <d v="2010-04-30T00:00:00"/>
    <n v="0.68838500000000002"/>
    <n v="1"/>
    <s v="DIVIDENDO"/>
    <x v="3"/>
    <n v="0.68838500000000002"/>
  </r>
  <r>
    <x v="60"/>
    <x v="4"/>
    <d v="2013-04-30T00:00:00"/>
    <n v="3.7692600000000001"/>
    <n v="1"/>
    <s v="DIVIDENDO"/>
    <x v="6"/>
    <n v="3.7692600000000001"/>
  </r>
  <r>
    <x v="61"/>
    <x v="0"/>
    <d v="1996-01-19T00:00:00"/>
    <n v="1"/>
    <n v="1000"/>
    <s v="DIVIDENDO"/>
    <x v="15"/>
    <n v="1E-3"/>
  </r>
  <r>
    <x v="61"/>
    <x v="0"/>
    <d v="1996-07-19T00:00:00"/>
    <n v="1"/>
    <n v="1000"/>
    <s v="DIVIDENDO"/>
    <x v="15"/>
    <n v="1E-3"/>
  </r>
  <r>
    <x v="61"/>
    <x v="0"/>
    <d v="1996-10-18T00:00:00"/>
    <n v="1"/>
    <n v="1000"/>
    <s v="DIVIDENDO"/>
    <x v="15"/>
    <n v="1E-3"/>
  </r>
  <r>
    <x v="61"/>
    <x v="0"/>
    <d v="1997-01-17T00:00:00"/>
    <n v="0.75"/>
    <n v="1000"/>
    <s v="DIVIDENDO"/>
    <x v="16"/>
    <n v="7.5000000000000002E-4"/>
  </r>
  <r>
    <x v="61"/>
    <x v="0"/>
    <d v="1997-01-17T00:00:00"/>
    <n v="0.75"/>
    <n v="1000"/>
    <s v="DIVIDENDO"/>
    <x v="16"/>
    <n v="7.5000000000000002E-4"/>
  </r>
  <r>
    <x v="61"/>
    <x v="0"/>
    <d v="1997-07-18T00:00:00"/>
    <n v="1.5"/>
    <n v="1000"/>
    <s v="DIVIDENDO"/>
    <x v="16"/>
    <n v="1.5E-3"/>
  </r>
  <r>
    <x v="61"/>
    <x v="0"/>
    <d v="1997-10-24T00:00:00"/>
    <n v="0.5"/>
    <n v="1000"/>
    <s v="DIVIDENDO"/>
    <x v="16"/>
    <n v="5.0000000000000001E-4"/>
  </r>
  <r>
    <x v="61"/>
    <x v="0"/>
    <d v="1998-01-23T00:00:00"/>
    <n v="0.67"/>
    <n v="1000"/>
    <s v="DIVIDENDO"/>
    <x v="17"/>
    <n v="6.7000000000000002E-4"/>
  </r>
  <r>
    <x v="61"/>
    <x v="0"/>
    <d v="1998-07-15T00:00:00"/>
    <n v="0.5"/>
    <n v="1000"/>
    <s v="DIVIDENDO"/>
    <x v="17"/>
    <n v="5.0000000000000001E-4"/>
  </r>
  <r>
    <x v="61"/>
    <x v="0"/>
    <d v="1999-06-25T00:00:00"/>
    <n v="1"/>
    <n v="1000"/>
    <s v="DIVIDENDO"/>
    <x v="8"/>
    <n v="1E-3"/>
  </r>
  <r>
    <x v="61"/>
    <x v="0"/>
    <d v="1999-10-22T00:00:00"/>
    <n v="0.6"/>
    <n v="1000"/>
    <s v="DIVIDENDO"/>
    <x v="8"/>
    <n v="5.9999999999999995E-4"/>
  </r>
  <r>
    <x v="61"/>
    <x v="0"/>
    <d v="2000-01-21T00:00:00"/>
    <n v="0.5"/>
    <n v="1000"/>
    <s v="DIVIDENDO"/>
    <x v="9"/>
    <n v="5.0000000000000001E-4"/>
  </r>
  <r>
    <x v="61"/>
    <x v="0"/>
    <d v="2000-01-21T00:00:00"/>
    <n v="0.5"/>
    <n v="1000"/>
    <s v="DIVIDENDO"/>
    <x v="9"/>
    <n v="5.0000000000000001E-4"/>
  </r>
  <r>
    <x v="61"/>
    <x v="0"/>
    <d v="2000-04-19T00:00:00"/>
    <n v="0.5"/>
    <n v="1000"/>
    <s v="DIVIDENDO"/>
    <x v="9"/>
    <n v="5.0000000000000001E-4"/>
  </r>
  <r>
    <x v="61"/>
    <x v="0"/>
    <d v="2000-07-21T00:00:00"/>
    <n v="1"/>
    <n v="1000"/>
    <s v="DIVIDENDO"/>
    <x v="9"/>
    <n v="1E-3"/>
  </r>
  <r>
    <x v="61"/>
    <x v="0"/>
    <d v="2000-10-19T00:00:00"/>
    <n v="1.2"/>
    <n v="1000"/>
    <s v="DIVIDENDO"/>
    <x v="9"/>
    <n v="1.1999999999999999E-3"/>
  </r>
  <r>
    <x v="61"/>
    <x v="0"/>
    <d v="2001-01-19T00:00:00"/>
    <n v="1"/>
    <n v="1000"/>
    <s v="DIVIDENDO"/>
    <x v="10"/>
    <n v="1E-3"/>
  </r>
  <r>
    <x v="61"/>
    <x v="0"/>
    <d v="2001-04-20T00:00:00"/>
    <n v="0.65"/>
    <n v="1000"/>
    <s v="DIVIDENDO"/>
    <x v="10"/>
    <n v="6.4999999999999997E-4"/>
  </r>
  <r>
    <x v="61"/>
    <x v="0"/>
    <d v="2001-07-20T00:00:00"/>
    <n v="0.7"/>
    <n v="1000"/>
    <s v="DIVIDENDO"/>
    <x v="10"/>
    <n v="6.9999999999999999E-4"/>
  </r>
  <r>
    <x v="61"/>
    <x v="0"/>
    <d v="2001-10-26T00:00:00"/>
    <n v="0.85"/>
    <n v="1000"/>
    <s v="DIVIDENDO"/>
    <x v="10"/>
    <n v="8.4999999999999995E-4"/>
  </r>
  <r>
    <x v="61"/>
    <x v="0"/>
    <d v="2002-01-18T00:00:00"/>
    <n v="1.2"/>
    <n v="1000"/>
    <s v="DIVIDENDO"/>
    <x v="11"/>
    <n v="1.1999999999999999E-3"/>
  </r>
  <r>
    <x v="61"/>
    <x v="0"/>
    <d v="2002-04-18T00:00:00"/>
    <n v="0.85"/>
    <n v="1000"/>
    <s v="DIVIDENDO"/>
    <x v="11"/>
    <n v="8.4999999999999995E-4"/>
  </r>
  <r>
    <x v="61"/>
    <x v="0"/>
    <d v="2002-07-19T00:00:00"/>
    <n v="0.55000000000000004"/>
    <n v="1000"/>
    <s v="DIVIDENDO"/>
    <x v="11"/>
    <n v="5.5000000000000003E-4"/>
  </r>
  <r>
    <x v="61"/>
    <x v="0"/>
    <d v="2002-10-23T00:00:00"/>
    <n v="0.75"/>
    <n v="1000"/>
    <s v="DIVIDENDO"/>
    <x v="11"/>
    <n v="7.5000000000000002E-4"/>
  </r>
  <r>
    <x v="61"/>
    <x v="0"/>
    <d v="2003-01-17T00:00:00"/>
    <n v="1.2"/>
    <n v="1000"/>
    <s v="DIVIDENDO"/>
    <x v="7"/>
    <n v="1.1999999999999999E-3"/>
  </r>
  <r>
    <x v="61"/>
    <x v="0"/>
    <d v="2003-04-25T00:00:00"/>
    <n v="0.5"/>
    <n v="1000"/>
    <s v="DIVIDENDO"/>
    <x v="7"/>
    <n v="5.0000000000000001E-4"/>
  </r>
  <r>
    <x v="61"/>
    <x v="0"/>
    <d v="2003-07-25T00:00:00"/>
    <n v="0.65"/>
    <n v="1000"/>
    <s v="DIVIDENDO"/>
    <x v="7"/>
    <n v="6.4999999999999997E-4"/>
  </r>
  <r>
    <x v="61"/>
    <x v="0"/>
    <d v="2003-10-24T00:00:00"/>
    <n v="1"/>
    <n v="1000"/>
    <s v="DIVIDENDO"/>
    <x v="7"/>
    <n v="1E-3"/>
  </r>
  <r>
    <x v="61"/>
    <x v="0"/>
    <d v="2004-01-26T00:00:00"/>
    <n v="1"/>
    <n v="1000"/>
    <s v="DIVIDENDO"/>
    <x v="12"/>
    <n v="1E-3"/>
  </r>
  <r>
    <x v="61"/>
    <x v="0"/>
    <d v="2004-04-22T00:00:00"/>
    <n v="0.5"/>
    <n v="1000"/>
    <s v="DIVIDENDO"/>
    <x v="12"/>
    <n v="5.0000000000000001E-4"/>
  </r>
  <r>
    <x v="61"/>
    <x v="0"/>
    <d v="2004-07-23T00:00:00"/>
    <n v="1"/>
    <n v="1000"/>
    <s v="DIVIDENDO"/>
    <x v="12"/>
    <n v="1E-3"/>
  </r>
  <r>
    <x v="61"/>
    <x v="0"/>
    <d v="2004-10-21T00:00:00"/>
    <n v="1.2"/>
    <n v="1000"/>
    <s v="DIVIDENDO"/>
    <x v="12"/>
    <n v="1.1999999999999999E-3"/>
  </r>
  <r>
    <x v="61"/>
    <x v="0"/>
    <d v="2005-01-21T00:00:00"/>
    <n v="1.4"/>
    <n v="1000"/>
    <s v="DIVIDENDO"/>
    <x v="13"/>
    <n v="1.4E-3"/>
  </r>
  <r>
    <x v="61"/>
    <x v="0"/>
    <d v="2005-04-29T00:00:00"/>
    <n v="1.18"/>
    <n v="1000"/>
    <s v="JRS CAP PRÓPRIO"/>
    <x v="13"/>
    <n v="1.1799999999999998E-3"/>
  </r>
  <r>
    <x v="61"/>
    <x v="0"/>
    <d v="2005-07-22T00:00:00"/>
    <n v="1.47"/>
    <n v="1000"/>
    <s v="JRS CAP PRÓPRIO"/>
    <x v="13"/>
    <n v="1.47E-3"/>
  </r>
  <r>
    <x v="61"/>
    <x v="0"/>
    <d v="2005-10-21T00:00:00"/>
    <n v="1.42"/>
    <n v="1000"/>
    <s v="JRS CAP PRÓPRIO"/>
    <x v="13"/>
    <n v="1.4199999999999998E-3"/>
  </r>
  <r>
    <x v="61"/>
    <x v="0"/>
    <d v="2006-01-20T00:00:00"/>
    <n v="0.65"/>
    <n v="1000"/>
    <s v="DIVIDENDO"/>
    <x v="14"/>
    <n v="6.4999999999999997E-4"/>
  </r>
  <r>
    <x v="61"/>
    <x v="0"/>
    <d v="2006-04-20T00:00:00"/>
    <n v="0.5"/>
    <n v="1000"/>
    <s v="DIVIDENDO"/>
    <x v="14"/>
    <n v="5.0000000000000001E-4"/>
  </r>
  <r>
    <x v="61"/>
    <x v="0"/>
    <d v="2008-11-19T00:00:00"/>
    <n v="0.59"/>
    <n v="1"/>
    <s v="JRS CAP PRÓPRIO"/>
    <x v="1"/>
    <n v="0.59"/>
  </r>
  <r>
    <x v="61"/>
    <x v="0"/>
    <d v="2008-12-19T00:00:00"/>
    <n v="1.24"/>
    <n v="1"/>
    <s v="JRS CAP PRÓPRIO"/>
    <x v="1"/>
    <n v="1.24"/>
  </r>
  <r>
    <x v="61"/>
    <x v="0"/>
    <d v="2009-04-24T00:00:00"/>
    <n v="0.1"/>
    <n v="1"/>
    <s v="DIVIDENDO"/>
    <x v="2"/>
    <n v="0.1"/>
  </r>
  <r>
    <x v="61"/>
    <x v="0"/>
    <d v="2010-01-29T00:00:00"/>
    <n v="0.5"/>
    <n v="1"/>
    <s v="DIVIDENDO"/>
    <x v="3"/>
    <n v="0.5"/>
  </r>
  <r>
    <x v="61"/>
    <x v="0"/>
    <d v="2010-01-29T00:00:00"/>
    <n v="0.5"/>
    <n v="1"/>
    <s v="DIVIDENDO"/>
    <x v="3"/>
    <n v="0.5"/>
  </r>
  <r>
    <x v="61"/>
    <x v="0"/>
    <d v="2010-08-20T00:00:00"/>
    <n v="1.1764699999999999"/>
    <n v="1"/>
    <s v="JRS CAP PRÓPRIO"/>
    <x v="3"/>
    <n v="1.1764699999999999"/>
  </r>
  <r>
    <x v="61"/>
    <x v="0"/>
    <d v="2011-01-21T00:00:00"/>
    <n v="0.5"/>
    <n v="1"/>
    <s v="DIVIDENDO"/>
    <x v="4"/>
    <n v="0.5"/>
  </r>
  <r>
    <x v="61"/>
    <x v="0"/>
    <d v="2011-01-21T00:00:00"/>
    <n v="0.5"/>
    <n v="1"/>
    <s v="DIVIDENDO"/>
    <x v="4"/>
    <n v="0.5"/>
  </r>
  <r>
    <x v="61"/>
    <x v="0"/>
    <d v="2011-08-19T00:00:00"/>
    <n v="0.42352941199999999"/>
    <n v="1"/>
    <s v="JRS CAP PRÓPRIO"/>
    <x v="4"/>
    <n v="0.42352941199999999"/>
  </r>
  <r>
    <x v="61"/>
    <x v="0"/>
    <d v="2012-02-24T00:00:00"/>
    <n v="0.18"/>
    <n v="1"/>
    <s v="DIVIDENDO"/>
    <x v="5"/>
    <n v="0.18"/>
  </r>
  <r>
    <x v="61"/>
    <x v="0"/>
    <d v="2012-12-04T00:00:00"/>
    <n v="0.3"/>
    <n v="1"/>
    <s v="DIVIDENDO"/>
    <x v="5"/>
    <n v="0.3"/>
  </r>
  <r>
    <x v="61"/>
    <x v="0"/>
    <d v="2013-02-01T00:00:00"/>
    <n v="0.3"/>
    <n v="1"/>
    <s v="DIVIDENDO"/>
    <x v="6"/>
    <n v="0.3"/>
  </r>
  <r>
    <x v="61"/>
    <x v="0"/>
    <d v="2013-10-25T00:00:00"/>
    <n v="0.4"/>
    <n v="1"/>
    <s v="DIVIDENDO"/>
    <x v="6"/>
    <n v="0.4"/>
  </r>
  <r>
    <x v="61"/>
    <x v="1"/>
    <d v="2003-01-17T00:00:00"/>
    <n v="1.2"/>
    <n v="1000"/>
    <s v="DIVIDENDO"/>
    <x v="7"/>
    <n v="1.1999999999999999E-3"/>
  </r>
  <r>
    <x v="61"/>
    <x v="1"/>
    <d v="2003-04-25T00:00:00"/>
    <n v="0.5"/>
    <n v="1000"/>
    <s v="DIVIDENDO"/>
    <x v="7"/>
    <n v="5.0000000000000001E-4"/>
  </r>
  <r>
    <x v="61"/>
    <x v="1"/>
    <d v="2003-07-25T00:00:00"/>
    <n v="0.65"/>
    <n v="1000"/>
    <s v="DIVIDENDO"/>
    <x v="7"/>
    <n v="6.4999999999999997E-4"/>
  </r>
  <r>
    <x v="61"/>
    <x v="1"/>
    <d v="2003-10-24T00:00:00"/>
    <n v="1"/>
    <n v="1000"/>
    <s v="DIVIDENDO"/>
    <x v="7"/>
    <n v="1E-3"/>
  </r>
  <r>
    <x v="61"/>
    <x v="1"/>
    <d v="2004-01-26T00:00:00"/>
    <n v="1"/>
    <n v="1000"/>
    <s v="DIVIDENDO"/>
    <x v="12"/>
    <n v="1E-3"/>
  </r>
  <r>
    <x v="61"/>
    <x v="1"/>
    <d v="2004-04-22T00:00:00"/>
    <n v="0.5"/>
    <n v="1000"/>
    <s v="DIVIDENDO"/>
    <x v="12"/>
    <n v="5.0000000000000001E-4"/>
  </r>
  <r>
    <x v="61"/>
    <x v="1"/>
    <d v="2004-07-23T00:00:00"/>
    <n v="1"/>
    <n v="1000"/>
    <s v="DIVIDENDO"/>
    <x v="12"/>
    <n v="1E-3"/>
  </r>
  <r>
    <x v="61"/>
    <x v="1"/>
    <d v="2004-10-21T00:00:00"/>
    <n v="1.2"/>
    <n v="1000"/>
    <s v="DIVIDENDO"/>
    <x v="12"/>
    <n v="1.1999999999999999E-3"/>
  </r>
  <r>
    <x v="61"/>
    <x v="1"/>
    <d v="2005-01-21T00:00:00"/>
    <n v="1.4"/>
    <n v="1000"/>
    <s v="DIVIDENDO"/>
    <x v="13"/>
    <n v="1.4E-3"/>
  </r>
  <r>
    <x v="61"/>
    <x v="1"/>
    <d v="2005-04-29T00:00:00"/>
    <n v="1.18"/>
    <n v="1000"/>
    <s v="JRS CAP PRÓPRIO"/>
    <x v="13"/>
    <n v="1.1799999999999998E-3"/>
  </r>
  <r>
    <x v="61"/>
    <x v="1"/>
    <d v="2005-07-22T00:00:00"/>
    <n v="1.47"/>
    <n v="1000"/>
    <s v="JRS CAP PRÓPRIO"/>
    <x v="13"/>
    <n v="1.47E-3"/>
  </r>
  <r>
    <x v="61"/>
    <x v="1"/>
    <d v="2005-10-21T00:00:00"/>
    <n v="1.42"/>
    <n v="1000"/>
    <s v="JRS CAP PRÓPRIO"/>
    <x v="13"/>
    <n v="1.4199999999999998E-3"/>
  </r>
  <r>
    <x v="61"/>
    <x v="1"/>
    <d v="2006-01-20T00:00:00"/>
    <n v="0.65"/>
    <n v="1000"/>
    <s v="DIVIDENDO"/>
    <x v="14"/>
    <n v="6.4999999999999997E-4"/>
  </r>
  <r>
    <x v="61"/>
    <x v="1"/>
    <d v="2006-04-20T00:00:00"/>
    <n v="0.5"/>
    <n v="1000"/>
    <s v="DIVIDENDO"/>
    <x v="14"/>
    <n v="5.0000000000000001E-4"/>
  </r>
  <r>
    <x v="61"/>
    <x v="1"/>
    <d v="2008-11-19T00:00:00"/>
    <n v="0.59"/>
    <n v="1"/>
    <s v="JRS CAP PRÓPRIO"/>
    <x v="1"/>
    <n v="0.59"/>
  </r>
  <r>
    <x v="61"/>
    <x v="1"/>
    <d v="2008-12-19T00:00:00"/>
    <n v="1.24"/>
    <n v="1"/>
    <s v="JRS CAP PRÓPRIO"/>
    <x v="1"/>
    <n v="1.24"/>
  </r>
  <r>
    <x v="61"/>
    <x v="1"/>
    <d v="2009-04-24T00:00:00"/>
    <n v="0.1"/>
    <n v="1"/>
    <s v="DIVIDENDO"/>
    <x v="2"/>
    <n v="0.1"/>
  </r>
  <r>
    <x v="61"/>
    <x v="1"/>
    <d v="2010-01-29T00:00:00"/>
    <n v="0.5"/>
    <n v="1"/>
    <s v="DIVIDENDO"/>
    <x v="3"/>
    <n v="0.5"/>
  </r>
  <r>
    <x v="61"/>
    <x v="1"/>
    <d v="2010-01-29T00:00:00"/>
    <n v="0.5"/>
    <n v="1"/>
    <s v="DIVIDENDO"/>
    <x v="3"/>
    <n v="0.5"/>
  </r>
  <r>
    <x v="61"/>
    <x v="1"/>
    <d v="2010-08-20T00:00:00"/>
    <n v="1.1764699999999999"/>
    <n v="1"/>
    <s v="JRS CAP PRÓPRIO"/>
    <x v="3"/>
    <n v="1.1764699999999999"/>
  </r>
  <r>
    <x v="61"/>
    <x v="1"/>
    <d v="2011-01-21T00:00:00"/>
    <n v="0.5"/>
    <n v="1"/>
    <s v="DIVIDENDO"/>
    <x v="4"/>
    <n v="0.5"/>
  </r>
  <r>
    <x v="61"/>
    <x v="1"/>
    <d v="2011-01-21T00:00:00"/>
    <n v="0.5"/>
    <n v="1"/>
    <s v="DIVIDENDO"/>
    <x v="4"/>
    <n v="0.5"/>
  </r>
  <r>
    <x v="61"/>
    <x v="1"/>
    <d v="2011-08-19T00:00:00"/>
    <n v="0.42352941199999999"/>
    <n v="1"/>
    <s v="JRS CAP PRÓPRIO"/>
    <x v="4"/>
    <n v="0.42352941199999999"/>
  </r>
  <r>
    <x v="61"/>
    <x v="1"/>
    <d v="2012-02-24T00:00:00"/>
    <n v="0.18"/>
    <n v="1"/>
    <s v="DIVIDENDO"/>
    <x v="5"/>
    <n v="0.18"/>
  </r>
  <r>
    <x v="61"/>
    <x v="1"/>
    <d v="2012-12-04T00:00:00"/>
    <n v="0.3"/>
    <n v="1"/>
    <s v="DIVIDENDO"/>
    <x v="5"/>
    <n v="0.3"/>
  </r>
  <r>
    <x v="61"/>
    <x v="1"/>
    <d v="2013-02-01T00:00:00"/>
    <n v="0.3"/>
    <n v="1"/>
    <s v="DIVIDENDO"/>
    <x v="6"/>
    <n v="0.3"/>
  </r>
  <r>
    <x v="61"/>
    <x v="1"/>
    <d v="2013-10-25T00:00:00"/>
    <n v="0.4"/>
    <n v="1"/>
    <s v="DIVIDENDO"/>
    <x v="6"/>
    <n v="0.4"/>
  </r>
  <r>
    <x v="61"/>
    <x v="3"/>
    <d v="1996-01-19T00:00:00"/>
    <n v="1"/>
    <n v="1000"/>
    <s v="DIVIDENDO"/>
    <x v="15"/>
    <n v="1E-3"/>
  </r>
  <r>
    <x v="61"/>
    <x v="3"/>
    <d v="1996-07-19T00:00:00"/>
    <n v="1"/>
    <n v="1000"/>
    <s v="DIVIDENDO"/>
    <x v="15"/>
    <n v="1E-3"/>
  </r>
  <r>
    <x v="61"/>
    <x v="3"/>
    <d v="1996-10-18T00:00:00"/>
    <n v="1"/>
    <n v="1000"/>
    <s v="DIVIDENDO"/>
    <x v="15"/>
    <n v="1E-3"/>
  </r>
  <r>
    <x v="61"/>
    <x v="3"/>
    <d v="1997-01-17T00:00:00"/>
    <n v="0.75"/>
    <n v="1000"/>
    <s v="DIVIDENDO"/>
    <x v="16"/>
    <n v="7.5000000000000002E-4"/>
  </r>
  <r>
    <x v="61"/>
    <x v="3"/>
    <d v="1997-01-17T00:00:00"/>
    <n v="0.75"/>
    <n v="1000"/>
    <s v="DIVIDENDO"/>
    <x v="16"/>
    <n v="7.5000000000000002E-4"/>
  </r>
  <r>
    <x v="61"/>
    <x v="3"/>
    <d v="1997-07-18T00:00:00"/>
    <n v="1.5"/>
    <n v="1000"/>
    <s v="DIVIDENDO"/>
    <x v="16"/>
    <n v="1.5E-3"/>
  </r>
  <r>
    <x v="61"/>
    <x v="3"/>
    <d v="1997-10-24T00:00:00"/>
    <n v="0.5"/>
    <n v="1000"/>
    <s v="DIVIDENDO"/>
    <x v="16"/>
    <n v="5.0000000000000001E-4"/>
  </r>
  <r>
    <x v="61"/>
    <x v="3"/>
    <d v="1998-01-23T00:00:00"/>
    <n v="0.67"/>
    <n v="1000"/>
    <s v="DIVIDENDO"/>
    <x v="17"/>
    <n v="6.7000000000000002E-4"/>
  </r>
  <r>
    <x v="61"/>
    <x v="3"/>
    <d v="1998-07-15T00:00:00"/>
    <n v="0.5"/>
    <n v="1000"/>
    <s v="DIVIDENDO"/>
    <x v="17"/>
    <n v="5.0000000000000001E-4"/>
  </r>
  <r>
    <x v="61"/>
    <x v="3"/>
    <d v="1999-06-25T00:00:00"/>
    <n v="1"/>
    <n v="1000"/>
    <s v="DIVIDENDO"/>
    <x v="8"/>
    <n v="1E-3"/>
  </r>
  <r>
    <x v="61"/>
    <x v="3"/>
    <d v="1999-10-22T00:00:00"/>
    <n v="0.6"/>
    <n v="1000"/>
    <s v="DIVIDENDO"/>
    <x v="8"/>
    <n v="5.9999999999999995E-4"/>
  </r>
  <r>
    <x v="61"/>
    <x v="3"/>
    <d v="2000-01-21T00:00:00"/>
    <n v="0.5"/>
    <n v="1000"/>
    <s v="DIVIDENDO"/>
    <x v="9"/>
    <n v="5.0000000000000001E-4"/>
  </r>
  <r>
    <x v="61"/>
    <x v="3"/>
    <d v="2000-01-21T00:00:00"/>
    <n v="0.5"/>
    <n v="1000"/>
    <s v="DIVIDENDO"/>
    <x v="9"/>
    <n v="5.0000000000000001E-4"/>
  </r>
  <r>
    <x v="61"/>
    <x v="3"/>
    <d v="2000-04-19T00:00:00"/>
    <n v="0.5"/>
    <n v="1000"/>
    <s v="DIVIDENDO"/>
    <x v="9"/>
    <n v="5.0000000000000001E-4"/>
  </r>
  <r>
    <x v="61"/>
    <x v="3"/>
    <d v="2000-07-21T00:00:00"/>
    <n v="1"/>
    <n v="1000"/>
    <s v="DIVIDENDO"/>
    <x v="9"/>
    <n v="1E-3"/>
  </r>
  <r>
    <x v="61"/>
    <x v="3"/>
    <d v="2000-10-19T00:00:00"/>
    <n v="1.2"/>
    <n v="1000"/>
    <s v="DIVIDENDO"/>
    <x v="9"/>
    <n v="1.1999999999999999E-3"/>
  </r>
  <r>
    <x v="61"/>
    <x v="3"/>
    <d v="2001-01-19T00:00:00"/>
    <n v="1"/>
    <n v="1000"/>
    <s v="DIVIDENDO"/>
    <x v="10"/>
    <n v="1E-3"/>
  </r>
  <r>
    <x v="61"/>
    <x v="3"/>
    <d v="2001-04-20T00:00:00"/>
    <n v="0.65"/>
    <n v="1000"/>
    <s v="DIVIDENDO"/>
    <x v="10"/>
    <n v="6.4999999999999997E-4"/>
  </r>
  <r>
    <x v="61"/>
    <x v="3"/>
    <d v="2001-07-20T00:00:00"/>
    <n v="0.7"/>
    <n v="1000"/>
    <s v="DIVIDENDO"/>
    <x v="10"/>
    <n v="6.9999999999999999E-4"/>
  </r>
  <r>
    <x v="61"/>
    <x v="3"/>
    <d v="2001-10-26T00:00:00"/>
    <n v="0.85"/>
    <n v="1000"/>
    <s v="DIVIDENDO"/>
    <x v="10"/>
    <n v="8.4999999999999995E-4"/>
  </r>
  <r>
    <x v="61"/>
    <x v="3"/>
    <d v="2002-01-18T00:00:00"/>
    <n v="1.2"/>
    <n v="1000"/>
    <s v="DIVIDENDO"/>
    <x v="11"/>
    <n v="1.1999999999999999E-3"/>
  </r>
  <r>
    <x v="61"/>
    <x v="3"/>
    <d v="2002-04-18T00:00:00"/>
    <n v="0.85"/>
    <n v="1000"/>
    <s v="DIVIDENDO"/>
    <x v="11"/>
    <n v="8.4999999999999995E-4"/>
  </r>
  <r>
    <x v="61"/>
    <x v="3"/>
    <d v="2002-07-19T00:00:00"/>
    <n v="0.55000000000000004"/>
    <n v="1000"/>
    <s v="DIVIDENDO"/>
    <x v="11"/>
    <n v="5.5000000000000003E-4"/>
  </r>
  <r>
    <x v="61"/>
    <x v="3"/>
    <d v="2002-10-23T00:00:00"/>
    <n v="0.75"/>
    <n v="1000"/>
    <s v="DIVIDENDO"/>
    <x v="11"/>
    <n v="7.5000000000000002E-4"/>
  </r>
  <r>
    <x v="61"/>
    <x v="4"/>
    <d v="1996-01-19T00:00:00"/>
    <n v="1"/>
    <n v="1000"/>
    <s v="DIVIDENDO"/>
    <x v="15"/>
    <n v="1E-3"/>
  </r>
  <r>
    <x v="61"/>
    <x v="4"/>
    <d v="1996-07-19T00:00:00"/>
    <n v="1"/>
    <n v="1000"/>
    <s v="DIVIDENDO"/>
    <x v="15"/>
    <n v="1E-3"/>
  </r>
  <r>
    <x v="61"/>
    <x v="4"/>
    <d v="1996-10-18T00:00:00"/>
    <n v="1"/>
    <n v="1000"/>
    <s v="DIVIDENDO"/>
    <x v="15"/>
    <n v="1E-3"/>
  </r>
  <r>
    <x v="61"/>
    <x v="4"/>
    <d v="1997-01-17T00:00:00"/>
    <n v="0.75"/>
    <n v="1000"/>
    <s v="DIVIDENDO"/>
    <x v="16"/>
    <n v="7.5000000000000002E-4"/>
  </r>
  <r>
    <x v="61"/>
    <x v="4"/>
    <d v="1997-01-17T00:00:00"/>
    <n v="0.75"/>
    <n v="1000"/>
    <s v="DIVIDENDO"/>
    <x v="16"/>
    <n v="7.5000000000000002E-4"/>
  </r>
  <r>
    <x v="61"/>
    <x v="4"/>
    <d v="1997-07-18T00:00:00"/>
    <n v="1.5"/>
    <n v="1000"/>
    <s v="DIVIDENDO"/>
    <x v="16"/>
    <n v="1.5E-3"/>
  </r>
  <r>
    <x v="61"/>
    <x v="4"/>
    <d v="1997-10-24T00:00:00"/>
    <n v="0.5"/>
    <n v="1000"/>
    <s v="DIVIDENDO"/>
    <x v="16"/>
    <n v="5.0000000000000001E-4"/>
  </r>
  <r>
    <x v="61"/>
    <x v="4"/>
    <d v="1998-01-23T00:00:00"/>
    <n v="0.67"/>
    <n v="1000"/>
    <s v="DIVIDENDO"/>
    <x v="17"/>
    <n v="6.7000000000000002E-4"/>
  </r>
  <r>
    <x v="61"/>
    <x v="4"/>
    <d v="1998-07-15T00:00:00"/>
    <n v="0.5"/>
    <n v="1000"/>
    <s v="DIVIDENDO"/>
    <x v="17"/>
    <n v="5.0000000000000001E-4"/>
  </r>
  <r>
    <x v="61"/>
    <x v="4"/>
    <d v="1999-06-25T00:00:00"/>
    <n v="1"/>
    <n v="1000"/>
    <s v="DIVIDENDO"/>
    <x v="8"/>
    <n v="1E-3"/>
  </r>
  <r>
    <x v="61"/>
    <x v="4"/>
    <d v="1999-10-22T00:00:00"/>
    <n v="0.6"/>
    <n v="1000"/>
    <s v="DIVIDENDO"/>
    <x v="8"/>
    <n v="5.9999999999999995E-4"/>
  </r>
  <r>
    <x v="61"/>
    <x v="4"/>
    <d v="2000-01-21T00:00:00"/>
    <n v="0.5"/>
    <n v="1000"/>
    <s v="DIVIDENDO"/>
    <x v="9"/>
    <n v="5.0000000000000001E-4"/>
  </r>
  <r>
    <x v="61"/>
    <x v="4"/>
    <d v="2000-01-21T00:00:00"/>
    <n v="0.5"/>
    <n v="1000"/>
    <s v="DIVIDENDO"/>
    <x v="9"/>
    <n v="5.0000000000000001E-4"/>
  </r>
  <r>
    <x v="61"/>
    <x v="4"/>
    <d v="2000-04-19T00:00:00"/>
    <n v="0.5"/>
    <n v="1000"/>
    <s v="DIVIDENDO"/>
    <x v="9"/>
    <n v="5.0000000000000001E-4"/>
  </r>
  <r>
    <x v="61"/>
    <x v="4"/>
    <d v="2000-07-21T00:00:00"/>
    <n v="1"/>
    <n v="1000"/>
    <s v="DIVIDENDO"/>
    <x v="9"/>
    <n v="1E-3"/>
  </r>
  <r>
    <x v="61"/>
    <x v="4"/>
    <d v="2000-10-19T00:00:00"/>
    <n v="1.2"/>
    <n v="1000"/>
    <s v="DIVIDENDO"/>
    <x v="9"/>
    <n v="1.1999999999999999E-3"/>
  </r>
  <r>
    <x v="61"/>
    <x v="4"/>
    <d v="2001-01-19T00:00:00"/>
    <n v="1"/>
    <n v="1000"/>
    <s v="DIVIDENDO"/>
    <x v="10"/>
    <n v="1E-3"/>
  </r>
  <r>
    <x v="61"/>
    <x v="4"/>
    <d v="2001-04-20T00:00:00"/>
    <n v="0.65"/>
    <n v="1000"/>
    <s v="DIVIDENDO"/>
    <x v="10"/>
    <n v="6.4999999999999997E-4"/>
  </r>
  <r>
    <x v="61"/>
    <x v="4"/>
    <d v="2001-07-20T00:00:00"/>
    <n v="0.7"/>
    <n v="1000"/>
    <s v="DIVIDENDO"/>
    <x v="10"/>
    <n v="6.9999999999999999E-4"/>
  </r>
  <r>
    <x v="61"/>
    <x v="4"/>
    <d v="2001-10-26T00:00:00"/>
    <n v="0.85"/>
    <n v="1000"/>
    <s v="DIVIDENDO"/>
    <x v="10"/>
    <n v="8.4999999999999995E-4"/>
  </r>
  <r>
    <x v="61"/>
    <x v="4"/>
    <d v="2002-01-18T00:00:00"/>
    <n v="1.2"/>
    <n v="1000"/>
    <s v="DIVIDENDO"/>
    <x v="11"/>
    <n v="1.1999999999999999E-3"/>
  </r>
  <r>
    <x v="61"/>
    <x v="4"/>
    <d v="2002-04-18T00:00:00"/>
    <n v="0.85"/>
    <n v="1000"/>
    <s v="DIVIDENDO"/>
    <x v="11"/>
    <n v="8.4999999999999995E-4"/>
  </r>
  <r>
    <x v="61"/>
    <x v="4"/>
    <d v="2002-07-19T00:00:00"/>
    <n v="0.55000000000000004"/>
    <n v="1000"/>
    <s v="DIVIDENDO"/>
    <x v="11"/>
    <n v="5.5000000000000003E-4"/>
  </r>
  <r>
    <x v="61"/>
    <x v="4"/>
    <d v="2002-10-23T00:00:00"/>
    <n v="0.75"/>
    <n v="1000"/>
    <s v="DIVIDENDO"/>
    <x v="11"/>
    <n v="7.5000000000000002E-4"/>
  </r>
  <r>
    <x v="62"/>
    <x v="0"/>
    <d v="2000-12-20T00:00:00"/>
    <n v="0.28133000000000002"/>
    <n v="1000"/>
    <s v="JRS CAP PRÓPRIO"/>
    <x v="9"/>
    <n v="2.8133000000000005E-4"/>
  </r>
  <r>
    <x v="62"/>
    <x v="0"/>
    <d v="2002-04-26T00:00:00"/>
    <n v="0.173232"/>
    <n v="1000"/>
    <s v="DIVIDENDO"/>
    <x v="11"/>
    <n v="1.73232E-4"/>
  </r>
  <r>
    <x v="62"/>
    <x v="0"/>
    <d v="2002-04-26T00:00:00"/>
    <n v="0.32638400000000001"/>
    <n v="1000"/>
    <s v="JRS CAP PRÓPRIO"/>
    <x v="11"/>
    <n v="3.2638399999999998E-4"/>
  </r>
  <r>
    <x v="62"/>
    <x v="0"/>
    <d v="2002-11-27T00:00:00"/>
    <n v="0.37678899999999999"/>
    <n v="1000"/>
    <s v="JRS CAP PRÓPRIO"/>
    <x v="11"/>
    <n v="3.7678899999999999E-4"/>
  </r>
  <r>
    <x v="62"/>
    <x v="0"/>
    <d v="2003-04-30T00:00:00"/>
    <n v="0.112926576"/>
    <n v="1000"/>
    <s v="DIVIDENDO"/>
    <x v="7"/>
    <n v="1.12926576E-4"/>
  </r>
  <r>
    <x v="62"/>
    <x v="0"/>
    <d v="2003-12-30T00:00:00"/>
    <n v="0.50609999999999999"/>
    <n v="1000"/>
    <s v="JRS CAP PRÓPRIO"/>
    <x v="7"/>
    <n v="5.061E-4"/>
  </r>
  <r>
    <x v="62"/>
    <x v="0"/>
    <d v="2004-04-29T00:00:00"/>
    <n v="3.2633333E-2"/>
    <n v="1000"/>
    <s v="DIVIDENDO"/>
    <x v="12"/>
    <n v="3.2633333000000002E-5"/>
  </r>
  <r>
    <x v="62"/>
    <x v="0"/>
    <d v="2004-04-29T00:00:00"/>
    <n v="3.2633332000000001E-2"/>
    <n v="1000"/>
    <s v="DIVIDENDO"/>
    <x v="12"/>
    <n v="3.2633331999999999E-5"/>
  </r>
  <r>
    <x v="62"/>
    <x v="0"/>
    <d v="2004-04-29T00:00:00"/>
    <n v="3.2633334E-2"/>
    <n v="1000"/>
    <s v="DIVIDENDO"/>
    <x v="12"/>
    <n v="3.2633333999999998E-5"/>
  </r>
  <r>
    <x v="62"/>
    <x v="0"/>
    <d v="2004-12-14T00:00:00"/>
    <n v="0.51349999999999996"/>
    <n v="1000"/>
    <s v="JRS CAP PRÓPRIO"/>
    <x v="12"/>
    <n v="5.1349999999999996E-4"/>
  </r>
  <r>
    <x v="62"/>
    <x v="0"/>
    <d v="2005-04-28T00:00:00"/>
    <n v="5.3800000000000001E-2"/>
    <n v="1000"/>
    <s v="DIVIDENDO"/>
    <x v="13"/>
    <n v="5.38E-5"/>
  </r>
  <r>
    <x v="62"/>
    <x v="0"/>
    <d v="2005-04-28T00:00:00"/>
    <n v="5.3699999999999998E-2"/>
    <n v="1000"/>
    <s v="DIVIDENDO"/>
    <x v="13"/>
    <n v="5.3699999999999997E-5"/>
  </r>
  <r>
    <x v="62"/>
    <x v="0"/>
    <d v="2005-04-28T00:00:00"/>
    <n v="5.3600000000000002E-2"/>
    <n v="1000"/>
    <s v="DIVIDENDO"/>
    <x v="13"/>
    <n v="5.3600000000000002E-5"/>
  </r>
  <r>
    <x v="62"/>
    <x v="0"/>
    <d v="2006-04-26T00:00:00"/>
    <n v="0.19436666665999999"/>
    <n v="1000"/>
    <s v="JRS CAP PRÓPRIO"/>
    <x v="14"/>
    <n v="1.9436666666000001E-4"/>
  </r>
  <r>
    <x v="62"/>
    <x v="0"/>
    <d v="2006-04-26T00:00:00"/>
    <n v="0.19436666665999999"/>
    <n v="1000"/>
    <s v="JRS CAP PRÓPRIO"/>
    <x v="14"/>
    <n v="1.9436666666000001E-4"/>
  </r>
  <r>
    <x v="62"/>
    <x v="0"/>
    <d v="2006-04-26T00:00:00"/>
    <n v="0.19436666665999999"/>
    <n v="1000"/>
    <s v="JRS CAP PRÓPRIO"/>
    <x v="14"/>
    <n v="1.9436666666000001E-4"/>
  </r>
  <r>
    <x v="62"/>
    <x v="0"/>
    <d v="2006-04-26T00:00:00"/>
    <n v="3.7933333329999999E-2"/>
    <n v="1000"/>
    <s v="DIVIDENDO"/>
    <x v="14"/>
    <n v="3.7933333329999999E-5"/>
  </r>
  <r>
    <x v="62"/>
    <x v="0"/>
    <d v="2006-04-26T00:00:00"/>
    <n v="3.7933333329999999E-2"/>
    <n v="1000"/>
    <s v="DIVIDENDO"/>
    <x v="14"/>
    <n v="3.7933333329999999E-5"/>
  </r>
  <r>
    <x v="62"/>
    <x v="0"/>
    <d v="2006-04-26T00:00:00"/>
    <n v="3.7933333329999999E-2"/>
    <n v="1000"/>
    <s v="DIVIDENDO"/>
    <x v="14"/>
    <n v="3.7933333329999999E-5"/>
  </r>
  <r>
    <x v="62"/>
    <x v="0"/>
    <d v="2006-12-14T00:00:00"/>
    <n v="0.1787536666"/>
    <n v="1000"/>
    <s v="JRS CAP PRÓPRIO"/>
    <x v="14"/>
    <n v="1.787536666E-4"/>
  </r>
  <r>
    <x v="62"/>
    <x v="0"/>
    <d v="2006-12-14T00:00:00"/>
    <n v="0.1787536666"/>
    <n v="1000"/>
    <s v="JRS CAP PRÓPRIO"/>
    <x v="14"/>
    <n v="1.787536666E-4"/>
  </r>
  <r>
    <x v="62"/>
    <x v="0"/>
    <d v="2006-12-14T00:00:00"/>
    <n v="0.1787536666"/>
    <n v="1000"/>
    <s v="JRS CAP PRÓPRIO"/>
    <x v="14"/>
    <n v="1.787536666E-4"/>
  </r>
  <r>
    <x v="62"/>
    <x v="0"/>
    <d v="2007-04-20T00:00:00"/>
    <n v="3.3700000000000001E-2"/>
    <n v="1000"/>
    <s v="DIVIDENDO"/>
    <x v="0"/>
    <n v="3.3699999999999999E-5"/>
  </r>
  <r>
    <x v="62"/>
    <x v="0"/>
    <d v="2007-04-20T00:00:00"/>
    <n v="3.3700000000000001E-2"/>
    <n v="1000"/>
    <s v="DIVIDENDO"/>
    <x v="0"/>
    <n v="3.3699999999999999E-5"/>
  </r>
  <r>
    <x v="62"/>
    <x v="0"/>
    <d v="2007-04-20T00:00:00"/>
    <n v="3.3700000000000001E-2"/>
    <n v="1000"/>
    <s v="DIVIDENDO"/>
    <x v="0"/>
    <n v="3.3699999999999999E-5"/>
  </r>
  <r>
    <x v="62"/>
    <x v="0"/>
    <d v="2007-12-13T00:00:00"/>
    <n v="0.16089999999999999"/>
    <n v="1000"/>
    <s v="JRS CAP PRÓPRIO"/>
    <x v="0"/>
    <n v="1.6089999999999998E-4"/>
  </r>
  <r>
    <x v="62"/>
    <x v="0"/>
    <d v="2007-12-13T00:00:00"/>
    <n v="0.16089999999999999"/>
    <n v="1000"/>
    <s v="JRS CAP PRÓPRIO"/>
    <x v="0"/>
    <n v="1.6089999999999998E-4"/>
  </r>
  <r>
    <x v="62"/>
    <x v="0"/>
    <d v="2007-12-13T00:00:00"/>
    <n v="0.16089999999999999"/>
    <n v="1000"/>
    <s v="JRS CAP PRÓPRIO"/>
    <x v="0"/>
    <n v="1.6089999999999998E-4"/>
  </r>
  <r>
    <x v="62"/>
    <x v="0"/>
    <d v="2008-04-30T00:00:00"/>
    <n v="0.59189999999999998"/>
    <n v="1000"/>
    <s v="DIVIDENDO"/>
    <x v="1"/>
    <n v="5.9190000000000002E-4"/>
  </r>
  <r>
    <x v="62"/>
    <x v="0"/>
    <d v="2008-12-29T00:00:00"/>
    <n v="0.5534"/>
    <n v="1000"/>
    <s v="JRS CAP PRÓPRIO"/>
    <x v="1"/>
    <n v="5.5340000000000001E-4"/>
  </r>
  <r>
    <x v="62"/>
    <x v="0"/>
    <d v="2009-04-28T00:00:00"/>
    <n v="0.59750000000000003"/>
    <n v="1000"/>
    <s v="DIVIDENDO"/>
    <x v="2"/>
    <n v="5.9750000000000005E-4"/>
  </r>
  <r>
    <x v="62"/>
    <x v="0"/>
    <d v="2009-12-28T00:00:00"/>
    <n v="0.62639999999999996"/>
    <n v="1000"/>
    <s v="JRS CAP PRÓPRIO"/>
    <x v="2"/>
    <n v="6.2639999999999994E-4"/>
  </r>
  <r>
    <x v="62"/>
    <x v="0"/>
    <d v="2010-04-26T00:00:00"/>
    <n v="1.4473"/>
    <n v="1000"/>
    <s v="DIVIDENDO"/>
    <x v="3"/>
    <n v="1.4473000000000001E-3"/>
  </r>
  <r>
    <x v="62"/>
    <x v="0"/>
    <d v="2010-12-22T00:00:00"/>
    <n v="0.75119999999999998"/>
    <n v="1000"/>
    <s v="JRS CAP PRÓPRIO"/>
    <x v="3"/>
    <n v="7.5119999999999994E-4"/>
  </r>
  <r>
    <x v="62"/>
    <x v="0"/>
    <d v="2011-04-29T00:00:00"/>
    <n v="0.8639"/>
    <n v="1000"/>
    <s v="DIVIDENDO"/>
    <x v="4"/>
    <n v="8.6390000000000002E-4"/>
  </r>
  <r>
    <x v="62"/>
    <x v="0"/>
    <d v="2011-12-20T00:00:00"/>
    <n v="0.81969999999999998"/>
    <n v="1000"/>
    <s v="JRS CAP PRÓPRIO"/>
    <x v="4"/>
    <n v="8.1970000000000003E-4"/>
  </r>
  <r>
    <x v="62"/>
    <x v="0"/>
    <d v="2012-04-27T00:00:00"/>
    <n v="3.7845"/>
    <n v="1000"/>
    <s v="DIVIDENDO"/>
    <x v="5"/>
    <n v="3.7845000000000001E-3"/>
  </r>
  <r>
    <x v="62"/>
    <x v="0"/>
    <d v="2012-12-11T00:00:00"/>
    <n v="0.79948574100000003"/>
    <n v="1000"/>
    <s v="JRS CAP PRÓPRIO"/>
    <x v="5"/>
    <n v="7.9948574100000003E-4"/>
  </r>
  <r>
    <x v="62"/>
    <x v="0"/>
    <d v="2013-04-29T00:00:00"/>
    <n v="1.9497"/>
    <n v="1000"/>
    <s v="DIVIDENDO"/>
    <x v="6"/>
    <n v="1.9497E-3"/>
  </r>
  <r>
    <x v="62"/>
    <x v="0"/>
    <d v="2013-04-29T00:00:00"/>
    <n v="2.7490999999999999"/>
    <n v="1000"/>
    <s v="DIVIDENDO"/>
    <x v="6"/>
    <n v="2.7491E-3"/>
  </r>
  <r>
    <x v="62"/>
    <x v="0"/>
    <d v="2013-12-13T00:00:00"/>
    <n v="0.69989999999999997"/>
    <n v="1000"/>
    <s v="JRS CAP PRÓPRIO"/>
    <x v="6"/>
    <n v="6.9989999999999994E-4"/>
  </r>
  <r>
    <x v="63"/>
    <x v="0"/>
    <d v="1997-04-30T00:00:00"/>
    <n v="2.906634E-3"/>
    <n v="1"/>
    <s v="DIVIDENDO"/>
    <x v="16"/>
    <n v="2.906634E-3"/>
  </r>
  <r>
    <x v="63"/>
    <x v="0"/>
    <d v="1997-04-30T00:00:00"/>
    <n v="1.6242385000000002E-2"/>
    <n v="1"/>
    <s v="JRS CAP PRÓPRIO"/>
    <x v="16"/>
    <n v="1.6242385000000002E-2"/>
  </r>
  <r>
    <x v="63"/>
    <x v="0"/>
    <d v="1998-04-30T00:00:00"/>
    <n v="1.5399999999999999E-3"/>
    <n v="1"/>
    <s v="DIVIDENDO"/>
    <x v="17"/>
    <n v="1.5399999999999999E-3"/>
  </r>
  <r>
    <x v="63"/>
    <x v="0"/>
    <d v="1998-04-30T00:00:00"/>
    <n v="1.325E-2"/>
    <n v="1"/>
    <s v="JRS CAP PRÓPRIO"/>
    <x v="17"/>
    <n v="1.325E-2"/>
  </r>
  <r>
    <x v="63"/>
    <x v="0"/>
    <d v="2000-04-28T00:00:00"/>
    <n v="4.616E-4"/>
    <n v="1"/>
    <s v="DIVIDENDO"/>
    <x v="9"/>
    <n v="4.616E-4"/>
  </r>
  <r>
    <x v="63"/>
    <x v="0"/>
    <d v="2001-04-27T00:00:00"/>
    <n v="1.2407099999999999E-3"/>
    <n v="1"/>
    <s v="DIVIDENDO"/>
    <x v="10"/>
    <n v="1.2407099999999999E-3"/>
  </r>
  <r>
    <x v="63"/>
    <x v="0"/>
    <d v="2003-12-10T00:00:00"/>
    <n v="3.4249889999999998E-2"/>
    <n v="1"/>
    <s v="JRS CAP PRÓPRIO"/>
    <x v="7"/>
    <n v="3.4249889999999998E-2"/>
  </r>
  <r>
    <x v="63"/>
    <x v="0"/>
    <d v="2004-12-15T00:00:00"/>
    <n v="5.8102500000000001E-2"/>
    <n v="1"/>
    <s v="JRS CAP PRÓPRIO"/>
    <x v="12"/>
    <n v="5.8102500000000001E-2"/>
  </r>
  <r>
    <x v="63"/>
    <x v="0"/>
    <d v="2005-04-29T00:00:00"/>
    <n v="2.8149000000000002E-4"/>
    <n v="1"/>
    <s v="DIVIDENDO"/>
    <x v="13"/>
    <n v="2.8149000000000002E-4"/>
  </r>
  <r>
    <x v="63"/>
    <x v="0"/>
    <d v="2005-12-19T00:00:00"/>
    <n v="4.9387130000000001E-2"/>
    <n v="1"/>
    <s v="JRS CAP PRÓPRIO"/>
    <x v="13"/>
    <n v="4.9387130000000001E-2"/>
  </r>
  <r>
    <x v="63"/>
    <x v="0"/>
    <d v="2006-04-27T00:00:00"/>
    <n v="1.088775E-2"/>
    <n v="1"/>
    <s v="DIVIDENDO"/>
    <x v="14"/>
    <n v="1.088775E-2"/>
  </r>
  <r>
    <x v="63"/>
    <x v="0"/>
    <d v="2006-08-31T00:00:00"/>
    <n v="6.1160529999999998E-2"/>
    <n v="1"/>
    <s v="JRS CAP PRÓPRIO"/>
    <x v="14"/>
    <n v="6.1160529999999998E-2"/>
  </r>
  <r>
    <x v="63"/>
    <x v="0"/>
    <d v="2007-04-30T00:00:00"/>
    <n v="1.8128700000000001E-2"/>
    <n v="1"/>
    <s v="DIVIDENDO"/>
    <x v="0"/>
    <n v="1.8128700000000001E-2"/>
  </r>
  <r>
    <x v="63"/>
    <x v="0"/>
    <d v="2007-12-17T00:00:00"/>
    <n v="1.7163112199999999"/>
    <n v="1"/>
    <s v="JRS CAP PRÓPRIO"/>
    <x v="0"/>
    <n v="1.7163112199999999"/>
  </r>
  <r>
    <x v="63"/>
    <x v="0"/>
    <d v="2008-04-28T00:00:00"/>
    <n v="0.69603775000000001"/>
    <n v="1"/>
    <s v="DIVIDENDO"/>
    <x v="1"/>
    <n v="0.69603775000000001"/>
  </r>
  <r>
    <x v="63"/>
    <x v="0"/>
    <d v="2009-04-27T00:00:00"/>
    <n v="1.8019486"/>
    <n v="1"/>
    <s v="DIVIDENDO"/>
    <x v="2"/>
    <n v="1.8019486"/>
  </r>
  <r>
    <x v="63"/>
    <x v="0"/>
    <d v="2010-04-30T00:00:00"/>
    <n v="0.88745565999999998"/>
    <n v="1"/>
    <s v="DIVIDENDO"/>
    <x v="3"/>
    <n v="0.88745565999999998"/>
  </r>
  <r>
    <x v="63"/>
    <x v="0"/>
    <d v="2010-12-16T00:00:00"/>
    <n v="1.90669172"/>
    <n v="1"/>
    <s v="JRS CAP PRÓPRIO"/>
    <x v="3"/>
    <n v="1.90669172"/>
  </r>
  <r>
    <x v="63"/>
    <x v="0"/>
    <d v="2011-12-09T00:00:00"/>
    <n v="0.60549408000000005"/>
    <n v="1"/>
    <s v="JRS CAP PRÓPRIO"/>
    <x v="4"/>
    <n v="0.60549408000000005"/>
  </r>
  <r>
    <x v="63"/>
    <x v="0"/>
    <d v="2011-12-09T00:00:00"/>
    <n v="1.41281952"/>
    <n v="1"/>
    <s v="JRS CAP PRÓPRIO"/>
    <x v="4"/>
    <n v="1.41281952"/>
  </r>
  <r>
    <x v="63"/>
    <x v="0"/>
    <d v="2012-04-30T00:00:00"/>
    <n v="0.23992078"/>
    <n v="1"/>
    <s v="DIVIDENDO"/>
    <x v="5"/>
    <n v="0.23992078"/>
  </r>
  <r>
    <x v="63"/>
    <x v="0"/>
    <d v="2013-12-12T00:00:00"/>
    <n v="1.2040047"/>
    <n v="1"/>
    <s v="JRS CAP PRÓPRIO"/>
    <x v="6"/>
    <n v="1.2040047"/>
  </r>
  <r>
    <x v="63"/>
    <x v="1"/>
    <d v="2012-04-30T00:00:00"/>
    <n v="0.26391286000000003"/>
    <n v="1"/>
    <s v="DIVIDENDO"/>
    <x v="5"/>
    <n v="0.26391286000000003"/>
  </r>
  <r>
    <x v="63"/>
    <x v="1"/>
    <d v="2013-12-12T00:00:00"/>
    <n v="1.3244051699999999"/>
    <n v="1"/>
    <s v="JRS CAP PRÓPRIO"/>
    <x v="6"/>
    <n v="1.3244051699999999"/>
  </r>
  <r>
    <x v="63"/>
    <x v="3"/>
    <d v="1997-04-30T00:00:00"/>
    <n v="1.6242385000000002E-2"/>
    <n v="1"/>
    <s v="JRS CAP PRÓPRIO"/>
    <x v="16"/>
    <n v="1.6242385000000002E-2"/>
  </r>
  <r>
    <x v="63"/>
    <x v="3"/>
    <d v="1997-04-30T00:00:00"/>
    <n v="2.906634E-3"/>
    <n v="1"/>
    <s v="DIVIDENDO"/>
    <x v="16"/>
    <n v="2.906634E-3"/>
  </r>
  <r>
    <x v="63"/>
    <x v="3"/>
    <d v="1998-04-30T00:00:00"/>
    <n v="1.5399999999999999E-3"/>
    <n v="1"/>
    <s v="DIVIDENDO"/>
    <x v="17"/>
    <n v="1.5399999999999999E-3"/>
  </r>
  <r>
    <x v="63"/>
    <x v="3"/>
    <d v="1998-04-30T00:00:00"/>
    <n v="1.325E-2"/>
    <n v="1"/>
    <s v="JRS CAP PRÓPRIO"/>
    <x v="17"/>
    <n v="1.325E-2"/>
  </r>
  <r>
    <x v="63"/>
    <x v="3"/>
    <d v="1999-08-09T00:00:00"/>
    <n v="1.32E-3"/>
    <n v="1"/>
    <s v="DIVIDENDO"/>
    <x v="8"/>
    <n v="1.32E-3"/>
  </r>
  <r>
    <x v="63"/>
    <x v="3"/>
    <d v="2000-04-28T00:00:00"/>
    <n v="5.0776E-4"/>
    <n v="1"/>
    <s v="DIVIDENDO"/>
    <x v="9"/>
    <n v="5.0776E-4"/>
  </r>
  <r>
    <x v="63"/>
    <x v="3"/>
    <d v="2001-04-27T00:00:00"/>
    <n v="1.36478176E-3"/>
    <n v="1"/>
    <s v="DIVIDENDO"/>
    <x v="10"/>
    <n v="1.36478176E-3"/>
  </r>
  <r>
    <x v="63"/>
    <x v="3"/>
    <d v="2003-12-10T00:00:00"/>
    <n v="3.7674880000000001E-2"/>
    <n v="1"/>
    <s v="JRS CAP PRÓPRIO"/>
    <x v="7"/>
    <n v="3.7674880000000001E-2"/>
  </r>
  <r>
    <x v="63"/>
    <x v="3"/>
    <d v="2004-12-15T00:00:00"/>
    <n v="6.3912750000000004E-2"/>
    <n v="1"/>
    <s v="JRS CAP PRÓPRIO"/>
    <x v="12"/>
    <n v="6.3912750000000004E-2"/>
  </r>
  <r>
    <x v="63"/>
    <x v="3"/>
    <d v="2005-04-29T00:00:00"/>
    <n v="3.0964000000000002E-4"/>
    <n v="1"/>
    <s v="DIVIDENDO"/>
    <x v="13"/>
    <n v="3.0964000000000002E-4"/>
  </r>
  <r>
    <x v="63"/>
    <x v="3"/>
    <d v="2005-12-19T00:00:00"/>
    <n v="5.432584E-2"/>
    <n v="1"/>
    <s v="JRS CAP PRÓPRIO"/>
    <x v="13"/>
    <n v="5.432584E-2"/>
  </r>
  <r>
    <x v="63"/>
    <x v="3"/>
    <d v="2006-04-27T00:00:00"/>
    <n v="1.1976530000000001E-2"/>
    <n v="1"/>
    <s v="DIVIDENDO"/>
    <x v="14"/>
    <n v="1.1976530000000001E-2"/>
  </r>
  <r>
    <x v="63"/>
    <x v="3"/>
    <d v="2006-08-31T00:00:00"/>
    <n v="6.7276580000000002E-2"/>
    <n v="1"/>
    <s v="JRS CAP PRÓPRIO"/>
    <x v="14"/>
    <n v="6.7276580000000002E-2"/>
  </r>
  <r>
    <x v="63"/>
    <x v="3"/>
    <d v="2007-04-30T00:00:00"/>
    <n v="1.9941569999999999E-2"/>
    <n v="1"/>
    <s v="DIVIDENDO"/>
    <x v="0"/>
    <n v="1.9941569999999999E-2"/>
  </r>
  <r>
    <x v="63"/>
    <x v="3"/>
    <d v="2007-12-17T00:00:00"/>
    <n v="1.8879423399999999"/>
    <n v="1"/>
    <s v="JRS CAP PRÓPRIO"/>
    <x v="0"/>
    <n v="1.8879423399999999"/>
  </r>
  <r>
    <x v="63"/>
    <x v="3"/>
    <d v="2008-04-28T00:00:00"/>
    <n v="0.76564151999999996"/>
    <n v="1"/>
    <s v="DIVIDENDO"/>
    <x v="1"/>
    <n v="0.76564151999999996"/>
  </r>
  <r>
    <x v="63"/>
    <x v="3"/>
    <d v="2009-04-27T00:00:00"/>
    <n v="1.9821435000000001"/>
    <n v="1"/>
    <s v="DIVIDENDO"/>
    <x v="2"/>
    <n v="1.9821435000000001"/>
  </r>
  <r>
    <x v="63"/>
    <x v="3"/>
    <d v="2010-04-30T00:00:00"/>
    <n v="0.97620123000000003"/>
    <n v="1"/>
    <s v="DIVIDENDO"/>
    <x v="3"/>
    <n v="0.97620123000000003"/>
  </r>
  <r>
    <x v="63"/>
    <x v="3"/>
    <d v="2010-12-16T00:00:00"/>
    <n v="2.09736089"/>
    <n v="1"/>
    <s v="JRS CAP PRÓPRIO"/>
    <x v="3"/>
    <n v="2.09736089"/>
  </r>
  <r>
    <x v="63"/>
    <x v="3"/>
    <d v="2011-12-09T00:00:00"/>
    <n v="0.66604348999999996"/>
    <n v="1"/>
    <s v="JRS CAP PRÓPRIO"/>
    <x v="4"/>
    <n v="0.66604348999999996"/>
  </r>
  <r>
    <x v="63"/>
    <x v="3"/>
    <d v="2011-12-09T00:00:00"/>
    <n v="1.55410147"/>
    <n v="1"/>
    <s v="JRS CAP PRÓPRIO"/>
    <x v="4"/>
    <n v="1.55410147"/>
  </r>
  <r>
    <x v="63"/>
    <x v="4"/>
    <d v="1997-04-30T00:00:00"/>
    <n v="1.6242385000000002E-2"/>
    <n v="1"/>
    <s v="JRS CAP PRÓPRIO"/>
    <x v="16"/>
    <n v="1.6242385000000002E-2"/>
  </r>
  <r>
    <x v="63"/>
    <x v="4"/>
    <d v="1997-04-30T00:00:00"/>
    <n v="2.906634E-3"/>
    <n v="1"/>
    <s v="DIVIDENDO"/>
    <x v="16"/>
    <n v="2.906634E-3"/>
  </r>
  <r>
    <x v="63"/>
    <x v="4"/>
    <d v="1998-04-30T00:00:00"/>
    <n v="1.5399999999999999E-3"/>
    <n v="1"/>
    <s v="DIVIDENDO"/>
    <x v="17"/>
    <n v="1.5399999999999999E-3"/>
  </r>
  <r>
    <x v="63"/>
    <x v="4"/>
    <d v="1998-04-30T00:00:00"/>
    <n v="1.325E-2"/>
    <n v="1"/>
    <s v="JRS CAP PRÓPRIO"/>
    <x v="17"/>
    <n v="1.325E-2"/>
  </r>
  <r>
    <x v="63"/>
    <x v="4"/>
    <d v="1999-08-09T00:00:00"/>
    <n v="1.32E-3"/>
    <n v="1"/>
    <s v="DIVIDENDO"/>
    <x v="8"/>
    <n v="1.32E-3"/>
  </r>
  <r>
    <x v="63"/>
    <x v="4"/>
    <d v="2000-04-28T00:00:00"/>
    <n v="5.0776E-4"/>
    <n v="1"/>
    <s v="DIVIDENDO"/>
    <x v="9"/>
    <n v="5.0776E-4"/>
  </r>
  <r>
    <x v="63"/>
    <x v="4"/>
    <d v="2001-04-27T00:00:00"/>
    <n v="1.36478176E-3"/>
    <n v="1"/>
    <s v="DIVIDENDO"/>
    <x v="10"/>
    <n v="1.36478176E-3"/>
  </r>
  <r>
    <x v="63"/>
    <x v="4"/>
    <d v="2003-12-10T00:00:00"/>
    <n v="3.7674880000000001E-2"/>
    <n v="1"/>
    <s v="JRS CAP PRÓPRIO"/>
    <x v="7"/>
    <n v="3.7674880000000001E-2"/>
  </r>
  <r>
    <x v="63"/>
    <x v="4"/>
    <d v="2004-12-15T00:00:00"/>
    <n v="6.3912750000000004E-2"/>
    <n v="1"/>
    <s v="JRS CAP PRÓPRIO"/>
    <x v="12"/>
    <n v="6.3912750000000004E-2"/>
  </r>
  <r>
    <x v="63"/>
    <x v="4"/>
    <d v="2005-04-29T00:00:00"/>
    <n v="3.0964000000000002E-4"/>
    <n v="1"/>
    <s v="DIVIDENDO"/>
    <x v="13"/>
    <n v="3.0964000000000002E-4"/>
  </r>
  <r>
    <x v="63"/>
    <x v="4"/>
    <d v="2005-12-19T00:00:00"/>
    <n v="5.432584E-2"/>
    <n v="1"/>
    <s v="JRS CAP PRÓPRIO"/>
    <x v="13"/>
    <n v="5.432584E-2"/>
  </r>
  <r>
    <x v="63"/>
    <x v="4"/>
    <d v="2006-04-27T00:00:00"/>
    <n v="1.1976530000000001E-2"/>
    <n v="1"/>
    <s v="DIVIDENDO"/>
    <x v="14"/>
    <n v="1.1976530000000001E-2"/>
  </r>
  <r>
    <x v="63"/>
    <x v="4"/>
    <d v="2006-08-31T00:00:00"/>
    <n v="6.7276580000000002E-2"/>
    <n v="1"/>
    <s v="JRS CAP PRÓPRIO"/>
    <x v="14"/>
    <n v="6.7276580000000002E-2"/>
  </r>
  <r>
    <x v="63"/>
    <x v="4"/>
    <d v="2007-04-30T00:00:00"/>
    <n v="1.9941569999999999E-2"/>
    <n v="1"/>
    <s v="DIVIDENDO"/>
    <x v="0"/>
    <n v="1.9941569999999999E-2"/>
  </r>
  <r>
    <x v="63"/>
    <x v="4"/>
    <d v="2007-12-17T00:00:00"/>
    <n v="1.8879423399999999"/>
    <n v="1"/>
    <s v="JRS CAP PRÓPRIO"/>
    <x v="0"/>
    <n v="1.8879423399999999"/>
  </r>
  <r>
    <x v="63"/>
    <x v="4"/>
    <d v="2008-04-28T00:00:00"/>
    <n v="0.76564151999999996"/>
    <n v="1"/>
    <s v="DIVIDENDO"/>
    <x v="1"/>
    <n v="0.76564151999999996"/>
  </r>
  <r>
    <x v="63"/>
    <x v="4"/>
    <d v="2009-04-27T00:00:00"/>
    <n v="1.9821435000000001"/>
    <n v="1"/>
    <s v="DIVIDENDO"/>
    <x v="2"/>
    <n v="1.9821435000000001"/>
  </r>
  <r>
    <x v="63"/>
    <x v="4"/>
    <d v="2010-04-30T00:00:00"/>
    <n v="0.97620123000000003"/>
    <n v="1"/>
    <s v="DIVIDENDO"/>
    <x v="3"/>
    <n v="0.97620123000000003"/>
  </r>
  <r>
    <x v="63"/>
    <x v="4"/>
    <d v="2010-12-16T00:00:00"/>
    <n v="2.09736089"/>
    <n v="1"/>
    <s v="JRS CAP PRÓPRIO"/>
    <x v="3"/>
    <n v="2.09736089"/>
  </r>
  <r>
    <x v="63"/>
    <x v="4"/>
    <d v="2011-12-09T00:00:00"/>
    <n v="0.66604348999999996"/>
    <n v="1"/>
    <s v="JRS CAP PRÓPRIO"/>
    <x v="4"/>
    <n v="0.66604348999999996"/>
  </r>
  <r>
    <x v="63"/>
    <x v="4"/>
    <d v="2011-12-09T00:00:00"/>
    <n v="1.55410147"/>
    <n v="1"/>
    <s v="JRS CAP PRÓPRIO"/>
    <x v="4"/>
    <n v="1.55410147"/>
  </r>
  <r>
    <x v="64"/>
    <x v="0"/>
    <d v="2000-04-11T00:00:00"/>
    <n v="7.5300000000000006E-2"/>
    <n v="1000"/>
    <s v="DIVIDENDO"/>
    <x v="9"/>
    <n v="7.5300000000000001E-5"/>
  </r>
  <r>
    <x v="64"/>
    <x v="0"/>
    <d v="2002-05-29T00:00:00"/>
    <n v="6.2300000000000001E-2"/>
    <n v="1000"/>
    <s v="DIVIDENDO"/>
    <x v="11"/>
    <n v="6.2299999999999996E-5"/>
  </r>
  <r>
    <x v="64"/>
    <x v="0"/>
    <d v="2004-03-18T00:00:00"/>
    <n v="0.14122285000000001"/>
    <n v="1000"/>
    <s v="JRS CAP PRÓPRIO"/>
    <x v="12"/>
    <n v="1.4122285E-4"/>
  </r>
  <r>
    <x v="64"/>
    <x v="0"/>
    <d v="2004-04-29T00:00:00"/>
    <n v="7.5500159999999997E-2"/>
    <n v="1000"/>
    <s v="DIVIDENDO"/>
    <x v="12"/>
    <n v="7.5500160000000003E-5"/>
  </r>
  <r>
    <x v="64"/>
    <x v="0"/>
    <d v="2006-04-19T00:00:00"/>
    <n v="0.217"/>
    <n v="1000"/>
    <s v="JRS CAP PRÓPRIO"/>
    <x v="14"/>
    <n v="2.1699999999999999E-4"/>
  </r>
  <r>
    <x v="64"/>
    <x v="0"/>
    <d v="2006-04-19T00:00:00"/>
    <n v="4.3700000000000003E-2"/>
    <n v="1000"/>
    <s v="DIVIDENDO"/>
    <x v="14"/>
    <n v="4.3700000000000005E-5"/>
  </r>
  <r>
    <x v="64"/>
    <x v="0"/>
    <d v="2007-04-26T00:00:00"/>
    <n v="0.22180800000000001"/>
    <n v="1000"/>
    <s v="JRS CAP PRÓPRIO"/>
    <x v="0"/>
    <n v="2.2180800000000001E-4"/>
  </r>
  <r>
    <x v="64"/>
    <x v="0"/>
    <d v="2007-04-26T00:00:00"/>
    <n v="9.0168999999999999E-2"/>
    <n v="1000"/>
    <s v="DIVIDENDO"/>
    <x v="0"/>
    <n v="9.0168999999999997E-5"/>
  </r>
  <r>
    <x v="64"/>
    <x v="0"/>
    <d v="2007-08-31T00:00:00"/>
    <n v="0.214965141"/>
    <n v="1"/>
    <s v="JRS CAP PRÓPRIO"/>
    <x v="0"/>
    <n v="0.214965141"/>
  </r>
  <r>
    <x v="64"/>
    <x v="0"/>
    <d v="2007-12-21T00:00:00"/>
    <n v="3.852821322"/>
    <n v="1"/>
    <s v="DIVIDENDO"/>
    <x v="0"/>
    <n v="3.852821322"/>
  </r>
  <r>
    <x v="64"/>
    <x v="0"/>
    <d v="2007-12-21T00:00:00"/>
    <n v="0.40809034700000002"/>
    <n v="1"/>
    <s v="JRS CAP PRÓPRIO"/>
    <x v="0"/>
    <n v="0.40809034700000002"/>
  </r>
  <r>
    <x v="64"/>
    <x v="0"/>
    <d v="2008-04-07T00:00:00"/>
    <n v="0.77698215999999998"/>
    <n v="1"/>
    <s v="DIVIDENDO"/>
    <x v="1"/>
    <n v="0.77698215999999998"/>
  </r>
  <r>
    <x v="64"/>
    <x v="0"/>
    <d v="2009-04-30T00:00:00"/>
    <n v="0.16386761699999999"/>
    <n v="1"/>
    <s v="DIVIDENDO"/>
    <x v="2"/>
    <n v="0.16386761699999999"/>
  </r>
  <r>
    <x v="64"/>
    <x v="0"/>
    <d v="2010-04-29T00:00:00"/>
    <n v="0.27755163399999999"/>
    <n v="1"/>
    <s v="DIVIDENDO"/>
    <x v="3"/>
    <n v="0.27755163399999999"/>
  </r>
  <r>
    <x v="64"/>
    <x v="3"/>
    <d v="2000-04-11T00:00:00"/>
    <n v="0.48759999999999998"/>
    <n v="1000"/>
    <s v="DIVIDENDO"/>
    <x v="9"/>
    <n v="4.8759999999999998E-4"/>
  </r>
  <r>
    <x v="64"/>
    <x v="3"/>
    <d v="2001-04-30T00:00:00"/>
    <n v="0.48"/>
    <n v="1000"/>
    <s v="DIVIDENDO"/>
    <x v="10"/>
    <n v="4.7999999999999996E-4"/>
  </r>
  <r>
    <x v="64"/>
    <x v="3"/>
    <d v="2002-05-29T00:00:00"/>
    <n v="0.48780000000000001"/>
    <n v="1000"/>
    <s v="DIVIDENDO"/>
    <x v="11"/>
    <n v="4.8779999999999998E-4"/>
  </r>
  <r>
    <x v="64"/>
    <x v="3"/>
    <d v="2003-04-30T00:00:00"/>
    <n v="0.48759999999999998"/>
    <n v="1000"/>
    <s v="DIVIDENDO"/>
    <x v="7"/>
    <n v="4.8759999999999998E-4"/>
  </r>
  <r>
    <x v="64"/>
    <x v="3"/>
    <d v="2004-03-18T00:00:00"/>
    <n v="0.35218009"/>
    <n v="1000"/>
    <s v="JRS CAP PRÓPRIO"/>
    <x v="12"/>
    <n v="3.5218009000000003E-4"/>
  </r>
  <r>
    <x v="64"/>
    <x v="3"/>
    <d v="2004-04-29T00:00:00"/>
    <n v="0.18828151000000001"/>
    <n v="1000"/>
    <s v="DIVIDENDO"/>
    <x v="12"/>
    <n v="1.8828151000000002E-4"/>
  </r>
  <r>
    <x v="64"/>
    <x v="3"/>
    <d v="2006-04-19T00:00:00"/>
    <n v="0.46400000000000002"/>
    <n v="1000"/>
    <s v="JRS CAP PRÓPRIO"/>
    <x v="14"/>
    <n v="4.64E-4"/>
  </r>
  <r>
    <x v="64"/>
    <x v="3"/>
    <d v="2006-04-19T00:00:00"/>
    <n v="9.3399999999999997E-2"/>
    <n v="1000"/>
    <s v="DIVIDENDO"/>
    <x v="14"/>
    <n v="9.3399999999999993E-5"/>
  </r>
  <r>
    <x v="64"/>
    <x v="3"/>
    <d v="2007-04-26T00:00:00"/>
    <n v="0.38808500000000001"/>
    <n v="1000"/>
    <s v="JRS CAP PRÓPRIO"/>
    <x v="0"/>
    <n v="3.8808500000000004E-4"/>
  </r>
  <r>
    <x v="64"/>
    <x v="3"/>
    <d v="2007-04-26T00:00:00"/>
    <n v="0.15776299999999999"/>
    <n v="1000"/>
    <s v="DIVIDENDO"/>
    <x v="0"/>
    <n v="1.5776299999999997E-4"/>
  </r>
  <r>
    <x v="64"/>
    <x v="3"/>
    <d v="2007-08-31T00:00:00"/>
    <n v="0.48763462600000002"/>
    <n v="1"/>
    <s v="JRS CAP PRÓPRIO"/>
    <x v="0"/>
    <n v="0.48763462600000002"/>
  </r>
  <r>
    <x v="64"/>
    <x v="3"/>
    <d v="2007-12-21T00:00:00"/>
    <n v="3.849417683"/>
    <n v="1"/>
    <s v="DIVIDENDO"/>
    <x v="0"/>
    <n v="3.849417683"/>
  </r>
  <r>
    <x v="64"/>
    <x v="3"/>
    <d v="2007-12-21T00:00:00"/>
    <n v="0.13882450099999999"/>
    <n v="1"/>
    <s v="JRS CAP PRÓPRIO"/>
    <x v="0"/>
    <n v="0.13882450099999999"/>
  </r>
  <r>
    <x v="64"/>
    <x v="3"/>
    <d v="2008-04-07T00:00:00"/>
    <n v="0.77698215999999998"/>
    <n v="1"/>
    <s v="DIVIDENDO"/>
    <x v="1"/>
    <n v="0.77698215999999998"/>
  </r>
  <r>
    <x v="64"/>
    <x v="3"/>
    <d v="2009-04-30T00:00:00"/>
    <n v="0.48763462099999999"/>
    <n v="1"/>
    <s v="DIVIDENDO"/>
    <x v="2"/>
    <n v="0.48763462099999999"/>
  </r>
  <r>
    <x v="64"/>
    <x v="3"/>
    <d v="2010-04-29T00:00:00"/>
    <n v="0.48763462600000002"/>
    <n v="1"/>
    <s v="DIVIDENDO"/>
    <x v="3"/>
    <n v="0.48763462600000002"/>
  </r>
  <r>
    <x v="64"/>
    <x v="4"/>
    <d v="2000-04-11T00:00:00"/>
    <n v="0.81269999999999998"/>
    <n v="1000"/>
    <s v="DIVIDENDO"/>
    <x v="9"/>
    <n v="8.1269999999999997E-4"/>
  </r>
  <r>
    <x v="64"/>
    <x v="4"/>
    <d v="2001-04-30T00:00:00"/>
    <n v="0.81"/>
    <n v="1000"/>
    <s v="DIVIDENDO"/>
    <x v="10"/>
    <n v="8.1000000000000006E-4"/>
  </r>
  <r>
    <x v="64"/>
    <x v="4"/>
    <d v="2002-05-29T00:00:00"/>
    <n v="0.81289999999999996"/>
    <n v="1000"/>
    <s v="DIVIDENDO"/>
    <x v="11"/>
    <n v="8.1289999999999997E-4"/>
  </r>
  <r>
    <x v="64"/>
    <x v="4"/>
    <d v="2003-04-30T00:00:00"/>
    <n v="0.81269999999999998"/>
    <n v="1000"/>
    <s v="DIVIDENDO"/>
    <x v="7"/>
    <n v="8.1269999999999997E-4"/>
  </r>
  <r>
    <x v="64"/>
    <x v="4"/>
    <d v="2004-03-18T00:00:00"/>
    <n v="0.58696682"/>
    <n v="1000"/>
    <s v="JRS CAP PRÓPRIO"/>
    <x v="12"/>
    <n v="5.8696682000000005E-4"/>
  </r>
  <r>
    <x v="64"/>
    <x v="4"/>
    <d v="2004-04-29T00:00:00"/>
    <n v="0.31380254000000002"/>
    <n v="1000"/>
    <s v="DIVIDENDO"/>
    <x v="12"/>
    <n v="3.1380254000000003E-4"/>
  </r>
  <r>
    <x v="64"/>
    <x v="4"/>
    <d v="2006-04-19T00:00:00"/>
    <n v="0.77300000000000002"/>
    <n v="1000"/>
    <s v="JRS CAP PRÓPRIO"/>
    <x v="14"/>
    <n v="7.7300000000000003E-4"/>
  </r>
  <r>
    <x v="64"/>
    <x v="4"/>
    <d v="2006-04-19T00:00:00"/>
    <n v="0.15570000000000001"/>
    <n v="1000"/>
    <s v="DIVIDENDO"/>
    <x v="14"/>
    <n v="1.5570000000000002E-4"/>
  </r>
  <r>
    <x v="64"/>
    <x v="4"/>
    <d v="2007-04-26T00:00:00"/>
    <n v="0.64680700000000002"/>
    <n v="1000"/>
    <s v="JRS CAP PRÓPRIO"/>
    <x v="0"/>
    <n v="6.46807E-4"/>
  </r>
  <r>
    <x v="64"/>
    <x v="4"/>
    <d v="2007-04-26T00:00:00"/>
    <n v="0.26293800000000001"/>
    <n v="1000"/>
    <s v="DIVIDENDO"/>
    <x v="0"/>
    <n v="2.62938E-4"/>
  </r>
  <r>
    <x v="64"/>
    <x v="4"/>
    <d v="2007-08-31T00:00:00"/>
    <n v="0.81272437200000003"/>
    <n v="1"/>
    <s v="JRS CAP PRÓPRIO"/>
    <x v="0"/>
    <n v="0.81272437200000003"/>
  </r>
  <r>
    <x v="64"/>
    <x v="4"/>
    <d v="2007-12-21T00:00:00"/>
    <n v="3.663152438"/>
    <n v="1"/>
    <s v="DIVIDENDO"/>
    <x v="0"/>
    <n v="3.663152438"/>
  </r>
  <r>
    <x v="64"/>
    <x v="4"/>
    <d v="2008-04-07T00:00:00"/>
    <n v="0.77698215999999998"/>
    <n v="1"/>
    <s v="DIVIDENDO"/>
    <x v="1"/>
    <n v="0.77698215999999998"/>
  </r>
  <r>
    <x v="64"/>
    <x v="4"/>
    <d v="2009-04-30T00:00:00"/>
    <n v="0.81272437200000003"/>
    <n v="1"/>
    <s v="DIVIDENDO"/>
    <x v="2"/>
    <n v="0.81272437200000003"/>
  </r>
  <r>
    <x v="64"/>
    <x v="4"/>
    <d v="2010-04-29T00:00:00"/>
    <n v="0.81272437200000003"/>
    <n v="1"/>
    <s v="DIVIDENDO"/>
    <x v="3"/>
    <n v="0.81272437200000003"/>
  </r>
  <r>
    <x v="64"/>
    <x v="5"/>
    <d v="2000-04-11T00:00:00"/>
    <n v="0.24379999999999999"/>
    <n v="1000"/>
    <s v="DIVIDENDO"/>
    <x v="9"/>
    <n v="2.4379999999999999E-4"/>
  </r>
  <r>
    <x v="64"/>
    <x v="5"/>
    <d v="2001-04-30T00:00:00"/>
    <n v="0.24"/>
    <n v="1000"/>
    <s v="DIVIDENDO"/>
    <x v="10"/>
    <n v="2.3999999999999998E-4"/>
  </r>
  <r>
    <x v="64"/>
    <x v="5"/>
    <d v="2002-05-29T00:00:00"/>
    <n v="0.24399999999999999"/>
    <n v="1000"/>
    <s v="DIVIDENDO"/>
    <x v="11"/>
    <n v="2.4399999999999999E-4"/>
  </r>
  <r>
    <x v="64"/>
    <x v="5"/>
    <d v="2003-04-30T00:00:00"/>
    <n v="0.24379999999999999"/>
    <n v="1000"/>
    <s v="DIVIDENDO"/>
    <x v="7"/>
    <n v="2.4379999999999999E-4"/>
  </r>
  <r>
    <x v="64"/>
    <x v="5"/>
    <d v="2004-03-18T00:00:00"/>
    <n v="0.17609004"/>
    <n v="1000"/>
    <s v="JRS CAP PRÓPRIO"/>
    <x v="12"/>
    <n v="1.7609004000000001E-4"/>
  </r>
  <r>
    <x v="64"/>
    <x v="5"/>
    <d v="2004-04-29T00:00:00"/>
    <n v="9.4140749999999995E-2"/>
    <n v="1000"/>
    <s v="DIVIDENDO"/>
    <x v="12"/>
    <n v="9.4140750000000002E-5"/>
  </r>
  <r>
    <x v="64"/>
    <x v="5"/>
    <d v="2006-04-19T00:00:00"/>
    <n v="0.23200000000000001"/>
    <n v="1000"/>
    <s v="JRS CAP PRÓPRIO"/>
    <x v="14"/>
    <n v="2.32E-4"/>
  </r>
  <r>
    <x v="64"/>
    <x v="5"/>
    <d v="2006-04-19T00:00:00"/>
    <n v="4.6699999999999998E-2"/>
    <n v="1000"/>
    <s v="DIVIDENDO"/>
    <x v="14"/>
    <n v="4.6699999999999997E-5"/>
  </r>
  <r>
    <x v="64"/>
    <x v="5"/>
    <d v="2007-04-26T00:00:00"/>
    <n v="0.23492199999999999"/>
    <n v="1000"/>
    <s v="JRS CAP PRÓPRIO"/>
    <x v="0"/>
    <n v="2.3492199999999998E-4"/>
  </r>
  <r>
    <x v="64"/>
    <x v="5"/>
    <d v="2007-04-26T00:00:00"/>
    <n v="9.5500000000000002E-2"/>
    <n v="1000"/>
    <s v="DIVIDENDO"/>
    <x v="0"/>
    <n v="9.5500000000000004E-5"/>
  </r>
  <r>
    <x v="64"/>
    <x v="5"/>
    <d v="2007-08-31T00:00:00"/>
    <n v="0.24381731000000001"/>
    <n v="1"/>
    <s v="JRS CAP PRÓPRIO"/>
    <x v="0"/>
    <n v="0.24381731000000001"/>
  </r>
  <r>
    <x v="64"/>
    <x v="5"/>
    <d v="2007-12-21T00:00:00"/>
    <n v="3.8494176910000002"/>
    <n v="1"/>
    <s v="DIVIDENDO"/>
    <x v="0"/>
    <n v="3.8494176910000002"/>
  </r>
  <r>
    <x v="64"/>
    <x v="5"/>
    <d v="2007-12-21T00:00:00"/>
    <n v="0.382641809"/>
    <n v="1"/>
    <s v="JRS CAP PRÓPRIO"/>
    <x v="0"/>
    <n v="0.382641809"/>
  </r>
  <r>
    <x v="64"/>
    <x v="5"/>
    <d v="2008-04-07T00:00:00"/>
    <n v="0.77698215999999998"/>
    <n v="1"/>
    <s v="DIVIDENDO"/>
    <x v="1"/>
    <n v="0.77698215999999998"/>
  </r>
  <r>
    <x v="64"/>
    <x v="5"/>
    <d v="2009-04-30T00:00:00"/>
    <n v="0.24381731800000001"/>
    <n v="1"/>
    <s v="DIVIDENDO"/>
    <x v="2"/>
    <n v="0.24381731800000001"/>
  </r>
  <r>
    <x v="64"/>
    <x v="5"/>
    <d v="2010-04-29T00:00:00"/>
    <n v="0.294089198"/>
    <n v="1"/>
    <s v="DIVIDENDO"/>
    <x v="3"/>
    <n v="0.294089198"/>
  </r>
  <r>
    <x v="65"/>
    <x v="0"/>
    <d v="1998-07-31T00:00:00"/>
    <n v="0.36209039999999998"/>
    <n v="1000"/>
    <s v="JRS CAP PRÓPRIO"/>
    <x v="17"/>
    <n v="3.620904E-4"/>
  </r>
  <r>
    <x v="65"/>
    <x v="0"/>
    <d v="1998-12-30T00:00:00"/>
    <n v="0.23791000000000001"/>
    <n v="1000"/>
    <s v="JRS CAP PRÓPRIO"/>
    <x v="17"/>
    <n v="2.3791E-4"/>
  </r>
  <r>
    <x v="65"/>
    <x v="0"/>
    <d v="1999-05-10T00:00:00"/>
    <n v="0.18"/>
    <n v="1000"/>
    <s v="JRS CAP PRÓPRIO"/>
    <x v="8"/>
    <n v="1.7999999999999998E-4"/>
  </r>
  <r>
    <x v="65"/>
    <x v="0"/>
    <d v="1999-09-30T00:00:00"/>
    <n v="0.333984"/>
    <n v="1000"/>
    <s v="JRS CAP PRÓPRIO"/>
    <x v="8"/>
    <n v="3.3398400000000001E-4"/>
  </r>
  <r>
    <x v="65"/>
    <x v="0"/>
    <d v="2000-01-21T00:00:00"/>
    <n v="0.47401599999999999"/>
    <n v="1000"/>
    <s v="JRS CAP PRÓPRIO"/>
    <x v="9"/>
    <n v="4.7401600000000001E-4"/>
  </r>
  <r>
    <x v="65"/>
    <x v="0"/>
    <d v="2000-02-22T00:00:00"/>
    <n v="8.8999999999999996E-2"/>
    <n v="1000"/>
    <s v="DIVIDENDO"/>
    <x v="9"/>
    <n v="8.8999999999999995E-5"/>
  </r>
  <r>
    <x v="65"/>
    <x v="0"/>
    <d v="2000-12-29T00:00:00"/>
    <n v="0.82874000000000003"/>
    <n v="1000"/>
    <s v="JRS CAP PRÓPRIO"/>
    <x v="9"/>
    <n v="8.2874000000000001E-4"/>
  </r>
  <r>
    <x v="65"/>
    <x v="0"/>
    <d v="2001-06-29T00:00:00"/>
    <n v="0.36926300000000001"/>
    <n v="1000"/>
    <s v="JRS CAP PRÓPRIO"/>
    <x v="10"/>
    <n v="3.6926299999999999E-4"/>
  </r>
  <r>
    <x v="65"/>
    <x v="0"/>
    <d v="2001-12-31T00:00:00"/>
    <n v="0.22676499999999999"/>
    <n v="1000"/>
    <s v="JRS CAP PRÓPRIO"/>
    <x v="10"/>
    <n v="2.26765E-4"/>
  </r>
  <r>
    <x v="65"/>
    <x v="0"/>
    <d v="2002-04-29T00:00:00"/>
    <n v="1.2093542799999999"/>
    <n v="1000"/>
    <s v="DIVIDENDO"/>
    <x v="11"/>
    <n v="1.2093542799999999E-3"/>
  </r>
  <r>
    <x v="65"/>
    <x v="0"/>
    <d v="2003-04-29T00:00:00"/>
    <n v="0.17149249999999999"/>
    <n v="1000"/>
    <s v="DIVIDENDO"/>
    <x v="7"/>
    <n v="1.7149249999999998E-4"/>
  </r>
  <r>
    <x v="65"/>
    <x v="0"/>
    <d v="2003-12-29T00:00:00"/>
    <n v="0.63688674999999995"/>
    <n v="1000"/>
    <s v="JRS CAP PRÓPRIO"/>
    <x v="7"/>
    <n v="6.3688674999999996E-4"/>
  </r>
  <r>
    <x v="65"/>
    <x v="0"/>
    <d v="2004-03-30T00:00:00"/>
    <n v="0.66605884000000004"/>
    <n v="1000"/>
    <s v="DIVIDENDO"/>
    <x v="12"/>
    <n v="6.6605884000000008E-4"/>
  </r>
  <r>
    <x v="65"/>
    <x v="0"/>
    <d v="2004-12-10T00:00:00"/>
    <n v="0.1179669"/>
    <n v="1000"/>
    <s v="JRS CAP PRÓPRIO"/>
    <x v="12"/>
    <n v="1.179669E-4"/>
  </r>
  <r>
    <x v="65"/>
    <x v="0"/>
    <d v="2005-03-30T00:00:00"/>
    <n v="5.6624028200000003E-2"/>
    <n v="1000"/>
    <s v="DIVIDENDO"/>
    <x v="13"/>
    <n v="5.6624028200000005E-5"/>
  </r>
  <r>
    <x v="65"/>
    <x v="0"/>
    <d v="2005-12-22T00:00:00"/>
    <n v="0.83682978750000003"/>
    <n v="1000"/>
    <s v="JRS CAP PRÓPRIO"/>
    <x v="13"/>
    <n v="8.3682978750000009E-4"/>
  </r>
  <r>
    <x v="65"/>
    <x v="0"/>
    <d v="2006-03-07T00:00:00"/>
    <n v="0.65563758029999997"/>
    <n v="1000"/>
    <s v="DIVIDENDO"/>
    <x v="14"/>
    <n v="6.5563758029999993E-4"/>
  </r>
  <r>
    <x v="65"/>
    <x v="0"/>
    <d v="2006-03-07T00:00:00"/>
    <n v="0.80436707510000005"/>
    <n v="1000"/>
    <s v="DIVIDENDO"/>
    <x v="14"/>
    <n v="8.0436707510000006E-4"/>
  </r>
  <r>
    <x v="65"/>
    <x v="0"/>
    <d v="2006-05-22T00:00:00"/>
    <n v="0.33205405966000001"/>
    <n v="1000"/>
    <s v="JRS CAP PRÓPRIO"/>
    <x v="14"/>
    <n v="3.3205405966000001E-4"/>
  </r>
  <r>
    <x v="65"/>
    <x v="0"/>
    <d v="2006-07-24T00:00:00"/>
    <n v="0.30259765113999998"/>
    <n v="1000"/>
    <s v="JRS CAP PRÓPRIO"/>
    <x v="14"/>
    <n v="3.0259765113999998E-4"/>
  </r>
  <r>
    <x v="65"/>
    <x v="0"/>
    <d v="2006-11-17T00:00:00"/>
    <n v="0.27715802560000002"/>
    <n v="1000"/>
    <s v="JRS CAP PRÓPRIO"/>
    <x v="14"/>
    <n v="2.7715802560000004E-4"/>
  </r>
  <r>
    <x v="65"/>
    <x v="0"/>
    <d v="2006-12-18T00:00:00"/>
    <n v="0.25305732773"/>
    <n v="1000"/>
    <s v="JRS CAP PRÓPRIO"/>
    <x v="14"/>
    <n v="2.5305732772999998E-4"/>
  </r>
  <r>
    <x v="65"/>
    <x v="0"/>
    <d v="2007-03-28T00:00:00"/>
    <n v="1.5933440106000001"/>
    <n v="1000"/>
    <s v="DIVIDENDO"/>
    <x v="0"/>
    <n v="1.5933440106000001E-3"/>
  </r>
  <r>
    <x v="65"/>
    <x v="0"/>
    <d v="2007-05-28T00:00:00"/>
    <n v="0.24502376176999999"/>
    <n v="1000"/>
    <s v="JRS CAP PRÓPRIO"/>
    <x v="0"/>
    <n v="2.4502376176999997E-4"/>
  </r>
  <r>
    <x v="65"/>
    <x v="0"/>
    <d v="2007-07-30T00:00:00"/>
    <n v="0.24502376176999999"/>
    <n v="1000"/>
    <s v="JRS CAP PRÓPRIO"/>
    <x v="0"/>
    <n v="2.4502376176999997E-4"/>
  </r>
  <r>
    <x v="65"/>
    <x v="0"/>
    <d v="2007-10-01T00:00:00"/>
    <n v="1.4319489455000001"/>
    <n v="1000"/>
    <s v="DIVIDENDO"/>
    <x v="0"/>
    <n v="1.4319489455000001E-3"/>
  </r>
  <r>
    <x v="65"/>
    <x v="0"/>
    <d v="2007-10-31T00:00:00"/>
    <n v="0.23565126815000001"/>
    <n v="1000"/>
    <s v="JRS CAP PRÓPRIO"/>
    <x v="0"/>
    <n v="2.3565126815E-4"/>
  </r>
  <r>
    <x v="65"/>
    <x v="0"/>
    <d v="2007-12-20T00:00:00"/>
    <n v="0.23885729999999999"/>
    <n v="1"/>
    <s v="JRS CAP PRÓPRIO"/>
    <x v="0"/>
    <n v="0.23885729999999999"/>
  </r>
  <r>
    <x v="65"/>
    <x v="0"/>
    <d v="2008-04-25T00:00:00"/>
    <n v="1.5660506999999999"/>
    <n v="1"/>
    <s v="DIVIDENDO"/>
    <x v="1"/>
    <n v="1.5660506999999999"/>
  </r>
  <r>
    <x v="65"/>
    <x v="0"/>
    <d v="2008-04-28T00:00:00"/>
    <n v="0.25171840624000003"/>
    <n v="1"/>
    <s v="JRS CAP PRÓPRIO"/>
    <x v="1"/>
    <n v="0.25171840624000003"/>
  </r>
  <r>
    <x v="65"/>
    <x v="0"/>
    <d v="2008-07-31T00:00:00"/>
    <n v="0.25171840624000003"/>
    <n v="1"/>
    <s v="JRS CAP PRÓPRIO"/>
    <x v="1"/>
    <n v="0.25171840624000003"/>
  </r>
  <r>
    <x v="65"/>
    <x v="0"/>
    <d v="2008-10-31T00:00:00"/>
    <n v="1.7784307079999999"/>
    <n v="1"/>
    <s v="DIVIDENDO"/>
    <x v="1"/>
    <n v="1.7784307079999999"/>
  </r>
  <r>
    <x v="65"/>
    <x v="0"/>
    <d v="2008-10-31T00:00:00"/>
    <n v="0.25315105888"/>
    <n v="1"/>
    <s v="JRS CAP PRÓPRIO"/>
    <x v="1"/>
    <n v="0.25315105888"/>
  </r>
  <r>
    <x v="65"/>
    <x v="0"/>
    <d v="2008-12-30T00:00:00"/>
    <n v="0.25220042021"/>
    <n v="1"/>
    <s v="JRS CAP PRÓPRIO"/>
    <x v="1"/>
    <n v="0.25220042021"/>
  </r>
  <r>
    <x v="65"/>
    <x v="0"/>
    <d v="2009-03-24T00:00:00"/>
    <n v="2.0802358028999999"/>
    <n v="1"/>
    <s v="DIVIDENDO"/>
    <x v="2"/>
    <n v="2.0802358028999999"/>
  </r>
  <r>
    <x v="65"/>
    <x v="0"/>
    <d v="2009-06-29T00:00:00"/>
    <n v="0.53557107711999996"/>
    <n v="1"/>
    <s v="JRS CAP PRÓPRIO"/>
    <x v="2"/>
    <n v="0.53557107711999996"/>
  </r>
  <r>
    <x v="65"/>
    <x v="0"/>
    <d v="2009-09-30T00:00:00"/>
    <n v="0.26778553854999998"/>
    <n v="1"/>
    <s v="JRS CAP PRÓPRIO"/>
    <x v="2"/>
    <n v="0.26778553854999998"/>
  </r>
  <r>
    <x v="65"/>
    <x v="0"/>
    <d v="2009-09-30T00:00:00"/>
    <n v="1.8553521039"/>
    <n v="1"/>
    <s v="DIVIDENDO"/>
    <x v="2"/>
    <n v="1.8553521039"/>
  </r>
  <r>
    <x v="65"/>
    <x v="0"/>
    <d v="2009-12-18T00:00:00"/>
    <n v="0.26912446625000003"/>
    <n v="1"/>
    <s v="JRS CAP PRÓPRIO"/>
    <x v="2"/>
    <n v="0.26912446625000003"/>
  </r>
  <r>
    <x v="65"/>
    <x v="0"/>
    <d v="2010-03-29T00:00:00"/>
    <n v="1.5020098679"/>
    <n v="1"/>
    <s v="DIVIDENDO"/>
    <x v="3"/>
    <n v="1.5020098679"/>
  </r>
  <r>
    <x v="65"/>
    <x v="0"/>
    <d v="2010-04-01T00:00:00"/>
    <n v="0.28256730029999999"/>
    <n v="1"/>
    <s v="JRS CAP PRÓPRIO"/>
    <x v="3"/>
    <n v="0.28256730029999999"/>
  </r>
  <r>
    <x v="65"/>
    <x v="0"/>
    <d v="2010-06-30T00:00:00"/>
    <n v="0.28385267086999999"/>
    <n v="1"/>
    <s v="JRS CAP PRÓPRIO"/>
    <x v="3"/>
    <n v="0.28385267086999999"/>
  </r>
  <r>
    <x v="65"/>
    <x v="0"/>
    <d v="2010-09-30T00:00:00"/>
    <n v="0.28489703399999999"/>
    <n v="1"/>
    <s v="JRS CAP PRÓPRIO"/>
    <x v="3"/>
    <n v="0.28489703399999999"/>
  </r>
  <r>
    <x v="65"/>
    <x v="0"/>
    <d v="2010-09-30T00:00:00"/>
    <n v="1.5222598709999999"/>
    <n v="1"/>
    <s v="DIVIDENDO"/>
    <x v="3"/>
    <n v="1.5222598709999999"/>
  </r>
  <r>
    <x v="65"/>
    <x v="0"/>
    <d v="2010-12-30T00:00:00"/>
    <n v="0.28377233499999999"/>
    <n v="1"/>
    <s v="JRS CAP PRÓPRIO"/>
    <x v="3"/>
    <n v="0.28377233499999999"/>
  </r>
  <r>
    <x v="65"/>
    <x v="0"/>
    <d v="2011-03-31T00:00:00"/>
    <n v="0.30009386399999999"/>
    <n v="1"/>
    <s v="JRS CAP PRÓPRIO"/>
    <x v="4"/>
    <n v="0.30009386399999999"/>
  </r>
  <r>
    <x v="65"/>
    <x v="0"/>
    <d v="2011-04-26T00:00:00"/>
    <n v="0.67424711049999997"/>
    <n v="1"/>
    <s v="DIVIDENDO"/>
    <x v="4"/>
    <n v="0.67424711049999997"/>
  </r>
  <r>
    <x v="65"/>
    <x v="0"/>
    <d v="2011-06-30T00:00:00"/>
    <n v="0.30009386399999999"/>
    <n v="1"/>
    <s v="JRS CAP PRÓPRIO"/>
    <x v="4"/>
    <n v="0.30009386399999999"/>
  </r>
  <r>
    <x v="65"/>
    <x v="0"/>
    <d v="2011-08-29T00:00:00"/>
    <n v="1.2731505726000001"/>
    <n v="1"/>
    <s v="DIVIDENDO"/>
    <x v="4"/>
    <n v="1.2731505726000001"/>
  </r>
  <r>
    <x v="65"/>
    <x v="0"/>
    <d v="2011-09-30T00:00:00"/>
    <n v="0.30009386380000003"/>
    <n v="1"/>
    <s v="JRS CAP PRÓPRIO"/>
    <x v="4"/>
    <n v="0.30009386380000003"/>
  </r>
  <r>
    <x v="65"/>
    <x v="0"/>
    <d v="2011-12-29T00:00:00"/>
    <n v="0.30006708520000003"/>
    <n v="1"/>
    <s v="JRS CAP PRÓPRIO"/>
    <x v="4"/>
    <n v="0.30006708520000003"/>
  </r>
  <r>
    <x v="65"/>
    <x v="0"/>
    <d v="2012-04-18T00:00:00"/>
    <n v="0.77725279999999997"/>
    <n v="1"/>
    <s v="DIVIDENDO"/>
    <x v="5"/>
    <n v="0.77725279999999997"/>
  </r>
  <r>
    <x v="65"/>
    <x v="0"/>
    <d v="2013-04-26T00:00:00"/>
    <n v="0.20239499999999999"/>
    <n v="1"/>
    <s v="DIVIDENDO"/>
    <x v="6"/>
    <n v="0.20239499999999999"/>
  </r>
  <r>
    <x v="65"/>
    <x v="3"/>
    <d v="1998-07-31T00:00:00"/>
    <n v="0.36209039999999998"/>
    <n v="1000"/>
    <s v="JRS CAP PRÓPRIO"/>
    <x v="17"/>
    <n v="3.620904E-4"/>
  </r>
  <r>
    <x v="65"/>
    <x v="3"/>
    <d v="1998-12-30T00:00:00"/>
    <n v="0.23791000000000001"/>
    <n v="1000"/>
    <s v="JRS CAP PRÓPRIO"/>
    <x v="17"/>
    <n v="2.3791E-4"/>
  </r>
  <r>
    <x v="65"/>
    <x v="3"/>
    <d v="1999-05-10T00:00:00"/>
    <n v="0.18"/>
    <n v="1000"/>
    <s v="JRS CAP PRÓPRIO"/>
    <x v="8"/>
    <n v="1.7999999999999998E-4"/>
  </r>
  <r>
    <x v="65"/>
    <x v="3"/>
    <d v="1999-09-30T00:00:00"/>
    <n v="0.333984"/>
    <n v="1000"/>
    <s v="JRS CAP PRÓPRIO"/>
    <x v="8"/>
    <n v="3.3398400000000001E-4"/>
  </r>
  <r>
    <x v="65"/>
    <x v="3"/>
    <d v="2000-01-21T00:00:00"/>
    <n v="0.47401599999999999"/>
    <n v="1000"/>
    <s v="JRS CAP PRÓPRIO"/>
    <x v="9"/>
    <n v="4.7401600000000001E-4"/>
  </r>
  <r>
    <x v="65"/>
    <x v="3"/>
    <d v="2000-02-22T00:00:00"/>
    <n v="8.8999999999999996E-2"/>
    <n v="1000"/>
    <s v="DIVIDENDO"/>
    <x v="9"/>
    <n v="8.8999999999999995E-5"/>
  </r>
  <r>
    <x v="65"/>
    <x v="3"/>
    <d v="2000-12-29T00:00:00"/>
    <n v="0.82874000000000003"/>
    <n v="1000"/>
    <s v="JRS CAP PRÓPRIO"/>
    <x v="9"/>
    <n v="8.2874000000000001E-4"/>
  </r>
  <r>
    <x v="65"/>
    <x v="3"/>
    <d v="2001-06-29T00:00:00"/>
    <n v="0.36926300000000001"/>
    <n v="1000"/>
    <s v="JRS CAP PRÓPRIO"/>
    <x v="10"/>
    <n v="3.6926299999999999E-4"/>
  </r>
  <r>
    <x v="65"/>
    <x v="3"/>
    <d v="2001-12-31T00:00:00"/>
    <n v="0.22676499999999999"/>
    <n v="1000"/>
    <s v="JRS CAP PRÓPRIO"/>
    <x v="10"/>
    <n v="2.26765E-4"/>
  </r>
  <r>
    <x v="65"/>
    <x v="3"/>
    <d v="2002-04-29T00:00:00"/>
    <n v="1.2093542799999999"/>
    <n v="1000"/>
    <s v="DIVIDENDO"/>
    <x v="11"/>
    <n v="1.2093542799999999E-3"/>
  </r>
  <r>
    <x v="65"/>
    <x v="3"/>
    <d v="2003-04-29T00:00:00"/>
    <n v="0.17149249999999999"/>
    <n v="1000"/>
    <s v="DIVIDENDO"/>
    <x v="7"/>
    <n v="1.7149249999999998E-4"/>
  </r>
  <r>
    <x v="65"/>
    <x v="3"/>
    <d v="2003-12-29T00:00:00"/>
    <n v="0.63688674999999995"/>
    <n v="1000"/>
    <s v="JRS CAP PRÓPRIO"/>
    <x v="7"/>
    <n v="6.3688674999999996E-4"/>
  </r>
  <r>
    <x v="65"/>
    <x v="3"/>
    <d v="2004-03-30T00:00:00"/>
    <n v="0.66605884000000004"/>
    <n v="1000"/>
    <s v="DIVIDENDO"/>
    <x v="12"/>
    <n v="6.6605884000000008E-4"/>
  </r>
  <r>
    <x v="65"/>
    <x v="3"/>
    <d v="2004-12-10T00:00:00"/>
    <n v="0.72333820000000004"/>
    <n v="1000"/>
    <s v="JRS CAP PRÓPRIO"/>
    <x v="12"/>
    <n v="7.2333820000000009E-4"/>
  </r>
  <r>
    <x v="65"/>
    <x v="3"/>
    <d v="2005-03-30T00:00:00"/>
    <n v="0.29006206210000002"/>
    <n v="1000"/>
    <s v="DIVIDENDO"/>
    <x v="13"/>
    <n v="2.900620621E-4"/>
  </r>
  <r>
    <x v="65"/>
    <x v="3"/>
    <d v="2005-12-22T00:00:00"/>
    <n v="0.83682978750000003"/>
    <n v="1000"/>
    <s v="JRS CAP PRÓPRIO"/>
    <x v="13"/>
    <n v="8.3682978750000009E-4"/>
  </r>
  <r>
    <x v="65"/>
    <x v="3"/>
    <d v="2006-03-07T00:00:00"/>
    <n v="0.72055343959999996"/>
    <n v="1000"/>
    <s v="DIVIDENDO"/>
    <x v="14"/>
    <n v="7.2055343959999993E-4"/>
  </r>
  <r>
    <x v="65"/>
    <x v="3"/>
    <d v="2006-03-07T00:00:00"/>
    <n v="7.4043533999999999E-3"/>
    <n v="1000"/>
    <s v="DIVIDENDO"/>
    <x v="14"/>
    <n v="7.4043534000000001E-6"/>
  </r>
  <r>
    <x v="65"/>
    <x v="3"/>
    <d v="2006-05-22T00:00:00"/>
    <n v="0.33205405966000001"/>
    <n v="1000"/>
    <s v="JRS CAP PRÓPRIO"/>
    <x v="14"/>
    <n v="3.3205405966000001E-4"/>
  </r>
  <r>
    <x v="65"/>
    <x v="3"/>
    <d v="2006-07-24T00:00:00"/>
    <n v="0.30259765113999998"/>
    <n v="1000"/>
    <s v="JRS CAP PRÓPRIO"/>
    <x v="14"/>
    <n v="3.0259765113999998E-4"/>
  </r>
  <r>
    <x v="65"/>
    <x v="3"/>
    <d v="2006-11-17T00:00:00"/>
    <n v="0.27715802560000002"/>
    <n v="1000"/>
    <s v="JRS CAP PRÓPRIO"/>
    <x v="14"/>
    <n v="2.7715802560000004E-4"/>
  </r>
  <r>
    <x v="65"/>
    <x v="3"/>
    <d v="2006-12-18T00:00:00"/>
    <n v="0.25305732773"/>
    <n v="1000"/>
    <s v="JRS CAP PRÓPRIO"/>
    <x v="14"/>
    <n v="2.5305732772999998E-4"/>
  </r>
  <r>
    <x v="65"/>
    <x v="3"/>
    <d v="2007-03-28T00:00:00"/>
    <n v="1.713314233"/>
    <n v="1000"/>
    <s v="DIVIDENDO"/>
    <x v="0"/>
    <n v="1.713314233E-3"/>
  </r>
  <r>
    <x v="65"/>
    <x v="3"/>
    <d v="2007-05-28T00:00:00"/>
    <n v="0.24502376176999999"/>
    <n v="1000"/>
    <s v="JRS CAP PRÓPRIO"/>
    <x v="0"/>
    <n v="2.4502376176999997E-4"/>
  </r>
  <r>
    <x v="65"/>
    <x v="3"/>
    <d v="2007-07-30T00:00:00"/>
    <n v="0.24502376176999999"/>
    <n v="1000"/>
    <s v="JRS CAP PRÓPRIO"/>
    <x v="0"/>
    <n v="2.4502376176999997E-4"/>
  </r>
  <r>
    <x v="65"/>
    <x v="3"/>
    <d v="2007-10-01T00:00:00"/>
    <n v="1.4319489455000001"/>
    <n v="1000"/>
    <s v="DIVIDENDO"/>
    <x v="0"/>
    <n v="1.4319489455000001E-3"/>
  </r>
  <r>
    <x v="65"/>
    <x v="3"/>
    <d v="2007-10-31T00:00:00"/>
    <n v="0.23565126815000001"/>
    <n v="1000"/>
    <s v="JRS CAP PRÓPRIO"/>
    <x v="0"/>
    <n v="2.3565126815E-4"/>
  </r>
  <r>
    <x v="65"/>
    <x v="3"/>
    <d v="2007-12-20T00:00:00"/>
    <n v="0.23885729999999999"/>
    <n v="1"/>
    <s v="JRS CAP PRÓPRIO"/>
    <x v="0"/>
    <n v="0.23885729999999999"/>
  </r>
  <r>
    <x v="65"/>
    <x v="3"/>
    <d v="2008-04-25T00:00:00"/>
    <n v="1.5660506999999999"/>
    <n v="1"/>
    <s v="DIVIDENDO"/>
    <x v="1"/>
    <n v="1.5660506999999999"/>
  </r>
  <r>
    <x v="65"/>
    <x v="3"/>
    <d v="2008-04-28T00:00:00"/>
    <n v="0.25171840624000003"/>
    <n v="1"/>
    <s v="JRS CAP PRÓPRIO"/>
    <x v="1"/>
    <n v="0.25171840624000003"/>
  </r>
  <r>
    <x v="65"/>
    <x v="3"/>
    <d v="2008-07-31T00:00:00"/>
    <n v="0.25171840624000003"/>
    <n v="1"/>
    <s v="JRS CAP PRÓPRIO"/>
    <x v="1"/>
    <n v="0.25171840624000003"/>
  </r>
  <r>
    <x v="65"/>
    <x v="3"/>
    <d v="2008-10-31T00:00:00"/>
    <n v="1.7784307079999999"/>
    <n v="1"/>
    <s v="DIVIDENDO"/>
    <x v="1"/>
    <n v="1.7784307079999999"/>
  </r>
  <r>
    <x v="65"/>
    <x v="3"/>
    <d v="2008-10-31T00:00:00"/>
    <n v="0.25315105888"/>
    <n v="1"/>
    <s v="JRS CAP PRÓPRIO"/>
    <x v="1"/>
    <n v="0.25315105888"/>
  </r>
  <r>
    <x v="65"/>
    <x v="3"/>
    <d v="2008-12-30T00:00:00"/>
    <n v="0.25220042021"/>
    <n v="1"/>
    <s v="JRS CAP PRÓPRIO"/>
    <x v="1"/>
    <n v="0.25220042021"/>
  </r>
  <r>
    <x v="65"/>
    <x v="3"/>
    <d v="2009-03-24T00:00:00"/>
    <n v="2.0802358028999999"/>
    <n v="1"/>
    <s v="DIVIDENDO"/>
    <x v="2"/>
    <n v="2.0802358028999999"/>
  </r>
  <r>
    <x v="65"/>
    <x v="3"/>
    <d v="2009-06-29T00:00:00"/>
    <n v="0.53557107711999996"/>
    <n v="1"/>
    <s v="JRS CAP PRÓPRIO"/>
    <x v="2"/>
    <n v="0.53557107711999996"/>
  </r>
  <r>
    <x v="65"/>
    <x v="3"/>
    <d v="2009-09-30T00:00:00"/>
    <n v="0.26778553854999998"/>
    <n v="1"/>
    <s v="JRS CAP PRÓPRIO"/>
    <x v="2"/>
    <n v="0.26778553854999998"/>
  </r>
  <r>
    <x v="65"/>
    <x v="3"/>
    <d v="2009-09-30T00:00:00"/>
    <n v="1.8553521039"/>
    <n v="1"/>
    <s v="DIVIDENDO"/>
    <x v="2"/>
    <n v="1.8553521039"/>
  </r>
  <r>
    <x v="65"/>
    <x v="3"/>
    <d v="2009-12-18T00:00:00"/>
    <n v="0.26912446625000003"/>
    <n v="1"/>
    <s v="JRS CAP PRÓPRIO"/>
    <x v="2"/>
    <n v="0.26912446625000003"/>
  </r>
  <r>
    <x v="65"/>
    <x v="3"/>
    <d v="2010-03-29T00:00:00"/>
    <n v="1.5020098679"/>
    <n v="1"/>
    <s v="DIVIDENDO"/>
    <x v="3"/>
    <n v="1.5020098679"/>
  </r>
  <r>
    <x v="65"/>
    <x v="3"/>
    <d v="2010-04-01T00:00:00"/>
    <n v="0.28256730029999999"/>
    <n v="1"/>
    <s v="JRS CAP PRÓPRIO"/>
    <x v="3"/>
    <n v="0.28256730029999999"/>
  </r>
  <r>
    <x v="65"/>
    <x v="3"/>
    <d v="2010-06-30T00:00:00"/>
    <n v="0.28385267086999999"/>
    <n v="1"/>
    <s v="JRS CAP PRÓPRIO"/>
    <x v="3"/>
    <n v="0.28385267086999999"/>
  </r>
  <r>
    <x v="65"/>
    <x v="3"/>
    <d v="2010-09-30T00:00:00"/>
    <n v="0.28489703399999999"/>
    <n v="1"/>
    <s v="JRS CAP PRÓPRIO"/>
    <x v="3"/>
    <n v="0.28489703399999999"/>
  </r>
  <r>
    <x v="65"/>
    <x v="3"/>
    <d v="2010-09-30T00:00:00"/>
    <n v="1.5222598709999999"/>
    <n v="1"/>
    <s v="DIVIDENDO"/>
    <x v="3"/>
    <n v="1.5222598709999999"/>
  </r>
  <r>
    <x v="65"/>
    <x v="3"/>
    <d v="2010-12-30T00:00:00"/>
    <n v="0.28377233499999999"/>
    <n v="1"/>
    <s v="JRS CAP PRÓPRIO"/>
    <x v="3"/>
    <n v="0.28377233499999999"/>
  </r>
  <r>
    <x v="65"/>
    <x v="3"/>
    <d v="2011-03-31T00:00:00"/>
    <n v="0.30009386399999999"/>
    <n v="1"/>
    <s v="JRS CAP PRÓPRIO"/>
    <x v="4"/>
    <n v="0.30009386399999999"/>
  </r>
  <r>
    <x v="65"/>
    <x v="3"/>
    <d v="2011-04-26T00:00:00"/>
    <n v="0.67424711049999997"/>
    <n v="1"/>
    <s v="DIVIDENDO"/>
    <x v="4"/>
    <n v="0.67424711049999997"/>
  </r>
  <r>
    <x v="65"/>
    <x v="3"/>
    <d v="2011-06-30T00:00:00"/>
    <n v="0.30009386399999999"/>
    <n v="1"/>
    <s v="JRS CAP PRÓPRIO"/>
    <x v="4"/>
    <n v="0.30009386399999999"/>
  </r>
  <r>
    <x v="65"/>
    <x v="3"/>
    <d v="2011-08-29T00:00:00"/>
    <n v="1.2731505726000001"/>
    <n v="1"/>
    <s v="DIVIDENDO"/>
    <x v="4"/>
    <n v="1.2731505726000001"/>
  </r>
  <r>
    <x v="65"/>
    <x v="3"/>
    <d v="2011-09-30T00:00:00"/>
    <n v="0.30009386380000003"/>
    <n v="1"/>
    <s v="JRS CAP PRÓPRIO"/>
    <x v="4"/>
    <n v="0.30009386380000003"/>
  </r>
  <r>
    <x v="65"/>
    <x v="3"/>
    <d v="2011-12-29T00:00:00"/>
    <n v="0.30006708520000003"/>
    <n v="1"/>
    <s v="JRS CAP PRÓPRIO"/>
    <x v="4"/>
    <n v="0.30006708520000003"/>
  </r>
  <r>
    <x v="65"/>
    <x v="3"/>
    <d v="2012-04-18T00:00:00"/>
    <n v="0.77725279999999997"/>
    <n v="1"/>
    <s v="DIVIDENDO"/>
    <x v="5"/>
    <n v="0.77725279999999997"/>
  </r>
  <r>
    <x v="65"/>
    <x v="3"/>
    <d v="2013-04-26T00:00:00"/>
    <n v="0.20239499999999999"/>
    <n v="1"/>
    <s v="DIVIDENDO"/>
    <x v="6"/>
    <n v="0.20239499999999999"/>
  </r>
  <r>
    <x v="65"/>
    <x v="4"/>
    <d v="1998-07-31T00:00:00"/>
    <n v="0.36209039999999998"/>
    <n v="1000"/>
    <s v="JRS CAP PRÓPRIO"/>
    <x v="17"/>
    <n v="3.620904E-4"/>
  </r>
  <r>
    <x v="65"/>
    <x v="4"/>
    <d v="1998-12-30T00:00:00"/>
    <n v="0.23791000000000001"/>
    <n v="1000"/>
    <s v="JRS CAP PRÓPRIO"/>
    <x v="17"/>
    <n v="2.3791E-4"/>
  </r>
  <r>
    <x v="65"/>
    <x v="4"/>
    <d v="1999-05-10T00:00:00"/>
    <n v="0.18"/>
    <n v="1000"/>
    <s v="JRS CAP PRÓPRIO"/>
    <x v="8"/>
    <n v="1.7999999999999998E-4"/>
  </r>
  <r>
    <x v="65"/>
    <x v="4"/>
    <d v="1999-09-30T00:00:00"/>
    <n v="0.333984"/>
    <n v="1000"/>
    <s v="JRS CAP PRÓPRIO"/>
    <x v="8"/>
    <n v="3.3398400000000001E-4"/>
  </r>
  <r>
    <x v="65"/>
    <x v="4"/>
    <d v="2000-01-21T00:00:00"/>
    <n v="0.47401599999999999"/>
    <n v="1000"/>
    <s v="JRS CAP PRÓPRIO"/>
    <x v="9"/>
    <n v="4.7401600000000001E-4"/>
  </r>
  <r>
    <x v="65"/>
    <x v="4"/>
    <d v="2000-02-22T00:00:00"/>
    <n v="8.8999999999999996E-2"/>
    <n v="1000"/>
    <s v="DIVIDENDO"/>
    <x v="9"/>
    <n v="8.8999999999999995E-5"/>
  </r>
  <r>
    <x v="65"/>
    <x v="4"/>
    <d v="2000-12-29T00:00:00"/>
    <n v="0.82874000000000003"/>
    <n v="1000"/>
    <s v="JRS CAP PRÓPRIO"/>
    <x v="9"/>
    <n v="8.2874000000000001E-4"/>
  </r>
  <r>
    <x v="65"/>
    <x v="4"/>
    <d v="2001-06-29T00:00:00"/>
    <n v="0.36926300000000001"/>
    <n v="1000"/>
    <s v="JRS CAP PRÓPRIO"/>
    <x v="10"/>
    <n v="3.6926299999999999E-4"/>
  </r>
  <r>
    <x v="65"/>
    <x v="4"/>
    <d v="2001-12-31T00:00:00"/>
    <n v="0.22676499999999999"/>
    <n v="1000"/>
    <s v="JRS CAP PRÓPRIO"/>
    <x v="10"/>
    <n v="2.26765E-4"/>
  </r>
  <r>
    <x v="65"/>
    <x v="4"/>
    <d v="2002-04-29T00:00:00"/>
    <n v="1.3898925799999999"/>
    <n v="1000"/>
    <s v="DIVIDENDO"/>
    <x v="11"/>
    <n v="1.3898925799999998E-3"/>
  </r>
  <r>
    <x v="65"/>
    <x v="4"/>
    <d v="2003-04-29T00:00:00"/>
    <n v="0.18864175"/>
    <n v="1000"/>
    <s v="DIVIDENDO"/>
    <x v="7"/>
    <n v="1.8864175000000001E-4"/>
  </r>
  <r>
    <x v="65"/>
    <x v="4"/>
    <d v="2003-12-29T00:00:00"/>
    <n v="0.70057541000000001"/>
    <n v="1000"/>
    <s v="JRS CAP PRÓPRIO"/>
    <x v="7"/>
    <n v="7.0057541000000004E-4"/>
  </r>
  <r>
    <x v="65"/>
    <x v="4"/>
    <d v="2004-03-30T00:00:00"/>
    <n v="0.73266472999999999"/>
    <n v="1000"/>
    <s v="DIVIDENDO"/>
    <x v="12"/>
    <n v="7.3266472999999996E-4"/>
  </r>
  <r>
    <x v="65"/>
    <x v="4"/>
    <d v="2004-12-10T00:00:00"/>
    <n v="0.12976360000000001"/>
    <n v="1000"/>
    <s v="JRS CAP PRÓPRIO"/>
    <x v="12"/>
    <n v="1.2976360000000001E-4"/>
  </r>
  <r>
    <x v="65"/>
    <x v="4"/>
    <d v="2005-03-30T00:00:00"/>
    <n v="6.2286431019999998E-2"/>
    <n v="1000"/>
    <s v="DIVIDENDO"/>
    <x v="13"/>
    <n v="6.2286431019999998E-5"/>
  </r>
  <r>
    <x v="65"/>
    <x v="4"/>
    <d v="2005-12-22T00:00:00"/>
    <n v="0.9205127662"/>
    <n v="1000"/>
    <s v="JRS CAP PRÓPRIO"/>
    <x v="13"/>
    <n v="9.205127662E-4"/>
  </r>
  <r>
    <x v="65"/>
    <x v="4"/>
    <d v="2006-03-07T00:00:00"/>
    <n v="0.72120133829999999"/>
    <n v="1000"/>
    <s v="DIVIDENDO"/>
    <x v="14"/>
    <n v="7.2120133829999997E-4"/>
  </r>
  <r>
    <x v="65"/>
    <x v="4"/>
    <d v="2006-03-07T00:00:00"/>
    <n v="0.88480378260000003"/>
    <n v="1000"/>
    <s v="DIVIDENDO"/>
    <x v="14"/>
    <n v="8.8480378260000008E-4"/>
  </r>
  <r>
    <x v="65"/>
    <x v="4"/>
    <d v="2006-05-22T00:00:00"/>
    <n v="0.36525946563"/>
    <n v="1000"/>
    <s v="JRS CAP PRÓPRIO"/>
    <x v="14"/>
    <n v="3.6525946562999999E-4"/>
  </r>
  <r>
    <x v="65"/>
    <x v="4"/>
    <d v="2006-07-24T00:00:00"/>
    <n v="0.33285741625999998"/>
    <n v="1000"/>
    <s v="JRS CAP PRÓPRIO"/>
    <x v="14"/>
    <n v="3.3285741625999998E-4"/>
  </r>
  <r>
    <x v="65"/>
    <x v="4"/>
    <d v="2006-11-17T00:00:00"/>
    <n v="0.30487382816000003"/>
    <n v="1000"/>
    <s v="JRS CAP PRÓPRIO"/>
    <x v="14"/>
    <n v="3.0487382816000004E-4"/>
  </r>
  <r>
    <x v="65"/>
    <x v="4"/>
    <d v="2006-12-18T00:00:00"/>
    <n v="0.27836306049999998"/>
    <n v="1000"/>
    <s v="JRS CAP PRÓPRIO"/>
    <x v="14"/>
    <n v="2.7836306049999998E-4"/>
  </r>
  <r>
    <x v="65"/>
    <x v="4"/>
    <d v="2007-03-28T00:00:00"/>
    <n v="1.7526784116"/>
    <n v="1000"/>
    <s v="DIVIDENDO"/>
    <x v="0"/>
    <n v="1.7526784116000001E-3"/>
  </r>
  <r>
    <x v="65"/>
    <x v="4"/>
    <d v="2007-05-28T00:00:00"/>
    <n v="0.26952613794000002"/>
    <n v="1000"/>
    <s v="JRS CAP PRÓPRIO"/>
    <x v="0"/>
    <n v="2.6952613794000005E-4"/>
  </r>
  <r>
    <x v="65"/>
    <x v="4"/>
    <d v="2007-07-30T00:00:00"/>
    <n v="0.26952613794000002"/>
    <n v="1000"/>
    <s v="JRS CAP PRÓPRIO"/>
    <x v="0"/>
    <n v="2.6952613794000005E-4"/>
  </r>
  <r>
    <x v="65"/>
    <x v="4"/>
    <d v="2007-10-01T00:00:00"/>
    <n v="1.5751438401"/>
    <n v="1000"/>
    <s v="DIVIDENDO"/>
    <x v="0"/>
    <n v="1.5751438401E-3"/>
  </r>
  <r>
    <x v="65"/>
    <x v="4"/>
    <d v="2007-10-31T00:00:00"/>
    <n v="0.25921639495999999"/>
    <n v="1000"/>
    <s v="JRS CAP PRÓPRIO"/>
    <x v="0"/>
    <n v="2.5921639495999997E-4"/>
  </r>
  <r>
    <x v="65"/>
    <x v="4"/>
    <d v="2007-12-20T00:00:00"/>
    <n v="0.26274310000000001"/>
    <n v="1"/>
    <s v="JRS CAP PRÓPRIO"/>
    <x v="0"/>
    <n v="0.26274310000000001"/>
  </r>
  <r>
    <x v="65"/>
    <x v="4"/>
    <d v="2008-04-25T00:00:00"/>
    <n v="1.72265577"/>
    <n v="1"/>
    <s v="DIVIDENDO"/>
    <x v="1"/>
    <n v="1.72265577"/>
  </r>
  <r>
    <x v="65"/>
    <x v="4"/>
    <d v="2008-04-28T00:00:00"/>
    <n v="0.27689024687000002"/>
    <n v="1"/>
    <s v="JRS CAP PRÓPRIO"/>
    <x v="1"/>
    <n v="0.27689024687000002"/>
  </r>
  <r>
    <x v="65"/>
    <x v="4"/>
    <d v="2008-07-31T00:00:00"/>
    <n v="0.27689024687000002"/>
    <n v="1"/>
    <s v="JRS CAP PRÓPRIO"/>
    <x v="1"/>
    <n v="0.27689024687000002"/>
  </r>
  <r>
    <x v="65"/>
    <x v="4"/>
    <d v="2008-10-31T00:00:00"/>
    <n v="1.9562737788"/>
    <n v="1"/>
    <s v="DIVIDENDO"/>
    <x v="1"/>
    <n v="1.9562737788"/>
  </r>
  <r>
    <x v="65"/>
    <x v="4"/>
    <d v="2008-10-31T00:00:00"/>
    <n v="0.27846616476000002"/>
    <n v="1"/>
    <s v="JRS CAP PRÓPRIO"/>
    <x v="1"/>
    <n v="0.27846616476000002"/>
  </r>
  <r>
    <x v="65"/>
    <x v="4"/>
    <d v="2008-12-30T00:00:00"/>
    <n v="0.27742046224"/>
    <n v="1"/>
    <s v="JRS CAP PRÓPRIO"/>
    <x v="1"/>
    <n v="0.27742046224"/>
  </r>
  <r>
    <x v="65"/>
    <x v="4"/>
    <d v="2009-03-24T00:00:00"/>
    <n v="2.2882593832000002"/>
    <n v="1"/>
    <s v="DIVIDENDO"/>
    <x v="2"/>
    <n v="2.2882593832000002"/>
  </r>
  <r>
    <x v="65"/>
    <x v="4"/>
    <d v="2009-06-29T00:00:00"/>
    <n v="0.58912818482999996"/>
    <n v="1"/>
    <s v="JRS CAP PRÓPRIO"/>
    <x v="2"/>
    <n v="0.58912818482999996"/>
  </r>
  <r>
    <x v="65"/>
    <x v="4"/>
    <d v="2009-09-30T00:00:00"/>
    <n v="0.29456409240999998"/>
    <n v="1"/>
    <s v="JRS CAP PRÓPRIO"/>
    <x v="2"/>
    <n v="0.29456409240999998"/>
  </r>
  <r>
    <x v="65"/>
    <x v="4"/>
    <d v="2009-09-30T00:00:00"/>
    <n v="2.0408873142899999"/>
    <n v="1"/>
    <s v="DIVIDENDO"/>
    <x v="2"/>
    <n v="2.0408873142899999"/>
  </r>
  <r>
    <x v="65"/>
    <x v="4"/>
    <d v="2009-12-18T00:00:00"/>
    <n v="0.29603691288"/>
    <n v="1"/>
    <s v="JRS CAP PRÓPRIO"/>
    <x v="2"/>
    <n v="0.29603691288"/>
  </r>
  <r>
    <x v="65"/>
    <x v="4"/>
    <d v="2010-03-29T00:00:00"/>
    <n v="1.6522108547000001"/>
    <n v="1"/>
    <s v="DIVIDENDO"/>
    <x v="3"/>
    <n v="1.6522108547000001"/>
  </r>
  <r>
    <x v="65"/>
    <x v="4"/>
    <d v="2010-04-01T00:00:00"/>
    <n v="0.3108240303"/>
    <n v="1"/>
    <s v="JRS CAP PRÓPRIO"/>
    <x v="3"/>
    <n v="0.3108240303"/>
  </r>
  <r>
    <x v="65"/>
    <x v="4"/>
    <d v="2010-06-30T00:00:00"/>
    <n v="0.31223793795999999"/>
    <n v="1"/>
    <s v="JRS CAP PRÓPRIO"/>
    <x v="3"/>
    <n v="0.31223793795999999"/>
  </r>
  <r>
    <x v="65"/>
    <x v="4"/>
    <d v="2010-09-30T00:00:00"/>
    <n v="0.313386738"/>
    <n v="1"/>
    <s v="JRS CAP PRÓPRIO"/>
    <x v="3"/>
    <n v="0.313386738"/>
  </r>
  <r>
    <x v="65"/>
    <x v="4"/>
    <d v="2010-09-30T00:00:00"/>
    <n v="1.6744858579999999"/>
    <n v="1"/>
    <s v="DIVIDENDO"/>
    <x v="3"/>
    <n v="1.6744858579999999"/>
  </r>
  <r>
    <x v="65"/>
    <x v="4"/>
    <d v="2010-12-30T00:00:00"/>
    <n v="0.31214956900000002"/>
    <n v="1"/>
    <s v="JRS CAP PRÓPRIO"/>
    <x v="3"/>
    <n v="0.31214956900000002"/>
  </r>
  <r>
    <x v="65"/>
    <x v="4"/>
    <d v="2011-03-31T00:00:00"/>
    <n v="0.33010325000000001"/>
    <n v="1"/>
    <s v="JRS CAP PRÓPRIO"/>
    <x v="4"/>
    <n v="0.33010325000000001"/>
  </r>
  <r>
    <x v="65"/>
    <x v="4"/>
    <d v="2011-04-26T00:00:00"/>
    <n v="0.74167182149999999"/>
    <n v="1"/>
    <s v="DIVIDENDO"/>
    <x v="4"/>
    <n v="0.74167182149999999"/>
  </r>
  <r>
    <x v="65"/>
    <x v="4"/>
    <d v="2011-06-30T00:00:00"/>
    <n v="0.33010325000000001"/>
    <n v="1"/>
    <s v="JRS CAP PRÓPRIO"/>
    <x v="4"/>
    <n v="0.33010325000000001"/>
  </r>
  <r>
    <x v="65"/>
    <x v="4"/>
    <d v="2011-08-29T00:00:00"/>
    <n v="1.4004656298"/>
    <n v="1"/>
    <s v="DIVIDENDO"/>
    <x v="4"/>
    <n v="1.4004656298"/>
  </r>
  <r>
    <x v="65"/>
    <x v="4"/>
    <d v="2011-09-30T00:00:00"/>
    <n v="0.33010325019999998"/>
    <n v="1"/>
    <s v="JRS CAP PRÓPRIO"/>
    <x v="4"/>
    <n v="0.33010325019999998"/>
  </r>
  <r>
    <x v="65"/>
    <x v="4"/>
    <d v="2011-12-29T00:00:00"/>
    <n v="0.33007379380000001"/>
    <n v="1"/>
    <s v="JRS CAP PRÓPRIO"/>
    <x v="4"/>
    <n v="0.33007379380000001"/>
  </r>
  <r>
    <x v="65"/>
    <x v="4"/>
    <d v="2012-04-18T00:00:00"/>
    <n v="0.85497809999999996"/>
    <n v="1"/>
    <s v="DIVIDENDO"/>
    <x v="5"/>
    <n v="0.85497809999999996"/>
  </r>
  <r>
    <x v="65"/>
    <x v="4"/>
    <d v="2013-04-26T00:00:00"/>
    <n v="0.22263450000000001"/>
    <n v="1"/>
    <s v="DIVIDENDO"/>
    <x v="6"/>
    <n v="0.22263450000000001"/>
  </r>
  <r>
    <x v="66"/>
    <x v="0"/>
    <d v="2000-04-28T00:00:00"/>
    <n v="2.9981979999999999"/>
    <n v="1000"/>
    <s v="DIVIDENDO"/>
    <x v="9"/>
    <n v="2.9981980000000001E-3"/>
  </r>
  <r>
    <x v="66"/>
    <x v="0"/>
    <d v="2001-04-26T00:00:00"/>
    <n v="12"/>
    <n v="1000"/>
    <s v="DIVIDENDO"/>
    <x v="10"/>
    <n v="1.2E-2"/>
  </r>
  <r>
    <x v="66"/>
    <x v="0"/>
    <d v="2003-04-16T00:00:00"/>
    <n v="8.2767900000000001"/>
    <n v="1000"/>
    <s v="JRS CAP PRÓPRIO"/>
    <x v="7"/>
    <n v="8.2767900000000009E-3"/>
  </r>
  <r>
    <x v="66"/>
    <x v="0"/>
    <d v="2003-08-22T00:00:00"/>
    <n v="12.02477"/>
    <n v="1000"/>
    <s v="JRS CAP PRÓPRIO"/>
    <x v="7"/>
    <n v="1.2024770000000001E-2"/>
  </r>
  <r>
    <x v="66"/>
    <x v="0"/>
    <d v="2004-03-31T00:00:00"/>
    <n v="10.68"/>
    <n v="1000"/>
    <s v="DIVIDENDO"/>
    <x v="12"/>
    <n v="1.068E-2"/>
  </r>
  <r>
    <x v="66"/>
    <x v="0"/>
    <d v="2004-04-19T00:00:00"/>
    <n v="9.6432400000000005"/>
    <n v="1000"/>
    <s v="JRS CAP PRÓPRIO"/>
    <x v="12"/>
    <n v="9.6432400000000008E-3"/>
  </r>
  <r>
    <x v="66"/>
    <x v="0"/>
    <d v="2004-06-14T00:00:00"/>
    <n v="3.2014"/>
    <n v="1000"/>
    <s v="JRS CAP PRÓPRIO"/>
    <x v="12"/>
    <n v="3.2014000000000001E-3"/>
  </r>
  <r>
    <x v="66"/>
    <x v="0"/>
    <d v="2004-07-09T00:00:00"/>
    <n v="3.24044"/>
    <n v="1000"/>
    <s v="JRS CAP PRÓPRIO"/>
    <x v="12"/>
    <n v="3.2404399999999998E-3"/>
  </r>
  <r>
    <x v="66"/>
    <x v="0"/>
    <d v="2004-08-09T00:00:00"/>
    <n v="3.24044"/>
    <n v="1000"/>
    <s v="JRS CAP PRÓPRIO"/>
    <x v="12"/>
    <n v="3.2404399999999998E-3"/>
  </r>
  <r>
    <x v="66"/>
    <x v="0"/>
    <d v="2004-09-15T00:00:00"/>
    <n v="3.24044"/>
    <n v="1000"/>
    <s v="JRS CAP PRÓPRIO"/>
    <x v="12"/>
    <n v="3.2404399999999998E-3"/>
  </r>
  <r>
    <x v="66"/>
    <x v="0"/>
    <d v="2005-03-29T00:00:00"/>
    <n v="15.445"/>
    <n v="1000"/>
    <s v="DIVIDENDO"/>
    <x v="13"/>
    <n v="1.5445E-2"/>
  </r>
  <r>
    <x v="66"/>
    <x v="0"/>
    <d v="2006-03-22T00:00:00"/>
    <n v="8.5000000000000006E-2"/>
    <n v="1"/>
    <s v="DIVIDENDO"/>
    <x v="14"/>
    <n v="8.5000000000000006E-2"/>
  </r>
  <r>
    <x v="66"/>
    <x v="0"/>
    <d v="2007-03-21T00:00:00"/>
    <n v="0.1202"/>
    <n v="1"/>
    <s v="DIVIDENDO"/>
    <x v="0"/>
    <n v="0.1202"/>
  </r>
  <r>
    <x v="66"/>
    <x v="0"/>
    <d v="2007-07-19T00:00:00"/>
    <n v="0.21653056200000001"/>
    <n v="1"/>
    <s v="JRS CAP PRÓPRIO"/>
    <x v="0"/>
    <n v="0.21653056200000001"/>
  </r>
  <r>
    <x v="66"/>
    <x v="0"/>
    <d v="2007-08-14T00:00:00"/>
    <n v="0.12373175"/>
    <n v="1"/>
    <s v="JRS CAP PRÓPRIO"/>
    <x v="0"/>
    <n v="0.12373175"/>
  </r>
  <r>
    <x v="66"/>
    <x v="0"/>
    <d v="2007-11-13T00:00:00"/>
    <n v="0.18559762434999999"/>
    <n v="1"/>
    <s v="JRS CAP PRÓPRIO"/>
    <x v="0"/>
    <n v="0.18559762434999999"/>
  </r>
  <r>
    <x v="66"/>
    <x v="0"/>
    <d v="2008-04-30T00:00:00"/>
    <n v="3.1230999999999998E-2"/>
    <n v="1"/>
    <s v="DIVIDENDO"/>
    <x v="1"/>
    <n v="3.1230999999999998E-2"/>
  </r>
  <r>
    <x v="66"/>
    <x v="0"/>
    <d v="2010-04-30T00:00:00"/>
    <n v="0.47409970000000001"/>
    <n v="1"/>
    <s v="DIVIDENDO"/>
    <x v="3"/>
    <n v="0.47409970000000001"/>
  </r>
  <r>
    <x v="66"/>
    <x v="0"/>
    <d v="2011-04-29T00:00:00"/>
    <n v="1.1992267000000001"/>
    <n v="1"/>
    <s v="DIVIDENDO"/>
    <x v="4"/>
    <n v="1.1992267000000001"/>
  </r>
  <r>
    <x v="66"/>
    <x v="0"/>
    <d v="2011-11-16T00:00:00"/>
    <n v="0.62313852943000003"/>
    <n v="1"/>
    <s v="JRS CAP PRÓPRIO"/>
    <x v="4"/>
    <n v="0.62313852943000003"/>
  </r>
  <r>
    <x v="66"/>
    <x v="0"/>
    <d v="2012-04-19T00:00:00"/>
    <n v="0.6774"/>
    <n v="1"/>
    <s v="DIVIDENDO"/>
    <x v="5"/>
    <n v="0.6774"/>
  </r>
  <r>
    <x v="66"/>
    <x v="0"/>
    <d v="2012-07-20T00:00:00"/>
    <n v="9.0222999999999998E-2"/>
    <n v="1"/>
    <s v="DIVIDENDO"/>
    <x v="5"/>
    <n v="9.0222999999999998E-2"/>
  </r>
  <r>
    <x v="66"/>
    <x v="0"/>
    <d v="2013-01-24T00:00:00"/>
    <n v="9.0222999999999998E-2"/>
    <n v="1"/>
    <s v="DIVIDENDO"/>
    <x v="6"/>
    <n v="9.0222999999999998E-2"/>
  </r>
  <r>
    <x v="66"/>
    <x v="0"/>
    <d v="2013-04-29T00:00:00"/>
    <n v="6.1899999999999997E-2"/>
    <n v="1"/>
    <s v="DIVIDENDO"/>
    <x v="6"/>
    <n v="6.1899999999999997E-2"/>
  </r>
  <r>
    <x v="66"/>
    <x v="0"/>
    <d v="2014-01-31T00:00:00"/>
    <n v="0.10344100000000001"/>
    <n v="1"/>
    <s v="DIVIDENDO"/>
    <x v="18"/>
    <n v="0.10344100000000001"/>
  </r>
  <r>
    <x v="66"/>
    <x v="1"/>
    <d v="2000-04-28T00:00:00"/>
    <n v="2.9981979999999999"/>
    <n v="1000"/>
    <s v="DIVIDENDO"/>
    <x v="9"/>
    <n v="2.9981980000000001E-3"/>
  </r>
  <r>
    <x v="66"/>
    <x v="1"/>
    <d v="2001-04-26T00:00:00"/>
    <n v="12"/>
    <n v="1000"/>
    <s v="DIVIDENDO"/>
    <x v="10"/>
    <n v="1.2E-2"/>
  </r>
  <r>
    <x v="66"/>
    <x v="1"/>
    <d v="2003-04-16T00:00:00"/>
    <n v="8.2767900000000001"/>
    <n v="1000"/>
    <s v="JRS CAP PRÓPRIO"/>
    <x v="7"/>
    <n v="8.2767900000000009E-3"/>
  </r>
  <r>
    <x v="66"/>
    <x v="1"/>
    <d v="2003-08-22T00:00:00"/>
    <n v="12.02477"/>
    <n v="1000"/>
    <s v="JRS CAP PRÓPRIO"/>
    <x v="7"/>
    <n v="1.2024770000000001E-2"/>
  </r>
  <r>
    <x v="66"/>
    <x v="1"/>
    <d v="2004-03-31T00:00:00"/>
    <n v="13.47"/>
    <n v="1000"/>
    <s v="DIVIDENDO"/>
    <x v="12"/>
    <n v="1.3470000000000001E-2"/>
  </r>
  <r>
    <x v="66"/>
    <x v="1"/>
    <d v="2004-04-19T00:00:00"/>
    <n v="9.6432400000000005"/>
    <n v="1000"/>
    <s v="JRS CAP PRÓPRIO"/>
    <x v="12"/>
    <n v="9.6432400000000008E-3"/>
  </r>
  <r>
    <x v="66"/>
    <x v="1"/>
    <d v="2004-06-14T00:00:00"/>
    <n v="3.2014"/>
    <n v="1000"/>
    <s v="JRS CAP PRÓPRIO"/>
    <x v="12"/>
    <n v="3.2014000000000001E-3"/>
  </r>
  <r>
    <x v="66"/>
    <x v="1"/>
    <d v="2004-07-09T00:00:00"/>
    <n v="3.24044"/>
    <n v="1000"/>
    <s v="JRS CAP PRÓPRIO"/>
    <x v="12"/>
    <n v="3.2404399999999998E-3"/>
  </r>
  <r>
    <x v="66"/>
    <x v="1"/>
    <d v="2004-08-09T00:00:00"/>
    <n v="3.24044"/>
    <n v="1000"/>
    <s v="JRS CAP PRÓPRIO"/>
    <x v="12"/>
    <n v="3.2404399999999998E-3"/>
  </r>
  <r>
    <x v="66"/>
    <x v="1"/>
    <d v="2004-09-15T00:00:00"/>
    <n v="3.24044"/>
    <n v="1000"/>
    <s v="JRS CAP PRÓPRIO"/>
    <x v="12"/>
    <n v="3.2404399999999998E-3"/>
  </r>
  <r>
    <x v="66"/>
    <x v="1"/>
    <d v="2005-03-29T00:00:00"/>
    <n v="18.908999999999999"/>
    <n v="1000"/>
    <s v="DIVIDENDO"/>
    <x v="13"/>
    <n v="1.8908999999999999E-2"/>
  </r>
  <r>
    <x v="66"/>
    <x v="1"/>
    <d v="2006-03-22T00:00:00"/>
    <n v="9.2999999999999999E-2"/>
    <n v="1"/>
    <s v="DIVIDENDO"/>
    <x v="14"/>
    <n v="9.2999999999999999E-2"/>
  </r>
  <r>
    <x v="66"/>
    <x v="1"/>
    <d v="2007-03-21T00:00:00"/>
    <n v="0.13220000000000001"/>
    <n v="1"/>
    <s v="DIVIDENDO"/>
    <x v="0"/>
    <n v="0.13220000000000001"/>
  </r>
  <r>
    <x v="66"/>
    <x v="1"/>
    <d v="2007-07-19T00:00:00"/>
    <n v="0.21653056200000001"/>
    <n v="1"/>
    <s v="JRS CAP PRÓPRIO"/>
    <x v="0"/>
    <n v="0.21653056200000001"/>
  </r>
  <r>
    <x v="66"/>
    <x v="1"/>
    <d v="2007-08-14T00:00:00"/>
    <n v="0.12373175"/>
    <n v="1"/>
    <s v="JRS CAP PRÓPRIO"/>
    <x v="0"/>
    <n v="0.12373175"/>
  </r>
  <r>
    <x v="66"/>
    <x v="1"/>
    <d v="2007-11-13T00:00:00"/>
    <n v="0.18559762434999999"/>
    <n v="1"/>
    <s v="JRS CAP PRÓPRIO"/>
    <x v="0"/>
    <n v="0.18559762434999999"/>
  </r>
  <r>
    <x v="66"/>
    <x v="1"/>
    <d v="2008-04-30T00:00:00"/>
    <n v="7.9072799999999999E-2"/>
    <n v="1"/>
    <s v="DIVIDENDO"/>
    <x v="1"/>
    <n v="7.9072799999999999E-2"/>
  </r>
  <r>
    <x v="66"/>
    <x v="1"/>
    <d v="2010-04-30T00:00:00"/>
    <n v="0.52152069999999995"/>
    <n v="1"/>
    <s v="DIVIDENDO"/>
    <x v="3"/>
    <n v="0.52152069999999995"/>
  </r>
  <r>
    <x v="66"/>
    <x v="1"/>
    <d v="2011-04-29T00:00:00"/>
    <n v="1.3190997"/>
    <n v="1"/>
    <s v="DIVIDENDO"/>
    <x v="4"/>
    <n v="1.3190997"/>
  </r>
  <r>
    <x v="66"/>
    <x v="1"/>
    <d v="2011-11-16T00:00:00"/>
    <n v="0.62313852943000003"/>
    <n v="1"/>
    <s v="JRS CAP PRÓPRIO"/>
    <x v="4"/>
    <n v="0.62313852943000003"/>
  </r>
  <r>
    <x v="66"/>
    <x v="1"/>
    <d v="2012-04-19T00:00:00"/>
    <n v="0.79800000000000004"/>
    <n v="1"/>
    <s v="DIVIDENDO"/>
    <x v="5"/>
    <n v="0.79800000000000004"/>
  </r>
  <r>
    <x v="66"/>
    <x v="1"/>
    <d v="2012-07-20T00:00:00"/>
    <n v="9.0222999999999998E-2"/>
    <n v="1"/>
    <s v="DIVIDENDO"/>
    <x v="5"/>
    <n v="9.0222999999999998E-2"/>
  </r>
  <r>
    <x v="66"/>
    <x v="1"/>
    <d v="2013-01-24T00:00:00"/>
    <n v="9.0222999999999998E-2"/>
    <n v="1"/>
    <s v="DIVIDENDO"/>
    <x v="6"/>
    <n v="9.0222999999999998E-2"/>
  </r>
  <r>
    <x v="66"/>
    <x v="1"/>
    <d v="2013-04-29T00:00:00"/>
    <n v="6.1899999999999997E-2"/>
    <n v="1"/>
    <s v="DIVIDENDO"/>
    <x v="6"/>
    <n v="6.1899999999999997E-2"/>
  </r>
  <r>
    <x v="66"/>
    <x v="1"/>
    <d v="2014-01-31T00:00:00"/>
    <n v="0.10344100000000001"/>
    <n v="1"/>
    <s v="DIVIDENDO"/>
    <x v="18"/>
    <n v="0.10344100000000001"/>
  </r>
  <r>
    <x v="67"/>
    <x v="0"/>
    <d v="2005-02-23T00:00:00"/>
    <n v="4.4465709999999999E-3"/>
    <n v="1"/>
    <s v="JRS CAP PRÓPRIO"/>
    <x v="13"/>
    <n v="4.4465709999999999E-3"/>
  </r>
  <r>
    <x v="67"/>
    <x v="0"/>
    <d v="2006-04-20T00:00:00"/>
    <n v="4.4470000000000004E-3"/>
    <n v="1"/>
    <s v="JRS CAP PRÓPRIO"/>
    <x v="14"/>
    <n v="4.4470000000000004E-3"/>
  </r>
  <r>
    <x v="67"/>
    <x v="0"/>
    <d v="2007-04-26T00:00:00"/>
    <n v="8.8931419999999997E-3"/>
    <n v="1"/>
    <s v="JRS CAP PRÓPRIO"/>
    <x v="0"/>
    <n v="8.8931419999999997E-3"/>
  </r>
  <r>
    <x v="67"/>
    <x v="0"/>
    <d v="2008-02-18T00:00:00"/>
    <n v="0.17454101699999999"/>
    <n v="1"/>
    <s v="JRS CAP PRÓPRIO"/>
    <x v="1"/>
    <n v="0.17454101699999999"/>
  </r>
  <r>
    <x v="67"/>
    <x v="0"/>
    <d v="2008-04-07T00:00:00"/>
    <n v="1.9109999999999999E-2"/>
    <n v="1"/>
    <s v="DIVIDENDO"/>
    <x v="1"/>
    <n v="1.9109999999999999E-2"/>
  </r>
  <r>
    <x v="67"/>
    <x v="0"/>
    <d v="2009-04-30T00:00:00"/>
    <n v="4.3012000000000002E-2"/>
    <n v="1"/>
    <s v="DIVIDENDO"/>
    <x v="2"/>
    <n v="4.3012000000000002E-2"/>
  </r>
  <r>
    <x v="67"/>
    <x v="0"/>
    <d v="2010-02-08T00:00:00"/>
    <n v="0.22900126000000001"/>
    <n v="1"/>
    <s v="JRS CAP PRÓPRIO"/>
    <x v="3"/>
    <n v="0.22900126000000001"/>
  </r>
  <r>
    <x v="67"/>
    <x v="0"/>
    <d v="2010-04-29T00:00:00"/>
    <n v="0.11858794"/>
    <n v="1"/>
    <s v="DIVIDENDO"/>
    <x v="3"/>
    <n v="0.11858794"/>
  </r>
  <r>
    <x v="67"/>
    <x v="0"/>
    <d v="2010-12-22T00:00:00"/>
    <n v="4.7379570000000003E-2"/>
    <n v="1"/>
    <s v="JRS CAP PRÓPRIO"/>
    <x v="3"/>
    <n v="4.7379570000000003E-2"/>
  </r>
  <r>
    <x v="67"/>
    <x v="0"/>
    <d v="2011-12-21T00:00:00"/>
    <n v="0.18162169"/>
    <n v="1"/>
    <s v="JRS CAP PRÓPRIO"/>
    <x v="4"/>
    <n v="0.18162169"/>
  </r>
  <r>
    <x v="67"/>
    <x v="1"/>
    <d v="2005-02-23T00:00:00"/>
    <n v="4.8912280999999997E-3"/>
    <n v="1"/>
    <s v="JRS CAP PRÓPRIO"/>
    <x v="13"/>
    <n v="4.8912280999999997E-3"/>
  </r>
  <r>
    <x v="67"/>
    <x v="1"/>
    <d v="2006-04-20T00:00:00"/>
    <n v="4.8910000000000004E-3"/>
    <n v="1"/>
    <s v="JRS CAP PRÓPRIO"/>
    <x v="14"/>
    <n v="4.8910000000000004E-3"/>
  </r>
  <r>
    <x v="67"/>
    <x v="1"/>
    <d v="2007-04-26T00:00:00"/>
    <n v="9.7824560000000001E-3"/>
    <n v="1"/>
    <s v="JRS CAP PRÓPRIO"/>
    <x v="0"/>
    <n v="9.7824560000000001E-3"/>
  </r>
  <r>
    <x v="67"/>
    <x v="1"/>
    <d v="2008-02-18T00:00:00"/>
    <n v="0.19199511899999999"/>
    <n v="1"/>
    <s v="JRS CAP PRÓPRIO"/>
    <x v="1"/>
    <n v="0.19199511899999999"/>
  </r>
  <r>
    <x v="67"/>
    <x v="1"/>
    <d v="2008-04-07T00:00:00"/>
    <n v="2.1021000000000001E-2"/>
    <n v="1"/>
    <s v="DIVIDENDO"/>
    <x v="1"/>
    <n v="2.1021000000000001E-2"/>
  </r>
  <r>
    <x v="67"/>
    <x v="1"/>
    <d v="2009-04-30T00:00:00"/>
    <n v="4.7313000000000001E-2"/>
    <n v="1"/>
    <s v="DIVIDENDO"/>
    <x v="2"/>
    <n v="4.7313000000000001E-2"/>
  </r>
  <r>
    <x v="67"/>
    <x v="1"/>
    <d v="2010-02-08T00:00:00"/>
    <n v="0.25190139"/>
    <n v="1"/>
    <s v="JRS CAP PRÓPRIO"/>
    <x v="3"/>
    <n v="0.25190139"/>
  </r>
  <r>
    <x v="67"/>
    <x v="1"/>
    <d v="2010-04-29T00:00:00"/>
    <n v="0.13044673000000001"/>
    <n v="1"/>
    <s v="DIVIDENDO"/>
    <x v="3"/>
    <n v="0.13044673000000001"/>
  </r>
  <r>
    <x v="67"/>
    <x v="1"/>
    <d v="2010-12-22T00:00:00"/>
    <n v="5.2117530000000002E-2"/>
    <n v="1"/>
    <s v="JRS CAP PRÓPRIO"/>
    <x v="3"/>
    <n v="5.2117530000000002E-2"/>
  </r>
  <r>
    <x v="67"/>
    <x v="1"/>
    <d v="2011-12-21T00:00:00"/>
    <n v="0.19978386000000001"/>
    <n v="1"/>
    <s v="JRS CAP PRÓPRIO"/>
    <x v="4"/>
    <n v="0.19978386000000001"/>
  </r>
  <r>
    <x v="68"/>
    <x v="0"/>
    <d v="1996-04-29T00:00:00"/>
    <n v="0.74490000000000001"/>
    <n v="1000"/>
    <s v="DIVIDENDO"/>
    <x v="15"/>
    <n v="7.4490000000000005E-4"/>
  </r>
  <r>
    <x v="68"/>
    <x v="0"/>
    <d v="1996-04-29T00:00:00"/>
    <n v="0.25509999999999999"/>
    <n v="1000"/>
    <s v="DIVIDENDO"/>
    <x v="15"/>
    <n v="2.5509999999999997E-4"/>
  </r>
  <r>
    <x v="68"/>
    <x v="0"/>
    <d v="1997-04-30T00:00:00"/>
    <n v="0.318684519"/>
    <n v="1000"/>
    <s v="DIVIDENDO"/>
    <x v="16"/>
    <n v="3.18684519E-4"/>
  </r>
  <r>
    <x v="68"/>
    <x v="0"/>
    <d v="1997-04-30T00:00:00"/>
    <n v="0.68131548099999995"/>
    <n v="1000"/>
    <s v="DIVIDENDO"/>
    <x v="16"/>
    <n v="6.8131548099999997E-4"/>
  </r>
  <r>
    <x v="68"/>
    <x v="0"/>
    <d v="1997-12-23T00:00:00"/>
    <n v="0.61573527566999997"/>
    <n v="1000"/>
    <s v="JRS CAP PRÓPRIO"/>
    <x v="16"/>
    <n v="6.1573527567000002E-4"/>
  </r>
  <r>
    <x v="68"/>
    <x v="0"/>
    <d v="1998-04-30T00:00:00"/>
    <n v="0.92399682599999999"/>
    <n v="1000"/>
    <s v="DIVIDENDO"/>
    <x v="17"/>
    <n v="9.2399682600000001E-4"/>
  </r>
  <r>
    <x v="68"/>
    <x v="0"/>
    <d v="1998-04-30T00:00:00"/>
    <n v="0.56047270400000004"/>
    <n v="1000"/>
    <s v="JRS CAP PRÓPRIO"/>
    <x v="17"/>
    <n v="5.6047270400000002E-4"/>
  </r>
  <r>
    <x v="68"/>
    <x v="0"/>
    <d v="1998-08-28T00:00:00"/>
    <n v="0.84191102100000004"/>
    <n v="1000"/>
    <s v="JRS CAP PRÓPRIO"/>
    <x v="17"/>
    <n v="8.4191102100000001E-4"/>
  </r>
  <r>
    <x v="68"/>
    <x v="0"/>
    <d v="1998-08-28T00:00:00"/>
    <n v="0.35357095199999999"/>
    <n v="1000"/>
    <s v="JRS CAP PRÓPRIO"/>
    <x v="17"/>
    <n v="3.5357095199999998E-4"/>
  </r>
  <r>
    <x v="68"/>
    <x v="0"/>
    <d v="1998-10-27T00:00:00"/>
    <n v="0.54432462800000003"/>
    <n v="1000"/>
    <s v="JRS CAP PRÓPRIO"/>
    <x v="17"/>
    <n v="5.4432462799999999E-4"/>
  </r>
  <r>
    <x v="68"/>
    <x v="0"/>
    <d v="1998-10-27T00:00:00"/>
    <n v="8.4876410999999999E-2"/>
    <n v="1000"/>
    <s v="JRS CAP PRÓPRIO"/>
    <x v="17"/>
    <n v="8.4876411000000003E-5"/>
  </r>
  <r>
    <x v="68"/>
    <x v="0"/>
    <d v="1998-12-21T00:00:00"/>
    <n v="0.62920103900000002"/>
    <n v="1000"/>
    <s v="JRS CAP PRÓPRIO"/>
    <x v="17"/>
    <n v="6.2920103899999998E-4"/>
  </r>
  <r>
    <x v="68"/>
    <x v="0"/>
    <d v="1999-04-27T00:00:00"/>
    <n v="0.50336083099999995"/>
    <n v="1000"/>
    <s v="DIVIDENDO"/>
    <x v="8"/>
    <n v="5.0336083099999994E-4"/>
  </r>
  <r>
    <x v="68"/>
    <x v="0"/>
    <d v="1999-04-27T00:00:00"/>
    <n v="0.32089252899999998"/>
    <n v="1000"/>
    <s v="DIVIDENDO"/>
    <x v="8"/>
    <n v="3.2089252899999998E-4"/>
  </r>
  <r>
    <x v="68"/>
    <x v="0"/>
    <d v="1999-04-27T00:00:00"/>
    <n v="0.232758243"/>
    <n v="1000"/>
    <s v="DIVIDENDO"/>
    <x v="8"/>
    <n v="2.3275824300000001E-4"/>
  </r>
  <r>
    <x v="68"/>
    <x v="0"/>
    <d v="1999-12-20T00:00:00"/>
    <n v="1.1764705882199999"/>
    <n v="1000"/>
    <s v="JRS CAP PRÓPRIO"/>
    <x v="8"/>
    <n v="1.17647058822E-3"/>
  </r>
  <r>
    <x v="68"/>
    <x v="0"/>
    <d v="2000-04-14T00:00:00"/>
    <n v="0.56628093477999997"/>
    <n v="1000"/>
    <s v="JRS CAP PRÓPRIO"/>
    <x v="9"/>
    <n v="5.6628093477999999E-4"/>
  </r>
  <r>
    <x v="68"/>
    <x v="0"/>
    <d v="2000-06-29T00:00:00"/>
    <n v="0.61032500745999996"/>
    <n v="1000"/>
    <s v="JRS CAP PRÓPRIO"/>
    <x v="9"/>
    <n v="6.1032500745999995E-4"/>
  </r>
  <r>
    <x v="68"/>
    <x v="0"/>
    <d v="2001-12-26T00:00:00"/>
    <n v="0.64807706980000002"/>
    <n v="1000"/>
    <s v="JRS CAP PRÓPRIO"/>
    <x v="10"/>
    <n v="6.4807706980000003E-4"/>
  </r>
  <r>
    <x v="68"/>
    <x v="0"/>
    <d v="2002-04-30T00:00:00"/>
    <n v="0.70249871253999996"/>
    <n v="1000"/>
    <s v="DIVIDENDO"/>
    <x v="11"/>
    <n v="7.0249871253999995E-4"/>
  </r>
  <r>
    <x v="68"/>
    <x v="0"/>
    <d v="2002-05-20T00:00:00"/>
    <n v="0.74035368999999995"/>
    <n v="1000"/>
    <s v="JRS CAP PRÓPRIO"/>
    <x v="11"/>
    <n v="7.4035368999999997E-4"/>
  </r>
  <r>
    <x v="68"/>
    <x v="0"/>
    <d v="2002-12-19T00:00:00"/>
    <n v="0.61696141000000004"/>
    <n v="1000"/>
    <s v="JRS CAP PRÓPRIO"/>
    <x v="11"/>
    <n v="6.1696141000000006E-4"/>
  </r>
  <r>
    <x v="68"/>
    <x v="0"/>
    <d v="2003-11-28T00:00:00"/>
    <n v="0.92544199999999999"/>
    <n v="1000"/>
    <s v="JRS CAP PRÓPRIO"/>
    <x v="7"/>
    <n v="9.2544199999999995E-4"/>
  </r>
  <r>
    <x v="68"/>
    <x v="0"/>
    <d v="2003-12-18T00:00:00"/>
    <n v="0.61696099999999998"/>
    <n v="1000"/>
    <s v="JRS CAP PRÓPRIO"/>
    <x v="7"/>
    <n v="6.1696099999999996E-4"/>
  </r>
  <r>
    <x v="68"/>
    <x v="0"/>
    <d v="2004-04-30T00:00:00"/>
    <n v="0.44"/>
    <n v="1000"/>
    <s v="DIVIDENDO"/>
    <x v="12"/>
    <n v="4.4000000000000002E-4"/>
  </r>
  <r>
    <x v="68"/>
    <x v="0"/>
    <d v="2004-05-31T00:00:00"/>
    <n v="1.233922"/>
    <n v="1000"/>
    <s v="JRS CAP PRÓPRIO"/>
    <x v="12"/>
    <n v="1.2339219999999999E-3"/>
  </r>
  <r>
    <x v="68"/>
    <x v="0"/>
    <d v="2004-08-26T00:00:00"/>
    <n v="0.61696099999999998"/>
    <n v="1000"/>
    <s v="JRS CAP PRÓPRIO"/>
    <x v="12"/>
    <n v="6.1696099999999996E-4"/>
  </r>
  <r>
    <x v="68"/>
    <x v="0"/>
    <d v="2004-11-30T00:00:00"/>
    <n v="1.048834"/>
    <n v="1000"/>
    <s v="JRS CAP PRÓPRIO"/>
    <x v="12"/>
    <n v="1.048834E-3"/>
  </r>
  <r>
    <x v="68"/>
    <x v="0"/>
    <d v="2004-12-27T00:00:00"/>
    <n v="0.24678449999999999"/>
    <n v="1000"/>
    <s v="JRS CAP PRÓPRIO"/>
    <x v="12"/>
    <n v="2.4678450000000001E-4"/>
  </r>
  <r>
    <x v="68"/>
    <x v="0"/>
    <d v="2005-04-29T00:00:00"/>
    <n v="1.1253390000000001"/>
    <n v="1000"/>
    <s v="DIVIDENDO"/>
    <x v="13"/>
    <n v="1.1253390000000002E-3"/>
  </r>
  <r>
    <x v="68"/>
    <x v="0"/>
    <d v="2005-06-29T00:00:00"/>
    <n v="0.87300040154000003"/>
    <n v="1000"/>
    <s v="JRS CAP PRÓPRIO"/>
    <x v="13"/>
    <n v="8.7300040154E-4"/>
  </r>
  <r>
    <x v="68"/>
    <x v="0"/>
    <d v="2005-06-29T00:00:00"/>
    <n v="0.87300040156000003"/>
    <n v="1000"/>
    <s v="JRS CAP PRÓPRIO"/>
    <x v="13"/>
    <n v="8.7300040156000007E-4"/>
  </r>
  <r>
    <x v="68"/>
    <x v="0"/>
    <d v="2005-10-27T00:00:00"/>
    <n v="0.60153737910000005"/>
    <n v="1000"/>
    <s v="JRS CAP PRÓPRIO"/>
    <x v="13"/>
    <n v="6.0153737910000006E-4"/>
  </r>
  <r>
    <x v="68"/>
    <x v="0"/>
    <d v="2005-10-27T00:00:00"/>
    <n v="0.60153737920000006"/>
    <n v="1000"/>
    <s v="JRS CAP PRÓPRIO"/>
    <x v="13"/>
    <n v="6.0153737920000004E-4"/>
  </r>
  <r>
    <x v="68"/>
    <x v="0"/>
    <d v="2005-12-07T00:00:00"/>
    <n v="5.534143888"/>
    <n v="1000"/>
    <s v="DIVIDENDO"/>
    <x v="13"/>
    <n v="5.534143888E-3"/>
  </r>
  <r>
    <x v="68"/>
    <x v="0"/>
    <d v="2005-12-21T00:00:00"/>
    <n v="0.48431471040000001"/>
    <n v="1000"/>
    <s v="JRS CAP PRÓPRIO"/>
    <x v="13"/>
    <n v="4.8431471040000001E-4"/>
  </r>
  <r>
    <x v="68"/>
    <x v="0"/>
    <d v="2005-12-21T00:00:00"/>
    <n v="0.48431471040000001"/>
    <n v="1000"/>
    <s v="JRS CAP PRÓPRIO"/>
    <x v="13"/>
    <n v="4.8431471040000001E-4"/>
  </r>
  <r>
    <x v="68"/>
    <x v="0"/>
    <d v="2006-04-27T00:00:00"/>
    <n v="0.52153907735000005"/>
    <n v="1000"/>
    <s v="JRS CAP PRÓPRIO"/>
    <x v="14"/>
    <n v="5.2153907735E-4"/>
  </r>
  <r>
    <x v="68"/>
    <x v="0"/>
    <d v="2006-04-27T00:00:00"/>
    <n v="0.52153907735000005"/>
    <n v="1000"/>
    <s v="JRS CAP PRÓPRIO"/>
    <x v="14"/>
    <n v="5.2153907735E-4"/>
  </r>
  <r>
    <x v="68"/>
    <x v="0"/>
    <d v="2006-04-28T00:00:00"/>
    <n v="1.4250247840000001"/>
    <n v="1000"/>
    <s v="DIVIDENDO"/>
    <x v="14"/>
    <n v="1.4250247840000001E-3"/>
  </r>
  <r>
    <x v="68"/>
    <x v="0"/>
    <d v="2006-04-28T00:00:00"/>
    <n v="1.4250247840000001"/>
    <n v="1000"/>
    <s v="DIVIDENDO"/>
    <x v="14"/>
    <n v="1.4250247840000001E-3"/>
  </r>
  <r>
    <x v="68"/>
    <x v="0"/>
    <d v="2006-06-29T00:00:00"/>
    <n v="0.47197548210000001"/>
    <n v="1000"/>
    <s v="DIVIDENDO"/>
    <x v="14"/>
    <n v="4.7197548210000002E-4"/>
  </r>
  <r>
    <x v="68"/>
    <x v="0"/>
    <d v="2007-04-26T00:00:00"/>
    <n v="1.471893076"/>
    <n v="1000"/>
    <s v="DIVIDENDO"/>
    <x v="0"/>
    <n v="1.4718930760000001E-3"/>
  </r>
  <r>
    <x v="68"/>
    <x v="0"/>
    <d v="2007-04-26T00:00:00"/>
    <n v="1.471893076"/>
    <n v="1000"/>
    <s v="DIVIDENDO"/>
    <x v="0"/>
    <n v="1.4718930760000001E-3"/>
  </r>
  <r>
    <x v="68"/>
    <x v="0"/>
    <d v="2007-04-26T00:00:00"/>
    <n v="1.02209941235"/>
    <n v="1000"/>
    <s v="DIVIDENDO"/>
    <x v="0"/>
    <n v="1.0220994123500001E-3"/>
  </r>
  <r>
    <x v="68"/>
    <x v="0"/>
    <d v="2007-04-26T00:00:00"/>
    <n v="1.02209941235"/>
    <n v="1000"/>
    <s v="DIVIDENDO"/>
    <x v="0"/>
    <n v="1.0220994123500001E-3"/>
  </r>
  <r>
    <x v="68"/>
    <x v="0"/>
    <d v="2008-04-25T00:00:00"/>
    <n v="0.89"/>
    <n v="1"/>
    <s v="DIVIDENDO"/>
    <x v="1"/>
    <n v="0.89"/>
  </r>
  <r>
    <x v="68"/>
    <x v="0"/>
    <d v="2008-04-25T00:00:00"/>
    <n v="0.89"/>
    <n v="1"/>
    <s v="DIVIDENDO"/>
    <x v="1"/>
    <n v="0.89"/>
  </r>
  <r>
    <x v="68"/>
    <x v="0"/>
    <d v="2009-04-29T00:00:00"/>
    <n v="0.95095459000000004"/>
    <n v="1"/>
    <s v="DIVIDENDO"/>
    <x v="2"/>
    <n v="0.95095459000000004"/>
  </r>
  <r>
    <x v="68"/>
    <x v="0"/>
    <d v="2009-04-29T00:00:00"/>
    <n v="0.95095459000000004"/>
    <n v="1"/>
    <s v="DIVIDENDO"/>
    <x v="2"/>
    <n v="0.95095459000000004"/>
  </r>
  <r>
    <x v="68"/>
    <x v="0"/>
    <d v="2010-04-29T00:00:00"/>
    <n v="0.75042976800000005"/>
    <n v="1"/>
    <s v="DIVIDENDO"/>
    <x v="3"/>
    <n v="0.75042976800000005"/>
  </r>
  <r>
    <x v="68"/>
    <x v="0"/>
    <d v="2010-04-29T00:00:00"/>
    <n v="0.75042976800000005"/>
    <n v="1"/>
    <s v="DIVIDENDO"/>
    <x v="3"/>
    <n v="0.75042976800000005"/>
  </r>
  <r>
    <x v="68"/>
    <x v="0"/>
    <d v="2010-12-16T00:00:00"/>
    <n v="1.319408855"/>
    <n v="1"/>
    <s v="DIVIDENDO"/>
    <x v="3"/>
    <n v="1.319408855"/>
  </r>
  <r>
    <x v="68"/>
    <x v="0"/>
    <d v="2011-04-29T00:00:00"/>
    <n v="0.875"/>
    <n v="1"/>
    <s v="DIVIDENDO"/>
    <x v="4"/>
    <n v="0.875"/>
  </r>
  <r>
    <x v="68"/>
    <x v="0"/>
    <d v="2011-04-29T00:00:00"/>
    <n v="0.875"/>
    <n v="1"/>
    <s v="DIVIDENDO"/>
    <x v="4"/>
    <n v="0.875"/>
  </r>
  <r>
    <x v="68"/>
    <x v="0"/>
    <d v="2011-12-09T00:00:00"/>
    <n v="1.2461083630000001"/>
    <n v="1"/>
    <s v="DIVIDENDO"/>
    <x v="4"/>
    <n v="1.2461083630000001"/>
  </r>
  <r>
    <x v="68"/>
    <x v="0"/>
    <d v="2012-04-27T00:00:00"/>
    <n v="0.94853841900000002"/>
    <n v="1"/>
    <s v="DIVIDENDO"/>
    <x v="5"/>
    <n v="0.94853841900000002"/>
  </r>
  <r>
    <x v="68"/>
    <x v="0"/>
    <d v="2012-04-27T00:00:00"/>
    <n v="0.94853841900000002"/>
    <n v="1"/>
    <s v="DIVIDENDO"/>
    <x v="5"/>
    <n v="0.94853841900000002"/>
  </r>
  <r>
    <x v="68"/>
    <x v="0"/>
    <d v="2012-12-20T00:00:00"/>
    <n v="1.4073694450000001"/>
    <n v="1"/>
    <s v="DIVIDENDO"/>
    <x v="5"/>
    <n v="1.4073694450000001"/>
  </r>
  <r>
    <x v="68"/>
    <x v="0"/>
    <d v="2012-12-20T00:00:00"/>
    <n v="0.46912314799999999"/>
    <n v="1"/>
    <s v="DIVIDENDO"/>
    <x v="5"/>
    <n v="0.46912314799999999"/>
  </r>
  <r>
    <x v="68"/>
    <x v="0"/>
    <d v="2012-12-20T00:00:00"/>
    <n v="0.99688668999999996"/>
    <n v="1"/>
    <s v="JRS CAP PRÓPRIO"/>
    <x v="5"/>
    <n v="0.99688668999999996"/>
  </r>
  <r>
    <x v="68"/>
    <x v="0"/>
    <d v="2012-12-20T00:00:00"/>
    <n v="0.99688668999999996"/>
    <n v="1"/>
    <s v="JRS CAP PRÓPRIO"/>
    <x v="5"/>
    <n v="0.99688668999999996"/>
  </r>
  <r>
    <x v="68"/>
    <x v="0"/>
    <d v="2013-04-30T00:00:00"/>
    <n v="0.71430273799999999"/>
    <n v="1"/>
    <s v="DIVIDENDO"/>
    <x v="6"/>
    <n v="0.71430273799999999"/>
  </r>
  <r>
    <x v="68"/>
    <x v="0"/>
    <d v="2013-04-30T00:00:00"/>
    <n v="0.71430273799999999"/>
    <n v="1"/>
    <s v="DIVIDENDO"/>
    <x v="6"/>
    <n v="0.71430273799999999"/>
  </r>
  <r>
    <x v="68"/>
    <x v="0"/>
    <d v="2013-12-05T00:00:00"/>
    <n v="0.554058049"/>
    <n v="1"/>
    <s v="JRS CAP PRÓPRIO"/>
    <x v="6"/>
    <n v="0.554058049"/>
  </r>
  <r>
    <x v="68"/>
    <x v="1"/>
    <d v="1996-04-29T00:00:00"/>
    <n v="0.74490000000000001"/>
    <n v="1000"/>
    <s v="DIVIDENDO"/>
    <x v="15"/>
    <n v="7.4490000000000005E-4"/>
  </r>
  <r>
    <x v="68"/>
    <x v="1"/>
    <d v="1996-04-29T00:00:00"/>
    <n v="0.25509999999999999"/>
    <n v="1000"/>
    <s v="DIVIDENDO"/>
    <x v="15"/>
    <n v="2.5509999999999997E-4"/>
  </r>
  <r>
    <x v="68"/>
    <x v="1"/>
    <d v="1997-04-30T00:00:00"/>
    <n v="0.318684519"/>
    <n v="1000"/>
    <s v="DIVIDENDO"/>
    <x v="16"/>
    <n v="3.18684519E-4"/>
  </r>
  <r>
    <x v="68"/>
    <x v="1"/>
    <d v="1997-04-30T00:00:00"/>
    <n v="0.68131548099999995"/>
    <n v="1000"/>
    <s v="DIVIDENDO"/>
    <x v="16"/>
    <n v="6.8131548099999997E-4"/>
  </r>
  <r>
    <x v="68"/>
    <x v="1"/>
    <d v="1997-12-23T00:00:00"/>
    <n v="0.61573527566999997"/>
    <n v="1000"/>
    <s v="JRS CAP PRÓPRIO"/>
    <x v="16"/>
    <n v="6.1573527567000002E-4"/>
  </r>
  <r>
    <x v="68"/>
    <x v="1"/>
    <d v="1998-04-30T00:00:00"/>
    <n v="0.92399682599999999"/>
    <n v="1000"/>
    <s v="DIVIDENDO"/>
    <x v="17"/>
    <n v="9.2399682600000001E-4"/>
  </r>
  <r>
    <x v="68"/>
    <x v="1"/>
    <d v="1998-04-30T00:00:00"/>
    <n v="0.56047270400000004"/>
    <n v="1000"/>
    <s v="JRS CAP PRÓPRIO"/>
    <x v="17"/>
    <n v="5.6047270400000002E-4"/>
  </r>
  <r>
    <x v="68"/>
    <x v="1"/>
    <d v="1998-08-28T00:00:00"/>
    <n v="0.84191102100000004"/>
    <n v="1000"/>
    <s v="JRS CAP PRÓPRIO"/>
    <x v="17"/>
    <n v="8.4191102100000001E-4"/>
  </r>
  <r>
    <x v="68"/>
    <x v="1"/>
    <d v="1998-08-28T00:00:00"/>
    <n v="0.35357095199999999"/>
    <n v="1000"/>
    <s v="JRS CAP PRÓPRIO"/>
    <x v="17"/>
    <n v="3.5357095199999998E-4"/>
  </r>
  <r>
    <x v="68"/>
    <x v="1"/>
    <d v="1998-10-27T00:00:00"/>
    <n v="0.54432462800000003"/>
    <n v="1000"/>
    <s v="JRS CAP PRÓPRIO"/>
    <x v="17"/>
    <n v="5.4432462799999999E-4"/>
  </r>
  <r>
    <x v="68"/>
    <x v="1"/>
    <d v="1998-10-27T00:00:00"/>
    <n v="8.4876410999999999E-2"/>
    <n v="1000"/>
    <s v="JRS CAP PRÓPRIO"/>
    <x v="17"/>
    <n v="8.4876411000000003E-5"/>
  </r>
  <r>
    <x v="68"/>
    <x v="1"/>
    <d v="1998-12-21T00:00:00"/>
    <n v="0.62920103900000002"/>
    <n v="1000"/>
    <s v="JRS CAP PRÓPRIO"/>
    <x v="17"/>
    <n v="6.2920103899999998E-4"/>
  </r>
  <r>
    <x v="68"/>
    <x v="1"/>
    <d v="1999-04-27T00:00:00"/>
    <n v="0.50336083099999995"/>
    <n v="1000"/>
    <s v="DIVIDENDO"/>
    <x v="8"/>
    <n v="5.0336083099999994E-4"/>
  </r>
  <r>
    <x v="68"/>
    <x v="1"/>
    <d v="1999-04-27T00:00:00"/>
    <n v="0.32089252899999998"/>
    <n v="1000"/>
    <s v="DIVIDENDO"/>
    <x v="8"/>
    <n v="3.2089252899999998E-4"/>
  </r>
  <r>
    <x v="68"/>
    <x v="1"/>
    <d v="1999-04-27T00:00:00"/>
    <n v="0.232758243"/>
    <n v="1000"/>
    <s v="DIVIDENDO"/>
    <x v="8"/>
    <n v="2.3275824300000001E-4"/>
  </r>
  <r>
    <x v="68"/>
    <x v="1"/>
    <d v="1999-12-20T00:00:00"/>
    <n v="1.1764705882199999"/>
    <n v="1000"/>
    <s v="JRS CAP PRÓPRIO"/>
    <x v="8"/>
    <n v="1.17647058822E-3"/>
  </r>
  <r>
    <x v="68"/>
    <x v="1"/>
    <d v="2000-04-14T00:00:00"/>
    <n v="0.56628093477999997"/>
    <n v="1000"/>
    <s v="JRS CAP PRÓPRIO"/>
    <x v="9"/>
    <n v="5.6628093477999999E-4"/>
  </r>
  <r>
    <x v="68"/>
    <x v="1"/>
    <d v="2000-06-29T00:00:00"/>
    <n v="0.61032500745999996"/>
    <n v="1000"/>
    <s v="JRS CAP PRÓPRIO"/>
    <x v="9"/>
    <n v="6.1032500745999995E-4"/>
  </r>
  <r>
    <x v="68"/>
    <x v="1"/>
    <d v="2001-12-26T00:00:00"/>
    <n v="0.64807706980000002"/>
    <n v="1000"/>
    <s v="JRS CAP PRÓPRIO"/>
    <x v="10"/>
    <n v="6.4807706980000003E-4"/>
  </r>
  <r>
    <x v="68"/>
    <x v="1"/>
    <d v="2002-04-30T00:00:00"/>
    <n v="0.70249871253999996"/>
    <n v="1000"/>
    <s v="DIVIDENDO"/>
    <x v="11"/>
    <n v="7.0249871253999995E-4"/>
  </r>
  <r>
    <x v="68"/>
    <x v="1"/>
    <d v="2002-05-20T00:00:00"/>
    <n v="0.74035368999999995"/>
    <n v="1000"/>
    <s v="JRS CAP PRÓPRIO"/>
    <x v="11"/>
    <n v="7.4035368999999997E-4"/>
  </r>
  <r>
    <x v="68"/>
    <x v="1"/>
    <d v="2002-12-19T00:00:00"/>
    <n v="0.61696141000000004"/>
    <n v="1000"/>
    <s v="JRS CAP PRÓPRIO"/>
    <x v="11"/>
    <n v="6.1696141000000006E-4"/>
  </r>
  <r>
    <x v="68"/>
    <x v="1"/>
    <d v="2003-11-28T00:00:00"/>
    <n v="0.92544199999999999"/>
    <n v="1000"/>
    <s v="JRS CAP PRÓPRIO"/>
    <x v="7"/>
    <n v="9.2544199999999995E-4"/>
  </r>
  <r>
    <x v="68"/>
    <x v="1"/>
    <d v="2003-12-18T00:00:00"/>
    <n v="0.61696099999999998"/>
    <n v="1000"/>
    <s v="JRS CAP PRÓPRIO"/>
    <x v="7"/>
    <n v="6.1696099999999996E-4"/>
  </r>
  <r>
    <x v="68"/>
    <x v="1"/>
    <d v="2004-04-30T00:00:00"/>
    <n v="0.44"/>
    <n v="1000"/>
    <s v="DIVIDENDO"/>
    <x v="12"/>
    <n v="4.4000000000000002E-4"/>
  </r>
  <r>
    <x v="68"/>
    <x v="1"/>
    <d v="2004-05-31T00:00:00"/>
    <n v="1.233922"/>
    <n v="1000"/>
    <s v="JRS CAP PRÓPRIO"/>
    <x v="12"/>
    <n v="1.2339219999999999E-3"/>
  </r>
  <r>
    <x v="68"/>
    <x v="1"/>
    <d v="2004-08-26T00:00:00"/>
    <n v="0.61696099999999998"/>
    <n v="1000"/>
    <s v="JRS CAP PRÓPRIO"/>
    <x v="12"/>
    <n v="6.1696099999999996E-4"/>
  </r>
  <r>
    <x v="68"/>
    <x v="1"/>
    <d v="2004-11-30T00:00:00"/>
    <n v="1.048834"/>
    <n v="1000"/>
    <s v="JRS CAP PRÓPRIO"/>
    <x v="12"/>
    <n v="1.048834E-3"/>
  </r>
  <r>
    <x v="68"/>
    <x v="1"/>
    <d v="2004-12-27T00:00:00"/>
    <n v="0.24678449999999999"/>
    <n v="1000"/>
    <s v="JRS CAP PRÓPRIO"/>
    <x v="12"/>
    <n v="2.4678450000000001E-4"/>
  </r>
  <r>
    <x v="68"/>
    <x v="1"/>
    <d v="2005-04-29T00:00:00"/>
    <n v="1.1253390000000001"/>
    <n v="1000"/>
    <s v="DIVIDENDO"/>
    <x v="13"/>
    <n v="1.1253390000000002E-3"/>
  </r>
  <r>
    <x v="68"/>
    <x v="1"/>
    <d v="2005-06-29T00:00:00"/>
    <n v="0.87300040154000003"/>
    <n v="1000"/>
    <s v="JRS CAP PRÓPRIO"/>
    <x v="13"/>
    <n v="8.7300040154E-4"/>
  </r>
  <r>
    <x v="68"/>
    <x v="1"/>
    <d v="2005-06-29T00:00:00"/>
    <n v="0.87300040156000003"/>
    <n v="1000"/>
    <s v="JRS CAP PRÓPRIO"/>
    <x v="13"/>
    <n v="8.7300040156000007E-4"/>
  </r>
  <r>
    <x v="68"/>
    <x v="1"/>
    <d v="2005-10-27T00:00:00"/>
    <n v="0.60153737910000005"/>
    <n v="1000"/>
    <s v="JRS CAP PRÓPRIO"/>
    <x v="13"/>
    <n v="6.0153737910000006E-4"/>
  </r>
  <r>
    <x v="68"/>
    <x v="1"/>
    <d v="2005-10-27T00:00:00"/>
    <n v="0.60153737920000006"/>
    <n v="1000"/>
    <s v="JRS CAP PRÓPRIO"/>
    <x v="13"/>
    <n v="6.0153737920000004E-4"/>
  </r>
  <r>
    <x v="68"/>
    <x v="1"/>
    <d v="2005-12-07T00:00:00"/>
    <n v="5.534143888"/>
    <n v="1000"/>
    <s v="DIVIDENDO"/>
    <x v="13"/>
    <n v="5.534143888E-3"/>
  </r>
  <r>
    <x v="68"/>
    <x v="1"/>
    <d v="2005-12-21T00:00:00"/>
    <n v="0.48431471040000001"/>
    <n v="1000"/>
    <s v="JRS CAP PRÓPRIO"/>
    <x v="13"/>
    <n v="4.8431471040000001E-4"/>
  </r>
  <r>
    <x v="68"/>
    <x v="1"/>
    <d v="2005-12-21T00:00:00"/>
    <n v="0.48431471040000001"/>
    <n v="1000"/>
    <s v="JRS CAP PRÓPRIO"/>
    <x v="13"/>
    <n v="4.8431471040000001E-4"/>
  </r>
  <r>
    <x v="68"/>
    <x v="1"/>
    <d v="2006-04-27T00:00:00"/>
    <n v="0.52153907735000005"/>
    <n v="1000"/>
    <s v="JRS CAP PRÓPRIO"/>
    <x v="14"/>
    <n v="5.2153907735E-4"/>
  </r>
  <r>
    <x v="68"/>
    <x v="1"/>
    <d v="2006-04-27T00:00:00"/>
    <n v="0.52153907735000005"/>
    <n v="1000"/>
    <s v="JRS CAP PRÓPRIO"/>
    <x v="14"/>
    <n v="5.2153907735E-4"/>
  </r>
  <r>
    <x v="68"/>
    <x v="1"/>
    <d v="2006-04-28T00:00:00"/>
    <n v="1.4250247840000001"/>
    <n v="1000"/>
    <s v="DIVIDENDO"/>
    <x v="14"/>
    <n v="1.4250247840000001E-3"/>
  </r>
  <r>
    <x v="68"/>
    <x v="1"/>
    <d v="2006-04-28T00:00:00"/>
    <n v="1.4250247840000001"/>
    <n v="1000"/>
    <s v="DIVIDENDO"/>
    <x v="14"/>
    <n v="1.4250247840000001E-3"/>
  </r>
  <r>
    <x v="68"/>
    <x v="1"/>
    <d v="2006-06-29T00:00:00"/>
    <n v="0.47197548210000001"/>
    <n v="1000"/>
    <s v="DIVIDENDO"/>
    <x v="14"/>
    <n v="4.7197548210000002E-4"/>
  </r>
  <r>
    <x v="68"/>
    <x v="1"/>
    <d v="2007-04-26T00:00:00"/>
    <n v="1.471893076"/>
    <n v="1000"/>
    <s v="DIVIDENDO"/>
    <x v="0"/>
    <n v="1.4718930760000001E-3"/>
  </r>
  <r>
    <x v="68"/>
    <x v="1"/>
    <d v="2007-04-26T00:00:00"/>
    <n v="1.471893076"/>
    <n v="1000"/>
    <s v="DIVIDENDO"/>
    <x v="0"/>
    <n v="1.4718930760000001E-3"/>
  </r>
  <r>
    <x v="68"/>
    <x v="1"/>
    <d v="2007-04-26T00:00:00"/>
    <n v="1.02209941235"/>
    <n v="1000"/>
    <s v="DIVIDENDO"/>
    <x v="0"/>
    <n v="1.0220994123500001E-3"/>
  </r>
  <r>
    <x v="68"/>
    <x v="1"/>
    <d v="2007-04-26T00:00:00"/>
    <n v="1.02209941235"/>
    <n v="1000"/>
    <s v="DIVIDENDO"/>
    <x v="0"/>
    <n v="1.0220994123500001E-3"/>
  </r>
  <r>
    <x v="68"/>
    <x v="1"/>
    <d v="2008-04-25T00:00:00"/>
    <n v="0.89"/>
    <n v="1"/>
    <s v="DIVIDENDO"/>
    <x v="1"/>
    <n v="0.89"/>
  </r>
  <r>
    <x v="68"/>
    <x v="1"/>
    <d v="2008-04-25T00:00:00"/>
    <n v="0.89"/>
    <n v="1"/>
    <s v="DIVIDENDO"/>
    <x v="1"/>
    <n v="0.89"/>
  </r>
  <r>
    <x v="68"/>
    <x v="1"/>
    <d v="2009-04-29T00:00:00"/>
    <n v="0.95095459000000004"/>
    <n v="1"/>
    <s v="DIVIDENDO"/>
    <x v="2"/>
    <n v="0.95095459000000004"/>
  </r>
  <r>
    <x v="68"/>
    <x v="1"/>
    <d v="2009-04-29T00:00:00"/>
    <n v="0.95095459000000004"/>
    <n v="1"/>
    <s v="DIVIDENDO"/>
    <x v="2"/>
    <n v="0.95095459000000004"/>
  </r>
  <r>
    <x v="68"/>
    <x v="1"/>
    <d v="2010-04-29T00:00:00"/>
    <n v="0.75042976800000005"/>
    <n v="1"/>
    <s v="DIVIDENDO"/>
    <x v="3"/>
    <n v="0.75042976800000005"/>
  </r>
  <r>
    <x v="68"/>
    <x v="1"/>
    <d v="2010-04-29T00:00:00"/>
    <n v="0.75042976800000005"/>
    <n v="1"/>
    <s v="DIVIDENDO"/>
    <x v="3"/>
    <n v="0.75042976800000005"/>
  </r>
  <r>
    <x v="68"/>
    <x v="1"/>
    <d v="2010-12-16T00:00:00"/>
    <n v="1.319408855"/>
    <n v="1"/>
    <s v="DIVIDENDO"/>
    <x v="3"/>
    <n v="1.319408855"/>
  </r>
  <r>
    <x v="68"/>
    <x v="1"/>
    <d v="2011-04-29T00:00:00"/>
    <n v="0.875"/>
    <n v="1"/>
    <s v="DIVIDENDO"/>
    <x v="4"/>
    <n v="0.875"/>
  </r>
  <r>
    <x v="68"/>
    <x v="1"/>
    <d v="2011-04-29T00:00:00"/>
    <n v="0.875"/>
    <n v="1"/>
    <s v="DIVIDENDO"/>
    <x v="4"/>
    <n v="0.875"/>
  </r>
  <r>
    <x v="68"/>
    <x v="1"/>
    <d v="2011-12-09T00:00:00"/>
    <n v="1.2461083630000001"/>
    <n v="1"/>
    <s v="DIVIDENDO"/>
    <x v="4"/>
    <n v="1.2461083630000001"/>
  </r>
  <r>
    <x v="68"/>
    <x v="1"/>
    <d v="2012-04-27T00:00:00"/>
    <n v="0.94853841900000002"/>
    <n v="1"/>
    <s v="DIVIDENDO"/>
    <x v="5"/>
    <n v="0.94853841900000002"/>
  </r>
  <r>
    <x v="68"/>
    <x v="1"/>
    <d v="2012-04-27T00:00:00"/>
    <n v="0.94853841900000002"/>
    <n v="1"/>
    <s v="DIVIDENDO"/>
    <x v="5"/>
    <n v="0.94853841900000002"/>
  </r>
  <r>
    <x v="68"/>
    <x v="1"/>
    <d v="2012-12-20T00:00:00"/>
    <n v="1.4073694450000001"/>
    <n v="1"/>
    <s v="DIVIDENDO"/>
    <x v="5"/>
    <n v="1.4073694450000001"/>
  </r>
  <r>
    <x v="68"/>
    <x v="1"/>
    <d v="2012-12-20T00:00:00"/>
    <n v="0.46912314799999999"/>
    <n v="1"/>
    <s v="DIVIDENDO"/>
    <x v="5"/>
    <n v="0.46912314799999999"/>
  </r>
  <r>
    <x v="68"/>
    <x v="1"/>
    <d v="2012-12-20T00:00:00"/>
    <n v="0.99688668999999996"/>
    <n v="1"/>
    <s v="JRS CAP PRÓPRIO"/>
    <x v="5"/>
    <n v="0.99688668999999996"/>
  </r>
  <r>
    <x v="68"/>
    <x v="1"/>
    <d v="2012-12-20T00:00:00"/>
    <n v="0.99688668999999996"/>
    <n v="1"/>
    <s v="JRS CAP PRÓPRIO"/>
    <x v="5"/>
    <n v="0.99688668999999996"/>
  </r>
  <r>
    <x v="68"/>
    <x v="1"/>
    <d v="2013-04-30T00:00:00"/>
    <n v="0.71430273799999999"/>
    <n v="1"/>
    <s v="DIVIDENDO"/>
    <x v="6"/>
    <n v="0.71430273799999999"/>
  </r>
  <r>
    <x v="68"/>
    <x v="1"/>
    <d v="2013-04-30T00:00:00"/>
    <n v="0.71430273799999999"/>
    <n v="1"/>
    <s v="DIVIDENDO"/>
    <x v="6"/>
    <n v="0.71430273799999999"/>
  </r>
  <r>
    <x v="68"/>
    <x v="1"/>
    <d v="2013-12-05T00:00:00"/>
    <n v="0.554058049"/>
    <n v="1"/>
    <s v="JRS CAP PRÓPRIO"/>
    <x v="6"/>
    <n v="0.554058049"/>
  </r>
  <r>
    <x v="69"/>
    <x v="0"/>
    <d v="1997-12-10T00:00:00"/>
    <n v="3.9142329999999999"/>
    <n v="1000"/>
    <s v="JRS CAP PRÓPRIO"/>
    <x v="16"/>
    <n v="3.9142329999999996E-3"/>
  </r>
  <r>
    <x v="69"/>
    <x v="0"/>
    <d v="1998-08-24T00:00:00"/>
    <n v="3.3270979999999999"/>
    <n v="1000"/>
    <s v="JRS CAP PRÓPRIO"/>
    <x v="17"/>
    <n v="3.3270979999999997E-3"/>
  </r>
  <r>
    <x v="69"/>
    <x v="0"/>
    <d v="1999-04-27T00:00:00"/>
    <n v="0.58713499999999996"/>
    <n v="1000"/>
    <s v="DIVIDENDO"/>
    <x v="8"/>
    <n v="5.8713499999999991E-4"/>
  </r>
  <r>
    <x v="69"/>
    <x v="0"/>
    <d v="2008-05-09T00:00:00"/>
    <n v="1.7801566000000001E-2"/>
    <n v="1"/>
    <s v="JRS CAP PRÓPRIO"/>
    <x v="1"/>
    <n v="1.7801566000000001E-2"/>
  </r>
  <r>
    <x v="69"/>
    <x v="0"/>
    <d v="2008-08-08T00:00:00"/>
    <n v="0.13740345900000001"/>
    <n v="1"/>
    <s v="JRS CAP PRÓPRIO"/>
    <x v="1"/>
    <n v="0.13740345900000001"/>
  </r>
  <r>
    <x v="69"/>
    <x v="0"/>
    <d v="2009-05-14T00:00:00"/>
    <n v="4.7546405999999999E-2"/>
    <n v="1"/>
    <s v="JRS CAP PRÓPRIO"/>
    <x v="2"/>
    <n v="4.7546405999999999E-2"/>
  </r>
  <r>
    <x v="69"/>
    <x v="0"/>
    <d v="2009-08-11T00:00:00"/>
    <n v="0.140896611"/>
    <n v="1"/>
    <s v="JRS CAP PRÓPRIO"/>
    <x v="2"/>
    <n v="0.140896611"/>
  </r>
  <r>
    <x v="69"/>
    <x v="0"/>
    <d v="2009-11-10T00:00:00"/>
    <n v="0.1095862532"/>
    <n v="1"/>
    <s v="JRS CAP PRÓPRIO"/>
    <x v="2"/>
    <n v="0.1095862532"/>
  </r>
  <r>
    <x v="69"/>
    <x v="0"/>
    <d v="2010-04-30T00:00:00"/>
    <n v="0.1083903121"/>
    <n v="1"/>
    <s v="DIVIDENDO"/>
    <x v="3"/>
    <n v="0.1083903121"/>
  </r>
  <r>
    <x v="69"/>
    <x v="0"/>
    <d v="2010-05-11T00:00:00"/>
    <n v="3.1891227100000002E-2"/>
    <n v="1"/>
    <s v="JRS CAP PRÓPRIO"/>
    <x v="3"/>
    <n v="3.1891227100000002E-2"/>
  </r>
  <r>
    <x v="69"/>
    <x v="0"/>
    <d v="2010-08-10T00:00:00"/>
    <n v="7.8275895100000006E-2"/>
    <n v="1"/>
    <s v="JRS CAP PRÓPRIO"/>
    <x v="3"/>
    <n v="7.8275895100000006E-2"/>
  </r>
  <r>
    <x v="69"/>
    <x v="0"/>
    <d v="2010-11-12T00:00:00"/>
    <n v="7.8275895100000006E-2"/>
    <n v="1"/>
    <s v="JRS CAP PRÓPRIO"/>
    <x v="3"/>
    <n v="7.8275895100000006E-2"/>
  </r>
  <r>
    <x v="69"/>
    <x v="0"/>
    <d v="2011-04-29T00:00:00"/>
    <n v="0.51486764249999994"/>
    <n v="1"/>
    <s v="DIVIDENDO"/>
    <x v="4"/>
    <n v="0.51486764249999994"/>
  </r>
  <r>
    <x v="69"/>
    <x v="0"/>
    <d v="2011-05-05T00:00:00"/>
    <n v="3.1891227100000002E-2"/>
    <n v="1"/>
    <s v="JRS CAP PRÓPRIO"/>
    <x v="4"/>
    <n v="3.1891227100000002E-2"/>
  </r>
  <r>
    <x v="69"/>
    <x v="0"/>
    <d v="2011-08-04T00:00:00"/>
    <n v="0.15655179020000001"/>
    <n v="1"/>
    <s v="JRS CAP PRÓPRIO"/>
    <x v="4"/>
    <n v="0.15655179020000001"/>
  </r>
  <r>
    <x v="69"/>
    <x v="0"/>
    <d v="2012-04-24T00:00:00"/>
    <n v="0.50096572900000003"/>
    <n v="1"/>
    <s v="DIVIDENDO"/>
    <x v="5"/>
    <n v="0.50096572900000003"/>
  </r>
  <r>
    <x v="69"/>
    <x v="0"/>
    <d v="2012-04-24T00:00:00"/>
    <n v="0.72140570400000004"/>
    <n v="1"/>
    <s v="DIVIDENDO"/>
    <x v="5"/>
    <n v="0.72140570400000004"/>
  </r>
  <r>
    <x v="69"/>
    <x v="0"/>
    <d v="2012-05-08T00:00:00"/>
    <n v="0.18844301729999999"/>
    <n v="1"/>
    <s v="JRS CAP PRÓPRIO"/>
    <x v="5"/>
    <n v="0.18844301729999999"/>
  </r>
  <r>
    <x v="69"/>
    <x v="0"/>
    <d v="2012-08-07T00:00:00"/>
    <n v="0.1250781946"/>
    <n v="1"/>
    <s v="JRS CAP PRÓPRIO"/>
    <x v="5"/>
    <n v="0.1250781946"/>
  </r>
  <r>
    <x v="69"/>
    <x v="0"/>
    <d v="2013-04-24T00:00:00"/>
    <n v="0.84794100100000003"/>
    <n v="1"/>
    <s v="DIVIDENDO"/>
    <x v="6"/>
    <n v="0.84794100100000003"/>
  </r>
  <r>
    <x v="69"/>
    <x v="0"/>
    <d v="2013-05-07T00:00:00"/>
    <n v="0.3031458608"/>
    <n v="1"/>
    <s v="JRS CAP PRÓPRIO"/>
    <x v="6"/>
    <n v="0.3031458608"/>
  </r>
  <r>
    <x v="69"/>
    <x v="0"/>
    <d v="2013-08-13T00:00:00"/>
    <n v="0.26579116349999998"/>
    <n v="1"/>
    <s v="JRS CAP PRÓPRIO"/>
    <x v="6"/>
    <n v="0.26579116349999998"/>
  </r>
  <r>
    <x v="69"/>
    <x v="1"/>
    <d v="1997-12-10T00:00:00"/>
    <n v="3.9142329999999999"/>
    <n v="1000"/>
    <s v="JRS CAP PRÓPRIO"/>
    <x v="16"/>
    <n v="3.9142329999999996E-3"/>
  </r>
  <r>
    <x v="69"/>
    <x v="1"/>
    <d v="1998-08-24T00:00:00"/>
    <n v="3.3270979999999999"/>
    <n v="1000"/>
    <s v="JRS CAP PRÓPRIO"/>
    <x v="17"/>
    <n v="3.3270979999999997E-3"/>
  </r>
  <r>
    <x v="69"/>
    <x v="1"/>
    <d v="1999-04-27T00:00:00"/>
    <n v="0.58713499999999996"/>
    <n v="1000"/>
    <s v="DIVIDENDO"/>
    <x v="8"/>
    <n v="5.8713499999999991E-4"/>
  </r>
  <r>
    <x v="69"/>
    <x v="1"/>
    <d v="2000-05-05T00:00:00"/>
    <n v="0.94467533332999998"/>
    <n v="1000"/>
    <s v="DIVIDENDO"/>
    <x v="9"/>
    <n v="9.4467533332999996E-4"/>
  </r>
  <r>
    <x v="69"/>
    <x v="1"/>
    <d v="2000-05-05T00:00:00"/>
    <n v="0.94467533332999998"/>
    <n v="1000"/>
    <s v="DIVIDENDO"/>
    <x v="9"/>
    <n v="9.4467533332999996E-4"/>
  </r>
  <r>
    <x v="69"/>
    <x v="1"/>
    <d v="2000-05-05T00:00:00"/>
    <n v="0.94467533333999998"/>
    <n v="1000"/>
    <s v="DIVIDENDO"/>
    <x v="9"/>
    <n v="9.4467533333999999E-4"/>
  </r>
  <r>
    <x v="69"/>
    <x v="3"/>
    <d v="2008-05-09T00:00:00"/>
    <n v="1.8245449410000001"/>
    <n v="1"/>
    <s v="JRS CAP PRÓPRIO"/>
    <x v="1"/>
    <n v="1.8245449410000001"/>
  </r>
  <r>
    <x v="69"/>
    <x v="3"/>
    <d v="2008-08-08T00:00:00"/>
    <n v="0.13740345900000001"/>
    <n v="1"/>
    <s v="JRS CAP PRÓPRIO"/>
    <x v="1"/>
    <n v="0.13740345900000001"/>
  </r>
  <r>
    <x v="69"/>
    <x v="3"/>
    <d v="2009-05-14T00:00:00"/>
    <n v="1.8245449410000001"/>
    <n v="1"/>
    <s v="JRS CAP PRÓPRIO"/>
    <x v="2"/>
    <n v="1.8245449410000001"/>
  </r>
  <r>
    <x v="69"/>
    <x v="3"/>
    <d v="2010-05-11T00:00:00"/>
    <n v="1.8245449413999999"/>
    <n v="1"/>
    <s v="JRS CAP PRÓPRIO"/>
    <x v="3"/>
    <n v="1.8245449413999999"/>
  </r>
  <r>
    <x v="69"/>
    <x v="3"/>
    <d v="2011-05-05T00:00:00"/>
    <n v="1.8245449413999999"/>
    <n v="1"/>
    <s v="JRS CAP PRÓPRIO"/>
    <x v="4"/>
    <n v="1.8245449413999999"/>
  </r>
  <r>
    <x v="69"/>
    <x v="3"/>
    <d v="2012-05-08T00:00:00"/>
    <n v="1.8245449413999999"/>
    <n v="1"/>
    <s v="JRS CAP PRÓPRIO"/>
    <x v="5"/>
    <n v="1.8245449413999999"/>
  </r>
  <r>
    <x v="69"/>
    <x v="3"/>
    <d v="2013-05-07T00:00:00"/>
    <n v="1.8245449416999999"/>
    <n v="1"/>
    <s v="JRS CAP PRÓPRIO"/>
    <x v="6"/>
    <n v="1.8245449416999999"/>
  </r>
  <r>
    <x v="69"/>
    <x v="4"/>
    <d v="2008-05-09T00:00:00"/>
    <n v="1.7801566000000001E-2"/>
    <n v="1"/>
    <s v="JRS CAP PRÓPRIO"/>
    <x v="1"/>
    <n v="1.7801566000000001E-2"/>
  </r>
  <r>
    <x v="69"/>
    <x v="4"/>
    <d v="2008-08-08T00:00:00"/>
    <n v="0.13740345900000001"/>
    <n v="1"/>
    <s v="JRS CAP PRÓPRIO"/>
    <x v="1"/>
    <n v="0.13740345900000001"/>
  </r>
  <r>
    <x v="69"/>
    <x v="4"/>
    <d v="2009-05-14T00:00:00"/>
    <n v="4.7546405999999999E-2"/>
    <n v="1"/>
    <s v="JRS CAP PRÓPRIO"/>
    <x v="2"/>
    <n v="4.7546405999999999E-2"/>
  </r>
  <r>
    <x v="69"/>
    <x v="4"/>
    <d v="2009-08-11T00:00:00"/>
    <n v="0.140896611"/>
    <n v="1"/>
    <s v="JRS CAP PRÓPRIO"/>
    <x v="2"/>
    <n v="0.140896611"/>
  </r>
  <r>
    <x v="69"/>
    <x v="4"/>
    <d v="2009-11-10T00:00:00"/>
    <n v="0.1095862532"/>
    <n v="1"/>
    <s v="JRS CAP PRÓPRIO"/>
    <x v="2"/>
    <n v="0.1095862532"/>
  </r>
  <r>
    <x v="69"/>
    <x v="4"/>
    <d v="2010-04-30T00:00:00"/>
    <n v="0.1083903121"/>
    <n v="1"/>
    <s v="DIVIDENDO"/>
    <x v="3"/>
    <n v="0.1083903121"/>
  </r>
  <r>
    <x v="69"/>
    <x v="4"/>
    <d v="2010-05-11T00:00:00"/>
    <n v="3.1891227100000002E-2"/>
    <n v="1"/>
    <s v="JRS CAP PRÓPRIO"/>
    <x v="3"/>
    <n v="3.1891227100000002E-2"/>
  </r>
  <r>
    <x v="69"/>
    <x v="4"/>
    <d v="2010-08-10T00:00:00"/>
    <n v="7.8275895100000006E-2"/>
    <n v="1"/>
    <s v="JRS CAP PRÓPRIO"/>
    <x v="3"/>
    <n v="7.8275895100000006E-2"/>
  </r>
  <r>
    <x v="69"/>
    <x v="4"/>
    <d v="2010-11-12T00:00:00"/>
    <n v="7.8275895100000006E-2"/>
    <n v="1"/>
    <s v="JRS CAP PRÓPRIO"/>
    <x v="3"/>
    <n v="7.8275895100000006E-2"/>
  </r>
  <r>
    <x v="69"/>
    <x v="4"/>
    <d v="2011-04-29T00:00:00"/>
    <n v="0.51486764249999994"/>
    <n v="1"/>
    <s v="DIVIDENDO"/>
    <x v="4"/>
    <n v="0.51486764249999994"/>
  </r>
  <r>
    <x v="69"/>
    <x v="4"/>
    <d v="2011-05-05T00:00:00"/>
    <n v="3.1891227100000002E-2"/>
    <n v="1"/>
    <s v="JRS CAP PRÓPRIO"/>
    <x v="4"/>
    <n v="3.1891227100000002E-2"/>
  </r>
  <r>
    <x v="69"/>
    <x v="4"/>
    <d v="2011-08-04T00:00:00"/>
    <n v="0.15655179020000001"/>
    <n v="1"/>
    <s v="JRS CAP PRÓPRIO"/>
    <x v="4"/>
    <n v="0.15655179020000001"/>
  </r>
  <r>
    <x v="69"/>
    <x v="4"/>
    <d v="2012-04-24T00:00:00"/>
    <n v="0.50096572900000003"/>
    <n v="1"/>
    <s v="DIVIDENDO"/>
    <x v="5"/>
    <n v="0.50096572900000003"/>
  </r>
  <r>
    <x v="69"/>
    <x v="4"/>
    <d v="2012-04-24T00:00:00"/>
    <n v="0.72140570400000004"/>
    <n v="1"/>
    <s v="DIVIDENDO"/>
    <x v="5"/>
    <n v="0.72140570400000004"/>
  </r>
  <r>
    <x v="69"/>
    <x v="4"/>
    <d v="2012-05-08T00:00:00"/>
    <n v="0.18844301729999999"/>
    <n v="1"/>
    <s v="JRS CAP PRÓPRIO"/>
    <x v="5"/>
    <n v="0.18844301729999999"/>
  </r>
  <r>
    <x v="69"/>
    <x v="4"/>
    <d v="2012-08-07T00:00:00"/>
    <n v="0.1250781946"/>
    <n v="1"/>
    <s v="JRS CAP PRÓPRIO"/>
    <x v="5"/>
    <n v="0.1250781946"/>
  </r>
  <r>
    <x v="69"/>
    <x v="4"/>
    <d v="2013-04-24T00:00:00"/>
    <n v="0.84794100100000003"/>
    <n v="1"/>
    <s v="DIVIDENDO"/>
    <x v="6"/>
    <n v="0.84794100100000003"/>
  </r>
  <r>
    <x v="69"/>
    <x v="4"/>
    <d v="2013-05-07T00:00:00"/>
    <n v="0.3031458608"/>
    <n v="1"/>
    <s v="JRS CAP PRÓPRIO"/>
    <x v="6"/>
    <n v="0.3031458608"/>
  </r>
  <r>
    <x v="69"/>
    <x v="4"/>
    <d v="2013-08-13T00:00:00"/>
    <n v="0.26579116349999998"/>
    <n v="1"/>
    <s v="JRS CAP PRÓPRIO"/>
    <x v="6"/>
    <n v="0.26579116349999998"/>
  </r>
  <r>
    <x v="70"/>
    <x v="0"/>
    <d v="2009-12-21T00:00:00"/>
    <n v="4.0025343400000003E-2"/>
    <n v="1"/>
    <s v="JRS CAP PRÓPRIO"/>
    <x v="2"/>
    <n v="4.0025343400000003E-2"/>
  </r>
  <r>
    <x v="70"/>
    <x v="0"/>
    <d v="2010-04-30T00:00:00"/>
    <n v="0.22686241800000001"/>
    <n v="1"/>
    <s v="DIVIDENDO"/>
    <x v="3"/>
    <n v="0.22686241800000001"/>
  </r>
  <r>
    <x v="70"/>
    <x v="0"/>
    <d v="2010-06-21T00:00:00"/>
    <n v="4.1206810400000002E-2"/>
    <n v="1"/>
    <s v="JRS CAP PRÓPRIO"/>
    <x v="3"/>
    <n v="4.1206810400000002E-2"/>
  </r>
  <r>
    <x v="70"/>
    <x v="0"/>
    <d v="2010-12-20T00:00:00"/>
    <n v="4.4614922600000002E-2"/>
    <n v="1"/>
    <s v="JRS CAP PRÓPRIO"/>
    <x v="3"/>
    <n v="4.4614922600000002E-2"/>
  </r>
  <r>
    <x v="70"/>
    <x v="0"/>
    <d v="2011-04-29T00:00:00"/>
    <n v="4.513971E-2"/>
    <n v="1"/>
    <s v="DIVIDENDO"/>
    <x v="4"/>
    <n v="4.513971E-2"/>
  </r>
  <r>
    <x v="70"/>
    <x v="0"/>
    <d v="2011-06-20T00:00:00"/>
    <n v="0.11348910600000001"/>
    <n v="1"/>
    <s v="JRS CAP PRÓPRIO"/>
    <x v="4"/>
    <n v="0.11348910600000001"/>
  </r>
  <r>
    <x v="70"/>
    <x v="0"/>
    <d v="2011-12-19T00:00:00"/>
    <n v="0.1236810198"/>
    <n v="1"/>
    <s v="JRS CAP PRÓPRIO"/>
    <x v="4"/>
    <n v="0.1236810198"/>
  </r>
  <r>
    <x v="70"/>
    <x v="0"/>
    <d v="2012-03-19T00:00:00"/>
    <n v="6.9502410000000001E-2"/>
    <n v="1"/>
    <s v="JRS CAP PRÓPRIO"/>
    <x v="5"/>
    <n v="6.9502410000000001E-2"/>
  </r>
  <r>
    <x v="70"/>
    <x v="0"/>
    <d v="2012-04-19T00:00:00"/>
    <n v="1.68294077E-2"/>
    <n v="1"/>
    <s v="DIVIDENDO"/>
    <x v="5"/>
    <n v="1.68294077E-2"/>
  </r>
  <r>
    <x v="70"/>
    <x v="0"/>
    <d v="2012-06-19T00:00:00"/>
    <n v="7.0927904700000002E-2"/>
    <n v="1"/>
    <s v="JRS CAP PRÓPRIO"/>
    <x v="5"/>
    <n v="7.0927904700000002E-2"/>
  </r>
  <r>
    <x v="70"/>
    <x v="0"/>
    <d v="2012-09-19T00:00:00"/>
    <n v="6.7302578700000004E-2"/>
    <n v="1"/>
    <s v="JRS CAP PRÓPRIO"/>
    <x v="5"/>
    <n v="6.7302578700000004E-2"/>
  </r>
  <r>
    <x v="70"/>
    <x v="0"/>
    <d v="2012-12-19T00:00:00"/>
    <n v="6.8660296199999998E-2"/>
    <n v="1"/>
    <s v="JRS CAP PRÓPRIO"/>
    <x v="5"/>
    <n v="6.8660296199999998E-2"/>
  </r>
  <r>
    <x v="70"/>
    <x v="0"/>
    <d v="2013-03-19T00:00:00"/>
    <n v="6.8606363899999995E-2"/>
    <n v="1"/>
    <s v="JRS CAP PRÓPRIO"/>
    <x v="6"/>
    <n v="6.8606363899999995E-2"/>
  </r>
  <r>
    <x v="70"/>
    <x v="0"/>
    <d v="2013-04-18T00:00:00"/>
    <n v="0.2585478853"/>
    <n v="1"/>
    <s v="DIVIDENDO"/>
    <x v="6"/>
    <n v="0.2585478853"/>
  </r>
  <r>
    <x v="70"/>
    <x v="0"/>
    <d v="2013-06-19T00:00:00"/>
    <n v="6.8708098699999998E-2"/>
    <n v="1"/>
    <s v="JRS CAP PRÓPRIO"/>
    <x v="6"/>
    <n v="6.8708098699999998E-2"/>
  </r>
  <r>
    <x v="70"/>
    <x v="0"/>
    <d v="2013-09-19T00:00:00"/>
    <n v="7.0173059600000004E-2"/>
    <n v="1"/>
    <s v="JRS CAP PRÓPRIO"/>
    <x v="6"/>
    <n v="7.0173059600000004E-2"/>
  </r>
  <r>
    <x v="70"/>
    <x v="0"/>
    <d v="2013-12-19T00:00:00"/>
    <n v="7.1545024200000001E-2"/>
    <n v="1"/>
    <s v="JRS CAP PRÓPRIO"/>
    <x v="6"/>
    <n v="7.1545024200000001E-2"/>
  </r>
  <r>
    <x v="71"/>
    <x v="0"/>
    <d v="2008-01-23T00:00:00"/>
    <n v="0.09"/>
    <n v="1"/>
    <s v="JRS CAP PRÓPRIO"/>
    <x v="1"/>
    <n v="0.09"/>
  </r>
  <r>
    <x v="71"/>
    <x v="0"/>
    <d v="2008-05-29T00:00:00"/>
    <n v="0.09"/>
    <n v="1"/>
    <s v="JRS CAP PRÓPRIO"/>
    <x v="1"/>
    <n v="0.09"/>
  </r>
  <r>
    <x v="71"/>
    <x v="0"/>
    <d v="2009-04-28T00:00:00"/>
    <n v="0.19616"/>
    <n v="1"/>
    <s v="DIVIDENDO"/>
    <x v="2"/>
    <n v="0.19616"/>
  </r>
  <r>
    <x v="71"/>
    <x v="0"/>
    <d v="2009-07-30T00:00:00"/>
    <n v="0.1411"/>
    <n v="1"/>
    <s v="JRS CAP PRÓPRIO"/>
    <x v="2"/>
    <n v="0.1411"/>
  </r>
  <r>
    <x v="71"/>
    <x v="0"/>
    <d v="2009-07-30T00:00:00"/>
    <n v="0.14050000000000001"/>
    <n v="1"/>
    <s v="JRS CAP PRÓPRIO"/>
    <x v="2"/>
    <n v="0.14050000000000001"/>
  </r>
  <r>
    <x v="71"/>
    <x v="0"/>
    <d v="2009-12-15T00:00:00"/>
    <n v="0.13489999999999999"/>
    <n v="1"/>
    <s v="JRS CAP PRÓPRIO"/>
    <x v="2"/>
    <n v="0.13489999999999999"/>
  </r>
  <r>
    <x v="71"/>
    <x v="0"/>
    <d v="2010-04-14T00:00:00"/>
    <n v="0.36446840764999999"/>
    <n v="1"/>
    <s v="DIVIDENDO"/>
    <x v="3"/>
    <n v="0.36446840764999999"/>
  </r>
  <r>
    <x v="71"/>
    <x v="0"/>
    <d v="2010-07-28T00:00:00"/>
    <n v="0.32500000000000001"/>
    <n v="1"/>
    <s v="DIVIDENDO"/>
    <x v="3"/>
    <n v="0.32500000000000001"/>
  </r>
  <r>
    <x v="71"/>
    <x v="0"/>
    <d v="2010-07-28T00:00:00"/>
    <n v="0.17499999999999999"/>
    <n v="1"/>
    <s v="JRS CAP PRÓPRIO"/>
    <x v="3"/>
    <n v="0.17499999999999999"/>
  </r>
  <r>
    <x v="71"/>
    <x v="0"/>
    <d v="2010-12-16T00:00:00"/>
    <n v="0.122"/>
    <n v="1"/>
    <s v="DIVIDENDO"/>
    <x v="3"/>
    <n v="0.122"/>
  </r>
  <r>
    <x v="71"/>
    <x v="0"/>
    <d v="2010-12-16T00:00:00"/>
    <n v="5.8000000000000003E-2"/>
    <n v="1"/>
    <s v="JRS CAP PRÓPRIO"/>
    <x v="3"/>
    <n v="5.8000000000000003E-2"/>
  </r>
  <r>
    <x v="71"/>
    <x v="0"/>
    <d v="2011-04-26T00:00:00"/>
    <n v="0.16"/>
    <n v="1"/>
    <s v="DIVIDENDO"/>
    <x v="4"/>
    <n v="0.16"/>
  </r>
  <r>
    <x v="71"/>
    <x v="0"/>
    <d v="2011-06-16T00:00:00"/>
    <n v="0.09"/>
    <n v="1"/>
    <s v="JRS CAP PRÓPRIO"/>
    <x v="4"/>
    <n v="0.09"/>
  </r>
  <r>
    <x v="71"/>
    <x v="0"/>
    <d v="2011-09-22T00:00:00"/>
    <n v="0.21"/>
    <n v="1"/>
    <s v="DIVIDENDO"/>
    <x v="4"/>
    <n v="0.21"/>
  </r>
  <r>
    <x v="71"/>
    <x v="0"/>
    <d v="2011-12-08T00:00:00"/>
    <n v="0.1"/>
    <n v="1"/>
    <s v="JRS CAP PRÓPRIO"/>
    <x v="4"/>
    <n v="0.1"/>
  </r>
  <r>
    <x v="71"/>
    <x v="0"/>
    <d v="2012-04-26T00:00:00"/>
    <n v="0.64994631169999995"/>
    <n v="1"/>
    <s v="DIVIDENDO"/>
    <x v="5"/>
    <n v="0.64994631169999995"/>
  </r>
  <r>
    <x v="71"/>
    <x v="0"/>
    <d v="2012-06-14T00:00:00"/>
    <n v="0.128"/>
    <n v="1"/>
    <s v="JRS CAP PRÓPRIO"/>
    <x v="5"/>
    <n v="0.128"/>
  </r>
  <r>
    <x v="71"/>
    <x v="0"/>
    <d v="2012-10-17T00:00:00"/>
    <n v="0.6089"/>
    <n v="1"/>
    <s v="DIVIDENDO"/>
    <x v="5"/>
    <n v="0.6089"/>
  </r>
  <r>
    <x v="71"/>
    <x v="0"/>
    <d v="2012-12-12T00:00:00"/>
    <n v="0.128"/>
    <n v="1"/>
    <s v="JRS CAP PRÓPRIO"/>
    <x v="5"/>
    <n v="0.128"/>
  </r>
  <r>
    <x v="71"/>
    <x v="0"/>
    <d v="2013-04-25T00:00:00"/>
    <n v="0.73"/>
    <n v="1"/>
    <s v="DIVIDENDO"/>
    <x v="6"/>
    <n v="0.73"/>
  </r>
  <r>
    <x v="71"/>
    <x v="0"/>
    <d v="2013-06-14T00:00:00"/>
    <n v="0.11700000000000001"/>
    <n v="1"/>
    <s v="JRS CAP PRÓPRIO"/>
    <x v="6"/>
    <n v="0.11700000000000001"/>
  </r>
  <r>
    <x v="71"/>
    <x v="0"/>
    <d v="2013-10-16T00:00:00"/>
    <n v="0.30370000000000003"/>
    <n v="1"/>
    <s v="DIVIDENDO"/>
    <x v="6"/>
    <n v="0.30370000000000003"/>
  </r>
  <r>
    <x v="71"/>
    <x v="0"/>
    <d v="2013-11-21T00:00:00"/>
    <n v="0.11700000000000001"/>
    <n v="1"/>
    <s v="JRS CAP PRÓPRIO"/>
    <x v="6"/>
    <n v="0.11700000000000001"/>
  </r>
  <r>
    <x v="72"/>
    <x v="0"/>
    <d v="2009-08-04T00:00:00"/>
    <n v="0.2405745383"/>
    <n v="1"/>
    <s v="DIVIDENDO"/>
    <x v="2"/>
    <n v="0.2405745383"/>
  </r>
  <r>
    <x v="72"/>
    <x v="0"/>
    <d v="2010-03-04T00:00:00"/>
    <n v="0.52133153600000004"/>
    <n v="1"/>
    <s v="DIVIDENDO"/>
    <x v="3"/>
    <n v="0.52133153600000004"/>
  </r>
  <r>
    <x v="72"/>
    <x v="0"/>
    <d v="2010-03-04T00:00:00"/>
    <n v="7.1610049999999998E-3"/>
    <n v="1"/>
    <s v="JRS CAP PRÓPRIO"/>
    <x v="3"/>
    <n v="7.1610049999999998E-3"/>
  </r>
  <r>
    <x v="72"/>
    <x v="0"/>
    <d v="2010-09-01T00:00:00"/>
    <n v="1.1908632000000001E-2"/>
    <n v="1"/>
    <s v="JRS CAP PRÓPRIO"/>
    <x v="3"/>
    <n v="1.1908632000000001E-2"/>
  </r>
  <r>
    <x v="72"/>
    <x v="0"/>
    <d v="2010-09-01T00:00:00"/>
    <n v="0.56897704299999996"/>
    <n v="1"/>
    <s v="DIVIDENDO"/>
    <x v="3"/>
    <n v="0.56897704299999996"/>
  </r>
  <r>
    <x v="72"/>
    <x v="0"/>
    <d v="2011-02-09T00:00:00"/>
    <n v="0.61091563699999996"/>
    <n v="1"/>
    <s v="DIVIDENDO"/>
    <x v="4"/>
    <n v="0.61091563699999996"/>
  </r>
  <r>
    <x v="72"/>
    <x v="0"/>
    <d v="2011-02-09T00:00:00"/>
    <n v="5.319519E-3"/>
    <n v="1"/>
    <s v="JRS CAP PRÓPRIO"/>
    <x v="4"/>
    <n v="5.319519E-3"/>
  </r>
  <r>
    <x v="72"/>
    <x v="0"/>
    <d v="2011-08-26T00:00:00"/>
    <n v="0.99193647200000001"/>
    <n v="1"/>
    <s v="DIVIDENDO"/>
    <x v="4"/>
    <n v="0.99193647200000001"/>
  </r>
  <r>
    <x v="72"/>
    <x v="0"/>
    <d v="2011-08-26T00:00:00"/>
    <n v="4.4271849000000002E-2"/>
    <n v="1"/>
    <s v="JRS CAP PRÓPRIO"/>
    <x v="4"/>
    <n v="4.4271849000000002E-2"/>
  </r>
  <r>
    <x v="72"/>
    <x v="0"/>
    <d v="2012-02-08T00:00:00"/>
    <n v="1.208852684"/>
    <n v="1"/>
    <s v="DIVIDENDO"/>
    <x v="5"/>
    <n v="1.208852684"/>
  </r>
  <r>
    <x v="72"/>
    <x v="0"/>
    <d v="2012-02-08T00:00:00"/>
    <n v="1.3907874000000001E-2"/>
    <n v="1"/>
    <s v="JRS CAP PRÓPRIO"/>
    <x v="5"/>
    <n v="1.3907874000000001E-2"/>
  </r>
  <r>
    <x v="72"/>
    <x v="0"/>
    <d v="2012-08-23T00:00:00"/>
    <n v="1.0950015040000001"/>
    <n v="1"/>
    <s v="DIVIDENDO"/>
    <x v="5"/>
    <n v="1.0950015040000001"/>
  </r>
  <r>
    <x v="72"/>
    <x v="0"/>
    <d v="2012-08-23T00:00:00"/>
    <n v="4.7749422999999999E-2"/>
    <n v="1"/>
    <s v="JRS CAP PRÓPRIO"/>
    <x v="5"/>
    <n v="4.7749422999999999E-2"/>
  </r>
  <r>
    <x v="72"/>
    <x v="0"/>
    <d v="2013-02-06T00:00:00"/>
    <n v="1.229031132"/>
    <n v="1"/>
    <s v="DIVIDENDO"/>
    <x v="6"/>
    <n v="1.229031132"/>
  </r>
  <r>
    <x v="72"/>
    <x v="0"/>
    <d v="2013-02-06T00:00:00"/>
    <n v="5.4936335000000003E-2"/>
    <n v="1"/>
    <s v="JRS CAP PRÓPRIO"/>
    <x v="6"/>
    <n v="5.4936335000000003E-2"/>
  </r>
  <r>
    <x v="72"/>
    <x v="0"/>
    <d v="2013-08-21T00:00:00"/>
    <n v="1.007272038"/>
    <n v="1"/>
    <s v="DIVIDENDO"/>
    <x v="6"/>
    <n v="1.007272038"/>
  </r>
  <r>
    <x v="72"/>
    <x v="0"/>
    <d v="2013-08-21T00:00:00"/>
    <n v="6.2882890999999996E-2"/>
    <n v="1"/>
    <s v="JRS CAP PRÓPRIO"/>
    <x v="6"/>
    <n v="6.2882890999999996E-2"/>
  </r>
  <r>
    <x v="73"/>
    <x v="0"/>
    <d v="2009-04-30T00:00:00"/>
    <n v="0.102738385"/>
    <n v="1"/>
    <s v="DIVIDENDO"/>
    <x v="2"/>
    <n v="0.102738385"/>
  </r>
  <r>
    <x v="73"/>
    <x v="0"/>
    <d v="2010-04-30T00:00:00"/>
    <n v="0.103042482"/>
    <n v="1"/>
    <s v="DIVIDENDO"/>
    <x v="3"/>
    <n v="0.103042482"/>
  </r>
  <r>
    <x v="73"/>
    <x v="0"/>
    <d v="2012-07-09T00:00:00"/>
    <n v="8.6333120000000006E-3"/>
    <n v="1"/>
    <s v="DIVIDENDO"/>
    <x v="5"/>
    <n v="8.6333120000000006E-3"/>
  </r>
  <r>
    <x v="73"/>
    <x v="1"/>
    <d v="2009-04-30T00:00:00"/>
    <n v="0.11301222299999999"/>
    <n v="1"/>
    <s v="DIVIDENDO"/>
    <x v="2"/>
    <n v="0.11301222299999999"/>
  </r>
  <r>
    <x v="73"/>
    <x v="1"/>
    <d v="2010-04-30T00:00:00"/>
    <n v="0.11334673100000001"/>
    <n v="1"/>
    <s v="DIVIDENDO"/>
    <x v="3"/>
    <n v="0.11334673100000001"/>
  </r>
  <r>
    <x v="73"/>
    <x v="1"/>
    <d v="2012-07-09T00:00:00"/>
    <n v="9.4966430000000008E-3"/>
    <n v="1"/>
    <s v="DIVIDENDO"/>
    <x v="5"/>
    <n v="9.4966430000000008E-3"/>
  </r>
  <r>
    <x v="74"/>
    <x v="0"/>
    <d v="1998-04-16T00:00:00"/>
    <n v="4.4400000000000004"/>
    <n v="1000"/>
    <s v="DIVIDENDO"/>
    <x v="17"/>
    <n v="4.4400000000000004E-3"/>
  </r>
  <r>
    <x v="74"/>
    <x v="0"/>
    <d v="1998-10-19T00:00:00"/>
    <n v="2.3279999999999998"/>
    <n v="1000"/>
    <s v="JRS CAP PRÓPRIO"/>
    <x v="17"/>
    <n v="2.3279999999999998E-3"/>
  </r>
  <r>
    <x v="74"/>
    <x v="0"/>
    <d v="1999-04-23T00:00:00"/>
    <n v="1.43"/>
    <n v="1000"/>
    <s v="DIVIDENDO"/>
    <x v="8"/>
    <n v="1.4299999999999998E-3"/>
  </r>
  <r>
    <x v="74"/>
    <x v="0"/>
    <d v="1999-04-23T00:00:00"/>
    <n v="2.5499999999999998"/>
    <n v="1000"/>
    <s v="JRS CAP PRÓPRIO"/>
    <x v="8"/>
    <n v="2.5499999999999997E-3"/>
  </r>
  <r>
    <x v="74"/>
    <x v="0"/>
    <d v="2000-08-28T00:00:00"/>
    <n v="2.0699999999999998"/>
    <n v="1000"/>
    <s v="JRS CAP PRÓPRIO"/>
    <x v="9"/>
    <n v="2.0699999999999998E-3"/>
  </r>
  <r>
    <x v="74"/>
    <x v="0"/>
    <d v="2000-12-29T00:00:00"/>
    <n v="2.0099999999999998"/>
    <n v="1000"/>
    <s v="JRS CAP PRÓPRIO"/>
    <x v="9"/>
    <n v="2.0099999999999996E-3"/>
  </r>
  <r>
    <x v="74"/>
    <x v="0"/>
    <d v="2001-04-25T00:00:00"/>
    <n v="2.5499999999999998"/>
    <n v="1000"/>
    <s v="DIVIDENDO"/>
    <x v="10"/>
    <n v="2.5499999999999997E-3"/>
  </r>
  <r>
    <x v="74"/>
    <x v="0"/>
    <d v="2001-08-14T00:00:00"/>
    <n v="0.43867060000000002"/>
    <n v="1000"/>
    <s v="JRS CAP PRÓPRIO"/>
    <x v="10"/>
    <n v="4.3867060000000004E-4"/>
  </r>
  <r>
    <x v="74"/>
    <x v="0"/>
    <d v="2001-12-31T00:00:00"/>
    <n v="4.0387434999999998"/>
    <n v="1000"/>
    <s v="JRS CAP PRÓPRIO"/>
    <x v="10"/>
    <n v="4.0387434999999998E-3"/>
  </r>
  <r>
    <x v="74"/>
    <x v="0"/>
    <d v="2001-12-31T00:00:00"/>
    <n v="1.6473822"/>
    <n v="1000"/>
    <s v="JRS CAP PRÓPRIO"/>
    <x v="10"/>
    <n v="1.6473822E-3"/>
  </r>
  <r>
    <x v="74"/>
    <x v="0"/>
    <d v="2002-04-30T00:00:00"/>
    <n v="0.47100059999999999"/>
    <n v="1000"/>
    <s v="DIVIDENDO"/>
    <x v="11"/>
    <n v="4.710006E-4"/>
  </r>
  <r>
    <x v="74"/>
    <x v="0"/>
    <d v="2002-12-31T00:00:00"/>
    <n v="3.5702514555499998"/>
    <n v="1000"/>
    <s v="JRS CAP PRÓPRIO"/>
    <x v="11"/>
    <n v="3.5702514555499996E-3"/>
  </r>
  <r>
    <x v="74"/>
    <x v="0"/>
    <d v="2003-12-29T00:00:00"/>
    <n v="3.48808466848"/>
    <n v="1000"/>
    <s v="JRS CAP PRÓPRIO"/>
    <x v="7"/>
    <n v="3.4880846684799999E-3"/>
  </r>
  <r>
    <x v="74"/>
    <x v="0"/>
    <d v="2004-03-30T00:00:00"/>
    <n v="4.5426956431900001"/>
    <n v="1000"/>
    <s v="DIVIDENDO"/>
    <x v="12"/>
    <n v="4.5426956431899998E-3"/>
  </r>
  <r>
    <x v="74"/>
    <x v="0"/>
    <d v="2004-03-30T00:00:00"/>
    <n v="4.5903232999899997"/>
    <n v="1000"/>
    <s v="DIVIDENDO"/>
    <x v="12"/>
    <n v="4.5903232999899993E-3"/>
  </r>
  <r>
    <x v="74"/>
    <x v="0"/>
    <d v="2004-07-29T00:00:00"/>
    <n v="2.2951616000000001"/>
    <n v="1000"/>
    <s v="JRS CAP PRÓPRIO"/>
    <x v="12"/>
    <n v="2.2951616000000002E-3"/>
  </r>
  <r>
    <x v="74"/>
    <x v="0"/>
    <d v="2004-11-11T00:00:00"/>
    <n v="3.7607761000000002"/>
    <n v="1000"/>
    <s v="JRS CAP PRÓPRIO"/>
    <x v="12"/>
    <n v="3.7607761E-3"/>
  </r>
  <r>
    <x v="74"/>
    <x v="0"/>
    <d v="2004-11-29T00:00:00"/>
    <n v="5.4721250000000001"/>
    <n v="1000"/>
    <s v="DIVIDENDO"/>
    <x v="12"/>
    <n v="5.4721250000000004E-3"/>
  </r>
  <r>
    <x v="74"/>
    <x v="0"/>
    <d v="2004-12-10T00:00:00"/>
    <n v="1.2879370000000001"/>
    <n v="1000"/>
    <s v="JRS CAP PRÓPRIO"/>
    <x v="12"/>
    <n v="1.2879370000000001E-3"/>
  </r>
  <r>
    <x v="74"/>
    <x v="0"/>
    <d v="2005-04-22T00:00:00"/>
    <n v="1.1333846000000001"/>
    <n v="1000"/>
    <s v="JRS CAP PRÓPRIO"/>
    <x v="13"/>
    <n v="1.1333846000000001E-3"/>
  </r>
  <r>
    <x v="74"/>
    <x v="0"/>
    <d v="2005-07-22T00:00:00"/>
    <n v="2.9364963999999998"/>
    <n v="1000"/>
    <s v="JRS CAP PRÓPRIO"/>
    <x v="13"/>
    <n v="2.9364963999999999E-3"/>
  </r>
  <r>
    <x v="74"/>
    <x v="0"/>
    <d v="2005-10-20T00:00:00"/>
    <n v="13.4975802"/>
    <n v="1000"/>
    <s v="DIVIDENDO"/>
    <x v="13"/>
    <n v="1.34975802E-2"/>
  </r>
  <r>
    <x v="74"/>
    <x v="0"/>
    <d v="2005-11-30T00:00:00"/>
    <n v="2.3182866"/>
    <n v="1000"/>
    <s v="JRS CAP PRÓPRIO"/>
    <x v="13"/>
    <n v="2.3182865999999999E-3"/>
  </r>
  <r>
    <x v="74"/>
    <x v="0"/>
    <d v="2005-11-30T00:00:00"/>
    <n v="2.3182866"/>
    <n v="1000"/>
    <s v="JRS CAP PRÓPRIO"/>
    <x v="13"/>
    <n v="2.3182865999999999E-3"/>
  </r>
  <r>
    <x v="74"/>
    <x v="0"/>
    <d v="2005-12-16T00:00:00"/>
    <n v="1.5455243999999999"/>
    <n v="1000"/>
    <s v="JRS CAP PRÓPRIO"/>
    <x v="13"/>
    <n v="1.5455243999999999E-3"/>
  </r>
  <r>
    <x v="74"/>
    <x v="0"/>
    <d v="2006-03-07T00:00:00"/>
    <n v="7.0255973000000003"/>
    <n v="1000"/>
    <s v="DIVIDENDO"/>
    <x v="14"/>
    <n v="7.0255973000000003E-3"/>
  </r>
  <r>
    <x v="74"/>
    <x v="0"/>
    <d v="2006-05-22T00:00:00"/>
    <n v="1.3394545"/>
    <n v="1000"/>
    <s v="JRS CAP PRÓPRIO"/>
    <x v="14"/>
    <n v="1.3394545000000001E-3"/>
  </r>
  <r>
    <x v="74"/>
    <x v="0"/>
    <d v="2006-07-24T00:00:00"/>
    <n v="1.2106608000000001"/>
    <n v="1000"/>
    <s v="JRS CAP PRÓPRIO"/>
    <x v="14"/>
    <n v="1.2106608000000002E-3"/>
  </r>
  <r>
    <x v="74"/>
    <x v="0"/>
    <d v="2006-09-28T00:00:00"/>
    <n v="9.4276991999999993"/>
    <n v="1000"/>
    <s v="DIVIDENDO"/>
    <x v="14"/>
    <n v="9.4276991999999987E-3"/>
  </r>
  <r>
    <x v="74"/>
    <x v="0"/>
    <d v="2006-11-17T00:00:00"/>
    <n v="1.1179292999999999"/>
    <n v="1000"/>
    <s v="JRS CAP PRÓPRIO"/>
    <x v="14"/>
    <n v="1.1179292999999998E-3"/>
  </r>
  <r>
    <x v="74"/>
    <x v="0"/>
    <d v="2006-12-14T00:00:00"/>
    <n v="1.0200461000000001"/>
    <n v="1000"/>
    <s v="JRS CAP PRÓPRIO"/>
    <x v="14"/>
    <n v="1.0200461E-3"/>
  </r>
  <r>
    <x v="74"/>
    <x v="0"/>
    <d v="2007-03-28T00:00:00"/>
    <n v="12.3400338"/>
    <n v="1000"/>
    <s v="DIVIDENDO"/>
    <x v="0"/>
    <n v="1.2340033800000001E-2"/>
  </r>
  <r>
    <x v="74"/>
    <x v="0"/>
    <d v="2007-05-28T00:00:00"/>
    <n v="1.0870188000000001"/>
    <n v="1000"/>
    <s v="JRS CAP PRÓPRIO"/>
    <x v="0"/>
    <n v="1.0870188E-3"/>
  </r>
  <r>
    <x v="74"/>
    <x v="0"/>
    <d v="2007-07-30T00:00:00"/>
    <n v="1.0921705999999999E-3"/>
    <n v="1"/>
    <s v="JRS CAP PRÓPRIO"/>
    <x v="0"/>
    <n v="1.0921705999999999E-3"/>
  </r>
  <r>
    <x v="74"/>
    <x v="0"/>
    <d v="2007-10-01T00:00:00"/>
    <n v="1.43987066E-2"/>
    <n v="1"/>
    <s v="DIVIDENDO"/>
    <x v="0"/>
    <n v="1.43987066E-2"/>
  </r>
  <r>
    <x v="74"/>
    <x v="0"/>
    <d v="2007-10-31T00:00:00"/>
    <n v="1.0458048000000001E-3"/>
    <n v="1"/>
    <s v="JRS CAP PRÓPRIO"/>
    <x v="0"/>
    <n v="1.0458048000000001E-3"/>
  </r>
  <r>
    <x v="74"/>
    <x v="0"/>
    <d v="2007-12-17T00:00:00"/>
    <n v="0.1009742"/>
    <n v="1"/>
    <s v="JRS CAP PRÓPRIO"/>
    <x v="0"/>
    <n v="0.1009742"/>
  </r>
  <r>
    <x v="74"/>
    <x v="0"/>
    <d v="2008-04-24T00:00:00"/>
    <n v="1.4657248"/>
    <n v="1"/>
    <s v="DIVIDENDO"/>
    <x v="1"/>
    <n v="1.4657248"/>
  </r>
  <r>
    <x v="74"/>
    <x v="0"/>
    <d v="2008-04-28T00:00:00"/>
    <n v="0.1208857"/>
    <n v="1"/>
    <s v="JRS CAP PRÓPRIO"/>
    <x v="1"/>
    <n v="0.1208857"/>
  </r>
  <r>
    <x v="74"/>
    <x v="0"/>
    <d v="2008-07-31T00:00:00"/>
    <n v="0.1209269"/>
    <n v="1"/>
    <s v="JRS CAP PRÓPRIO"/>
    <x v="1"/>
    <n v="0.1209269"/>
  </r>
  <r>
    <x v="74"/>
    <x v="0"/>
    <d v="2008-10-31T00:00:00"/>
    <n v="1.3873709000000001"/>
    <n v="1"/>
    <s v="DIVIDENDO"/>
    <x v="1"/>
    <n v="1.3873709000000001"/>
  </r>
  <r>
    <x v="74"/>
    <x v="0"/>
    <d v="2008-10-31T00:00:00"/>
    <n v="0.1208497"/>
    <n v="1"/>
    <s v="JRS CAP PRÓPRIO"/>
    <x v="1"/>
    <n v="0.1208497"/>
  </r>
  <r>
    <x v="74"/>
    <x v="0"/>
    <d v="2008-12-30T00:00:00"/>
    <n v="0.1208857"/>
    <n v="1"/>
    <s v="JRS CAP PRÓPRIO"/>
    <x v="1"/>
    <n v="0.1208857"/>
  </r>
  <r>
    <x v="74"/>
    <x v="0"/>
    <d v="2009-03-27T00:00:00"/>
    <n v="1.5075406"/>
    <n v="1"/>
    <s v="DIVIDENDO"/>
    <x v="2"/>
    <n v="1.5075406"/>
  </r>
  <r>
    <x v="74"/>
    <x v="0"/>
    <d v="2009-06-29T00:00:00"/>
    <n v="0.26286280000000001"/>
    <n v="1"/>
    <s v="JRS CAP PRÓPRIO"/>
    <x v="2"/>
    <n v="0.26286280000000001"/>
  </r>
  <r>
    <x v="74"/>
    <x v="0"/>
    <d v="2009-09-30T00:00:00"/>
    <n v="1.2205520999999999"/>
    <n v="1"/>
    <s v="DIVIDENDO"/>
    <x v="2"/>
    <n v="1.2205520999999999"/>
  </r>
  <r>
    <x v="74"/>
    <x v="0"/>
    <d v="2009-09-30T00:00:00"/>
    <n v="0.12618689999999999"/>
    <n v="1"/>
    <s v="JRS CAP PRÓPRIO"/>
    <x v="2"/>
    <n v="0.12618689999999999"/>
  </r>
  <r>
    <x v="74"/>
    <x v="0"/>
    <d v="2009-12-18T00:00:00"/>
    <n v="0.12618689999999999"/>
    <n v="1"/>
    <s v="JRS CAP PRÓPRIO"/>
    <x v="2"/>
    <n v="0.12618689999999999"/>
  </r>
  <r>
    <x v="74"/>
    <x v="0"/>
    <d v="2010-03-29T00:00:00"/>
    <n v="1.6702745649999999"/>
    <n v="1"/>
    <s v="DIVIDENDO"/>
    <x v="3"/>
    <n v="1.6702745649999999"/>
  </r>
  <r>
    <x v="74"/>
    <x v="0"/>
    <d v="2010-03-31T00:00:00"/>
    <n v="0.137644409"/>
    <n v="1"/>
    <s v="JRS CAP PRÓPRIO"/>
    <x v="3"/>
    <n v="0.137644409"/>
  </r>
  <r>
    <x v="74"/>
    <x v="0"/>
    <d v="2010-06-30T00:00:00"/>
    <n v="0.137649561"/>
    <n v="1"/>
    <s v="JRS CAP PRÓPRIO"/>
    <x v="3"/>
    <n v="0.137649561"/>
  </r>
  <r>
    <x v="74"/>
    <x v="0"/>
    <d v="2010-09-30T00:00:00"/>
    <n v="1.4510057964"/>
    <n v="1"/>
    <s v="DIVIDENDO"/>
    <x v="3"/>
    <n v="1.4510057964"/>
  </r>
  <r>
    <x v="74"/>
    <x v="0"/>
    <d v="2010-09-30T00:00:00"/>
    <n v="0.13764440920000001"/>
    <n v="1"/>
    <s v="JRS CAP PRÓPRIO"/>
    <x v="3"/>
    <n v="0.13764440920000001"/>
  </r>
  <r>
    <x v="74"/>
    <x v="0"/>
    <d v="2010-12-30T00:00:00"/>
    <n v="0.137649561"/>
    <n v="1"/>
    <s v="JRS CAP PRÓPRIO"/>
    <x v="3"/>
    <n v="0.137649561"/>
  </r>
  <r>
    <x v="74"/>
    <x v="0"/>
    <d v="2011-03-31T00:00:00"/>
    <n v="0.14600569660000001"/>
    <n v="1"/>
    <s v="JRS CAP PRÓPRIO"/>
    <x v="4"/>
    <n v="0.14600569660000001"/>
  </r>
  <r>
    <x v="74"/>
    <x v="0"/>
    <d v="2011-04-27T00:00:00"/>
    <n v="2.4166742491000002"/>
    <n v="1"/>
    <s v="DIVIDENDO"/>
    <x v="4"/>
    <n v="2.4166742491000002"/>
  </r>
  <r>
    <x v="74"/>
    <x v="0"/>
    <d v="2011-06-30T00:00:00"/>
    <n v="0.1460108483"/>
    <n v="1"/>
    <s v="JRS CAP PRÓPRIO"/>
    <x v="4"/>
    <n v="0.1460108483"/>
  </r>
  <r>
    <x v="74"/>
    <x v="0"/>
    <d v="2011-08-29T00:00:00"/>
    <n v="1.4169522992000001"/>
    <n v="1"/>
    <s v="DIVIDENDO"/>
    <x v="4"/>
    <n v="1.4169522992000001"/>
  </r>
  <r>
    <x v="74"/>
    <x v="0"/>
    <d v="2011-09-30T00:00:00"/>
    <n v="0.1460108483"/>
    <n v="1"/>
    <s v="JRS CAP PRÓPRIO"/>
    <x v="4"/>
    <n v="0.1460108483"/>
  </r>
  <r>
    <x v="74"/>
    <x v="0"/>
    <d v="2011-12-29T00:00:00"/>
    <n v="0.14600569660000001"/>
    <n v="1"/>
    <s v="JRS CAP PRÓPRIO"/>
    <x v="4"/>
    <n v="0.14600569660000001"/>
  </r>
  <r>
    <x v="74"/>
    <x v="0"/>
    <d v="2012-04-18T00:00:00"/>
    <n v="1.1283426411999999"/>
    <n v="1"/>
    <s v="DIVIDENDO"/>
    <x v="5"/>
    <n v="1.1283426411999999"/>
  </r>
  <r>
    <x v="74"/>
    <x v="0"/>
    <d v="2012-04-18T00:00:00"/>
    <n v="0.33522061330000003"/>
    <n v="1"/>
    <s v="DIVIDENDO"/>
    <x v="5"/>
    <n v="0.33522061330000003"/>
  </r>
  <r>
    <x v="74"/>
    <x v="0"/>
    <d v="2012-12-28T00:00:00"/>
    <n v="0.58300605910000003"/>
    <n v="1"/>
    <s v="JRS CAP PRÓPRIO"/>
    <x v="5"/>
    <n v="0.58300605910000003"/>
  </r>
  <r>
    <x v="74"/>
    <x v="0"/>
    <d v="2013-04-29T00:00:00"/>
    <n v="0.29016893300000002"/>
    <n v="1"/>
    <s v="DIVIDENDO"/>
    <x v="6"/>
    <n v="0.29016893300000002"/>
  </r>
  <r>
    <x v="74"/>
    <x v="0"/>
    <d v="2013-12-30T00:00:00"/>
    <n v="0.58435932899999998"/>
    <n v="1"/>
    <s v="JRS CAP PRÓPRIO"/>
    <x v="6"/>
    <n v="0.58435932899999998"/>
  </r>
  <r>
    <x v="74"/>
    <x v="1"/>
    <d v="1998-04-16T00:00:00"/>
    <n v="5.82"/>
    <n v="1000"/>
    <s v="DIVIDENDO"/>
    <x v="17"/>
    <n v="5.8200000000000005E-3"/>
  </r>
  <r>
    <x v="74"/>
    <x v="1"/>
    <d v="1998-10-19T00:00:00"/>
    <n v="2.3279999999999998"/>
    <n v="1000"/>
    <s v="JRS CAP PRÓPRIO"/>
    <x v="17"/>
    <n v="2.3279999999999998E-3"/>
  </r>
  <r>
    <x v="74"/>
    <x v="1"/>
    <d v="1999-04-23T00:00:00"/>
    <n v="1.43"/>
    <n v="1000"/>
    <s v="DIVIDENDO"/>
    <x v="8"/>
    <n v="1.4299999999999998E-3"/>
  </r>
  <r>
    <x v="74"/>
    <x v="1"/>
    <d v="1999-04-23T00:00:00"/>
    <n v="2.5499999999999998"/>
    <n v="1000"/>
    <s v="JRS CAP PRÓPRIO"/>
    <x v="8"/>
    <n v="2.5499999999999997E-3"/>
  </r>
  <r>
    <x v="74"/>
    <x v="3"/>
    <d v="2000-08-28T00:00:00"/>
    <n v="2.0699999999999998"/>
    <n v="1000"/>
    <s v="JRS CAP PRÓPRIO"/>
    <x v="9"/>
    <n v="2.0699999999999998E-3"/>
  </r>
  <r>
    <x v="74"/>
    <x v="3"/>
    <d v="2000-12-29T00:00:00"/>
    <n v="2.0099999999999998"/>
    <n v="1000"/>
    <s v="JRS CAP PRÓPRIO"/>
    <x v="9"/>
    <n v="2.0099999999999996E-3"/>
  </r>
  <r>
    <x v="74"/>
    <x v="3"/>
    <d v="2001-04-25T00:00:00"/>
    <n v="2.5499999999999998"/>
    <n v="1000"/>
    <s v="DIVIDENDO"/>
    <x v="10"/>
    <n v="2.5499999999999997E-3"/>
  </r>
  <r>
    <x v="74"/>
    <x v="3"/>
    <d v="2001-08-14T00:00:00"/>
    <n v="0.43867060000000002"/>
    <n v="1000"/>
    <s v="JRS CAP PRÓPRIO"/>
    <x v="10"/>
    <n v="4.3867060000000004E-4"/>
  </r>
  <r>
    <x v="74"/>
    <x v="3"/>
    <d v="2001-12-31T00:00:00"/>
    <n v="4.0387434999999998"/>
    <n v="1000"/>
    <s v="JRS CAP PRÓPRIO"/>
    <x v="10"/>
    <n v="4.0387434999999998E-3"/>
  </r>
  <r>
    <x v="74"/>
    <x v="3"/>
    <d v="2001-12-31T00:00:00"/>
    <n v="1.6473822"/>
    <n v="1000"/>
    <s v="JRS CAP PRÓPRIO"/>
    <x v="10"/>
    <n v="1.6473822E-3"/>
  </r>
  <r>
    <x v="74"/>
    <x v="3"/>
    <d v="2002-04-30T00:00:00"/>
    <n v="0.47100059999999999"/>
    <n v="1000"/>
    <s v="DIVIDENDO"/>
    <x v="11"/>
    <n v="4.710006E-4"/>
  </r>
  <r>
    <x v="74"/>
    <x v="3"/>
    <d v="2002-12-31T00:00:00"/>
    <n v="3.92727660111"/>
    <n v="1000"/>
    <s v="JRS CAP PRÓPRIO"/>
    <x v="11"/>
    <n v="3.9272766011099998E-3"/>
  </r>
  <r>
    <x v="74"/>
    <x v="3"/>
    <d v="2003-12-29T00:00:00"/>
    <n v="3.83689313533"/>
    <n v="1000"/>
    <s v="JRS CAP PRÓPRIO"/>
    <x v="7"/>
    <n v="3.8368931353299999E-3"/>
  </r>
  <r>
    <x v="74"/>
    <x v="3"/>
    <d v="2004-03-30T00:00:00"/>
    <n v="4.9969652075099997"/>
    <n v="1000"/>
    <s v="DIVIDENDO"/>
    <x v="12"/>
    <n v="4.9969652075099995E-3"/>
  </r>
  <r>
    <x v="74"/>
    <x v="3"/>
    <d v="2004-03-30T00:00:00"/>
    <n v="5.04935562999"/>
    <n v="1000"/>
    <s v="DIVIDENDO"/>
    <x v="12"/>
    <n v="5.0493556299899996E-3"/>
  </r>
  <r>
    <x v="74"/>
    <x v="3"/>
    <d v="2004-07-29T00:00:00"/>
    <n v="2.5246778000000001"/>
    <n v="1000"/>
    <s v="JRS CAP PRÓPRIO"/>
    <x v="12"/>
    <n v="2.5246778000000002E-3"/>
  </r>
  <r>
    <x v="74"/>
    <x v="3"/>
    <d v="2004-11-11T00:00:00"/>
    <n v="3.7607761000000002"/>
    <n v="1000"/>
    <s v="JRS CAP PRÓPRIO"/>
    <x v="12"/>
    <n v="3.7607761E-3"/>
  </r>
  <r>
    <x v="74"/>
    <x v="3"/>
    <d v="2004-11-29T00:00:00"/>
    <n v="5.4721250000000001"/>
    <n v="1000"/>
    <s v="DIVIDENDO"/>
    <x v="12"/>
    <n v="5.4721250000000004E-3"/>
  </r>
  <r>
    <x v="74"/>
    <x v="3"/>
    <d v="2004-12-10T00:00:00"/>
    <n v="1.2879370000000001"/>
    <n v="1000"/>
    <s v="JRS CAP PRÓPRIO"/>
    <x v="12"/>
    <n v="1.2879370000000001E-3"/>
  </r>
  <r>
    <x v="74"/>
    <x v="3"/>
    <d v="2005-04-22T00:00:00"/>
    <n v="1.1333846000000001"/>
    <n v="1000"/>
    <s v="JRS CAP PRÓPRIO"/>
    <x v="13"/>
    <n v="1.1333846000000001E-3"/>
  </r>
  <r>
    <x v="74"/>
    <x v="3"/>
    <d v="2005-07-22T00:00:00"/>
    <n v="2.9364963999999998"/>
    <n v="1000"/>
    <s v="JRS CAP PRÓPRIO"/>
    <x v="13"/>
    <n v="2.9364963999999999E-3"/>
  </r>
  <r>
    <x v="74"/>
    <x v="3"/>
    <d v="2005-10-20T00:00:00"/>
    <n v="13.4975802"/>
    <n v="1000"/>
    <s v="DIVIDENDO"/>
    <x v="13"/>
    <n v="1.34975802E-2"/>
  </r>
  <r>
    <x v="74"/>
    <x v="3"/>
    <d v="2005-11-30T00:00:00"/>
    <n v="2.3182866"/>
    <n v="1000"/>
    <s v="JRS CAP PRÓPRIO"/>
    <x v="13"/>
    <n v="2.3182865999999999E-3"/>
  </r>
  <r>
    <x v="74"/>
    <x v="3"/>
    <d v="2005-11-30T00:00:00"/>
    <n v="2.3182866"/>
    <n v="1000"/>
    <s v="JRS CAP PRÓPRIO"/>
    <x v="13"/>
    <n v="2.3182865999999999E-3"/>
  </r>
  <r>
    <x v="74"/>
    <x v="3"/>
    <d v="2005-12-16T00:00:00"/>
    <n v="1.5455243999999999"/>
    <n v="1000"/>
    <s v="JRS CAP PRÓPRIO"/>
    <x v="13"/>
    <n v="1.5455243999999999E-3"/>
  </r>
  <r>
    <x v="74"/>
    <x v="3"/>
    <d v="2006-03-07T00:00:00"/>
    <n v="7.0255973000000003"/>
    <n v="1000"/>
    <s v="DIVIDENDO"/>
    <x v="14"/>
    <n v="7.0255973000000003E-3"/>
  </r>
  <r>
    <x v="74"/>
    <x v="3"/>
    <d v="2006-05-22T00:00:00"/>
    <n v="1.3394545"/>
    <n v="1000"/>
    <s v="JRS CAP PRÓPRIO"/>
    <x v="14"/>
    <n v="1.3394545000000001E-3"/>
  </r>
  <r>
    <x v="74"/>
    <x v="3"/>
    <d v="2006-07-24T00:00:00"/>
    <n v="1.2106608000000001"/>
    <n v="1000"/>
    <s v="JRS CAP PRÓPRIO"/>
    <x v="14"/>
    <n v="1.2106608000000002E-3"/>
  </r>
  <r>
    <x v="74"/>
    <x v="3"/>
    <d v="2006-09-28T00:00:00"/>
    <n v="9.4276991999999993"/>
    <n v="1000"/>
    <s v="DIVIDENDO"/>
    <x v="14"/>
    <n v="9.4276991999999987E-3"/>
  </r>
  <r>
    <x v="74"/>
    <x v="3"/>
    <d v="2006-11-17T00:00:00"/>
    <n v="1.1179292999999999"/>
    <n v="1000"/>
    <s v="JRS CAP PRÓPRIO"/>
    <x v="14"/>
    <n v="1.1179292999999998E-3"/>
  </r>
  <r>
    <x v="74"/>
    <x v="3"/>
    <d v="2006-12-14T00:00:00"/>
    <n v="1.0200461000000001"/>
    <n v="1000"/>
    <s v="JRS CAP PRÓPRIO"/>
    <x v="14"/>
    <n v="1.0200461E-3"/>
  </r>
  <r>
    <x v="74"/>
    <x v="3"/>
    <d v="2007-03-28T00:00:00"/>
    <n v="12.3400338"/>
    <n v="1000"/>
    <s v="DIVIDENDO"/>
    <x v="0"/>
    <n v="1.2340033800000001E-2"/>
  </r>
  <r>
    <x v="74"/>
    <x v="3"/>
    <d v="2007-05-28T00:00:00"/>
    <n v="1.0870188000000001"/>
    <n v="1000"/>
    <s v="JRS CAP PRÓPRIO"/>
    <x v="0"/>
    <n v="1.0870188E-3"/>
  </r>
  <r>
    <x v="74"/>
    <x v="3"/>
    <d v="2007-07-30T00:00:00"/>
    <n v="1.0921705999999999E-3"/>
    <n v="1"/>
    <s v="JRS CAP PRÓPRIO"/>
    <x v="0"/>
    <n v="1.0921705999999999E-3"/>
  </r>
  <r>
    <x v="74"/>
    <x v="3"/>
    <d v="2007-10-01T00:00:00"/>
    <n v="1.43987066E-2"/>
    <n v="1"/>
    <s v="DIVIDENDO"/>
    <x v="0"/>
    <n v="1.43987066E-2"/>
  </r>
  <r>
    <x v="74"/>
    <x v="3"/>
    <d v="2007-10-31T00:00:00"/>
    <n v="1.0458048000000001E-3"/>
    <n v="1"/>
    <s v="JRS CAP PRÓPRIO"/>
    <x v="0"/>
    <n v="1.0458048000000001E-3"/>
  </r>
  <r>
    <x v="74"/>
    <x v="3"/>
    <d v="2007-12-17T00:00:00"/>
    <n v="0.1009742"/>
    <n v="1"/>
    <s v="JRS CAP PRÓPRIO"/>
    <x v="0"/>
    <n v="0.1009742"/>
  </r>
  <r>
    <x v="74"/>
    <x v="3"/>
    <d v="2008-04-24T00:00:00"/>
    <n v="1.4657248"/>
    <n v="1"/>
    <s v="DIVIDENDO"/>
    <x v="1"/>
    <n v="1.4657248"/>
  </r>
  <r>
    <x v="74"/>
    <x v="3"/>
    <d v="2008-04-28T00:00:00"/>
    <n v="0.1208857"/>
    <n v="1"/>
    <s v="JRS CAP PRÓPRIO"/>
    <x v="1"/>
    <n v="0.1208857"/>
  </r>
  <r>
    <x v="74"/>
    <x v="3"/>
    <d v="2008-07-31T00:00:00"/>
    <n v="0.1209269"/>
    <n v="1"/>
    <s v="JRS CAP PRÓPRIO"/>
    <x v="1"/>
    <n v="0.1209269"/>
  </r>
  <r>
    <x v="74"/>
    <x v="3"/>
    <d v="2008-10-31T00:00:00"/>
    <n v="1.3873709000000001"/>
    <n v="1"/>
    <s v="DIVIDENDO"/>
    <x v="1"/>
    <n v="1.3873709000000001"/>
  </r>
  <r>
    <x v="74"/>
    <x v="3"/>
    <d v="2008-10-31T00:00:00"/>
    <n v="0.1208497"/>
    <n v="1"/>
    <s v="JRS CAP PRÓPRIO"/>
    <x v="1"/>
    <n v="0.1208497"/>
  </r>
  <r>
    <x v="74"/>
    <x v="3"/>
    <d v="2008-12-30T00:00:00"/>
    <n v="0.1208857"/>
    <n v="1"/>
    <s v="JRS CAP PRÓPRIO"/>
    <x v="1"/>
    <n v="0.1208857"/>
  </r>
  <r>
    <x v="74"/>
    <x v="3"/>
    <d v="2009-03-27T00:00:00"/>
    <n v="1.5075406"/>
    <n v="1"/>
    <s v="DIVIDENDO"/>
    <x v="2"/>
    <n v="1.5075406"/>
  </r>
  <r>
    <x v="74"/>
    <x v="3"/>
    <d v="2009-06-29T00:00:00"/>
    <n v="0.26286280000000001"/>
    <n v="1"/>
    <s v="JRS CAP PRÓPRIO"/>
    <x v="2"/>
    <n v="0.26286280000000001"/>
  </r>
  <r>
    <x v="74"/>
    <x v="3"/>
    <d v="2009-09-30T00:00:00"/>
    <n v="1.2205520999999999"/>
    <n v="1"/>
    <s v="DIVIDENDO"/>
    <x v="2"/>
    <n v="1.2205520999999999"/>
  </r>
  <r>
    <x v="74"/>
    <x v="3"/>
    <d v="2009-09-30T00:00:00"/>
    <n v="0.12618689999999999"/>
    <n v="1"/>
    <s v="JRS CAP PRÓPRIO"/>
    <x v="2"/>
    <n v="0.12618689999999999"/>
  </r>
  <r>
    <x v="74"/>
    <x v="3"/>
    <d v="2009-12-18T00:00:00"/>
    <n v="0.12618689999999999"/>
    <n v="1"/>
    <s v="JRS CAP PRÓPRIO"/>
    <x v="2"/>
    <n v="0.12618689999999999"/>
  </r>
  <r>
    <x v="74"/>
    <x v="3"/>
    <d v="2010-03-29T00:00:00"/>
    <n v="1.6702745649999999"/>
    <n v="1"/>
    <s v="DIVIDENDO"/>
    <x v="3"/>
    <n v="1.6702745649999999"/>
  </r>
  <r>
    <x v="74"/>
    <x v="3"/>
    <d v="2010-03-31T00:00:00"/>
    <n v="0.137644409"/>
    <n v="1"/>
    <s v="JRS CAP PRÓPRIO"/>
    <x v="3"/>
    <n v="0.137644409"/>
  </r>
  <r>
    <x v="74"/>
    <x v="3"/>
    <d v="2010-06-30T00:00:00"/>
    <n v="0.137649561"/>
    <n v="1"/>
    <s v="JRS CAP PRÓPRIO"/>
    <x v="3"/>
    <n v="0.137649561"/>
  </r>
  <r>
    <x v="74"/>
    <x v="3"/>
    <d v="2010-09-30T00:00:00"/>
    <n v="1.4510057964"/>
    <n v="1"/>
    <s v="DIVIDENDO"/>
    <x v="3"/>
    <n v="1.4510057964"/>
  </r>
  <r>
    <x v="74"/>
    <x v="3"/>
    <d v="2010-09-30T00:00:00"/>
    <n v="0.13764440920000001"/>
    <n v="1"/>
    <s v="JRS CAP PRÓPRIO"/>
    <x v="3"/>
    <n v="0.13764440920000001"/>
  </r>
  <r>
    <x v="74"/>
    <x v="3"/>
    <d v="2010-12-30T00:00:00"/>
    <n v="0.137649561"/>
    <n v="1"/>
    <s v="JRS CAP PRÓPRIO"/>
    <x v="3"/>
    <n v="0.137649561"/>
  </r>
  <r>
    <x v="74"/>
    <x v="3"/>
    <d v="2011-03-31T00:00:00"/>
    <n v="0.14600569660000001"/>
    <n v="1"/>
    <s v="JRS CAP PRÓPRIO"/>
    <x v="4"/>
    <n v="0.14600569660000001"/>
  </r>
  <r>
    <x v="74"/>
    <x v="3"/>
    <d v="2011-04-27T00:00:00"/>
    <n v="2.4166742491000002"/>
    <n v="1"/>
    <s v="DIVIDENDO"/>
    <x v="4"/>
    <n v="2.4166742491000002"/>
  </r>
  <r>
    <x v="74"/>
    <x v="3"/>
    <d v="2011-06-30T00:00:00"/>
    <n v="0.1460108483"/>
    <n v="1"/>
    <s v="JRS CAP PRÓPRIO"/>
    <x v="4"/>
    <n v="0.1460108483"/>
  </r>
  <r>
    <x v="74"/>
    <x v="3"/>
    <d v="2011-08-29T00:00:00"/>
    <n v="1.4169522992000001"/>
    <n v="1"/>
    <s v="DIVIDENDO"/>
    <x v="4"/>
    <n v="1.4169522992000001"/>
  </r>
  <r>
    <x v="74"/>
    <x v="3"/>
    <d v="2011-09-30T00:00:00"/>
    <n v="0.1460108483"/>
    <n v="1"/>
    <s v="JRS CAP PRÓPRIO"/>
    <x v="4"/>
    <n v="0.1460108483"/>
  </r>
  <r>
    <x v="74"/>
    <x v="3"/>
    <d v="2012-04-18T00:00:00"/>
    <n v="1.1283426411999999"/>
    <n v="1"/>
    <s v="DIVIDENDO"/>
    <x v="5"/>
    <n v="1.1283426411999999"/>
  </r>
  <r>
    <x v="74"/>
    <x v="3"/>
    <d v="2012-04-18T00:00:00"/>
    <n v="0.33522061330000003"/>
    <n v="1"/>
    <s v="DIVIDENDO"/>
    <x v="5"/>
    <n v="0.33522061330000003"/>
  </r>
  <r>
    <x v="74"/>
    <x v="3"/>
    <d v="2012-12-28T00:00:00"/>
    <n v="0.58300605910000003"/>
    <n v="1"/>
    <s v="JRS CAP PRÓPRIO"/>
    <x v="5"/>
    <n v="0.58300605910000003"/>
  </r>
  <r>
    <x v="74"/>
    <x v="3"/>
    <d v="2012-12-29T00:00:00"/>
    <n v="0.14600569660000001"/>
    <n v="1"/>
    <s v="JRS CAP PRÓPRIO"/>
    <x v="5"/>
    <n v="0.14600569660000001"/>
  </r>
  <r>
    <x v="74"/>
    <x v="3"/>
    <d v="2013-04-29T00:00:00"/>
    <n v="0.29016893300000002"/>
    <n v="1"/>
    <s v="DIVIDENDO"/>
    <x v="6"/>
    <n v="0.29016893300000002"/>
  </r>
  <r>
    <x v="74"/>
    <x v="3"/>
    <d v="2013-12-30T00:00:00"/>
    <n v="0.58435932899999998"/>
    <n v="1"/>
    <s v="JRS CAP PRÓPRIO"/>
    <x v="6"/>
    <n v="0.58435932899999998"/>
  </r>
  <r>
    <x v="74"/>
    <x v="4"/>
    <d v="2000-08-28T00:00:00"/>
    <n v="2.0699999999999998"/>
    <n v="1000"/>
    <s v="JRS CAP PRÓPRIO"/>
    <x v="9"/>
    <n v="2.0699999999999998E-3"/>
  </r>
  <r>
    <x v="74"/>
    <x v="4"/>
    <d v="2000-12-29T00:00:00"/>
    <n v="2.0099999999999998"/>
    <n v="1000"/>
    <s v="JRS CAP PRÓPRIO"/>
    <x v="9"/>
    <n v="2.0099999999999996E-3"/>
  </r>
  <r>
    <x v="74"/>
    <x v="4"/>
    <d v="2001-04-25T00:00:00"/>
    <n v="2.5499999999999998"/>
    <n v="1000"/>
    <s v="DIVIDENDO"/>
    <x v="10"/>
    <n v="2.5499999999999997E-3"/>
  </r>
  <r>
    <x v="74"/>
    <x v="4"/>
    <d v="2001-08-14T00:00:00"/>
    <n v="0.43867060000000002"/>
    <n v="1000"/>
    <s v="JRS CAP PRÓPRIO"/>
    <x v="10"/>
    <n v="4.3867060000000004E-4"/>
  </r>
  <r>
    <x v="74"/>
    <x v="4"/>
    <d v="2001-12-31T00:00:00"/>
    <n v="4.0387434999999998"/>
    <n v="1000"/>
    <s v="JRS CAP PRÓPRIO"/>
    <x v="10"/>
    <n v="4.0387434999999998E-3"/>
  </r>
  <r>
    <x v="74"/>
    <x v="4"/>
    <d v="2001-12-31T00:00:00"/>
    <n v="1.6473822"/>
    <n v="1000"/>
    <s v="JRS CAP PRÓPRIO"/>
    <x v="10"/>
    <n v="1.6473822E-3"/>
  </r>
  <r>
    <x v="74"/>
    <x v="4"/>
    <d v="2002-04-30T00:00:00"/>
    <n v="0.47100059999999999"/>
    <n v="1000"/>
    <s v="DIVIDENDO"/>
    <x v="11"/>
    <n v="4.710006E-4"/>
  </r>
  <r>
    <x v="74"/>
    <x v="4"/>
    <d v="2002-12-31T00:00:00"/>
    <n v="3.92727660111"/>
    <n v="1000"/>
    <s v="JRS CAP PRÓPRIO"/>
    <x v="11"/>
    <n v="3.9272766011099998E-3"/>
  </r>
  <r>
    <x v="74"/>
    <x v="4"/>
    <d v="2003-12-29T00:00:00"/>
    <n v="3.83689313533"/>
    <n v="1000"/>
    <s v="JRS CAP PRÓPRIO"/>
    <x v="7"/>
    <n v="3.8368931353299999E-3"/>
  </r>
  <r>
    <x v="74"/>
    <x v="4"/>
    <d v="2004-03-30T00:00:00"/>
    <n v="4.9969652075099997"/>
    <n v="1000"/>
    <s v="DIVIDENDO"/>
    <x v="12"/>
    <n v="4.9969652075099995E-3"/>
  </r>
  <r>
    <x v="74"/>
    <x v="4"/>
    <d v="2004-03-30T00:00:00"/>
    <n v="5.04935562999"/>
    <n v="1000"/>
    <s v="DIVIDENDO"/>
    <x v="12"/>
    <n v="5.0493556299899996E-3"/>
  </r>
  <r>
    <x v="74"/>
    <x v="4"/>
    <d v="2004-07-29T00:00:00"/>
    <n v="2.5246778000000001"/>
    <n v="1000"/>
    <s v="JRS CAP PRÓPRIO"/>
    <x v="12"/>
    <n v="2.5246778000000002E-3"/>
  </r>
  <r>
    <x v="74"/>
    <x v="4"/>
    <d v="2004-11-11T00:00:00"/>
    <n v="4.1368536999999996"/>
    <n v="1000"/>
    <s v="JRS CAP PRÓPRIO"/>
    <x v="12"/>
    <n v="4.1368537E-3"/>
  </r>
  <r>
    <x v="74"/>
    <x v="4"/>
    <d v="2004-11-29T00:00:00"/>
    <n v="6.0193374999999998"/>
    <n v="1000"/>
    <s v="DIVIDENDO"/>
    <x v="12"/>
    <n v="6.0193375000000002E-3"/>
  </r>
  <r>
    <x v="74"/>
    <x v="4"/>
    <d v="2004-12-10T00:00:00"/>
    <n v="1.4167307"/>
    <n v="1000"/>
    <s v="JRS CAP PRÓPRIO"/>
    <x v="12"/>
    <n v="1.4167307E-3"/>
  </r>
  <r>
    <x v="74"/>
    <x v="4"/>
    <d v="2005-04-22T00:00:00"/>
    <n v="1.2467231000000001"/>
    <n v="1000"/>
    <s v="JRS CAP PRÓPRIO"/>
    <x v="13"/>
    <n v="1.2467231000000002E-3"/>
  </r>
  <r>
    <x v="74"/>
    <x v="4"/>
    <d v="2005-07-22T00:00:00"/>
    <n v="3.230146"/>
    <n v="1000"/>
    <s v="JRS CAP PRÓPRIO"/>
    <x v="13"/>
    <n v="3.2301460000000001E-3"/>
  </r>
  <r>
    <x v="74"/>
    <x v="4"/>
    <d v="2005-10-20T00:00:00"/>
    <n v="14.847338199999999"/>
    <n v="1000"/>
    <s v="DIVIDENDO"/>
    <x v="13"/>
    <n v="1.4847338199999999E-2"/>
  </r>
  <r>
    <x v="74"/>
    <x v="4"/>
    <d v="2005-11-30T00:00:00"/>
    <n v="2.5501152999999999"/>
    <n v="1000"/>
    <s v="JRS CAP PRÓPRIO"/>
    <x v="13"/>
    <n v="2.5501153E-3"/>
  </r>
  <r>
    <x v="74"/>
    <x v="4"/>
    <d v="2005-11-30T00:00:00"/>
    <n v="2.5501152999999999"/>
    <n v="1000"/>
    <s v="JRS CAP PRÓPRIO"/>
    <x v="13"/>
    <n v="2.5501153E-3"/>
  </r>
  <r>
    <x v="74"/>
    <x v="4"/>
    <d v="2005-12-16T00:00:00"/>
    <n v="1.7000767999999999"/>
    <n v="1000"/>
    <s v="JRS CAP PRÓPRIO"/>
    <x v="13"/>
    <n v="1.7000767999999999E-3"/>
  </r>
  <r>
    <x v="74"/>
    <x v="4"/>
    <d v="2006-03-07T00:00:00"/>
    <n v="7.7281570000000004"/>
    <n v="1000"/>
    <s v="DIVIDENDO"/>
    <x v="14"/>
    <n v="7.7281570000000003E-3"/>
  </r>
  <r>
    <x v="74"/>
    <x v="4"/>
    <d v="2006-05-22T00:00:00"/>
    <n v="1.4734"/>
    <n v="1000"/>
    <s v="JRS CAP PRÓPRIO"/>
    <x v="14"/>
    <n v="1.4734000000000001E-3"/>
  </r>
  <r>
    <x v="74"/>
    <x v="4"/>
    <d v="2006-07-24T00:00:00"/>
    <n v="1.3317269"/>
    <n v="1000"/>
    <s v="JRS CAP PRÓPRIO"/>
    <x v="14"/>
    <n v="1.3317269E-3"/>
  </r>
  <r>
    <x v="74"/>
    <x v="4"/>
    <d v="2006-09-28T00:00:00"/>
    <n v="10.370469099999999"/>
    <n v="1000"/>
    <s v="DIVIDENDO"/>
    <x v="14"/>
    <n v="1.03704691E-2"/>
  </r>
  <r>
    <x v="74"/>
    <x v="4"/>
    <d v="2006-11-17T00:00:00"/>
    <n v="1.2297222000000001"/>
    <n v="1000"/>
    <s v="JRS CAP PRÓPRIO"/>
    <x v="14"/>
    <n v="1.2297222E-3"/>
  </r>
  <r>
    <x v="74"/>
    <x v="4"/>
    <d v="2006-12-14T00:00:00"/>
    <n v="1.1220507"/>
    <n v="1000"/>
    <s v="JRS CAP PRÓPRIO"/>
    <x v="14"/>
    <n v="1.1220506999999999E-3"/>
  </r>
  <r>
    <x v="74"/>
    <x v="4"/>
    <d v="2007-03-28T00:00:00"/>
    <n v="13.574037199999999"/>
    <n v="1000"/>
    <s v="DIVIDENDO"/>
    <x v="0"/>
    <n v="1.35740372E-2"/>
  </r>
  <r>
    <x v="74"/>
    <x v="4"/>
    <d v="2007-05-28T00:00:00"/>
    <n v="1.1957207000000001"/>
    <n v="1000"/>
    <s v="JRS CAP PRÓPRIO"/>
    <x v="0"/>
    <n v="1.1957207000000002E-3"/>
  </r>
  <r>
    <x v="74"/>
    <x v="4"/>
    <d v="2007-07-30T00:00:00"/>
    <n v="1.2013877E-3"/>
    <n v="1"/>
    <s v="JRS CAP PRÓPRIO"/>
    <x v="0"/>
    <n v="1.2013877E-3"/>
  </r>
  <r>
    <x v="74"/>
    <x v="4"/>
    <d v="2007-10-01T00:00:00"/>
    <n v="1.58385773E-2"/>
    <n v="1"/>
    <s v="DIVIDENDO"/>
    <x v="0"/>
    <n v="1.58385773E-2"/>
  </r>
  <r>
    <x v="74"/>
    <x v="4"/>
    <d v="2007-10-31T00:00:00"/>
    <n v="1.1503853E-3"/>
    <n v="1"/>
    <s v="JRS CAP PRÓPRIO"/>
    <x v="0"/>
    <n v="1.1503853E-3"/>
  </r>
  <r>
    <x v="74"/>
    <x v="4"/>
    <d v="2007-12-17T00:00:00"/>
    <n v="0.11107160000000001"/>
    <n v="1"/>
    <s v="JRS CAP PRÓPRIO"/>
    <x v="0"/>
    <n v="0.11107160000000001"/>
  </r>
  <r>
    <x v="74"/>
    <x v="4"/>
    <d v="2008-04-24T00:00:00"/>
    <n v="1.6122973"/>
    <n v="1"/>
    <s v="DIVIDENDO"/>
    <x v="1"/>
    <n v="1.6122973"/>
  </r>
  <r>
    <x v="74"/>
    <x v="4"/>
    <d v="2008-04-28T00:00:00"/>
    <n v="0.13297429999999999"/>
    <n v="1"/>
    <s v="JRS CAP PRÓPRIO"/>
    <x v="1"/>
    <n v="0.13297429999999999"/>
  </r>
  <r>
    <x v="74"/>
    <x v="4"/>
    <d v="2008-07-31T00:00:00"/>
    <n v="0.13301959999999999"/>
    <n v="1"/>
    <s v="JRS CAP PRÓPRIO"/>
    <x v="1"/>
    <n v="0.13301959999999999"/>
  </r>
  <r>
    <x v="74"/>
    <x v="4"/>
    <d v="2008-10-31T00:00:00"/>
    <n v="1.526108"/>
    <n v="1"/>
    <s v="DIVIDENDO"/>
    <x v="1"/>
    <n v="1.526108"/>
  </r>
  <r>
    <x v="74"/>
    <x v="4"/>
    <d v="2008-10-31T00:00:00"/>
    <n v="0.13293460000000001"/>
    <n v="1"/>
    <s v="JRS CAP PRÓPRIO"/>
    <x v="1"/>
    <n v="0.13293460000000001"/>
  </r>
  <r>
    <x v="74"/>
    <x v="4"/>
    <d v="2008-12-30T00:00:00"/>
    <n v="0.13297429999999999"/>
    <n v="1"/>
    <s v="JRS CAP PRÓPRIO"/>
    <x v="1"/>
    <n v="0.13297429999999999"/>
  </r>
  <r>
    <x v="74"/>
    <x v="4"/>
    <d v="2009-03-27T00:00:00"/>
    <n v="1.6582946000000001"/>
    <n v="1"/>
    <s v="DIVIDENDO"/>
    <x v="2"/>
    <n v="1.6582946000000001"/>
  </r>
  <r>
    <x v="74"/>
    <x v="4"/>
    <d v="2009-06-29T00:00:00"/>
    <n v="0.28914899999999999"/>
    <n v="1"/>
    <s v="JRS CAP PRÓPRIO"/>
    <x v="2"/>
    <n v="0.28914899999999999"/>
  </r>
  <r>
    <x v="74"/>
    <x v="4"/>
    <d v="2009-09-30T00:00:00"/>
    <n v="1.3426073999999999"/>
    <n v="1"/>
    <s v="DIVIDENDO"/>
    <x v="2"/>
    <n v="1.3426073999999999"/>
  </r>
  <r>
    <x v="74"/>
    <x v="4"/>
    <d v="2009-09-30T00:00:00"/>
    <n v="0.1388056"/>
    <n v="1"/>
    <s v="JRS CAP PRÓPRIO"/>
    <x v="2"/>
    <n v="0.1388056"/>
  </r>
  <r>
    <x v="74"/>
    <x v="4"/>
    <d v="2009-12-18T00:00:00"/>
    <n v="0.1388056"/>
    <n v="1"/>
    <s v="JRS CAP PRÓPRIO"/>
    <x v="2"/>
    <n v="0.1388056"/>
  </r>
  <r>
    <x v="74"/>
    <x v="4"/>
    <d v="2010-03-29T00:00:00"/>
    <n v="1.8373020215"/>
    <n v="1"/>
    <s v="DIVIDENDO"/>
    <x v="3"/>
    <n v="1.8373020215"/>
  </r>
  <r>
    <x v="74"/>
    <x v="4"/>
    <d v="2010-03-31T00:00:00"/>
    <n v="0.1514088499"/>
    <n v="1"/>
    <s v="JRS CAP PRÓPRIO"/>
    <x v="3"/>
    <n v="0.1514088499"/>
  </r>
  <r>
    <x v="74"/>
    <x v="4"/>
    <d v="2010-06-30T00:00:00"/>
    <n v="0.15141451710000001"/>
    <n v="1"/>
    <s v="JRS CAP PRÓPRIO"/>
    <x v="3"/>
    <n v="0.15141451710000001"/>
  </r>
  <r>
    <x v="74"/>
    <x v="4"/>
    <d v="2010-09-30T00:00:00"/>
    <n v="1.596106376"/>
    <n v="1"/>
    <s v="DIVIDENDO"/>
    <x v="3"/>
    <n v="1.596106376"/>
  </r>
  <r>
    <x v="74"/>
    <x v="4"/>
    <d v="2010-09-30T00:00:00"/>
    <n v="0.15140885009999999"/>
    <n v="1"/>
    <s v="JRS CAP PRÓPRIO"/>
    <x v="3"/>
    <n v="0.15140885009999999"/>
  </r>
  <r>
    <x v="74"/>
    <x v="4"/>
    <d v="2010-12-30T00:00:00"/>
    <n v="0.15141451710000001"/>
    <n v="1"/>
    <s v="JRS CAP PRÓPRIO"/>
    <x v="3"/>
    <n v="0.15141451710000001"/>
  </r>
  <r>
    <x v="74"/>
    <x v="4"/>
    <d v="2011-03-31T00:00:00"/>
    <n v="0.16060626619999999"/>
    <n v="1"/>
    <s v="JRS CAP PRÓPRIO"/>
    <x v="4"/>
    <n v="0.16060626619999999"/>
  </r>
  <r>
    <x v="74"/>
    <x v="4"/>
    <d v="2011-04-27T00:00:00"/>
    <n v="2.6583416739999999"/>
    <n v="1"/>
    <s v="DIVIDENDO"/>
    <x v="4"/>
    <n v="2.6583416739999999"/>
  </r>
  <r>
    <x v="74"/>
    <x v="4"/>
    <d v="2011-06-30T00:00:00"/>
    <n v="0.16061193309999999"/>
    <n v="1"/>
    <s v="JRS CAP PRÓPRIO"/>
    <x v="4"/>
    <n v="0.16061193309999999"/>
  </r>
  <r>
    <x v="74"/>
    <x v="4"/>
    <d v="2011-08-29T00:00:00"/>
    <n v="1.5586475290999999"/>
    <n v="1"/>
    <s v="DIVIDENDO"/>
    <x v="4"/>
    <n v="1.5586475290999999"/>
  </r>
  <r>
    <x v="74"/>
    <x v="4"/>
    <d v="2011-09-30T00:00:00"/>
    <n v="0.16061193309999999"/>
    <n v="1"/>
    <s v="JRS CAP PRÓPRIO"/>
    <x v="4"/>
    <n v="0.16061193309999999"/>
  </r>
  <r>
    <x v="74"/>
    <x v="4"/>
    <d v="2011-12-29T00:00:00"/>
    <n v="0.16060626619999999"/>
    <n v="1"/>
    <s v="JRS CAP PRÓPRIO"/>
    <x v="4"/>
    <n v="0.16060626619999999"/>
  </r>
  <r>
    <x v="74"/>
    <x v="4"/>
    <d v="2012-04-18T00:00:00"/>
    <n v="1.2411769052999999"/>
    <n v="1"/>
    <s v="DIVIDENDO"/>
    <x v="5"/>
    <n v="1.2411769052999999"/>
  </r>
  <r>
    <x v="74"/>
    <x v="4"/>
    <d v="2012-04-18T00:00:00"/>
    <n v="0.36874267459999999"/>
    <n v="1"/>
    <s v="DIVIDENDO"/>
    <x v="5"/>
    <n v="0.36874267459999999"/>
  </r>
  <r>
    <x v="74"/>
    <x v="4"/>
    <d v="2012-12-28T00:00:00"/>
    <n v="0.641306665"/>
    <n v="1"/>
    <s v="JRS CAP PRÓPRIO"/>
    <x v="5"/>
    <n v="0.641306665"/>
  </r>
  <r>
    <x v="74"/>
    <x v="4"/>
    <d v="2013-04-29T00:00:00"/>
    <n v="0.31918582629999998"/>
    <n v="1"/>
    <s v="DIVIDENDO"/>
    <x v="6"/>
    <n v="0.31918582629999998"/>
  </r>
  <r>
    <x v="74"/>
    <x v="4"/>
    <d v="2013-12-30T00:00:00"/>
    <n v="0.64279526190000003"/>
    <n v="1"/>
    <s v="JRS CAP PRÓPRIO"/>
    <x v="6"/>
    <n v="0.64279526190000003"/>
  </r>
  <r>
    <x v="75"/>
    <x v="0"/>
    <d v="1999-02-08T00:00:00"/>
    <n v="8.4918445100000003E-2"/>
    <n v="1000"/>
    <s v="JRS CAP PRÓPRIO"/>
    <x v="8"/>
    <n v="8.4918445100000005E-5"/>
  </r>
  <r>
    <x v="75"/>
    <x v="0"/>
    <d v="1999-04-06T00:00:00"/>
    <n v="7.9707529999999999E-2"/>
    <n v="1000"/>
    <s v="DIVIDENDO"/>
    <x v="8"/>
    <n v="7.9707529999999997E-5"/>
  </r>
  <r>
    <x v="75"/>
    <x v="0"/>
    <d v="1999-11-12T00:00:00"/>
    <n v="0.24"/>
    <n v="1000"/>
    <s v="JRS CAP PRÓPRIO"/>
    <x v="8"/>
    <n v="2.3999999999999998E-4"/>
  </r>
  <r>
    <x v="75"/>
    <x v="0"/>
    <d v="2000-01-19T00:00:00"/>
    <n v="5.6099999999999997E-2"/>
    <n v="1000"/>
    <s v="JRS CAP PRÓPRIO"/>
    <x v="9"/>
    <n v="5.6099999999999995E-5"/>
  </r>
  <r>
    <x v="75"/>
    <x v="0"/>
    <d v="2000-04-04T00:00:00"/>
    <n v="1.3714219999999999E-2"/>
    <n v="1000"/>
    <s v="DIVIDENDO"/>
    <x v="9"/>
    <n v="1.371422E-5"/>
  </r>
  <r>
    <x v="75"/>
    <x v="0"/>
    <d v="2000-04-04T00:00:00"/>
    <n v="7.94"/>
    <n v="1000"/>
    <s v="REST CAP DIN"/>
    <x v="9"/>
    <n v="7.9400000000000009E-3"/>
  </r>
  <r>
    <x v="75"/>
    <x v="0"/>
    <d v="2000-04-25T00:00:00"/>
    <n v="6.6600000000000006E-2"/>
    <n v="1000"/>
    <s v="JRS CAP PRÓPRIO"/>
    <x v="9"/>
    <n v="6.6600000000000006E-5"/>
  </r>
  <r>
    <x v="75"/>
    <x v="0"/>
    <d v="2000-08-15T00:00:00"/>
    <n v="6.7302519000000005E-2"/>
    <n v="1000"/>
    <s v="JRS CAP PRÓPRIO"/>
    <x v="9"/>
    <n v="6.7302519E-5"/>
  </r>
  <r>
    <x v="75"/>
    <x v="0"/>
    <d v="2000-11-09T00:00:00"/>
    <n v="0.1459"/>
    <n v="1000"/>
    <s v="JRS CAP PRÓPRIO"/>
    <x v="9"/>
    <n v="1.459E-4"/>
  </r>
  <r>
    <x v="75"/>
    <x v="0"/>
    <d v="2001-04-30T00:00:00"/>
    <n v="2.8E-3"/>
    <n v="1000"/>
    <s v="JRS CAP PRÓPRIO"/>
    <x v="10"/>
    <n v="2.7999999999999999E-6"/>
  </r>
  <r>
    <x v="75"/>
    <x v="0"/>
    <d v="2001-04-30T00:00:00"/>
    <n v="0.22910158050000001"/>
    <n v="1000"/>
    <s v="DIVIDENDO"/>
    <x v="10"/>
    <n v="2.2910158050000001E-4"/>
  </r>
  <r>
    <x v="75"/>
    <x v="0"/>
    <d v="2001-04-30T00:00:00"/>
    <n v="7.8625170000000004"/>
    <n v="1000"/>
    <s v="REST CAP DIN"/>
    <x v="10"/>
    <n v="7.8625170000000012E-3"/>
  </r>
  <r>
    <x v="75"/>
    <x v="0"/>
    <d v="2001-08-01T00:00:00"/>
    <n v="0.161"/>
    <n v="1000"/>
    <s v="JRS CAP PRÓPRIO"/>
    <x v="10"/>
    <n v="1.6100000000000001E-4"/>
  </r>
  <r>
    <x v="75"/>
    <x v="0"/>
    <d v="2002-04-26T00:00:00"/>
    <n v="0.20707205000000001"/>
    <n v="1000"/>
    <s v="DIVIDENDO"/>
    <x v="11"/>
    <n v="2.0707205E-4"/>
  </r>
  <r>
    <x v="75"/>
    <x v="0"/>
    <d v="2002-04-26T00:00:00"/>
    <n v="0.27150000000000002"/>
    <n v="1000"/>
    <s v="JRS CAP PRÓPRIO"/>
    <x v="11"/>
    <n v="2.7150000000000004E-4"/>
  </r>
  <r>
    <x v="75"/>
    <x v="0"/>
    <d v="2002-04-26T00:00:00"/>
    <n v="7.7303198200000001"/>
    <n v="1000"/>
    <s v="REST CAP DIN"/>
    <x v="11"/>
    <n v="7.7303198200000004E-3"/>
  </r>
  <r>
    <x v="75"/>
    <x v="0"/>
    <d v="2003-04-29T00:00:00"/>
    <n v="0.16360549999999999"/>
    <n v="1000"/>
    <s v="DIVIDENDO"/>
    <x v="7"/>
    <n v="1.636055E-4"/>
  </r>
  <r>
    <x v="75"/>
    <x v="0"/>
    <d v="2003-04-29T00:00:00"/>
    <n v="0.34487055"/>
    <n v="1000"/>
    <s v="JRS CAP PRÓPRIO"/>
    <x v="7"/>
    <n v="3.4487055000000002E-4"/>
  </r>
  <r>
    <x v="75"/>
    <x v="0"/>
    <d v="2003-04-29T00:00:00"/>
    <n v="7.5182148299999998"/>
    <n v="1000"/>
    <s v="REST CAP DIN"/>
    <x v="7"/>
    <n v="7.5182148299999998E-3"/>
  </r>
  <r>
    <x v="75"/>
    <x v="0"/>
    <d v="2003-08-20T00:00:00"/>
    <n v="0.22478000000000001"/>
    <n v="1000"/>
    <s v="JRS CAP PRÓPRIO"/>
    <x v="7"/>
    <n v="2.2478E-4"/>
  </r>
  <r>
    <x v="75"/>
    <x v="0"/>
    <d v="2003-12-16T00:00:00"/>
    <n v="0.1155991"/>
    <n v="1000"/>
    <s v="DIVIDENDO"/>
    <x v="7"/>
    <n v="1.155991E-4"/>
  </r>
  <r>
    <x v="75"/>
    <x v="0"/>
    <d v="2004-03-24T00:00:00"/>
    <n v="0.11559907"/>
    <n v="1000"/>
    <s v="JRS CAP PRÓPRIO"/>
    <x v="12"/>
    <n v="1.1559906999999999E-4"/>
  </r>
  <r>
    <x v="75"/>
    <x v="0"/>
    <d v="2004-04-29T00:00:00"/>
    <n v="0.10190876"/>
    <n v="1000"/>
    <s v="DIVIDENDO"/>
    <x v="12"/>
    <n v="1.0190876E-4"/>
  </r>
  <r>
    <x v="75"/>
    <x v="0"/>
    <d v="2005-04-28T00:00:00"/>
    <n v="3.733773E-2"/>
    <n v="1000"/>
    <s v="DIVIDENDO"/>
    <x v="13"/>
    <n v="3.7337730000000002E-5"/>
  </r>
  <r>
    <x v="75"/>
    <x v="0"/>
    <d v="2005-04-28T00:00:00"/>
    <n v="0.18303185999999999"/>
    <n v="1000"/>
    <s v="JRS CAP PRÓPRIO"/>
    <x v="13"/>
    <n v="1.8303185999999998E-4"/>
  </r>
  <r>
    <x v="75"/>
    <x v="0"/>
    <d v="2005-12-21T00:00:00"/>
    <n v="0.38533022"/>
    <n v="1000"/>
    <s v="JRS CAP PRÓPRIO"/>
    <x v="13"/>
    <n v="3.8533022000000001E-4"/>
  </r>
  <r>
    <x v="75"/>
    <x v="0"/>
    <d v="2006-04-27T00:00:00"/>
    <n v="0.46881844"/>
    <n v="1000"/>
    <s v="DIVIDENDO"/>
    <x v="14"/>
    <n v="4.6881844E-4"/>
  </r>
  <r>
    <x v="75"/>
    <x v="0"/>
    <d v="2006-04-27T00:00:00"/>
    <n v="0.43522249000000002"/>
    <n v="1000"/>
    <s v="DIVIDENDO"/>
    <x v="14"/>
    <n v="4.3522249000000002E-4"/>
  </r>
  <r>
    <x v="75"/>
    <x v="0"/>
    <d v="2006-04-27T00:00:00"/>
    <n v="0.17339860000000001"/>
    <n v="1000"/>
    <s v="JRS CAP PRÓPRIO"/>
    <x v="14"/>
    <n v="1.7339860000000002E-4"/>
  </r>
  <r>
    <x v="75"/>
    <x v="0"/>
    <d v="2006-11-28T00:00:00"/>
    <n v="0.36927479499999999"/>
    <n v="1000"/>
    <s v="JRS CAP PRÓPRIO"/>
    <x v="14"/>
    <n v="3.6927479499999997E-4"/>
  </r>
  <r>
    <x v="75"/>
    <x v="0"/>
    <d v="2007-04-30T00:00:00"/>
    <n v="0.54057176600000001"/>
    <n v="1000"/>
    <s v="DIVIDENDO"/>
    <x v="0"/>
    <n v="5.4057176599999997E-4"/>
  </r>
  <r>
    <x v="75"/>
    <x v="0"/>
    <d v="2007-04-30T00:00:00"/>
    <n v="0.45492327999999999"/>
    <n v="1000"/>
    <s v="DIVIDENDO"/>
    <x v="0"/>
    <n v="4.5492328E-4"/>
  </r>
  <r>
    <x v="75"/>
    <x v="0"/>
    <d v="2007-04-30T00:00:00"/>
    <n v="0.45492328500000001"/>
    <n v="1000"/>
    <s v="DIVIDENDO"/>
    <x v="0"/>
    <n v="4.5492328500000003E-4"/>
  </r>
  <r>
    <x v="75"/>
    <x v="0"/>
    <d v="2008-04-28T00:00:00"/>
    <n v="0.78591713299999999"/>
    <n v="1"/>
    <s v="DIVIDENDO"/>
    <x v="1"/>
    <n v="0.78591713299999999"/>
  </r>
  <r>
    <x v="75"/>
    <x v="0"/>
    <d v="2008-04-28T00:00:00"/>
    <n v="0.78591713299999999"/>
    <n v="1"/>
    <s v="DIVIDENDO"/>
    <x v="1"/>
    <n v="0.78591713299999999"/>
  </r>
  <r>
    <x v="75"/>
    <x v="0"/>
    <d v="2008-04-28T00:00:00"/>
    <n v="1.571834266"/>
    <n v="1"/>
    <s v="DIVIDENDO"/>
    <x v="1"/>
    <n v="1.571834266"/>
  </r>
  <r>
    <x v="75"/>
    <x v="0"/>
    <d v="2009-04-30T00:00:00"/>
    <n v="3.3797291999999999"/>
    <n v="1"/>
    <s v="DIVIDENDO"/>
    <x v="2"/>
    <n v="3.3797291999999999"/>
  </r>
  <r>
    <x v="75"/>
    <x v="0"/>
    <d v="2010-04-28T00:00:00"/>
    <n v="2.73584461"/>
    <n v="1"/>
    <s v="DIVIDENDO"/>
    <x v="3"/>
    <n v="2.73584461"/>
  </r>
  <r>
    <x v="75"/>
    <x v="0"/>
    <d v="2011-04-29T00:00:00"/>
    <n v="4.27259292909"/>
    <n v="1"/>
    <s v="DIVIDENDO"/>
    <x v="4"/>
    <n v="4.27259292909"/>
  </r>
  <r>
    <x v="75"/>
    <x v="0"/>
    <d v="2012-04-25T00:00:00"/>
    <n v="3.5452297186599999"/>
    <n v="1"/>
    <s v="DIVIDENDO"/>
    <x v="5"/>
    <n v="3.5452297186599999"/>
  </r>
  <r>
    <x v="75"/>
    <x v="0"/>
    <d v="2013-04-29T00:00:00"/>
    <n v="2.7486247275000002"/>
    <n v="1"/>
    <s v="DIVIDENDO"/>
    <x v="6"/>
    <n v="2.7486247275000002"/>
  </r>
  <r>
    <x v="75"/>
    <x v="3"/>
    <d v="1998-03-30T00:00:00"/>
    <n v="0.165101"/>
    <n v="1000"/>
    <s v="DIVIDENDO"/>
    <x v="17"/>
    <n v="1.6510099999999999E-4"/>
  </r>
  <r>
    <x v="75"/>
    <x v="3"/>
    <d v="1999-02-08T00:00:00"/>
    <n v="8.4918445100000003E-2"/>
    <n v="1000"/>
    <s v="JRS CAP PRÓPRIO"/>
    <x v="8"/>
    <n v="8.4918445100000005E-5"/>
  </r>
  <r>
    <x v="75"/>
    <x v="3"/>
    <d v="1999-04-06T00:00:00"/>
    <n v="9.4689549999999997E-2"/>
    <n v="1000"/>
    <s v="DIVIDENDO"/>
    <x v="8"/>
    <n v="9.4689549999999999E-5"/>
  </r>
  <r>
    <x v="75"/>
    <x v="3"/>
    <d v="1999-11-12T00:00:00"/>
    <n v="0.24"/>
    <n v="1000"/>
    <s v="JRS CAP PRÓPRIO"/>
    <x v="8"/>
    <n v="2.3999999999999998E-4"/>
  </r>
  <r>
    <x v="75"/>
    <x v="3"/>
    <d v="2000-01-19T00:00:00"/>
    <n v="5.6099999999999997E-2"/>
    <n v="1000"/>
    <s v="JRS CAP PRÓPRIO"/>
    <x v="9"/>
    <n v="5.6099999999999995E-5"/>
  </r>
  <r>
    <x v="75"/>
    <x v="3"/>
    <d v="2000-04-04T00:00:00"/>
    <n v="1.3714219999999999E-2"/>
    <n v="1000"/>
    <s v="DIVIDENDO"/>
    <x v="9"/>
    <n v="1.371422E-5"/>
  </r>
  <r>
    <x v="75"/>
    <x v="3"/>
    <d v="2000-04-04T00:00:00"/>
    <n v="7.94"/>
    <n v="1000"/>
    <s v="REST CAP DIN"/>
    <x v="9"/>
    <n v="7.9400000000000009E-3"/>
  </r>
  <r>
    <x v="75"/>
    <x v="3"/>
    <d v="2000-04-25T00:00:00"/>
    <n v="6.6600000000000006E-2"/>
    <n v="1000"/>
    <s v="JRS CAP PRÓPRIO"/>
    <x v="9"/>
    <n v="6.6600000000000006E-5"/>
  </r>
  <r>
    <x v="75"/>
    <x v="3"/>
    <d v="2000-08-15T00:00:00"/>
    <n v="6.7302519000000005E-2"/>
    <n v="1000"/>
    <s v="JRS CAP PRÓPRIO"/>
    <x v="9"/>
    <n v="6.7302519E-5"/>
  </r>
  <r>
    <x v="75"/>
    <x v="3"/>
    <d v="2000-11-09T00:00:00"/>
    <n v="0.1459"/>
    <n v="1000"/>
    <s v="JRS CAP PRÓPRIO"/>
    <x v="9"/>
    <n v="1.459E-4"/>
  </r>
  <r>
    <x v="75"/>
    <x v="3"/>
    <d v="2001-04-30T00:00:00"/>
    <n v="2.8E-3"/>
    <n v="1000"/>
    <s v="JRS CAP PRÓPRIO"/>
    <x v="10"/>
    <n v="2.7999999999999999E-6"/>
  </r>
  <r>
    <x v="75"/>
    <x v="3"/>
    <d v="2001-04-30T00:00:00"/>
    <n v="0.22910158050000001"/>
    <n v="1000"/>
    <s v="DIVIDENDO"/>
    <x v="10"/>
    <n v="2.2910158050000001E-4"/>
  </r>
  <r>
    <x v="75"/>
    <x v="3"/>
    <d v="2001-04-30T00:00:00"/>
    <n v="7.8625170000000004"/>
    <n v="1000"/>
    <s v="REST CAP DIN"/>
    <x v="10"/>
    <n v="7.8625170000000012E-3"/>
  </r>
  <r>
    <x v="75"/>
    <x v="3"/>
    <d v="2001-08-01T00:00:00"/>
    <n v="0.161"/>
    <n v="1000"/>
    <s v="JRS CAP PRÓPRIO"/>
    <x v="10"/>
    <n v="1.6100000000000001E-4"/>
  </r>
  <r>
    <x v="75"/>
    <x v="3"/>
    <d v="2002-04-26T00:00:00"/>
    <n v="0.20707205000000001"/>
    <n v="1000"/>
    <s v="DIVIDENDO"/>
    <x v="11"/>
    <n v="2.0707205E-4"/>
  </r>
  <r>
    <x v="75"/>
    <x v="3"/>
    <d v="2002-04-26T00:00:00"/>
    <n v="0.27150000000000002"/>
    <n v="1000"/>
    <s v="JRS CAP PRÓPRIO"/>
    <x v="11"/>
    <n v="2.7150000000000004E-4"/>
  </r>
  <r>
    <x v="75"/>
    <x v="3"/>
    <d v="2002-04-26T00:00:00"/>
    <n v="7.7303198200000001"/>
    <n v="1000"/>
    <s v="REST CAP DIN"/>
    <x v="11"/>
    <n v="7.7303198200000004E-3"/>
  </r>
  <r>
    <x v="75"/>
    <x v="3"/>
    <d v="2003-04-29T00:00:00"/>
    <n v="0.16360549999999999"/>
    <n v="1000"/>
    <s v="DIVIDENDO"/>
    <x v="7"/>
    <n v="1.636055E-4"/>
  </r>
  <r>
    <x v="75"/>
    <x v="3"/>
    <d v="2003-04-29T00:00:00"/>
    <n v="0.34487055"/>
    <n v="1000"/>
    <s v="JRS CAP PRÓPRIO"/>
    <x v="7"/>
    <n v="3.4487055000000002E-4"/>
  </r>
  <r>
    <x v="75"/>
    <x v="3"/>
    <d v="2003-04-29T00:00:00"/>
    <n v="7.5182148299999998"/>
    <n v="1000"/>
    <s v="REST CAP DIN"/>
    <x v="7"/>
    <n v="7.5182148299999998E-3"/>
  </r>
  <r>
    <x v="75"/>
    <x v="3"/>
    <d v="2003-08-20T00:00:00"/>
    <n v="0.22478000000000001"/>
    <n v="1000"/>
    <s v="JRS CAP PRÓPRIO"/>
    <x v="7"/>
    <n v="2.2478E-4"/>
  </r>
  <r>
    <x v="75"/>
    <x v="3"/>
    <d v="2003-12-16T00:00:00"/>
    <n v="0.1155991"/>
    <n v="1000"/>
    <s v="DIVIDENDO"/>
    <x v="7"/>
    <n v="1.155991E-4"/>
  </r>
  <r>
    <x v="75"/>
    <x v="3"/>
    <d v="2004-03-24T00:00:00"/>
    <n v="0.11559907"/>
    <n v="1000"/>
    <s v="JRS CAP PRÓPRIO"/>
    <x v="12"/>
    <n v="1.1559906999999999E-4"/>
  </r>
  <r>
    <x v="75"/>
    <x v="3"/>
    <d v="2004-04-29T00:00:00"/>
    <n v="0.10190876"/>
    <n v="1000"/>
    <s v="DIVIDENDO"/>
    <x v="12"/>
    <n v="1.0190876E-4"/>
  </r>
  <r>
    <x v="75"/>
    <x v="3"/>
    <d v="2005-04-28T00:00:00"/>
    <n v="3.9831650000000003E-2"/>
    <n v="1000"/>
    <s v="DIVIDENDO"/>
    <x v="13"/>
    <n v="3.9831650000000003E-5"/>
  </r>
  <r>
    <x v="75"/>
    <x v="3"/>
    <d v="2005-04-28T00:00:00"/>
    <n v="0.18303185999999999"/>
    <n v="1000"/>
    <s v="JRS CAP PRÓPRIO"/>
    <x v="13"/>
    <n v="1.8303185999999998E-4"/>
  </r>
  <r>
    <x v="75"/>
    <x v="3"/>
    <d v="2005-12-21T00:00:00"/>
    <n v="0.38533022"/>
    <n v="1000"/>
    <s v="JRS CAP PRÓPRIO"/>
    <x v="13"/>
    <n v="3.8533022000000001E-4"/>
  </r>
  <r>
    <x v="75"/>
    <x v="3"/>
    <d v="2006-04-27T00:00:00"/>
    <n v="0.46881844"/>
    <n v="1000"/>
    <s v="DIVIDENDO"/>
    <x v="14"/>
    <n v="4.6881844E-4"/>
  </r>
  <r>
    <x v="75"/>
    <x v="3"/>
    <d v="2006-04-27T00:00:00"/>
    <n v="0.43522249000000002"/>
    <n v="1000"/>
    <s v="DIVIDENDO"/>
    <x v="14"/>
    <n v="4.3522249000000002E-4"/>
  </r>
  <r>
    <x v="75"/>
    <x v="3"/>
    <d v="2006-04-27T00:00:00"/>
    <n v="0.17339860000000001"/>
    <n v="1000"/>
    <s v="JRS CAP PRÓPRIO"/>
    <x v="14"/>
    <n v="1.7339860000000002E-4"/>
  </r>
  <r>
    <x v="75"/>
    <x v="3"/>
    <d v="2006-11-28T00:00:00"/>
    <n v="0.36927479499999999"/>
    <n v="1000"/>
    <s v="JRS CAP PRÓPRIO"/>
    <x v="14"/>
    <n v="3.6927479499999997E-4"/>
  </r>
  <r>
    <x v="75"/>
    <x v="3"/>
    <d v="2007-04-30T00:00:00"/>
    <n v="0.54057176600000001"/>
    <n v="1000"/>
    <s v="DIVIDENDO"/>
    <x v="0"/>
    <n v="5.4057176599999997E-4"/>
  </r>
  <r>
    <x v="75"/>
    <x v="3"/>
    <d v="2007-04-30T00:00:00"/>
    <n v="0.45492327999999999"/>
    <n v="1000"/>
    <s v="DIVIDENDO"/>
    <x v="0"/>
    <n v="4.5492328E-4"/>
  </r>
  <r>
    <x v="75"/>
    <x v="3"/>
    <d v="2007-04-30T00:00:00"/>
    <n v="0.45492328500000001"/>
    <n v="1000"/>
    <s v="DIVIDENDO"/>
    <x v="0"/>
    <n v="4.5492328500000003E-4"/>
  </r>
  <r>
    <x v="75"/>
    <x v="3"/>
    <d v="2008-04-28T00:00:00"/>
    <n v="0.78591713299999999"/>
    <n v="1"/>
    <s v="DIVIDENDO"/>
    <x v="1"/>
    <n v="0.78591713299999999"/>
  </r>
  <r>
    <x v="75"/>
    <x v="3"/>
    <d v="2008-04-28T00:00:00"/>
    <n v="0.78591713299999999"/>
    <n v="1"/>
    <s v="DIVIDENDO"/>
    <x v="1"/>
    <n v="0.78591713299999999"/>
  </r>
  <r>
    <x v="75"/>
    <x v="3"/>
    <d v="2008-04-28T00:00:00"/>
    <n v="1.571834266"/>
    <n v="1"/>
    <s v="DIVIDENDO"/>
    <x v="1"/>
    <n v="1.571834266"/>
  </r>
  <r>
    <x v="75"/>
    <x v="3"/>
    <d v="2009-04-30T00:00:00"/>
    <n v="3.3797291999999999"/>
    <n v="1"/>
    <s v="DIVIDENDO"/>
    <x v="2"/>
    <n v="3.3797291999999999"/>
  </r>
  <r>
    <x v="75"/>
    <x v="3"/>
    <d v="2010-04-28T00:00:00"/>
    <n v="2.73584461"/>
    <n v="1"/>
    <s v="DIVIDENDO"/>
    <x v="3"/>
    <n v="2.73584461"/>
  </r>
  <r>
    <x v="75"/>
    <x v="3"/>
    <d v="2011-04-29T00:00:00"/>
    <n v="4.27259292909"/>
    <n v="1"/>
    <s v="DIVIDENDO"/>
    <x v="4"/>
    <n v="4.27259292909"/>
  </r>
  <r>
    <x v="75"/>
    <x v="3"/>
    <d v="2012-04-25T00:00:00"/>
    <n v="3.5452297186599999"/>
    <n v="1"/>
    <s v="DIVIDENDO"/>
    <x v="5"/>
    <n v="3.5452297186599999"/>
  </r>
  <r>
    <x v="75"/>
    <x v="3"/>
    <d v="2013-04-29T00:00:00"/>
    <n v="2.7486247275000002"/>
    <n v="1"/>
    <s v="DIVIDENDO"/>
    <x v="6"/>
    <n v="2.7486247275000002"/>
  </r>
  <r>
    <x v="75"/>
    <x v="4"/>
    <d v="1998-03-30T00:00:00"/>
    <n v="0.275169"/>
    <n v="1000"/>
    <s v="DIVIDENDO"/>
    <x v="17"/>
    <n v="2.7516900000000002E-4"/>
  </r>
  <r>
    <x v="75"/>
    <x v="4"/>
    <d v="1999-02-08T00:00:00"/>
    <n v="8.4918445100000003E-2"/>
    <n v="1000"/>
    <s v="JRS CAP PRÓPRIO"/>
    <x v="8"/>
    <n v="8.4918445100000005E-5"/>
  </r>
  <r>
    <x v="75"/>
    <x v="4"/>
    <d v="1999-04-06T00:00:00"/>
    <n v="0.20593637000000001"/>
    <n v="1000"/>
    <s v="DIVIDENDO"/>
    <x v="8"/>
    <n v="2.0593637E-4"/>
  </r>
  <r>
    <x v="75"/>
    <x v="4"/>
    <d v="1999-11-12T00:00:00"/>
    <n v="0.24"/>
    <n v="1000"/>
    <s v="JRS CAP PRÓPRIO"/>
    <x v="8"/>
    <n v="2.3999999999999998E-4"/>
  </r>
  <r>
    <x v="75"/>
    <x v="4"/>
    <d v="2000-01-19T00:00:00"/>
    <n v="5.6099999999999997E-2"/>
    <n v="1000"/>
    <s v="JRS CAP PRÓPRIO"/>
    <x v="9"/>
    <n v="5.6099999999999995E-5"/>
  </r>
  <r>
    <x v="75"/>
    <x v="4"/>
    <d v="2000-04-04T00:00:00"/>
    <n v="3.0432049999999999E-2"/>
    <n v="1000"/>
    <s v="DIVIDENDO"/>
    <x v="9"/>
    <n v="3.0432049999999999E-5"/>
  </r>
  <r>
    <x v="75"/>
    <x v="4"/>
    <d v="2000-04-04T00:00:00"/>
    <n v="7.94"/>
    <n v="1000"/>
    <s v="REST CAP DIN"/>
    <x v="9"/>
    <n v="7.9400000000000009E-3"/>
  </r>
  <r>
    <x v="75"/>
    <x v="4"/>
    <d v="2000-04-25T00:00:00"/>
    <n v="6.6600000000000006E-2"/>
    <n v="1000"/>
    <s v="JRS CAP PRÓPRIO"/>
    <x v="9"/>
    <n v="6.6600000000000006E-5"/>
  </r>
  <r>
    <x v="75"/>
    <x v="4"/>
    <d v="2000-08-15T00:00:00"/>
    <n v="6.7302519000000005E-2"/>
    <n v="1000"/>
    <s v="JRS CAP PRÓPRIO"/>
    <x v="9"/>
    <n v="6.7302519E-5"/>
  </r>
  <r>
    <x v="75"/>
    <x v="4"/>
    <d v="2000-11-09T00:00:00"/>
    <n v="0.1459"/>
    <n v="1000"/>
    <s v="JRS CAP PRÓPRIO"/>
    <x v="9"/>
    <n v="1.459E-4"/>
  </r>
  <r>
    <x v="75"/>
    <x v="4"/>
    <d v="2001-04-30T00:00:00"/>
    <n v="2.8E-3"/>
    <n v="1000"/>
    <s v="JRS CAP PRÓPRIO"/>
    <x v="10"/>
    <n v="2.7999999999999999E-6"/>
  </r>
  <r>
    <x v="75"/>
    <x v="4"/>
    <d v="2001-04-30T00:00:00"/>
    <n v="0.22910158050000001"/>
    <n v="1000"/>
    <s v="DIVIDENDO"/>
    <x v="10"/>
    <n v="2.2910158050000001E-4"/>
  </r>
  <r>
    <x v="75"/>
    <x v="4"/>
    <d v="2001-04-30T00:00:00"/>
    <n v="7.8625170000000004"/>
    <n v="1000"/>
    <s v="REST CAP DIN"/>
    <x v="10"/>
    <n v="7.8625170000000012E-3"/>
  </r>
  <r>
    <x v="75"/>
    <x v="4"/>
    <d v="2001-08-01T00:00:00"/>
    <n v="0.161"/>
    <n v="1000"/>
    <s v="JRS CAP PRÓPRIO"/>
    <x v="10"/>
    <n v="1.6100000000000001E-4"/>
  </r>
  <r>
    <x v="75"/>
    <x v="4"/>
    <d v="2002-04-26T00:00:00"/>
    <n v="0.20707205000000001"/>
    <n v="1000"/>
    <s v="DIVIDENDO"/>
    <x v="11"/>
    <n v="2.0707205E-4"/>
  </r>
  <r>
    <x v="75"/>
    <x v="4"/>
    <d v="2002-04-26T00:00:00"/>
    <n v="0.27150000000000002"/>
    <n v="1000"/>
    <s v="JRS CAP PRÓPRIO"/>
    <x v="11"/>
    <n v="2.7150000000000004E-4"/>
  </r>
  <r>
    <x v="75"/>
    <x v="4"/>
    <d v="2002-04-26T00:00:00"/>
    <n v="7.7303198200000001"/>
    <n v="1000"/>
    <s v="REST CAP DIN"/>
    <x v="11"/>
    <n v="7.7303198200000004E-3"/>
  </r>
  <r>
    <x v="75"/>
    <x v="4"/>
    <d v="2003-04-29T00:00:00"/>
    <n v="0.16360549999999999"/>
    <n v="1000"/>
    <s v="DIVIDENDO"/>
    <x v="7"/>
    <n v="1.636055E-4"/>
  </r>
  <r>
    <x v="75"/>
    <x v="4"/>
    <d v="2003-04-29T00:00:00"/>
    <n v="0.34487055"/>
    <n v="1000"/>
    <s v="JRS CAP PRÓPRIO"/>
    <x v="7"/>
    <n v="3.4487055000000002E-4"/>
  </r>
  <r>
    <x v="75"/>
    <x v="4"/>
    <d v="2003-04-29T00:00:00"/>
    <n v="7.5182148299999998"/>
    <n v="1000"/>
    <s v="REST CAP DIN"/>
    <x v="7"/>
    <n v="7.5182148299999998E-3"/>
  </r>
  <r>
    <x v="75"/>
    <x v="4"/>
    <d v="2003-08-20T00:00:00"/>
    <n v="0.22478000000000001"/>
    <n v="1000"/>
    <s v="JRS CAP PRÓPRIO"/>
    <x v="7"/>
    <n v="2.2478E-4"/>
  </r>
  <r>
    <x v="75"/>
    <x v="4"/>
    <d v="2003-12-16T00:00:00"/>
    <n v="0.1155991"/>
    <n v="1000"/>
    <s v="DIVIDENDO"/>
    <x v="7"/>
    <n v="1.155991E-4"/>
  </r>
  <r>
    <x v="75"/>
    <x v="4"/>
    <d v="2004-03-24T00:00:00"/>
    <n v="0.11559907"/>
    <n v="1000"/>
    <s v="JRS CAP PRÓPRIO"/>
    <x v="12"/>
    <n v="1.1559906999999999E-4"/>
  </r>
  <r>
    <x v="75"/>
    <x v="4"/>
    <d v="2004-04-29T00:00:00"/>
    <n v="0.10190876"/>
    <n v="1000"/>
    <s v="DIVIDENDO"/>
    <x v="12"/>
    <n v="1.0190876E-4"/>
  </r>
  <r>
    <x v="75"/>
    <x v="4"/>
    <d v="2005-04-28T00:00:00"/>
    <n v="0.11166802000000001"/>
    <n v="1000"/>
    <s v="DIVIDENDO"/>
    <x v="13"/>
    <n v="1.1166802E-4"/>
  </r>
  <r>
    <x v="75"/>
    <x v="4"/>
    <d v="2005-04-28T00:00:00"/>
    <n v="0.18303185999999999"/>
    <n v="1000"/>
    <s v="JRS CAP PRÓPRIO"/>
    <x v="13"/>
    <n v="1.8303185999999998E-4"/>
  </r>
  <r>
    <x v="75"/>
    <x v="4"/>
    <d v="2005-12-21T00:00:00"/>
    <n v="0.38533022"/>
    <n v="1000"/>
    <s v="JRS CAP PRÓPRIO"/>
    <x v="13"/>
    <n v="3.8533022000000001E-4"/>
  </r>
  <r>
    <x v="75"/>
    <x v="4"/>
    <d v="2006-04-27T00:00:00"/>
    <n v="0.46881844"/>
    <n v="1000"/>
    <s v="DIVIDENDO"/>
    <x v="14"/>
    <n v="4.6881844E-4"/>
  </r>
  <r>
    <x v="75"/>
    <x v="4"/>
    <d v="2006-04-27T00:00:00"/>
    <n v="0.43522249000000002"/>
    <n v="1000"/>
    <s v="DIVIDENDO"/>
    <x v="14"/>
    <n v="4.3522249000000002E-4"/>
  </r>
  <r>
    <x v="75"/>
    <x v="4"/>
    <d v="2006-04-27T00:00:00"/>
    <n v="0.17339860000000001"/>
    <n v="1000"/>
    <s v="JRS CAP PRÓPRIO"/>
    <x v="14"/>
    <n v="1.7339860000000002E-4"/>
  </r>
  <r>
    <x v="75"/>
    <x v="4"/>
    <d v="2006-11-28T00:00:00"/>
    <n v="0.36927479499999999"/>
    <n v="1000"/>
    <s v="JRS CAP PRÓPRIO"/>
    <x v="14"/>
    <n v="3.6927479499999997E-4"/>
  </r>
  <r>
    <x v="75"/>
    <x v="4"/>
    <d v="2007-04-30T00:00:00"/>
    <n v="0.54057176600000001"/>
    <n v="1000"/>
    <s v="DIVIDENDO"/>
    <x v="0"/>
    <n v="5.4057176599999997E-4"/>
  </r>
  <r>
    <x v="75"/>
    <x v="4"/>
    <d v="2007-04-30T00:00:00"/>
    <n v="0.45492327999999999"/>
    <n v="1000"/>
    <s v="DIVIDENDO"/>
    <x v="0"/>
    <n v="4.5492328E-4"/>
  </r>
  <r>
    <x v="75"/>
    <x v="4"/>
    <d v="2007-04-30T00:00:00"/>
    <n v="0.45492328500000001"/>
    <n v="1000"/>
    <s v="DIVIDENDO"/>
    <x v="0"/>
    <n v="4.5492328500000003E-4"/>
  </r>
  <r>
    <x v="75"/>
    <x v="4"/>
    <d v="2008-04-28T00:00:00"/>
    <n v="0.78591713299999999"/>
    <n v="1"/>
    <s v="DIVIDENDO"/>
    <x v="1"/>
    <n v="0.78591713299999999"/>
  </r>
  <r>
    <x v="75"/>
    <x v="4"/>
    <d v="2008-04-28T00:00:00"/>
    <n v="0.78591713299999999"/>
    <n v="1"/>
    <s v="DIVIDENDO"/>
    <x v="1"/>
    <n v="0.78591713299999999"/>
  </r>
  <r>
    <x v="75"/>
    <x v="4"/>
    <d v="2008-04-28T00:00:00"/>
    <n v="1.571834266"/>
    <n v="1"/>
    <s v="DIVIDENDO"/>
    <x v="1"/>
    <n v="1.571834266"/>
  </r>
  <r>
    <x v="75"/>
    <x v="4"/>
    <d v="2009-04-30T00:00:00"/>
    <n v="3.3797291999999999"/>
    <n v="1"/>
    <s v="DIVIDENDO"/>
    <x v="2"/>
    <n v="3.3797291999999999"/>
  </r>
  <r>
    <x v="75"/>
    <x v="4"/>
    <d v="2010-04-28T00:00:00"/>
    <n v="2.73584461"/>
    <n v="1"/>
    <s v="DIVIDENDO"/>
    <x v="3"/>
    <n v="2.73584461"/>
  </r>
  <r>
    <x v="75"/>
    <x v="4"/>
    <d v="2011-04-29T00:00:00"/>
    <n v="4.27259292909"/>
    <n v="1"/>
    <s v="DIVIDENDO"/>
    <x v="4"/>
    <n v="4.27259292909"/>
  </r>
  <r>
    <x v="75"/>
    <x v="4"/>
    <d v="2012-04-25T00:00:00"/>
    <n v="3.5452297186599999"/>
    <n v="1"/>
    <s v="DIVIDENDO"/>
    <x v="5"/>
    <n v="3.5452297186599999"/>
  </r>
  <r>
    <x v="75"/>
    <x v="4"/>
    <d v="2013-04-29T00:00:00"/>
    <n v="2.7486247275000002"/>
    <n v="1"/>
    <s v="DIVIDENDO"/>
    <x v="6"/>
    <n v="2.7486247275000002"/>
  </r>
  <r>
    <x v="76"/>
    <x v="0"/>
    <d v="1998-04-27T00:00:00"/>
    <n v="0.15545386"/>
    <n v="1000"/>
    <s v="DIVIDENDO"/>
    <x v="17"/>
    <n v="1.5545386000000001E-4"/>
  </r>
  <r>
    <x v="76"/>
    <x v="0"/>
    <d v="2001-04-26T00:00:00"/>
    <n v="0.86156999999999995"/>
    <n v="1000"/>
    <s v="DIVIDENDO"/>
    <x v="10"/>
    <n v="8.6156999999999998E-4"/>
  </r>
  <r>
    <x v="76"/>
    <x v="0"/>
    <d v="2002-04-26T00:00:00"/>
    <n v="1.3025450000000001"/>
    <n v="1000"/>
    <s v="DIVIDENDO"/>
    <x v="11"/>
    <n v="1.302545E-3"/>
  </r>
  <r>
    <x v="76"/>
    <x v="0"/>
    <d v="2003-04-25T00:00:00"/>
    <n v="2.165"/>
    <n v="1000"/>
    <s v="DIVIDENDO"/>
    <x v="7"/>
    <n v="2.1649999999999998E-3"/>
  </r>
  <r>
    <x v="76"/>
    <x v="0"/>
    <d v="2004-04-29T00:00:00"/>
    <n v="2.0794193999999999"/>
    <n v="1000"/>
    <s v="DIVIDENDO"/>
    <x v="12"/>
    <n v="2.0794194E-3"/>
  </r>
  <r>
    <x v="76"/>
    <x v="0"/>
    <d v="2005-04-25T00:00:00"/>
    <n v="12.5373"/>
    <n v="1000"/>
    <s v="DIVIDENDO"/>
    <x v="13"/>
    <n v="1.2537299999999999E-2"/>
  </r>
  <r>
    <x v="76"/>
    <x v="0"/>
    <d v="2005-09-12T00:00:00"/>
    <n v="8.1690011600000005"/>
    <n v="1000"/>
    <s v="DIVIDENDO"/>
    <x v="13"/>
    <n v="8.1690011599999997E-3"/>
  </r>
  <r>
    <x v="76"/>
    <x v="0"/>
    <d v="2005-11-28T00:00:00"/>
    <n v="4.0845005800000003"/>
    <n v="1000"/>
    <s v="DIVIDENDO"/>
    <x v="13"/>
    <n v="4.0845005799999999E-3"/>
  </r>
  <r>
    <x v="76"/>
    <x v="0"/>
    <d v="2006-04-28T00:00:00"/>
    <n v="12.434271000000001"/>
    <n v="1000"/>
    <s v="DIVIDENDO"/>
    <x v="14"/>
    <n v="1.2434271E-2"/>
  </r>
  <r>
    <x v="76"/>
    <x v="0"/>
    <d v="2006-11-16T00:00:00"/>
    <n v="14.54082206"/>
    <n v="1000"/>
    <s v="DIVIDENDO"/>
    <x v="14"/>
    <n v="1.454082206E-2"/>
  </r>
  <r>
    <x v="76"/>
    <x v="0"/>
    <d v="2007-04-26T00:00:00"/>
    <n v="9.8027999999999995"/>
    <n v="1000"/>
    <s v="DIVIDENDO"/>
    <x v="0"/>
    <n v="9.8027999999999987E-3"/>
  </r>
  <r>
    <x v="76"/>
    <x v="0"/>
    <d v="2007-04-26T00:00:00"/>
    <n v="4.8605600000000004"/>
    <n v="1000"/>
    <s v="DIVIDENDO"/>
    <x v="0"/>
    <n v="4.8605600000000007E-3"/>
  </r>
  <r>
    <x v="76"/>
    <x v="0"/>
    <d v="2007-04-26T00:00:00"/>
    <n v="4.8542399999999999"/>
    <n v="1000"/>
    <s v="DIVIDENDO"/>
    <x v="0"/>
    <n v="4.8542400000000001E-3"/>
  </r>
  <r>
    <x v="76"/>
    <x v="0"/>
    <d v="2007-08-09T00:00:00"/>
    <n v="3.7577405328400002"/>
    <n v="1000"/>
    <s v="DIVIDENDO"/>
    <x v="0"/>
    <n v="3.7577405328400003E-3"/>
  </r>
  <r>
    <x v="76"/>
    <x v="0"/>
    <d v="2007-10-16T00:00:00"/>
    <n v="0.40109795659000003"/>
    <n v="1"/>
    <s v="DIVIDENDO"/>
    <x v="0"/>
    <n v="0.40109795659000003"/>
  </r>
  <r>
    <x v="76"/>
    <x v="0"/>
    <d v="2008-04-10T00:00:00"/>
    <n v="1.22535017267"/>
    <n v="1"/>
    <s v="DIVIDENDO"/>
    <x v="1"/>
    <n v="1.22535017267"/>
  </r>
  <r>
    <x v="76"/>
    <x v="0"/>
    <d v="2008-04-10T00:00:00"/>
    <n v="0.51219637213000002"/>
    <n v="1"/>
    <s v="DIVIDENDO"/>
    <x v="1"/>
    <n v="0.51219637213000002"/>
  </r>
  <r>
    <x v="76"/>
    <x v="0"/>
    <d v="2008-04-10T00:00:00"/>
    <n v="0.51219637213000002"/>
    <n v="1"/>
    <s v="DIVIDENDO"/>
    <x v="1"/>
    <n v="0.51219637213000002"/>
  </r>
  <r>
    <x v="76"/>
    <x v="0"/>
    <d v="2009-04-23T00:00:00"/>
    <n v="0.81690011504000004"/>
    <n v="1"/>
    <s v="DIVIDENDO"/>
    <x v="2"/>
    <n v="0.81690011504000004"/>
  </r>
  <r>
    <x v="76"/>
    <x v="0"/>
    <d v="2009-04-23T00:00:00"/>
    <n v="0.40845005761999997"/>
    <n v="1"/>
    <s v="DIVIDENDO"/>
    <x v="2"/>
    <n v="0.40845005761999997"/>
  </r>
  <r>
    <x v="76"/>
    <x v="0"/>
    <d v="2009-04-23T00:00:00"/>
    <n v="0.40748137016000002"/>
    <n v="1"/>
    <s v="DIVIDENDO"/>
    <x v="2"/>
    <n v="0.40748137016000002"/>
  </r>
  <r>
    <x v="76"/>
    <x v="0"/>
    <d v="2009-10-28T00:00:00"/>
    <n v="0.52566760812000002"/>
    <n v="1"/>
    <s v="JRS CAP PRÓPRIO"/>
    <x v="2"/>
    <n v="0.52566760812000002"/>
  </r>
  <r>
    <x v="76"/>
    <x v="0"/>
    <d v="2009-12-16T00:00:00"/>
    <n v="3.3890273259999999E-2"/>
    <n v="1"/>
    <s v="JRS CAP PRÓPRIO"/>
    <x v="2"/>
    <n v="3.3890273259999999E-2"/>
  </r>
  <r>
    <x v="76"/>
    <x v="0"/>
    <d v="2010-03-29T00:00:00"/>
    <n v="0.22956354617999999"/>
    <n v="1"/>
    <s v="DIVIDENDO"/>
    <x v="3"/>
    <n v="0.22956354617999999"/>
  </r>
  <r>
    <x v="76"/>
    <x v="0"/>
    <d v="2010-04-26T00:00:00"/>
    <n v="0.89859012667000004"/>
    <n v="1"/>
    <s v="DIVIDENDO"/>
    <x v="3"/>
    <n v="0.89859012667000004"/>
  </r>
  <r>
    <x v="76"/>
    <x v="0"/>
    <d v="2010-04-27T00:00:00"/>
    <n v="0.62818157473000003"/>
    <n v="1"/>
    <s v="DIVIDENDO"/>
    <x v="3"/>
    <n v="0.62818157473000003"/>
  </r>
  <r>
    <x v="76"/>
    <x v="0"/>
    <d v="2010-04-27T00:00:00"/>
    <n v="0.81690011504000004"/>
    <n v="1"/>
    <s v="DIVIDENDO"/>
    <x v="3"/>
    <n v="0.81690011504000004"/>
  </r>
  <r>
    <x v="76"/>
    <x v="0"/>
    <d v="2010-06-29T00:00:00"/>
    <n v="0.28118727747"/>
    <n v="1"/>
    <s v="JRS CAP PRÓPRIO"/>
    <x v="3"/>
    <n v="0.28118727747"/>
  </r>
  <r>
    <x v="76"/>
    <x v="0"/>
    <d v="2010-08-26T00:00:00"/>
    <n v="7.7656373170000001E-2"/>
    <n v="1"/>
    <s v="JRS CAP PRÓPRIO"/>
    <x v="3"/>
    <n v="7.7656373170000001E-2"/>
  </r>
  <r>
    <x v="76"/>
    <x v="0"/>
    <d v="2010-10-25T00:00:00"/>
    <n v="0.40845005761999997"/>
    <n v="1"/>
    <s v="DIVIDENDO"/>
    <x v="3"/>
    <n v="0.40845005761999997"/>
  </r>
  <r>
    <x v="76"/>
    <x v="0"/>
    <d v="2010-10-25T00:00:00"/>
    <n v="7.7656373170000001E-2"/>
    <n v="1"/>
    <s v="JRS CAP PRÓPRIO"/>
    <x v="3"/>
    <n v="7.7656373170000001E-2"/>
  </r>
  <r>
    <x v="76"/>
    <x v="0"/>
    <d v="2010-12-16T00:00:00"/>
    <n v="7.3176598400000001E-2"/>
    <n v="1"/>
    <s v="JRS CAP PRÓPRIO"/>
    <x v="3"/>
    <n v="7.3176598400000001E-2"/>
  </r>
  <r>
    <x v="76"/>
    <x v="0"/>
    <d v="2011-04-28T00:00:00"/>
    <n v="0.37825650532999999"/>
    <n v="1"/>
    <s v="DIVIDENDO"/>
    <x v="4"/>
    <n v="0.37825650532999999"/>
  </r>
  <r>
    <x v="76"/>
    <x v="0"/>
    <d v="2011-04-28T00:00:00"/>
    <n v="1.06197014973"/>
    <n v="1"/>
    <s v="DIVIDENDO"/>
    <x v="4"/>
    <n v="1.06197014973"/>
  </r>
  <r>
    <x v="76"/>
    <x v="0"/>
    <d v="2011-04-28T00:00:00"/>
    <n v="0.98028013821000004"/>
    <n v="1"/>
    <s v="DIVIDENDO"/>
    <x v="4"/>
    <n v="0.98028013821000004"/>
  </r>
  <r>
    <x v="76"/>
    <x v="0"/>
    <d v="2011-04-29T00:00:00"/>
    <n v="0.68371364439000004"/>
    <n v="1"/>
    <s v="DIVIDENDO"/>
    <x v="4"/>
    <n v="0.68371364439000004"/>
  </r>
  <r>
    <x v="76"/>
    <x v="0"/>
    <d v="2011-06-28T00:00:00"/>
    <n v="0.30871042623"/>
    <n v="1"/>
    <s v="JRS CAP PRÓPRIO"/>
    <x v="4"/>
    <n v="0.30871042623"/>
  </r>
  <r>
    <x v="76"/>
    <x v="0"/>
    <d v="2011-10-27T00:00:00"/>
    <n v="0.13073575161000001"/>
    <n v="1"/>
    <s v="JRS CAP PRÓPRIO"/>
    <x v="4"/>
    <n v="0.13073575161000001"/>
  </r>
  <r>
    <x v="76"/>
    <x v="0"/>
    <d v="2011-11-16T00:00:00"/>
    <n v="8.7157167739999999E-2"/>
    <n v="1"/>
    <s v="JRS CAP PRÓPRIO"/>
    <x v="4"/>
    <n v="8.7157167739999999E-2"/>
  </r>
  <r>
    <x v="76"/>
    <x v="0"/>
    <d v="2011-12-15T00:00:00"/>
    <n v="4.3578583919999997E-2"/>
    <n v="1"/>
    <s v="JRS CAP PRÓPRIO"/>
    <x v="4"/>
    <n v="4.3578583919999997E-2"/>
  </r>
  <r>
    <x v="76"/>
    <x v="0"/>
    <d v="2012-12-03T00:00:00"/>
    <n v="0.58005613054000005"/>
    <n v="1"/>
    <s v="JRS CAP PRÓPRIO"/>
    <x v="5"/>
    <n v="0.58005613054000005"/>
  </r>
  <r>
    <x v="76"/>
    <x v="0"/>
    <d v="2012-12-03T00:00:00"/>
    <n v="1.0537440998400001"/>
    <n v="1"/>
    <s v="DIVIDENDO"/>
    <x v="5"/>
    <n v="1.0537440998400001"/>
  </r>
  <r>
    <x v="76"/>
    <x v="0"/>
    <d v="2013-12-11T00:00:00"/>
    <n v="0.91880023556000001"/>
    <n v="1"/>
    <s v="JRS CAP PRÓPRIO"/>
    <x v="6"/>
    <n v="0.91880023556000001"/>
  </r>
  <r>
    <x v="76"/>
    <x v="1"/>
    <d v="1998-04-27T00:00:00"/>
    <n v="0.15545386"/>
    <n v="1000"/>
    <s v="DIVIDENDO"/>
    <x v="17"/>
    <n v="1.5545386000000001E-4"/>
  </r>
  <r>
    <x v="76"/>
    <x v="1"/>
    <d v="2001-04-26T00:00:00"/>
    <n v="0.94774000000000003"/>
    <n v="1000"/>
    <s v="DIVIDENDO"/>
    <x v="10"/>
    <n v="9.4773999999999998E-4"/>
  </r>
  <r>
    <x v="76"/>
    <x v="3"/>
    <d v="2002-04-26T00:00:00"/>
    <n v="1.4328289999999999"/>
    <n v="1000"/>
    <s v="DIVIDENDO"/>
    <x v="11"/>
    <n v="1.4328289999999998E-3"/>
  </r>
  <r>
    <x v="76"/>
    <x v="3"/>
    <d v="2003-04-25T00:00:00"/>
    <n v="2.3809999999999998"/>
    <n v="1000"/>
    <s v="DIVIDENDO"/>
    <x v="7"/>
    <n v="2.3809999999999999E-3"/>
  </r>
  <r>
    <x v="76"/>
    <x v="3"/>
    <d v="2004-04-29T00:00:00"/>
    <n v="2.2873611"/>
    <n v="1000"/>
    <s v="DIVIDENDO"/>
    <x v="12"/>
    <n v="2.2873610999999999E-3"/>
  </r>
  <r>
    <x v="76"/>
    <x v="3"/>
    <d v="2005-04-25T00:00:00"/>
    <n v="13.7913"/>
    <n v="1000"/>
    <s v="DIVIDENDO"/>
    <x v="13"/>
    <n v="1.3791299999999999E-2"/>
  </r>
  <r>
    <x v="76"/>
    <x v="3"/>
    <d v="2005-09-12T00:00:00"/>
    <n v="8.9859012699999994"/>
    <n v="1000"/>
    <s v="DIVIDENDO"/>
    <x v="13"/>
    <n v="8.9859012699999991E-3"/>
  </r>
  <r>
    <x v="76"/>
    <x v="3"/>
    <d v="2005-11-28T00:00:00"/>
    <n v="4.4929506400000001"/>
    <n v="1000"/>
    <s v="DIVIDENDO"/>
    <x v="13"/>
    <n v="4.4929506399999999E-3"/>
  </r>
  <r>
    <x v="76"/>
    <x v="3"/>
    <d v="2006-04-28T00:00:00"/>
    <n v="13.677697999999999"/>
    <n v="1000"/>
    <s v="DIVIDENDO"/>
    <x v="14"/>
    <n v="1.3677698E-2"/>
  </r>
  <r>
    <x v="76"/>
    <x v="3"/>
    <d v="2006-11-16T00:00:00"/>
    <n v="15.994904269999999"/>
    <n v="1000"/>
    <s v="DIVIDENDO"/>
    <x v="14"/>
    <n v="1.5994904269999999E-2"/>
  </r>
  <r>
    <x v="76"/>
    <x v="3"/>
    <d v="2007-04-26T00:00:00"/>
    <n v="10.78308"/>
    <n v="1000"/>
    <s v="DIVIDENDO"/>
    <x v="0"/>
    <n v="1.078308E-2"/>
  </r>
  <r>
    <x v="76"/>
    <x v="3"/>
    <d v="2007-04-26T00:00:00"/>
    <n v="5.3466100000000001"/>
    <n v="1000"/>
    <s v="DIVIDENDO"/>
    <x v="0"/>
    <n v="5.3466099999999999E-3"/>
  </r>
  <r>
    <x v="76"/>
    <x v="3"/>
    <d v="2007-04-26T00:00:00"/>
    <n v="5.3396600000000003"/>
    <n v="1000"/>
    <s v="DIVIDENDO"/>
    <x v="0"/>
    <n v="5.3396600000000004E-3"/>
  </r>
  <r>
    <x v="76"/>
    <x v="3"/>
    <d v="2007-08-09T00:00:00"/>
    <n v="4.1335145875599997"/>
    <n v="1000"/>
    <s v="DIVIDENDO"/>
    <x v="0"/>
    <n v="4.1335145875599994E-3"/>
  </r>
  <r>
    <x v="76"/>
    <x v="3"/>
    <d v="2007-10-16T00:00:00"/>
    <n v="0.44120775208000002"/>
    <n v="1"/>
    <s v="DIVIDENDO"/>
    <x v="0"/>
    <n v="0.44120775208000002"/>
  </r>
  <r>
    <x v="76"/>
    <x v="3"/>
    <d v="2008-04-10T00:00:00"/>
    <n v="1.3478851905"/>
    <n v="1"/>
    <s v="DIVIDENDO"/>
    <x v="1"/>
    <n v="1.3478851905"/>
  </r>
  <r>
    <x v="76"/>
    <x v="3"/>
    <d v="2008-04-10T00:00:00"/>
    <n v="0.56341600975999995"/>
    <n v="1"/>
    <s v="DIVIDENDO"/>
    <x v="1"/>
    <n v="0.56341600975999995"/>
  </r>
  <r>
    <x v="76"/>
    <x v="3"/>
    <d v="2008-04-10T00:00:00"/>
    <n v="0.56341600975999995"/>
    <n v="1"/>
    <s v="DIVIDENDO"/>
    <x v="1"/>
    <n v="0.56341600975999995"/>
  </r>
  <r>
    <x v="76"/>
    <x v="3"/>
    <d v="2009-04-23T00:00:00"/>
    <n v="0.89859012725999998"/>
    <n v="1"/>
    <s v="DIVIDENDO"/>
    <x v="2"/>
    <n v="0.89859012725999998"/>
  </r>
  <r>
    <x v="76"/>
    <x v="3"/>
    <d v="2009-04-23T00:00:00"/>
    <n v="0.44929506324000001"/>
    <n v="1"/>
    <s v="DIVIDENDO"/>
    <x v="2"/>
    <n v="0.44929506324000001"/>
  </r>
  <r>
    <x v="76"/>
    <x v="3"/>
    <d v="2009-04-23T00:00:00"/>
    <n v="0.44822950721999999"/>
    <n v="1"/>
    <s v="DIVIDENDO"/>
    <x v="2"/>
    <n v="0.44822950721999999"/>
  </r>
  <r>
    <x v="76"/>
    <x v="3"/>
    <d v="2009-10-28T00:00:00"/>
    <n v="0.57823436893000002"/>
    <n v="1"/>
    <s v="JRS CAP PRÓPRIO"/>
    <x v="2"/>
    <n v="0.57823436893000002"/>
  </r>
  <r>
    <x v="76"/>
    <x v="3"/>
    <d v="2009-12-16T00:00:00"/>
    <n v="3.7279300590000002E-2"/>
    <n v="1"/>
    <s v="JRS CAP PRÓPRIO"/>
    <x v="2"/>
    <n v="3.7279300590000002E-2"/>
  </r>
  <r>
    <x v="76"/>
    <x v="3"/>
    <d v="2010-03-29T00:00:00"/>
    <n v="0.25251990060000001"/>
    <n v="1"/>
    <s v="DIVIDENDO"/>
    <x v="3"/>
    <n v="0.25251990060000001"/>
  </r>
  <r>
    <x v="76"/>
    <x v="3"/>
    <d v="2010-04-26T00:00:00"/>
    <n v="0.69099973259000003"/>
    <n v="1"/>
    <s v="DIVIDENDO"/>
    <x v="3"/>
    <n v="0.69099973259000003"/>
  </r>
  <r>
    <x v="76"/>
    <x v="3"/>
    <d v="2010-04-26T00:00:00"/>
    <n v="0.98844913952000002"/>
    <n v="1"/>
    <s v="DIVIDENDO"/>
    <x v="3"/>
    <n v="0.98844913952000002"/>
  </r>
  <r>
    <x v="76"/>
    <x v="3"/>
    <d v="2010-04-26T00:00:00"/>
    <n v="0.89859012725999998"/>
    <n v="1"/>
    <s v="DIVIDENDO"/>
    <x v="3"/>
    <n v="0.89859012725999998"/>
  </r>
  <r>
    <x v="76"/>
    <x v="3"/>
    <d v="2010-06-29T00:00:00"/>
    <n v="0.30930600522000001"/>
    <n v="1"/>
    <s v="JRS CAP PRÓPRIO"/>
    <x v="3"/>
    <n v="0.30930600522000001"/>
  </r>
  <r>
    <x v="76"/>
    <x v="3"/>
    <d v="2010-08-26T00:00:00"/>
    <n v="8.5422010549999997E-2"/>
    <n v="1"/>
    <s v="JRS CAP PRÓPRIO"/>
    <x v="3"/>
    <n v="8.5422010549999997E-2"/>
  </r>
  <r>
    <x v="76"/>
    <x v="3"/>
    <d v="2010-10-25T00:00:00"/>
    <n v="0.44929506324000001"/>
    <n v="1"/>
    <s v="DIVIDENDO"/>
    <x v="3"/>
    <n v="0.44929506324000001"/>
  </r>
  <r>
    <x v="76"/>
    <x v="3"/>
    <d v="2010-10-25T00:00:00"/>
    <n v="8.5422010549999997E-2"/>
    <n v="1"/>
    <s v="JRS CAP PRÓPRIO"/>
    <x v="3"/>
    <n v="8.5422010549999997E-2"/>
  </r>
  <r>
    <x v="76"/>
    <x v="3"/>
    <d v="2010-12-16T00:00:00"/>
    <n v="8.0494258250000006E-2"/>
    <n v="1"/>
    <s v="JRS CAP PRÓPRIO"/>
    <x v="3"/>
    <n v="8.0494258250000006E-2"/>
  </r>
  <r>
    <x v="76"/>
    <x v="3"/>
    <d v="2011-04-28T00:00:00"/>
    <n v="0.41608215589999997"/>
    <n v="1"/>
    <s v="DIVIDENDO"/>
    <x v="4"/>
    <n v="0.41608215589999997"/>
  </r>
  <r>
    <x v="76"/>
    <x v="3"/>
    <d v="2011-04-28T00:00:00"/>
    <n v="1.1681671648"/>
    <n v="1"/>
    <s v="DIVIDENDO"/>
    <x v="4"/>
    <n v="1.1681671648"/>
  </r>
  <r>
    <x v="76"/>
    <x v="3"/>
    <d v="2011-04-28T00:00:00"/>
    <n v="1.07830815212"/>
    <n v="1"/>
    <s v="DIVIDENDO"/>
    <x v="4"/>
    <n v="1.07830815212"/>
  </r>
  <r>
    <x v="76"/>
    <x v="3"/>
    <d v="2011-04-29T00:00:00"/>
    <n v="0.75208500888999996"/>
    <n v="1"/>
    <s v="DIVIDENDO"/>
    <x v="4"/>
    <n v="0.75208500888999996"/>
  </r>
  <r>
    <x v="76"/>
    <x v="3"/>
    <d v="2011-06-28T00:00:00"/>
    <n v="0.33958146834000003"/>
    <n v="1"/>
    <s v="JRS CAP PRÓPRIO"/>
    <x v="4"/>
    <n v="0.33958146834000003"/>
  </r>
  <r>
    <x v="76"/>
    <x v="3"/>
    <d v="2011-10-27T00:00:00"/>
    <n v="0.14380932677"/>
    <n v="1"/>
    <s v="JRS CAP PRÓPRIO"/>
    <x v="4"/>
    <n v="0.14380932677"/>
  </r>
  <r>
    <x v="76"/>
    <x v="3"/>
    <d v="2011-11-16T00:00:00"/>
    <n v="9.5872884490000004E-2"/>
    <n v="1"/>
    <s v="JRS CAP PRÓPRIO"/>
    <x v="4"/>
    <n v="9.5872884490000004E-2"/>
  </r>
  <r>
    <x v="76"/>
    <x v="3"/>
    <d v="2011-12-15T00:00:00"/>
    <n v="4.7936442240000002E-2"/>
    <n v="1"/>
    <s v="JRS CAP PRÓPRIO"/>
    <x v="4"/>
    <n v="4.7936442240000002E-2"/>
  </r>
  <r>
    <x v="76"/>
    <x v="3"/>
    <d v="2012-12-03T00:00:00"/>
    <n v="0.63806174360000001"/>
    <n v="1"/>
    <s v="JRS CAP PRÓPRIO"/>
    <x v="5"/>
    <n v="0.63806174360000001"/>
  </r>
  <r>
    <x v="76"/>
    <x v="3"/>
    <d v="2012-12-03T00:00:00"/>
    <n v="1.1591185098200001"/>
    <n v="1"/>
    <s v="DIVIDENDO"/>
    <x v="5"/>
    <n v="1.1591185098200001"/>
  </r>
  <r>
    <x v="76"/>
    <x v="3"/>
    <d v="2013-12-11T00:00:00"/>
    <n v="1.0106802591099999"/>
    <n v="1"/>
    <s v="JRS CAP PRÓPRIO"/>
    <x v="6"/>
    <n v="1.0106802591099999"/>
  </r>
  <r>
    <x v="77"/>
    <x v="0"/>
    <d v="1996-04-29T00:00:00"/>
    <n v="3.0021930000000001"/>
    <n v="1000"/>
    <s v="DIVIDENDO"/>
    <x v="15"/>
    <n v="3.0021930000000002E-3"/>
  </r>
  <r>
    <x v="77"/>
    <x v="0"/>
    <d v="1996-04-29T00:00:00"/>
    <n v="1.236937"/>
    <n v="1000"/>
    <s v="DIVIDENDO"/>
    <x v="15"/>
    <n v="1.236937E-3"/>
  </r>
  <r>
    <x v="77"/>
    <x v="0"/>
    <d v="2007-04-30T00:00:00"/>
    <n v="8.4499999999999993"/>
    <n v="1"/>
    <s v="DIVIDENDO"/>
    <x v="0"/>
    <n v="8.4499999999999993"/>
  </r>
  <r>
    <x v="77"/>
    <x v="1"/>
    <d v="1996-04-29T00:00:00"/>
    <n v="3.0021930000000001"/>
    <n v="1000"/>
    <s v="DIVIDENDO"/>
    <x v="15"/>
    <n v="3.0021930000000002E-3"/>
  </r>
  <r>
    <x v="77"/>
    <x v="1"/>
    <d v="1996-04-29T00:00:00"/>
    <n v="1.236937"/>
    <n v="1000"/>
    <s v="DIVIDENDO"/>
    <x v="15"/>
    <n v="1.236937E-3"/>
  </r>
  <r>
    <x v="77"/>
    <x v="1"/>
    <d v="1999-04-30T00:00:00"/>
    <n v="0.15040000000000001"/>
    <n v="1000"/>
    <s v="DIVIDENDO"/>
    <x v="8"/>
    <n v="1.504E-4"/>
  </r>
  <r>
    <x v="77"/>
    <x v="1"/>
    <d v="1999-04-30T00:00:00"/>
    <n v="5.1356999999999999"/>
    <n v="1000"/>
    <s v="DIVIDENDO"/>
    <x v="8"/>
    <n v="5.1357E-3"/>
  </r>
  <r>
    <x v="77"/>
    <x v="1"/>
    <d v="2002-05-20T00:00:00"/>
    <n v="5.2504229999999996"/>
    <n v="1000"/>
    <s v="DIVIDENDO"/>
    <x v="11"/>
    <n v="5.2504229999999997E-3"/>
  </r>
  <r>
    <x v="77"/>
    <x v="1"/>
    <d v="2003-08-25T00:00:00"/>
    <n v="0.73069739"/>
    <n v="1000"/>
    <s v="DIVIDENDO"/>
    <x v="7"/>
    <n v="7.3069739000000006E-4"/>
  </r>
  <r>
    <x v="77"/>
    <x v="1"/>
    <d v="2007-04-30T00:00:00"/>
    <n v="8.4499999999999993"/>
    <n v="1"/>
    <s v="DIVIDENDO"/>
    <x v="0"/>
    <n v="8.4499999999999993"/>
  </r>
  <r>
    <x v="78"/>
    <x v="0"/>
    <d v="2006-04-18T00:00:00"/>
    <n v="3.5152120000000002E-2"/>
    <n v="1"/>
    <s v="DIVIDENDO"/>
    <x v="14"/>
    <n v="3.5152120000000002E-2"/>
  </r>
  <r>
    <x v="78"/>
    <x v="0"/>
    <d v="2006-04-18T00:00:00"/>
    <n v="1.9718000000000001E-4"/>
    <n v="1"/>
    <s v="RENDIMENTO"/>
    <x v="14"/>
    <n v="1.9718000000000001E-4"/>
  </r>
  <r>
    <x v="78"/>
    <x v="0"/>
    <d v="2007-04-16T00:00:00"/>
    <n v="4.2175399999999997E-3"/>
    <n v="1"/>
    <s v="DIVIDENDO"/>
    <x v="0"/>
    <n v="4.2175399999999997E-3"/>
  </r>
  <r>
    <x v="78"/>
    <x v="0"/>
    <d v="2007-04-16T00:00:00"/>
    <n v="2.145E-5"/>
    <n v="1"/>
    <s v="RENDIMENTO"/>
    <x v="0"/>
    <n v="2.145E-5"/>
  </r>
  <r>
    <x v="78"/>
    <x v="0"/>
    <d v="2008-04-04T00:00:00"/>
    <n v="0.99717138999999999"/>
    <n v="1"/>
    <s v="DIVIDENDO"/>
    <x v="1"/>
    <n v="0.99717138999999999"/>
  </r>
  <r>
    <x v="78"/>
    <x v="0"/>
    <d v="2008-04-04T00:00:00"/>
    <n v="1.83968E-3"/>
    <n v="1"/>
    <s v="RENDIMENTO"/>
    <x v="1"/>
    <n v="1.83968E-3"/>
  </r>
  <r>
    <x v="78"/>
    <x v="0"/>
    <d v="2009-04-07T00:00:00"/>
    <n v="3.352195719"/>
    <n v="1"/>
    <s v="DIVIDENDO"/>
    <x v="2"/>
    <n v="3.352195719"/>
  </r>
  <r>
    <x v="78"/>
    <x v="0"/>
    <d v="2009-04-07T00:00:00"/>
    <n v="1.2895432700000001E-2"/>
    <n v="1"/>
    <s v="RENDIMENTO"/>
    <x v="2"/>
    <n v="1.2895432700000001E-2"/>
  </r>
  <r>
    <x v="78"/>
    <x v="0"/>
    <d v="2010-04-28T00:00:00"/>
    <n v="1.505757011"/>
    <n v="1"/>
    <s v="DIVIDENDO"/>
    <x v="3"/>
    <n v="1.505757011"/>
  </r>
  <r>
    <x v="78"/>
    <x v="0"/>
    <d v="2010-04-28T00:00:00"/>
    <n v="2.4684946000000001E-3"/>
    <n v="1"/>
    <s v="RENDIMENTO"/>
    <x v="3"/>
    <n v="2.4684946000000001E-3"/>
  </r>
  <r>
    <x v="78"/>
    <x v="0"/>
    <d v="2011-04-25T00:00:00"/>
    <n v="1.5459276315999999"/>
    <n v="1"/>
    <s v="DIVIDENDO"/>
    <x v="4"/>
    <n v="1.5459276315999999"/>
  </r>
  <r>
    <x v="78"/>
    <x v="0"/>
    <d v="2011-04-25T00:00:00"/>
    <n v="1.76676892E-2"/>
    <n v="1"/>
    <s v="RENDIMENTO"/>
    <x v="4"/>
    <n v="1.76676892E-2"/>
  </r>
  <r>
    <x v="78"/>
    <x v="0"/>
    <d v="2012-04-11T00:00:00"/>
    <n v="1.5543811514999999"/>
    <n v="1"/>
    <s v="DIVIDENDO"/>
    <x v="5"/>
    <n v="1.5543811514999999"/>
  </r>
  <r>
    <x v="78"/>
    <x v="0"/>
    <d v="2012-04-11T00:00:00"/>
    <n v="3.0035307000000002E-3"/>
    <n v="1"/>
    <s v="RENDIMENTO"/>
    <x v="5"/>
    <n v="3.0035307000000002E-3"/>
  </r>
  <r>
    <x v="78"/>
    <x v="0"/>
    <d v="2013-04-29T00:00:00"/>
    <n v="0.80520000000000003"/>
    <n v="1"/>
    <s v="DIVIDENDO"/>
    <x v="6"/>
    <n v="0.80520000000000003"/>
  </r>
  <r>
    <x v="78"/>
    <x v="1"/>
    <d v="2005-04-29T00:00:00"/>
    <n v="5.3349000000000001E-3"/>
    <n v="1"/>
    <s v="DIVIDENDO"/>
    <x v="13"/>
    <n v="5.3349000000000001E-3"/>
  </r>
  <r>
    <x v="78"/>
    <x v="1"/>
    <d v="2005-04-29T00:00:00"/>
    <n v="1.219E-4"/>
    <n v="1"/>
    <s v="RENDIMENTO"/>
    <x v="13"/>
    <n v="1.219E-4"/>
  </r>
  <r>
    <x v="78"/>
    <x v="1"/>
    <d v="2006-04-18T00:00:00"/>
    <n v="3.5152120000000002E-2"/>
    <n v="1"/>
    <s v="DIVIDENDO"/>
    <x v="14"/>
    <n v="3.5152120000000002E-2"/>
  </r>
  <r>
    <x v="78"/>
    <x v="1"/>
    <d v="2006-04-18T00:00:00"/>
    <n v="1.9718000000000001E-4"/>
    <n v="1"/>
    <s v="RENDIMENTO"/>
    <x v="14"/>
    <n v="1.9718000000000001E-4"/>
  </r>
  <r>
    <x v="78"/>
    <x v="1"/>
    <d v="2007-04-16T00:00:00"/>
    <n v="5.2062999999999998E-2"/>
    <n v="1"/>
    <s v="DIVIDENDO"/>
    <x v="0"/>
    <n v="5.2062999999999998E-2"/>
  </r>
  <r>
    <x v="78"/>
    <x v="1"/>
    <d v="2007-04-16T00:00:00"/>
    <n v="2.8362999999999999E-4"/>
    <n v="1"/>
    <s v="RENDIMENTO"/>
    <x v="0"/>
    <n v="2.8362999999999999E-4"/>
  </r>
  <r>
    <x v="78"/>
    <x v="1"/>
    <d v="2008-04-04T00:00:00"/>
    <n v="0.77461413999999995"/>
    <n v="1"/>
    <s v="DIVIDENDO"/>
    <x v="1"/>
    <n v="0.77461413999999995"/>
  </r>
  <r>
    <x v="78"/>
    <x v="1"/>
    <d v="2008-04-04T00:00:00"/>
    <n v="1.4290800000000001E-3"/>
    <n v="1"/>
    <s v="RENDIMENTO"/>
    <x v="1"/>
    <n v="1.4290800000000001E-3"/>
  </r>
  <r>
    <x v="78"/>
    <x v="1"/>
    <d v="2009-04-07T00:00:00"/>
    <n v="3.4029812910000001"/>
    <n v="1"/>
    <s v="DIVIDENDO"/>
    <x v="2"/>
    <n v="3.4029812910000001"/>
  </r>
  <r>
    <x v="78"/>
    <x v="1"/>
    <d v="2009-04-07T00:00:00"/>
    <n v="1.3091392E-2"/>
    <n v="1"/>
    <s v="RENDIMENTO"/>
    <x v="2"/>
    <n v="1.3091392E-2"/>
  </r>
  <r>
    <x v="78"/>
    <x v="1"/>
    <d v="2010-04-28T00:00:00"/>
    <n v="1.505757011"/>
    <n v="1"/>
    <s v="DIVIDENDO"/>
    <x v="3"/>
    <n v="1.505757011"/>
  </r>
  <r>
    <x v="78"/>
    <x v="1"/>
    <d v="2010-04-28T00:00:00"/>
    <n v="2.4684946000000001E-3"/>
    <n v="1"/>
    <s v="RENDIMENTO"/>
    <x v="3"/>
    <n v="2.4684946000000001E-3"/>
  </r>
  <r>
    <x v="78"/>
    <x v="1"/>
    <d v="2011-04-25T00:00:00"/>
    <n v="1.5459276315999999"/>
    <n v="1"/>
    <s v="DIVIDENDO"/>
    <x v="4"/>
    <n v="1.5459276315999999"/>
  </r>
  <r>
    <x v="78"/>
    <x v="1"/>
    <d v="2011-04-25T00:00:00"/>
    <n v="1.76676892E-2"/>
    <n v="1"/>
    <s v="RENDIMENTO"/>
    <x v="4"/>
    <n v="1.76676892E-2"/>
  </r>
  <r>
    <x v="78"/>
    <x v="1"/>
    <d v="2012-04-11T00:00:00"/>
    <n v="1.5543811514999999"/>
    <n v="1"/>
    <s v="DIVIDENDO"/>
    <x v="5"/>
    <n v="1.5543811514999999"/>
  </r>
  <r>
    <x v="78"/>
    <x v="1"/>
    <d v="2012-04-11T00:00:00"/>
    <n v="3.0035307000000002E-3"/>
    <n v="1"/>
    <s v="RENDIMENTO"/>
    <x v="5"/>
    <n v="3.0035307000000002E-3"/>
  </r>
  <r>
    <x v="78"/>
    <x v="1"/>
    <d v="2013-04-29T00:00:00"/>
    <n v="0.80520000000000003"/>
    <n v="1"/>
    <s v="DIVIDENDO"/>
    <x v="6"/>
    <n v="0.80520000000000003"/>
  </r>
  <r>
    <x v="79"/>
    <x v="0"/>
    <d v="2006-05-12T00:00:00"/>
    <n v="0.16"/>
    <n v="1"/>
    <s v="JRS CAP PRÓPRIO"/>
    <x v="14"/>
    <n v="0.16"/>
  </r>
  <r>
    <x v="79"/>
    <x v="0"/>
    <d v="2006-07-14T00:00:00"/>
    <n v="0.21556837500000001"/>
    <n v="1"/>
    <s v="JRS CAP PRÓPRIO"/>
    <x v="14"/>
    <n v="0.21556837500000001"/>
  </r>
  <r>
    <x v="79"/>
    <x v="0"/>
    <d v="2006-10-30T00:00:00"/>
    <n v="0.24"/>
    <n v="1"/>
    <s v="JRS CAP PRÓPRIO"/>
    <x v="14"/>
    <n v="0.24"/>
  </r>
  <r>
    <x v="79"/>
    <x v="0"/>
    <d v="2007-03-23T00:00:00"/>
    <n v="0.17443162500000001"/>
    <n v="1"/>
    <s v="JRS CAP PRÓPRIO"/>
    <x v="0"/>
    <n v="0.17443162500000001"/>
  </r>
  <r>
    <x v="79"/>
    <x v="0"/>
    <d v="2007-05-25T00:00:00"/>
    <n v="0.18"/>
    <n v="1"/>
    <s v="JRS CAP PRÓPRIO"/>
    <x v="0"/>
    <n v="0.18"/>
  </r>
  <r>
    <x v="79"/>
    <x v="0"/>
    <d v="2007-08-31T00:00:00"/>
    <n v="0.27"/>
    <n v="1"/>
    <s v="JRS CAP PRÓPRIO"/>
    <x v="0"/>
    <n v="0.27"/>
  </r>
  <r>
    <x v="79"/>
    <x v="0"/>
    <d v="2008-03-19T00:00:00"/>
    <n v="0.24"/>
    <n v="1"/>
    <s v="JRS CAP PRÓPRIO"/>
    <x v="1"/>
    <n v="0.24"/>
  </r>
  <r>
    <x v="79"/>
    <x v="0"/>
    <d v="2008-07-25T00:00:00"/>
    <n v="0.45"/>
    <n v="1"/>
    <s v="JRS CAP PRÓPRIO"/>
    <x v="1"/>
    <n v="0.45"/>
  </r>
  <r>
    <x v="79"/>
    <x v="0"/>
    <d v="2008-09-19T00:00:00"/>
    <n v="0.22000349599999999"/>
    <n v="1"/>
    <s v="JRS CAP PRÓPRIO"/>
    <x v="1"/>
    <n v="0.22000349599999999"/>
  </r>
  <r>
    <x v="79"/>
    <x v="0"/>
    <d v="2009-03-27T00:00:00"/>
    <n v="0.33928330055"/>
    <n v="1"/>
    <s v="JRS CAP PRÓPRIO"/>
    <x v="2"/>
    <n v="0.33928330055"/>
  </r>
  <r>
    <x v="79"/>
    <x v="0"/>
    <d v="2009-03-27T00:00:00"/>
    <n v="0.32424988272999999"/>
    <n v="1"/>
    <s v="JRS CAP PRÓPRIO"/>
    <x v="2"/>
    <n v="0.32424988272999999"/>
  </r>
  <r>
    <x v="79"/>
    <x v="0"/>
    <d v="2009-06-26T00:00:00"/>
    <n v="0.38"/>
    <n v="1"/>
    <s v="JRS CAP PRÓPRIO"/>
    <x v="2"/>
    <n v="0.38"/>
  </r>
  <r>
    <x v="79"/>
    <x v="0"/>
    <d v="2009-09-24T00:00:00"/>
    <n v="0.33"/>
    <n v="1"/>
    <s v="JRS CAP PRÓPRIO"/>
    <x v="2"/>
    <n v="0.33"/>
  </r>
  <r>
    <x v="79"/>
    <x v="0"/>
    <d v="2010-03-26T00:00:00"/>
    <n v="0.46653392999999999"/>
    <n v="1"/>
    <s v="JRS CAP PRÓPRIO"/>
    <x v="3"/>
    <n v="0.46653392999999999"/>
  </r>
  <r>
    <x v="79"/>
    <x v="0"/>
    <d v="2010-03-26T00:00:00"/>
    <n v="0.38"/>
    <n v="1"/>
    <s v="JRS CAP PRÓPRIO"/>
    <x v="3"/>
    <n v="0.38"/>
  </r>
  <r>
    <x v="79"/>
    <x v="0"/>
    <d v="2010-06-28T00:00:00"/>
    <n v="0.49370000000000003"/>
    <n v="1"/>
    <s v="JRS CAP PRÓPRIO"/>
    <x v="3"/>
    <n v="0.49370000000000003"/>
  </r>
  <r>
    <x v="79"/>
    <x v="0"/>
    <d v="2010-09-28T00:00:00"/>
    <n v="0.49540000000000001"/>
    <n v="1"/>
    <s v="JRS CAP PRÓPRIO"/>
    <x v="3"/>
    <n v="0.49540000000000001"/>
  </r>
  <r>
    <x v="79"/>
    <x v="0"/>
    <d v="2011-03-11T00:00:00"/>
    <n v="0.58177504675000002"/>
    <n v="1"/>
    <s v="JRS CAP PRÓPRIO"/>
    <x v="4"/>
    <n v="0.58177504675000002"/>
  </r>
  <r>
    <x v="79"/>
    <x v="0"/>
    <d v="2011-03-25T00:00:00"/>
    <n v="0.34300000000000003"/>
    <n v="1"/>
    <s v="JRS CAP PRÓPRIO"/>
    <x v="4"/>
    <n v="0.34300000000000003"/>
  </r>
  <r>
    <x v="79"/>
    <x v="0"/>
    <d v="2011-06-27T00:00:00"/>
    <n v="0.36"/>
    <n v="1"/>
    <s v="JRS CAP PRÓPRIO"/>
    <x v="4"/>
    <n v="0.36"/>
  </r>
  <r>
    <x v="79"/>
    <x v="0"/>
    <d v="2011-09-16T00:00:00"/>
    <n v="0.37"/>
    <n v="1"/>
    <s v="JRS CAP PRÓPRIO"/>
    <x v="4"/>
    <n v="0.37"/>
  </r>
  <r>
    <x v="79"/>
    <x v="0"/>
    <d v="2012-02-29T00:00:00"/>
    <n v="0.2593581827"/>
    <n v="1"/>
    <s v="JRS CAP PRÓPRIO"/>
    <x v="5"/>
    <n v="0.2593581827"/>
  </r>
  <r>
    <x v="79"/>
    <x v="0"/>
    <d v="2012-03-16T00:00:00"/>
    <n v="0.32850000000000001"/>
    <n v="1"/>
    <s v="JRS CAP PRÓPRIO"/>
    <x v="5"/>
    <n v="0.32850000000000001"/>
  </r>
  <r>
    <x v="79"/>
    <x v="0"/>
    <d v="2012-06-18T00:00:00"/>
    <n v="0.30962693130000002"/>
    <n v="1"/>
    <s v="JRS CAP PRÓPRIO"/>
    <x v="5"/>
    <n v="0.30962693130000002"/>
  </r>
  <r>
    <x v="79"/>
    <x v="0"/>
    <d v="2012-09-14T00:00:00"/>
    <n v="0.322928628"/>
    <n v="1"/>
    <s v="JRS CAP PRÓPRIO"/>
    <x v="5"/>
    <n v="0.322928628"/>
  </r>
  <r>
    <x v="79"/>
    <x v="0"/>
    <d v="2013-02-22T00:00:00"/>
    <n v="0.39544028399999998"/>
    <n v="1"/>
    <s v="JRS CAP PRÓPRIO"/>
    <x v="6"/>
    <n v="0.39544028399999998"/>
  </r>
  <r>
    <x v="79"/>
    <x v="0"/>
    <d v="2013-03-18T00:00:00"/>
    <n v="0.31890140210000001"/>
    <n v="1"/>
    <s v="JRS CAP PRÓPRIO"/>
    <x v="6"/>
    <n v="0.31890140210000001"/>
  </r>
  <r>
    <x v="79"/>
    <x v="0"/>
    <d v="2013-06-24T00:00:00"/>
    <n v="0.30492361559999998"/>
    <n v="1"/>
    <s v="JRS CAP PRÓPRIO"/>
    <x v="6"/>
    <n v="0.30492361559999998"/>
  </r>
  <r>
    <x v="79"/>
    <x v="0"/>
    <d v="2013-09-20T00:00:00"/>
    <n v="0.26031491273000001"/>
    <n v="1"/>
    <s v="JRS CAP PRÓPRIO"/>
    <x v="6"/>
    <n v="0.26031491273000001"/>
  </r>
  <r>
    <x v="79"/>
    <x v="0"/>
    <d v="2014-01-29T00:00:00"/>
    <n v="0.2855996764"/>
    <n v="1"/>
    <s v="JRS CAP PRÓPRIO"/>
    <x v="18"/>
    <n v="0.2855996764"/>
  </r>
  <r>
    <x v="80"/>
    <x v="0"/>
    <d v="1996-04-23T00:00:00"/>
    <n v="7.8959299999999996E-2"/>
    <n v="1000"/>
    <s v="DIVIDENDO"/>
    <x v="15"/>
    <n v="7.8959299999999995E-5"/>
  </r>
  <r>
    <x v="80"/>
    <x v="0"/>
    <d v="1997-04-25T00:00:00"/>
    <n v="0.48345759999999999"/>
    <n v="1000"/>
    <s v="JRS CAP PRÓPRIO"/>
    <x v="16"/>
    <n v="4.834576E-4"/>
  </r>
  <r>
    <x v="80"/>
    <x v="0"/>
    <d v="1997-11-18T00:00:00"/>
    <n v="0.26046000000000002"/>
    <n v="1000"/>
    <s v="JRS CAP PRÓPRIO"/>
    <x v="16"/>
    <n v="2.6046000000000001E-4"/>
  </r>
  <r>
    <x v="80"/>
    <x v="0"/>
    <d v="1998-03-12T00:00:00"/>
    <n v="0.26306000000000002"/>
    <n v="1000"/>
    <s v="JRS CAP PRÓPRIO"/>
    <x v="17"/>
    <n v="2.6306000000000002E-4"/>
  </r>
  <r>
    <x v="80"/>
    <x v="0"/>
    <d v="1999-03-25T00:00:00"/>
    <n v="0.47554999999999997"/>
    <n v="1000"/>
    <s v="JRS CAP PRÓPRIO"/>
    <x v="8"/>
    <n v="4.7554999999999999E-4"/>
  </r>
  <r>
    <x v="80"/>
    <x v="0"/>
    <d v="2000-03-27T00:00:00"/>
    <n v="0.38358999999999999"/>
    <n v="1000"/>
    <s v="JRS CAP PRÓPRIO"/>
    <x v="9"/>
    <n v="3.8359000000000001E-4"/>
  </r>
  <r>
    <x v="80"/>
    <x v="0"/>
    <d v="2000-11-30T00:00:00"/>
    <n v="0.24378"/>
    <n v="1000"/>
    <s v="JRS CAP PRÓPRIO"/>
    <x v="9"/>
    <n v="2.4378E-4"/>
  </r>
  <r>
    <x v="80"/>
    <x v="0"/>
    <d v="2001-03-27T00:00:00"/>
    <n v="0.31463000000000002"/>
    <n v="1000"/>
    <s v="JRS CAP PRÓPRIO"/>
    <x v="10"/>
    <n v="3.1463000000000004E-4"/>
  </r>
  <r>
    <x v="80"/>
    <x v="0"/>
    <d v="2001-10-03T00:00:00"/>
    <n v="0.27850999999999998"/>
    <n v="1000"/>
    <s v="JRS CAP PRÓPRIO"/>
    <x v="10"/>
    <n v="2.7850999999999999E-4"/>
  </r>
  <r>
    <x v="80"/>
    <x v="0"/>
    <d v="2002-04-30T00:00:00"/>
    <n v="0.31314999999999998"/>
    <n v="1000"/>
    <s v="JRS CAP PRÓPRIO"/>
    <x v="11"/>
    <n v="3.1315E-4"/>
  </r>
  <r>
    <x v="80"/>
    <x v="0"/>
    <d v="2004-04-29T00:00:00"/>
    <n v="0.14734"/>
    <n v="1000"/>
    <s v="JRS CAP PRÓPRIO"/>
    <x v="12"/>
    <n v="1.4734000000000001E-4"/>
  </r>
  <r>
    <x v="80"/>
    <x v="0"/>
    <d v="2005-04-25T00:00:00"/>
    <n v="0.33395999999999998"/>
    <n v="1000"/>
    <s v="JRS CAP PRÓPRIO"/>
    <x v="13"/>
    <n v="3.3395999999999995E-4"/>
  </r>
  <r>
    <x v="80"/>
    <x v="0"/>
    <d v="2006-04-27T00:00:00"/>
    <n v="0.42810999999999999"/>
    <n v="1000"/>
    <s v="JRS CAP PRÓPRIO"/>
    <x v="14"/>
    <n v="4.2810999999999999E-4"/>
  </r>
  <r>
    <x v="80"/>
    <x v="0"/>
    <d v="2007-04-27T00:00:00"/>
    <n v="0.55096000000000001"/>
    <n v="1000"/>
    <s v="DIVIDENDO"/>
    <x v="0"/>
    <n v="5.5095999999999997E-4"/>
  </r>
  <r>
    <x v="80"/>
    <x v="0"/>
    <d v="2007-04-27T00:00:00"/>
    <n v="0.42904999999999999"/>
    <n v="1000"/>
    <s v="JRS CAP PRÓPRIO"/>
    <x v="0"/>
    <n v="4.2904999999999999E-4"/>
  </r>
  <r>
    <x v="80"/>
    <x v="0"/>
    <d v="2008-04-17T00:00:00"/>
    <n v="0.23622000000000001"/>
    <n v="1"/>
    <s v="DIVIDENDO"/>
    <x v="1"/>
    <n v="0.23622000000000001"/>
  </r>
  <r>
    <x v="80"/>
    <x v="0"/>
    <d v="2008-04-17T00:00:00"/>
    <n v="0.69733999999999996"/>
    <n v="1"/>
    <s v="JRS CAP PRÓPRIO"/>
    <x v="1"/>
    <n v="0.69733999999999996"/>
  </r>
  <r>
    <x v="80"/>
    <x v="0"/>
    <d v="2009-04-23T00:00:00"/>
    <n v="0.11796"/>
    <n v="1"/>
    <s v="DIVIDENDO"/>
    <x v="2"/>
    <n v="0.11796"/>
  </r>
  <r>
    <x v="80"/>
    <x v="0"/>
    <d v="2009-04-23T00:00:00"/>
    <n v="0.79493000000000003"/>
    <n v="1"/>
    <s v="JRS CAP PRÓPRIO"/>
    <x v="2"/>
    <n v="0.79493000000000003"/>
  </r>
  <r>
    <x v="80"/>
    <x v="0"/>
    <d v="2009-11-11T00:00:00"/>
    <n v="0.58625000000000005"/>
    <n v="1"/>
    <s v="JRS CAP PRÓPRIO"/>
    <x v="2"/>
    <n v="0.58625000000000005"/>
  </r>
  <r>
    <x v="80"/>
    <x v="0"/>
    <d v="2010-04-27T00:00:00"/>
    <n v="6.7839999999999998E-2"/>
    <n v="1"/>
    <s v="DIVIDENDO"/>
    <x v="3"/>
    <n v="6.7839999999999998E-2"/>
  </r>
  <r>
    <x v="80"/>
    <x v="0"/>
    <d v="2010-04-27T00:00:00"/>
    <n v="0.21556"/>
    <n v="1"/>
    <s v="JRS CAP PRÓPRIO"/>
    <x v="3"/>
    <n v="0.21556"/>
  </r>
  <r>
    <x v="80"/>
    <x v="0"/>
    <d v="2010-08-17T00:00:00"/>
    <n v="0.29661999999999999"/>
    <n v="1"/>
    <s v="JRS CAP PRÓPRIO"/>
    <x v="3"/>
    <n v="0.29661999999999999"/>
  </r>
  <r>
    <x v="80"/>
    <x v="0"/>
    <d v="2011-04-28T00:00:00"/>
    <n v="0.28327999999999998"/>
    <n v="1"/>
    <s v="DIVIDENDO"/>
    <x v="4"/>
    <n v="0.28327999999999998"/>
  </r>
  <r>
    <x v="80"/>
    <x v="0"/>
    <d v="2011-04-28T00:00:00"/>
    <n v="0.40037"/>
    <n v="1"/>
    <s v="JRS CAP PRÓPRIO"/>
    <x v="4"/>
    <n v="0.40037"/>
  </r>
  <r>
    <x v="80"/>
    <x v="0"/>
    <d v="2011-08-11T00:00:00"/>
    <n v="0.78803000000000001"/>
    <n v="1"/>
    <s v="JRS CAP PRÓPRIO"/>
    <x v="4"/>
    <n v="0.78803000000000001"/>
  </r>
  <r>
    <x v="80"/>
    <x v="0"/>
    <d v="2012-04-26T00:00:00"/>
    <n v="0.68030000000000002"/>
    <n v="1"/>
    <s v="JRS CAP PRÓPRIO"/>
    <x v="5"/>
    <n v="0.68030000000000002"/>
  </r>
  <r>
    <x v="80"/>
    <x v="0"/>
    <d v="2012-12-19T00:00:00"/>
    <n v="0.47920000000000001"/>
    <n v="1"/>
    <s v="JRS CAP PRÓPRIO"/>
    <x v="5"/>
    <n v="0.47920000000000001"/>
  </r>
  <r>
    <x v="80"/>
    <x v="0"/>
    <d v="2013-04-25T00:00:00"/>
    <n v="0.45606999999999998"/>
    <n v="1"/>
    <s v="DIVIDENDO"/>
    <x v="6"/>
    <n v="0.45606999999999998"/>
  </r>
  <r>
    <x v="80"/>
    <x v="0"/>
    <d v="2013-11-13T00:00:00"/>
    <n v="0.50617000000000001"/>
    <n v="1"/>
    <s v="DIVIDENDO"/>
    <x v="6"/>
    <n v="0.50617000000000001"/>
  </r>
  <r>
    <x v="80"/>
    <x v="0"/>
    <d v="2013-11-13T00:00:00"/>
    <n v="0.62819000000000003"/>
    <n v="1"/>
    <s v="JRS CAP PRÓPRIO"/>
    <x v="6"/>
    <n v="0.62819000000000003"/>
  </r>
  <r>
    <x v="80"/>
    <x v="1"/>
    <d v="1996-04-23T00:00:00"/>
    <n v="0.13159889999999999"/>
    <n v="1000"/>
    <s v="DIVIDENDO"/>
    <x v="15"/>
    <n v="1.3159889999999998E-4"/>
  </r>
  <r>
    <x v="80"/>
    <x v="3"/>
    <d v="1997-04-25T00:00:00"/>
    <n v="0.48345759999999999"/>
    <n v="1000"/>
    <s v="JRS CAP PRÓPRIO"/>
    <x v="16"/>
    <n v="4.834576E-4"/>
  </r>
  <r>
    <x v="80"/>
    <x v="3"/>
    <d v="1997-11-18T00:00:00"/>
    <n v="0.28650999999999999"/>
    <n v="1000"/>
    <s v="JRS CAP PRÓPRIO"/>
    <x v="16"/>
    <n v="2.8650999999999997E-4"/>
  </r>
  <r>
    <x v="80"/>
    <x v="3"/>
    <d v="1998-03-12T00:00:00"/>
    <n v="0.28937000000000002"/>
    <n v="1000"/>
    <s v="JRS CAP PRÓPRIO"/>
    <x v="17"/>
    <n v="2.8937E-4"/>
  </r>
  <r>
    <x v="80"/>
    <x v="3"/>
    <d v="1999-03-25T00:00:00"/>
    <n v="0.52268999999999999"/>
    <n v="1000"/>
    <s v="JRS CAP PRÓPRIO"/>
    <x v="8"/>
    <n v="5.2269000000000003E-4"/>
  </r>
  <r>
    <x v="80"/>
    <x v="3"/>
    <d v="2000-03-27T00:00:00"/>
    <n v="0.59208000000000005"/>
    <n v="1000"/>
    <s v="JRS CAP PRÓPRIO"/>
    <x v="9"/>
    <n v="5.9208000000000004E-4"/>
  </r>
  <r>
    <x v="80"/>
    <x v="3"/>
    <d v="2000-11-30T00:00:00"/>
    <n v="0.59208000000000005"/>
    <n v="1000"/>
    <s v="JRS CAP PRÓPRIO"/>
    <x v="9"/>
    <n v="5.9208000000000004E-4"/>
  </r>
  <r>
    <x v="80"/>
    <x v="3"/>
    <d v="2001-10-03T00:00:00"/>
    <n v="0.30793999999999999"/>
    <n v="1000"/>
    <s v="JRS CAP PRÓPRIO"/>
    <x v="10"/>
    <n v="3.0793999999999998E-4"/>
  </r>
  <r>
    <x v="80"/>
    <x v="3"/>
    <d v="2002-04-30T00:00:00"/>
    <n v="0.34660999999999997"/>
    <n v="1000"/>
    <s v="JRS CAP PRÓPRIO"/>
    <x v="11"/>
    <n v="3.4660999999999996E-4"/>
  </r>
  <r>
    <x v="80"/>
    <x v="3"/>
    <d v="2004-04-29T00:00:00"/>
    <n v="1.0597300000000001"/>
    <n v="1000"/>
    <s v="JRS CAP PRÓPRIO"/>
    <x v="12"/>
    <n v="1.05973E-3"/>
  </r>
  <r>
    <x v="80"/>
    <x v="3"/>
    <d v="2005-04-25T00:00:00"/>
    <n v="1.2716700000000001"/>
    <n v="1000"/>
    <s v="JRS CAP PRÓPRIO"/>
    <x v="13"/>
    <n v="1.2716700000000001E-3"/>
  </r>
  <r>
    <x v="80"/>
    <x v="3"/>
    <d v="2006-04-27T00:00:00"/>
    <n v="1.2716700000000001"/>
    <n v="1000"/>
    <s v="JRS CAP PRÓPRIO"/>
    <x v="14"/>
    <n v="1.2716700000000001E-3"/>
  </r>
  <r>
    <x v="80"/>
    <x v="3"/>
    <d v="2007-04-27T00:00:00"/>
    <n v="0.79739000000000004"/>
    <n v="1000"/>
    <s v="DIVIDENDO"/>
    <x v="0"/>
    <n v="7.9739000000000003E-4"/>
  </r>
  <r>
    <x v="80"/>
    <x v="3"/>
    <d v="2007-04-27T00:00:00"/>
    <n v="0.61878"/>
    <n v="1000"/>
    <s v="JRS CAP PRÓPRIO"/>
    <x v="0"/>
    <n v="6.1877999999999998E-4"/>
  </r>
  <r>
    <x v="80"/>
    <x v="3"/>
    <d v="2008-04-17T00:00:00"/>
    <n v="0.41238999999999998"/>
    <n v="1"/>
    <s v="DIVIDENDO"/>
    <x v="1"/>
    <n v="0.41238999999999998"/>
  </r>
  <r>
    <x v="80"/>
    <x v="3"/>
    <d v="2008-04-17T00:00:00"/>
    <n v="1.2174"/>
    <n v="1"/>
    <s v="JRS CAP PRÓPRIO"/>
    <x v="1"/>
    <n v="1.2174"/>
  </r>
  <r>
    <x v="80"/>
    <x v="3"/>
    <d v="2009-04-23T00:00:00"/>
    <n v="0.21060000000000001"/>
    <n v="1"/>
    <s v="DIVIDENDO"/>
    <x v="2"/>
    <n v="0.21060000000000001"/>
  </r>
  <r>
    <x v="80"/>
    <x v="3"/>
    <d v="2009-04-23T00:00:00"/>
    <n v="1.41919"/>
    <n v="1"/>
    <s v="JRS CAP PRÓPRIO"/>
    <x v="2"/>
    <n v="1.41919"/>
  </r>
  <r>
    <x v="80"/>
    <x v="3"/>
    <d v="2009-11-11T00:00:00"/>
    <n v="0.64510000000000001"/>
    <n v="1"/>
    <s v="JRS CAP PRÓPRIO"/>
    <x v="2"/>
    <n v="0.64510000000000001"/>
  </r>
  <r>
    <x v="80"/>
    <x v="3"/>
    <d v="2010-04-27T00:00:00"/>
    <n v="0.12712999999999999"/>
    <n v="1"/>
    <s v="DIVIDENDO"/>
    <x v="3"/>
    <n v="0.12712999999999999"/>
  </r>
  <r>
    <x v="80"/>
    <x v="3"/>
    <d v="2010-04-27T00:00:00"/>
    <n v="0.85755999999999999"/>
    <n v="1"/>
    <s v="JRS CAP PRÓPRIO"/>
    <x v="3"/>
    <n v="0.85755999999999999"/>
  </r>
  <r>
    <x v="80"/>
    <x v="3"/>
    <d v="2010-08-17T00:00:00"/>
    <n v="0.32638"/>
    <n v="1"/>
    <s v="JRS CAP PRÓPRIO"/>
    <x v="3"/>
    <n v="0.32638"/>
  </r>
  <r>
    <x v="80"/>
    <x v="3"/>
    <d v="2011-04-28T00:00:00"/>
    <n v="1.04782"/>
    <n v="1"/>
    <s v="DIVIDENDO"/>
    <x v="4"/>
    <n v="1.04782"/>
  </r>
  <r>
    <x v="80"/>
    <x v="3"/>
    <d v="2011-04-28T00:00:00"/>
    <n v="1.1508700000000001"/>
    <n v="1"/>
    <s v="JRS CAP PRÓPRIO"/>
    <x v="4"/>
    <n v="1.1508700000000001"/>
  </r>
  <r>
    <x v="80"/>
    <x v="3"/>
    <d v="2011-08-11T00:00:00"/>
    <n v="0.86706000000000005"/>
    <n v="1"/>
    <s v="JRS CAP PRÓPRIO"/>
    <x v="4"/>
    <n v="0.86706000000000005"/>
  </r>
  <r>
    <x v="80"/>
    <x v="3"/>
    <d v="2012-04-26T00:00:00"/>
    <n v="1.65801"/>
    <n v="1"/>
    <s v="JRS CAP PRÓPRIO"/>
    <x v="5"/>
    <n v="1.65801"/>
  </r>
  <r>
    <x v="80"/>
    <x v="3"/>
    <d v="2012-12-19T00:00:00"/>
    <n v="2.5250699999999999"/>
    <n v="1"/>
    <s v="JRS CAP PRÓPRIO"/>
    <x v="5"/>
    <n v="2.5250699999999999"/>
  </r>
  <r>
    <x v="80"/>
    <x v="3"/>
    <d v="2013-11-13T00:00:00"/>
    <n v="0.55688000000000004"/>
    <n v="1"/>
    <s v="DIVIDENDO"/>
    <x v="6"/>
    <n v="0.55688000000000004"/>
  </r>
  <r>
    <x v="80"/>
    <x v="3"/>
    <d v="2013-11-13T00:00:00"/>
    <n v="0.69111"/>
    <n v="1"/>
    <s v="JRS CAP PRÓPRIO"/>
    <x v="6"/>
    <n v="0.69111"/>
  </r>
  <r>
    <x v="80"/>
    <x v="4"/>
    <d v="1997-04-25T00:00:00"/>
    <n v="0.48345759999999999"/>
    <n v="1000"/>
    <s v="JRS CAP PRÓPRIO"/>
    <x v="16"/>
    <n v="4.834576E-4"/>
  </r>
  <r>
    <x v="80"/>
    <x v="4"/>
    <d v="1997-11-18T00:00:00"/>
    <n v="0.28650999999999999"/>
    <n v="1000"/>
    <s v="JRS CAP PRÓPRIO"/>
    <x v="16"/>
    <n v="2.8650999999999997E-4"/>
  </r>
  <r>
    <x v="80"/>
    <x v="4"/>
    <d v="1998-03-12T00:00:00"/>
    <n v="0.28937000000000002"/>
    <n v="1000"/>
    <s v="JRS CAP PRÓPRIO"/>
    <x v="17"/>
    <n v="2.8937E-4"/>
  </r>
  <r>
    <x v="80"/>
    <x v="4"/>
    <d v="1999-03-25T00:00:00"/>
    <n v="0.52268999999999999"/>
    <n v="1000"/>
    <s v="JRS CAP PRÓPRIO"/>
    <x v="8"/>
    <n v="5.2269000000000003E-4"/>
  </r>
  <r>
    <x v="80"/>
    <x v="4"/>
    <d v="2000-03-27T00:00:00"/>
    <n v="0.42209000000000002"/>
    <n v="1000"/>
    <s v="JRS CAP PRÓPRIO"/>
    <x v="9"/>
    <n v="4.2209000000000002E-4"/>
  </r>
  <r>
    <x v="80"/>
    <x v="4"/>
    <d v="2000-11-30T00:00:00"/>
    <n v="0.26826"/>
    <n v="1000"/>
    <s v="JRS CAP PRÓPRIO"/>
    <x v="9"/>
    <n v="2.6825999999999998E-4"/>
  </r>
  <r>
    <x v="80"/>
    <x v="4"/>
    <d v="2001-03-27T00:00:00"/>
    <n v="0.34610999999999997"/>
    <n v="1000"/>
    <s v="JRS CAP PRÓPRIO"/>
    <x v="10"/>
    <n v="3.4610999999999995E-4"/>
  </r>
  <r>
    <x v="80"/>
    <x v="4"/>
    <d v="2001-10-03T00:00:00"/>
    <n v="0.30793999999999999"/>
    <n v="1000"/>
    <s v="JRS CAP PRÓPRIO"/>
    <x v="10"/>
    <n v="3.0793999999999998E-4"/>
  </r>
  <r>
    <x v="80"/>
    <x v="4"/>
    <d v="2002-04-30T00:00:00"/>
    <n v="0.34660999999999997"/>
    <n v="1000"/>
    <s v="JRS CAP PRÓPRIO"/>
    <x v="11"/>
    <n v="3.4660999999999996E-4"/>
  </r>
  <r>
    <x v="80"/>
    <x v="4"/>
    <d v="2004-04-29T00:00:00"/>
    <n v="0.16211"/>
    <n v="1000"/>
    <s v="JRS CAP PRÓPRIO"/>
    <x v="12"/>
    <n v="1.6211E-4"/>
  </r>
  <r>
    <x v="80"/>
    <x v="4"/>
    <d v="2005-04-25T00:00:00"/>
    <n v="0.36742999999999998"/>
    <n v="1000"/>
    <s v="JRS CAP PRÓPRIO"/>
    <x v="13"/>
    <n v="3.6742999999999997E-4"/>
  </r>
  <r>
    <x v="80"/>
    <x v="4"/>
    <d v="2006-04-27T00:00:00"/>
    <n v="0.47100999999999998"/>
    <n v="1000"/>
    <s v="JRS CAP PRÓPRIO"/>
    <x v="14"/>
    <n v="4.7101000000000001E-4"/>
  </r>
  <r>
    <x v="80"/>
    <x v="4"/>
    <d v="2007-04-27T00:00:00"/>
    <n v="0.60616999999999999"/>
    <n v="1000"/>
    <s v="DIVIDENDO"/>
    <x v="0"/>
    <n v="6.0616999999999995E-4"/>
  </r>
  <r>
    <x v="80"/>
    <x v="4"/>
    <d v="2007-04-27T00:00:00"/>
    <n v="0.47204000000000002"/>
    <n v="1000"/>
    <s v="JRS CAP PRÓPRIO"/>
    <x v="0"/>
    <n v="4.7204000000000001E-4"/>
  </r>
  <r>
    <x v="80"/>
    <x v="4"/>
    <d v="2008-04-17T00:00:00"/>
    <n v="0.25990000000000002"/>
    <n v="1"/>
    <s v="DIVIDENDO"/>
    <x v="1"/>
    <n v="0.25990000000000002"/>
  </r>
  <r>
    <x v="80"/>
    <x v="4"/>
    <d v="2008-04-17T00:00:00"/>
    <n v="0.76722999999999997"/>
    <n v="1"/>
    <s v="JRS CAP PRÓPRIO"/>
    <x v="1"/>
    <n v="0.76722999999999997"/>
  </r>
  <r>
    <x v="80"/>
    <x v="4"/>
    <d v="2009-04-23T00:00:00"/>
    <n v="0.12978999999999999"/>
    <n v="1"/>
    <s v="DIVIDENDO"/>
    <x v="2"/>
    <n v="0.12978999999999999"/>
  </r>
  <r>
    <x v="80"/>
    <x v="4"/>
    <d v="2009-04-23T00:00:00"/>
    <n v="0.87458999999999998"/>
    <n v="1"/>
    <s v="JRS CAP PRÓPRIO"/>
    <x v="2"/>
    <n v="0.87458999999999998"/>
  </r>
  <r>
    <x v="80"/>
    <x v="4"/>
    <d v="2009-11-11T00:00:00"/>
    <n v="0.64510000000000001"/>
    <n v="1"/>
    <s v="JRS CAP PRÓPRIO"/>
    <x v="2"/>
    <n v="0.64510000000000001"/>
  </r>
  <r>
    <x v="80"/>
    <x v="4"/>
    <d v="2010-04-27T00:00:00"/>
    <n v="7.4630000000000002E-2"/>
    <n v="1"/>
    <s v="DIVIDENDO"/>
    <x v="3"/>
    <n v="7.4630000000000002E-2"/>
  </r>
  <r>
    <x v="80"/>
    <x v="4"/>
    <d v="2010-04-27T00:00:00"/>
    <n v="0.23705999999999999"/>
    <n v="1"/>
    <s v="JRS CAP PRÓPRIO"/>
    <x v="3"/>
    <n v="0.23705999999999999"/>
  </r>
  <r>
    <x v="80"/>
    <x v="4"/>
    <d v="2010-08-17T00:00:00"/>
    <n v="0.32638"/>
    <n v="1"/>
    <s v="JRS CAP PRÓPRIO"/>
    <x v="3"/>
    <n v="0.32638"/>
  </r>
  <r>
    <x v="80"/>
    <x v="4"/>
    <d v="2011-04-28T00:00:00"/>
    <n v="0.31167"/>
    <n v="1"/>
    <s v="DIVIDENDO"/>
    <x v="4"/>
    <n v="0.31167"/>
  </r>
  <r>
    <x v="80"/>
    <x v="4"/>
    <d v="2011-04-28T00:00:00"/>
    <n v="0.44048999999999999"/>
    <n v="1"/>
    <s v="JRS CAP PRÓPRIO"/>
    <x v="4"/>
    <n v="0.44048999999999999"/>
  </r>
  <r>
    <x v="80"/>
    <x v="4"/>
    <d v="2011-08-11T00:00:00"/>
    <n v="0.86706000000000005"/>
    <n v="1"/>
    <s v="JRS CAP PRÓPRIO"/>
    <x v="4"/>
    <n v="0.86706000000000005"/>
  </r>
  <r>
    <x v="80"/>
    <x v="4"/>
    <d v="2012-04-26T00:00:00"/>
    <n v="0.74839999999999995"/>
    <n v="1"/>
    <s v="JRS CAP PRÓPRIO"/>
    <x v="5"/>
    <n v="0.74839999999999995"/>
  </r>
  <r>
    <x v="80"/>
    <x v="4"/>
    <d v="2012-12-19T00:00:00"/>
    <n v="0.5272"/>
    <n v="1"/>
    <s v="JRS CAP PRÓPRIO"/>
    <x v="5"/>
    <n v="0.5272"/>
  </r>
  <r>
    <x v="80"/>
    <x v="4"/>
    <d v="2013-04-25T00:00:00"/>
    <n v="0.50168999999999997"/>
    <n v="1"/>
    <s v="DIVIDENDO"/>
    <x v="6"/>
    <n v="0.50168999999999997"/>
  </r>
  <r>
    <x v="80"/>
    <x v="4"/>
    <d v="2013-11-13T00:00:00"/>
    <n v="0.55688000000000004"/>
    <n v="1"/>
    <s v="DIVIDENDO"/>
    <x v="6"/>
    <n v="0.55688000000000004"/>
  </r>
  <r>
    <x v="80"/>
    <x v="4"/>
    <d v="2013-11-13T00:00:00"/>
    <n v="0.69111"/>
    <n v="1"/>
    <s v="JRS CAP PRÓPRIO"/>
    <x v="6"/>
    <n v="0.69111"/>
  </r>
  <r>
    <x v="81"/>
    <x v="0"/>
    <d v="2007-04-30T00:00:00"/>
    <n v="59.65"/>
    <n v="1"/>
    <s v="DIVIDENDO"/>
    <x v="0"/>
    <n v="59.65"/>
  </r>
  <r>
    <x v="81"/>
    <x v="0"/>
    <d v="2007-04-30T00:00:00"/>
    <n v="0.01"/>
    <n v="1"/>
    <s v="RENDIMENTO"/>
    <x v="0"/>
    <n v="0.01"/>
  </r>
  <r>
    <x v="81"/>
    <x v="0"/>
    <d v="2011-04-27T00:00:00"/>
    <n v="20.386126999999998"/>
    <n v="1"/>
    <s v="DIVIDENDO"/>
    <x v="4"/>
    <n v="20.386126999999998"/>
  </r>
  <r>
    <x v="81"/>
    <x v="1"/>
    <d v="2007-04-30T00:00:00"/>
    <n v="59.65"/>
    <n v="1"/>
    <s v="DIVIDENDO"/>
    <x v="0"/>
    <n v="59.65"/>
  </r>
  <r>
    <x v="81"/>
    <x v="1"/>
    <d v="2007-04-30T00:00:00"/>
    <n v="1E-10"/>
    <n v="1"/>
    <s v="RENDIMENTO"/>
    <x v="0"/>
    <n v="1E-10"/>
  </r>
  <r>
    <x v="81"/>
    <x v="1"/>
    <d v="2011-04-27T00:00:00"/>
    <n v="20.386126999999998"/>
    <n v="1"/>
    <s v="DIVIDENDO"/>
    <x v="4"/>
    <n v="20.386126999999998"/>
  </r>
  <r>
    <x v="81"/>
    <x v="1"/>
    <d v="2012-04-16T00:00:00"/>
    <n v="6.1479999999999997"/>
    <n v="1"/>
    <s v="DIVIDENDO"/>
    <x v="5"/>
    <n v="6.1479999999999997"/>
  </r>
  <r>
    <x v="81"/>
    <x v="1"/>
    <d v="2013-04-26T00:00:00"/>
    <n v="6.1479999999999997"/>
    <n v="1"/>
    <s v="DIVIDENDO"/>
    <x v="6"/>
    <n v="6.1479999999999997"/>
  </r>
  <r>
    <x v="82"/>
    <x v="0"/>
    <d v="2007-07-27T00:00:00"/>
    <n v="0.4012"/>
    <n v="1"/>
    <s v="DIVIDENDO"/>
    <x v="0"/>
    <n v="0.4012"/>
  </r>
  <r>
    <x v="82"/>
    <x v="0"/>
    <d v="2010-07-30T00:00:00"/>
    <n v="0.4914"/>
    <n v="1"/>
    <s v="DIVIDENDO"/>
    <x v="3"/>
    <n v="0.4914"/>
  </r>
  <r>
    <x v="82"/>
    <x v="0"/>
    <d v="2011-07-29T00:00:00"/>
    <n v="0.49227156500000002"/>
    <n v="1"/>
    <s v="DIVIDENDO"/>
    <x v="4"/>
    <n v="0.49227156500000002"/>
  </r>
  <r>
    <x v="82"/>
    <x v="0"/>
    <d v="2012-07-31T00:00:00"/>
    <n v="0.62278205399999997"/>
    <n v="1"/>
    <s v="DIVIDENDO"/>
    <x v="5"/>
    <n v="0.62278205399999997"/>
  </r>
  <r>
    <x v="82"/>
    <x v="0"/>
    <d v="2013-07-31T00:00:00"/>
    <n v="0.37093436099999999"/>
    <n v="1"/>
    <s v="DIVIDENDO"/>
    <x v="6"/>
    <n v="0.37093436099999999"/>
  </r>
  <r>
    <x v="82"/>
    <x v="0"/>
    <d v="2013-07-31T00:00:00"/>
    <n v="0.37093436099999999"/>
    <n v="1"/>
    <s v="DIVIDENDO"/>
    <x v="6"/>
    <n v="0.37093436099999999"/>
  </r>
  <r>
    <x v="83"/>
    <x v="0"/>
    <d v="2000-04-07T00:00:00"/>
    <n v="0.11292203000000001"/>
    <n v="1"/>
    <s v="JRS CAP PRÓPRIO"/>
    <x v="9"/>
    <n v="0.11292203000000001"/>
  </r>
  <r>
    <x v="83"/>
    <x v="0"/>
    <d v="2000-04-07T00:00:00"/>
    <n v="5.9336779999999999E-2"/>
    <n v="1"/>
    <s v="DIVIDENDO"/>
    <x v="9"/>
    <n v="5.9336779999999999E-2"/>
  </r>
  <r>
    <x v="83"/>
    <x v="0"/>
    <d v="2000-12-29T00:00:00"/>
    <n v="0.11766807"/>
    <n v="1"/>
    <s v="JRS CAP PRÓPRIO"/>
    <x v="9"/>
    <n v="0.11766807"/>
  </r>
  <r>
    <x v="83"/>
    <x v="0"/>
    <d v="2001-04-02T00:00:00"/>
    <n v="0.28273639"/>
    <n v="1"/>
    <s v="DIVIDENDO"/>
    <x v="10"/>
    <n v="0.28273639"/>
  </r>
  <r>
    <x v="83"/>
    <x v="0"/>
    <d v="2001-12-31T00:00:00"/>
    <n v="0.22923560000000001"/>
    <n v="1"/>
    <s v="JRS CAP PRÓPRIO"/>
    <x v="10"/>
    <n v="0.22923560000000001"/>
  </r>
  <r>
    <x v="83"/>
    <x v="0"/>
    <d v="2003-04-28T00:00:00"/>
    <n v="4.2420100000000002E-2"/>
    <n v="1"/>
    <s v="DIVIDENDO"/>
    <x v="7"/>
    <n v="4.2420100000000002E-2"/>
  </r>
  <r>
    <x v="83"/>
    <x v="0"/>
    <d v="2003-12-29T00:00:00"/>
    <n v="9.6808500000000006E-2"/>
    <n v="1"/>
    <s v="JRS CAP PRÓPRIO"/>
    <x v="7"/>
    <n v="9.6808500000000006E-2"/>
  </r>
  <r>
    <x v="83"/>
    <x v="0"/>
    <d v="2004-03-29T00:00:00"/>
    <n v="0.2249073"/>
    <n v="1"/>
    <s v="DIVIDENDO"/>
    <x v="12"/>
    <n v="0.2249073"/>
  </r>
  <r>
    <x v="83"/>
    <x v="0"/>
    <d v="2004-03-29T00:00:00"/>
    <n v="0.4814658"/>
    <n v="1"/>
    <s v="DIVIDENDO"/>
    <x v="12"/>
    <n v="0.4814658"/>
  </r>
  <r>
    <x v="83"/>
    <x v="0"/>
    <d v="2004-07-13T00:00:00"/>
    <n v="9.0165099999999998E-2"/>
    <n v="1"/>
    <s v="JRS CAP PRÓPRIO"/>
    <x v="12"/>
    <n v="9.0165099999999998E-2"/>
  </r>
  <r>
    <x v="83"/>
    <x v="0"/>
    <d v="2004-11-10T00:00:00"/>
    <n v="0.1221592"/>
    <n v="1"/>
    <s v="JRS CAP PRÓPRIO"/>
    <x v="12"/>
    <n v="0.1221592"/>
  </r>
  <r>
    <x v="83"/>
    <x v="0"/>
    <d v="2004-11-29T00:00:00"/>
    <n v="0.2736208"/>
    <n v="1"/>
    <s v="DIVIDENDO"/>
    <x v="12"/>
    <n v="0.2736208"/>
  </r>
  <r>
    <x v="83"/>
    <x v="0"/>
    <d v="2004-12-10T00:00:00"/>
    <n v="4.94454E-2"/>
    <n v="1"/>
    <s v="JRS CAP PRÓPRIO"/>
    <x v="12"/>
    <n v="4.94454E-2"/>
  </r>
  <r>
    <x v="83"/>
    <x v="0"/>
    <d v="2005-03-28T00:00:00"/>
    <n v="8.8374599999999998E-2"/>
    <n v="1"/>
    <s v="DIVIDENDO"/>
    <x v="13"/>
    <n v="8.8374599999999998E-2"/>
  </r>
  <r>
    <x v="83"/>
    <x v="0"/>
    <d v="2005-12-29T00:00:00"/>
    <n v="0.24140990000000001"/>
    <n v="1"/>
    <s v="JRS CAP PRÓPRIO"/>
    <x v="13"/>
    <n v="0.24140990000000001"/>
  </r>
  <r>
    <x v="83"/>
    <x v="0"/>
    <d v="2006-03-07T00:00:00"/>
    <n v="0.40368749999999998"/>
    <n v="1"/>
    <s v="DIVIDENDO"/>
    <x v="14"/>
    <n v="0.40368749999999998"/>
  </r>
  <r>
    <x v="83"/>
    <x v="0"/>
    <d v="2006-05-22T00:00:00"/>
    <n v="5.7589300000000003E-2"/>
    <n v="1"/>
    <s v="JRS CAP PRÓPRIO"/>
    <x v="14"/>
    <n v="5.7589300000000003E-2"/>
  </r>
  <r>
    <x v="83"/>
    <x v="0"/>
    <d v="2006-07-24T00:00:00"/>
    <n v="5.2935700000000002E-2"/>
    <n v="1"/>
    <s v="JRS CAP PRÓPRIO"/>
    <x v="14"/>
    <n v="5.2935700000000002E-2"/>
  </r>
  <r>
    <x v="83"/>
    <x v="0"/>
    <d v="2006-09-28T00:00:00"/>
    <n v="0.20229569999999999"/>
    <n v="1"/>
    <s v="DIVIDENDO"/>
    <x v="14"/>
    <n v="0.20229569999999999"/>
  </r>
  <r>
    <x v="83"/>
    <x v="0"/>
    <d v="2006-11-17T00:00:00"/>
    <n v="4.8281999999999999E-2"/>
    <n v="1"/>
    <s v="JRS CAP PRÓPRIO"/>
    <x v="14"/>
    <n v="4.8281999999999999E-2"/>
  </r>
  <r>
    <x v="83"/>
    <x v="0"/>
    <d v="2006-12-27T00:00:00"/>
    <n v="4.4209999999999999E-2"/>
    <n v="1"/>
    <s v="JRS CAP PRÓPRIO"/>
    <x v="14"/>
    <n v="4.4209999999999999E-2"/>
  </r>
  <r>
    <x v="83"/>
    <x v="0"/>
    <d v="2007-03-27T00:00:00"/>
    <n v="0.38484190000000001"/>
    <n v="1"/>
    <s v="DIVIDENDO"/>
    <x v="0"/>
    <n v="0.38484190000000001"/>
  </r>
  <r>
    <x v="83"/>
    <x v="0"/>
    <d v="2007-05-28T00:00:00"/>
    <n v="4.4791699999999997E-2"/>
    <n v="1"/>
    <s v="JRS CAP PRÓPRIO"/>
    <x v="0"/>
    <n v="4.4791699999999997E-2"/>
  </r>
  <r>
    <x v="83"/>
    <x v="0"/>
    <d v="2007-07-30T00:00:00"/>
    <n v="4.4791699999999997E-2"/>
    <n v="1"/>
    <s v="JRS CAP PRÓPRIO"/>
    <x v="0"/>
    <n v="4.4791699999999997E-2"/>
  </r>
  <r>
    <x v="83"/>
    <x v="0"/>
    <d v="2007-10-01T00:00:00"/>
    <n v="0.38107980000000002"/>
    <n v="1"/>
    <s v="DIVIDENDO"/>
    <x v="0"/>
    <n v="0.38107980000000002"/>
  </r>
  <r>
    <x v="83"/>
    <x v="0"/>
    <d v="2007-10-31T00:00:00"/>
    <n v="4.3046599999999997E-2"/>
    <n v="1"/>
    <s v="JRS CAP PRÓPRIO"/>
    <x v="0"/>
    <n v="4.3046599999999997E-2"/>
  </r>
  <r>
    <x v="83"/>
    <x v="0"/>
    <d v="2007-12-18T00:00:00"/>
    <n v="4.3628300000000002E-2"/>
    <n v="1"/>
    <s v="JRS CAP PRÓPRIO"/>
    <x v="0"/>
    <n v="4.3628300000000002E-2"/>
  </r>
  <r>
    <x v="83"/>
    <x v="0"/>
    <d v="2008-04-23T00:00:00"/>
    <n v="0.42641839999999998"/>
    <n v="1"/>
    <s v="DIVIDENDO"/>
    <x v="1"/>
    <n v="0.42641839999999998"/>
  </r>
  <r>
    <x v="83"/>
    <x v="0"/>
    <d v="2008-04-28T00:00:00"/>
    <n v="4.6624100000000002E-2"/>
    <n v="1"/>
    <s v="JRS CAP PRÓPRIO"/>
    <x v="1"/>
    <n v="4.6624100000000002E-2"/>
  </r>
  <r>
    <x v="83"/>
    <x v="0"/>
    <d v="2008-07-31T00:00:00"/>
    <n v="4.6624100000000002E-2"/>
    <n v="1"/>
    <s v="JRS CAP PRÓPRIO"/>
    <x v="1"/>
    <n v="4.6624100000000002E-2"/>
  </r>
  <r>
    <x v="83"/>
    <x v="0"/>
    <d v="2008-10-31T00:00:00"/>
    <n v="0.42278139999999997"/>
    <n v="1"/>
    <s v="DIVIDENDO"/>
    <x v="1"/>
    <n v="0.42278139999999997"/>
  </r>
  <r>
    <x v="83"/>
    <x v="0"/>
    <d v="2008-10-31T00:00:00"/>
    <n v="4.6624100000000002E-2"/>
    <n v="1"/>
    <s v="JRS CAP PRÓPRIO"/>
    <x v="1"/>
    <n v="4.6624100000000002E-2"/>
  </r>
  <r>
    <x v="83"/>
    <x v="0"/>
    <d v="2008-12-30T00:00:00"/>
    <n v="4.6629900000000002E-2"/>
    <n v="1"/>
    <s v="JRS CAP PRÓPRIO"/>
    <x v="1"/>
    <n v="4.6629900000000002E-2"/>
  </r>
  <r>
    <x v="83"/>
    <x v="0"/>
    <d v="2009-03-26T00:00:00"/>
    <n v="0.40129150000000002"/>
    <n v="1"/>
    <s v="DIVIDENDO"/>
    <x v="2"/>
    <n v="0.40129150000000002"/>
  </r>
  <r>
    <x v="83"/>
    <x v="0"/>
    <d v="2009-06-29T00:00:00"/>
    <n v="8.3556900000000003E-2"/>
    <n v="1"/>
    <s v="JRS CAP PRÓPRIO"/>
    <x v="2"/>
    <n v="8.3556900000000003E-2"/>
  </r>
  <r>
    <x v="83"/>
    <x v="0"/>
    <d v="2009-09-30T00:00:00"/>
    <n v="0.2297757"/>
    <n v="1"/>
    <s v="DIVIDENDO"/>
    <x v="2"/>
    <n v="0.2297757"/>
  </r>
  <r>
    <x v="83"/>
    <x v="0"/>
    <d v="2009-09-30T00:00:00"/>
    <n v="6.4849100000000007E-2"/>
    <n v="1"/>
    <s v="JRS CAP PRÓPRIO"/>
    <x v="2"/>
    <n v="6.4849100000000007E-2"/>
  </r>
  <r>
    <x v="83"/>
    <x v="0"/>
    <d v="2009-12-18T00:00:00"/>
    <n v="4.8130699999999998E-2"/>
    <n v="1"/>
    <s v="JRS CAP PRÓPRIO"/>
    <x v="2"/>
    <n v="4.8130699999999998E-2"/>
  </r>
  <r>
    <x v="83"/>
    <x v="0"/>
    <d v="2010-03-26T00:00:00"/>
    <n v="0.52424519999999997"/>
    <n v="1"/>
    <s v="DIVIDENDO"/>
    <x v="3"/>
    <n v="0.52424519999999997"/>
  </r>
  <r>
    <x v="83"/>
    <x v="0"/>
    <d v="2010-03-31T00:00:00"/>
    <n v="5.1074184100000003E-2"/>
    <n v="1"/>
    <s v="JRS CAP PRÓPRIO"/>
    <x v="3"/>
    <n v="5.1074184100000003E-2"/>
  </r>
  <r>
    <x v="83"/>
    <x v="0"/>
    <d v="2010-06-30T00:00:00"/>
    <n v="5.1080001200000003E-2"/>
    <n v="1"/>
    <s v="JRS CAP PRÓPRIO"/>
    <x v="3"/>
    <n v="5.1080001200000003E-2"/>
  </r>
  <r>
    <x v="83"/>
    <x v="0"/>
    <d v="2010-09-30T00:00:00"/>
    <n v="0.42483482169999998"/>
    <n v="1"/>
    <s v="DIVIDENDO"/>
    <x v="3"/>
    <n v="0.42483482169999998"/>
  </r>
  <r>
    <x v="83"/>
    <x v="0"/>
    <d v="2010-09-30T00:00:00"/>
    <n v="5.1080001200000003E-2"/>
    <n v="1"/>
    <s v="JRS CAP PRÓPRIO"/>
    <x v="3"/>
    <n v="5.1080001200000003E-2"/>
  </r>
  <r>
    <x v="83"/>
    <x v="0"/>
    <d v="2010-12-30T00:00:00"/>
    <n v="5.1080001200000003E-2"/>
    <n v="1"/>
    <s v="JRS CAP PRÓPRIO"/>
    <x v="3"/>
    <n v="5.1080001200000003E-2"/>
  </r>
  <r>
    <x v="83"/>
    <x v="0"/>
    <d v="2011-03-31T00:00:00"/>
    <n v="6.2813102499999995E-2"/>
    <n v="1"/>
    <s v="JRS CAP PRÓPRIO"/>
    <x v="4"/>
    <n v="6.2813102499999995E-2"/>
  </r>
  <r>
    <x v="83"/>
    <x v="0"/>
    <d v="2011-04-25T00:00:00"/>
    <n v="0.50807706850000001"/>
    <n v="1"/>
    <s v="DIVIDENDO"/>
    <x v="4"/>
    <n v="0.50807706850000001"/>
  </r>
  <r>
    <x v="83"/>
    <x v="0"/>
    <d v="2011-06-30T00:00:00"/>
    <n v="6.2818919599999995E-2"/>
    <n v="1"/>
    <s v="JRS CAP PRÓPRIO"/>
    <x v="4"/>
    <n v="6.2818919599999995E-2"/>
  </r>
  <r>
    <x v="83"/>
    <x v="0"/>
    <d v="2011-08-29T00:00:00"/>
    <n v="0.3465370083"/>
    <n v="1"/>
    <s v="DIVIDENDO"/>
    <x v="4"/>
    <n v="0.3465370083"/>
  </r>
  <r>
    <x v="83"/>
    <x v="0"/>
    <d v="2011-09-30T00:00:00"/>
    <n v="6.2818919599999995E-2"/>
    <n v="1"/>
    <s v="JRS CAP PRÓPRIO"/>
    <x v="4"/>
    <n v="6.2818919599999995E-2"/>
  </r>
  <r>
    <x v="83"/>
    <x v="0"/>
    <d v="2011-12-29T00:00:00"/>
    <n v="3.0406009099999999E-2"/>
    <n v="1"/>
    <s v="JRS CAP PRÓPRIO"/>
    <x v="4"/>
    <n v="3.0406009099999999E-2"/>
  </r>
  <r>
    <x v="83"/>
    <x v="0"/>
    <d v="2012-04-17T00:00:00"/>
    <n v="0.59323899430000004"/>
    <n v="1"/>
    <s v="DIVIDENDO"/>
    <x v="5"/>
    <n v="0.59323899430000004"/>
  </r>
  <r>
    <x v="83"/>
    <x v="0"/>
    <d v="2012-04-17T00:00:00"/>
    <n v="0.17744437939999999"/>
    <n v="1"/>
    <s v="DIVIDENDO"/>
    <x v="5"/>
    <n v="0.17744437939999999"/>
  </r>
  <r>
    <x v="83"/>
    <x v="0"/>
    <d v="2012-12-28T00:00:00"/>
    <n v="0.21054782189999999"/>
    <n v="1"/>
    <s v="JRS CAP PRÓPRIO"/>
    <x v="5"/>
    <n v="0.21054782189999999"/>
  </r>
  <r>
    <x v="83"/>
    <x v="0"/>
    <d v="2013-04-25T00:00:00"/>
    <n v="8.3990547499999998E-2"/>
    <n v="1"/>
    <s v="DIVIDENDO"/>
    <x v="6"/>
    <n v="8.3990547499999998E-2"/>
  </r>
  <r>
    <x v="83"/>
    <x v="0"/>
    <d v="2013-12-30T00:00:00"/>
    <n v="0.22657016229999999"/>
    <n v="1"/>
    <s v="JRS CAP PRÓPRIO"/>
    <x v="6"/>
    <n v="0.22657016229999999"/>
  </r>
  <r>
    <x v="83"/>
    <x v="3"/>
    <d v="2000-04-07T00:00:00"/>
    <n v="0.11292203000000001"/>
    <n v="1"/>
    <s v="JRS CAP PRÓPRIO"/>
    <x v="9"/>
    <n v="0.11292203000000001"/>
  </r>
  <r>
    <x v="83"/>
    <x v="3"/>
    <d v="2000-04-07T00:00:00"/>
    <n v="5.9336779999999999E-2"/>
    <n v="1"/>
    <s v="DIVIDENDO"/>
    <x v="9"/>
    <n v="5.9336779999999999E-2"/>
  </r>
  <r>
    <x v="83"/>
    <x v="3"/>
    <d v="2000-12-29T00:00:00"/>
    <n v="0.11766807"/>
    <n v="1"/>
    <s v="JRS CAP PRÓPRIO"/>
    <x v="9"/>
    <n v="0.11766807"/>
  </r>
  <r>
    <x v="83"/>
    <x v="3"/>
    <d v="2001-04-02T00:00:00"/>
    <n v="0.28273639"/>
    <n v="1"/>
    <s v="DIVIDENDO"/>
    <x v="10"/>
    <n v="0.28273639"/>
  </r>
  <r>
    <x v="83"/>
    <x v="3"/>
    <d v="2001-12-31T00:00:00"/>
    <n v="0.22923560000000001"/>
    <n v="1"/>
    <s v="JRS CAP PRÓPRIO"/>
    <x v="10"/>
    <n v="0.22923560000000001"/>
  </r>
  <r>
    <x v="83"/>
    <x v="3"/>
    <d v="2003-04-28T00:00:00"/>
    <n v="4.6662099999999998E-2"/>
    <n v="1"/>
    <s v="DIVIDENDO"/>
    <x v="7"/>
    <n v="4.6662099999999998E-2"/>
  </r>
  <r>
    <x v="83"/>
    <x v="3"/>
    <d v="2003-12-29T00:00:00"/>
    <n v="9.6808500000000006E-2"/>
    <n v="1"/>
    <s v="JRS CAP PRÓPRIO"/>
    <x v="7"/>
    <n v="9.6808500000000006E-2"/>
  </r>
  <r>
    <x v="83"/>
    <x v="3"/>
    <d v="2004-03-29T00:00:00"/>
    <n v="0.24739800000000001"/>
    <n v="1"/>
    <s v="DIVIDENDO"/>
    <x v="12"/>
    <n v="0.24739800000000001"/>
  </r>
  <r>
    <x v="83"/>
    <x v="3"/>
    <d v="2004-03-29T00:00:00"/>
    <n v="0.52961239999999998"/>
    <n v="1"/>
    <s v="DIVIDENDO"/>
    <x v="12"/>
    <n v="0.52961239999999998"/>
  </r>
  <r>
    <x v="83"/>
    <x v="3"/>
    <d v="2004-07-13T00:00:00"/>
    <n v="9.9181599999999995E-2"/>
    <n v="1"/>
    <s v="JRS CAP PRÓPRIO"/>
    <x v="12"/>
    <n v="9.9181599999999995E-2"/>
  </r>
  <r>
    <x v="83"/>
    <x v="3"/>
    <d v="2004-11-10T00:00:00"/>
    <n v="0.1343751"/>
    <n v="1"/>
    <s v="JRS CAP PRÓPRIO"/>
    <x v="12"/>
    <n v="0.1343751"/>
  </r>
  <r>
    <x v="83"/>
    <x v="3"/>
    <d v="2004-11-29T00:00:00"/>
    <n v="0.3009829"/>
    <n v="1"/>
    <s v="DIVIDENDO"/>
    <x v="12"/>
    <n v="0.3009829"/>
  </r>
  <r>
    <x v="83"/>
    <x v="3"/>
    <d v="2004-12-10T00:00:00"/>
    <n v="5.4389899999999998E-2"/>
    <n v="1"/>
    <s v="JRS CAP PRÓPRIO"/>
    <x v="12"/>
    <n v="5.4389899999999998E-2"/>
  </r>
  <r>
    <x v="83"/>
    <x v="3"/>
    <d v="2005-03-28T00:00:00"/>
    <n v="9.7212099999999996E-2"/>
    <n v="1"/>
    <s v="DIVIDENDO"/>
    <x v="13"/>
    <n v="9.7212099999999996E-2"/>
  </r>
  <r>
    <x v="83"/>
    <x v="3"/>
    <d v="2005-12-29T00:00:00"/>
    <n v="0.26555089999999998"/>
    <n v="1"/>
    <s v="JRS CAP PRÓPRIO"/>
    <x v="13"/>
    <n v="0.26555089999999998"/>
  </r>
  <r>
    <x v="83"/>
    <x v="3"/>
    <d v="2006-03-07T00:00:00"/>
    <n v="0.44405630000000001"/>
    <n v="1"/>
    <s v="DIVIDENDO"/>
    <x v="14"/>
    <n v="0.44405630000000001"/>
  </r>
  <r>
    <x v="83"/>
    <x v="3"/>
    <d v="2006-05-22T00:00:00"/>
    <n v="6.3348299999999996E-2"/>
    <n v="1"/>
    <s v="JRS CAP PRÓPRIO"/>
    <x v="14"/>
    <n v="6.3348299999999996E-2"/>
  </r>
  <r>
    <x v="83"/>
    <x v="3"/>
    <d v="2006-07-24T00:00:00"/>
    <n v="5.8229200000000002E-2"/>
    <n v="1"/>
    <s v="JRS CAP PRÓPRIO"/>
    <x v="14"/>
    <n v="5.8229200000000002E-2"/>
  </r>
  <r>
    <x v="83"/>
    <x v="3"/>
    <d v="2006-09-28T00:00:00"/>
    <n v="0.22252520000000001"/>
    <n v="1"/>
    <s v="DIVIDENDO"/>
    <x v="14"/>
    <n v="0.22252520000000001"/>
  </r>
  <r>
    <x v="83"/>
    <x v="3"/>
    <d v="2006-11-17T00:00:00"/>
    <n v="5.3110200000000003E-2"/>
    <n v="1"/>
    <s v="JRS CAP PRÓPRIO"/>
    <x v="14"/>
    <n v="5.3110200000000003E-2"/>
  </r>
  <r>
    <x v="83"/>
    <x v="3"/>
    <d v="2006-12-27T00:00:00"/>
    <n v="4.8631000000000001E-2"/>
    <n v="1"/>
    <s v="JRS CAP PRÓPRIO"/>
    <x v="14"/>
    <n v="4.8631000000000001E-2"/>
  </r>
  <r>
    <x v="83"/>
    <x v="3"/>
    <d v="2007-03-27T00:00:00"/>
    <n v="0.42332609999999998"/>
    <n v="1"/>
    <s v="DIVIDENDO"/>
    <x v="0"/>
    <n v="0.42332609999999998"/>
  </r>
  <r>
    <x v="83"/>
    <x v="3"/>
    <d v="2007-05-28T00:00:00"/>
    <n v="4.9270899999999999E-2"/>
    <n v="1"/>
    <s v="JRS CAP PRÓPRIO"/>
    <x v="0"/>
    <n v="4.9270899999999999E-2"/>
  </r>
  <r>
    <x v="83"/>
    <x v="3"/>
    <d v="2007-07-30T00:00:00"/>
    <n v="4.9270899999999999E-2"/>
    <n v="1"/>
    <s v="JRS CAP PRÓPRIO"/>
    <x v="0"/>
    <n v="4.9270899999999999E-2"/>
  </r>
  <r>
    <x v="83"/>
    <x v="3"/>
    <d v="2007-10-01T00:00:00"/>
    <n v="0.4191877"/>
    <n v="1"/>
    <s v="DIVIDENDO"/>
    <x v="0"/>
    <n v="0.4191877"/>
  </r>
  <r>
    <x v="83"/>
    <x v="3"/>
    <d v="2007-10-31T00:00:00"/>
    <n v="4.7351200000000003E-2"/>
    <n v="1"/>
    <s v="JRS CAP PRÓPRIO"/>
    <x v="0"/>
    <n v="4.7351200000000003E-2"/>
  </r>
  <r>
    <x v="83"/>
    <x v="3"/>
    <d v="2007-12-18T00:00:00"/>
    <n v="4.7991100000000002E-2"/>
    <n v="1"/>
    <s v="JRS CAP PRÓPRIO"/>
    <x v="0"/>
    <n v="4.7991100000000002E-2"/>
  </r>
  <r>
    <x v="83"/>
    <x v="3"/>
    <d v="2008-04-23T00:00:00"/>
    <n v="0.46906029999999999"/>
    <n v="1"/>
    <s v="DIVIDENDO"/>
    <x v="1"/>
    <n v="0.46906029999999999"/>
  </r>
  <r>
    <x v="83"/>
    <x v="3"/>
    <d v="2008-04-28T00:00:00"/>
    <n v="5.1286499999999999E-2"/>
    <n v="1"/>
    <s v="JRS CAP PRÓPRIO"/>
    <x v="1"/>
    <n v="5.1286499999999999E-2"/>
  </r>
  <r>
    <x v="83"/>
    <x v="3"/>
    <d v="2008-07-31T00:00:00"/>
    <n v="5.1286499999999999E-2"/>
    <n v="1"/>
    <s v="JRS CAP PRÓPRIO"/>
    <x v="1"/>
    <n v="5.1286499999999999E-2"/>
  </r>
  <r>
    <x v="83"/>
    <x v="3"/>
    <d v="2008-10-31T00:00:00"/>
    <n v="0.46505950000000001"/>
    <n v="1"/>
    <s v="DIVIDENDO"/>
    <x v="1"/>
    <n v="0.46505950000000001"/>
  </r>
  <r>
    <x v="83"/>
    <x v="3"/>
    <d v="2008-10-31T00:00:00"/>
    <n v="5.1286499999999999E-2"/>
    <n v="1"/>
    <s v="JRS CAP PRÓPRIO"/>
    <x v="1"/>
    <n v="5.1286499999999999E-2"/>
  </r>
  <r>
    <x v="83"/>
    <x v="3"/>
    <d v="2008-12-30T00:00:00"/>
    <n v="5.1292900000000002E-2"/>
    <n v="1"/>
    <s v="JRS CAP PRÓPRIO"/>
    <x v="1"/>
    <n v="5.1292900000000002E-2"/>
  </r>
  <r>
    <x v="83"/>
    <x v="3"/>
    <d v="2009-03-26T00:00:00"/>
    <n v="0.4414206"/>
    <n v="1"/>
    <s v="DIVIDENDO"/>
    <x v="2"/>
    <n v="0.4414206"/>
  </r>
  <r>
    <x v="83"/>
    <x v="3"/>
    <d v="2009-06-29T00:00:00"/>
    <n v="9.1912599999999997E-2"/>
    <n v="1"/>
    <s v="JRS CAP PRÓPRIO"/>
    <x v="2"/>
    <n v="9.1912599999999997E-2"/>
  </r>
  <r>
    <x v="83"/>
    <x v="3"/>
    <d v="2009-09-30T00:00:00"/>
    <n v="0.25275320000000001"/>
    <n v="1"/>
    <s v="DIVIDENDO"/>
    <x v="2"/>
    <n v="0.25275320000000001"/>
  </r>
  <r>
    <x v="83"/>
    <x v="3"/>
    <d v="2009-09-30T00:00:00"/>
    <n v="7.1333999999999995E-2"/>
    <n v="1"/>
    <s v="JRS CAP PRÓPRIO"/>
    <x v="2"/>
    <n v="7.1333999999999995E-2"/>
  </r>
  <r>
    <x v="83"/>
    <x v="3"/>
    <d v="2009-12-18T00:00:00"/>
    <n v="5.2943799999999999E-2"/>
    <n v="1"/>
    <s v="JRS CAP PRÓPRIO"/>
    <x v="2"/>
    <n v="5.2943799999999999E-2"/>
  </r>
  <r>
    <x v="83"/>
    <x v="3"/>
    <d v="2010-03-26T00:00:00"/>
    <n v="0.57666969999999995"/>
    <n v="1"/>
    <s v="DIVIDENDO"/>
    <x v="3"/>
    <n v="0.57666969999999995"/>
  </r>
  <r>
    <x v="83"/>
    <x v="3"/>
    <d v="2010-03-31T00:00:00"/>
    <n v="5.6181602499999997E-2"/>
    <n v="1"/>
    <s v="JRS CAP PRÓPRIO"/>
    <x v="3"/>
    <n v="5.6181602499999997E-2"/>
  </r>
  <r>
    <x v="83"/>
    <x v="3"/>
    <d v="2010-06-30T00:00:00"/>
    <n v="5.6188001299999998E-2"/>
    <n v="1"/>
    <s v="JRS CAP PRÓPRIO"/>
    <x v="3"/>
    <n v="5.6188001299999998E-2"/>
  </r>
  <r>
    <x v="83"/>
    <x v="3"/>
    <d v="2010-09-30T00:00:00"/>
    <n v="0.46731830390000001"/>
    <n v="1"/>
    <s v="DIVIDENDO"/>
    <x v="3"/>
    <n v="0.46731830390000001"/>
  </r>
  <r>
    <x v="83"/>
    <x v="3"/>
    <d v="2010-09-30T00:00:00"/>
    <n v="5.6188001299999998E-2"/>
    <n v="1"/>
    <s v="JRS CAP PRÓPRIO"/>
    <x v="3"/>
    <n v="5.6188001299999998E-2"/>
  </r>
  <r>
    <x v="83"/>
    <x v="3"/>
    <d v="2010-12-30T00:00:00"/>
    <n v="5.6188001299999998E-2"/>
    <n v="1"/>
    <s v="JRS CAP PRÓPRIO"/>
    <x v="3"/>
    <n v="5.6188001299999998E-2"/>
  </r>
  <r>
    <x v="83"/>
    <x v="3"/>
    <d v="2011-03-31T00:00:00"/>
    <n v="6.9094412699999996E-2"/>
    <n v="1"/>
    <s v="JRS CAP PRÓPRIO"/>
    <x v="4"/>
    <n v="6.9094412699999996E-2"/>
  </r>
  <r>
    <x v="83"/>
    <x v="3"/>
    <d v="2011-04-25T00:00:00"/>
    <n v="0.55888477540000003"/>
    <n v="1"/>
    <s v="DIVIDENDO"/>
    <x v="4"/>
    <n v="0.55888477540000003"/>
  </r>
  <r>
    <x v="83"/>
    <x v="3"/>
    <d v="2011-06-30T00:00:00"/>
    <n v="6.9100811499999998E-2"/>
    <n v="1"/>
    <s v="JRS CAP PRÓPRIO"/>
    <x v="4"/>
    <n v="6.9100811499999998E-2"/>
  </r>
  <r>
    <x v="83"/>
    <x v="3"/>
    <d v="2011-08-29T00:00:00"/>
    <n v="0.38119070910000002"/>
    <n v="1"/>
    <s v="DIVIDENDO"/>
    <x v="4"/>
    <n v="0.38119070910000002"/>
  </r>
  <r>
    <x v="83"/>
    <x v="3"/>
    <d v="2011-09-30T00:00:00"/>
    <n v="6.9100811499999998E-2"/>
    <n v="1"/>
    <s v="JRS CAP PRÓPRIO"/>
    <x v="4"/>
    <n v="6.9100811499999998E-2"/>
  </r>
  <r>
    <x v="83"/>
    <x v="3"/>
    <d v="2011-12-29T00:00:00"/>
    <n v="3.3446610000000002E-2"/>
    <n v="1"/>
    <s v="JRS CAP PRÓPRIO"/>
    <x v="4"/>
    <n v="3.3446610000000002E-2"/>
  </r>
  <r>
    <x v="83"/>
    <x v="3"/>
    <d v="2012-04-17T00:00:00"/>
    <n v="0.65256289369999998"/>
    <n v="1"/>
    <s v="DIVIDENDO"/>
    <x v="5"/>
    <n v="0.65256289369999998"/>
  </r>
  <r>
    <x v="83"/>
    <x v="3"/>
    <d v="2012-04-17T00:00:00"/>
    <n v="0.19518881730000001"/>
    <n v="1"/>
    <s v="DIVIDENDO"/>
    <x v="5"/>
    <n v="0.19518881730000001"/>
  </r>
  <r>
    <x v="83"/>
    <x v="3"/>
    <d v="2012-12-28T00:00:00"/>
    <n v="0.2316026041"/>
    <n v="1"/>
    <s v="JRS CAP PRÓPRIO"/>
    <x v="5"/>
    <n v="0.2316026041"/>
  </r>
  <r>
    <x v="83"/>
    <x v="3"/>
    <d v="2013-04-25T00:00:00"/>
    <n v="9.2389602299999998E-2"/>
    <n v="1"/>
    <s v="DIVIDENDO"/>
    <x v="6"/>
    <n v="9.2389602299999998E-2"/>
  </r>
  <r>
    <x v="83"/>
    <x v="3"/>
    <d v="2013-12-30T00:00:00"/>
    <n v="0.24922717859999999"/>
    <n v="1"/>
    <s v="JRS CAP PRÓPRIO"/>
    <x v="6"/>
    <n v="0.24922717859999999"/>
  </r>
  <r>
    <x v="83"/>
    <x v="4"/>
    <d v="2000-04-07T00:00:00"/>
    <n v="0.11292203000000001"/>
    <n v="1"/>
    <s v="JRS CAP PRÓPRIO"/>
    <x v="9"/>
    <n v="0.11292203000000001"/>
  </r>
  <r>
    <x v="83"/>
    <x v="4"/>
    <d v="2000-04-07T00:00:00"/>
    <n v="5.9336779999999999E-2"/>
    <n v="1"/>
    <s v="DIVIDENDO"/>
    <x v="9"/>
    <n v="5.9336779999999999E-2"/>
  </r>
  <r>
    <x v="83"/>
    <x v="4"/>
    <d v="2000-12-29T00:00:00"/>
    <n v="0.11766807"/>
    <n v="1"/>
    <s v="JRS CAP PRÓPRIO"/>
    <x v="9"/>
    <n v="0.11766807"/>
  </r>
  <r>
    <x v="83"/>
    <x v="4"/>
    <d v="2001-04-02T00:00:00"/>
    <n v="0.28273639"/>
    <n v="1"/>
    <s v="DIVIDENDO"/>
    <x v="10"/>
    <n v="0.28273639"/>
  </r>
  <r>
    <x v="83"/>
    <x v="4"/>
    <d v="2001-12-31T00:00:00"/>
    <n v="0.22923560000000001"/>
    <n v="1"/>
    <s v="JRS CAP PRÓPRIO"/>
    <x v="10"/>
    <n v="0.22923560000000001"/>
  </r>
  <r>
    <x v="83"/>
    <x v="4"/>
    <d v="2003-04-28T00:00:00"/>
    <n v="4.6662099999999998E-2"/>
    <n v="1"/>
    <s v="DIVIDENDO"/>
    <x v="7"/>
    <n v="4.6662099999999998E-2"/>
  </r>
  <r>
    <x v="83"/>
    <x v="4"/>
    <d v="2003-12-29T00:00:00"/>
    <n v="9.6808500000000006E-2"/>
    <n v="1"/>
    <s v="JRS CAP PRÓPRIO"/>
    <x v="7"/>
    <n v="9.6808500000000006E-2"/>
  </r>
  <r>
    <x v="83"/>
    <x v="4"/>
    <d v="2004-03-29T00:00:00"/>
    <n v="0.24739800000000001"/>
    <n v="1"/>
    <s v="DIVIDENDO"/>
    <x v="12"/>
    <n v="0.24739800000000001"/>
  </r>
  <r>
    <x v="83"/>
    <x v="4"/>
    <d v="2004-03-29T00:00:00"/>
    <n v="0.52961239999999998"/>
    <n v="1"/>
    <s v="DIVIDENDO"/>
    <x v="12"/>
    <n v="0.52961239999999998"/>
  </r>
  <r>
    <x v="83"/>
    <x v="4"/>
    <d v="2004-07-13T00:00:00"/>
    <n v="9.9181599999999995E-2"/>
    <n v="1"/>
    <s v="JRS CAP PRÓPRIO"/>
    <x v="12"/>
    <n v="9.9181599999999995E-2"/>
  </r>
  <r>
    <x v="83"/>
    <x v="4"/>
    <d v="2004-11-10T00:00:00"/>
    <n v="0.1343751"/>
    <n v="1"/>
    <s v="JRS CAP PRÓPRIO"/>
    <x v="12"/>
    <n v="0.1343751"/>
  </r>
  <r>
    <x v="83"/>
    <x v="4"/>
    <d v="2004-11-29T00:00:00"/>
    <n v="0.3009829"/>
    <n v="1"/>
    <s v="DIVIDENDO"/>
    <x v="12"/>
    <n v="0.3009829"/>
  </r>
  <r>
    <x v="83"/>
    <x v="4"/>
    <d v="2004-12-10T00:00:00"/>
    <n v="5.4389899999999998E-2"/>
    <n v="1"/>
    <s v="JRS CAP PRÓPRIO"/>
    <x v="12"/>
    <n v="5.4389899999999998E-2"/>
  </r>
  <r>
    <x v="83"/>
    <x v="4"/>
    <d v="2005-03-28T00:00:00"/>
    <n v="9.7212099999999996E-2"/>
    <n v="1"/>
    <s v="DIVIDENDO"/>
    <x v="13"/>
    <n v="9.7212099999999996E-2"/>
  </r>
  <r>
    <x v="83"/>
    <x v="4"/>
    <d v="2005-12-29T00:00:00"/>
    <n v="0.26555089999999998"/>
    <n v="1"/>
    <s v="JRS CAP PRÓPRIO"/>
    <x v="13"/>
    <n v="0.26555089999999998"/>
  </r>
  <r>
    <x v="83"/>
    <x v="4"/>
    <d v="2006-03-07T00:00:00"/>
    <n v="0.44405630000000001"/>
    <n v="1"/>
    <s v="DIVIDENDO"/>
    <x v="14"/>
    <n v="0.44405630000000001"/>
  </r>
  <r>
    <x v="83"/>
    <x v="4"/>
    <d v="2006-05-22T00:00:00"/>
    <n v="6.3348299999999996E-2"/>
    <n v="1"/>
    <s v="JRS CAP PRÓPRIO"/>
    <x v="14"/>
    <n v="6.3348299999999996E-2"/>
  </r>
  <r>
    <x v="83"/>
    <x v="4"/>
    <d v="2006-07-24T00:00:00"/>
    <n v="5.8229200000000002E-2"/>
    <n v="1"/>
    <s v="JRS CAP PRÓPRIO"/>
    <x v="14"/>
    <n v="5.8229200000000002E-2"/>
  </r>
  <r>
    <x v="83"/>
    <x v="4"/>
    <d v="2006-09-28T00:00:00"/>
    <n v="0.22252520000000001"/>
    <n v="1"/>
    <s v="DIVIDENDO"/>
    <x v="14"/>
    <n v="0.22252520000000001"/>
  </r>
  <r>
    <x v="83"/>
    <x v="4"/>
    <d v="2006-11-17T00:00:00"/>
    <n v="5.3110200000000003E-2"/>
    <n v="1"/>
    <s v="JRS CAP PRÓPRIO"/>
    <x v="14"/>
    <n v="5.3110200000000003E-2"/>
  </r>
  <r>
    <x v="83"/>
    <x v="4"/>
    <d v="2006-12-27T00:00:00"/>
    <n v="4.8631000000000001E-2"/>
    <n v="1"/>
    <s v="JRS CAP PRÓPRIO"/>
    <x v="14"/>
    <n v="4.8631000000000001E-2"/>
  </r>
  <r>
    <x v="83"/>
    <x v="4"/>
    <d v="2007-03-27T00:00:00"/>
    <n v="0.42332609999999998"/>
    <n v="1"/>
    <s v="DIVIDENDO"/>
    <x v="0"/>
    <n v="0.42332609999999998"/>
  </r>
  <r>
    <x v="83"/>
    <x v="4"/>
    <d v="2007-05-28T00:00:00"/>
    <n v="4.9270899999999999E-2"/>
    <n v="1"/>
    <s v="JRS CAP PRÓPRIO"/>
    <x v="0"/>
    <n v="4.9270899999999999E-2"/>
  </r>
  <r>
    <x v="83"/>
    <x v="4"/>
    <d v="2007-07-30T00:00:00"/>
    <n v="4.9270899999999999E-2"/>
    <n v="1"/>
    <s v="JRS CAP PRÓPRIO"/>
    <x v="0"/>
    <n v="4.9270899999999999E-2"/>
  </r>
  <r>
    <x v="83"/>
    <x v="4"/>
    <d v="2007-10-01T00:00:00"/>
    <n v="0.4191877"/>
    <n v="1"/>
    <s v="DIVIDENDO"/>
    <x v="0"/>
    <n v="0.4191877"/>
  </r>
  <r>
    <x v="83"/>
    <x v="4"/>
    <d v="2007-10-31T00:00:00"/>
    <n v="4.7351200000000003E-2"/>
    <n v="1"/>
    <s v="JRS CAP PRÓPRIO"/>
    <x v="0"/>
    <n v="4.7351200000000003E-2"/>
  </r>
  <r>
    <x v="83"/>
    <x v="4"/>
    <d v="2007-12-18T00:00:00"/>
    <n v="4.7991100000000002E-2"/>
    <n v="1"/>
    <s v="JRS CAP PRÓPRIO"/>
    <x v="0"/>
    <n v="4.7991100000000002E-2"/>
  </r>
  <r>
    <x v="83"/>
    <x v="4"/>
    <d v="2008-04-23T00:00:00"/>
    <n v="0.46906029999999999"/>
    <n v="1"/>
    <s v="DIVIDENDO"/>
    <x v="1"/>
    <n v="0.46906029999999999"/>
  </r>
  <r>
    <x v="83"/>
    <x v="4"/>
    <d v="2008-04-28T00:00:00"/>
    <n v="5.1286499999999999E-2"/>
    <n v="1"/>
    <s v="JRS CAP PRÓPRIO"/>
    <x v="1"/>
    <n v="5.1286499999999999E-2"/>
  </r>
  <r>
    <x v="83"/>
    <x v="4"/>
    <d v="2008-07-31T00:00:00"/>
    <n v="5.1286499999999999E-2"/>
    <n v="1"/>
    <s v="JRS CAP PRÓPRIO"/>
    <x v="1"/>
    <n v="5.1286499999999999E-2"/>
  </r>
  <r>
    <x v="83"/>
    <x v="4"/>
    <d v="2008-10-31T00:00:00"/>
    <n v="0.46505950000000001"/>
    <n v="1"/>
    <s v="DIVIDENDO"/>
    <x v="1"/>
    <n v="0.46505950000000001"/>
  </r>
  <r>
    <x v="83"/>
    <x v="4"/>
    <d v="2008-10-31T00:00:00"/>
    <n v="5.1286499999999999E-2"/>
    <n v="1"/>
    <s v="JRS CAP PRÓPRIO"/>
    <x v="1"/>
    <n v="5.1286499999999999E-2"/>
  </r>
  <r>
    <x v="83"/>
    <x v="4"/>
    <d v="2008-12-30T00:00:00"/>
    <n v="5.1292900000000002E-2"/>
    <n v="1"/>
    <s v="JRS CAP PRÓPRIO"/>
    <x v="1"/>
    <n v="5.1292900000000002E-2"/>
  </r>
  <r>
    <x v="83"/>
    <x v="4"/>
    <d v="2009-03-26T00:00:00"/>
    <n v="0.4414206"/>
    <n v="1"/>
    <s v="DIVIDENDO"/>
    <x v="2"/>
    <n v="0.4414206"/>
  </r>
  <r>
    <x v="83"/>
    <x v="4"/>
    <d v="2009-06-29T00:00:00"/>
    <n v="9.1912599999999997E-2"/>
    <n v="1"/>
    <s v="JRS CAP PRÓPRIO"/>
    <x v="2"/>
    <n v="9.1912599999999997E-2"/>
  </r>
  <r>
    <x v="83"/>
    <x v="4"/>
    <d v="2009-09-30T00:00:00"/>
    <n v="0.25275320000000001"/>
    <n v="1"/>
    <s v="DIVIDENDO"/>
    <x v="2"/>
    <n v="0.25275320000000001"/>
  </r>
  <r>
    <x v="83"/>
    <x v="4"/>
    <d v="2009-09-30T00:00:00"/>
    <n v="7.1333999999999995E-2"/>
    <n v="1"/>
    <s v="JRS CAP PRÓPRIO"/>
    <x v="2"/>
    <n v="7.1333999999999995E-2"/>
  </r>
  <r>
    <x v="83"/>
    <x v="4"/>
    <d v="2009-12-18T00:00:00"/>
    <n v="5.2943799999999999E-2"/>
    <n v="1"/>
    <s v="JRS CAP PRÓPRIO"/>
    <x v="2"/>
    <n v="5.2943799999999999E-2"/>
  </r>
  <r>
    <x v="83"/>
    <x v="4"/>
    <d v="2010-03-26T00:00:00"/>
    <n v="0.57666969999999995"/>
    <n v="1"/>
    <s v="DIVIDENDO"/>
    <x v="3"/>
    <n v="0.57666969999999995"/>
  </r>
  <r>
    <x v="83"/>
    <x v="4"/>
    <d v="2010-03-31T00:00:00"/>
    <n v="5.6181602499999997E-2"/>
    <n v="1"/>
    <s v="JRS CAP PRÓPRIO"/>
    <x v="3"/>
    <n v="5.6181602499999997E-2"/>
  </r>
  <r>
    <x v="83"/>
    <x v="4"/>
    <d v="2010-06-30T00:00:00"/>
    <n v="5.6188001299999998E-2"/>
    <n v="1"/>
    <s v="JRS CAP PRÓPRIO"/>
    <x v="3"/>
    <n v="5.6188001299999998E-2"/>
  </r>
  <r>
    <x v="83"/>
    <x v="4"/>
    <d v="2010-09-30T00:00:00"/>
    <n v="0.46731830390000001"/>
    <n v="1"/>
    <s v="DIVIDENDO"/>
    <x v="3"/>
    <n v="0.46731830390000001"/>
  </r>
  <r>
    <x v="83"/>
    <x v="4"/>
    <d v="2010-09-30T00:00:00"/>
    <n v="5.6188001299999998E-2"/>
    <n v="1"/>
    <s v="JRS CAP PRÓPRIO"/>
    <x v="3"/>
    <n v="5.6188001299999998E-2"/>
  </r>
  <r>
    <x v="83"/>
    <x v="4"/>
    <d v="2010-12-30T00:00:00"/>
    <n v="5.6188001299999998E-2"/>
    <n v="1"/>
    <s v="JRS CAP PRÓPRIO"/>
    <x v="3"/>
    <n v="5.6188001299999998E-2"/>
  </r>
  <r>
    <x v="83"/>
    <x v="4"/>
    <d v="2011-03-31T00:00:00"/>
    <n v="6.9094412699999996E-2"/>
    <n v="1"/>
    <s v="JRS CAP PRÓPRIO"/>
    <x v="4"/>
    <n v="6.9094412699999996E-2"/>
  </r>
  <r>
    <x v="83"/>
    <x v="4"/>
    <d v="2011-04-25T00:00:00"/>
    <n v="0.55888477540000003"/>
    <n v="1"/>
    <s v="DIVIDENDO"/>
    <x v="4"/>
    <n v="0.55888477540000003"/>
  </r>
  <r>
    <x v="83"/>
    <x v="4"/>
    <d v="2011-06-30T00:00:00"/>
    <n v="6.9100811499999998E-2"/>
    <n v="1"/>
    <s v="JRS CAP PRÓPRIO"/>
    <x v="4"/>
    <n v="6.9100811499999998E-2"/>
  </r>
  <r>
    <x v="83"/>
    <x v="4"/>
    <d v="2011-08-29T00:00:00"/>
    <n v="0.38119070910000002"/>
    <n v="1"/>
    <s v="DIVIDENDO"/>
    <x v="4"/>
    <n v="0.38119070910000002"/>
  </r>
  <r>
    <x v="83"/>
    <x v="4"/>
    <d v="2011-09-30T00:00:00"/>
    <n v="6.9100811499999998E-2"/>
    <n v="1"/>
    <s v="JRS CAP PRÓPRIO"/>
    <x v="4"/>
    <n v="6.9100811499999998E-2"/>
  </r>
  <r>
    <x v="83"/>
    <x v="4"/>
    <d v="2011-12-29T00:00:00"/>
    <n v="3.3446610000000002E-2"/>
    <n v="1"/>
    <s v="JRS CAP PRÓPRIO"/>
    <x v="4"/>
    <n v="3.3446610000000002E-2"/>
  </r>
  <r>
    <x v="83"/>
    <x v="4"/>
    <d v="2012-04-17T00:00:00"/>
    <n v="0.65256289369999998"/>
    <n v="1"/>
    <s v="DIVIDENDO"/>
    <x v="5"/>
    <n v="0.65256289369999998"/>
  </r>
  <r>
    <x v="83"/>
    <x v="4"/>
    <d v="2012-04-17T00:00:00"/>
    <n v="0.19518881730000001"/>
    <n v="1"/>
    <s v="DIVIDENDO"/>
    <x v="5"/>
    <n v="0.19518881730000001"/>
  </r>
  <r>
    <x v="83"/>
    <x v="4"/>
    <d v="2012-12-28T00:00:00"/>
    <n v="0.2316026041"/>
    <n v="1"/>
    <s v="JRS CAP PRÓPRIO"/>
    <x v="5"/>
    <n v="0.2316026041"/>
  </r>
  <r>
    <x v="83"/>
    <x v="4"/>
    <d v="2013-04-25T00:00:00"/>
    <n v="9.2389602299999998E-2"/>
    <n v="1"/>
    <s v="DIVIDENDO"/>
    <x v="6"/>
    <n v="9.2389602299999998E-2"/>
  </r>
  <r>
    <x v="83"/>
    <x v="4"/>
    <d v="2013-12-30T00:00:00"/>
    <n v="0.24922717859999999"/>
    <n v="1"/>
    <s v="JRS CAP PRÓPRIO"/>
    <x v="6"/>
    <n v="0.24922717859999999"/>
  </r>
  <r>
    <x v="83"/>
    <x v="5"/>
    <d v="2001-04-02T00:00:00"/>
    <n v="0.28273639"/>
    <n v="1"/>
    <s v="DIVIDENDO"/>
    <x v="10"/>
    <n v="0.28273639"/>
  </r>
  <r>
    <x v="83"/>
    <x v="5"/>
    <d v="2001-12-31T00:00:00"/>
    <n v="0.22923560000000001"/>
    <n v="1"/>
    <s v="JRS CAP PRÓPRIO"/>
    <x v="10"/>
    <n v="0.22923560000000001"/>
  </r>
  <r>
    <x v="84"/>
    <x v="0"/>
    <d v="1996-04-30T00:00:00"/>
    <n v="9.6421829999999993"/>
    <n v="1000"/>
    <s v="DIVIDENDO"/>
    <x v="15"/>
    <n v="9.6421829999999986E-3"/>
  </r>
  <r>
    <x v="84"/>
    <x v="0"/>
    <d v="1997-04-28T00:00:00"/>
    <n v="10.956683999999999"/>
    <n v="1000"/>
    <s v="DIVIDENDO"/>
    <x v="16"/>
    <n v="1.0956684E-2"/>
  </r>
  <r>
    <x v="84"/>
    <x v="0"/>
    <d v="1998-04-30T00:00:00"/>
    <n v="4.5"/>
    <n v="1000"/>
    <s v="DIVIDENDO"/>
    <x v="17"/>
    <n v="4.4999999999999997E-3"/>
  </r>
  <r>
    <x v="84"/>
    <x v="0"/>
    <d v="1999-04-30T00:00:00"/>
    <n v="3.5926999999999998"/>
    <n v="1000"/>
    <s v="DIVIDENDO"/>
    <x v="8"/>
    <n v="3.5926999999999999E-3"/>
  </r>
  <r>
    <x v="84"/>
    <x v="0"/>
    <d v="2000-04-29T00:00:00"/>
    <n v="3.6440999999999999"/>
    <n v="1000"/>
    <s v="DIVIDENDO"/>
    <x v="9"/>
    <n v="3.6440999999999999E-3"/>
  </r>
  <r>
    <x v="84"/>
    <x v="0"/>
    <d v="2000-12-19T00:00:00"/>
    <n v="2.78"/>
    <n v="1000"/>
    <s v="JRS CAP PRÓPRIO"/>
    <x v="9"/>
    <n v="2.7799999999999999E-3"/>
  </r>
  <r>
    <x v="84"/>
    <x v="0"/>
    <d v="2001-04-30T00:00:00"/>
    <n v="1.4908999999999999"/>
    <n v="1000"/>
    <s v="DIVIDENDO"/>
    <x v="10"/>
    <n v="1.4908999999999999E-3"/>
  </r>
  <r>
    <x v="84"/>
    <x v="0"/>
    <d v="2001-12-28T00:00:00"/>
    <n v="3.98"/>
    <n v="1000"/>
    <s v="JRS CAP PRÓPRIO"/>
    <x v="10"/>
    <n v="3.98E-3"/>
  </r>
  <r>
    <x v="84"/>
    <x v="0"/>
    <d v="2002-04-26T00:00:00"/>
    <n v="1.7887"/>
    <n v="1000"/>
    <s v="DIVIDENDO"/>
    <x v="11"/>
    <n v="1.7887000000000001E-3"/>
  </r>
  <r>
    <x v="84"/>
    <x v="0"/>
    <d v="2002-10-29T00:00:00"/>
    <n v="6.87"/>
    <n v="1000"/>
    <s v="JRS CAP PRÓPRIO"/>
    <x v="11"/>
    <n v="6.8700000000000002E-3"/>
  </r>
  <r>
    <x v="84"/>
    <x v="0"/>
    <d v="2003-04-30T00:00:00"/>
    <n v="2.1970999999999998"/>
    <n v="1000"/>
    <s v="DIVIDENDO"/>
    <x v="7"/>
    <n v="2.1971E-3"/>
  </r>
  <r>
    <x v="84"/>
    <x v="0"/>
    <d v="2004-04-30T00:00:00"/>
    <n v="8.7232000000000003"/>
    <n v="1000"/>
    <s v="DIVIDENDO"/>
    <x v="12"/>
    <n v="8.7232000000000004E-3"/>
  </r>
  <r>
    <x v="84"/>
    <x v="0"/>
    <d v="2005-04-29T00:00:00"/>
    <n v="9.1630000000000003"/>
    <n v="1000"/>
    <s v="DIVIDENDO"/>
    <x v="13"/>
    <n v="9.163000000000001E-3"/>
  </r>
  <r>
    <x v="84"/>
    <x v="0"/>
    <d v="2006-04-28T00:00:00"/>
    <n v="5.5320999999999998"/>
    <n v="1000"/>
    <s v="DIVIDENDO"/>
    <x v="14"/>
    <n v="5.5320999999999999E-3"/>
  </r>
  <r>
    <x v="84"/>
    <x v="0"/>
    <d v="2007-04-30T00:00:00"/>
    <n v="2.5884999999999998"/>
    <n v="1000"/>
    <s v="DIVIDENDO"/>
    <x v="0"/>
    <n v="2.5884999999999997E-3"/>
  </r>
  <r>
    <x v="84"/>
    <x v="0"/>
    <d v="2009-04-30T00:00:00"/>
    <n v="3.6979999999999999E-2"/>
    <n v="1"/>
    <s v="DIVIDENDO"/>
    <x v="2"/>
    <n v="3.6979999999999999E-2"/>
  </r>
  <r>
    <x v="84"/>
    <x v="0"/>
    <d v="2010-04-30T00:00:00"/>
    <n v="8.6E-3"/>
    <n v="1"/>
    <s v="DIVIDENDO"/>
    <x v="3"/>
    <n v="8.6E-3"/>
  </r>
  <r>
    <x v="84"/>
    <x v="0"/>
    <d v="2011-04-29T00:00:00"/>
    <n v="5.8960000000000002E-3"/>
    <n v="1"/>
    <s v="DIVIDENDO"/>
    <x v="4"/>
    <n v="5.8960000000000002E-3"/>
  </r>
  <r>
    <x v="84"/>
    <x v="1"/>
    <d v="1996-04-30T00:00:00"/>
    <n v="9.6421829999999993"/>
    <n v="1000"/>
    <s v="DIVIDENDO"/>
    <x v="15"/>
    <n v="9.6421829999999986E-3"/>
  </r>
  <r>
    <x v="84"/>
    <x v="1"/>
    <d v="1997-04-28T00:00:00"/>
    <n v="10.956683999999999"/>
    <n v="1000"/>
    <s v="DIVIDENDO"/>
    <x v="16"/>
    <n v="1.0956684E-2"/>
  </r>
  <r>
    <x v="84"/>
    <x v="1"/>
    <d v="1998-04-30T00:00:00"/>
    <n v="4.5"/>
    <n v="1000"/>
    <s v="DIVIDENDO"/>
    <x v="17"/>
    <n v="4.4999999999999997E-3"/>
  </r>
  <r>
    <x v="84"/>
    <x v="1"/>
    <d v="1999-04-30T00:00:00"/>
    <n v="3.5926999999999998"/>
    <n v="1000"/>
    <s v="DIVIDENDO"/>
    <x v="8"/>
    <n v="3.5926999999999999E-3"/>
  </r>
  <r>
    <x v="84"/>
    <x v="1"/>
    <d v="2000-04-29T00:00:00"/>
    <n v="3.6440999999999999"/>
    <n v="1000"/>
    <s v="DIVIDENDO"/>
    <x v="9"/>
    <n v="3.6440999999999999E-3"/>
  </r>
  <r>
    <x v="84"/>
    <x v="1"/>
    <d v="2000-12-19T00:00:00"/>
    <n v="2.78"/>
    <n v="1000"/>
    <s v="JRS CAP PRÓPRIO"/>
    <x v="9"/>
    <n v="2.7799999999999999E-3"/>
  </r>
  <r>
    <x v="84"/>
    <x v="1"/>
    <d v="2001-04-30T00:00:00"/>
    <n v="1.4908999999999999"/>
    <n v="1000"/>
    <s v="DIVIDENDO"/>
    <x v="10"/>
    <n v="1.4908999999999999E-3"/>
  </r>
  <r>
    <x v="84"/>
    <x v="1"/>
    <d v="2001-12-28T00:00:00"/>
    <n v="3.98"/>
    <n v="1000"/>
    <s v="JRS CAP PRÓPRIO"/>
    <x v="10"/>
    <n v="3.98E-3"/>
  </r>
  <r>
    <x v="84"/>
    <x v="1"/>
    <d v="2002-04-26T00:00:00"/>
    <n v="1.7887"/>
    <n v="1000"/>
    <s v="DIVIDENDO"/>
    <x v="11"/>
    <n v="1.7887000000000001E-3"/>
  </r>
  <r>
    <x v="84"/>
    <x v="1"/>
    <d v="2002-10-29T00:00:00"/>
    <n v="6.87"/>
    <n v="1000"/>
    <s v="JRS CAP PRÓPRIO"/>
    <x v="11"/>
    <n v="6.8700000000000002E-3"/>
  </r>
  <r>
    <x v="84"/>
    <x v="1"/>
    <d v="2003-04-30T00:00:00"/>
    <n v="2.1970999999999998"/>
    <n v="1000"/>
    <s v="DIVIDENDO"/>
    <x v="7"/>
    <n v="2.1971E-3"/>
  </r>
  <r>
    <x v="84"/>
    <x v="1"/>
    <d v="2004-04-30T00:00:00"/>
    <n v="8.7232000000000003"/>
    <n v="1000"/>
    <s v="DIVIDENDO"/>
    <x v="12"/>
    <n v="8.7232000000000004E-3"/>
  </r>
  <r>
    <x v="84"/>
    <x v="1"/>
    <d v="2005-04-29T00:00:00"/>
    <n v="9.1630000000000003"/>
    <n v="1000"/>
    <s v="DIVIDENDO"/>
    <x v="13"/>
    <n v="9.163000000000001E-3"/>
  </r>
  <r>
    <x v="84"/>
    <x v="1"/>
    <d v="2006-04-28T00:00:00"/>
    <n v="5.5320999999999998"/>
    <n v="1000"/>
    <s v="DIVIDENDO"/>
    <x v="14"/>
    <n v="5.5320999999999999E-3"/>
  </r>
  <r>
    <x v="84"/>
    <x v="1"/>
    <d v="2007-04-30T00:00:00"/>
    <n v="2.5884999999999998"/>
    <n v="1000"/>
    <s v="DIVIDENDO"/>
    <x v="0"/>
    <n v="2.5884999999999997E-3"/>
  </r>
  <r>
    <x v="84"/>
    <x v="1"/>
    <d v="2009-04-30T00:00:00"/>
    <n v="3.6979999999999999E-2"/>
    <n v="1"/>
    <s v="DIVIDENDO"/>
    <x v="2"/>
    <n v="3.6979999999999999E-2"/>
  </r>
  <r>
    <x v="84"/>
    <x v="1"/>
    <d v="2010-04-30T00:00:00"/>
    <n v="8.6E-3"/>
    <n v="1"/>
    <s v="DIVIDENDO"/>
    <x v="3"/>
    <n v="8.6E-3"/>
  </r>
  <r>
    <x v="84"/>
    <x v="1"/>
    <d v="2011-04-29T00:00:00"/>
    <n v="5.8960000000000002E-3"/>
    <n v="1"/>
    <s v="DIVIDENDO"/>
    <x v="4"/>
    <n v="5.8960000000000002E-3"/>
  </r>
  <r>
    <x v="85"/>
    <x v="0"/>
    <d v="2005-04-29T00:00:00"/>
    <n v="0.31031394600000001"/>
    <n v="1"/>
    <s v="DIVIDENDO"/>
    <x v="13"/>
    <n v="0.31031394600000001"/>
  </r>
  <r>
    <x v="85"/>
    <x v="0"/>
    <d v="2005-06-30T00:00:00"/>
    <n v="0.168412266"/>
    <n v="1"/>
    <s v="JRS CAP PRÓPRIO"/>
    <x v="13"/>
    <n v="0.168412266"/>
  </r>
  <r>
    <x v="85"/>
    <x v="0"/>
    <d v="2005-08-09T00:00:00"/>
    <n v="0.70867713700000001"/>
    <n v="1"/>
    <s v="DIVIDENDO"/>
    <x v="13"/>
    <n v="0.70867713700000001"/>
  </r>
  <r>
    <x v="85"/>
    <x v="0"/>
    <d v="2005-12-21T00:00:00"/>
    <n v="0.22781379500000001"/>
    <n v="1"/>
    <s v="JRS CAP PRÓPRIO"/>
    <x v="13"/>
    <n v="0.22781379500000001"/>
  </r>
  <r>
    <x v="85"/>
    <x v="0"/>
    <d v="2006-04-04T00:00:00"/>
    <n v="0.81123297299999997"/>
    <n v="1"/>
    <s v="DIVIDENDO"/>
    <x v="14"/>
    <n v="0.81123297299999997"/>
  </r>
  <r>
    <x v="85"/>
    <x v="0"/>
    <d v="2006-08-09T00:00:00"/>
    <n v="1.2756068650000001"/>
    <n v="1"/>
    <s v="DIVIDENDO"/>
    <x v="14"/>
    <n v="1.2756068650000001"/>
  </r>
  <r>
    <x v="85"/>
    <x v="0"/>
    <d v="2007-02-12T00:00:00"/>
    <n v="1.504742161"/>
    <n v="1"/>
    <s v="DIVIDENDO"/>
    <x v="0"/>
    <n v="1.504742161"/>
  </r>
  <r>
    <x v="85"/>
    <x v="0"/>
    <d v="2007-08-01T00:00:00"/>
    <n v="1.7558375580000001"/>
    <n v="1"/>
    <s v="DIVIDENDO"/>
    <x v="0"/>
    <n v="1.7558375580000001"/>
  </r>
  <r>
    <x v="85"/>
    <x v="0"/>
    <d v="2008-02-27T00:00:00"/>
    <n v="1.49796453"/>
    <n v="1"/>
    <s v="DIVIDENDO"/>
    <x v="1"/>
    <n v="1.49796453"/>
  </r>
  <r>
    <x v="85"/>
    <x v="0"/>
    <d v="2008-08-11T00:00:00"/>
    <n v="1.253516809"/>
    <n v="1"/>
    <s v="DIVIDENDO"/>
    <x v="1"/>
    <n v="1.253516809"/>
  </r>
  <r>
    <x v="85"/>
    <x v="0"/>
    <d v="2009-02-18T00:00:00"/>
    <n v="1.262952547"/>
    <n v="1"/>
    <s v="DIVIDENDO"/>
    <x v="2"/>
    <n v="1.262952547"/>
  </r>
  <r>
    <x v="85"/>
    <x v="0"/>
    <d v="2009-08-10T00:00:00"/>
    <n v="1.1912013239999999"/>
    <n v="1"/>
    <s v="DIVIDENDO"/>
    <x v="2"/>
    <n v="1.1912013239999999"/>
  </r>
  <r>
    <x v="85"/>
    <x v="0"/>
    <d v="2010-02-24T00:00:00"/>
    <n v="1.3648720649999999"/>
    <n v="1"/>
    <s v="DIVIDENDO"/>
    <x v="3"/>
    <n v="1.3648720649999999"/>
  </r>
  <r>
    <x v="85"/>
    <x v="0"/>
    <d v="2010-08-11T00:00:00"/>
    <n v="1.6095795989999999"/>
    <n v="1"/>
    <s v="DIVIDENDO"/>
    <x v="3"/>
    <n v="1.6095795989999999"/>
  </r>
  <r>
    <x v="85"/>
    <x v="0"/>
    <d v="2011-03-23T00:00:00"/>
    <n v="1.0101907699999999"/>
    <n v="1"/>
    <s v="DIVIDENDO"/>
    <x v="4"/>
    <n v="1.0101907699999999"/>
  </r>
  <r>
    <x v="85"/>
    <x v="0"/>
    <d v="2011-08-10T00:00:00"/>
    <n v="0.77702317600000004"/>
    <n v="1"/>
    <s v="DIVIDENDO"/>
    <x v="4"/>
    <n v="0.77702317600000004"/>
  </r>
  <r>
    <x v="85"/>
    <x v="0"/>
    <d v="2012-04-12T00:00:00"/>
    <n v="0.78820512600000003"/>
    <n v="1"/>
    <s v="DIVIDENDO"/>
    <x v="5"/>
    <n v="0.78820512600000003"/>
  </r>
  <r>
    <x v="85"/>
    <x v="0"/>
    <d v="2012-08-06T00:00:00"/>
    <n v="0.66533951499999999"/>
    <n v="1"/>
    <s v="DIVIDENDO"/>
    <x v="5"/>
    <n v="0.66533951499999999"/>
  </r>
  <r>
    <x v="85"/>
    <x v="0"/>
    <d v="2013-04-19T00:00:00"/>
    <n v="0.47377871799999999"/>
    <n v="1"/>
    <s v="DIVIDENDO"/>
    <x v="6"/>
    <n v="0.47377871799999999"/>
  </r>
  <r>
    <x v="85"/>
    <x v="0"/>
    <d v="2013-08-14T00:00:00"/>
    <n v="0.377282126"/>
    <n v="1"/>
    <s v="DIVIDENDO"/>
    <x v="6"/>
    <n v="0.377282126"/>
  </r>
  <r>
    <x v="86"/>
    <x v="0"/>
    <d v="2002-04-29T00:00:00"/>
    <n v="0.15509700000000001"/>
    <n v="1000"/>
    <s v="DIVIDENDO"/>
    <x v="11"/>
    <n v="1.5509700000000001E-4"/>
  </r>
  <r>
    <x v="86"/>
    <x v="0"/>
    <d v="2004-04-30T00:00:00"/>
    <n v="1.80074E-2"/>
    <n v="1000"/>
    <s v="DIVIDENDO"/>
    <x v="12"/>
    <n v="1.80074E-5"/>
  </r>
  <r>
    <x v="86"/>
    <x v="0"/>
    <d v="2004-07-05T00:00:00"/>
    <n v="0.17402130699999999"/>
    <n v="1000"/>
    <s v="DIVIDENDO"/>
    <x v="12"/>
    <n v="1.74021307E-4"/>
  </r>
  <r>
    <x v="86"/>
    <x v="0"/>
    <d v="2005-04-29T00:00:00"/>
    <n v="0.13393503300000001"/>
    <n v="1000"/>
    <s v="DIVIDENDO"/>
    <x v="13"/>
    <n v="1.3393503300000001E-4"/>
  </r>
  <r>
    <x v="86"/>
    <x v="0"/>
    <d v="2005-06-30T00:00:00"/>
    <n v="0.103830004"/>
    <n v="1000"/>
    <s v="JRS CAP PRÓPRIO"/>
    <x v="13"/>
    <n v="1.03830004E-4"/>
  </r>
  <r>
    <x v="86"/>
    <x v="1"/>
    <d v="2002-04-29T00:00:00"/>
    <n v="0.1706067"/>
    <n v="1000"/>
    <s v="DIVIDENDO"/>
    <x v="11"/>
    <n v="1.7060670000000001E-4"/>
  </r>
  <r>
    <x v="86"/>
    <x v="1"/>
    <d v="2004-04-30T00:00:00"/>
    <n v="1.9808099999999999E-2"/>
    <n v="1000"/>
    <s v="DIVIDENDO"/>
    <x v="12"/>
    <n v="1.9808099999999998E-5"/>
  </r>
  <r>
    <x v="86"/>
    <x v="1"/>
    <d v="2004-07-05T00:00:00"/>
    <n v="0.191423438"/>
    <n v="1000"/>
    <s v="DIVIDENDO"/>
    <x v="12"/>
    <n v="1.9142343800000001E-4"/>
  </r>
  <r>
    <x v="86"/>
    <x v="1"/>
    <d v="2005-04-29T00:00:00"/>
    <n v="0.14732853700000001"/>
    <n v="1000"/>
    <s v="DIVIDENDO"/>
    <x v="13"/>
    <n v="1.4732853700000001E-4"/>
  </r>
  <r>
    <x v="86"/>
    <x v="1"/>
    <d v="2005-06-30T00:00:00"/>
    <n v="0.103830004"/>
    <n v="1000"/>
    <s v="JRS CAP PRÓPRIO"/>
    <x v="13"/>
    <n v="1.03830004E-4"/>
  </r>
  <r>
    <x v="87"/>
    <x v="0"/>
    <d v="2002-04-30T00:00:00"/>
    <n v="0.3261"/>
    <n v="1000"/>
    <s v="DIVIDENDO"/>
    <x v="11"/>
    <n v="3.2610000000000001E-4"/>
  </r>
  <r>
    <x v="87"/>
    <x v="0"/>
    <d v="2003-12-29T00:00:00"/>
    <n v="0.4442932"/>
    <n v="1000"/>
    <s v="JRS CAP PRÓPRIO"/>
    <x v="7"/>
    <n v="4.4429320000000002E-4"/>
  </r>
  <r>
    <x v="87"/>
    <x v="0"/>
    <d v="2004-04-30T00:00:00"/>
    <n v="1.4222817999999999"/>
    <n v="1000"/>
    <s v="DIVIDENDO"/>
    <x v="12"/>
    <n v="1.4222817999999999E-3"/>
  </r>
  <r>
    <x v="87"/>
    <x v="0"/>
    <d v="2004-07-05T00:00:00"/>
    <n v="0.19672704699999999"/>
    <n v="1000"/>
    <s v="JRS CAP PRÓPRIO"/>
    <x v="12"/>
    <n v="1.9672704699999998E-4"/>
  </r>
  <r>
    <x v="87"/>
    <x v="0"/>
    <d v="2004-07-05T00:00:00"/>
    <n v="1.290140769"/>
    <n v="1000"/>
    <s v="DIVIDENDO"/>
    <x v="12"/>
    <n v="1.2901407689999999E-3"/>
  </r>
  <r>
    <x v="87"/>
    <x v="0"/>
    <d v="2005-08-09T00:00:00"/>
    <n v="2.1771157360000002"/>
    <n v="1000"/>
    <s v="DIVIDENDO"/>
    <x v="13"/>
    <n v="2.1771157360000004E-3"/>
  </r>
  <r>
    <x v="87"/>
    <x v="1"/>
    <d v="2002-04-30T00:00:00"/>
    <n v="0.35870000000000002"/>
    <n v="1000"/>
    <s v="DIVIDENDO"/>
    <x v="11"/>
    <n v="3.5870000000000005E-4"/>
  </r>
  <r>
    <x v="87"/>
    <x v="1"/>
    <d v="2003-12-29T00:00:00"/>
    <n v="0.48872260000000001"/>
    <n v="1000"/>
    <s v="JRS CAP PRÓPRIO"/>
    <x v="7"/>
    <n v="4.8872260000000002E-4"/>
  </r>
  <r>
    <x v="87"/>
    <x v="1"/>
    <d v="2004-04-30T00:00:00"/>
    <n v="1.5645099"/>
    <n v="1000"/>
    <s v="DIVIDENDO"/>
    <x v="12"/>
    <n v="1.5645099E-3"/>
  </r>
  <r>
    <x v="87"/>
    <x v="1"/>
    <d v="2004-07-05T00:00:00"/>
    <n v="0.216399751"/>
    <n v="1000"/>
    <s v="JRS CAP PRÓPRIO"/>
    <x v="12"/>
    <n v="2.1639975099999999E-4"/>
  </r>
  <r>
    <x v="87"/>
    <x v="1"/>
    <d v="2004-07-05T00:00:00"/>
    <n v="1.4191548460000001"/>
    <n v="1000"/>
    <s v="DIVIDENDO"/>
    <x v="12"/>
    <n v="1.419154846E-3"/>
  </r>
  <r>
    <x v="87"/>
    <x v="1"/>
    <d v="2005-08-09T00:00:00"/>
    <n v="2.3948273100000002"/>
    <n v="1000"/>
    <s v="DIVIDENDO"/>
    <x v="13"/>
    <n v="2.39482731E-3"/>
  </r>
  <r>
    <x v="88"/>
    <x v="0"/>
    <d v="2007-11-19T00:00:00"/>
    <n v="7.607E-3"/>
    <n v="1"/>
    <s v="DIVIDENDO"/>
    <x v="0"/>
    <n v="7.607E-3"/>
  </r>
  <r>
    <x v="88"/>
    <x v="0"/>
    <d v="2008-08-14T00:00:00"/>
    <n v="0.243691241"/>
    <n v="1"/>
    <s v="JRS CAP PRÓPRIO"/>
    <x v="1"/>
    <n v="0.243691241"/>
  </r>
  <r>
    <x v="88"/>
    <x v="0"/>
    <d v="2008-12-23T00:00:00"/>
    <n v="0.195074372"/>
    <n v="1"/>
    <s v="JRS CAP PRÓPRIO"/>
    <x v="1"/>
    <n v="0.195074372"/>
  </r>
  <r>
    <x v="88"/>
    <x v="0"/>
    <d v="2010-04-30T00:00:00"/>
    <n v="7.7716830910000007E-2"/>
    <n v="1"/>
    <s v="DIVIDENDO"/>
    <x v="3"/>
    <n v="7.7716830910000007E-2"/>
  </r>
  <r>
    <x v="88"/>
    <x v="0"/>
    <d v="2010-11-17T00:00:00"/>
    <n v="0.39"/>
    <n v="1"/>
    <s v="DIVIDENDO"/>
    <x v="3"/>
    <n v="0.39"/>
  </r>
  <r>
    <x v="88"/>
    <x v="0"/>
    <d v="2011-04-29T00:00:00"/>
    <n v="0.5"/>
    <n v="1"/>
    <s v="DIVIDENDO"/>
    <x v="4"/>
    <n v="0.5"/>
  </r>
  <r>
    <x v="88"/>
    <x v="0"/>
    <d v="2012-04-30T00:00:00"/>
    <n v="3.634690887E-2"/>
    <n v="1"/>
    <s v="DIVIDENDO"/>
    <x v="5"/>
    <n v="3.634690887E-2"/>
  </r>
  <r>
    <x v="89"/>
    <x v="0"/>
    <d v="2008-05-12T00:00:00"/>
    <n v="2.5249402000000001E-2"/>
    <n v="1"/>
    <s v="DIVIDENDO"/>
    <x v="1"/>
    <n v="2.5249402000000001E-2"/>
  </r>
  <r>
    <x v="89"/>
    <x v="0"/>
    <d v="2008-05-12T00:00:00"/>
    <n v="0.14639785199999999"/>
    <n v="1"/>
    <s v="JRS CAP PRÓPRIO"/>
    <x v="1"/>
    <n v="0.14639785199999999"/>
  </r>
  <r>
    <x v="89"/>
    <x v="0"/>
    <d v="2008-08-14T00:00:00"/>
    <n v="0.19033268"/>
    <n v="1"/>
    <s v="DIVIDENDO"/>
    <x v="1"/>
    <n v="0.19033268"/>
  </r>
  <r>
    <x v="89"/>
    <x v="0"/>
    <d v="2008-08-14T00:00:00"/>
    <n v="0.14863365000000001"/>
    <n v="1"/>
    <s v="JRS CAP PRÓPRIO"/>
    <x v="1"/>
    <n v="0.14863365000000001"/>
  </r>
  <r>
    <x v="89"/>
    <x v="0"/>
    <d v="2008-11-13T00:00:00"/>
    <n v="0.12500231000000001"/>
    <n v="1"/>
    <s v="DIVIDENDO"/>
    <x v="1"/>
    <n v="0.12500231000000001"/>
  </r>
  <r>
    <x v="89"/>
    <x v="0"/>
    <d v="2008-11-13T00:00:00"/>
    <n v="0.16041806"/>
    <n v="1"/>
    <s v="JRS CAP PRÓPRIO"/>
    <x v="1"/>
    <n v="0.16041806"/>
  </r>
  <r>
    <x v="89"/>
    <x v="0"/>
    <d v="2009-04-23T00:00:00"/>
    <n v="3.8159999999999999E-2"/>
    <n v="1"/>
    <s v="DIVIDENDO"/>
    <x v="2"/>
    <n v="3.8159999999999999E-2"/>
  </r>
  <r>
    <x v="89"/>
    <x v="0"/>
    <d v="2009-05-04T00:00:00"/>
    <n v="0.12092667999999999"/>
    <n v="1"/>
    <s v="DIVIDENDO"/>
    <x v="2"/>
    <n v="0.12092667999999999"/>
  </r>
  <r>
    <x v="89"/>
    <x v="0"/>
    <d v="2009-05-04T00:00:00"/>
    <n v="0.20020363999999999"/>
    <n v="1"/>
    <s v="JRS CAP PRÓPRIO"/>
    <x v="2"/>
    <n v="0.20020363999999999"/>
  </r>
  <r>
    <x v="89"/>
    <x v="0"/>
    <d v="2009-06-22T00:00:00"/>
    <n v="0.10162924"/>
    <n v="1"/>
    <s v="JRS CAP PRÓPRIO"/>
    <x v="2"/>
    <n v="0.10162924"/>
  </r>
  <r>
    <x v="89"/>
    <x v="0"/>
    <d v="2009-08-05T00:00:00"/>
    <n v="0.26223215"/>
    <n v="1"/>
    <s v="DIVIDENDO"/>
    <x v="2"/>
    <n v="0.26223215"/>
  </r>
  <r>
    <x v="89"/>
    <x v="0"/>
    <d v="2009-08-13T00:00:00"/>
    <n v="3.7877600600000001"/>
    <n v="1"/>
    <s v="REST CAP DIN"/>
    <x v="2"/>
    <n v="3.7877600600000001"/>
  </r>
  <r>
    <x v="89"/>
    <x v="0"/>
    <d v="2009-09-28T00:00:00"/>
    <n v="0.10842559"/>
    <n v="1"/>
    <s v="JRS CAP PRÓPRIO"/>
    <x v="2"/>
    <n v="0.10842559"/>
  </r>
  <r>
    <x v="89"/>
    <x v="0"/>
    <d v="2009-11-06T00:00:00"/>
    <n v="0.24479877999999999"/>
    <n v="1"/>
    <s v="DIVIDENDO"/>
    <x v="2"/>
    <n v="0.24479877999999999"/>
  </r>
  <r>
    <x v="89"/>
    <x v="0"/>
    <d v="2009-12-28T00:00:00"/>
    <n v="8.3653240000000004E-2"/>
    <n v="1"/>
    <s v="JRS CAP PRÓPRIO"/>
    <x v="2"/>
    <n v="8.3653240000000004E-2"/>
  </r>
  <r>
    <x v="89"/>
    <x v="0"/>
    <d v="2010-03-29T00:00:00"/>
    <n v="8.7996409999999997E-2"/>
    <n v="1"/>
    <s v="JRS CAP PRÓPRIO"/>
    <x v="3"/>
    <n v="8.7996409999999997E-2"/>
  </r>
  <r>
    <x v="89"/>
    <x v="0"/>
    <d v="2010-04-19T00:00:00"/>
    <n v="0.2082089"/>
    <n v="1"/>
    <s v="DIVIDENDO"/>
    <x v="3"/>
    <n v="0.2082089"/>
  </r>
  <r>
    <x v="89"/>
    <x v="0"/>
    <d v="2010-04-19T00:00:00"/>
    <n v="1.88440228"/>
    <n v="1"/>
    <s v="REST CAP DIN"/>
    <x v="3"/>
    <n v="1.88440228"/>
  </r>
  <r>
    <x v="89"/>
    <x v="0"/>
    <d v="2010-05-10T00:00:00"/>
    <n v="0.20895172000000001"/>
    <n v="1"/>
    <s v="DIVIDENDO"/>
    <x v="3"/>
    <n v="0.20895172000000001"/>
  </r>
  <r>
    <x v="89"/>
    <x v="0"/>
    <d v="2010-06-28T00:00:00"/>
    <n v="0.13554253999999999"/>
    <n v="1"/>
    <s v="JRS CAP PRÓPRIO"/>
    <x v="3"/>
    <n v="0.13554253999999999"/>
  </r>
  <r>
    <x v="89"/>
    <x v="0"/>
    <d v="2010-08-10T00:00:00"/>
    <n v="0.10106912999999999"/>
    <n v="1"/>
    <s v="DIVIDENDO"/>
    <x v="3"/>
    <n v="0.10106912999999999"/>
  </r>
  <r>
    <x v="89"/>
    <x v="0"/>
    <d v="2010-08-10T00:00:00"/>
    <n v="8.5876610000000006E-2"/>
    <n v="1"/>
    <s v="JRS CAP PRÓPRIO"/>
    <x v="3"/>
    <n v="8.5876610000000006E-2"/>
  </r>
  <r>
    <x v="89"/>
    <x v="0"/>
    <d v="2010-09-27T00:00:00"/>
    <n v="0.11272707"/>
    <n v="1"/>
    <s v="JRS CAP PRÓPRIO"/>
    <x v="3"/>
    <n v="0.11272707"/>
  </r>
  <r>
    <x v="89"/>
    <x v="0"/>
    <d v="2010-11-05T00:00:00"/>
    <n v="0.21438550000000001"/>
    <n v="1"/>
    <s v="DIVIDENDO"/>
    <x v="3"/>
    <n v="0.21438550000000001"/>
  </r>
  <r>
    <x v="89"/>
    <x v="0"/>
    <d v="2010-12-27T00:00:00"/>
    <n v="6.3398360000000001E-2"/>
    <n v="1"/>
    <s v="JRS CAP PRÓPRIO"/>
    <x v="3"/>
    <n v="6.3398360000000001E-2"/>
  </r>
  <r>
    <x v="89"/>
    <x v="0"/>
    <d v="2011-10-20T00:00:00"/>
    <n v="0.14126329000000001"/>
    <n v="1"/>
    <s v="JRS CAP PRÓPRIO"/>
    <x v="4"/>
    <n v="0.14126329000000001"/>
  </r>
  <r>
    <x v="89"/>
    <x v="0"/>
    <d v="2011-12-20T00:00:00"/>
    <n v="4.9641680000000001E-2"/>
    <n v="1"/>
    <s v="JRS CAP PRÓPRIO"/>
    <x v="4"/>
    <n v="4.9641680000000001E-2"/>
  </r>
  <r>
    <x v="89"/>
    <x v="0"/>
    <d v="2012-04-24T00:00:00"/>
    <n v="1.1496368E-2"/>
    <n v="1"/>
    <s v="DIVIDENDO"/>
    <x v="5"/>
    <n v="1.1496368E-2"/>
  </r>
  <r>
    <x v="89"/>
    <x v="0"/>
    <d v="2012-05-28T00:00:00"/>
    <n v="0.1126486"/>
    <n v="1"/>
    <s v="JRS CAP PRÓPRIO"/>
    <x v="5"/>
    <n v="0.1126486"/>
  </r>
  <r>
    <x v="89"/>
    <x v="0"/>
    <d v="2012-08-24T00:00:00"/>
    <n v="6.3380279999999997E-2"/>
    <n v="1"/>
    <s v="JRS CAP PRÓPRIO"/>
    <x v="5"/>
    <n v="6.3380279999999997E-2"/>
  </r>
  <r>
    <x v="89"/>
    <x v="0"/>
    <d v="2013-03-25T00:00:00"/>
    <n v="6.053095E-2"/>
    <n v="1"/>
    <s v="JRS CAP PRÓPRIO"/>
    <x v="6"/>
    <n v="6.053095E-2"/>
  </r>
  <r>
    <x v="89"/>
    <x v="0"/>
    <d v="2013-05-29T00:00:00"/>
    <n v="0.11379752999999999"/>
    <n v="1"/>
    <s v="JRS CAP PRÓPRIO"/>
    <x v="6"/>
    <n v="0.11379752999999999"/>
  </r>
  <r>
    <x v="89"/>
    <x v="0"/>
    <d v="2013-08-23T00:00:00"/>
    <n v="0.10242247"/>
    <n v="1"/>
    <s v="JRS CAP PRÓPRIO"/>
    <x v="6"/>
    <n v="0.10242247"/>
  </r>
  <r>
    <x v="89"/>
    <x v="0"/>
    <d v="2013-12-27T00:00:00"/>
    <n v="4.345926E-2"/>
    <n v="1"/>
    <s v="JRS CAP PRÓPRIO"/>
    <x v="6"/>
    <n v="4.345926E-2"/>
  </r>
  <r>
    <x v="90"/>
    <x v="0"/>
    <d v="2010-04-30T00:00:00"/>
    <n v="5.6401503999999998E-2"/>
    <n v="1"/>
    <s v="DIVIDENDO"/>
    <x v="3"/>
    <n v="5.6401503999999998E-2"/>
  </r>
  <r>
    <x v="90"/>
    <x v="0"/>
    <d v="2010-12-21T00:00:00"/>
    <n v="0.16332962500000001"/>
    <n v="1"/>
    <s v="JRS CAP PRÓPRIO"/>
    <x v="3"/>
    <n v="0.16332962500000001"/>
  </r>
  <r>
    <x v="90"/>
    <x v="0"/>
    <d v="2011-04-26T00:00:00"/>
    <n v="0.17069668099999999"/>
    <n v="1"/>
    <s v="DIVIDENDO"/>
    <x v="4"/>
    <n v="0.17069668099999999"/>
  </r>
  <r>
    <x v="90"/>
    <x v="0"/>
    <d v="2011-12-14T00:00:00"/>
    <n v="0.16275999999999999"/>
    <n v="1"/>
    <s v="JRS CAP PRÓPRIO"/>
    <x v="4"/>
    <n v="0.16275999999999999"/>
  </r>
  <r>
    <x v="90"/>
    <x v="0"/>
    <d v="2012-12-20T00:00:00"/>
    <n v="0.16794231200000001"/>
    <n v="1"/>
    <s v="JRS CAP PRÓPRIO"/>
    <x v="5"/>
    <n v="0.16794231200000001"/>
  </r>
  <r>
    <x v="91"/>
    <x v="0"/>
    <d v="2008-04-28T00:00:00"/>
    <n v="6.2170000000000003E-2"/>
    <n v="1"/>
    <s v="DIVIDENDO"/>
    <x v="1"/>
    <n v="6.2170000000000003E-2"/>
  </r>
  <r>
    <x v="91"/>
    <x v="0"/>
    <d v="2009-04-28T00:00:00"/>
    <n v="9.2030470000000003E-2"/>
    <n v="1"/>
    <s v="DIVIDENDO"/>
    <x v="2"/>
    <n v="9.2030470000000003E-2"/>
  </r>
  <r>
    <x v="91"/>
    <x v="0"/>
    <d v="2010-04-29T00:00:00"/>
    <n v="0.17169854300000001"/>
    <n v="1"/>
    <s v="DIVIDENDO"/>
    <x v="3"/>
    <n v="0.17169854300000001"/>
  </r>
  <r>
    <x v="91"/>
    <x v="0"/>
    <d v="2011-04-28T00:00:00"/>
    <n v="0.25818580600000002"/>
    <n v="1"/>
    <s v="DIVIDENDO"/>
    <x v="4"/>
    <n v="0.25818580600000002"/>
  </r>
  <r>
    <x v="91"/>
    <x v="0"/>
    <d v="2012-04-26T00:00:00"/>
    <n v="0.32682088199999998"/>
    <n v="1"/>
    <s v="DIVIDENDO"/>
    <x v="5"/>
    <n v="0.32682088199999998"/>
  </r>
  <r>
    <x v="91"/>
    <x v="0"/>
    <d v="2013-04-30T00:00:00"/>
    <n v="0.87843226799999996"/>
    <n v="1"/>
    <s v="DIVIDENDO"/>
    <x v="6"/>
    <n v="0.87843226799999996"/>
  </r>
  <r>
    <x v="92"/>
    <x v="0"/>
    <d v="1997-04-18T00:00:00"/>
    <n v="2.4985388000000001E-2"/>
    <n v="1"/>
    <s v="DIVIDENDO"/>
    <x v="16"/>
    <n v="2.4985388000000001E-2"/>
  </r>
  <r>
    <x v="92"/>
    <x v="0"/>
    <d v="1998-04-28T00:00:00"/>
    <n v="5.7547000000000001E-2"/>
    <n v="1"/>
    <s v="DIVIDENDO"/>
    <x v="17"/>
    <n v="5.7547000000000001E-2"/>
  </r>
  <r>
    <x v="92"/>
    <x v="0"/>
    <d v="1999-04-30T00:00:00"/>
    <n v="7.9690683499999998E-2"/>
    <n v="1"/>
    <s v="DIVIDENDO"/>
    <x v="8"/>
    <n v="7.9690683499999998E-2"/>
  </r>
  <r>
    <x v="92"/>
    <x v="0"/>
    <d v="2000-04-25T00:00:00"/>
    <n v="0.129237939"/>
    <n v="1"/>
    <s v="DIVIDENDO"/>
    <x v="9"/>
    <n v="0.129237939"/>
  </r>
  <r>
    <x v="92"/>
    <x v="0"/>
    <d v="2001-02-20T00:00:00"/>
    <n v="0.25140486757000002"/>
    <n v="1"/>
    <s v="DIVIDENDO"/>
    <x v="10"/>
    <n v="0.25140486757000002"/>
  </r>
  <r>
    <x v="92"/>
    <x v="0"/>
    <d v="2002-03-07T00:00:00"/>
    <n v="0.2383537922"/>
    <n v="1"/>
    <s v="DIVIDENDO"/>
    <x v="11"/>
    <n v="0.2383537922"/>
  </r>
  <r>
    <x v="92"/>
    <x v="0"/>
    <d v="2003-04-16T00:00:00"/>
    <n v="0.13427"/>
    <n v="1"/>
    <s v="DIVIDENDO"/>
    <x v="7"/>
    <n v="0.13427"/>
  </r>
  <r>
    <x v="92"/>
    <x v="0"/>
    <d v="2004-04-30T00:00:00"/>
    <n v="9.381797402E-2"/>
    <n v="1"/>
    <s v="DIVIDENDO"/>
    <x v="12"/>
    <n v="9.381797402E-2"/>
  </r>
  <r>
    <x v="92"/>
    <x v="0"/>
    <d v="2004-12-08T00:00:00"/>
    <n v="0.21452685699999999"/>
    <n v="1"/>
    <s v="DIVIDENDO"/>
    <x v="12"/>
    <n v="0.21452685699999999"/>
  </r>
  <r>
    <x v="92"/>
    <x v="0"/>
    <d v="2005-05-18T00:00:00"/>
    <n v="0.38138106500000002"/>
    <n v="1"/>
    <s v="DIVIDENDO"/>
    <x v="13"/>
    <n v="0.38138106500000002"/>
  </r>
  <r>
    <x v="92"/>
    <x v="0"/>
    <d v="2006-04-05T00:00:00"/>
    <n v="0.26898159999999999"/>
    <n v="1"/>
    <s v="DIVIDENDO"/>
    <x v="14"/>
    <n v="0.26898159999999999"/>
  </r>
  <r>
    <x v="92"/>
    <x v="0"/>
    <d v="2006-10-17T00:00:00"/>
    <n v="0.18055385500000001"/>
    <n v="1"/>
    <s v="JRS CAP PRÓPRIO"/>
    <x v="14"/>
    <n v="0.18055385500000001"/>
  </r>
  <r>
    <x v="92"/>
    <x v="0"/>
    <d v="2007-04-30T00:00:00"/>
    <n v="8.5151695999999999E-2"/>
    <n v="1"/>
    <s v="DIVIDENDO"/>
    <x v="0"/>
    <n v="8.5151695999999999E-2"/>
  </r>
  <r>
    <x v="92"/>
    <x v="0"/>
    <d v="2007-09-05T00:00:00"/>
    <n v="0.16870927299999999"/>
    <n v="1"/>
    <s v="DIVIDENDO"/>
    <x v="0"/>
    <n v="0.16870927299999999"/>
  </r>
  <r>
    <x v="92"/>
    <x v="0"/>
    <d v="2008-04-29T00:00:00"/>
    <n v="4.0978696000000002E-2"/>
    <n v="1"/>
    <s v="DIVIDENDO"/>
    <x v="1"/>
    <n v="4.0978696000000002E-2"/>
  </r>
  <r>
    <x v="92"/>
    <x v="0"/>
    <d v="2009-04-30T00:00:00"/>
    <n v="0.18539575599999999"/>
    <n v="1"/>
    <s v="DIVIDENDO"/>
    <x v="2"/>
    <n v="0.18539575599999999"/>
  </r>
  <r>
    <x v="92"/>
    <x v="0"/>
    <d v="2010-04-30T00:00:00"/>
    <n v="0.47034105199999998"/>
    <n v="1"/>
    <s v="DIVIDENDO"/>
    <x v="3"/>
    <n v="0.47034105199999998"/>
  </r>
  <r>
    <x v="92"/>
    <x v="0"/>
    <d v="2011-04-29T00:00:00"/>
    <n v="0.33702116399999998"/>
    <n v="1"/>
    <s v="DIVIDENDO"/>
    <x v="4"/>
    <n v="0.33702116399999998"/>
  </r>
  <r>
    <x v="92"/>
    <x v="0"/>
    <d v="2012-04-27T00:00:00"/>
    <n v="0.28810543700000002"/>
    <n v="1"/>
    <s v="DIVIDENDO"/>
    <x v="5"/>
    <n v="0.28810543700000002"/>
  </r>
  <r>
    <x v="92"/>
    <x v="0"/>
    <d v="2013-04-30T00:00:00"/>
    <n v="0.37832414800000003"/>
    <n v="1"/>
    <s v="DIVIDENDO"/>
    <x v="6"/>
    <n v="0.37832414800000003"/>
  </r>
  <r>
    <x v="92"/>
    <x v="0"/>
    <d v="2013-04-30T00:00:00"/>
    <n v="0.125576558"/>
    <n v="1"/>
    <s v="DIVIDENDO"/>
    <x v="6"/>
    <n v="0.125576558"/>
  </r>
  <r>
    <x v="92"/>
    <x v="1"/>
    <d v="1997-04-18T00:00:00"/>
    <n v="2.4985388000000001E-2"/>
    <n v="1"/>
    <s v="DIVIDENDO"/>
    <x v="16"/>
    <n v="2.4985388000000001E-2"/>
  </r>
  <r>
    <x v="92"/>
    <x v="1"/>
    <d v="1998-04-28T00:00:00"/>
    <n v="6.0783999999999998E-2"/>
    <n v="1"/>
    <s v="DIVIDENDO"/>
    <x v="17"/>
    <n v="6.0783999999999998E-2"/>
  </r>
  <r>
    <x v="92"/>
    <x v="1"/>
    <d v="1999-04-30T00:00:00"/>
    <n v="8.7659751800000005E-2"/>
    <n v="1"/>
    <s v="DIVIDENDO"/>
    <x v="8"/>
    <n v="8.7659751800000005E-2"/>
  </r>
  <r>
    <x v="92"/>
    <x v="1"/>
    <d v="2000-04-25T00:00:00"/>
    <n v="0.14216173300000001"/>
    <n v="1"/>
    <s v="DIVIDENDO"/>
    <x v="9"/>
    <n v="0.14216173300000001"/>
  </r>
  <r>
    <x v="92"/>
    <x v="1"/>
    <d v="2001-02-20T00:00:00"/>
    <n v="0.27654535431999999"/>
    <n v="1"/>
    <s v="DIVIDENDO"/>
    <x v="10"/>
    <n v="0.27654535431999999"/>
  </r>
  <r>
    <x v="92"/>
    <x v="1"/>
    <d v="2002-03-07T00:00:00"/>
    <n v="0.26218917752999998"/>
    <n v="1"/>
    <s v="DIVIDENDO"/>
    <x v="11"/>
    <n v="0.26218917752999998"/>
  </r>
  <r>
    <x v="92"/>
    <x v="1"/>
    <d v="2003-04-16T00:00:00"/>
    <n v="0.14768999999999999"/>
    <n v="1"/>
    <s v="DIVIDENDO"/>
    <x v="7"/>
    <n v="0.14768999999999999"/>
  </r>
  <r>
    <x v="92"/>
    <x v="1"/>
    <d v="2004-04-30T00:00:00"/>
    <n v="0.10319978293"/>
    <n v="1"/>
    <s v="DIVIDENDO"/>
    <x v="12"/>
    <n v="0.10319978293"/>
  </r>
  <r>
    <x v="92"/>
    <x v="1"/>
    <d v="2004-12-08T00:00:00"/>
    <n v="0.23597953399999999"/>
    <n v="1"/>
    <s v="DIVIDENDO"/>
    <x v="12"/>
    <n v="0.23597953399999999"/>
  </r>
  <r>
    <x v="92"/>
    <x v="1"/>
    <d v="2005-05-18T00:00:00"/>
    <n v="0.41951918500000002"/>
    <n v="1"/>
    <s v="DIVIDENDO"/>
    <x v="13"/>
    <n v="0.41951918500000002"/>
  </r>
  <r>
    <x v="93"/>
    <x v="0"/>
    <d v="2007-04-11T00:00:00"/>
    <n v="9.1557788999999997E-3"/>
    <n v="1"/>
    <s v="DIVIDENDO"/>
    <x v="0"/>
    <n v="9.1557788999999997E-3"/>
  </r>
  <r>
    <x v="93"/>
    <x v="0"/>
    <d v="2008-03-25T00:00:00"/>
    <n v="0.2342668101"/>
    <n v="1"/>
    <s v="DIVIDENDO"/>
    <x v="1"/>
    <n v="0.2342668101"/>
  </r>
  <r>
    <x v="93"/>
    <x v="0"/>
    <d v="2009-12-09T00:00:00"/>
    <n v="0.40989910600000001"/>
    <n v="1"/>
    <s v="JRS CAP PRÓPRIO"/>
    <x v="2"/>
    <n v="0.40989910600000001"/>
  </r>
  <r>
    <x v="93"/>
    <x v="0"/>
    <d v="2010-12-27T00:00:00"/>
    <n v="0.13091706685000001"/>
    <n v="1"/>
    <s v="JRS CAP PRÓPRIO"/>
    <x v="3"/>
    <n v="0.13091706685000001"/>
  </r>
  <r>
    <x v="93"/>
    <x v="0"/>
    <d v="2011-09-30T00:00:00"/>
    <n v="9.6573575960000005E-2"/>
    <n v="1"/>
    <s v="JRS CAP PRÓPRIO"/>
    <x v="4"/>
    <n v="9.6573575960000005E-2"/>
  </r>
  <r>
    <x v="93"/>
    <x v="0"/>
    <d v="2012-04-27T00:00:00"/>
    <n v="3.2191234669999999E-2"/>
    <n v="1"/>
    <s v="DIVIDENDO"/>
    <x v="5"/>
    <n v="3.2191234669999999E-2"/>
  </r>
  <r>
    <x v="93"/>
    <x v="0"/>
    <d v="2013-04-22T00:00:00"/>
    <n v="6.6000000000000003E-2"/>
    <n v="1"/>
    <s v="DIVIDENDO"/>
    <x v="6"/>
    <n v="6.6000000000000003E-2"/>
  </r>
  <r>
    <x v="94"/>
    <x v="0"/>
    <d v="2007-12-19T00:00:00"/>
    <n v="0.19056100000000001"/>
    <n v="1"/>
    <s v="JRS CAP PRÓPRIO"/>
    <x v="0"/>
    <n v="0.19056100000000001"/>
  </r>
  <r>
    <x v="94"/>
    <x v="0"/>
    <d v="2008-03-27T00:00:00"/>
    <n v="0.10310999999999999"/>
    <n v="1"/>
    <s v="JRS CAP PRÓPRIO"/>
    <x v="1"/>
    <n v="0.10310999999999999"/>
  </r>
  <r>
    <x v="94"/>
    <x v="0"/>
    <d v="2008-03-28T00:00:00"/>
    <n v="5.6705169999999999E-3"/>
    <n v="1"/>
    <s v="DIVIDENDO"/>
    <x v="1"/>
    <n v="5.6705169999999999E-3"/>
  </r>
  <r>
    <x v="94"/>
    <x v="0"/>
    <d v="2008-06-27T00:00:00"/>
    <n v="0.10915999999999999"/>
    <n v="1"/>
    <s v="JRS CAP PRÓPRIO"/>
    <x v="1"/>
    <n v="0.10915999999999999"/>
  </r>
  <r>
    <x v="94"/>
    <x v="0"/>
    <d v="2008-09-29T00:00:00"/>
    <n v="0.11138000000000001"/>
    <n v="1"/>
    <s v="JRS CAP PRÓPRIO"/>
    <x v="1"/>
    <n v="0.11138000000000001"/>
  </r>
  <r>
    <x v="94"/>
    <x v="0"/>
    <d v="2008-12-23T00:00:00"/>
    <n v="9.7589999999999996E-2"/>
    <n v="1"/>
    <s v="JRS CAP PRÓPRIO"/>
    <x v="1"/>
    <n v="9.7589999999999996E-2"/>
  </r>
  <r>
    <x v="94"/>
    <x v="0"/>
    <d v="2009-03-30T00:00:00"/>
    <n v="0.11063000000000001"/>
    <n v="1"/>
    <s v="JRS CAP PRÓPRIO"/>
    <x v="2"/>
    <n v="0.11063000000000001"/>
  </r>
  <r>
    <x v="94"/>
    <x v="0"/>
    <d v="2009-06-26T00:00:00"/>
    <n v="0.11008"/>
    <n v="1"/>
    <s v="JRS CAP PRÓPRIO"/>
    <x v="2"/>
    <n v="0.11008"/>
  </r>
  <r>
    <x v="94"/>
    <x v="0"/>
    <d v="2009-09-30T00:00:00"/>
    <n v="0.11765"/>
    <n v="1"/>
    <s v="JRS CAP PRÓPRIO"/>
    <x v="2"/>
    <n v="0.11765"/>
  </r>
  <r>
    <x v="94"/>
    <x v="0"/>
    <d v="2009-12-22T00:00:00"/>
    <n v="9.7781000000000007E-2"/>
    <n v="1"/>
    <s v="JRS CAP PRÓPRIO"/>
    <x v="2"/>
    <n v="9.7781000000000007E-2"/>
  </r>
  <r>
    <x v="94"/>
    <x v="0"/>
    <d v="2010-03-30T00:00:00"/>
    <n v="0.11422"/>
    <n v="1"/>
    <s v="JRS CAP PRÓPRIO"/>
    <x v="3"/>
    <n v="0.11422"/>
  </r>
  <r>
    <x v="94"/>
    <x v="0"/>
    <d v="2010-05-05T00:00:00"/>
    <n v="0.45036999999999999"/>
    <n v="1"/>
    <s v="DIVIDENDO"/>
    <x v="3"/>
    <n v="0.45036999999999999"/>
  </r>
  <r>
    <x v="94"/>
    <x v="0"/>
    <d v="2010-06-29T00:00:00"/>
    <n v="0.10725"/>
    <n v="1"/>
    <s v="JRS CAP PRÓPRIO"/>
    <x v="3"/>
    <n v="0.10725"/>
  </r>
  <r>
    <x v="94"/>
    <x v="0"/>
    <d v="2010-09-29T00:00:00"/>
    <n v="0.11096"/>
    <n v="1"/>
    <s v="JRS CAP PRÓPRIO"/>
    <x v="3"/>
    <n v="0.11096"/>
  </r>
  <r>
    <x v="94"/>
    <x v="0"/>
    <d v="2010-12-29T00:00:00"/>
    <n v="0.11612"/>
    <n v="1"/>
    <s v="JRS CAP PRÓPRIO"/>
    <x v="3"/>
    <n v="0.11612"/>
  </r>
  <r>
    <x v="94"/>
    <x v="0"/>
    <d v="2011-03-30T00:00:00"/>
    <n v="0.11973"/>
    <n v="1"/>
    <s v="JRS CAP PRÓPRIO"/>
    <x v="4"/>
    <n v="0.11973"/>
  </r>
  <r>
    <x v="94"/>
    <x v="0"/>
    <d v="2011-06-09T00:00:00"/>
    <n v="0.12540000000000001"/>
    <n v="1"/>
    <s v="DIVIDENDO"/>
    <x v="4"/>
    <n v="0.12540000000000001"/>
  </r>
  <r>
    <x v="94"/>
    <x v="0"/>
    <d v="2011-09-30T00:00:00"/>
    <n v="0.18290000000000001"/>
    <n v="1"/>
    <s v="JRS CAP PRÓPRIO"/>
    <x v="4"/>
    <n v="0.18290000000000001"/>
  </r>
  <r>
    <x v="94"/>
    <x v="0"/>
    <d v="2011-12-28T00:00:00"/>
    <n v="0.18390000000000001"/>
    <n v="1"/>
    <s v="JRS CAP PRÓPRIO"/>
    <x v="4"/>
    <n v="0.18390000000000001"/>
  </r>
  <r>
    <x v="94"/>
    <x v="0"/>
    <d v="2012-02-13T00:00:00"/>
    <n v="0.14899999999999999"/>
    <n v="1"/>
    <s v="DIVIDENDO"/>
    <x v="5"/>
    <n v="0.14899999999999999"/>
  </r>
  <r>
    <x v="94"/>
    <x v="0"/>
    <d v="2012-03-29T00:00:00"/>
    <n v="0.1313"/>
    <n v="1"/>
    <s v="JRS CAP PRÓPRIO"/>
    <x v="5"/>
    <n v="0.1313"/>
  </r>
  <r>
    <x v="94"/>
    <x v="0"/>
    <d v="2012-06-29T00:00:00"/>
    <n v="0.13339999999999999"/>
    <n v="1"/>
    <s v="JRS CAP PRÓPRIO"/>
    <x v="5"/>
    <n v="0.13339999999999999"/>
  </r>
  <r>
    <x v="94"/>
    <x v="0"/>
    <d v="2012-06-29T00:00:00"/>
    <n v="0.1391"/>
    <n v="1"/>
    <s v="DIVIDENDO"/>
    <x v="5"/>
    <n v="0.1391"/>
  </r>
  <r>
    <x v="94"/>
    <x v="0"/>
    <d v="2012-09-28T00:00:00"/>
    <n v="0.1216"/>
    <n v="1"/>
    <s v="JRS CAP PRÓPRIO"/>
    <x v="5"/>
    <n v="0.1216"/>
  </r>
  <r>
    <x v="94"/>
    <x v="0"/>
    <d v="2012-09-28T00:00:00"/>
    <n v="7.0000000000000007E-2"/>
    <n v="1"/>
    <s v="DIVIDENDO"/>
    <x v="5"/>
    <n v="7.0000000000000007E-2"/>
  </r>
  <r>
    <x v="94"/>
    <x v="0"/>
    <d v="2012-12-27T00:00:00"/>
    <n v="0.11738"/>
    <n v="1"/>
    <s v="JRS CAP PRÓPRIO"/>
    <x v="5"/>
    <n v="0.11738"/>
  </r>
  <r>
    <x v="94"/>
    <x v="0"/>
    <d v="2013-02-18T00:00:00"/>
    <n v="3.1890472000000003E-2"/>
    <n v="1"/>
    <s v="DIVIDENDO"/>
    <x v="6"/>
    <n v="3.1890472000000003E-2"/>
  </r>
  <r>
    <x v="94"/>
    <x v="0"/>
    <d v="2013-03-27T00:00:00"/>
    <n v="0.114"/>
    <n v="1"/>
    <s v="JRS CAP PRÓPRIO"/>
    <x v="6"/>
    <n v="0.114"/>
  </r>
  <r>
    <x v="94"/>
    <x v="0"/>
    <d v="2013-06-27T00:00:00"/>
    <n v="0.12239999999999999"/>
    <n v="1"/>
    <s v="JRS CAP PRÓPRIO"/>
    <x v="6"/>
    <n v="0.12239999999999999"/>
  </r>
  <r>
    <x v="94"/>
    <x v="0"/>
    <d v="2013-09-30T00:00:00"/>
    <n v="0.12720000000000001"/>
    <n v="1"/>
    <s v="JRS CAP PRÓPRIO"/>
    <x v="6"/>
    <n v="0.12720000000000001"/>
  </r>
  <r>
    <x v="94"/>
    <x v="0"/>
    <d v="2013-12-27T00:00:00"/>
    <n v="0.10856"/>
    <n v="1"/>
    <s v="JRS CAP PRÓPRIO"/>
    <x v="6"/>
    <n v="0.10856"/>
  </r>
  <r>
    <x v="94"/>
    <x v="1"/>
    <d v="2007-12-19T00:00:00"/>
    <n v="0.19056100000000001"/>
    <n v="1"/>
    <s v="JRS CAP PRÓPRIO"/>
    <x v="0"/>
    <n v="0.19056100000000001"/>
  </r>
  <r>
    <x v="94"/>
    <x v="1"/>
    <d v="2008-03-27T00:00:00"/>
    <n v="0.10310999999999999"/>
    <n v="1"/>
    <s v="JRS CAP PRÓPRIO"/>
    <x v="1"/>
    <n v="0.10310999999999999"/>
  </r>
  <r>
    <x v="94"/>
    <x v="1"/>
    <d v="2008-03-28T00:00:00"/>
    <n v="5.6705169999999999E-3"/>
    <n v="1"/>
    <s v="DIVIDENDO"/>
    <x v="1"/>
    <n v="5.6705169999999999E-3"/>
  </r>
  <r>
    <x v="94"/>
    <x v="1"/>
    <d v="2008-06-27T00:00:00"/>
    <n v="0.10915999999999999"/>
    <n v="1"/>
    <s v="JRS CAP PRÓPRIO"/>
    <x v="1"/>
    <n v="0.10915999999999999"/>
  </r>
  <r>
    <x v="94"/>
    <x v="1"/>
    <d v="2008-09-29T00:00:00"/>
    <n v="0.11138000000000001"/>
    <n v="1"/>
    <s v="JRS CAP PRÓPRIO"/>
    <x v="1"/>
    <n v="0.11138000000000001"/>
  </r>
  <r>
    <x v="94"/>
    <x v="1"/>
    <d v="2008-12-23T00:00:00"/>
    <n v="9.7589999999999996E-2"/>
    <n v="1"/>
    <s v="JRS CAP PRÓPRIO"/>
    <x v="1"/>
    <n v="9.7589999999999996E-2"/>
  </r>
  <r>
    <x v="94"/>
    <x v="1"/>
    <d v="2009-03-30T00:00:00"/>
    <n v="0.11063000000000001"/>
    <n v="1"/>
    <s v="JRS CAP PRÓPRIO"/>
    <x v="2"/>
    <n v="0.11063000000000001"/>
  </r>
  <r>
    <x v="94"/>
    <x v="1"/>
    <d v="2009-06-26T00:00:00"/>
    <n v="0.11008"/>
    <n v="1"/>
    <s v="JRS CAP PRÓPRIO"/>
    <x v="2"/>
    <n v="0.11008"/>
  </r>
  <r>
    <x v="94"/>
    <x v="1"/>
    <d v="2009-09-30T00:00:00"/>
    <n v="0.11765"/>
    <n v="1"/>
    <s v="JRS CAP PRÓPRIO"/>
    <x v="2"/>
    <n v="0.11765"/>
  </r>
  <r>
    <x v="94"/>
    <x v="1"/>
    <d v="2009-12-22T00:00:00"/>
    <n v="9.7781000000000007E-2"/>
    <n v="1"/>
    <s v="JRS CAP PRÓPRIO"/>
    <x v="2"/>
    <n v="9.7781000000000007E-2"/>
  </r>
  <r>
    <x v="94"/>
    <x v="1"/>
    <d v="2010-03-30T00:00:00"/>
    <n v="0.11422"/>
    <n v="1"/>
    <s v="JRS CAP PRÓPRIO"/>
    <x v="3"/>
    <n v="0.11422"/>
  </r>
  <r>
    <x v="94"/>
    <x v="1"/>
    <d v="2010-05-05T00:00:00"/>
    <n v="0.45036999999999999"/>
    <n v="1"/>
    <s v="DIVIDENDO"/>
    <x v="3"/>
    <n v="0.45036999999999999"/>
  </r>
  <r>
    <x v="94"/>
    <x v="1"/>
    <d v="2010-06-29T00:00:00"/>
    <n v="0.10725"/>
    <n v="1"/>
    <s v="JRS CAP PRÓPRIO"/>
    <x v="3"/>
    <n v="0.10725"/>
  </r>
  <r>
    <x v="94"/>
    <x v="1"/>
    <d v="2010-09-29T00:00:00"/>
    <n v="0.11096"/>
    <n v="1"/>
    <s v="JRS CAP PRÓPRIO"/>
    <x v="3"/>
    <n v="0.11096"/>
  </r>
  <r>
    <x v="94"/>
    <x v="1"/>
    <d v="2010-12-29T00:00:00"/>
    <n v="0.11612"/>
    <n v="1"/>
    <s v="JRS CAP PRÓPRIO"/>
    <x v="3"/>
    <n v="0.11612"/>
  </r>
  <r>
    <x v="94"/>
    <x v="1"/>
    <d v="2011-03-30T00:00:00"/>
    <n v="0.11973"/>
    <n v="1"/>
    <s v="JRS CAP PRÓPRIO"/>
    <x v="4"/>
    <n v="0.11973"/>
  </r>
  <r>
    <x v="94"/>
    <x v="1"/>
    <d v="2011-06-09T00:00:00"/>
    <n v="0.12540000000000001"/>
    <n v="1"/>
    <s v="DIVIDENDO"/>
    <x v="4"/>
    <n v="0.12540000000000001"/>
  </r>
  <r>
    <x v="94"/>
    <x v="1"/>
    <d v="2011-09-30T00:00:00"/>
    <n v="0.18290000000000001"/>
    <n v="1"/>
    <s v="JRS CAP PRÓPRIO"/>
    <x v="4"/>
    <n v="0.18290000000000001"/>
  </r>
  <r>
    <x v="94"/>
    <x v="1"/>
    <d v="2011-12-28T00:00:00"/>
    <n v="0.18390000000000001"/>
    <n v="1"/>
    <s v="JRS CAP PRÓPRIO"/>
    <x v="4"/>
    <n v="0.18390000000000001"/>
  </r>
  <r>
    <x v="94"/>
    <x v="1"/>
    <d v="2012-02-13T00:00:00"/>
    <n v="0.14899999999999999"/>
    <n v="1"/>
    <s v="DIVIDENDO"/>
    <x v="5"/>
    <n v="0.14899999999999999"/>
  </r>
  <r>
    <x v="94"/>
    <x v="1"/>
    <d v="2012-03-29T00:00:00"/>
    <n v="0.1313"/>
    <n v="1"/>
    <s v="JRS CAP PRÓPRIO"/>
    <x v="5"/>
    <n v="0.1313"/>
  </r>
  <r>
    <x v="94"/>
    <x v="1"/>
    <d v="2012-06-29T00:00:00"/>
    <n v="0.13339999999999999"/>
    <n v="1"/>
    <s v="JRS CAP PRÓPRIO"/>
    <x v="5"/>
    <n v="0.13339999999999999"/>
  </r>
  <r>
    <x v="94"/>
    <x v="1"/>
    <d v="2012-06-29T00:00:00"/>
    <n v="0.1391"/>
    <n v="1"/>
    <s v="DIVIDENDO"/>
    <x v="5"/>
    <n v="0.1391"/>
  </r>
  <r>
    <x v="94"/>
    <x v="1"/>
    <d v="2012-09-28T00:00:00"/>
    <n v="0.1216"/>
    <n v="1"/>
    <s v="JRS CAP PRÓPRIO"/>
    <x v="5"/>
    <n v="0.1216"/>
  </r>
  <r>
    <x v="94"/>
    <x v="1"/>
    <d v="2012-09-28T00:00:00"/>
    <n v="7.0000000000000007E-2"/>
    <n v="1"/>
    <s v="DIVIDENDO"/>
    <x v="5"/>
    <n v="7.0000000000000007E-2"/>
  </r>
  <r>
    <x v="94"/>
    <x v="1"/>
    <d v="2012-12-27T00:00:00"/>
    <n v="0.11738"/>
    <n v="1"/>
    <s v="JRS CAP PRÓPRIO"/>
    <x v="5"/>
    <n v="0.11738"/>
  </r>
  <r>
    <x v="94"/>
    <x v="1"/>
    <d v="2013-02-18T00:00:00"/>
    <n v="3.1890472000000003E-2"/>
    <n v="1"/>
    <s v="DIVIDENDO"/>
    <x v="6"/>
    <n v="3.1890472000000003E-2"/>
  </r>
  <r>
    <x v="94"/>
    <x v="1"/>
    <d v="2013-03-27T00:00:00"/>
    <n v="0.114"/>
    <n v="1"/>
    <s v="JRS CAP PRÓPRIO"/>
    <x v="6"/>
    <n v="0.114"/>
  </r>
  <r>
    <x v="94"/>
    <x v="1"/>
    <d v="2013-06-27T00:00:00"/>
    <n v="0.12239999999999999"/>
    <n v="1"/>
    <s v="JRS CAP PRÓPRIO"/>
    <x v="6"/>
    <n v="0.12239999999999999"/>
  </r>
  <r>
    <x v="94"/>
    <x v="1"/>
    <d v="2013-09-30T00:00:00"/>
    <n v="0.12720000000000001"/>
    <n v="1"/>
    <s v="JRS CAP PRÓPRIO"/>
    <x v="6"/>
    <n v="0.12720000000000001"/>
  </r>
  <r>
    <x v="94"/>
    <x v="1"/>
    <d v="2013-12-27T00:00:00"/>
    <n v="0.10856"/>
    <n v="1"/>
    <s v="JRS CAP PRÓPRIO"/>
    <x v="6"/>
    <n v="0.10856"/>
  </r>
  <r>
    <x v="95"/>
    <x v="0"/>
    <d v="1996-01-30T00:00:00"/>
    <n v="0.15"/>
    <n v="1"/>
    <s v="DIVIDENDO"/>
    <x v="15"/>
    <n v="0.15"/>
  </r>
  <r>
    <x v="95"/>
    <x v="0"/>
    <d v="1996-01-30T00:00:00"/>
    <n v="0.24"/>
    <n v="1"/>
    <s v="DIVIDENDO"/>
    <x v="15"/>
    <n v="0.24"/>
  </r>
  <r>
    <x v="95"/>
    <x v="0"/>
    <d v="1996-08-06T00:00:00"/>
    <n v="0.3"/>
    <n v="1"/>
    <s v="DIVIDENDO"/>
    <x v="15"/>
    <n v="0.3"/>
  </r>
  <r>
    <x v="95"/>
    <x v="0"/>
    <d v="1997-02-12T00:00:00"/>
    <n v="0.45"/>
    <n v="1"/>
    <s v="DIVIDENDO"/>
    <x v="16"/>
    <n v="0.45"/>
  </r>
  <r>
    <x v="95"/>
    <x v="0"/>
    <d v="1997-08-11T00:00:00"/>
    <n v="0.38"/>
    <n v="1"/>
    <s v="JRS CAP PRÓPRIO"/>
    <x v="16"/>
    <n v="0.38"/>
  </r>
  <r>
    <x v="95"/>
    <x v="0"/>
    <d v="1997-12-30T00:00:00"/>
    <n v="0.33"/>
    <n v="1"/>
    <s v="JRS CAP PRÓPRIO"/>
    <x v="16"/>
    <n v="0.33"/>
  </r>
  <r>
    <x v="95"/>
    <x v="0"/>
    <d v="1998-08-11T00:00:00"/>
    <n v="0.30199999999999999"/>
    <n v="1"/>
    <s v="JRS CAP PRÓPRIO"/>
    <x v="17"/>
    <n v="0.30199999999999999"/>
  </r>
  <r>
    <x v="95"/>
    <x v="0"/>
    <d v="1998-12-29T00:00:00"/>
    <n v="0.2"/>
    <n v="1"/>
    <s v="JRS CAP PRÓPRIO"/>
    <x v="17"/>
    <n v="0.2"/>
  </r>
  <r>
    <x v="95"/>
    <x v="0"/>
    <d v="1999-03-12T00:00:00"/>
    <n v="6.6100000000000006E-2"/>
    <n v="1"/>
    <s v="JRS CAP PRÓPRIO"/>
    <x v="8"/>
    <n v="6.6100000000000006E-2"/>
  </r>
  <r>
    <x v="95"/>
    <x v="0"/>
    <d v="1999-07-27T00:00:00"/>
    <n v="0.32"/>
    <n v="1"/>
    <s v="JRS CAP PRÓPRIO"/>
    <x v="8"/>
    <n v="0.32"/>
  </r>
  <r>
    <x v="95"/>
    <x v="0"/>
    <d v="1999-12-22T00:00:00"/>
    <n v="0.12"/>
    <n v="1"/>
    <s v="JRS CAP PRÓPRIO"/>
    <x v="8"/>
    <n v="0.12"/>
  </r>
  <r>
    <x v="95"/>
    <x v="0"/>
    <d v="2000-12-27T00:00:00"/>
    <n v="0.1404"/>
    <n v="1"/>
    <s v="JRS CAP PRÓPRIO"/>
    <x v="9"/>
    <n v="0.1404"/>
  </r>
  <r>
    <x v="95"/>
    <x v="0"/>
    <d v="2001-02-09T00:00:00"/>
    <n v="8.1000000000000003E-2"/>
    <n v="1"/>
    <s v="DIVIDENDO"/>
    <x v="10"/>
    <n v="8.1000000000000003E-2"/>
  </r>
  <r>
    <x v="95"/>
    <x v="0"/>
    <d v="2001-07-17T00:00:00"/>
    <n v="0.23680000000000001"/>
    <n v="1"/>
    <s v="JRS CAP PRÓPRIO"/>
    <x v="10"/>
    <n v="0.23680000000000001"/>
  </r>
  <r>
    <x v="95"/>
    <x v="0"/>
    <d v="2001-12-26T00:00:00"/>
    <n v="0.32950000000000002"/>
    <n v="1"/>
    <s v="JRS CAP PRÓPRIO"/>
    <x v="10"/>
    <n v="0.32950000000000002"/>
  </r>
  <r>
    <x v="95"/>
    <x v="0"/>
    <d v="2002-08-01T00:00:00"/>
    <n v="0.23980000000000001"/>
    <n v="1"/>
    <s v="JRS CAP PRÓPRIO"/>
    <x v="11"/>
    <n v="0.23980000000000001"/>
  </r>
  <r>
    <x v="95"/>
    <x v="0"/>
    <d v="2002-12-27T00:00:00"/>
    <n v="0.373"/>
    <n v="1"/>
    <s v="JRS CAP PRÓPRIO"/>
    <x v="11"/>
    <n v="0.373"/>
  </r>
  <r>
    <x v="95"/>
    <x v="0"/>
    <d v="2003-07-23T00:00:00"/>
    <n v="0.37090000000000001"/>
    <n v="1"/>
    <s v="JRS CAP PRÓPRIO"/>
    <x v="7"/>
    <n v="0.37090000000000001"/>
  </r>
  <r>
    <x v="95"/>
    <x v="0"/>
    <d v="2003-12-30T00:00:00"/>
    <n v="0.45600000000000002"/>
    <n v="1"/>
    <s v="JRS CAP PRÓPRIO"/>
    <x v="7"/>
    <n v="0.45600000000000002"/>
  </r>
  <r>
    <x v="95"/>
    <x v="0"/>
    <d v="2004-07-19T00:00:00"/>
    <n v="0.29399999999999998"/>
    <n v="1"/>
    <s v="JRS CAP PRÓPRIO"/>
    <x v="12"/>
    <n v="0.29399999999999998"/>
  </r>
  <r>
    <x v="95"/>
    <x v="0"/>
    <d v="2004-12-23T00:00:00"/>
    <n v="0.54200000000000004"/>
    <n v="1"/>
    <s v="JRS CAP PRÓPRIO"/>
    <x v="12"/>
    <n v="0.54200000000000004"/>
  </r>
  <r>
    <x v="95"/>
    <x v="0"/>
    <d v="2005-08-02T00:00:00"/>
    <n v="0.35560000000000003"/>
    <n v="1"/>
    <s v="JRS CAP PRÓPRIO"/>
    <x v="13"/>
    <n v="0.35560000000000003"/>
  </r>
  <r>
    <x v="95"/>
    <x v="0"/>
    <d v="2005-12-21T00:00:00"/>
    <n v="0.48709999999999998"/>
    <n v="1"/>
    <s v="JRS CAP PRÓPRIO"/>
    <x v="13"/>
    <n v="0.48709999999999998"/>
  </r>
  <r>
    <x v="95"/>
    <x v="0"/>
    <d v="2006-08-08T00:00:00"/>
    <n v="0.42299999999999999"/>
    <n v="1"/>
    <s v="JRS CAP PRÓPRIO"/>
    <x v="14"/>
    <n v="0.42299999999999999"/>
  </r>
  <r>
    <x v="95"/>
    <x v="0"/>
    <d v="2006-12-20T00:00:00"/>
    <n v="0.50839999999999996"/>
    <n v="1"/>
    <s v="JRS CAP PRÓPRIO"/>
    <x v="14"/>
    <n v="0.50839999999999996"/>
  </r>
  <r>
    <x v="95"/>
    <x v="0"/>
    <d v="2007-08-08T00:00:00"/>
    <n v="0.42549999999999999"/>
    <n v="1"/>
    <s v="JRS CAP PRÓPRIO"/>
    <x v="0"/>
    <n v="0.42549999999999999"/>
  </r>
  <r>
    <x v="95"/>
    <x v="0"/>
    <d v="2007-12-20T00:00:00"/>
    <n v="0.51249999999999996"/>
    <n v="1"/>
    <s v="JRS CAP PRÓPRIO"/>
    <x v="0"/>
    <n v="0.51249999999999996"/>
  </r>
  <r>
    <x v="95"/>
    <x v="0"/>
    <d v="2008-08-11T00:00:00"/>
    <n v="0.4274"/>
    <n v="1"/>
    <s v="JRS CAP PRÓPRIO"/>
    <x v="1"/>
    <n v="0.4274"/>
  </r>
  <r>
    <x v="95"/>
    <x v="0"/>
    <d v="2008-12-23T00:00:00"/>
    <n v="0.51300000000000001"/>
    <n v="1"/>
    <s v="JRS CAP PRÓPRIO"/>
    <x v="1"/>
    <n v="0.51300000000000001"/>
  </r>
  <r>
    <x v="95"/>
    <x v="0"/>
    <d v="2009-08-10T00:00:00"/>
    <n v="0.73009999999999997"/>
    <n v="1"/>
    <s v="JRS CAP PRÓPRIO"/>
    <x v="2"/>
    <n v="0.73009999999999997"/>
  </r>
  <r>
    <x v="95"/>
    <x v="0"/>
    <d v="2009-12-21T00:00:00"/>
    <n v="1.0782"/>
    <n v="1"/>
    <s v="JRS CAP PRÓPRIO"/>
    <x v="2"/>
    <n v="1.0782"/>
  </r>
  <r>
    <x v="95"/>
    <x v="0"/>
    <d v="2010-08-10T00:00:00"/>
    <n v="0.75670000000000004"/>
    <n v="1"/>
    <s v="JRS CAP PRÓPRIO"/>
    <x v="3"/>
    <n v="0.75670000000000004"/>
  </r>
  <r>
    <x v="95"/>
    <x v="0"/>
    <d v="2010-12-21T00:00:00"/>
    <n v="0.5948"/>
    <n v="1"/>
    <s v="JRS CAP PRÓPRIO"/>
    <x v="3"/>
    <n v="0.5948"/>
  </r>
  <r>
    <x v="95"/>
    <x v="0"/>
    <d v="2010-12-21T00:00:00"/>
    <n v="0.5948"/>
    <n v="1"/>
    <s v="JRS CAP PRÓPRIO"/>
    <x v="3"/>
    <n v="0.5948"/>
  </r>
  <r>
    <x v="95"/>
    <x v="0"/>
    <d v="2011-08-09T00:00:00"/>
    <n v="0.8659"/>
    <n v="1"/>
    <s v="JRS CAP PRÓPRIO"/>
    <x v="4"/>
    <n v="0.8659"/>
  </r>
  <r>
    <x v="95"/>
    <x v="0"/>
    <d v="2011-12-21T00:00:00"/>
    <n v="0.67169999999999996"/>
    <n v="1"/>
    <s v="JRS CAP PRÓPRIO"/>
    <x v="4"/>
    <n v="0.67169999999999996"/>
  </r>
  <r>
    <x v="95"/>
    <x v="0"/>
    <d v="2011-12-21T00:00:00"/>
    <n v="0.67159999999999997"/>
    <n v="1"/>
    <s v="JRS CAP PRÓPRIO"/>
    <x v="4"/>
    <n v="0.67159999999999997"/>
  </r>
  <r>
    <x v="95"/>
    <x v="0"/>
    <d v="2012-08-10T00:00:00"/>
    <n v="0.54186000000000001"/>
    <n v="1"/>
    <s v="JRS CAP PRÓPRIO"/>
    <x v="5"/>
    <n v="0.54186000000000001"/>
  </r>
  <r>
    <x v="95"/>
    <x v="0"/>
    <d v="2012-08-10T00:00:00"/>
    <n v="0.54186000000000001"/>
    <n v="1"/>
    <s v="JRS CAP PRÓPRIO"/>
    <x v="5"/>
    <n v="0.54186000000000001"/>
  </r>
  <r>
    <x v="95"/>
    <x v="0"/>
    <d v="2012-12-20T00:00:00"/>
    <n v="0.69362000000000001"/>
    <n v="1"/>
    <s v="JRS CAP PRÓPRIO"/>
    <x v="5"/>
    <n v="0.69362000000000001"/>
  </r>
  <r>
    <x v="95"/>
    <x v="0"/>
    <d v="2012-12-20T00:00:00"/>
    <n v="0.69360999999999995"/>
    <n v="1"/>
    <s v="JRS CAP PRÓPRIO"/>
    <x v="5"/>
    <n v="0.69360999999999995"/>
  </r>
  <r>
    <x v="95"/>
    <x v="0"/>
    <d v="2013-04-26T00:00:00"/>
    <n v="0.25330000000000003"/>
    <n v="1"/>
    <s v="DIVIDENDO"/>
    <x v="6"/>
    <n v="0.25330000000000003"/>
  </r>
  <r>
    <x v="95"/>
    <x v="0"/>
    <d v="2013-08-09T00:00:00"/>
    <n v="0.54200300000000001"/>
    <n v="1"/>
    <s v="JRS CAP PRÓPRIO"/>
    <x v="6"/>
    <n v="0.54200300000000001"/>
  </r>
  <r>
    <x v="95"/>
    <x v="0"/>
    <d v="2013-08-09T00:00:00"/>
    <n v="0.54200300000000001"/>
    <n v="1"/>
    <s v="JRS CAP PRÓPRIO"/>
    <x v="6"/>
    <n v="0.54200300000000001"/>
  </r>
  <r>
    <x v="95"/>
    <x v="0"/>
    <d v="2013-12-20T00:00:00"/>
    <n v="0.72464334799999996"/>
    <n v="1"/>
    <s v="JRS CAP PRÓPRIO"/>
    <x v="6"/>
    <n v="0.72464334799999996"/>
  </r>
  <r>
    <x v="95"/>
    <x v="0"/>
    <d v="2013-12-20T00:00:00"/>
    <n v="0.72464334799999996"/>
    <n v="1"/>
    <s v="JRS CAP PRÓPRIO"/>
    <x v="6"/>
    <n v="0.72464334799999996"/>
  </r>
  <r>
    <x v="95"/>
    <x v="1"/>
    <d v="1996-01-30T00:00:00"/>
    <n v="0.15"/>
    <n v="1"/>
    <s v="DIVIDENDO"/>
    <x v="15"/>
    <n v="0.15"/>
  </r>
  <r>
    <x v="95"/>
    <x v="1"/>
    <d v="1996-01-30T00:00:00"/>
    <n v="0.24"/>
    <n v="1"/>
    <s v="DIVIDENDO"/>
    <x v="15"/>
    <n v="0.24"/>
  </r>
  <r>
    <x v="95"/>
    <x v="1"/>
    <d v="1996-08-06T00:00:00"/>
    <n v="0.3"/>
    <n v="1"/>
    <s v="DIVIDENDO"/>
    <x v="15"/>
    <n v="0.3"/>
  </r>
  <r>
    <x v="95"/>
    <x v="1"/>
    <d v="1997-02-12T00:00:00"/>
    <n v="0.45"/>
    <n v="1"/>
    <s v="DIVIDENDO"/>
    <x v="16"/>
    <n v="0.45"/>
  </r>
  <r>
    <x v="95"/>
    <x v="1"/>
    <d v="1997-08-11T00:00:00"/>
    <n v="0.38"/>
    <n v="1"/>
    <s v="JRS CAP PRÓPRIO"/>
    <x v="16"/>
    <n v="0.38"/>
  </r>
  <r>
    <x v="95"/>
    <x v="1"/>
    <d v="1997-12-30T00:00:00"/>
    <n v="0.36299999999999999"/>
    <n v="1"/>
    <s v="JRS CAP PRÓPRIO"/>
    <x v="16"/>
    <n v="0.36299999999999999"/>
  </r>
  <r>
    <x v="95"/>
    <x v="1"/>
    <d v="1998-08-11T00:00:00"/>
    <n v="0.33500000000000002"/>
    <n v="1"/>
    <s v="JRS CAP PRÓPRIO"/>
    <x v="17"/>
    <n v="0.33500000000000002"/>
  </r>
  <r>
    <x v="95"/>
    <x v="1"/>
    <d v="1998-12-29T00:00:00"/>
    <n v="0.22"/>
    <n v="1"/>
    <s v="JRS CAP PRÓPRIO"/>
    <x v="17"/>
    <n v="0.22"/>
  </r>
  <r>
    <x v="95"/>
    <x v="1"/>
    <d v="1999-03-12T00:00:00"/>
    <n v="7.2700000000000001E-2"/>
    <n v="1"/>
    <s v="JRS CAP PRÓPRIO"/>
    <x v="8"/>
    <n v="7.2700000000000001E-2"/>
  </r>
  <r>
    <x v="95"/>
    <x v="1"/>
    <d v="1999-07-27T00:00:00"/>
    <n v="0.35199999999999998"/>
    <n v="1"/>
    <s v="JRS CAP PRÓPRIO"/>
    <x v="8"/>
    <n v="0.35199999999999998"/>
  </r>
  <r>
    <x v="95"/>
    <x v="1"/>
    <d v="1999-12-22T00:00:00"/>
    <n v="0.13200000000000001"/>
    <n v="1"/>
    <s v="JRS CAP PRÓPRIO"/>
    <x v="8"/>
    <n v="0.13200000000000001"/>
  </r>
  <r>
    <x v="95"/>
    <x v="1"/>
    <d v="2000-12-27T00:00:00"/>
    <n v="0.15440000000000001"/>
    <n v="1"/>
    <s v="JRS CAP PRÓPRIO"/>
    <x v="9"/>
    <n v="0.15440000000000001"/>
  </r>
  <r>
    <x v="95"/>
    <x v="1"/>
    <d v="2001-02-09T00:00:00"/>
    <n v="8.8999999999999996E-2"/>
    <n v="1"/>
    <s v="DIVIDENDO"/>
    <x v="10"/>
    <n v="8.8999999999999996E-2"/>
  </r>
  <r>
    <x v="95"/>
    <x v="1"/>
    <d v="2001-07-17T00:00:00"/>
    <n v="0.26050000000000001"/>
    <n v="1"/>
    <s v="JRS CAP PRÓPRIO"/>
    <x v="10"/>
    <n v="0.26050000000000001"/>
  </r>
  <r>
    <x v="95"/>
    <x v="1"/>
    <d v="2001-12-26T00:00:00"/>
    <n v="0.3624"/>
    <n v="1"/>
    <s v="JRS CAP PRÓPRIO"/>
    <x v="10"/>
    <n v="0.3624"/>
  </r>
  <r>
    <x v="95"/>
    <x v="1"/>
    <d v="2002-08-01T00:00:00"/>
    <n v="0.26379999999999998"/>
    <n v="1"/>
    <s v="JRS CAP PRÓPRIO"/>
    <x v="11"/>
    <n v="0.26379999999999998"/>
  </r>
  <r>
    <x v="95"/>
    <x v="1"/>
    <d v="2002-12-27T00:00:00"/>
    <n v="0.4103"/>
    <n v="1"/>
    <s v="JRS CAP PRÓPRIO"/>
    <x v="11"/>
    <n v="0.4103"/>
  </r>
  <r>
    <x v="95"/>
    <x v="1"/>
    <d v="2003-07-23T00:00:00"/>
    <n v="0.40799999999999997"/>
    <n v="1"/>
    <s v="JRS CAP PRÓPRIO"/>
    <x v="7"/>
    <n v="0.40799999999999997"/>
  </r>
  <r>
    <x v="95"/>
    <x v="1"/>
    <d v="2003-12-30T00:00:00"/>
    <n v="0.50160000000000005"/>
    <n v="1"/>
    <s v="JRS CAP PRÓPRIO"/>
    <x v="7"/>
    <n v="0.50160000000000005"/>
  </r>
  <r>
    <x v="95"/>
    <x v="1"/>
    <d v="2004-07-19T00:00:00"/>
    <n v="0.32340000000000002"/>
    <n v="1"/>
    <s v="JRS CAP PRÓPRIO"/>
    <x v="12"/>
    <n v="0.32340000000000002"/>
  </r>
  <r>
    <x v="95"/>
    <x v="1"/>
    <d v="2004-12-23T00:00:00"/>
    <n v="0.59619999999999995"/>
    <n v="1"/>
    <s v="JRS CAP PRÓPRIO"/>
    <x v="12"/>
    <n v="0.59619999999999995"/>
  </r>
  <r>
    <x v="95"/>
    <x v="1"/>
    <d v="2005-08-02T00:00:00"/>
    <n v="0.39119999999999999"/>
    <n v="1"/>
    <s v="JRS CAP PRÓPRIO"/>
    <x v="13"/>
    <n v="0.39119999999999999"/>
  </r>
  <r>
    <x v="95"/>
    <x v="1"/>
    <d v="2005-12-21T00:00:00"/>
    <n v="0.53580000000000005"/>
    <n v="1"/>
    <s v="JRS CAP PRÓPRIO"/>
    <x v="13"/>
    <n v="0.53580000000000005"/>
  </r>
  <r>
    <x v="95"/>
    <x v="1"/>
    <d v="2006-08-08T00:00:00"/>
    <n v="0.46529999999999999"/>
    <n v="1"/>
    <s v="JRS CAP PRÓPRIO"/>
    <x v="14"/>
    <n v="0.46529999999999999"/>
  </r>
  <r>
    <x v="95"/>
    <x v="1"/>
    <d v="2006-12-20T00:00:00"/>
    <n v="0.55920000000000003"/>
    <n v="1"/>
    <s v="JRS CAP PRÓPRIO"/>
    <x v="14"/>
    <n v="0.55920000000000003"/>
  </r>
  <r>
    <x v="95"/>
    <x v="1"/>
    <d v="2007-08-08T00:00:00"/>
    <n v="0.46800000000000003"/>
    <n v="1"/>
    <s v="JRS CAP PRÓPRIO"/>
    <x v="0"/>
    <n v="0.46800000000000003"/>
  </r>
  <r>
    <x v="95"/>
    <x v="1"/>
    <d v="2007-12-20T00:00:00"/>
    <n v="0.56369999999999998"/>
    <n v="1"/>
    <s v="JRS CAP PRÓPRIO"/>
    <x v="0"/>
    <n v="0.56369999999999998"/>
  </r>
  <r>
    <x v="95"/>
    <x v="1"/>
    <d v="2008-08-11T00:00:00"/>
    <n v="0.47020000000000001"/>
    <n v="1"/>
    <s v="JRS CAP PRÓPRIO"/>
    <x v="1"/>
    <n v="0.47020000000000001"/>
  </r>
  <r>
    <x v="95"/>
    <x v="1"/>
    <d v="2008-12-23T00:00:00"/>
    <n v="0.56430000000000002"/>
    <n v="1"/>
    <s v="JRS CAP PRÓPRIO"/>
    <x v="1"/>
    <n v="0.56430000000000002"/>
  </r>
  <r>
    <x v="95"/>
    <x v="1"/>
    <d v="2009-08-10T00:00:00"/>
    <n v="0.80310000000000004"/>
    <n v="1"/>
    <s v="JRS CAP PRÓPRIO"/>
    <x v="2"/>
    <n v="0.80310000000000004"/>
  </r>
  <r>
    <x v="95"/>
    <x v="1"/>
    <d v="2009-12-21T00:00:00"/>
    <n v="1.1859999999999999"/>
    <n v="1"/>
    <s v="JRS CAP PRÓPRIO"/>
    <x v="2"/>
    <n v="1.1859999999999999"/>
  </r>
  <r>
    <x v="95"/>
    <x v="1"/>
    <d v="2010-08-10T00:00:00"/>
    <n v="0.83240000000000003"/>
    <n v="1"/>
    <s v="JRS CAP PRÓPRIO"/>
    <x v="3"/>
    <n v="0.83240000000000003"/>
  </r>
  <r>
    <x v="95"/>
    <x v="1"/>
    <d v="2010-12-21T00:00:00"/>
    <n v="0.65429999999999999"/>
    <n v="1"/>
    <s v="JRS CAP PRÓPRIO"/>
    <x v="3"/>
    <n v="0.65429999999999999"/>
  </r>
  <r>
    <x v="95"/>
    <x v="1"/>
    <d v="2010-12-21T00:00:00"/>
    <n v="0.65429999999999999"/>
    <n v="1"/>
    <s v="JRS CAP PRÓPRIO"/>
    <x v="3"/>
    <n v="0.65429999999999999"/>
  </r>
  <r>
    <x v="95"/>
    <x v="1"/>
    <d v="2011-08-09T00:00:00"/>
    <n v="0.95250000000000001"/>
    <n v="1"/>
    <s v="JRS CAP PRÓPRIO"/>
    <x v="4"/>
    <n v="0.95250000000000001"/>
  </r>
  <r>
    <x v="95"/>
    <x v="1"/>
    <d v="2011-12-21T00:00:00"/>
    <n v="0.73880000000000001"/>
    <n v="1"/>
    <s v="JRS CAP PRÓPRIO"/>
    <x v="4"/>
    <n v="0.73880000000000001"/>
  </r>
  <r>
    <x v="95"/>
    <x v="1"/>
    <d v="2011-12-21T00:00:00"/>
    <n v="0.73880000000000001"/>
    <n v="1"/>
    <s v="JRS CAP PRÓPRIO"/>
    <x v="4"/>
    <n v="0.73880000000000001"/>
  </r>
  <r>
    <x v="95"/>
    <x v="1"/>
    <d v="2012-08-10T00:00:00"/>
    <n v="0.59604599999999996"/>
    <n v="1"/>
    <s v="JRS CAP PRÓPRIO"/>
    <x v="5"/>
    <n v="0.59604599999999996"/>
  </r>
  <r>
    <x v="95"/>
    <x v="1"/>
    <d v="2012-08-10T00:00:00"/>
    <n v="0.59604599999999996"/>
    <n v="1"/>
    <s v="JRS CAP PRÓPRIO"/>
    <x v="5"/>
    <n v="0.59604599999999996"/>
  </r>
  <r>
    <x v="95"/>
    <x v="1"/>
    <d v="2012-12-20T00:00:00"/>
    <n v="0.76297999999999999"/>
    <n v="1"/>
    <s v="JRS CAP PRÓPRIO"/>
    <x v="5"/>
    <n v="0.76297999999999999"/>
  </r>
  <r>
    <x v="95"/>
    <x v="1"/>
    <d v="2012-12-20T00:00:00"/>
    <n v="0.76297000000000004"/>
    <n v="1"/>
    <s v="JRS CAP PRÓPRIO"/>
    <x v="5"/>
    <n v="0.76297000000000004"/>
  </r>
  <r>
    <x v="95"/>
    <x v="1"/>
    <d v="2013-04-26T00:00:00"/>
    <n v="0.2787"/>
    <n v="1"/>
    <s v="DIVIDENDO"/>
    <x v="6"/>
    <n v="0.2787"/>
  </r>
  <r>
    <x v="95"/>
    <x v="1"/>
    <d v="2013-08-09T00:00:00"/>
    <n v="0.59620329999999999"/>
    <n v="1"/>
    <s v="JRS CAP PRÓPRIO"/>
    <x v="6"/>
    <n v="0.59620329999999999"/>
  </r>
  <r>
    <x v="95"/>
    <x v="1"/>
    <d v="2013-08-09T00:00:00"/>
    <n v="0.59620329999999999"/>
    <n v="1"/>
    <s v="JRS CAP PRÓPRIO"/>
    <x v="6"/>
    <n v="0.59620329999999999"/>
  </r>
  <r>
    <x v="95"/>
    <x v="1"/>
    <d v="2013-12-20T00:00:00"/>
    <n v="0.79710768300000001"/>
    <n v="1"/>
    <s v="JRS CAP PRÓPRIO"/>
    <x v="6"/>
    <n v="0.79710768300000001"/>
  </r>
  <r>
    <x v="95"/>
    <x v="1"/>
    <d v="2013-12-20T00:00:00"/>
    <n v="0.79710768300000001"/>
    <n v="1"/>
    <s v="JRS CAP PRÓPRIO"/>
    <x v="6"/>
    <n v="0.79710768300000001"/>
  </r>
  <r>
    <x v="96"/>
    <x v="0"/>
    <d v="2010-04-26T00:00:00"/>
    <n v="0.14099999999999999"/>
    <n v="1"/>
    <s v="DIVIDENDO"/>
    <x v="3"/>
    <n v="0.14099999999999999"/>
  </r>
  <r>
    <x v="96"/>
    <x v="0"/>
    <d v="2011-01-04T00:00:00"/>
    <n v="0.30187382499999998"/>
    <n v="1"/>
    <s v="DIVIDENDO"/>
    <x v="4"/>
    <n v="0.30187382499999998"/>
  </r>
  <r>
    <x v="96"/>
    <x v="0"/>
    <d v="2012-03-12T00:00:00"/>
    <n v="0.27089999999999997"/>
    <n v="1"/>
    <s v="DIVIDENDO"/>
    <x v="5"/>
    <n v="0.27089999999999997"/>
  </r>
  <r>
    <x v="96"/>
    <x v="0"/>
    <d v="2013-04-30T00:00:00"/>
    <n v="0.36386753999999999"/>
    <n v="1"/>
    <s v="DIVIDENDO"/>
    <x v="6"/>
    <n v="0.36386753999999999"/>
  </r>
  <r>
    <x v="97"/>
    <x v="0"/>
    <d v="1996-04-30T00:00:00"/>
    <n v="0.04"/>
    <n v="1"/>
    <s v="DIVIDENDO"/>
    <x v="15"/>
    <n v="0.04"/>
  </r>
  <r>
    <x v="97"/>
    <x v="1"/>
    <d v="1996-04-30T00:00:00"/>
    <n v="0.04"/>
    <n v="1"/>
    <s v="DIVIDENDO"/>
    <x v="15"/>
    <n v="0.04"/>
  </r>
  <r>
    <x v="98"/>
    <x v="0"/>
    <d v="1996-04-29T00:00:00"/>
    <n v="1.77"/>
    <n v="1000"/>
    <s v="DIVIDENDO"/>
    <x v="15"/>
    <n v="1.7700000000000001E-3"/>
  </r>
  <r>
    <x v="98"/>
    <x v="0"/>
    <d v="1997-04-30T00:00:00"/>
    <n v="5.32"/>
    <n v="1000"/>
    <s v="DIVIDENDO"/>
    <x v="16"/>
    <n v="5.3200000000000001E-3"/>
  </r>
  <r>
    <x v="98"/>
    <x v="1"/>
    <d v="1996-04-29T00:00:00"/>
    <n v="1.77"/>
    <n v="1000"/>
    <s v="DIVIDENDO"/>
    <x v="15"/>
    <n v="1.7700000000000001E-3"/>
  </r>
  <r>
    <x v="98"/>
    <x v="1"/>
    <d v="1997-04-30T00:00:00"/>
    <n v="5.32"/>
    <n v="1000"/>
    <s v="DIVIDENDO"/>
    <x v="16"/>
    <n v="5.3200000000000001E-3"/>
  </r>
  <r>
    <x v="99"/>
    <x v="0"/>
    <d v="1996-04-29T00:00:00"/>
    <n v="14"/>
    <n v="1000"/>
    <s v="DIVIDENDO"/>
    <x v="15"/>
    <n v="1.4E-2"/>
  </r>
  <r>
    <x v="99"/>
    <x v="0"/>
    <d v="1997-04-23T00:00:00"/>
    <n v="10"/>
    <n v="1000"/>
    <s v="DIVIDENDO"/>
    <x v="16"/>
    <n v="0.01"/>
  </r>
  <r>
    <x v="99"/>
    <x v="0"/>
    <d v="1998-04-17T00:00:00"/>
    <n v="6"/>
    <n v="1000"/>
    <s v="DIVIDENDO"/>
    <x v="17"/>
    <n v="6.0000000000000001E-3"/>
  </r>
  <r>
    <x v="99"/>
    <x v="0"/>
    <d v="1999-04-05T00:00:00"/>
    <n v="6"/>
    <n v="1000"/>
    <s v="DIVIDENDO"/>
    <x v="8"/>
    <n v="6.0000000000000001E-3"/>
  </r>
  <r>
    <x v="99"/>
    <x v="0"/>
    <d v="1999-12-20T00:00:00"/>
    <n v="14"/>
    <n v="1000"/>
    <s v="JRS CAP PRÓPRIO"/>
    <x v="8"/>
    <n v="1.4E-2"/>
  </r>
  <r>
    <x v="99"/>
    <x v="0"/>
    <d v="2000-12-15T00:00:00"/>
    <n v="14"/>
    <n v="1000"/>
    <s v="JRS CAP PRÓPRIO"/>
    <x v="9"/>
    <n v="1.4E-2"/>
  </r>
  <r>
    <x v="99"/>
    <x v="0"/>
    <d v="2001-12-14T00:00:00"/>
    <n v="15"/>
    <n v="1000"/>
    <s v="JRS CAP PRÓPRIO"/>
    <x v="10"/>
    <n v="1.4999999999999999E-2"/>
  </r>
  <r>
    <x v="99"/>
    <x v="0"/>
    <d v="2002-12-16T00:00:00"/>
    <n v="15"/>
    <n v="1000"/>
    <s v="JRS CAP PRÓPRIO"/>
    <x v="11"/>
    <n v="1.4999999999999999E-2"/>
  </r>
  <r>
    <x v="99"/>
    <x v="0"/>
    <d v="2003-12-16T00:00:00"/>
    <n v="11.5"/>
    <n v="1000"/>
    <s v="JRS CAP PRÓPRIO"/>
    <x v="7"/>
    <n v="1.15E-2"/>
  </r>
  <r>
    <x v="99"/>
    <x v="0"/>
    <d v="2004-12-17T00:00:00"/>
    <n v="11.5"/>
    <n v="1000"/>
    <s v="JRS CAP PRÓPRIO"/>
    <x v="12"/>
    <n v="1.15E-2"/>
  </r>
  <r>
    <x v="99"/>
    <x v="0"/>
    <d v="2008-03-30T00:00:00"/>
    <n v="1"/>
    <n v="1"/>
    <s v="DIVIDENDO"/>
    <x v="1"/>
    <n v="1"/>
  </r>
  <r>
    <x v="99"/>
    <x v="0"/>
    <d v="2008-03-31T00:00:00"/>
    <n v="0.04"/>
    <n v="1"/>
    <s v="DIVIDENDO"/>
    <x v="1"/>
    <n v="0.04"/>
  </r>
  <r>
    <x v="99"/>
    <x v="0"/>
    <d v="2010-04-16T00:00:00"/>
    <n v="0.6"/>
    <n v="1"/>
    <s v="DIVIDENDO"/>
    <x v="3"/>
    <n v="0.6"/>
  </r>
  <r>
    <x v="99"/>
    <x v="0"/>
    <d v="2010-12-20T00:00:00"/>
    <n v="1.18"/>
    <n v="1"/>
    <s v="JRS CAP PRÓPRIO"/>
    <x v="3"/>
    <n v="1.18"/>
  </r>
  <r>
    <x v="99"/>
    <x v="0"/>
    <d v="2011-12-16T00:00:00"/>
    <n v="0.18"/>
    <n v="1"/>
    <s v="JRS CAP PRÓPRIO"/>
    <x v="4"/>
    <n v="0.18"/>
  </r>
  <r>
    <x v="99"/>
    <x v="0"/>
    <d v="2012-12-19T00:00:00"/>
    <n v="0.17499999999999999"/>
    <n v="1"/>
    <s v="JRS CAP PRÓPRIO"/>
    <x v="5"/>
    <n v="0.17499999999999999"/>
  </r>
  <r>
    <x v="99"/>
    <x v="0"/>
    <d v="2013-12-16T00:00:00"/>
    <n v="0.215"/>
    <n v="1"/>
    <s v="JRS CAP PRÓPRIO"/>
    <x v="6"/>
    <n v="0.215"/>
  </r>
  <r>
    <x v="99"/>
    <x v="1"/>
    <d v="1996-04-29T00:00:00"/>
    <n v="14"/>
    <n v="1000"/>
    <s v="DIVIDENDO"/>
    <x v="15"/>
    <n v="1.4E-2"/>
  </r>
  <r>
    <x v="99"/>
    <x v="1"/>
    <d v="1997-04-23T00:00:00"/>
    <n v="10"/>
    <n v="1000"/>
    <s v="DIVIDENDO"/>
    <x v="16"/>
    <n v="0.01"/>
  </r>
  <r>
    <x v="99"/>
    <x v="1"/>
    <d v="1998-04-17T00:00:00"/>
    <n v="6"/>
    <n v="1000"/>
    <s v="DIVIDENDO"/>
    <x v="17"/>
    <n v="6.0000000000000001E-3"/>
  </r>
  <r>
    <x v="99"/>
    <x v="1"/>
    <d v="1999-04-05T00:00:00"/>
    <n v="6"/>
    <n v="1000"/>
    <s v="DIVIDENDO"/>
    <x v="8"/>
    <n v="6.0000000000000001E-3"/>
  </r>
  <r>
    <x v="99"/>
    <x v="1"/>
    <d v="1999-12-20T00:00:00"/>
    <n v="14"/>
    <n v="1000"/>
    <s v="JRS CAP PRÓPRIO"/>
    <x v="8"/>
    <n v="1.4E-2"/>
  </r>
  <r>
    <x v="99"/>
    <x v="1"/>
    <d v="2000-12-15T00:00:00"/>
    <n v="14"/>
    <n v="1000"/>
    <s v="JRS CAP PRÓPRIO"/>
    <x v="9"/>
    <n v="1.4E-2"/>
  </r>
  <r>
    <x v="99"/>
    <x v="1"/>
    <d v="2001-12-14T00:00:00"/>
    <n v="15"/>
    <n v="1000"/>
    <s v="JRS CAP PRÓPRIO"/>
    <x v="10"/>
    <n v="1.4999999999999999E-2"/>
  </r>
  <r>
    <x v="99"/>
    <x v="1"/>
    <d v="2002-12-16T00:00:00"/>
    <n v="15"/>
    <n v="1000"/>
    <s v="JRS CAP PRÓPRIO"/>
    <x v="11"/>
    <n v="1.4999999999999999E-2"/>
  </r>
  <r>
    <x v="99"/>
    <x v="1"/>
    <d v="2003-04-08T00:00:00"/>
    <n v="1.5"/>
    <n v="1000"/>
    <s v="DIVIDENDO"/>
    <x v="7"/>
    <n v="1.5E-3"/>
  </r>
  <r>
    <x v="99"/>
    <x v="1"/>
    <d v="2003-12-16T00:00:00"/>
    <n v="11.5"/>
    <n v="1000"/>
    <s v="JRS CAP PRÓPRIO"/>
    <x v="7"/>
    <n v="1.15E-2"/>
  </r>
  <r>
    <x v="99"/>
    <x v="1"/>
    <d v="2004-04-28T00:00:00"/>
    <n v="1.1499999999999999"/>
    <n v="1000"/>
    <s v="DIVIDENDO"/>
    <x v="12"/>
    <n v="1.15E-3"/>
  </r>
  <r>
    <x v="99"/>
    <x v="1"/>
    <d v="2004-12-17T00:00:00"/>
    <n v="11.5"/>
    <n v="1000"/>
    <s v="JRS CAP PRÓPRIO"/>
    <x v="12"/>
    <n v="1.15E-2"/>
  </r>
  <r>
    <x v="99"/>
    <x v="1"/>
    <d v="2005-04-28T00:00:00"/>
    <n v="1.1499999999999999"/>
    <n v="1000"/>
    <s v="DIVIDENDO"/>
    <x v="13"/>
    <n v="1.15E-3"/>
  </r>
  <r>
    <x v="99"/>
    <x v="1"/>
    <d v="2008-03-31T00:00:00"/>
    <n v="0.04"/>
    <n v="1"/>
    <s v="DIVIDENDO"/>
    <x v="1"/>
    <n v="0.04"/>
  </r>
  <r>
    <x v="99"/>
    <x v="1"/>
    <d v="2008-03-31T00:00:00"/>
    <n v="4.0000000000000001E-3"/>
    <n v="1"/>
    <s v="DIVIDENDO"/>
    <x v="1"/>
    <n v="4.0000000000000001E-3"/>
  </r>
  <r>
    <x v="99"/>
    <x v="1"/>
    <d v="2009-03-30T00:00:00"/>
    <n v="1.1000000000000001"/>
    <n v="1"/>
    <s v="DIVIDENDO"/>
    <x v="2"/>
    <n v="1.1000000000000001"/>
  </r>
  <r>
    <x v="99"/>
    <x v="1"/>
    <d v="2010-04-16T00:00:00"/>
    <n v="0.66"/>
    <n v="1"/>
    <s v="DIVIDENDO"/>
    <x v="3"/>
    <n v="0.66"/>
  </r>
  <r>
    <x v="99"/>
    <x v="1"/>
    <d v="2010-12-20T00:00:00"/>
    <n v="1.298"/>
    <n v="1"/>
    <s v="JRS CAP PRÓPRIO"/>
    <x v="3"/>
    <n v="1.298"/>
  </r>
  <r>
    <x v="99"/>
    <x v="1"/>
    <d v="2011-12-16T00:00:00"/>
    <n v="0.19800000000000001"/>
    <n v="1"/>
    <s v="JRS CAP PRÓPRIO"/>
    <x v="4"/>
    <n v="0.19800000000000001"/>
  </r>
  <r>
    <x v="99"/>
    <x v="1"/>
    <d v="2012-12-19T00:00:00"/>
    <n v="0.1925"/>
    <n v="1"/>
    <s v="JRS CAP PRÓPRIO"/>
    <x v="5"/>
    <n v="0.1925"/>
  </r>
  <r>
    <x v="99"/>
    <x v="1"/>
    <d v="2013-12-16T00:00:00"/>
    <n v="0.23649999999999999"/>
    <n v="1"/>
    <s v="JRS CAP PRÓPRIO"/>
    <x v="6"/>
    <n v="0.23649999999999999"/>
  </r>
  <r>
    <x v="100"/>
    <x v="0"/>
    <d v="2007-12-18T00:00:00"/>
    <n v="4.5630094400000001E-2"/>
    <n v="1"/>
    <s v="DIVIDENDO"/>
    <x v="0"/>
    <n v="4.5630094400000001E-2"/>
  </r>
  <r>
    <x v="100"/>
    <x v="0"/>
    <d v="2008-07-29T00:00:00"/>
    <n v="0.13334111949999999"/>
    <n v="1"/>
    <s v="JRS CAP PRÓPRIO"/>
    <x v="1"/>
    <n v="0.13334111949999999"/>
  </r>
  <r>
    <x v="100"/>
    <x v="0"/>
    <d v="2008-12-16T00:00:00"/>
    <n v="8.9700000000000002E-2"/>
    <n v="1"/>
    <s v="JRS CAP PRÓPRIO"/>
    <x v="1"/>
    <n v="8.9700000000000002E-2"/>
  </r>
  <r>
    <x v="100"/>
    <x v="0"/>
    <d v="2009-12-18T00:00:00"/>
    <n v="7.6439999999999994E-2"/>
    <n v="1"/>
    <s v="JRS CAP PRÓPRIO"/>
    <x v="2"/>
    <n v="7.6439999999999994E-2"/>
  </r>
  <r>
    <x v="100"/>
    <x v="0"/>
    <d v="2010-02-23T00:00:00"/>
    <n v="2.3208E-3"/>
    <n v="1"/>
    <s v="JRS CAP PRÓPRIO"/>
    <x v="3"/>
    <n v="2.3208E-3"/>
  </r>
  <r>
    <x v="100"/>
    <x v="0"/>
    <d v="2010-08-04T00:00:00"/>
    <n v="0.1433208"/>
    <n v="1"/>
    <s v="JRS CAP PRÓPRIO"/>
    <x v="3"/>
    <n v="0.1433208"/>
  </r>
  <r>
    <x v="100"/>
    <x v="0"/>
    <d v="2010-12-17T00:00:00"/>
    <n v="0.144560408"/>
    <n v="1"/>
    <s v="JRS CAP PRÓPRIO"/>
    <x v="3"/>
    <n v="0.144560408"/>
  </r>
  <r>
    <x v="100"/>
    <x v="0"/>
    <d v="2011-02-14T00:00:00"/>
    <n v="5.8801941000000003E-2"/>
    <n v="1"/>
    <s v="JRS CAP PRÓPRIO"/>
    <x v="4"/>
    <n v="5.8801941000000003E-2"/>
  </r>
  <r>
    <x v="100"/>
    <x v="0"/>
    <d v="2011-07-29T00:00:00"/>
    <n v="0.108694714"/>
    <n v="1"/>
    <s v="JRS CAP PRÓPRIO"/>
    <x v="4"/>
    <n v="0.108694714"/>
  </r>
  <r>
    <x v="100"/>
    <x v="0"/>
    <d v="2011-12-09T00:00:00"/>
    <n v="0.11799999999999999"/>
    <n v="1"/>
    <s v="JRS CAP PRÓPRIO"/>
    <x v="4"/>
    <n v="0.11799999999999999"/>
  </r>
  <r>
    <x v="100"/>
    <x v="0"/>
    <d v="2012-02-16T00:00:00"/>
    <n v="8.2959999999999996E-3"/>
    <n v="1"/>
    <s v="JRS CAP PRÓPRIO"/>
    <x v="5"/>
    <n v="8.2959999999999996E-3"/>
  </r>
  <r>
    <x v="100"/>
    <x v="0"/>
    <d v="2012-07-26T00:00:00"/>
    <n v="0.113163373"/>
    <n v="1"/>
    <s v="JRS CAP PRÓPRIO"/>
    <x v="5"/>
    <n v="0.113163373"/>
  </r>
  <r>
    <x v="100"/>
    <x v="0"/>
    <d v="2012-11-30T00:00:00"/>
    <n v="0.16389999999999999"/>
    <n v="1"/>
    <s v="JRS CAP PRÓPRIO"/>
    <x v="5"/>
    <n v="0.16389999999999999"/>
  </r>
  <r>
    <x v="100"/>
    <x v="0"/>
    <d v="2013-02-19T00:00:00"/>
    <n v="1.178241448E-2"/>
    <n v="1"/>
    <s v="JRS CAP PRÓPRIO"/>
    <x v="6"/>
    <n v="1.178241448E-2"/>
  </r>
  <r>
    <x v="100"/>
    <x v="0"/>
    <d v="2013-07-22T00:00:00"/>
    <n v="0.157629832"/>
    <n v="1"/>
    <s v="JRS CAP PRÓPRIO"/>
    <x v="6"/>
    <n v="0.157629832"/>
  </r>
  <r>
    <x v="100"/>
    <x v="0"/>
    <d v="2013-12-16T00:00:00"/>
    <n v="0.12228393999999999"/>
    <n v="1"/>
    <s v="JRS CAP PRÓPRIO"/>
    <x v="6"/>
    <n v="0.12228393999999999"/>
  </r>
  <r>
    <x v="100"/>
    <x v="0"/>
    <d v="2014-02-17T00:00:00"/>
    <n v="0.10462524400000001"/>
    <n v="1"/>
    <s v="JRS CAP PRÓPRIO"/>
    <x v="18"/>
    <n v="0.10462524400000001"/>
  </r>
  <r>
    <x v="101"/>
    <x v="0"/>
    <d v="2001-04-20T00:00:00"/>
    <n v="0.33"/>
    <n v="1000"/>
    <s v="DIVIDENDO"/>
    <x v="10"/>
    <n v="3.3E-4"/>
  </r>
  <r>
    <x v="101"/>
    <x v="0"/>
    <d v="2002-04-30T00:00:00"/>
    <n v="0.14354829999999999"/>
    <n v="1000"/>
    <s v="DIVIDENDO"/>
    <x v="11"/>
    <n v="1.4354829999999998E-4"/>
  </r>
  <r>
    <x v="101"/>
    <x v="0"/>
    <d v="2003-04-30T00:00:00"/>
    <n v="4.7415400000000003E-2"/>
    <n v="1000"/>
    <s v="DIVIDENDO"/>
    <x v="7"/>
    <n v="4.74154E-5"/>
  </r>
  <r>
    <x v="101"/>
    <x v="0"/>
    <d v="2004-03-26T00:00:00"/>
    <n v="0.56533509999999998"/>
    <n v="1000"/>
    <s v="DIVIDENDO"/>
    <x v="12"/>
    <n v="5.6533509999999996E-4"/>
  </r>
  <r>
    <x v="101"/>
    <x v="0"/>
    <d v="2004-11-30T00:00:00"/>
    <n v="0.45534627100000002"/>
    <n v="1000"/>
    <s v="DIVIDENDO"/>
    <x v="12"/>
    <n v="4.5534627100000003E-4"/>
  </r>
  <r>
    <x v="101"/>
    <x v="0"/>
    <d v="2004-11-30T00:00:00"/>
    <n v="1.2336386509999999"/>
    <n v="1000"/>
    <s v="JRS CAP PRÓPRIO"/>
    <x v="12"/>
    <n v="1.233638651E-3"/>
  </r>
  <r>
    <x v="101"/>
    <x v="0"/>
    <d v="2005-03-28T00:00:00"/>
    <n v="0.45449780000000001"/>
    <n v="1000"/>
    <s v="DIVIDENDO"/>
    <x v="13"/>
    <n v="4.544978E-4"/>
  </r>
  <r>
    <x v="101"/>
    <x v="1"/>
    <d v="2001-04-20T00:00:00"/>
    <n v="0.36299999999999999"/>
    <n v="1000"/>
    <s v="DIVIDENDO"/>
    <x v="10"/>
    <n v="3.6299999999999999E-4"/>
  </r>
  <r>
    <x v="101"/>
    <x v="1"/>
    <d v="2002-04-30T00:00:00"/>
    <n v="0.15790319999999999"/>
    <n v="1000"/>
    <s v="DIVIDENDO"/>
    <x v="11"/>
    <n v="1.579032E-4"/>
  </r>
  <r>
    <x v="101"/>
    <x v="1"/>
    <d v="2003-04-30T00:00:00"/>
    <n v="5.2157000000000002E-2"/>
    <n v="1000"/>
    <s v="DIVIDENDO"/>
    <x v="7"/>
    <n v="5.2157000000000002E-5"/>
  </r>
  <r>
    <x v="101"/>
    <x v="1"/>
    <d v="2004-03-26T00:00:00"/>
    <n v="0.62186859999999999"/>
    <n v="1000"/>
    <s v="DIVIDENDO"/>
    <x v="12"/>
    <n v="6.2186860000000002E-4"/>
  </r>
  <r>
    <x v="101"/>
    <x v="1"/>
    <d v="2004-11-30T00:00:00"/>
    <n v="0.50088089800000002"/>
    <n v="1000"/>
    <s v="DIVIDENDO"/>
    <x v="12"/>
    <n v="5.0088089799999998E-4"/>
  </r>
  <r>
    <x v="101"/>
    <x v="1"/>
    <d v="2004-11-30T00:00:00"/>
    <n v="1.3570025160000001"/>
    <n v="1000"/>
    <s v="JRS CAP PRÓPRIO"/>
    <x v="12"/>
    <n v="1.3570025160000001E-3"/>
  </r>
  <r>
    <x v="101"/>
    <x v="1"/>
    <d v="2005-03-28T00:00:00"/>
    <n v="0.49994759999999999"/>
    <n v="1000"/>
    <s v="DIVIDENDO"/>
    <x v="13"/>
    <n v="4.9994760000000003E-4"/>
  </r>
  <r>
    <x v="102"/>
    <x v="0"/>
    <d v="2010-12-08T00:00:00"/>
    <n v="0.21"/>
    <n v="1"/>
    <s v="DIVIDENDO"/>
    <x v="3"/>
    <n v="0.21"/>
  </r>
  <r>
    <x v="102"/>
    <x v="0"/>
    <d v="2010-12-08T00:00:00"/>
    <n v="0.02"/>
    <n v="1"/>
    <s v="JRS CAP PRÓPRIO"/>
    <x v="3"/>
    <n v="0.02"/>
  </r>
  <r>
    <x v="102"/>
    <x v="0"/>
    <d v="2011-04-26T00:00:00"/>
    <n v="0.26036980500000001"/>
    <n v="1"/>
    <s v="DIVIDENDO"/>
    <x v="4"/>
    <n v="0.26036980500000001"/>
  </r>
  <r>
    <x v="102"/>
    <x v="0"/>
    <d v="2011-11-08T00:00:00"/>
    <n v="0.25079511500000001"/>
    <n v="1"/>
    <s v="DIVIDENDO"/>
    <x v="4"/>
    <n v="0.25079511500000001"/>
  </r>
  <r>
    <x v="102"/>
    <x v="0"/>
    <d v="2012-03-16T00:00:00"/>
    <n v="9.2067552999999996E-2"/>
    <n v="1"/>
    <s v="DIVIDENDO"/>
    <x v="5"/>
    <n v="9.2067552999999996E-2"/>
  </r>
  <r>
    <x v="102"/>
    <x v="0"/>
    <d v="2012-11-12T00:00:00"/>
    <n v="0.260988204"/>
    <n v="1"/>
    <s v="DIVIDENDO"/>
    <x v="5"/>
    <n v="0.260988204"/>
  </r>
  <r>
    <x v="102"/>
    <x v="0"/>
    <d v="2013-05-28T00:00:00"/>
    <n v="0.457206838"/>
    <n v="1"/>
    <s v="DIVIDENDO"/>
    <x v="6"/>
    <n v="0.457206838"/>
  </r>
  <r>
    <x v="102"/>
    <x v="0"/>
    <d v="2013-11-11T00:00:00"/>
    <n v="0.32249027299999999"/>
    <n v="1"/>
    <s v="DIVIDENDO"/>
    <x v="6"/>
    <n v="0.32249027299999999"/>
  </r>
  <r>
    <x v="103"/>
    <x v="0"/>
    <d v="2003-12-24T00:00:00"/>
    <n v="4.3730000000000002E-3"/>
    <n v="1"/>
    <s v="JRS CAP PRÓPRIO"/>
    <x v="7"/>
    <n v="4.3730000000000002E-3"/>
  </r>
  <r>
    <x v="103"/>
    <x v="0"/>
    <d v="2003-12-24T00:00:00"/>
    <n v="4.3740000000000003E-3"/>
    <n v="1"/>
    <s v="JRS CAP PRÓPRIO"/>
    <x v="7"/>
    <n v="4.3740000000000003E-3"/>
  </r>
  <r>
    <x v="103"/>
    <x v="0"/>
    <d v="2003-12-24T00:00:00"/>
    <n v="4.3759999999999997E-3"/>
    <n v="1"/>
    <s v="JRS CAP PRÓPRIO"/>
    <x v="7"/>
    <n v="4.3759999999999997E-3"/>
  </r>
  <r>
    <x v="103"/>
    <x v="0"/>
    <d v="2003-12-24T00:00:00"/>
    <n v="4.3769999999999998E-3"/>
    <n v="1"/>
    <s v="JRS CAP PRÓPRIO"/>
    <x v="7"/>
    <n v="4.3769999999999998E-3"/>
  </r>
  <r>
    <x v="103"/>
    <x v="0"/>
    <d v="2004-06-28T00:00:00"/>
    <n v="4.0000000000000001E-3"/>
    <n v="1"/>
    <s v="JRS CAP PRÓPRIO"/>
    <x v="12"/>
    <n v="4.0000000000000001E-3"/>
  </r>
  <r>
    <x v="103"/>
    <x v="0"/>
    <d v="2004-06-28T00:00:00"/>
    <n v="6.0000000000000001E-3"/>
    <n v="1"/>
    <s v="JRS CAP PRÓPRIO"/>
    <x v="12"/>
    <n v="6.0000000000000001E-3"/>
  </r>
  <r>
    <x v="103"/>
    <x v="0"/>
    <d v="2004-12-24T00:00:00"/>
    <n v="7.4733330000000004E-3"/>
    <n v="1"/>
    <s v="JRS CAP PRÓPRIO"/>
    <x v="12"/>
    <n v="7.4733330000000004E-3"/>
  </r>
  <r>
    <x v="103"/>
    <x v="0"/>
    <d v="2004-12-24T00:00:00"/>
    <n v="7.4733320000000001E-3"/>
    <n v="1"/>
    <s v="JRS CAP PRÓPRIO"/>
    <x v="12"/>
    <n v="7.4733320000000001E-3"/>
  </r>
  <r>
    <x v="103"/>
    <x v="0"/>
    <d v="2004-12-24T00:00:00"/>
    <n v="7.4733339999999999E-3"/>
    <n v="1"/>
    <s v="JRS CAP PRÓPRIO"/>
    <x v="12"/>
    <n v="7.4733339999999999E-3"/>
  </r>
  <r>
    <x v="103"/>
    <x v="0"/>
    <d v="2005-06-29T00:00:00"/>
    <n v="7.4739999999999997E-3"/>
    <n v="1"/>
    <s v="JRS CAP PRÓPRIO"/>
    <x v="13"/>
    <n v="7.4739999999999997E-3"/>
  </r>
  <r>
    <x v="103"/>
    <x v="0"/>
    <d v="2005-06-29T00:00:00"/>
    <n v="7.476E-3"/>
    <n v="1"/>
    <s v="JRS CAP PRÓPRIO"/>
    <x v="13"/>
    <n v="7.476E-3"/>
  </r>
  <r>
    <x v="103"/>
    <x v="0"/>
    <d v="2005-12-22T00:00:00"/>
    <n v="7.4700000000000001E-3"/>
    <n v="1"/>
    <s v="JRS CAP PRÓPRIO"/>
    <x v="13"/>
    <n v="7.4700000000000001E-3"/>
  </r>
  <r>
    <x v="103"/>
    <x v="0"/>
    <d v="2006-12-26T00:00:00"/>
    <n v="8.8234999999999997E-3"/>
    <n v="1"/>
    <s v="JRS CAP PRÓPRIO"/>
    <x v="14"/>
    <n v="8.8234999999999997E-3"/>
  </r>
  <r>
    <x v="103"/>
    <x v="0"/>
    <d v="2007-06-28T00:00:00"/>
    <n v="1.2E-2"/>
    <n v="1"/>
    <s v="JRS CAP PRÓPRIO"/>
    <x v="0"/>
    <n v="1.2E-2"/>
  </r>
  <r>
    <x v="103"/>
    <x v="0"/>
    <d v="2007-12-26T00:00:00"/>
    <n v="0.215"/>
    <n v="1"/>
    <s v="JRS CAP PRÓPRIO"/>
    <x v="0"/>
    <n v="0.215"/>
  </r>
  <r>
    <x v="103"/>
    <x v="0"/>
    <d v="2007-12-26T00:00:00"/>
    <n v="0.215"/>
    <n v="1"/>
    <s v="JRS CAP PRÓPRIO"/>
    <x v="0"/>
    <n v="0.215"/>
  </r>
  <r>
    <x v="103"/>
    <x v="0"/>
    <d v="2008-08-05T00:00:00"/>
    <n v="0.17499999999999999"/>
    <n v="1"/>
    <s v="JRS CAP PRÓPRIO"/>
    <x v="1"/>
    <n v="0.17499999999999999"/>
  </r>
  <r>
    <x v="103"/>
    <x v="0"/>
    <d v="2008-08-05T00:00:00"/>
    <n v="0.17499999999999999"/>
    <n v="1"/>
    <s v="JRS CAP PRÓPRIO"/>
    <x v="1"/>
    <n v="0.17499999999999999"/>
  </r>
  <r>
    <x v="103"/>
    <x v="0"/>
    <d v="2008-12-23T00:00:00"/>
    <n v="0.14249999999999999"/>
    <n v="1"/>
    <s v="JRS CAP PRÓPRIO"/>
    <x v="1"/>
    <n v="0.14249999999999999"/>
  </r>
  <r>
    <x v="103"/>
    <x v="0"/>
    <d v="2008-12-23T00:00:00"/>
    <n v="0.14249999999999999"/>
    <n v="1"/>
    <s v="JRS CAP PRÓPRIO"/>
    <x v="1"/>
    <n v="0.14249999999999999"/>
  </r>
  <r>
    <x v="103"/>
    <x v="0"/>
    <d v="2009-02-04T00:00:00"/>
    <n v="1.2E-2"/>
    <n v="1"/>
    <s v="JRS CAP PRÓPRIO"/>
    <x v="2"/>
    <n v="1.2E-2"/>
  </r>
  <r>
    <x v="103"/>
    <x v="0"/>
    <d v="2009-02-04T00:00:00"/>
    <n v="1.2E-2"/>
    <n v="1"/>
    <s v="JRS CAP PRÓPRIO"/>
    <x v="2"/>
    <n v="1.2E-2"/>
  </r>
  <r>
    <x v="103"/>
    <x v="0"/>
    <d v="2009-12-22T00:00:00"/>
    <n v="1.2704395E-2"/>
    <n v="1"/>
    <s v="JRS CAP PRÓPRIO"/>
    <x v="2"/>
    <n v="1.2704395E-2"/>
  </r>
  <r>
    <x v="103"/>
    <x v="0"/>
    <d v="2009-12-22T00:00:00"/>
    <n v="1.2704395E-2"/>
    <n v="1"/>
    <s v="JRS CAP PRÓPRIO"/>
    <x v="2"/>
    <n v="1.2704395E-2"/>
  </r>
  <r>
    <x v="103"/>
    <x v="0"/>
    <d v="2009-12-22T00:00:00"/>
    <n v="1.2704395E-2"/>
    <n v="1"/>
    <s v="JRS CAP PRÓPRIO"/>
    <x v="2"/>
    <n v="1.2704395E-2"/>
  </r>
  <r>
    <x v="103"/>
    <x v="0"/>
    <d v="2009-12-22T00:00:00"/>
    <n v="1.2704395E-2"/>
    <n v="1"/>
    <s v="JRS CAP PRÓPRIO"/>
    <x v="2"/>
    <n v="1.2704395E-2"/>
  </r>
  <r>
    <x v="103"/>
    <x v="0"/>
    <d v="2010-06-28T00:00:00"/>
    <n v="4.1250000000000002E-2"/>
    <n v="1"/>
    <s v="JRS CAP PRÓPRIO"/>
    <x v="3"/>
    <n v="4.1250000000000002E-2"/>
  </r>
  <r>
    <x v="103"/>
    <x v="0"/>
    <d v="2010-06-28T00:00:00"/>
    <n v="4.1250000000000002E-2"/>
    <n v="1"/>
    <s v="JRS CAP PRÓPRIO"/>
    <x v="3"/>
    <n v="4.1250000000000002E-2"/>
  </r>
  <r>
    <x v="103"/>
    <x v="0"/>
    <d v="2010-06-28T00:00:00"/>
    <n v="4.1250000000000002E-2"/>
    <n v="1"/>
    <s v="JRS CAP PRÓPRIO"/>
    <x v="3"/>
    <n v="4.1250000000000002E-2"/>
  </r>
  <r>
    <x v="103"/>
    <x v="0"/>
    <d v="2010-06-28T00:00:00"/>
    <n v="4.1250000000000002E-2"/>
    <n v="1"/>
    <s v="JRS CAP PRÓPRIO"/>
    <x v="3"/>
    <n v="4.1250000000000002E-2"/>
  </r>
  <r>
    <x v="103"/>
    <x v="0"/>
    <d v="2010-12-23T00:00:00"/>
    <n v="0.2"/>
    <n v="1"/>
    <s v="JRS CAP PRÓPRIO"/>
    <x v="3"/>
    <n v="0.2"/>
  </r>
  <r>
    <x v="103"/>
    <x v="0"/>
    <d v="2010-12-23T00:00:00"/>
    <n v="0.2"/>
    <n v="1"/>
    <s v="JRS CAP PRÓPRIO"/>
    <x v="3"/>
    <n v="0.2"/>
  </r>
  <r>
    <x v="103"/>
    <x v="0"/>
    <d v="2010-12-23T00:00:00"/>
    <n v="0.2"/>
    <n v="1"/>
    <s v="JRS CAP PRÓPRIO"/>
    <x v="3"/>
    <n v="0.2"/>
  </r>
  <r>
    <x v="103"/>
    <x v="0"/>
    <d v="2010-12-23T00:00:00"/>
    <n v="0.2"/>
    <n v="1"/>
    <s v="JRS CAP PRÓPRIO"/>
    <x v="3"/>
    <n v="0.2"/>
  </r>
  <r>
    <x v="103"/>
    <x v="0"/>
    <d v="2011-06-27T00:00:00"/>
    <n v="0.03"/>
    <n v="1"/>
    <s v="JRS CAP PRÓPRIO"/>
    <x v="4"/>
    <n v="0.03"/>
  </r>
  <r>
    <x v="103"/>
    <x v="0"/>
    <d v="2011-06-27T00:00:00"/>
    <n v="0.03"/>
    <n v="1"/>
    <s v="JRS CAP PRÓPRIO"/>
    <x v="4"/>
    <n v="0.03"/>
  </r>
  <r>
    <x v="103"/>
    <x v="0"/>
    <d v="2011-06-27T00:00:00"/>
    <n v="0.03"/>
    <n v="1"/>
    <s v="JRS CAP PRÓPRIO"/>
    <x v="4"/>
    <n v="0.03"/>
  </r>
  <r>
    <x v="103"/>
    <x v="0"/>
    <d v="2011-06-27T00:00:00"/>
    <n v="0.03"/>
    <n v="1"/>
    <s v="JRS CAP PRÓPRIO"/>
    <x v="4"/>
    <n v="0.03"/>
  </r>
  <r>
    <x v="103"/>
    <x v="0"/>
    <d v="2012-02-14T00:00:00"/>
    <n v="1.0789999999999999E-2"/>
    <n v="1"/>
    <s v="DIVIDENDO"/>
    <x v="5"/>
    <n v="1.0789999999999999E-2"/>
  </r>
  <r>
    <x v="103"/>
    <x v="0"/>
    <d v="2013-12-23T00:00:00"/>
    <n v="0.28499999999999998"/>
    <n v="1"/>
    <s v="JRS CAP PRÓPRIO"/>
    <x v="6"/>
    <n v="0.28499999999999998"/>
  </r>
  <r>
    <x v="103"/>
    <x v="0"/>
    <d v="2013-12-23T00:00:00"/>
    <n v="0.28499999999999998"/>
    <n v="1"/>
    <s v="JRS CAP PRÓPRIO"/>
    <x v="6"/>
    <n v="0.28499999999999998"/>
  </r>
  <r>
    <x v="103"/>
    <x v="1"/>
    <d v="2003-12-24T00:00:00"/>
    <n v="4.3730000000000002E-3"/>
    <n v="1"/>
    <s v="JRS CAP PRÓPRIO"/>
    <x v="7"/>
    <n v="4.3730000000000002E-3"/>
  </r>
  <r>
    <x v="103"/>
    <x v="1"/>
    <d v="2003-12-24T00:00:00"/>
    <n v="4.3740000000000003E-3"/>
    <n v="1"/>
    <s v="JRS CAP PRÓPRIO"/>
    <x v="7"/>
    <n v="4.3740000000000003E-3"/>
  </r>
  <r>
    <x v="103"/>
    <x v="1"/>
    <d v="2003-12-24T00:00:00"/>
    <n v="4.3759999999999997E-3"/>
    <n v="1"/>
    <s v="JRS CAP PRÓPRIO"/>
    <x v="7"/>
    <n v="4.3759999999999997E-3"/>
  </r>
  <r>
    <x v="103"/>
    <x v="1"/>
    <d v="2003-12-24T00:00:00"/>
    <n v="4.3769999999999998E-3"/>
    <n v="1"/>
    <s v="JRS CAP PRÓPRIO"/>
    <x v="7"/>
    <n v="4.3769999999999998E-3"/>
  </r>
  <r>
    <x v="103"/>
    <x v="1"/>
    <d v="2004-06-28T00:00:00"/>
    <n v="4.0000000000000001E-3"/>
    <n v="1"/>
    <s v="JRS CAP PRÓPRIO"/>
    <x v="12"/>
    <n v="4.0000000000000001E-3"/>
  </r>
  <r>
    <x v="103"/>
    <x v="1"/>
    <d v="2004-06-28T00:00:00"/>
    <n v="6.0000000000000001E-3"/>
    <n v="1"/>
    <s v="JRS CAP PRÓPRIO"/>
    <x v="12"/>
    <n v="6.0000000000000001E-3"/>
  </r>
  <r>
    <x v="103"/>
    <x v="1"/>
    <d v="2004-12-24T00:00:00"/>
    <n v="7.4733330000000004E-3"/>
    <n v="1"/>
    <s v="JRS CAP PRÓPRIO"/>
    <x v="12"/>
    <n v="7.4733330000000004E-3"/>
  </r>
  <r>
    <x v="103"/>
    <x v="1"/>
    <d v="2004-12-24T00:00:00"/>
    <n v="7.4733320000000001E-3"/>
    <n v="1"/>
    <s v="JRS CAP PRÓPRIO"/>
    <x v="12"/>
    <n v="7.4733320000000001E-3"/>
  </r>
  <r>
    <x v="103"/>
    <x v="1"/>
    <d v="2004-12-24T00:00:00"/>
    <n v="7.4733339999999999E-3"/>
    <n v="1"/>
    <s v="JRS CAP PRÓPRIO"/>
    <x v="12"/>
    <n v="7.4733339999999999E-3"/>
  </r>
  <r>
    <x v="103"/>
    <x v="1"/>
    <d v="2005-06-29T00:00:00"/>
    <n v="7.4739999999999997E-3"/>
    <n v="1"/>
    <s v="JRS CAP PRÓPRIO"/>
    <x v="13"/>
    <n v="7.4739999999999997E-3"/>
  </r>
  <r>
    <x v="103"/>
    <x v="1"/>
    <d v="2005-06-29T00:00:00"/>
    <n v="7.476E-3"/>
    <n v="1"/>
    <s v="JRS CAP PRÓPRIO"/>
    <x v="13"/>
    <n v="7.476E-3"/>
  </r>
  <r>
    <x v="103"/>
    <x v="1"/>
    <d v="2005-12-22T00:00:00"/>
    <n v="7.4700000000000001E-3"/>
    <n v="1"/>
    <s v="JRS CAP PRÓPRIO"/>
    <x v="13"/>
    <n v="7.4700000000000001E-3"/>
  </r>
  <r>
    <x v="103"/>
    <x v="1"/>
    <d v="2006-12-26T00:00:00"/>
    <n v="8.8234999999999997E-3"/>
    <n v="1"/>
    <s v="JRS CAP PRÓPRIO"/>
    <x v="14"/>
    <n v="8.8234999999999997E-3"/>
  </r>
  <r>
    <x v="103"/>
    <x v="1"/>
    <d v="2007-06-28T00:00:00"/>
    <n v="1.2E-2"/>
    <n v="1"/>
    <s v="JRS CAP PRÓPRIO"/>
    <x v="0"/>
    <n v="1.2E-2"/>
  </r>
  <r>
    <x v="103"/>
    <x v="1"/>
    <d v="2007-12-26T00:00:00"/>
    <n v="0.215"/>
    <n v="1"/>
    <s v="JRS CAP PRÓPRIO"/>
    <x v="0"/>
    <n v="0.215"/>
  </r>
  <r>
    <x v="103"/>
    <x v="1"/>
    <d v="2007-12-26T00:00:00"/>
    <n v="0.215"/>
    <n v="1"/>
    <s v="JRS CAP PRÓPRIO"/>
    <x v="0"/>
    <n v="0.215"/>
  </r>
  <r>
    <x v="103"/>
    <x v="1"/>
    <d v="2008-08-05T00:00:00"/>
    <n v="0.17499999999999999"/>
    <n v="1"/>
    <s v="JRS CAP PRÓPRIO"/>
    <x v="1"/>
    <n v="0.17499999999999999"/>
  </r>
  <r>
    <x v="103"/>
    <x v="1"/>
    <d v="2008-08-05T00:00:00"/>
    <n v="0.17499999999999999"/>
    <n v="1"/>
    <s v="JRS CAP PRÓPRIO"/>
    <x v="1"/>
    <n v="0.17499999999999999"/>
  </r>
  <r>
    <x v="103"/>
    <x v="1"/>
    <d v="2008-12-23T00:00:00"/>
    <n v="0.14249999999999999"/>
    <n v="1"/>
    <s v="JRS CAP PRÓPRIO"/>
    <x v="1"/>
    <n v="0.14249999999999999"/>
  </r>
  <r>
    <x v="103"/>
    <x v="1"/>
    <d v="2008-12-23T00:00:00"/>
    <n v="0.14249999999999999"/>
    <n v="1"/>
    <s v="JRS CAP PRÓPRIO"/>
    <x v="1"/>
    <n v="0.14249999999999999"/>
  </r>
  <r>
    <x v="103"/>
    <x v="1"/>
    <d v="2009-02-04T00:00:00"/>
    <n v="1.2E-2"/>
    <n v="1"/>
    <s v="JRS CAP PRÓPRIO"/>
    <x v="2"/>
    <n v="1.2E-2"/>
  </r>
  <r>
    <x v="103"/>
    <x v="1"/>
    <d v="2009-02-04T00:00:00"/>
    <n v="1.2E-2"/>
    <n v="1"/>
    <s v="JRS CAP PRÓPRIO"/>
    <x v="2"/>
    <n v="1.2E-2"/>
  </r>
  <r>
    <x v="103"/>
    <x v="1"/>
    <d v="2009-12-22T00:00:00"/>
    <n v="1.2704395E-2"/>
    <n v="1"/>
    <s v="JRS CAP PRÓPRIO"/>
    <x v="2"/>
    <n v="1.2704395E-2"/>
  </r>
  <r>
    <x v="103"/>
    <x v="1"/>
    <d v="2009-12-22T00:00:00"/>
    <n v="1.2704395E-2"/>
    <n v="1"/>
    <s v="JRS CAP PRÓPRIO"/>
    <x v="2"/>
    <n v="1.2704395E-2"/>
  </r>
  <r>
    <x v="103"/>
    <x v="1"/>
    <d v="2009-12-22T00:00:00"/>
    <n v="1.2704395E-2"/>
    <n v="1"/>
    <s v="JRS CAP PRÓPRIO"/>
    <x v="2"/>
    <n v="1.2704395E-2"/>
  </r>
  <r>
    <x v="103"/>
    <x v="1"/>
    <d v="2009-12-22T00:00:00"/>
    <n v="1.2704395E-2"/>
    <n v="1"/>
    <s v="JRS CAP PRÓPRIO"/>
    <x v="2"/>
    <n v="1.2704395E-2"/>
  </r>
  <r>
    <x v="103"/>
    <x v="1"/>
    <d v="2010-06-28T00:00:00"/>
    <n v="4.1250000000000002E-2"/>
    <n v="1"/>
    <s v="JRS CAP PRÓPRIO"/>
    <x v="3"/>
    <n v="4.1250000000000002E-2"/>
  </r>
  <r>
    <x v="103"/>
    <x v="1"/>
    <d v="2010-06-28T00:00:00"/>
    <n v="4.1250000000000002E-2"/>
    <n v="1"/>
    <s v="JRS CAP PRÓPRIO"/>
    <x v="3"/>
    <n v="4.1250000000000002E-2"/>
  </r>
  <r>
    <x v="103"/>
    <x v="1"/>
    <d v="2010-06-28T00:00:00"/>
    <n v="4.1250000000000002E-2"/>
    <n v="1"/>
    <s v="JRS CAP PRÓPRIO"/>
    <x v="3"/>
    <n v="4.1250000000000002E-2"/>
  </r>
  <r>
    <x v="103"/>
    <x v="1"/>
    <d v="2010-06-28T00:00:00"/>
    <n v="4.1250000000000002E-2"/>
    <n v="1"/>
    <s v="JRS CAP PRÓPRIO"/>
    <x v="3"/>
    <n v="4.1250000000000002E-2"/>
  </r>
  <r>
    <x v="103"/>
    <x v="1"/>
    <d v="2010-12-23T00:00:00"/>
    <n v="0.2"/>
    <n v="1"/>
    <s v="JRS CAP PRÓPRIO"/>
    <x v="3"/>
    <n v="0.2"/>
  </r>
  <r>
    <x v="103"/>
    <x v="1"/>
    <d v="2010-12-23T00:00:00"/>
    <n v="0.2"/>
    <n v="1"/>
    <s v="JRS CAP PRÓPRIO"/>
    <x v="3"/>
    <n v="0.2"/>
  </r>
  <r>
    <x v="103"/>
    <x v="1"/>
    <d v="2010-12-23T00:00:00"/>
    <n v="0.2"/>
    <n v="1"/>
    <s v="JRS CAP PRÓPRIO"/>
    <x v="3"/>
    <n v="0.2"/>
  </r>
  <r>
    <x v="103"/>
    <x v="1"/>
    <d v="2010-12-23T00:00:00"/>
    <n v="0.2"/>
    <n v="1"/>
    <s v="JRS CAP PRÓPRIO"/>
    <x v="3"/>
    <n v="0.2"/>
  </r>
  <r>
    <x v="103"/>
    <x v="1"/>
    <d v="2011-06-27T00:00:00"/>
    <n v="0.03"/>
    <n v="1"/>
    <s v="JRS CAP PRÓPRIO"/>
    <x v="4"/>
    <n v="0.03"/>
  </r>
  <r>
    <x v="103"/>
    <x v="1"/>
    <d v="2011-06-27T00:00:00"/>
    <n v="0.03"/>
    <n v="1"/>
    <s v="JRS CAP PRÓPRIO"/>
    <x v="4"/>
    <n v="0.03"/>
  </r>
  <r>
    <x v="103"/>
    <x v="1"/>
    <d v="2011-06-27T00:00:00"/>
    <n v="0.03"/>
    <n v="1"/>
    <s v="JRS CAP PRÓPRIO"/>
    <x v="4"/>
    <n v="0.03"/>
  </r>
  <r>
    <x v="103"/>
    <x v="1"/>
    <d v="2011-06-27T00:00:00"/>
    <n v="0.03"/>
    <n v="1"/>
    <s v="JRS CAP PRÓPRIO"/>
    <x v="4"/>
    <n v="0.03"/>
  </r>
  <r>
    <x v="103"/>
    <x v="1"/>
    <d v="2012-02-14T00:00:00"/>
    <n v="1.0789999999999999E-2"/>
    <n v="1"/>
    <s v="DIVIDENDO"/>
    <x v="5"/>
    <n v="1.0789999999999999E-2"/>
  </r>
  <r>
    <x v="103"/>
    <x v="1"/>
    <d v="2013-12-23T00:00:00"/>
    <n v="0.28499999999999998"/>
    <n v="1"/>
    <s v="JRS CAP PRÓPRIO"/>
    <x v="6"/>
    <n v="0.28499999999999998"/>
  </r>
  <r>
    <x v="103"/>
    <x v="1"/>
    <d v="2013-12-23T00:00:00"/>
    <n v="0.28499999999999998"/>
    <n v="1"/>
    <s v="JRS CAP PRÓPRIO"/>
    <x v="6"/>
    <n v="0.28499999999999998"/>
  </r>
  <r>
    <x v="103"/>
    <x v="3"/>
    <s v="26/04/1996"/>
    <n v="0.14556059499999999"/>
    <n v="1000"/>
    <s v="DIVIDENDO"/>
    <x v="15"/>
    <n v="1.4556059499999999E-4"/>
  </r>
  <r>
    <x v="103"/>
    <x v="3"/>
    <s v="13/03/2000"/>
    <n v="7.2911000000000004E-2"/>
    <n v="1000"/>
    <s v="DIVIDENDO"/>
    <x v="9"/>
    <n v="7.2911000000000007E-5"/>
  </r>
  <r>
    <x v="103"/>
    <x v="3"/>
    <s v="15/03/2001"/>
    <n v="3.6577560000000002E-2"/>
    <n v="1"/>
    <s v="DIVIDENDO"/>
    <x v="10"/>
    <n v="3.6577560000000002E-2"/>
  </r>
  <r>
    <x v="103"/>
    <x v="4"/>
    <s v="26/04/1996"/>
    <n v="0.17467271200000001"/>
    <n v="1000"/>
    <s v="DIVIDENDO"/>
    <x v="15"/>
    <n v="1.7467271200000001E-4"/>
  </r>
  <r>
    <x v="103"/>
    <x v="4"/>
    <s v="13/03/2000"/>
    <n v="8.7493000000000001E-2"/>
    <n v="1000"/>
    <s v="DIVIDENDO"/>
    <x v="9"/>
    <n v="8.7492999999999997E-5"/>
  </r>
  <r>
    <x v="103"/>
    <x v="5"/>
    <s v="26/04/1996"/>
    <n v="8.7336358000000003E-2"/>
    <n v="1000"/>
    <s v="DIVIDENDO"/>
    <x v="15"/>
    <n v="8.7336357999999998E-5"/>
  </r>
  <r>
    <x v="103"/>
    <x v="5"/>
    <s v="13/03/2000"/>
    <n v="4.3746E-2"/>
    <n v="1000"/>
    <s v="DIVIDENDO"/>
    <x v="9"/>
    <n v="4.3745999999999998E-5"/>
  </r>
  <r>
    <x v="103"/>
    <x v="5"/>
    <s v="15/03/2001"/>
    <n v="3.6577560000000002E-2"/>
    <n v="1"/>
    <s v="DIVIDENDO"/>
    <x v="10"/>
    <n v="3.6577560000000002E-2"/>
  </r>
  <r>
    <x v="103"/>
    <x v="6"/>
    <s v="26/04/1996"/>
    <n v="0.17467271300000001"/>
    <n v="1000"/>
    <s v="DIVIDENDO"/>
    <x v="15"/>
    <n v="1.7467271300000001E-4"/>
  </r>
  <r>
    <x v="103"/>
    <x v="6"/>
    <s v="13/03/2000"/>
    <n v="8.7493000000000001E-2"/>
    <n v="1000"/>
    <s v="DIVIDENDO"/>
    <x v="9"/>
    <n v="8.7492999999999997E-5"/>
  </r>
  <r>
    <x v="103"/>
    <x v="6"/>
    <s v="15/03/2001"/>
    <n v="3.6577560000000002E-2"/>
    <n v="1"/>
    <s v="DIVIDENDO"/>
    <x v="10"/>
    <n v="3.6577560000000002E-2"/>
  </r>
  <r>
    <x v="104"/>
    <x v="0"/>
    <d v="1999-04-30T00:00:00"/>
    <n v="0.11931"/>
    <n v="1000"/>
    <s v="DIVIDENDO"/>
    <x v="8"/>
    <n v="1.1930999999999999E-4"/>
  </r>
  <r>
    <x v="104"/>
    <x v="0"/>
    <d v="1999-12-30T00:00:00"/>
    <n v="0.10727825000000001"/>
    <n v="1000"/>
    <s v="JRS CAP PRÓPRIO"/>
    <x v="8"/>
    <n v="1.0727825E-4"/>
  </r>
  <r>
    <x v="104"/>
    <x v="0"/>
    <d v="2000-12-22T00:00:00"/>
    <n v="4.7296062320000001"/>
    <n v="1000"/>
    <s v="REST CAP DIN"/>
    <x v="9"/>
    <n v="4.7296062319999999E-3"/>
  </r>
  <r>
    <x v="104"/>
    <x v="0"/>
    <d v="2006-04-17T00:00:00"/>
    <n v="1.247118419"/>
    <n v="1000"/>
    <s v="DIVIDENDO"/>
    <x v="14"/>
    <n v="1.247118419E-3"/>
  </r>
  <r>
    <x v="104"/>
    <x v="0"/>
    <d v="2006-04-17T00:00:00"/>
    <n v="0.24516161"/>
    <n v="1000"/>
    <s v="DIVIDENDO"/>
    <x v="14"/>
    <n v="2.4516160999999998E-4"/>
  </r>
  <r>
    <x v="104"/>
    <x v="0"/>
    <d v="2007-04-20T00:00:00"/>
    <n v="1.1684478190000001"/>
    <n v="1000"/>
    <s v="DIVIDENDO"/>
    <x v="0"/>
    <n v="1.168447819E-3"/>
  </r>
  <r>
    <x v="104"/>
    <x v="0"/>
    <d v="2007-09-14T00:00:00"/>
    <n v="0.58057631300000001"/>
    <n v="1000"/>
    <s v="DIVIDENDO"/>
    <x v="0"/>
    <n v="5.8057631300000002E-4"/>
  </r>
  <r>
    <x v="104"/>
    <x v="0"/>
    <d v="2007-11-09T00:00:00"/>
    <n v="0.15215571"/>
    <n v="1000"/>
    <s v="JRS CAP PRÓPRIO"/>
    <x v="0"/>
    <n v="1.5215570999999999E-4"/>
  </r>
  <r>
    <x v="104"/>
    <x v="0"/>
    <d v="2007-11-09T00:00:00"/>
    <n v="1.3536041E-2"/>
    <n v="1000"/>
    <s v="JRS CAP PRÓPRIO"/>
    <x v="0"/>
    <n v="1.3536041000000001E-5"/>
  </r>
  <r>
    <x v="104"/>
    <x v="0"/>
    <d v="2008-03-31T00:00:00"/>
    <n v="0.34118379300000001"/>
    <n v="1000"/>
    <s v="DIVIDENDO"/>
    <x v="1"/>
    <n v="3.4118379300000003E-4"/>
  </r>
  <r>
    <x v="104"/>
    <x v="0"/>
    <d v="2008-08-12T00:00:00"/>
    <n v="0.56546574900000002"/>
    <n v="1"/>
    <s v="DIVIDENDO"/>
    <x v="1"/>
    <n v="0.56546574900000002"/>
  </r>
  <r>
    <x v="104"/>
    <x v="0"/>
    <d v="2008-08-12T00:00:00"/>
    <n v="9.8395240999999994E-2"/>
    <n v="1"/>
    <s v="DIVIDENDO"/>
    <x v="1"/>
    <n v="9.8395240999999994E-2"/>
  </r>
  <r>
    <x v="104"/>
    <x v="0"/>
    <d v="2008-11-11T00:00:00"/>
    <n v="0.33201882599999999"/>
    <n v="1"/>
    <s v="JRS CAP PRÓPRIO"/>
    <x v="1"/>
    <n v="0.33201882599999999"/>
  </r>
  <r>
    <x v="104"/>
    <x v="0"/>
    <d v="2009-04-02T00:00:00"/>
    <n v="0.82400383499999996"/>
    <n v="1"/>
    <s v="DIVIDENDO"/>
    <x v="2"/>
    <n v="0.82400383499999996"/>
  </r>
  <r>
    <x v="104"/>
    <x v="0"/>
    <d v="2009-08-11T00:00:00"/>
    <n v="1.167671229"/>
    <n v="1"/>
    <s v="DIVIDENDO"/>
    <x v="2"/>
    <n v="1.167671229"/>
  </r>
  <r>
    <x v="104"/>
    <x v="0"/>
    <d v="2009-11-10T00:00:00"/>
    <n v="0.33125518799999998"/>
    <n v="1"/>
    <s v="JRS CAP PRÓPRIO"/>
    <x v="2"/>
    <n v="0.33125518799999998"/>
  </r>
  <r>
    <x v="104"/>
    <x v="0"/>
    <d v="2010-03-30T00:00:00"/>
    <n v="0.76288846600000004"/>
    <n v="1"/>
    <s v="DIVIDENDO"/>
    <x v="3"/>
    <n v="0.76288846600000004"/>
  </r>
  <r>
    <x v="104"/>
    <x v="0"/>
    <d v="2010-08-13T00:00:00"/>
    <n v="0.31111387000000001"/>
    <n v="1"/>
    <s v="DIVIDENDO"/>
    <x v="3"/>
    <n v="0.31111387000000001"/>
  </r>
  <r>
    <x v="104"/>
    <x v="0"/>
    <d v="2010-08-13T00:00:00"/>
    <n v="0.31111387000000001"/>
    <n v="1"/>
    <s v="DIVIDENDO"/>
    <x v="3"/>
    <n v="0.31111387000000001"/>
  </r>
  <r>
    <x v="104"/>
    <x v="0"/>
    <d v="2010-08-13T00:00:00"/>
    <n v="0.31111387000000001"/>
    <n v="1"/>
    <s v="DIVIDENDO"/>
    <x v="3"/>
    <n v="0.31111387000000001"/>
  </r>
  <r>
    <x v="104"/>
    <x v="0"/>
    <d v="2010-11-10T00:00:00"/>
    <n v="0.33164801599999999"/>
    <n v="1"/>
    <s v="JRS CAP PRÓPRIO"/>
    <x v="3"/>
    <n v="0.33164801599999999"/>
  </r>
  <r>
    <x v="104"/>
    <x v="0"/>
    <d v="2011-04-29T00:00:00"/>
    <n v="0.82392547699999996"/>
    <n v="1"/>
    <s v="DIVIDENDO"/>
    <x v="4"/>
    <n v="0.82392547699999996"/>
  </r>
  <r>
    <x v="104"/>
    <x v="0"/>
    <d v="2011-08-11T00:00:00"/>
    <n v="1.244850228"/>
    <n v="1"/>
    <s v="DIVIDENDO"/>
    <x v="4"/>
    <n v="1.244850228"/>
  </r>
  <r>
    <x v="104"/>
    <x v="0"/>
    <d v="2011-11-10T00:00:00"/>
    <n v="0.35122772699999999"/>
    <n v="1"/>
    <s v="JRS CAP PRÓPRIO"/>
    <x v="4"/>
    <n v="0.35122772699999999"/>
  </r>
  <r>
    <x v="104"/>
    <x v="0"/>
    <d v="2012-04-09T00:00:00"/>
    <n v="0.66051048800000001"/>
    <n v="1"/>
    <s v="DIVIDENDO"/>
    <x v="5"/>
    <n v="0.66051048800000001"/>
  </r>
  <r>
    <x v="104"/>
    <x v="0"/>
    <d v="2012-08-08T00:00:00"/>
    <n v="0.33263330299999999"/>
    <n v="1"/>
    <s v="DIVIDENDO"/>
    <x v="5"/>
    <n v="0.33263330299999999"/>
  </r>
  <r>
    <x v="104"/>
    <x v="0"/>
    <d v="2012-08-08T00:00:00"/>
    <n v="0.33263330299999999"/>
    <n v="1"/>
    <s v="DIVIDENDO"/>
    <x v="5"/>
    <n v="0.33263330299999999"/>
  </r>
  <r>
    <x v="104"/>
    <x v="0"/>
    <d v="2012-08-08T00:00:00"/>
    <n v="0.33263330299999999"/>
    <n v="1"/>
    <s v="DIVIDENDO"/>
    <x v="5"/>
    <n v="0.33263330299999999"/>
  </r>
  <r>
    <x v="104"/>
    <x v="0"/>
    <d v="2012-10-19T00:00:00"/>
    <n v="0.45085802400000002"/>
    <n v="1"/>
    <s v="JRS CAP PRÓPRIO"/>
    <x v="5"/>
    <n v="0.45085802400000002"/>
  </r>
  <r>
    <x v="104"/>
    <x v="0"/>
    <d v="2013-04-17T00:00:00"/>
    <n v="0.22837582200000001"/>
    <n v="1"/>
    <s v="DIVIDENDO"/>
    <x v="6"/>
    <n v="0.22837582200000001"/>
  </r>
  <r>
    <x v="104"/>
    <x v="0"/>
    <d v="2013-10-16T00:00:00"/>
    <n v="0.38397260300000002"/>
    <n v="1"/>
    <s v="DIVIDENDO"/>
    <x v="6"/>
    <n v="0.38397260300000002"/>
  </r>
  <r>
    <x v="104"/>
    <x v="0"/>
    <d v="2013-10-16T00:00:00"/>
    <n v="0.45625164299999998"/>
    <n v="1"/>
    <s v="JRS CAP PRÓPRIO"/>
    <x v="6"/>
    <n v="0.45625164299999998"/>
  </r>
  <r>
    <x v="104"/>
    <x v="1"/>
    <d v="1999-04-30T00:00:00"/>
    <n v="0.131242"/>
    <n v="1000"/>
    <s v="DIVIDENDO"/>
    <x v="8"/>
    <n v="1.31242E-4"/>
  </r>
  <r>
    <x v="104"/>
    <x v="1"/>
    <d v="1999-12-30T00:00:00"/>
    <n v="0.10727825000000001"/>
    <n v="1000"/>
    <s v="JRS CAP PRÓPRIO"/>
    <x v="8"/>
    <n v="1.0727825E-4"/>
  </r>
  <r>
    <x v="104"/>
    <x v="1"/>
    <d v="2000-12-22T00:00:00"/>
    <n v="4.7296062320000001"/>
    <n v="1000"/>
    <s v="REST CAP DIN"/>
    <x v="9"/>
    <n v="4.7296062319999999E-3"/>
  </r>
  <r>
    <x v="104"/>
    <x v="1"/>
    <d v="2006-04-17T00:00:00"/>
    <n v="1.3718302609999999"/>
    <n v="1000"/>
    <s v="DIVIDENDO"/>
    <x v="14"/>
    <n v="1.3718302609999999E-3"/>
  </r>
  <r>
    <x v="104"/>
    <x v="1"/>
    <d v="2006-04-17T00:00:00"/>
    <n v="0.26967777100000001"/>
    <n v="1000"/>
    <s v="DIVIDENDO"/>
    <x v="14"/>
    <n v="2.6967777100000002E-4"/>
  </r>
  <r>
    <x v="104"/>
    <x v="1"/>
    <d v="2007-04-20T00:00:00"/>
    <n v="1.2852926010000001"/>
    <n v="1000"/>
    <s v="DIVIDENDO"/>
    <x v="0"/>
    <n v="1.2852926010000001E-3"/>
  </r>
  <r>
    <x v="104"/>
    <x v="1"/>
    <d v="2007-09-14T00:00:00"/>
    <n v="0.63863394399999995"/>
    <n v="1000"/>
    <s v="DIVIDENDO"/>
    <x v="0"/>
    <n v="6.3863394399999991E-4"/>
  </r>
  <r>
    <x v="104"/>
    <x v="1"/>
    <d v="2007-11-09T00:00:00"/>
    <n v="0.16737128100000001"/>
    <n v="1000"/>
    <s v="JRS CAP PRÓPRIO"/>
    <x v="0"/>
    <n v="1.6737128100000002E-4"/>
  </r>
  <r>
    <x v="104"/>
    <x v="1"/>
    <d v="2007-11-09T00:00:00"/>
    <n v="1.4889645E-2"/>
    <n v="1000"/>
    <s v="JRS CAP PRÓPRIO"/>
    <x v="0"/>
    <n v="1.4889645E-5"/>
  </r>
  <r>
    <x v="104"/>
    <x v="1"/>
    <d v="2008-03-31T00:00:00"/>
    <n v="0.37530217300000002"/>
    <n v="1000"/>
    <s v="DIVIDENDO"/>
    <x v="1"/>
    <n v="3.7530217300000001E-4"/>
  </r>
  <r>
    <x v="104"/>
    <x v="1"/>
    <d v="2008-08-12T00:00:00"/>
    <n v="0.62201232299999998"/>
    <n v="1"/>
    <s v="DIVIDENDO"/>
    <x v="1"/>
    <n v="0.62201232299999998"/>
  </r>
  <r>
    <x v="104"/>
    <x v="1"/>
    <d v="2008-08-12T00:00:00"/>
    <n v="0.108234766"/>
    <n v="1"/>
    <s v="DIVIDENDO"/>
    <x v="1"/>
    <n v="0.108234766"/>
  </r>
  <r>
    <x v="104"/>
    <x v="1"/>
    <d v="2008-11-11T00:00:00"/>
    <n v="0.36522070800000001"/>
    <n v="1"/>
    <s v="JRS CAP PRÓPRIO"/>
    <x v="1"/>
    <n v="0.36522070800000001"/>
  </r>
  <r>
    <x v="104"/>
    <x v="1"/>
    <d v="2009-04-02T00:00:00"/>
    <n v="0.90640421900000001"/>
    <n v="1"/>
    <s v="DIVIDENDO"/>
    <x v="2"/>
    <n v="0.90640421900000001"/>
  </r>
  <r>
    <x v="104"/>
    <x v="1"/>
    <d v="2009-08-11T00:00:00"/>
    <n v="1.284438352"/>
    <n v="1"/>
    <s v="DIVIDENDO"/>
    <x v="2"/>
    <n v="1.284438352"/>
  </r>
  <r>
    <x v="104"/>
    <x v="1"/>
    <d v="2009-11-10T00:00:00"/>
    <n v="0.36438070700000003"/>
    <n v="1"/>
    <s v="JRS CAP PRÓPRIO"/>
    <x v="2"/>
    <n v="0.36438070700000003"/>
  </r>
  <r>
    <x v="104"/>
    <x v="1"/>
    <d v="2010-03-30T00:00:00"/>
    <n v="0.83917731200000001"/>
    <n v="1"/>
    <s v="DIVIDENDO"/>
    <x v="3"/>
    <n v="0.83917731200000001"/>
  </r>
  <r>
    <x v="104"/>
    <x v="1"/>
    <d v="2010-08-13T00:00:00"/>
    <n v="0.34222525999999998"/>
    <n v="1"/>
    <s v="DIVIDENDO"/>
    <x v="3"/>
    <n v="0.34222525999999998"/>
  </r>
  <r>
    <x v="104"/>
    <x v="1"/>
    <d v="2010-08-13T00:00:00"/>
    <n v="0.34222525999999998"/>
    <n v="1"/>
    <s v="DIVIDENDO"/>
    <x v="3"/>
    <n v="0.34222525999999998"/>
  </r>
  <r>
    <x v="104"/>
    <x v="1"/>
    <d v="2010-08-13T00:00:00"/>
    <n v="0.34222525999999998"/>
    <n v="1"/>
    <s v="DIVIDENDO"/>
    <x v="3"/>
    <n v="0.34222525999999998"/>
  </r>
  <r>
    <x v="104"/>
    <x v="1"/>
    <d v="2010-11-10T00:00:00"/>
    <n v="0.36481281799999998"/>
    <n v="1"/>
    <s v="JRS CAP PRÓPRIO"/>
    <x v="3"/>
    <n v="0.36481281799999998"/>
  </r>
  <r>
    <x v="104"/>
    <x v="1"/>
    <d v="2011-04-29T00:00:00"/>
    <n v="0.90631802500000003"/>
    <n v="1"/>
    <s v="DIVIDENDO"/>
    <x v="4"/>
    <n v="0.90631802500000003"/>
  </r>
  <r>
    <x v="104"/>
    <x v="1"/>
    <d v="2011-08-11T00:00:00"/>
    <n v="1.3693352510000001"/>
    <n v="1"/>
    <s v="DIVIDENDO"/>
    <x v="4"/>
    <n v="1.3693352510000001"/>
  </r>
  <r>
    <x v="104"/>
    <x v="1"/>
    <d v="2011-11-10T00:00:00"/>
    <n v="0.38635049900000001"/>
    <n v="1"/>
    <s v="JRS CAP PRÓPRIO"/>
    <x v="4"/>
    <n v="0.38635049900000001"/>
  </r>
  <r>
    <x v="104"/>
    <x v="1"/>
    <d v="2012-04-09T00:00:00"/>
    <n v="0.72656153599999995"/>
    <n v="1"/>
    <s v="DIVIDENDO"/>
    <x v="5"/>
    <n v="0.72656153599999995"/>
  </r>
  <r>
    <x v="104"/>
    <x v="1"/>
    <d v="2012-08-08T00:00:00"/>
    <n v="0.36589663300000003"/>
    <n v="1"/>
    <s v="DIVIDENDO"/>
    <x v="5"/>
    <n v="0.36589663300000003"/>
  </r>
  <r>
    <x v="104"/>
    <x v="1"/>
    <d v="2012-08-08T00:00:00"/>
    <n v="0.36589663300000003"/>
    <n v="1"/>
    <s v="DIVIDENDO"/>
    <x v="5"/>
    <n v="0.36589663300000003"/>
  </r>
  <r>
    <x v="104"/>
    <x v="1"/>
    <d v="2012-08-08T00:00:00"/>
    <n v="0.36589663300000003"/>
    <n v="1"/>
    <s v="DIVIDENDO"/>
    <x v="5"/>
    <n v="0.36589663300000003"/>
  </r>
  <r>
    <x v="104"/>
    <x v="1"/>
    <d v="2012-10-19T00:00:00"/>
    <n v="0.49594382599999998"/>
    <n v="1"/>
    <s v="JRS CAP PRÓPRIO"/>
    <x v="5"/>
    <n v="0.49594382599999998"/>
  </r>
  <r>
    <x v="104"/>
    <x v="1"/>
    <d v="2013-04-17T00:00:00"/>
    <n v="0.25121340399999997"/>
    <n v="1"/>
    <s v="DIVIDENDO"/>
    <x v="6"/>
    <n v="0.25121340399999997"/>
  </r>
  <r>
    <x v="104"/>
    <x v="1"/>
    <d v="2013-10-16T00:00:00"/>
    <n v="0.42236986399999998"/>
    <n v="1"/>
    <s v="DIVIDENDO"/>
    <x v="6"/>
    <n v="0.42236986399999998"/>
  </r>
  <r>
    <x v="104"/>
    <x v="1"/>
    <d v="2013-10-16T00:00:00"/>
    <n v="0.50187680800000001"/>
    <n v="1"/>
    <s v="JRS CAP PRÓPRIO"/>
    <x v="6"/>
    <n v="0.50187680800000001"/>
  </r>
  <r>
    <x v="105"/>
    <x v="0"/>
    <d v="1996-04-25T00:00:00"/>
    <n v="2.2734809999999999"/>
    <n v="1000"/>
    <s v="DIVIDENDO"/>
    <x v="15"/>
    <n v="2.2734809999999999E-3"/>
  </r>
  <r>
    <x v="105"/>
    <x v="0"/>
    <d v="1997-04-29T00:00:00"/>
    <n v="0.25878400000000001"/>
    <n v="1000"/>
    <s v="DIVIDENDO"/>
    <x v="16"/>
    <n v="2.5878400000000002E-4"/>
  </r>
  <r>
    <x v="105"/>
    <x v="0"/>
    <d v="1997-04-29T00:00:00"/>
    <n v="9.3565900000000006"/>
    <n v="1000"/>
    <s v="JRS CAP PRÓPRIO"/>
    <x v="16"/>
    <n v="9.3565900000000014E-3"/>
  </r>
  <r>
    <x v="105"/>
    <x v="0"/>
    <d v="1998-04-03T00:00:00"/>
    <n v="2.8360799999999999"/>
    <n v="1000"/>
    <s v="JRS CAP PRÓPRIO"/>
    <x v="17"/>
    <n v="2.8360799999999999E-3"/>
  </r>
  <r>
    <x v="105"/>
    <x v="0"/>
    <d v="1999-04-06T00:00:00"/>
    <n v="0.43639070000000002"/>
    <n v="1000"/>
    <s v="DIVIDENDO"/>
    <x v="8"/>
    <n v="4.3639070000000001E-4"/>
  </r>
  <r>
    <x v="105"/>
    <x v="0"/>
    <d v="1999-12-29T00:00:00"/>
    <n v="0.8"/>
    <n v="1000"/>
    <s v="JRS CAP PRÓPRIO"/>
    <x v="8"/>
    <n v="8.0000000000000004E-4"/>
  </r>
  <r>
    <x v="105"/>
    <x v="0"/>
    <d v="1999-12-29T00:00:00"/>
    <n v="1.3083839999999999E-2"/>
    <n v="1000"/>
    <s v="RENDIMENTO"/>
    <x v="8"/>
    <n v="1.3083839999999999E-5"/>
  </r>
  <r>
    <x v="105"/>
    <x v="0"/>
    <d v="2000-12-27T00:00:00"/>
    <n v="1.2328174199999999"/>
    <n v="1000"/>
    <s v="JRS CAP PRÓPRIO"/>
    <x v="9"/>
    <n v="1.23281742E-3"/>
  </r>
  <r>
    <x v="105"/>
    <x v="0"/>
    <d v="2000-12-27T00:00:00"/>
    <n v="1E-8"/>
    <n v="1000"/>
    <s v="RENDIMENTO"/>
    <x v="9"/>
    <n v="1.0000000000000001E-11"/>
  </r>
  <r>
    <x v="105"/>
    <x v="0"/>
    <d v="2001-12-21T00:00:00"/>
    <n v="1.2868482999999999"/>
    <n v="1000"/>
    <s v="JRS CAP PRÓPRIO"/>
    <x v="10"/>
    <n v="1.2868483E-3"/>
  </r>
  <r>
    <x v="105"/>
    <x v="0"/>
    <d v="2001-12-21T00:00:00"/>
    <n v="1E-8"/>
    <n v="1000"/>
    <s v="RENDIMENTO"/>
    <x v="10"/>
    <n v="1.0000000000000001E-11"/>
  </r>
  <r>
    <x v="105"/>
    <x v="0"/>
    <d v="2002-03-27T00:00:00"/>
    <n v="1.3433760400000001"/>
    <n v="1000"/>
    <s v="JRS CAP PRÓPRIO"/>
    <x v="11"/>
    <n v="1.3433760400000001E-3"/>
  </r>
  <r>
    <x v="105"/>
    <x v="0"/>
    <d v="2002-03-27T00:00:00"/>
    <n v="5.6595630000000001E-2"/>
    <n v="1000"/>
    <s v="RENDIMENTO"/>
    <x v="11"/>
    <n v="5.6595629999999999E-5"/>
  </r>
  <r>
    <x v="105"/>
    <x v="0"/>
    <d v="2003-04-30T00:00:00"/>
    <n v="0.50692528999999997"/>
    <n v="1000"/>
    <s v="DIVIDENDO"/>
    <x v="7"/>
    <n v="5.0692529000000001E-4"/>
  </r>
  <r>
    <x v="105"/>
    <x v="0"/>
    <d v="2003-04-30T00:00:00"/>
    <n v="3.9316810000000001E-2"/>
    <n v="1000"/>
    <s v="RENDIMENTO"/>
    <x v="7"/>
    <n v="3.9316810000000003E-5"/>
  </r>
  <r>
    <x v="105"/>
    <x v="0"/>
    <d v="2004-04-29T00:00:00"/>
    <n v="0.27816552999999999"/>
    <n v="1000"/>
    <s v="DIVIDENDO"/>
    <x v="12"/>
    <n v="2.7816552999999997E-4"/>
  </r>
  <r>
    <x v="105"/>
    <x v="0"/>
    <d v="2004-04-29T00:00:00"/>
    <n v="1.409499E-2"/>
    <n v="1000"/>
    <s v="RENDIMENTO"/>
    <x v="12"/>
    <n v="1.4094990000000001E-5"/>
  </r>
  <r>
    <x v="105"/>
    <x v="0"/>
    <d v="2005-04-28T00:00:00"/>
    <n v="0.28575151999999998"/>
    <n v="1000"/>
    <s v="JRS CAP PRÓPRIO"/>
    <x v="13"/>
    <n v="2.8575151999999998E-4"/>
  </r>
  <r>
    <x v="105"/>
    <x v="0"/>
    <d v="2005-04-28T00:00:00"/>
    <n v="1.6362649999999999E-2"/>
    <n v="1000"/>
    <s v="RENDIMENTO"/>
    <x v="13"/>
    <n v="1.6362649999999998E-5"/>
  </r>
  <r>
    <x v="105"/>
    <x v="0"/>
    <d v="2006-04-26T00:00:00"/>
    <n v="0.33824149999999997"/>
    <n v="1000"/>
    <s v="DIVIDENDO"/>
    <x v="14"/>
    <n v="3.3824149999999998E-4"/>
  </r>
  <r>
    <x v="105"/>
    <x v="0"/>
    <d v="2006-04-26T00:00:00"/>
    <n v="1.7080919999999999E-2"/>
    <n v="1000"/>
    <s v="RENDIMENTO"/>
    <x v="14"/>
    <n v="1.7080919999999999E-5"/>
  </r>
  <r>
    <x v="105"/>
    <x v="0"/>
    <d v="2007-04-30T00:00:00"/>
    <n v="0.26403570999999998"/>
    <n v="1000"/>
    <s v="JRS CAP PRÓPRIO"/>
    <x v="0"/>
    <n v="2.6403570999999996E-4"/>
  </r>
  <r>
    <x v="105"/>
    <x v="0"/>
    <d v="2007-04-30T00:00:00"/>
    <n v="1.059216E-2"/>
    <n v="1000"/>
    <s v="RENDIMENTO"/>
    <x v="0"/>
    <n v="1.0592160000000001E-5"/>
  </r>
  <r>
    <x v="105"/>
    <x v="0"/>
    <d v="2008-04-30T00:00:00"/>
    <n v="0.4015552"/>
    <n v="1"/>
    <s v="JRS CAP PRÓPRIO"/>
    <x v="1"/>
    <n v="0.4015552"/>
  </r>
  <r>
    <x v="105"/>
    <x v="0"/>
    <d v="2008-04-30T00:00:00"/>
    <n v="1.4503780000000001E-2"/>
    <n v="1"/>
    <s v="RENDIMENTO"/>
    <x v="1"/>
    <n v="1.4503780000000001E-2"/>
  </r>
  <r>
    <x v="105"/>
    <x v="0"/>
    <d v="2009-04-30T00:00:00"/>
    <n v="1.4848837339600001"/>
    <n v="1"/>
    <s v="JRS CAP PRÓPRIO"/>
    <x v="2"/>
    <n v="1.4848837339600001"/>
  </r>
  <r>
    <x v="105"/>
    <x v="0"/>
    <d v="2009-04-30T00:00:00"/>
    <n v="5.7396020319999998E-2"/>
    <n v="1"/>
    <s v="RENDIMENTO"/>
    <x v="2"/>
    <n v="5.7396020319999998E-2"/>
  </r>
  <r>
    <x v="105"/>
    <x v="0"/>
    <d v="2010-01-22T00:00:00"/>
    <n v="0.24399505599999999"/>
    <n v="1"/>
    <s v="DIVIDENDO"/>
    <x v="3"/>
    <n v="0.24399505599999999"/>
  </r>
  <r>
    <x v="105"/>
    <x v="0"/>
    <d v="2010-01-22T00:00:00"/>
    <n v="2.5970678920000001"/>
    <n v="1"/>
    <s v="RENDIMENTO"/>
    <x v="3"/>
    <n v="2.5970678920000001"/>
  </r>
  <r>
    <x v="105"/>
    <x v="0"/>
    <d v="2010-01-22T00:00:00"/>
    <n v="0.24399505599999999"/>
    <n v="1"/>
    <s v="DIVIDENDO"/>
    <x v="3"/>
    <n v="0.24399505599999999"/>
  </r>
  <r>
    <x v="105"/>
    <x v="0"/>
    <d v="2010-01-22T00:00:00"/>
    <n v="2.5970678920000001"/>
    <n v="1"/>
    <s v="RENDIMENTO"/>
    <x v="3"/>
    <n v="2.5970678920000001"/>
  </r>
  <r>
    <x v="105"/>
    <x v="0"/>
    <d v="2010-01-22T00:00:00"/>
    <n v="0.24399505599999999"/>
    <n v="1"/>
    <s v="DIVIDENDO"/>
    <x v="3"/>
    <n v="0.24399505599999999"/>
  </r>
  <r>
    <x v="105"/>
    <x v="0"/>
    <d v="2010-01-22T00:00:00"/>
    <n v="2.5970678920000001"/>
    <n v="1"/>
    <s v="RENDIMENTO"/>
    <x v="3"/>
    <n v="2.5970678920000001"/>
  </r>
  <r>
    <x v="105"/>
    <x v="0"/>
    <d v="2010-01-22T00:00:00"/>
    <n v="0.24399505599999999"/>
    <n v="1"/>
    <s v="DIVIDENDO"/>
    <x v="3"/>
    <n v="0.24399505599999999"/>
  </r>
  <r>
    <x v="105"/>
    <x v="0"/>
    <d v="2010-01-22T00:00:00"/>
    <n v="2.5970678920000001"/>
    <n v="1"/>
    <s v="RENDIMENTO"/>
    <x v="3"/>
    <n v="2.5970678920000001"/>
  </r>
  <r>
    <x v="105"/>
    <x v="0"/>
    <d v="2010-04-30T00:00:00"/>
    <n v="0.40966315399999997"/>
    <n v="1"/>
    <s v="JRS CAP PRÓPRIO"/>
    <x v="3"/>
    <n v="0.40966315399999997"/>
  </r>
  <r>
    <x v="105"/>
    <x v="0"/>
    <d v="2010-04-30T00:00:00"/>
    <n v="1.1231659999999999E-2"/>
    <n v="1"/>
    <s v="RENDIMENTO"/>
    <x v="3"/>
    <n v="1.1231659999999999E-2"/>
  </r>
  <r>
    <x v="105"/>
    <x v="0"/>
    <d v="2011-06-16T00:00:00"/>
    <n v="0.83224516954000005"/>
    <n v="1"/>
    <s v="JRS CAP PRÓPRIO"/>
    <x v="4"/>
    <n v="0.83224516954000005"/>
  </r>
  <r>
    <x v="105"/>
    <x v="0"/>
    <d v="2011-06-16T00:00:00"/>
    <n v="4.2361683730000002E-2"/>
    <n v="1"/>
    <s v="RENDIMENTO"/>
    <x v="4"/>
    <n v="4.2361683730000002E-2"/>
  </r>
  <r>
    <x v="105"/>
    <x v="0"/>
    <d v="2012-05-18T00:00:00"/>
    <n v="1.231779162"/>
    <n v="1"/>
    <s v="JRS CAP PRÓPRIO"/>
    <x v="5"/>
    <n v="1.231779162"/>
  </r>
  <r>
    <x v="105"/>
    <x v="0"/>
    <d v="2012-05-18T00:00:00"/>
    <n v="4.4287099000000003E-2"/>
    <n v="1"/>
    <s v="RENDIMENTO"/>
    <x v="5"/>
    <n v="4.4287099000000003E-2"/>
  </r>
  <r>
    <x v="105"/>
    <x v="0"/>
    <d v="2013-04-30T00:00:00"/>
    <n v="0.39921083699999999"/>
    <n v="1"/>
    <s v="JRS CAP PRÓPRIO"/>
    <x v="6"/>
    <n v="0.39921083699999999"/>
  </r>
  <r>
    <x v="105"/>
    <x v="0"/>
    <d v="2013-04-30T00:00:00"/>
    <n v="9.3172640000000004E-3"/>
    <n v="1"/>
    <s v="RENDIMENTO"/>
    <x v="6"/>
    <n v="9.3172640000000004E-3"/>
  </r>
  <r>
    <x v="105"/>
    <x v="3"/>
    <d v="1996-04-25T00:00:00"/>
    <n v="22.664636999999999"/>
    <n v="1000"/>
    <s v="DIVIDENDO"/>
    <x v="15"/>
    <n v="2.2664636999999998E-2"/>
  </r>
  <r>
    <x v="105"/>
    <x v="3"/>
    <d v="1997-04-29T00:00:00"/>
    <n v="9.3565900000000006"/>
    <n v="1000"/>
    <s v="JRS CAP PRÓPRIO"/>
    <x v="16"/>
    <n v="9.3565900000000014E-3"/>
  </r>
  <r>
    <x v="105"/>
    <x v="3"/>
    <d v="1997-04-29T00:00:00"/>
    <n v="18.131886999999999"/>
    <n v="1000"/>
    <s v="DIVIDENDO"/>
    <x v="16"/>
    <n v="1.8131886999999999E-2"/>
  </r>
  <r>
    <x v="105"/>
    <x v="3"/>
    <d v="1998-04-03T00:00:00"/>
    <n v="3.5226000000000002"/>
    <n v="1000"/>
    <s v="JRS CAP PRÓPRIO"/>
    <x v="17"/>
    <n v="3.5226000000000003E-3"/>
  </r>
  <r>
    <x v="105"/>
    <x v="3"/>
    <d v="1999-04-06T00:00:00"/>
    <n v="2.3274168999999998"/>
    <n v="1000"/>
    <s v="DIVIDENDO"/>
    <x v="8"/>
    <n v="2.3274169E-3"/>
  </r>
  <r>
    <x v="105"/>
    <x v="3"/>
    <d v="1999-12-29T00:00:00"/>
    <n v="3"/>
    <n v="1000"/>
    <s v="JRS CAP PRÓPRIO"/>
    <x v="8"/>
    <n v="3.0000000000000001E-3"/>
  </r>
  <r>
    <x v="105"/>
    <x v="3"/>
    <d v="1999-12-29T00:00:00"/>
    <n v="0.60923214999999997"/>
    <n v="1000"/>
    <s v="RENDIMENTO"/>
    <x v="8"/>
    <n v="6.0923214999999997E-4"/>
  </r>
  <r>
    <x v="105"/>
    <x v="3"/>
    <d v="2000-12-27T00:00:00"/>
    <n v="3.60923214"/>
    <n v="1000"/>
    <s v="JRS CAP PRÓPRIO"/>
    <x v="9"/>
    <n v="3.6092321399999999E-3"/>
  </r>
  <r>
    <x v="105"/>
    <x v="3"/>
    <d v="2000-12-27T00:00:00"/>
    <n v="1E-8"/>
    <n v="1000"/>
    <s v="RENDIMENTO"/>
    <x v="9"/>
    <n v="1.0000000000000001E-11"/>
  </r>
  <r>
    <x v="105"/>
    <x v="3"/>
    <d v="2001-12-21T00:00:00"/>
    <n v="3.60923214"/>
    <n v="1000"/>
    <s v="JRS CAP PRÓPRIO"/>
    <x v="10"/>
    <n v="3.6092321399999999E-3"/>
  </r>
  <r>
    <x v="105"/>
    <x v="3"/>
    <d v="2001-12-21T00:00:00"/>
    <n v="1E-8"/>
    <n v="1000"/>
    <s v="RENDIMENTO"/>
    <x v="10"/>
    <n v="1.0000000000000001E-11"/>
  </r>
  <r>
    <x v="105"/>
    <x v="3"/>
    <d v="2002-03-27T00:00:00"/>
    <n v="0.32933885000000002"/>
    <n v="1000"/>
    <s v="JRS CAP PRÓPRIO"/>
    <x v="11"/>
    <n v="3.2933885E-4"/>
  </r>
  <r>
    <x v="105"/>
    <x v="3"/>
    <d v="2002-03-27T00:00:00"/>
    <n v="1.3874839999999999E-2"/>
    <n v="1000"/>
    <s v="RENDIMENTO"/>
    <x v="11"/>
    <n v="1.3874839999999999E-5"/>
  </r>
  <r>
    <x v="105"/>
    <x v="3"/>
    <d v="2003-04-30T00:00:00"/>
    <n v="3.0678473300000002"/>
    <n v="1000"/>
    <s v="DIVIDENDO"/>
    <x v="7"/>
    <n v="3.0678473300000003E-3"/>
  </r>
  <r>
    <x v="105"/>
    <x v="3"/>
    <d v="2003-04-30T00:00:00"/>
    <n v="0.23794007"/>
    <n v="1000"/>
    <s v="RENDIMENTO"/>
    <x v="7"/>
    <n v="2.3794007000000001E-4"/>
  </r>
  <r>
    <x v="105"/>
    <x v="3"/>
    <d v="2004-04-29T00:00:00"/>
    <n v="3.0935960499999999"/>
    <n v="1000"/>
    <s v="DIVIDENDO"/>
    <x v="12"/>
    <n v="3.0935960499999999E-3"/>
  </r>
  <r>
    <x v="105"/>
    <x v="3"/>
    <d v="2004-04-29T00:00:00"/>
    <n v="0.156756325"/>
    <n v="1000"/>
    <s v="RENDIMENTO"/>
    <x v="12"/>
    <n v="1.56756325E-4"/>
  </r>
  <r>
    <x v="105"/>
    <x v="3"/>
    <d v="2005-04-28T00:00:00"/>
    <n v="3.63952476"/>
    <n v="1000"/>
    <s v="JRS CAP PRÓPRIO"/>
    <x v="13"/>
    <n v="3.6395247599999999E-3"/>
  </r>
  <r>
    <x v="105"/>
    <x v="3"/>
    <d v="2005-04-28T00:00:00"/>
    <n v="0.20840576"/>
    <n v="1000"/>
    <s v="RENDIMENTO"/>
    <x v="13"/>
    <n v="2.0840575999999999E-4"/>
  </r>
  <r>
    <x v="105"/>
    <x v="3"/>
    <d v="2006-04-26T00:00:00"/>
    <n v="3.4331454300000002"/>
    <n v="1000"/>
    <s v="DIVIDENDO"/>
    <x v="14"/>
    <n v="3.4331454300000003E-3"/>
  </r>
  <r>
    <x v="105"/>
    <x v="3"/>
    <d v="2006-04-26T00:00:00"/>
    <n v="0.17337109000000001"/>
    <n v="1000"/>
    <s v="RENDIMENTO"/>
    <x v="14"/>
    <n v="1.7337109000000001E-4"/>
  </r>
  <r>
    <x v="105"/>
    <x v="3"/>
    <d v="2007-04-30T00:00:00"/>
    <n v="4.0389946200000004"/>
    <n v="1000"/>
    <s v="JRS CAP PRÓPRIO"/>
    <x v="0"/>
    <n v="4.0389946200000007E-3"/>
  </r>
  <r>
    <x v="105"/>
    <x v="3"/>
    <d v="2007-05-02T00:00:00"/>
    <n v="0.16202986"/>
    <n v="1000"/>
    <s v="RENDIMENTO"/>
    <x v="0"/>
    <n v="1.6202986000000001E-4"/>
  </r>
  <r>
    <x v="105"/>
    <x v="3"/>
    <d v="2008-04-30T00:00:00"/>
    <n v="2.0194973100000002"/>
    <n v="1"/>
    <s v="JRS CAP PRÓPRIO"/>
    <x v="1"/>
    <n v="2.0194973100000002"/>
  </r>
  <r>
    <x v="105"/>
    <x v="3"/>
    <d v="2008-04-30T00:00:00"/>
    <n v="7.2942309999999996E-2"/>
    <n v="1"/>
    <s v="RENDIMENTO"/>
    <x v="1"/>
    <n v="7.2942309999999996E-2"/>
  </r>
  <r>
    <x v="105"/>
    <x v="3"/>
    <d v="2009-04-30T00:00:00"/>
    <n v="2.1740443746899998"/>
    <n v="1"/>
    <s v="JRS CAP PRÓPRIO"/>
    <x v="2"/>
    <n v="2.1740443746899998"/>
  </r>
  <r>
    <x v="105"/>
    <x v="3"/>
    <d v="2009-04-30T00:00:00"/>
    <n v="8.4034522109999996E-2"/>
    <n v="1"/>
    <s v="RENDIMENTO"/>
    <x v="2"/>
    <n v="8.4034522109999996E-2"/>
  </r>
  <r>
    <x v="105"/>
    <x v="3"/>
    <d v="2010-01-22T00:00:00"/>
    <n v="1.9999999999999999E-11"/>
    <n v="1"/>
    <s v="DIVIDENDO"/>
    <x v="3"/>
    <n v="1.9999999999999999E-11"/>
  </r>
  <r>
    <x v="105"/>
    <x v="3"/>
    <d v="2010-01-22T00:00:00"/>
    <n v="3.6123797579999999"/>
    <n v="1"/>
    <s v="RENDIMENTO"/>
    <x v="3"/>
    <n v="3.6123797579999999"/>
  </r>
  <r>
    <x v="105"/>
    <x v="3"/>
    <d v="2010-01-22T00:00:00"/>
    <n v="1.9999999999999999E-11"/>
    <n v="1"/>
    <s v="DIVIDENDO"/>
    <x v="3"/>
    <n v="1.9999999999999999E-11"/>
  </r>
  <r>
    <x v="105"/>
    <x v="3"/>
    <d v="2010-01-22T00:00:00"/>
    <n v="3.6123797579999999"/>
    <n v="1"/>
    <s v="RENDIMENTO"/>
    <x v="3"/>
    <n v="3.6123797579999999"/>
  </r>
  <r>
    <x v="105"/>
    <x v="3"/>
    <d v="2010-01-22T00:00:00"/>
    <n v="1.9999999999999999E-11"/>
    <n v="1"/>
    <s v="DIVIDENDO"/>
    <x v="3"/>
    <n v="1.9999999999999999E-11"/>
  </r>
  <r>
    <x v="105"/>
    <x v="3"/>
    <d v="2010-01-22T00:00:00"/>
    <n v="3.6123797579999999"/>
    <n v="1"/>
    <s v="RENDIMENTO"/>
    <x v="3"/>
    <n v="3.6123797579999999"/>
  </r>
  <r>
    <x v="105"/>
    <x v="3"/>
    <d v="2010-01-22T00:00:00"/>
    <n v="1.9999999999999999E-11"/>
    <n v="1"/>
    <s v="DIVIDENDO"/>
    <x v="3"/>
    <n v="1.9999999999999999E-11"/>
  </r>
  <r>
    <x v="105"/>
    <x v="3"/>
    <d v="2010-01-22T00:00:00"/>
    <n v="3.6123797579999999"/>
    <n v="1"/>
    <s v="RENDIMENTO"/>
    <x v="3"/>
    <n v="3.6123797579999999"/>
  </r>
  <r>
    <x v="105"/>
    <x v="3"/>
    <d v="2010-04-30T00:00:00"/>
    <n v="2.1740443749999998"/>
    <n v="1"/>
    <s v="JRS CAP PRÓPRIO"/>
    <x v="3"/>
    <n v="2.1740443749999998"/>
  </r>
  <r>
    <x v="105"/>
    <x v="3"/>
    <d v="2010-04-30T00:00:00"/>
    <n v="5.9605378000000001E-2"/>
    <n v="1"/>
    <s v="RENDIMENTO"/>
    <x v="3"/>
    <n v="5.9605378000000001E-2"/>
  </r>
  <r>
    <x v="105"/>
    <x v="3"/>
    <d v="2011-06-16T00:00:00"/>
    <n v="2.1740436828399998"/>
    <n v="1"/>
    <s v="JRS CAP PRÓPRIO"/>
    <x v="4"/>
    <n v="2.1740436828399998"/>
  </r>
  <r>
    <x v="105"/>
    <x v="3"/>
    <d v="2011-06-16T00:00:00"/>
    <n v="0.11065988037"/>
    <n v="1"/>
    <s v="RENDIMENTO"/>
    <x v="4"/>
    <n v="0.11065988037"/>
  </r>
  <r>
    <x v="105"/>
    <x v="3"/>
    <d v="2012-05-18T00:00:00"/>
    <n v="2.1782565809999999"/>
    <n v="1"/>
    <s v="JRS CAP PRÓPRIO"/>
    <x v="5"/>
    <n v="2.1782565809999999"/>
  </r>
  <r>
    <x v="105"/>
    <x v="3"/>
    <d v="2012-05-18T00:00:00"/>
    <n v="7.8316526999999997E-2"/>
    <n v="1"/>
    <s v="RENDIMENTO"/>
    <x v="5"/>
    <n v="7.8316526999999997E-2"/>
  </r>
  <r>
    <x v="105"/>
    <x v="3"/>
    <d v="2013-04-30T00:00:00"/>
    <n v="2.1782565809999999"/>
    <n v="1"/>
    <s v="JRS CAP PRÓPRIO"/>
    <x v="6"/>
    <n v="2.1782565809999999"/>
  </r>
  <r>
    <x v="105"/>
    <x v="3"/>
    <d v="2013-04-30T00:00:00"/>
    <n v="5.0838777000000002E-2"/>
    <n v="1"/>
    <s v="RENDIMENTO"/>
    <x v="6"/>
    <n v="5.0838777000000002E-2"/>
  </r>
  <r>
    <x v="105"/>
    <x v="4"/>
    <d v="1996-04-25T00:00:00"/>
    <n v="17.000426999999998"/>
    <n v="1000"/>
    <s v="DIVIDENDO"/>
    <x v="15"/>
    <n v="1.7000426999999999E-2"/>
  </r>
  <r>
    <x v="105"/>
    <x v="4"/>
    <d v="1997-04-29T00:00:00"/>
    <n v="11.259767999999999"/>
    <n v="1000"/>
    <s v="DIVIDENDO"/>
    <x v="16"/>
    <n v="1.1259768E-2"/>
  </r>
  <r>
    <x v="105"/>
    <x v="4"/>
    <d v="1997-04-29T00:00:00"/>
    <n v="9.3565900000000006"/>
    <n v="1000"/>
    <s v="JRS CAP PRÓPRIO"/>
    <x v="16"/>
    <n v="9.3565900000000014E-3"/>
  </r>
  <r>
    <x v="105"/>
    <x v="4"/>
    <d v="1998-04-03T00:00:00"/>
    <n v="2.8360799999999999"/>
    <n v="1000"/>
    <s v="JRS CAP PRÓPRIO"/>
    <x v="17"/>
    <n v="2.8360799999999999E-3"/>
  </r>
  <r>
    <x v="105"/>
    <x v="4"/>
    <d v="1999-04-06T00:00:00"/>
    <n v="1.7455626"/>
    <n v="1000"/>
    <s v="DIVIDENDO"/>
    <x v="8"/>
    <n v="1.7455626E-3"/>
  </r>
  <r>
    <x v="105"/>
    <x v="4"/>
    <d v="1999-12-29T00:00:00"/>
    <n v="2"/>
    <n v="1000"/>
    <s v="JRS CAP PRÓPRIO"/>
    <x v="8"/>
    <n v="2E-3"/>
  </r>
  <r>
    <x v="105"/>
    <x v="4"/>
    <d v="1999-12-29T00:00:00"/>
    <n v="0.70692410999999999"/>
    <n v="1000"/>
    <s v="RENDIMENTO"/>
    <x v="8"/>
    <n v="7.0692411000000004E-4"/>
  </r>
  <r>
    <x v="105"/>
    <x v="4"/>
    <d v="2000-12-27T00:00:00"/>
    <n v="2.7069241000000002"/>
    <n v="1000"/>
    <s v="JRS CAP PRÓPRIO"/>
    <x v="9"/>
    <n v="2.7069241000000003E-3"/>
  </r>
  <r>
    <x v="105"/>
    <x v="4"/>
    <d v="2000-12-27T00:00:00"/>
    <n v="1E-8"/>
    <n v="1000"/>
    <s v="RENDIMENTO"/>
    <x v="9"/>
    <n v="1.0000000000000001E-11"/>
  </r>
  <r>
    <x v="105"/>
    <x v="4"/>
    <d v="2001-12-21T00:00:00"/>
    <n v="2.7069241000000002"/>
    <n v="1000"/>
    <s v="JRS CAP PRÓPRIO"/>
    <x v="10"/>
    <n v="2.7069241000000003E-3"/>
  </r>
  <r>
    <x v="105"/>
    <x v="4"/>
    <d v="2001-12-21T00:00:00"/>
    <n v="1E-8"/>
    <n v="1000"/>
    <s v="RENDIMENTO"/>
    <x v="10"/>
    <n v="1.0000000000000001E-11"/>
  </r>
  <r>
    <x v="105"/>
    <x v="4"/>
    <d v="2002-03-27T00:00:00"/>
    <n v="0.32933885000000002"/>
    <n v="1000"/>
    <s v="JRS CAP PRÓPRIO"/>
    <x v="11"/>
    <n v="3.2933885E-4"/>
  </r>
  <r>
    <x v="105"/>
    <x v="4"/>
    <d v="2002-03-27T00:00:00"/>
    <n v="1.3874839999999999E-2"/>
    <n v="1000"/>
    <s v="RENDIMENTO"/>
    <x v="11"/>
    <n v="1.3874839999999999E-5"/>
  </r>
  <r>
    <x v="105"/>
    <x v="4"/>
    <d v="2003-04-30T00:00:00"/>
    <n v="2.3008855000000001"/>
    <n v="1000"/>
    <s v="DIVIDENDO"/>
    <x v="7"/>
    <n v="2.3008855000000001E-3"/>
  </r>
  <r>
    <x v="105"/>
    <x v="4"/>
    <d v="2003-04-30T00:00:00"/>
    <n v="0.178455"/>
    <n v="1000"/>
    <s v="RENDIMENTO"/>
    <x v="7"/>
    <n v="1.78455E-4"/>
  </r>
  <r>
    <x v="105"/>
    <x v="4"/>
    <d v="2004-04-29T00:00:00"/>
    <n v="2.3201970300000001"/>
    <n v="1000"/>
    <s v="DIVIDENDO"/>
    <x v="12"/>
    <n v="2.3201970300000003E-3"/>
  </r>
  <r>
    <x v="105"/>
    <x v="4"/>
    <d v="2004-04-29T00:00:00"/>
    <n v="0.117567243"/>
    <n v="1000"/>
    <s v="RENDIMENTO"/>
    <x v="12"/>
    <n v="1.17567243E-4"/>
  </r>
  <r>
    <x v="105"/>
    <x v="4"/>
    <d v="2005-04-28T00:00:00"/>
    <n v="2.7296435699999999"/>
    <n v="1000"/>
    <s v="JRS CAP PRÓPRIO"/>
    <x v="13"/>
    <n v="2.7296435699999998E-3"/>
  </r>
  <r>
    <x v="105"/>
    <x v="4"/>
    <d v="2005-04-28T00:00:00"/>
    <n v="0.15630432"/>
    <n v="1000"/>
    <s v="RENDIMENTO"/>
    <x v="13"/>
    <n v="1.5630432000000001E-4"/>
  </r>
  <r>
    <x v="105"/>
    <x v="4"/>
    <d v="2006-04-26T00:00:00"/>
    <n v="2.57485907"/>
    <n v="1000"/>
    <s v="DIVIDENDO"/>
    <x v="14"/>
    <n v="2.5748590700000002E-3"/>
  </r>
  <r>
    <x v="105"/>
    <x v="4"/>
    <d v="2006-04-26T00:00:00"/>
    <n v="0.13002832"/>
    <n v="1000"/>
    <s v="RENDIMENTO"/>
    <x v="14"/>
    <n v="1.3002831999999999E-4"/>
  </r>
  <r>
    <x v="105"/>
    <x v="4"/>
    <d v="2007-04-30T00:00:00"/>
    <n v="0.1215224"/>
    <n v="1000"/>
    <s v="RENDIMENTO"/>
    <x v="0"/>
    <n v="1.2152240000000001E-4"/>
  </r>
  <r>
    <x v="105"/>
    <x v="4"/>
    <d v="2007-05-02T00:00:00"/>
    <n v="3.0292459699999998"/>
    <n v="1000"/>
    <s v="JRS CAP PRÓPRIO"/>
    <x v="0"/>
    <n v="3.0292459699999999E-3"/>
  </r>
  <r>
    <x v="105"/>
    <x v="4"/>
    <d v="2008-04-30T00:00:00"/>
    <n v="1.51462298"/>
    <n v="1"/>
    <s v="JRS CAP PRÓPRIO"/>
    <x v="1"/>
    <n v="1.51462298"/>
  </r>
  <r>
    <x v="105"/>
    <x v="4"/>
    <d v="2008-04-30T00:00:00"/>
    <n v="5.4706730000000002E-2"/>
    <n v="1"/>
    <s v="RENDIMENTO"/>
    <x v="1"/>
    <n v="5.4706730000000002E-2"/>
  </r>
  <r>
    <x v="105"/>
    <x v="4"/>
    <d v="2009-04-30T00:00:00"/>
    <n v="1.633372107"/>
    <n v="1"/>
    <s v="JRS CAP PRÓPRIO"/>
    <x v="2"/>
    <n v="1.633372107"/>
  </r>
  <r>
    <x v="105"/>
    <x v="4"/>
    <d v="2009-04-30T00:00:00"/>
    <n v="6.3135622720000006E-2"/>
    <n v="1"/>
    <s v="RENDIMENTO"/>
    <x v="2"/>
    <n v="6.3135622720000006E-2"/>
  </r>
  <r>
    <x v="105"/>
    <x v="4"/>
    <d v="2010-01-22T00:00:00"/>
    <n v="9.9999999999999994E-12"/>
    <n v="1"/>
    <s v="DIVIDENDO"/>
    <x v="3"/>
    <n v="9.9999999999999994E-12"/>
  </r>
  <r>
    <x v="105"/>
    <x v="4"/>
    <d v="2010-01-22T00:00:00"/>
    <n v="4.5610742000000003E-2"/>
    <n v="1"/>
    <s v="RENDIMENTO"/>
    <x v="3"/>
    <n v="4.5610742000000003E-2"/>
  </r>
  <r>
    <x v="105"/>
    <x v="4"/>
    <d v="2010-01-22T00:00:00"/>
    <n v="9.9999999999999994E-12"/>
    <n v="1"/>
    <s v="DIVIDENDO"/>
    <x v="3"/>
    <n v="9.9999999999999994E-12"/>
  </r>
  <r>
    <x v="105"/>
    <x v="4"/>
    <d v="2010-01-22T00:00:00"/>
    <n v="4.5610742000000003E-2"/>
    <n v="1"/>
    <s v="RENDIMENTO"/>
    <x v="3"/>
    <n v="4.5610742000000003E-2"/>
  </r>
  <r>
    <x v="105"/>
    <x v="4"/>
    <d v="2010-01-22T00:00:00"/>
    <n v="9.9999999999999994E-12"/>
    <n v="1"/>
    <s v="DIVIDENDO"/>
    <x v="3"/>
    <n v="9.9999999999999994E-12"/>
  </r>
  <r>
    <x v="105"/>
    <x v="4"/>
    <d v="2010-01-22T00:00:00"/>
    <n v="4.5610742000000003E-2"/>
    <n v="1"/>
    <s v="RENDIMENTO"/>
    <x v="3"/>
    <n v="4.5610742000000003E-2"/>
  </r>
  <r>
    <x v="105"/>
    <x v="4"/>
    <d v="2010-01-22T00:00:00"/>
    <n v="9.9999999999999994E-12"/>
    <n v="1"/>
    <s v="DIVIDENDO"/>
    <x v="3"/>
    <n v="9.9999999999999994E-12"/>
  </r>
  <r>
    <x v="105"/>
    <x v="4"/>
    <d v="2010-01-22T00:00:00"/>
    <n v="4.5610742000000003E-2"/>
    <n v="1"/>
    <s v="RENDIMENTO"/>
    <x v="3"/>
    <n v="4.5610742000000003E-2"/>
  </r>
  <r>
    <x v="105"/>
    <x v="4"/>
    <d v="2010-04-30T00:00:00"/>
    <n v="1.6305332809999999"/>
    <n v="1"/>
    <s v="JRS CAP PRÓPRIO"/>
    <x v="3"/>
    <n v="1.6305332809999999"/>
  </r>
  <r>
    <x v="105"/>
    <x v="4"/>
    <d v="2010-04-30T00:00:00"/>
    <n v="4.4704032999999997E-2"/>
    <n v="1"/>
    <s v="RENDIMENTO"/>
    <x v="3"/>
    <n v="4.4704032999999997E-2"/>
  </r>
  <r>
    <x v="105"/>
    <x v="4"/>
    <d v="2011-06-16T00:00:00"/>
    <n v="1.6305332803199999"/>
    <n v="1"/>
    <s v="JRS CAP PRÓPRIO"/>
    <x v="4"/>
    <n v="1.6305332803199999"/>
  </r>
  <r>
    <x v="105"/>
    <x v="4"/>
    <d v="2011-06-16T00:00:00"/>
    <n v="8.2994936650000004E-2"/>
    <n v="1"/>
    <s v="RENDIMENTO"/>
    <x v="4"/>
    <n v="8.2994936650000004E-2"/>
  </r>
  <r>
    <x v="105"/>
    <x v="4"/>
    <d v="2012-05-18T00:00:00"/>
    <n v="1.6336924399999999"/>
    <n v="1"/>
    <s v="JRS CAP PRÓPRIO"/>
    <x v="5"/>
    <n v="1.6336924399999999"/>
  </r>
  <r>
    <x v="105"/>
    <x v="4"/>
    <d v="2012-05-18T00:00:00"/>
    <n v="5.8737394999999998E-2"/>
    <n v="1"/>
    <s v="RENDIMENTO"/>
    <x v="5"/>
    <n v="5.8737394999999998E-2"/>
  </r>
  <r>
    <x v="105"/>
    <x v="4"/>
    <d v="2013-04-30T00:00:00"/>
    <n v="1.6336924399999999"/>
    <n v="1"/>
    <s v="JRS CAP PRÓPRIO"/>
    <x v="6"/>
    <n v="1.6336924399999999"/>
  </r>
  <r>
    <x v="105"/>
    <x v="4"/>
    <d v="2013-04-30T00:00:00"/>
    <n v="3.8129083000000001E-2"/>
    <n v="1"/>
    <s v="RENDIMENTO"/>
    <x v="6"/>
    <n v="3.8129083000000001E-2"/>
  </r>
  <r>
    <x v="106"/>
    <x v="0"/>
    <d v="1997-04-28T00:00:00"/>
    <n v="1.4476599999999999"/>
    <n v="1000"/>
    <s v="DIVIDENDO"/>
    <x v="16"/>
    <n v="1.4476599999999999E-3"/>
  </r>
  <r>
    <x v="106"/>
    <x v="0"/>
    <d v="1998-04-02T00:00:00"/>
    <n v="1.11314"/>
    <n v="1000"/>
    <s v="DIVIDENDO"/>
    <x v="17"/>
    <n v="1.1131400000000001E-3"/>
  </r>
  <r>
    <x v="106"/>
    <x v="0"/>
    <d v="2009-03-27T00:00:00"/>
    <n v="0.97499000000000002"/>
    <n v="1"/>
    <s v="DIVIDENDO"/>
    <x v="2"/>
    <n v="0.97499000000000002"/>
  </r>
  <r>
    <x v="106"/>
    <x v="0"/>
    <d v="2009-03-27T00:00:00"/>
    <n v="2.7023999999999999E-2"/>
    <n v="1"/>
    <s v="RENDIMENTO"/>
    <x v="2"/>
    <n v="2.7023999999999999E-2"/>
  </r>
  <r>
    <x v="106"/>
    <x v="0"/>
    <d v="2010-03-30T00:00:00"/>
    <n v="6.5060000000000007E-2"/>
    <n v="1"/>
    <s v="DIVIDENDO"/>
    <x v="3"/>
    <n v="6.5060000000000007E-2"/>
  </r>
  <r>
    <x v="106"/>
    <x v="0"/>
    <d v="2011-05-12T00:00:00"/>
    <n v="0.23122999999999999"/>
    <n v="1"/>
    <s v="DIVIDENDO"/>
    <x v="4"/>
    <n v="0.23122999999999999"/>
  </r>
  <r>
    <x v="106"/>
    <x v="0"/>
    <d v="2011-05-12T00:00:00"/>
    <n v="9.1900000000000003E-3"/>
    <n v="1"/>
    <s v="RENDIMENTO"/>
    <x v="4"/>
    <n v="9.1900000000000003E-3"/>
  </r>
  <r>
    <x v="106"/>
    <x v="0"/>
    <d v="2011-05-12T00:00:00"/>
    <n v="0.69371000000000005"/>
    <n v="1"/>
    <s v="DIVIDENDO"/>
    <x v="4"/>
    <n v="0.69371000000000005"/>
  </r>
  <r>
    <x v="106"/>
    <x v="0"/>
    <d v="2011-05-12T00:00:00"/>
    <n v="2.7539999999999999E-2"/>
    <n v="1"/>
    <s v="RENDIMENTO"/>
    <x v="4"/>
    <n v="2.7539999999999999E-2"/>
  </r>
  <r>
    <x v="106"/>
    <x v="0"/>
    <d v="2012-03-30T00:00:00"/>
    <n v="0.47753000000000001"/>
    <n v="1"/>
    <s v="DIVIDENDO"/>
    <x v="5"/>
    <n v="0.47753000000000001"/>
  </r>
  <r>
    <x v="106"/>
    <x v="0"/>
    <d v="2012-03-30T00:00:00"/>
    <n v="9.5499999999999995E-3"/>
    <n v="1"/>
    <s v="RENDIMENTO"/>
    <x v="5"/>
    <n v="9.5499999999999995E-3"/>
  </r>
  <r>
    <x v="106"/>
    <x v="0"/>
    <d v="2012-03-30T00:00:00"/>
    <n v="1.43259"/>
    <n v="1"/>
    <s v="DIVIDENDO"/>
    <x v="5"/>
    <n v="1.43259"/>
  </r>
  <r>
    <x v="106"/>
    <x v="0"/>
    <d v="2012-03-30T00:00:00"/>
    <n v="2.8649999999999998E-2"/>
    <n v="1"/>
    <s v="RENDIMENTO"/>
    <x v="5"/>
    <n v="2.8649999999999998E-2"/>
  </r>
  <r>
    <x v="106"/>
    <x v="0"/>
    <d v="2013-03-26T00:00:00"/>
    <n v="0.27145999999999998"/>
    <n v="1"/>
    <s v="DIVIDENDO"/>
    <x v="6"/>
    <n v="0.27145999999999998"/>
  </r>
  <r>
    <x v="106"/>
    <x v="0"/>
    <d v="2013-03-26T00:00:00"/>
    <n v="4.2599999999999999E-3"/>
    <n v="1"/>
    <s v="RENDIMENTO"/>
    <x v="6"/>
    <n v="4.2599999999999999E-3"/>
  </r>
  <r>
    <x v="106"/>
    <x v="0"/>
    <d v="2013-03-26T00:00:00"/>
    <n v="0.81437999999999999"/>
    <n v="1"/>
    <s v="DIVIDENDO"/>
    <x v="6"/>
    <n v="0.81437999999999999"/>
  </r>
  <r>
    <x v="106"/>
    <x v="0"/>
    <d v="2013-03-26T00:00:00"/>
    <n v="1.278E-2"/>
    <n v="1"/>
    <s v="RENDIMENTO"/>
    <x v="6"/>
    <n v="1.278E-2"/>
  </r>
  <r>
    <x v="107"/>
    <x v="0"/>
    <d v="1998-03-25T00:00:00"/>
    <n v="0.38444800000000001"/>
    <n v="1000"/>
    <s v="DIVIDENDO"/>
    <x v="17"/>
    <n v="3.8444800000000002E-4"/>
  </r>
  <r>
    <x v="107"/>
    <x v="0"/>
    <d v="2000-03-23T00:00:00"/>
    <n v="3.6185770000000002"/>
    <n v="1000"/>
    <s v="JRS CAP PRÓPRIO"/>
    <x v="9"/>
    <n v="3.618577E-3"/>
  </r>
  <r>
    <x v="107"/>
    <x v="0"/>
    <d v="2000-12-05T00:00:00"/>
    <n v="5.2163751139999999"/>
    <n v="1000"/>
    <s v="DIVIDENDO"/>
    <x v="9"/>
    <n v="5.2163751140000001E-3"/>
  </r>
  <r>
    <x v="107"/>
    <x v="0"/>
    <d v="2000-12-05T00:00:00"/>
    <n v="3.5396675110000002"/>
    <n v="1000"/>
    <s v="JRS CAP PRÓPRIO"/>
    <x v="9"/>
    <n v="3.5396675110000004E-3"/>
  </r>
  <r>
    <x v="107"/>
    <x v="0"/>
    <d v="2001-03-14T00:00:00"/>
    <n v="1.71508868"/>
    <n v="1000"/>
    <s v="DIVIDENDO"/>
    <x v="10"/>
    <n v="1.7150886800000001E-3"/>
  </r>
  <r>
    <x v="107"/>
    <x v="0"/>
    <d v="2002-04-29T00:00:00"/>
    <n v="2.8407522699999999"/>
    <n v="1000"/>
    <s v="JRS CAP PRÓPRIO"/>
    <x v="11"/>
    <n v="2.84075227E-3"/>
  </r>
  <r>
    <x v="107"/>
    <x v="0"/>
    <d v="2002-04-29T00:00:00"/>
    <n v="0.68096378999999996"/>
    <n v="1000"/>
    <s v="DIVIDENDO"/>
    <x v="11"/>
    <n v="6.8096378999999991E-4"/>
  </r>
  <r>
    <x v="107"/>
    <x v="0"/>
    <d v="2007-04-09T00:00:00"/>
    <n v="2.9397929999999999"/>
    <n v="1000"/>
    <s v="DIVIDENDO"/>
    <x v="0"/>
    <n v="2.939793E-3"/>
  </r>
  <r>
    <x v="107"/>
    <x v="0"/>
    <d v="2007-08-10T00:00:00"/>
    <n v="10.998789356"/>
    <n v="1000"/>
    <s v="DIVIDENDO"/>
    <x v="0"/>
    <n v="1.0998789356E-2"/>
  </r>
  <r>
    <x v="107"/>
    <x v="0"/>
    <d v="2007-12-20T00:00:00"/>
    <n v="1.528364351"/>
    <n v="1000"/>
    <s v="JRS CAP PRÓPRIO"/>
    <x v="0"/>
    <n v="1.5283643510000001E-3"/>
  </r>
  <r>
    <x v="107"/>
    <x v="0"/>
    <d v="2008-04-23T00:00:00"/>
    <n v="0.89843327799999995"/>
    <n v="1"/>
    <s v="DIVIDENDO"/>
    <x v="1"/>
    <n v="0.89843327799999995"/>
  </r>
  <r>
    <x v="107"/>
    <x v="0"/>
    <d v="2008-08-12T00:00:00"/>
    <n v="2.0261310589999999"/>
    <n v="1"/>
    <s v="DIVIDENDO"/>
    <x v="1"/>
    <n v="2.0261310589999999"/>
  </r>
  <r>
    <x v="107"/>
    <x v="0"/>
    <d v="2008-12-19T00:00:00"/>
    <n v="0.38786089499999998"/>
    <n v="1"/>
    <s v="JRS CAP PRÓPRIO"/>
    <x v="1"/>
    <n v="0.38786089499999998"/>
  </r>
  <r>
    <x v="107"/>
    <x v="0"/>
    <d v="2009-04-27T00:00:00"/>
    <n v="1.7323208960000001"/>
    <n v="1"/>
    <s v="DIVIDENDO"/>
    <x v="2"/>
    <n v="1.7323208960000001"/>
  </r>
  <r>
    <x v="107"/>
    <x v="0"/>
    <d v="2009-04-27T00:00:00"/>
    <n v="1.7323208960000001"/>
    <n v="1"/>
    <s v="DIVIDENDO"/>
    <x v="2"/>
    <n v="1.7323208960000001"/>
  </r>
  <r>
    <x v="107"/>
    <x v="0"/>
    <d v="2009-08-13T00:00:00"/>
    <n v="1.818987548"/>
    <n v="1"/>
    <s v="DIVIDENDO"/>
    <x v="2"/>
    <n v="1.818987548"/>
  </r>
  <r>
    <x v="107"/>
    <x v="0"/>
    <d v="2009-12-16T00:00:00"/>
    <n v="0.3990494805"/>
    <n v="1"/>
    <s v="JRS CAP PRÓPRIO"/>
    <x v="2"/>
    <n v="0.3990494805"/>
  </r>
  <r>
    <x v="107"/>
    <x v="0"/>
    <d v="2010-03-11T00:00:00"/>
    <n v="2.4191571307999999"/>
    <n v="1"/>
    <s v="DIVIDENDO"/>
    <x v="3"/>
    <n v="2.4191571307999999"/>
  </r>
  <r>
    <x v="107"/>
    <x v="0"/>
    <d v="2010-03-11T00:00:00"/>
    <n v="1.4492071466600001"/>
    <n v="1"/>
    <s v="DIVIDENDO"/>
    <x v="3"/>
    <n v="1.4492071466600001"/>
  </r>
  <r>
    <x v="107"/>
    <x v="0"/>
    <d v="2010-08-05T00:00:00"/>
    <n v="1.7628590281000001"/>
    <n v="1"/>
    <s v="DIVIDENDO"/>
    <x v="3"/>
    <n v="1.7628590281000001"/>
  </r>
  <r>
    <x v="107"/>
    <x v="0"/>
    <d v="2010-08-05T00:00:00"/>
    <n v="1.7628590281000001"/>
    <n v="1"/>
    <s v="DIVIDENDO"/>
    <x v="3"/>
    <n v="1.7628590281000001"/>
  </r>
  <r>
    <x v="107"/>
    <x v="0"/>
    <d v="2010-12-02T00:00:00"/>
    <n v="0.41013078019999999"/>
    <n v="1"/>
    <s v="JRS CAP PRÓPRIO"/>
    <x v="3"/>
    <n v="0.41013078019999999"/>
  </r>
  <r>
    <x v="107"/>
    <x v="0"/>
    <d v="2011-04-29T00:00:00"/>
    <n v="4.7549564970000002"/>
    <n v="1"/>
    <s v="DIVIDENDO"/>
    <x v="4"/>
    <n v="4.7549564970000002"/>
  </r>
  <r>
    <x v="107"/>
    <x v="0"/>
    <d v="2011-08-10T00:00:00"/>
    <n v="1.6400857499999999"/>
    <n v="1"/>
    <s v="DIVIDENDO"/>
    <x v="4"/>
    <n v="1.6400857499999999"/>
  </r>
  <r>
    <x v="107"/>
    <x v="0"/>
    <d v="2011-12-07T00:00:00"/>
    <n v="0.41167851529999999"/>
    <n v="1"/>
    <s v="JRS CAP PRÓPRIO"/>
    <x v="4"/>
    <n v="0.41167851529999999"/>
  </r>
  <r>
    <x v="107"/>
    <x v="0"/>
    <d v="2012-04-16T00:00:00"/>
    <n v="3.0834133970000002"/>
    <n v="1"/>
    <s v="DIVIDENDO"/>
    <x v="5"/>
    <n v="3.0834133970000002"/>
  </r>
  <r>
    <x v="107"/>
    <x v="0"/>
    <d v="2012-12-20T00:00:00"/>
    <n v="0.30615951600000002"/>
    <n v="1"/>
    <s v="JRS CAP PRÓPRIO"/>
    <x v="5"/>
    <n v="0.30615951600000002"/>
  </r>
  <r>
    <x v="107"/>
    <x v="0"/>
    <d v="2013-04-04T00:00:00"/>
    <n v="3.0328529999999999E-3"/>
    <n v="1"/>
    <s v="DIVIDENDO"/>
    <x v="6"/>
    <n v="3.0328529999999999E-3"/>
  </r>
  <r>
    <x v="107"/>
    <x v="1"/>
    <d v="1998-03-25T00:00:00"/>
    <n v="0.42289300000000002"/>
    <n v="1000"/>
    <s v="DIVIDENDO"/>
    <x v="17"/>
    <n v="4.2289300000000003E-4"/>
  </r>
  <r>
    <x v="107"/>
    <x v="1"/>
    <d v="2000-03-23T00:00:00"/>
    <n v="3.9804349999999999"/>
    <n v="1000"/>
    <s v="JRS CAP PRÓPRIO"/>
    <x v="9"/>
    <n v="3.980435E-3"/>
  </r>
  <r>
    <x v="107"/>
    <x v="1"/>
    <d v="2000-12-05T00:00:00"/>
    <n v="5.7380126249999996"/>
    <n v="1000"/>
    <s v="DIVIDENDO"/>
    <x v="9"/>
    <n v="5.7380126249999995E-3"/>
  </r>
  <r>
    <x v="107"/>
    <x v="1"/>
    <d v="2000-12-05T00:00:00"/>
    <n v="3.893634262"/>
    <n v="1000"/>
    <s v="JRS CAP PRÓPRIO"/>
    <x v="9"/>
    <n v="3.8936342619999998E-3"/>
  </r>
  <r>
    <x v="107"/>
    <x v="1"/>
    <d v="2001-03-14T00:00:00"/>
    <n v="1.8865975479999999"/>
    <n v="1000"/>
    <s v="DIVIDENDO"/>
    <x v="10"/>
    <n v="1.8865975479999998E-3"/>
  </r>
  <r>
    <x v="107"/>
    <x v="1"/>
    <d v="2002-04-29T00:00:00"/>
    <n v="3.1248274970000001"/>
    <n v="1000"/>
    <s v="JRS CAP PRÓPRIO"/>
    <x v="11"/>
    <n v="3.1248274969999999E-3"/>
  </r>
  <r>
    <x v="107"/>
    <x v="1"/>
    <d v="2002-04-29T00:00:00"/>
    <n v="0.74906016900000005"/>
    <n v="1000"/>
    <s v="DIVIDENDO"/>
    <x v="11"/>
    <n v="7.4906016900000004E-4"/>
  </r>
  <r>
    <x v="107"/>
    <x v="1"/>
    <d v="2011-04-29T00:00:00"/>
    <n v="5.2304521460000002"/>
    <n v="1"/>
    <s v="DIVIDENDO"/>
    <x v="4"/>
    <n v="5.2304521460000002"/>
  </r>
  <r>
    <x v="107"/>
    <x v="1"/>
    <d v="2011-08-10T00:00:00"/>
    <n v="1.8040943250000001"/>
    <n v="1"/>
    <s v="DIVIDENDO"/>
    <x v="4"/>
    <n v="1.8040943250000001"/>
  </r>
  <r>
    <x v="107"/>
    <x v="1"/>
    <d v="2011-12-07T00:00:00"/>
    <n v="0.45284636690000002"/>
    <n v="1"/>
    <s v="JRS CAP PRÓPRIO"/>
    <x v="4"/>
    <n v="0.45284636690000002"/>
  </r>
  <r>
    <x v="107"/>
    <x v="1"/>
    <d v="2012-04-16T00:00:00"/>
    <n v="3.3917547369999999"/>
    <n v="1"/>
    <s v="DIVIDENDO"/>
    <x v="5"/>
    <n v="3.3917547369999999"/>
  </r>
  <r>
    <x v="107"/>
    <x v="1"/>
    <d v="2012-12-20T00:00:00"/>
    <n v="0.336775467"/>
    <n v="1"/>
    <s v="JRS CAP PRÓPRIO"/>
    <x v="5"/>
    <n v="0.336775467"/>
  </r>
  <r>
    <x v="107"/>
    <x v="1"/>
    <d v="2013-04-04T00:00:00"/>
    <n v="3.3361380000000002E-3"/>
    <n v="1"/>
    <s v="DIVIDENDO"/>
    <x v="6"/>
    <n v="3.3361380000000002E-3"/>
  </r>
  <r>
    <x v="107"/>
    <x v="3"/>
    <d v="1996-04-29T00:00:00"/>
    <n v="1.1373019"/>
    <n v="1000"/>
    <s v="DIVIDENDO"/>
    <x v="15"/>
    <n v="1.1373018999999999E-3"/>
  </r>
  <r>
    <x v="107"/>
    <x v="3"/>
    <d v="1997-04-24T00:00:00"/>
    <n v="1.3927627"/>
    <n v="1000"/>
    <s v="DIVIDENDO"/>
    <x v="16"/>
    <n v="1.3927627000000001E-3"/>
  </r>
  <r>
    <x v="107"/>
    <x v="3"/>
    <d v="2007-04-09T00:00:00"/>
    <n v="3.2337720000000001"/>
    <n v="1000"/>
    <s v="DIVIDENDO"/>
    <x v="0"/>
    <n v="3.2337720000000002E-3"/>
  </r>
  <r>
    <x v="107"/>
    <x v="3"/>
    <d v="2007-08-10T00:00:00"/>
    <n v="12.098668290999999"/>
    <n v="1000"/>
    <s v="DIVIDENDO"/>
    <x v="0"/>
    <n v="1.2098668290999998E-2"/>
  </r>
  <r>
    <x v="107"/>
    <x v="3"/>
    <d v="2007-12-20T00:00:00"/>
    <n v="1.681200786"/>
    <n v="1000"/>
    <s v="JRS CAP PRÓPRIO"/>
    <x v="0"/>
    <n v="1.681200786E-3"/>
  </r>
  <r>
    <x v="107"/>
    <x v="3"/>
    <d v="2008-04-23T00:00:00"/>
    <n v="0.988276606"/>
    <n v="1"/>
    <s v="DIVIDENDO"/>
    <x v="1"/>
    <n v="0.988276606"/>
  </r>
  <r>
    <x v="107"/>
    <x v="3"/>
    <d v="2008-08-12T00:00:00"/>
    <n v="2.2287441650000002"/>
    <n v="1"/>
    <s v="DIVIDENDO"/>
    <x v="1"/>
    <n v="2.2287441650000002"/>
  </r>
  <r>
    <x v="107"/>
    <x v="3"/>
    <d v="2008-12-19T00:00:00"/>
    <n v="0.42664698400000001"/>
    <n v="1"/>
    <s v="JRS CAP PRÓPRIO"/>
    <x v="1"/>
    <n v="0.42664698400000001"/>
  </r>
  <r>
    <x v="107"/>
    <x v="3"/>
    <d v="2009-04-27T00:00:00"/>
    <n v="1.905552986"/>
    <n v="1"/>
    <s v="DIVIDENDO"/>
    <x v="2"/>
    <n v="1.905552986"/>
  </r>
  <r>
    <x v="107"/>
    <x v="3"/>
    <d v="2009-04-27T00:00:00"/>
    <n v="1.905552986"/>
    <n v="1"/>
    <s v="DIVIDENDO"/>
    <x v="2"/>
    <n v="1.905552986"/>
  </r>
  <r>
    <x v="107"/>
    <x v="3"/>
    <d v="2009-08-13T00:00:00"/>
    <n v="2.0008863030000001"/>
    <n v="1"/>
    <s v="DIVIDENDO"/>
    <x v="2"/>
    <n v="2.0008863030000001"/>
  </r>
  <r>
    <x v="107"/>
    <x v="3"/>
    <d v="2009-12-16T00:00:00"/>
    <n v="0.43895442849999999"/>
    <n v="1"/>
    <s v="JRS CAP PRÓPRIO"/>
    <x v="2"/>
    <n v="0.43895442849999999"/>
  </r>
  <r>
    <x v="107"/>
    <x v="3"/>
    <d v="2010-03-11T00:00:00"/>
    <n v="2.6610728438"/>
    <n v="1"/>
    <s v="DIVIDENDO"/>
    <x v="3"/>
    <n v="2.6610728438"/>
  </r>
  <r>
    <x v="107"/>
    <x v="3"/>
    <d v="2010-03-11T00:00:00"/>
    <n v="1.5941278612000001"/>
    <n v="1"/>
    <s v="DIVIDENDO"/>
    <x v="3"/>
    <n v="1.5941278612000001"/>
  </r>
  <r>
    <x v="107"/>
    <x v="3"/>
    <d v="2010-08-05T00:00:00"/>
    <n v="1.9391449309"/>
    <n v="1"/>
    <s v="DIVIDENDO"/>
    <x v="3"/>
    <n v="1.9391449309"/>
  </r>
  <r>
    <x v="107"/>
    <x v="3"/>
    <d v="2010-08-05T00:00:00"/>
    <n v="1.9391449309"/>
    <n v="1"/>
    <s v="DIVIDENDO"/>
    <x v="3"/>
    <n v="1.9391449309"/>
  </r>
  <r>
    <x v="107"/>
    <x v="3"/>
    <d v="2010-12-02T00:00:00"/>
    <n v="0.45114385820000003"/>
    <n v="1"/>
    <s v="JRS CAP PRÓPRIO"/>
    <x v="3"/>
    <n v="0.45114385820000003"/>
  </r>
  <r>
    <x v="107"/>
    <x v="4"/>
    <d v="2007-04-09T00:00:00"/>
    <n v="3.2337720000000001"/>
    <n v="1000"/>
    <s v="DIVIDENDO"/>
    <x v="0"/>
    <n v="3.2337720000000002E-3"/>
  </r>
  <r>
    <x v="107"/>
    <x v="4"/>
    <d v="2007-08-10T00:00:00"/>
    <n v="12.098668290999999"/>
    <n v="1000"/>
    <s v="DIVIDENDO"/>
    <x v="0"/>
    <n v="1.2098668290999998E-2"/>
  </r>
  <r>
    <x v="107"/>
    <x v="4"/>
    <d v="2007-12-20T00:00:00"/>
    <n v="1.681200786"/>
    <n v="1000"/>
    <s v="JRS CAP PRÓPRIO"/>
    <x v="0"/>
    <n v="1.681200786E-3"/>
  </r>
  <r>
    <x v="107"/>
    <x v="4"/>
    <d v="2008-04-23T00:00:00"/>
    <n v="0.988276606"/>
    <n v="1"/>
    <s v="DIVIDENDO"/>
    <x v="1"/>
    <n v="0.988276606"/>
  </r>
  <r>
    <x v="107"/>
    <x v="4"/>
    <d v="2008-08-12T00:00:00"/>
    <n v="2.2287441650000002"/>
    <n v="1"/>
    <s v="DIVIDENDO"/>
    <x v="1"/>
    <n v="2.2287441650000002"/>
  </r>
  <r>
    <x v="107"/>
    <x v="4"/>
    <d v="2008-12-19T00:00:00"/>
    <n v="0.42664698400000001"/>
    <n v="1"/>
    <s v="JRS CAP PRÓPRIO"/>
    <x v="1"/>
    <n v="0.42664698400000001"/>
  </r>
  <r>
    <x v="107"/>
    <x v="4"/>
    <d v="2009-04-27T00:00:00"/>
    <n v="1.905552986"/>
    <n v="1"/>
    <s v="DIVIDENDO"/>
    <x v="2"/>
    <n v="1.905552986"/>
  </r>
  <r>
    <x v="107"/>
    <x v="4"/>
    <d v="2009-04-27T00:00:00"/>
    <n v="1.905552986"/>
    <n v="1"/>
    <s v="DIVIDENDO"/>
    <x v="2"/>
    <n v="1.905552986"/>
  </r>
  <r>
    <x v="107"/>
    <x v="4"/>
    <d v="2009-08-13T00:00:00"/>
    <n v="2.0008863030000001"/>
    <n v="1"/>
    <s v="DIVIDENDO"/>
    <x v="2"/>
    <n v="2.0008863030000001"/>
  </r>
  <r>
    <x v="107"/>
    <x v="4"/>
    <d v="2009-12-16T00:00:00"/>
    <n v="0.43895442849999999"/>
    <n v="1"/>
    <s v="JRS CAP PRÓPRIO"/>
    <x v="2"/>
    <n v="0.43895442849999999"/>
  </r>
  <r>
    <x v="107"/>
    <x v="4"/>
    <d v="2010-03-11T00:00:00"/>
    <n v="2.6610728438"/>
    <n v="1"/>
    <s v="DIVIDENDO"/>
    <x v="3"/>
    <n v="2.6610728438"/>
  </r>
  <r>
    <x v="107"/>
    <x v="4"/>
    <d v="2010-03-11T00:00:00"/>
    <n v="1.5941278612000001"/>
    <n v="1"/>
    <s v="DIVIDENDO"/>
    <x v="3"/>
    <n v="1.5941278612000001"/>
  </r>
  <r>
    <x v="107"/>
    <x v="4"/>
    <d v="2010-08-05T00:00:00"/>
    <n v="1.9391449309"/>
    <n v="1"/>
    <s v="DIVIDENDO"/>
    <x v="3"/>
    <n v="1.9391449309"/>
  </r>
  <r>
    <x v="107"/>
    <x v="4"/>
    <d v="2010-08-05T00:00:00"/>
    <n v="1.9391449309"/>
    <n v="1"/>
    <s v="DIVIDENDO"/>
    <x v="3"/>
    <n v="1.9391449309"/>
  </r>
  <r>
    <x v="107"/>
    <x v="4"/>
    <d v="2010-12-02T00:00:00"/>
    <n v="0.45114385820000003"/>
    <n v="1"/>
    <s v="JRS CAP PRÓPRIO"/>
    <x v="3"/>
    <n v="0.45114385820000003"/>
  </r>
  <r>
    <x v="108"/>
    <x v="0"/>
    <d v="1999-04-26T00:00:00"/>
    <n v="1.1106E-2"/>
    <n v="1000"/>
    <s v="DIVIDENDO"/>
    <x v="8"/>
    <n v="1.1106E-5"/>
  </r>
  <r>
    <x v="108"/>
    <x v="0"/>
    <d v="2001-04-25T00:00:00"/>
    <n v="9.2479099999999995E-2"/>
    <n v="1000"/>
    <s v="DIVIDENDO"/>
    <x v="10"/>
    <n v="9.24791E-5"/>
  </r>
  <r>
    <x v="108"/>
    <x v="0"/>
    <d v="2008-05-09T00:00:00"/>
    <n v="0.33187601100000003"/>
    <n v="1"/>
    <s v="JRS CAP PRÓPRIO"/>
    <x v="1"/>
    <n v="0.33187601100000003"/>
  </r>
  <r>
    <x v="108"/>
    <x v="0"/>
    <d v="2010-04-30T00:00:00"/>
    <n v="2.8931161E-2"/>
    <n v="1"/>
    <s v="DIVIDENDO"/>
    <x v="3"/>
    <n v="2.8931161E-2"/>
  </r>
  <r>
    <x v="108"/>
    <x v="0"/>
    <d v="2011-04-29T00:00:00"/>
    <n v="7.9685896500000006E-2"/>
    <n v="1"/>
    <s v="DIVIDENDO"/>
    <x v="4"/>
    <n v="7.9685896500000006E-2"/>
  </r>
  <r>
    <x v="108"/>
    <x v="1"/>
    <d v="1999-04-26T00:00:00"/>
    <n v="1.2217E-2"/>
    <n v="1000"/>
    <s v="DIVIDENDO"/>
    <x v="8"/>
    <n v="1.2217E-5"/>
  </r>
  <r>
    <x v="108"/>
    <x v="1"/>
    <d v="2001-04-25T00:00:00"/>
    <n v="0.101727"/>
    <n v="1000"/>
    <s v="DIVIDENDO"/>
    <x v="10"/>
    <n v="1.01727E-4"/>
  </r>
  <r>
    <x v="108"/>
    <x v="1"/>
    <d v="2008-05-09T00:00:00"/>
    <n v="0.36506361199999998"/>
    <n v="1"/>
    <s v="JRS CAP PRÓPRIO"/>
    <x v="1"/>
    <n v="0.36506361199999998"/>
  </r>
  <r>
    <x v="108"/>
    <x v="1"/>
    <d v="2010-04-30T00:00:00"/>
    <n v="3.1824276999999998E-2"/>
    <n v="1"/>
    <s v="DIVIDENDO"/>
    <x v="3"/>
    <n v="3.1824276999999998E-2"/>
  </r>
  <r>
    <x v="108"/>
    <x v="1"/>
    <d v="2011-04-29T00:00:00"/>
    <n v="8.7654486200000006E-2"/>
    <n v="1"/>
    <s v="DIVIDENDO"/>
    <x v="4"/>
    <n v="8.7654486200000006E-2"/>
  </r>
  <r>
    <x v="109"/>
    <x v="0"/>
    <d v="1998-09-18T00:00:00"/>
    <n v="0.41899999999999998"/>
    <n v="1000"/>
    <s v="DIVIDENDO"/>
    <x v="17"/>
    <n v="4.1899999999999999E-4"/>
  </r>
  <r>
    <x v="109"/>
    <x v="0"/>
    <d v="1999-03-30T00:00:00"/>
    <n v="0.66700000000000004"/>
    <n v="1000"/>
    <s v="DIVIDENDO"/>
    <x v="8"/>
    <n v="6.6700000000000006E-4"/>
  </r>
  <r>
    <x v="109"/>
    <x v="0"/>
    <d v="1999-09-28T00:00:00"/>
    <n v="7.2999999999999995E-2"/>
    <n v="1"/>
    <s v="DIVIDENDO"/>
    <x v="8"/>
    <n v="7.2999999999999995E-2"/>
  </r>
  <r>
    <x v="109"/>
    <x v="0"/>
    <d v="2000-01-31T00:00:00"/>
    <n v="0.17169999999999999"/>
    <n v="1"/>
    <s v="DIVIDENDO"/>
    <x v="9"/>
    <n v="0.17169999999999999"/>
  </r>
  <r>
    <x v="109"/>
    <x v="0"/>
    <d v="2000-03-24T00:00:00"/>
    <n v="3.8199999999999998E-2"/>
    <n v="1"/>
    <s v="JRS CAP PRÓPRIO"/>
    <x v="9"/>
    <n v="3.8199999999999998E-2"/>
  </r>
  <r>
    <x v="109"/>
    <x v="0"/>
    <d v="2000-06-16T00:00:00"/>
    <n v="3.8640000000000001E-2"/>
    <n v="1"/>
    <s v="JRS CAP PRÓPRIO"/>
    <x v="9"/>
    <n v="3.8640000000000001E-2"/>
  </r>
  <r>
    <x v="109"/>
    <x v="0"/>
    <d v="2000-07-06T00:00:00"/>
    <n v="0.15473000000000001"/>
    <n v="1"/>
    <s v="DIVIDENDO"/>
    <x v="9"/>
    <n v="0.15473000000000001"/>
  </r>
  <r>
    <x v="109"/>
    <x v="0"/>
    <d v="2000-09-22T00:00:00"/>
    <n v="4.8309999999999999E-2"/>
    <n v="1"/>
    <s v="JRS CAP PRÓPRIO"/>
    <x v="9"/>
    <n v="4.8309999999999999E-2"/>
  </r>
  <r>
    <x v="109"/>
    <x v="0"/>
    <d v="2000-12-15T00:00:00"/>
    <n v="5.8389999999999997E-2"/>
    <n v="1"/>
    <s v="JRS CAP PRÓPRIO"/>
    <x v="9"/>
    <n v="5.8389999999999997E-2"/>
  </r>
  <r>
    <x v="109"/>
    <x v="0"/>
    <d v="2001-03-16T00:00:00"/>
    <n v="0.18740000000000001"/>
    <n v="1"/>
    <s v="DIVIDENDO"/>
    <x v="10"/>
    <n v="0.18740000000000001"/>
  </r>
  <r>
    <x v="109"/>
    <x v="0"/>
    <d v="2001-03-16T00:00:00"/>
    <n v="5.9029999999999999E-2"/>
    <n v="1"/>
    <s v="JRS CAP PRÓPRIO"/>
    <x v="10"/>
    <n v="5.9029999999999999E-2"/>
  </r>
  <r>
    <x v="109"/>
    <x v="0"/>
    <d v="2001-06-13T00:00:00"/>
    <n v="6.3229999999999995E-2"/>
    <n v="1"/>
    <s v="JRS CAP PRÓPRIO"/>
    <x v="10"/>
    <n v="6.3229999999999995E-2"/>
  </r>
  <r>
    <x v="109"/>
    <x v="0"/>
    <d v="2001-09-14T00:00:00"/>
    <n v="0.18678"/>
    <n v="1"/>
    <s v="DIVIDENDO"/>
    <x v="10"/>
    <n v="0.18678"/>
  </r>
  <r>
    <x v="109"/>
    <x v="0"/>
    <d v="2001-09-14T00:00:00"/>
    <n v="7.3353000000000002E-2"/>
    <n v="1"/>
    <s v="JRS CAP PRÓPRIO"/>
    <x v="10"/>
    <n v="7.3353000000000002E-2"/>
  </r>
  <r>
    <x v="109"/>
    <x v="0"/>
    <d v="2001-12-15T00:00:00"/>
    <n v="8.6489999999999997E-2"/>
    <n v="1"/>
    <s v="JRS CAP PRÓPRIO"/>
    <x v="10"/>
    <n v="8.6489999999999997E-2"/>
  </r>
  <r>
    <x v="109"/>
    <x v="0"/>
    <d v="2002-03-19T00:00:00"/>
    <n v="0.15146999999999999"/>
    <n v="1"/>
    <s v="DIVIDENDO"/>
    <x v="11"/>
    <n v="0.15146999999999999"/>
  </r>
  <r>
    <x v="109"/>
    <x v="0"/>
    <d v="2002-03-19T00:00:00"/>
    <n v="7.7770000000000006E-2"/>
    <n v="1"/>
    <s v="JRS CAP PRÓPRIO"/>
    <x v="11"/>
    <n v="7.7770000000000006E-2"/>
  </r>
  <r>
    <x v="109"/>
    <x v="0"/>
    <d v="2002-06-14T00:00:00"/>
    <n v="7.8589999999999993E-2"/>
    <n v="1"/>
    <s v="JRS CAP PRÓPRIO"/>
    <x v="11"/>
    <n v="7.8589999999999993E-2"/>
  </r>
  <r>
    <x v="109"/>
    <x v="0"/>
    <d v="2002-09-13T00:00:00"/>
    <n v="8.7400000000000005E-2"/>
    <n v="1"/>
    <s v="JRS CAP PRÓPRIO"/>
    <x v="11"/>
    <n v="8.7400000000000005E-2"/>
  </r>
  <r>
    <x v="109"/>
    <x v="0"/>
    <d v="2002-12-13T00:00:00"/>
    <n v="9.2090000000000005E-2"/>
    <n v="1"/>
    <s v="JRS CAP PRÓPRIO"/>
    <x v="11"/>
    <n v="9.2090000000000005E-2"/>
  </r>
  <r>
    <x v="109"/>
    <x v="0"/>
    <d v="2002-12-13T00:00:00"/>
    <n v="9.536E-2"/>
    <n v="1"/>
    <s v="JRS CAP PRÓPRIO"/>
    <x v="11"/>
    <n v="9.536E-2"/>
  </r>
  <r>
    <x v="109"/>
    <x v="0"/>
    <d v="2003-06-16T00:00:00"/>
    <n v="0.10087"/>
    <n v="1"/>
    <s v="JRS CAP PRÓPRIO"/>
    <x v="7"/>
    <n v="0.10087"/>
  </r>
  <r>
    <x v="109"/>
    <x v="0"/>
    <d v="2003-12-12T00:00:00"/>
    <n v="0.15523000000000001"/>
    <n v="1"/>
    <s v="JRS CAP PRÓPRIO"/>
    <x v="7"/>
    <n v="0.15523000000000001"/>
  </r>
  <r>
    <x v="109"/>
    <x v="0"/>
    <d v="2004-03-12T00:00:00"/>
    <n v="0.12178"/>
    <n v="1"/>
    <s v="JRS CAP PRÓPRIO"/>
    <x v="12"/>
    <n v="0.12178"/>
  </r>
  <r>
    <x v="109"/>
    <x v="0"/>
    <d v="2004-03-12T00:00:00"/>
    <n v="1.0449999999999999E-2"/>
    <n v="1"/>
    <s v="JRS CAP PRÓPRIO"/>
    <x v="12"/>
    <n v="1.0449999999999999E-2"/>
  </r>
  <r>
    <x v="109"/>
    <x v="0"/>
    <d v="2004-06-25T00:00:00"/>
    <n v="0.12257"/>
    <n v="1"/>
    <s v="JRS CAP PRÓPRIO"/>
    <x v="12"/>
    <n v="0.12257"/>
  </r>
  <r>
    <x v="109"/>
    <x v="0"/>
    <d v="2004-06-25T00:00:00"/>
    <n v="8.6660000000000001E-2"/>
    <n v="1"/>
    <s v="JRS CAP PRÓPRIO"/>
    <x v="12"/>
    <n v="8.6660000000000001E-2"/>
  </r>
  <r>
    <x v="109"/>
    <x v="0"/>
    <d v="2004-09-20T00:00:00"/>
    <n v="0.13105"/>
    <n v="1"/>
    <s v="JRS CAP PRÓPRIO"/>
    <x v="12"/>
    <n v="0.13105"/>
  </r>
  <r>
    <x v="109"/>
    <x v="0"/>
    <d v="2004-09-20T00:00:00"/>
    <n v="7.8079999999999997E-2"/>
    <n v="1"/>
    <s v="JRS CAP PRÓPRIO"/>
    <x v="12"/>
    <n v="7.8079999999999997E-2"/>
  </r>
  <r>
    <x v="109"/>
    <x v="0"/>
    <d v="2004-12-17T00:00:00"/>
    <n v="0.13835"/>
    <n v="1"/>
    <s v="JRS CAP PRÓPRIO"/>
    <x v="12"/>
    <n v="0.13835"/>
  </r>
  <r>
    <x v="109"/>
    <x v="0"/>
    <d v="2004-12-17T00:00:00"/>
    <n v="7.5920000000000001E-2"/>
    <n v="1"/>
    <s v="JRS CAP PRÓPRIO"/>
    <x v="12"/>
    <n v="7.5920000000000001E-2"/>
  </r>
  <r>
    <x v="109"/>
    <x v="0"/>
    <d v="2005-03-11T00:00:00"/>
    <n v="0.13891999999999999"/>
    <n v="1"/>
    <s v="JRS CAP PRÓPRIO"/>
    <x v="13"/>
    <n v="0.13891999999999999"/>
  </r>
  <r>
    <x v="109"/>
    <x v="0"/>
    <d v="2005-06-03T00:00:00"/>
    <n v="0.14449999999999999"/>
    <n v="1"/>
    <s v="JRS CAP PRÓPRIO"/>
    <x v="13"/>
    <n v="0.14449999999999999"/>
  </r>
  <r>
    <x v="109"/>
    <x v="0"/>
    <d v="2005-09-16T00:00:00"/>
    <n v="0.14777000000000001"/>
    <n v="1"/>
    <s v="JRS CAP PRÓPRIO"/>
    <x v="13"/>
    <n v="0.14777000000000001"/>
  </r>
  <r>
    <x v="109"/>
    <x v="0"/>
    <d v="2005-12-19T00:00:00"/>
    <n v="0.14687"/>
    <n v="1"/>
    <s v="JRS CAP PRÓPRIO"/>
    <x v="13"/>
    <n v="0.14687"/>
  </r>
  <r>
    <x v="109"/>
    <x v="0"/>
    <d v="2006-06-12T00:00:00"/>
    <n v="0.15493999999999999"/>
    <n v="1"/>
    <s v="JRS CAP PRÓPRIO"/>
    <x v="14"/>
    <n v="0.15493999999999999"/>
  </r>
  <r>
    <x v="109"/>
    <x v="0"/>
    <d v="2006-09-15T00:00:00"/>
    <n v="4.8140000000000002E-2"/>
    <n v="1"/>
    <s v="DIVIDENDO"/>
    <x v="14"/>
    <n v="4.8140000000000002E-2"/>
  </r>
  <r>
    <x v="109"/>
    <x v="0"/>
    <d v="2006-09-15T00:00:00"/>
    <n v="0.125"/>
    <n v="1"/>
    <s v="JRS CAP PRÓPRIO"/>
    <x v="14"/>
    <n v="0.125"/>
  </r>
  <r>
    <x v="109"/>
    <x v="0"/>
    <d v="2006-12-08T00:00:00"/>
    <n v="0.11489000000000001"/>
    <n v="1"/>
    <s v="JRS CAP PRÓPRIO"/>
    <x v="14"/>
    <n v="0.11489000000000001"/>
  </r>
  <r>
    <x v="109"/>
    <x v="0"/>
    <d v="2007-03-09T00:00:00"/>
    <n v="5.8659999999999997E-2"/>
    <n v="1"/>
    <s v="JRS CAP PRÓPRIO"/>
    <x v="0"/>
    <n v="5.8659999999999997E-2"/>
  </r>
  <r>
    <x v="109"/>
    <x v="0"/>
    <d v="2007-06-11T00:00:00"/>
    <n v="6.7549999999999999E-2"/>
    <n v="1"/>
    <s v="JRS CAP PRÓPRIO"/>
    <x v="0"/>
    <n v="6.7549999999999999E-2"/>
  </r>
  <r>
    <x v="109"/>
    <x v="0"/>
    <d v="2007-09-14T00:00:00"/>
    <n v="0.20215"/>
    <n v="1"/>
    <s v="JRS CAP PRÓPRIO"/>
    <x v="0"/>
    <n v="0.20215"/>
  </r>
  <r>
    <x v="109"/>
    <x v="0"/>
    <d v="2007-12-07T00:00:00"/>
    <n v="0.11176"/>
    <n v="1"/>
    <s v="JRS CAP PRÓPRIO"/>
    <x v="0"/>
    <n v="0.11176"/>
  </r>
  <r>
    <x v="109"/>
    <x v="0"/>
    <d v="2008-03-07T00:00:00"/>
    <n v="0.16963600000000001"/>
    <n v="1"/>
    <s v="DIVIDENDO"/>
    <x v="1"/>
    <n v="0.16963600000000001"/>
  </r>
  <r>
    <x v="109"/>
    <x v="0"/>
    <d v="2008-03-07T00:00:00"/>
    <n v="9.0868000000000004E-2"/>
    <n v="1"/>
    <s v="JRS CAP PRÓPRIO"/>
    <x v="1"/>
    <n v="9.0868000000000004E-2"/>
  </r>
  <r>
    <x v="109"/>
    <x v="0"/>
    <d v="2008-06-13T00:00:00"/>
    <n v="9.0340000000000004E-2"/>
    <n v="1"/>
    <s v="JRS CAP PRÓPRIO"/>
    <x v="1"/>
    <n v="9.0340000000000004E-2"/>
  </r>
  <r>
    <x v="109"/>
    <x v="0"/>
    <d v="2008-09-12T00:00:00"/>
    <n v="0.12844"/>
    <n v="1"/>
    <s v="JRS CAP PRÓPRIO"/>
    <x v="1"/>
    <n v="0.12844"/>
  </r>
  <r>
    <x v="109"/>
    <x v="0"/>
    <d v="2009-12-11T00:00:00"/>
    <n v="0.12"/>
    <n v="1"/>
    <s v="JRS CAP PRÓPRIO"/>
    <x v="2"/>
    <n v="0.12"/>
  </r>
  <r>
    <x v="109"/>
    <x v="0"/>
    <d v="2009-12-11T00:00:00"/>
    <n v="0.12"/>
    <n v="1"/>
    <s v="JRS CAP PRÓPRIO"/>
    <x v="2"/>
    <n v="0.12"/>
  </r>
  <r>
    <x v="109"/>
    <x v="0"/>
    <d v="2010-04-19T00:00:00"/>
    <n v="7.6279E-2"/>
    <n v="1"/>
    <s v="DIVIDENDO"/>
    <x v="3"/>
    <n v="7.6279E-2"/>
  </r>
  <r>
    <x v="109"/>
    <x v="0"/>
    <d v="2010-06-21T00:00:00"/>
    <n v="4.7730000000000002E-2"/>
    <n v="1"/>
    <s v="JRS CAP PRÓPRIO"/>
    <x v="3"/>
    <n v="4.7730000000000002E-2"/>
  </r>
  <r>
    <x v="109"/>
    <x v="0"/>
    <d v="2010-09-16T00:00:00"/>
    <n v="0.03"/>
    <n v="1"/>
    <s v="JRS CAP PRÓPRIO"/>
    <x v="3"/>
    <n v="0.03"/>
  </r>
  <r>
    <x v="109"/>
    <x v="0"/>
    <d v="2010-12-09T00:00:00"/>
    <n v="0.2"/>
    <n v="1"/>
    <s v="JRS CAP PRÓPRIO"/>
    <x v="3"/>
    <n v="0.2"/>
  </r>
  <r>
    <x v="109"/>
    <x v="0"/>
    <d v="2011-03-16T00:00:00"/>
    <n v="0.06"/>
    <n v="1"/>
    <s v="JRS CAP PRÓPRIO"/>
    <x v="4"/>
    <n v="0.06"/>
  </r>
  <r>
    <x v="109"/>
    <x v="0"/>
    <d v="2011-06-09T00:00:00"/>
    <n v="0.1"/>
    <n v="1"/>
    <s v="JRS CAP PRÓPRIO"/>
    <x v="4"/>
    <n v="0.1"/>
  </r>
  <r>
    <x v="109"/>
    <x v="0"/>
    <d v="2011-09-14T00:00:00"/>
    <n v="0.09"/>
    <n v="1"/>
    <s v="JRS CAP PRÓPRIO"/>
    <x v="4"/>
    <n v="0.09"/>
  </r>
  <r>
    <x v="109"/>
    <x v="0"/>
    <d v="2012-06-14T00:00:00"/>
    <n v="0.09"/>
    <n v="1"/>
    <s v="JRS CAP PRÓPRIO"/>
    <x v="5"/>
    <n v="0.09"/>
  </r>
  <r>
    <x v="109"/>
    <x v="0"/>
    <d v="2012-09-13T00:00:00"/>
    <n v="7.0000000000000007E-2"/>
    <n v="1"/>
    <s v="JRS CAP PRÓPRIO"/>
    <x v="5"/>
    <n v="7.0000000000000007E-2"/>
  </r>
  <r>
    <x v="109"/>
    <x v="0"/>
    <d v="2012-12-06T00:00:00"/>
    <n v="0.05"/>
    <n v="1"/>
    <s v="JRS CAP PRÓPRIO"/>
    <x v="5"/>
    <n v="0.05"/>
  </r>
  <r>
    <x v="109"/>
    <x v="0"/>
    <d v="2013-03-11T00:00:00"/>
    <n v="0.04"/>
    <n v="1"/>
    <s v="JRS CAP PRÓPRIO"/>
    <x v="6"/>
    <n v="0.04"/>
  </r>
  <r>
    <x v="109"/>
    <x v="0"/>
    <d v="2013-04-25T00:00:00"/>
    <n v="4.1322400000000002E-2"/>
    <n v="1"/>
    <s v="DIVIDENDO"/>
    <x v="6"/>
    <n v="4.1322400000000002E-2"/>
  </r>
  <r>
    <x v="109"/>
    <x v="0"/>
    <d v="2013-06-13T00:00:00"/>
    <n v="0.04"/>
    <n v="1"/>
    <s v="JRS CAP PRÓPRIO"/>
    <x v="6"/>
    <n v="0.04"/>
  </r>
  <r>
    <x v="109"/>
    <x v="0"/>
    <d v="2013-09-12T00:00:00"/>
    <n v="0.04"/>
    <n v="1"/>
    <s v="JRS CAP PRÓPRIO"/>
    <x v="6"/>
    <n v="0.04"/>
  </r>
  <r>
    <x v="109"/>
    <x v="0"/>
    <d v="2013-12-05T00:00:00"/>
    <n v="0.09"/>
    <n v="1"/>
    <s v="JRS CAP PRÓPRIO"/>
    <x v="6"/>
    <n v="0.09"/>
  </r>
  <r>
    <x v="109"/>
    <x v="1"/>
    <d v="1999-09-28T00:00:00"/>
    <n v="0.08"/>
    <n v="1"/>
    <s v="DIVIDENDO"/>
    <x v="8"/>
    <n v="0.08"/>
  </r>
  <r>
    <x v="109"/>
    <x v="1"/>
    <d v="2000-01-31T00:00:00"/>
    <n v="0.18890000000000001"/>
    <n v="1"/>
    <s v="DIVIDENDO"/>
    <x v="9"/>
    <n v="0.18890000000000001"/>
  </r>
  <r>
    <x v="109"/>
    <x v="1"/>
    <d v="2000-03-24T00:00:00"/>
    <n v="4.2000000000000003E-2"/>
    <n v="1"/>
    <s v="JRS CAP PRÓPRIO"/>
    <x v="9"/>
    <n v="4.2000000000000003E-2"/>
  </r>
  <r>
    <x v="109"/>
    <x v="1"/>
    <d v="2000-06-16T00:00:00"/>
    <n v="4.2500000000000003E-2"/>
    <n v="1"/>
    <s v="JRS CAP PRÓPRIO"/>
    <x v="9"/>
    <n v="4.2500000000000003E-2"/>
  </r>
  <r>
    <x v="109"/>
    <x v="1"/>
    <d v="2000-07-06T00:00:00"/>
    <n v="0.17019999999999999"/>
    <n v="1"/>
    <s v="DIVIDENDO"/>
    <x v="9"/>
    <n v="0.17019999999999999"/>
  </r>
  <r>
    <x v="109"/>
    <x v="1"/>
    <d v="2000-09-22T00:00:00"/>
    <n v="5.314E-2"/>
    <n v="1"/>
    <s v="JRS CAP PRÓPRIO"/>
    <x v="9"/>
    <n v="5.314E-2"/>
  </r>
  <r>
    <x v="109"/>
    <x v="1"/>
    <d v="2000-12-15T00:00:00"/>
    <n v="6.4219999999999999E-2"/>
    <n v="1"/>
    <s v="JRS CAP PRÓPRIO"/>
    <x v="9"/>
    <n v="6.4219999999999999E-2"/>
  </r>
  <r>
    <x v="109"/>
    <x v="1"/>
    <d v="2001-03-16T00:00:00"/>
    <n v="0.20613000000000001"/>
    <n v="1"/>
    <s v="DIVIDENDO"/>
    <x v="10"/>
    <n v="0.20613000000000001"/>
  </r>
  <r>
    <x v="109"/>
    <x v="1"/>
    <d v="2001-03-16T00:00:00"/>
    <n v="6.4930000000000002E-2"/>
    <n v="1"/>
    <s v="JRS CAP PRÓPRIO"/>
    <x v="10"/>
    <n v="6.4930000000000002E-2"/>
  </r>
  <r>
    <x v="109"/>
    <x v="1"/>
    <d v="2001-06-13T00:00:00"/>
    <n v="6.9550000000000001E-2"/>
    <n v="1"/>
    <s v="JRS CAP PRÓPRIO"/>
    <x v="10"/>
    <n v="6.9550000000000001E-2"/>
  </r>
  <r>
    <x v="109"/>
    <x v="1"/>
    <d v="2001-09-14T00:00:00"/>
    <n v="0.20546"/>
    <n v="1"/>
    <s v="DIVIDENDO"/>
    <x v="10"/>
    <n v="0.20546"/>
  </r>
  <r>
    <x v="109"/>
    <x v="1"/>
    <d v="2001-09-14T00:00:00"/>
    <n v="8.0689999999999998E-2"/>
    <n v="1"/>
    <s v="JRS CAP PRÓPRIO"/>
    <x v="10"/>
    <n v="8.0689999999999998E-2"/>
  </r>
  <r>
    <x v="109"/>
    <x v="1"/>
    <d v="2001-12-15T00:00:00"/>
    <n v="9.5149999999999998E-2"/>
    <n v="1"/>
    <s v="JRS CAP PRÓPRIO"/>
    <x v="10"/>
    <n v="9.5149999999999998E-2"/>
  </r>
  <r>
    <x v="109"/>
    <x v="1"/>
    <d v="2002-03-19T00:00:00"/>
    <n v="0.16661999999999999"/>
    <n v="1"/>
    <s v="DIVIDENDO"/>
    <x v="11"/>
    <n v="0.16661999999999999"/>
  </r>
  <r>
    <x v="109"/>
    <x v="1"/>
    <d v="2002-03-19T00:00:00"/>
    <n v="8.5540000000000005E-2"/>
    <n v="1"/>
    <s v="JRS CAP PRÓPRIO"/>
    <x v="11"/>
    <n v="8.5540000000000005E-2"/>
  </r>
  <r>
    <x v="109"/>
    <x v="1"/>
    <d v="2002-06-14T00:00:00"/>
    <n v="8.6440000000000003E-2"/>
    <n v="1"/>
    <s v="JRS CAP PRÓPRIO"/>
    <x v="11"/>
    <n v="8.6440000000000003E-2"/>
  </r>
  <r>
    <x v="109"/>
    <x v="1"/>
    <d v="2002-09-13T00:00:00"/>
    <n v="9.6129999999999993E-2"/>
    <n v="1"/>
    <s v="JRS CAP PRÓPRIO"/>
    <x v="11"/>
    <n v="9.6129999999999993E-2"/>
  </r>
  <r>
    <x v="109"/>
    <x v="1"/>
    <d v="2003-06-16T00:00:00"/>
    <n v="0.11094999999999999"/>
    <n v="1"/>
    <s v="JRS CAP PRÓPRIO"/>
    <x v="7"/>
    <n v="0.11094999999999999"/>
  </r>
  <r>
    <x v="109"/>
    <x v="1"/>
    <d v="2003-12-12T00:00:00"/>
    <n v="0.17075000000000001"/>
    <n v="1"/>
    <s v="JRS CAP PRÓPRIO"/>
    <x v="7"/>
    <n v="0.17075000000000001"/>
  </r>
  <r>
    <x v="109"/>
    <x v="1"/>
    <d v="2004-03-12T00:00:00"/>
    <n v="0.13396"/>
    <n v="1"/>
    <s v="JRS CAP PRÓPRIO"/>
    <x v="12"/>
    <n v="0.13396"/>
  </r>
  <r>
    <x v="109"/>
    <x v="1"/>
    <d v="2004-03-12T00:00:00"/>
    <n v="1.149E-2"/>
    <n v="1"/>
    <s v="JRS CAP PRÓPRIO"/>
    <x v="12"/>
    <n v="1.149E-2"/>
  </r>
  <r>
    <x v="109"/>
    <x v="1"/>
    <d v="2004-06-25T00:00:00"/>
    <n v="0.13482"/>
    <n v="1"/>
    <s v="JRS CAP PRÓPRIO"/>
    <x v="12"/>
    <n v="0.13482"/>
  </r>
  <r>
    <x v="109"/>
    <x v="1"/>
    <d v="2004-06-25T00:00:00"/>
    <n v="9.5329999999999998E-2"/>
    <n v="1"/>
    <s v="JRS CAP PRÓPRIO"/>
    <x v="12"/>
    <n v="9.5329999999999998E-2"/>
  </r>
  <r>
    <x v="109"/>
    <x v="1"/>
    <d v="2004-09-20T00:00:00"/>
    <n v="0.14416000000000001"/>
    <n v="1"/>
    <s v="JRS CAP PRÓPRIO"/>
    <x v="12"/>
    <n v="0.14416000000000001"/>
  </r>
  <r>
    <x v="109"/>
    <x v="1"/>
    <d v="2004-09-20T00:00:00"/>
    <n v="8.5889999999999994E-2"/>
    <n v="1"/>
    <s v="JRS CAP PRÓPRIO"/>
    <x v="12"/>
    <n v="8.5889999999999994E-2"/>
  </r>
  <r>
    <x v="109"/>
    <x v="1"/>
    <d v="2004-12-17T00:00:00"/>
    <n v="0.15218999999999999"/>
    <n v="1"/>
    <s v="JRS CAP PRÓPRIO"/>
    <x v="12"/>
    <n v="0.15218999999999999"/>
  </r>
  <r>
    <x v="109"/>
    <x v="1"/>
    <d v="2004-12-17T00:00:00"/>
    <n v="8.3510000000000001E-2"/>
    <n v="1"/>
    <s v="JRS CAP PRÓPRIO"/>
    <x v="12"/>
    <n v="8.3510000000000001E-2"/>
  </r>
  <r>
    <x v="109"/>
    <x v="1"/>
    <d v="2005-03-11T00:00:00"/>
    <n v="0.15281"/>
    <n v="1"/>
    <s v="JRS CAP PRÓPRIO"/>
    <x v="13"/>
    <n v="0.15281"/>
  </r>
  <r>
    <x v="109"/>
    <x v="1"/>
    <d v="2005-06-03T00:00:00"/>
    <n v="0.15895000000000001"/>
    <n v="1"/>
    <s v="JRS CAP PRÓPRIO"/>
    <x v="13"/>
    <n v="0.15895000000000001"/>
  </r>
  <r>
    <x v="109"/>
    <x v="1"/>
    <d v="2005-09-16T00:00:00"/>
    <n v="0.16253999999999999"/>
    <n v="1"/>
    <s v="JRS CAP PRÓPRIO"/>
    <x v="13"/>
    <n v="0.16253999999999999"/>
  </r>
  <r>
    <x v="109"/>
    <x v="1"/>
    <d v="2005-12-19T00:00:00"/>
    <n v="0.16155"/>
    <n v="1"/>
    <s v="JRS CAP PRÓPRIO"/>
    <x v="13"/>
    <n v="0.16155"/>
  </r>
  <r>
    <x v="109"/>
    <x v="3"/>
    <d v="1998-09-18T00:00:00"/>
    <n v="0.46100000000000002"/>
    <n v="1000"/>
    <s v="DIVIDENDO"/>
    <x v="17"/>
    <n v="4.6100000000000004E-4"/>
  </r>
  <r>
    <x v="109"/>
    <x v="3"/>
    <d v="1999-03-30T00:00:00"/>
    <n v="0.73399999999999999"/>
    <n v="1000"/>
    <s v="DIVIDENDO"/>
    <x v="8"/>
    <n v="7.3399999999999995E-4"/>
  </r>
  <r>
    <x v="110"/>
    <x v="0"/>
    <d v="1999-12-30T00:00:00"/>
    <n v="0.452565"/>
    <n v="1000"/>
    <s v="JRS CAP PRÓPRIO"/>
    <x v="8"/>
    <n v="4.5256499999999999E-4"/>
  </r>
  <r>
    <x v="110"/>
    <x v="0"/>
    <d v="2000-04-27T00:00:00"/>
    <n v="3.9243377000000003E-2"/>
    <n v="1000"/>
    <s v="DIVIDENDO"/>
    <x v="9"/>
    <n v="3.9243377000000001E-5"/>
  </r>
  <r>
    <x v="110"/>
    <x v="0"/>
    <d v="2000-12-28T00:00:00"/>
    <n v="0.452558825"/>
    <n v="1000"/>
    <s v="JRS CAP PRÓPRIO"/>
    <x v="9"/>
    <n v="4.52558825E-4"/>
  </r>
  <r>
    <x v="110"/>
    <x v="0"/>
    <d v="2001-04-25T00:00:00"/>
    <n v="0.18276082499999999"/>
    <n v="1000"/>
    <s v="DIVIDENDO"/>
    <x v="10"/>
    <n v="1.8276082499999997E-4"/>
  </r>
  <r>
    <x v="110"/>
    <x v="0"/>
    <d v="2008-04-24T00:00:00"/>
    <n v="0.30328444020000001"/>
    <n v="1000"/>
    <s v="DIVIDENDO"/>
    <x v="1"/>
    <n v="3.0328444020000001E-4"/>
  </r>
  <r>
    <x v="110"/>
    <x v="0"/>
    <d v="2009-04-28T00:00:00"/>
    <n v="0.2876647973"/>
    <n v="1000"/>
    <s v="DIVIDENDO"/>
    <x v="2"/>
    <n v="2.8766479729999998E-4"/>
  </r>
  <r>
    <x v="110"/>
    <x v="0"/>
    <d v="2010-04-26T00:00:00"/>
    <n v="0.36990333600000003"/>
    <n v="1000"/>
    <s v="DIVIDENDO"/>
    <x v="3"/>
    <n v="3.6990333600000005E-4"/>
  </r>
  <r>
    <x v="110"/>
    <x v="0"/>
    <d v="2011-04-26T00:00:00"/>
    <n v="0.16139044459999999"/>
    <n v="1000"/>
    <s v="DIVIDENDO"/>
    <x v="4"/>
    <n v="1.6139044459999999E-4"/>
  </r>
  <r>
    <x v="110"/>
    <x v="0"/>
    <d v="2013-04-24T00:00:00"/>
    <n v="1.45097296E-2"/>
    <n v="1000"/>
    <s v="DIVIDENDO"/>
    <x v="6"/>
    <n v="1.45097296E-5"/>
  </r>
  <r>
    <x v="110"/>
    <x v="0"/>
    <d v="2013-12-13T00:00:00"/>
    <n v="1.2576045147999999"/>
    <n v="1000"/>
    <s v="DIVIDENDO"/>
    <x v="6"/>
    <n v="1.2576045148E-3"/>
  </r>
  <r>
    <x v="110"/>
    <x v="1"/>
    <d v="1999-05-18T00:00:00"/>
    <n v="0.38300000000000001"/>
    <n v="1000"/>
    <s v="DIVIDENDO"/>
    <x v="8"/>
    <n v="3.8299999999999999E-4"/>
  </r>
  <r>
    <x v="110"/>
    <x v="1"/>
    <d v="1999-12-30T00:00:00"/>
    <n v="0.452565"/>
    <n v="1000"/>
    <s v="JRS CAP PRÓPRIO"/>
    <x v="8"/>
    <n v="4.5256499999999999E-4"/>
  </r>
  <r>
    <x v="110"/>
    <x v="1"/>
    <d v="2000-04-27T00:00:00"/>
    <n v="3.9243377000000003E-2"/>
    <n v="1000"/>
    <s v="DIVIDENDO"/>
    <x v="9"/>
    <n v="3.9243377000000001E-5"/>
  </r>
  <r>
    <x v="110"/>
    <x v="1"/>
    <d v="2000-12-28T00:00:00"/>
    <n v="0.452558825"/>
    <n v="1000"/>
    <s v="JRS CAP PRÓPRIO"/>
    <x v="9"/>
    <n v="4.52558825E-4"/>
  </r>
  <r>
    <x v="110"/>
    <x v="1"/>
    <d v="2001-04-25T00:00:00"/>
    <n v="0.18276082499999999"/>
    <n v="1000"/>
    <s v="DIVIDENDO"/>
    <x v="10"/>
    <n v="1.8276082499999997E-4"/>
  </r>
  <r>
    <x v="110"/>
    <x v="1"/>
    <d v="2003-12-04T00:00:00"/>
    <n v="0.41012065939999998"/>
    <n v="1000"/>
    <s v="DIVIDENDO"/>
    <x v="7"/>
    <n v="4.1012065939999997E-4"/>
  </r>
  <r>
    <x v="110"/>
    <x v="1"/>
    <d v="2006-04-24T00:00:00"/>
    <n v="0.30795831200000001"/>
    <n v="1000"/>
    <s v="DIVIDENDO"/>
    <x v="14"/>
    <n v="3.0795831199999999E-4"/>
  </r>
  <r>
    <x v="110"/>
    <x v="1"/>
    <d v="2007-04-25T00:00:00"/>
    <n v="0.30795831200000001"/>
    <n v="1000"/>
    <s v="DIVIDENDO"/>
    <x v="0"/>
    <n v="3.0795831199999999E-4"/>
  </r>
  <r>
    <x v="110"/>
    <x v="1"/>
    <d v="2008-04-24T00:00:00"/>
    <n v="0.33361288420000001"/>
    <n v="1000"/>
    <s v="DIVIDENDO"/>
    <x v="1"/>
    <n v="3.3361288420000001E-4"/>
  </r>
  <r>
    <x v="110"/>
    <x v="1"/>
    <d v="2009-04-28T00:00:00"/>
    <n v="0.31643127710000002"/>
    <n v="1000"/>
    <s v="DIVIDENDO"/>
    <x v="2"/>
    <n v="3.164312771E-4"/>
  </r>
  <r>
    <x v="110"/>
    <x v="1"/>
    <d v="2010-04-26T00:00:00"/>
    <n v="0.40689366960000001"/>
    <n v="1000"/>
    <s v="DIVIDENDO"/>
    <x v="3"/>
    <n v="4.0689366959999998E-4"/>
  </r>
  <r>
    <x v="110"/>
    <x v="1"/>
    <d v="2011-04-26T00:00:00"/>
    <n v="0.33180395810000002"/>
    <n v="1000"/>
    <s v="DIVIDENDO"/>
    <x v="4"/>
    <n v="3.3180395810000003E-4"/>
  </r>
  <r>
    <x v="110"/>
    <x v="1"/>
    <d v="2012-04-24T00:00:00"/>
    <n v="0.33180395810000002"/>
    <n v="1000"/>
    <s v="DIVIDENDO"/>
    <x v="5"/>
    <n v="3.3180395810000003E-4"/>
  </r>
  <r>
    <x v="110"/>
    <x v="1"/>
    <d v="2013-04-24T00:00:00"/>
    <n v="0.3390266368"/>
    <n v="1000"/>
    <s v="DIVIDENDO"/>
    <x v="6"/>
    <n v="3.3902663680000002E-4"/>
  </r>
  <r>
    <x v="110"/>
    <x v="1"/>
    <d v="2013-12-13T00:00:00"/>
    <n v="1.3833649663000001"/>
    <n v="1000"/>
    <s v="DIVIDENDO"/>
    <x v="6"/>
    <n v="1.3833649663000001E-3"/>
  </r>
  <r>
    <x v="111"/>
    <x v="0"/>
    <d v="1998-04-30T00:00:00"/>
    <n v="4.8526E-2"/>
    <n v="1000"/>
    <s v="DIVIDENDO"/>
    <x v="17"/>
    <n v="4.8526000000000003E-5"/>
  </r>
  <r>
    <x v="111"/>
    <x v="0"/>
    <d v="2006-04-28T00:00:00"/>
    <n v="3.0188999999999999"/>
    <n v="1000"/>
    <s v="DIVIDENDO"/>
    <x v="14"/>
    <n v="3.0188999999999997E-3"/>
  </r>
  <r>
    <x v="111"/>
    <x v="0"/>
    <d v="2009-04-30T00:00:00"/>
    <n v="0.59543999999999997"/>
    <n v="1"/>
    <s v="DIVIDENDO"/>
    <x v="2"/>
    <n v="0.59543999999999997"/>
  </r>
  <r>
    <x v="111"/>
    <x v="0"/>
    <d v="2010-04-30T00:00:00"/>
    <n v="0.58521000000000001"/>
    <n v="1"/>
    <s v="DIVIDENDO"/>
    <x v="3"/>
    <n v="0.58521000000000001"/>
  </r>
  <r>
    <x v="111"/>
    <x v="0"/>
    <d v="2011-04-29T00:00:00"/>
    <n v="1.2458199999999999"/>
    <n v="1"/>
    <s v="DIVIDENDO"/>
    <x v="4"/>
    <n v="1.2458199999999999"/>
  </r>
  <r>
    <x v="111"/>
    <x v="0"/>
    <d v="2012-04-30T00:00:00"/>
    <n v="10"/>
    <n v="1"/>
    <s v="DIVIDENDO"/>
    <x v="5"/>
    <n v="10"/>
  </r>
  <r>
    <x v="111"/>
    <x v="1"/>
    <d v="1998-04-30T00:00:00"/>
    <n v="5.3378000000000002E-2"/>
    <n v="1000"/>
    <s v="DIVIDENDO"/>
    <x v="17"/>
    <n v="5.3378000000000003E-5"/>
  </r>
  <r>
    <x v="111"/>
    <x v="1"/>
    <d v="2006-04-28T00:00:00"/>
    <n v="3.3208000000000002"/>
    <n v="1000"/>
    <s v="DIVIDENDO"/>
    <x v="14"/>
    <n v="3.3208000000000001E-3"/>
  </r>
  <r>
    <x v="111"/>
    <x v="1"/>
    <d v="2009-04-30T00:00:00"/>
    <n v="0.65498999999999996"/>
    <n v="1"/>
    <s v="DIVIDENDO"/>
    <x v="2"/>
    <n v="0.65498999999999996"/>
  </r>
  <r>
    <x v="111"/>
    <x v="1"/>
    <d v="2010-04-30T00:00:00"/>
    <n v="0.64373999999999998"/>
    <n v="1"/>
    <s v="DIVIDENDO"/>
    <x v="3"/>
    <n v="0.64373999999999998"/>
  </r>
  <r>
    <x v="111"/>
    <x v="1"/>
    <d v="2011-04-29T00:00:00"/>
    <n v="1.3704000000000001"/>
    <n v="1"/>
    <s v="DIVIDENDO"/>
    <x v="4"/>
    <n v="1.3704000000000001"/>
  </r>
  <r>
    <x v="111"/>
    <x v="1"/>
    <d v="2012-04-30T00:00:00"/>
    <n v="11"/>
    <n v="1"/>
    <s v="DIVIDENDO"/>
    <x v="5"/>
    <n v="11"/>
  </r>
  <r>
    <x v="112"/>
    <x v="0"/>
    <d v="2005-12-28T00:00:00"/>
    <n v="0.58212929899999999"/>
    <n v="1"/>
    <s v="JRS CAP PRÓPRIO"/>
    <x v="13"/>
    <n v="0.58212929899999999"/>
  </r>
  <r>
    <x v="112"/>
    <x v="0"/>
    <d v="2006-03-28T00:00:00"/>
    <n v="0.33439000000000002"/>
    <n v="1"/>
    <s v="DIVIDENDO"/>
    <x v="14"/>
    <n v="0.33439000000000002"/>
  </r>
  <r>
    <x v="112"/>
    <x v="0"/>
    <d v="2006-12-21T00:00:00"/>
    <n v="1.0296799999999999"/>
    <n v="1"/>
    <s v="JRS CAP PRÓPRIO"/>
    <x v="14"/>
    <n v="1.0296799999999999"/>
  </r>
  <r>
    <x v="112"/>
    <x v="0"/>
    <d v="2007-12-18T00:00:00"/>
    <n v="0.72673292"/>
    <n v="1"/>
    <s v="JRS CAP PRÓPRIO"/>
    <x v="0"/>
    <n v="0.72673292"/>
  </r>
  <r>
    <x v="112"/>
    <x v="0"/>
    <d v="2008-03-05T00:00:00"/>
    <n v="0.54502799999999996"/>
    <n v="1"/>
    <s v="DIVIDENDO"/>
    <x v="1"/>
    <n v="0.54502799999999996"/>
  </r>
  <r>
    <x v="112"/>
    <x v="0"/>
    <d v="2008-12-23T00:00:00"/>
    <n v="0.72058"/>
    <n v="1"/>
    <s v="JRS CAP PRÓPRIO"/>
    <x v="1"/>
    <n v="0.72058"/>
  </r>
  <r>
    <x v="112"/>
    <x v="0"/>
    <d v="2009-04-08T00:00:00"/>
    <n v="0.938365"/>
    <n v="1"/>
    <s v="DIVIDENDO"/>
    <x v="2"/>
    <n v="0.938365"/>
  </r>
  <r>
    <x v="112"/>
    <x v="0"/>
    <d v="2010-04-09T00:00:00"/>
    <n v="1.86921895"/>
    <n v="1"/>
    <s v="DIVIDENDO"/>
    <x v="3"/>
    <n v="1.86921895"/>
  </r>
  <r>
    <x v="112"/>
    <x v="0"/>
    <d v="2010-12-22T00:00:00"/>
    <n v="0.66866400000000004"/>
    <n v="1"/>
    <s v="JRS CAP PRÓPRIO"/>
    <x v="3"/>
    <n v="0.66866400000000004"/>
  </r>
  <r>
    <x v="112"/>
    <x v="0"/>
    <d v="2011-04-07T00:00:00"/>
    <n v="1.555706"/>
    <n v="1"/>
    <s v="DIVIDENDO"/>
    <x v="4"/>
    <n v="1.555706"/>
  </r>
  <r>
    <x v="112"/>
    <x v="0"/>
    <d v="2011-12-12T00:00:00"/>
    <n v="0.8263682"/>
    <n v="1"/>
    <s v="JRS CAP PRÓPRIO"/>
    <x v="4"/>
    <n v="0.8263682"/>
  </r>
  <r>
    <x v="112"/>
    <x v="0"/>
    <d v="2012-04-10T00:00:00"/>
    <n v="1.5092209000000001"/>
    <n v="1"/>
    <s v="DIVIDENDO"/>
    <x v="5"/>
    <n v="1.5092209000000001"/>
  </r>
  <r>
    <x v="112"/>
    <x v="0"/>
    <d v="2012-12-26T00:00:00"/>
    <n v="0.27424069000000001"/>
    <n v="1"/>
    <s v="JRS CAP PRÓPRIO"/>
    <x v="5"/>
    <n v="0.27424069000000001"/>
  </r>
  <r>
    <x v="112"/>
    <x v="0"/>
    <d v="2013-04-10T00:00:00"/>
    <n v="0.40822306000000003"/>
    <n v="1"/>
    <s v="DIVIDENDO"/>
    <x v="6"/>
    <n v="0.40822306000000003"/>
  </r>
  <r>
    <x v="112"/>
    <x v="0"/>
    <d v="2013-04-10T00:00:00"/>
    <n v="9.6065940000000002E-2"/>
    <n v="1"/>
    <s v="DIVIDENDO"/>
    <x v="6"/>
    <n v="9.6065940000000002E-2"/>
  </r>
  <r>
    <x v="112"/>
    <x v="0"/>
    <d v="2013-12-18T00:00:00"/>
    <n v="6.1378340000000003E-2"/>
    <n v="1"/>
    <s v="JRS CAP PRÓPRIO"/>
    <x v="6"/>
    <n v="6.1378340000000003E-2"/>
  </r>
  <r>
    <x v="113"/>
    <x v="0"/>
    <d v="2007-08-21T00:00:00"/>
    <n v="0.3"/>
    <n v="1"/>
    <s v="DIVIDENDO"/>
    <x v="0"/>
    <n v="0.3"/>
  </r>
  <r>
    <x v="113"/>
    <x v="0"/>
    <d v="2008-03-12T00:00:00"/>
    <n v="0.4"/>
    <n v="1"/>
    <s v="DIVIDENDO"/>
    <x v="1"/>
    <n v="0.4"/>
  </r>
  <r>
    <x v="113"/>
    <x v="0"/>
    <d v="2008-08-27T00:00:00"/>
    <n v="0.26"/>
    <n v="1"/>
    <s v="DIVIDENDO"/>
    <x v="1"/>
    <n v="0.26"/>
  </r>
  <r>
    <x v="113"/>
    <x v="0"/>
    <d v="2009-10-22T00:00:00"/>
    <n v="0.08"/>
    <n v="1"/>
    <s v="DIVIDENDO"/>
    <x v="2"/>
    <n v="0.08"/>
  </r>
  <r>
    <x v="113"/>
    <x v="0"/>
    <d v="2010-03-09T00:00:00"/>
    <n v="3.3000000000000002E-2"/>
    <n v="1"/>
    <s v="DIVIDENDO"/>
    <x v="3"/>
    <n v="3.3000000000000002E-2"/>
  </r>
  <r>
    <x v="113"/>
    <x v="0"/>
    <d v="2010-09-15T00:00:00"/>
    <n v="5.6000000000000001E-2"/>
    <n v="1"/>
    <s v="DIVIDENDO"/>
    <x v="3"/>
    <n v="5.6000000000000001E-2"/>
  </r>
  <r>
    <x v="113"/>
    <x v="0"/>
    <d v="2011-02-24T00:00:00"/>
    <n v="3.3000000000000002E-2"/>
    <n v="1"/>
    <s v="DIVIDENDO"/>
    <x v="4"/>
    <n v="3.3000000000000002E-2"/>
  </r>
  <r>
    <x v="113"/>
    <x v="0"/>
    <d v="2011-08-10T00:00:00"/>
    <n v="5.6000000000000001E-2"/>
    <n v="1"/>
    <s v="DIVIDENDO"/>
    <x v="4"/>
    <n v="5.6000000000000001E-2"/>
  </r>
  <r>
    <x v="113"/>
    <x v="0"/>
    <d v="2012-03-08T00:00:00"/>
    <n v="0.04"/>
    <n v="1"/>
    <s v="DIVIDENDO"/>
    <x v="5"/>
    <n v="0.04"/>
  </r>
  <r>
    <x v="113"/>
    <x v="0"/>
    <d v="2012-08-09T00:00:00"/>
    <n v="5.6000000000000001E-2"/>
    <n v="1"/>
    <s v="DIVIDENDO"/>
    <x v="5"/>
    <n v="5.6000000000000001E-2"/>
  </r>
  <r>
    <x v="113"/>
    <x v="0"/>
    <d v="2013-01-29T00:00:00"/>
    <n v="0.10299999999999999"/>
    <n v="1"/>
    <s v="DIVIDENDO"/>
    <x v="6"/>
    <n v="0.10299999999999999"/>
  </r>
  <r>
    <x v="113"/>
    <x v="0"/>
    <d v="2013-05-24T00:00:00"/>
    <n v="3.27E-2"/>
    <n v="1"/>
    <s v="DIVIDENDO"/>
    <x v="6"/>
    <n v="3.27E-2"/>
  </r>
  <r>
    <x v="113"/>
    <x v="0"/>
    <d v="2013-08-08T00:00:00"/>
    <n v="2.3300000000000001E-2"/>
    <n v="1"/>
    <s v="DIVIDENDO"/>
    <x v="6"/>
    <n v="2.3300000000000001E-2"/>
  </r>
  <r>
    <x v="113"/>
    <x v="0"/>
    <d v="2014-02-27T00:00:00"/>
    <n v="8.2000000000000003E-2"/>
    <n v="1"/>
    <s v="DIVIDENDO"/>
    <x v="18"/>
    <n v="8.2000000000000003E-2"/>
  </r>
  <r>
    <x v="113"/>
    <x v="1"/>
    <d v="2007-08-21T00:00:00"/>
    <n v="0.33"/>
    <n v="1"/>
    <s v="DIVIDENDO"/>
    <x v="0"/>
    <n v="0.33"/>
  </r>
  <r>
    <x v="113"/>
    <x v="1"/>
    <d v="2008-03-12T00:00:00"/>
    <n v="0.44"/>
    <n v="1"/>
    <s v="DIVIDENDO"/>
    <x v="1"/>
    <n v="0.44"/>
  </r>
  <r>
    <x v="113"/>
    <x v="1"/>
    <d v="2008-08-27T00:00:00"/>
    <n v="0.28599999999999998"/>
    <n v="1"/>
    <s v="DIVIDENDO"/>
    <x v="1"/>
    <n v="0.28599999999999998"/>
  </r>
  <r>
    <x v="113"/>
    <x v="1"/>
    <d v="2009-10-22T00:00:00"/>
    <n v="0.08"/>
    <n v="1"/>
    <s v="DIVIDENDO"/>
    <x v="2"/>
    <n v="0.08"/>
  </r>
  <r>
    <x v="113"/>
    <x v="1"/>
    <d v="2010-03-09T00:00:00"/>
    <n v="3.3000000000000002E-2"/>
    <n v="1"/>
    <s v="DIVIDENDO"/>
    <x v="3"/>
    <n v="3.3000000000000002E-2"/>
  </r>
  <r>
    <x v="113"/>
    <x v="1"/>
    <d v="2010-09-15T00:00:00"/>
    <n v="5.6000000000000001E-2"/>
    <n v="1"/>
    <s v="DIVIDENDO"/>
    <x v="3"/>
    <n v="5.6000000000000001E-2"/>
  </r>
  <r>
    <x v="113"/>
    <x v="1"/>
    <d v="2011-02-24T00:00:00"/>
    <n v="3.3000000000000002E-2"/>
    <n v="1"/>
    <s v="DIVIDENDO"/>
    <x v="4"/>
    <n v="3.3000000000000002E-2"/>
  </r>
  <r>
    <x v="113"/>
    <x v="1"/>
    <d v="2011-08-10T00:00:00"/>
    <n v="5.6000000000000001E-2"/>
    <n v="1"/>
    <s v="DIVIDENDO"/>
    <x v="4"/>
    <n v="5.6000000000000001E-2"/>
  </r>
  <r>
    <x v="113"/>
    <x v="1"/>
    <d v="2012-03-08T00:00:00"/>
    <n v="0.04"/>
    <n v="1"/>
    <s v="DIVIDENDO"/>
    <x v="5"/>
    <n v="0.04"/>
  </r>
  <r>
    <x v="113"/>
    <x v="1"/>
    <d v="2012-08-09T00:00:00"/>
    <n v="5.6000000000000001E-2"/>
    <n v="1"/>
    <s v="DIVIDENDO"/>
    <x v="5"/>
    <n v="5.6000000000000001E-2"/>
  </r>
  <r>
    <x v="113"/>
    <x v="1"/>
    <d v="2013-01-29T00:00:00"/>
    <n v="0.10299999999999999"/>
    <n v="1"/>
    <s v="DIVIDENDO"/>
    <x v="6"/>
    <n v="0.10299999999999999"/>
  </r>
  <r>
    <x v="113"/>
    <x v="1"/>
    <d v="2013-05-24T00:00:00"/>
    <n v="3.27E-2"/>
    <n v="1"/>
    <s v="DIVIDENDO"/>
    <x v="6"/>
    <n v="3.27E-2"/>
  </r>
  <r>
    <x v="113"/>
    <x v="1"/>
    <d v="2013-08-08T00:00:00"/>
    <n v="2.3300000000000001E-2"/>
    <n v="1"/>
    <s v="DIVIDENDO"/>
    <x v="6"/>
    <n v="2.3300000000000001E-2"/>
  </r>
  <r>
    <x v="113"/>
    <x v="1"/>
    <d v="2014-02-27T00:00:00"/>
    <n v="8.2000000000000003E-2"/>
    <n v="1"/>
    <s v="DIVIDENDO"/>
    <x v="18"/>
    <n v="8.2000000000000003E-2"/>
  </r>
  <r>
    <x v="113"/>
    <x v="2"/>
    <d v="2010-03-09T00:00:00"/>
    <n v="0.16500000000000001"/>
    <n v="1"/>
    <s v="DIVIDENDO"/>
    <x v="3"/>
    <n v="0.16500000000000001"/>
  </r>
  <r>
    <x v="113"/>
    <x v="2"/>
    <d v="2010-09-15T00:00:00"/>
    <n v="0.28000000000000003"/>
    <n v="1"/>
    <s v="DIVIDENDO"/>
    <x v="3"/>
    <n v="0.28000000000000003"/>
  </r>
  <r>
    <x v="113"/>
    <x v="2"/>
    <d v="2011-02-24T00:00:00"/>
    <n v="0.16500000000000001"/>
    <n v="1"/>
    <s v="DIVIDENDO"/>
    <x v="4"/>
    <n v="0.16500000000000001"/>
  </r>
  <r>
    <x v="113"/>
    <x v="2"/>
    <d v="2011-08-10T00:00:00"/>
    <n v="0.28000000000000003"/>
    <n v="1"/>
    <s v="DIVIDENDO"/>
    <x v="4"/>
    <n v="0.28000000000000003"/>
  </r>
  <r>
    <x v="113"/>
    <x v="2"/>
    <d v="2012-03-08T00:00:00"/>
    <n v="0.2"/>
    <n v="1"/>
    <s v="DIVIDENDO"/>
    <x v="5"/>
    <n v="0.2"/>
  </r>
  <r>
    <x v="113"/>
    <x v="2"/>
    <d v="2012-08-09T00:00:00"/>
    <n v="0.28000000000000003"/>
    <n v="1"/>
    <s v="DIVIDENDO"/>
    <x v="5"/>
    <n v="0.28000000000000003"/>
  </r>
  <r>
    <x v="113"/>
    <x v="2"/>
    <d v="2013-01-29T00:00:00"/>
    <n v="0.51500000000000001"/>
    <n v="1"/>
    <s v="DIVIDENDO"/>
    <x v="6"/>
    <n v="0.51500000000000001"/>
  </r>
  <r>
    <x v="113"/>
    <x v="2"/>
    <d v="2013-05-24T00:00:00"/>
    <n v="0.16350000000000001"/>
    <n v="1"/>
    <s v="DIVIDENDO"/>
    <x v="6"/>
    <n v="0.16350000000000001"/>
  </r>
  <r>
    <x v="113"/>
    <x v="2"/>
    <d v="2013-08-08T00:00:00"/>
    <n v="0.11650000000000001"/>
    <n v="1"/>
    <s v="DIVIDENDO"/>
    <x v="6"/>
    <n v="0.11650000000000001"/>
  </r>
  <r>
    <x v="113"/>
    <x v="2"/>
    <d v="2014-02-27T00:00:00"/>
    <n v="0.41"/>
    <n v="1"/>
    <s v="DIVIDENDO"/>
    <x v="18"/>
    <n v="0.41"/>
  </r>
  <r>
    <x v="114"/>
    <x v="0"/>
    <d v="1996-05-16T00:00:00"/>
    <n v="1.2985943999999999E-2"/>
    <n v="1000"/>
    <s v="DIVIDENDO"/>
    <x v="15"/>
    <n v="1.2985943999999999E-5"/>
  </r>
  <r>
    <x v="114"/>
    <x v="0"/>
    <d v="1999-03-01T00:00:00"/>
    <n v="0.169305751"/>
    <n v="1000"/>
    <s v="DIVIDENDO"/>
    <x v="8"/>
    <n v="1.69305751E-4"/>
  </r>
  <r>
    <x v="114"/>
    <x v="0"/>
    <d v="2001-04-25T00:00:00"/>
    <n v="4.4470000000000003E-2"/>
    <n v="1000"/>
    <s v="DIVIDENDO"/>
    <x v="10"/>
    <n v="4.4469999999999999E-5"/>
  </r>
  <r>
    <x v="114"/>
    <x v="0"/>
    <d v="2002-04-30T00:00:00"/>
    <n v="0.19388"/>
    <n v="1000"/>
    <s v="DIVIDENDO"/>
    <x v="11"/>
    <n v="1.9388000000000001E-4"/>
  </r>
  <r>
    <x v="114"/>
    <x v="0"/>
    <d v="2005-03-29T00:00:00"/>
    <n v="0.29880000000000001"/>
    <n v="1000"/>
    <s v="DIVIDENDO"/>
    <x v="13"/>
    <n v="2.988E-4"/>
  </r>
  <r>
    <x v="114"/>
    <x v="3"/>
    <d v="1996-05-16T00:00:00"/>
    <n v="0.86796713599999997"/>
    <n v="1000"/>
    <s v="DIVIDENDO"/>
    <x v="15"/>
    <n v="8.6796713599999998E-4"/>
  </r>
  <r>
    <x v="114"/>
    <x v="3"/>
    <d v="1999-03-01T00:00:00"/>
    <n v="0.87211394799999997"/>
    <n v="1000"/>
    <s v="DIVIDENDO"/>
    <x v="8"/>
    <n v="8.72113948E-4"/>
  </r>
  <r>
    <x v="114"/>
    <x v="3"/>
    <d v="2001-04-25T00:00:00"/>
    <n v="0.87211000000000005"/>
    <n v="1000"/>
    <s v="DIVIDENDO"/>
    <x v="10"/>
    <n v="8.7211000000000005E-4"/>
  </r>
  <r>
    <x v="114"/>
    <x v="3"/>
    <d v="2002-04-30T00:00:00"/>
    <n v="0.87211000000000005"/>
    <n v="1000"/>
    <s v="DIVIDENDO"/>
    <x v="11"/>
    <n v="8.7211000000000005E-4"/>
  </r>
  <r>
    <x v="114"/>
    <x v="3"/>
    <d v="2005-03-29T00:00:00"/>
    <n v="0.87211000000000005"/>
    <n v="1000"/>
    <s v="DIVIDENDO"/>
    <x v="13"/>
    <n v="8.7211000000000005E-4"/>
  </r>
  <r>
    <x v="114"/>
    <x v="4"/>
    <d v="1996-05-16T00:00:00"/>
    <n v="1.2985943999999999E-2"/>
    <n v="1000"/>
    <s v="DIVIDENDO"/>
    <x v="15"/>
    <n v="1.2985943999999999E-5"/>
  </r>
  <r>
    <x v="114"/>
    <x v="4"/>
    <d v="1999-03-01T00:00:00"/>
    <n v="0.18623632600000001"/>
    <n v="1000"/>
    <s v="DIVIDENDO"/>
    <x v="8"/>
    <n v="1.86236326E-4"/>
  </r>
  <r>
    <x v="114"/>
    <x v="4"/>
    <d v="2001-04-25T00:00:00"/>
    <n v="4.8919999999999998E-2"/>
    <n v="1000"/>
    <s v="DIVIDENDO"/>
    <x v="10"/>
    <n v="4.8919999999999999E-5"/>
  </r>
  <r>
    <x v="114"/>
    <x v="4"/>
    <d v="2002-04-30T00:00:00"/>
    <n v="0.21326999999999999"/>
    <n v="1000"/>
    <s v="DIVIDENDO"/>
    <x v="11"/>
    <n v="2.1327E-4"/>
  </r>
  <r>
    <x v="114"/>
    <x v="4"/>
    <d v="2005-03-29T00:00:00"/>
    <n v="0.32868000000000003"/>
    <n v="1000"/>
    <s v="DIVIDENDO"/>
    <x v="13"/>
    <n v="3.2868000000000003E-4"/>
  </r>
  <r>
    <x v="115"/>
    <x v="0"/>
    <d v="2009-04-28T00:00:00"/>
    <n v="7.0952000000000002"/>
    <n v="1"/>
    <s v="DIVIDENDO"/>
    <x v="2"/>
    <n v="7.0952000000000002"/>
  </r>
  <r>
    <x v="116"/>
    <x v="9"/>
    <d v="2007-04-05T00:00:00"/>
    <n v="1.6446400000000001"/>
    <n v="1"/>
    <s v="DIVIDENDO"/>
    <x v="0"/>
    <n v="1.6446400000000001"/>
  </r>
  <r>
    <x v="116"/>
    <x v="9"/>
    <d v="2007-12-26T00:00:00"/>
    <n v="0.21944"/>
    <n v="1"/>
    <s v="JRS CAP PRÓPRIO"/>
    <x v="0"/>
    <n v="0.21944"/>
  </r>
  <r>
    <x v="116"/>
    <x v="0"/>
    <d v="2007-04-05T00:00:00"/>
    <n v="0.54820999999999998"/>
    <n v="1"/>
    <s v="DIVIDENDO"/>
    <x v="0"/>
    <n v="0.54820999999999998"/>
  </r>
  <r>
    <x v="116"/>
    <x v="0"/>
    <d v="2007-12-26T00:00:00"/>
    <n v="7.3150000000000007E-2"/>
    <n v="1"/>
    <s v="JRS CAP PRÓPRIO"/>
    <x v="0"/>
    <n v="7.3150000000000007E-2"/>
  </r>
  <r>
    <x v="116"/>
    <x v="0"/>
    <d v="2008-04-17T00:00:00"/>
    <n v="1.2867500000000001"/>
    <n v="1"/>
    <s v="DIVIDENDO"/>
    <x v="1"/>
    <n v="1.2867500000000001"/>
  </r>
  <r>
    <x v="116"/>
    <x v="0"/>
    <d v="2008-12-22T00:00:00"/>
    <n v="0.1123175"/>
    <n v="1"/>
    <s v="JRS CAP PRÓPRIO"/>
    <x v="1"/>
    <n v="0.1123175"/>
  </r>
  <r>
    <x v="116"/>
    <x v="0"/>
    <d v="2009-03-20T00:00:00"/>
    <n v="0.82228509999999999"/>
    <n v="1"/>
    <s v="DIVIDENDO"/>
    <x v="2"/>
    <n v="0.82228509999999999"/>
  </r>
  <r>
    <x v="116"/>
    <x v="0"/>
    <d v="2009-03-20T00:00:00"/>
    <n v="0.86174170000000005"/>
    <n v="1"/>
    <s v="DIVIDENDO"/>
    <x v="2"/>
    <n v="0.86174170000000005"/>
  </r>
  <r>
    <x v="116"/>
    <x v="0"/>
    <d v="2009-03-20T00:00:00"/>
    <n v="0.1132309"/>
    <n v="1"/>
    <s v="DIVIDENDO"/>
    <x v="2"/>
    <n v="0.1132309"/>
  </r>
  <r>
    <x v="116"/>
    <x v="0"/>
    <d v="2009-03-20T00:00:00"/>
    <n v="0.77777339999999995"/>
    <n v="1"/>
    <s v="REST CAP DIN"/>
    <x v="2"/>
    <n v="0.77777339999999995"/>
  </r>
  <r>
    <x v="116"/>
    <x v="0"/>
    <d v="2009-12-23T00:00:00"/>
    <n v="7.0000000000000007E-2"/>
    <n v="1"/>
    <s v="JRS CAP PRÓPRIO"/>
    <x v="2"/>
    <n v="7.0000000000000007E-2"/>
  </r>
  <r>
    <x v="116"/>
    <x v="0"/>
    <d v="2010-04-29T00:00:00"/>
    <n v="0.4"/>
    <n v="1"/>
    <s v="DIVIDENDO"/>
    <x v="3"/>
    <n v="0.4"/>
  </r>
  <r>
    <x v="116"/>
    <x v="0"/>
    <d v="2011-04-29T00:00:00"/>
    <n v="1.5176000000000001"/>
    <n v="1"/>
    <s v="DIVIDENDO"/>
    <x v="4"/>
    <n v="1.5176000000000001"/>
  </r>
  <r>
    <x v="116"/>
    <x v="0"/>
    <d v="2011-04-29T00:00:00"/>
    <n v="0.28239999999999998"/>
    <n v="1"/>
    <s v="DIVIDENDO"/>
    <x v="4"/>
    <n v="0.28239999999999998"/>
  </r>
  <r>
    <x v="116"/>
    <x v="0"/>
    <d v="2012-03-19T00:00:00"/>
    <n v="0.15333333332999999"/>
    <n v="1"/>
    <s v="DIVIDENDO"/>
    <x v="5"/>
    <n v="0.15333333332999999"/>
  </r>
  <r>
    <x v="116"/>
    <x v="0"/>
    <d v="2012-03-19T00:00:00"/>
    <n v="0.15333333332999999"/>
    <n v="1"/>
    <s v="DIVIDENDO"/>
    <x v="5"/>
    <n v="0.15333333332999999"/>
  </r>
  <r>
    <x v="116"/>
    <x v="0"/>
    <d v="2012-03-19T00:00:00"/>
    <n v="0.15333333333999999"/>
    <n v="1"/>
    <s v="DIVIDENDO"/>
    <x v="5"/>
    <n v="0.15333333333999999"/>
  </r>
  <r>
    <x v="116"/>
    <x v="0"/>
    <d v="2013-04-30T00:00:00"/>
    <n v="8.5000000000000006E-2"/>
    <n v="1"/>
    <s v="DIVIDENDO"/>
    <x v="6"/>
    <n v="8.5000000000000006E-2"/>
  </r>
  <r>
    <x v="116"/>
    <x v="0"/>
    <d v="2013-04-30T00:00:00"/>
    <n v="8.5000000000000006E-2"/>
    <n v="1"/>
    <s v="DIVIDENDO"/>
    <x v="6"/>
    <n v="8.5000000000000006E-2"/>
  </r>
  <r>
    <x v="116"/>
    <x v="1"/>
    <d v="2007-04-05T00:00:00"/>
    <n v="0.54820999999999998"/>
    <n v="1"/>
    <s v="DIVIDENDO"/>
    <x v="0"/>
    <n v="0.54820999999999998"/>
  </r>
  <r>
    <x v="116"/>
    <x v="1"/>
    <d v="2007-12-26T00:00:00"/>
    <n v="7.3150000000000007E-2"/>
    <n v="1"/>
    <s v="JRS CAP PRÓPRIO"/>
    <x v="0"/>
    <n v="7.3150000000000007E-2"/>
  </r>
  <r>
    <x v="117"/>
    <x v="0"/>
    <d v="1997-04-18T00:00:00"/>
    <n v="6.69"/>
    <n v="1"/>
    <s v="DIVIDENDO"/>
    <x v="16"/>
    <n v="6.69"/>
  </r>
  <r>
    <x v="117"/>
    <x v="0"/>
    <d v="1998-03-24T00:00:00"/>
    <n v="4.4633000000000003"/>
    <n v="1"/>
    <s v="DIVIDENDO"/>
    <x v="17"/>
    <n v="4.4633000000000003"/>
  </r>
  <r>
    <x v="117"/>
    <x v="0"/>
    <d v="1999-03-01T00:00:00"/>
    <n v="12"/>
    <n v="1"/>
    <s v="DIVIDENDO"/>
    <x v="8"/>
    <n v="12"/>
  </r>
  <r>
    <x v="117"/>
    <x v="0"/>
    <d v="2001-04-24T00:00:00"/>
    <n v="2.910199"/>
    <n v="1"/>
    <s v="DIVIDENDO"/>
    <x v="10"/>
    <n v="2.910199"/>
  </r>
  <r>
    <x v="117"/>
    <x v="0"/>
    <d v="2004-03-30T00:00:00"/>
    <n v="9.2335480000000008"/>
    <n v="1"/>
    <s v="DIVIDENDO"/>
    <x v="12"/>
    <n v="9.2335480000000008"/>
  </r>
  <r>
    <x v="117"/>
    <x v="0"/>
    <d v="2004-03-30T00:00:00"/>
    <n v="9.9999999999999995E-7"/>
    <n v="1"/>
    <s v="RENDIMENTO"/>
    <x v="12"/>
    <n v="9.9999999999999995E-7"/>
  </r>
  <r>
    <x v="117"/>
    <x v="0"/>
    <d v="2005-03-30T00:00:00"/>
    <n v="8.1572999999999993"/>
    <n v="1"/>
    <s v="DIVIDENDO"/>
    <x v="13"/>
    <n v="8.1572999999999993"/>
  </r>
  <r>
    <x v="117"/>
    <x v="0"/>
    <d v="2005-03-30T00:00:00"/>
    <n v="1E-4"/>
    <n v="1"/>
    <s v="RENDIMENTO"/>
    <x v="13"/>
    <n v="1E-4"/>
  </r>
  <r>
    <x v="118"/>
    <x v="0"/>
    <d v="1996-04-24T00:00:00"/>
    <n v="7.0000000000000007E-2"/>
    <n v="1"/>
    <s v="DIVIDENDO"/>
    <x v="15"/>
    <n v="7.0000000000000007E-2"/>
  </r>
  <r>
    <x v="118"/>
    <x v="0"/>
    <d v="1997-04-30T00:00:00"/>
    <n v="0.01"/>
    <n v="1"/>
    <s v="DIVIDENDO"/>
    <x v="16"/>
    <n v="0.01"/>
  </r>
  <r>
    <x v="118"/>
    <x v="0"/>
    <d v="1998-04-27T00:00:00"/>
    <n v="2.0799999999999999E-2"/>
    <n v="1"/>
    <s v="DIVIDENDO"/>
    <x v="17"/>
    <n v="2.0799999999999999E-2"/>
  </r>
  <r>
    <x v="118"/>
    <x v="0"/>
    <d v="2003-12-19T00:00:00"/>
    <n v="0.19470000000000001"/>
    <n v="1"/>
    <s v="JRS CAP PRÓPRIO"/>
    <x v="7"/>
    <n v="0.19470000000000001"/>
  </r>
  <r>
    <x v="118"/>
    <x v="0"/>
    <d v="2003-12-19T00:00:00"/>
    <n v="8.8999999999999999E-3"/>
    <n v="1"/>
    <s v="RENDIMENTO"/>
    <x v="7"/>
    <n v="8.8999999999999999E-3"/>
  </r>
  <r>
    <x v="118"/>
    <x v="0"/>
    <d v="2004-04-16T00:00:00"/>
    <n v="2.87E-2"/>
    <n v="1"/>
    <s v="DIVIDENDO"/>
    <x v="12"/>
    <n v="2.87E-2"/>
  </r>
  <r>
    <x v="118"/>
    <x v="0"/>
    <d v="2004-04-16T00:00:00"/>
    <n v="1.2999999999999999E-3"/>
    <n v="1"/>
    <s v="RENDIMENTO"/>
    <x v="12"/>
    <n v="1.2999999999999999E-3"/>
  </r>
  <r>
    <x v="118"/>
    <x v="0"/>
    <d v="2005-02-03T00:00:00"/>
    <n v="0.16741651599999999"/>
    <n v="1"/>
    <s v="JRS CAP PRÓPRIO"/>
    <x v="13"/>
    <n v="0.16741651599999999"/>
  </r>
  <r>
    <x v="118"/>
    <x v="0"/>
    <d v="2005-02-03T00:00:00"/>
    <n v="2.65299E-3"/>
    <n v="1"/>
    <s v="RENDIMENTO"/>
    <x v="13"/>
    <n v="2.65299E-3"/>
  </r>
  <r>
    <x v="118"/>
    <x v="0"/>
    <d v="2005-02-28T00:00:00"/>
    <n v="3.1426804000000003E-2"/>
    <n v="1"/>
    <s v="JRS CAP PRÓPRIO"/>
    <x v="13"/>
    <n v="3.1426804000000003E-2"/>
  </r>
  <r>
    <x v="118"/>
    <x v="0"/>
    <d v="2005-02-28T00:00:00"/>
    <n v="4.3438500000000002E-4"/>
    <n v="1"/>
    <s v="RENDIMENTO"/>
    <x v="13"/>
    <n v="4.3438500000000002E-4"/>
  </r>
  <r>
    <x v="118"/>
    <x v="1"/>
    <d v="1996-04-24T00:00:00"/>
    <n v="7.0000000000000007E-2"/>
    <n v="1"/>
    <s v="DIVIDENDO"/>
    <x v="15"/>
    <n v="7.0000000000000007E-2"/>
  </r>
  <r>
    <x v="118"/>
    <x v="1"/>
    <d v="1997-04-30T00:00:00"/>
    <n v="0.01"/>
    <n v="1"/>
    <s v="DIVIDENDO"/>
    <x v="16"/>
    <n v="0.01"/>
  </r>
  <r>
    <x v="118"/>
    <x v="1"/>
    <d v="1998-04-27T00:00:00"/>
    <n v="2.2800000000000001E-2"/>
    <n v="1"/>
    <s v="DIVIDENDO"/>
    <x v="17"/>
    <n v="2.2800000000000001E-2"/>
  </r>
  <r>
    <x v="118"/>
    <x v="1"/>
    <d v="2003-12-19T00:00:00"/>
    <n v="0.19470000000000001"/>
    <n v="1"/>
    <s v="JRS CAP PRÓPRIO"/>
    <x v="7"/>
    <n v="0.19470000000000001"/>
  </r>
  <r>
    <x v="118"/>
    <x v="1"/>
    <d v="2003-12-19T00:00:00"/>
    <n v="8.8999999999999999E-3"/>
    <n v="1"/>
    <s v="RENDIMENTO"/>
    <x v="7"/>
    <n v="8.8999999999999999E-3"/>
  </r>
  <r>
    <x v="118"/>
    <x v="1"/>
    <d v="2004-04-06T00:00:00"/>
    <n v="2.3E-3"/>
    <n v="1"/>
    <s v="RENDIMENTO"/>
    <x v="12"/>
    <n v="2.3E-3"/>
  </r>
  <r>
    <x v="118"/>
    <x v="1"/>
    <d v="2004-04-16T00:00:00"/>
    <n v="5.11E-2"/>
    <n v="1"/>
    <s v="DIVIDENDO"/>
    <x v="12"/>
    <n v="5.11E-2"/>
  </r>
  <r>
    <x v="118"/>
    <x v="1"/>
    <d v="2005-02-03T00:00:00"/>
    <n v="0.18415816800000001"/>
    <n v="1"/>
    <s v="JRS CAP PRÓPRIO"/>
    <x v="13"/>
    <n v="0.18415816800000001"/>
  </r>
  <r>
    <x v="118"/>
    <x v="1"/>
    <d v="2005-02-03T00:00:00"/>
    <n v="2.9182890000000001E-3"/>
    <n v="1"/>
    <s v="RENDIMENTO"/>
    <x v="13"/>
    <n v="2.9182890000000001E-3"/>
  </r>
  <r>
    <x v="118"/>
    <x v="1"/>
    <d v="2005-02-28T00:00:00"/>
    <n v="3.4569483999999998E-2"/>
    <n v="1"/>
    <s v="JRS CAP PRÓPRIO"/>
    <x v="13"/>
    <n v="3.4569483999999998E-2"/>
  </r>
  <r>
    <x v="118"/>
    <x v="1"/>
    <d v="2005-02-28T00:00:00"/>
    <n v="4.77823E-4"/>
    <n v="1"/>
    <s v="RENDIMENTO"/>
    <x v="13"/>
    <n v="4.77823E-4"/>
  </r>
  <r>
    <x v="119"/>
    <x v="0"/>
    <d v="2008-04-25T00:00:00"/>
    <n v="5.79E-2"/>
    <n v="1"/>
    <s v="DIVIDENDO"/>
    <x v="1"/>
    <n v="5.79E-2"/>
  </r>
  <r>
    <x v="119"/>
    <x v="0"/>
    <d v="2009-04-28T00:00:00"/>
    <n v="0.2273"/>
    <n v="1"/>
    <s v="DIVIDENDO"/>
    <x v="2"/>
    <n v="0.2273"/>
  </r>
  <r>
    <x v="119"/>
    <x v="0"/>
    <d v="2010-04-19T00:00:00"/>
    <n v="0.38840000000000002"/>
    <n v="1"/>
    <s v="DIVIDENDO"/>
    <x v="3"/>
    <n v="0.38840000000000002"/>
  </r>
  <r>
    <x v="119"/>
    <x v="0"/>
    <d v="2011-04-19T00:00:00"/>
    <n v="0.46736"/>
    <n v="1"/>
    <s v="DIVIDENDO"/>
    <x v="4"/>
    <n v="0.46736"/>
  </r>
  <r>
    <x v="119"/>
    <x v="0"/>
    <d v="2012-04-03T00:00:00"/>
    <n v="0.20257"/>
    <n v="1"/>
    <s v="DIVIDENDO"/>
    <x v="5"/>
    <n v="0.20257"/>
  </r>
  <r>
    <x v="119"/>
    <x v="0"/>
    <d v="2013-04-30T00:00:00"/>
    <n v="0.26774750000000003"/>
    <n v="1"/>
    <s v="DIVIDENDO"/>
    <x v="6"/>
    <n v="0.26774750000000003"/>
  </r>
  <r>
    <x v="119"/>
    <x v="1"/>
    <d v="2008-04-25T00:00:00"/>
    <n v="5.79E-2"/>
    <n v="1"/>
    <s v="DIVIDENDO"/>
    <x v="1"/>
    <n v="5.79E-2"/>
  </r>
  <r>
    <x v="119"/>
    <x v="2"/>
    <d v="2008-04-25T00:00:00"/>
    <n v="0.17380000000000001"/>
    <n v="1"/>
    <s v="DIVIDENDO"/>
    <x v="1"/>
    <n v="0.17380000000000001"/>
  </r>
  <r>
    <x v="120"/>
    <x v="0"/>
    <d v="1996-03-19T00:00:00"/>
    <n v="7.2"/>
    <n v="1000"/>
    <s v="DIVIDENDO"/>
    <x v="15"/>
    <n v="7.1999999999999998E-3"/>
  </r>
  <r>
    <x v="120"/>
    <x v="0"/>
    <d v="1997-03-18T00:00:00"/>
    <n v="7.8"/>
    <n v="1000"/>
    <s v="DIVIDENDO"/>
    <x v="16"/>
    <n v="7.7999999999999996E-3"/>
  </r>
  <r>
    <x v="120"/>
    <x v="0"/>
    <d v="1997-03-18T00:00:00"/>
    <n v="6.2"/>
    <n v="1000"/>
    <s v="DIVIDENDO"/>
    <x v="16"/>
    <n v="6.1999999999999998E-3"/>
  </r>
  <r>
    <x v="120"/>
    <x v="0"/>
    <d v="1998-03-25T00:00:00"/>
    <n v="18.91"/>
    <n v="1000"/>
    <s v="DIVIDENDO"/>
    <x v="17"/>
    <n v="1.891E-2"/>
  </r>
  <r>
    <x v="120"/>
    <x v="0"/>
    <d v="1998-03-25T00:00:00"/>
    <n v="11.09"/>
    <n v="1000"/>
    <s v="DIVIDENDO"/>
    <x v="17"/>
    <n v="1.1089999999999999E-2"/>
  </r>
  <r>
    <x v="120"/>
    <x v="0"/>
    <d v="1998-12-08T00:00:00"/>
    <n v="15"/>
    <n v="1000"/>
    <s v="JRS CAP PRÓPRIO"/>
    <x v="17"/>
    <n v="1.4999999999999999E-2"/>
  </r>
  <r>
    <x v="120"/>
    <x v="0"/>
    <d v="1998-12-28T00:00:00"/>
    <n v="24.96"/>
    <n v="1000"/>
    <s v="DIVIDENDO"/>
    <x v="17"/>
    <n v="2.496E-2"/>
  </r>
  <r>
    <x v="120"/>
    <x v="0"/>
    <d v="1998-12-28T00:00:00"/>
    <n v="28.19"/>
    <n v="1000"/>
    <s v="JRS CAP PRÓPRIO"/>
    <x v="17"/>
    <n v="2.819E-2"/>
  </r>
  <r>
    <x v="120"/>
    <x v="0"/>
    <d v="1999-07-06T00:00:00"/>
    <n v="29.22"/>
    <n v="1000"/>
    <s v="JRS CAP PRÓPRIO"/>
    <x v="8"/>
    <n v="2.9219999999999999E-2"/>
  </r>
  <r>
    <x v="120"/>
    <x v="0"/>
    <d v="1999-12-08T00:00:00"/>
    <n v="29.13"/>
    <n v="1000"/>
    <s v="JRS CAP PRÓPRIO"/>
    <x v="8"/>
    <n v="2.913E-2"/>
  </r>
  <r>
    <x v="120"/>
    <x v="0"/>
    <d v="2000-01-04T00:00:00"/>
    <n v="70"/>
    <n v="1000"/>
    <s v="DIVIDENDO"/>
    <x v="9"/>
    <n v="7.0000000000000007E-2"/>
  </r>
  <r>
    <x v="120"/>
    <x v="0"/>
    <d v="2000-04-24T00:00:00"/>
    <n v="37.597000000000001"/>
    <n v="1000"/>
    <s v="DIVIDENDO"/>
    <x v="9"/>
    <n v="3.7596999999999998E-2"/>
  </r>
  <r>
    <x v="120"/>
    <x v="0"/>
    <d v="2000-04-24T00:00:00"/>
    <n v="26.957000000000001"/>
    <n v="1000"/>
    <s v="DIVIDENDO"/>
    <x v="9"/>
    <n v="2.6957000000000002E-2"/>
  </r>
  <r>
    <x v="120"/>
    <x v="0"/>
    <d v="2000-04-24T00:00:00"/>
    <n v="7.1959999999999997"/>
    <n v="1000"/>
    <s v="DIVIDENDO"/>
    <x v="9"/>
    <n v="7.1960000000000001E-3"/>
  </r>
  <r>
    <x v="120"/>
    <x v="0"/>
    <d v="2000-07-04T00:00:00"/>
    <n v="21.67"/>
    <n v="1000"/>
    <s v="JRS CAP PRÓPRIO"/>
    <x v="9"/>
    <n v="2.1670000000000002E-2"/>
  </r>
  <r>
    <x v="120"/>
    <x v="0"/>
    <d v="2000-07-04T00:00:00"/>
    <n v="31.28"/>
    <n v="1000"/>
    <s v="DIVIDENDO"/>
    <x v="9"/>
    <n v="3.1280000000000002E-2"/>
  </r>
  <r>
    <x v="120"/>
    <x v="0"/>
    <d v="2000-12-12T00:00:00"/>
    <n v="18.059999999999999"/>
    <n v="1000"/>
    <s v="JRS CAP PRÓPRIO"/>
    <x v="9"/>
    <n v="1.806E-2"/>
  </r>
  <r>
    <x v="120"/>
    <x v="0"/>
    <d v="2000-12-12T00:00:00"/>
    <n v="28.26"/>
    <n v="1000"/>
    <s v="DIVIDENDO"/>
    <x v="9"/>
    <n v="2.826E-2"/>
  </r>
  <r>
    <x v="120"/>
    <x v="0"/>
    <d v="2001-04-26T00:00:00"/>
    <n v="22.4"/>
    <n v="1000"/>
    <s v="DIVIDENDO"/>
    <x v="10"/>
    <n v="2.24E-2"/>
  </r>
  <r>
    <x v="120"/>
    <x v="0"/>
    <d v="2001-07-02T00:00:00"/>
    <n v="12.49"/>
    <n v="1000"/>
    <s v="JRS CAP PRÓPRIO"/>
    <x v="10"/>
    <n v="1.2489999999999999E-2"/>
  </r>
  <r>
    <x v="120"/>
    <x v="0"/>
    <d v="2001-12-19T00:00:00"/>
    <n v="14.35"/>
    <n v="1000"/>
    <s v="JRS CAP PRÓPRIO"/>
    <x v="10"/>
    <n v="1.435E-2"/>
  </r>
  <r>
    <x v="120"/>
    <x v="0"/>
    <d v="2002-04-25T00:00:00"/>
    <n v="2.6"/>
    <n v="1000"/>
    <s v="DIVIDENDO"/>
    <x v="11"/>
    <n v="2.5999999999999999E-3"/>
  </r>
  <r>
    <x v="120"/>
    <x v="0"/>
    <d v="2002-04-25T00:00:00"/>
    <n v="8.18"/>
    <n v="1000"/>
    <s v="JRS CAP PRÓPRIO"/>
    <x v="11"/>
    <n v="8.1799999999999998E-3"/>
  </r>
  <r>
    <x v="120"/>
    <x v="0"/>
    <d v="2002-07-02T00:00:00"/>
    <n v="6.17"/>
    <n v="1000"/>
    <s v="DIVIDENDO"/>
    <x v="11"/>
    <n v="6.1700000000000001E-3"/>
  </r>
  <r>
    <x v="120"/>
    <x v="0"/>
    <d v="2002-07-02T00:00:00"/>
    <n v="6.46"/>
    <n v="1000"/>
    <s v="JRS CAP PRÓPRIO"/>
    <x v="11"/>
    <n v="6.4599999999999996E-3"/>
  </r>
  <r>
    <x v="120"/>
    <x v="0"/>
    <d v="2002-10-07T00:00:00"/>
    <n v="11.62"/>
    <n v="1000"/>
    <s v="DIVIDENDO"/>
    <x v="11"/>
    <n v="1.1619999999999998E-2"/>
  </r>
  <r>
    <x v="120"/>
    <x v="0"/>
    <d v="2002-10-07T00:00:00"/>
    <n v="9.76"/>
    <n v="1000"/>
    <s v="JRS CAP PRÓPRIO"/>
    <x v="11"/>
    <n v="9.7599999999999996E-3"/>
  </r>
  <r>
    <x v="120"/>
    <x v="0"/>
    <d v="2002-12-17T00:00:00"/>
    <n v="8.98"/>
    <n v="1000"/>
    <s v="JRS CAP PRÓPRIO"/>
    <x v="11"/>
    <n v="8.9800000000000001E-3"/>
  </r>
  <r>
    <x v="120"/>
    <x v="0"/>
    <d v="2003-01-20T00:00:00"/>
    <n v="20.81"/>
    <n v="1000"/>
    <s v="DIVIDENDO"/>
    <x v="7"/>
    <n v="2.0809999999999999E-2"/>
  </r>
  <r>
    <x v="120"/>
    <x v="0"/>
    <d v="2003-05-05T00:00:00"/>
    <n v="8.61"/>
    <n v="1000"/>
    <s v="JRS CAP PRÓPRIO"/>
    <x v="7"/>
    <n v="8.6099999999999996E-3"/>
  </r>
  <r>
    <x v="120"/>
    <x v="0"/>
    <d v="2003-06-24T00:00:00"/>
    <n v="10.41"/>
    <n v="1000"/>
    <s v="JRS CAP PRÓPRIO"/>
    <x v="7"/>
    <n v="1.0410000000000001E-2"/>
  </r>
  <r>
    <x v="120"/>
    <x v="0"/>
    <d v="2003-09-30T00:00:00"/>
    <n v="7.5"/>
    <n v="1000"/>
    <s v="JRS CAP PRÓPRIO"/>
    <x v="7"/>
    <n v="7.4999999999999997E-3"/>
  </r>
  <r>
    <x v="120"/>
    <x v="0"/>
    <d v="2004-01-16T00:00:00"/>
    <n v="9.6199999999999992"/>
    <n v="1000"/>
    <s v="DIVIDENDO"/>
    <x v="12"/>
    <n v="9.6200000000000001E-3"/>
  </r>
  <r>
    <x v="120"/>
    <x v="0"/>
    <d v="2004-04-15T00:00:00"/>
    <n v="9"/>
    <n v="1000"/>
    <s v="DIVIDENDO"/>
    <x v="12"/>
    <n v="8.9999999999999993E-3"/>
  </r>
  <r>
    <x v="120"/>
    <x v="0"/>
    <d v="2004-07-07T00:00:00"/>
    <n v="1"/>
    <n v="1"/>
    <s v="DIVIDENDO"/>
    <x v="12"/>
    <n v="1"/>
  </r>
  <r>
    <x v="120"/>
    <x v="0"/>
    <d v="2004-10-26T00:00:00"/>
    <n v="1.5"/>
    <n v="1"/>
    <s v="DIVIDENDO"/>
    <x v="12"/>
    <n v="1.5"/>
  </r>
  <r>
    <x v="120"/>
    <x v="0"/>
    <d v="2005-01-26T00:00:00"/>
    <n v="2.5"/>
    <n v="1"/>
    <s v="REST CAP DIN"/>
    <x v="13"/>
    <n v="2.5"/>
  </r>
  <r>
    <x v="120"/>
    <x v="0"/>
    <d v="2005-02-23T00:00:00"/>
    <n v="0.9"/>
    <n v="1"/>
    <s v="DIVIDENDO"/>
    <x v="13"/>
    <n v="0.9"/>
  </r>
  <r>
    <x v="120"/>
    <x v="0"/>
    <d v="2005-04-28T00:00:00"/>
    <n v="1.2"/>
    <n v="1"/>
    <s v="DIVIDENDO"/>
    <x v="13"/>
    <n v="1.2"/>
  </r>
  <r>
    <x v="120"/>
    <x v="0"/>
    <d v="2005-07-11T00:00:00"/>
    <n v="0.21"/>
    <n v="1"/>
    <s v="DIVIDENDO"/>
    <x v="13"/>
    <n v="0.21"/>
  </r>
  <r>
    <x v="120"/>
    <x v="0"/>
    <d v="2005-10-26T00:00:00"/>
    <n v="0.15"/>
    <n v="1"/>
    <s v="DIVIDENDO"/>
    <x v="13"/>
    <n v="0.15"/>
  </r>
  <r>
    <x v="120"/>
    <x v="0"/>
    <d v="2005-12-26T00:00:00"/>
    <n v="0.25"/>
    <n v="1"/>
    <s v="JRS CAP PRÓPRIO"/>
    <x v="13"/>
    <n v="0.25"/>
  </r>
  <r>
    <x v="120"/>
    <x v="0"/>
    <d v="2006-04-07T00:00:00"/>
    <n v="0.04"/>
    <n v="1"/>
    <s v="DIVIDENDO"/>
    <x v="14"/>
    <n v="0.04"/>
  </r>
  <r>
    <x v="120"/>
    <x v="0"/>
    <d v="2006-04-07T00:00:00"/>
    <n v="0.04"/>
    <n v="1"/>
    <s v="DIVIDENDO"/>
    <x v="14"/>
    <n v="0.04"/>
  </r>
  <r>
    <x v="120"/>
    <x v="0"/>
    <d v="2006-04-07T00:00:00"/>
    <n v="0.14000000000000001"/>
    <n v="1"/>
    <s v="JRS CAP PRÓPRIO"/>
    <x v="14"/>
    <n v="0.14000000000000001"/>
  </r>
  <r>
    <x v="120"/>
    <x v="0"/>
    <d v="2006-07-07T00:00:00"/>
    <n v="0.13"/>
    <n v="1"/>
    <s v="JRS CAP PRÓPRIO"/>
    <x v="14"/>
    <n v="0.13"/>
  </r>
  <r>
    <x v="120"/>
    <x v="0"/>
    <d v="2006-07-07T00:00:00"/>
    <n v="0.05"/>
    <n v="1"/>
    <s v="DIVIDENDO"/>
    <x v="14"/>
    <n v="0.05"/>
  </r>
  <r>
    <x v="120"/>
    <x v="0"/>
    <d v="2006-10-25T00:00:00"/>
    <n v="0.12"/>
    <n v="1"/>
    <s v="JRS CAP PRÓPRIO"/>
    <x v="14"/>
    <n v="0.12"/>
  </r>
  <r>
    <x v="120"/>
    <x v="0"/>
    <d v="2006-10-25T00:00:00"/>
    <n v="7.0000000000000007E-2"/>
    <n v="1"/>
    <s v="DIVIDENDO"/>
    <x v="14"/>
    <n v="7.0000000000000007E-2"/>
  </r>
  <r>
    <x v="120"/>
    <x v="0"/>
    <d v="2006-12-19T00:00:00"/>
    <n v="0.1"/>
    <n v="1"/>
    <s v="JRS CAP PRÓPRIO"/>
    <x v="14"/>
    <n v="0.1"/>
  </r>
  <r>
    <x v="120"/>
    <x v="0"/>
    <d v="2007-02-28T00:00:00"/>
    <n v="0.51"/>
    <n v="1"/>
    <s v="DIVIDENDO"/>
    <x v="0"/>
    <n v="0.51"/>
  </r>
  <r>
    <x v="120"/>
    <x v="0"/>
    <d v="2007-04-25T00:00:00"/>
    <n v="0.06"/>
    <n v="1"/>
    <s v="DIVIDENDO"/>
    <x v="0"/>
    <n v="0.06"/>
  </r>
  <r>
    <x v="120"/>
    <x v="0"/>
    <d v="2007-04-25T00:00:00"/>
    <n v="0.08"/>
    <n v="1"/>
    <s v="JRS CAP PRÓPRIO"/>
    <x v="0"/>
    <n v="0.08"/>
  </r>
  <r>
    <x v="120"/>
    <x v="0"/>
    <d v="2007-07-02T00:00:00"/>
    <n v="3.6999999999999998E-2"/>
    <n v="1"/>
    <s v="JRS CAP PRÓPRIO"/>
    <x v="0"/>
    <n v="3.6999999999999998E-2"/>
  </r>
  <r>
    <x v="120"/>
    <x v="0"/>
    <d v="2007-07-02T00:00:00"/>
    <n v="0.04"/>
    <n v="1"/>
    <s v="DIVIDENDO"/>
    <x v="0"/>
    <n v="0.04"/>
  </r>
  <r>
    <x v="120"/>
    <x v="0"/>
    <d v="2007-07-02T00:00:00"/>
    <n v="3.6999999999999998E-2"/>
    <n v="1"/>
    <s v="JRS CAP PRÓPRIO"/>
    <x v="0"/>
    <n v="3.6999999999999998E-2"/>
  </r>
  <r>
    <x v="120"/>
    <x v="0"/>
    <d v="2007-07-02T00:00:00"/>
    <n v="0.04"/>
    <n v="1"/>
    <s v="DIVIDENDO"/>
    <x v="0"/>
    <n v="0.04"/>
  </r>
  <r>
    <x v="120"/>
    <x v="0"/>
    <d v="2007-10-24T00:00:00"/>
    <n v="4.5999999999999999E-2"/>
    <n v="1"/>
    <s v="JRS CAP PRÓPRIO"/>
    <x v="0"/>
    <n v="4.5999999999999999E-2"/>
  </r>
  <r>
    <x v="120"/>
    <x v="0"/>
    <d v="2007-10-24T00:00:00"/>
    <n v="7.1999999999999995E-2"/>
    <n v="1"/>
    <s v="DIVIDENDO"/>
    <x v="0"/>
    <n v="7.1999999999999995E-2"/>
  </r>
  <r>
    <x v="120"/>
    <x v="0"/>
    <d v="2007-12-19T00:00:00"/>
    <n v="7.0000000000000007E-2"/>
    <n v="1"/>
    <s v="JRS CAP PRÓPRIO"/>
    <x v="0"/>
    <n v="7.0000000000000007E-2"/>
  </r>
  <r>
    <x v="120"/>
    <x v="0"/>
    <d v="2008-02-26T00:00:00"/>
    <n v="0.21"/>
    <n v="1"/>
    <s v="DIVIDENDO"/>
    <x v="1"/>
    <n v="0.21"/>
  </r>
  <r>
    <x v="120"/>
    <x v="0"/>
    <d v="2008-04-24T00:00:00"/>
    <n v="4.9000000000000002E-2"/>
    <n v="1"/>
    <s v="JRS CAP PRÓPRIO"/>
    <x v="1"/>
    <n v="4.9000000000000002E-2"/>
  </r>
  <r>
    <x v="120"/>
    <x v="0"/>
    <d v="2008-04-24T00:00:00"/>
    <n v="0.184"/>
    <n v="1"/>
    <s v="DIVIDENDO"/>
    <x v="1"/>
    <n v="0.184"/>
  </r>
  <r>
    <x v="120"/>
    <x v="0"/>
    <d v="2008-08-04T00:00:00"/>
    <n v="4.9000000000000002E-2"/>
    <n v="1"/>
    <s v="JRS CAP PRÓPRIO"/>
    <x v="1"/>
    <n v="4.9000000000000002E-2"/>
  </r>
  <r>
    <x v="120"/>
    <x v="0"/>
    <d v="2008-08-04T00:00:00"/>
    <n v="0.13200000000000001"/>
    <n v="1"/>
    <s v="DIVIDENDO"/>
    <x v="1"/>
    <n v="0.13200000000000001"/>
  </r>
  <r>
    <x v="120"/>
    <x v="0"/>
    <d v="2008-10-29T00:00:00"/>
    <n v="5.1999999999999998E-2"/>
    <n v="1"/>
    <s v="JRS CAP PRÓPRIO"/>
    <x v="1"/>
    <n v="5.1999999999999998E-2"/>
  </r>
  <r>
    <x v="120"/>
    <x v="0"/>
    <d v="2008-10-29T00:00:00"/>
    <n v="0.161"/>
    <n v="1"/>
    <s v="DIVIDENDO"/>
    <x v="1"/>
    <n v="0.161"/>
  </r>
  <r>
    <x v="120"/>
    <x v="0"/>
    <d v="2008-12-11T00:00:00"/>
    <n v="0.05"/>
    <n v="1"/>
    <s v="JRS CAP PRÓPRIO"/>
    <x v="1"/>
    <n v="0.05"/>
  </r>
  <r>
    <x v="120"/>
    <x v="0"/>
    <d v="2009-03-16T00:00:00"/>
    <n v="0.2"/>
    <n v="1"/>
    <s v="DIVIDENDO"/>
    <x v="2"/>
    <n v="0.2"/>
  </r>
  <r>
    <x v="120"/>
    <x v="0"/>
    <d v="2009-05-11T00:00:00"/>
    <n v="5.3999999999999999E-2"/>
    <n v="1"/>
    <s v="JRS CAP PRÓPRIO"/>
    <x v="2"/>
    <n v="5.3999999999999999E-2"/>
  </r>
  <r>
    <x v="120"/>
    <x v="0"/>
    <d v="2009-05-11T00:00:00"/>
    <n v="0.14599999999999999"/>
    <n v="1"/>
    <s v="DIVIDENDO"/>
    <x v="2"/>
    <n v="0.14599999999999999"/>
  </r>
  <r>
    <x v="120"/>
    <x v="0"/>
    <d v="2009-08-05T00:00:00"/>
    <n v="5.3999999999999999E-2"/>
    <n v="1"/>
    <s v="JRS CAP PRÓPRIO"/>
    <x v="2"/>
    <n v="5.3999999999999999E-2"/>
  </r>
  <r>
    <x v="120"/>
    <x v="0"/>
    <d v="2009-08-05T00:00:00"/>
    <n v="5.6000000000000001E-2"/>
    <n v="1"/>
    <s v="DIVIDENDO"/>
    <x v="2"/>
    <n v="5.6000000000000001E-2"/>
  </r>
  <r>
    <x v="120"/>
    <x v="0"/>
    <d v="2009-10-29T00:00:00"/>
    <n v="5.1999999999999998E-2"/>
    <n v="1"/>
    <s v="JRS CAP PRÓPRIO"/>
    <x v="2"/>
    <n v="5.1999999999999998E-2"/>
  </r>
  <r>
    <x v="120"/>
    <x v="0"/>
    <d v="2009-10-29T00:00:00"/>
    <n v="0.161"/>
    <n v="1"/>
    <s v="DIVIDENDO"/>
    <x v="2"/>
    <n v="0.161"/>
  </r>
  <r>
    <x v="120"/>
    <x v="0"/>
    <d v="2009-12-23T00:00:00"/>
    <n v="4.1000000000000002E-2"/>
    <n v="1"/>
    <s v="JRS CAP PRÓPRIO"/>
    <x v="2"/>
    <n v="4.1000000000000002E-2"/>
  </r>
  <r>
    <x v="120"/>
    <x v="0"/>
    <d v="2010-03-05T00:00:00"/>
    <n v="0.159"/>
    <n v="1"/>
    <s v="DIVIDENDO"/>
    <x v="3"/>
    <n v="0.159"/>
  </r>
  <r>
    <x v="120"/>
    <x v="0"/>
    <d v="2010-04-27T00:00:00"/>
    <n v="6.2E-2"/>
    <n v="1"/>
    <s v="JRS CAP PRÓPRIO"/>
    <x v="3"/>
    <n v="6.2E-2"/>
  </r>
  <r>
    <x v="120"/>
    <x v="0"/>
    <d v="2010-04-27T00:00:00"/>
    <n v="0.13800000000000001"/>
    <n v="1"/>
    <s v="DIVIDENDO"/>
    <x v="3"/>
    <n v="0.13800000000000001"/>
  </r>
  <r>
    <x v="120"/>
    <x v="0"/>
    <d v="2010-08-04T00:00:00"/>
    <n v="6.3E-2"/>
    <n v="1"/>
    <s v="JRS CAP PRÓPRIO"/>
    <x v="3"/>
    <n v="6.3E-2"/>
  </r>
  <r>
    <x v="120"/>
    <x v="0"/>
    <d v="2010-08-04T00:00:00"/>
    <n v="0.13700000000000001"/>
    <n v="1"/>
    <s v="DIVIDENDO"/>
    <x v="3"/>
    <n v="0.13700000000000001"/>
  </r>
  <r>
    <x v="120"/>
    <x v="0"/>
    <d v="2010-10-21T00:00:00"/>
    <n v="6.2E-2"/>
    <n v="1"/>
    <s v="JRS CAP PRÓPRIO"/>
    <x v="3"/>
    <n v="6.2E-2"/>
  </r>
  <r>
    <x v="120"/>
    <x v="0"/>
    <d v="2010-10-21T00:00:00"/>
    <n v="0.13800000000000001"/>
    <n v="1"/>
    <s v="DIVIDENDO"/>
    <x v="3"/>
    <n v="0.13800000000000001"/>
  </r>
  <r>
    <x v="120"/>
    <x v="0"/>
    <d v="2010-12-08T00:00:00"/>
    <n v="6.3E-2"/>
    <n v="1"/>
    <s v="JRS CAP PRÓPRIO"/>
    <x v="3"/>
    <n v="6.3E-2"/>
  </r>
  <r>
    <x v="120"/>
    <x v="0"/>
    <d v="2011-03-02T00:00:00"/>
    <n v="0.23699999999999999"/>
    <n v="1"/>
    <s v="DIVIDENDO"/>
    <x v="4"/>
    <n v="0.23699999999999999"/>
  </r>
  <r>
    <x v="120"/>
    <x v="0"/>
    <d v="2011-04-27T00:00:00"/>
    <n v="6.6000000000000003E-2"/>
    <n v="1"/>
    <s v="JRS CAP PRÓPRIO"/>
    <x v="4"/>
    <n v="6.6000000000000003E-2"/>
  </r>
  <r>
    <x v="120"/>
    <x v="0"/>
    <d v="2011-04-27T00:00:00"/>
    <n v="0.104"/>
    <n v="1"/>
    <s v="DIVIDENDO"/>
    <x v="4"/>
    <n v="0.104"/>
  </r>
  <r>
    <x v="120"/>
    <x v="0"/>
    <d v="2011-08-03T00:00:00"/>
    <n v="6.6000000000000003E-2"/>
    <n v="1"/>
    <s v="JRS CAP PRÓPRIO"/>
    <x v="4"/>
    <n v="6.6000000000000003E-2"/>
  </r>
  <r>
    <x v="120"/>
    <x v="0"/>
    <d v="2011-08-03T00:00:00"/>
    <n v="0.13400000000000001"/>
    <n v="1"/>
    <s v="DIVIDENDO"/>
    <x v="4"/>
    <n v="0.13400000000000001"/>
  </r>
  <r>
    <x v="120"/>
    <x v="0"/>
    <d v="2011-10-26T00:00:00"/>
    <n v="6.6000000000000003E-2"/>
    <n v="1"/>
    <s v="JRS CAP PRÓPRIO"/>
    <x v="4"/>
    <n v="6.6000000000000003E-2"/>
  </r>
  <r>
    <x v="120"/>
    <x v="0"/>
    <d v="2011-10-26T00:00:00"/>
    <n v="0.16400000000000001"/>
    <n v="1"/>
    <s v="DIVIDENDO"/>
    <x v="4"/>
    <n v="0.16400000000000001"/>
  </r>
  <r>
    <x v="120"/>
    <x v="0"/>
    <d v="2011-12-14T00:00:00"/>
    <n v="6.6000000000000003E-2"/>
    <n v="1"/>
    <s v="JRS CAP PRÓPRIO"/>
    <x v="4"/>
    <n v="6.6000000000000003E-2"/>
  </r>
  <r>
    <x v="120"/>
    <x v="0"/>
    <d v="2012-03-07T00:00:00"/>
    <n v="0.13400000000000001"/>
    <n v="1"/>
    <s v="DIVIDENDO"/>
    <x v="5"/>
    <n v="0.13400000000000001"/>
  </r>
  <r>
    <x v="120"/>
    <x v="0"/>
    <d v="2012-04-25T00:00:00"/>
    <n v="6.6000000000000003E-2"/>
    <n v="1"/>
    <s v="JRS CAP PRÓPRIO"/>
    <x v="5"/>
    <n v="6.6000000000000003E-2"/>
  </r>
  <r>
    <x v="120"/>
    <x v="0"/>
    <d v="2012-04-25T00:00:00"/>
    <n v="0.13400000000000001"/>
    <n v="1"/>
    <s v="DIVIDENDO"/>
    <x v="5"/>
    <n v="0.13400000000000001"/>
  </r>
  <r>
    <x v="120"/>
    <x v="0"/>
    <d v="2012-08-08T00:00:00"/>
    <n v="7.4999999999999997E-2"/>
    <n v="1"/>
    <s v="JRS CAP PRÓPRIO"/>
    <x v="5"/>
    <n v="7.4999999999999997E-2"/>
  </r>
  <r>
    <x v="120"/>
    <x v="0"/>
    <d v="2012-08-08T00:00:00"/>
    <n v="0.125"/>
    <n v="1"/>
    <s v="DIVIDENDO"/>
    <x v="5"/>
    <n v="0.125"/>
  </r>
  <r>
    <x v="120"/>
    <x v="0"/>
    <d v="2012-10-24T00:00:00"/>
    <n v="6.4000000000000001E-2"/>
    <n v="1"/>
    <s v="JRS CAP PRÓPRIO"/>
    <x v="5"/>
    <n v="6.4000000000000001E-2"/>
  </r>
  <r>
    <x v="120"/>
    <x v="0"/>
    <d v="2012-10-24T00:00:00"/>
    <n v="0.13600000000000001"/>
    <n v="1"/>
    <s v="DIVIDENDO"/>
    <x v="5"/>
    <n v="0.13600000000000001"/>
  </r>
  <r>
    <x v="120"/>
    <x v="0"/>
    <d v="2012-12-12T00:00:00"/>
    <n v="6.4000000000000001E-2"/>
    <n v="1"/>
    <s v="JRS CAP PRÓPRIO"/>
    <x v="5"/>
    <n v="6.4000000000000001E-2"/>
  </r>
  <r>
    <x v="120"/>
    <x v="0"/>
    <d v="2013-03-06T00:00:00"/>
    <n v="0.13600000000000001"/>
    <n v="1"/>
    <s v="DIVIDENDO"/>
    <x v="6"/>
    <n v="0.13600000000000001"/>
  </r>
  <r>
    <x v="120"/>
    <x v="0"/>
    <d v="2013-04-17T00:00:00"/>
    <n v="6.4000000000000001E-2"/>
    <n v="1"/>
    <s v="JRS CAP PRÓPRIO"/>
    <x v="6"/>
    <n v="6.4000000000000001E-2"/>
  </r>
  <r>
    <x v="120"/>
    <x v="0"/>
    <d v="2013-04-29T00:00:00"/>
    <n v="0.13600000000000001"/>
    <n v="1"/>
    <s v="DIVIDENDO"/>
    <x v="6"/>
    <n v="0.13600000000000001"/>
  </r>
  <r>
    <x v="120"/>
    <x v="0"/>
    <d v="2013-08-07T00:00:00"/>
    <n v="6.4000000000000001E-2"/>
    <n v="1"/>
    <s v="JRS CAP PRÓPRIO"/>
    <x v="6"/>
    <n v="6.4000000000000001E-2"/>
  </r>
  <r>
    <x v="120"/>
    <x v="0"/>
    <d v="2013-08-07T00:00:00"/>
    <n v="0.13600000000000001"/>
    <n v="1"/>
    <s v="DIVIDENDO"/>
    <x v="6"/>
    <n v="0.13600000000000001"/>
  </r>
  <r>
    <x v="120"/>
    <x v="0"/>
    <d v="2013-10-23T00:00:00"/>
    <n v="6.5000000000000002E-2"/>
    <n v="1"/>
    <s v="JRS CAP PRÓPRIO"/>
    <x v="6"/>
    <n v="6.5000000000000002E-2"/>
  </r>
  <r>
    <x v="120"/>
    <x v="0"/>
    <d v="2013-10-23T00:00:00"/>
    <n v="0.13500000000000001"/>
    <n v="1"/>
    <s v="DIVIDENDO"/>
    <x v="6"/>
    <n v="0.13500000000000001"/>
  </r>
  <r>
    <x v="120"/>
    <x v="0"/>
    <d v="2013-12-11T00:00:00"/>
    <n v="6.0999999999999999E-2"/>
    <n v="1"/>
    <s v="JRS CAP PRÓPRIO"/>
    <x v="6"/>
    <n v="6.0999999999999999E-2"/>
  </r>
  <r>
    <x v="120"/>
    <x v="1"/>
    <d v="1996-03-18T00:00:00"/>
    <n v="7.8"/>
    <n v="1000"/>
    <s v="DIVIDENDO"/>
    <x v="15"/>
    <n v="7.7999999999999996E-3"/>
  </r>
  <r>
    <x v="120"/>
    <x v="1"/>
    <d v="1996-03-19T00:00:00"/>
    <n v="7.2"/>
    <n v="1000"/>
    <s v="DIVIDENDO"/>
    <x v="15"/>
    <n v="7.1999999999999998E-3"/>
  </r>
  <r>
    <x v="120"/>
    <x v="1"/>
    <d v="1997-03-18T00:00:00"/>
    <n v="6.2"/>
    <n v="1000"/>
    <s v="DIVIDENDO"/>
    <x v="16"/>
    <n v="6.1999999999999998E-3"/>
  </r>
  <r>
    <x v="120"/>
    <x v="1"/>
    <d v="1998-03-25T00:00:00"/>
    <n v="18.91"/>
    <n v="1000"/>
    <s v="DIVIDENDO"/>
    <x v="17"/>
    <n v="1.891E-2"/>
  </r>
  <r>
    <x v="120"/>
    <x v="1"/>
    <d v="1998-03-25T00:00:00"/>
    <n v="11.09"/>
    <n v="1000"/>
    <s v="DIVIDENDO"/>
    <x v="17"/>
    <n v="1.1089999999999999E-2"/>
  </r>
  <r>
    <x v="120"/>
    <x v="1"/>
    <d v="1998-12-15T00:00:00"/>
    <n v="15"/>
    <n v="1000"/>
    <s v="JRS CAP PRÓPRIO"/>
    <x v="17"/>
    <n v="1.4999999999999999E-2"/>
  </r>
  <r>
    <x v="120"/>
    <x v="1"/>
    <d v="1998-12-28T00:00:00"/>
    <n v="24.96"/>
    <n v="1000"/>
    <s v="DIVIDENDO"/>
    <x v="17"/>
    <n v="2.496E-2"/>
  </r>
  <r>
    <x v="120"/>
    <x v="1"/>
    <d v="1998-12-28T00:00:00"/>
    <n v="28.19"/>
    <n v="1000"/>
    <s v="JRS CAP PRÓPRIO"/>
    <x v="17"/>
    <n v="2.819E-2"/>
  </r>
  <r>
    <x v="120"/>
    <x v="1"/>
    <d v="1999-07-06T00:00:00"/>
    <n v="29.22"/>
    <n v="1000"/>
    <s v="JRS CAP PRÓPRIO"/>
    <x v="8"/>
    <n v="2.9219999999999999E-2"/>
  </r>
  <r>
    <x v="120"/>
    <x v="1"/>
    <d v="1999-12-08T00:00:00"/>
    <n v="29.13"/>
    <n v="1000"/>
    <s v="JRS CAP PRÓPRIO"/>
    <x v="8"/>
    <n v="2.913E-2"/>
  </r>
  <r>
    <x v="120"/>
    <x v="1"/>
    <d v="2000-01-04T00:00:00"/>
    <n v="70"/>
    <n v="1000"/>
    <s v="DIVIDENDO"/>
    <x v="9"/>
    <n v="7.0000000000000007E-2"/>
  </r>
  <r>
    <x v="120"/>
    <x v="1"/>
    <d v="2000-04-24T00:00:00"/>
    <n v="37.597000000000001"/>
    <n v="1000"/>
    <s v="DIVIDENDO"/>
    <x v="9"/>
    <n v="3.7596999999999998E-2"/>
  </r>
  <r>
    <x v="120"/>
    <x v="1"/>
    <d v="2000-04-24T00:00:00"/>
    <n v="26.957000000000001"/>
    <n v="1000"/>
    <s v="DIVIDENDO"/>
    <x v="9"/>
    <n v="2.6957000000000002E-2"/>
  </r>
  <r>
    <x v="120"/>
    <x v="1"/>
    <d v="2000-04-24T00:00:00"/>
    <n v="7.1959999999999997"/>
    <n v="1000"/>
    <s v="DIVIDENDO"/>
    <x v="9"/>
    <n v="7.1960000000000001E-3"/>
  </r>
  <r>
    <x v="120"/>
    <x v="1"/>
    <d v="2000-07-04T00:00:00"/>
    <n v="21.67"/>
    <n v="1000"/>
    <s v="JRS CAP PRÓPRIO"/>
    <x v="9"/>
    <n v="2.1670000000000002E-2"/>
  </r>
  <r>
    <x v="120"/>
    <x v="1"/>
    <d v="2000-07-04T00:00:00"/>
    <n v="31.28"/>
    <n v="1000"/>
    <s v="DIVIDENDO"/>
    <x v="9"/>
    <n v="3.1280000000000002E-2"/>
  </r>
  <r>
    <x v="120"/>
    <x v="1"/>
    <d v="2000-12-12T00:00:00"/>
    <n v="18.059999999999999"/>
    <n v="1000"/>
    <s v="JRS CAP PRÓPRIO"/>
    <x v="9"/>
    <n v="1.806E-2"/>
  </r>
  <r>
    <x v="120"/>
    <x v="1"/>
    <d v="2000-12-12T00:00:00"/>
    <n v="28.26"/>
    <n v="1000"/>
    <s v="DIVIDENDO"/>
    <x v="9"/>
    <n v="2.826E-2"/>
  </r>
  <r>
    <x v="120"/>
    <x v="1"/>
    <d v="2001-04-26T00:00:00"/>
    <n v="22.4"/>
    <n v="1000"/>
    <s v="DIVIDENDO"/>
    <x v="10"/>
    <n v="2.24E-2"/>
  </r>
  <r>
    <x v="120"/>
    <x v="1"/>
    <d v="2001-07-02T00:00:00"/>
    <n v="12.49"/>
    <n v="1000"/>
    <s v="JRS CAP PRÓPRIO"/>
    <x v="10"/>
    <n v="1.2489999999999999E-2"/>
  </r>
  <r>
    <x v="120"/>
    <x v="1"/>
    <d v="2001-12-19T00:00:00"/>
    <n v="14.35"/>
    <n v="1000"/>
    <s v="JRS CAP PRÓPRIO"/>
    <x v="10"/>
    <n v="1.435E-2"/>
  </r>
  <r>
    <x v="120"/>
    <x v="1"/>
    <d v="2002-04-25T00:00:00"/>
    <n v="2.6"/>
    <n v="1000"/>
    <s v="DIVIDENDO"/>
    <x v="11"/>
    <n v="2.5999999999999999E-3"/>
  </r>
  <r>
    <x v="120"/>
    <x v="1"/>
    <d v="2002-04-25T00:00:00"/>
    <n v="8.18"/>
    <n v="1000"/>
    <s v="JRS CAP PRÓPRIO"/>
    <x v="11"/>
    <n v="8.1799999999999998E-3"/>
  </r>
  <r>
    <x v="120"/>
    <x v="1"/>
    <d v="2002-07-02T00:00:00"/>
    <n v="6.17"/>
    <n v="1000"/>
    <s v="DIVIDENDO"/>
    <x v="11"/>
    <n v="6.1700000000000001E-3"/>
  </r>
  <r>
    <x v="120"/>
    <x v="1"/>
    <d v="2002-07-02T00:00:00"/>
    <n v="6.46"/>
    <n v="1000"/>
    <s v="JRS CAP PRÓPRIO"/>
    <x v="11"/>
    <n v="6.4599999999999996E-3"/>
  </r>
  <r>
    <x v="120"/>
    <x v="1"/>
    <d v="2002-10-07T00:00:00"/>
    <n v="11.62"/>
    <n v="1000"/>
    <s v="DIVIDENDO"/>
    <x v="11"/>
    <n v="1.1619999999999998E-2"/>
  </r>
  <r>
    <x v="120"/>
    <x v="1"/>
    <d v="2002-10-07T00:00:00"/>
    <n v="9.76"/>
    <n v="1000"/>
    <s v="JRS CAP PRÓPRIO"/>
    <x v="11"/>
    <n v="9.7599999999999996E-3"/>
  </r>
  <r>
    <x v="120"/>
    <x v="1"/>
    <d v="2002-12-17T00:00:00"/>
    <n v="8.98"/>
    <n v="1000"/>
    <s v="JRS CAP PRÓPRIO"/>
    <x v="11"/>
    <n v="8.9800000000000001E-3"/>
  </r>
  <r>
    <x v="120"/>
    <x v="1"/>
    <d v="2003-01-20T00:00:00"/>
    <n v="20.81"/>
    <n v="1000"/>
    <s v="DIVIDENDO"/>
    <x v="7"/>
    <n v="2.0809999999999999E-2"/>
  </r>
  <r>
    <x v="120"/>
    <x v="1"/>
    <d v="2003-05-05T00:00:00"/>
    <n v="8.61"/>
    <n v="1000"/>
    <s v="JRS CAP PRÓPRIO"/>
    <x v="7"/>
    <n v="8.6099999999999996E-3"/>
  </r>
  <r>
    <x v="120"/>
    <x v="1"/>
    <d v="2003-06-24T00:00:00"/>
    <n v="10.41"/>
    <n v="1000"/>
    <s v="JRS CAP PRÓPRIO"/>
    <x v="7"/>
    <n v="1.0410000000000001E-2"/>
  </r>
  <r>
    <x v="120"/>
    <x v="1"/>
    <d v="2003-09-30T00:00:00"/>
    <n v="7.5"/>
    <n v="1000"/>
    <s v="JRS CAP PRÓPRIO"/>
    <x v="7"/>
    <n v="7.4999999999999997E-3"/>
  </r>
  <r>
    <x v="120"/>
    <x v="1"/>
    <d v="2004-01-16T00:00:00"/>
    <n v="9.6199999999999992"/>
    <n v="1000"/>
    <s v="DIVIDENDO"/>
    <x v="12"/>
    <n v="9.6200000000000001E-3"/>
  </r>
  <r>
    <x v="120"/>
    <x v="1"/>
    <d v="2004-04-15T00:00:00"/>
    <n v="9"/>
    <n v="1000"/>
    <s v="DIVIDENDO"/>
    <x v="12"/>
    <n v="8.9999999999999993E-3"/>
  </r>
  <r>
    <x v="120"/>
    <x v="1"/>
    <d v="2004-07-07T00:00:00"/>
    <n v="1"/>
    <n v="1"/>
    <s v="DIVIDENDO"/>
    <x v="12"/>
    <n v="1"/>
  </r>
  <r>
    <x v="120"/>
    <x v="1"/>
    <d v="2004-10-26T00:00:00"/>
    <n v="1.5"/>
    <n v="1"/>
    <s v="DIVIDENDO"/>
    <x v="12"/>
    <n v="1.5"/>
  </r>
  <r>
    <x v="120"/>
    <x v="1"/>
    <d v="2005-01-26T00:00:00"/>
    <n v="2.5"/>
    <n v="1"/>
    <s v="REST CAP DIN"/>
    <x v="13"/>
    <n v="2.5"/>
  </r>
  <r>
    <x v="120"/>
    <x v="1"/>
    <d v="2005-02-23T00:00:00"/>
    <n v="0.9"/>
    <n v="1"/>
    <s v="DIVIDENDO"/>
    <x v="13"/>
    <n v="0.9"/>
  </r>
  <r>
    <x v="120"/>
    <x v="1"/>
    <d v="2005-04-29T00:00:00"/>
    <n v="1.2"/>
    <n v="1"/>
    <s v="DIVIDENDO"/>
    <x v="13"/>
    <n v="1.2"/>
  </r>
  <r>
    <x v="120"/>
    <x v="1"/>
    <d v="2005-07-11T00:00:00"/>
    <n v="0.21"/>
    <n v="1"/>
    <s v="DIVIDENDO"/>
    <x v="13"/>
    <n v="0.21"/>
  </r>
  <r>
    <x v="120"/>
    <x v="1"/>
    <d v="2005-10-26T00:00:00"/>
    <n v="0.15"/>
    <n v="1"/>
    <s v="DIVIDENDO"/>
    <x v="13"/>
    <n v="0.15"/>
  </r>
  <r>
    <x v="120"/>
    <x v="1"/>
    <d v="2005-12-26T00:00:00"/>
    <n v="0.25"/>
    <n v="1"/>
    <s v="JRS CAP PRÓPRIO"/>
    <x v="13"/>
    <n v="0.25"/>
  </r>
  <r>
    <x v="120"/>
    <x v="1"/>
    <d v="2006-04-07T00:00:00"/>
    <n v="0.04"/>
    <n v="1"/>
    <s v="DIVIDENDO"/>
    <x v="14"/>
    <n v="0.04"/>
  </r>
  <r>
    <x v="120"/>
    <x v="1"/>
    <d v="2006-04-07T00:00:00"/>
    <n v="0.04"/>
    <n v="1"/>
    <s v="DIVIDENDO"/>
    <x v="14"/>
    <n v="0.04"/>
  </r>
  <r>
    <x v="120"/>
    <x v="1"/>
    <d v="2006-04-07T00:00:00"/>
    <n v="0.14000000000000001"/>
    <n v="1"/>
    <s v="JRS CAP PRÓPRIO"/>
    <x v="14"/>
    <n v="0.14000000000000001"/>
  </r>
  <r>
    <x v="120"/>
    <x v="1"/>
    <d v="2006-07-07T00:00:00"/>
    <n v="0.13"/>
    <n v="1"/>
    <s v="JRS CAP PRÓPRIO"/>
    <x v="14"/>
    <n v="0.13"/>
  </r>
  <r>
    <x v="120"/>
    <x v="1"/>
    <d v="2006-07-07T00:00:00"/>
    <n v="0.05"/>
    <n v="1"/>
    <s v="DIVIDENDO"/>
    <x v="14"/>
    <n v="0.05"/>
  </r>
  <r>
    <x v="121"/>
    <x v="0"/>
    <d v="2010-12-29T00:00:00"/>
    <n v="0.24882199999999999"/>
    <n v="1"/>
    <s v="JRS CAP PRÓPRIO"/>
    <x v="3"/>
    <n v="0.24882199999999999"/>
  </r>
  <r>
    <x v="121"/>
    <x v="0"/>
    <d v="2011-05-05T00:00:00"/>
    <n v="6.0239999999999998E-3"/>
    <n v="1"/>
    <s v="DIVIDENDO"/>
    <x v="4"/>
    <n v="6.0239999999999998E-3"/>
  </r>
  <r>
    <x v="121"/>
    <x v="0"/>
    <d v="2011-12-22T00:00:00"/>
    <n v="0.22855900000000001"/>
    <n v="1"/>
    <s v="JRS CAP PRÓPRIO"/>
    <x v="4"/>
    <n v="0.22855900000000001"/>
  </r>
  <r>
    <x v="121"/>
    <x v="0"/>
    <d v="2012-04-16T00:00:00"/>
    <n v="3.3765000000000003E-2"/>
    <n v="1"/>
    <s v="DIVIDENDO"/>
    <x v="5"/>
    <n v="3.3765000000000003E-2"/>
  </r>
  <r>
    <x v="121"/>
    <x v="0"/>
    <d v="2012-12-27T00:00:00"/>
    <n v="0.173175"/>
    <n v="1"/>
    <s v="JRS CAP PRÓPRIO"/>
    <x v="5"/>
    <n v="0.173175"/>
  </r>
  <r>
    <x v="121"/>
    <x v="0"/>
    <d v="2013-12-26T00:00:00"/>
    <n v="0.186309"/>
    <n v="1"/>
    <s v="JRS CAP PRÓPRIO"/>
    <x v="6"/>
    <n v="0.186309"/>
  </r>
  <r>
    <x v="121"/>
    <x v="1"/>
    <d v="2010-12-29T00:00:00"/>
    <n v="0.27369500000000002"/>
    <n v="1"/>
    <s v="JRS CAP PRÓPRIO"/>
    <x v="3"/>
    <n v="0.27369500000000002"/>
  </r>
  <r>
    <x v="121"/>
    <x v="1"/>
    <d v="2011-05-05T00:00:00"/>
    <n v="6.6270000000000001E-3"/>
    <n v="1"/>
    <s v="DIVIDENDO"/>
    <x v="4"/>
    <n v="6.6270000000000001E-3"/>
  </r>
  <r>
    <x v="121"/>
    <x v="1"/>
    <d v="2011-12-22T00:00:00"/>
    <n v="0.251415"/>
    <n v="1"/>
    <s v="JRS CAP PRÓPRIO"/>
    <x v="4"/>
    <n v="0.251415"/>
  </r>
  <r>
    <x v="121"/>
    <x v="1"/>
    <d v="2012-04-16T00:00:00"/>
    <n v="3.7141E-2"/>
    <n v="1"/>
    <s v="DIVIDENDO"/>
    <x v="5"/>
    <n v="3.7141E-2"/>
  </r>
  <r>
    <x v="121"/>
    <x v="1"/>
    <d v="2012-12-27T00:00:00"/>
    <n v="0.190493"/>
    <n v="1"/>
    <s v="JRS CAP PRÓPRIO"/>
    <x v="5"/>
    <n v="0.190493"/>
  </r>
  <r>
    <x v="121"/>
    <x v="1"/>
    <d v="2013-12-26T00:00:00"/>
    <n v="0.20494000000000001"/>
    <n v="1"/>
    <s v="JRS CAP PRÓPRIO"/>
    <x v="6"/>
    <n v="0.20494000000000001"/>
  </r>
  <r>
    <x v="122"/>
    <x v="0"/>
    <d v="2008-04-14T00:00:00"/>
    <n v="4.8965699139999999E-2"/>
    <n v="1"/>
    <s v="DIVIDENDO"/>
    <x v="1"/>
    <n v="4.8965699139999999E-2"/>
  </r>
  <r>
    <x v="122"/>
    <x v="0"/>
    <d v="2009-04-22T00:00:00"/>
    <n v="7.9773768649999993E-2"/>
    <n v="1"/>
    <s v="DIVIDENDO"/>
    <x v="2"/>
    <n v="7.9773768649999993E-2"/>
  </r>
  <r>
    <x v="122"/>
    <x v="0"/>
    <d v="2010-04-09T00:00:00"/>
    <n v="0.16613992643"/>
    <n v="1"/>
    <s v="DIVIDENDO"/>
    <x v="3"/>
    <n v="0.16613992643"/>
  </r>
  <r>
    <x v="122"/>
    <x v="0"/>
    <d v="2011-04-29T00:00:00"/>
    <n v="0.25704328499000001"/>
    <n v="1"/>
    <s v="DIVIDENDO"/>
    <x v="4"/>
    <n v="0.25704328499000001"/>
  </r>
  <r>
    <x v="122"/>
    <x v="0"/>
    <d v="2012-04-18T00:00:00"/>
    <n v="0.23019841790000001"/>
    <n v="1"/>
    <s v="DIVIDENDO"/>
    <x v="5"/>
    <n v="0.23019841790000001"/>
  </r>
  <r>
    <x v="122"/>
    <x v="0"/>
    <d v="2013-04-29T00:00:00"/>
    <n v="0.26155164109000001"/>
    <n v="1"/>
    <s v="DIVIDENDO"/>
    <x v="6"/>
    <n v="0.26155164109000001"/>
  </r>
  <r>
    <x v="123"/>
    <x v="0"/>
    <d v="1997-04-30T00:00:00"/>
    <n v="40"/>
    <n v="1000"/>
    <s v="DIVIDENDO"/>
    <x v="16"/>
    <n v="0.04"/>
  </r>
  <r>
    <x v="123"/>
    <x v="0"/>
    <d v="2001-04-17T00:00:00"/>
    <n v="4.9000000000000004"/>
    <n v="1000"/>
    <s v="DIVIDENDO"/>
    <x v="10"/>
    <n v="4.9000000000000007E-3"/>
  </r>
  <r>
    <x v="123"/>
    <x v="0"/>
    <d v="2002-04-30T00:00:00"/>
    <n v="14.29"/>
    <n v="1000"/>
    <s v="DIVIDENDO"/>
    <x v="11"/>
    <n v="1.4289999999999999E-2"/>
  </r>
  <r>
    <x v="123"/>
    <x v="0"/>
    <d v="2002-04-30T00:00:00"/>
    <n v="14.29"/>
    <n v="1000"/>
    <s v="DIVIDENDO"/>
    <x v="11"/>
    <n v="1.4289999999999999E-2"/>
  </r>
  <r>
    <x v="123"/>
    <x v="0"/>
    <d v="2003-03-06T00:00:00"/>
    <n v="34.57"/>
    <n v="1000"/>
    <s v="DIVIDENDO"/>
    <x v="7"/>
    <n v="3.4570000000000004E-2"/>
  </r>
  <r>
    <x v="123"/>
    <x v="0"/>
    <d v="2003-04-29T00:00:00"/>
    <n v="15.19"/>
    <n v="1000"/>
    <s v="DIVIDENDO"/>
    <x v="7"/>
    <n v="1.5189999999999999E-2"/>
  </r>
  <r>
    <x v="123"/>
    <x v="0"/>
    <d v="2003-07-21T00:00:00"/>
    <n v="33.840000000000003"/>
    <n v="1000"/>
    <s v="DIVIDENDO"/>
    <x v="7"/>
    <n v="3.3840000000000002E-2"/>
  </r>
  <r>
    <x v="123"/>
    <x v="0"/>
    <d v="2003-07-21T00:00:00"/>
    <n v="27.13"/>
    <n v="1000"/>
    <s v="JRS CAP PRÓPRIO"/>
    <x v="7"/>
    <n v="2.7129999999999998E-2"/>
  </r>
  <r>
    <x v="123"/>
    <x v="0"/>
    <d v="2004-01-15T00:00:00"/>
    <n v="45.72"/>
    <n v="1000"/>
    <s v="DIVIDENDO"/>
    <x v="12"/>
    <n v="4.5719999999999997E-2"/>
  </r>
  <r>
    <x v="123"/>
    <x v="0"/>
    <d v="2004-04-12T00:00:00"/>
    <n v="48.78"/>
    <n v="1000"/>
    <s v="DIVIDENDO"/>
    <x v="12"/>
    <n v="4.8780000000000004E-2"/>
  </r>
  <r>
    <x v="123"/>
    <x v="0"/>
    <d v="2004-05-31T00:00:00"/>
    <n v="9.15"/>
    <n v="1000"/>
    <s v="JRS CAP PRÓPRIO"/>
    <x v="12"/>
    <n v="9.1500000000000001E-3"/>
  </r>
  <r>
    <x v="123"/>
    <x v="0"/>
    <d v="2004-08-31T00:00:00"/>
    <n v="11.89"/>
    <n v="1000"/>
    <s v="JRS CAP PRÓPRIO"/>
    <x v="12"/>
    <n v="1.1890000000000001E-2"/>
  </r>
  <r>
    <x v="123"/>
    <x v="0"/>
    <d v="2005-01-14T00:00:00"/>
    <n v="45.72"/>
    <n v="1000"/>
    <s v="DIVIDENDO"/>
    <x v="13"/>
    <n v="4.5719999999999997E-2"/>
  </r>
  <r>
    <x v="123"/>
    <x v="0"/>
    <d v="2005-01-14T00:00:00"/>
    <n v="3.6"/>
    <n v="1000"/>
    <s v="JRS CAP PRÓPRIO"/>
    <x v="13"/>
    <n v="3.5999999999999999E-3"/>
  </r>
  <r>
    <x v="123"/>
    <x v="0"/>
    <d v="2005-02-23T00:00:00"/>
    <n v="3.6"/>
    <n v="1000"/>
    <s v="JRS CAP PRÓPRIO"/>
    <x v="13"/>
    <n v="3.5999999999999999E-3"/>
  </r>
  <r>
    <x v="123"/>
    <x v="0"/>
    <d v="2005-03-30T00:00:00"/>
    <n v="3"/>
    <n v="1000"/>
    <s v="JRS CAP PRÓPRIO"/>
    <x v="13"/>
    <n v="3.0000000000000001E-3"/>
  </r>
  <r>
    <x v="123"/>
    <x v="0"/>
    <d v="2005-04-12T00:00:00"/>
    <n v="49.28"/>
    <n v="1000"/>
    <s v="DIVIDENDO"/>
    <x v="13"/>
    <n v="4.9280000000000004E-2"/>
  </r>
  <r>
    <x v="123"/>
    <x v="0"/>
    <d v="2005-04-12T00:00:00"/>
    <n v="3"/>
    <n v="1000"/>
    <s v="JRS CAP PRÓPRIO"/>
    <x v="13"/>
    <n v="3.0000000000000001E-3"/>
  </r>
  <r>
    <x v="123"/>
    <x v="0"/>
    <d v="2005-05-30T00:00:00"/>
    <n v="2.8"/>
    <n v="1000"/>
    <s v="JRS CAP PRÓPRIO"/>
    <x v="13"/>
    <n v="2.8E-3"/>
  </r>
  <r>
    <x v="123"/>
    <x v="0"/>
    <d v="2005-06-07T00:00:00"/>
    <n v="2.8000000000000001E-2"/>
    <n v="1"/>
    <s v="JRS CAP PRÓPRIO"/>
    <x v="13"/>
    <n v="2.8000000000000001E-2"/>
  </r>
  <r>
    <x v="123"/>
    <x v="0"/>
    <d v="2005-07-28T00:00:00"/>
    <n v="0.03"/>
    <n v="1"/>
    <s v="JRS CAP PRÓPRIO"/>
    <x v="13"/>
    <n v="0.03"/>
  </r>
  <r>
    <x v="123"/>
    <x v="0"/>
    <d v="2005-08-31T00:00:00"/>
    <n v="0.03"/>
    <n v="1"/>
    <s v="JRS CAP PRÓPRIO"/>
    <x v="13"/>
    <n v="0.03"/>
  </r>
  <r>
    <x v="123"/>
    <x v="0"/>
    <d v="2005-09-26T00:00:00"/>
    <n v="0.03"/>
    <n v="1"/>
    <s v="JRS CAP PRÓPRIO"/>
    <x v="13"/>
    <n v="0.03"/>
  </r>
  <r>
    <x v="123"/>
    <x v="0"/>
    <d v="2005-10-26T00:00:00"/>
    <n v="0.03"/>
    <n v="1"/>
    <s v="JRS CAP PRÓPRIO"/>
    <x v="13"/>
    <n v="0.03"/>
  </r>
  <r>
    <x v="123"/>
    <x v="0"/>
    <d v="2005-11-28T00:00:00"/>
    <n v="0.1525"/>
    <n v="1"/>
    <s v="DIVIDENDO"/>
    <x v="13"/>
    <n v="0.1525"/>
  </r>
  <r>
    <x v="123"/>
    <x v="0"/>
    <d v="2005-11-28T00:00:00"/>
    <n v="0.03"/>
    <n v="1"/>
    <s v="JRS CAP PRÓPRIO"/>
    <x v="13"/>
    <n v="0.03"/>
  </r>
  <r>
    <x v="123"/>
    <x v="0"/>
    <d v="2005-11-28T00:00:00"/>
    <n v="0.03"/>
    <n v="1"/>
    <s v="JRS CAP PRÓPRIO"/>
    <x v="13"/>
    <n v="0.03"/>
  </r>
  <r>
    <x v="123"/>
    <x v="0"/>
    <d v="2006-01-04T00:00:00"/>
    <n v="0.48780000000000001"/>
    <n v="1"/>
    <s v="DIVIDENDO"/>
    <x v="14"/>
    <n v="0.48780000000000001"/>
  </r>
  <r>
    <x v="123"/>
    <x v="0"/>
    <d v="2006-01-04T00:00:00"/>
    <n v="2.3800000000000002E-2"/>
    <n v="1"/>
    <s v="JRS CAP PRÓPRIO"/>
    <x v="14"/>
    <n v="2.3800000000000002E-2"/>
  </r>
  <r>
    <x v="123"/>
    <x v="0"/>
    <d v="2006-02-14T00:00:00"/>
    <n v="2.3800000000000002E-2"/>
    <n v="1"/>
    <s v="JRS CAP PRÓPRIO"/>
    <x v="14"/>
    <n v="2.3800000000000002E-2"/>
  </r>
  <r>
    <x v="123"/>
    <x v="0"/>
    <d v="2006-03-23T00:00:00"/>
    <n v="0.61462000000000006"/>
    <n v="1"/>
    <s v="DIVIDENDO"/>
    <x v="14"/>
    <n v="0.61462000000000006"/>
  </r>
  <r>
    <x v="123"/>
    <x v="0"/>
    <d v="2006-03-23T00:00:00"/>
    <n v="2.3800000000000002E-2"/>
    <n v="1"/>
    <s v="JRS CAP PRÓPRIO"/>
    <x v="14"/>
    <n v="2.3800000000000002E-2"/>
  </r>
  <r>
    <x v="123"/>
    <x v="0"/>
    <d v="2006-04-26T00:00:00"/>
    <n v="2.3800000000000002E-2"/>
    <n v="1"/>
    <s v="JRS CAP PRÓPRIO"/>
    <x v="14"/>
    <n v="2.3800000000000002E-2"/>
  </r>
  <r>
    <x v="123"/>
    <x v="0"/>
    <d v="2006-05-24T00:00:00"/>
    <n v="2.2800000000000001E-2"/>
    <n v="1"/>
    <s v="JRS CAP PRÓPRIO"/>
    <x v="14"/>
    <n v="2.2800000000000001E-2"/>
  </r>
  <r>
    <x v="123"/>
    <x v="0"/>
    <d v="2006-05-24T00:00:00"/>
    <n v="2.2800000000000001E-2"/>
    <n v="1"/>
    <s v="JRS CAP PRÓPRIO"/>
    <x v="14"/>
    <n v="2.2800000000000001E-2"/>
  </r>
  <r>
    <x v="123"/>
    <x v="0"/>
    <d v="2006-07-27T00:00:00"/>
    <n v="2.2800000000000001E-2"/>
    <n v="1"/>
    <s v="JRS CAP PRÓPRIO"/>
    <x v="14"/>
    <n v="2.2800000000000001E-2"/>
  </r>
  <r>
    <x v="123"/>
    <x v="0"/>
    <d v="2006-08-28T00:00:00"/>
    <n v="2.3800000000000002E-2"/>
    <n v="1"/>
    <s v="JRS CAP PRÓPRIO"/>
    <x v="14"/>
    <n v="2.3800000000000002E-2"/>
  </r>
  <r>
    <x v="123"/>
    <x v="0"/>
    <d v="2006-09-28T00:00:00"/>
    <n v="2.3800000000000002E-2"/>
    <n v="1"/>
    <s v="JRS CAP PRÓPRIO"/>
    <x v="14"/>
    <n v="2.3800000000000002E-2"/>
  </r>
  <r>
    <x v="123"/>
    <x v="0"/>
    <d v="2006-10-20T00:00:00"/>
    <n v="2.3800000000000002E-2"/>
    <n v="1"/>
    <s v="JRS CAP PRÓPRIO"/>
    <x v="14"/>
    <n v="2.3800000000000002E-2"/>
  </r>
  <r>
    <x v="123"/>
    <x v="0"/>
    <d v="2006-11-17T00:00:00"/>
    <n v="4.7600000000000003E-2"/>
    <n v="1"/>
    <s v="JRS CAP PRÓPRIO"/>
    <x v="14"/>
    <n v="4.7600000000000003E-2"/>
  </r>
  <r>
    <x v="123"/>
    <x v="0"/>
    <d v="2007-01-02T00:00:00"/>
    <n v="0.4572"/>
    <n v="1"/>
    <s v="DIVIDENDO"/>
    <x v="0"/>
    <n v="0.4572"/>
  </r>
  <r>
    <x v="123"/>
    <x v="0"/>
    <d v="2007-01-02T00:00:00"/>
    <n v="0.02"/>
    <n v="1"/>
    <s v="JRS CAP PRÓPRIO"/>
    <x v="0"/>
    <n v="0.02"/>
  </r>
  <r>
    <x v="123"/>
    <x v="0"/>
    <d v="2007-02-15T00:00:00"/>
    <n v="0.02"/>
    <n v="1"/>
    <s v="JRS CAP PRÓPRIO"/>
    <x v="0"/>
    <n v="0.02"/>
  </r>
  <r>
    <x v="123"/>
    <x v="0"/>
    <d v="2007-03-07T00:00:00"/>
    <n v="0.54279999999999995"/>
    <n v="1"/>
    <s v="DIVIDENDO"/>
    <x v="0"/>
    <n v="0.54279999999999995"/>
  </r>
  <r>
    <x v="123"/>
    <x v="0"/>
    <d v="2007-03-07T00:00:00"/>
    <n v="0.02"/>
    <n v="1"/>
    <s v="JRS CAP PRÓPRIO"/>
    <x v="0"/>
    <n v="0.02"/>
  </r>
  <r>
    <x v="123"/>
    <x v="0"/>
    <d v="2007-04-12T00:00:00"/>
    <n v="0.02"/>
    <n v="1"/>
    <s v="JRS CAP PRÓPRIO"/>
    <x v="0"/>
    <n v="0.02"/>
  </r>
  <r>
    <x v="123"/>
    <x v="0"/>
    <d v="2007-05-30T00:00:00"/>
    <n v="0.02"/>
    <n v="1"/>
    <s v="JRS CAP PRÓPRIO"/>
    <x v="0"/>
    <n v="0.02"/>
  </r>
  <r>
    <x v="123"/>
    <x v="0"/>
    <d v="2007-05-30T00:00:00"/>
    <n v="0.02"/>
    <n v="1"/>
    <s v="JRS CAP PRÓPRIO"/>
    <x v="0"/>
    <n v="0.02"/>
  </r>
  <r>
    <x v="123"/>
    <x v="0"/>
    <d v="2007-07-31T00:00:00"/>
    <n v="0.02"/>
    <n v="1"/>
    <s v="JRS CAP PRÓPRIO"/>
    <x v="0"/>
    <n v="0.02"/>
  </r>
  <r>
    <x v="123"/>
    <x v="0"/>
    <d v="2007-08-21T00:00:00"/>
    <n v="0.02"/>
    <n v="1"/>
    <s v="JRS CAP PRÓPRIO"/>
    <x v="0"/>
    <n v="0.02"/>
  </r>
  <r>
    <x v="123"/>
    <x v="0"/>
    <d v="2007-09-21T00:00:00"/>
    <n v="0.02"/>
    <n v="1"/>
    <s v="JRS CAP PRÓPRIO"/>
    <x v="0"/>
    <n v="0.02"/>
  </r>
  <r>
    <x v="123"/>
    <x v="0"/>
    <d v="2007-10-22T00:00:00"/>
    <n v="1.7999999999999999E-2"/>
    <n v="1"/>
    <s v="JRS CAP PRÓPRIO"/>
    <x v="0"/>
    <n v="1.7999999999999999E-2"/>
  </r>
  <r>
    <x v="123"/>
    <x v="0"/>
    <d v="2007-11-19T00:00:00"/>
    <n v="1.7999999999999999E-2"/>
    <n v="1"/>
    <s v="JRS CAP PRÓPRIO"/>
    <x v="0"/>
    <n v="1.7999999999999999E-2"/>
  </r>
  <r>
    <x v="123"/>
    <x v="0"/>
    <d v="2007-11-19T00:00:00"/>
    <n v="1.7999999999999999E-2"/>
    <n v="1"/>
    <s v="JRS CAP PRÓPRIO"/>
    <x v="0"/>
    <n v="1.7999999999999999E-2"/>
  </r>
  <r>
    <x v="123"/>
    <x v="0"/>
    <d v="2008-03-07T00:00:00"/>
    <n v="8.6698678200000004E-2"/>
    <n v="1"/>
    <s v="DIVIDENDO"/>
    <x v="1"/>
    <n v="8.6698678200000004E-2"/>
  </r>
  <r>
    <x v="123"/>
    <x v="0"/>
    <d v="2008-12-04T00:00:00"/>
    <n v="0.27429999999999999"/>
    <n v="1"/>
    <s v="DIVIDENDO"/>
    <x v="1"/>
    <n v="0.27429999999999999"/>
  </r>
  <r>
    <x v="123"/>
    <x v="0"/>
    <d v="2009-04-06T00:00:00"/>
    <n v="9.1399999999999995E-2"/>
    <n v="1"/>
    <s v="DIVIDENDO"/>
    <x v="2"/>
    <n v="9.1399999999999995E-2"/>
  </r>
  <r>
    <x v="123"/>
    <x v="0"/>
    <d v="2009-06-15T00:00:00"/>
    <n v="0.12"/>
    <n v="1"/>
    <s v="DIVIDENDO"/>
    <x v="2"/>
    <n v="0.12"/>
  </r>
  <r>
    <x v="123"/>
    <x v="0"/>
    <d v="2009-12-09T00:00:00"/>
    <n v="0.58730000000000004"/>
    <n v="1"/>
    <s v="DIVIDENDO"/>
    <x v="2"/>
    <n v="0.58730000000000004"/>
  </r>
  <r>
    <x v="123"/>
    <x v="0"/>
    <d v="2010-06-08T00:00:00"/>
    <n v="0.48780000000000001"/>
    <n v="1"/>
    <s v="DIVIDENDO"/>
    <x v="3"/>
    <n v="0.48780000000000001"/>
  </r>
  <r>
    <x v="123"/>
    <x v="0"/>
    <d v="2010-12-06T00:00:00"/>
    <n v="0.27429999999999999"/>
    <n v="1"/>
    <s v="DIVIDENDO"/>
    <x v="3"/>
    <n v="0.27429999999999999"/>
  </r>
  <r>
    <x v="123"/>
    <x v="0"/>
    <d v="2010-12-16T00:00:00"/>
    <n v="0.45729999999999998"/>
    <n v="1"/>
    <s v="DIVIDENDO"/>
    <x v="3"/>
    <n v="0.45729999999999998"/>
  </r>
  <r>
    <x v="123"/>
    <x v="0"/>
    <d v="2011-04-07T00:00:00"/>
    <n v="5.0715245800000003E-2"/>
    <n v="1"/>
    <s v="DIVIDENDO"/>
    <x v="4"/>
    <n v="5.0715245800000003E-2"/>
  </r>
  <r>
    <x v="123"/>
    <x v="0"/>
    <d v="2011-06-10T00:00:00"/>
    <n v="0.48780000000000001"/>
    <n v="1"/>
    <s v="DIVIDENDO"/>
    <x v="4"/>
    <n v="0.48780000000000001"/>
  </r>
  <r>
    <x v="123"/>
    <x v="0"/>
    <d v="2011-12-07T00:00:00"/>
    <n v="1.8974"/>
    <n v="1"/>
    <s v="DIVIDENDO"/>
    <x v="4"/>
    <n v="1.8974"/>
  </r>
  <r>
    <x v="123"/>
    <x v="0"/>
    <d v="2012-09-18T00:00:00"/>
    <n v="1.0588"/>
    <n v="1"/>
    <s v="JRS CAP PRÓPRIO"/>
    <x v="5"/>
    <n v="1.0588"/>
  </r>
  <r>
    <x v="123"/>
    <x v="0"/>
    <d v="2012-10-31T00:00:00"/>
    <n v="0.12299186400000001"/>
    <n v="1"/>
    <s v="JRS CAP PRÓPRIO"/>
    <x v="5"/>
    <n v="0.12299186400000001"/>
  </r>
  <r>
    <x v="123"/>
    <x v="0"/>
    <d v="2012-12-03T00:00:00"/>
    <n v="0.11181078"/>
    <n v="1"/>
    <s v="JRS CAP PRÓPRIO"/>
    <x v="5"/>
    <n v="0.11181078"/>
  </r>
  <r>
    <x v="123"/>
    <x v="0"/>
    <d v="2012-12-13T00:00:00"/>
    <n v="0.84261306949000003"/>
    <n v="1"/>
    <s v="DIVIDENDO"/>
    <x v="5"/>
    <n v="0.84261306949000003"/>
  </r>
  <r>
    <x v="123"/>
    <x v="0"/>
    <d v="2012-12-13T00:00:00"/>
    <n v="0.1"/>
    <n v="1"/>
    <s v="JRS CAP PRÓPRIO"/>
    <x v="5"/>
    <n v="0.1"/>
  </r>
  <r>
    <x v="123"/>
    <x v="0"/>
    <d v="2013-04-30T00:00:00"/>
    <n v="3.0564600240000002"/>
    <n v="1"/>
    <s v="DIVIDENDO"/>
    <x v="6"/>
    <n v="3.0564600240000002"/>
  </r>
  <r>
    <x v="123"/>
    <x v="0"/>
    <d v="2013-04-30T00:00:00"/>
    <n v="0.93666945400000001"/>
    <n v="1"/>
    <s v="DIVIDENDO"/>
    <x v="6"/>
    <n v="0.93666945400000001"/>
  </r>
  <r>
    <x v="123"/>
    <x v="0"/>
    <d v="2013-12-26T00:00:00"/>
    <n v="0.30747966077"/>
    <n v="1"/>
    <s v="JRS CAP PRÓPRIO"/>
    <x v="6"/>
    <n v="0.30747966077"/>
  </r>
  <r>
    <x v="123"/>
    <x v="1"/>
    <d v="1997-04-30T00:00:00"/>
    <n v="40"/>
    <n v="1000"/>
    <s v="DIVIDENDO"/>
    <x v="16"/>
    <n v="0.04"/>
  </r>
  <r>
    <x v="123"/>
    <x v="1"/>
    <d v="2001-04-17T00:00:00"/>
    <n v="5.39"/>
    <n v="1000"/>
    <s v="DIVIDENDO"/>
    <x v="10"/>
    <n v="5.3899999999999998E-3"/>
  </r>
  <r>
    <x v="123"/>
    <x v="1"/>
    <d v="2002-04-30T00:00:00"/>
    <n v="15.72"/>
    <n v="1000"/>
    <s v="DIVIDENDO"/>
    <x v="11"/>
    <n v="1.5720000000000001E-2"/>
  </r>
  <r>
    <x v="123"/>
    <x v="1"/>
    <d v="2002-04-30T00:00:00"/>
    <n v="15.72"/>
    <n v="1000"/>
    <s v="DIVIDENDO"/>
    <x v="11"/>
    <n v="1.5720000000000001E-2"/>
  </r>
  <r>
    <x v="123"/>
    <x v="1"/>
    <d v="2003-03-06T00:00:00"/>
    <n v="34.57"/>
    <n v="1000"/>
    <s v="DIVIDENDO"/>
    <x v="7"/>
    <n v="3.4570000000000004E-2"/>
  </r>
  <r>
    <x v="123"/>
    <x v="1"/>
    <d v="2003-04-29T00:00:00"/>
    <n v="15.19"/>
    <n v="1000"/>
    <s v="DIVIDENDO"/>
    <x v="7"/>
    <n v="1.5189999999999999E-2"/>
  </r>
  <r>
    <x v="123"/>
    <x v="1"/>
    <d v="2003-07-21T00:00:00"/>
    <n v="33.840000000000003"/>
    <n v="1000"/>
    <s v="DIVIDENDO"/>
    <x v="7"/>
    <n v="3.3840000000000002E-2"/>
  </r>
  <r>
    <x v="123"/>
    <x v="1"/>
    <d v="2003-07-21T00:00:00"/>
    <n v="27.13"/>
    <n v="1000"/>
    <s v="JRS CAP PRÓPRIO"/>
    <x v="7"/>
    <n v="2.7129999999999998E-2"/>
  </r>
  <r>
    <x v="123"/>
    <x v="1"/>
    <d v="2004-01-15T00:00:00"/>
    <n v="45.72"/>
    <n v="1000"/>
    <s v="DIVIDENDO"/>
    <x v="12"/>
    <n v="4.5719999999999997E-2"/>
  </r>
  <r>
    <x v="123"/>
    <x v="1"/>
    <d v="2004-04-12T00:00:00"/>
    <n v="48.78"/>
    <n v="1000"/>
    <s v="DIVIDENDO"/>
    <x v="12"/>
    <n v="4.8780000000000004E-2"/>
  </r>
  <r>
    <x v="123"/>
    <x v="1"/>
    <d v="2004-05-31T00:00:00"/>
    <n v="9.15"/>
    <n v="1000"/>
    <s v="JRS CAP PRÓPRIO"/>
    <x v="12"/>
    <n v="9.1500000000000001E-3"/>
  </r>
  <r>
    <x v="123"/>
    <x v="1"/>
    <d v="2004-08-31T00:00:00"/>
    <n v="11.89"/>
    <n v="1000"/>
    <s v="JRS CAP PRÓPRIO"/>
    <x v="12"/>
    <n v="1.1890000000000001E-2"/>
  </r>
  <r>
    <x v="123"/>
    <x v="1"/>
    <d v="2005-01-14T00:00:00"/>
    <n v="45.72"/>
    <n v="1000"/>
    <s v="DIVIDENDO"/>
    <x v="13"/>
    <n v="4.5719999999999997E-2"/>
  </r>
  <r>
    <x v="123"/>
    <x v="1"/>
    <d v="2005-01-14T00:00:00"/>
    <n v="3.6"/>
    <n v="1000"/>
    <s v="JRS CAP PRÓPRIO"/>
    <x v="13"/>
    <n v="3.5999999999999999E-3"/>
  </r>
  <r>
    <x v="123"/>
    <x v="1"/>
    <d v="2005-02-23T00:00:00"/>
    <n v="3.6"/>
    <n v="1000"/>
    <s v="JRS CAP PRÓPRIO"/>
    <x v="13"/>
    <n v="3.5999999999999999E-3"/>
  </r>
  <r>
    <x v="123"/>
    <x v="1"/>
    <d v="2005-03-30T00:00:00"/>
    <n v="3"/>
    <n v="1000"/>
    <s v="JRS CAP PRÓPRIO"/>
    <x v="13"/>
    <n v="3.0000000000000001E-3"/>
  </r>
  <r>
    <x v="123"/>
    <x v="1"/>
    <d v="2005-04-12T00:00:00"/>
    <n v="49.28"/>
    <n v="1000"/>
    <s v="DIVIDENDO"/>
    <x v="13"/>
    <n v="4.9280000000000004E-2"/>
  </r>
  <r>
    <x v="123"/>
    <x v="1"/>
    <d v="2005-04-12T00:00:00"/>
    <n v="3"/>
    <n v="1000"/>
    <s v="JRS CAP PRÓPRIO"/>
    <x v="13"/>
    <n v="3.0000000000000001E-3"/>
  </r>
  <r>
    <x v="123"/>
    <x v="1"/>
    <d v="2005-05-30T00:00:00"/>
    <n v="2.8"/>
    <n v="1000"/>
    <s v="JRS CAP PRÓPRIO"/>
    <x v="13"/>
    <n v="2.8E-3"/>
  </r>
  <r>
    <x v="123"/>
    <x v="1"/>
    <d v="2005-06-07T00:00:00"/>
    <n v="2.8000000000000001E-2"/>
    <n v="1"/>
    <s v="JRS CAP PRÓPRIO"/>
    <x v="13"/>
    <n v="2.8000000000000001E-2"/>
  </r>
  <r>
    <x v="123"/>
    <x v="1"/>
    <d v="2005-07-28T00:00:00"/>
    <n v="0.03"/>
    <n v="1"/>
    <s v="JRS CAP PRÓPRIO"/>
    <x v="13"/>
    <n v="0.03"/>
  </r>
  <r>
    <x v="123"/>
    <x v="1"/>
    <d v="2005-08-31T00:00:00"/>
    <n v="0.03"/>
    <n v="1"/>
    <s v="JRS CAP PRÓPRIO"/>
    <x v="13"/>
    <n v="0.03"/>
  </r>
  <r>
    <x v="123"/>
    <x v="1"/>
    <d v="2005-09-26T00:00:00"/>
    <n v="0.03"/>
    <n v="1"/>
    <s v="JRS CAP PRÓPRIO"/>
    <x v="13"/>
    <n v="0.03"/>
  </r>
  <r>
    <x v="123"/>
    <x v="1"/>
    <d v="2005-10-26T00:00:00"/>
    <n v="0.03"/>
    <n v="1"/>
    <s v="JRS CAP PRÓPRIO"/>
    <x v="13"/>
    <n v="0.03"/>
  </r>
  <r>
    <x v="123"/>
    <x v="1"/>
    <d v="2005-11-28T00:00:00"/>
    <n v="0.1525"/>
    <n v="1"/>
    <s v="DIVIDENDO"/>
    <x v="13"/>
    <n v="0.1525"/>
  </r>
  <r>
    <x v="123"/>
    <x v="1"/>
    <d v="2005-11-28T00:00:00"/>
    <n v="0.03"/>
    <n v="1"/>
    <s v="JRS CAP PRÓPRIO"/>
    <x v="13"/>
    <n v="0.03"/>
  </r>
  <r>
    <x v="123"/>
    <x v="1"/>
    <d v="2005-11-28T00:00:00"/>
    <n v="0.03"/>
    <n v="1"/>
    <s v="JRS CAP PRÓPRIO"/>
    <x v="13"/>
    <n v="0.03"/>
  </r>
  <r>
    <x v="123"/>
    <x v="1"/>
    <d v="2006-01-04T00:00:00"/>
    <n v="0.48780000000000001"/>
    <n v="1"/>
    <s v="DIVIDENDO"/>
    <x v="14"/>
    <n v="0.48780000000000001"/>
  </r>
  <r>
    <x v="123"/>
    <x v="1"/>
    <d v="2006-01-04T00:00:00"/>
    <n v="2.3800000000000002E-2"/>
    <n v="1"/>
    <s v="JRS CAP PRÓPRIO"/>
    <x v="14"/>
    <n v="2.3800000000000002E-2"/>
  </r>
  <r>
    <x v="123"/>
    <x v="1"/>
    <d v="2006-02-14T00:00:00"/>
    <n v="2.3800000000000002E-2"/>
    <n v="1"/>
    <s v="JRS CAP PRÓPRIO"/>
    <x v="14"/>
    <n v="2.3800000000000002E-2"/>
  </r>
  <r>
    <x v="123"/>
    <x v="1"/>
    <d v="2006-03-23T00:00:00"/>
    <n v="0.61462000000000006"/>
    <n v="1"/>
    <s v="DIVIDENDO"/>
    <x v="14"/>
    <n v="0.61462000000000006"/>
  </r>
  <r>
    <x v="123"/>
    <x v="1"/>
    <d v="2006-03-23T00:00:00"/>
    <n v="2.3800000000000002E-2"/>
    <n v="1"/>
    <s v="JRS CAP PRÓPRIO"/>
    <x v="14"/>
    <n v="2.3800000000000002E-2"/>
  </r>
  <r>
    <x v="123"/>
    <x v="1"/>
    <d v="2006-04-26T00:00:00"/>
    <n v="2.3800000000000002E-2"/>
    <n v="1"/>
    <s v="JRS CAP PRÓPRIO"/>
    <x v="14"/>
    <n v="2.3800000000000002E-2"/>
  </r>
  <r>
    <x v="123"/>
    <x v="1"/>
    <d v="2006-05-24T00:00:00"/>
    <n v="2.2800000000000001E-2"/>
    <n v="1"/>
    <s v="JRS CAP PRÓPRIO"/>
    <x v="14"/>
    <n v="2.2800000000000001E-2"/>
  </r>
  <r>
    <x v="123"/>
    <x v="1"/>
    <d v="2006-05-24T00:00:00"/>
    <n v="2.2800000000000001E-2"/>
    <n v="1"/>
    <s v="JRS CAP PRÓPRIO"/>
    <x v="14"/>
    <n v="2.2800000000000001E-2"/>
  </r>
  <r>
    <x v="123"/>
    <x v="1"/>
    <d v="2006-07-27T00:00:00"/>
    <n v="2.2800000000000001E-2"/>
    <n v="1"/>
    <s v="JRS CAP PRÓPRIO"/>
    <x v="14"/>
    <n v="2.2800000000000001E-2"/>
  </r>
  <r>
    <x v="123"/>
    <x v="1"/>
    <d v="2006-08-28T00:00:00"/>
    <n v="2.3800000000000002E-2"/>
    <n v="1"/>
    <s v="JRS CAP PRÓPRIO"/>
    <x v="14"/>
    <n v="2.3800000000000002E-2"/>
  </r>
  <r>
    <x v="123"/>
    <x v="1"/>
    <d v="2006-09-28T00:00:00"/>
    <n v="2.3800000000000002E-2"/>
    <n v="1"/>
    <s v="JRS CAP PRÓPRIO"/>
    <x v="14"/>
    <n v="2.3800000000000002E-2"/>
  </r>
  <r>
    <x v="123"/>
    <x v="1"/>
    <d v="2006-10-20T00:00:00"/>
    <n v="2.3800000000000002E-2"/>
    <n v="1"/>
    <s v="JRS CAP PRÓPRIO"/>
    <x v="14"/>
    <n v="2.3800000000000002E-2"/>
  </r>
  <r>
    <x v="123"/>
    <x v="1"/>
    <d v="2006-11-17T00:00:00"/>
    <n v="4.7600000000000003E-2"/>
    <n v="1"/>
    <s v="JRS CAP PRÓPRIO"/>
    <x v="14"/>
    <n v="4.7600000000000003E-2"/>
  </r>
  <r>
    <x v="123"/>
    <x v="1"/>
    <d v="2007-01-02T00:00:00"/>
    <n v="0.4572"/>
    <n v="1"/>
    <s v="DIVIDENDO"/>
    <x v="0"/>
    <n v="0.4572"/>
  </r>
  <r>
    <x v="123"/>
    <x v="1"/>
    <d v="2007-01-02T00:00:00"/>
    <n v="0.02"/>
    <n v="1"/>
    <s v="JRS CAP PRÓPRIO"/>
    <x v="0"/>
    <n v="0.02"/>
  </r>
  <r>
    <x v="123"/>
    <x v="1"/>
    <d v="2007-02-15T00:00:00"/>
    <n v="0.02"/>
    <n v="1"/>
    <s v="JRS CAP PRÓPRIO"/>
    <x v="0"/>
    <n v="0.02"/>
  </r>
  <r>
    <x v="123"/>
    <x v="1"/>
    <d v="2007-03-07T00:00:00"/>
    <n v="0.54279999999999995"/>
    <n v="1"/>
    <s v="DIVIDENDO"/>
    <x v="0"/>
    <n v="0.54279999999999995"/>
  </r>
  <r>
    <x v="123"/>
    <x v="1"/>
    <d v="2007-03-07T00:00:00"/>
    <n v="0.02"/>
    <n v="1"/>
    <s v="JRS CAP PRÓPRIO"/>
    <x v="0"/>
    <n v="0.02"/>
  </r>
  <r>
    <x v="123"/>
    <x v="1"/>
    <d v="2007-04-12T00:00:00"/>
    <n v="0.02"/>
    <n v="1"/>
    <s v="JRS CAP PRÓPRIO"/>
    <x v="0"/>
    <n v="0.02"/>
  </r>
  <r>
    <x v="123"/>
    <x v="1"/>
    <d v="2007-05-30T00:00:00"/>
    <n v="0.02"/>
    <n v="1"/>
    <s v="JRS CAP PRÓPRIO"/>
    <x v="0"/>
    <n v="0.02"/>
  </r>
  <r>
    <x v="123"/>
    <x v="1"/>
    <d v="2007-05-30T00:00:00"/>
    <n v="0.02"/>
    <n v="1"/>
    <s v="JRS CAP PRÓPRIO"/>
    <x v="0"/>
    <n v="0.02"/>
  </r>
  <r>
    <x v="123"/>
    <x v="1"/>
    <d v="2007-07-31T00:00:00"/>
    <n v="0.02"/>
    <n v="1"/>
    <s v="JRS CAP PRÓPRIO"/>
    <x v="0"/>
    <n v="0.02"/>
  </r>
  <r>
    <x v="123"/>
    <x v="1"/>
    <d v="2007-08-21T00:00:00"/>
    <n v="0.02"/>
    <n v="1"/>
    <s v="JRS CAP PRÓPRIO"/>
    <x v="0"/>
    <n v="0.02"/>
  </r>
  <r>
    <x v="123"/>
    <x v="1"/>
    <d v="2007-09-21T00:00:00"/>
    <n v="0.02"/>
    <n v="1"/>
    <s v="JRS CAP PRÓPRIO"/>
    <x v="0"/>
    <n v="0.02"/>
  </r>
  <r>
    <x v="123"/>
    <x v="1"/>
    <d v="2007-10-22T00:00:00"/>
    <n v="1.7999999999999999E-2"/>
    <n v="1"/>
    <s v="JRS CAP PRÓPRIO"/>
    <x v="0"/>
    <n v="1.7999999999999999E-2"/>
  </r>
  <r>
    <x v="123"/>
    <x v="1"/>
    <d v="2007-11-19T00:00:00"/>
    <n v="1.7999999999999999E-2"/>
    <n v="1"/>
    <s v="JRS CAP PRÓPRIO"/>
    <x v="0"/>
    <n v="1.7999999999999999E-2"/>
  </r>
  <r>
    <x v="123"/>
    <x v="1"/>
    <d v="2007-11-19T00:00:00"/>
    <n v="1.7999999999999999E-2"/>
    <n v="1"/>
    <s v="JRS CAP PRÓPRIO"/>
    <x v="0"/>
    <n v="1.7999999999999999E-2"/>
  </r>
  <r>
    <x v="123"/>
    <x v="1"/>
    <d v="2008-03-07T00:00:00"/>
    <n v="8.6698678200000004E-2"/>
    <n v="1"/>
    <s v="DIVIDENDO"/>
    <x v="1"/>
    <n v="8.6698678200000004E-2"/>
  </r>
  <r>
    <x v="123"/>
    <x v="1"/>
    <d v="2008-12-04T00:00:00"/>
    <n v="0.27429999999999999"/>
    <n v="1"/>
    <s v="DIVIDENDO"/>
    <x v="1"/>
    <n v="0.27429999999999999"/>
  </r>
  <r>
    <x v="123"/>
    <x v="1"/>
    <d v="2009-04-06T00:00:00"/>
    <n v="9.1399999999999995E-2"/>
    <n v="1"/>
    <s v="DIVIDENDO"/>
    <x v="2"/>
    <n v="9.1399999999999995E-2"/>
  </r>
  <r>
    <x v="123"/>
    <x v="1"/>
    <d v="2009-06-15T00:00:00"/>
    <n v="0.12"/>
    <n v="1"/>
    <s v="DIVIDENDO"/>
    <x v="2"/>
    <n v="0.12"/>
  </r>
  <r>
    <x v="123"/>
    <x v="1"/>
    <d v="2009-12-09T00:00:00"/>
    <n v="0.58730000000000004"/>
    <n v="1"/>
    <s v="DIVIDENDO"/>
    <x v="2"/>
    <n v="0.58730000000000004"/>
  </r>
  <r>
    <x v="123"/>
    <x v="1"/>
    <d v="2010-06-08T00:00:00"/>
    <n v="0.48780000000000001"/>
    <n v="1"/>
    <s v="DIVIDENDO"/>
    <x v="3"/>
    <n v="0.48780000000000001"/>
  </r>
  <r>
    <x v="123"/>
    <x v="1"/>
    <d v="2010-12-06T00:00:00"/>
    <n v="0.27429999999999999"/>
    <n v="1"/>
    <s v="DIVIDENDO"/>
    <x v="3"/>
    <n v="0.27429999999999999"/>
  </r>
  <r>
    <x v="123"/>
    <x v="1"/>
    <d v="2010-12-16T00:00:00"/>
    <n v="0.45729999999999998"/>
    <n v="1"/>
    <s v="DIVIDENDO"/>
    <x v="3"/>
    <n v="0.45729999999999998"/>
  </r>
  <r>
    <x v="123"/>
    <x v="1"/>
    <d v="2011-04-07T00:00:00"/>
    <n v="5.0715245800000003E-2"/>
    <n v="1"/>
    <s v="DIVIDENDO"/>
    <x v="4"/>
    <n v="5.0715245800000003E-2"/>
  </r>
  <r>
    <x v="123"/>
    <x v="1"/>
    <d v="2011-06-10T00:00:00"/>
    <n v="0.48780000000000001"/>
    <n v="1"/>
    <s v="DIVIDENDO"/>
    <x v="4"/>
    <n v="0.48780000000000001"/>
  </r>
  <r>
    <x v="123"/>
    <x v="1"/>
    <d v="2011-12-07T00:00:00"/>
    <n v="1.8974"/>
    <n v="1"/>
    <s v="DIVIDENDO"/>
    <x v="4"/>
    <n v="1.8974"/>
  </r>
  <r>
    <x v="123"/>
    <x v="1"/>
    <d v="2012-09-18T00:00:00"/>
    <n v="1.0588"/>
    <n v="1"/>
    <s v="JRS CAP PRÓPRIO"/>
    <x v="5"/>
    <n v="1.0588"/>
  </r>
  <r>
    <x v="123"/>
    <x v="1"/>
    <d v="2012-10-31T00:00:00"/>
    <n v="0.12299186400000001"/>
    <n v="1"/>
    <s v="JRS CAP PRÓPRIO"/>
    <x v="5"/>
    <n v="0.12299186400000001"/>
  </r>
  <r>
    <x v="123"/>
    <x v="1"/>
    <d v="2012-12-03T00:00:00"/>
    <n v="0.11181078"/>
    <n v="1"/>
    <s v="JRS CAP PRÓPRIO"/>
    <x v="5"/>
    <n v="0.11181078"/>
  </r>
  <r>
    <x v="123"/>
    <x v="1"/>
    <d v="2012-12-13T00:00:00"/>
    <n v="0.84261306949000003"/>
    <n v="1"/>
    <s v="DIVIDENDO"/>
    <x v="5"/>
    <n v="0.84261306949000003"/>
  </r>
  <r>
    <x v="123"/>
    <x v="1"/>
    <d v="2012-12-13T00:00:00"/>
    <n v="0.1"/>
    <n v="1"/>
    <s v="JRS CAP PRÓPRIO"/>
    <x v="5"/>
    <n v="0.1"/>
  </r>
  <r>
    <x v="123"/>
    <x v="1"/>
    <d v="2013-04-30T00:00:00"/>
    <n v="3.0564600240000002"/>
    <n v="1"/>
    <s v="DIVIDENDO"/>
    <x v="6"/>
    <n v="3.0564600240000002"/>
  </r>
  <r>
    <x v="123"/>
    <x v="1"/>
    <d v="2013-04-30T00:00:00"/>
    <n v="0.93666945400000001"/>
    <n v="1"/>
    <s v="DIVIDENDO"/>
    <x v="6"/>
    <n v="0.93666945400000001"/>
  </r>
  <r>
    <x v="123"/>
    <x v="1"/>
    <d v="2013-12-26T00:00:00"/>
    <n v="0.30747966077"/>
    <n v="1"/>
    <s v="JRS CAP PRÓPRIO"/>
    <x v="6"/>
    <n v="0.30747966077"/>
  </r>
  <r>
    <x v="124"/>
    <x v="0"/>
    <d v="1996-04-10T00:00:00"/>
    <n v="0.1"/>
    <n v="1"/>
    <s v="DIVIDENDO"/>
    <x v="15"/>
    <n v="0.1"/>
  </r>
  <r>
    <x v="124"/>
    <x v="1"/>
    <d v="1996-04-10T00:00:00"/>
    <n v="0.1"/>
    <n v="1"/>
    <s v="DIVIDENDO"/>
    <x v="15"/>
    <n v="0.1"/>
  </r>
  <r>
    <x v="125"/>
    <x v="0"/>
    <d v="2008-04-15T00:00:00"/>
    <n v="7.3057736999999998E-2"/>
    <n v="1"/>
    <s v="DIVIDENDO"/>
    <x v="1"/>
    <n v="7.3057736999999998E-2"/>
  </r>
  <r>
    <x v="125"/>
    <x v="0"/>
    <d v="2009-04-17T00:00:00"/>
    <n v="0.12637000000000001"/>
    <n v="1"/>
    <s v="DIVIDENDO"/>
    <x v="2"/>
    <n v="0.12637000000000001"/>
  </r>
  <r>
    <x v="125"/>
    <x v="0"/>
    <d v="2010-04-29T00:00:00"/>
    <n v="0.270070641"/>
    <n v="1"/>
    <s v="DIVIDENDO"/>
    <x v="3"/>
    <n v="0.270070641"/>
  </r>
  <r>
    <x v="125"/>
    <x v="0"/>
    <d v="2011-04-26T00:00:00"/>
    <n v="0.394526294"/>
    <n v="1"/>
    <s v="DIVIDENDO"/>
    <x v="4"/>
    <n v="0.394526294"/>
  </r>
  <r>
    <x v="125"/>
    <x v="0"/>
    <d v="2012-04-27T00:00:00"/>
    <n v="0.53249423500000004"/>
    <n v="1"/>
    <s v="DIVIDENDO"/>
    <x v="5"/>
    <n v="0.53249423500000004"/>
  </r>
  <r>
    <x v="125"/>
    <x v="0"/>
    <d v="2013-04-26T00:00:00"/>
    <n v="0.54414738799999995"/>
    <n v="1"/>
    <s v="DIVIDENDO"/>
    <x v="6"/>
    <n v="0.54414738799999995"/>
  </r>
  <r>
    <x v="126"/>
    <x v="0"/>
    <d v="2007-11-21T00:00:00"/>
    <n v="0.31"/>
    <n v="1"/>
    <s v="JRS CAP PRÓPRIO"/>
    <x v="0"/>
    <n v="0.31"/>
  </r>
  <r>
    <x v="126"/>
    <x v="0"/>
    <d v="2008-02-26T00:00:00"/>
    <n v="0.06"/>
    <n v="1"/>
    <s v="JRS CAP PRÓPRIO"/>
    <x v="1"/>
    <n v="0.06"/>
  </r>
  <r>
    <x v="127"/>
    <x v="0"/>
    <d v="1996-04-12T00:00:00"/>
    <n v="2"/>
    <n v="1000"/>
    <s v="DIVIDENDO"/>
    <x v="15"/>
    <n v="2E-3"/>
  </r>
  <r>
    <x v="127"/>
    <x v="0"/>
    <d v="1997-04-30T00:00:00"/>
    <n v="1.67"/>
    <n v="1000"/>
    <s v="DIVIDENDO"/>
    <x v="16"/>
    <n v="1.6699999999999998E-3"/>
  </r>
  <r>
    <x v="127"/>
    <x v="0"/>
    <d v="1998-04-30T00:00:00"/>
    <n v="0.53"/>
    <n v="1000"/>
    <s v="DIVIDENDO"/>
    <x v="17"/>
    <n v="5.2999999999999998E-4"/>
  </r>
  <r>
    <x v="127"/>
    <x v="0"/>
    <d v="1999-04-30T00:00:00"/>
    <n v="0.30630000000000002"/>
    <n v="1000"/>
    <s v="DIVIDENDO"/>
    <x v="8"/>
    <n v="3.0630000000000002E-4"/>
  </r>
  <r>
    <x v="127"/>
    <x v="0"/>
    <d v="1999-12-03T00:00:00"/>
    <n v="1"/>
    <n v="1000"/>
    <s v="DIVIDENDO"/>
    <x v="8"/>
    <n v="1E-3"/>
  </r>
  <r>
    <x v="127"/>
    <x v="0"/>
    <d v="2000-04-27T00:00:00"/>
    <n v="2.08"/>
    <n v="1000"/>
    <s v="DIVIDENDO"/>
    <x v="9"/>
    <n v="2.0800000000000003E-3"/>
  </r>
  <r>
    <x v="127"/>
    <x v="0"/>
    <d v="2001-04-26T00:00:00"/>
    <n v="4.1399999999999997"/>
    <n v="1000"/>
    <s v="DIVIDENDO"/>
    <x v="10"/>
    <n v="4.1399999999999996E-3"/>
  </r>
  <r>
    <x v="127"/>
    <x v="0"/>
    <d v="2002-04-12T00:00:00"/>
    <n v="8.1300000000000008"/>
    <n v="1000"/>
    <s v="DIVIDENDO"/>
    <x v="11"/>
    <n v="8.1300000000000001E-3"/>
  </r>
  <r>
    <x v="127"/>
    <x v="0"/>
    <d v="2003-03-06T00:00:00"/>
    <n v="9.35"/>
    <n v="1000"/>
    <s v="DIVIDENDO"/>
    <x v="7"/>
    <n v="9.3499999999999989E-3"/>
  </r>
  <r>
    <x v="127"/>
    <x v="0"/>
    <d v="2004-04-02T00:00:00"/>
    <n v="17.100000000000001"/>
    <n v="1000"/>
    <s v="DIVIDENDO"/>
    <x v="12"/>
    <n v="1.7100000000000001E-2"/>
  </r>
  <r>
    <x v="127"/>
    <x v="0"/>
    <d v="2005-04-04T00:00:00"/>
    <n v="20.6"/>
    <n v="1000"/>
    <s v="DIVIDENDO"/>
    <x v="13"/>
    <n v="2.06E-2"/>
  </r>
  <r>
    <x v="127"/>
    <x v="0"/>
    <d v="2006-04-18T00:00:00"/>
    <n v="0.96"/>
    <n v="1"/>
    <s v="DIVIDENDO"/>
    <x v="14"/>
    <n v="0.96"/>
  </r>
  <r>
    <x v="127"/>
    <x v="0"/>
    <d v="2006-12-05T00:00:00"/>
    <n v="0.4"/>
    <n v="1"/>
    <s v="JRS CAP PRÓPRIO"/>
    <x v="14"/>
    <n v="0.4"/>
  </r>
  <r>
    <x v="127"/>
    <x v="0"/>
    <d v="2007-04-10T00:00:00"/>
    <n v="0.35"/>
    <n v="1"/>
    <s v="DIVIDENDO"/>
    <x v="0"/>
    <n v="0.35"/>
  </r>
  <r>
    <x v="127"/>
    <x v="0"/>
    <d v="2007-12-14T00:00:00"/>
    <n v="0.96"/>
    <n v="1"/>
    <s v="JRS CAP PRÓPRIO"/>
    <x v="0"/>
    <n v="0.96"/>
  </r>
  <r>
    <x v="127"/>
    <x v="0"/>
    <d v="2008-04-29T00:00:00"/>
    <n v="0.66600000000000004"/>
    <n v="1"/>
    <s v="DIVIDENDO"/>
    <x v="1"/>
    <n v="0.66600000000000004"/>
  </r>
  <r>
    <x v="127"/>
    <x v="0"/>
    <d v="2008-08-13T00:00:00"/>
    <n v="0.38"/>
    <n v="1"/>
    <s v="JRS CAP PRÓPRIO"/>
    <x v="1"/>
    <n v="0.38"/>
  </r>
  <r>
    <x v="127"/>
    <x v="0"/>
    <d v="2009-04-14T00:00:00"/>
    <n v="0.35980000000000001"/>
    <n v="1"/>
    <s v="DIVIDENDO"/>
    <x v="2"/>
    <n v="0.35980000000000001"/>
  </r>
  <r>
    <x v="127"/>
    <x v="0"/>
    <d v="2009-12-18T00:00:00"/>
    <n v="9.2834854999999994E-2"/>
    <n v="1"/>
    <s v="JRS CAP PRÓPRIO"/>
    <x v="2"/>
    <n v="9.2834854999999994E-2"/>
  </r>
  <r>
    <x v="127"/>
    <x v="0"/>
    <d v="2010-04-23T00:00:00"/>
    <n v="8.1696100000000008E-3"/>
    <n v="1"/>
    <s v="DIVIDENDO"/>
    <x v="3"/>
    <n v="8.1696100000000008E-3"/>
  </r>
  <r>
    <x v="127"/>
    <x v="0"/>
    <d v="2010-10-28T00:00:00"/>
    <n v="0.233321261"/>
    <n v="1"/>
    <s v="JRS CAP PRÓPRIO"/>
    <x v="3"/>
    <n v="0.233321261"/>
  </r>
  <r>
    <x v="127"/>
    <x v="0"/>
    <d v="2011-04-29T00:00:00"/>
    <n v="8.2807078100000001E-2"/>
    <n v="1"/>
    <s v="DIVIDENDO"/>
    <x v="4"/>
    <n v="8.2807078100000001E-2"/>
  </r>
  <r>
    <x v="127"/>
    <x v="0"/>
    <d v="2011-11-23T00:00:00"/>
    <n v="0.23110724899999999"/>
    <n v="1"/>
    <s v="JRS CAP PRÓPRIO"/>
    <x v="4"/>
    <n v="0.23110724899999999"/>
  </r>
  <r>
    <x v="127"/>
    <x v="0"/>
    <d v="2012-04-24T00:00:00"/>
    <n v="1.309417E-2"/>
    <n v="1"/>
    <s v="DIVIDENDO"/>
    <x v="5"/>
    <n v="1.309417E-2"/>
  </r>
  <r>
    <x v="127"/>
    <x v="0"/>
    <d v="2012-11-29T00:00:00"/>
    <n v="0.20008416000000001"/>
    <n v="1"/>
    <s v="JRS CAP PRÓPRIO"/>
    <x v="5"/>
    <n v="0.20008416000000001"/>
  </r>
  <r>
    <x v="127"/>
    <x v="0"/>
    <d v="2013-04-24T00:00:00"/>
    <n v="2.0329342189999999E-2"/>
    <n v="1"/>
    <s v="DIVIDENDO"/>
    <x v="6"/>
    <n v="2.0329342189999999E-2"/>
  </r>
  <r>
    <x v="127"/>
    <x v="0"/>
    <d v="2013-12-17T00:00:00"/>
    <n v="0.146993492"/>
    <n v="1"/>
    <s v="JRS CAP PRÓPRIO"/>
    <x v="6"/>
    <n v="0.146993492"/>
  </r>
  <r>
    <x v="127"/>
    <x v="1"/>
    <d v="1996-04-12T00:00:00"/>
    <n v="2"/>
    <n v="1000"/>
    <s v="DIVIDENDO"/>
    <x v="15"/>
    <n v="2E-3"/>
  </r>
  <r>
    <x v="127"/>
    <x v="1"/>
    <d v="1997-04-30T00:00:00"/>
    <n v="1.67"/>
    <n v="1000"/>
    <s v="DIVIDENDO"/>
    <x v="16"/>
    <n v="1.6699999999999998E-3"/>
  </r>
  <r>
    <x v="127"/>
    <x v="1"/>
    <d v="1998-04-30T00:00:00"/>
    <n v="0.59"/>
    <n v="1000"/>
    <s v="DIVIDENDO"/>
    <x v="17"/>
    <n v="5.8999999999999992E-4"/>
  </r>
  <r>
    <x v="127"/>
    <x v="1"/>
    <d v="1999-04-30T00:00:00"/>
    <n v="0.33689999999999998"/>
    <n v="1000"/>
    <s v="DIVIDENDO"/>
    <x v="8"/>
    <n v="3.369E-4"/>
  </r>
  <r>
    <x v="127"/>
    <x v="1"/>
    <d v="1999-12-03T00:00:00"/>
    <n v="1.1000000000000001"/>
    <n v="1000"/>
    <s v="DIVIDENDO"/>
    <x v="8"/>
    <n v="1.1000000000000001E-3"/>
  </r>
  <r>
    <x v="127"/>
    <x v="1"/>
    <d v="2000-04-27T00:00:00"/>
    <n v="2.29"/>
    <n v="1000"/>
    <s v="DIVIDENDO"/>
    <x v="9"/>
    <n v="2.2899999999999999E-3"/>
  </r>
  <r>
    <x v="127"/>
    <x v="1"/>
    <d v="2001-04-26T00:00:00"/>
    <n v="4.5599999999999996"/>
    <n v="1000"/>
    <s v="DIVIDENDO"/>
    <x v="10"/>
    <n v="4.5599999999999998E-3"/>
  </r>
  <r>
    <x v="127"/>
    <x v="1"/>
    <d v="2002-04-12T00:00:00"/>
    <n v="8.9499999999999993"/>
    <n v="1000"/>
    <s v="DIVIDENDO"/>
    <x v="11"/>
    <n v="8.9499999999999996E-3"/>
  </r>
  <r>
    <x v="127"/>
    <x v="1"/>
    <d v="2003-03-06T00:00:00"/>
    <n v="10.29"/>
    <n v="1000"/>
    <s v="DIVIDENDO"/>
    <x v="7"/>
    <n v="1.0289999999999999E-2"/>
  </r>
  <r>
    <x v="127"/>
    <x v="1"/>
    <d v="2004-04-02T00:00:00"/>
    <n v="18.809999999999999"/>
    <n v="1000"/>
    <s v="DIVIDENDO"/>
    <x v="12"/>
    <n v="1.881E-2"/>
  </r>
  <r>
    <x v="127"/>
    <x v="1"/>
    <d v="2005-04-04T00:00:00"/>
    <n v="22.66"/>
    <n v="1000"/>
    <s v="DIVIDENDO"/>
    <x v="13"/>
    <n v="2.266E-2"/>
  </r>
  <r>
    <x v="127"/>
    <x v="1"/>
    <d v="2006-04-18T00:00:00"/>
    <n v="1.06"/>
    <n v="1"/>
    <s v="DIVIDENDO"/>
    <x v="14"/>
    <n v="1.06"/>
  </r>
  <r>
    <x v="127"/>
    <x v="1"/>
    <d v="2006-12-05T00:00:00"/>
    <n v="0.44"/>
    <n v="1"/>
    <s v="JRS CAP PRÓPRIO"/>
    <x v="14"/>
    <n v="0.44"/>
  </r>
  <r>
    <x v="127"/>
    <x v="1"/>
    <d v="2007-04-10T00:00:00"/>
    <n v="0.38600000000000001"/>
    <n v="1"/>
    <s v="DIVIDENDO"/>
    <x v="0"/>
    <n v="0.38600000000000001"/>
  </r>
  <r>
    <x v="127"/>
    <x v="1"/>
    <d v="2007-12-14T00:00:00"/>
    <n v="1.056"/>
    <n v="1"/>
    <s v="JRS CAP PRÓPRIO"/>
    <x v="0"/>
    <n v="1.056"/>
  </r>
  <r>
    <x v="127"/>
    <x v="1"/>
    <d v="2008-04-29T00:00:00"/>
    <n v="0.73260000000000003"/>
    <n v="1"/>
    <s v="DIVIDENDO"/>
    <x v="1"/>
    <n v="0.73260000000000003"/>
  </r>
  <r>
    <x v="127"/>
    <x v="1"/>
    <d v="2008-08-13T00:00:00"/>
    <n v="0.41799999999999998"/>
    <n v="1"/>
    <s v="JRS CAP PRÓPRIO"/>
    <x v="1"/>
    <n v="0.41799999999999998"/>
  </r>
  <r>
    <x v="127"/>
    <x v="1"/>
    <d v="2009-04-14T00:00:00"/>
    <n v="0.39579999999999999"/>
    <n v="1"/>
    <s v="DIVIDENDO"/>
    <x v="2"/>
    <n v="0.39579999999999999"/>
  </r>
  <r>
    <x v="127"/>
    <x v="1"/>
    <d v="2009-12-18T00:00:00"/>
    <n v="0.102118341"/>
    <n v="1"/>
    <s v="JRS CAP PRÓPRIO"/>
    <x v="2"/>
    <n v="0.102118341"/>
  </r>
  <r>
    <x v="127"/>
    <x v="1"/>
    <d v="2010-04-23T00:00:00"/>
    <n v="8.9865599999999993E-3"/>
    <n v="1"/>
    <s v="DIVIDENDO"/>
    <x v="3"/>
    <n v="8.9865599999999993E-3"/>
  </r>
  <r>
    <x v="127"/>
    <x v="1"/>
    <d v="2010-10-28T00:00:00"/>
    <n v="0.25665338700000001"/>
    <n v="1"/>
    <s v="JRS CAP PRÓPRIO"/>
    <x v="3"/>
    <n v="0.25665338700000001"/>
  </r>
  <r>
    <x v="127"/>
    <x v="1"/>
    <d v="2011-04-29T00:00:00"/>
    <n v="9.1087793200000003E-2"/>
    <n v="1"/>
    <s v="DIVIDENDO"/>
    <x v="4"/>
    <n v="9.1087793200000003E-2"/>
  </r>
  <r>
    <x v="127"/>
    <x v="1"/>
    <d v="2011-11-23T00:00:00"/>
    <n v="0.25421797400000001"/>
    <n v="1"/>
    <s v="JRS CAP PRÓPRIO"/>
    <x v="4"/>
    <n v="0.25421797400000001"/>
  </r>
  <r>
    <x v="127"/>
    <x v="1"/>
    <d v="2012-04-24T00:00:00"/>
    <n v="1.4403587000000001E-2"/>
    <n v="1"/>
    <s v="DIVIDENDO"/>
    <x v="5"/>
    <n v="1.4403587000000001E-2"/>
  </r>
  <r>
    <x v="127"/>
    <x v="1"/>
    <d v="2012-11-29T00:00:00"/>
    <n v="0.22009258000000001"/>
    <n v="1"/>
    <s v="JRS CAP PRÓPRIO"/>
    <x v="5"/>
    <n v="0.22009258000000001"/>
  </r>
  <r>
    <x v="127"/>
    <x v="1"/>
    <d v="2013-04-24T00:00:00"/>
    <n v="2.236227641E-2"/>
    <n v="1"/>
    <s v="DIVIDENDO"/>
    <x v="6"/>
    <n v="2.236227641E-2"/>
  </r>
  <r>
    <x v="127"/>
    <x v="1"/>
    <d v="2013-12-17T00:00:00"/>
    <n v="0.161692841"/>
    <n v="1"/>
    <s v="JRS CAP PRÓPRIO"/>
    <x v="6"/>
    <n v="0.161692841"/>
  </r>
  <r>
    <x v="128"/>
    <x v="0"/>
    <d v="2005-04-28T00:00:00"/>
    <n v="0.83069999999999999"/>
    <n v="1000"/>
    <s v="JRS CAP PRÓPRIO"/>
    <x v="13"/>
    <n v="8.3069999999999997E-4"/>
  </r>
  <r>
    <x v="128"/>
    <x v="0"/>
    <d v="2005-04-28T00:00:00"/>
    <n v="8.5199999999999998E-2"/>
    <n v="1000"/>
    <s v="DIVIDENDO"/>
    <x v="13"/>
    <n v="8.5199999999999997E-5"/>
  </r>
  <r>
    <x v="128"/>
    <x v="0"/>
    <d v="2006-04-19T00:00:00"/>
    <n v="1.1002000000000001"/>
    <n v="1000"/>
    <s v="JRS CAP PRÓPRIO"/>
    <x v="14"/>
    <n v="1.1002E-3"/>
  </r>
  <r>
    <x v="128"/>
    <x v="0"/>
    <d v="2006-04-19T00:00:00"/>
    <n v="0.36130000000000001"/>
    <n v="1000"/>
    <s v="DIVIDENDO"/>
    <x v="14"/>
    <n v="3.613E-4"/>
  </r>
  <r>
    <x v="128"/>
    <x v="0"/>
    <d v="2007-04-17T00:00:00"/>
    <n v="1.0462"/>
    <n v="1000"/>
    <s v="DIVIDENDO"/>
    <x v="0"/>
    <n v="1.0462E-3"/>
  </r>
  <r>
    <x v="128"/>
    <x v="0"/>
    <d v="2007-04-17T00:00:00"/>
    <n v="0.87229999999999996"/>
    <n v="1000"/>
    <s v="JRS CAP PRÓPRIO"/>
    <x v="0"/>
    <n v="8.7230000000000001E-4"/>
  </r>
  <r>
    <x v="128"/>
    <x v="0"/>
    <d v="2008-04-24T00:00:00"/>
    <n v="1.1573"/>
    <n v="1"/>
    <s v="DIVIDENDO"/>
    <x v="1"/>
    <n v="1.1573"/>
  </r>
  <r>
    <x v="128"/>
    <x v="0"/>
    <d v="2008-04-24T00:00:00"/>
    <n v="1.3386"/>
    <n v="1"/>
    <s v="JRS CAP PRÓPRIO"/>
    <x v="1"/>
    <n v="1.3386"/>
  </r>
  <r>
    <x v="128"/>
    <x v="0"/>
    <d v="2009-04-28T00:00:00"/>
    <n v="0.96004290000000003"/>
    <n v="1"/>
    <s v="JRS CAP PRÓPRIO"/>
    <x v="2"/>
    <n v="0.96004290000000003"/>
  </r>
  <r>
    <x v="128"/>
    <x v="0"/>
    <d v="2010-04-06T00:00:00"/>
    <n v="1.24"/>
    <n v="1"/>
    <s v="JRS CAP PRÓPRIO"/>
    <x v="3"/>
    <n v="1.24"/>
  </r>
  <r>
    <x v="128"/>
    <x v="0"/>
    <d v="2011-04-28T00:00:00"/>
    <n v="2.37"/>
    <n v="1"/>
    <s v="JRS CAP PRÓPRIO"/>
    <x v="4"/>
    <n v="2.37"/>
  </r>
  <r>
    <x v="128"/>
    <x v="0"/>
    <d v="2011-11-16T00:00:00"/>
    <n v="2.54"/>
    <n v="1"/>
    <s v="JRS CAP PRÓPRIO"/>
    <x v="4"/>
    <n v="2.54"/>
  </r>
  <r>
    <x v="128"/>
    <x v="0"/>
    <d v="2012-10-26T00:00:00"/>
    <n v="2.2516669999999999"/>
    <n v="1"/>
    <s v="JRS CAP PRÓPRIO"/>
    <x v="5"/>
    <n v="2.2516669999999999"/>
  </r>
  <r>
    <x v="128"/>
    <x v="0"/>
    <d v="2013-12-11T00:00:00"/>
    <n v="1.545382"/>
    <n v="1"/>
    <s v="JRS CAP PRÓPRIO"/>
    <x v="6"/>
    <n v="1.545382"/>
  </r>
  <r>
    <x v="128"/>
    <x v="1"/>
    <d v="1996-04-30T00:00:00"/>
    <n v="0.91"/>
    <n v="1000"/>
    <s v="DIVIDENDO"/>
    <x v="15"/>
    <n v="9.1E-4"/>
  </r>
  <r>
    <x v="128"/>
    <x v="1"/>
    <d v="1997-05-05T00:00:00"/>
    <n v="0.7419"/>
    <n v="1000"/>
    <s v="DIVIDENDO"/>
    <x v="16"/>
    <n v="7.4189999999999998E-4"/>
  </r>
  <r>
    <x v="128"/>
    <x v="1"/>
    <d v="1998-04-30T00:00:00"/>
    <n v="0.73399999999999999"/>
    <n v="1000"/>
    <s v="DIVIDENDO"/>
    <x v="17"/>
    <n v="7.3399999999999995E-4"/>
  </r>
  <r>
    <x v="128"/>
    <x v="1"/>
    <d v="1999-05-05T00:00:00"/>
    <n v="0.1069"/>
    <n v="1000"/>
    <s v="DIVIDENDO"/>
    <x v="8"/>
    <n v="1.069E-4"/>
  </r>
  <r>
    <x v="128"/>
    <x v="1"/>
    <d v="2001-04-16T00:00:00"/>
    <n v="0.41099999999999998"/>
    <n v="1000"/>
    <s v="DIVIDENDO"/>
    <x v="10"/>
    <n v="4.1099999999999996E-4"/>
  </r>
  <r>
    <x v="128"/>
    <x v="1"/>
    <d v="2002-04-30T00:00:00"/>
    <n v="0.47699999999999998"/>
    <n v="1000"/>
    <s v="DIVIDENDO"/>
    <x v="11"/>
    <n v="4.7699999999999999E-4"/>
  </r>
  <r>
    <x v="128"/>
    <x v="1"/>
    <d v="2002-04-30T00:00:00"/>
    <n v="0.01"/>
    <n v="1000"/>
    <s v="RENDIMENTO"/>
    <x v="11"/>
    <n v="1.0000000000000001E-5"/>
  </r>
  <r>
    <x v="128"/>
    <x v="1"/>
    <d v="2003-04-24T00:00:00"/>
    <n v="0.76400000000000001"/>
    <n v="1000"/>
    <s v="DIVIDENDO"/>
    <x v="7"/>
    <n v="7.6400000000000003E-4"/>
  </r>
  <r>
    <x v="128"/>
    <x v="1"/>
    <d v="2003-04-24T00:00:00"/>
    <n v="3.5999999999999997E-2"/>
    <n v="1000"/>
    <s v="RENDIMENTO"/>
    <x v="7"/>
    <n v="3.5999999999999994E-5"/>
  </r>
  <r>
    <x v="128"/>
    <x v="1"/>
    <d v="2004-04-26T00:00:00"/>
    <n v="0.77500000000000002"/>
    <n v="1000"/>
    <s v="DIVIDENDO"/>
    <x v="12"/>
    <n v="7.7499999999999997E-4"/>
  </r>
  <r>
    <x v="128"/>
    <x v="1"/>
    <d v="2004-04-26T00:00:00"/>
    <n v="1E-3"/>
    <n v="1000"/>
    <s v="RENDIMENTO"/>
    <x v="12"/>
    <n v="9.9999999999999995E-7"/>
  </r>
  <r>
    <x v="128"/>
    <x v="1"/>
    <d v="2005-04-28T00:00:00"/>
    <n v="0.91369999999999996"/>
    <n v="1000"/>
    <s v="JRS CAP PRÓPRIO"/>
    <x v="13"/>
    <n v="9.1369999999999993E-4"/>
  </r>
  <r>
    <x v="128"/>
    <x v="1"/>
    <d v="2005-04-28T00:00:00"/>
    <n v="9.3700000000000006E-2"/>
    <n v="1000"/>
    <s v="DIVIDENDO"/>
    <x v="13"/>
    <n v="9.3700000000000001E-5"/>
  </r>
  <r>
    <x v="128"/>
    <x v="1"/>
    <d v="2005-04-28T00:00:00"/>
    <n v="0.23899999999999999"/>
    <n v="1000"/>
    <s v="DIVIDENDO"/>
    <x v="13"/>
    <n v="2.3899999999999998E-4"/>
  </r>
  <r>
    <x v="128"/>
    <x v="1"/>
    <d v="2005-04-28T00:00:00"/>
    <n v="0.311"/>
    <n v="1000"/>
    <s v="DIVIDENDO"/>
    <x v="13"/>
    <n v="3.1100000000000002E-4"/>
  </r>
  <r>
    <x v="128"/>
    <x v="1"/>
    <d v="2005-04-28T00:00:00"/>
    <n v="0.71599999999999997"/>
    <n v="1000"/>
    <s v="DIVIDENDO"/>
    <x v="13"/>
    <n v="7.1599999999999995E-4"/>
  </r>
  <r>
    <x v="128"/>
    <x v="1"/>
    <d v="2005-04-28T00:00:00"/>
    <n v="0.61199999999999999"/>
    <n v="1000"/>
    <s v="DIVIDENDO"/>
    <x v="13"/>
    <n v="6.1200000000000002E-4"/>
  </r>
  <r>
    <x v="128"/>
    <x v="1"/>
    <d v="2005-04-28T00:00:00"/>
    <n v="0.71599999999999997"/>
    <n v="1000"/>
    <s v="DIVIDENDO"/>
    <x v="13"/>
    <n v="7.1599999999999995E-4"/>
  </r>
  <r>
    <x v="128"/>
    <x v="1"/>
    <d v="2006-04-19T00:00:00"/>
    <n v="1.2102999999999999"/>
    <n v="1000"/>
    <s v="JRS CAP PRÓPRIO"/>
    <x v="14"/>
    <n v="1.2102999999999999E-3"/>
  </r>
  <r>
    <x v="128"/>
    <x v="1"/>
    <d v="2006-04-19T00:00:00"/>
    <n v="0.39750000000000002"/>
    <n v="1000"/>
    <s v="DIVIDENDO"/>
    <x v="14"/>
    <n v="3.9750000000000001E-4"/>
  </r>
  <r>
    <x v="128"/>
    <x v="1"/>
    <d v="2007-04-17T00:00:00"/>
    <n v="1.1509"/>
    <n v="1000"/>
    <s v="DIVIDENDO"/>
    <x v="0"/>
    <n v="1.1509000000000001E-3"/>
  </r>
  <r>
    <x v="128"/>
    <x v="1"/>
    <d v="2007-04-17T00:00:00"/>
    <n v="0.95960000000000001"/>
    <n v="1000"/>
    <s v="JRS CAP PRÓPRIO"/>
    <x v="0"/>
    <n v="9.5960000000000001E-4"/>
  </r>
  <r>
    <x v="128"/>
    <x v="1"/>
    <d v="2008-04-24T00:00:00"/>
    <n v="1.2730999999999999"/>
    <n v="1"/>
    <s v="DIVIDENDO"/>
    <x v="1"/>
    <n v="1.2730999999999999"/>
  </r>
  <r>
    <x v="128"/>
    <x v="1"/>
    <d v="2008-04-24T00:00:00"/>
    <n v="1.4723999999999999"/>
    <n v="1"/>
    <s v="JRS CAP PRÓPRIO"/>
    <x v="1"/>
    <n v="1.4723999999999999"/>
  </r>
  <r>
    <x v="128"/>
    <x v="1"/>
    <d v="2009-04-28T00:00:00"/>
    <n v="1.2784933000000001"/>
    <n v="1"/>
    <s v="JRS CAP PRÓPRIO"/>
    <x v="2"/>
    <n v="1.2784933000000001"/>
  </r>
  <r>
    <x v="128"/>
    <x v="1"/>
    <d v="2009-04-28T00:00:00"/>
    <n v="0.42150670000000001"/>
    <n v="1"/>
    <s v="DIVIDENDO"/>
    <x v="2"/>
    <n v="0.42150670000000001"/>
  </r>
  <r>
    <x v="128"/>
    <x v="1"/>
    <d v="2010-04-06T00:00:00"/>
    <n v="2.61"/>
    <n v="1"/>
    <s v="JRS CAP PRÓPRIO"/>
    <x v="3"/>
    <n v="2.61"/>
  </r>
  <r>
    <x v="128"/>
    <x v="1"/>
    <d v="2011-04-28T00:00:00"/>
    <n v="2.37"/>
    <n v="1"/>
    <s v="JRS CAP PRÓPRIO"/>
    <x v="4"/>
    <n v="2.37"/>
  </r>
  <r>
    <x v="128"/>
    <x v="1"/>
    <d v="2011-04-28T00:00:00"/>
    <n v="0.24399999999999999"/>
    <n v="1"/>
    <s v="DIVIDENDO"/>
    <x v="4"/>
    <n v="0.24399999999999999"/>
  </r>
  <r>
    <x v="128"/>
    <x v="1"/>
    <d v="2011-11-16T00:00:00"/>
    <n v="2.54"/>
    <n v="1"/>
    <s v="JRS CAP PRÓPRIO"/>
    <x v="4"/>
    <n v="2.54"/>
  </r>
  <r>
    <x v="128"/>
    <x v="1"/>
    <d v="2012-04-24T00:00:00"/>
    <n v="0.25430000000000003"/>
    <n v="1"/>
    <s v="DIVIDENDO"/>
    <x v="5"/>
    <n v="0.25430000000000003"/>
  </r>
  <r>
    <x v="128"/>
    <x v="1"/>
    <d v="2012-10-26T00:00:00"/>
    <n v="2.2516669999999999"/>
    <n v="1"/>
    <s v="JRS CAP PRÓPRIO"/>
    <x v="5"/>
    <n v="2.2516669999999999"/>
  </r>
  <r>
    <x v="128"/>
    <x v="1"/>
    <d v="2013-04-10T00:00:00"/>
    <n v="0.36342600000000003"/>
    <n v="1"/>
    <s v="DIVIDENDO"/>
    <x v="6"/>
    <n v="0.36342600000000003"/>
  </r>
  <r>
    <x v="128"/>
    <x v="1"/>
    <d v="2013-12-11T00:00:00"/>
    <n v="1.545382"/>
    <n v="1"/>
    <s v="JRS CAP PRÓPRIO"/>
    <x v="6"/>
    <n v="1.545382"/>
  </r>
  <r>
    <x v="129"/>
    <x v="0"/>
    <d v="2000-04-07T00:00:00"/>
    <n v="1.0469999999999999"/>
    <n v="1000"/>
    <s v="DIVIDENDO"/>
    <x v="9"/>
    <n v="1.047E-3"/>
  </r>
  <r>
    <x v="129"/>
    <x v="0"/>
    <d v="2000-12-21T00:00:00"/>
    <n v="2.5941393100000001"/>
    <n v="1000"/>
    <s v="JRS CAP PRÓPRIO"/>
    <x v="9"/>
    <n v="2.5941393100000001E-3"/>
  </r>
  <r>
    <x v="129"/>
    <x v="0"/>
    <d v="2002-04-24T00:00:00"/>
    <n v="2.3068"/>
    <n v="1000"/>
    <s v="DIVIDENDO"/>
    <x v="11"/>
    <n v="2.3067999999999999E-3"/>
  </r>
  <r>
    <x v="129"/>
    <x v="0"/>
    <d v="2003-04-24T00:00:00"/>
    <n v="2.8555000000000001"/>
    <n v="1000"/>
    <s v="DIVIDENDO"/>
    <x v="7"/>
    <n v="2.8555E-3"/>
  </r>
  <r>
    <x v="129"/>
    <x v="0"/>
    <d v="2004-04-23T00:00:00"/>
    <n v="5.9641999999999999"/>
    <n v="1000"/>
    <s v="DIVIDENDO"/>
    <x v="12"/>
    <n v="5.9642000000000002E-3"/>
  </r>
  <r>
    <x v="129"/>
    <x v="0"/>
    <d v="2004-10-18T00:00:00"/>
    <n v="1.9997499999999999"/>
    <n v="1000"/>
    <s v="DIVIDENDO"/>
    <x v="12"/>
    <n v="1.9997499999999998E-3"/>
  </r>
  <r>
    <x v="129"/>
    <x v="0"/>
    <d v="2005-04-20T00:00:00"/>
    <n v="1.04"/>
    <n v="1"/>
    <s v="DIVIDENDO"/>
    <x v="13"/>
    <n v="1.04"/>
  </r>
  <r>
    <x v="129"/>
    <x v="0"/>
    <d v="2005-12-15T00:00:00"/>
    <n v="1.40692945"/>
    <n v="1"/>
    <s v="JRS CAP PRÓPRIO"/>
    <x v="13"/>
    <n v="1.40692945"/>
  </r>
  <r>
    <x v="129"/>
    <x v="0"/>
    <d v="2006-12-26T00:00:00"/>
    <n v="1.496358259"/>
    <n v="1"/>
    <s v="JRS CAP PRÓPRIO"/>
    <x v="14"/>
    <n v="1.496358259"/>
  </r>
  <r>
    <x v="129"/>
    <x v="0"/>
    <d v="2007-12-11T00:00:00"/>
    <n v="1.4862728510000001"/>
    <n v="1"/>
    <s v="JRS CAP PRÓPRIO"/>
    <x v="0"/>
    <n v="1.4862728510000001"/>
  </r>
  <r>
    <x v="129"/>
    <x v="0"/>
    <d v="2011-04-28T00:00:00"/>
    <n v="0.304066"/>
    <n v="1"/>
    <s v="DIVIDENDO"/>
    <x v="4"/>
    <n v="0.304066"/>
  </r>
  <r>
    <x v="129"/>
    <x v="0"/>
    <d v="2011-04-28T00:00:00"/>
    <n v="0.26082100000000003"/>
    <n v="1"/>
    <s v="DIVIDENDO"/>
    <x v="4"/>
    <n v="0.26082100000000003"/>
  </r>
  <r>
    <x v="129"/>
    <x v="1"/>
    <d v="2000-04-07T00:00:00"/>
    <n v="1.1519999999999999"/>
    <n v="1000"/>
    <s v="DIVIDENDO"/>
    <x v="9"/>
    <n v="1.1519999999999998E-3"/>
  </r>
  <r>
    <x v="129"/>
    <x v="1"/>
    <d v="2000-12-21T00:00:00"/>
    <n v="2.8535532799999999"/>
    <n v="1000"/>
    <s v="JRS CAP PRÓPRIO"/>
    <x v="9"/>
    <n v="2.8535532799999997E-3"/>
  </r>
  <r>
    <x v="129"/>
    <x v="1"/>
    <d v="2002-04-24T00:00:00"/>
    <n v="2.5375000000000001"/>
    <n v="1000"/>
    <s v="DIVIDENDO"/>
    <x v="11"/>
    <n v="2.5375000000000003E-3"/>
  </r>
  <r>
    <x v="129"/>
    <x v="1"/>
    <d v="2003-04-24T00:00:00"/>
    <n v="3.141"/>
    <n v="1000"/>
    <s v="DIVIDENDO"/>
    <x v="7"/>
    <n v="3.1410000000000001E-3"/>
  </r>
  <r>
    <x v="129"/>
    <x v="1"/>
    <d v="2004-04-23T00:00:00"/>
    <n v="6.5606"/>
    <n v="1000"/>
    <s v="DIVIDENDO"/>
    <x v="12"/>
    <n v="6.5605999999999998E-3"/>
  </r>
  <r>
    <x v="129"/>
    <x v="1"/>
    <d v="2004-10-18T00:00:00"/>
    <n v="2.1997300000000002"/>
    <n v="1000"/>
    <s v="DIVIDENDO"/>
    <x v="12"/>
    <n v="2.19973E-3"/>
  </r>
  <r>
    <x v="129"/>
    <x v="1"/>
    <d v="2005-04-20T00:00:00"/>
    <n v="1.1399999999999999"/>
    <n v="1"/>
    <s v="DIVIDENDO"/>
    <x v="13"/>
    <n v="1.1399999999999999"/>
  </r>
  <r>
    <x v="129"/>
    <x v="1"/>
    <d v="2005-12-15T00:00:00"/>
    <n v="1.5476224000000001"/>
    <n v="1"/>
    <s v="JRS CAP PRÓPRIO"/>
    <x v="13"/>
    <n v="1.5476224000000001"/>
  </r>
  <r>
    <x v="129"/>
    <x v="1"/>
    <d v="2006-12-26T00:00:00"/>
    <n v="1.6459940850000001"/>
    <n v="1"/>
    <s v="JRS CAP PRÓPRIO"/>
    <x v="14"/>
    <n v="1.6459940850000001"/>
  </r>
  <r>
    <x v="129"/>
    <x v="1"/>
    <d v="2007-12-11T00:00:00"/>
    <n v="1.6349001359999999"/>
    <n v="1"/>
    <s v="JRS CAP PRÓPRIO"/>
    <x v="0"/>
    <n v="1.6349001359999999"/>
  </r>
  <r>
    <x v="130"/>
    <x v="0"/>
    <d v="1996-01-16T00:00:00"/>
    <n v="2"/>
    <n v="1000"/>
    <s v="DIVIDENDO"/>
    <x v="15"/>
    <n v="2E-3"/>
  </r>
  <r>
    <x v="130"/>
    <x v="0"/>
    <d v="1997-01-21T00:00:00"/>
    <n v="1"/>
    <n v="1000"/>
    <s v="DIVIDENDO"/>
    <x v="16"/>
    <n v="1E-3"/>
  </r>
  <r>
    <x v="130"/>
    <x v="0"/>
    <d v="2000-03-14T00:00:00"/>
    <n v="0.5"/>
    <n v="1000"/>
    <s v="DIVIDENDO"/>
    <x v="9"/>
    <n v="5.0000000000000001E-4"/>
  </r>
  <r>
    <x v="130"/>
    <x v="0"/>
    <d v="2001-01-16T00:00:00"/>
    <n v="1.1100000000000001"/>
    <n v="1000"/>
    <s v="DIVIDENDO"/>
    <x v="10"/>
    <n v="1.1100000000000001E-3"/>
  </r>
  <r>
    <x v="130"/>
    <x v="0"/>
    <d v="2001-08-08T00:00:00"/>
    <n v="0.77"/>
    <n v="1000"/>
    <s v="DIVIDENDO"/>
    <x v="10"/>
    <n v="7.7000000000000007E-4"/>
  </r>
  <r>
    <x v="130"/>
    <x v="0"/>
    <d v="2002-03-12T00:00:00"/>
    <n v="0.77"/>
    <n v="1000"/>
    <s v="JRS CAP PRÓPRIO"/>
    <x v="11"/>
    <n v="7.7000000000000007E-4"/>
  </r>
  <r>
    <x v="130"/>
    <x v="0"/>
    <d v="2002-06-26T00:00:00"/>
    <n v="2"/>
    <n v="1000"/>
    <s v="JRS CAP PRÓPRIO"/>
    <x v="11"/>
    <n v="2E-3"/>
  </r>
  <r>
    <x v="130"/>
    <x v="0"/>
    <d v="2002-12-26T00:00:00"/>
    <n v="1"/>
    <n v="1000"/>
    <s v="JRS CAP PRÓPRIO"/>
    <x v="11"/>
    <n v="1E-3"/>
  </r>
  <r>
    <x v="130"/>
    <x v="0"/>
    <d v="2003-06-25T00:00:00"/>
    <n v="2"/>
    <n v="1000"/>
    <s v="JRS CAP PRÓPRIO"/>
    <x v="7"/>
    <n v="2E-3"/>
  </r>
  <r>
    <x v="130"/>
    <x v="0"/>
    <d v="2003-12-26T00:00:00"/>
    <n v="1"/>
    <n v="1000"/>
    <s v="JRS CAP PRÓPRIO"/>
    <x v="7"/>
    <n v="1E-3"/>
  </r>
  <r>
    <x v="130"/>
    <x v="0"/>
    <d v="2004-12-23T00:00:00"/>
    <n v="1"/>
    <n v="1000"/>
    <s v="JRS CAP PRÓPRIO"/>
    <x v="12"/>
    <n v="1E-3"/>
  </r>
  <r>
    <x v="130"/>
    <x v="0"/>
    <d v="2005-12-13T00:00:00"/>
    <n v="0.25"/>
    <n v="1"/>
    <s v="JRS CAP PRÓPRIO"/>
    <x v="13"/>
    <n v="0.25"/>
  </r>
  <r>
    <x v="130"/>
    <x v="0"/>
    <d v="2006-06-30T00:00:00"/>
    <n v="0.25"/>
    <n v="1"/>
    <s v="JRS CAP PRÓPRIO"/>
    <x v="14"/>
    <n v="0.25"/>
  </r>
  <r>
    <x v="130"/>
    <x v="0"/>
    <d v="2006-12-19T00:00:00"/>
    <n v="0.5"/>
    <n v="1"/>
    <s v="JRS CAP PRÓPRIO"/>
    <x v="14"/>
    <n v="0.5"/>
  </r>
  <r>
    <x v="130"/>
    <x v="0"/>
    <d v="2007-06-26T00:00:00"/>
    <n v="0.5"/>
    <n v="1"/>
    <s v="JRS CAP PRÓPRIO"/>
    <x v="0"/>
    <n v="0.5"/>
  </r>
  <r>
    <x v="130"/>
    <x v="0"/>
    <d v="2007-12-13T00:00:00"/>
    <n v="0.5"/>
    <n v="1"/>
    <s v="JRS CAP PRÓPRIO"/>
    <x v="0"/>
    <n v="0.5"/>
  </r>
  <r>
    <x v="130"/>
    <x v="0"/>
    <d v="2008-06-17T00:00:00"/>
    <n v="0.35"/>
    <n v="1"/>
    <s v="JRS CAP PRÓPRIO"/>
    <x v="1"/>
    <n v="0.35"/>
  </r>
  <r>
    <x v="130"/>
    <x v="0"/>
    <d v="2008-12-16T00:00:00"/>
    <n v="0.45"/>
    <n v="1"/>
    <s v="JRS CAP PRÓPRIO"/>
    <x v="1"/>
    <n v="0.45"/>
  </r>
  <r>
    <x v="130"/>
    <x v="0"/>
    <d v="2009-06-17T00:00:00"/>
    <n v="0.5"/>
    <n v="1"/>
    <s v="JRS CAP PRÓPRIO"/>
    <x v="2"/>
    <n v="0.5"/>
  </r>
  <r>
    <x v="130"/>
    <x v="0"/>
    <d v="2009-12-15T00:00:00"/>
    <n v="0.5"/>
    <n v="1"/>
    <s v="JRS CAP PRÓPRIO"/>
    <x v="2"/>
    <n v="0.5"/>
  </r>
  <r>
    <x v="130"/>
    <x v="0"/>
    <d v="2010-06-22T00:00:00"/>
    <n v="0.55000000000000004"/>
    <n v="1"/>
    <s v="JRS CAP PRÓPRIO"/>
    <x v="3"/>
    <n v="0.55000000000000004"/>
  </r>
  <r>
    <x v="130"/>
    <x v="0"/>
    <d v="2010-12-21T00:00:00"/>
    <n v="0.55000000000000004"/>
    <n v="1"/>
    <s v="JRS CAP PRÓPRIO"/>
    <x v="3"/>
    <n v="0.55000000000000004"/>
  </r>
  <r>
    <x v="130"/>
    <x v="0"/>
    <d v="2011-06-28T00:00:00"/>
    <n v="0.55000000000000004"/>
    <n v="1"/>
    <s v="JRS CAP PRÓPRIO"/>
    <x v="4"/>
    <n v="0.55000000000000004"/>
  </r>
  <r>
    <x v="130"/>
    <x v="0"/>
    <d v="2011-12-20T00:00:00"/>
    <n v="0.15"/>
    <n v="1"/>
    <s v="JRS CAP PRÓPRIO"/>
    <x v="4"/>
    <n v="0.15"/>
  </r>
  <r>
    <x v="130"/>
    <x v="0"/>
    <d v="2012-06-29T00:00:00"/>
    <n v="0.4"/>
    <n v="1"/>
    <s v="JRS CAP PRÓPRIO"/>
    <x v="5"/>
    <n v="0.4"/>
  </r>
  <r>
    <x v="130"/>
    <x v="0"/>
    <d v="2012-12-28T00:00:00"/>
    <n v="0.15"/>
    <n v="1"/>
    <s v="JRS CAP PRÓPRIO"/>
    <x v="5"/>
    <n v="0.15"/>
  </r>
  <r>
    <x v="130"/>
    <x v="0"/>
    <d v="2013-12-16T00:00:00"/>
    <n v="0.2"/>
    <n v="1"/>
    <s v="JRS CAP PRÓPRIO"/>
    <x v="6"/>
    <n v="0.2"/>
  </r>
  <r>
    <x v="131"/>
    <x v="0"/>
    <d v="2010-08-10T00:00:00"/>
    <n v="0.1235955"/>
    <n v="1"/>
    <s v="JRS CAP PRÓPRIO"/>
    <x v="3"/>
    <n v="0.1235955"/>
  </r>
  <r>
    <x v="131"/>
    <x v="0"/>
    <d v="2010-12-14T00:00:00"/>
    <n v="0.18105371000000001"/>
    <n v="1"/>
    <s v="JRS CAP PRÓPRIO"/>
    <x v="3"/>
    <n v="0.18105371000000001"/>
  </r>
  <r>
    <x v="131"/>
    <x v="0"/>
    <d v="2011-08-02T00:00:00"/>
    <n v="0.13709215"/>
    <n v="1"/>
    <s v="JRS CAP PRÓPRIO"/>
    <x v="4"/>
    <n v="0.13709215"/>
  </r>
  <r>
    <x v="131"/>
    <x v="0"/>
    <d v="2011-12-16T00:00:00"/>
    <n v="6.401888E-2"/>
    <n v="1"/>
    <s v="JRS CAP PRÓPRIO"/>
    <x v="4"/>
    <n v="6.401888E-2"/>
  </r>
  <r>
    <x v="131"/>
    <x v="0"/>
    <d v="2012-07-31T00:00:00"/>
    <n v="0.12796449300000001"/>
    <n v="1"/>
    <s v="DIVIDENDO"/>
    <x v="5"/>
    <n v="0.12796449300000001"/>
  </r>
  <r>
    <x v="131"/>
    <x v="0"/>
    <d v="2012-12-12T00:00:00"/>
    <n v="0.102371594"/>
    <n v="1"/>
    <s v="JRS CAP PRÓPRIO"/>
    <x v="5"/>
    <n v="0.102371594"/>
  </r>
  <r>
    <x v="131"/>
    <x v="0"/>
    <d v="2013-07-31T00:00:00"/>
    <n v="0.27925610000000001"/>
    <n v="1"/>
    <s v="DIVIDENDO"/>
    <x v="6"/>
    <n v="0.27925610000000001"/>
  </r>
  <r>
    <x v="131"/>
    <x v="0"/>
    <d v="2013-10-30T00:00:00"/>
    <n v="0.11699710200000001"/>
    <n v="1"/>
    <s v="DIVIDENDO"/>
    <x v="6"/>
    <n v="0.11699710200000001"/>
  </r>
  <r>
    <x v="131"/>
    <x v="0"/>
    <d v="2013-12-03T00:00:00"/>
    <n v="0.12796449300000001"/>
    <n v="1"/>
    <s v="DIVIDENDO"/>
    <x v="6"/>
    <n v="0.12796449300000001"/>
  </r>
  <r>
    <x v="132"/>
    <x v="0"/>
    <d v="1997-04-30T00:00:00"/>
    <n v="5.2400000000000002E-2"/>
    <n v="1000"/>
    <s v="DIVIDENDO"/>
    <x v="16"/>
    <n v="5.24E-5"/>
  </r>
  <r>
    <x v="132"/>
    <x v="0"/>
    <d v="1998-12-21T00:00:00"/>
    <n v="6.1587999999999997E-2"/>
    <n v="1000"/>
    <s v="JRS CAP PRÓPRIO"/>
    <x v="17"/>
    <n v="6.1587999999999994E-5"/>
  </r>
  <r>
    <x v="132"/>
    <x v="0"/>
    <d v="1999-12-13T00:00:00"/>
    <n v="6.1587999999999997E-2"/>
    <n v="1000"/>
    <s v="JRS CAP PRÓPRIO"/>
    <x v="8"/>
    <n v="6.1587999999999994E-5"/>
  </r>
  <r>
    <x v="132"/>
    <x v="0"/>
    <d v="2000-04-28T00:00:00"/>
    <n v="2.4919999999999999E-3"/>
    <n v="1000"/>
    <s v="DIVIDENDO"/>
    <x v="9"/>
    <n v="2.492E-6"/>
  </r>
  <r>
    <x v="132"/>
    <x v="0"/>
    <d v="2000-12-19T00:00:00"/>
    <n v="6.1587999999999997E-2"/>
    <n v="1000"/>
    <s v="JRS CAP PRÓPRIO"/>
    <x v="9"/>
    <n v="6.1587999999999994E-5"/>
  </r>
  <r>
    <x v="132"/>
    <x v="0"/>
    <d v="2001-12-13T00:00:00"/>
    <n v="9.5200000000000007E-2"/>
    <n v="1000"/>
    <s v="JRS CAP PRÓPRIO"/>
    <x v="10"/>
    <n v="9.520000000000001E-5"/>
  </r>
  <r>
    <x v="132"/>
    <x v="0"/>
    <d v="2002-06-05T00:00:00"/>
    <n v="6.1587999999999997E-2"/>
    <n v="1000"/>
    <s v="JRS CAP PRÓPRIO"/>
    <x v="11"/>
    <n v="6.1587999999999994E-5"/>
  </r>
  <r>
    <x v="132"/>
    <x v="0"/>
    <d v="2002-12-20T00:00:00"/>
    <n v="9.3317999999999998E-2"/>
    <n v="1000"/>
    <s v="JRS CAP PRÓPRIO"/>
    <x v="11"/>
    <n v="9.3318000000000003E-5"/>
  </r>
  <r>
    <x v="132"/>
    <x v="0"/>
    <d v="2003-04-29T00:00:00"/>
    <n v="3.6900000000000002E-4"/>
    <n v="1000"/>
    <s v="DIVIDENDO"/>
    <x v="7"/>
    <n v="3.6900000000000004E-7"/>
  </r>
  <r>
    <x v="132"/>
    <x v="0"/>
    <d v="2003-11-14T00:00:00"/>
    <n v="7.51E-2"/>
    <n v="1000"/>
    <s v="JRS CAP PRÓPRIO"/>
    <x v="7"/>
    <n v="7.5099999999999996E-5"/>
  </r>
  <r>
    <x v="132"/>
    <x v="0"/>
    <d v="2004-11-17T00:00:00"/>
    <n v="0.08"/>
    <n v="1"/>
    <s v="JRS CAP PRÓPRIO"/>
    <x v="12"/>
    <n v="0.08"/>
  </r>
  <r>
    <x v="132"/>
    <x v="0"/>
    <d v="2006-01-26T00:00:00"/>
    <n v="7.4099999999999999E-2"/>
    <n v="1"/>
    <s v="DIVIDENDO"/>
    <x v="14"/>
    <n v="7.4099999999999999E-2"/>
  </r>
  <r>
    <x v="132"/>
    <x v="0"/>
    <d v="2006-12-14T00:00:00"/>
    <n v="0.1"/>
    <n v="1"/>
    <s v="JRS CAP PRÓPRIO"/>
    <x v="14"/>
    <n v="0.1"/>
  </r>
  <r>
    <x v="132"/>
    <x v="0"/>
    <d v="2007-04-16T00:00:00"/>
    <n v="5.0000000000000001E-3"/>
    <n v="1"/>
    <s v="DIVIDENDO"/>
    <x v="0"/>
    <n v="5.0000000000000001E-3"/>
  </r>
  <r>
    <x v="132"/>
    <x v="0"/>
    <d v="2007-11-27T00:00:00"/>
    <n v="0.16"/>
    <n v="1"/>
    <s v="JRS CAP PRÓPRIO"/>
    <x v="0"/>
    <n v="0.16"/>
  </r>
  <r>
    <x v="132"/>
    <x v="0"/>
    <d v="2008-11-26T00:00:00"/>
    <n v="0.2"/>
    <n v="1"/>
    <s v="JRS CAP PRÓPRIO"/>
    <x v="1"/>
    <n v="0.2"/>
  </r>
  <r>
    <x v="132"/>
    <x v="0"/>
    <d v="2009-11-17T00:00:00"/>
    <n v="0.14000000000000001"/>
    <n v="1"/>
    <s v="JRS CAP PRÓPRIO"/>
    <x v="2"/>
    <n v="0.14000000000000001"/>
  </r>
  <r>
    <x v="132"/>
    <x v="0"/>
    <d v="2010-04-30T00:00:00"/>
    <n v="2E-3"/>
    <n v="1"/>
    <s v="DIVIDENDO"/>
    <x v="3"/>
    <n v="2E-3"/>
  </r>
  <r>
    <x v="132"/>
    <x v="0"/>
    <d v="2010-06-30T00:00:00"/>
    <n v="7.0000000000000007E-2"/>
    <n v="1"/>
    <s v="JRS CAP PRÓPRIO"/>
    <x v="3"/>
    <n v="7.0000000000000007E-2"/>
  </r>
  <r>
    <x v="132"/>
    <x v="0"/>
    <d v="2010-11-17T00:00:00"/>
    <n v="0.1"/>
    <n v="1"/>
    <s v="JRS CAP PRÓPRIO"/>
    <x v="3"/>
    <n v="0.1"/>
  </r>
  <r>
    <x v="132"/>
    <x v="0"/>
    <d v="2011-04-29T00:00:00"/>
    <n v="2E-3"/>
    <n v="1"/>
    <s v="DIVIDENDO"/>
    <x v="4"/>
    <n v="2E-3"/>
  </r>
  <r>
    <x v="132"/>
    <x v="0"/>
    <d v="2011-08-10T00:00:00"/>
    <n v="0.03"/>
    <n v="1"/>
    <s v="JRS CAP PRÓPRIO"/>
    <x v="4"/>
    <n v="0.03"/>
  </r>
  <r>
    <x v="132"/>
    <x v="0"/>
    <d v="2011-11-17T00:00:00"/>
    <n v="0.1"/>
    <n v="1"/>
    <s v="JRS CAP PRÓPRIO"/>
    <x v="4"/>
    <n v="0.1"/>
  </r>
  <r>
    <x v="132"/>
    <x v="0"/>
    <d v="2012-08-16T00:00:00"/>
    <n v="7.0000000000000007E-2"/>
    <n v="1"/>
    <s v="DIVIDENDO"/>
    <x v="5"/>
    <n v="7.0000000000000007E-2"/>
  </r>
  <r>
    <x v="132"/>
    <x v="0"/>
    <d v="2012-11-19T00:00:00"/>
    <n v="3.2285142000000003E-2"/>
    <n v="1"/>
    <s v="JRS CAP PRÓPRIO"/>
    <x v="5"/>
    <n v="3.2285142000000003E-2"/>
  </r>
  <r>
    <x v="132"/>
    <x v="0"/>
    <d v="2013-04-26T00:00:00"/>
    <n v="2.7072514999999998E-2"/>
    <n v="1"/>
    <s v="DIVIDENDO"/>
    <x v="6"/>
    <n v="2.7072514999999998E-2"/>
  </r>
  <r>
    <x v="132"/>
    <x v="1"/>
    <d v="1997-04-30T00:00:00"/>
    <n v="5.2400000000000002E-2"/>
    <n v="1000"/>
    <s v="DIVIDENDO"/>
    <x v="16"/>
    <n v="5.24E-5"/>
  </r>
  <r>
    <x v="132"/>
    <x v="1"/>
    <d v="1998-03-27T00:00:00"/>
    <n v="3.0960000000000001E-2"/>
    <n v="1000"/>
    <s v="JRS CAP PRÓPRIO"/>
    <x v="17"/>
    <n v="3.0960000000000002E-5"/>
  </r>
  <r>
    <x v="132"/>
    <x v="1"/>
    <d v="1998-12-21T00:00:00"/>
    <n v="6.1587999999999997E-2"/>
    <n v="1000"/>
    <s v="JRS CAP PRÓPRIO"/>
    <x v="17"/>
    <n v="6.1587999999999994E-5"/>
  </r>
  <r>
    <x v="132"/>
    <x v="1"/>
    <d v="1999-12-13T00:00:00"/>
    <n v="6.1587999999999997E-2"/>
    <n v="1000"/>
    <s v="JRS CAP PRÓPRIO"/>
    <x v="8"/>
    <n v="6.1587999999999994E-5"/>
  </r>
  <r>
    <x v="132"/>
    <x v="1"/>
    <d v="2000-04-28T00:00:00"/>
    <n v="2.4919999999999999E-3"/>
    <n v="1000"/>
    <s v="DIVIDENDO"/>
    <x v="9"/>
    <n v="2.492E-6"/>
  </r>
  <r>
    <x v="132"/>
    <x v="1"/>
    <d v="2000-12-19T00:00:00"/>
    <n v="6.1587999999999997E-2"/>
    <n v="1000"/>
    <s v="JRS CAP PRÓPRIO"/>
    <x v="9"/>
    <n v="6.1587999999999994E-5"/>
  </r>
  <r>
    <x v="132"/>
    <x v="1"/>
    <d v="2001-12-13T00:00:00"/>
    <n v="9.5200000000000007E-2"/>
    <n v="1000"/>
    <s v="JRS CAP PRÓPRIO"/>
    <x v="10"/>
    <n v="9.520000000000001E-5"/>
  </r>
  <r>
    <x v="132"/>
    <x v="1"/>
    <d v="2002-06-05T00:00:00"/>
    <n v="6.1587999999999997E-2"/>
    <n v="1000"/>
    <s v="JRS CAP PRÓPRIO"/>
    <x v="11"/>
    <n v="6.1587999999999994E-5"/>
  </r>
  <r>
    <x v="132"/>
    <x v="1"/>
    <d v="2002-12-20T00:00:00"/>
    <n v="9.4167000000000001E-2"/>
    <n v="1000"/>
    <s v="JRS CAP PRÓPRIO"/>
    <x v="11"/>
    <n v="9.4166999999999995E-5"/>
  </r>
  <r>
    <x v="132"/>
    <x v="1"/>
    <d v="2003-04-29T00:00:00"/>
    <n v="1.2851E-2"/>
    <n v="1000"/>
    <s v="DIVIDENDO"/>
    <x v="7"/>
    <n v="1.2850999999999999E-5"/>
  </r>
  <r>
    <x v="132"/>
    <x v="1"/>
    <d v="2003-11-14T00:00:00"/>
    <n v="7.51E-2"/>
    <n v="1000"/>
    <s v="JRS CAP PRÓPRIO"/>
    <x v="7"/>
    <n v="7.5099999999999996E-5"/>
  </r>
  <r>
    <x v="132"/>
    <x v="1"/>
    <d v="2004-11-17T00:00:00"/>
    <n v="0.08"/>
    <n v="1"/>
    <s v="JRS CAP PRÓPRIO"/>
    <x v="12"/>
    <n v="0.08"/>
  </r>
  <r>
    <x v="132"/>
    <x v="1"/>
    <d v="2006-01-26T00:00:00"/>
    <n v="7.4099999999999999E-2"/>
    <n v="1"/>
    <s v="DIVIDENDO"/>
    <x v="14"/>
    <n v="7.4099999999999999E-2"/>
  </r>
  <r>
    <x v="132"/>
    <x v="1"/>
    <d v="2006-12-14T00:00:00"/>
    <n v="0.1"/>
    <n v="1"/>
    <s v="JRS CAP PRÓPRIO"/>
    <x v="14"/>
    <n v="0.1"/>
  </r>
  <r>
    <x v="132"/>
    <x v="1"/>
    <d v="2007-04-16T00:00:00"/>
    <n v="5.0000000000000001E-3"/>
    <n v="1"/>
    <s v="DIVIDENDO"/>
    <x v="0"/>
    <n v="5.0000000000000001E-3"/>
  </r>
  <r>
    <x v="132"/>
    <x v="1"/>
    <d v="2007-11-27T00:00:00"/>
    <n v="0.16"/>
    <n v="1"/>
    <s v="JRS CAP PRÓPRIO"/>
    <x v="0"/>
    <n v="0.16"/>
  </r>
  <r>
    <x v="132"/>
    <x v="1"/>
    <d v="2008-11-26T00:00:00"/>
    <n v="0.2"/>
    <n v="1"/>
    <s v="JRS CAP PRÓPRIO"/>
    <x v="1"/>
    <n v="0.2"/>
  </r>
  <r>
    <x v="132"/>
    <x v="1"/>
    <d v="2009-11-17T00:00:00"/>
    <n v="0.14000000000000001"/>
    <n v="1"/>
    <s v="JRS CAP PRÓPRIO"/>
    <x v="2"/>
    <n v="0.14000000000000001"/>
  </r>
  <r>
    <x v="132"/>
    <x v="1"/>
    <d v="2010-04-30T00:00:00"/>
    <n v="2E-3"/>
    <n v="1"/>
    <s v="DIVIDENDO"/>
    <x v="3"/>
    <n v="2E-3"/>
  </r>
  <r>
    <x v="132"/>
    <x v="1"/>
    <d v="2010-06-30T00:00:00"/>
    <n v="7.0000000000000007E-2"/>
    <n v="1"/>
    <s v="JRS CAP PRÓPRIO"/>
    <x v="3"/>
    <n v="7.0000000000000007E-2"/>
  </r>
  <r>
    <x v="132"/>
    <x v="1"/>
    <d v="2010-11-17T00:00:00"/>
    <n v="0.1"/>
    <n v="1"/>
    <s v="JRS CAP PRÓPRIO"/>
    <x v="3"/>
    <n v="0.1"/>
  </r>
  <r>
    <x v="132"/>
    <x v="1"/>
    <d v="2011-04-29T00:00:00"/>
    <n v="2E-3"/>
    <n v="1"/>
    <s v="DIVIDENDO"/>
    <x v="4"/>
    <n v="2E-3"/>
  </r>
  <r>
    <x v="132"/>
    <x v="1"/>
    <d v="2011-08-10T00:00:00"/>
    <n v="0.03"/>
    <n v="1"/>
    <s v="JRS CAP PRÓPRIO"/>
    <x v="4"/>
    <n v="0.03"/>
  </r>
  <r>
    <x v="132"/>
    <x v="1"/>
    <d v="2011-11-17T00:00:00"/>
    <n v="0.1"/>
    <n v="1"/>
    <s v="JRS CAP PRÓPRIO"/>
    <x v="4"/>
    <n v="0.1"/>
  </r>
  <r>
    <x v="132"/>
    <x v="1"/>
    <d v="2012-08-16T00:00:00"/>
    <n v="7.0000000000000007E-2"/>
    <n v="1"/>
    <s v="DIVIDENDO"/>
    <x v="5"/>
    <n v="7.0000000000000007E-2"/>
  </r>
  <r>
    <x v="132"/>
    <x v="1"/>
    <d v="2012-11-19T00:00:00"/>
    <n v="3.2285142000000003E-2"/>
    <n v="1"/>
    <s v="JRS CAP PRÓPRIO"/>
    <x v="5"/>
    <n v="3.2285142000000003E-2"/>
  </r>
  <r>
    <x v="132"/>
    <x v="1"/>
    <d v="2013-04-26T00:00:00"/>
    <n v="2.7072514999999998E-2"/>
    <n v="1"/>
    <s v="DIVIDENDO"/>
    <x v="6"/>
    <n v="2.7072514999999998E-2"/>
  </r>
  <r>
    <x v="133"/>
    <x v="0"/>
    <s v="27/04/1998"/>
    <n v="7.2959999999999997E-2"/>
    <n v="1000"/>
    <s v="DIVIDENDO"/>
    <x v="17"/>
    <n v="7.2959999999999993E-5"/>
  </r>
  <r>
    <x v="133"/>
    <x v="0"/>
    <s v="29/04/1999"/>
    <n v="5.67E-2"/>
    <n v="1000"/>
    <s v="DIVIDENDO"/>
    <x v="8"/>
    <n v="5.6700000000000003E-5"/>
  </r>
  <r>
    <x v="133"/>
    <x v="0"/>
    <s v="27/04/2000"/>
    <n v="1.5769999999999999E-2"/>
    <n v="1000"/>
    <s v="DIVIDENDO"/>
    <x v="9"/>
    <n v="1.577E-5"/>
  </r>
  <r>
    <x v="133"/>
    <x v="0"/>
    <s v="28/03/2001"/>
    <n v="5.3100000000000001E-2"/>
    <n v="1000"/>
    <s v="DIVIDENDO"/>
    <x v="10"/>
    <n v="5.3100000000000003E-5"/>
  </r>
  <r>
    <x v="133"/>
    <x v="0"/>
    <s v="23/07/2001"/>
    <n v="5.2999999999999999E-2"/>
    <n v="1000"/>
    <s v="JRS CAP PRÓPRIO"/>
    <x v="10"/>
    <n v="5.3000000000000001E-5"/>
  </r>
  <r>
    <x v="133"/>
    <x v="0"/>
    <s v="07/12/2001"/>
    <n v="3.9899999999999998E-2"/>
    <n v="1000"/>
    <s v="JRS CAP PRÓPRIO"/>
    <x v="10"/>
    <n v="3.9900000000000001E-5"/>
  </r>
  <r>
    <x v="133"/>
    <x v="0"/>
    <s v="27/06/2002"/>
    <n v="5.0299999999999997E-2"/>
    <n v="1000"/>
    <s v="JRS CAP PRÓPRIO"/>
    <x v="11"/>
    <n v="5.0299999999999996E-5"/>
  </r>
  <r>
    <x v="133"/>
    <x v="0"/>
    <d v="2002-12-16T00:00:00"/>
    <n v="4.4999999999999998E-2"/>
    <n v="1000"/>
    <s v="JRS CAP PRÓPRIO"/>
    <x v="11"/>
    <n v="4.4999999999999996E-5"/>
  </r>
  <r>
    <x v="133"/>
    <x v="0"/>
    <d v="2003-04-15T00:00:00"/>
    <n v="0.14297399999999999"/>
    <n v="1000"/>
    <s v="DIVIDENDO"/>
    <x v="7"/>
    <n v="1.4297399999999998E-4"/>
  </r>
  <r>
    <x v="133"/>
    <x v="0"/>
    <d v="2003-06-26T00:00:00"/>
    <n v="6.2600000000000003E-2"/>
    <n v="1000"/>
    <s v="JRS CAP PRÓPRIO"/>
    <x v="7"/>
    <n v="6.2600000000000004E-5"/>
  </r>
  <r>
    <x v="133"/>
    <x v="0"/>
    <d v="2003-12-11T00:00:00"/>
    <n v="6.6299999999999998E-2"/>
    <n v="1000"/>
    <s v="JRS CAP PRÓPRIO"/>
    <x v="7"/>
    <n v="6.6299999999999999E-5"/>
  </r>
  <r>
    <x v="133"/>
    <x v="0"/>
    <d v="2004-04-29T00:00:00"/>
    <n v="0.11393"/>
    <n v="1000"/>
    <s v="DIVIDENDO"/>
    <x v="12"/>
    <n v="1.1393E-4"/>
  </r>
  <r>
    <x v="133"/>
    <x v="0"/>
    <d v="2004-06-30T00:00:00"/>
    <n v="6.5000000000000002E-2"/>
    <n v="1"/>
    <s v="JRS CAP PRÓPRIO"/>
    <x v="12"/>
    <n v="6.5000000000000002E-2"/>
  </r>
  <r>
    <x v="133"/>
    <x v="0"/>
    <d v="2004-12-08T00:00:00"/>
    <n v="6.7000000000000004E-2"/>
    <n v="1"/>
    <s v="JRS CAP PRÓPRIO"/>
    <x v="12"/>
    <n v="6.7000000000000004E-2"/>
  </r>
  <r>
    <x v="133"/>
    <x v="0"/>
    <d v="2005-04-28T00:00:00"/>
    <n v="4.0973740000000002E-2"/>
    <n v="1"/>
    <s v="DIVIDENDO"/>
    <x v="13"/>
    <n v="4.0973740000000002E-2"/>
  </r>
  <r>
    <x v="133"/>
    <x v="0"/>
    <d v="2005-06-30T00:00:00"/>
    <n v="8.1000000000000003E-2"/>
    <n v="1"/>
    <s v="JRS CAP PRÓPRIO"/>
    <x v="13"/>
    <n v="8.1000000000000003E-2"/>
  </r>
  <r>
    <x v="133"/>
    <x v="0"/>
    <d v="2005-12-05T00:00:00"/>
    <n v="7.9000000000000001E-2"/>
    <n v="1"/>
    <s v="JRS CAP PRÓPRIO"/>
    <x v="13"/>
    <n v="7.9000000000000001E-2"/>
  </r>
  <r>
    <x v="133"/>
    <x v="0"/>
    <d v="2006-06-09T00:00:00"/>
    <n v="8.5000000000000006E-2"/>
    <n v="1"/>
    <s v="JRS CAP PRÓPRIO"/>
    <x v="14"/>
    <n v="8.5000000000000006E-2"/>
  </r>
  <r>
    <x v="133"/>
    <x v="0"/>
    <d v="2006-12-05T00:00:00"/>
    <n v="7.4999999999999997E-2"/>
    <n v="1"/>
    <s v="JRS CAP PRÓPRIO"/>
    <x v="14"/>
    <n v="7.4999999999999997E-2"/>
  </r>
  <r>
    <x v="133"/>
    <x v="0"/>
    <d v="2007-04-12T00:00:00"/>
    <n v="3.1467000000000002E-2"/>
    <n v="1"/>
    <s v="DIVIDENDO"/>
    <x v="0"/>
    <n v="3.1467000000000002E-2"/>
  </r>
  <r>
    <x v="133"/>
    <x v="0"/>
    <d v="2007-06-18T00:00:00"/>
    <n v="7.4929999999999997E-2"/>
    <n v="1"/>
    <s v="JRS CAP PRÓPRIO"/>
    <x v="0"/>
    <n v="7.4929999999999997E-2"/>
  </r>
  <r>
    <x v="133"/>
    <x v="0"/>
    <d v="2007-12-03T00:00:00"/>
    <n v="7.3510000000000006E-2"/>
    <n v="1"/>
    <s v="JRS CAP PRÓPRIO"/>
    <x v="0"/>
    <n v="7.3510000000000006E-2"/>
  </r>
  <r>
    <x v="133"/>
    <x v="0"/>
    <d v="2008-04-16T00:00:00"/>
    <n v="4.2306000000000003E-2"/>
    <n v="1"/>
    <s v="DIVIDENDO"/>
    <x v="1"/>
    <n v="4.2306000000000003E-2"/>
  </r>
  <r>
    <x v="133"/>
    <x v="0"/>
    <d v="2008-06-17T00:00:00"/>
    <n v="8.3650000000000002E-2"/>
    <n v="1"/>
    <s v="JRS CAP PRÓPRIO"/>
    <x v="1"/>
    <n v="8.3650000000000002E-2"/>
  </r>
  <r>
    <x v="133"/>
    <x v="0"/>
    <d v="2008-11-26T00:00:00"/>
    <n v="8.6230000000000001E-2"/>
    <n v="1"/>
    <s v="JRS CAP PRÓPRIO"/>
    <x v="1"/>
    <n v="8.6230000000000001E-2"/>
  </r>
  <r>
    <x v="133"/>
    <x v="0"/>
    <d v="2009-06-18T00:00:00"/>
    <n v="0.05"/>
    <n v="1"/>
    <s v="JRS CAP PRÓPRIO"/>
    <x v="2"/>
    <n v="0.05"/>
  </r>
  <r>
    <x v="133"/>
    <x v="0"/>
    <d v="2009-12-04T00:00:00"/>
    <n v="0.1"/>
    <n v="1"/>
    <s v="JRS CAP PRÓPRIO"/>
    <x v="2"/>
    <n v="0.1"/>
  </r>
  <r>
    <x v="133"/>
    <x v="0"/>
    <d v="2010-04-07T00:00:00"/>
    <n v="6.0979999999999999E-2"/>
    <n v="1"/>
    <s v="DIVIDENDO"/>
    <x v="3"/>
    <n v="6.0979999999999999E-2"/>
  </r>
  <r>
    <x v="133"/>
    <x v="0"/>
    <d v="2010-06-14T00:00:00"/>
    <n v="6.7750000000000005E-2"/>
    <n v="1"/>
    <s v="JRS CAP PRÓPRIO"/>
    <x v="3"/>
    <n v="6.7750000000000005E-2"/>
  </r>
  <r>
    <x v="133"/>
    <x v="0"/>
    <d v="2010-12-09T00:00:00"/>
    <n v="6.9760000000000003E-2"/>
    <n v="1"/>
    <s v="JRS CAP PRÓPRIO"/>
    <x v="3"/>
    <n v="6.9760000000000003E-2"/>
  </r>
  <r>
    <x v="133"/>
    <x v="0"/>
    <d v="2011-04-15T00:00:00"/>
    <n v="2.56668E-2"/>
    <n v="1"/>
    <s v="DIVIDENDO"/>
    <x v="4"/>
    <n v="2.56668E-2"/>
  </r>
  <r>
    <x v="133"/>
    <x v="0"/>
    <d v="2011-06-15T00:00:00"/>
    <n v="7.7270000000000005E-2"/>
    <n v="1"/>
    <s v="JRS CAP PRÓPRIO"/>
    <x v="4"/>
    <n v="7.7270000000000005E-2"/>
  </r>
  <r>
    <x v="133"/>
    <x v="0"/>
    <d v="2011-12-05T00:00:00"/>
    <n v="7.9140000000000002E-2"/>
    <n v="1"/>
    <s v="JRS CAP PRÓPRIO"/>
    <x v="4"/>
    <n v="7.9140000000000002E-2"/>
  </r>
  <r>
    <x v="133"/>
    <x v="0"/>
    <d v="2012-03-28T00:00:00"/>
    <n v="2.5680700000000001E-2"/>
    <n v="1"/>
    <s v="DIVIDENDO"/>
    <x v="5"/>
    <n v="2.5680700000000001E-2"/>
  </r>
  <r>
    <x v="133"/>
    <x v="0"/>
    <d v="2012-06-20T00:00:00"/>
    <n v="3.8690000000000002E-2"/>
    <n v="1"/>
    <s v="JRS CAP PRÓPRIO"/>
    <x v="5"/>
    <n v="3.8690000000000002E-2"/>
  </r>
  <r>
    <x v="133"/>
    <x v="0"/>
    <d v="2012-12-19T00:00:00"/>
    <n v="3.8690000000000002E-2"/>
    <n v="1"/>
    <s v="JRS CAP PRÓPRIO"/>
    <x v="5"/>
    <n v="3.8690000000000002E-2"/>
  </r>
  <r>
    <x v="133"/>
    <x v="0"/>
    <d v="2013-04-04T00:00:00"/>
    <n v="1.4659800000000001E-2"/>
    <n v="1"/>
    <s v="DIVIDENDO"/>
    <x v="6"/>
    <n v="1.4659800000000001E-2"/>
  </r>
  <r>
    <x v="133"/>
    <x v="0"/>
    <d v="2013-06-21T00:00:00"/>
    <n v="7.5740000000000002E-2"/>
    <n v="1"/>
    <s v="JRS CAP PRÓPRIO"/>
    <x v="6"/>
    <n v="7.5740000000000002E-2"/>
  </r>
  <r>
    <x v="133"/>
    <x v="0"/>
    <d v="2013-12-16T00:00:00"/>
    <n v="5.9700000000000003E-2"/>
    <n v="1"/>
    <s v="JRS CAP PRÓPRIO"/>
    <x v="6"/>
    <n v="5.9700000000000003E-2"/>
  </r>
  <r>
    <x v="133"/>
    <x v="1"/>
    <s v="27/04/2000"/>
    <n v="1.7350000000000001E-2"/>
    <n v="1000"/>
    <s v="DIVIDENDO"/>
    <x v="9"/>
    <n v="1.7350000000000002E-5"/>
  </r>
  <r>
    <x v="133"/>
    <x v="1"/>
    <s v="28/03/2001"/>
    <n v="5.8409999999999997E-2"/>
    <n v="1000"/>
    <s v="DIVIDENDO"/>
    <x v="10"/>
    <n v="5.8409999999999998E-5"/>
  </r>
  <r>
    <x v="133"/>
    <x v="1"/>
    <s v="23/07/2001"/>
    <n v="5.2999999999999999E-2"/>
    <n v="1000"/>
    <s v="JRS CAP PRÓPRIO"/>
    <x v="10"/>
    <n v="5.3000000000000001E-5"/>
  </r>
  <r>
    <x v="133"/>
    <x v="1"/>
    <s v="07/12/2001"/>
    <n v="3.9899999999999998E-2"/>
    <n v="1000"/>
    <s v="JRS CAP PRÓPRIO"/>
    <x v="10"/>
    <n v="3.9900000000000001E-5"/>
  </r>
  <r>
    <x v="133"/>
    <x v="1"/>
    <s v="15/04/2002"/>
    <n v="7.9000000000000008E-3"/>
    <n v="1000"/>
    <s v="DIVIDENDO"/>
    <x v="11"/>
    <n v="7.9000000000000006E-6"/>
  </r>
  <r>
    <x v="133"/>
    <x v="1"/>
    <s v="27/06/2002"/>
    <n v="5.0299999999999997E-2"/>
    <n v="1000"/>
    <s v="JRS CAP PRÓPRIO"/>
    <x v="11"/>
    <n v="5.0299999999999996E-5"/>
  </r>
  <r>
    <x v="133"/>
    <x v="1"/>
    <d v="2002-12-16T00:00:00"/>
    <n v="4.4999999999999998E-2"/>
    <n v="1000"/>
    <s v="JRS CAP PRÓPRIO"/>
    <x v="11"/>
    <n v="4.4999999999999996E-5"/>
  </r>
  <r>
    <x v="133"/>
    <x v="1"/>
    <d v="2003-04-15T00:00:00"/>
    <n v="0.14297399999999999"/>
    <n v="1000"/>
    <s v="DIVIDENDO"/>
    <x v="7"/>
    <n v="1.4297399999999998E-4"/>
  </r>
  <r>
    <x v="133"/>
    <x v="1"/>
    <d v="2003-06-26T00:00:00"/>
    <n v="6.2600000000000003E-2"/>
    <n v="1000"/>
    <s v="JRS CAP PRÓPRIO"/>
    <x v="7"/>
    <n v="6.2600000000000004E-5"/>
  </r>
  <r>
    <x v="133"/>
    <x v="1"/>
    <d v="2003-12-11T00:00:00"/>
    <n v="6.6299999999999998E-2"/>
    <n v="1000"/>
    <s v="JRS CAP PRÓPRIO"/>
    <x v="7"/>
    <n v="6.6299999999999999E-5"/>
  </r>
  <r>
    <x v="133"/>
    <x v="1"/>
    <d v="2004-04-29T00:00:00"/>
    <n v="0.12531999999999999"/>
    <n v="1000"/>
    <s v="DIVIDENDO"/>
    <x v="12"/>
    <n v="1.2532E-4"/>
  </r>
  <r>
    <x v="133"/>
    <x v="1"/>
    <d v="2004-06-30T00:00:00"/>
    <n v="6.5000000000000002E-2"/>
    <n v="1"/>
    <s v="JRS CAP PRÓPRIO"/>
    <x v="12"/>
    <n v="6.5000000000000002E-2"/>
  </r>
  <r>
    <x v="133"/>
    <x v="1"/>
    <d v="2004-12-08T00:00:00"/>
    <n v="6.7000000000000004E-2"/>
    <n v="1"/>
    <s v="JRS CAP PRÓPRIO"/>
    <x v="12"/>
    <n v="6.7000000000000004E-2"/>
  </r>
  <r>
    <x v="133"/>
    <x v="1"/>
    <d v="2005-04-28T00:00:00"/>
    <n v="5.6291109999999998E-2"/>
    <n v="1"/>
    <s v="DIVIDENDO"/>
    <x v="13"/>
    <n v="5.6291109999999998E-2"/>
  </r>
  <r>
    <x v="133"/>
    <x v="1"/>
    <d v="2005-06-30T00:00:00"/>
    <n v="8.1000000000000003E-2"/>
    <n v="1"/>
    <s v="JRS CAP PRÓPRIO"/>
    <x v="13"/>
    <n v="8.1000000000000003E-2"/>
  </r>
  <r>
    <x v="133"/>
    <x v="1"/>
    <d v="2005-12-05T00:00:00"/>
    <n v="9.5000000000000001E-2"/>
    <n v="1"/>
    <s v="JRS CAP PRÓPRIO"/>
    <x v="13"/>
    <n v="9.5000000000000001E-2"/>
  </r>
  <r>
    <x v="133"/>
    <x v="1"/>
    <d v="2006-06-09T00:00:00"/>
    <n v="8.5000000000000006E-2"/>
    <n v="1"/>
    <s v="JRS CAP PRÓPRIO"/>
    <x v="14"/>
    <n v="8.5000000000000006E-2"/>
  </r>
  <r>
    <x v="133"/>
    <x v="1"/>
    <d v="2006-12-05T00:00:00"/>
    <n v="7.4999999999999997E-2"/>
    <n v="1"/>
    <s v="JRS CAP PRÓPRIO"/>
    <x v="14"/>
    <n v="7.4999999999999997E-2"/>
  </r>
  <r>
    <x v="133"/>
    <x v="1"/>
    <d v="2007-04-12T00:00:00"/>
    <n v="4.8210000000000003E-2"/>
    <n v="1"/>
    <s v="DIVIDENDO"/>
    <x v="0"/>
    <n v="4.8210000000000003E-2"/>
  </r>
  <r>
    <x v="133"/>
    <x v="1"/>
    <d v="2007-06-18T00:00:00"/>
    <n v="8.2419999999999993E-2"/>
    <n v="1"/>
    <s v="JRS CAP PRÓPRIO"/>
    <x v="0"/>
    <n v="8.2419999999999993E-2"/>
  </r>
  <r>
    <x v="133"/>
    <x v="1"/>
    <d v="2007-12-03T00:00:00"/>
    <n v="8.0860000000000001E-2"/>
    <n v="1"/>
    <s v="JRS CAP PRÓPRIO"/>
    <x v="0"/>
    <n v="8.0860000000000001E-2"/>
  </r>
  <r>
    <x v="133"/>
    <x v="1"/>
    <d v="2008-04-16T00:00:00"/>
    <n v="4.6531999999999997E-2"/>
    <n v="1"/>
    <s v="DIVIDENDO"/>
    <x v="1"/>
    <n v="4.6531999999999997E-2"/>
  </r>
  <r>
    <x v="133"/>
    <x v="1"/>
    <d v="2008-06-17T00:00:00"/>
    <n v="9.2009999999999995E-2"/>
    <n v="1"/>
    <s v="JRS CAP PRÓPRIO"/>
    <x v="1"/>
    <n v="9.2009999999999995E-2"/>
  </r>
  <r>
    <x v="133"/>
    <x v="1"/>
    <d v="2008-11-26T00:00:00"/>
    <n v="9.4850000000000004E-2"/>
    <n v="1"/>
    <s v="JRS CAP PRÓPRIO"/>
    <x v="1"/>
    <n v="9.4850000000000004E-2"/>
  </r>
  <r>
    <x v="133"/>
    <x v="1"/>
    <d v="2009-06-18T00:00:00"/>
    <n v="5.5E-2"/>
    <n v="1"/>
    <s v="JRS CAP PRÓPRIO"/>
    <x v="2"/>
    <n v="5.5E-2"/>
  </r>
  <r>
    <x v="133"/>
    <x v="1"/>
    <d v="2009-12-04T00:00:00"/>
    <n v="0.11"/>
    <n v="1"/>
    <s v="JRS CAP PRÓPRIO"/>
    <x v="2"/>
    <n v="0.11"/>
  </r>
  <r>
    <x v="133"/>
    <x v="1"/>
    <d v="2010-04-07T00:00:00"/>
    <n v="6.7070000000000005E-2"/>
    <n v="1"/>
    <s v="DIVIDENDO"/>
    <x v="3"/>
    <n v="6.7070000000000005E-2"/>
  </r>
  <r>
    <x v="133"/>
    <x v="1"/>
    <d v="2010-06-14T00:00:00"/>
    <n v="7.4520000000000003E-2"/>
    <n v="1"/>
    <s v="JRS CAP PRÓPRIO"/>
    <x v="3"/>
    <n v="7.4520000000000003E-2"/>
  </r>
  <r>
    <x v="133"/>
    <x v="1"/>
    <d v="2010-12-09T00:00:00"/>
    <n v="7.6740000000000003E-2"/>
    <n v="1"/>
    <s v="JRS CAP PRÓPRIO"/>
    <x v="3"/>
    <n v="7.6740000000000003E-2"/>
  </r>
  <r>
    <x v="133"/>
    <x v="1"/>
    <d v="2011-04-15T00:00:00"/>
    <n v="2.82343E-2"/>
    <n v="1"/>
    <s v="DIVIDENDO"/>
    <x v="4"/>
    <n v="2.82343E-2"/>
  </r>
  <r>
    <x v="133"/>
    <x v="1"/>
    <d v="2011-06-15T00:00:00"/>
    <n v="8.4989999999999996E-2"/>
    <n v="1"/>
    <s v="JRS CAP PRÓPRIO"/>
    <x v="4"/>
    <n v="8.4989999999999996E-2"/>
  </r>
  <r>
    <x v="133"/>
    <x v="1"/>
    <d v="2011-12-05T00:00:00"/>
    <n v="8.7059999999999998E-2"/>
    <n v="1"/>
    <s v="JRS CAP PRÓPRIO"/>
    <x v="4"/>
    <n v="8.7059999999999998E-2"/>
  </r>
  <r>
    <x v="133"/>
    <x v="1"/>
    <d v="2012-03-28T00:00:00"/>
    <n v="2.82496E-2"/>
    <n v="1"/>
    <s v="DIVIDENDO"/>
    <x v="5"/>
    <n v="2.82496E-2"/>
  </r>
  <r>
    <x v="133"/>
    <x v="1"/>
    <d v="2012-06-20T00:00:00"/>
    <n v="4.2549999999999998E-2"/>
    <n v="1"/>
    <s v="JRS CAP PRÓPRIO"/>
    <x v="5"/>
    <n v="4.2549999999999998E-2"/>
  </r>
  <r>
    <x v="133"/>
    <x v="1"/>
    <d v="2012-12-19T00:00:00"/>
    <n v="4.2549999999999998E-2"/>
    <n v="1"/>
    <s v="JRS CAP PRÓPRIO"/>
    <x v="5"/>
    <n v="4.2549999999999998E-2"/>
  </r>
  <r>
    <x v="133"/>
    <x v="1"/>
    <d v="2013-04-04T00:00:00"/>
    <n v="1.6140999999999999E-2"/>
    <n v="1"/>
    <s v="DIVIDENDO"/>
    <x v="6"/>
    <n v="1.6140999999999999E-2"/>
  </r>
  <r>
    <x v="133"/>
    <x v="1"/>
    <d v="2013-06-21T00:00:00"/>
    <n v="8.3309999999999995E-2"/>
    <n v="1"/>
    <s v="JRS CAP PRÓPRIO"/>
    <x v="6"/>
    <n v="8.3309999999999995E-2"/>
  </r>
  <r>
    <x v="133"/>
    <x v="1"/>
    <d v="2013-12-16T00:00:00"/>
    <n v="6.5670000000000006E-2"/>
    <n v="1"/>
    <s v="JRS CAP PRÓPRIO"/>
    <x v="6"/>
    <n v="6.5670000000000006E-2"/>
  </r>
  <r>
    <x v="133"/>
    <x v="3"/>
    <s v="27/04/1998"/>
    <n v="8.0255999999999994E-2"/>
    <n v="1000"/>
    <s v="DIVIDENDO"/>
    <x v="17"/>
    <n v="8.0255999999999999E-5"/>
  </r>
  <r>
    <x v="133"/>
    <x v="3"/>
    <s v="29/04/1999"/>
    <n v="6.2399999999999997E-2"/>
    <n v="1000"/>
    <s v="DIVIDENDO"/>
    <x v="8"/>
    <n v="6.2399999999999999E-5"/>
  </r>
  <r>
    <x v="133"/>
    <x v="4"/>
    <s v="27/04/1998"/>
    <n v="8.0255999999999994E-2"/>
    <n v="1000"/>
    <s v="DIVIDENDO"/>
    <x v="17"/>
    <n v="8.0255999999999999E-5"/>
  </r>
  <r>
    <x v="134"/>
    <x v="0"/>
    <d v="2001-12-17T00:00:00"/>
    <n v="0.26090000000000002"/>
    <n v="1"/>
    <s v="JRS CAP PRÓPRIO"/>
    <x v="10"/>
    <n v="0.26090000000000002"/>
  </r>
  <r>
    <x v="134"/>
    <x v="0"/>
    <d v="2007-02-09T00:00:00"/>
    <n v="0.1"/>
    <n v="1"/>
    <s v="DIVIDENDO"/>
    <x v="0"/>
    <n v="0.1"/>
  </r>
  <r>
    <x v="134"/>
    <x v="0"/>
    <d v="2008-04-04T00:00:00"/>
    <n v="0.2084"/>
    <n v="1"/>
    <s v="DIVIDENDO"/>
    <x v="1"/>
    <n v="0.2084"/>
  </r>
  <r>
    <x v="134"/>
    <x v="0"/>
    <d v="2009-04-30T00:00:00"/>
    <n v="0.2009"/>
    <n v="1"/>
    <s v="DIVIDENDO"/>
    <x v="2"/>
    <n v="0.2009"/>
  </r>
  <r>
    <x v="134"/>
    <x v="0"/>
    <d v="2010-04-27T00:00:00"/>
    <n v="0.12112000000000001"/>
    <n v="1"/>
    <s v="DIVIDENDO"/>
    <x v="3"/>
    <n v="0.12112000000000001"/>
  </r>
  <r>
    <x v="134"/>
    <x v="0"/>
    <d v="2011-04-29T00:00:00"/>
    <n v="0.2291"/>
    <n v="1"/>
    <s v="DIVIDENDO"/>
    <x v="4"/>
    <n v="0.2291"/>
  </r>
  <r>
    <x v="134"/>
    <x v="0"/>
    <d v="2013-12-20T00:00:00"/>
    <n v="0.30927447699999999"/>
    <n v="1"/>
    <s v="JRS CAP PRÓPRIO"/>
    <x v="6"/>
    <n v="0.30927447699999999"/>
  </r>
  <r>
    <x v="134"/>
    <x v="1"/>
    <d v="2001-12-17T00:00:00"/>
    <n v="0.28699999999999998"/>
    <n v="1"/>
    <s v="JRS CAP PRÓPRIO"/>
    <x v="10"/>
    <n v="0.28699999999999998"/>
  </r>
  <r>
    <x v="135"/>
    <x v="0"/>
    <d v="2000-04-28T00:00:00"/>
    <n v="0.12807099999999999"/>
    <n v="1000"/>
    <s v="DIVIDENDO"/>
    <x v="9"/>
    <n v="1.28071E-4"/>
  </r>
  <r>
    <x v="135"/>
    <x v="0"/>
    <d v="2000-10-27T00:00:00"/>
    <n v="0.397117"/>
    <n v="1000"/>
    <s v="DIVIDENDO"/>
    <x v="9"/>
    <n v="3.97117E-4"/>
  </r>
  <r>
    <x v="135"/>
    <x v="0"/>
    <d v="2000-10-27T00:00:00"/>
    <n v="0.16059999999999999"/>
    <n v="1000"/>
    <s v="JRS CAP PRÓPRIO"/>
    <x v="9"/>
    <n v="1.606E-4"/>
  </r>
  <r>
    <x v="135"/>
    <x v="0"/>
    <d v="2001-04-27T00:00:00"/>
    <n v="0.74707900000000005"/>
    <n v="1000"/>
    <s v="DIVIDENDO"/>
    <x v="10"/>
    <n v="7.470790000000001E-4"/>
  </r>
  <r>
    <x v="135"/>
    <x v="0"/>
    <d v="2002-04-30T00:00:00"/>
    <n v="0.51963000000000004"/>
    <n v="1000"/>
    <s v="DIVIDENDO"/>
    <x v="11"/>
    <n v="5.1962999999999998E-4"/>
  </r>
  <r>
    <x v="135"/>
    <x v="0"/>
    <d v="2002-10-25T00:00:00"/>
    <n v="0.96052999999999999"/>
    <n v="1000"/>
    <s v="DIVIDENDO"/>
    <x v="11"/>
    <n v="9.6053000000000002E-4"/>
  </r>
  <r>
    <x v="135"/>
    <x v="0"/>
    <d v="2003-09-16T00:00:00"/>
    <n v="0.32017600000000002"/>
    <n v="1000"/>
    <s v="DIVIDENDO"/>
    <x v="7"/>
    <n v="3.2017600000000003E-4"/>
  </r>
  <r>
    <x v="135"/>
    <x v="0"/>
    <d v="2004-04-29T00:00:00"/>
    <n v="0.54868003740000004"/>
    <n v="1000"/>
    <s v="DIVIDENDO"/>
    <x v="12"/>
    <n v="5.4868003740000005E-4"/>
  </r>
  <r>
    <x v="135"/>
    <x v="0"/>
    <d v="2005-04-29T00:00:00"/>
    <n v="0.47258080400000002"/>
    <n v="1000"/>
    <s v="DIVIDENDO"/>
    <x v="13"/>
    <n v="4.7258080400000005E-4"/>
  </r>
  <r>
    <x v="135"/>
    <x v="0"/>
    <d v="2005-08-23T00:00:00"/>
    <n v="0.50694600000000001"/>
    <n v="1000"/>
    <s v="DIVIDENDO"/>
    <x v="13"/>
    <n v="5.0694599999999998E-4"/>
  </r>
  <r>
    <x v="135"/>
    <x v="0"/>
    <d v="2005-12-05T00:00:00"/>
    <n v="1.739627"/>
    <n v="1000"/>
    <s v="REST CAP DIN"/>
    <x v="13"/>
    <n v="1.7396270000000001E-3"/>
  </r>
  <r>
    <x v="135"/>
    <x v="0"/>
    <d v="2006-04-25T00:00:00"/>
    <n v="0.63957823599999997"/>
    <n v="1000"/>
    <s v="DIVIDENDO"/>
    <x v="14"/>
    <n v="6.3957823599999995E-4"/>
  </r>
  <r>
    <x v="135"/>
    <x v="0"/>
    <d v="2009-04-20T00:00:00"/>
    <n v="0.32523819300000001"/>
    <n v="1"/>
    <s v="DIVIDENDO"/>
    <x v="2"/>
    <n v="0.32523819300000001"/>
  </r>
  <r>
    <x v="135"/>
    <x v="0"/>
    <d v="2010-04-30T00:00:00"/>
    <n v="1.4826292830000001"/>
    <n v="1"/>
    <s v="DIVIDENDO"/>
    <x v="3"/>
    <n v="1.4826292830000001"/>
  </r>
  <r>
    <x v="135"/>
    <x v="0"/>
    <d v="2010-11-11T00:00:00"/>
    <n v="3.8122152329999999"/>
    <n v="1"/>
    <s v="REST CAP DIN"/>
    <x v="3"/>
    <n v="3.8122152329999999"/>
  </r>
  <r>
    <x v="135"/>
    <x v="0"/>
    <d v="2010-12-30T00:00:00"/>
    <n v="0.2"/>
    <n v="1"/>
    <s v="JRS CAP PRÓPRIO"/>
    <x v="3"/>
    <n v="0.2"/>
  </r>
  <r>
    <x v="135"/>
    <x v="0"/>
    <d v="2011-04-29T00:00:00"/>
    <n v="2.3975784629999999"/>
    <n v="1"/>
    <s v="DIVIDENDO"/>
    <x v="4"/>
    <n v="2.3975784629999999"/>
  </r>
  <r>
    <x v="135"/>
    <x v="0"/>
    <d v="2011-04-29T00:00:00"/>
    <n v="5.9316898999999999E-2"/>
    <n v="1"/>
    <s v="DIVIDENDO"/>
    <x v="4"/>
    <n v="5.9316898999999999E-2"/>
  </r>
  <r>
    <x v="135"/>
    <x v="0"/>
    <d v="2011-10-19T00:00:00"/>
    <n v="1.1122058610000001"/>
    <n v="1"/>
    <s v="DIVIDENDO"/>
    <x v="4"/>
    <n v="1.1122058610000001"/>
  </r>
  <r>
    <x v="135"/>
    <x v="0"/>
    <d v="2011-12-27T00:00:00"/>
    <n v="1.04"/>
    <n v="1"/>
    <s v="JRS CAP PRÓPRIO"/>
    <x v="4"/>
    <n v="1.04"/>
  </r>
  <r>
    <x v="135"/>
    <x v="0"/>
    <d v="2012-04-27T00:00:00"/>
    <n v="1.4605483699999999"/>
    <n v="1"/>
    <s v="DIVIDENDO"/>
    <x v="5"/>
    <n v="1.4605483699999999"/>
  </r>
  <r>
    <x v="135"/>
    <x v="0"/>
    <d v="2012-05-21T00:00:00"/>
    <n v="3.1768460269999999"/>
    <n v="1"/>
    <s v="REST CAP DIN"/>
    <x v="5"/>
    <n v="3.1768460269999999"/>
  </r>
  <r>
    <x v="135"/>
    <x v="0"/>
    <d v="2012-10-31T00:00:00"/>
    <n v="2.1900502419999999"/>
    <n v="1"/>
    <s v="DIVIDENDO"/>
    <x v="5"/>
    <n v="2.1900502419999999"/>
  </r>
  <r>
    <x v="135"/>
    <x v="0"/>
    <d v="2012-12-21T00:00:00"/>
    <n v="0.91800000000000004"/>
    <n v="1"/>
    <s v="JRS CAP PRÓPRIO"/>
    <x v="5"/>
    <n v="0.91800000000000004"/>
  </r>
  <r>
    <x v="135"/>
    <x v="0"/>
    <d v="2013-04-26T00:00:00"/>
    <n v="0.88918920099999998"/>
    <n v="1"/>
    <s v="DIVIDENDO"/>
    <x v="6"/>
    <n v="0.88918920099999998"/>
  </r>
  <r>
    <x v="135"/>
    <x v="0"/>
    <d v="2013-10-14T00:00:00"/>
    <n v="1.972965087"/>
    <n v="1"/>
    <s v="DIVIDENDO"/>
    <x v="6"/>
    <n v="1.972965087"/>
  </r>
  <r>
    <x v="135"/>
    <x v="0"/>
    <d v="2013-12-16T00:00:00"/>
    <n v="0.70899999999999996"/>
    <n v="1"/>
    <s v="JRS CAP PRÓPRIO"/>
    <x v="6"/>
    <n v="0.70899999999999996"/>
  </r>
  <r>
    <x v="135"/>
    <x v="1"/>
    <d v="2000-04-28T00:00:00"/>
    <n v="0.12807099999999999"/>
    <n v="1000"/>
    <s v="DIVIDENDO"/>
    <x v="9"/>
    <n v="1.28071E-4"/>
  </r>
  <r>
    <x v="135"/>
    <x v="1"/>
    <d v="2000-10-27T00:00:00"/>
    <n v="0.397117"/>
    <n v="1000"/>
    <s v="DIVIDENDO"/>
    <x v="9"/>
    <n v="3.97117E-4"/>
  </r>
  <r>
    <x v="135"/>
    <x v="1"/>
    <d v="2000-10-27T00:00:00"/>
    <n v="0.16059999999999999"/>
    <n v="1000"/>
    <s v="JRS CAP PRÓPRIO"/>
    <x v="9"/>
    <n v="1.606E-4"/>
  </r>
  <r>
    <x v="135"/>
    <x v="1"/>
    <d v="2001-04-27T00:00:00"/>
    <n v="0.74707900000000005"/>
    <n v="1000"/>
    <s v="DIVIDENDO"/>
    <x v="10"/>
    <n v="7.470790000000001E-4"/>
  </r>
  <r>
    <x v="135"/>
    <x v="1"/>
    <d v="2002-04-30T00:00:00"/>
    <n v="0.51963000000000004"/>
    <n v="1000"/>
    <s v="DIVIDENDO"/>
    <x v="11"/>
    <n v="5.1962999999999998E-4"/>
  </r>
  <r>
    <x v="135"/>
    <x v="1"/>
    <d v="2002-10-25T00:00:00"/>
    <n v="0.96052999999999999"/>
    <n v="1000"/>
    <s v="DIVIDENDO"/>
    <x v="11"/>
    <n v="9.6053000000000002E-4"/>
  </r>
  <r>
    <x v="135"/>
    <x v="1"/>
    <d v="2003-09-16T00:00:00"/>
    <n v="0.32017600000000002"/>
    <n v="1000"/>
    <s v="DIVIDENDO"/>
    <x v="7"/>
    <n v="3.2017600000000003E-4"/>
  </r>
  <r>
    <x v="135"/>
    <x v="1"/>
    <d v="2004-04-29T00:00:00"/>
    <n v="0.54868003740000004"/>
    <n v="1000"/>
    <s v="DIVIDENDO"/>
    <x v="12"/>
    <n v="5.4868003740000005E-4"/>
  </r>
  <r>
    <x v="135"/>
    <x v="1"/>
    <d v="2005-04-29T00:00:00"/>
    <n v="0.47258080400000002"/>
    <n v="1000"/>
    <s v="DIVIDENDO"/>
    <x v="13"/>
    <n v="4.7258080400000005E-4"/>
  </r>
  <r>
    <x v="135"/>
    <x v="1"/>
    <d v="2005-08-23T00:00:00"/>
    <n v="0.50694600000000001"/>
    <n v="1000"/>
    <s v="DIVIDENDO"/>
    <x v="13"/>
    <n v="5.0694599999999998E-4"/>
  </r>
  <r>
    <x v="135"/>
    <x v="1"/>
    <d v="2005-12-05T00:00:00"/>
    <n v="1.739627"/>
    <n v="1000"/>
    <s v="REST CAP DIN"/>
    <x v="13"/>
    <n v="1.7396270000000001E-3"/>
  </r>
  <r>
    <x v="135"/>
    <x v="1"/>
    <d v="2006-04-25T00:00:00"/>
    <n v="0.63957823599999997"/>
    <n v="1000"/>
    <s v="DIVIDENDO"/>
    <x v="14"/>
    <n v="6.3957823599999995E-4"/>
  </r>
  <r>
    <x v="135"/>
    <x v="1"/>
    <d v="2006-07-14T00:00:00"/>
    <n v="0.68752199999999997"/>
    <n v="1000"/>
    <s v="DIVIDENDO"/>
    <x v="14"/>
    <n v="6.8752199999999998E-4"/>
  </r>
  <r>
    <x v="135"/>
    <x v="1"/>
    <d v="2006-10-31T00:00:00"/>
    <n v="0.98878103900000003"/>
    <n v="1000"/>
    <s v="DIVIDENDO"/>
    <x v="14"/>
    <n v="9.8878103900000005E-4"/>
  </r>
  <r>
    <x v="135"/>
    <x v="1"/>
    <d v="2007-04-30T00:00:00"/>
    <n v="0.77916955300000001"/>
    <n v="1000"/>
    <s v="DIVIDENDO"/>
    <x v="0"/>
    <n v="7.7916955299999998E-4"/>
  </r>
  <r>
    <x v="135"/>
    <x v="1"/>
    <d v="2007-10-31T00:00:00"/>
    <n v="1.187629"/>
    <n v="1000"/>
    <s v="DIVIDENDO"/>
    <x v="0"/>
    <n v="1.1876289999999999E-3"/>
  </r>
  <r>
    <x v="135"/>
    <x v="1"/>
    <d v="2008-04-30T00:00:00"/>
    <n v="0.25222610699999998"/>
    <n v="1"/>
    <s v="DIVIDENDO"/>
    <x v="1"/>
    <n v="0.25222610699999998"/>
  </r>
  <r>
    <x v="135"/>
    <x v="1"/>
    <d v="2008-09-01T00:00:00"/>
    <n v="0.50967152599999999"/>
    <n v="1"/>
    <s v="DIVIDENDO"/>
    <x v="1"/>
    <n v="0.50967152599999999"/>
  </r>
  <r>
    <x v="135"/>
    <x v="1"/>
    <d v="2009-04-20T00:00:00"/>
    <n v="1.607312485"/>
    <n v="1"/>
    <s v="DIVIDENDO"/>
    <x v="2"/>
    <n v="1.607312485"/>
  </r>
  <r>
    <x v="135"/>
    <x v="1"/>
    <d v="2009-10-30T00:00:00"/>
    <n v="1.304257792"/>
    <n v="1"/>
    <s v="DIVIDENDO"/>
    <x v="2"/>
    <n v="1.304257792"/>
  </r>
  <r>
    <x v="135"/>
    <x v="1"/>
    <d v="2010-04-30T00:00:00"/>
    <n v="0.87721985000000002"/>
    <n v="1"/>
    <s v="DIVIDENDO"/>
    <x v="3"/>
    <n v="0.87721985000000002"/>
  </r>
  <r>
    <x v="135"/>
    <x v="1"/>
    <d v="2010-10-29T00:00:00"/>
    <n v="1.6916705089999999"/>
    <n v="1"/>
    <s v="DIVIDENDO"/>
    <x v="3"/>
    <n v="1.6916705089999999"/>
  </r>
  <r>
    <x v="135"/>
    <x v="1"/>
    <d v="2010-11-11T00:00:00"/>
    <n v="3.8122152329999999"/>
    <n v="1"/>
    <s v="REST CAP DIN"/>
    <x v="3"/>
    <n v="3.8122152329999999"/>
  </r>
  <r>
    <x v="135"/>
    <x v="1"/>
    <d v="2010-12-30T00:00:00"/>
    <n v="0.2"/>
    <n v="1"/>
    <s v="JRS CAP PRÓPRIO"/>
    <x v="3"/>
    <n v="0.2"/>
  </r>
  <r>
    <x v="135"/>
    <x v="1"/>
    <d v="2011-04-29T00:00:00"/>
    <n v="0.70590795200000001"/>
    <n v="1"/>
    <s v="DIVIDENDO"/>
    <x v="4"/>
    <n v="0.70590795200000001"/>
  </r>
  <r>
    <x v="135"/>
    <x v="1"/>
    <d v="2011-04-29T00:00:00"/>
    <n v="5.9316898999999999E-2"/>
    <n v="1"/>
    <s v="DIVIDENDO"/>
    <x v="4"/>
    <n v="5.9316898999999999E-2"/>
  </r>
  <r>
    <x v="135"/>
    <x v="1"/>
    <d v="2011-10-19T00:00:00"/>
    <n v="1.7357624890000001"/>
    <n v="1"/>
    <s v="DIVIDENDO"/>
    <x v="4"/>
    <n v="1.7357624890000001"/>
  </r>
  <r>
    <x v="135"/>
    <x v="1"/>
    <d v="2011-12-27T00:00:00"/>
    <n v="1.04"/>
    <n v="1"/>
    <s v="JRS CAP PRÓPRIO"/>
    <x v="4"/>
    <n v="1.04"/>
  </r>
  <r>
    <x v="135"/>
    <x v="1"/>
    <d v="2012-04-27T00:00:00"/>
    <n v="0.83699174099999996"/>
    <n v="1"/>
    <s v="DIVIDENDO"/>
    <x v="5"/>
    <n v="0.83699174099999996"/>
  </r>
  <r>
    <x v="135"/>
    <x v="1"/>
    <d v="2012-05-21T00:00:00"/>
    <n v="3.1768460269999999"/>
    <n v="1"/>
    <s v="REST CAP DIN"/>
    <x v="5"/>
    <n v="3.1768460269999999"/>
  </r>
  <r>
    <x v="135"/>
    <x v="1"/>
    <d v="2012-10-31T00:00:00"/>
    <n v="2.1900502419999999"/>
    <n v="1"/>
    <s v="DIVIDENDO"/>
    <x v="5"/>
    <n v="2.1900502419999999"/>
  </r>
  <r>
    <x v="135"/>
    <x v="1"/>
    <d v="2012-12-21T00:00:00"/>
    <n v="0.91800000000000004"/>
    <n v="1"/>
    <s v="JRS CAP PRÓPRIO"/>
    <x v="5"/>
    <n v="0.91800000000000004"/>
  </r>
  <r>
    <x v="135"/>
    <x v="1"/>
    <d v="2013-04-26T00:00:00"/>
    <n v="0.88918920099999998"/>
    <n v="1"/>
    <s v="DIVIDENDO"/>
    <x v="6"/>
    <n v="0.88918920099999998"/>
  </r>
  <r>
    <x v="135"/>
    <x v="1"/>
    <d v="2013-10-14T00:00:00"/>
    <n v="1.972965087"/>
    <n v="1"/>
    <s v="DIVIDENDO"/>
    <x v="6"/>
    <n v="1.972965087"/>
  </r>
  <r>
    <x v="135"/>
    <x v="1"/>
    <d v="2013-12-16T00:00:00"/>
    <n v="0.70899999999999996"/>
    <n v="1"/>
    <s v="JRS CAP PRÓPRIO"/>
    <x v="6"/>
    <n v="0.70899999999999996"/>
  </r>
  <r>
    <x v="136"/>
    <x v="0"/>
    <s v="14/02/1996"/>
    <n v="0.33"/>
    <n v="1000"/>
    <s v="DIVIDENDO"/>
    <x v="15"/>
    <n v="3.3E-4"/>
  </r>
  <r>
    <x v="136"/>
    <x v="0"/>
    <s v="05/08/1996"/>
    <n v="0.14000000000000001"/>
    <n v="1000"/>
    <s v="DIVIDENDO"/>
    <x v="15"/>
    <n v="1.4000000000000001E-4"/>
  </r>
  <r>
    <x v="136"/>
    <x v="0"/>
    <s v="25/02/1997"/>
    <n v="0.36"/>
    <n v="1000"/>
    <s v="DIVIDENDO"/>
    <x v="16"/>
    <n v="3.5999999999999997E-4"/>
  </r>
  <r>
    <x v="136"/>
    <x v="0"/>
    <s v="06/08/1997"/>
    <n v="0.26900000000000002"/>
    <n v="1000"/>
    <s v="DIVIDENDO"/>
    <x v="16"/>
    <n v="2.6900000000000003E-4"/>
  </r>
  <r>
    <x v="136"/>
    <x v="0"/>
    <s v="31/12/1997"/>
    <n v="0.42180000000000001"/>
    <n v="1000"/>
    <s v="JRS CAP PRÓPRIO"/>
    <x v="16"/>
    <n v="4.2180000000000001E-4"/>
  </r>
  <r>
    <x v="136"/>
    <x v="0"/>
    <s v="29/06/1998"/>
    <n v="0.45"/>
    <n v="1000"/>
    <s v="JRS CAP PRÓPRIO"/>
    <x v="17"/>
    <n v="4.4999999999999999E-4"/>
  </r>
  <r>
    <x v="136"/>
    <x v="0"/>
    <s v="28/12/1998"/>
    <n v="0.53600000000000003"/>
    <n v="1000"/>
    <s v="JRS CAP PRÓPRIO"/>
    <x v="17"/>
    <n v="5.3600000000000002E-4"/>
  </r>
  <r>
    <x v="136"/>
    <x v="0"/>
    <s v="22/07/1999"/>
    <n v="0.63"/>
    <n v="1000"/>
    <s v="JRS CAP PRÓPRIO"/>
    <x v="8"/>
    <n v="6.3000000000000003E-4"/>
  </r>
  <r>
    <x v="136"/>
    <x v="0"/>
    <s v="27/12/1999"/>
    <n v="0.99099999999999999"/>
    <n v="1000"/>
    <s v="JRS CAP PRÓPRIO"/>
    <x v="8"/>
    <n v="9.9099999999999991E-4"/>
  </r>
  <r>
    <x v="136"/>
    <x v="0"/>
    <s v="26/06/2000"/>
    <n v="0.373"/>
    <n v="1000"/>
    <s v="JRS CAP PRÓPRIO"/>
    <x v="9"/>
    <n v="3.7300000000000001E-4"/>
  </r>
  <r>
    <x v="136"/>
    <x v="0"/>
    <s v="28/12/2000"/>
    <n v="0.66200000000000003"/>
    <n v="1000"/>
    <s v="JRS CAP PRÓPRIO"/>
    <x v="9"/>
    <n v="6.6200000000000005E-4"/>
  </r>
  <r>
    <x v="136"/>
    <x v="0"/>
    <d v="2001-07-23T00:00:00"/>
    <n v="0.39800000000000002"/>
    <n v="1000"/>
    <s v="JRS CAP PRÓPRIO"/>
    <x v="10"/>
    <n v="3.9800000000000002E-4"/>
  </r>
  <r>
    <x v="136"/>
    <x v="0"/>
    <d v="2001-12-20T00:00:00"/>
    <n v="0.96"/>
    <n v="1000"/>
    <s v="JRS CAP PRÓPRIO"/>
    <x v="10"/>
    <n v="9.5999999999999992E-4"/>
  </r>
  <r>
    <x v="136"/>
    <x v="0"/>
    <d v="2002-06-28T00:00:00"/>
    <n v="0.7"/>
    <n v="1000"/>
    <s v="JRS CAP PRÓPRIO"/>
    <x v="11"/>
    <n v="6.9999999999999999E-4"/>
  </r>
  <r>
    <x v="136"/>
    <x v="0"/>
    <d v="2002-12-30T00:00:00"/>
    <n v="1.63"/>
    <n v="1000"/>
    <s v="JRS CAP PRÓPRIO"/>
    <x v="11"/>
    <n v="1.6299999999999999E-3"/>
  </r>
  <r>
    <x v="136"/>
    <x v="0"/>
    <d v="2003-03-31T00:00:00"/>
    <n v="0.65"/>
    <n v="1000"/>
    <s v="JRS CAP PRÓPRIO"/>
    <x v="7"/>
    <n v="6.4999999999999997E-4"/>
  </r>
  <r>
    <x v="136"/>
    <x v="0"/>
    <d v="2003-06-30T00:00:00"/>
    <n v="0.34"/>
    <n v="1"/>
    <s v="JRS CAP PRÓPRIO"/>
    <x v="7"/>
    <n v="0.34"/>
  </r>
  <r>
    <x v="136"/>
    <x v="0"/>
    <d v="2003-09-30T00:00:00"/>
    <n v="0.51"/>
    <n v="1"/>
    <s v="JRS CAP PRÓPRIO"/>
    <x v="7"/>
    <n v="0.51"/>
  </r>
  <r>
    <x v="136"/>
    <x v="0"/>
    <d v="2003-12-30T00:00:00"/>
    <n v="1.02"/>
    <n v="1"/>
    <s v="JRS CAP PRÓPRIO"/>
    <x v="7"/>
    <n v="1.02"/>
  </r>
  <r>
    <x v="136"/>
    <x v="0"/>
    <d v="2004-03-30T00:00:00"/>
    <n v="0.64"/>
    <n v="1"/>
    <s v="JRS CAP PRÓPRIO"/>
    <x v="12"/>
    <n v="0.64"/>
  </r>
  <r>
    <x v="136"/>
    <x v="0"/>
    <s v="30/06/2004"/>
    <n v="0.28999999999999998"/>
    <n v="1"/>
    <s v="DIVIDENDO"/>
    <x v="12"/>
    <n v="0.28999999999999998"/>
  </r>
  <r>
    <x v="136"/>
    <x v="0"/>
    <s v="30/06/2004"/>
    <n v="0.36"/>
    <n v="1"/>
    <s v="JRS CAP PRÓPRIO"/>
    <x v="12"/>
    <n v="0.36"/>
  </r>
  <r>
    <x v="136"/>
    <x v="0"/>
    <d v="2004-07-31T00:00:00"/>
    <n v="0.46"/>
    <n v="1"/>
    <s v="JRS CAP PRÓPRIO"/>
    <x v="12"/>
    <n v="0.46"/>
  </r>
  <r>
    <x v="136"/>
    <x v="0"/>
    <d v="2004-11-03T00:00:00"/>
    <n v="0.53"/>
    <n v="1"/>
    <s v="DIVIDENDO"/>
    <x v="12"/>
    <n v="0.53"/>
  </r>
  <r>
    <x v="136"/>
    <x v="0"/>
    <d v="2005-02-01T00:00:00"/>
    <n v="0.95"/>
    <n v="1"/>
    <s v="DIVIDENDO"/>
    <x v="13"/>
    <n v="0.95"/>
  </r>
  <r>
    <x v="136"/>
    <x v="0"/>
    <d v="2005-05-03T00:00:00"/>
    <n v="0.45"/>
    <n v="1"/>
    <s v="DIVIDENDO"/>
    <x v="13"/>
    <n v="0.45"/>
  </r>
  <r>
    <x v="136"/>
    <x v="0"/>
    <d v="2005-08-03T00:00:00"/>
    <n v="0.48"/>
    <n v="1"/>
    <s v="DIVIDENDO"/>
    <x v="13"/>
    <n v="0.48"/>
  </r>
  <r>
    <x v="136"/>
    <x v="0"/>
    <d v="2005-11-08T00:00:00"/>
    <n v="0.45"/>
    <n v="1"/>
    <s v="DIVIDENDO"/>
    <x v="13"/>
    <n v="0.45"/>
  </r>
  <r>
    <x v="136"/>
    <x v="0"/>
    <d v="2006-02-08T00:00:00"/>
    <n v="0.42"/>
    <n v="1"/>
    <s v="DIVIDENDO"/>
    <x v="14"/>
    <n v="0.42"/>
  </r>
  <r>
    <x v="136"/>
    <x v="0"/>
    <d v="2006-05-03T00:00:00"/>
    <n v="0.3"/>
    <n v="1"/>
    <s v="JRS CAP PRÓPRIO"/>
    <x v="14"/>
    <n v="0.3"/>
  </r>
  <r>
    <x v="136"/>
    <x v="0"/>
    <d v="2006-08-02T00:00:00"/>
    <n v="0.35"/>
    <n v="1"/>
    <s v="DIVIDENDO"/>
    <x v="14"/>
    <n v="0.35"/>
  </r>
  <r>
    <x v="136"/>
    <x v="0"/>
    <d v="2006-11-07T00:00:00"/>
    <n v="0.35"/>
    <n v="1"/>
    <s v="JRS CAP PRÓPRIO"/>
    <x v="14"/>
    <n v="0.35"/>
  </r>
  <r>
    <x v="136"/>
    <x v="0"/>
    <d v="2007-02-07T00:00:00"/>
    <n v="0.35"/>
    <n v="1"/>
    <s v="DIVIDENDO"/>
    <x v="0"/>
    <n v="0.35"/>
  </r>
  <r>
    <x v="136"/>
    <x v="0"/>
    <d v="2007-05-03T00:00:00"/>
    <n v="0.34"/>
    <n v="1"/>
    <s v="JRS CAP PRÓPRIO"/>
    <x v="0"/>
    <n v="0.34"/>
  </r>
  <r>
    <x v="136"/>
    <x v="0"/>
    <d v="2007-08-08T00:00:00"/>
    <n v="0.28999999999999998"/>
    <n v="1"/>
    <s v="DIVIDENDO"/>
    <x v="0"/>
    <n v="0.28999999999999998"/>
  </r>
  <r>
    <x v="136"/>
    <x v="0"/>
    <d v="2007-11-07T00:00:00"/>
    <n v="0.34"/>
    <n v="1"/>
    <s v="JRS CAP PRÓPRIO"/>
    <x v="0"/>
    <n v="0.34"/>
  </r>
  <r>
    <x v="136"/>
    <x v="0"/>
    <d v="2008-02-13T00:00:00"/>
    <n v="0.28999999999999998"/>
    <n v="1"/>
    <s v="DIVIDENDO"/>
    <x v="1"/>
    <n v="0.28999999999999998"/>
  </r>
  <r>
    <x v="136"/>
    <x v="0"/>
    <d v="2008-05-12T00:00:00"/>
    <n v="0.41"/>
    <n v="1"/>
    <s v="JRS CAP PRÓPRIO"/>
    <x v="1"/>
    <n v="0.41"/>
  </r>
  <r>
    <x v="136"/>
    <x v="0"/>
    <d v="2008-08-06T00:00:00"/>
    <n v="0.36"/>
    <n v="1"/>
    <s v="DIVIDENDO"/>
    <x v="1"/>
    <n v="0.36"/>
  </r>
  <r>
    <x v="136"/>
    <x v="0"/>
    <d v="2008-11-05T00:00:00"/>
    <n v="0.18"/>
    <n v="1"/>
    <s v="DIVIDENDO"/>
    <x v="1"/>
    <n v="0.18"/>
  </r>
  <r>
    <x v="136"/>
    <x v="0"/>
    <d v="2009-02-19T00:00:00"/>
    <n v="0.04"/>
    <n v="1"/>
    <s v="DIVIDENDO"/>
    <x v="2"/>
    <n v="0.04"/>
  </r>
  <r>
    <x v="136"/>
    <x v="0"/>
    <d v="2009-11-05T00:00:00"/>
    <n v="7.4999999999999997E-2"/>
    <n v="1"/>
    <s v="JRS CAP PRÓPRIO"/>
    <x v="2"/>
    <n v="7.4999999999999997E-2"/>
  </r>
  <r>
    <x v="136"/>
    <x v="0"/>
    <d v="2009-12-23T00:00:00"/>
    <n v="0.18"/>
    <n v="1"/>
    <s v="JRS CAP PRÓPRIO"/>
    <x v="2"/>
    <n v="0.18"/>
  </r>
  <r>
    <x v="136"/>
    <x v="0"/>
    <d v="2010-05-06T00:00:00"/>
    <n v="0.12"/>
    <n v="1"/>
    <s v="JRS CAP PRÓPRIO"/>
    <x v="3"/>
    <n v="0.12"/>
  </r>
  <r>
    <x v="136"/>
    <x v="0"/>
    <d v="2010-08-05T00:00:00"/>
    <n v="0.14000000000000001"/>
    <n v="1"/>
    <s v="DIVIDENDO"/>
    <x v="3"/>
    <n v="0.14000000000000001"/>
  </r>
  <r>
    <x v="136"/>
    <x v="0"/>
    <d v="2010-11-05T00:00:00"/>
    <n v="0.12"/>
    <n v="1"/>
    <s v="JRS CAP PRÓPRIO"/>
    <x v="3"/>
    <n v="0.12"/>
  </r>
  <r>
    <x v="136"/>
    <x v="0"/>
    <d v="2011-03-03T00:00:00"/>
    <n v="0.06"/>
    <n v="1"/>
    <s v="DIVIDENDO"/>
    <x v="4"/>
    <n v="0.06"/>
  </r>
  <r>
    <x v="136"/>
    <x v="0"/>
    <d v="2011-05-05T00:00:00"/>
    <n v="0.06"/>
    <n v="1"/>
    <s v="DIVIDENDO"/>
    <x v="4"/>
    <n v="0.06"/>
  </r>
  <r>
    <x v="136"/>
    <x v="0"/>
    <d v="2011-08-04T00:00:00"/>
    <n v="0.09"/>
    <n v="1"/>
    <s v="JRS CAP PRÓPRIO"/>
    <x v="4"/>
    <n v="0.09"/>
  </r>
  <r>
    <x v="136"/>
    <x v="0"/>
    <d v="2011-11-10T00:00:00"/>
    <n v="0.12"/>
    <n v="1"/>
    <s v="DIVIDENDO"/>
    <x v="4"/>
    <n v="0.12"/>
  </r>
  <r>
    <x v="136"/>
    <x v="0"/>
    <d v="2012-02-15T00:00:00"/>
    <n v="0.08"/>
    <n v="1"/>
    <s v="DIVIDENDO"/>
    <x v="5"/>
    <n v="0.08"/>
  </r>
  <r>
    <x v="136"/>
    <x v="0"/>
    <d v="2012-05-02T00:00:00"/>
    <n v="0.06"/>
    <n v="1"/>
    <s v="DIVIDENDO"/>
    <x v="5"/>
    <n v="0.06"/>
  </r>
  <r>
    <x v="136"/>
    <x v="0"/>
    <d v="2012-08-02T00:00:00"/>
    <n v="0.09"/>
    <n v="1"/>
    <s v="DIVIDENDO"/>
    <x v="5"/>
    <n v="0.09"/>
  </r>
  <r>
    <x v="136"/>
    <x v="0"/>
    <d v="2012-11-01T00:00:00"/>
    <n v="7.0000000000000007E-2"/>
    <n v="1"/>
    <s v="JRS CAP PRÓPRIO"/>
    <x v="5"/>
    <n v="7.0000000000000007E-2"/>
  </r>
  <r>
    <x v="136"/>
    <x v="0"/>
    <d v="2013-02-21T00:00:00"/>
    <n v="0.02"/>
    <n v="1"/>
    <s v="DIVIDENDO"/>
    <x v="6"/>
    <n v="0.02"/>
  </r>
  <r>
    <x v="136"/>
    <x v="0"/>
    <d v="2013-05-07T00:00:00"/>
    <n v="0.02"/>
    <n v="1"/>
    <s v="DIVIDENDO"/>
    <x v="6"/>
    <n v="0.02"/>
  </r>
  <r>
    <x v="136"/>
    <x v="0"/>
    <d v="2013-08-01T00:00:00"/>
    <n v="7.0000000000000007E-2"/>
    <n v="1"/>
    <s v="JRS CAP PRÓPRIO"/>
    <x v="6"/>
    <n v="7.0000000000000007E-2"/>
  </r>
  <r>
    <x v="136"/>
    <x v="0"/>
    <d v="2013-10-31T00:00:00"/>
    <n v="0.12"/>
    <n v="1"/>
    <s v="JRS CAP PRÓPRIO"/>
    <x v="6"/>
    <n v="0.12"/>
  </r>
  <r>
    <x v="136"/>
    <x v="1"/>
    <s v="14/02/1996"/>
    <n v="0.33"/>
    <n v="1000"/>
    <s v="DIVIDENDO"/>
    <x v="15"/>
    <n v="3.3E-4"/>
  </r>
  <r>
    <x v="136"/>
    <x v="1"/>
    <s v="05/08/1996"/>
    <n v="0.14000000000000001"/>
    <n v="1000"/>
    <s v="DIVIDENDO"/>
    <x v="15"/>
    <n v="1.4000000000000001E-4"/>
  </r>
  <r>
    <x v="136"/>
    <x v="1"/>
    <s v="25/02/1997"/>
    <n v="0.36"/>
    <n v="1000"/>
    <s v="DIVIDENDO"/>
    <x v="16"/>
    <n v="3.5999999999999997E-4"/>
  </r>
  <r>
    <x v="136"/>
    <x v="1"/>
    <s v="06/08/1997"/>
    <n v="0.2959"/>
    <n v="1000"/>
    <s v="DIVIDENDO"/>
    <x v="16"/>
    <n v="2.9589999999999998E-4"/>
  </r>
  <r>
    <x v="136"/>
    <x v="1"/>
    <s v="31/12/1997"/>
    <n v="0.46398"/>
    <n v="1000"/>
    <s v="JRS CAP PRÓPRIO"/>
    <x v="16"/>
    <n v="4.6398000000000001E-4"/>
  </r>
  <r>
    <x v="136"/>
    <x v="1"/>
    <s v="29/06/1998"/>
    <n v="0.495"/>
    <n v="1000"/>
    <s v="JRS CAP PRÓPRIO"/>
    <x v="17"/>
    <n v="4.95E-4"/>
  </r>
  <r>
    <x v="136"/>
    <x v="1"/>
    <s v="28/12/1998"/>
    <n v="0.58960000000000001"/>
    <n v="1000"/>
    <s v="JRS CAP PRÓPRIO"/>
    <x v="17"/>
    <n v="5.8960000000000002E-4"/>
  </r>
  <r>
    <x v="136"/>
    <x v="1"/>
    <s v="22/07/1999"/>
    <n v="0.69299999999999995"/>
    <n v="1000"/>
    <s v="JRS CAP PRÓPRIO"/>
    <x v="8"/>
    <n v="6.9299999999999993E-4"/>
  </r>
  <r>
    <x v="136"/>
    <x v="1"/>
    <s v="27/12/1999"/>
    <n v="1.0901000000000001"/>
    <n v="1000"/>
    <s v="JRS CAP PRÓPRIO"/>
    <x v="8"/>
    <n v="1.0901000000000001E-3"/>
  </r>
  <r>
    <x v="136"/>
    <x v="1"/>
    <s v="26/06/2000"/>
    <n v="0.4103"/>
    <n v="1000"/>
    <s v="JRS CAP PRÓPRIO"/>
    <x v="9"/>
    <n v="4.103E-4"/>
  </r>
  <r>
    <x v="136"/>
    <x v="1"/>
    <s v="28/12/2000"/>
    <n v="0.72819999999999996"/>
    <n v="1000"/>
    <s v="JRS CAP PRÓPRIO"/>
    <x v="9"/>
    <n v="7.2819999999999992E-4"/>
  </r>
  <r>
    <x v="136"/>
    <x v="1"/>
    <d v="2001-07-23T00:00:00"/>
    <n v="0.43780000000000002"/>
    <n v="1000"/>
    <s v="JRS CAP PRÓPRIO"/>
    <x v="10"/>
    <n v="4.3780000000000002E-4"/>
  </r>
  <r>
    <x v="136"/>
    <x v="1"/>
    <d v="2001-12-20T00:00:00"/>
    <n v="1.056"/>
    <n v="1000"/>
    <s v="JRS CAP PRÓPRIO"/>
    <x v="10"/>
    <n v="1.0560000000000001E-3"/>
  </r>
  <r>
    <x v="136"/>
    <x v="1"/>
    <d v="2002-06-28T00:00:00"/>
    <n v="0.7"/>
    <n v="1000"/>
    <s v="JRS CAP PRÓPRIO"/>
    <x v="11"/>
    <n v="6.9999999999999999E-4"/>
  </r>
  <r>
    <x v="136"/>
    <x v="1"/>
    <d v="2002-12-30T00:00:00"/>
    <n v="1.63"/>
    <n v="1000"/>
    <s v="JRS CAP PRÓPRIO"/>
    <x v="11"/>
    <n v="1.6299999999999999E-3"/>
  </r>
  <r>
    <x v="136"/>
    <x v="1"/>
    <d v="2003-03-31T00:00:00"/>
    <n v="0.65"/>
    <n v="1000"/>
    <s v="JRS CAP PRÓPRIO"/>
    <x v="7"/>
    <n v="6.4999999999999997E-4"/>
  </r>
  <r>
    <x v="136"/>
    <x v="1"/>
    <d v="2003-06-30T00:00:00"/>
    <n v="0.34"/>
    <n v="1"/>
    <s v="JRS CAP PRÓPRIO"/>
    <x v="7"/>
    <n v="0.34"/>
  </r>
  <r>
    <x v="136"/>
    <x v="1"/>
    <d v="2003-09-30T00:00:00"/>
    <n v="0.51"/>
    <n v="1"/>
    <s v="JRS CAP PRÓPRIO"/>
    <x v="7"/>
    <n v="0.51"/>
  </r>
  <r>
    <x v="136"/>
    <x v="1"/>
    <d v="2003-12-30T00:00:00"/>
    <n v="1.02"/>
    <n v="1"/>
    <s v="JRS CAP PRÓPRIO"/>
    <x v="7"/>
    <n v="1.02"/>
  </r>
  <r>
    <x v="136"/>
    <x v="1"/>
    <d v="2004-03-30T00:00:00"/>
    <n v="0.64"/>
    <n v="1"/>
    <s v="JRS CAP PRÓPRIO"/>
    <x v="12"/>
    <n v="0.64"/>
  </r>
  <r>
    <x v="136"/>
    <x v="1"/>
    <d v="2004-06-30T00:00:00"/>
    <n v="0.36"/>
    <n v="1"/>
    <s v="JRS CAP PRÓPRIO"/>
    <x v="12"/>
    <n v="0.36"/>
  </r>
  <r>
    <x v="136"/>
    <x v="1"/>
    <d v="2004-06-30T00:00:00"/>
    <n v="0.28999999999999998"/>
    <n v="1"/>
    <s v="DIVIDENDO"/>
    <x v="12"/>
    <n v="0.28999999999999998"/>
  </r>
  <r>
    <x v="136"/>
    <x v="1"/>
    <d v="2004-07-31T00:00:00"/>
    <n v="0.46"/>
    <n v="1"/>
    <s v="JRS CAP PRÓPRIO"/>
    <x v="12"/>
    <n v="0.46"/>
  </r>
  <r>
    <x v="136"/>
    <x v="1"/>
    <d v="2004-11-03T00:00:00"/>
    <n v="0.53"/>
    <n v="1"/>
    <s v="DIVIDENDO"/>
    <x v="12"/>
    <n v="0.53"/>
  </r>
  <r>
    <x v="136"/>
    <x v="1"/>
    <d v="2005-02-01T00:00:00"/>
    <n v="0.95"/>
    <n v="1"/>
    <s v="DIVIDENDO"/>
    <x v="13"/>
    <n v="0.95"/>
  </r>
  <r>
    <x v="136"/>
    <x v="1"/>
    <d v="2005-05-03T00:00:00"/>
    <n v="0.45"/>
    <n v="1"/>
    <s v="DIVIDENDO"/>
    <x v="13"/>
    <n v="0.45"/>
  </r>
  <r>
    <x v="136"/>
    <x v="1"/>
    <d v="2005-08-03T00:00:00"/>
    <n v="0.48"/>
    <n v="1"/>
    <s v="DIVIDENDO"/>
    <x v="13"/>
    <n v="0.48"/>
  </r>
  <r>
    <x v="136"/>
    <x v="1"/>
    <d v="2005-11-08T00:00:00"/>
    <n v="0.45"/>
    <n v="1"/>
    <s v="DIVIDENDO"/>
    <x v="13"/>
    <n v="0.45"/>
  </r>
  <r>
    <x v="136"/>
    <x v="1"/>
    <d v="2006-02-08T00:00:00"/>
    <n v="0.42"/>
    <n v="1"/>
    <s v="DIVIDENDO"/>
    <x v="14"/>
    <n v="0.42"/>
  </r>
  <r>
    <x v="136"/>
    <x v="1"/>
    <d v="2006-05-03T00:00:00"/>
    <n v="0.3"/>
    <n v="1"/>
    <s v="JRS CAP PRÓPRIO"/>
    <x v="14"/>
    <n v="0.3"/>
  </r>
  <r>
    <x v="136"/>
    <x v="1"/>
    <d v="2006-08-02T00:00:00"/>
    <n v="0.35"/>
    <n v="1"/>
    <s v="DIVIDENDO"/>
    <x v="14"/>
    <n v="0.35"/>
  </r>
  <r>
    <x v="136"/>
    <x v="1"/>
    <d v="2006-11-07T00:00:00"/>
    <n v="0.35"/>
    <n v="1"/>
    <s v="JRS CAP PRÓPRIO"/>
    <x v="14"/>
    <n v="0.35"/>
  </r>
  <r>
    <x v="136"/>
    <x v="1"/>
    <d v="2007-02-07T00:00:00"/>
    <n v="0.35"/>
    <n v="1"/>
    <s v="DIVIDENDO"/>
    <x v="0"/>
    <n v="0.35"/>
  </r>
  <r>
    <x v="136"/>
    <x v="1"/>
    <d v="2007-05-03T00:00:00"/>
    <n v="0.34"/>
    <n v="1"/>
    <s v="JRS CAP PRÓPRIO"/>
    <x v="0"/>
    <n v="0.34"/>
  </r>
  <r>
    <x v="136"/>
    <x v="1"/>
    <d v="2007-08-08T00:00:00"/>
    <n v="0.28999999999999998"/>
    <n v="1"/>
    <s v="DIVIDENDO"/>
    <x v="0"/>
    <n v="0.28999999999999998"/>
  </r>
  <r>
    <x v="136"/>
    <x v="1"/>
    <d v="2007-11-07T00:00:00"/>
    <n v="0.34"/>
    <n v="1"/>
    <s v="JRS CAP PRÓPRIO"/>
    <x v="0"/>
    <n v="0.34"/>
  </r>
  <r>
    <x v="136"/>
    <x v="1"/>
    <d v="2008-02-13T00:00:00"/>
    <n v="0.28999999999999998"/>
    <n v="1"/>
    <s v="DIVIDENDO"/>
    <x v="1"/>
    <n v="0.28999999999999998"/>
  </r>
  <r>
    <x v="136"/>
    <x v="1"/>
    <d v="2008-05-12T00:00:00"/>
    <n v="0.41"/>
    <n v="1"/>
    <s v="JRS CAP PRÓPRIO"/>
    <x v="1"/>
    <n v="0.41"/>
  </r>
  <r>
    <x v="136"/>
    <x v="1"/>
    <d v="2008-08-06T00:00:00"/>
    <n v="0.36"/>
    <n v="1"/>
    <s v="DIVIDENDO"/>
    <x v="1"/>
    <n v="0.36"/>
  </r>
  <r>
    <x v="136"/>
    <x v="1"/>
    <d v="2008-11-05T00:00:00"/>
    <n v="0.18"/>
    <n v="1"/>
    <s v="DIVIDENDO"/>
    <x v="1"/>
    <n v="0.18"/>
  </r>
  <r>
    <x v="136"/>
    <x v="1"/>
    <d v="2009-02-19T00:00:00"/>
    <n v="0.04"/>
    <n v="1"/>
    <s v="DIVIDENDO"/>
    <x v="2"/>
    <n v="0.04"/>
  </r>
  <r>
    <x v="136"/>
    <x v="1"/>
    <d v="2009-11-05T00:00:00"/>
    <n v="7.4999999999999997E-2"/>
    <n v="1"/>
    <s v="JRS CAP PRÓPRIO"/>
    <x v="2"/>
    <n v="7.4999999999999997E-2"/>
  </r>
  <r>
    <x v="136"/>
    <x v="1"/>
    <d v="2009-12-23T00:00:00"/>
    <n v="0.18"/>
    <n v="1"/>
    <s v="JRS CAP PRÓPRIO"/>
    <x v="2"/>
    <n v="0.18"/>
  </r>
  <r>
    <x v="136"/>
    <x v="1"/>
    <d v="2010-05-06T00:00:00"/>
    <n v="0.12"/>
    <n v="1"/>
    <s v="JRS CAP PRÓPRIO"/>
    <x v="3"/>
    <n v="0.12"/>
  </r>
  <r>
    <x v="136"/>
    <x v="1"/>
    <d v="2010-08-05T00:00:00"/>
    <n v="0.14000000000000001"/>
    <n v="1"/>
    <s v="DIVIDENDO"/>
    <x v="3"/>
    <n v="0.14000000000000001"/>
  </r>
  <r>
    <x v="136"/>
    <x v="1"/>
    <d v="2010-11-05T00:00:00"/>
    <n v="0.12"/>
    <n v="1"/>
    <s v="JRS CAP PRÓPRIO"/>
    <x v="3"/>
    <n v="0.12"/>
  </r>
  <r>
    <x v="136"/>
    <x v="1"/>
    <d v="2011-03-03T00:00:00"/>
    <n v="0.06"/>
    <n v="1"/>
    <s v="DIVIDENDO"/>
    <x v="4"/>
    <n v="0.06"/>
  </r>
  <r>
    <x v="136"/>
    <x v="1"/>
    <d v="2011-05-05T00:00:00"/>
    <n v="0.06"/>
    <n v="1"/>
    <s v="DIVIDENDO"/>
    <x v="4"/>
    <n v="0.06"/>
  </r>
  <r>
    <x v="136"/>
    <x v="1"/>
    <d v="2011-08-04T00:00:00"/>
    <n v="0.09"/>
    <n v="1"/>
    <s v="JRS CAP PRÓPRIO"/>
    <x v="4"/>
    <n v="0.09"/>
  </r>
  <r>
    <x v="136"/>
    <x v="1"/>
    <d v="2011-11-10T00:00:00"/>
    <n v="0.12"/>
    <n v="1"/>
    <s v="DIVIDENDO"/>
    <x v="4"/>
    <n v="0.12"/>
  </r>
  <r>
    <x v="136"/>
    <x v="1"/>
    <d v="2012-02-15T00:00:00"/>
    <n v="0.08"/>
    <n v="1"/>
    <s v="DIVIDENDO"/>
    <x v="5"/>
    <n v="0.08"/>
  </r>
  <r>
    <x v="136"/>
    <x v="1"/>
    <d v="2012-05-02T00:00:00"/>
    <n v="0.06"/>
    <n v="1"/>
    <s v="DIVIDENDO"/>
    <x v="5"/>
    <n v="0.06"/>
  </r>
  <r>
    <x v="136"/>
    <x v="1"/>
    <d v="2012-08-02T00:00:00"/>
    <n v="0.09"/>
    <n v="1"/>
    <s v="DIVIDENDO"/>
    <x v="5"/>
    <n v="0.09"/>
  </r>
  <r>
    <x v="136"/>
    <x v="1"/>
    <d v="2012-11-01T00:00:00"/>
    <n v="7.0000000000000007E-2"/>
    <n v="1"/>
    <s v="JRS CAP PRÓPRIO"/>
    <x v="5"/>
    <n v="7.0000000000000007E-2"/>
  </r>
  <r>
    <x v="136"/>
    <x v="1"/>
    <d v="2013-02-21T00:00:00"/>
    <n v="0.02"/>
    <n v="1"/>
    <s v="DIVIDENDO"/>
    <x v="6"/>
    <n v="0.02"/>
  </r>
  <r>
    <x v="136"/>
    <x v="1"/>
    <d v="2013-05-07T00:00:00"/>
    <n v="0.02"/>
    <n v="1"/>
    <s v="DIVIDENDO"/>
    <x v="6"/>
    <n v="0.02"/>
  </r>
  <r>
    <x v="136"/>
    <x v="1"/>
    <d v="2013-08-01T00:00:00"/>
    <n v="7.0000000000000007E-2"/>
    <n v="1"/>
    <s v="JRS CAP PRÓPRIO"/>
    <x v="6"/>
    <n v="7.0000000000000007E-2"/>
  </r>
  <r>
    <x v="136"/>
    <x v="1"/>
    <d v="2013-10-31T00:00:00"/>
    <n v="0.12"/>
    <n v="1"/>
    <s v="JRS CAP PRÓPRIO"/>
    <x v="6"/>
    <n v="0.12"/>
  </r>
  <r>
    <x v="137"/>
    <x v="0"/>
    <d v="1996-02-14T00:00:00"/>
    <n v="1.51"/>
    <n v="1000"/>
    <s v="DIVIDENDO"/>
    <x v="15"/>
    <n v="1.5100000000000001E-3"/>
  </r>
  <r>
    <x v="137"/>
    <x v="0"/>
    <d v="1996-08-05T00:00:00"/>
    <n v="0.42"/>
    <n v="1000"/>
    <s v="DIVIDENDO"/>
    <x v="15"/>
    <n v="4.1999999999999996E-4"/>
  </r>
  <r>
    <x v="137"/>
    <x v="0"/>
    <d v="1997-02-25T00:00:00"/>
    <n v="1.18"/>
    <n v="1000"/>
    <s v="DIVIDENDO"/>
    <x v="16"/>
    <n v="1.1799999999999998E-3"/>
  </r>
  <r>
    <x v="137"/>
    <x v="0"/>
    <d v="1997-08-06T00:00:00"/>
    <n v="1.01"/>
    <n v="1000"/>
    <s v="DIVIDENDO"/>
    <x v="16"/>
    <n v="1.01E-3"/>
  </r>
  <r>
    <x v="137"/>
    <x v="0"/>
    <d v="1997-12-31T00:00:00"/>
    <n v="1.1160000000000001"/>
    <n v="1000"/>
    <s v="JRS CAP PRÓPRIO"/>
    <x v="16"/>
    <n v="1.116E-3"/>
  </r>
  <r>
    <x v="137"/>
    <x v="0"/>
    <d v="1998-06-29T00:00:00"/>
    <n v="1.48"/>
    <n v="1000"/>
    <s v="JRS CAP PRÓPRIO"/>
    <x v="17"/>
    <n v="1.48E-3"/>
  </r>
  <r>
    <x v="137"/>
    <x v="0"/>
    <d v="1998-12-28T00:00:00"/>
    <n v="1.601"/>
    <n v="1000"/>
    <s v="JRS CAP PRÓPRIO"/>
    <x v="17"/>
    <n v="1.601E-3"/>
  </r>
  <r>
    <x v="137"/>
    <x v="0"/>
    <d v="1999-07-22T00:00:00"/>
    <n v="2.15"/>
    <n v="1000"/>
    <s v="JRS CAP PRÓPRIO"/>
    <x v="8"/>
    <n v="2.15E-3"/>
  </r>
  <r>
    <x v="137"/>
    <x v="0"/>
    <d v="1999-12-27T00:00:00"/>
    <n v="2.71"/>
    <n v="1000"/>
    <s v="JRS CAP PRÓPRIO"/>
    <x v="8"/>
    <n v="2.7100000000000002E-3"/>
  </r>
  <r>
    <x v="137"/>
    <x v="0"/>
    <d v="2000-06-26T00:00:00"/>
    <n v="0.90200000000000002"/>
    <n v="1000"/>
    <s v="JRS CAP PRÓPRIO"/>
    <x v="9"/>
    <n v="9.0200000000000002E-4"/>
  </r>
  <r>
    <x v="137"/>
    <x v="0"/>
    <d v="2000-12-28T00:00:00"/>
    <n v="1.65"/>
    <n v="1000"/>
    <s v="JRS CAP PRÓPRIO"/>
    <x v="9"/>
    <n v="1.65E-3"/>
  </r>
  <r>
    <x v="137"/>
    <x v="0"/>
    <d v="2001-07-23T00:00:00"/>
    <n v="0.94699999999999995"/>
    <n v="1000"/>
    <s v="JRS CAP PRÓPRIO"/>
    <x v="10"/>
    <n v="9.4699999999999993E-4"/>
  </r>
  <r>
    <x v="137"/>
    <x v="0"/>
    <d v="2001-12-20T00:00:00"/>
    <n v="2.4900000000000002"/>
    <n v="1000"/>
    <s v="JRS CAP PRÓPRIO"/>
    <x v="10"/>
    <n v="2.49E-3"/>
  </r>
  <r>
    <x v="137"/>
    <x v="0"/>
    <d v="2002-04-30T00:00:00"/>
    <n v="2.0979999999999999"/>
    <n v="1000"/>
    <s v="DIVIDENDO"/>
    <x v="11"/>
    <n v="2.098E-3"/>
  </r>
  <r>
    <x v="137"/>
    <x v="0"/>
    <d v="2002-06-28T00:00:00"/>
    <n v="1.73"/>
    <n v="1000"/>
    <s v="JRS CAP PRÓPRIO"/>
    <x v="11"/>
    <n v="1.73E-3"/>
  </r>
  <r>
    <x v="137"/>
    <x v="0"/>
    <d v="2002-12-30T00:00:00"/>
    <n v="4.04"/>
    <n v="1000"/>
    <s v="JRS CAP PRÓPRIO"/>
    <x v="11"/>
    <n v="4.0400000000000002E-3"/>
  </r>
  <r>
    <x v="137"/>
    <x v="0"/>
    <d v="2002-12-30T00:00:00"/>
    <n v="0.96"/>
    <n v="1000"/>
    <s v="DIVIDENDO"/>
    <x v="11"/>
    <n v="9.5999999999999992E-4"/>
  </r>
  <r>
    <x v="137"/>
    <x v="0"/>
    <d v="2003-03-31T00:00:00"/>
    <n v="1.65"/>
    <n v="1000"/>
    <s v="JRS CAP PRÓPRIO"/>
    <x v="7"/>
    <n v="1.65E-3"/>
  </r>
  <r>
    <x v="137"/>
    <x v="0"/>
    <d v="2003-06-30T00:00:00"/>
    <n v="0.56000000000000005"/>
    <n v="1"/>
    <s v="JRS CAP PRÓPRIO"/>
    <x v="7"/>
    <n v="0.56000000000000005"/>
  </r>
  <r>
    <x v="137"/>
    <x v="0"/>
    <d v="2003-09-30T00:00:00"/>
    <n v="0.82"/>
    <n v="1"/>
    <s v="JRS CAP PRÓPRIO"/>
    <x v="7"/>
    <n v="0.82"/>
  </r>
  <r>
    <x v="137"/>
    <x v="0"/>
    <d v="2003-12-30T00:00:00"/>
    <n v="1.94"/>
    <n v="1"/>
    <s v="JRS CAP PRÓPRIO"/>
    <x v="7"/>
    <n v="1.94"/>
  </r>
  <r>
    <x v="137"/>
    <x v="0"/>
    <d v="2004-03-30T00:00:00"/>
    <n v="1.1000000000000001"/>
    <n v="1"/>
    <s v="JRS CAP PRÓPRIO"/>
    <x v="12"/>
    <n v="1.1000000000000001"/>
  </r>
  <r>
    <x v="137"/>
    <x v="0"/>
    <d v="2004-06-30T00:00:00"/>
    <n v="0.62"/>
    <n v="1"/>
    <s v="JRS CAP PRÓPRIO"/>
    <x v="12"/>
    <n v="0.62"/>
  </r>
  <r>
    <x v="137"/>
    <x v="0"/>
    <d v="2004-06-30T00:00:00"/>
    <n v="0.46"/>
    <n v="1"/>
    <s v="DIVIDENDO"/>
    <x v="12"/>
    <n v="0.46"/>
  </r>
  <r>
    <x v="137"/>
    <x v="0"/>
    <d v="2004-07-31T00:00:00"/>
    <n v="0.8"/>
    <n v="1"/>
    <s v="JRS CAP PRÓPRIO"/>
    <x v="12"/>
    <n v="0.8"/>
  </r>
  <r>
    <x v="137"/>
    <x v="0"/>
    <d v="2004-11-03T00:00:00"/>
    <n v="0.91"/>
    <n v="1"/>
    <s v="DIVIDENDO"/>
    <x v="12"/>
    <n v="0.91"/>
  </r>
  <r>
    <x v="137"/>
    <x v="0"/>
    <d v="2005-02-01T00:00:00"/>
    <n v="1.92"/>
    <n v="1"/>
    <s v="DIVIDENDO"/>
    <x v="13"/>
    <n v="1.92"/>
  </r>
  <r>
    <x v="137"/>
    <x v="0"/>
    <d v="2005-05-03T00:00:00"/>
    <n v="0.72"/>
    <n v="1"/>
    <s v="DIVIDENDO"/>
    <x v="13"/>
    <n v="0.72"/>
  </r>
  <r>
    <x v="137"/>
    <x v="0"/>
    <d v="2005-08-03T00:00:00"/>
    <n v="0.79"/>
    <n v="1"/>
    <s v="DIVIDENDO"/>
    <x v="13"/>
    <n v="0.79"/>
  </r>
  <r>
    <x v="137"/>
    <x v="0"/>
    <d v="2005-11-08T00:00:00"/>
    <n v="0.75"/>
    <n v="1"/>
    <s v="DIVIDENDO"/>
    <x v="13"/>
    <n v="0.75"/>
  </r>
  <r>
    <x v="137"/>
    <x v="0"/>
    <d v="2006-02-08T00:00:00"/>
    <n v="0.69"/>
    <n v="1"/>
    <s v="DIVIDENDO"/>
    <x v="14"/>
    <n v="0.69"/>
  </r>
  <r>
    <x v="137"/>
    <x v="0"/>
    <d v="2006-05-03T00:00:00"/>
    <n v="0.52"/>
    <n v="1"/>
    <s v="JRS CAP PRÓPRIO"/>
    <x v="14"/>
    <n v="0.52"/>
  </r>
  <r>
    <x v="137"/>
    <x v="0"/>
    <d v="2006-08-02T00:00:00"/>
    <n v="0.54"/>
    <n v="1"/>
    <s v="DIVIDENDO"/>
    <x v="14"/>
    <n v="0.54"/>
  </r>
  <r>
    <x v="137"/>
    <x v="0"/>
    <d v="2006-11-07T00:00:00"/>
    <n v="0.6"/>
    <n v="1"/>
    <s v="JRS CAP PRÓPRIO"/>
    <x v="14"/>
    <n v="0.6"/>
  </r>
  <r>
    <x v="137"/>
    <x v="0"/>
    <d v="2007-02-07T00:00:00"/>
    <n v="0.6"/>
    <n v="1"/>
    <s v="DIVIDENDO"/>
    <x v="0"/>
    <n v="0.6"/>
  </r>
  <r>
    <x v="137"/>
    <x v="0"/>
    <d v="2007-05-03T00:00:00"/>
    <n v="0.56000000000000005"/>
    <n v="1"/>
    <s v="JRS CAP PRÓPRIO"/>
    <x v="0"/>
    <n v="0.56000000000000005"/>
  </r>
  <r>
    <x v="137"/>
    <x v="0"/>
    <d v="2007-08-08T00:00:00"/>
    <n v="0.49"/>
    <n v="1"/>
    <s v="DIVIDENDO"/>
    <x v="0"/>
    <n v="0.49"/>
  </r>
  <r>
    <x v="137"/>
    <x v="0"/>
    <d v="2007-11-07T00:00:00"/>
    <n v="0.56000000000000005"/>
    <n v="1"/>
    <s v="JRS CAP PRÓPRIO"/>
    <x v="0"/>
    <n v="0.56000000000000005"/>
  </r>
  <r>
    <x v="137"/>
    <x v="0"/>
    <d v="2008-02-13T00:00:00"/>
    <n v="0.49"/>
    <n v="1"/>
    <s v="DIVIDENDO"/>
    <x v="1"/>
    <n v="0.49"/>
  </r>
  <r>
    <x v="137"/>
    <x v="0"/>
    <d v="2008-05-12T00:00:00"/>
    <n v="0.64"/>
    <n v="1"/>
    <s v="JRS CAP PRÓPRIO"/>
    <x v="1"/>
    <n v="0.64"/>
  </r>
  <r>
    <x v="137"/>
    <x v="0"/>
    <d v="2008-08-06T00:00:00"/>
    <n v="0.6"/>
    <n v="1"/>
    <s v="DIVIDENDO"/>
    <x v="1"/>
    <n v="0.6"/>
  </r>
  <r>
    <x v="137"/>
    <x v="0"/>
    <d v="2008-11-05T00:00:00"/>
    <n v="0.26"/>
    <n v="1"/>
    <s v="DIVIDENDO"/>
    <x v="1"/>
    <n v="0.26"/>
  </r>
  <r>
    <x v="137"/>
    <x v="0"/>
    <d v="2009-02-19T00:00:00"/>
    <n v="0.1"/>
    <n v="1"/>
    <s v="DIVIDENDO"/>
    <x v="2"/>
    <n v="0.1"/>
  </r>
  <r>
    <x v="137"/>
    <x v="0"/>
    <d v="2009-11-05T00:00:00"/>
    <n v="0.16500000000000001"/>
    <n v="1"/>
    <s v="JRS CAP PRÓPRIO"/>
    <x v="2"/>
    <n v="0.16500000000000001"/>
  </r>
  <r>
    <x v="137"/>
    <x v="0"/>
    <d v="2009-12-23T00:00:00"/>
    <n v="0.26"/>
    <n v="1"/>
    <s v="JRS CAP PRÓPRIO"/>
    <x v="2"/>
    <n v="0.26"/>
  </r>
  <r>
    <x v="137"/>
    <x v="0"/>
    <d v="2010-05-06T00:00:00"/>
    <n v="0.16"/>
    <n v="1"/>
    <s v="JRS CAP PRÓPRIO"/>
    <x v="3"/>
    <n v="0.16"/>
  </r>
  <r>
    <x v="137"/>
    <x v="0"/>
    <d v="2010-08-05T00:00:00"/>
    <n v="0.22"/>
    <n v="1"/>
    <s v="DIVIDENDO"/>
    <x v="3"/>
    <n v="0.22"/>
  </r>
  <r>
    <x v="137"/>
    <x v="0"/>
    <d v="2010-11-05T00:00:00"/>
    <n v="0.18"/>
    <n v="1"/>
    <s v="JRS CAP PRÓPRIO"/>
    <x v="3"/>
    <n v="0.18"/>
  </r>
  <r>
    <x v="137"/>
    <x v="0"/>
    <d v="2011-03-03T00:00:00"/>
    <n v="0.09"/>
    <n v="1"/>
    <s v="DIVIDENDO"/>
    <x v="4"/>
    <n v="0.09"/>
  </r>
  <r>
    <x v="137"/>
    <x v="0"/>
    <d v="2011-05-05T00:00:00"/>
    <n v="0.1"/>
    <n v="1"/>
    <s v="DIVIDENDO"/>
    <x v="4"/>
    <n v="0.1"/>
  </r>
  <r>
    <x v="137"/>
    <x v="0"/>
    <d v="2011-08-04T00:00:00"/>
    <n v="0.15"/>
    <n v="1"/>
    <s v="JRS CAP PRÓPRIO"/>
    <x v="4"/>
    <n v="0.15"/>
  </r>
  <r>
    <x v="137"/>
    <x v="0"/>
    <d v="2011-11-10T00:00:00"/>
    <n v="0.19"/>
    <n v="1"/>
    <s v="DIVIDENDO"/>
    <x v="4"/>
    <n v="0.19"/>
  </r>
  <r>
    <x v="137"/>
    <x v="0"/>
    <d v="2012-02-15T00:00:00"/>
    <n v="0.11"/>
    <n v="1"/>
    <s v="DIVIDENDO"/>
    <x v="5"/>
    <n v="0.11"/>
  </r>
  <r>
    <x v="137"/>
    <x v="0"/>
    <d v="2012-05-02T00:00:00"/>
    <n v="0.08"/>
    <n v="1"/>
    <s v="DIVIDENDO"/>
    <x v="5"/>
    <n v="0.08"/>
  </r>
  <r>
    <x v="137"/>
    <x v="0"/>
    <d v="2012-08-02T00:00:00"/>
    <n v="0.13"/>
    <n v="1"/>
    <s v="DIVIDENDO"/>
    <x v="5"/>
    <n v="0.13"/>
  </r>
  <r>
    <x v="137"/>
    <x v="0"/>
    <d v="2012-11-01T00:00:00"/>
    <n v="0.09"/>
    <n v="1"/>
    <s v="JRS CAP PRÓPRIO"/>
    <x v="5"/>
    <n v="0.09"/>
  </r>
  <r>
    <x v="137"/>
    <x v="0"/>
    <d v="2013-02-21T00:00:00"/>
    <n v="0.02"/>
    <n v="1"/>
    <s v="DIVIDENDO"/>
    <x v="6"/>
    <n v="0.02"/>
  </r>
  <r>
    <x v="137"/>
    <x v="0"/>
    <d v="2013-05-07T00:00:00"/>
    <n v="0.02"/>
    <n v="1"/>
    <s v="DIVIDENDO"/>
    <x v="6"/>
    <n v="0.02"/>
  </r>
  <r>
    <x v="137"/>
    <x v="0"/>
    <d v="2013-08-01T00:00:00"/>
    <n v="0.11"/>
    <n v="1"/>
    <s v="JRS CAP PRÓPRIO"/>
    <x v="6"/>
    <n v="0.11"/>
  </r>
  <r>
    <x v="137"/>
    <x v="0"/>
    <d v="2013-10-31T00:00:00"/>
    <n v="0.16"/>
    <n v="1"/>
    <s v="JRS CAP PRÓPRIO"/>
    <x v="6"/>
    <n v="0.16"/>
  </r>
  <r>
    <x v="137"/>
    <x v="1"/>
    <d v="1996-02-14T00:00:00"/>
    <n v="1.51"/>
    <n v="1000"/>
    <s v="DIVIDENDO"/>
    <x v="15"/>
    <n v="1.5100000000000001E-3"/>
  </r>
  <r>
    <x v="137"/>
    <x v="1"/>
    <d v="1996-08-05T00:00:00"/>
    <n v="0.42"/>
    <n v="1000"/>
    <s v="DIVIDENDO"/>
    <x v="15"/>
    <n v="4.1999999999999996E-4"/>
  </r>
  <r>
    <x v="137"/>
    <x v="1"/>
    <d v="1997-02-25T00:00:00"/>
    <n v="1.18"/>
    <n v="1000"/>
    <s v="DIVIDENDO"/>
    <x v="16"/>
    <n v="1.1799999999999998E-3"/>
  </r>
  <r>
    <x v="137"/>
    <x v="1"/>
    <d v="1997-08-06T00:00:00"/>
    <n v="1.111"/>
    <n v="1000"/>
    <s v="DIVIDENDO"/>
    <x v="16"/>
    <n v="1.111E-3"/>
  </r>
  <r>
    <x v="137"/>
    <x v="1"/>
    <d v="1997-12-31T00:00:00"/>
    <n v="1.2276"/>
    <n v="1000"/>
    <s v="JRS CAP PRÓPRIO"/>
    <x v="16"/>
    <n v="1.2276000000000001E-3"/>
  </r>
  <r>
    <x v="137"/>
    <x v="1"/>
    <d v="1998-06-29T00:00:00"/>
    <n v="1.6279999999999999"/>
    <n v="1000"/>
    <s v="JRS CAP PRÓPRIO"/>
    <x v="17"/>
    <n v="1.6279999999999999E-3"/>
  </r>
  <r>
    <x v="137"/>
    <x v="1"/>
    <d v="1998-12-28T00:00:00"/>
    <n v="1.7611000000000001"/>
    <n v="1000"/>
    <s v="JRS CAP PRÓPRIO"/>
    <x v="17"/>
    <n v="1.7611E-3"/>
  </r>
  <r>
    <x v="137"/>
    <x v="1"/>
    <d v="1999-07-22T00:00:00"/>
    <n v="2.3650000000000002"/>
    <n v="1000"/>
    <s v="JRS CAP PRÓPRIO"/>
    <x v="8"/>
    <n v="2.3650000000000003E-3"/>
  </r>
  <r>
    <x v="137"/>
    <x v="1"/>
    <d v="1999-12-27T00:00:00"/>
    <n v="2.9809999999999999"/>
    <n v="1000"/>
    <s v="JRS CAP PRÓPRIO"/>
    <x v="8"/>
    <n v="2.9809999999999997E-3"/>
  </r>
  <r>
    <x v="137"/>
    <x v="1"/>
    <d v="2000-06-26T00:00:00"/>
    <n v="0.99219999999999997"/>
    <n v="1000"/>
    <s v="JRS CAP PRÓPRIO"/>
    <x v="9"/>
    <n v="9.9219999999999994E-4"/>
  </r>
  <r>
    <x v="137"/>
    <x v="1"/>
    <d v="2000-12-28T00:00:00"/>
    <n v="1.8149999999999999"/>
    <n v="1000"/>
    <s v="JRS CAP PRÓPRIO"/>
    <x v="9"/>
    <n v="1.815E-3"/>
  </r>
  <r>
    <x v="137"/>
    <x v="1"/>
    <d v="2001-07-23T00:00:00"/>
    <n v="1.0417000000000001"/>
    <n v="1000"/>
    <s v="JRS CAP PRÓPRIO"/>
    <x v="10"/>
    <n v="1.0417E-3"/>
  </r>
  <r>
    <x v="137"/>
    <x v="1"/>
    <d v="2001-12-20T00:00:00"/>
    <n v="2.7389999999999999"/>
    <n v="1000"/>
    <s v="JRS CAP PRÓPRIO"/>
    <x v="10"/>
    <n v="2.7389999999999997E-3"/>
  </r>
  <r>
    <x v="137"/>
    <x v="1"/>
    <d v="2002-04-30T00:00:00"/>
    <n v="2.3077999999999999"/>
    <n v="1000"/>
    <s v="DIVIDENDO"/>
    <x v="11"/>
    <n v="2.3078E-3"/>
  </r>
  <r>
    <x v="137"/>
    <x v="1"/>
    <d v="2002-06-28T00:00:00"/>
    <n v="1.73"/>
    <n v="1000"/>
    <s v="JRS CAP PRÓPRIO"/>
    <x v="11"/>
    <n v="1.73E-3"/>
  </r>
  <r>
    <x v="137"/>
    <x v="1"/>
    <d v="2002-12-30T00:00:00"/>
    <n v="4.04"/>
    <n v="1000"/>
    <s v="JRS CAP PRÓPRIO"/>
    <x v="11"/>
    <n v="4.0400000000000002E-3"/>
  </r>
  <r>
    <x v="137"/>
    <x v="1"/>
    <d v="2002-12-30T00:00:00"/>
    <n v="0.96"/>
    <n v="1000"/>
    <s v="DIVIDENDO"/>
    <x v="11"/>
    <n v="9.5999999999999992E-4"/>
  </r>
  <r>
    <x v="137"/>
    <x v="1"/>
    <d v="2003-03-31T00:00:00"/>
    <n v="1.65"/>
    <n v="1000"/>
    <s v="JRS CAP PRÓPRIO"/>
    <x v="7"/>
    <n v="1.65E-3"/>
  </r>
  <r>
    <x v="137"/>
    <x v="1"/>
    <d v="2003-06-30T00:00:00"/>
    <n v="0.56000000000000005"/>
    <n v="1"/>
    <s v="JRS CAP PRÓPRIO"/>
    <x v="7"/>
    <n v="0.56000000000000005"/>
  </r>
  <r>
    <x v="137"/>
    <x v="1"/>
    <d v="2003-09-30T00:00:00"/>
    <n v="0.82"/>
    <n v="1"/>
    <s v="JRS CAP PRÓPRIO"/>
    <x v="7"/>
    <n v="0.82"/>
  </r>
  <r>
    <x v="137"/>
    <x v="1"/>
    <d v="2003-12-30T00:00:00"/>
    <n v="1.94"/>
    <n v="1"/>
    <s v="JRS CAP PRÓPRIO"/>
    <x v="7"/>
    <n v="1.94"/>
  </r>
  <r>
    <x v="137"/>
    <x v="1"/>
    <d v="2004-03-30T00:00:00"/>
    <n v="1.1000000000000001"/>
    <n v="1"/>
    <s v="JRS CAP PRÓPRIO"/>
    <x v="12"/>
    <n v="1.1000000000000001"/>
  </r>
  <r>
    <x v="137"/>
    <x v="1"/>
    <d v="2004-06-30T00:00:00"/>
    <n v="0.62"/>
    <n v="1"/>
    <s v="JRS CAP PRÓPRIO"/>
    <x v="12"/>
    <n v="0.62"/>
  </r>
  <r>
    <x v="137"/>
    <x v="1"/>
    <d v="2004-06-30T00:00:00"/>
    <n v="0.46"/>
    <n v="1"/>
    <s v="DIVIDENDO"/>
    <x v="12"/>
    <n v="0.46"/>
  </r>
  <r>
    <x v="137"/>
    <x v="1"/>
    <d v="2004-07-31T00:00:00"/>
    <n v="0.8"/>
    <n v="1"/>
    <s v="JRS CAP PRÓPRIO"/>
    <x v="12"/>
    <n v="0.8"/>
  </r>
  <r>
    <x v="137"/>
    <x v="1"/>
    <d v="2004-11-03T00:00:00"/>
    <n v="0.91"/>
    <n v="1"/>
    <s v="DIVIDENDO"/>
    <x v="12"/>
    <n v="0.91"/>
  </r>
  <r>
    <x v="137"/>
    <x v="1"/>
    <d v="2005-02-01T00:00:00"/>
    <n v="1.92"/>
    <n v="1"/>
    <s v="DIVIDENDO"/>
    <x v="13"/>
    <n v="1.92"/>
  </r>
  <r>
    <x v="137"/>
    <x v="1"/>
    <d v="2005-05-03T00:00:00"/>
    <n v="0.72"/>
    <n v="1"/>
    <s v="DIVIDENDO"/>
    <x v="13"/>
    <n v="0.72"/>
  </r>
  <r>
    <x v="137"/>
    <x v="1"/>
    <d v="2005-08-03T00:00:00"/>
    <n v="0.79"/>
    <n v="1"/>
    <s v="DIVIDENDO"/>
    <x v="13"/>
    <n v="0.79"/>
  </r>
  <r>
    <x v="137"/>
    <x v="1"/>
    <d v="2005-11-08T00:00:00"/>
    <n v="0.75"/>
    <n v="1"/>
    <s v="DIVIDENDO"/>
    <x v="13"/>
    <n v="0.75"/>
  </r>
  <r>
    <x v="137"/>
    <x v="1"/>
    <d v="2006-02-08T00:00:00"/>
    <n v="0.69"/>
    <n v="1"/>
    <s v="DIVIDENDO"/>
    <x v="14"/>
    <n v="0.69"/>
  </r>
  <r>
    <x v="137"/>
    <x v="1"/>
    <d v="2006-05-03T00:00:00"/>
    <n v="0.52"/>
    <n v="1"/>
    <s v="JRS CAP PRÓPRIO"/>
    <x v="14"/>
    <n v="0.52"/>
  </r>
  <r>
    <x v="137"/>
    <x v="1"/>
    <d v="2006-08-02T00:00:00"/>
    <n v="0.54"/>
    <n v="1"/>
    <s v="DIVIDENDO"/>
    <x v="14"/>
    <n v="0.54"/>
  </r>
  <r>
    <x v="137"/>
    <x v="1"/>
    <d v="2006-11-07T00:00:00"/>
    <n v="0.6"/>
    <n v="1"/>
    <s v="JRS CAP PRÓPRIO"/>
    <x v="14"/>
    <n v="0.6"/>
  </r>
  <r>
    <x v="137"/>
    <x v="1"/>
    <d v="2007-02-07T00:00:00"/>
    <n v="0.6"/>
    <n v="1"/>
    <s v="DIVIDENDO"/>
    <x v="0"/>
    <n v="0.6"/>
  </r>
  <r>
    <x v="137"/>
    <x v="1"/>
    <d v="2007-05-03T00:00:00"/>
    <n v="0.56000000000000005"/>
    <n v="1"/>
    <s v="JRS CAP PRÓPRIO"/>
    <x v="0"/>
    <n v="0.56000000000000005"/>
  </r>
  <r>
    <x v="137"/>
    <x v="1"/>
    <d v="2007-08-08T00:00:00"/>
    <n v="0.49"/>
    <n v="1"/>
    <s v="DIVIDENDO"/>
    <x v="0"/>
    <n v="0.49"/>
  </r>
  <r>
    <x v="137"/>
    <x v="1"/>
    <d v="2007-11-07T00:00:00"/>
    <n v="0.56000000000000005"/>
    <n v="1"/>
    <s v="JRS CAP PRÓPRIO"/>
    <x v="0"/>
    <n v="0.56000000000000005"/>
  </r>
  <r>
    <x v="137"/>
    <x v="1"/>
    <d v="2008-02-13T00:00:00"/>
    <n v="0.49"/>
    <n v="1"/>
    <s v="DIVIDENDO"/>
    <x v="1"/>
    <n v="0.49"/>
  </r>
  <r>
    <x v="137"/>
    <x v="1"/>
    <d v="2008-05-12T00:00:00"/>
    <n v="0.64"/>
    <n v="1"/>
    <s v="JRS CAP PRÓPRIO"/>
    <x v="1"/>
    <n v="0.64"/>
  </r>
  <r>
    <x v="137"/>
    <x v="1"/>
    <d v="2008-08-06T00:00:00"/>
    <n v="0.6"/>
    <n v="1"/>
    <s v="DIVIDENDO"/>
    <x v="1"/>
    <n v="0.6"/>
  </r>
  <r>
    <x v="137"/>
    <x v="1"/>
    <d v="2008-11-05T00:00:00"/>
    <n v="0.26"/>
    <n v="1"/>
    <s v="DIVIDENDO"/>
    <x v="1"/>
    <n v="0.26"/>
  </r>
  <r>
    <x v="137"/>
    <x v="1"/>
    <d v="2009-02-19T00:00:00"/>
    <n v="0.1"/>
    <n v="1"/>
    <s v="DIVIDENDO"/>
    <x v="2"/>
    <n v="0.1"/>
  </r>
  <r>
    <x v="137"/>
    <x v="1"/>
    <d v="2009-11-05T00:00:00"/>
    <n v="0.16500000000000001"/>
    <n v="1"/>
    <s v="JRS CAP PRÓPRIO"/>
    <x v="2"/>
    <n v="0.16500000000000001"/>
  </r>
  <r>
    <x v="137"/>
    <x v="1"/>
    <d v="2009-12-23T00:00:00"/>
    <n v="0.26"/>
    <n v="1"/>
    <s v="JRS CAP PRÓPRIO"/>
    <x v="2"/>
    <n v="0.26"/>
  </r>
  <r>
    <x v="137"/>
    <x v="1"/>
    <d v="2010-05-06T00:00:00"/>
    <n v="0.16"/>
    <n v="1"/>
    <s v="JRS CAP PRÓPRIO"/>
    <x v="3"/>
    <n v="0.16"/>
  </r>
  <r>
    <x v="137"/>
    <x v="1"/>
    <d v="2010-08-05T00:00:00"/>
    <n v="0.22"/>
    <n v="1"/>
    <s v="DIVIDENDO"/>
    <x v="3"/>
    <n v="0.22"/>
  </r>
  <r>
    <x v="137"/>
    <x v="1"/>
    <d v="2010-11-05T00:00:00"/>
    <n v="0.18"/>
    <n v="1"/>
    <s v="JRS CAP PRÓPRIO"/>
    <x v="3"/>
    <n v="0.18"/>
  </r>
  <r>
    <x v="137"/>
    <x v="1"/>
    <d v="2011-03-03T00:00:00"/>
    <n v="0.09"/>
    <n v="1"/>
    <s v="DIVIDENDO"/>
    <x v="4"/>
    <n v="0.09"/>
  </r>
  <r>
    <x v="137"/>
    <x v="1"/>
    <d v="2011-05-05T00:00:00"/>
    <n v="0.1"/>
    <n v="1"/>
    <s v="DIVIDENDO"/>
    <x v="4"/>
    <n v="0.1"/>
  </r>
  <r>
    <x v="137"/>
    <x v="1"/>
    <d v="2011-08-04T00:00:00"/>
    <n v="0.15"/>
    <n v="1"/>
    <s v="JRS CAP PRÓPRIO"/>
    <x v="4"/>
    <n v="0.15"/>
  </r>
  <r>
    <x v="137"/>
    <x v="1"/>
    <d v="2011-11-10T00:00:00"/>
    <n v="0.19"/>
    <n v="1"/>
    <s v="DIVIDENDO"/>
    <x v="4"/>
    <n v="0.19"/>
  </r>
  <r>
    <x v="137"/>
    <x v="1"/>
    <d v="2012-02-15T00:00:00"/>
    <n v="0.11"/>
    <n v="1"/>
    <s v="DIVIDENDO"/>
    <x v="5"/>
    <n v="0.11"/>
  </r>
  <r>
    <x v="137"/>
    <x v="1"/>
    <d v="2012-05-02T00:00:00"/>
    <n v="0.08"/>
    <n v="1"/>
    <s v="DIVIDENDO"/>
    <x v="5"/>
    <n v="0.08"/>
  </r>
  <r>
    <x v="137"/>
    <x v="1"/>
    <d v="2012-08-02T00:00:00"/>
    <n v="0.13"/>
    <n v="1"/>
    <s v="DIVIDENDO"/>
    <x v="5"/>
    <n v="0.13"/>
  </r>
  <r>
    <x v="137"/>
    <x v="1"/>
    <d v="2012-11-01T00:00:00"/>
    <n v="0.09"/>
    <n v="1"/>
    <s v="JRS CAP PRÓPRIO"/>
    <x v="5"/>
    <n v="0.09"/>
  </r>
  <r>
    <x v="137"/>
    <x v="1"/>
    <d v="2013-02-21T00:00:00"/>
    <n v="0.02"/>
    <n v="1"/>
    <s v="DIVIDENDO"/>
    <x v="6"/>
    <n v="0.02"/>
  </r>
  <r>
    <x v="137"/>
    <x v="1"/>
    <d v="2013-05-07T00:00:00"/>
    <n v="0.02"/>
    <n v="1"/>
    <s v="DIVIDENDO"/>
    <x v="6"/>
    <n v="0.02"/>
  </r>
  <r>
    <x v="137"/>
    <x v="1"/>
    <d v="2013-08-01T00:00:00"/>
    <n v="0.11"/>
    <n v="1"/>
    <s v="JRS CAP PRÓPRIO"/>
    <x v="6"/>
    <n v="0.11"/>
  </r>
  <r>
    <x v="137"/>
    <x v="1"/>
    <d v="2013-10-31T00:00:00"/>
    <n v="0.16"/>
    <n v="1"/>
    <s v="JRS CAP PRÓPRIO"/>
    <x v="6"/>
    <n v="0.16"/>
  </r>
  <r>
    <x v="138"/>
    <x v="0"/>
    <d v="2005-04-11T00:00:00"/>
    <n v="0.32"/>
    <n v="1"/>
    <s v="DIVIDENDO"/>
    <x v="13"/>
    <n v="0.32"/>
  </r>
  <r>
    <x v="138"/>
    <x v="0"/>
    <d v="2006-03-09T00:00:00"/>
    <n v="0.57999999999999996"/>
    <n v="1"/>
    <s v="JRS CAP PRÓPRIO"/>
    <x v="14"/>
    <n v="0.57999999999999996"/>
  </r>
  <r>
    <x v="138"/>
    <x v="0"/>
    <d v="2006-03-09T00:00:00"/>
    <n v="0.18060000000000001"/>
    <n v="1"/>
    <s v="JRS CAP PRÓPRIO"/>
    <x v="14"/>
    <n v="0.18060000000000001"/>
  </r>
  <r>
    <x v="138"/>
    <x v="0"/>
    <d v="2006-04-17T00:00:00"/>
    <n v="2.1399999999999999E-2"/>
    <n v="1"/>
    <s v="DIVIDENDO"/>
    <x v="14"/>
    <n v="2.1399999999999999E-2"/>
  </r>
  <r>
    <x v="138"/>
    <x v="0"/>
    <d v="2006-04-20T00:00:00"/>
    <n v="4.1225999999999999E-2"/>
    <n v="1"/>
    <s v="DIVIDENDO"/>
    <x v="14"/>
    <n v="4.1225999999999999E-2"/>
  </r>
  <r>
    <x v="138"/>
    <x v="0"/>
    <d v="2006-06-16T00:00:00"/>
    <n v="0.16347999999999999"/>
    <n v="1"/>
    <s v="JRS CAP PRÓPRIO"/>
    <x v="14"/>
    <n v="0.16347999999999999"/>
  </r>
  <r>
    <x v="138"/>
    <x v="0"/>
    <d v="2006-09-15T00:00:00"/>
    <n v="0.15038000000000001"/>
    <n v="1"/>
    <s v="JRS CAP PRÓPRIO"/>
    <x v="14"/>
    <n v="0.15038000000000001"/>
  </r>
  <r>
    <x v="138"/>
    <x v="0"/>
    <d v="2006-10-27T00:00:00"/>
    <n v="0.16611000000000001"/>
    <n v="1"/>
    <s v="DIVIDENDO"/>
    <x v="14"/>
    <n v="0.16611000000000001"/>
  </r>
  <r>
    <x v="138"/>
    <x v="0"/>
    <d v="2006-12-13T00:00:00"/>
    <n v="0.13730999999999999"/>
    <n v="1"/>
    <s v="JRS CAP PRÓPRIO"/>
    <x v="14"/>
    <n v="0.13730999999999999"/>
  </r>
  <r>
    <x v="138"/>
    <x v="0"/>
    <d v="2007-01-29T00:00:00"/>
    <n v="8.4540000000000004E-2"/>
    <n v="1"/>
    <s v="DIVIDENDO"/>
    <x v="0"/>
    <n v="8.4540000000000004E-2"/>
  </r>
  <r>
    <x v="138"/>
    <x v="0"/>
    <d v="2007-03-16T00:00:00"/>
    <n v="0.17127999999999999"/>
    <n v="1"/>
    <s v="JRS CAP PRÓPRIO"/>
    <x v="0"/>
    <n v="0.17127999999999999"/>
  </r>
  <r>
    <x v="138"/>
    <x v="0"/>
    <d v="2007-03-16T00:00:00"/>
    <n v="0.20441000000000001"/>
    <n v="1"/>
    <s v="DIVIDENDO"/>
    <x v="0"/>
    <n v="0.20441000000000001"/>
  </r>
  <r>
    <x v="138"/>
    <x v="0"/>
    <d v="2007-06-14T00:00:00"/>
    <n v="0.17198996699999999"/>
    <n v="1"/>
    <s v="JRS CAP PRÓPRIO"/>
    <x v="0"/>
    <n v="0.17198996699999999"/>
  </r>
  <r>
    <x v="138"/>
    <x v="0"/>
    <d v="2007-06-14T00:00:00"/>
    <n v="0.20380852799999999"/>
    <n v="1"/>
    <s v="DIVIDENDO"/>
    <x v="0"/>
    <n v="0.20380852799999999"/>
  </r>
  <r>
    <x v="138"/>
    <x v="0"/>
    <d v="2007-09-25T00:00:00"/>
    <n v="0.18831000000000001"/>
    <n v="1"/>
    <s v="JRS CAP PRÓPRIO"/>
    <x v="0"/>
    <n v="0.18831000000000001"/>
  </r>
  <r>
    <x v="138"/>
    <x v="0"/>
    <d v="2007-09-25T00:00:00"/>
    <n v="0.18994"/>
    <n v="1"/>
    <s v="DIVIDENDO"/>
    <x v="0"/>
    <n v="0.18994"/>
  </r>
  <r>
    <x v="138"/>
    <x v="0"/>
    <d v="2007-12-11T00:00:00"/>
    <n v="0.18992999999999999"/>
    <n v="1"/>
    <s v="DIVIDENDO"/>
    <x v="0"/>
    <n v="0.18992999999999999"/>
  </r>
  <r>
    <x v="138"/>
    <x v="0"/>
    <d v="2007-12-11T00:00:00"/>
    <n v="0.18831999999999999"/>
    <n v="1"/>
    <s v="JRS CAP PRÓPRIO"/>
    <x v="0"/>
    <n v="0.18831999999999999"/>
  </r>
  <r>
    <x v="138"/>
    <x v="0"/>
    <d v="2008-04-25T00:00:00"/>
    <n v="0.18"/>
    <n v="1"/>
    <s v="DIVIDENDO"/>
    <x v="1"/>
    <n v="0.18"/>
  </r>
  <r>
    <x v="138"/>
    <x v="0"/>
    <d v="2010-03-11T00:00:00"/>
    <n v="0.70158100000000001"/>
    <n v="1"/>
    <s v="DIVIDENDO"/>
    <x v="3"/>
    <n v="0.70158100000000001"/>
  </r>
  <r>
    <x v="138"/>
    <x v="0"/>
    <d v="2011-04-27T00:00:00"/>
    <n v="0.18846120899999999"/>
    <n v="1"/>
    <s v="DIVIDENDO"/>
    <x v="4"/>
    <n v="0.18846120899999999"/>
  </r>
  <r>
    <x v="138"/>
    <x v="1"/>
    <d v="2005-04-11T00:00:00"/>
    <n v="0.32"/>
    <n v="1"/>
    <s v="DIVIDENDO"/>
    <x v="13"/>
    <n v="0.32"/>
  </r>
  <r>
    <x v="138"/>
    <x v="1"/>
    <d v="2006-03-09T00:00:00"/>
    <n v="0.57999999999999996"/>
    <n v="1"/>
    <s v="JRS CAP PRÓPRIO"/>
    <x v="14"/>
    <n v="0.57999999999999996"/>
  </r>
  <r>
    <x v="138"/>
    <x v="1"/>
    <d v="2006-03-09T00:00:00"/>
    <n v="0.18060000000000001"/>
    <n v="1"/>
    <s v="JRS CAP PRÓPRIO"/>
    <x v="14"/>
    <n v="0.18060000000000001"/>
  </r>
  <r>
    <x v="138"/>
    <x v="1"/>
    <d v="2006-04-17T00:00:00"/>
    <n v="2.1399999999999999E-2"/>
    <n v="1"/>
    <s v="DIVIDENDO"/>
    <x v="14"/>
    <n v="2.1399999999999999E-2"/>
  </r>
  <r>
    <x v="138"/>
    <x v="1"/>
    <d v="2006-04-20T00:00:00"/>
    <n v="4.1225999999999999E-2"/>
    <n v="1"/>
    <s v="DIVIDENDO"/>
    <x v="14"/>
    <n v="4.1225999999999999E-2"/>
  </r>
  <r>
    <x v="138"/>
    <x v="1"/>
    <d v="2006-06-16T00:00:00"/>
    <n v="0.16347999999999999"/>
    <n v="1"/>
    <s v="JRS CAP PRÓPRIO"/>
    <x v="14"/>
    <n v="0.16347999999999999"/>
  </r>
  <r>
    <x v="138"/>
    <x v="1"/>
    <d v="2006-09-15T00:00:00"/>
    <n v="0.15038000000000001"/>
    <n v="1"/>
    <s v="JRS CAP PRÓPRIO"/>
    <x v="14"/>
    <n v="0.15038000000000001"/>
  </r>
  <r>
    <x v="138"/>
    <x v="1"/>
    <d v="2006-10-27T00:00:00"/>
    <n v="0.16611000000000001"/>
    <n v="1"/>
    <s v="DIVIDENDO"/>
    <x v="14"/>
    <n v="0.16611000000000001"/>
  </r>
  <r>
    <x v="138"/>
    <x v="1"/>
    <d v="2006-12-13T00:00:00"/>
    <n v="0.13730999999999999"/>
    <n v="1"/>
    <s v="JRS CAP PRÓPRIO"/>
    <x v="14"/>
    <n v="0.13730999999999999"/>
  </r>
  <r>
    <x v="138"/>
    <x v="1"/>
    <d v="2007-01-29T00:00:00"/>
    <n v="8.4540000000000004E-2"/>
    <n v="1"/>
    <s v="DIVIDENDO"/>
    <x v="0"/>
    <n v="8.4540000000000004E-2"/>
  </r>
  <r>
    <x v="138"/>
    <x v="1"/>
    <d v="2007-03-16T00:00:00"/>
    <n v="0.17127999999999999"/>
    <n v="1"/>
    <s v="JRS CAP PRÓPRIO"/>
    <x v="0"/>
    <n v="0.17127999999999999"/>
  </r>
  <r>
    <x v="138"/>
    <x v="1"/>
    <d v="2007-03-16T00:00:00"/>
    <n v="0.20441000000000001"/>
    <n v="1"/>
    <s v="DIVIDENDO"/>
    <x v="0"/>
    <n v="0.20441000000000001"/>
  </r>
  <r>
    <x v="138"/>
    <x v="1"/>
    <d v="2007-06-14T00:00:00"/>
    <n v="0.17198996699999999"/>
    <n v="1"/>
    <s v="JRS CAP PRÓPRIO"/>
    <x v="0"/>
    <n v="0.17198996699999999"/>
  </r>
  <r>
    <x v="138"/>
    <x v="1"/>
    <d v="2007-06-14T00:00:00"/>
    <n v="0.20380852799999999"/>
    <n v="1"/>
    <s v="DIVIDENDO"/>
    <x v="0"/>
    <n v="0.20380852799999999"/>
  </r>
  <r>
    <x v="138"/>
    <x v="1"/>
    <d v="2007-09-25T00:00:00"/>
    <n v="0.18831000000000001"/>
    <n v="1"/>
    <s v="JRS CAP PRÓPRIO"/>
    <x v="0"/>
    <n v="0.18831000000000001"/>
  </r>
  <r>
    <x v="138"/>
    <x v="1"/>
    <d v="2007-09-25T00:00:00"/>
    <n v="0.18994"/>
    <n v="1"/>
    <s v="DIVIDENDO"/>
    <x v="0"/>
    <n v="0.18994"/>
  </r>
  <r>
    <x v="138"/>
    <x v="1"/>
    <d v="2007-12-11T00:00:00"/>
    <n v="0.18992999999999999"/>
    <n v="1"/>
    <s v="DIVIDENDO"/>
    <x v="0"/>
    <n v="0.18992999999999999"/>
  </r>
  <r>
    <x v="138"/>
    <x v="1"/>
    <d v="2007-12-11T00:00:00"/>
    <n v="0.18831999999999999"/>
    <n v="1"/>
    <s v="JRS CAP PRÓPRIO"/>
    <x v="0"/>
    <n v="0.18831999999999999"/>
  </r>
  <r>
    <x v="138"/>
    <x v="1"/>
    <d v="2008-04-25T00:00:00"/>
    <n v="0.18"/>
    <n v="1"/>
    <s v="DIVIDENDO"/>
    <x v="1"/>
    <n v="0.18"/>
  </r>
  <r>
    <x v="138"/>
    <x v="1"/>
    <d v="2010-03-11T00:00:00"/>
    <n v="0.70158100000000001"/>
    <n v="1"/>
    <s v="DIVIDENDO"/>
    <x v="3"/>
    <n v="0.70158100000000001"/>
  </r>
  <r>
    <x v="138"/>
    <x v="1"/>
    <d v="2011-04-27T00:00:00"/>
    <n v="0.18846120899999999"/>
    <n v="1"/>
    <s v="DIVIDENDO"/>
    <x v="4"/>
    <n v="0.18846120899999999"/>
  </r>
  <r>
    <x v="139"/>
    <x v="0"/>
    <d v="1997-06-22T00:00:00"/>
    <n v="2.27"/>
    <n v="1000"/>
    <s v="DIVIDENDO"/>
    <x v="16"/>
    <n v="2.2699999999999999E-3"/>
  </r>
  <r>
    <x v="139"/>
    <x v="0"/>
    <d v="1997-06-22T00:00:00"/>
    <n v="2.27"/>
    <n v="1000"/>
    <s v="DIVIDENDO"/>
    <x v="16"/>
    <n v="2.2699999999999999E-3"/>
  </r>
  <r>
    <x v="139"/>
    <x v="0"/>
    <d v="1997-06-22T00:00:00"/>
    <n v="2.27"/>
    <n v="1000"/>
    <s v="DIVIDENDO"/>
    <x v="16"/>
    <n v="2.2699999999999999E-3"/>
  </r>
  <r>
    <x v="139"/>
    <x v="0"/>
    <d v="1997-06-22T00:00:00"/>
    <n v="2.27"/>
    <n v="1000"/>
    <s v="DIVIDENDO"/>
    <x v="16"/>
    <n v="2.2699999999999999E-3"/>
  </r>
  <r>
    <x v="139"/>
    <x v="0"/>
    <d v="1999-04-30T00:00:00"/>
    <n v="22.343953515999999"/>
    <n v="1000"/>
    <s v="JRS CAP PRÓPRIO"/>
    <x v="8"/>
    <n v="2.2343953515999999E-2"/>
  </r>
  <r>
    <x v="139"/>
    <x v="0"/>
    <d v="1999-04-30T00:00:00"/>
    <n v="22.343953515999999"/>
    <n v="1000"/>
    <s v="JRS CAP PRÓPRIO"/>
    <x v="8"/>
    <n v="2.2343953515999999E-2"/>
  </r>
  <r>
    <x v="139"/>
    <x v="0"/>
    <d v="1999-04-30T00:00:00"/>
    <n v="22.343953515999999"/>
    <n v="1000"/>
    <s v="JRS CAP PRÓPRIO"/>
    <x v="8"/>
    <n v="2.2343953515999999E-2"/>
  </r>
  <r>
    <x v="139"/>
    <x v="0"/>
    <d v="2005-06-30T00:00:00"/>
    <n v="1.016182775E-2"/>
    <n v="1"/>
    <s v="DIVIDENDO"/>
    <x v="13"/>
    <n v="1.016182775E-2"/>
  </r>
  <r>
    <x v="139"/>
    <x v="0"/>
    <d v="2005-06-30T00:00:00"/>
    <n v="1.016182776E-2"/>
    <n v="1"/>
    <s v="DIVIDENDO"/>
    <x v="13"/>
    <n v="1.016182776E-2"/>
  </r>
  <r>
    <x v="139"/>
    <x v="0"/>
    <d v="2005-06-30T00:00:00"/>
    <n v="1.016182777E-2"/>
    <n v="1"/>
    <s v="DIVIDENDO"/>
    <x v="13"/>
    <n v="1.016182777E-2"/>
  </r>
  <r>
    <x v="140"/>
    <x v="0"/>
    <d v="1996-04-15T00:00:00"/>
    <n v="23.065000000000001"/>
    <n v="1000"/>
    <s v="DIVIDENDO"/>
    <x v="15"/>
    <n v="2.3065000000000002E-2"/>
  </r>
  <r>
    <x v="140"/>
    <x v="0"/>
    <d v="1997-04-08T00:00:00"/>
    <n v="32.922448000000003"/>
    <n v="1000"/>
    <s v="DIVIDENDO"/>
    <x v="16"/>
    <n v="3.2922448E-2"/>
  </r>
  <r>
    <x v="140"/>
    <x v="0"/>
    <d v="1997-12-19T00:00:00"/>
    <n v="2.0408163269999999"/>
    <n v="1000"/>
    <s v="JRS CAP PRÓPRIO"/>
    <x v="16"/>
    <n v="2.040816327E-3"/>
  </r>
  <r>
    <x v="140"/>
    <x v="0"/>
    <d v="1998-04-07T00:00:00"/>
    <n v="1.340331494"/>
    <n v="1000"/>
    <s v="DIVIDENDO"/>
    <x v="17"/>
    <n v="1.3403314939999999E-3"/>
  </r>
  <r>
    <x v="140"/>
    <x v="0"/>
    <d v="1998-11-14T00:00:00"/>
    <n v="1.9741150000000001"/>
    <n v="1000"/>
    <s v="JRS CAP PRÓPRIO"/>
    <x v="17"/>
    <n v="1.9741150000000002E-3"/>
  </r>
  <r>
    <x v="140"/>
    <x v="0"/>
    <d v="1999-04-07T00:00:00"/>
    <n v="1.3248287999999999"/>
    <n v="1000"/>
    <s v="DIVIDENDO"/>
    <x v="8"/>
    <n v="1.3248288E-3"/>
  </r>
  <r>
    <x v="140"/>
    <x v="0"/>
    <d v="1999-12-20T00:00:00"/>
    <n v="2.9175239999999998"/>
    <n v="1000"/>
    <s v="JRS CAP PRÓPRIO"/>
    <x v="8"/>
    <n v="2.9175239999999999E-3"/>
  </r>
  <r>
    <x v="140"/>
    <x v="0"/>
    <d v="2000-03-29T00:00:00"/>
    <n v="2.6111840000000002"/>
    <n v="1000"/>
    <s v="DIVIDENDO"/>
    <x v="9"/>
    <n v="2.6111840000000003E-3"/>
  </r>
  <r>
    <x v="140"/>
    <x v="0"/>
    <d v="2000-12-19T00:00:00"/>
    <n v="4.968826"/>
    <n v="1000"/>
    <s v="JRS CAP PRÓPRIO"/>
    <x v="9"/>
    <n v="4.968826E-3"/>
  </r>
  <r>
    <x v="140"/>
    <x v="0"/>
    <d v="2001-04-03T00:00:00"/>
    <n v="1.6742779999999999"/>
    <n v="1000"/>
    <s v="DIVIDENDO"/>
    <x v="10"/>
    <n v="1.674278E-3"/>
  </r>
  <r>
    <x v="140"/>
    <x v="0"/>
    <d v="2001-12-19T00:00:00"/>
    <n v="4.5167120000000001"/>
    <n v="1000"/>
    <s v="JRS CAP PRÓPRIO"/>
    <x v="10"/>
    <n v="4.516712E-3"/>
  </r>
  <r>
    <x v="140"/>
    <x v="0"/>
    <d v="2002-04-09T00:00:00"/>
    <n v="1.388889"/>
    <n v="1000"/>
    <s v="DIVIDENDO"/>
    <x v="11"/>
    <n v="1.3888890000000001E-3"/>
  </r>
  <r>
    <x v="140"/>
    <x v="0"/>
    <d v="2002-12-17T00:00:00"/>
    <n v="2.987304"/>
    <n v="1000"/>
    <s v="JRS CAP PRÓPRIO"/>
    <x v="11"/>
    <n v="2.9873040000000001E-3"/>
  </r>
  <r>
    <x v="140"/>
    <x v="0"/>
    <d v="2003-04-15T00:00:00"/>
    <n v="0.44809599999999999"/>
    <n v="1000"/>
    <s v="DIVIDENDO"/>
    <x v="7"/>
    <n v="4.4809599999999999E-4"/>
  </r>
  <r>
    <x v="140"/>
    <x v="0"/>
    <d v="2003-12-19T00:00:00"/>
    <n v="4.6583569999999996"/>
    <n v="1000"/>
    <s v="JRS CAP PRÓPRIO"/>
    <x v="7"/>
    <n v="4.6583569999999993E-3"/>
  </r>
  <r>
    <x v="140"/>
    <x v="0"/>
    <d v="2004-04-14T00:00:00"/>
    <n v="1.224113"/>
    <n v="1000"/>
    <s v="DIVIDENDO"/>
    <x v="12"/>
    <n v="1.224113E-3"/>
  </r>
  <r>
    <x v="140"/>
    <x v="0"/>
    <d v="2004-12-20T00:00:00"/>
    <n v="1.970747367"/>
    <n v="1"/>
    <s v="JRS CAP PRÓPRIO"/>
    <x v="12"/>
    <n v="1.970747367"/>
  </r>
  <r>
    <x v="140"/>
    <x v="0"/>
    <d v="2005-12-20T00:00:00"/>
    <n v="2.1155303569999999"/>
    <n v="1"/>
    <s v="JRS CAP PRÓPRIO"/>
    <x v="13"/>
    <n v="2.1155303569999999"/>
  </r>
  <r>
    <x v="140"/>
    <x v="0"/>
    <d v="2006-12-18T00:00:00"/>
    <n v="1.645546"/>
    <n v="1"/>
    <s v="JRS CAP PRÓPRIO"/>
    <x v="14"/>
    <n v="1.645546"/>
  </r>
  <r>
    <x v="140"/>
    <x v="0"/>
    <d v="2007-12-26T00:00:00"/>
    <n v="1.5781271569999999"/>
    <n v="1"/>
    <s v="JRS CAP PRÓPRIO"/>
    <x v="0"/>
    <n v="1.5781271569999999"/>
  </r>
  <r>
    <x v="140"/>
    <x v="0"/>
    <d v="2008-12-22T00:00:00"/>
    <n v="0.36436200000000002"/>
    <n v="1"/>
    <s v="JRS CAP PRÓPRIO"/>
    <x v="1"/>
    <n v="0.36436200000000002"/>
  </r>
  <r>
    <x v="140"/>
    <x v="0"/>
    <d v="2009-04-27T00:00:00"/>
    <n v="2.68282E-2"/>
    <n v="1"/>
    <s v="DIVIDENDO"/>
    <x v="2"/>
    <n v="2.68282E-2"/>
  </r>
  <r>
    <x v="140"/>
    <x v="0"/>
    <d v="2009-12-18T00:00:00"/>
    <n v="0.406945"/>
    <n v="1"/>
    <s v="JRS CAP PRÓPRIO"/>
    <x v="2"/>
    <n v="0.406945"/>
  </r>
  <r>
    <x v="140"/>
    <x v="0"/>
    <d v="2010-04-05T00:00:00"/>
    <n v="0.27746199999999999"/>
    <n v="1"/>
    <s v="DIVIDENDO"/>
    <x v="3"/>
    <n v="0.27746199999999999"/>
  </r>
  <r>
    <x v="140"/>
    <x v="0"/>
    <d v="2010-12-17T00:00:00"/>
    <n v="0.45492977000000001"/>
    <n v="1"/>
    <s v="JRS CAP PRÓPRIO"/>
    <x v="3"/>
    <n v="0.45492977000000001"/>
  </r>
  <r>
    <x v="140"/>
    <x v="0"/>
    <d v="2011-04-14T00:00:00"/>
    <n v="0.46138000000000001"/>
    <n v="1"/>
    <s v="DIVIDENDO"/>
    <x v="4"/>
    <n v="0.46138000000000001"/>
  </r>
  <r>
    <x v="140"/>
    <x v="0"/>
    <d v="2011-12-15T00:00:00"/>
    <n v="0.50669159900000005"/>
    <n v="1"/>
    <s v="JRS CAP PRÓPRIO"/>
    <x v="4"/>
    <n v="0.50669159900000005"/>
  </r>
  <r>
    <x v="140"/>
    <x v="0"/>
    <d v="2012-12-18T00:00:00"/>
    <n v="0.52829199999999998"/>
    <n v="1"/>
    <s v="JRS CAP PRÓPRIO"/>
    <x v="5"/>
    <n v="0.52829199999999998"/>
  </r>
  <r>
    <x v="140"/>
    <x v="0"/>
    <d v="2013-12-12T00:00:00"/>
    <n v="0.52255300000000005"/>
    <n v="1"/>
    <s v="JRS CAP PRÓPRIO"/>
    <x v="6"/>
    <n v="0.52255300000000005"/>
  </r>
  <r>
    <x v="140"/>
    <x v="1"/>
    <d v="1996-04-15T00:00:00"/>
    <n v="23.065000000000001"/>
    <n v="1000"/>
    <s v="DIVIDENDO"/>
    <x v="15"/>
    <n v="2.3065000000000002E-2"/>
  </r>
  <r>
    <x v="140"/>
    <x v="1"/>
    <d v="1997-04-08T00:00:00"/>
    <n v="32.922448000000003"/>
    <n v="1000"/>
    <s v="DIVIDENDO"/>
    <x v="16"/>
    <n v="3.2922448E-2"/>
  </r>
  <r>
    <x v="140"/>
    <x v="1"/>
    <d v="1997-12-19T00:00:00"/>
    <n v="2.0408163269999999"/>
    <n v="1000"/>
    <s v="JRS CAP PRÓPRIO"/>
    <x v="16"/>
    <n v="2.040816327E-3"/>
  </r>
  <r>
    <x v="140"/>
    <x v="1"/>
    <d v="1998-04-07T00:00:00"/>
    <n v="1.695226538"/>
    <n v="1000"/>
    <s v="DIVIDENDO"/>
    <x v="17"/>
    <n v="1.695226538E-3"/>
  </r>
  <r>
    <x v="140"/>
    <x v="1"/>
    <d v="1998-11-14T00:00:00"/>
    <n v="2.1715260000000001"/>
    <n v="1000"/>
    <s v="JRS CAP PRÓPRIO"/>
    <x v="17"/>
    <n v="2.171526E-3"/>
  </r>
  <r>
    <x v="140"/>
    <x v="1"/>
    <d v="1999-04-07T00:00:00"/>
    <n v="1.4573117"/>
    <n v="1000"/>
    <s v="DIVIDENDO"/>
    <x v="8"/>
    <n v="1.4573117E-3"/>
  </r>
  <r>
    <x v="140"/>
    <x v="1"/>
    <d v="1999-12-20T00:00:00"/>
    <n v="3.209276"/>
    <n v="1000"/>
    <s v="JRS CAP PRÓPRIO"/>
    <x v="8"/>
    <n v="3.2092760000000001E-3"/>
  </r>
  <r>
    <x v="140"/>
    <x v="1"/>
    <d v="2000-03-29T00:00:00"/>
    <n v="2.8723019999999999"/>
    <n v="1000"/>
    <s v="DIVIDENDO"/>
    <x v="9"/>
    <n v="2.8723019999999998E-3"/>
  </r>
  <r>
    <x v="140"/>
    <x v="1"/>
    <d v="2000-12-19T00:00:00"/>
    <n v="5.4657090000000004"/>
    <n v="1000"/>
    <s v="JRS CAP PRÓPRIO"/>
    <x v="9"/>
    <n v="5.465709E-3"/>
  </r>
  <r>
    <x v="140"/>
    <x v="1"/>
    <d v="2001-04-03T00:00:00"/>
    <n v="1.8417060000000001"/>
    <n v="1000"/>
    <s v="DIVIDENDO"/>
    <x v="10"/>
    <n v="1.841706E-3"/>
  </r>
  <r>
    <x v="140"/>
    <x v="1"/>
    <d v="2001-12-19T00:00:00"/>
    <n v="4.9683830000000002"/>
    <n v="1000"/>
    <s v="JRS CAP PRÓPRIO"/>
    <x v="10"/>
    <n v="4.9683829999999998E-3"/>
  </r>
  <r>
    <x v="140"/>
    <x v="1"/>
    <d v="2002-04-09T00:00:00"/>
    <n v="1.5277780000000001"/>
    <n v="1000"/>
    <s v="DIVIDENDO"/>
    <x v="11"/>
    <n v="1.527778E-3"/>
  </r>
  <r>
    <x v="140"/>
    <x v="1"/>
    <d v="2002-12-17T00:00:00"/>
    <n v="2.987304"/>
    <n v="1000"/>
    <s v="JRS CAP PRÓPRIO"/>
    <x v="11"/>
    <n v="2.9873040000000001E-3"/>
  </r>
  <r>
    <x v="140"/>
    <x v="1"/>
    <d v="2003-04-15T00:00:00"/>
    <n v="0.44809599999999999"/>
    <n v="1000"/>
    <s v="DIVIDENDO"/>
    <x v="7"/>
    <n v="4.4809599999999999E-4"/>
  </r>
  <r>
    <x v="140"/>
    <x v="1"/>
    <d v="2003-12-19T00:00:00"/>
    <n v="4.6583569999999996"/>
    <n v="1000"/>
    <s v="JRS CAP PRÓPRIO"/>
    <x v="7"/>
    <n v="4.6583569999999993E-3"/>
  </r>
  <r>
    <x v="140"/>
    <x v="1"/>
    <d v="2004-04-14T00:00:00"/>
    <n v="1.224113"/>
    <n v="1000"/>
    <s v="DIVIDENDO"/>
    <x v="12"/>
    <n v="1.224113E-3"/>
  </r>
  <r>
    <x v="140"/>
    <x v="1"/>
    <d v="2004-12-20T00:00:00"/>
    <n v="1.970747367"/>
    <n v="1"/>
    <s v="JRS CAP PRÓPRIO"/>
    <x v="12"/>
    <n v="1.970747367"/>
  </r>
  <r>
    <x v="140"/>
    <x v="1"/>
    <d v="2005-12-20T00:00:00"/>
    <n v="2.1155303569999999"/>
    <n v="1"/>
    <s v="JRS CAP PRÓPRIO"/>
    <x v="13"/>
    <n v="2.1155303569999999"/>
  </r>
  <r>
    <x v="140"/>
    <x v="1"/>
    <d v="2006-12-18T00:00:00"/>
    <n v="1.645546"/>
    <n v="1"/>
    <s v="JRS CAP PRÓPRIO"/>
    <x v="14"/>
    <n v="1.645546"/>
  </r>
  <r>
    <x v="140"/>
    <x v="1"/>
    <d v="2007-12-26T00:00:00"/>
    <n v="1.5781271569999999"/>
    <n v="1"/>
    <s v="JRS CAP PRÓPRIO"/>
    <x v="0"/>
    <n v="1.5781271569999999"/>
  </r>
  <r>
    <x v="140"/>
    <x v="1"/>
    <d v="2008-12-22T00:00:00"/>
    <n v="0.36436200000000002"/>
    <n v="1"/>
    <s v="JRS CAP PRÓPRIO"/>
    <x v="1"/>
    <n v="0.36436200000000002"/>
  </r>
  <r>
    <x v="140"/>
    <x v="1"/>
    <d v="2009-04-27T00:00:00"/>
    <n v="2.68282E-2"/>
    <n v="1"/>
    <s v="DIVIDENDO"/>
    <x v="2"/>
    <n v="2.68282E-2"/>
  </r>
  <r>
    <x v="140"/>
    <x v="1"/>
    <d v="2009-12-18T00:00:00"/>
    <n v="0.406945"/>
    <n v="1"/>
    <s v="JRS CAP PRÓPRIO"/>
    <x v="2"/>
    <n v="0.406945"/>
  </r>
  <r>
    <x v="140"/>
    <x v="1"/>
    <d v="2010-04-05T00:00:00"/>
    <n v="0.27746199999999999"/>
    <n v="1"/>
    <s v="DIVIDENDO"/>
    <x v="3"/>
    <n v="0.27746199999999999"/>
  </r>
  <r>
    <x v="140"/>
    <x v="1"/>
    <d v="2010-12-17T00:00:00"/>
    <n v="0.45492977000000001"/>
    <n v="1"/>
    <s v="JRS CAP PRÓPRIO"/>
    <x v="3"/>
    <n v="0.45492977000000001"/>
  </r>
  <r>
    <x v="140"/>
    <x v="1"/>
    <d v="2011-04-14T00:00:00"/>
    <n v="0.46138000000000001"/>
    <n v="1"/>
    <s v="DIVIDENDO"/>
    <x v="4"/>
    <n v="0.46138000000000001"/>
  </r>
  <r>
    <x v="140"/>
    <x v="1"/>
    <d v="2011-12-15T00:00:00"/>
    <n v="0.50669159900000005"/>
    <n v="1"/>
    <s v="JRS CAP PRÓPRIO"/>
    <x v="4"/>
    <n v="0.50669159900000005"/>
  </r>
  <r>
    <x v="140"/>
    <x v="1"/>
    <d v="2012-12-18T00:00:00"/>
    <n v="0.52829199999999998"/>
    <n v="1"/>
    <s v="JRS CAP PRÓPRIO"/>
    <x v="5"/>
    <n v="0.52829199999999998"/>
  </r>
  <r>
    <x v="140"/>
    <x v="1"/>
    <d v="2013-12-12T00:00:00"/>
    <n v="0.52255300000000005"/>
    <n v="1"/>
    <s v="JRS CAP PRÓPRIO"/>
    <x v="6"/>
    <n v="0.52255300000000005"/>
  </r>
  <r>
    <x v="141"/>
    <x v="0"/>
    <d v="2005-04-18T00:00:00"/>
    <n v="0.64151506199999997"/>
    <n v="1"/>
    <s v="DIVIDENDO"/>
    <x v="13"/>
    <n v="0.64151506199999997"/>
  </r>
  <r>
    <x v="141"/>
    <x v="0"/>
    <d v="2005-10-28T00:00:00"/>
    <n v="0.38"/>
    <n v="1"/>
    <s v="DIVIDENDO"/>
    <x v="13"/>
    <n v="0.38"/>
  </r>
  <r>
    <x v="141"/>
    <x v="0"/>
    <d v="2006-03-06T00:00:00"/>
    <n v="0.43181006"/>
    <n v="1"/>
    <s v="DIVIDENDO"/>
    <x v="14"/>
    <n v="0.43181006"/>
  </r>
  <r>
    <x v="141"/>
    <x v="0"/>
    <d v="2006-08-09T00:00:00"/>
    <n v="0.39"/>
    <n v="1"/>
    <s v="DIVIDENDO"/>
    <x v="14"/>
    <n v="0.39"/>
  </r>
  <r>
    <x v="141"/>
    <x v="0"/>
    <d v="2006-11-09T00:00:00"/>
    <n v="0.41"/>
    <n v="1"/>
    <s v="DIVIDENDO"/>
    <x v="14"/>
    <n v="0.41"/>
  </r>
  <r>
    <x v="141"/>
    <x v="0"/>
    <d v="2007-03-15T00:00:00"/>
    <n v="0.48261177999999999"/>
    <n v="1"/>
    <s v="DIVIDENDO"/>
    <x v="0"/>
    <n v="0.48261177999999999"/>
  </r>
  <r>
    <x v="141"/>
    <x v="0"/>
    <d v="2007-08-02T00:00:00"/>
    <n v="0.3"/>
    <n v="1"/>
    <s v="DIVIDENDO"/>
    <x v="0"/>
    <n v="0.3"/>
  </r>
  <r>
    <x v="141"/>
    <x v="0"/>
    <d v="2007-11-08T00:00:00"/>
    <n v="0.42"/>
    <n v="1"/>
    <s v="DIVIDENDO"/>
    <x v="0"/>
    <n v="0.42"/>
  </r>
  <r>
    <x v="141"/>
    <x v="0"/>
    <d v="2008-04-14T00:00:00"/>
    <n v="0.47723861000000001"/>
    <n v="1"/>
    <s v="DIVIDENDO"/>
    <x v="1"/>
    <n v="0.47723861000000001"/>
  </r>
  <r>
    <x v="141"/>
    <x v="0"/>
    <d v="2008-08-14T00:00:00"/>
    <n v="0.34"/>
    <n v="1"/>
    <s v="DIVIDENDO"/>
    <x v="1"/>
    <n v="0.34"/>
  </r>
  <r>
    <x v="141"/>
    <x v="0"/>
    <d v="2008-11-13T00:00:00"/>
    <n v="0.31"/>
    <n v="1"/>
    <s v="DIVIDENDO"/>
    <x v="1"/>
    <n v="0.31"/>
  </r>
  <r>
    <x v="141"/>
    <x v="0"/>
    <d v="2009-04-06T00:00:00"/>
    <n v="0.44"/>
    <n v="1"/>
    <s v="DIVIDENDO"/>
    <x v="2"/>
    <n v="0.44"/>
  </r>
  <r>
    <x v="141"/>
    <x v="0"/>
    <d v="2009-05-21T00:00:00"/>
    <n v="0.25"/>
    <n v="1"/>
    <s v="DIVIDENDO"/>
    <x v="2"/>
    <n v="0.25"/>
  </r>
  <r>
    <x v="141"/>
    <x v="0"/>
    <d v="2009-08-13T00:00:00"/>
    <n v="0.3"/>
    <n v="1"/>
    <s v="DIVIDENDO"/>
    <x v="2"/>
    <n v="0.3"/>
  </r>
  <r>
    <x v="141"/>
    <x v="0"/>
    <d v="2009-11-12T00:00:00"/>
    <n v="7.0000000000000007E-2"/>
    <n v="1"/>
    <s v="DIVIDENDO"/>
    <x v="2"/>
    <n v="7.0000000000000007E-2"/>
  </r>
  <r>
    <x v="141"/>
    <x v="0"/>
    <d v="2010-04-19T00:00:00"/>
    <n v="0.113334"/>
    <n v="1"/>
    <s v="DIVIDENDO"/>
    <x v="3"/>
    <n v="0.113334"/>
  </r>
  <r>
    <x v="141"/>
    <x v="0"/>
    <d v="2010-05-13T00:00:00"/>
    <n v="7.4999999999999997E-2"/>
    <n v="1"/>
    <s v="DIVIDENDO"/>
    <x v="3"/>
    <n v="7.4999999999999997E-2"/>
  </r>
  <r>
    <x v="141"/>
    <x v="0"/>
    <d v="2010-08-12T00:00:00"/>
    <n v="0.04"/>
    <n v="1"/>
    <s v="DIVIDENDO"/>
    <x v="3"/>
    <n v="0.04"/>
  </r>
  <r>
    <x v="141"/>
    <x v="0"/>
    <d v="2010-11-11T00:00:00"/>
    <n v="0.12"/>
    <n v="1"/>
    <s v="DIVIDENDO"/>
    <x v="3"/>
    <n v="0.12"/>
  </r>
  <r>
    <x v="141"/>
    <x v="0"/>
    <d v="2011-04-04T00:00:00"/>
    <n v="0.17"/>
    <n v="1"/>
    <s v="DIVIDENDO"/>
    <x v="4"/>
    <n v="0.17"/>
  </r>
  <r>
    <x v="141"/>
    <x v="0"/>
    <d v="2011-05-05T00:00:00"/>
    <n v="0.15"/>
    <n v="1"/>
    <s v="DIVIDENDO"/>
    <x v="4"/>
    <n v="0.15"/>
  </r>
  <r>
    <x v="141"/>
    <x v="0"/>
    <d v="2011-08-04T00:00:00"/>
    <n v="8.8999999999999996E-2"/>
    <n v="1"/>
    <s v="DIVIDENDO"/>
    <x v="4"/>
    <n v="8.8999999999999996E-2"/>
  </r>
  <r>
    <x v="141"/>
    <x v="0"/>
    <d v="2011-11-10T00:00:00"/>
    <n v="0.20100000000000001"/>
    <n v="1"/>
    <s v="DIVIDENDO"/>
    <x v="4"/>
    <n v="0.20100000000000001"/>
  </r>
  <r>
    <x v="141"/>
    <x v="0"/>
    <d v="2012-04-02T00:00:00"/>
    <n v="0.28999999999999998"/>
    <n v="1"/>
    <s v="DIVIDENDO"/>
    <x v="5"/>
    <n v="0.28999999999999998"/>
  </r>
  <r>
    <x v="141"/>
    <x v="0"/>
    <d v="2012-04-25T00:00:00"/>
    <n v="0.19600000000000001"/>
    <n v="1"/>
    <s v="DIVIDENDO"/>
    <x v="5"/>
    <n v="0.19600000000000001"/>
  </r>
  <r>
    <x v="141"/>
    <x v="0"/>
    <d v="2012-07-26T00:00:00"/>
    <n v="0.14199999999999999"/>
    <n v="1"/>
    <s v="DIVIDENDO"/>
    <x v="5"/>
    <n v="0.14199999999999999"/>
  </r>
  <r>
    <x v="141"/>
    <x v="0"/>
    <d v="2012-10-25T00:00:00"/>
    <n v="0.28799999999999998"/>
    <n v="1"/>
    <s v="DIVIDENDO"/>
    <x v="5"/>
    <n v="0.28799999999999998"/>
  </r>
  <r>
    <x v="141"/>
    <x v="0"/>
    <d v="2013-04-08T00:00:00"/>
    <n v="0.35"/>
    <n v="1"/>
    <s v="DIVIDENDO"/>
    <x v="6"/>
    <n v="0.35"/>
  </r>
  <r>
    <x v="141"/>
    <x v="0"/>
    <d v="2013-04-25T00:00:00"/>
    <n v="0.21299999999999999"/>
    <n v="1"/>
    <s v="DIVIDENDO"/>
    <x v="6"/>
    <n v="0.21299999999999999"/>
  </r>
  <r>
    <x v="141"/>
    <x v="0"/>
    <d v="2013-07-25T00:00:00"/>
    <n v="0.13800000000000001"/>
    <n v="1"/>
    <s v="DIVIDENDO"/>
    <x v="6"/>
    <n v="0.13800000000000001"/>
  </r>
  <r>
    <x v="141"/>
    <x v="0"/>
    <d v="2013-10-24T00:00:00"/>
    <n v="0.27900000000000003"/>
    <n v="1"/>
    <s v="DIVIDENDO"/>
    <x v="6"/>
    <n v="0.27900000000000003"/>
  </r>
  <r>
    <x v="142"/>
    <x v="0"/>
    <d v="2005-04-19T00:00:00"/>
    <n v="6.3759254200000004E-2"/>
    <n v="1"/>
    <s v="DIVIDENDO"/>
    <x v="13"/>
    <n v="6.3759254200000004E-2"/>
  </r>
  <r>
    <x v="142"/>
    <x v="0"/>
    <d v="2005-12-08T00:00:00"/>
    <n v="2.8057820000000002"/>
    <n v="1"/>
    <s v="DIVIDENDO"/>
    <x v="13"/>
    <n v="2.8057820000000002"/>
  </r>
  <r>
    <x v="142"/>
    <x v="0"/>
    <d v="2005-12-08T00:00:00"/>
    <n v="0.15170800000000001"/>
    <n v="1"/>
    <s v="JRS CAP PRÓPRIO"/>
    <x v="13"/>
    <n v="0.15170800000000001"/>
  </r>
  <r>
    <x v="142"/>
    <x v="0"/>
    <d v="2005-12-08T00:00:00"/>
    <n v="0.53141099999999997"/>
    <n v="1"/>
    <s v="REST CAP DIN"/>
    <x v="13"/>
    <n v="0.53141099999999997"/>
  </r>
  <r>
    <x v="142"/>
    <x v="0"/>
    <d v="2006-04-28T00:00:00"/>
    <n v="0.05"/>
    <n v="1"/>
    <s v="REST CAP DIN"/>
    <x v="14"/>
    <n v="0.05"/>
  </r>
  <r>
    <x v="142"/>
    <x v="0"/>
    <d v="2007-07-05T00:00:00"/>
    <n v="2.5"/>
    <n v="1"/>
    <s v="DIVIDENDO"/>
    <x v="0"/>
    <n v="2.5"/>
  </r>
  <r>
    <x v="142"/>
    <x v="0"/>
    <d v="2007-07-12T00:00:00"/>
    <n v="0.63"/>
    <n v="1"/>
    <s v="REST CAP DIN"/>
    <x v="0"/>
    <n v="0.63"/>
  </r>
  <r>
    <x v="142"/>
    <x v="0"/>
    <d v="2009-12-15T00:00:00"/>
    <n v="4.7699999999999996"/>
    <n v="1"/>
    <s v="DIVIDENDO"/>
    <x v="2"/>
    <n v="4.7699999999999996"/>
  </r>
  <r>
    <x v="142"/>
    <x v="0"/>
    <d v="2009-12-15T00:00:00"/>
    <n v="5"/>
    <n v="1"/>
    <s v="REST CAP DIN"/>
    <x v="2"/>
    <n v="5"/>
  </r>
  <r>
    <x v="142"/>
    <x v="4"/>
    <d v="2005-04-19T00:00:00"/>
    <n v="6.3759254200000004E-2"/>
    <n v="1"/>
    <s v="DIVIDENDO"/>
    <x v="13"/>
    <n v="6.3759254200000004E-2"/>
  </r>
  <r>
    <x v="142"/>
    <x v="4"/>
    <d v="2005-12-08T00:00:00"/>
    <n v="2.8057820000000002"/>
    <n v="1"/>
    <s v="DIVIDENDO"/>
    <x v="13"/>
    <n v="2.8057820000000002"/>
  </r>
  <r>
    <x v="142"/>
    <x v="4"/>
    <d v="2005-12-08T00:00:00"/>
    <n v="0.15170800000000001"/>
    <n v="1"/>
    <s v="JRS CAP PRÓPRIO"/>
    <x v="13"/>
    <n v="0.15170800000000001"/>
  </r>
  <r>
    <x v="142"/>
    <x v="4"/>
    <d v="2005-12-08T00:00:00"/>
    <n v="0.53141099999999997"/>
    <n v="1"/>
    <s v="REST CAP DIN"/>
    <x v="13"/>
    <n v="0.53141099999999997"/>
  </r>
  <r>
    <x v="142"/>
    <x v="4"/>
    <d v="2006-04-28T00:00:00"/>
    <n v="0.05"/>
    <n v="1"/>
    <s v="REST CAP DIN"/>
    <x v="14"/>
    <n v="0.05"/>
  </r>
  <r>
    <x v="142"/>
    <x v="4"/>
    <d v="2007-07-05T00:00:00"/>
    <n v="2.77"/>
    <n v="1"/>
    <s v="DIVIDENDO"/>
    <x v="0"/>
    <n v="2.77"/>
  </r>
  <r>
    <x v="142"/>
    <x v="4"/>
    <d v="2007-07-12T00:00:00"/>
    <n v="0.63"/>
    <n v="1"/>
    <s v="REST CAP DIN"/>
    <x v="0"/>
    <n v="0.63"/>
  </r>
  <r>
    <x v="142"/>
    <x v="4"/>
    <d v="2009-12-15T00:00:00"/>
    <n v="4.7699999999999996"/>
    <n v="1"/>
    <s v="DIVIDENDO"/>
    <x v="2"/>
    <n v="4.7699999999999996"/>
  </r>
  <r>
    <x v="142"/>
    <x v="4"/>
    <d v="2009-12-15T00:00:00"/>
    <n v="5"/>
    <n v="1"/>
    <s v="REST CAP DIN"/>
    <x v="2"/>
    <n v="5"/>
  </r>
  <r>
    <x v="143"/>
    <x v="0"/>
    <d v="1996-04-24T00:00:00"/>
    <n v="0.09"/>
    <n v="1"/>
    <s v="DIVIDENDO"/>
    <x v="15"/>
    <n v="0.09"/>
  </r>
  <r>
    <x v="143"/>
    <x v="0"/>
    <d v="1997-04-23T00:00:00"/>
    <n v="0.15"/>
    <n v="1"/>
    <s v="DIVIDENDO"/>
    <x v="16"/>
    <n v="0.15"/>
  </r>
  <r>
    <x v="143"/>
    <x v="0"/>
    <d v="1998-03-27T00:00:00"/>
    <n v="0.13"/>
    <n v="1"/>
    <s v="DIVIDENDO"/>
    <x v="17"/>
    <n v="0.13"/>
  </r>
  <r>
    <x v="143"/>
    <x v="0"/>
    <d v="1999-04-05T00:00:00"/>
    <n v="0.15"/>
    <n v="1"/>
    <s v="DIVIDENDO"/>
    <x v="8"/>
    <n v="0.15"/>
  </r>
  <r>
    <x v="143"/>
    <x v="0"/>
    <d v="2000-04-17T00:00:00"/>
    <n v="0.2"/>
    <n v="1"/>
    <s v="DIVIDENDO"/>
    <x v="9"/>
    <n v="0.2"/>
  </r>
  <r>
    <x v="143"/>
    <x v="0"/>
    <d v="2001-04-25T00:00:00"/>
    <n v="0.24"/>
    <n v="1"/>
    <s v="DIVIDENDO"/>
    <x v="10"/>
    <n v="0.24"/>
  </r>
  <r>
    <x v="143"/>
    <x v="0"/>
    <d v="2002-04-19T00:00:00"/>
    <n v="0.19"/>
    <n v="1"/>
    <s v="DIVIDENDO"/>
    <x v="11"/>
    <n v="0.19"/>
  </r>
  <r>
    <x v="143"/>
    <x v="0"/>
    <d v="2003-04-25T00:00:00"/>
    <n v="0.28000000000000003"/>
    <n v="1"/>
    <s v="DIVIDENDO"/>
    <x v="7"/>
    <n v="0.28000000000000003"/>
  </r>
  <r>
    <x v="143"/>
    <x v="0"/>
    <d v="2004-04-26T00:00:00"/>
    <n v="0.17"/>
    <n v="1"/>
    <s v="DIVIDENDO"/>
    <x v="12"/>
    <n v="0.17"/>
  </r>
  <r>
    <x v="143"/>
    <x v="0"/>
    <d v="2005-04-19T00:00:00"/>
    <n v="0.45"/>
    <n v="1"/>
    <s v="DIVIDENDO"/>
    <x v="13"/>
    <n v="0.45"/>
  </r>
  <r>
    <x v="143"/>
    <x v="0"/>
    <d v="2006-04-18T00:00:00"/>
    <n v="0.3"/>
    <n v="1"/>
    <s v="DIVIDENDO"/>
    <x v="14"/>
    <n v="0.3"/>
  </r>
  <r>
    <x v="143"/>
    <x v="0"/>
    <d v="2007-04-18T00:00:00"/>
    <n v="0.73"/>
    <n v="1"/>
    <s v="DIVIDENDO"/>
    <x v="0"/>
    <n v="0.73"/>
  </r>
  <r>
    <x v="143"/>
    <x v="0"/>
    <d v="2008-04-22T00:00:00"/>
    <n v="0.68"/>
    <n v="1"/>
    <s v="DIVIDENDO"/>
    <x v="1"/>
    <n v="0.68"/>
  </r>
  <r>
    <x v="143"/>
    <x v="0"/>
    <d v="2009-04-24T00:00:00"/>
    <n v="0.44"/>
    <n v="1"/>
    <s v="DIVIDENDO"/>
    <x v="2"/>
    <n v="0.44"/>
  </r>
  <r>
    <x v="143"/>
    <x v="0"/>
    <d v="2010-04-26T00:00:00"/>
    <n v="0.63"/>
    <n v="1"/>
    <s v="DIVIDENDO"/>
    <x v="3"/>
    <n v="0.63"/>
  </r>
  <r>
    <x v="143"/>
    <x v="0"/>
    <d v="2011-04-30T00:00:00"/>
    <n v="1.0900000000000001"/>
    <n v="1"/>
    <s v="DIVIDENDO"/>
    <x v="4"/>
    <n v="1.0900000000000001"/>
  </r>
  <r>
    <x v="143"/>
    <x v="0"/>
    <d v="2012-04-30T00:00:00"/>
    <n v="1.1599999999999999"/>
    <n v="1"/>
    <s v="DIVIDENDO"/>
    <x v="5"/>
    <n v="1.1599999999999999"/>
  </r>
  <r>
    <x v="143"/>
    <x v="0"/>
    <d v="2013-04-13T00:00:00"/>
    <n v="1.1599999999999999"/>
    <n v="1"/>
    <s v="DIVIDENDO"/>
    <x v="6"/>
    <n v="1.1599999999999999"/>
  </r>
  <r>
    <x v="143"/>
    <x v="0"/>
    <d v="2013-12-11T00:00:00"/>
    <n v="1.8023"/>
    <n v="1"/>
    <s v="JRS CAP PRÓPRIO"/>
    <x v="6"/>
    <n v="1.8023"/>
  </r>
  <r>
    <x v="143"/>
    <x v="1"/>
    <d v="1996-04-24T00:00:00"/>
    <n v="0.09"/>
    <n v="1"/>
    <s v="DIVIDENDO"/>
    <x v="15"/>
    <n v="0.09"/>
  </r>
  <r>
    <x v="143"/>
    <x v="1"/>
    <d v="1997-04-23T00:00:00"/>
    <n v="0.15"/>
    <n v="1"/>
    <s v="DIVIDENDO"/>
    <x v="16"/>
    <n v="0.15"/>
  </r>
  <r>
    <x v="143"/>
    <x v="1"/>
    <d v="1998-03-27T00:00:00"/>
    <n v="0.14299999999999999"/>
    <n v="1"/>
    <s v="DIVIDENDO"/>
    <x v="17"/>
    <n v="0.14299999999999999"/>
  </r>
  <r>
    <x v="143"/>
    <x v="1"/>
    <d v="1999-04-05T00:00:00"/>
    <n v="0.16500000000000001"/>
    <n v="1"/>
    <s v="DIVIDENDO"/>
    <x v="8"/>
    <n v="0.16500000000000001"/>
  </r>
  <r>
    <x v="143"/>
    <x v="1"/>
    <d v="2000-04-17T00:00:00"/>
    <n v="0.22"/>
    <n v="1"/>
    <s v="DIVIDENDO"/>
    <x v="9"/>
    <n v="0.22"/>
  </r>
  <r>
    <x v="143"/>
    <x v="1"/>
    <d v="2001-04-25T00:00:00"/>
    <n v="0.27"/>
    <n v="1"/>
    <s v="DIVIDENDO"/>
    <x v="10"/>
    <n v="0.27"/>
  </r>
  <r>
    <x v="143"/>
    <x v="1"/>
    <d v="2002-04-19T00:00:00"/>
    <n v="0.21"/>
    <n v="1"/>
    <s v="DIVIDENDO"/>
    <x v="11"/>
    <n v="0.21"/>
  </r>
  <r>
    <x v="143"/>
    <x v="1"/>
    <d v="2003-04-25T00:00:00"/>
    <n v="0.31"/>
    <n v="1"/>
    <s v="DIVIDENDO"/>
    <x v="7"/>
    <n v="0.31"/>
  </r>
  <r>
    <x v="143"/>
    <x v="1"/>
    <d v="2004-04-26T00:00:00"/>
    <n v="0.19"/>
    <n v="1"/>
    <s v="DIVIDENDO"/>
    <x v="12"/>
    <n v="0.19"/>
  </r>
  <r>
    <x v="143"/>
    <x v="1"/>
    <d v="2005-04-19T00:00:00"/>
    <n v="0.5"/>
    <n v="1"/>
    <s v="DIVIDENDO"/>
    <x v="13"/>
    <n v="0.5"/>
  </r>
  <r>
    <x v="143"/>
    <x v="1"/>
    <d v="2006-04-18T00:00:00"/>
    <n v="0.33"/>
    <n v="1"/>
    <s v="DIVIDENDO"/>
    <x v="14"/>
    <n v="0.33"/>
  </r>
  <r>
    <x v="143"/>
    <x v="1"/>
    <d v="2007-04-18T00:00:00"/>
    <n v="0.81"/>
    <n v="1"/>
    <s v="DIVIDENDO"/>
    <x v="0"/>
    <n v="0.81"/>
  </r>
  <r>
    <x v="143"/>
    <x v="1"/>
    <d v="2008-04-22T00:00:00"/>
    <n v="0.75"/>
    <n v="1"/>
    <s v="DIVIDENDO"/>
    <x v="1"/>
    <n v="0.75"/>
  </r>
  <r>
    <x v="143"/>
    <x v="1"/>
    <d v="2009-04-24T00:00:00"/>
    <n v="0.49"/>
    <n v="1"/>
    <s v="DIVIDENDO"/>
    <x v="2"/>
    <n v="0.49"/>
  </r>
  <r>
    <x v="143"/>
    <x v="1"/>
    <d v="2010-04-26T00:00:00"/>
    <n v="0.7"/>
    <n v="1"/>
    <s v="DIVIDENDO"/>
    <x v="3"/>
    <n v="0.7"/>
  </r>
  <r>
    <x v="143"/>
    <x v="1"/>
    <d v="2011-04-30T00:00:00"/>
    <n v="1.2"/>
    <n v="1"/>
    <s v="DIVIDENDO"/>
    <x v="4"/>
    <n v="1.2"/>
  </r>
  <r>
    <x v="143"/>
    <x v="1"/>
    <d v="2012-04-30T00:00:00"/>
    <n v="1.28"/>
    <n v="1"/>
    <s v="DIVIDENDO"/>
    <x v="5"/>
    <n v="1.28"/>
  </r>
  <r>
    <x v="143"/>
    <x v="1"/>
    <d v="2013-04-13T00:00:00"/>
    <n v="1.28"/>
    <n v="1"/>
    <s v="DIVIDENDO"/>
    <x v="6"/>
    <n v="1.28"/>
  </r>
  <r>
    <x v="143"/>
    <x v="1"/>
    <d v="2013-12-11T00:00:00"/>
    <n v="1.9824999999999999"/>
    <n v="1"/>
    <s v="JRS CAP PRÓPRIO"/>
    <x v="6"/>
    <n v="1.9824999999999999"/>
  </r>
  <r>
    <x v="144"/>
    <x v="0"/>
    <d v="1998-04-30T00:00:00"/>
    <n v="0.28000000000000003"/>
    <n v="1000"/>
    <s v="DIVIDENDO"/>
    <x v="17"/>
    <n v="2.8000000000000003E-4"/>
  </r>
  <r>
    <x v="144"/>
    <x v="0"/>
    <d v="2001-04-30T00:00:00"/>
    <n v="0.38"/>
    <n v="1000"/>
    <s v="DIVIDENDO"/>
    <x v="10"/>
    <n v="3.8000000000000002E-4"/>
  </r>
  <r>
    <x v="144"/>
    <x v="0"/>
    <d v="2004-04-20T00:00:00"/>
    <n v="0.48"/>
    <n v="1000"/>
    <s v="DIVIDENDO"/>
    <x v="12"/>
    <n v="4.7999999999999996E-4"/>
  </r>
  <r>
    <x v="144"/>
    <x v="0"/>
    <d v="2005-04-26T00:00:00"/>
    <n v="0.73"/>
    <n v="1000"/>
    <s v="DIVIDENDO"/>
    <x v="13"/>
    <n v="7.2999999999999996E-4"/>
  </r>
  <r>
    <x v="144"/>
    <x v="0"/>
    <d v="2008-04-29T00:00:00"/>
    <n v="9.4E-2"/>
    <n v="1"/>
    <s v="DIVIDENDO"/>
    <x v="1"/>
    <n v="9.4E-2"/>
  </r>
  <r>
    <x v="144"/>
    <x v="0"/>
    <d v="2011-04-29T00:00:00"/>
    <n v="0.45882689999999998"/>
    <n v="1"/>
    <s v="DIVIDENDO"/>
    <x v="4"/>
    <n v="0.45882689999999998"/>
  </r>
  <r>
    <x v="144"/>
    <x v="0"/>
    <d v="2012-04-30T00:00:00"/>
    <n v="0.83411348399999996"/>
    <n v="1"/>
    <s v="DIVIDENDO"/>
    <x v="5"/>
    <n v="0.83411348399999996"/>
  </r>
  <r>
    <x v="144"/>
    <x v="0"/>
    <d v="2013-04-30T00:00:00"/>
    <n v="1.22666999"/>
    <n v="1"/>
    <s v="DIVIDENDO"/>
    <x v="6"/>
    <n v="1.22666999"/>
  </r>
  <r>
    <x v="144"/>
    <x v="3"/>
    <d v="1998-04-30T00:00:00"/>
    <n v="0.28000000000000003"/>
    <n v="1000"/>
    <s v="DIVIDENDO"/>
    <x v="17"/>
    <n v="2.8000000000000003E-4"/>
  </r>
  <r>
    <x v="144"/>
    <x v="3"/>
    <d v="2001-04-30T00:00:00"/>
    <n v="0.38"/>
    <n v="1000"/>
    <s v="DIVIDENDO"/>
    <x v="10"/>
    <n v="3.8000000000000002E-4"/>
  </r>
  <r>
    <x v="144"/>
    <x v="3"/>
    <d v="2004-04-20T00:00:00"/>
    <n v="0.53"/>
    <n v="1000"/>
    <s v="DIVIDENDO"/>
    <x v="12"/>
    <n v="5.2999999999999998E-4"/>
  </r>
  <r>
    <x v="144"/>
    <x v="3"/>
    <d v="2005-04-26T00:00:00"/>
    <n v="0.80300000000000005"/>
    <n v="1000"/>
    <s v="DIVIDENDO"/>
    <x v="13"/>
    <n v="8.03E-4"/>
  </r>
  <r>
    <x v="144"/>
    <x v="3"/>
    <d v="2008-04-29T00:00:00"/>
    <n v="0.10340000000000001"/>
    <n v="1"/>
    <s v="DIVIDENDO"/>
    <x v="1"/>
    <n v="0.10340000000000001"/>
  </r>
  <r>
    <x v="144"/>
    <x v="3"/>
    <d v="2011-04-29T00:00:00"/>
    <n v="0.50470959999999998"/>
    <n v="1"/>
    <s v="DIVIDENDO"/>
    <x v="4"/>
    <n v="0.50470959999999998"/>
  </r>
  <r>
    <x v="144"/>
    <x v="3"/>
    <d v="2012-04-30T00:00:00"/>
    <n v="0.91752482932000001"/>
    <n v="1"/>
    <s v="DIVIDENDO"/>
    <x v="5"/>
    <n v="0.91752482932000001"/>
  </r>
  <r>
    <x v="144"/>
    <x v="3"/>
    <d v="2013-04-30T00:00:00"/>
    <n v="1.3493369900000001"/>
    <n v="1"/>
    <s v="DIVIDENDO"/>
    <x v="6"/>
    <n v="1.3493369900000001"/>
  </r>
  <r>
    <x v="144"/>
    <x v="4"/>
    <d v="1998-04-30T00:00:00"/>
    <n v="36.046999999999997"/>
    <n v="1000"/>
    <s v="DIVIDENDO"/>
    <x v="17"/>
    <n v="3.6046999999999996E-2"/>
  </r>
  <r>
    <x v="144"/>
    <x v="4"/>
    <d v="2001-04-30T00:00:00"/>
    <n v="44.88"/>
    <n v="1000"/>
    <s v="DIVIDENDO"/>
    <x v="10"/>
    <n v="4.4880000000000003E-2"/>
  </r>
  <r>
    <x v="144"/>
    <x v="4"/>
    <d v="2004-04-20T00:00:00"/>
    <n v="72.53"/>
    <n v="1000"/>
    <s v="DIVIDENDO"/>
    <x v="12"/>
    <n v="7.2529999999999997E-2"/>
  </r>
  <r>
    <x v="144"/>
    <x v="4"/>
    <d v="2005-04-26T00:00:00"/>
    <n v="96.396000000000001"/>
    <n v="1000"/>
    <s v="DIVIDENDO"/>
    <x v="13"/>
    <n v="9.6395999999999996E-2"/>
  </r>
  <r>
    <x v="144"/>
    <x v="4"/>
    <d v="2008-04-29T00:00:00"/>
    <n v="12.629799999999999"/>
    <n v="1"/>
    <s v="DIVIDENDO"/>
    <x v="1"/>
    <n v="12.629799999999999"/>
  </r>
  <r>
    <x v="144"/>
    <x v="4"/>
    <d v="2011-04-29T00:00:00"/>
    <n v="61.953431199999997"/>
    <n v="1"/>
    <s v="DIVIDENDO"/>
    <x v="4"/>
    <n v="61.953431199999997"/>
  </r>
  <r>
    <x v="144"/>
    <x v="4"/>
    <d v="2012-04-30T00:00:00"/>
    <n v="53.680960839999997"/>
    <n v="1"/>
    <s v="DIVIDENDO"/>
    <x v="5"/>
    <n v="53.680960839999997"/>
  </r>
  <r>
    <x v="144"/>
    <x v="4"/>
    <d v="2013-04-30T00:00:00"/>
    <n v="45.79951432"/>
    <n v="1"/>
    <s v="DIVIDENDO"/>
    <x v="6"/>
    <n v="45.79951432"/>
  </r>
  <r>
    <x v="145"/>
    <x v="0"/>
    <d v="2008-02-13T00:00:00"/>
    <n v="0.03"/>
    <n v="1"/>
    <s v="DIVIDENDO"/>
    <x v="1"/>
    <n v="0.03"/>
  </r>
  <r>
    <x v="145"/>
    <x v="0"/>
    <d v="2009-04-22T00:00:00"/>
    <n v="0.2184665586"/>
    <n v="1"/>
    <s v="DIVIDENDO"/>
    <x v="2"/>
    <n v="0.2184665586"/>
  </r>
  <r>
    <x v="145"/>
    <x v="0"/>
    <d v="2010-04-26T00:00:00"/>
    <n v="0.34442563189999997"/>
    <n v="1"/>
    <s v="DIVIDENDO"/>
    <x v="3"/>
    <n v="0.34442563189999997"/>
  </r>
  <r>
    <x v="145"/>
    <x v="0"/>
    <d v="2011-04-15T00:00:00"/>
    <n v="0.79706388989999999"/>
    <n v="1"/>
    <s v="DIVIDENDO"/>
    <x v="4"/>
    <n v="0.79706388989999999"/>
  </r>
  <r>
    <x v="145"/>
    <x v="0"/>
    <d v="2012-04-16T00:00:00"/>
    <n v="1.0897178970000001"/>
    <n v="1"/>
    <s v="DIVIDENDO"/>
    <x v="5"/>
    <n v="1.0897178970000001"/>
  </r>
  <r>
    <x v="145"/>
    <x v="0"/>
    <d v="2013-04-19T00:00:00"/>
    <n v="0.52163411299999995"/>
    <n v="1"/>
    <s v="DIVIDENDO"/>
    <x v="6"/>
    <n v="0.52163411299999995"/>
  </r>
  <r>
    <x v="146"/>
    <x v="0"/>
    <d v="2011-04-29T00:00:00"/>
    <n v="0.120543099"/>
    <n v="1"/>
    <s v="DIVIDENDO"/>
    <x v="4"/>
    <n v="0.120543099"/>
  </r>
  <r>
    <x v="146"/>
    <x v="0"/>
    <d v="2013-04-30T00:00:00"/>
    <n v="0.16301257199999999"/>
    <n v="1"/>
    <s v="DIVIDENDO"/>
    <x v="6"/>
    <n v="0.16301257199999999"/>
  </r>
  <r>
    <x v="147"/>
    <x v="0"/>
    <d v="1996-04-30T00:00:00"/>
    <n v="6.06"/>
    <n v="1000"/>
    <s v="DIVIDENDO"/>
    <x v="15"/>
    <n v="6.0599999999999994E-3"/>
  </r>
  <r>
    <x v="147"/>
    <x v="0"/>
    <d v="1997-04-30T00:00:00"/>
    <n v="4.34"/>
    <n v="1000"/>
    <s v="DIVIDENDO"/>
    <x v="16"/>
    <n v="4.3400000000000001E-3"/>
  </r>
  <r>
    <x v="147"/>
    <x v="0"/>
    <d v="2001-04-26T00:00:00"/>
    <n v="11.0238"/>
    <n v="1"/>
    <s v="DIVIDENDO"/>
    <x v="10"/>
    <n v="11.0238"/>
  </r>
  <r>
    <x v="147"/>
    <x v="0"/>
    <d v="2002-04-29T00:00:00"/>
    <n v="2"/>
    <n v="1"/>
    <s v="DIVIDENDO"/>
    <x v="11"/>
    <n v="2"/>
  </r>
  <r>
    <x v="147"/>
    <x v="3"/>
    <d v="1996-04-30T00:00:00"/>
    <n v="6.06"/>
    <n v="1000"/>
    <s v="DIVIDENDO"/>
    <x v="15"/>
    <n v="6.0599999999999994E-3"/>
  </r>
  <r>
    <x v="147"/>
    <x v="3"/>
    <d v="1997-04-30T00:00:00"/>
    <n v="4.34"/>
    <n v="1000"/>
    <s v="DIVIDENDO"/>
    <x v="16"/>
    <n v="4.3400000000000001E-3"/>
  </r>
  <r>
    <x v="147"/>
    <x v="3"/>
    <d v="2001-04-26T00:00:00"/>
    <n v="12.126200000000001"/>
    <n v="1"/>
    <s v="DIVIDENDO"/>
    <x v="10"/>
    <n v="12.126200000000001"/>
  </r>
  <r>
    <x v="147"/>
    <x v="3"/>
    <d v="2002-04-29T00:00:00"/>
    <n v="2.2000000000000002"/>
    <n v="1"/>
    <s v="DIVIDENDO"/>
    <x v="11"/>
    <n v="2.2000000000000002"/>
  </r>
  <r>
    <x v="147"/>
    <x v="4"/>
    <d v="1996-04-30T00:00:00"/>
    <n v="6.06"/>
    <n v="1000"/>
    <s v="DIVIDENDO"/>
    <x v="15"/>
    <n v="6.0599999999999994E-3"/>
  </r>
  <r>
    <x v="147"/>
    <x v="4"/>
    <d v="1997-04-30T00:00:00"/>
    <n v="4.34"/>
    <n v="1000"/>
    <s v="DIVIDENDO"/>
    <x v="16"/>
    <n v="4.3400000000000001E-3"/>
  </r>
  <r>
    <x v="147"/>
    <x v="4"/>
    <d v="2001-04-26T00:00:00"/>
    <n v="12.126200000000001"/>
    <n v="1"/>
    <s v="DIVIDENDO"/>
    <x v="10"/>
    <n v="12.126200000000001"/>
  </r>
  <r>
    <x v="147"/>
    <x v="4"/>
    <d v="2002-04-29T00:00:00"/>
    <n v="2.2000000000000002"/>
    <n v="1"/>
    <s v="DIVIDENDO"/>
    <x v="11"/>
    <n v="2.2000000000000002"/>
  </r>
  <r>
    <x v="147"/>
    <x v="5"/>
    <d v="1996-04-30T00:00:00"/>
    <n v="6.06"/>
    <n v="1000"/>
    <s v="DIVIDENDO"/>
    <x v="15"/>
    <n v="6.0599999999999994E-3"/>
  </r>
  <r>
    <x v="147"/>
    <x v="5"/>
    <d v="1997-04-30T00:00:00"/>
    <n v="4.34"/>
    <n v="1000"/>
    <s v="DIVIDENDO"/>
    <x v="16"/>
    <n v="4.3400000000000001E-3"/>
  </r>
  <r>
    <x v="147"/>
    <x v="5"/>
    <d v="2001-04-26T00:00:00"/>
    <n v="12.126200000000001"/>
    <n v="1"/>
    <s v="DIVIDENDO"/>
    <x v="10"/>
    <n v="12.126200000000001"/>
  </r>
  <r>
    <x v="147"/>
    <x v="5"/>
    <d v="2002-04-29T00:00:00"/>
    <n v="2.2000000000000002"/>
    <n v="1"/>
    <s v="DIVIDENDO"/>
    <x v="11"/>
    <n v="2.2000000000000002"/>
  </r>
  <r>
    <x v="148"/>
    <x v="0"/>
    <d v="1997-03-31T00:00:00"/>
    <n v="7.6200000000000004E-2"/>
    <n v="1"/>
    <s v="DIVIDENDO"/>
    <x v="16"/>
    <n v="7.6200000000000004E-2"/>
  </r>
  <r>
    <x v="148"/>
    <x v="0"/>
    <d v="1998-03-31T00:00:00"/>
    <n v="0.1016"/>
    <n v="1"/>
    <s v="DIVIDENDO"/>
    <x v="17"/>
    <n v="0.1016"/>
  </r>
  <r>
    <x v="148"/>
    <x v="0"/>
    <d v="1999-03-30T00:00:00"/>
    <n v="0.1905"/>
    <n v="1"/>
    <s v="DIVIDENDO"/>
    <x v="8"/>
    <n v="0.1905"/>
  </r>
  <r>
    <x v="148"/>
    <x v="0"/>
    <d v="2000-03-30T00:00:00"/>
    <n v="0.1905"/>
    <n v="1"/>
    <s v="DIVIDENDO"/>
    <x v="9"/>
    <n v="0.1905"/>
  </r>
  <r>
    <x v="148"/>
    <x v="0"/>
    <d v="2001-03-29T00:00:00"/>
    <n v="0.15"/>
    <n v="1"/>
    <s v="DIVIDENDO"/>
    <x v="10"/>
    <n v="0.15"/>
  </r>
  <r>
    <x v="148"/>
    <x v="0"/>
    <d v="2002-03-27T00:00:00"/>
    <n v="0.22500000000000001"/>
    <n v="1"/>
    <s v="DIVIDENDO"/>
    <x v="11"/>
    <n v="0.22500000000000001"/>
  </r>
  <r>
    <x v="148"/>
    <x v="0"/>
    <d v="2003-03-27T00:00:00"/>
    <n v="0.39850999999999998"/>
    <n v="1"/>
    <s v="JRS CAP PRÓPRIO"/>
    <x v="7"/>
    <n v="0.39850999999999998"/>
  </r>
  <r>
    <x v="148"/>
    <x v="0"/>
    <d v="2003-03-27T00:00:00"/>
    <n v="1.49E-3"/>
    <n v="1"/>
    <s v="DIVIDENDO"/>
    <x v="7"/>
    <n v="1.49E-3"/>
  </r>
  <r>
    <x v="148"/>
    <x v="0"/>
    <d v="2003-11-04T00:00:00"/>
    <n v="0.5"/>
    <n v="1"/>
    <s v="JRS CAP PRÓPRIO"/>
    <x v="7"/>
    <n v="0.5"/>
  </r>
  <r>
    <x v="148"/>
    <x v="0"/>
    <d v="2004-11-09T00:00:00"/>
    <n v="0.4"/>
    <n v="1"/>
    <s v="JRS CAP PRÓPRIO"/>
    <x v="12"/>
    <n v="0.4"/>
  </r>
  <r>
    <x v="148"/>
    <x v="0"/>
    <d v="2005-11-08T00:00:00"/>
    <n v="0.33600000000000002"/>
    <n v="1"/>
    <s v="JRS CAP PRÓPRIO"/>
    <x v="13"/>
    <n v="0.33600000000000002"/>
  </r>
  <r>
    <x v="148"/>
    <x v="0"/>
    <d v="2006-11-07T00:00:00"/>
    <n v="0.34"/>
    <n v="1"/>
    <s v="JRS CAP PRÓPRIO"/>
    <x v="14"/>
    <n v="0.34"/>
  </r>
  <r>
    <x v="148"/>
    <x v="0"/>
    <d v="2007-11-08T00:00:00"/>
    <n v="0.39"/>
    <n v="1"/>
    <s v="JRS CAP PRÓPRIO"/>
    <x v="0"/>
    <n v="0.39"/>
  </r>
  <r>
    <x v="148"/>
    <x v="0"/>
    <d v="2008-11-04T00:00:00"/>
    <n v="0.372"/>
    <n v="1"/>
    <s v="JRS CAP PRÓPRIO"/>
    <x v="1"/>
    <n v="0.372"/>
  </r>
  <r>
    <x v="148"/>
    <x v="0"/>
    <d v="2009-11-10T00:00:00"/>
    <n v="0.372"/>
    <n v="1"/>
    <s v="JRS CAP PRÓPRIO"/>
    <x v="2"/>
    <n v="0.372"/>
  </r>
  <r>
    <x v="148"/>
    <x v="0"/>
    <d v="2010-11-09T00:00:00"/>
    <n v="0.372"/>
    <n v="1"/>
    <s v="JRS CAP PRÓPRIO"/>
    <x v="3"/>
    <n v="0.372"/>
  </r>
  <r>
    <x v="148"/>
    <x v="0"/>
    <d v="2011-11-08T00:00:00"/>
    <n v="0.372"/>
    <n v="1"/>
    <s v="JRS CAP PRÓPRIO"/>
    <x v="4"/>
    <n v="0.372"/>
  </r>
  <r>
    <x v="148"/>
    <x v="3"/>
    <d v="1996-04-18T00:00:00"/>
    <n v="8.4849999999999995E-2"/>
    <n v="1000"/>
    <s v="DIVIDENDO"/>
    <x v="15"/>
    <n v="8.4849999999999989E-5"/>
  </r>
  <r>
    <x v="148"/>
    <x v="3"/>
    <d v="1997-03-31T00:00:00"/>
    <n v="3.875E-2"/>
    <n v="1"/>
    <s v="DIVIDENDO"/>
    <x v="16"/>
    <n v="3.875E-2"/>
  </r>
  <r>
    <x v="148"/>
    <x v="3"/>
    <d v="1997-03-31T00:00:00"/>
    <n v="0.15240000000000001"/>
    <n v="1"/>
    <s v="DIVIDENDO"/>
    <x v="16"/>
    <n v="0.15240000000000001"/>
  </r>
  <r>
    <x v="148"/>
    <x v="3"/>
    <d v="1998-03-31T00:00:00"/>
    <n v="0.15240000000000001"/>
    <n v="1"/>
    <s v="DIVIDENDO"/>
    <x v="17"/>
    <n v="0.15240000000000001"/>
  </r>
  <r>
    <x v="148"/>
    <x v="3"/>
    <d v="1999-03-30T00:00:00"/>
    <n v="0.1905"/>
    <n v="1"/>
    <s v="DIVIDENDO"/>
    <x v="8"/>
    <n v="0.1905"/>
  </r>
  <r>
    <x v="148"/>
    <x v="3"/>
    <d v="2000-03-30T00:00:00"/>
    <n v="0.1905"/>
    <n v="1"/>
    <s v="DIVIDENDO"/>
    <x v="9"/>
    <n v="0.1905"/>
  </r>
  <r>
    <x v="148"/>
    <x v="3"/>
    <d v="2001-03-29T00:00:00"/>
    <n v="0.18"/>
    <n v="1"/>
    <s v="DIVIDENDO"/>
    <x v="10"/>
    <n v="0.18"/>
  </r>
  <r>
    <x v="148"/>
    <x v="3"/>
    <d v="2002-03-27T00:00:00"/>
    <n v="0.22500000000000001"/>
    <n v="1"/>
    <s v="DIVIDENDO"/>
    <x v="11"/>
    <n v="0.22500000000000001"/>
  </r>
  <r>
    <x v="148"/>
    <x v="3"/>
    <d v="2003-03-27T00:00:00"/>
    <n v="0.39850999999999998"/>
    <n v="1"/>
    <s v="JRS CAP PRÓPRIO"/>
    <x v="7"/>
    <n v="0.39850999999999998"/>
  </r>
  <r>
    <x v="148"/>
    <x v="3"/>
    <d v="2003-03-27T00:00:00"/>
    <n v="1.49E-3"/>
    <n v="1"/>
    <s v="DIVIDENDO"/>
    <x v="7"/>
    <n v="1.49E-3"/>
  </r>
  <r>
    <x v="148"/>
    <x v="3"/>
    <d v="2003-11-04T00:00:00"/>
    <n v="0.5"/>
    <n v="1"/>
    <s v="JRS CAP PRÓPRIO"/>
    <x v="7"/>
    <n v="0.5"/>
  </r>
  <r>
    <x v="148"/>
    <x v="3"/>
    <d v="2004-11-09T00:00:00"/>
    <n v="0.4"/>
    <n v="1"/>
    <s v="JRS CAP PRÓPRIO"/>
    <x v="12"/>
    <n v="0.4"/>
  </r>
  <r>
    <x v="148"/>
    <x v="3"/>
    <d v="2005-11-08T00:00:00"/>
    <n v="0.33600000000000002"/>
    <n v="1"/>
    <s v="JRS CAP PRÓPRIO"/>
    <x v="13"/>
    <n v="0.33600000000000002"/>
  </r>
  <r>
    <x v="148"/>
    <x v="3"/>
    <d v="2006-11-07T00:00:00"/>
    <n v="0.34"/>
    <n v="1"/>
    <s v="JRS CAP PRÓPRIO"/>
    <x v="14"/>
    <n v="0.34"/>
  </r>
  <r>
    <x v="148"/>
    <x v="3"/>
    <d v="2007-11-08T00:00:00"/>
    <n v="0.39"/>
    <n v="1"/>
    <s v="JRS CAP PRÓPRIO"/>
    <x v="0"/>
    <n v="0.39"/>
  </r>
  <r>
    <x v="148"/>
    <x v="3"/>
    <d v="2008-11-04T00:00:00"/>
    <n v="0.372"/>
    <n v="1"/>
    <s v="JRS CAP PRÓPRIO"/>
    <x v="1"/>
    <n v="0.372"/>
  </r>
  <r>
    <x v="148"/>
    <x v="3"/>
    <d v="2009-11-10T00:00:00"/>
    <n v="0.372"/>
    <n v="1"/>
    <s v="JRS CAP PRÓPRIO"/>
    <x v="2"/>
    <n v="0.372"/>
  </r>
  <r>
    <x v="148"/>
    <x v="3"/>
    <d v="2010-11-09T00:00:00"/>
    <n v="0.372"/>
    <n v="1"/>
    <s v="JRS CAP PRÓPRIO"/>
    <x v="3"/>
    <n v="0.372"/>
  </r>
  <r>
    <x v="148"/>
    <x v="3"/>
    <d v="2011-11-08T00:00:00"/>
    <n v="0.372"/>
    <n v="1"/>
    <s v="JRS CAP PRÓPRIO"/>
    <x v="4"/>
    <n v="0.372"/>
  </r>
  <r>
    <x v="148"/>
    <x v="4"/>
    <d v="1996-04-18T00:00:00"/>
    <n v="5.6570000000000002E-2"/>
    <n v="1000"/>
    <s v="DIVIDENDO"/>
    <x v="15"/>
    <n v="5.6570000000000002E-5"/>
  </r>
  <r>
    <x v="148"/>
    <x v="4"/>
    <d v="1997-03-31T00:00:00"/>
    <n v="2.5829999999999999E-2"/>
    <n v="1"/>
    <s v="DIVIDENDO"/>
    <x v="16"/>
    <n v="2.5829999999999999E-2"/>
  </r>
  <r>
    <x v="148"/>
    <x v="4"/>
    <d v="1997-03-31T00:00:00"/>
    <n v="0.1016"/>
    <n v="1"/>
    <s v="DIVIDENDO"/>
    <x v="16"/>
    <n v="0.1016"/>
  </r>
  <r>
    <x v="148"/>
    <x v="4"/>
    <d v="1998-03-31T00:00:00"/>
    <n v="0.1016"/>
    <n v="1"/>
    <s v="DIVIDENDO"/>
    <x v="17"/>
    <n v="0.1016"/>
  </r>
  <r>
    <x v="148"/>
    <x v="4"/>
    <d v="1999-03-30T00:00:00"/>
    <n v="0.1905"/>
    <n v="1"/>
    <s v="DIVIDENDO"/>
    <x v="8"/>
    <n v="0.1905"/>
  </r>
  <r>
    <x v="148"/>
    <x v="4"/>
    <d v="2000-03-30T00:00:00"/>
    <n v="0.1905"/>
    <n v="1"/>
    <s v="DIVIDENDO"/>
    <x v="9"/>
    <n v="0.1905"/>
  </r>
  <r>
    <x v="148"/>
    <x v="4"/>
    <d v="2001-03-29T00:00:00"/>
    <n v="0.15"/>
    <n v="1"/>
    <s v="DIVIDENDO"/>
    <x v="10"/>
    <n v="0.15"/>
  </r>
  <r>
    <x v="148"/>
    <x v="4"/>
    <d v="2002-03-27T00:00:00"/>
    <n v="0.22500000000000001"/>
    <n v="1"/>
    <s v="DIVIDENDO"/>
    <x v="11"/>
    <n v="0.22500000000000001"/>
  </r>
  <r>
    <x v="148"/>
    <x v="4"/>
    <d v="2003-03-27T00:00:00"/>
    <n v="0.39850999999999998"/>
    <n v="1"/>
    <s v="JRS CAP PRÓPRIO"/>
    <x v="7"/>
    <n v="0.39850999999999998"/>
  </r>
  <r>
    <x v="148"/>
    <x v="4"/>
    <d v="2003-03-27T00:00:00"/>
    <n v="1.49E-3"/>
    <n v="1"/>
    <s v="DIVIDENDO"/>
    <x v="7"/>
    <n v="1.49E-3"/>
  </r>
  <r>
    <x v="148"/>
    <x v="4"/>
    <d v="2003-11-04T00:00:00"/>
    <n v="0.5"/>
    <n v="1"/>
    <s v="JRS CAP PRÓPRIO"/>
    <x v="7"/>
    <n v="0.5"/>
  </r>
  <r>
    <x v="148"/>
    <x v="4"/>
    <d v="2004-11-09T00:00:00"/>
    <n v="0.4"/>
    <n v="1"/>
    <s v="JRS CAP PRÓPRIO"/>
    <x v="12"/>
    <n v="0.4"/>
  </r>
  <r>
    <x v="148"/>
    <x v="4"/>
    <d v="2005-11-08T00:00:00"/>
    <n v="0.33600000000000002"/>
    <n v="1"/>
    <s v="JRS CAP PRÓPRIO"/>
    <x v="13"/>
    <n v="0.33600000000000002"/>
  </r>
  <r>
    <x v="148"/>
    <x v="4"/>
    <d v="2006-11-07T00:00:00"/>
    <n v="0.34"/>
    <n v="1"/>
    <s v="JRS CAP PRÓPRIO"/>
    <x v="14"/>
    <n v="0.34"/>
  </r>
  <r>
    <x v="148"/>
    <x v="4"/>
    <d v="2007-11-08T00:00:00"/>
    <n v="0.39"/>
    <n v="1"/>
    <s v="JRS CAP PRÓPRIO"/>
    <x v="0"/>
    <n v="0.39"/>
  </r>
  <r>
    <x v="148"/>
    <x v="4"/>
    <d v="2008-11-04T00:00:00"/>
    <n v="0.372"/>
    <n v="1"/>
    <s v="JRS CAP PRÓPRIO"/>
    <x v="1"/>
    <n v="0.372"/>
  </r>
  <r>
    <x v="148"/>
    <x v="4"/>
    <d v="2009-11-10T00:00:00"/>
    <n v="0.372"/>
    <n v="1"/>
    <s v="JRS CAP PRÓPRIO"/>
    <x v="2"/>
    <n v="0.372"/>
  </r>
  <r>
    <x v="148"/>
    <x v="4"/>
    <d v="2010-11-09T00:00:00"/>
    <n v="0.372"/>
    <n v="1"/>
    <s v="JRS CAP PRÓPRIO"/>
    <x v="3"/>
    <n v="0.372"/>
  </r>
  <r>
    <x v="148"/>
    <x v="4"/>
    <d v="2011-11-08T00:00:00"/>
    <n v="0.372"/>
    <n v="1"/>
    <s v="JRS CAP PRÓPRIO"/>
    <x v="4"/>
    <n v="0.372"/>
  </r>
  <r>
    <x v="149"/>
    <x v="0"/>
    <d v="2007-04-25T00:00:00"/>
    <n v="0.246"/>
    <n v="1"/>
    <s v="DIVIDENDO"/>
    <x v="0"/>
    <n v="0.246"/>
  </r>
  <r>
    <x v="149"/>
    <x v="0"/>
    <d v="2007-09-27T00:00:00"/>
    <n v="0.16500000000000001"/>
    <n v="1"/>
    <s v="JRS CAP PRÓPRIO"/>
    <x v="0"/>
    <n v="0.16500000000000001"/>
  </r>
  <r>
    <x v="149"/>
    <x v="0"/>
    <d v="2007-11-29T00:00:00"/>
    <n v="0.16500000000000001"/>
    <n v="1"/>
    <s v="JRS CAP PRÓPRIO"/>
    <x v="0"/>
    <n v="0.16500000000000001"/>
  </r>
  <r>
    <x v="149"/>
    <x v="0"/>
    <d v="2008-04-24T00:00:00"/>
    <n v="0.45"/>
    <n v="1"/>
    <s v="DIVIDENDO"/>
    <x v="1"/>
    <n v="0.45"/>
  </r>
  <r>
    <x v="149"/>
    <x v="0"/>
    <d v="2008-11-11T00:00:00"/>
    <n v="0.308"/>
    <n v="1"/>
    <s v="JRS CAP PRÓPRIO"/>
    <x v="1"/>
    <n v="0.308"/>
  </r>
  <r>
    <x v="149"/>
    <x v="0"/>
    <d v="2009-04-23T00:00:00"/>
    <n v="0.46300000000000002"/>
    <n v="1"/>
    <s v="DIVIDENDO"/>
    <x v="2"/>
    <n v="0.46300000000000002"/>
  </r>
  <r>
    <x v="149"/>
    <x v="0"/>
    <d v="2009-12-01T00:00:00"/>
    <n v="0.379"/>
    <n v="1"/>
    <s v="JRS CAP PRÓPRIO"/>
    <x v="2"/>
    <n v="0.379"/>
  </r>
  <r>
    <x v="149"/>
    <x v="0"/>
    <d v="2010-04-28T00:00:00"/>
    <n v="0.252"/>
    <n v="1"/>
    <s v="DIVIDENDO"/>
    <x v="3"/>
    <n v="0.252"/>
  </r>
  <r>
    <x v="149"/>
    <x v="0"/>
    <d v="2010-11-11T00:00:00"/>
    <n v="0.41599999999999998"/>
    <n v="1"/>
    <s v="JRS CAP PRÓPRIO"/>
    <x v="3"/>
    <n v="0.41599999999999998"/>
  </r>
  <r>
    <x v="149"/>
    <x v="0"/>
    <d v="2011-04-27T00:00:00"/>
    <n v="0.31341918200000002"/>
    <n v="1"/>
    <s v="DIVIDENDO"/>
    <x v="4"/>
    <n v="0.31341918200000002"/>
  </r>
  <r>
    <x v="149"/>
    <x v="0"/>
    <d v="2011-11-30T00:00:00"/>
    <n v="0.379"/>
    <n v="1"/>
    <s v="JRS CAP PRÓPRIO"/>
    <x v="4"/>
    <n v="0.379"/>
  </r>
  <r>
    <x v="149"/>
    <x v="0"/>
    <d v="2012-04-24T00:00:00"/>
    <n v="0.38"/>
    <n v="1"/>
    <s v="DIVIDENDO"/>
    <x v="5"/>
    <n v="0.38"/>
  </r>
  <r>
    <x v="149"/>
    <x v="0"/>
    <d v="2013-04-24T00:00:00"/>
    <n v="0.40232348699999998"/>
    <n v="1"/>
    <s v="DIVIDENDO"/>
    <x v="6"/>
    <n v="0.40232348699999998"/>
  </r>
  <r>
    <x v="150"/>
    <x v="0"/>
    <d v="2012-04-30T00:00:00"/>
    <n v="5.6080000000000001E-3"/>
    <n v="1"/>
    <s v="DIVIDENDO"/>
    <x v="5"/>
    <n v="5.6080000000000001E-3"/>
  </r>
  <r>
    <x v="151"/>
    <x v="0"/>
    <d v="2000-04-28T00:00:00"/>
    <n v="18.878699999999998"/>
    <n v="1"/>
    <s v="JRS CAP PRÓPRIO"/>
    <x v="9"/>
    <n v="18.878699999999998"/>
  </r>
  <r>
    <x v="151"/>
    <x v="0"/>
    <d v="2000-08-29T00:00:00"/>
    <n v="4.7866489999999997"/>
    <n v="1"/>
    <s v="JRS CAP PRÓPRIO"/>
    <x v="9"/>
    <n v="4.7866489999999997"/>
  </r>
  <r>
    <x v="151"/>
    <x v="0"/>
    <d v="2001-04-30T00:00:00"/>
    <n v="13.3886"/>
    <n v="1"/>
    <s v="JRS CAP PRÓPRIO"/>
    <x v="10"/>
    <n v="13.3886"/>
  </r>
  <r>
    <x v="151"/>
    <x v="0"/>
    <d v="2002-04-25T00:00:00"/>
    <n v="3.2686999999999999"/>
    <n v="1"/>
    <s v="JRS CAP PRÓPRIO"/>
    <x v="11"/>
    <n v="3.2686999999999999"/>
  </r>
  <r>
    <x v="151"/>
    <x v="0"/>
    <d v="2003-04-30T00:00:00"/>
    <n v="3.44"/>
    <n v="1"/>
    <s v="JRS CAP PRÓPRIO"/>
    <x v="7"/>
    <n v="3.44"/>
  </r>
  <r>
    <x v="151"/>
    <x v="0"/>
    <d v="2004-09-30T00:00:00"/>
    <n v="5.67"/>
    <n v="1"/>
    <s v="JRS CAP PRÓPRIO"/>
    <x v="12"/>
    <n v="5.67"/>
  </r>
  <r>
    <x v="151"/>
    <x v="0"/>
    <d v="2005-04-29T00:00:00"/>
    <n v="22.355340000000002"/>
    <n v="1"/>
    <s v="JRS CAP PRÓPRIO"/>
    <x v="13"/>
    <n v="22.355340000000002"/>
  </r>
  <r>
    <x v="151"/>
    <x v="0"/>
    <d v="2006-04-27T00:00:00"/>
    <n v="5.5013899999999998"/>
    <n v="1"/>
    <s v="JRS CAP PRÓPRIO"/>
    <x v="14"/>
    <n v="5.5013899999999998"/>
  </r>
  <r>
    <x v="151"/>
    <x v="0"/>
    <d v="2006-04-28T00:00:00"/>
    <n v="33.579940000000001"/>
    <n v="1"/>
    <s v="JRS CAP PRÓPRIO"/>
    <x v="14"/>
    <n v="33.579940000000001"/>
  </r>
  <r>
    <x v="151"/>
    <x v="0"/>
    <d v="2006-05-02T00:00:00"/>
    <n v="3.4383699999999999"/>
    <n v="1"/>
    <s v="DIVIDENDO"/>
    <x v="14"/>
    <n v="3.4383699999999999"/>
  </r>
  <r>
    <x v="151"/>
    <x v="0"/>
    <d v="2007-06-04T00:00:00"/>
    <n v="35.493929999999999"/>
    <n v="1"/>
    <s v="JRS CAP PRÓPRIO"/>
    <x v="0"/>
    <n v="35.493929999999999"/>
  </r>
  <r>
    <x v="151"/>
    <x v="0"/>
    <d v="2007-06-04T00:00:00"/>
    <n v="40.02037"/>
    <n v="1"/>
    <s v="DIVIDENDO"/>
    <x v="0"/>
    <n v="40.02037"/>
  </r>
  <r>
    <x v="151"/>
    <x v="0"/>
    <d v="2007-12-28T00:00:00"/>
    <n v="30.524360000000001"/>
    <n v="1"/>
    <s v="JRS CAP PRÓPRIO"/>
    <x v="0"/>
    <n v="30.524360000000001"/>
  </r>
  <r>
    <x v="151"/>
    <x v="0"/>
    <d v="2008-07-14T00:00:00"/>
    <n v="16.812200000000001"/>
    <n v="1"/>
    <s v="JRS CAP PRÓPRIO"/>
    <x v="1"/>
    <n v="16.812200000000001"/>
  </r>
  <r>
    <x v="151"/>
    <x v="0"/>
    <d v="2008-12-17T00:00:00"/>
    <n v="16.81439"/>
    <n v="1"/>
    <s v="JRS CAP PRÓPRIO"/>
    <x v="1"/>
    <n v="16.81439"/>
  </r>
  <r>
    <x v="151"/>
    <x v="0"/>
    <d v="2009-04-30T00:00:00"/>
    <n v="6.8685929999999997"/>
    <n v="1"/>
    <s v="DIVIDENDO"/>
    <x v="2"/>
    <n v="6.8685929999999997"/>
  </r>
  <r>
    <x v="151"/>
    <x v="0"/>
    <d v="2009-04-30T00:00:00"/>
    <n v="6.8685929999999997"/>
    <n v="1"/>
    <s v="DIVIDENDO"/>
    <x v="2"/>
    <n v="6.8685929999999997"/>
  </r>
  <r>
    <x v="151"/>
    <x v="0"/>
    <d v="2009-12-14T00:00:00"/>
    <n v="35.330199999999998"/>
    <n v="1"/>
    <s v="JRS CAP PRÓPRIO"/>
    <x v="2"/>
    <n v="35.330199999999998"/>
  </r>
  <r>
    <x v="151"/>
    <x v="0"/>
    <d v="2010-04-30T00:00:00"/>
    <n v="6.8768000000000002"/>
    <n v="1"/>
    <s v="DIVIDENDO"/>
    <x v="3"/>
    <n v="6.8768000000000002"/>
  </r>
  <r>
    <x v="151"/>
    <x v="0"/>
    <d v="2010-04-30T00:00:00"/>
    <n v="6.8768000000000002"/>
    <n v="1"/>
    <s v="DIVIDENDO"/>
    <x v="3"/>
    <n v="6.8768000000000002"/>
  </r>
  <r>
    <x v="151"/>
    <x v="0"/>
    <d v="2010-11-24T00:00:00"/>
    <n v="6.3954000000000004"/>
    <n v="1"/>
    <s v="DIVIDENDO"/>
    <x v="3"/>
    <n v="6.3954000000000004"/>
  </r>
  <r>
    <x v="151"/>
    <x v="0"/>
    <d v="2010-12-18T00:00:00"/>
    <n v="37.447099999999999"/>
    <n v="1"/>
    <s v="JRS CAP PRÓPRIO"/>
    <x v="3"/>
    <n v="37.447099999999999"/>
  </r>
  <r>
    <x v="151"/>
    <x v="0"/>
    <d v="2011-12-29T00:00:00"/>
    <n v="40.737499999999997"/>
    <n v="1"/>
    <s v="JRS CAP PRÓPRIO"/>
    <x v="4"/>
    <n v="40.737499999999997"/>
  </r>
  <r>
    <x v="151"/>
    <x v="0"/>
    <d v="2012-11-12T00:00:00"/>
    <n v="24.07"/>
    <n v="1"/>
    <s v="DIVIDENDO"/>
    <x v="5"/>
    <n v="24.07"/>
  </r>
  <r>
    <x v="151"/>
    <x v="0"/>
    <d v="2012-11-12T00:00:00"/>
    <n v="22.373000000000001"/>
    <n v="1"/>
    <s v="DIVIDENDO"/>
    <x v="5"/>
    <n v="22.373000000000001"/>
  </r>
  <r>
    <x v="151"/>
    <x v="0"/>
    <d v="2012-12-28T00:00:00"/>
    <n v="11.430300000000001"/>
    <n v="1"/>
    <s v="JRS CAP PRÓPRIO"/>
    <x v="5"/>
    <n v="11.430300000000001"/>
  </r>
  <r>
    <x v="151"/>
    <x v="0"/>
    <d v="2013-12-30T00:00:00"/>
    <n v="11.026300000000001"/>
    <n v="1"/>
    <s v="JRS CAP PRÓPRIO"/>
    <x v="6"/>
    <n v="11.026300000000001"/>
  </r>
  <r>
    <x v="151"/>
    <x v="1"/>
    <d v="2000-04-28T00:00:00"/>
    <n v="20.77"/>
    <n v="1"/>
    <s v="JRS CAP PRÓPRIO"/>
    <x v="9"/>
    <n v="20.77"/>
  </r>
  <r>
    <x v="151"/>
    <x v="1"/>
    <d v="2000-08-29T00:00:00"/>
    <n v="5.265314"/>
    <n v="1"/>
    <s v="JRS CAP PRÓPRIO"/>
    <x v="9"/>
    <n v="5.265314"/>
  </r>
  <r>
    <x v="151"/>
    <x v="1"/>
    <d v="2001-04-30T00:00:00"/>
    <n v="14.727499999999999"/>
    <n v="1"/>
    <s v="JRS CAP PRÓPRIO"/>
    <x v="10"/>
    <n v="14.727499999999999"/>
  </r>
  <r>
    <x v="151"/>
    <x v="1"/>
    <d v="2002-04-25T00:00:00"/>
    <n v="3.5956000000000001"/>
    <n v="1"/>
    <s v="JRS CAP PRÓPRIO"/>
    <x v="11"/>
    <n v="3.5956000000000001"/>
  </r>
  <r>
    <x v="151"/>
    <x v="1"/>
    <d v="2003-04-30T00:00:00"/>
    <n v="3.78"/>
    <n v="1"/>
    <s v="JRS CAP PRÓPRIO"/>
    <x v="7"/>
    <n v="3.78"/>
  </r>
  <r>
    <x v="151"/>
    <x v="1"/>
    <d v="2004-09-30T00:00:00"/>
    <n v="6.24"/>
    <n v="1"/>
    <s v="JRS CAP PRÓPRIO"/>
    <x v="12"/>
    <n v="6.24"/>
  </r>
  <r>
    <x v="151"/>
    <x v="1"/>
    <d v="2005-04-29T00:00:00"/>
    <n v="24.590869999999999"/>
    <n v="1"/>
    <s v="JRS CAP PRÓPRIO"/>
    <x v="13"/>
    <n v="24.590869999999999"/>
  </r>
  <r>
    <x v="151"/>
    <x v="1"/>
    <d v="2006-04-27T00:00:00"/>
    <n v="6.05152"/>
    <n v="1"/>
    <s v="JRS CAP PRÓPRIO"/>
    <x v="14"/>
    <n v="6.05152"/>
  </r>
  <r>
    <x v="151"/>
    <x v="1"/>
    <d v="2006-04-28T00:00:00"/>
    <n v="36.937939999999998"/>
    <n v="1"/>
    <s v="JRS CAP PRÓPRIO"/>
    <x v="14"/>
    <n v="36.937939999999998"/>
  </r>
  <r>
    <x v="151"/>
    <x v="1"/>
    <d v="2006-05-02T00:00:00"/>
    <n v="3.7822"/>
    <n v="1"/>
    <s v="DIVIDENDO"/>
    <x v="14"/>
    <n v="3.7822"/>
  </r>
  <r>
    <x v="151"/>
    <x v="1"/>
    <d v="2007-06-04T00:00:00"/>
    <n v="39.043320000000001"/>
    <n v="1"/>
    <s v="JRS CAP PRÓPRIO"/>
    <x v="0"/>
    <n v="39.043320000000001"/>
  </r>
  <r>
    <x v="151"/>
    <x v="1"/>
    <d v="2007-06-04T00:00:00"/>
    <n v="44.022410000000001"/>
    <n v="1"/>
    <s v="DIVIDENDO"/>
    <x v="0"/>
    <n v="44.022410000000001"/>
  </r>
  <r>
    <x v="151"/>
    <x v="1"/>
    <d v="2007-12-28T00:00:00"/>
    <n v="33.576799999999999"/>
    <n v="1"/>
    <s v="JRS CAP PRÓPRIO"/>
    <x v="0"/>
    <n v="33.576799999999999"/>
  </r>
  <r>
    <x v="151"/>
    <x v="1"/>
    <d v="2008-07-14T00:00:00"/>
    <n v="18.493400000000001"/>
    <n v="1"/>
    <s v="JRS CAP PRÓPRIO"/>
    <x v="1"/>
    <n v="18.493400000000001"/>
  </r>
  <r>
    <x v="151"/>
    <x v="1"/>
    <d v="2008-12-17T00:00:00"/>
    <n v="18.495830000000002"/>
    <n v="1"/>
    <s v="JRS CAP PRÓPRIO"/>
    <x v="1"/>
    <n v="18.495830000000002"/>
  </r>
  <r>
    <x v="151"/>
    <x v="1"/>
    <d v="2009-04-30T00:00:00"/>
    <n v="7.5554500000000004"/>
    <n v="1"/>
    <s v="DIVIDENDO"/>
    <x v="2"/>
    <n v="7.5554500000000004"/>
  </r>
  <r>
    <x v="151"/>
    <x v="1"/>
    <d v="2009-04-30T00:00:00"/>
    <n v="7.5554500000000004"/>
    <n v="1"/>
    <s v="DIVIDENDO"/>
    <x v="2"/>
    <n v="7.5554500000000004"/>
  </r>
  <r>
    <x v="151"/>
    <x v="1"/>
    <d v="2009-12-14T00:00:00"/>
    <n v="38.863300000000002"/>
    <n v="1"/>
    <s v="JRS CAP PRÓPRIO"/>
    <x v="2"/>
    <n v="38.863300000000002"/>
  </r>
  <r>
    <x v="151"/>
    <x v="1"/>
    <d v="2010-04-30T00:00:00"/>
    <n v="7.5644"/>
    <n v="1"/>
    <s v="DIVIDENDO"/>
    <x v="3"/>
    <n v="7.5644"/>
  </r>
  <r>
    <x v="151"/>
    <x v="1"/>
    <d v="2010-04-30T00:00:00"/>
    <n v="7.5644"/>
    <n v="1"/>
    <s v="DIVIDENDO"/>
    <x v="3"/>
    <n v="7.5644"/>
  </r>
  <r>
    <x v="151"/>
    <x v="1"/>
    <d v="2010-04-30T00:00:00"/>
    <n v="19.940000000000001"/>
    <n v="1"/>
    <s v="DIVIDENDO"/>
    <x v="3"/>
    <n v="19.940000000000001"/>
  </r>
  <r>
    <x v="151"/>
    <x v="1"/>
    <d v="2010-04-30T00:00:00"/>
    <n v="6.43"/>
    <n v="1"/>
    <s v="DIVIDENDO"/>
    <x v="3"/>
    <n v="6.43"/>
  </r>
  <r>
    <x v="151"/>
    <x v="1"/>
    <d v="2010-11-24T00:00:00"/>
    <n v="7.0349000000000004"/>
    <n v="1"/>
    <s v="DIVIDENDO"/>
    <x v="3"/>
    <n v="7.0349000000000004"/>
  </r>
  <r>
    <x v="151"/>
    <x v="1"/>
    <d v="2010-12-18T00:00:00"/>
    <n v="41.191800000000001"/>
    <n v="1"/>
    <s v="JRS CAP PRÓPRIO"/>
    <x v="3"/>
    <n v="41.191800000000001"/>
  </r>
  <r>
    <x v="151"/>
    <x v="1"/>
    <d v="2011-12-29T00:00:00"/>
    <n v="71.204700000000003"/>
    <n v="1"/>
    <s v="JRS CAP PRÓPRIO"/>
    <x v="4"/>
    <n v="71.204700000000003"/>
  </r>
  <r>
    <x v="151"/>
    <x v="1"/>
    <d v="2012-11-12T00:00:00"/>
    <n v="26.5"/>
    <n v="1"/>
    <s v="DIVIDENDO"/>
    <x v="5"/>
    <n v="26.5"/>
  </r>
  <r>
    <x v="151"/>
    <x v="1"/>
    <d v="2012-11-12T00:00:00"/>
    <n v="24.616"/>
    <n v="1"/>
    <s v="DIVIDENDO"/>
    <x v="5"/>
    <n v="24.616"/>
  </r>
  <r>
    <x v="151"/>
    <x v="1"/>
    <d v="2012-12-28T00:00:00"/>
    <n v="60.517299999999999"/>
    <n v="1"/>
    <s v="JRS CAP PRÓPRIO"/>
    <x v="5"/>
    <n v="60.517299999999999"/>
  </r>
  <r>
    <x v="151"/>
    <x v="1"/>
    <d v="2013-12-30T00:00:00"/>
    <n v="60.524000000000001"/>
    <n v="1"/>
    <s v="JRS CAP PRÓPRIO"/>
    <x v="6"/>
    <n v="60.524000000000001"/>
  </r>
  <r>
    <x v="152"/>
    <x v="0"/>
    <d v="1996-03-18T00:00:00"/>
    <n v="1.3"/>
    <n v="1000"/>
    <s v="DIVIDENDO"/>
    <x v="15"/>
    <n v="1.2999999999999999E-3"/>
  </r>
  <r>
    <x v="152"/>
    <x v="0"/>
    <d v="1997-03-24T00:00:00"/>
    <n v="1.1499999999999999"/>
    <n v="1000"/>
    <s v="DIVIDENDO"/>
    <x v="16"/>
    <n v="1.15E-3"/>
  </r>
  <r>
    <x v="152"/>
    <x v="0"/>
    <d v="1997-12-23T00:00:00"/>
    <n v="1.3294117649999999"/>
    <n v="1000"/>
    <s v="JRS CAP PRÓPRIO"/>
    <x v="16"/>
    <n v="1.3294117649999999E-3"/>
  </r>
  <r>
    <x v="152"/>
    <x v="0"/>
    <d v="2000-08-07T00:00:00"/>
    <n v="0.66"/>
    <n v="1000"/>
    <s v="JRS CAP PRÓPRIO"/>
    <x v="9"/>
    <n v="6.6E-4"/>
  </r>
  <r>
    <x v="152"/>
    <x v="0"/>
    <d v="2000-12-26T00:00:00"/>
    <n v="0.77270000000000005"/>
    <n v="1000"/>
    <s v="JRS CAP PRÓPRIO"/>
    <x v="9"/>
    <n v="7.7270000000000008E-4"/>
  </r>
  <r>
    <x v="152"/>
    <x v="0"/>
    <d v="2001-04-03T00:00:00"/>
    <n v="0.42720000000000002"/>
    <n v="1000"/>
    <s v="JRS CAP PRÓPRIO"/>
    <x v="10"/>
    <n v="4.2720000000000003E-4"/>
  </r>
  <r>
    <x v="152"/>
    <x v="0"/>
    <d v="2001-12-18T00:00:00"/>
    <n v="0.90900000000000003"/>
    <n v="1000"/>
    <s v="JRS CAP PRÓPRIO"/>
    <x v="10"/>
    <n v="9.0899999999999998E-4"/>
  </r>
  <r>
    <x v="152"/>
    <x v="0"/>
    <d v="2002-03-21T00:00:00"/>
    <n v="1.2352000000000001"/>
    <n v="1000"/>
    <s v="JRS CAP PRÓPRIO"/>
    <x v="11"/>
    <n v="1.2352000000000001E-3"/>
  </r>
  <r>
    <x v="152"/>
    <x v="0"/>
    <d v="2002-11-19T00:00:00"/>
    <n v="1.4544999999999999"/>
    <n v="1000"/>
    <s v="JRS CAP PRÓPRIO"/>
    <x v="11"/>
    <n v="1.4544999999999998E-3"/>
  </r>
  <r>
    <x v="152"/>
    <x v="0"/>
    <d v="2002-11-19T00:00:00"/>
    <n v="1.4544999999999999"/>
    <n v="1000"/>
    <s v="JRS CAP PRÓPRIO"/>
    <x v="11"/>
    <n v="1.4544999999999998E-3"/>
  </r>
  <r>
    <x v="152"/>
    <x v="0"/>
    <d v="2003-05-07T00:00:00"/>
    <n v="1.7454000000000001"/>
    <n v="1000"/>
    <s v="JRS CAP PRÓPRIO"/>
    <x v="7"/>
    <n v="1.7454E-3"/>
  </r>
  <r>
    <x v="152"/>
    <x v="0"/>
    <d v="2003-05-07T00:00:00"/>
    <n v="1.7454000000000001"/>
    <n v="1000"/>
    <s v="JRS CAP PRÓPRIO"/>
    <x v="7"/>
    <n v="1.7454E-3"/>
  </r>
  <r>
    <x v="152"/>
    <x v="0"/>
    <d v="2003-11-04T00:00:00"/>
    <n v="1.2"/>
    <n v="1000"/>
    <s v="JRS CAP PRÓPRIO"/>
    <x v="7"/>
    <n v="1.1999999999999999E-3"/>
  </r>
  <r>
    <x v="152"/>
    <x v="0"/>
    <d v="2004-07-20T00:00:00"/>
    <n v="3.4544999999999999"/>
    <n v="1000"/>
    <s v="JRS CAP PRÓPRIO"/>
    <x v="12"/>
    <n v="3.4545000000000001E-3"/>
  </r>
  <r>
    <x v="152"/>
    <x v="0"/>
    <d v="2004-10-26T00:00:00"/>
    <n v="3.0909"/>
    <n v="1000"/>
    <s v="JRS CAP PRÓPRIO"/>
    <x v="12"/>
    <n v="3.0909000000000002E-3"/>
  </r>
  <r>
    <x v="152"/>
    <x v="0"/>
    <d v="2005-05-17T00:00:00"/>
    <n v="1.6"/>
    <n v="1"/>
    <s v="JRS CAP PRÓPRIO"/>
    <x v="13"/>
    <n v="1.6"/>
  </r>
  <r>
    <x v="152"/>
    <x v="0"/>
    <d v="2005-10-25T00:00:00"/>
    <n v="2.38"/>
    <n v="1"/>
    <s v="JRS CAP PRÓPRIO"/>
    <x v="13"/>
    <n v="2.38"/>
  </r>
  <r>
    <x v="152"/>
    <x v="0"/>
    <d v="2006-05-10T00:00:00"/>
    <n v="1.9363999999999999"/>
    <n v="1"/>
    <s v="JRS CAP PRÓPRIO"/>
    <x v="14"/>
    <n v="1.9363999999999999"/>
  </r>
  <r>
    <x v="152"/>
    <x v="0"/>
    <d v="2006-11-01T00:00:00"/>
    <n v="1.8727"/>
    <n v="1"/>
    <s v="JRS CAP PRÓPRIO"/>
    <x v="14"/>
    <n v="1.8727"/>
  </r>
  <r>
    <x v="152"/>
    <x v="0"/>
    <d v="2006-12-13T00:00:00"/>
    <n v="7.141"/>
    <n v="1"/>
    <s v="DIVIDENDO"/>
    <x v="14"/>
    <n v="7.141"/>
  </r>
  <r>
    <x v="152"/>
    <x v="0"/>
    <d v="2007-02-07T00:00:00"/>
    <n v="4.5453999999999999"/>
    <n v="1"/>
    <s v="DIVIDENDO"/>
    <x v="0"/>
    <n v="4.5453999999999999"/>
  </r>
  <r>
    <x v="152"/>
    <x v="0"/>
    <d v="2007-05-31T00:00:00"/>
    <n v="0.16500000000000001"/>
    <n v="1"/>
    <s v="JRS CAP PRÓPRIO"/>
    <x v="0"/>
    <n v="0.16500000000000001"/>
  </r>
  <r>
    <x v="152"/>
    <x v="0"/>
    <d v="2007-09-05T00:00:00"/>
    <n v="0.18"/>
    <n v="1"/>
    <s v="JRS CAP PRÓPRIO"/>
    <x v="0"/>
    <n v="0.18"/>
  </r>
  <r>
    <x v="152"/>
    <x v="0"/>
    <d v="2007-10-30T00:00:00"/>
    <n v="0.2"/>
    <n v="1"/>
    <s v="JRS CAP PRÓPRIO"/>
    <x v="0"/>
    <n v="0.2"/>
  </r>
  <r>
    <x v="152"/>
    <x v="0"/>
    <d v="2008-03-18T00:00:00"/>
    <n v="0.12"/>
    <n v="1"/>
    <s v="JRS CAP PRÓPRIO"/>
    <x v="1"/>
    <n v="0.12"/>
  </r>
  <r>
    <x v="152"/>
    <x v="0"/>
    <d v="2008-06-10T00:00:00"/>
    <n v="0.1268"/>
    <n v="1"/>
    <s v="JRS CAP PRÓPRIO"/>
    <x v="1"/>
    <n v="0.1268"/>
  </r>
  <r>
    <x v="152"/>
    <x v="0"/>
    <d v="2008-09-02T00:00:00"/>
    <n v="0.1313"/>
    <n v="1"/>
    <s v="JRS CAP PRÓPRIO"/>
    <x v="1"/>
    <n v="0.1313"/>
  </r>
  <r>
    <x v="152"/>
    <x v="0"/>
    <d v="2008-12-09T00:00:00"/>
    <n v="0.13930000000000001"/>
    <n v="1"/>
    <s v="JRS CAP PRÓPRIO"/>
    <x v="1"/>
    <n v="0.13930000000000001"/>
  </r>
  <r>
    <x v="152"/>
    <x v="0"/>
    <d v="2009-12-08T00:00:00"/>
    <n v="0.13"/>
    <n v="1"/>
    <s v="JRS CAP PRÓPRIO"/>
    <x v="2"/>
    <n v="0.13"/>
  </r>
  <r>
    <x v="152"/>
    <x v="0"/>
    <d v="2010-03-16T00:00:00"/>
    <n v="0.12"/>
    <n v="1"/>
    <s v="JRS CAP PRÓPRIO"/>
    <x v="3"/>
    <n v="0.12"/>
  </r>
  <r>
    <x v="152"/>
    <x v="0"/>
    <d v="2010-06-08T00:00:00"/>
    <n v="0.12"/>
    <n v="1"/>
    <s v="JRS CAP PRÓPRIO"/>
    <x v="3"/>
    <n v="0.12"/>
  </r>
  <r>
    <x v="152"/>
    <x v="0"/>
    <d v="2010-09-14T00:00:00"/>
    <n v="0.12"/>
    <n v="1"/>
    <s v="JRS CAP PRÓPRIO"/>
    <x v="3"/>
    <n v="0.12"/>
  </r>
  <r>
    <x v="152"/>
    <x v="0"/>
    <d v="2010-12-07T00:00:00"/>
    <n v="0.14000000000000001"/>
    <n v="1"/>
    <s v="JRS CAP PRÓPRIO"/>
    <x v="3"/>
    <n v="0.14000000000000001"/>
  </r>
  <r>
    <x v="152"/>
    <x v="0"/>
    <d v="2011-03-15T00:00:00"/>
    <n v="0.12"/>
    <n v="1"/>
    <s v="JRS CAP PRÓPRIO"/>
    <x v="4"/>
    <n v="0.12"/>
  </r>
  <r>
    <x v="152"/>
    <x v="0"/>
    <d v="2011-06-07T00:00:00"/>
    <n v="0.11"/>
    <n v="1"/>
    <s v="JRS CAP PRÓPRIO"/>
    <x v="4"/>
    <n v="0.11"/>
  </r>
  <r>
    <x v="152"/>
    <x v="0"/>
    <d v="2011-09-13T00:00:00"/>
    <n v="0.1"/>
    <n v="1"/>
    <s v="JRS CAP PRÓPRIO"/>
    <x v="4"/>
    <n v="0.1"/>
  </r>
  <r>
    <x v="152"/>
    <x v="0"/>
    <d v="2014-02-11T00:00:00"/>
    <n v="4.5199999999999997E-3"/>
    <n v="1"/>
    <s v="JRS CAP PRÓPRIO"/>
    <x v="18"/>
    <n v="4.5199999999999997E-3"/>
  </r>
  <r>
    <x v="152"/>
    <x v="1"/>
    <d v="1996-03-18T00:00:00"/>
    <n v="1.3"/>
    <n v="1000"/>
    <s v="DIVIDENDO"/>
    <x v="15"/>
    <n v="1.2999999999999999E-3"/>
  </r>
  <r>
    <x v="152"/>
    <x v="1"/>
    <d v="1997-03-24T00:00:00"/>
    <n v="1.1499999999999999"/>
    <n v="1000"/>
    <s v="DIVIDENDO"/>
    <x v="16"/>
    <n v="1.15E-3"/>
  </r>
  <r>
    <x v="152"/>
    <x v="1"/>
    <d v="1997-12-23T00:00:00"/>
    <n v="1.4623529420000001"/>
    <n v="1000"/>
    <s v="JRS CAP PRÓPRIO"/>
    <x v="16"/>
    <n v="1.462352942E-3"/>
  </r>
  <r>
    <x v="152"/>
    <x v="1"/>
    <d v="2000-08-07T00:00:00"/>
    <n v="0.72599999999999998"/>
    <n v="1000"/>
    <s v="JRS CAP PRÓPRIO"/>
    <x v="9"/>
    <n v="7.2599999999999997E-4"/>
  </r>
  <r>
    <x v="152"/>
    <x v="1"/>
    <d v="2000-12-26T00:00:00"/>
    <n v="0.85"/>
    <n v="1000"/>
    <s v="JRS CAP PRÓPRIO"/>
    <x v="9"/>
    <n v="8.4999999999999995E-4"/>
  </r>
  <r>
    <x v="152"/>
    <x v="1"/>
    <d v="2001-04-03T00:00:00"/>
    <n v="0.47"/>
    <n v="1000"/>
    <s v="JRS CAP PRÓPRIO"/>
    <x v="10"/>
    <n v="4.6999999999999999E-4"/>
  </r>
  <r>
    <x v="152"/>
    <x v="1"/>
    <d v="2001-12-18T00:00:00"/>
    <n v="1"/>
    <n v="1000"/>
    <s v="JRS CAP PRÓPRIO"/>
    <x v="10"/>
    <n v="1E-3"/>
  </r>
  <r>
    <x v="152"/>
    <x v="1"/>
    <d v="2002-03-21T00:00:00"/>
    <n v="1.3587199999999999"/>
    <n v="1000"/>
    <s v="JRS CAP PRÓPRIO"/>
    <x v="11"/>
    <n v="1.3587199999999999E-3"/>
  </r>
  <r>
    <x v="152"/>
    <x v="1"/>
    <d v="2002-11-19T00:00:00"/>
    <n v="1.6"/>
    <n v="1000"/>
    <s v="JRS CAP PRÓPRIO"/>
    <x v="11"/>
    <n v="1.6000000000000001E-3"/>
  </r>
  <r>
    <x v="152"/>
    <x v="1"/>
    <d v="2002-11-19T00:00:00"/>
    <n v="1.6"/>
    <n v="1000"/>
    <s v="JRS CAP PRÓPRIO"/>
    <x v="11"/>
    <n v="1.6000000000000001E-3"/>
  </r>
  <r>
    <x v="152"/>
    <x v="1"/>
    <d v="2003-05-07T00:00:00"/>
    <n v="1.92"/>
    <n v="1000"/>
    <s v="JRS CAP PRÓPRIO"/>
    <x v="7"/>
    <n v="1.9199999999999998E-3"/>
  </r>
  <r>
    <x v="152"/>
    <x v="1"/>
    <d v="2003-05-07T00:00:00"/>
    <n v="1.92"/>
    <n v="1000"/>
    <s v="JRS CAP PRÓPRIO"/>
    <x v="7"/>
    <n v="1.9199999999999998E-3"/>
  </r>
  <r>
    <x v="152"/>
    <x v="1"/>
    <d v="2003-11-04T00:00:00"/>
    <n v="1.32"/>
    <n v="1000"/>
    <s v="JRS CAP PRÓPRIO"/>
    <x v="7"/>
    <n v="1.32E-3"/>
  </r>
  <r>
    <x v="152"/>
    <x v="1"/>
    <d v="2004-07-20T00:00:00"/>
    <n v="3.8"/>
    <n v="1000"/>
    <s v="JRS CAP PRÓPRIO"/>
    <x v="12"/>
    <n v="3.8E-3"/>
  </r>
  <r>
    <x v="152"/>
    <x v="1"/>
    <d v="2004-10-26T00:00:00"/>
    <n v="3.4"/>
    <n v="1000"/>
    <s v="JRS CAP PRÓPRIO"/>
    <x v="12"/>
    <n v="3.3999999999999998E-3"/>
  </r>
  <r>
    <x v="152"/>
    <x v="1"/>
    <d v="2005-05-17T00:00:00"/>
    <n v="1.76"/>
    <n v="1"/>
    <s v="JRS CAP PRÓPRIO"/>
    <x v="13"/>
    <n v="1.76"/>
  </r>
  <r>
    <x v="152"/>
    <x v="1"/>
    <d v="2005-10-25T00:00:00"/>
    <n v="2.6179999999999999"/>
    <n v="1"/>
    <s v="JRS CAP PRÓPRIO"/>
    <x v="13"/>
    <n v="2.6179999999999999"/>
  </r>
  <r>
    <x v="152"/>
    <x v="1"/>
    <d v="2006-05-10T00:00:00"/>
    <n v="2.13"/>
    <n v="1"/>
    <s v="JRS CAP PRÓPRIO"/>
    <x v="14"/>
    <n v="2.13"/>
  </r>
  <r>
    <x v="152"/>
    <x v="1"/>
    <d v="2006-11-01T00:00:00"/>
    <n v="2.06"/>
    <n v="1"/>
    <s v="JRS CAP PRÓPRIO"/>
    <x v="14"/>
    <n v="2.06"/>
  </r>
  <r>
    <x v="152"/>
    <x v="1"/>
    <d v="2006-12-14T00:00:00"/>
    <n v="7.8551000000000002"/>
    <n v="1"/>
    <s v="DIVIDENDO"/>
    <x v="14"/>
    <n v="7.8551000000000002"/>
  </r>
  <r>
    <x v="152"/>
    <x v="1"/>
    <d v="2007-02-07T00:00:00"/>
    <n v="5"/>
    <n v="1"/>
    <s v="DIVIDENDO"/>
    <x v="0"/>
    <n v="5"/>
  </r>
  <r>
    <x v="153"/>
    <x v="0"/>
    <d v="2007-08-08T00:00:00"/>
    <n v="0.11941"/>
    <n v="1"/>
    <s v="JRS CAP PRÓPRIO"/>
    <x v="0"/>
    <n v="0.11941"/>
  </r>
  <r>
    <x v="153"/>
    <x v="0"/>
    <d v="2007-11-06T00:00:00"/>
    <n v="0.14144000000000001"/>
    <n v="1"/>
    <s v="JRS CAP PRÓPRIO"/>
    <x v="0"/>
    <n v="0.14144000000000001"/>
  </r>
  <r>
    <x v="153"/>
    <x v="0"/>
    <d v="2008-02-25T00:00:00"/>
    <n v="0.14044000000000001"/>
    <n v="1"/>
    <s v="JRS CAP PRÓPRIO"/>
    <x v="1"/>
    <n v="0.14044000000000001"/>
  </r>
  <r>
    <x v="153"/>
    <x v="0"/>
    <d v="2008-05-13T00:00:00"/>
    <n v="0.15232000000000001"/>
    <n v="1"/>
    <s v="JRS CAP PRÓPRIO"/>
    <x v="1"/>
    <n v="0.15232000000000001"/>
  </r>
  <r>
    <x v="153"/>
    <x v="0"/>
    <d v="2008-08-12T00:00:00"/>
    <n v="0.15201000000000001"/>
    <n v="1"/>
    <s v="JRS CAP PRÓPRIO"/>
    <x v="1"/>
    <n v="0.15201000000000001"/>
  </r>
  <r>
    <x v="153"/>
    <x v="0"/>
    <d v="2008-11-10T00:00:00"/>
    <n v="0.14974000000000001"/>
    <n v="1"/>
    <s v="JRS CAP PRÓPRIO"/>
    <x v="1"/>
    <n v="0.14974000000000001"/>
  </r>
  <r>
    <x v="153"/>
    <x v="0"/>
    <d v="2009-02-09T00:00:00"/>
    <n v="0.16045999999999999"/>
    <n v="1"/>
    <s v="JRS CAP PRÓPRIO"/>
    <x v="2"/>
    <n v="0.16045999999999999"/>
  </r>
  <r>
    <x v="153"/>
    <x v="0"/>
    <d v="2009-05-11T00:00:00"/>
    <n v="0.16184999999999999"/>
    <n v="1"/>
    <s v="JRS CAP PRÓPRIO"/>
    <x v="2"/>
    <n v="0.16184999999999999"/>
  </r>
  <r>
    <x v="153"/>
    <x v="0"/>
    <d v="2009-09-17T00:00:00"/>
    <n v="0.15590000000000001"/>
    <n v="1"/>
    <s v="JRS CAP PRÓPRIO"/>
    <x v="2"/>
    <n v="0.15590000000000001"/>
  </r>
  <r>
    <x v="153"/>
    <x v="0"/>
    <d v="2009-12-10T00:00:00"/>
    <n v="0.15883"/>
    <n v="1"/>
    <s v="JRS CAP PRÓPRIO"/>
    <x v="2"/>
    <n v="0.15883"/>
  </r>
  <r>
    <x v="153"/>
    <x v="0"/>
    <d v="2010-03-15T00:00:00"/>
    <n v="0.15015000000000001"/>
    <n v="1"/>
    <s v="JRS CAP PRÓPRIO"/>
    <x v="3"/>
    <n v="0.15015000000000001"/>
  </r>
  <r>
    <x v="153"/>
    <x v="0"/>
    <d v="2010-06-14T00:00:00"/>
    <n v="0.15187999999999999"/>
    <n v="1"/>
    <s v="JRS CAP PRÓPRIO"/>
    <x v="3"/>
    <n v="0.15187999999999999"/>
  </r>
  <r>
    <x v="153"/>
    <x v="0"/>
    <d v="2010-09-15T00:00:00"/>
    <n v="0.15340999999999999"/>
    <n v="1"/>
    <s v="JRS CAP PRÓPRIO"/>
    <x v="3"/>
    <n v="0.15340999999999999"/>
  </r>
  <r>
    <x v="153"/>
    <x v="0"/>
    <d v="2010-12-10T00:00:00"/>
    <n v="0.15439"/>
    <n v="1"/>
    <s v="JRS CAP PRÓPRIO"/>
    <x v="3"/>
    <n v="0.15439"/>
  </r>
  <r>
    <x v="153"/>
    <x v="0"/>
    <d v="2011-03-28T00:00:00"/>
    <n v="0.10477"/>
    <n v="1"/>
    <s v="JRS CAP PRÓPRIO"/>
    <x v="4"/>
    <n v="0.10477"/>
  </r>
  <r>
    <x v="153"/>
    <x v="0"/>
    <d v="2011-06-28T00:00:00"/>
    <n v="0.13097"/>
    <n v="1"/>
    <s v="JRS CAP PRÓPRIO"/>
    <x v="4"/>
    <n v="0.13097"/>
  </r>
  <r>
    <x v="153"/>
    <x v="0"/>
    <d v="2011-09-19T00:00:00"/>
    <n v="0.12508"/>
    <n v="1"/>
    <s v="JRS CAP PRÓPRIO"/>
    <x v="4"/>
    <n v="0.12508"/>
  </r>
  <r>
    <x v="153"/>
    <x v="0"/>
    <d v="2011-12-20T00:00:00"/>
    <n v="0.16838"/>
    <n v="1"/>
    <s v="JRS CAP PRÓPRIO"/>
    <x v="4"/>
    <n v="0.16838"/>
  </r>
  <r>
    <x v="153"/>
    <x v="0"/>
    <d v="2012-12-17T00:00:00"/>
    <n v="0.12024"/>
    <n v="1"/>
    <s v="JRS CAP PRÓPRIO"/>
    <x v="5"/>
    <n v="0.12024"/>
  </r>
  <r>
    <x v="153"/>
    <x v="1"/>
    <d v="2007-08-08T00:00:00"/>
    <n v="0.11941"/>
    <n v="1"/>
    <s v="JRS CAP PRÓPRIO"/>
    <x v="0"/>
    <n v="0.11941"/>
  </r>
  <r>
    <x v="153"/>
    <x v="1"/>
    <d v="2007-11-06T00:00:00"/>
    <n v="0.14144000000000001"/>
    <n v="1"/>
    <s v="JRS CAP PRÓPRIO"/>
    <x v="0"/>
    <n v="0.14144000000000001"/>
  </r>
  <r>
    <x v="153"/>
    <x v="1"/>
    <d v="2008-02-25T00:00:00"/>
    <n v="0.14044000000000001"/>
    <n v="1"/>
    <s v="JRS CAP PRÓPRIO"/>
    <x v="1"/>
    <n v="0.14044000000000001"/>
  </r>
  <r>
    <x v="153"/>
    <x v="1"/>
    <d v="2008-05-13T00:00:00"/>
    <n v="0.15232000000000001"/>
    <n v="1"/>
    <s v="JRS CAP PRÓPRIO"/>
    <x v="1"/>
    <n v="0.15232000000000001"/>
  </r>
  <r>
    <x v="153"/>
    <x v="1"/>
    <d v="2008-08-12T00:00:00"/>
    <n v="0.15201000000000001"/>
    <n v="1"/>
    <s v="JRS CAP PRÓPRIO"/>
    <x v="1"/>
    <n v="0.15201000000000001"/>
  </r>
  <r>
    <x v="153"/>
    <x v="1"/>
    <d v="2008-11-10T00:00:00"/>
    <n v="0.14974000000000001"/>
    <n v="1"/>
    <s v="JRS CAP PRÓPRIO"/>
    <x v="1"/>
    <n v="0.14974000000000001"/>
  </r>
  <r>
    <x v="153"/>
    <x v="1"/>
    <d v="2009-02-09T00:00:00"/>
    <n v="0.16045999999999999"/>
    <n v="1"/>
    <s v="JRS CAP PRÓPRIO"/>
    <x v="2"/>
    <n v="0.16045999999999999"/>
  </r>
  <r>
    <x v="153"/>
    <x v="1"/>
    <d v="2009-05-11T00:00:00"/>
    <n v="0.16184999999999999"/>
    <n v="1"/>
    <s v="JRS CAP PRÓPRIO"/>
    <x v="2"/>
    <n v="0.16184999999999999"/>
  </r>
  <r>
    <x v="153"/>
    <x v="1"/>
    <d v="2009-09-17T00:00:00"/>
    <n v="0.15590000000000001"/>
    <n v="1"/>
    <s v="JRS CAP PRÓPRIO"/>
    <x v="2"/>
    <n v="0.15590000000000001"/>
  </r>
  <r>
    <x v="153"/>
    <x v="1"/>
    <d v="2009-12-10T00:00:00"/>
    <n v="0.15883"/>
    <n v="1"/>
    <s v="JRS CAP PRÓPRIO"/>
    <x v="2"/>
    <n v="0.15883"/>
  </r>
  <r>
    <x v="153"/>
    <x v="1"/>
    <d v="2010-03-15T00:00:00"/>
    <n v="0.15015000000000001"/>
    <n v="1"/>
    <s v="JRS CAP PRÓPRIO"/>
    <x v="3"/>
    <n v="0.15015000000000001"/>
  </r>
  <r>
    <x v="153"/>
    <x v="1"/>
    <d v="2010-06-14T00:00:00"/>
    <n v="0.15187999999999999"/>
    <n v="1"/>
    <s v="JRS CAP PRÓPRIO"/>
    <x v="3"/>
    <n v="0.15187999999999999"/>
  </r>
  <r>
    <x v="153"/>
    <x v="1"/>
    <d v="2010-09-15T00:00:00"/>
    <n v="0.15340999999999999"/>
    <n v="1"/>
    <s v="JRS CAP PRÓPRIO"/>
    <x v="3"/>
    <n v="0.15340999999999999"/>
  </r>
  <r>
    <x v="153"/>
    <x v="1"/>
    <d v="2010-12-10T00:00:00"/>
    <n v="0.15439"/>
    <n v="1"/>
    <s v="JRS CAP PRÓPRIO"/>
    <x v="3"/>
    <n v="0.15439"/>
  </r>
  <r>
    <x v="153"/>
    <x v="1"/>
    <d v="2011-03-28T00:00:00"/>
    <n v="0.10477"/>
    <n v="1"/>
    <s v="JRS CAP PRÓPRIO"/>
    <x v="4"/>
    <n v="0.10477"/>
  </r>
  <r>
    <x v="153"/>
    <x v="1"/>
    <d v="2011-06-28T00:00:00"/>
    <n v="0.13097"/>
    <n v="1"/>
    <s v="JRS CAP PRÓPRIO"/>
    <x v="4"/>
    <n v="0.13097"/>
  </r>
  <r>
    <x v="153"/>
    <x v="1"/>
    <d v="2011-09-19T00:00:00"/>
    <n v="0.12508"/>
    <n v="1"/>
    <s v="JRS CAP PRÓPRIO"/>
    <x v="4"/>
    <n v="0.12508"/>
  </r>
  <r>
    <x v="153"/>
    <x v="1"/>
    <d v="2011-12-20T00:00:00"/>
    <n v="0.16838"/>
    <n v="1"/>
    <s v="JRS CAP PRÓPRIO"/>
    <x v="4"/>
    <n v="0.16838"/>
  </r>
  <r>
    <x v="153"/>
    <x v="1"/>
    <d v="2012-12-17T00:00:00"/>
    <n v="0.12024"/>
    <n v="1"/>
    <s v="JRS CAP PRÓPRIO"/>
    <x v="5"/>
    <n v="0.12024"/>
  </r>
  <r>
    <x v="154"/>
    <x v="0"/>
    <d v="1996-04-29T00:00:00"/>
    <n v="0.03"/>
    <n v="1000"/>
    <s v="DIVIDENDO"/>
    <x v="15"/>
    <n v="2.9999999999999997E-5"/>
  </r>
  <r>
    <x v="154"/>
    <x v="0"/>
    <d v="1997-04-30T00:00:00"/>
    <n v="0.11"/>
    <n v="1000"/>
    <s v="DIVIDENDO"/>
    <x v="16"/>
    <n v="1.1E-4"/>
  </r>
  <r>
    <x v="154"/>
    <x v="0"/>
    <d v="1998-04-30T00:00:00"/>
    <n v="4.8779999999999997E-2"/>
    <n v="1000"/>
    <s v="DIVIDENDO"/>
    <x v="17"/>
    <n v="4.8779999999999997E-5"/>
  </r>
  <r>
    <x v="154"/>
    <x v="0"/>
    <d v="1999-04-09T00:00:00"/>
    <n v="1.2409999999999999E-2"/>
    <n v="1000"/>
    <s v="DIVIDENDO"/>
    <x v="8"/>
    <n v="1.241E-5"/>
  </r>
  <r>
    <x v="154"/>
    <x v="0"/>
    <d v="2011-05-02T00:00:00"/>
    <n v="0.10336595"/>
    <n v="1"/>
    <s v="DIVIDENDO"/>
    <x v="4"/>
    <n v="0.10336595"/>
  </r>
  <r>
    <x v="154"/>
    <x v="1"/>
    <d v="1996-04-29T00:00:00"/>
    <n v="0.03"/>
    <n v="1000"/>
    <s v="DIVIDENDO"/>
    <x v="15"/>
    <n v="2.9999999999999997E-5"/>
  </r>
  <r>
    <x v="154"/>
    <x v="1"/>
    <d v="1997-04-30T00:00:00"/>
    <n v="0.11"/>
    <n v="1000"/>
    <s v="DIVIDENDO"/>
    <x v="16"/>
    <n v="1.1E-4"/>
  </r>
  <r>
    <x v="154"/>
    <x v="1"/>
    <d v="1998-04-30T00:00:00"/>
    <n v="5.3659999999999999E-2"/>
    <n v="1000"/>
    <s v="DIVIDENDO"/>
    <x v="17"/>
    <n v="5.3659999999999998E-5"/>
  </r>
  <r>
    <x v="154"/>
    <x v="1"/>
    <d v="1999-04-09T00:00:00"/>
    <n v="1.3651E-2"/>
    <n v="1000"/>
    <s v="DIVIDENDO"/>
    <x v="8"/>
    <n v="1.3651E-5"/>
  </r>
  <r>
    <x v="154"/>
    <x v="1"/>
    <d v="2011-05-02T00:00:00"/>
    <n v="0.11370255"/>
    <n v="1"/>
    <s v="DIVIDENDO"/>
    <x v="4"/>
    <n v="0.11370255"/>
  </r>
  <r>
    <x v="155"/>
    <x v="0"/>
    <d v="1997-04-30T00:00:00"/>
    <n v="0.58565409400000001"/>
    <n v="1"/>
    <s v="DIVIDENDO"/>
    <x v="16"/>
    <n v="0.58565409400000001"/>
  </r>
  <r>
    <x v="155"/>
    <x v="0"/>
    <d v="1997-04-30T00:00:00"/>
    <n v="2.9526251619999999"/>
    <n v="1"/>
    <s v="DIVIDENDO"/>
    <x v="16"/>
    <n v="2.9526251619999999"/>
  </r>
  <r>
    <x v="155"/>
    <x v="0"/>
    <d v="1998-09-08T00:00:00"/>
    <n v="0.86294425100000005"/>
    <n v="1"/>
    <s v="DIVIDENDO"/>
    <x v="17"/>
    <n v="0.86294425100000005"/>
  </r>
  <r>
    <x v="155"/>
    <x v="0"/>
    <d v="1998-09-08T00:00:00"/>
    <n v="2.865906726"/>
    <n v="1"/>
    <s v="JRS CAP PRÓPRIO"/>
    <x v="17"/>
    <n v="2.865906726"/>
  </r>
  <r>
    <x v="155"/>
    <x v="0"/>
    <d v="1998-09-30T00:00:00"/>
    <n v="3.3107760000000002"/>
    <n v="1"/>
    <s v="JRS CAP PRÓPRIO"/>
    <x v="17"/>
    <n v="3.3107760000000002"/>
  </r>
  <r>
    <x v="155"/>
    <x v="0"/>
    <d v="1998-12-30T00:00:00"/>
    <n v="1.4481200000000001"/>
    <n v="1"/>
    <s v="JRS CAP PRÓPRIO"/>
    <x v="17"/>
    <n v="1.4481200000000001"/>
  </r>
  <r>
    <x v="155"/>
    <x v="0"/>
    <d v="1999-04-23T00:00:00"/>
    <n v="0.50195000000000001"/>
    <n v="1"/>
    <s v="DIVIDENDO"/>
    <x v="8"/>
    <n v="0.50195000000000001"/>
  </r>
  <r>
    <x v="155"/>
    <x v="0"/>
    <d v="1999-12-24T00:00:00"/>
    <n v="0.71"/>
    <n v="1"/>
    <s v="DIVIDENDO"/>
    <x v="8"/>
    <n v="0.71"/>
  </r>
  <r>
    <x v="155"/>
    <x v="0"/>
    <d v="1999-12-24T00:00:00"/>
    <n v="7.06"/>
    <n v="1"/>
    <s v="JRS CAP PRÓPRIO"/>
    <x v="8"/>
    <n v="7.06"/>
  </r>
  <r>
    <x v="155"/>
    <x v="0"/>
    <d v="2000-12-19T00:00:00"/>
    <n v="6.36"/>
    <n v="1"/>
    <s v="JRS CAP PRÓPRIO"/>
    <x v="9"/>
    <n v="6.36"/>
  </r>
  <r>
    <x v="155"/>
    <x v="0"/>
    <d v="2000-12-19T00:00:00"/>
    <n v="0.63600000000000001"/>
    <n v="1"/>
    <s v="DIVIDENDO"/>
    <x v="9"/>
    <n v="0.63600000000000001"/>
  </r>
  <r>
    <x v="155"/>
    <x v="0"/>
    <d v="2001-12-19T00:00:00"/>
    <n v="0.32"/>
    <n v="1"/>
    <s v="DIVIDENDO"/>
    <x v="10"/>
    <n v="0.32"/>
  </r>
  <r>
    <x v="155"/>
    <x v="0"/>
    <d v="2001-12-19T00:00:00"/>
    <n v="3.21"/>
    <n v="1"/>
    <s v="JRS CAP PRÓPRIO"/>
    <x v="10"/>
    <n v="3.21"/>
  </r>
  <r>
    <x v="155"/>
    <x v="0"/>
    <d v="2003-12-18T00:00:00"/>
    <n v="4.33"/>
    <n v="1"/>
    <s v="JRS CAP PRÓPRIO"/>
    <x v="7"/>
    <n v="4.33"/>
  </r>
  <r>
    <x v="155"/>
    <x v="0"/>
    <d v="2004-12-16T00:00:00"/>
    <n v="3.782"/>
    <n v="1"/>
    <s v="JRS CAP PRÓPRIO"/>
    <x v="12"/>
    <n v="3.782"/>
  </r>
  <r>
    <x v="155"/>
    <x v="0"/>
    <d v="2005-12-21T00:00:00"/>
    <n v="3.9390000000000001"/>
    <n v="1"/>
    <s v="JRS CAP PRÓPRIO"/>
    <x v="13"/>
    <n v="3.9390000000000001"/>
  </r>
  <r>
    <x v="155"/>
    <x v="0"/>
    <d v="2006-12-19T00:00:00"/>
    <n v="3.31"/>
    <n v="1"/>
    <s v="JRS CAP PRÓPRIO"/>
    <x v="14"/>
    <n v="3.31"/>
  </r>
  <r>
    <x v="155"/>
    <x v="0"/>
    <d v="2007-12-14T00:00:00"/>
    <n v="2.9169999999999998"/>
    <n v="1"/>
    <s v="JRS CAP PRÓPRIO"/>
    <x v="0"/>
    <n v="2.9169999999999998"/>
  </r>
  <r>
    <x v="155"/>
    <x v="0"/>
    <d v="2008-12-16T00:00:00"/>
    <n v="3.0019999999999998"/>
    <n v="1"/>
    <s v="JRS CAP PRÓPRIO"/>
    <x v="1"/>
    <n v="3.0019999999999998"/>
  </r>
  <r>
    <x v="155"/>
    <x v="0"/>
    <d v="2009-12-14T00:00:00"/>
    <n v="2.1989999999999998"/>
    <n v="1"/>
    <s v="JRS CAP PRÓPRIO"/>
    <x v="2"/>
    <n v="2.1989999999999998"/>
  </r>
  <r>
    <x v="155"/>
    <x v="0"/>
    <d v="2011-04-29T00:00:00"/>
    <n v="2.9960000000000001E-2"/>
    <n v="1"/>
    <s v="DIVIDENDO"/>
    <x v="4"/>
    <n v="2.9960000000000001E-2"/>
  </r>
  <r>
    <x v="155"/>
    <x v="0"/>
    <d v="2012-04-30T00:00:00"/>
    <n v="3.6159999999999998E-2"/>
    <n v="1"/>
    <s v="DIVIDENDO"/>
    <x v="5"/>
    <n v="3.6159999999999998E-2"/>
  </r>
  <r>
    <x v="155"/>
    <x v="0"/>
    <d v="2013-04-29T00:00:00"/>
    <n v="2.9360000000000001E-2"/>
    <n v="1"/>
    <s v="DIVIDENDO"/>
    <x v="6"/>
    <n v="2.9360000000000001E-2"/>
  </r>
  <r>
    <x v="155"/>
    <x v="1"/>
    <d v="1996-04-30T00:00:00"/>
    <n v="2.9526251619999999"/>
    <n v="1"/>
    <s v="DIVIDENDO"/>
    <x v="15"/>
    <n v="2.9526251619999999"/>
  </r>
  <r>
    <x v="155"/>
    <x v="1"/>
    <d v="1997-04-30T00:00:00"/>
    <n v="0.58565409400000001"/>
    <n v="1"/>
    <s v="DIVIDENDO"/>
    <x v="16"/>
    <n v="0.58565409400000001"/>
  </r>
  <r>
    <x v="155"/>
    <x v="1"/>
    <d v="1998-09-08T00:00:00"/>
    <n v="0.949238676"/>
    <n v="1"/>
    <s v="DIVIDENDO"/>
    <x v="17"/>
    <n v="0.949238676"/>
  </r>
  <r>
    <x v="155"/>
    <x v="1"/>
    <d v="1998-09-08T00:00:00"/>
    <n v="3.152497398"/>
    <n v="1"/>
    <s v="JRS CAP PRÓPRIO"/>
    <x v="17"/>
    <n v="3.152497398"/>
  </r>
  <r>
    <x v="155"/>
    <x v="1"/>
    <d v="1998-09-30T00:00:00"/>
    <n v="3.3107760000000002"/>
    <n v="1"/>
    <s v="JRS CAP PRÓPRIO"/>
    <x v="17"/>
    <n v="3.3107760000000002"/>
  </r>
  <r>
    <x v="155"/>
    <x v="1"/>
    <d v="1998-12-30T00:00:00"/>
    <n v="1.4481200000000001"/>
    <n v="1"/>
    <s v="JRS CAP PRÓPRIO"/>
    <x v="17"/>
    <n v="1.4481200000000001"/>
  </r>
  <r>
    <x v="155"/>
    <x v="1"/>
    <d v="1999-04-23T00:00:00"/>
    <n v="0.95665999999999995"/>
    <n v="1"/>
    <s v="DIVIDENDO"/>
    <x v="8"/>
    <n v="0.95665999999999995"/>
  </r>
  <r>
    <x v="155"/>
    <x v="1"/>
    <d v="1999-12-24T00:00:00"/>
    <n v="0.78100000000000003"/>
    <n v="1"/>
    <s v="DIVIDENDO"/>
    <x v="8"/>
    <n v="0.78100000000000003"/>
  </r>
  <r>
    <x v="155"/>
    <x v="1"/>
    <d v="1999-12-24T00:00:00"/>
    <n v="7.766"/>
    <n v="1"/>
    <s v="JRS CAP PRÓPRIO"/>
    <x v="8"/>
    <n v="7.766"/>
  </r>
  <r>
    <x v="155"/>
    <x v="1"/>
    <d v="2000-12-19T00:00:00"/>
    <n v="6.9960000000000004"/>
    <n v="1"/>
    <s v="JRS CAP PRÓPRIO"/>
    <x v="9"/>
    <n v="6.9960000000000004"/>
  </r>
  <r>
    <x v="155"/>
    <x v="1"/>
    <d v="2000-12-19T00:00:00"/>
    <n v="0.6996"/>
    <n v="1"/>
    <s v="DIVIDENDO"/>
    <x v="9"/>
    <n v="0.6996"/>
  </r>
  <r>
    <x v="155"/>
    <x v="1"/>
    <d v="2001-12-19T00:00:00"/>
    <n v="0.35199999999999998"/>
    <n v="1"/>
    <s v="DIVIDENDO"/>
    <x v="10"/>
    <n v="0.35199999999999998"/>
  </r>
  <r>
    <x v="155"/>
    <x v="1"/>
    <d v="2001-12-19T00:00:00"/>
    <n v="3.5310000000000001"/>
    <n v="1"/>
    <s v="JRS CAP PRÓPRIO"/>
    <x v="10"/>
    <n v="3.5310000000000001"/>
  </r>
  <r>
    <x v="155"/>
    <x v="1"/>
    <d v="2003-12-18T00:00:00"/>
    <n v="4.7629999999999999"/>
    <n v="1"/>
    <s v="JRS CAP PRÓPRIO"/>
    <x v="7"/>
    <n v="4.7629999999999999"/>
  </r>
  <r>
    <x v="155"/>
    <x v="1"/>
    <d v="2004-12-16T00:00:00"/>
    <n v="4.1609999999999996"/>
    <n v="1"/>
    <s v="JRS CAP PRÓPRIO"/>
    <x v="12"/>
    <n v="4.1609999999999996"/>
  </r>
  <r>
    <x v="155"/>
    <x v="1"/>
    <d v="2005-12-21T00:00:00"/>
    <n v="4.3330000000000002"/>
    <n v="1"/>
    <s v="JRS CAP PRÓPRIO"/>
    <x v="13"/>
    <n v="4.3330000000000002"/>
  </r>
  <r>
    <x v="155"/>
    <x v="1"/>
    <d v="2006-12-19T00:00:00"/>
    <n v="3.641"/>
    <n v="1"/>
    <s v="JRS CAP PRÓPRIO"/>
    <x v="14"/>
    <n v="3.641"/>
  </r>
  <r>
    <x v="155"/>
    <x v="1"/>
    <d v="2007-12-14T00:00:00"/>
    <n v="3.2086999999999999"/>
    <n v="1"/>
    <s v="JRS CAP PRÓPRIO"/>
    <x v="0"/>
    <n v="3.2086999999999999"/>
  </r>
  <r>
    <x v="155"/>
    <x v="1"/>
    <d v="2008-12-16T00:00:00"/>
    <n v="3.3022"/>
    <n v="1"/>
    <s v="JRS CAP PRÓPRIO"/>
    <x v="1"/>
    <n v="3.3022"/>
  </r>
  <r>
    <x v="155"/>
    <x v="1"/>
    <d v="2009-12-14T00:00:00"/>
    <n v="2.4188999999999998"/>
    <n v="1"/>
    <s v="JRS CAP PRÓPRIO"/>
    <x v="2"/>
    <n v="2.4188999999999998"/>
  </r>
  <r>
    <x v="155"/>
    <x v="1"/>
    <d v="2011-04-29T00:00:00"/>
    <n v="3.2960000000000003E-2"/>
    <n v="1"/>
    <s v="DIVIDENDO"/>
    <x v="4"/>
    <n v="3.2960000000000003E-2"/>
  </r>
  <r>
    <x v="155"/>
    <x v="1"/>
    <d v="2012-04-30T00:00:00"/>
    <n v="3.977E-2"/>
    <n v="1"/>
    <s v="DIVIDENDO"/>
    <x v="5"/>
    <n v="3.977E-2"/>
  </r>
  <r>
    <x v="155"/>
    <x v="1"/>
    <d v="2013-04-29T00:00:00"/>
    <n v="3.2300000000000002E-2"/>
    <n v="1"/>
    <s v="DIVIDENDO"/>
    <x v="6"/>
    <n v="3.2300000000000002E-2"/>
  </r>
  <r>
    <x v="156"/>
    <x v="0"/>
    <d v="2009-02-18T00:00:00"/>
    <n v="317.42639146499999"/>
    <n v="1"/>
    <s v="REST CAP DIN"/>
    <x v="2"/>
    <n v="317.42639146499999"/>
  </r>
  <r>
    <x v="157"/>
    <x v="0"/>
    <d v="2000-11-29T00:00:00"/>
    <n v="1.4775499999999999"/>
    <n v="1000"/>
    <s v="DIVIDENDO"/>
    <x v="9"/>
    <n v="1.47755E-3"/>
  </r>
  <r>
    <x v="157"/>
    <x v="0"/>
    <d v="2001-01-24T00:00:00"/>
    <n v="1.29362"/>
    <n v="1000"/>
    <s v="DIVIDENDO"/>
    <x v="10"/>
    <n v="1.2936200000000001E-3"/>
  </r>
  <r>
    <x v="157"/>
    <x v="0"/>
    <d v="2002-03-21T00:00:00"/>
    <n v="3.3827031000000001"/>
    <n v="1000"/>
    <s v="DIVIDENDO"/>
    <x v="11"/>
    <n v="3.3827031E-3"/>
  </r>
  <r>
    <x v="157"/>
    <x v="0"/>
    <d v="2005-03-21T00:00:00"/>
    <n v="5.6839387810000002"/>
    <n v="1000"/>
    <s v="DIVIDENDO"/>
    <x v="13"/>
    <n v="5.6839387810000003E-3"/>
  </r>
  <r>
    <x v="157"/>
    <x v="0"/>
    <d v="2006-02-16T00:00:00"/>
    <n v="0.50135510900000002"/>
    <n v="1"/>
    <s v="DIVIDENDO"/>
    <x v="14"/>
    <n v="0.50135510900000002"/>
  </r>
  <r>
    <x v="157"/>
    <x v="0"/>
    <d v="2007-02-14T00:00:00"/>
    <n v="0.40160717600000001"/>
    <n v="1"/>
    <s v="DIVIDENDO"/>
    <x v="0"/>
    <n v="0.40160717600000001"/>
  </r>
  <r>
    <x v="157"/>
    <x v="0"/>
    <d v="2008-03-19T00:00:00"/>
    <n v="0.56470474000000004"/>
    <n v="1"/>
    <s v="DIVIDENDO"/>
    <x v="1"/>
    <n v="0.56470474000000004"/>
  </r>
  <r>
    <x v="157"/>
    <x v="0"/>
    <d v="2009-02-18T00:00:00"/>
    <n v="1.670088282"/>
    <n v="1"/>
    <s v="DIVIDENDO"/>
    <x v="2"/>
    <n v="1.670088282"/>
  </r>
  <r>
    <x v="157"/>
    <x v="0"/>
    <d v="2010-03-01T00:00:00"/>
    <n v="0.43008495899999999"/>
    <n v="1"/>
    <s v="DIVIDENDO"/>
    <x v="3"/>
    <n v="0.43008495899999999"/>
  </r>
  <r>
    <x v="157"/>
    <x v="0"/>
    <d v="2011-02-23T00:00:00"/>
    <n v="0.64025558999999999"/>
    <n v="1"/>
    <s v="DIVIDENDO"/>
    <x v="4"/>
    <n v="0.64025558999999999"/>
  </r>
  <r>
    <x v="157"/>
    <x v="0"/>
    <d v="2011-02-23T00:00:00"/>
    <n v="4.849146E-2"/>
    <n v="1"/>
    <s v="DIVIDENDO"/>
    <x v="4"/>
    <n v="4.849146E-2"/>
  </r>
  <r>
    <x v="157"/>
    <x v="0"/>
    <d v="2012-02-27T00:00:00"/>
    <n v="0.87429710999999999"/>
    <n v="1"/>
    <s v="DIVIDENDO"/>
    <x v="5"/>
    <n v="0.87429710999999999"/>
  </r>
  <r>
    <x v="157"/>
    <x v="0"/>
    <d v="2012-02-27T00:00:00"/>
    <n v="4.412949E-2"/>
    <n v="1"/>
    <s v="DIVIDENDO"/>
    <x v="5"/>
    <n v="4.412949E-2"/>
  </r>
  <r>
    <x v="157"/>
    <x v="0"/>
    <d v="2012-04-25T00:00:00"/>
    <n v="0.13384567"/>
    <n v="1"/>
    <s v="JRS CAP PRÓPRIO"/>
    <x v="5"/>
    <n v="0.13384567"/>
  </r>
  <r>
    <x v="157"/>
    <x v="0"/>
    <d v="2012-12-19T00:00:00"/>
    <n v="0.13441465"/>
    <n v="1"/>
    <s v="JRS CAP PRÓPRIO"/>
    <x v="5"/>
    <n v="0.13441465"/>
  </r>
  <r>
    <x v="157"/>
    <x v="0"/>
    <d v="2013-12-18T00:00:00"/>
    <n v="0.53575888000000005"/>
    <n v="1"/>
    <s v="JRS CAP PRÓPRIO"/>
    <x v="6"/>
    <n v="0.53575888000000005"/>
  </r>
  <r>
    <x v="157"/>
    <x v="0"/>
    <d v="2014-02-26T00:00:00"/>
    <n v="0.30030268999999998"/>
    <n v="1"/>
    <s v="DIVIDENDO"/>
    <x v="18"/>
    <n v="0.30030268999999998"/>
  </r>
  <r>
    <x v="157"/>
    <x v="1"/>
    <d v="2000-11-29T00:00:00"/>
    <n v="1.4775499999999999"/>
    <n v="1000"/>
    <s v="DIVIDENDO"/>
    <x v="9"/>
    <n v="1.47755E-3"/>
  </r>
  <r>
    <x v="157"/>
    <x v="1"/>
    <d v="2001-01-24T00:00:00"/>
    <n v="1.29362"/>
    <n v="1000"/>
    <s v="DIVIDENDO"/>
    <x v="10"/>
    <n v="1.2936200000000001E-3"/>
  </r>
  <r>
    <x v="157"/>
    <x v="1"/>
    <d v="2001-04-03T00:00:00"/>
    <n v="0.277117"/>
    <n v="1000"/>
    <s v="DIVIDENDO"/>
    <x v="10"/>
    <n v="2.7711700000000001E-4"/>
  </r>
  <r>
    <x v="157"/>
    <x v="1"/>
    <d v="2002-03-21T00:00:00"/>
    <n v="3.7209734000000001"/>
    <n v="1000"/>
    <s v="DIVIDENDO"/>
    <x v="11"/>
    <n v="3.7209734E-3"/>
  </r>
  <r>
    <x v="157"/>
    <x v="1"/>
    <d v="2005-03-21T00:00:00"/>
    <n v="6.2523326590000003"/>
    <n v="1000"/>
    <s v="DIVIDENDO"/>
    <x v="13"/>
    <n v="6.2523326590000006E-3"/>
  </r>
  <r>
    <x v="157"/>
    <x v="1"/>
    <d v="2006-02-16T00:00:00"/>
    <n v="0.55149062000000004"/>
    <n v="1"/>
    <s v="DIVIDENDO"/>
    <x v="14"/>
    <n v="0.55149062000000004"/>
  </r>
  <r>
    <x v="157"/>
    <x v="1"/>
    <d v="2007-02-14T00:00:00"/>
    <n v="0.44176789399999999"/>
    <n v="1"/>
    <s v="DIVIDENDO"/>
    <x v="0"/>
    <n v="0.44176789399999999"/>
  </r>
  <r>
    <x v="158"/>
    <x v="0"/>
    <d v="1996-03-11T00:00:00"/>
    <n v="5.0099999999999997E-3"/>
    <n v="1"/>
    <s v="DIVIDENDO"/>
    <x v="15"/>
    <n v="5.0099999999999997E-3"/>
  </r>
  <r>
    <x v="158"/>
    <x v="0"/>
    <d v="1996-03-12T00:00:00"/>
    <n v="1.9E-3"/>
    <n v="1"/>
    <s v="DIVIDENDO"/>
    <x v="15"/>
    <n v="1.9E-3"/>
  </r>
  <r>
    <x v="158"/>
    <x v="0"/>
    <d v="1996-06-18T00:00:00"/>
    <n v="2.3999999999999998E-3"/>
    <n v="1"/>
    <s v="DIVIDENDO"/>
    <x v="15"/>
    <n v="2.3999999999999998E-3"/>
  </r>
  <r>
    <x v="158"/>
    <x v="0"/>
    <d v="1996-08-12T00:00:00"/>
    <n v="4.4000000000000003E-3"/>
    <n v="1"/>
    <s v="DIVIDENDO"/>
    <x v="15"/>
    <n v="4.4000000000000003E-3"/>
  </r>
  <r>
    <x v="158"/>
    <x v="0"/>
    <d v="1996-09-17T00:00:00"/>
    <n v="2.3999999999999998E-3"/>
    <n v="1"/>
    <s v="DIVIDENDO"/>
    <x v="15"/>
    <n v="2.3999999999999998E-3"/>
  </r>
  <r>
    <x v="158"/>
    <x v="0"/>
    <d v="1996-12-16T00:00:00"/>
    <n v="2.3999999999999998E-3"/>
    <n v="1"/>
    <s v="DIVIDENDO"/>
    <x v="15"/>
    <n v="2.3999999999999998E-3"/>
  </r>
  <r>
    <x v="158"/>
    <x v="0"/>
    <d v="1997-03-03T00:00:00"/>
    <n v="2.3999999999999998E-3"/>
    <n v="1"/>
    <s v="DIVIDENDO"/>
    <x v="16"/>
    <n v="2.3999999999999998E-3"/>
  </r>
  <r>
    <x v="158"/>
    <x v="0"/>
    <d v="1997-03-03T00:00:00"/>
    <n v="6.0000000000000001E-3"/>
    <n v="1"/>
    <s v="DIVIDENDO"/>
    <x v="16"/>
    <n v="6.0000000000000001E-3"/>
  </r>
  <r>
    <x v="158"/>
    <x v="0"/>
    <d v="1997-06-20T00:00:00"/>
    <n v="2.3999999999999998E-3"/>
    <n v="1"/>
    <s v="DIVIDENDO"/>
    <x v="16"/>
    <n v="2.3999999999999998E-3"/>
  </r>
  <r>
    <x v="158"/>
    <x v="0"/>
    <d v="1997-08-11T00:00:00"/>
    <n v="7.7499999999999999E-3"/>
    <n v="1"/>
    <s v="DIVIDENDO"/>
    <x v="16"/>
    <n v="7.7499999999999999E-3"/>
  </r>
  <r>
    <x v="158"/>
    <x v="0"/>
    <d v="1997-09-15T00:00:00"/>
    <n v="2.3999999999999998E-3"/>
    <n v="1"/>
    <s v="DIVIDENDO"/>
    <x v="16"/>
    <n v="2.3999999999999998E-3"/>
  </r>
  <r>
    <x v="158"/>
    <x v="0"/>
    <d v="1997-12-17T00:00:00"/>
    <n v="2.3999999999999998E-3"/>
    <n v="1"/>
    <s v="DIVIDENDO"/>
    <x v="16"/>
    <n v="2.3999999999999998E-3"/>
  </r>
  <r>
    <x v="158"/>
    <x v="0"/>
    <d v="1998-03-02T00:00:00"/>
    <n v="9.9500000000000005E-3"/>
    <n v="1"/>
    <s v="DIVIDENDO"/>
    <x v="17"/>
    <n v="9.9500000000000005E-3"/>
  </r>
  <r>
    <x v="158"/>
    <x v="0"/>
    <d v="1998-03-02T00:00:00"/>
    <n v="2.3999999999999998E-3"/>
    <n v="1"/>
    <s v="DIVIDENDO"/>
    <x v="17"/>
    <n v="2.3999999999999998E-3"/>
  </r>
  <r>
    <x v="158"/>
    <x v="0"/>
    <d v="1998-03-02T00:00:00"/>
    <n v="1.1560000000000001E-2"/>
    <n v="1"/>
    <s v="DIVIDENDO"/>
    <x v="17"/>
    <n v="1.1560000000000001E-2"/>
  </r>
  <r>
    <x v="158"/>
    <x v="0"/>
    <d v="1998-06-17T00:00:00"/>
    <n v="2.3999999999999998E-3"/>
    <n v="1"/>
    <s v="DIVIDENDO"/>
    <x v="17"/>
    <n v="2.3999999999999998E-3"/>
  </r>
  <r>
    <x v="158"/>
    <x v="0"/>
    <d v="1998-08-10T00:00:00"/>
    <n v="1.01E-2"/>
    <n v="1"/>
    <s v="DIVIDENDO"/>
    <x v="17"/>
    <n v="1.01E-2"/>
  </r>
  <r>
    <x v="158"/>
    <x v="0"/>
    <d v="1998-09-21T00:00:00"/>
    <n v="2.3999999999999998E-3"/>
    <n v="1"/>
    <s v="DIVIDENDO"/>
    <x v="17"/>
    <n v="2.3999999999999998E-3"/>
  </r>
  <r>
    <x v="158"/>
    <x v="0"/>
    <d v="1998-10-02T00:00:00"/>
    <n v="2.3625E-2"/>
    <n v="1"/>
    <s v="JRS CAP PRÓPRIO"/>
    <x v="17"/>
    <n v="2.3625E-2"/>
  </r>
  <r>
    <x v="158"/>
    <x v="0"/>
    <d v="1998-10-02T00:00:00"/>
    <n v="2.3625E-2"/>
    <n v="1"/>
    <s v="JRS CAP PRÓPRIO"/>
    <x v="17"/>
    <n v="2.3625E-2"/>
  </r>
  <r>
    <x v="158"/>
    <x v="0"/>
    <d v="1998-12-22T00:00:00"/>
    <n v="2.8300000000000001E-3"/>
    <n v="1"/>
    <s v="JRS CAP PRÓPRIO"/>
    <x v="17"/>
    <n v="2.8300000000000001E-3"/>
  </r>
  <r>
    <x v="158"/>
    <x v="0"/>
    <d v="1999-03-15T00:00:00"/>
    <n v="2.8300000000000001E-3"/>
    <n v="1"/>
    <s v="JRS CAP PRÓPRIO"/>
    <x v="8"/>
    <n v="2.8300000000000001E-3"/>
  </r>
  <r>
    <x v="158"/>
    <x v="0"/>
    <d v="1999-06-21T00:00:00"/>
    <n v="2.8300000000000001E-3"/>
    <n v="1"/>
    <s v="JRS CAP PRÓPRIO"/>
    <x v="8"/>
    <n v="2.8300000000000001E-3"/>
  </r>
  <r>
    <x v="158"/>
    <x v="0"/>
    <d v="1999-08-12T00:00:00"/>
    <n v="1.5959999999999998E-2"/>
    <n v="1"/>
    <s v="JRS CAP PRÓPRIO"/>
    <x v="8"/>
    <n v="1.5959999999999998E-2"/>
  </r>
  <r>
    <x v="158"/>
    <x v="0"/>
    <d v="1999-09-16T00:00:00"/>
    <n v="2.8300000000000001E-3"/>
    <n v="1"/>
    <s v="JRS CAP PRÓPRIO"/>
    <x v="8"/>
    <n v="2.8300000000000001E-3"/>
  </r>
  <r>
    <x v="158"/>
    <x v="0"/>
    <d v="1999-12-16T00:00:00"/>
    <n v="2.8300000000000001E-3"/>
    <n v="1"/>
    <s v="JRS CAP PRÓPRIO"/>
    <x v="8"/>
    <n v="2.8300000000000001E-3"/>
  </r>
  <r>
    <x v="158"/>
    <x v="0"/>
    <d v="1999-12-24T00:00:00"/>
    <n v="5.8200000000000002E-2"/>
    <n v="1"/>
    <s v="JRS CAP PRÓPRIO"/>
    <x v="8"/>
    <n v="5.8200000000000002E-2"/>
  </r>
  <r>
    <x v="158"/>
    <x v="0"/>
    <d v="2000-03-20T00:00:00"/>
    <n v="2.8300000000000001E-3"/>
    <n v="1"/>
    <s v="JRS CAP PRÓPRIO"/>
    <x v="9"/>
    <n v="2.8300000000000001E-3"/>
  </r>
  <r>
    <x v="158"/>
    <x v="0"/>
    <d v="2000-06-15T00:00:00"/>
    <n v="2.8300000000000001E-3"/>
    <n v="1"/>
    <s v="JRS CAP PRÓPRIO"/>
    <x v="9"/>
    <n v="2.8300000000000001E-3"/>
  </r>
  <r>
    <x v="158"/>
    <x v="0"/>
    <d v="2000-08-14T00:00:00"/>
    <n v="1.7299999999999999E-2"/>
    <n v="1"/>
    <s v="JRS CAP PRÓPRIO"/>
    <x v="9"/>
    <n v="1.7299999999999999E-2"/>
  </r>
  <r>
    <x v="158"/>
    <x v="0"/>
    <d v="2000-09-15T00:00:00"/>
    <n v="2.8300000000000001E-3"/>
    <n v="1"/>
    <s v="JRS CAP PRÓPRIO"/>
    <x v="9"/>
    <n v="2.8300000000000001E-3"/>
  </r>
  <r>
    <x v="158"/>
    <x v="0"/>
    <d v="2000-12-18T00:00:00"/>
    <n v="2.8300000000000001E-3"/>
    <n v="1"/>
    <s v="JRS CAP PRÓPRIO"/>
    <x v="9"/>
    <n v="2.8300000000000001E-3"/>
  </r>
  <r>
    <x v="158"/>
    <x v="0"/>
    <d v="2000-12-22T00:00:00"/>
    <n v="5.3710000000000001E-2"/>
    <n v="1"/>
    <s v="JRS CAP PRÓPRIO"/>
    <x v="9"/>
    <n v="5.3710000000000001E-2"/>
  </r>
  <r>
    <x v="158"/>
    <x v="0"/>
    <d v="2001-03-08T00:00:00"/>
    <n v="2.8300000000000001E-3"/>
    <n v="1"/>
    <s v="JRS CAP PRÓPRIO"/>
    <x v="10"/>
    <n v="2.8300000000000001E-3"/>
  </r>
  <r>
    <x v="158"/>
    <x v="0"/>
    <d v="2001-03-08T00:00:00"/>
    <n v="2.9749999999999999E-2"/>
    <n v="1"/>
    <s v="JRS CAP PRÓPRIO"/>
    <x v="10"/>
    <n v="2.9749999999999999E-2"/>
  </r>
  <r>
    <x v="158"/>
    <x v="0"/>
    <d v="2001-06-18T00:00:00"/>
    <n v="2.8300000000000001E-3"/>
    <n v="1"/>
    <s v="JRS CAP PRÓPRIO"/>
    <x v="10"/>
    <n v="2.8300000000000001E-3"/>
  </r>
  <r>
    <x v="158"/>
    <x v="0"/>
    <d v="2001-08-13T00:00:00"/>
    <n v="1.9029999999999998E-2"/>
    <n v="1"/>
    <s v="JRS CAP PRÓPRIO"/>
    <x v="10"/>
    <n v="1.9029999999999998E-2"/>
  </r>
  <r>
    <x v="158"/>
    <x v="0"/>
    <d v="2001-09-17T00:00:00"/>
    <n v="2.8300000000000001E-3"/>
    <n v="1"/>
    <s v="JRS CAP PRÓPRIO"/>
    <x v="10"/>
    <n v="2.8300000000000001E-3"/>
  </r>
  <r>
    <x v="158"/>
    <x v="0"/>
    <d v="2001-12-13T00:00:00"/>
    <n v="2.8300000000000001E-3"/>
    <n v="1"/>
    <s v="JRS CAP PRÓPRIO"/>
    <x v="10"/>
    <n v="2.8300000000000001E-3"/>
  </r>
  <r>
    <x v="158"/>
    <x v="0"/>
    <d v="2001-12-26T00:00:00"/>
    <n v="4.1200000000000001E-2"/>
    <n v="1"/>
    <s v="JRS CAP PRÓPRIO"/>
    <x v="10"/>
    <n v="4.1200000000000001E-2"/>
  </r>
  <r>
    <x v="158"/>
    <x v="0"/>
    <d v="2002-03-18T00:00:00"/>
    <n v="2.8300000000000001E-3"/>
    <n v="1"/>
    <s v="JRS CAP PRÓPRIO"/>
    <x v="11"/>
    <n v="2.8300000000000001E-3"/>
  </r>
  <r>
    <x v="158"/>
    <x v="0"/>
    <d v="2002-03-18T00:00:00"/>
    <n v="5.7000000000000002E-2"/>
    <n v="1"/>
    <s v="JRS CAP PRÓPRIO"/>
    <x v="11"/>
    <n v="5.7000000000000002E-2"/>
  </r>
  <r>
    <x v="158"/>
    <x v="0"/>
    <d v="2002-03-18T00:00:00"/>
    <n v="4.0000000000000001E-3"/>
    <n v="1"/>
    <s v="JRS CAP PRÓPRIO"/>
    <x v="11"/>
    <n v="4.0000000000000001E-3"/>
  </r>
  <r>
    <x v="158"/>
    <x v="0"/>
    <d v="2002-08-12T00:00:00"/>
    <n v="1.9029999999999998E-2"/>
    <n v="1"/>
    <s v="JRS CAP PRÓPRIO"/>
    <x v="11"/>
    <n v="1.9029999999999998E-2"/>
  </r>
  <r>
    <x v="158"/>
    <x v="0"/>
    <d v="2002-09-16T00:00:00"/>
    <n v="4.0000000000000001E-3"/>
    <n v="1"/>
    <s v="JRS CAP PRÓPRIO"/>
    <x v="11"/>
    <n v="4.0000000000000001E-3"/>
  </r>
  <r>
    <x v="158"/>
    <x v="0"/>
    <d v="2002-12-13T00:00:00"/>
    <n v="4.0000000000000001E-3"/>
    <n v="1"/>
    <s v="JRS CAP PRÓPRIO"/>
    <x v="11"/>
    <n v="4.0000000000000001E-3"/>
  </r>
  <r>
    <x v="158"/>
    <x v="0"/>
    <d v="2002-12-13T00:00:00"/>
    <n v="4.7600000000000003E-2"/>
    <n v="1"/>
    <s v="JRS CAP PRÓPRIO"/>
    <x v="11"/>
    <n v="4.7600000000000003E-2"/>
  </r>
  <r>
    <x v="158"/>
    <x v="0"/>
    <d v="2003-03-17T00:00:00"/>
    <n v="4.0000000000000001E-3"/>
    <n v="1"/>
    <s v="JRS CAP PRÓPRIO"/>
    <x v="7"/>
    <n v="4.0000000000000001E-3"/>
  </r>
  <r>
    <x v="158"/>
    <x v="0"/>
    <d v="2003-03-17T00:00:00"/>
    <n v="5.4000000000000003E-3"/>
    <n v="1"/>
    <s v="JRS CAP PRÓPRIO"/>
    <x v="7"/>
    <n v="5.4000000000000003E-3"/>
  </r>
  <r>
    <x v="158"/>
    <x v="0"/>
    <d v="2003-03-17T00:00:00"/>
    <n v="4.3639999999999998E-2"/>
    <n v="1"/>
    <s v="JRS CAP PRÓPRIO"/>
    <x v="7"/>
    <n v="4.3639999999999998E-2"/>
  </r>
  <r>
    <x v="158"/>
    <x v="0"/>
    <d v="2003-03-17T00:00:00"/>
    <n v="5.5999999999999999E-3"/>
    <n v="1"/>
    <s v="JRS CAP PRÓPRIO"/>
    <x v="7"/>
    <n v="5.5999999999999999E-3"/>
  </r>
  <r>
    <x v="158"/>
    <x v="0"/>
    <d v="2003-08-11T00:00:00"/>
    <n v="2.0500000000000001E-2"/>
    <n v="1"/>
    <s v="JRS CAP PRÓPRIO"/>
    <x v="7"/>
    <n v="2.0500000000000001E-2"/>
  </r>
  <r>
    <x v="158"/>
    <x v="0"/>
    <d v="2003-09-17T00:00:00"/>
    <n v="5.5999999999999999E-3"/>
    <n v="1"/>
    <s v="JRS CAP PRÓPRIO"/>
    <x v="7"/>
    <n v="5.5999999999999999E-3"/>
  </r>
  <r>
    <x v="158"/>
    <x v="0"/>
    <d v="2003-12-15T00:00:00"/>
    <n v="5.5999999999999999E-3"/>
    <n v="1"/>
    <s v="JRS CAP PRÓPRIO"/>
    <x v="7"/>
    <n v="5.5999999999999999E-3"/>
  </r>
  <r>
    <x v="158"/>
    <x v="0"/>
    <d v="2003-12-15T00:00:00"/>
    <n v="7.4999999999999997E-2"/>
    <n v="1"/>
    <s v="JRS CAP PRÓPRIO"/>
    <x v="7"/>
    <n v="7.4999999999999997E-2"/>
  </r>
  <r>
    <x v="158"/>
    <x v="0"/>
    <d v="2003-12-15T00:00:00"/>
    <n v="5.8500000000000003E-2"/>
    <n v="1"/>
    <s v="JRS CAP PRÓPRIO"/>
    <x v="7"/>
    <n v="5.8500000000000003E-2"/>
  </r>
  <r>
    <x v="158"/>
    <x v="0"/>
    <d v="2004-02-16T00:00:00"/>
    <n v="1.46E-2"/>
    <n v="1"/>
    <s v="JRS CAP PRÓPRIO"/>
    <x v="12"/>
    <n v="1.46E-2"/>
  </r>
  <r>
    <x v="158"/>
    <x v="0"/>
    <d v="2004-03-08T00:00:00"/>
    <n v="5.5999999999999999E-3"/>
    <n v="1"/>
    <s v="JRS CAP PRÓPRIO"/>
    <x v="12"/>
    <n v="5.5999999999999999E-3"/>
  </r>
  <r>
    <x v="158"/>
    <x v="0"/>
    <d v="2004-05-10T00:00:00"/>
    <n v="7.3200000000000001E-3"/>
    <n v="1"/>
    <s v="JRS CAP PRÓPRIO"/>
    <x v="12"/>
    <n v="7.3200000000000001E-3"/>
  </r>
  <r>
    <x v="158"/>
    <x v="0"/>
    <d v="2004-08-09T00:00:00"/>
    <n v="2.46E-2"/>
    <n v="1"/>
    <s v="JRS CAP PRÓPRIO"/>
    <x v="12"/>
    <n v="2.46E-2"/>
  </r>
  <r>
    <x v="158"/>
    <x v="0"/>
    <d v="2004-09-20T00:00:00"/>
    <n v="7.3200000000000001E-3"/>
    <n v="1"/>
    <s v="JRS CAP PRÓPRIO"/>
    <x v="12"/>
    <n v="7.3200000000000001E-3"/>
  </r>
  <r>
    <x v="158"/>
    <x v="0"/>
    <d v="2004-12-06T00:00:00"/>
    <n v="7.3200000000000001E-3"/>
    <n v="1"/>
    <s v="JRS CAP PRÓPRIO"/>
    <x v="12"/>
    <n v="7.3200000000000001E-3"/>
  </r>
  <r>
    <x v="158"/>
    <x v="0"/>
    <d v="2004-12-06T00:00:00"/>
    <n v="0.1115"/>
    <n v="1"/>
    <s v="JRS CAP PRÓPRIO"/>
    <x v="12"/>
    <n v="0.1115"/>
  </r>
  <r>
    <x v="158"/>
    <x v="0"/>
    <d v="2004-12-06T00:00:00"/>
    <n v="2.6200000000000001E-2"/>
    <n v="1"/>
    <s v="JRS CAP PRÓPRIO"/>
    <x v="12"/>
    <n v="2.6200000000000001E-2"/>
  </r>
  <r>
    <x v="158"/>
    <x v="0"/>
    <d v="2005-03-07T00:00:00"/>
    <n v="1.3299999999999999E-2"/>
    <n v="1"/>
    <s v="JRS CAP PRÓPRIO"/>
    <x v="13"/>
    <n v="1.3299999999999999E-2"/>
  </r>
  <r>
    <x v="158"/>
    <x v="0"/>
    <d v="2005-03-07T00:00:00"/>
    <n v="1.12E-2"/>
    <n v="1"/>
    <s v="JRS CAP PRÓPRIO"/>
    <x v="13"/>
    <n v="1.12E-2"/>
  </r>
  <r>
    <x v="158"/>
    <x v="0"/>
    <d v="2005-03-07T00:00:00"/>
    <n v="7.3200000000000001E-3"/>
    <n v="1"/>
    <s v="JRS CAP PRÓPRIO"/>
    <x v="13"/>
    <n v="7.3200000000000001E-3"/>
  </r>
  <r>
    <x v="158"/>
    <x v="0"/>
    <d v="2005-05-09T00:00:00"/>
    <n v="9.4999999999999998E-3"/>
    <n v="1"/>
    <s v="JRS CAP PRÓPRIO"/>
    <x v="13"/>
    <n v="9.4999999999999998E-3"/>
  </r>
  <r>
    <x v="158"/>
    <x v="0"/>
    <d v="2005-08-08T00:00:00"/>
    <n v="3.7999999999999999E-2"/>
    <n v="1"/>
    <s v="JRS CAP PRÓPRIO"/>
    <x v="13"/>
    <n v="3.7999999999999999E-2"/>
  </r>
  <r>
    <x v="158"/>
    <x v="0"/>
    <d v="2005-09-19T00:00:00"/>
    <n v="9.4999999999999998E-3"/>
    <n v="1"/>
    <s v="JRS CAP PRÓPRIO"/>
    <x v="13"/>
    <n v="9.4999999999999998E-3"/>
  </r>
  <r>
    <x v="158"/>
    <x v="0"/>
    <d v="2005-12-21T00:00:00"/>
    <n v="9.4999999999999998E-3"/>
    <n v="1"/>
    <s v="JRS CAP PRÓPRIO"/>
    <x v="13"/>
    <n v="9.4999999999999998E-3"/>
  </r>
  <r>
    <x v="158"/>
    <x v="0"/>
    <d v="2005-12-21T00:00:00"/>
    <n v="0.13600000000000001"/>
    <n v="1"/>
    <s v="JRS CAP PRÓPRIO"/>
    <x v="13"/>
    <n v="0.13600000000000001"/>
  </r>
  <r>
    <x v="158"/>
    <x v="0"/>
    <d v="2005-12-21T00:00:00"/>
    <n v="3.7999999999999999E-2"/>
    <n v="1"/>
    <s v="JRS CAP PRÓPRIO"/>
    <x v="13"/>
    <n v="3.7999999999999999E-2"/>
  </r>
  <r>
    <x v="158"/>
    <x v="0"/>
    <d v="2006-03-06T00:00:00"/>
    <n v="1.2E-2"/>
    <n v="1"/>
    <s v="JRS CAP PRÓPRIO"/>
    <x v="14"/>
    <n v="1.2E-2"/>
  </r>
  <r>
    <x v="158"/>
    <x v="0"/>
    <d v="2006-03-07T00:00:00"/>
    <n v="0.03"/>
    <n v="1"/>
    <s v="JRS CAP PRÓPRIO"/>
    <x v="14"/>
    <n v="0.03"/>
  </r>
  <r>
    <x v="158"/>
    <x v="0"/>
    <d v="2006-03-07T00:00:00"/>
    <n v="9.4999999999999998E-3"/>
    <n v="1"/>
    <s v="JRS CAP PRÓPRIO"/>
    <x v="14"/>
    <n v="9.4999999999999998E-3"/>
  </r>
  <r>
    <x v="158"/>
    <x v="0"/>
    <d v="2006-08-07T00:00:00"/>
    <n v="4.8000000000000001E-2"/>
    <n v="1"/>
    <s v="JRS CAP PRÓPRIO"/>
    <x v="14"/>
    <n v="4.8000000000000001E-2"/>
  </r>
  <r>
    <x v="158"/>
    <x v="0"/>
    <d v="2006-09-20T00:00:00"/>
    <n v="1.2E-2"/>
    <n v="1"/>
    <s v="JRS CAP PRÓPRIO"/>
    <x v="14"/>
    <n v="1.2E-2"/>
  </r>
  <r>
    <x v="158"/>
    <x v="0"/>
    <d v="2006-12-18T00:00:00"/>
    <n v="1.2E-2"/>
    <n v="1"/>
    <s v="JRS CAP PRÓPRIO"/>
    <x v="14"/>
    <n v="1.2E-2"/>
  </r>
  <r>
    <x v="158"/>
    <x v="0"/>
    <d v="2006-12-18T00:00:00"/>
    <n v="0.1275"/>
    <n v="1"/>
    <s v="JRS CAP PRÓPRIO"/>
    <x v="14"/>
    <n v="0.1275"/>
  </r>
  <r>
    <x v="158"/>
    <x v="0"/>
    <d v="2007-02-26T00:00:00"/>
    <n v="7.2999999999999995E-2"/>
    <n v="1"/>
    <s v="JRS CAP PRÓPRIO"/>
    <x v="0"/>
    <n v="7.2999999999999995E-2"/>
  </r>
  <r>
    <x v="158"/>
    <x v="0"/>
    <d v="2007-02-26T00:00:00"/>
    <n v="0.11273"/>
    <n v="1"/>
    <s v="JRS CAP PRÓPRIO"/>
    <x v="0"/>
    <n v="0.11273"/>
  </r>
  <r>
    <x v="158"/>
    <x v="0"/>
    <d v="2007-02-26T00:00:00"/>
    <n v="1.2E-2"/>
    <n v="1"/>
    <s v="JRS CAP PRÓPRIO"/>
    <x v="0"/>
    <n v="1.2E-2"/>
  </r>
  <r>
    <x v="158"/>
    <x v="0"/>
    <d v="2007-06-20T00:00:00"/>
    <n v="1.2E-2"/>
    <n v="1"/>
    <s v="DIVIDENDO"/>
    <x v="0"/>
    <n v="1.2E-2"/>
  </r>
  <r>
    <x v="158"/>
    <x v="0"/>
    <d v="2007-08-13T00:00:00"/>
    <n v="5.0999999999999997E-2"/>
    <n v="1"/>
    <s v="JRS CAP PRÓPRIO"/>
    <x v="0"/>
    <n v="5.0999999999999997E-2"/>
  </r>
  <r>
    <x v="158"/>
    <x v="0"/>
    <d v="2007-09-17T00:00:00"/>
    <n v="1.2E-2"/>
    <n v="1"/>
    <s v="DIVIDENDO"/>
    <x v="0"/>
    <n v="1.2E-2"/>
  </r>
  <r>
    <x v="158"/>
    <x v="0"/>
    <d v="2007-11-12T00:00:00"/>
    <n v="1.2E-2"/>
    <n v="1"/>
    <s v="DIVIDENDO"/>
    <x v="0"/>
    <n v="1.2E-2"/>
  </r>
  <r>
    <x v="158"/>
    <x v="0"/>
    <d v="2007-11-12T00:00:00"/>
    <n v="2.3E-2"/>
    <n v="1"/>
    <s v="JRS CAP PRÓPRIO"/>
    <x v="0"/>
    <n v="2.3E-2"/>
  </r>
  <r>
    <x v="158"/>
    <x v="0"/>
    <d v="2008-02-18T00:00:00"/>
    <n v="0.17299999999999999"/>
    <n v="1"/>
    <s v="JRS CAP PRÓPRIO"/>
    <x v="1"/>
    <n v="0.17299999999999999"/>
  </r>
  <r>
    <x v="158"/>
    <x v="0"/>
    <d v="2008-02-18T00:00:00"/>
    <n v="8.5000000000000006E-2"/>
    <n v="1"/>
    <s v="JRS CAP PRÓPRIO"/>
    <x v="1"/>
    <n v="8.5000000000000006E-2"/>
  </r>
  <r>
    <x v="158"/>
    <x v="0"/>
    <d v="2008-02-18T00:00:00"/>
    <n v="1.2E-2"/>
    <n v="1"/>
    <s v="DIVIDENDO"/>
    <x v="1"/>
    <n v="1.2E-2"/>
  </r>
  <r>
    <x v="158"/>
    <x v="0"/>
    <d v="2008-04-10T00:00:00"/>
    <n v="1.4E-2"/>
    <n v="1"/>
    <s v="DIVIDENDO"/>
    <x v="1"/>
    <n v="1.4E-2"/>
  </r>
  <r>
    <x v="158"/>
    <x v="0"/>
    <d v="2008-08-11T00:00:00"/>
    <n v="4.3499999999999997E-2"/>
    <n v="1"/>
    <s v="DIVIDENDO"/>
    <x v="1"/>
    <n v="4.3499999999999997E-2"/>
  </r>
  <r>
    <x v="158"/>
    <x v="0"/>
    <d v="2008-09-17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E-2"/>
    <n v="1"/>
    <s v="DIVIDENDO"/>
    <x v="1"/>
    <n v="1.4E-2"/>
  </r>
  <r>
    <x v="158"/>
    <x v="0"/>
    <d v="2008-11-10T00:00:00"/>
    <n v="1.4999999999999999E-2"/>
    <n v="1"/>
    <s v="DIVIDENDO"/>
    <x v="1"/>
    <n v="1.4999999999999999E-2"/>
  </r>
  <r>
    <x v="158"/>
    <x v="0"/>
    <d v="2008-11-10T00:00:00"/>
    <n v="1.4999999999999999E-2"/>
    <n v="1"/>
    <s v="DIVIDENDO"/>
    <x v="1"/>
    <n v="1.4999999999999999E-2"/>
  </r>
  <r>
    <x v="158"/>
    <x v="0"/>
    <d v="2008-11-10T00:00:00"/>
    <n v="1.4999999999999999E-2"/>
    <n v="1"/>
    <s v="DIVIDENDO"/>
    <x v="1"/>
    <n v="1.4999999999999999E-2"/>
  </r>
  <r>
    <x v="158"/>
    <x v="0"/>
    <d v="2008-11-10T00:00:00"/>
    <n v="1.4999999999999999E-2"/>
    <n v="1"/>
    <s v="DIVIDENDO"/>
    <x v="1"/>
    <n v="1.4999999999999999E-2"/>
  </r>
  <r>
    <x v="158"/>
    <x v="0"/>
    <d v="2008-11-10T00:00:00"/>
    <n v="1.4999999999999999E-2"/>
    <n v="1"/>
    <s v="DIVIDENDO"/>
    <x v="1"/>
    <n v="1.4999999999999999E-2"/>
  </r>
  <r>
    <x v="158"/>
    <x v="0"/>
    <d v="2008-11-10T00:00:00"/>
    <n v="1.4999999999999999E-2"/>
    <n v="1"/>
    <s v="DIVIDENDO"/>
    <x v="1"/>
    <n v="1.4999999999999999E-2"/>
  </r>
  <r>
    <x v="158"/>
    <x v="0"/>
    <d v="2008-11-10T00:00:00"/>
    <n v="1.4999999999999999E-2"/>
    <n v="1"/>
    <s v="DIVIDENDO"/>
    <x v="1"/>
    <n v="1.4999999999999999E-2"/>
  </r>
  <r>
    <x v="158"/>
    <x v="0"/>
    <d v="2008-12-18T00:00:00"/>
    <n v="4.2700000000000002E-2"/>
    <n v="1"/>
    <s v="JRS CAP PRÓPRIO"/>
    <x v="1"/>
    <n v="4.2700000000000002E-2"/>
  </r>
  <r>
    <x v="158"/>
    <x v="0"/>
    <d v="2009-02-27T00:00:00"/>
    <n v="1.4E-2"/>
    <n v="1"/>
    <s v="DIVIDENDO"/>
    <x v="2"/>
    <n v="1.4E-2"/>
  </r>
  <r>
    <x v="158"/>
    <x v="0"/>
    <d v="2009-03-02T00:00:00"/>
    <n v="0.13120000000000001"/>
    <n v="1"/>
    <s v="JRS CAP PRÓPRIO"/>
    <x v="2"/>
    <n v="0.13120000000000001"/>
  </r>
  <r>
    <x v="158"/>
    <x v="0"/>
    <d v="2009-03-02T00:00:00"/>
    <n v="0.13800000000000001"/>
    <n v="1"/>
    <s v="JRS CAP PRÓPRIO"/>
    <x v="2"/>
    <n v="0.13800000000000001"/>
  </r>
  <r>
    <x v="158"/>
    <x v="0"/>
    <d v="2009-05-29T00:00:00"/>
    <n v="1.4E-2"/>
    <n v="1"/>
    <s v="DIVIDENDO"/>
    <x v="2"/>
    <n v="1.4E-2"/>
  </r>
  <r>
    <x v="158"/>
    <x v="0"/>
    <d v="2009-08-12T00:00:00"/>
    <n v="5.1200000000000002E-2"/>
    <n v="1"/>
    <s v="JRS CAP PRÓPRIO"/>
    <x v="2"/>
    <n v="5.1200000000000002E-2"/>
  </r>
  <r>
    <x v="158"/>
    <x v="0"/>
    <d v="2009-11-30T00:00:00"/>
    <n v="1.4E-2"/>
    <n v="1"/>
    <s v="DIVIDENDO"/>
    <x v="2"/>
    <n v="1.4E-2"/>
  </r>
  <r>
    <x v="158"/>
    <x v="0"/>
    <d v="2009-12-16T00:00:00"/>
    <n v="3.5000000000000003E-2"/>
    <n v="1"/>
    <s v="JRS CAP PRÓPRIO"/>
    <x v="2"/>
    <n v="3.5000000000000003E-2"/>
  </r>
  <r>
    <x v="158"/>
    <x v="0"/>
    <d v="2010-02-26T00:00:00"/>
    <n v="1.4E-2"/>
    <n v="1"/>
    <s v="DIVIDENDO"/>
    <x v="3"/>
    <n v="1.4E-2"/>
  </r>
  <r>
    <x v="158"/>
    <x v="0"/>
    <d v="2010-03-01T00:00:00"/>
    <n v="0.1084574"/>
    <n v="1"/>
    <s v="JRS CAP PRÓPRIO"/>
    <x v="3"/>
    <n v="0.1084574"/>
  </r>
  <r>
    <x v="158"/>
    <x v="0"/>
    <d v="2010-03-01T00:00:00"/>
    <n v="7.2999999999999995E-2"/>
    <n v="1"/>
    <s v="JRS CAP PRÓPRIO"/>
    <x v="3"/>
    <n v="7.2999999999999995E-2"/>
  </r>
  <r>
    <x v="158"/>
    <x v="0"/>
    <d v="2010-05-31T00:00:00"/>
    <n v="1.4E-2"/>
    <n v="1"/>
    <s v="DIVIDENDO"/>
    <x v="3"/>
    <n v="1.4E-2"/>
  </r>
  <r>
    <x v="158"/>
    <x v="0"/>
    <d v="2010-08-09T00:00:00"/>
    <n v="7.1599999999999997E-2"/>
    <n v="1"/>
    <s v="JRS CAP PRÓPRIO"/>
    <x v="3"/>
    <n v="7.1599999999999997E-2"/>
  </r>
  <r>
    <x v="158"/>
    <x v="0"/>
    <d v="2010-08-31T00:00:00"/>
    <n v="1.4E-2"/>
    <n v="1"/>
    <s v="DIVIDENDO"/>
    <x v="3"/>
    <n v="1.4E-2"/>
  </r>
  <r>
    <x v="158"/>
    <x v="0"/>
    <d v="2010-11-30T00:00:00"/>
    <n v="1.4E-2"/>
    <n v="1"/>
    <s v="DIVIDENDO"/>
    <x v="3"/>
    <n v="1.4E-2"/>
  </r>
  <r>
    <x v="158"/>
    <x v="0"/>
    <d v="2010-12-14T00:00:00"/>
    <n v="8.7400000000000005E-2"/>
    <n v="1"/>
    <s v="JRS CAP PRÓPRIO"/>
    <x v="3"/>
    <n v="8.7400000000000005E-2"/>
  </r>
  <r>
    <x v="158"/>
    <x v="0"/>
    <d v="2011-03-03T00:00:00"/>
    <n v="4.7199999999999999E-2"/>
    <n v="1"/>
    <s v="JRS CAP PRÓPRIO"/>
    <x v="4"/>
    <n v="4.7199999999999999E-2"/>
  </r>
  <r>
    <x v="158"/>
    <x v="0"/>
    <d v="2011-03-28T00:00:00"/>
    <n v="0.11169999999999999"/>
    <n v="1"/>
    <s v="JRS CAP PRÓPRIO"/>
    <x v="4"/>
    <n v="0.11169999999999999"/>
  </r>
  <r>
    <x v="158"/>
    <x v="0"/>
    <d v="2011-08-08T00:00:00"/>
    <n v="7.8E-2"/>
    <n v="1"/>
    <s v="JRS CAP PRÓPRIO"/>
    <x v="4"/>
    <n v="7.8E-2"/>
  </r>
  <r>
    <x v="158"/>
    <x v="0"/>
    <d v="2011-12-19T00:00:00"/>
    <n v="0.14000000000000001"/>
    <n v="1"/>
    <s v="JRS CAP PRÓPRIO"/>
    <x v="4"/>
    <n v="0.14000000000000001"/>
  </r>
  <r>
    <x v="158"/>
    <x v="0"/>
    <d v="2012-02-28T00:00:00"/>
    <n v="1.2880000000000001E-2"/>
    <n v="1"/>
    <s v="JRS CAP PRÓPRIO"/>
    <x v="5"/>
    <n v="1.2880000000000001E-2"/>
  </r>
  <r>
    <x v="158"/>
    <x v="0"/>
    <d v="2012-02-28T00:00:00"/>
    <n v="0.13482"/>
    <n v="1"/>
    <s v="JRS CAP PRÓPRIO"/>
    <x v="5"/>
    <n v="0.13482"/>
  </r>
  <r>
    <x v="158"/>
    <x v="0"/>
    <d v="2012-12-17T00:00:00"/>
    <n v="0.11"/>
    <n v="1"/>
    <s v="JRS CAP PRÓPRIO"/>
    <x v="5"/>
    <n v="0.11"/>
  </r>
  <r>
    <x v="158"/>
    <x v="0"/>
    <d v="2012-12-17T00:00:00"/>
    <n v="9.7000000000000003E-2"/>
    <n v="1"/>
    <s v="JRS CAP PRÓPRIO"/>
    <x v="5"/>
    <n v="9.7000000000000003E-2"/>
  </r>
  <r>
    <x v="158"/>
    <x v="0"/>
    <d v="2013-03-04T00:00:00"/>
    <n v="0.1258"/>
    <n v="1"/>
    <s v="JRS CAP PRÓPRIO"/>
    <x v="6"/>
    <n v="0.1258"/>
  </r>
  <r>
    <x v="158"/>
    <x v="0"/>
    <d v="2013-08-05T00:00:00"/>
    <n v="7.0999999999999994E-2"/>
    <n v="1"/>
    <s v="JRS CAP PRÓPRIO"/>
    <x v="6"/>
    <n v="7.0999999999999994E-2"/>
  </r>
  <r>
    <x v="158"/>
    <x v="0"/>
    <d v="2013-12-18T00:00:00"/>
    <n v="8.5999999999999993E-2"/>
    <n v="1"/>
    <s v="JRS CAP PRÓPRIO"/>
    <x v="6"/>
    <n v="8.5999999999999993E-2"/>
  </r>
  <r>
    <x v="158"/>
    <x v="0"/>
    <d v="2014-02-18T00:00:00"/>
    <n v="6.2600000000000003E-2"/>
    <n v="1"/>
    <s v="JRS CAP PRÓPRIO"/>
    <x v="18"/>
    <n v="6.2600000000000003E-2"/>
  </r>
  <r>
    <x v="158"/>
    <x v="0"/>
    <d v="2014-02-18T00:00:00"/>
    <n v="0.114"/>
    <n v="1"/>
    <s v="JRS CAP PRÓPRIO"/>
    <x v="18"/>
    <n v="0.114"/>
  </r>
  <r>
    <x v="158"/>
    <x v="1"/>
    <d v="1996-03-11T00:00:00"/>
    <n v="5.0099999999999997E-3"/>
    <n v="1"/>
    <s v="DIVIDENDO"/>
    <x v="15"/>
    <n v="5.0099999999999997E-3"/>
  </r>
  <r>
    <x v="158"/>
    <x v="1"/>
    <d v="1996-03-11T00:00:00"/>
    <n v="1.9E-3"/>
    <n v="1"/>
    <s v="DIVIDENDO"/>
    <x v="15"/>
    <n v="1.9E-3"/>
  </r>
  <r>
    <x v="158"/>
    <x v="1"/>
    <d v="1996-06-18T00:00:00"/>
    <n v="2.3999999999999998E-3"/>
    <n v="1"/>
    <s v="DIVIDENDO"/>
    <x v="15"/>
    <n v="2.3999999999999998E-3"/>
  </r>
  <r>
    <x v="158"/>
    <x v="1"/>
    <d v="1996-08-12T00:00:00"/>
    <n v="4.4000000000000003E-3"/>
    <n v="1"/>
    <s v="DIVIDENDO"/>
    <x v="15"/>
    <n v="4.4000000000000003E-3"/>
  </r>
  <r>
    <x v="158"/>
    <x v="1"/>
    <d v="1996-09-17T00:00:00"/>
    <n v="2.3999999999999998E-3"/>
    <n v="1"/>
    <s v="DIVIDENDO"/>
    <x v="15"/>
    <n v="2.3999999999999998E-3"/>
  </r>
  <r>
    <x v="158"/>
    <x v="1"/>
    <d v="1996-12-16T00:00:00"/>
    <n v="2.3999999999999998E-3"/>
    <n v="1"/>
    <s v="DIVIDENDO"/>
    <x v="15"/>
    <n v="2.3999999999999998E-3"/>
  </r>
  <r>
    <x v="158"/>
    <x v="1"/>
    <d v="1997-03-03T00:00:00"/>
    <n v="6.0000000000000001E-3"/>
    <n v="1"/>
    <s v="DIVIDENDO"/>
    <x v="16"/>
    <n v="6.0000000000000001E-3"/>
  </r>
  <r>
    <x v="158"/>
    <x v="1"/>
    <d v="1997-03-03T00:00:00"/>
    <n v="2.3999999999999998E-3"/>
    <n v="1"/>
    <s v="DIVIDENDO"/>
    <x v="16"/>
    <n v="2.3999999999999998E-3"/>
  </r>
  <r>
    <x v="158"/>
    <x v="1"/>
    <d v="1997-06-20T00:00:00"/>
    <n v="2.3999999999999998E-3"/>
    <n v="1"/>
    <s v="DIVIDENDO"/>
    <x v="16"/>
    <n v="2.3999999999999998E-3"/>
  </r>
  <r>
    <x v="158"/>
    <x v="1"/>
    <d v="1997-08-11T00:00:00"/>
    <n v="7.7499999999999999E-3"/>
    <n v="1"/>
    <s v="DIVIDENDO"/>
    <x v="16"/>
    <n v="7.7499999999999999E-3"/>
  </r>
  <r>
    <x v="158"/>
    <x v="1"/>
    <d v="1997-09-15T00:00:00"/>
    <n v="2.3999999999999998E-3"/>
    <n v="1"/>
    <s v="DIVIDENDO"/>
    <x v="16"/>
    <n v="2.3999999999999998E-3"/>
  </r>
  <r>
    <x v="158"/>
    <x v="1"/>
    <d v="1997-12-17T00:00:00"/>
    <n v="2.3999999999999998E-3"/>
    <n v="1"/>
    <s v="DIVIDENDO"/>
    <x v="16"/>
    <n v="2.3999999999999998E-3"/>
  </r>
  <r>
    <x v="158"/>
    <x v="1"/>
    <d v="1998-03-02T00:00:00"/>
    <n v="9.9500000000000005E-3"/>
    <n v="1"/>
    <s v="DIVIDENDO"/>
    <x v="17"/>
    <n v="9.9500000000000005E-3"/>
  </r>
  <r>
    <x v="158"/>
    <x v="1"/>
    <d v="1998-03-02T00:00:00"/>
    <n v="2.3999999999999998E-3"/>
    <n v="1"/>
    <s v="DIVIDENDO"/>
    <x v="17"/>
    <n v="2.3999999999999998E-3"/>
  </r>
  <r>
    <x v="158"/>
    <x v="1"/>
    <d v="1998-03-02T00:00:00"/>
    <n v="1.1560000000000001E-2"/>
    <n v="1"/>
    <s v="DIVIDENDO"/>
    <x v="17"/>
    <n v="1.1560000000000001E-2"/>
  </r>
  <r>
    <x v="158"/>
    <x v="1"/>
    <d v="1998-06-17T00:00:00"/>
    <n v="2.3999999999999998E-3"/>
    <n v="1"/>
    <s v="DIVIDENDO"/>
    <x v="17"/>
    <n v="2.3999999999999998E-3"/>
  </r>
  <r>
    <x v="158"/>
    <x v="1"/>
    <d v="1998-08-10T00:00:00"/>
    <n v="1.01E-2"/>
    <n v="1"/>
    <s v="DIVIDENDO"/>
    <x v="17"/>
    <n v="1.01E-2"/>
  </r>
  <r>
    <x v="158"/>
    <x v="1"/>
    <d v="1998-09-21T00:00:00"/>
    <n v="2.3999999999999998E-3"/>
    <n v="1"/>
    <s v="DIVIDENDO"/>
    <x v="17"/>
    <n v="2.3999999999999998E-3"/>
  </r>
  <r>
    <x v="158"/>
    <x v="1"/>
    <d v="1998-10-02T00:00:00"/>
    <n v="2.3625E-2"/>
    <n v="1"/>
    <s v="JRS CAP PRÓPRIO"/>
    <x v="17"/>
    <n v="2.3625E-2"/>
  </r>
  <r>
    <x v="158"/>
    <x v="1"/>
    <d v="1998-10-02T00:00:00"/>
    <n v="2.3625E-2"/>
    <n v="1"/>
    <s v="JRS CAP PRÓPRIO"/>
    <x v="17"/>
    <n v="2.3625E-2"/>
  </r>
  <r>
    <x v="158"/>
    <x v="1"/>
    <d v="1998-12-22T00:00:00"/>
    <n v="2.8300000000000001E-3"/>
    <n v="1"/>
    <s v="JRS CAP PRÓPRIO"/>
    <x v="17"/>
    <n v="2.8300000000000001E-3"/>
  </r>
  <r>
    <x v="158"/>
    <x v="1"/>
    <d v="1999-03-15T00:00:00"/>
    <n v="2.8300000000000001E-3"/>
    <n v="1"/>
    <s v="JRS CAP PRÓPRIO"/>
    <x v="8"/>
    <n v="2.8300000000000001E-3"/>
  </r>
  <r>
    <x v="158"/>
    <x v="1"/>
    <d v="1999-06-21T00:00:00"/>
    <n v="2.8300000000000001E-3"/>
    <n v="1"/>
    <s v="JRS CAP PRÓPRIO"/>
    <x v="8"/>
    <n v="2.8300000000000001E-3"/>
  </r>
  <r>
    <x v="158"/>
    <x v="1"/>
    <d v="1999-08-12T00:00:00"/>
    <n v="1.5959999999999998E-2"/>
    <n v="1"/>
    <s v="JRS CAP PRÓPRIO"/>
    <x v="8"/>
    <n v="1.5959999999999998E-2"/>
  </r>
  <r>
    <x v="158"/>
    <x v="1"/>
    <d v="1999-09-16T00:00:00"/>
    <n v="2.8300000000000001E-3"/>
    <n v="1"/>
    <s v="JRS CAP PRÓPRIO"/>
    <x v="8"/>
    <n v="2.8300000000000001E-3"/>
  </r>
  <r>
    <x v="158"/>
    <x v="1"/>
    <d v="1999-12-16T00:00:00"/>
    <n v="2.8300000000000001E-3"/>
    <n v="1"/>
    <s v="JRS CAP PRÓPRIO"/>
    <x v="8"/>
    <n v="2.8300000000000001E-3"/>
  </r>
  <r>
    <x v="158"/>
    <x v="1"/>
    <d v="1999-12-24T00:00:00"/>
    <n v="5.8200000000000002E-2"/>
    <n v="1"/>
    <s v="JRS CAP PRÓPRIO"/>
    <x v="8"/>
    <n v="5.8200000000000002E-2"/>
  </r>
  <r>
    <x v="158"/>
    <x v="1"/>
    <d v="2000-03-20T00:00:00"/>
    <n v="2.8300000000000001E-3"/>
    <n v="1"/>
    <s v="JRS CAP PRÓPRIO"/>
    <x v="9"/>
    <n v="2.8300000000000001E-3"/>
  </r>
  <r>
    <x v="158"/>
    <x v="1"/>
    <d v="2000-06-15T00:00:00"/>
    <n v="2.8300000000000001E-3"/>
    <n v="1"/>
    <s v="JRS CAP PRÓPRIO"/>
    <x v="9"/>
    <n v="2.8300000000000001E-3"/>
  </r>
  <r>
    <x v="158"/>
    <x v="1"/>
    <d v="2000-08-14T00:00:00"/>
    <n v="1.7299999999999999E-2"/>
    <n v="1"/>
    <s v="JRS CAP PRÓPRIO"/>
    <x v="9"/>
    <n v="1.7299999999999999E-2"/>
  </r>
  <r>
    <x v="158"/>
    <x v="1"/>
    <d v="2000-09-15T00:00:00"/>
    <n v="2.8300000000000001E-3"/>
    <n v="1"/>
    <s v="JRS CAP PRÓPRIO"/>
    <x v="9"/>
    <n v="2.8300000000000001E-3"/>
  </r>
  <r>
    <x v="158"/>
    <x v="1"/>
    <d v="2000-12-18T00:00:00"/>
    <n v="2.8300000000000001E-3"/>
    <n v="1"/>
    <s v="JRS CAP PRÓPRIO"/>
    <x v="9"/>
    <n v="2.8300000000000001E-3"/>
  </r>
  <r>
    <x v="158"/>
    <x v="1"/>
    <d v="2000-12-22T00:00:00"/>
    <n v="5.3710000000000001E-2"/>
    <n v="1"/>
    <s v="JRS CAP PRÓPRIO"/>
    <x v="9"/>
    <n v="5.3710000000000001E-2"/>
  </r>
  <r>
    <x v="158"/>
    <x v="1"/>
    <d v="2001-03-08T00:00:00"/>
    <n v="2.8300000000000001E-3"/>
    <n v="1"/>
    <s v="JRS CAP PRÓPRIO"/>
    <x v="10"/>
    <n v="2.8300000000000001E-3"/>
  </r>
  <r>
    <x v="158"/>
    <x v="1"/>
    <d v="2001-03-08T00:00:00"/>
    <n v="2.9749999999999999E-2"/>
    <n v="1"/>
    <s v="JRS CAP PRÓPRIO"/>
    <x v="10"/>
    <n v="2.9749999999999999E-2"/>
  </r>
  <r>
    <x v="158"/>
    <x v="1"/>
    <d v="2001-06-18T00:00:00"/>
    <n v="2.8300000000000001E-3"/>
    <n v="1"/>
    <s v="JRS CAP PRÓPRIO"/>
    <x v="10"/>
    <n v="2.8300000000000001E-3"/>
  </r>
  <r>
    <x v="158"/>
    <x v="1"/>
    <d v="2001-08-13T00:00:00"/>
    <n v="1.9029999999999998E-2"/>
    <n v="1"/>
    <s v="JRS CAP PRÓPRIO"/>
    <x v="10"/>
    <n v="1.9029999999999998E-2"/>
  </r>
  <r>
    <x v="158"/>
    <x v="1"/>
    <d v="2001-09-17T00:00:00"/>
    <n v="2.8300000000000001E-3"/>
    <n v="1"/>
    <s v="JRS CAP PRÓPRIO"/>
    <x v="10"/>
    <n v="2.8300000000000001E-3"/>
  </r>
  <r>
    <x v="158"/>
    <x v="1"/>
    <d v="2001-12-13T00:00:00"/>
    <n v="2.8300000000000001E-3"/>
    <n v="1"/>
    <s v="JRS CAP PRÓPRIO"/>
    <x v="10"/>
    <n v="2.8300000000000001E-3"/>
  </r>
  <r>
    <x v="158"/>
    <x v="1"/>
    <d v="2001-12-26T00:00:00"/>
    <n v="4.1200000000000001E-2"/>
    <n v="1"/>
    <s v="JRS CAP PRÓPRIO"/>
    <x v="10"/>
    <n v="4.1200000000000001E-2"/>
  </r>
  <r>
    <x v="158"/>
    <x v="1"/>
    <d v="2002-03-18T00:00:00"/>
    <n v="2.8300000000000001E-3"/>
    <n v="1"/>
    <s v="JRS CAP PRÓPRIO"/>
    <x v="11"/>
    <n v="2.8300000000000001E-3"/>
  </r>
  <r>
    <x v="158"/>
    <x v="1"/>
    <d v="2002-03-18T00:00:00"/>
    <n v="5.7000000000000002E-2"/>
    <n v="1"/>
    <s v="JRS CAP PRÓPRIO"/>
    <x v="11"/>
    <n v="5.7000000000000002E-2"/>
  </r>
  <r>
    <x v="158"/>
    <x v="1"/>
    <d v="2002-03-18T00:00:00"/>
    <n v="4.0000000000000001E-3"/>
    <n v="1"/>
    <s v="JRS CAP PRÓPRIO"/>
    <x v="11"/>
    <n v="4.0000000000000001E-3"/>
  </r>
  <r>
    <x v="158"/>
    <x v="1"/>
    <d v="2002-08-12T00:00:00"/>
    <n v="1.9029999999999998E-2"/>
    <n v="1"/>
    <s v="JRS CAP PRÓPRIO"/>
    <x v="11"/>
    <n v="1.9029999999999998E-2"/>
  </r>
  <r>
    <x v="158"/>
    <x v="1"/>
    <d v="2002-09-16T00:00:00"/>
    <n v="4.0000000000000001E-3"/>
    <n v="1"/>
    <s v="JRS CAP PRÓPRIO"/>
    <x v="11"/>
    <n v="4.0000000000000001E-3"/>
  </r>
  <r>
    <x v="158"/>
    <x v="1"/>
    <d v="2002-12-13T00:00:00"/>
    <n v="4.0000000000000001E-3"/>
    <n v="1"/>
    <s v="JRS CAP PRÓPRIO"/>
    <x v="11"/>
    <n v="4.0000000000000001E-3"/>
  </r>
  <r>
    <x v="158"/>
    <x v="1"/>
    <d v="2002-12-13T00:00:00"/>
    <n v="4.7600000000000003E-2"/>
    <n v="1"/>
    <s v="JRS CAP PRÓPRIO"/>
    <x v="11"/>
    <n v="4.7600000000000003E-2"/>
  </r>
  <r>
    <x v="158"/>
    <x v="1"/>
    <d v="2003-03-17T00:00:00"/>
    <n v="4.0000000000000001E-3"/>
    <n v="1"/>
    <s v="JRS CAP PRÓPRIO"/>
    <x v="7"/>
    <n v="4.0000000000000001E-3"/>
  </r>
  <r>
    <x v="158"/>
    <x v="1"/>
    <d v="2003-03-17T00:00:00"/>
    <n v="5.4000000000000003E-3"/>
    <n v="1"/>
    <s v="JRS CAP PRÓPRIO"/>
    <x v="7"/>
    <n v="5.4000000000000003E-3"/>
  </r>
  <r>
    <x v="158"/>
    <x v="1"/>
    <d v="2003-03-17T00:00:00"/>
    <n v="4.3639999999999998E-2"/>
    <n v="1"/>
    <s v="JRS CAP PRÓPRIO"/>
    <x v="7"/>
    <n v="4.3639999999999998E-2"/>
  </r>
  <r>
    <x v="158"/>
    <x v="1"/>
    <d v="2003-03-17T00:00:00"/>
    <n v="5.5999999999999999E-3"/>
    <n v="1"/>
    <s v="JRS CAP PRÓPRIO"/>
    <x v="7"/>
    <n v="5.5999999999999999E-3"/>
  </r>
  <r>
    <x v="158"/>
    <x v="1"/>
    <d v="2003-08-11T00:00:00"/>
    <n v="2.0500000000000001E-2"/>
    <n v="1"/>
    <s v="JRS CAP PRÓPRIO"/>
    <x v="7"/>
    <n v="2.0500000000000001E-2"/>
  </r>
  <r>
    <x v="158"/>
    <x v="1"/>
    <d v="2003-09-17T00:00:00"/>
    <n v="5.5999999999999999E-3"/>
    <n v="1"/>
    <s v="JRS CAP PRÓPRIO"/>
    <x v="7"/>
    <n v="5.5999999999999999E-3"/>
  </r>
  <r>
    <x v="158"/>
    <x v="1"/>
    <d v="2003-12-15T00:00:00"/>
    <n v="5.5999999999999999E-3"/>
    <n v="1"/>
    <s v="JRS CAP PRÓPRIO"/>
    <x v="7"/>
    <n v="5.5999999999999999E-3"/>
  </r>
  <r>
    <x v="158"/>
    <x v="1"/>
    <d v="2003-12-15T00:00:00"/>
    <n v="7.4999999999999997E-2"/>
    <n v="1"/>
    <s v="JRS CAP PRÓPRIO"/>
    <x v="7"/>
    <n v="7.4999999999999997E-2"/>
  </r>
  <r>
    <x v="158"/>
    <x v="1"/>
    <d v="2003-12-15T00:00:00"/>
    <n v="5.8500000000000003E-2"/>
    <n v="1"/>
    <s v="JRS CAP PRÓPRIO"/>
    <x v="7"/>
    <n v="5.8500000000000003E-2"/>
  </r>
  <r>
    <x v="158"/>
    <x v="1"/>
    <d v="2004-02-16T00:00:00"/>
    <n v="1.46E-2"/>
    <n v="1"/>
    <s v="JRS CAP PRÓPRIO"/>
    <x v="12"/>
    <n v="1.46E-2"/>
  </r>
  <r>
    <x v="158"/>
    <x v="1"/>
    <d v="2004-03-08T00:00:00"/>
    <n v="5.5999999999999999E-3"/>
    <n v="1"/>
    <s v="JRS CAP PRÓPRIO"/>
    <x v="12"/>
    <n v="5.5999999999999999E-3"/>
  </r>
  <r>
    <x v="158"/>
    <x v="1"/>
    <d v="2004-05-10T00:00:00"/>
    <n v="7.3200000000000001E-3"/>
    <n v="1"/>
    <s v="JRS CAP PRÓPRIO"/>
    <x v="12"/>
    <n v="7.3200000000000001E-3"/>
  </r>
  <r>
    <x v="158"/>
    <x v="1"/>
    <d v="2004-08-09T00:00:00"/>
    <n v="2.46E-2"/>
    <n v="1"/>
    <s v="JRS CAP PRÓPRIO"/>
    <x v="12"/>
    <n v="2.46E-2"/>
  </r>
  <r>
    <x v="158"/>
    <x v="1"/>
    <d v="2004-09-20T00:00:00"/>
    <n v="7.3200000000000001E-3"/>
    <n v="1"/>
    <s v="JRS CAP PRÓPRIO"/>
    <x v="12"/>
    <n v="7.3200000000000001E-3"/>
  </r>
  <r>
    <x v="158"/>
    <x v="1"/>
    <d v="2004-12-06T00:00:00"/>
    <n v="7.3200000000000001E-3"/>
    <n v="1"/>
    <s v="JRS CAP PRÓPRIO"/>
    <x v="12"/>
    <n v="7.3200000000000001E-3"/>
  </r>
  <r>
    <x v="158"/>
    <x v="1"/>
    <d v="2004-12-06T00:00:00"/>
    <n v="0.1115"/>
    <n v="1"/>
    <s v="JRS CAP PRÓPRIO"/>
    <x v="12"/>
    <n v="0.1115"/>
  </r>
  <r>
    <x v="158"/>
    <x v="1"/>
    <d v="2004-12-06T00:00:00"/>
    <n v="2.6200000000000001E-2"/>
    <n v="1"/>
    <s v="JRS CAP PRÓPRIO"/>
    <x v="12"/>
    <n v="2.6200000000000001E-2"/>
  </r>
  <r>
    <x v="158"/>
    <x v="1"/>
    <d v="2005-03-07T00:00:00"/>
    <n v="1.3299999999999999E-2"/>
    <n v="1"/>
    <s v="JRS CAP PRÓPRIO"/>
    <x v="13"/>
    <n v="1.3299999999999999E-2"/>
  </r>
  <r>
    <x v="158"/>
    <x v="1"/>
    <d v="2005-03-07T00:00:00"/>
    <n v="1.12E-2"/>
    <n v="1"/>
    <s v="JRS CAP PRÓPRIO"/>
    <x v="13"/>
    <n v="1.12E-2"/>
  </r>
  <r>
    <x v="158"/>
    <x v="1"/>
    <d v="2005-03-07T00:00:00"/>
    <n v="7.3200000000000001E-3"/>
    <n v="1"/>
    <s v="JRS CAP PRÓPRIO"/>
    <x v="13"/>
    <n v="7.3200000000000001E-3"/>
  </r>
  <r>
    <x v="158"/>
    <x v="1"/>
    <d v="2005-05-09T00:00:00"/>
    <n v="9.4999999999999998E-3"/>
    <n v="1"/>
    <s v="JRS CAP PRÓPRIO"/>
    <x v="13"/>
    <n v="9.4999999999999998E-3"/>
  </r>
  <r>
    <x v="158"/>
    <x v="1"/>
    <d v="2005-08-08T00:00:00"/>
    <n v="3.7999999999999999E-2"/>
    <n v="1"/>
    <s v="JRS CAP PRÓPRIO"/>
    <x v="13"/>
    <n v="3.7999999999999999E-2"/>
  </r>
  <r>
    <x v="158"/>
    <x v="1"/>
    <d v="2005-09-19T00:00:00"/>
    <n v="9.4999999999999998E-3"/>
    <n v="1"/>
    <s v="JRS CAP PRÓPRIO"/>
    <x v="13"/>
    <n v="9.4999999999999998E-3"/>
  </r>
  <r>
    <x v="158"/>
    <x v="1"/>
    <d v="2005-12-21T00:00:00"/>
    <n v="9.4999999999999998E-3"/>
    <n v="1"/>
    <s v="JRS CAP PRÓPRIO"/>
    <x v="13"/>
    <n v="9.4999999999999998E-3"/>
  </r>
  <r>
    <x v="158"/>
    <x v="1"/>
    <d v="2005-12-21T00:00:00"/>
    <n v="0.13600000000000001"/>
    <n v="1"/>
    <s v="JRS CAP PRÓPRIO"/>
    <x v="13"/>
    <n v="0.13600000000000001"/>
  </r>
  <r>
    <x v="158"/>
    <x v="1"/>
    <d v="2005-12-21T00:00:00"/>
    <n v="3.7999999999999999E-2"/>
    <n v="1"/>
    <s v="JRS CAP PRÓPRIO"/>
    <x v="13"/>
    <n v="3.7999999999999999E-2"/>
  </r>
  <r>
    <x v="158"/>
    <x v="1"/>
    <d v="2006-03-06T00:00:00"/>
    <n v="1.2E-2"/>
    <n v="1"/>
    <s v="JRS CAP PRÓPRIO"/>
    <x v="14"/>
    <n v="1.2E-2"/>
  </r>
  <r>
    <x v="158"/>
    <x v="1"/>
    <d v="2006-03-07T00:00:00"/>
    <n v="0.03"/>
    <n v="1"/>
    <s v="JRS CAP PRÓPRIO"/>
    <x v="14"/>
    <n v="0.03"/>
  </r>
  <r>
    <x v="158"/>
    <x v="1"/>
    <d v="2006-03-07T00:00:00"/>
    <n v="9.4999999999999998E-3"/>
    <n v="1"/>
    <s v="JRS CAP PRÓPRIO"/>
    <x v="14"/>
    <n v="9.4999999999999998E-3"/>
  </r>
  <r>
    <x v="158"/>
    <x v="1"/>
    <d v="2006-08-07T00:00:00"/>
    <n v="4.8000000000000001E-2"/>
    <n v="1"/>
    <s v="JRS CAP PRÓPRIO"/>
    <x v="14"/>
    <n v="4.8000000000000001E-2"/>
  </r>
  <r>
    <x v="158"/>
    <x v="1"/>
    <d v="2006-09-20T00:00:00"/>
    <n v="1.2E-2"/>
    <n v="1"/>
    <s v="JRS CAP PRÓPRIO"/>
    <x v="14"/>
    <n v="1.2E-2"/>
  </r>
  <r>
    <x v="158"/>
    <x v="1"/>
    <d v="2006-12-18T00:00:00"/>
    <n v="1.2E-2"/>
    <n v="1"/>
    <s v="JRS CAP PRÓPRIO"/>
    <x v="14"/>
    <n v="1.2E-2"/>
  </r>
  <r>
    <x v="158"/>
    <x v="1"/>
    <d v="2006-12-18T00:00:00"/>
    <n v="0.1275"/>
    <n v="1"/>
    <s v="JRS CAP PRÓPRIO"/>
    <x v="14"/>
    <n v="0.1275"/>
  </r>
  <r>
    <x v="158"/>
    <x v="1"/>
    <d v="2007-02-26T00:00:00"/>
    <n v="7.2999999999999995E-2"/>
    <n v="1"/>
    <s v="JRS CAP PRÓPRIO"/>
    <x v="0"/>
    <n v="7.2999999999999995E-2"/>
  </r>
  <r>
    <x v="158"/>
    <x v="1"/>
    <d v="2007-02-26T00:00:00"/>
    <n v="0.11273"/>
    <n v="1"/>
    <s v="JRS CAP PRÓPRIO"/>
    <x v="0"/>
    <n v="0.11273"/>
  </r>
  <r>
    <x v="158"/>
    <x v="1"/>
    <d v="2007-02-26T00:00:00"/>
    <n v="1.2E-2"/>
    <n v="1"/>
    <s v="JRS CAP PRÓPRIO"/>
    <x v="0"/>
    <n v="1.2E-2"/>
  </r>
  <r>
    <x v="158"/>
    <x v="1"/>
    <d v="2007-06-20T00:00:00"/>
    <n v="1.2E-2"/>
    <n v="1"/>
    <s v="DIVIDENDO"/>
    <x v="0"/>
    <n v="1.2E-2"/>
  </r>
  <r>
    <x v="158"/>
    <x v="1"/>
    <d v="2007-08-13T00:00:00"/>
    <n v="5.0999999999999997E-2"/>
    <n v="1"/>
    <s v="JRS CAP PRÓPRIO"/>
    <x v="0"/>
    <n v="5.0999999999999997E-2"/>
  </r>
  <r>
    <x v="158"/>
    <x v="1"/>
    <d v="2007-09-17T00:00:00"/>
    <n v="1.2E-2"/>
    <n v="1"/>
    <s v="DIVIDENDO"/>
    <x v="0"/>
    <n v="1.2E-2"/>
  </r>
  <r>
    <x v="158"/>
    <x v="1"/>
    <d v="2007-11-12T00:00:00"/>
    <n v="1.2E-2"/>
    <n v="1"/>
    <s v="DIVIDENDO"/>
    <x v="0"/>
    <n v="1.2E-2"/>
  </r>
  <r>
    <x v="158"/>
    <x v="1"/>
    <d v="2007-11-12T00:00:00"/>
    <n v="2.3E-2"/>
    <n v="1"/>
    <s v="JRS CAP PRÓPRIO"/>
    <x v="0"/>
    <n v="2.3E-2"/>
  </r>
  <r>
    <x v="158"/>
    <x v="1"/>
    <d v="2008-02-18T00:00:00"/>
    <n v="0.17299999999999999"/>
    <n v="1"/>
    <s v="JRS CAP PRÓPRIO"/>
    <x v="1"/>
    <n v="0.17299999999999999"/>
  </r>
  <r>
    <x v="158"/>
    <x v="1"/>
    <d v="2008-02-18T00:00:00"/>
    <n v="8.5000000000000006E-2"/>
    <n v="1"/>
    <s v="JRS CAP PRÓPRIO"/>
    <x v="1"/>
    <n v="8.5000000000000006E-2"/>
  </r>
  <r>
    <x v="158"/>
    <x v="1"/>
    <d v="2008-02-18T00:00:00"/>
    <n v="1.2E-2"/>
    <n v="1"/>
    <s v="DIVIDENDO"/>
    <x v="1"/>
    <n v="1.2E-2"/>
  </r>
  <r>
    <x v="158"/>
    <x v="1"/>
    <d v="2008-04-10T00:00:00"/>
    <n v="1.4E-2"/>
    <n v="1"/>
    <s v="DIVIDENDO"/>
    <x v="1"/>
    <n v="1.4E-2"/>
  </r>
  <r>
    <x v="158"/>
    <x v="1"/>
    <d v="2008-08-11T00:00:00"/>
    <n v="4.3499999999999997E-2"/>
    <n v="1"/>
    <s v="DIVIDENDO"/>
    <x v="1"/>
    <n v="4.3499999999999997E-2"/>
  </r>
  <r>
    <x v="158"/>
    <x v="1"/>
    <d v="2008-09-17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E-2"/>
    <n v="1"/>
    <s v="DIVIDENDO"/>
    <x v="1"/>
    <n v="1.4E-2"/>
  </r>
  <r>
    <x v="158"/>
    <x v="1"/>
    <d v="2008-11-10T00:00:00"/>
    <n v="1.4999999999999999E-2"/>
    <n v="1"/>
    <s v="DIVIDENDO"/>
    <x v="1"/>
    <n v="1.4999999999999999E-2"/>
  </r>
  <r>
    <x v="158"/>
    <x v="1"/>
    <d v="2008-11-10T00:00:00"/>
    <n v="1.4999999999999999E-2"/>
    <n v="1"/>
    <s v="DIVIDENDO"/>
    <x v="1"/>
    <n v="1.4999999999999999E-2"/>
  </r>
  <r>
    <x v="158"/>
    <x v="1"/>
    <d v="2008-11-10T00:00:00"/>
    <n v="1.4999999999999999E-2"/>
    <n v="1"/>
    <s v="DIVIDENDO"/>
    <x v="1"/>
    <n v="1.4999999999999999E-2"/>
  </r>
  <r>
    <x v="158"/>
    <x v="1"/>
    <d v="2008-11-10T00:00:00"/>
    <n v="1.4999999999999999E-2"/>
    <n v="1"/>
    <s v="DIVIDENDO"/>
    <x v="1"/>
    <n v="1.4999999999999999E-2"/>
  </r>
  <r>
    <x v="158"/>
    <x v="1"/>
    <d v="2008-11-10T00:00:00"/>
    <n v="1.4999999999999999E-2"/>
    <n v="1"/>
    <s v="DIVIDENDO"/>
    <x v="1"/>
    <n v="1.4999999999999999E-2"/>
  </r>
  <r>
    <x v="158"/>
    <x v="1"/>
    <d v="2008-11-10T00:00:00"/>
    <n v="1.4999999999999999E-2"/>
    <n v="1"/>
    <s v="DIVIDENDO"/>
    <x v="1"/>
    <n v="1.4999999999999999E-2"/>
  </r>
  <r>
    <x v="158"/>
    <x v="1"/>
    <d v="2008-11-10T00:00:00"/>
    <n v="1.4999999999999999E-2"/>
    <n v="1"/>
    <s v="DIVIDENDO"/>
    <x v="1"/>
    <n v="1.4999999999999999E-2"/>
  </r>
  <r>
    <x v="158"/>
    <x v="1"/>
    <d v="2008-12-18T00:00:00"/>
    <n v="4.2700000000000002E-2"/>
    <n v="1"/>
    <s v="JRS CAP PRÓPRIO"/>
    <x v="1"/>
    <n v="4.2700000000000002E-2"/>
  </r>
  <r>
    <x v="158"/>
    <x v="1"/>
    <d v="2009-02-27T00:00:00"/>
    <n v="1.4E-2"/>
    <n v="1"/>
    <s v="DIVIDENDO"/>
    <x v="2"/>
    <n v="1.4E-2"/>
  </r>
  <r>
    <x v="158"/>
    <x v="1"/>
    <d v="2009-03-02T00:00:00"/>
    <n v="0.13120000000000001"/>
    <n v="1"/>
    <s v="JRS CAP PRÓPRIO"/>
    <x v="2"/>
    <n v="0.13120000000000001"/>
  </r>
  <r>
    <x v="158"/>
    <x v="1"/>
    <d v="2009-03-02T00:00:00"/>
    <n v="0.13800000000000001"/>
    <n v="1"/>
    <s v="JRS CAP PRÓPRIO"/>
    <x v="2"/>
    <n v="0.13800000000000001"/>
  </r>
  <r>
    <x v="158"/>
    <x v="1"/>
    <d v="2009-05-29T00:00:00"/>
    <n v="1.4E-2"/>
    <n v="1"/>
    <s v="DIVIDENDO"/>
    <x v="2"/>
    <n v="1.4E-2"/>
  </r>
  <r>
    <x v="158"/>
    <x v="1"/>
    <d v="2009-08-12T00:00:00"/>
    <n v="5.1200000000000002E-2"/>
    <n v="1"/>
    <s v="JRS CAP PRÓPRIO"/>
    <x v="2"/>
    <n v="5.1200000000000002E-2"/>
  </r>
  <r>
    <x v="158"/>
    <x v="1"/>
    <d v="2009-11-30T00:00:00"/>
    <n v="1.4E-2"/>
    <n v="1"/>
    <s v="DIVIDENDO"/>
    <x v="2"/>
    <n v="1.4E-2"/>
  </r>
  <r>
    <x v="158"/>
    <x v="1"/>
    <d v="2009-12-16T00:00:00"/>
    <n v="3.5000000000000003E-2"/>
    <n v="1"/>
    <s v="JRS CAP PRÓPRIO"/>
    <x v="2"/>
    <n v="3.5000000000000003E-2"/>
  </r>
  <r>
    <x v="158"/>
    <x v="1"/>
    <d v="2010-02-26T00:00:00"/>
    <n v="1.4E-2"/>
    <n v="1"/>
    <s v="DIVIDENDO"/>
    <x v="3"/>
    <n v="1.4E-2"/>
  </r>
  <r>
    <x v="158"/>
    <x v="1"/>
    <d v="2010-03-01T00:00:00"/>
    <n v="0.1084574"/>
    <n v="1"/>
    <s v="JRS CAP PRÓPRIO"/>
    <x v="3"/>
    <n v="0.1084574"/>
  </r>
  <r>
    <x v="158"/>
    <x v="1"/>
    <d v="2010-03-01T00:00:00"/>
    <n v="7.2999999999999995E-2"/>
    <n v="1"/>
    <s v="JRS CAP PRÓPRIO"/>
    <x v="3"/>
    <n v="7.2999999999999995E-2"/>
  </r>
  <r>
    <x v="158"/>
    <x v="1"/>
    <d v="2010-05-31T00:00:00"/>
    <n v="1.4E-2"/>
    <n v="1"/>
    <s v="DIVIDENDO"/>
    <x v="3"/>
    <n v="1.4E-2"/>
  </r>
  <r>
    <x v="158"/>
    <x v="1"/>
    <d v="2010-08-09T00:00:00"/>
    <n v="7.1599999999999997E-2"/>
    <n v="1"/>
    <s v="JRS CAP PRÓPRIO"/>
    <x v="3"/>
    <n v="7.1599999999999997E-2"/>
  </r>
  <r>
    <x v="158"/>
    <x v="1"/>
    <d v="2010-08-31T00:00:00"/>
    <n v="1.4E-2"/>
    <n v="1"/>
    <s v="DIVIDENDO"/>
    <x v="3"/>
    <n v="1.4E-2"/>
  </r>
  <r>
    <x v="158"/>
    <x v="1"/>
    <d v="2010-11-30T00:00:00"/>
    <n v="1.4E-2"/>
    <n v="1"/>
    <s v="DIVIDENDO"/>
    <x v="3"/>
    <n v="1.4E-2"/>
  </r>
  <r>
    <x v="158"/>
    <x v="1"/>
    <d v="2010-12-14T00:00:00"/>
    <n v="8.7400000000000005E-2"/>
    <n v="1"/>
    <s v="JRS CAP PRÓPRIO"/>
    <x v="3"/>
    <n v="8.7400000000000005E-2"/>
  </r>
  <r>
    <x v="158"/>
    <x v="1"/>
    <d v="2011-03-03T00:00:00"/>
    <n v="4.7199999999999999E-2"/>
    <n v="1"/>
    <s v="JRS CAP PRÓPRIO"/>
    <x v="4"/>
    <n v="4.7199999999999999E-2"/>
  </r>
  <r>
    <x v="158"/>
    <x v="1"/>
    <d v="2011-03-28T00:00:00"/>
    <n v="0.11169999999999999"/>
    <n v="1"/>
    <s v="JRS CAP PRÓPRIO"/>
    <x v="4"/>
    <n v="0.11169999999999999"/>
  </r>
  <r>
    <x v="158"/>
    <x v="1"/>
    <d v="2011-08-08T00:00:00"/>
    <n v="7.8E-2"/>
    <n v="1"/>
    <s v="JRS CAP PRÓPRIO"/>
    <x v="4"/>
    <n v="7.8E-2"/>
  </r>
  <r>
    <x v="158"/>
    <x v="1"/>
    <d v="2011-12-19T00:00:00"/>
    <n v="0.14000000000000001"/>
    <n v="1"/>
    <s v="JRS CAP PRÓPRIO"/>
    <x v="4"/>
    <n v="0.14000000000000001"/>
  </r>
  <r>
    <x v="158"/>
    <x v="1"/>
    <d v="2012-02-28T00:00:00"/>
    <n v="1.2880000000000001E-2"/>
    <n v="1"/>
    <s v="JRS CAP PRÓPRIO"/>
    <x v="5"/>
    <n v="1.2880000000000001E-2"/>
  </r>
  <r>
    <x v="158"/>
    <x v="1"/>
    <d v="2012-02-28T00:00:00"/>
    <n v="0.13482"/>
    <n v="1"/>
    <s v="JRS CAP PRÓPRIO"/>
    <x v="5"/>
    <n v="0.13482"/>
  </r>
  <r>
    <x v="158"/>
    <x v="1"/>
    <d v="2012-12-17T00:00:00"/>
    <n v="0.11"/>
    <n v="1"/>
    <s v="JRS CAP PRÓPRIO"/>
    <x v="5"/>
    <n v="0.11"/>
  </r>
  <r>
    <x v="158"/>
    <x v="1"/>
    <d v="2012-12-17T00:00:00"/>
    <n v="9.7000000000000003E-2"/>
    <n v="1"/>
    <s v="JRS CAP PRÓPRIO"/>
    <x v="5"/>
    <n v="9.7000000000000003E-2"/>
  </r>
  <r>
    <x v="158"/>
    <x v="1"/>
    <d v="2013-03-04T00:00:00"/>
    <n v="0.1258"/>
    <n v="1"/>
    <s v="JRS CAP PRÓPRIO"/>
    <x v="6"/>
    <n v="0.1258"/>
  </r>
  <r>
    <x v="158"/>
    <x v="1"/>
    <d v="2013-08-05T00:00:00"/>
    <n v="7.0999999999999994E-2"/>
    <n v="1"/>
    <s v="JRS CAP PRÓPRIO"/>
    <x v="6"/>
    <n v="7.0999999999999994E-2"/>
  </r>
  <r>
    <x v="158"/>
    <x v="1"/>
    <d v="2013-12-18T00:00:00"/>
    <n v="8.5999999999999993E-2"/>
    <n v="1"/>
    <s v="JRS CAP PRÓPRIO"/>
    <x v="6"/>
    <n v="8.5999999999999993E-2"/>
  </r>
  <r>
    <x v="158"/>
    <x v="1"/>
    <d v="2014-02-18T00:00:00"/>
    <n v="6.2600000000000003E-2"/>
    <n v="1"/>
    <s v="JRS CAP PRÓPRIO"/>
    <x v="18"/>
    <n v="6.2600000000000003E-2"/>
  </r>
  <r>
    <x v="158"/>
    <x v="1"/>
    <d v="2014-02-18T00:00:00"/>
    <n v="0.114"/>
    <n v="1"/>
    <s v="JRS CAP PRÓPRIO"/>
    <x v="18"/>
    <n v="0.114"/>
  </r>
  <r>
    <x v="159"/>
    <x v="0"/>
    <d v="2000-02-24T00:00:00"/>
    <n v="3.4599999999999999E-2"/>
    <n v="1000"/>
    <s v="JRS CAP PRÓPRIO"/>
    <x v="9"/>
    <n v="3.4600000000000001E-5"/>
  </r>
  <r>
    <x v="159"/>
    <x v="0"/>
    <d v="2000-08-14T00:00:00"/>
    <n v="0.05"/>
    <n v="1000"/>
    <s v="JRS CAP PRÓPRIO"/>
    <x v="9"/>
    <n v="5.0000000000000002E-5"/>
  </r>
  <r>
    <x v="159"/>
    <x v="0"/>
    <d v="2001-03-06T00:00:00"/>
    <n v="0.05"/>
    <n v="1"/>
    <s v="JRS CAP PRÓPRIO"/>
    <x v="10"/>
    <n v="0.05"/>
  </r>
  <r>
    <x v="159"/>
    <x v="0"/>
    <d v="2001-08-14T00:00:00"/>
    <n v="2.5000000000000001E-2"/>
    <n v="1"/>
    <s v="DIVIDENDO"/>
    <x v="10"/>
    <n v="2.5000000000000001E-2"/>
  </r>
  <r>
    <x v="159"/>
    <x v="0"/>
    <d v="2002-03-13T00:00:00"/>
    <n v="0.02"/>
    <n v="1"/>
    <s v="JRS CAP PRÓPRIO"/>
    <x v="11"/>
    <n v="0.02"/>
  </r>
  <r>
    <x v="159"/>
    <x v="0"/>
    <d v="2002-08-02T00:00:00"/>
    <n v="3.1E-2"/>
    <n v="1"/>
    <s v="JRS CAP PRÓPRIO"/>
    <x v="11"/>
    <n v="3.1E-2"/>
  </r>
  <r>
    <x v="159"/>
    <x v="0"/>
    <d v="2002-11-29T00:00:00"/>
    <n v="3.5000000000000003E-2"/>
    <n v="1"/>
    <s v="JRS CAP PRÓPRIO"/>
    <x v="11"/>
    <n v="3.5000000000000003E-2"/>
  </r>
  <r>
    <x v="159"/>
    <x v="0"/>
    <d v="2002-12-26T00:00:00"/>
    <n v="2.5000000000000001E-2"/>
    <n v="1"/>
    <s v="JRS CAP PRÓPRIO"/>
    <x v="11"/>
    <n v="2.5000000000000001E-2"/>
  </r>
  <r>
    <x v="159"/>
    <x v="0"/>
    <d v="2003-08-14T00:00:00"/>
    <n v="2.5000000000000001E-2"/>
    <n v="1"/>
    <s v="JRS CAP PRÓPRIO"/>
    <x v="7"/>
    <n v="2.5000000000000001E-2"/>
  </r>
  <r>
    <x v="159"/>
    <x v="0"/>
    <d v="2004-02-05T00:00:00"/>
    <n v="2.5000000000000001E-2"/>
    <n v="1"/>
    <s v="JRS CAP PRÓPRIO"/>
    <x v="12"/>
    <n v="2.5000000000000001E-2"/>
  </r>
  <r>
    <x v="159"/>
    <x v="0"/>
    <d v="2004-06-30T00:00:00"/>
    <n v="2.5000000000000001E-2"/>
    <n v="1"/>
    <s v="JRS CAP PRÓPRIO"/>
    <x v="12"/>
    <n v="2.5000000000000001E-2"/>
  </r>
  <r>
    <x v="159"/>
    <x v="0"/>
    <d v="2004-12-09T00:00:00"/>
    <n v="2.5000000000000001E-2"/>
    <n v="1"/>
    <s v="JRS CAP PRÓPRIO"/>
    <x v="12"/>
    <n v="2.5000000000000001E-2"/>
  </r>
  <r>
    <x v="159"/>
    <x v="0"/>
    <d v="2005-08-24T00:00:00"/>
    <n v="2.5000000000000001E-2"/>
    <n v="1"/>
    <s v="JRS CAP PRÓPRIO"/>
    <x v="13"/>
    <n v="2.5000000000000001E-2"/>
  </r>
  <r>
    <x v="159"/>
    <x v="0"/>
    <d v="2005-12-27T00:00:00"/>
    <n v="2.5000000000000001E-2"/>
    <n v="1"/>
    <s v="JRS CAP PRÓPRIO"/>
    <x v="13"/>
    <n v="2.5000000000000001E-2"/>
  </r>
  <r>
    <x v="159"/>
    <x v="0"/>
    <d v="2006-03-17T00:00:00"/>
    <n v="2.5000000000000001E-2"/>
    <n v="1"/>
    <s v="JRS CAP PRÓPRIO"/>
    <x v="14"/>
    <n v="2.5000000000000001E-2"/>
  </r>
  <r>
    <x v="159"/>
    <x v="0"/>
    <d v="2006-04-27T00:00:00"/>
    <n v="0.03"/>
    <n v="1"/>
    <s v="JRS CAP PRÓPRIO"/>
    <x v="14"/>
    <n v="0.03"/>
  </r>
  <r>
    <x v="159"/>
    <x v="0"/>
    <d v="2006-12-26T00:00:00"/>
    <n v="0.50900000000000001"/>
    <n v="1"/>
    <s v="JRS CAP PRÓPRIO"/>
    <x v="14"/>
    <n v="0.50900000000000001"/>
  </r>
  <r>
    <x v="159"/>
    <x v="0"/>
    <d v="2007-01-30T00:00:00"/>
    <n v="0.27100000000000002"/>
    <n v="1"/>
    <s v="JRS CAP PRÓPRIO"/>
    <x v="0"/>
    <n v="0.27100000000000002"/>
  </r>
  <r>
    <x v="159"/>
    <x v="0"/>
    <d v="2007-08-10T00:00:00"/>
    <n v="0.4"/>
    <n v="1"/>
    <s v="JRS CAP PRÓPRIO"/>
    <x v="0"/>
    <n v="0.4"/>
  </r>
  <r>
    <x v="159"/>
    <x v="0"/>
    <d v="2007-08-10T00:00:00"/>
    <n v="0.5"/>
    <n v="1"/>
    <s v="JRS CAP PRÓPRIO"/>
    <x v="0"/>
    <n v="0.5"/>
  </r>
  <r>
    <x v="159"/>
    <x v="0"/>
    <d v="2007-12-26T00:00:00"/>
    <n v="0.9"/>
    <n v="1"/>
    <s v="JRS CAP PRÓPRIO"/>
    <x v="0"/>
    <n v="0.9"/>
  </r>
  <r>
    <x v="159"/>
    <x v="0"/>
    <d v="2008-02-14T00:00:00"/>
    <n v="0.4"/>
    <n v="1"/>
    <s v="DIVIDENDO"/>
    <x v="1"/>
    <n v="0.4"/>
  </r>
  <r>
    <x v="159"/>
    <x v="0"/>
    <d v="2008-02-14T00:00:00"/>
    <n v="0.12"/>
    <n v="1"/>
    <s v="JRS CAP PRÓPRIO"/>
    <x v="1"/>
    <n v="0.12"/>
  </r>
  <r>
    <x v="159"/>
    <x v="0"/>
    <d v="2008-08-07T00:00:00"/>
    <n v="0.67"/>
    <n v="1"/>
    <s v="JRS CAP PRÓPRIO"/>
    <x v="1"/>
    <n v="0.67"/>
  </r>
  <r>
    <x v="159"/>
    <x v="0"/>
    <d v="2009-02-16T00:00:00"/>
    <n v="0.35"/>
    <n v="1"/>
    <s v="DIVIDENDO"/>
    <x v="2"/>
    <n v="0.35"/>
  </r>
  <r>
    <x v="159"/>
    <x v="0"/>
    <d v="2009-08-10T00:00:00"/>
    <n v="0.3"/>
    <n v="1"/>
    <s v="DIVIDENDO"/>
    <x v="2"/>
    <n v="0.3"/>
  </r>
  <r>
    <x v="159"/>
    <x v="0"/>
    <d v="2010-02-23T00:00:00"/>
    <n v="0.8"/>
    <n v="1"/>
    <s v="DIVIDENDO"/>
    <x v="3"/>
    <n v="0.8"/>
  </r>
  <r>
    <x v="159"/>
    <x v="0"/>
    <d v="2010-08-05T00:00:00"/>
    <n v="0.51"/>
    <n v="1"/>
    <s v="JRS CAP PRÓPRIO"/>
    <x v="3"/>
    <n v="0.51"/>
  </r>
  <r>
    <x v="159"/>
    <x v="0"/>
    <d v="2012-02-15T00:00:00"/>
    <n v="1.04532"/>
    <n v="1"/>
    <s v="JRS CAP PRÓPRIO"/>
    <x v="5"/>
    <n v="1.04532"/>
  </r>
  <r>
    <x v="159"/>
    <x v="3"/>
    <d v="2000-02-24T00:00:00"/>
    <n v="3.8059999999999997E-2"/>
    <n v="1000"/>
    <s v="JRS CAP PRÓPRIO"/>
    <x v="9"/>
    <n v="3.8059999999999998E-5"/>
  </r>
  <r>
    <x v="159"/>
    <x v="3"/>
    <d v="2000-08-14T00:00:00"/>
    <n v="0.05"/>
    <n v="1000"/>
    <s v="JRS CAP PRÓPRIO"/>
    <x v="9"/>
    <n v="5.0000000000000002E-5"/>
  </r>
  <r>
    <x v="159"/>
    <x v="4"/>
    <d v="2000-02-24T00:00:00"/>
    <n v="3.8059999999999997E-2"/>
    <n v="1000"/>
    <s v="JRS CAP PRÓPRIO"/>
    <x v="9"/>
    <n v="3.8059999999999998E-5"/>
  </r>
  <r>
    <x v="159"/>
    <x v="4"/>
    <d v="2000-08-14T00:00:00"/>
    <n v="0.05"/>
    <n v="1000"/>
    <s v="JRS CAP PRÓPRIO"/>
    <x v="9"/>
    <n v="5.0000000000000002E-5"/>
  </r>
  <r>
    <x v="160"/>
    <x v="0"/>
    <d v="1996-02-12T00:00:00"/>
    <n v="3.36"/>
    <n v="1000"/>
    <s v="DIVIDENDO"/>
    <x v="15"/>
    <n v="3.3599999999999997E-3"/>
  </r>
  <r>
    <x v="160"/>
    <x v="0"/>
    <d v="1996-08-05T00:00:00"/>
    <n v="3.28"/>
    <n v="1000"/>
    <s v="DIVIDENDO"/>
    <x v="15"/>
    <n v="3.2799999999999999E-3"/>
  </r>
  <r>
    <x v="160"/>
    <x v="0"/>
    <d v="1997-02-17T00:00:00"/>
    <n v="3.85"/>
    <n v="1000"/>
    <s v="DIVIDENDO"/>
    <x v="16"/>
    <n v="3.8500000000000001E-3"/>
  </r>
  <r>
    <x v="160"/>
    <x v="0"/>
    <d v="1997-08-05T00:00:00"/>
    <n v="4.8099999999999996"/>
    <n v="1000"/>
    <s v="JRS CAP PRÓPRIO"/>
    <x v="16"/>
    <n v="4.81E-3"/>
  </r>
  <r>
    <x v="160"/>
    <x v="0"/>
    <d v="1997-12-22T00:00:00"/>
    <n v="6"/>
    <n v="1000"/>
    <s v="JRS CAP PRÓPRIO"/>
    <x v="16"/>
    <n v="6.0000000000000001E-3"/>
  </r>
  <r>
    <x v="160"/>
    <x v="0"/>
    <d v="1997-12-22T00:00:00"/>
    <n v="11.94"/>
    <n v="1000"/>
    <s v="JRS CAP PRÓPRIO"/>
    <x v="16"/>
    <n v="1.1939999999999999E-2"/>
  </r>
  <r>
    <x v="160"/>
    <x v="0"/>
    <d v="1998-08-03T00:00:00"/>
    <n v="5.82"/>
    <n v="1000"/>
    <s v="JRS CAP PRÓPRIO"/>
    <x v="17"/>
    <n v="5.8200000000000005E-3"/>
  </r>
  <r>
    <x v="160"/>
    <x v="0"/>
    <d v="1998-10-02T00:00:00"/>
    <n v="15.34"/>
    <n v="1000"/>
    <s v="JRS CAP PRÓPRIO"/>
    <x v="17"/>
    <n v="1.5339999999999999E-2"/>
  </r>
  <r>
    <x v="160"/>
    <x v="0"/>
    <d v="1999-08-02T00:00:00"/>
    <n v="7.7"/>
    <n v="1000"/>
    <s v="JRS CAP PRÓPRIO"/>
    <x v="8"/>
    <n v="7.7000000000000002E-3"/>
  </r>
  <r>
    <x v="160"/>
    <x v="0"/>
    <d v="1999-09-30T00:00:00"/>
    <n v="7.4999999999999997E-2"/>
    <n v="1000"/>
    <s v="JRS CAP PRÓPRIO"/>
    <x v="8"/>
    <n v="7.4999999999999993E-5"/>
  </r>
  <r>
    <x v="160"/>
    <x v="0"/>
    <d v="1999-10-29T00:00:00"/>
    <n v="7.4999999999999997E-2"/>
    <n v="1000"/>
    <s v="JRS CAP PRÓPRIO"/>
    <x v="8"/>
    <n v="7.4999999999999993E-5"/>
  </r>
  <r>
    <x v="160"/>
    <x v="0"/>
    <d v="1999-11-30T00:00:00"/>
    <n v="7.4999999999999997E-2"/>
    <n v="1000"/>
    <s v="JRS CAP PRÓPRIO"/>
    <x v="8"/>
    <n v="7.4999999999999993E-5"/>
  </r>
  <r>
    <x v="160"/>
    <x v="0"/>
    <d v="1999-12-24T00:00:00"/>
    <n v="3.48"/>
    <n v="1000"/>
    <s v="JRS CAP PRÓPRIO"/>
    <x v="8"/>
    <n v="3.48E-3"/>
  </r>
  <r>
    <x v="160"/>
    <x v="0"/>
    <d v="1999-12-30T00:00:00"/>
    <n v="7.4999999999999997E-2"/>
    <n v="1000"/>
    <s v="JRS CAP PRÓPRIO"/>
    <x v="8"/>
    <n v="7.4999999999999993E-5"/>
  </r>
  <r>
    <x v="160"/>
    <x v="0"/>
    <d v="2000-01-31T00:00:00"/>
    <n v="7.4999999999999997E-2"/>
    <n v="1000"/>
    <s v="JRS CAP PRÓPRIO"/>
    <x v="9"/>
    <n v="7.4999999999999993E-5"/>
  </r>
  <r>
    <x v="160"/>
    <x v="0"/>
    <d v="2000-02-29T00:00:00"/>
    <n v="7.4999999999999997E-2"/>
    <n v="1000"/>
    <s v="JRS CAP PRÓPRIO"/>
    <x v="9"/>
    <n v="7.4999999999999993E-5"/>
  </r>
  <r>
    <x v="160"/>
    <x v="0"/>
    <d v="2000-03-31T00:00:00"/>
    <n v="7.4999999999999997E-2"/>
    <n v="1000"/>
    <s v="JRS CAP PRÓPRIO"/>
    <x v="9"/>
    <n v="7.4999999999999993E-5"/>
  </r>
  <r>
    <x v="160"/>
    <x v="0"/>
    <d v="2000-04-28T00:00:00"/>
    <n v="7.4999999999999997E-2"/>
    <n v="1000"/>
    <s v="JRS CAP PRÓPRIO"/>
    <x v="9"/>
    <n v="7.4999999999999993E-5"/>
  </r>
  <r>
    <x v="160"/>
    <x v="0"/>
    <d v="2000-05-31T00:00:00"/>
    <n v="8.5000000000000006E-2"/>
    <n v="1000"/>
    <s v="JRS CAP PRÓPRIO"/>
    <x v="9"/>
    <n v="8.5000000000000006E-5"/>
  </r>
  <r>
    <x v="160"/>
    <x v="0"/>
    <d v="2000-06-30T00:00:00"/>
    <n v="8.5000000000000006E-2"/>
    <n v="1000"/>
    <s v="JRS CAP PRÓPRIO"/>
    <x v="9"/>
    <n v="8.5000000000000006E-5"/>
  </r>
  <r>
    <x v="160"/>
    <x v="0"/>
    <d v="2000-07-31T00:00:00"/>
    <n v="8.5000000000000006E-2"/>
    <n v="1000"/>
    <s v="JRS CAP PRÓPRIO"/>
    <x v="9"/>
    <n v="8.5000000000000006E-5"/>
  </r>
  <r>
    <x v="160"/>
    <x v="0"/>
    <d v="2000-08-07T00:00:00"/>
    <n v="0.9"/>
    <n v="1000"/>
    <s v="JRS CAP PRÓPRIO"/>
    <x v="9"/>
    <n v="8.9999999999999998E-4"/>
  </r>
  <r>
    <x v="160"/>
    <x v="0"/>
    <d v="2000-08-31T00:00:00"/>
    <n v="8.5000000000000006E-2"/>
    <n v="1000"/>
    <s v="JRS CAP PRÓPRIO"/>
    <x v="9"/>
    <n v="8.5000000000000006E-5"/>
  </r>
  <r>
    <x v="160"/>
    <x v="0"/>
    <d v="2000-09-29T00:00:00"/>
    <n v="8.5000000000000006E-2"/>
    <n v="1000"/>
    <s v="JRS CAP PRÓPRIO"/>
    <x v="9"/>
    <n v="8.5000000000000006E-5"/>
  </r>
  <r>
    <x v="160"/>
    <x v="0"/>
    <d v="2000-10-31T00:00:00"/>
    <n v="8.5000000000000006E-2"/>
    <n v="1000"/>
    <s v="JRS CAP PRÓPRIO"/>
    <x v="9"/>
    <n v="8.5000000000000006E-5"/>
  </r>
  <r>
    <x v="160"/>
    <x v="0"/>
    <d v="2000-11-30T00:00:00"/>
    <n v="8.5000000000000006E-2"/>
    <n v="1000"/>
    <s v="JRS CAP PRÓPRIO"/>
    <x v="9"/>
    <n v="8.5000000000000006E-5"/>
  </r>
  <r>
    <x v="160"/>
    <x v="0"/>
    <d v="2000-12-22T00:00:00"/>
    <n v="2.9426600000000001"/>
    <n v="1000"/>
    <s v="JRS CAP PRÓPRIO"/>
    <x v="9"/>
    <n v="2.9426600000000002E-3"/>
  </r>
  <r>
    <x v="160"/>
    <x v="0"/>
    <d v="2000-12-28T00:00:00"/>
    <n v="8.5000000000000006E-2"/>
    <n v="1000"/>
    <s v="JRS CAP PRÓPRIO"/>
    <x v="9"/>
    <n v="8.5000000000000006E-5"/>
  </r>
  <r>
    <x v="160"/>
    <x v="0"/>
    <d v="2001-01-31T00:00:00"/>
    <n v="8.5000000000000006E-2"/>
    <n v="1000"/>
    <s v="JRS CAP PRÓPRIO"/>
    <x v="10"/>
    <n v="8.5000000000000006E-5"/>
  </r>
  <r>
    <x v="160"/>
    <x v="0"/>
    <d v="2001-02-19T00:00:00"/>
    <n v="0.57999999999999996"/>
    <n v="1000"/>
    <s v="JRS CAP PRÓPRIO"/>
    <x v="10"/>
    <n v="5.8E-4"/>
  </r>
  <r>
    <x v="160"/>
    <x v="0"/>
    <d v="2001-02-28T00:00:00"/>
    <n v="8.5000000000000006E-2"/>
    <n v="1000"/>
    <s v="JRS CAP PRÓPRIO"/>
    <x v="10"/>
    <n v="8.5000000000000006E-5"/>
  </r>
  <r>
    <x v="160"/>
    <x v="0"/>
    <d v="2001-03-30T00:00:00"/>
    <n v="8.5000000000000006E-2"/>
    <n v="1000"/>
    <s v="JRS CAP PRÓPRIO"/>
    <x v="10"/>
    <n v="8.5000000000000006E-5"/>
  </r>
  <r>
    <x v="160"/>
    <x v="0"/>
    <d v="2001-04-30T00:00:00"/>
    <n v="8.5000000000000006E-2"/>
    <n v="1000"/>
    <s v="JRS CAP PRÓPRIO"/>
    <x v="10"/>
    <n v="8.5000000000000006E-5"/>
  </r>
  <r>
    <x v="160"/>
    <x v="0"/>
    <d v="2001-05-31T00:00:00"/>
    <n v="8.5000000000000006E-2"/>
    <n v="1000"/>
    <s v="JRS CAP PRÓPRIO"/>
    <x v="10"/>
    <n v="8.5000000000000006E-5"/>
  </r>
  <r>
    <x v="160"/>
    <x v="0"/>
    <d v="2001-06-29T00:00:00"/>
    <n v="8.5000000000000006E-2"/>
    <n v="1000"/>
    <s v="JRS CAP PRÓPRIO"/>
    <x v="10"/>
    <n v="8.5000000000000006E-5"/>
  </r>
  <r>
    <x v="160"/>
    <x v="0"/>
    <d v="2001-07-30T00:00:00"/>
    <n v="1.06"/>
    <n v="1000"/>
    <s v="JRS CAP PRÓPRIO"/>
    <x v="10"/>
    <n v="1.06E-3"/>
  </r>
  <r>
    <x v="160"/>
    <x v="0"/>
    <d v="2001-07-31T00:00:00"/>
    <n v="8.5000000000000006E-2"/>
    <n v="1000"/>
    <s v="JRS CAP PRÓPRIO"/>
    <x v="10"/>
    <n v="8.5000000000000006E-5"/>
  </r>
  <r>
    <x v="160"/>
    <x v="0"/>
    <d v="2001-08-31T00:00:00"/>
    <n v="8.5000000000000006E-2"/>
    <n v="1000"/>
    <s v="JRS CAP PRÓPRIO"/>
    <x v="10"/>
    <n v="8.5000000000000006E-5"/>
  </r>
  <r>
    <x v="160"/>
    <x v="0"/>
    <d v="2001-09-28T00:00:00"/>
    <n v="8.5000000000000006E-2"/>
    <n v="1000"/>
    <s v="JRS CAP PRÓPRIO"/>
    <x v="10"/>
    <n v="8.5000000000000006E-5"/>
  </r>
  <r>
    <x v="160"/>
    <x v="0"/>
    <d v="2001-10-31T00:00:00"/>
    <n v="8.5000000000000006E-2"/>
    <n v="1000"/>
    <s v="JRS CAP PRÓPRIO"/>
    <x v="10"/>
    <n v="8.5000000000000006E-5"/>
  </r>
  <r>
    <x v="160"/>
    <x v="0"/>
    <d v="2001-11-30T00:00:00"/>
    <n v="8.5000000000000006E-2"/>
    <n v="1000"/>
    <s v="JRS CAP PRÓPRIO"/>
    <x v="10"/>
    <n v="8.5000000000000006E-5"/>
  </r>
  <r>
    <x v="160"/>
    <x v="0"/>
    <d v="2001-12-17T00:00:00"/>
    <n v="2.83"/>
    <n v="1000"/>
    <s v="JRS CAP PRÓPRIO"/>
    <x v="10"/>
    <n v="2.8300000000000001E-3"/>
  </r>
  <r>
    <x v="160"/>
    <x v="0"/>
    <d v="2001-12-28T00:00:00"/>
    <n v="8.5000000000000006E-2"/>
    <n v="1000"/>
    <s v="JRS CAP PRÓPRIO"/>
    <x v="10"/>
    <n v="8.5000000000000006E-5"/>
  </r>
  <r>
    <x v="160"/>
    <x v="0"/>
    <d v="2002-01-31T00:00:00"/>
    <n v="8.5000000000000006E-2"/>
    <n v="1000"/>
    <s v="JRS CAP PRÓPRIO"/>
    <x v="11"/>
    <n v="8.5000000000000006E-5"/>
  </r>
  <r>
    <x v="160"/>
    <x v="0"/>
    <d v="2002-02-28T00:00:00"/>
    <n v="8.5000000000000006E-2"/>
    <n v="1000"/>
    <s v="JRS CAP PRÓPRIO"/>
    <x v="11"/>
    <n v="8.5000000000000006E-5"/>
  </r>
  <r>
    <x v="160"/>
    <x v="0"/>
    <d v="2002-03-04T00:00:00"/>
    <n v="2.2999999999999998"/>
    <n v="1000"/>
    <s v="JRS CAP PRÓPRIO"/>
    <x v="11"/>
    <n v="2.3E-3"/>
  </r>
  <r>
    <x v="160"/>
    <x v="0"/>
    <d v="2002-03-28T00:00:00"/>
    <n v="0.1"/>
    <n v="1000"/>
    <s v="JRS CAP PRÓPRIO"/>
    <x v="11"/>
    <n v="1E-4"/>
  </r>
  <r>
    <x v="160"/>
    <x v="0"/>
    <d v="2002-04-30T00:00:00"/>
    <n v="0.1"/>
    <n v="1000"/>
    <s v="JRS CAP PRÓPRIO"/>
    <x v="11"/>
    <n v="1E-4"/>
  </r>
  <r>
    <x v="160"/>
    <x v="0"/>
    <d v="2002-05-31T00:00:00"/>
    <n v="0.1"/>
    <n v="1000"/>
    <s v="JRS CAP PRÓPRIO"/>
    <x v="11"/>
    <n v="1E-4"/>
  </r>
  <r>
    <x v="160"/>
    <x v="0"/>
    <d v="2002-06-28T00:00:00"/>
    <n v="0.1"/>
    <n v="1000"/>
    <s v="JRS CAP PRÓPRIO"/>
    <x v="11"/>
    <n v="1E-4"/>
  </r>
  <r>
    <x v="160"/>
    <x v="0"/>
    <d v="2002-07-31T00:00:00"/>
    <n v="0.1"/>
    <n v="1000"/>
    <s v="JRS CAP PRÓPRIO"/>
    <x v="11"/>
    <n v="1E-4"/>
  </r>
  <r>
    <x v="160"/>
    <x v="0"/>
    <d v="2002-08-05T00:00:00"/>
    <n v="1.06"/>
    <n v="1000"/>
    <s v="JRS CAP PRÓPRIO"/>
    <x v="11"/>
    <n v="1.06E-3"/>
  </r>
  <r>
    <x v="160"/>
    <x v="0"/>
    <d v="2002-08-30T00:00:00"/>
    <n v="0.1"/>
    <n v="1000"/>
    <s v="JRS CAP PRÓPRIO"/>
    <x v="11"/>
    <n v="1E-4"/>
  </r>
  <r>
    <x v="160"/>
    <x v="0"/>
    <d v="2002-09-30T00:00:00"/>
    <n v="0.1"/>
    <n v="1000"/>
    <s v="JRS CAP PRÓPRIO"/>
    <x v="11"/>
    <n v="1E-4"/>
  </r>
  <r>
    <x v="160"/>
    <x v="0"/>
    <d v="2002-10-31T00:00:00"/>
    <n v="0.1"/>
    <n v="1000"/>
    <s v="JRS CAP PRÓPRIO"/>
    <x v="11"/>
    <n v="1E-4"/>
  </r>
  <r>
    <x v="160"/>
    <x v="0"/>
    <d v="2002-11-29T00:00:00"/>
    <n v="0.1"/>
    <n v="1000"/>
    <s v="JRS CAP PRÓPRIO"/>
    <x v="11"/>
    <n v="1E-4"/>
  </r>
  <r>
    <x v="160"/>
    <x v="0"/>
    <d v="2002-12-13T00:00:00"/>
    <n v="2.85"/>
    <n v="1000"/>
    <s v="JRS CAP PRÓPRIO"/>
    <x v="11"/>
    <n v="2.8500000000000001E-3"/>
  </r>
  <r>
    <x v="160"/>
    <x v="0"/>
    <d v="2002-12-30T00:00:00"/>
    <n v="0.1"/>
    <n v="1000"/>
    <s v="JRS CAP PRÓPRIO"/>
    <x v="11"/>
    <n v="1E-4"/>
  </r>
  <r>
    <x v="160"/>
    <x v="0"/>
    <d v="2003-01-31T00:00:00"/>
    <n v="0.1"/>
    <n v="1000"/>
    <s v="JRS CAP PRÓPRIO"/>
    <x v="7"/>
    <n v="1E-4"/>
  </r>
  <r>
    <x v="160"/>
    <x v="0"/>
    <d v="2003-02-28T00:00:00"/>
    <n v="0.1"/>
    <n v="1000"/>
    <s v="JRS CAP PRÓPRIO"/>
    <x v="7"/>
    <n v="1E-4"/>
  </r>
  <r>
    <x v="160"/>
    <x v="0"/>
    <d v="2003-03-10T00:00:00"/>
    <n v="2.38"/>
    <n v="1000"/>
    <s v="JRS CAP PRÓPRIO"/>
    <x v="7"/>
    <n v="2.3799999999999997E-3"/>
  </r>
  <r>
    <x v="160"/>
    <x v="0"/>
    <d v="2003-03-31T00:00:00"/>
    <n v="0.13"/>
    <n v="1000"/>
    <s v="JRS CAP PRÓPRIO"/>
    <x v="7"/>
    <n v="1.3000000000000002E-4"/>
  </r>
  <r>
    <x v="160"/>
    <x v="0"/>
    <d v="2003-04-30T00:00:00"/>
    <n v="0.13"/>
    <n v="1000"/>
    <s v="JRS CAP PRÓPRIO"/>
    <x v="7"/>
    <n v="1.3000000000000002E-4"/>
  </r>
  <r>
    <x v="160"/>
    <x v="0"/>
    <d v="2003-05-30T00:00:00"/>
    <n v="0.13"/>
    <n v="1000"/>
    <s v="JRS CAP PRÓPRIO"/>
    <x v="7"/>
    <n v="1.3000000000000002E-4"/>
  </r>
  <r>
    <x v="160"/>
    <x v="0"/>
    <d v="2003-06-30T00:00:00"/>
    <n v="0.13"/>
    <n v="1000"/>
    <s v="JRS CAP PRÓPRIO"/>
    <x v="7"/>
    <n v="1.3000000000000002E-4"/>
  </r>
  <r>
    <x v="160"/>
    <x v="0"/>
    <d v="2003-07-31T00:00:00"/>
    <n v="0.13"/>
    <n v="1000"/>
    <s v="JRS CAP PRÓPRIO"/>
    <x v="7"/>
    <n v="1.3000000000000002E-4"/>
  </r>
  <r>
    <x v="160"/>
    <x v="0"/>
    <d v="2003-08-04T00:00:00"/>
    <n v="1.56"/>
    <n v="1000"/>
    <s v="JRS CAP PRÓPRIO"/>
    <x v="7"/>
    <n v="1.56E-3"/>
  </r>
  <r>
    <x v="160"/>
    <x v="0"/>
    <d v="2003-08-29T00:00:00"/>
    <n v="0.13"/>
    <n v="1000"/>
    <s v="JRS CAP PRÓPRIO"/>
    <x v="7"/>
    <n v="1.3000000000000002E-4"/>
  </r>
  <r>
    <x v="160"/>
    <x v="0"/>
    <d v="2003-09-30T00:00:00"/>
    <n v="0.13"/>
    <n v="1000"/>
    <s v="JRS CAP PRÓPRIO"/>
    <x v="7"/>
    <n v="1.3000000000000002E-4"/>
  </r>
  <r>
    <x v="160"/>
    <x v="0"/>
    <d v="2003-10-31T00:00:00"/>
    <n v="0.13"/>
    <n v="1000"/>
    <s v="JRS CAP PRÓPRIO"/>
    <x v="7"/>
    <n v="1.3000000000000002E-4"/>
  </r>
  <r>
    <x v="160"/>
    <x v="0"/>
    <d v="2003-11-28T00:00:00"/>
    <n v="0.13"/>
    <n v="1000"/>
    <s v="JRS CAP PRÓPRIO"/>
    <x v="7"/>
    <n v="1.3000000000000002E-4"/>
  </r>
  <r>
    <x v="160"/>
    <x v="0"/>
    <d v="2003-12-15T00:00:00"/>
    <n v="5.74"/>
    <n v="1000"/>
    <s v="JRS CAP PRÓPRIO"/>
    <x v="7"/>
    <n v="5.7400000000000003E-3"/>
  </r>
  <r>
    <x v="160"/>
    <x v="0"/>
    <d v="2003-12-30T00:00:00"/>
    <n v="0.13"/>
    <n v="1000"/>
    <s v="JRS CAP PRÓPRIO"/>
    <x v="7"/>
    <n v="1.3000000000000002E-4"/>
  </r>
  <r>
    <x v="160"/>
    <x v="0"/>
    <d v="2004-01-30T00:00:00"/>
    <n v="0.13"/>
    <n v="1000"/>
    <s v="JRS CAP PRÓPRIO"/>
    <x v="12"/>
    <n v="1.3000000000000002E-4"/>
  </r>
  <r>
    <x v="160"/>
    <x v="0"/>
    <d v="2004-02-16T00:00:00"/>
    <n v="0.88"/>
    <n v="1000"/>
    <s v="JRS CAP PRÓPRIO"/>
    <x v="12"/>
    <n v="8.8000000000000003E-4"/>
  </r>
  <r>
    <x v="160"/>
    <x v="0"/>
    <d v="2004-02-27T00:00:00"/>
    <n v="0.13"/>
    <n v="1000"/>
    <s v="JRS CAP PRÓPRIO"/>
    <x v="12"/>
    <n v="1.3000000000000002E-4"/>
  </r>
  <r>
    <x v="160"/>
    <x v="0"/>
    <d v="2004-03-31T00:00:00"/>
    <n v="0.13"/>
    <n v="1000"/>
    <s v="JRS CAP PRÓPRIO"/>
    <x v="12"/>
    <n v="1.3000000000000002E-4"/>
  </r>
  <r>
    <x v="160"/>
    <x v="0"/>
    <d v="2004-04-30T00:00:00"/>
    <n v="0.13"/>
    <n v="1000"/>
    <s v="JRS CAP PRÓPRIO"/>
    <x v="12"/>
    <n v="1.3000000000000002E-4"/>
  </r>
  <r>
    <x v="160"/>
    <x v="0"/>
    <d v="2004-05-31T00:00:00"/>
    <n v="0.17"/>
    <n v="1000"/>
    <s v="JRS CAP PRÓPRIO"/>
    <x v="12"/>
    <n v="1.7000000000000001E-4"/>
  </r>
  <r>
    <x v="160"/>
    <x v="0"/>
    <d v="2004-06-30T00:00:00"/>
    <n v="0.17"/>
    <n v="1000"/>
    <s v="JRS CAP PRÓPRIO"/>
    <x v="12"/>
    <n v="1.7000000000000001E-4"/>
  </r>
  <r>
    <x v="160"/>
    <x v="0"/>
    <d v="2004-07-30T00:00:00"/>
    <n v="0.17"/>
    <n v="1000"/>
    <s v="JRS CAP PRÓPRIO"/>
    <x v="12"/>
    <n v="1.7000000000000001E-4"/>
  </r>
  <r>
    <x v="160"/>
    <x v="0"/>
    <d v="2004-08-02T00:00:00"/>
    <n v="2.04"/>
    <n v="1000"/>
    <s v="JRS CAP PRÓPRIO"/>
    <x v="12"/>
    <n v="2.0400000000000001E-3"/>
  </r>
  <r>
    <x v="160"/>
    <x v="0"/>
    <d v="2004-08-31T00:00:00"/>
    <n v="0.17"/>
    <n v="1000"/>
    <s v="JRS CAP PRÓPRIO"/>
    <x v="12"/>
    <n v="1.7000000000000001E-4"/>
  </r>
  <r>
    <x v="160"/>
    <x v="0"/>
    <d v="2004-09-30T00:00:00"/>
    <n v="0.17"/>
    <n v="1000"/>
    <s v="JRS CAP PRÓPRIO"/>
    <x v="12"/>
    <n v="1.7000000000000001E-4"/>
  </r>
  <r>
    <x v="160"/>
    <x v="0"/>
    <d v="2004-10-29T00:00:00"/>
    <n v="0.17"/>
    <n v="1"/>
    <s v="JRS CAP PRÓPRIO"/>
    <x v="12"/>
    <n v="0.17"/>
  </r>
  <r>
    <x v="160"/>
    <x v="0"/>
    <d v="2004-11-30T00:00:00"/>
    <n v="0.17"/>
    <n v="1"/>
    <s v="JRS CAP PRÓPRIO"/>
    <x v="12"/>
    <n v="0.17"/>
  </r>
  <r>
    <x v="160"/>
    <x v="0"/>
    <d v="2004-12-06T00:00:00"/>
    <n v="4.7300000000000004"/>
    <n v="1"/>
    <s v="JRS CAP PRÓPRIO"/>
    <x v="12"/>
    <n v="4.7300000000000004"/>
  </r>
  <r>
    <x v="160"/>
    <x v="0"/>
    <d v="2004-12-30T00:00:00"/>
    <n v="0.17"/>
    <n v="1"/>
    <s v="JRS CAP PRÓPRIO"/>
    <x v="12"/>
    <n v="0.17"/>
  </r>
  <r>
    <x v="160"/>
    <x v="0"/>
    <d v="2005-01-31T00:00:00"/>
    <n v="0.17"/>
    <n v="1"/>
    <s v="JRS CAP PRÓPRIO"/>
    <x v="13"/>
    <n v="0.17"/>
  </r>
  <r>
    <x v="160"/>
    <x v="0"/>
    <d v="2005-02-21T00:00:00"/>
    <n v="3.5"/>
    <n v="1"/>
    <s v="JRS CAP PRÓPRIO"/>
    <x v="13"/>
    <n v="3.5"/>
  </r>
  <r>
    <x v="160"/>
    <x v="0"/>
    <d v="2005-02-28T00:00:00"/>
    <n v="0.17"/>
    <n v="1"/>
    <s v="JRS CAP PRÓPRIO"/>
    <x v="13"/>
    <n v="0.17"/>
  </r>
  <r>
    <x v="160"/>
    <x v="0"/>
    <d v="2005-03-31T00:00:00"/>
    <n v="0.17"/>
    <n v="1"/>
    <s v="JRS CAP PRÓPRIO"/>
    <x v="13"/>
    <n v="0.17"/>
  </r>
  <r>
    <x v="160"/>
    <x v="0"/>
    <d v="2005-04-29T00:00:00"/>
    <n v="0.17"/>
    <n v="1"/>
    <s v="JRS CAP PRÓPRIO"/>
    <x v="13"/>
    <n v="0.17"/>
  </r>
  <r>
    <x v="160"/>
    <x v="0"/>
    <d v="2005-05-31T00:00:00"/>
    <n v="0.21"/>
    <n v="1"/>
    <s v="JRS CAP PRÓPRIO"/>
    <x v="13"/>
    <n v="0.21"/>
  </r>
  <r>
    <x v="160"/>
    <x v="0"/>
    <d v="2005-06-30T00:00:00"/>
    <n v="0.21"/>
    <n v="1"/>
    <s v="JRS CAP PRÓPRIO"/>
    <x v="13"/>
    <n v="0.21"/>
  </r>
  <r>
    <x v="160"/>
    <x v="0"/>
    <d v="2005-07-29T00:00:00"/>
    <n v="0.21"/>
    <n v="1"/>
    <s v="JRS CAP PRÓPRIO"/>
    <x v="13"/>
    <n v="0.21"/>
  </r>
  <r>
    <x v="160"/>
    <x v="0"/>
    <d v="2005-08-01T00:00:00"/>
    <n v="2.76"/>
    <n v="1"/>
    <s v="JRS CAP PRÓPRIO"/>
    <x v="13"/>
    <n v="2.76"/>
  </r>
  <r>
    <x v="160"/>
    <x v="0"/>
    <d v="2005-08-31T00:00:00"/>
    <n v="0.21"/>
    <n v="1"/>
    <s v="JRS CAP PRÓPRIO"/>
    <x v="13"/>
    <n v="0.21"/>
  </r>
  <r>
    <x v="160"/>
    <x v="0"/>
    <d v="2005-09-30T00:00:00"/>
    <n v="2.1000000000000001E-2"/>
    <n v="1"/>
    <s v="JRS CAP PRÓPRIO"/>
    <x v="13"/>
    <n v="2.1000000000000001E-2"/>
  </r>
  <r>
    <x v="160"/>
    <x v="0"/>
    <d v="2005-10-31T00:00:00"/>
    <n v="2.1000000000000001E-2"/>
    <n v="1"/>
    <s v="JRS CAP PRÓPRIO"/>
    <x v="13"/>
    <n v="2.1000000000000001E-2"/>
  </r>
  <r>
    <x v="160"/>
    <x v="0"/>
    <d v="2005-11-30T00:00:00"/>
    <n v="2.1000000000000001E-2"/>
    <n v="1"/>
    <s v="JRS CAP PRÓPRIO"/>
    <x v="13"/>
    <n v="2.1000000000000001E-2"/>
  </r>
  <r>
    <x v="160"/>
    <x v="0"/>
    <d v="2005-11-30T00:00:00"/>
    <n v="2.1000000000000001E-2"/>
    <n v="1"/>
    <s v="JRS CAP PRÓPRIO"/>
    <x v="13"/>
    <n v="2.1000000000000001E-2"/>
  </r>
  <r>
    <x v="160"/>
    <x v="0"/>
    <d v="2005-12-15T00:00:00"/>
    <n v="0.33"/>
    <n v="1"/>
    <s v="JRS CAP PRÓPRIO"/>
    <x v="13"/>
    <n v="0.33"/>
  </r>
  <r>
    <x v="160"/>
    <x v="0"/>
    <d v="2005-12-29T00:00:00"/>
    <n v="2.1000000000000001E-2"/>
    <n v="1"/>
    <s v="JRS CAP PRÓPRIO"/>
    <x v="13"/>
    <n v="2.1000000000000001E-2"/>
  </r>
  <r>
    <x v="160"/>
    <x v="0"/>
    <d v="2006-01-31T00:00:00"/>
    <n v="2.1000000000000001E-2"/>
    <n v="1"/>
    <s v="JRS CAP PRÓPRIO"/>
    <x v="14"/>
    <n v="2.1000000000000001E-2"/>
  </r>
  <r>
    <x v="160"/>
    <x v="0"/>
    <d v="2006-02-20T00:00:00"/>
    <n v="0.83"/>
    <n v="1"/>
    <s v="JRS CAP PRÓPRIO"/>
    <x v="14"/>
    <n v="0.83"/>
  </r>
  <r>
    <x v="160"/>
    <x v="0"/>
    <d v="2006-02-24T00:00:00"/>
    <n v="2.4E-2"/>
    <n v="1"/>
    <s v="JRS CAP PRÓPRIO"/>
    <x v="14"/>
    <n v="2.4E-2"/>
  </r>
  <r>
    <x v="160"/>
    <x v="0"/>
    <d v="2006-03-31T00:00:00"/>
    <n v="2.4E-2"/>
    <n v="1"/>
    <s v="JRS CAP PRÓPRIO"/>
    <x v="14"/>
    <n v="2.4E-2"/>
  </r>
  <r>
    <x v="160"/>
    <x v="0"/>
    <d v="2006-04-28T00:00:00"/>
    <n v="2.4E-2"/>
    <n v="1"/>
    <s v="JRS CAP PRÓPRIO"/>
    <x v="14"/>
    <n v="2.4E-2"/>
  </r>
  <r>
    <x v="160"/>
    <x v="0"/>
    <d v="2006-05-31T00:00:00"/>
    <n v="2.4E-2"/>
    <n v="1"/>
    <s v="JRS CAP PRÓPRIO"/>
    <x v="14"/>
    <n v="2.4E-2"/>
  </r>
  <r>
    <x v="160"/>
    <x v="0"/>
    <d v="2006-06-30T00:00:00"/>
    <n v="2.4E-2"/>
    <n v="1"/>
    <s v="JRS CAP PRÓPRIO"/>
    <x v="14"/>
    <n v="2.4E-2"/>
  </r>
  <r>
    <x v="160"/>
    <x v="0"/>
    <d v="2006-07-31T00:00:00"/>
    <n v="2.4E-2"/>
    <n v="1"/>
    <s v="JRS CAP PRÓPRIO"/>
    <x v="14"/>
    <n v="2.4E-2"/>
  </r>
  <r>
    <x v="160"/>
    <x v="0"/>
    <d v="2006-07-31T00:00:00"/>
    <n v="0.16600000000000001"/>
    <n v="1"/>
    <s v="DIVIDENDO"/>
    <x v="14"/>
    <n v="0.16600000000000001"/>
  </r>
  <r>
    <x v="160"/>
    <x v="0"/>
    <d v="2006-07-31T00:00:00"/>
    <n v="0.13700000000000001"/>
    <n v="1"/>
    <s v="JRS CAP PRÓPRIO"/>
    <x v="14"/>
    <n v="0.13700000000000001"/>
  </r>
  <r>
    <x v="160"/>
    <x v="0"/>
    <d v="2006-08-31T00:00:00"/>
    <n v="2.4E-2"/>
    <n v="1"/>
    <s v="JRS CAP PRÓPRIO"/>
    <x v="14"/>
    <n v="2.4E-2"/>
  </r>
  <r>
    <x v="160"/>
    <x v="0"/>
    <d v="2006-09-29T00:00:00"/>
    <n v="2.4E-2"/>
    <n v="1"/>
    <s v="JRS CAP PRÓPRIO"/>
    <x v="14"/>
    <n v="2.4E-2"/>
  </r>
  <r>
    <x v="160"/>
    <x v="0"/>
    <d v="2006-10-31T00:00:00"/>
    <n v="2.4E-2"/>
    <n v="1"/>
    <s v="JRS CAP PRÓPRIO"/>
    <x v="14"/>
    <n v="2.4E-2"/>
  </r>
  <r>
    <x v="160"/>
    <x v="0"/>
    <d v="2006-11-30T00:00:00"/>
    <n v="2.4E-2"/>
    <n v="1"/>
    <s v="JRS CAP PRÓPRIO"/>
    <x v="14"/>
    <n v="2.4E-2"/>
  </r>
  <r>
    <x v="160"/>
    <x v="0"/>
    <d v="2006-12-28T00:00:00"/>
    <n v="2.4E-2"/>
    <n v="1"/>
    <s v="JRS CAP PRÓPRIO"/>
    <x v="14"/>
    <n v="2.4E-2"/>
  </r>
  <r>
    <x v="160"/>
    <x v="0"/>
    <d v="2007-01-31T00:00:00"/>
    <n v="2.4E-2"/>
    <n v="1"/>
    <s v="JRS CAP PRÓPRIO"/>
    <x v="0"/>
    <n v="2.4E-2"/>
  </r>
  <r>
    <x v="160"/>
    <x v="0"/>
    <d v="2007-02-12T00:00:00"/>
    <n v="8.4000000000000005E-2"/>
    <n v="1"/>
    <s v="DIVIDENDO"/>
    <x v="0"/>
    <n v="8.4000000000000005E-2"/>
  </r>
  <r>
    <x v="160"/>
    <x v="0"/>
    <d v="2007-02-12T00:00:00"/>
    <n v="1.22"/>
    <n v="1"/>
    <s v="JRS CAP PRÓPRIO"/>
    <x v="0"/>
    <n v="1.22"/>
  </r>
  <r>
    <x v="160"/>
    <x v="0"/>
    <d v="2007-02-28T00:00:00"/>
    <n v="2.4E-2"/>
    <n v="1"/>
    <s v="DIVIDENDO"/>
    <x v="0"/>
    <n v="2.4E-2"/>
  </r>
  <r>
    <x v="160"/>
    <x v="0"/>
    <d v="2007-03-30T00:00:00"/>
    <n v="2.4E-2"/>
    <n v="1"/>
    <s v="DIVIDENDO"/>
    <x v="0"/>
    <n v="2.4E-2"/>
  </r>
  <r>
    <x v="160"/>
    <x v="0"/>
    <d v="2007-04-30T00:00:00"/>
    <n v="2.4E-2"/>
    <n v="1"/>
    <s v="DIVIDENDO"/>
    <x v="0"/>
    <n v="2.4E-2"/>
  </r>
  <r>
    <x v="160"/>
    <x v="0"/>
    <d v="2007-05-31T00:00:00"/>
    <n v="2.4E-2"/>
    <n v="1"/>
    <s v="DIVIDENDO"/>
    <x v="0"/>
    <n v="2.4E-2"/>
  </r>
  <r>
    <x v="160"/>
    <x v="0"/>
    <d v="2007-06-29T00:00:00"/>
    <n v="2.4E-2"/>
    <n v="1"/>
    <s v="DIVIDENDO"/>
    <x v="0"/>
    <n v="2.4E-2"/>
  </r>
  <r>
    <x v="160"/>
    <x v="0"/>
    <d v="2007-07-31T00:00:00"/>
    <n v="2.4E-2"/>
    <n v="1"/>
    <s v="DIVIDENDO"/>
    <x v="0"/>
    <n v="2.4E-2"/>
  </r>
  <r>
    <x v="160"/>
    <x v="0"/>
    <d v="2007-08-06T00:00:00"/>
    <n v="0.33300000000000002"/>
    <n v="1"/>
    <s v="DIVIDENDO"/>
    <x v="0"/>
    <n v="0.33300000000000002"/>
  </r>
  <r>
    <x v="160"/>
    <x v="0"/>
    <d v="2007-08-31T00:00:00"/>
    <n v="2.4E-2"/>
    <n v="1"/>
    <s v="DIVIDENDO"/>
    <x v="0"/>
    <n v="2.4E-2"/>
  </r>
  <r>
    <x v="160"/>
    <x v="0"/>
    <d v="2007-09-28T00:00:00"/>
    <n v="1.2E-2"/>
    <n v="1"/>
    <s v="DIVIDENDO"/>
    <x v="0"/>
    <n v="1.2E-2"/>
  </r>
  <r>
    <x v="160"/>
    <x v="0"/>
    <d v="2007-10-31T00:00:00"/>
    <n v="1.2E-2"/>
    <n v="1"/>
    <s v="DIVIDENDO"/>
    <x v="0"/>
    <n v="1.2E-2"/>
  </r>
  <r>
    <x v="160"/>
    <x v="0"/>
    <d v="2007-11-05T00:00:00"/>
    <n v="7.0000000000000007E-2"/>
    <n v="1"/>
    <s v="JRS CAP PRÓPRIO"/>
    <x v="0"/>
    <n v="7.0000000000000007E-2"/>
  </r>
  <r>
    <x v="160"/>
    <x v="0"/>
    <d v="2007-11-30T00:00:00"/>
    <n v="1.2E-2"/>
    <n v="1"/>
    <s v="DIVIDENDO"/>
    <x v="0"/>
    <n v="1.2E-2"/>
  </r>
  <r>
    <x v="160"/>
    <x v="0"/>
    <d v="2007-12-28T00:00:00"/>
    <n v="1.2E-2"/>
    <n v="1"/>
    <s v="DIVIDENDO"/>
    <x v="0"/>
    <n v="1.2E-2"/>
  </r>
  <r>
    <x v="160"/>
    <x v="0"/>
    <d v="2008-01-31T00:00:00"/>
    <n v="1.2E-2"/>
    <n v="1"/>
    <s v="DIVIDENDO"/>
    <x v="1"/>
    <n v="1.2E-2"/>
  </r>
  <r>
    <x v="160"/>
    <x v="0"/>
    <d v="2008-02-11T00:00:00"/>
    <n v="0.1"/>
    <n v="1"/>
    <s v="DIVIDENDO"/>
    <x v="1"/>
    <n v="0.1"/>
  </r>
  <r>
    <x v="160"/>
    <x v="0"/>
    <d v="2008-02-11T00:00:00"/>
    <n v="0.7"/>
    <n v="1"/>
    <s v="JRS CAP PRÓPRIO"/>
    <x v="1"/>
    <n v="0.7"/>
  </r>
  <r>
    <x v="160"/>
    <x v="0"/>
    <d v="2008-02-29T00:00:00"/>
    <n v="1.2E-2"/>
    <n v="1"/>
    <s v="DIVIDENDO"/>
    <x v="1"/>
    <n v="1.2E-2"/>
  </r>
  <r>
    <x v="160"/>
    <x v="0"/>
    <d v="2008-03-31T00:00:00"/>
    <n v="1.2E-2"/>
    <n v="1"/>
    <s v="DIVIDENDO"/>
    <x v="1"/>
    <n v="1.2E-2"/>
  </r>
  <r>
    <x v="160"/>
    <x v="0"/>
    <d v="2008-04-30T00:00:00"/>
    <n v="1.2E-2"/>
    <n v="1"/>
    <s v="DIVIDENDO"/>
    <x v="1"/>
    <n v="1.2E-2"/>
  </r>
  <r>
    <x v="160"/>
    <x v="0"/>
    <d v="2008-05-30T00:00:00"/>
    <n v="1.2E-2"/>
    <n v="1"/>
    <s v="DIVIDENDO"/>
    <x v="1"/>
    <n v="1.2E-2"/>
  </r>
  <r>
    <x v="160"/>
    <x v="0"/>
    <d v="2008-06-30T00:00:00"/>
    <n v="1.2E-2"/>
    <n v="1"/>
    <s v="DIVIDENDO"/>
    <x v="1"/>
    <n v="1.2E-2"/>
  </r>
  <r>
    <x v="160"/>
    <x v="0"/>
    <d v="2008-07-31T00:00:00"/>
    <n v="1.2E-2"/>
    <n v="1"/>
    <s v="DIVIDENDO"/>
    <x v="1"/>
    <n v="1.2E-2"/>
  </r>
  <r>
    <x v="160"/>
    <x v="0"/>
    <d v="2008-08-04T00:00:00"/>
    <n v="0.15"/>
    <n v="1"/>
    <s v="DIVIDENDO"/>
    <x v="1"/>
    <n v="0.15"/>
  </r>
  <r>
    <x v="160"/>
    <x v="0"/>
    <d v="2008-08-29T00:00:00"/>
    <n v="1.2E-2"/>
    <n v="1"/>
    <s v="DIVIDENDO"/>
    <x v="1"/>
    <n v="1.2E-2"/>
  </r>
  <r>
    <x v="160"/>
    <x v="0"/>
    <d v="2008-09-30T00:00:00"/>
    <n v="1.2E-2"/>
    <n v="1"/>
    <s v="DIVIDENDO"/>
    <x v="1"/>
    <n v="1.2E-2"/>
  </r>
  <r>
    <x v="160"/>
    <x v="0"/>
    <d v="2008-10-31T00:00:00"/>
    <n v="1.2E-2"/>
    <n v="1"/>
    <s v="DIVIDENDO"/>
    <x v="1"/>
    <n v="1.2E-2"/>
  </r>
  <r>
    <x v="160"/>
    <x v="0"/>
    <d v="2008-11-17T00:00:00"/>
    <n v="0.38965"/>
    <n v="1"/>
    <s v="JRS CAP PRÓPRIO"/>
    <x v="1"/>
    <n v="0.38965"/>
  </r>
  <r>
    <x v="160"/>
    <x v="0"/>
    <d v="2008-11-28T00:00:00"/>
    <n v="1.2E-2"/>
    <n v="1"/>
    <s v="DIVIDENDO"/>
    <x v="1"/>
    <n v="1.2E-2"/>
  </r>
  <r>
    <x v="160"/>
    <x v="0"/>
    <d v="2008-12-18T00:00:00"/>
    <n v="7.6999999999999999E-2"/>
    <n v="1"/>
    <s v="JRS CAP PRÓPRIO"/>
    <x v="1"/>
    <n v="7.6999999999999999E-2"/>
  </r>
  <r>
    <x v="160"/>
    <x v="0"/>
    <d v="2008-12-30T00:00:00"/>
    <n v="1.2E-2"/>
    <n v="1"/>
    <s v="DIVIDENDO"/>
    <x v="1"/>
    <n v="1.2E-2"/>
  </r>
  <r>
    <x v="160"/>
    <x v="0"/>
    <d v="2009-01-30T00:00:00"/>
    <n v="1.2E-2"/>
    <n v="1"/>
    <s v="DIVIDENDO"/>
    <x v="2"/>
    <n v="1.2E-2"/>
  </r>
  <r>
    <x v="160"/>
    <x v="0"/>
    <d v="2009-02-19T00:00:00"/>
    <n v="0.21679999999999999"/>
    <n v="1"/>
    <s v="JRS CAP PRÓPRIO"/>
    <x v="2"/>
    <n v="0.21679999999999999"/>
  </r>
  <r>
    <x v="160"/>
    <x v="0"/>
    <d v="2009-02-27T00:00:00"/>
    <n v="1.2E-2"/>
    <n v="1"/>
    <s v="DIVIDENDO"/>
    <x v="2"/>
    <n v="1.2E-2"/>
  </r>
  <r>
    <x v="160"/>
    <x v="0"/>
    <d v="2009-03-31T00:00:00"/>
    <n v="1.2E-2"/>
    <n v="1"/>
    <s v="DIVIDENDO"/>
    <x v="2"/>
    <n v="1.2E-2"/>
  </r>
  <r>
    <x v="160"/>
    <x v="0"/>
    <d v="2009-04-30T00:00:00"/>
    <n v="1.2E-2"/>
    <n v="1"/>
    <s v="DIVIDENDO"/>
    <x v="2"/>
    <n v="1.2E-2"/>
  </r>
  <r>
    <x v="160"/>
    <x v="0"/>
    <d v="2009-05-29T00:00:00"/>
    <n v="1.2E-2"/>
    <n v="1"/>
    <s v="DIVIDENDO"/>
    <x v="2"/>
    <n v="1.2E-2"/>
  </r>
  <r>
    <x v="160"/>
    <x v="0"/>
    <d v="2009-06-30T00:00:00"/>
    <n v="1.2E-2"/>
    <n v="1"/>
    <s v="DIVIDENDO"/>
    <x v="2"/>
    <n v="1.2E-2"/>
  </r>
  <r>
    <x v="160"/>
    <x v="0"/>
    <d v="2009-07-31T00:00:00"/>
    <n v="1.2E-2"/>
    <n v="1"/>
    <s v="DIVIDENDO"/>
    <x v="2"/>
    <n v="1.2E-2"/>
  </r>
  <r>
    <x v="160"/>
    <x v="0"/>
    <d v="2009-08-10T00:00:00"/>
    <n v="0.2"/>
    <n v="1"/>
    <s v="JRS CAP PRÓPRIO"/>
    <x v="2"/>
    <n v="0.2"/>
  </r>
  <r>
    <x v="160"/>
    <x v="0"/>
    <d v="2009-08-31T00:00:00"/>
    <n v="1.2E-2"/>
    <n v="1"/>
    <s v="DIVIDENDO"/>
    <x v="2"/>
    <n v="1.2E-2"/>
  </r>
  <r>
    <x v="160"/>
    <x v="0"/>
    <d v="2009-09-30T00:00:00"/>
    <n v="1.2E-2"/>
    <n v="1"/>
    <s v="DIVIDENDO"/>
    <x v="2"/>
    <n v="1.2E-2"/>
  </r>
  <r>
    <x v="160"/>
    <x v="0"/>
    <d v="2009-10-30T00:00:00"/>
    <n v="1.2E-2"/>
    <n v="1"/>
    <s v="DIVIDENDO"/>
    <x v="2"/>
    <n v="1.2E-2"/>
  </r>
  <r>
    <x v="160"/>
    <x v="0"/>
    <d v="2009-11-30T00:00:00"/>
    <n v="1.2E-2"/>
    <n v="1"/>
    <s v="DIVIDENDO"/>
    <x v="2"/>
    <n v="1.2E-2"/>
  </r>
  <r>
    <x v="160"/>
    <x v="0"/>
    <d v="2009-12-16T00:00:00"/>
    <n v="0.17760000000000001"/>
    <n v="1"/>
    <s v="JRS CAP PRÓPRIO"/>
    <x v="2"/>
    <n v="0.17760000000000001"/>
  </r>
  <r>
    <x v="160"/>
    <x v="0"/>
    <d v="2009-12-30T00:00:00"/>
    <n v="1.2E-2"/>
    <n v="1"/>
    <s v="DIVIDENDO"/>
    <x v="2"/>
    <n v="1.2E-2"/>
  </r>
  <r>
    <x v="160"/>
    <x v="0"/>
    <d v="2010-01-29T00:00:00"/>
    <n v="1.2E-2"/>
    <n v="1"/>
    <s v="DIVIDENDO"/>
    <x v="3"/>
    <n v="1.2E-2"/>
  </r>
  <r>
    <x v="160"/>
    <x v="0"/>
    <d v="2010-02-08T00:00:00"/>
    <n v="0.38440000000000002"/>
    <n v="1"/>
    <s v="JRS CAP PRÓPRIO"/>
    <x v="3"/>
    <n v="0.38440000000000002"/>
  </r>
  <r>
    <x v="160"/>
    <x v="0"/>
    <d v="2010-02-26T00:00:00"/>
    <n v="1.2E-2"/>
    <n v="1"/>
    <s v="DIVIDENDO"/>
    <x v="3"/>
    <n v="1.2E-2"/>
  </r>
  <r>
    <x v="160"/>
    <x v="0"/>
    <d v="2010-03-31T00:00:00"/>
    <n v="1.2E-2"/>
    <n v="1"/>
    <s v="DIVIDENDO"/>
    <x v="3"/>
    <n v="1.2E-2"/>
  </r>
  <r>
    <x v="160"/>
    <x v="0"/>
    <d v="2010-04-30T00:00:00"/>
    <n v="1.2E-2"/>
    <n v="1"/>
    <s v="DIVIDENDO"/>
    <x v="3"/>
    <n v="1.2E-2"/>
  </r>
  <r>
    <x v="160"/>
    <x v="0"/>
    <d v="2010-05-31T00:00:00"/>
    <n v="1.2E-2"/>
    <n v="1"/>
    <s v="DIVIDENDO"/>
    <x v="3"/>
    <n v="1.2E-2"/>
  </r>
  <r>
    <x v="160"/>
    <x v="0"/>
    <d v="2010-06-30T00:00:00"/>
    <n v="1.2E-2"/>
    <n v="1"/>
    <s v="DIVIDENDO"/>
    <x v="3"/>
    <n v="1.2E-2"/>
  </r>
  <r>
    <x v="160"/>
    <x v="0"/>
    <d v="2010-07-30T00:00:00"/>
    <n v="1.2E-2"/>
    <n v="1"/>
    <s v="DIVIDENDO"/>
    <x v="3"/>
    <n v="1.2E-2"/>
  </r>
  <r>
    <x v="160"/>
    <x v="0"/>
    <d v="2010-08-02T00:00:00"/>
    <n v="0.2465"/>
    <n v="1"/>
    <s v="JRS CAP PRÓPRIO"/>
    <x v="3"/>
    <n v="0.2465"/>
  </r>
  <r>
    <x v="160"/>
    <x v="0"/>
    <d v="2010-08-31T00:00:00"/>
    <n v="1.2E-2"/>
    <n v="1"/>
    <s v="DIVIDENDO"/>
    <x v="3"/>
    <n v="1.2E-2"/>
  </r>
  <r>
    <x v="160"/>
    <x v="0"/>
    <d v="2010-09-30T00:00:00"/>
    <n v="1.2E-2"/>
    <n v="1"/>
    <s v="DIVIDENDO"/>
    <x v="3"/>
    <n v="1.2E-2"/>
  </r>
  <r>
    <x v="160"/>
    <x v="0"/>
    <d v="2010-10-29T00:00:00"/>
    <n v="1.2E-2"/>
    <n v="1"/>
    <s v="DIVIDENDO"/>
    <x v="3"/>
    <n v="1.2E-2"/>
  </r>
  <r>
    <x v="160"/>
    <x v="0"/>
    <d v="2010-11-30T00:00:00"/>
    <n v="1.2E-2"/>
    <n v="1"/>
    <s v="DIVIDENDO"/>
    <x v="3"/>
    <n v="1.2E-2"/>
  </r>
  <r>
    <x v="160"/>
    <x v="0"/>
    <d v="2010-12-10T00:00:00"/>
    <n v="0.215"/>
    <n v="1"/>
    <s v="JRS CAP PRÓPRIO"/>
    <x v="3"/>
    <n v="0.215"/>
  </r>
  <r>
    <x v="160"/>
    <x v="0"/>
    <d v="2010-12-30T00:00:00"/>
    <n v="1.2E-2"/>
    <n v="1"/>
    <s v="DIVIDENDO"/>
    <x v="3"/>
    <n v="1.2E-2"/>
  </r>
  <r>
    <x v="160"/>
    <x v="0"/>
    <d v="2011-01-31T00:00:00"/>
    <n v="1.2E-2"/>
    <n v="1"/>
    <s v="DIVIDENDO"/>
    <x v="4"/>
    <n v="1.2E-2"/>
  </r>
  <r>
    <x v="160"/>
    <x v="0"/>
    <d v="2011-02-21T00:00:00"/>
    <n v="0.38179999999999997"/>
    <n v="1"/>
    <s v="JRS CAP PRÓPRIO"/>
    <x v="4"/>
    <n v="0.38179999999999997"/>
  </r>
  <r>
    <x v="160"/>
    <x v="0"/>
    <d v="2011-02-28T00:00:00"/>
    <n v="1.2E-2"/>
    <n v="1"/>
    <s v="DIVIDENDO"/>
    <x v="4"/>
    <n v="1.2E-2"/>
  </r>
  <r>
    <x v="160"/>
    <x v="0"/>
    <d v="2011-03-31T00:00:00"/>
    <n v="1.2E-2"/>
    <n v="1"/>
    <s v="DIVIDENDO"/>
    <x v="4"/>
    <n v="1.2E-2"/>
  </r>
  <r>
    <x v="160"/>
    <x v="0"/>
    <d v="2011-04-29T00:00:00"/>
    <n v="1.2E-2"/>
    <n v="1"/>
    <s v="DIVIDENDO"/>
    <x v="4"/>
    <n v="1.2E-2"/>
  </r>
  <r>
    <x v="160"/>
    <x v="0"/>
    <d v="2011-05-31T00:00:00"/>
    <n v="1.2E-2"/>
    <n v="1"/>
    <s v="DIVIDENDO"/>
    <x v="4"/>
    <n v="1.2E-2"/>
  </r>
  <r>
    <x v="160"/>
    <x v="0"/>
    <d v="2011-06-30T00:00:00"/>
    <n v="1.2E-2"/>
    <n v="1"/>
    <s v="DIVIDENDO"/>
    <x v="4"/>
    <n v="1.2E-2"/>
  </r>
  <r>
    <x v="160"/>
    <x v="0"/>
    <d v="2011-07-29T00:00:00"/>
    <n v="1.2E-2"/>
    <n v="1"/>
    <s v="DIVIDENDO"/>
    <x v="4"/>
    <n v="1.2E-2"/>
  </r>
  <r>
    <x v="160"/>
    <x v="0"/>
    <d v="2011-08-01T00:00:00"/>
    <n v="0.27060000000000001"/>
    <n v="1"/>
    <s v="JRS CAP PRÓPRIO"/>
    <x v="4"/>
    <n v="0.27060000000000001"/>
  </r>
  <r>
    <x v="160"/>
    <x v="0"/>
    <d v="2011-08-31T00:00:00"/>
    <n v="1.2E-2"/>
    <n v="1"/>
    <s v="DIVIDENDO"/>
    <x v="4"/>
    <n v="1.2E-2"/>
  </r>
  <r>
    <x v="160"/>
    <x v="0"/>
    <d v="2011-09-30T00:00:00"/>
    <n v="1.2E-2"/>
    <n v="1"/>
    <s v="DIVIDENDO"/>
    <x v="4"/>
    <n v="1.2E-2"/>
  </r>
  <r>
    <x v="160"/>
    <x v="0"/>
    <d v="2011-10-31T00:00:00"/>
    <n v="1.2E-2"/>
    <n v="1"/>
    <s v="DIVIDENDO"/>
    <x v="4"/>
    <n v="1.2E-2"/>
  </r>
  <r>
    <x v="160"/>
    <x v="0"/>
    <d v="2011-11-30T00:00:00"/>
    <n v="1.2E-2"/>
    <n v="1"/>
    <s v="DIVIDENDO"/>
    <x v="4"/>
    <n v="1.2E-2"/>
  </r>
  <r>
    <x v="160"/>
    <x v="0"/>
    <d v="2011-12-16T00:00:00"/>
    <n v="0.28799999999999998"/>
    <n v="1"/>
    <s v="JRS CAP PRÓPRIO"/>
    <x v="4"/>
    <n v="0.28799999999999998"/>
  </r>
  <r>
    <x v="160"/>
    <x v="0"/>
    <d v="2011-12-29T00:00:00"/>
    <n v="1.2E-2"/>
    <n v="1"/>
    <s v="DIVIDENDO"/>
    <x v="4"/>
    <n v="1.2E-2"/>
  </r>
  <r>
    <x v="160"/>
    <x v="0"/>
    <d v="2012-01-31T00:00:00"/>
    <n v="1.2E-2"/>
    <n v="1"/>
    <s v="DIVIDENDO"/>
    <x v="5"/>
    <n v="1.2E-2"/>
  </r>
  <r>
    <x v="160"/>
    <x v="0"/>
    <d v="2012-02-06T00:00:00"/>
    <n v="0.41639999999999999"/>
    <n v="1"/>
    <s v="JRS CAP PRÓPRIO"/>
    <x v="5"/>
    <n v="0.41639999999999999"/>
  </r>
  <r>
    <x v="160"/>
    <x v="0"/>
    <d v="2012-02-06T00:00:00"/>
    <n v="1.4999999999999999E-2"/>
    <n v="1"/>
    <s v="DIVIDENDO"/>
    <x v="5"/>
    <n v="1.4999999999999999E-2"/>
  </r>
  <r>
    <x v="160"/>
    <x v="0"/>
    <d v="2012-03-30T00:00:00"/>
    <n v="1.4999999999999999E-2"/>
    <n v="1"/>
    <s v="DIVIDENDO"/>
    <x v="5"/>
    <n v="1.4999999999999999E-2"/>
  </r>
  <r>
    <x v="160"/>
    <x v="0"/>
    <d v="2012-04-30T00:00:00"/>
    <n v="1.4999999999999999E-2"/>
    <n v="1"/>
    <s v="DIVIDENDO"/>
    <x v="5"/>
    <n v="1.4999999999999999E-2"/>
  </r>
  <r>
    <x v="160"/>
    <x v="0"/>
    <d v="2012-05-31T00:00:00"/>
    <n v="1.4999999999999999E-2"/>
    <n v="1"/>
    <s v="DIVIDENDO"/>
    <x v="5"/>
    <n v="1.4999999999999999E-2"/>
  </r>
  <r>
    <x v="160"/>
    <x v="0"/>
    <d v="2012-06-29T00:00:00"/>
    <n v="1.4999999999999999E-2"/>
    <n v="1"/>
    <s v="DIVIDENDO"/>
    <x v="5"/>
    <n v="1.4999999999999999E-2"/>
  </r>
  <r>
    <x v="160"/>
    <x v="0"/>
    <d v="2012-07-23T00:00:00"/>
    <n v="0.27739999999999998"/>
    <n v="1"/>
    <s v="JRS CAP PRÓPRIO"/>
    <x v="5"/>
    <n v="0.27739999999999998"/>
  </r>
  <r>
    <x v="160"/>
    <x v="0"/>
    <d v="2012-07-31T00:00:00"/>
    <n v="1.4999999999999999E-2"/>
    <n v="1"/>
    <s v="DIVIDENDO"/>
    <x v="5"/>
    <n v="1.4999999999999999E-2"/>
  </r>
  <r>
    <x v="160"/>
    <x v="0"/>
    <d v="2012-08-31T00:00:00"/>
    <n v="1.4999999999999999E-2"/>
    <n v="1"/>
    <s v="DIVIDENDO"/>
    <x v="5"/>
    <n v="1.4999999999999999E-2"/>
  </r>
  <r>
    <x v="160"/>
    <x v="0"/>
    <d v="2012-09-28T00:00:00"/>
    <n v="1.4999999999999999E-2"/>
    <n v="1"/>
    <s v="DIVIDENDO"/>
    <x v="5"/>
    <n v="1.4999999999999999E-2"/>
  </r>
  <r>
    <x v="160"/>
    <x v="0"/>
    <d v="2012-10-31T00:00:00"/>
    <n v="1.4999999999999999E-2"/>
    <n v="1"/>
    <s v="DIVIDENDO"/>
    <x v="5"/>
    <n v="1.4999999999999999E-2"/>
  </r>
  <r>
    <x v="160"/>
    <x v="0"/>
    <d v="2012-11-29T00:00:00"/>
    <n v="0.312"/>
    <n v="1"/>
    <s v="JRS CAP PRÓPRIO"/>
    <x v="5"/>
    <n v="0.312"/>
  </r>
  <r>
    <x v="160"/>
    <x v="0"/>
    <d v="2012-11-30T00:00:00"/>
    <n v="1.4999999999999999E-2"/>
    <n v="1"/>
    <s v="DIVIDENDO"/>
    <x v="5"/>
    <n v="1.4999999999999999E-2"/>
  </r>
  <r>
    <x v="160"/>
    <x v="0"/>
    <d v="2012-12-28T00:00:00"/>
    <n v="1.4999999999999999E-2"/>
    <n v="1"/>
    <s v="DIVIDENDO"/>
    <x v="5"/>
    <n v="1.4999999999999999E-2"/>
  </r>
  <r>
    <x v="160"/>
    <x v="0"/>
    <d v="2013-01-31T00:00:00"/>
    <n v="1.4999999999999999E-2"/>
    <n v="1"/>
    <s v="DIVIDENDO"/>
    <x v="6"/>
    <n v="1.4999999999999999E-2"/>
  </r>
  <r>
    <x v="160"/>
    <x v="0"/>
    <d v="2013-02-04T00:00:00"/>
    <n v="0.38240000000000002"/>
    <n v="1"/>
    <s v="JRS CAP PRÓPRIO"/>
    <x v="6"/>
    <n v="0.38240000000000002"/>
  </r>
  <r>
    <x v="160"/>
    <x v="0"/>
    <d v="2013-03-28T00:00:00"/>
    <n v="1.4999999999999999E-2"/>
    <n v="1"/>
    <s v="DIVIDENDO"/>
    <x v="6"/>
    <n v="1.4999999999999999E-2"/>
  </r>
  <r>
    <x v="160"/>
    <x v="0"/>
    <d v="2013-04-30T00:00:00"/>
    <n v="1.4999999999999999E-2"/>
    <n v="1"/>
    <s v="DIVIDENDO"/>
    <x v="6"/>
    <n v="1.4999999999999999E-2"/>
  </r>
  <r>
    <x v="160"/>
    <x v="0"/>
    <d v="2013-05-31T00:00:00"/>
    <n v="1.4999999999999999E-2"/>
    <n v="1"/>
    <s v="DIVIDENDO"/>
    <x v="6"/>
    <n v="1.4999999999999999E-2"/>
  </r>
  <r>
    <x v="160"/>
    <x v="0"/>
    <d v="2013-06-28T00:00:00"/>
    <n v="1.4999999999999999E-2"/>
    <n v="1"/>
    <s v="DIVIDENDO"/>
    <x v="6"/>
    <n v="1.4999999999999999E-2"/>
  </r>
  <r>
    <x v="160"/>
    <x v="0"/>
    <d v="2013-07-29T00:00:00"/>
    <n v="0.27739999999999998"/>
    <n v="1"/>
    <s v="JRS CAP PRÓPRIO"/>
    <x v="6"/>
    <n v="0.27739999999999998"/>
  </r>
  <r>
    <x v="160"/>
    <x v="0"/>
    <d v="2013-07-31T00:00:00"/>
    <n v="1.4999999999999999E-2"/>
    <n v="1"/>
    <s v="DIVIDENDO"/>
    <x v="6"/>
    <n v="1.4999999999999999E-2"/>
  </r>
  <r>
    <x v="160"/>
    <x v="0"/>
    <d v="2013-08-30T00:00:00"/>
    <n v="1.4999999999999999E-2"/>
    <n v="1"/>
    <s v="DIVIDENDO"/>
    <x v="6"/>
    <n v="1.4999999999999999E-2"/>
  </r>
  <r>
    <x v="160"/>
    <x v="0"/>
    <d v="2013-09-30T00:00:00"/>
    <n v="1.4999999999999999E-2"/>
    <n v="1"/>
    <s v="DIVIDENDO"/>
    <x v="6"/>
    <n v="1.4999999999999999E-2"/>
  </r>
  <r>
    <x v="160"/>
    <x v="0"/>
    <d v="2013-10-31T00:00:00"/>
    <n v="1.4999999999999999E-2"/>
    <n v="1"/>
    <s v="DIVIDENDO"/>
    <x v="6"/>
    <n v="1.4999999999999999E-2"/>
  </r>
  <r>
    <x v="160"/>
    <x v="0"/>
    <d v="2013-11-28T00:00:00"/>
    <n v="0.2036"/>
    <n v="1"/>
    <s v="JRS CAP PRÓPRIO"/>
    <x v="6"/>
    <n v="0.2036"/>
  </r>
  <r>
    <x v="160"/>
    <x v="0"/>
    <d v="2013-11-29T00:00:00"/>
    <n v="1.4999999999999999E-2"/>
    <n v="1"/>
    <s v="DIVIDENDO"/>
    <x v="6"/>
    <n v="1.4999999999999999E-2"/>
  </r>
  <r>
    <x v="160"/>
    <x v="0"/>
    <d v="2013-12-30T00:00:00"/>
    <n v="1.4999999999999999E-2"/>
    <n v="1"/>
    <s v="DIVIDENDO"/>
    <x v="6"/>
    <n v="1.4999999999999999E-2"/>
  </r>
  <r>
    <x v="160"/>
    <x v="0"/>
    <d v="2014-01-31T00:00:00"/>
    <n v="1.4999999999999999E-2"/>
    <n v="1"/>
    <s v="DIVIDENDO"/>
    <x v="18"/>
    <n v="1.4999999999999999E-2"/>
  </r>
  <r>
    <x v="160"/>
    <x v="0"/>
    <d v="2014-02-03T00:00:00"/>
    <n v="0.52359999999999995"/>
    <n v="1"/>
    <s v="JRS CAP PRÓPRIO"/>
    <x v="18"/>
    <n v="0.52359999999999995"/>
  </r>
  <r>
    <x v="160"/>
    <x v="0"/>
    <d v="2014-02-28T00:00:00"/>
    <n v="1.4999999999999999E-2"/>
    <n v="1"/>
    <s v="DIVIDENDO"/>
    <x v="18"/>
    <n v="1.4999999999999999E-2"/>
  </r>
  <r>
    <x v="160"/>
    <x v="0"/>
    <s v="ESTATUTÁRIO"/>
    <n v="0.36"/>
    <n v="1000"/>
    <s v="DIVIDENDO"/>
    <x v="19"/>
    <n v="3.5999999999999997E-4"/>
  </r>
  <r>
    <x v="160"/>
    <x v="0"/>
    <s v="ESTATUTÁRIO"/>
    <n v="0.36"/>
    <n v="1000"/>
    <s v="DIVIDENDO"/>
    <x v="19"/>
    <n v="3.5999999999999997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45"/>
    <n v="1000"/>
    <s v="DIVIDENDO"/>
    <x v="19"/>
    <n v="4.4999999999999999E-4"/>
  </r>
  <r>
    <x v="160"/>
    <x v="0"/>
    <s v="ESTATUTÁRIO"/>
    <n v="0.53"/>
    <n v="1000"/>
    <s v="JRS CAP PRÓPRIO"/>
    <x v="19"/>
    <n v="5.2999999999999998E-4"/>
  </r>
  <r>
    <x v="160"/>
    <x v="0"/>
    <s v="ESTATUTÁRIO"/>
    <n v="0.53"/>
    <n v="1000"/>
    <s v="JRS CAP PRÓPRIO"/>
    <x v="19"/>
    <n v="5.2999999999999998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65"/>
    <n v="1000"/>
    <s v="JRS CAP PRÓPRIO"/>
    <x v="19"/>
    <n v="6.4999999999999997E-4"/>
  </r>
  <r>
    <x v="160"/>
    <x v="0"/>
    <s v="ESTATUTÁRIO"/>
    <n v="0.75"/>
    <n v="1000"/>
    <s v="JRS CAP PRÓPRIO"/>
    <x v="19"/>
    <n v="7.5000000000000002E-4"/>
  </r>
  <r>
    <x v="160"/>
    <x v="0"/>
    <s v="ESTATUTÁRIO"/>
    <n v="0.75"/>
    <n v="1000"/>
    <s v="JRS CAP PRÓPRIO"/>
    <x v="19"/>
    <n v="7.5000000000000002E-4"/>
  </r>
  <r>
    <x v="160"/>
    <x v="0"/>
    <s v="ESTATUTÁRIO"/>
    <n v="0.75"/>
    <n v="1000"/>
    <s v="JRS CAP PRÓPRIO"/>
    <x v="19"/>
    <n v="7.5000000000000002E-4"/>
  </r>
  <r>
    <x v="160"/>
    <x v="0"/>
    <s v="ESTATUTÁRIO"/>
    <n v="0.75"/>
    <n v="1000"/>
    <s v="JRS CAP PRÓPRIO"/>
    <x v="19"/>
    <n v="7.5000000000000002E-4"/>
  </r>
  <r>
    <x v="160"/>
    <x v="0"/>
    <s v="ESTATUTÁRIO"/>
    <n v="0.75"/>
    <n v="1000"/>
    <s v="JRS CAP PRÓPRIO"/>
    <x v="19"/>
    <n v="7.5000000000000002E-4"/>
  </r>
  <r>
    <x v="160"/>
    <x v="1"/>
    <d v="1996-02-12T00:00:00"/>
    <n v="3.36"/>
    <n v="1000"/>
    <s v="DIVIDENDO"/>
    <x v="15"/>
    <n v="3.3599999999999997E-3"/>
  </r>
  <r>
    <x v="160"/>
    <x v="1"/>
    <d v="1996-08-05T00:00:00"/>
    <n v="3.28"/>
    <n v="1000"/>
    <s v="DIVIDENDO"/>
    <x v="15"/>
    <n v="3.2799999999999999E-3"/>
  </r>
  <r>
    <x v="160"/>
    <x v="1"/>
    <d v="1997-02-17T00:00:00"/>
    <n v="3.85"/>
    <n v="1000"/>
    <s v="DIVIDENDO"/>
    <x v="16"/>
    <n v="3.8500000000000001E-3"/>
  </r>
  <r>
    <x v="160"/>
    <x v="1"/>
    <d v="1997-08-05T00:00:00"/>
    <n v="4.8099999999999996"/>
    <n v="1000"/>
    <s v="JRS CAP PRÓPRIO"/>
    <x v="16"/>
    <n v="4.81E-3"/>
  </r>
  <r>
    <x v="160"/>
    <x v="1"/>
    <d v="1997-12-22T00:00:00"/>
    <n v="11.94"/>
    <n v="1000"/>
    <s v="JRS CAP PRÓPRIO"/>
    <x v="16"/>
    <n v="1.1939999999999999E-2"/>
  </r>
  <r>
    <x v="160"/>
    <x v="1"/>
    <d v="1997-12-22T00:00:00"/>
    <n v="6"/>
    <n v="1000"/>
    <s v="JRS CAP PRÓPRIO"/>
    <x v="16"/>
    <n v="6.0000000000000001E-3"/>
  </r>
  <r>
    <x v="160"/>
    <x v="1"/>
    <d v="1998-08-03T00:00:00"/>
    <n v="5.82"/>
    <n v="1000"/>
    <s v="JRS CAP PRÓPRIO"/>
    <x v="17"/>
    <n v="5.8200000000000005E-3"/>
  </r>
  <r>
    <x v="160"/>
    <x v="1"/>
    <d v="1998-10-02T00:00:00"/>
    <n v="15.34"/>
    <n v="1000"/>
    <s v="JRS CAP PRÓPRIO"/>
    <x v="17"/>
    <n v="1.5339999999999999E-2"/>
  </r>
  <r>
    <x v="160"/>
    <x v="1"/>
    <d v="1999-08-02T00:00:00"/>
    <n v="7.7"/>
    <n v="1000"/>
    <s v="JRS CAP PRÓPRIO"/>
    <x v="8"/>
    <n v="7.7000000000000002E-3"/>
  </r>
  <r>
    <x v="160"/>
    <x v="1"/>
    <d v="1999-09-30T00:00:00"/>
    <n v="7.4999999999999997E-2"/>
    <n v="1000"/>
    <s v="JRS CAP PRÓPRIO"/>
    <x v="8"/>
    <n v="7.4999999999999993E-5"/>
  </r>
  <r>
    <x v="160"/>
    <x v="1"/>
    <d v="1999-10-29T00:00:00"/>
    <n v="7.4999999999999997E-2"/>
    <n v="1000"/>
    <s v="JRS CAP PRÓPRIO"/>
    <x v="8"/>
    <n v="7.4999999999999993E-5"/>
  </r>
  <r>
    <x v="160"/>
    <x v="1"/>
    <d v="1999-11-30T00:00:00"/>
    <n v="7.4999999999999997E-2"/>
    <n v="1000"/>
    <s v="JRS CAP PRÓPRIO"/>
    <x v="8"/>
    <n v="7.4999999999999993E-5"/>
  </r>
  <r>
    <x v="160"/>
    <x v="1"/>
    <d v="1999-12-24T00:00:00"/>
    <n v="3.48"/>
    <n v="1000"/>
    <s v="JRS CAP PRÓPRIO"/>
    <x v="8"/>
    <n v="3.48E-3"/>
  </r>
  <r>
    <x v="160"/>
    <x v="1"/>
    <d v="1999-12-30T00:00:00"/>
    <n v="7.4999999999999997E-2"/>
    <n v="1000"/>
    <s v="JRS CAP PRÓPRIO"/>
    <x v="8"/>
    <n v="7.4999999999999993E-5"/>
  </r>
  <r>
    <x v="160"/>
    <x v="1"/>
    <d v="2000-01-31T00:00:00"/>
    <n v="7.4999999999999997E-2"/>
    <n v="1000"/>
    <s v="JRS CAP PRÓPRIO"/>
    <x v="9"/>
    <n v="7.4999999999999993E-5"/>
  </r>
  <r>
    <x v="160"/>
    <x v="1"/>
    <d v="2000-02-29T00:00:00"/>
    <n v="7.4999999999999997E-2"/>
    <n v="1000"/>
    <s v="JRS CAP PRÓPRIO"/>
    <x v="9"/>
    <n v="7.4999999999999993E-5"/>
  </r>
  <r>
    <x v="160"/>
    <x v="1"/>
    <d v="2000-03-31T00:00:00"/>
    <n v="7.4999999999999997E-2"/>
    <n v="1000"/>
    <s v="JRS CAP PRÓPRIO"/>
    <x v="9"/>
    <n v="7.4999999999999993E-5"/>
  </r>
  <r>
    <x v="160"/>
    <x v="1"/>
    <d v="2000-04-28T00:00:00"/>
    <n v="7.4999999999999997E-2"/>
    <n v="1000"/>
    <s v="JRS CAP PRÓPRIO"/>
    <x v="9"/>
    <n v="7.4999999999999993E-5"/>
  </r>
  <r>
    <x v="160"/>
    <x v="1"/>
    <d v="2000-05-31T00:00:00"/>
    <n v="8.5000000000000006E-2"/>
    <n v="1000"/>
    <s v="JRS CAP PRÓPRIO"/>
    <x v="9"/>
    <n v="8.5000000000000006E-5"/>
  </r>
  <r>
    <x v="160"/>
    <x v="1"/>
    <d v="2000-06-30T00:00:00"/>
    <n v="8.5000000000000006E-2"/>
    <n v="1000"/>
    <s v="JRS CAP PRÓPRIO"/>
    <x v="9"/>
    <n v="8.5000000000000006E-5"/>
  </r>
  <r>
    <x v="160"/>
    <x v="1"/>
    <d v="2000-07-31T00:00:00"/>
    <n v="8.5000000000000006E-2"/>
    <n v="1000"/>
    <s v="JRS CAP PRÓPRIO"/>
    <x v="9"/>
    <n v="8.5000000000000006E-5"/>
  </r>
  <r>
    <x v="160"/>
    <x v="1"/>
    <d v="2000-08-07T00:00:00"/>
    <n v="0.9"/>
    <n v="1000"/>
    <s v="JRS CAP PRÓPRIO"/>
    <x v="9"/>
    <n v="8.9999999999999998E-4"/>
  </r>
  <r>
    <x v="160"/>
    <x v="1"/>
    <d v="2000-08-31T00:00:00"/>
    <n v="8.5000000000000006E-2"/>
    <n v="1000"/>
    <s v="JRS CAP PRÓPRIO"/>
    <x v="9"/>
    <n v="8.5000000000000006E-5"/>
  </r>
  <r>
    <x v="160"/>
    <x v="1"/>
    <d v="2000-09-29T00:00:00"/>
    <n v="8.5000000000000006E-2"/>
    <n v="1000"/>
    <s v="JRS CAP PRÓPRIO"/>
    <x v="9"/>
    <n v="8.5000000000000006E-5"/>
  </r>
  <r>
    <x v="160"/>
    <x v="1"/>
    <d v="2000-10-31T00:00:00"/>
    <n v="8.5000000000000006E-2"/>
    <n v="1000"/>
    <s v="JRS CAP PRÓPRIO"/>
    <x v="9"/>
    <n v="8.5000000000000006E-5"/>
  </r>
  <r>
    <x v="160"/>
    <x v="1"/>
    <d v="2000-11-30T00:00:00"/>
    <n v="8.5000000000000006E-2"/>
    <n v="1000"/>
    <s v="JRS CAP PRÓPRIO"/>
    <x v="9"/>
    <n v="8.5000000000000006E-5"/>
  </r>
  <r>
    <x v="160"/>
    <x v="1"/>
    <d v="2000-12-22T00:00:00"/>
    <n v="2.9426600000000001"/>
    <n v="1000"/>
    <s v="JRS CAP PRÓPRIO"/>
    <x v="9"/>
    <n v="2.9426600000000002E-3"/>
  </r>
  <r>
    <x v="160"/>
    <x v="1"/>
    <d v="2000-12-28T00:00:00"/>
    <n v="8.5000000000000006E-2"/>
    <n v="1000"/>
    <s v="JRS CAP PRÓPRIO"/>
    <x v="9"/>
    <n v="8.5000000000000006E-5"/>
  </r>
  <r>
    <x v="160"/>
    <x v="1"/>
    <d v="2001-01-31T00:00:00"/>
    <n v="8.5000000000000006E-2"/>
    <n v="1000"/>
    <s v="JRS CAP PRÓPRIO"/>
    <x v="10"/>
    <n v="8.5000000000000006E-5"/>
  </r>
  <r>
    <x v="160"/>
    <x v="1"/>
    <d v="2001-02-19T00:00:00"/>
    <n v="0.57999999999999996"/>
    <n v="1000"/>
    <s v="JRS CAP PRÓPRIO"/>
    <x v="10"/>
    <n v="5.8E-4"/>
  </r>
  <r>
    <x v="160"/>
    <x v="1"/>
    <d v="2001-02-28T00:00:00"/>
    <n v="8.5000000000000006E-2"/>
    <n v="1000"/>
    <s v="JRS CAP PRÓPRIO"/>
    <x v="10"/>
    <n v="8.5000000000000006E-5"/>
  </r>
  <r>
    <x v="160"/>
    <x v="1"/>
    <d v="2001-03-30T00:00:00"/>
    <n v="8.5000000000000006E-2"/>
    <n v="1000"/>
    <s v="JRS CAP PRÓPRIO"/>
    <x v="10"/>
    <n v="8.5000000000000006E-5"/>
  </r>
  <r>
    <x v="160"/>
    <x v="1"/>
    <d v="2001-04-30T00:00:00"/>
    <n v="8.5000000000000006E-2"/>
    <n v="1000"/>
    <s v="JRS CAP PRÓPRIO"/>
    <x v="10"/>
    <n v="8.5000000000000006E-5"/>
  </r>
  <r>
    <x v="160"/>
    <x v="1"/>
    <d v="2001-05-31T00:00:00"/>
    <n v="8.5000000000000006E-2"/>
    <n v="1000"/>
    <s v="JRS CAP PRÓPRIO"/>
    <x v="10"/>
    <n v="8.5000000000000006E-5"/>
  </r>
  <r>
    <x v="160"/>
    <x v="1"/>
    <d v="2001-06-29T00:00:00"/>
    <n v="8.5000000000000006E-2"/>
    <n v="1000"/>
    <s v="JRS CAP PRÓPRIO"/>
    <x v="10"/>
    <n v="8.5000000000000006E-5"/>
  </r>
  <r>
    <x v="160"/>
    <x v="1"/>
    <d v="2001-07-30T00:00:00"/>
    <n v="1.06"/>
    <n v="1000"/>
    <s v="JRS CAP PRÓPRIO"/>
    <x v="10"/>
    <n v="1.06E-3"/>
  </r>
  <r>
    <x v="160"/>
    <x v="1"/>
    <d v="2001-07-31T00:00:00"/>
    <n v="8.5000000000000006E-2"/>
    <n v="1000"/>
    <s v="JRS CAP PRÓPRIO"/>
    <x v="10"/>
    <n v="8.5000000000000006E-5"/>
  </r>
  <r>
    <x v="160"/>
    <x v="1"/>
    <d v="2001-08-31T00:00:00"/>
    <n v="8.5000000000000006E-2"/>
    <n v="1000"/>
    <s v="JRS CAP PRÓPRIO"/>
    <x v="10"/>
    <n v="8.5000000000000006E-5"/>
  </r>
  <r>
    <x v="160"/>
    <x v="1"/>
    <d v="2001-09-28T00:00:00"/>
    <n v="8.5000000000000006E-2"/>
    <n v="1000"/>
    <s v="JRS CAP PRÓPRIO"/>
    <x v="10"/>
    <n v="8.5000000000000006E-5"/>
  </r>
  <r>
    <x v="160"/>
    <x v="1"/>
    <d v="2001-10-31T00:00:00"/>
    <n v="8.5000000000000006E-2"/>
    <n v="1000"/>
    <s v="JRS CAP PRÓPRIO"/>
    <x v="10"/>
    <n v="8.5000000000000006E-5"/>
  </r>
  <r>
    <x v="160"/>
    <x v="1"/>
    <d v="2001-11-30T00:00:00"/>
    <n v="8.5000000000000006E-2"/>
    <n v="1000"/>
    <s v="JRS CAP PRÓPRIO"/>
    <x v="10"/>
    <n v="8.5000000000000006E-5"/>
  </r>
  <r>
    <x v="160"/>
    <x v="1"/>
    <d v="2001-12-17T00:00:00"/>
    <n v="2.83"/>
    <n v="1000"/>
    <s v="JRS CAP PRÓPRIO"/>
    <x v="10"/>
    <n v="2.8300000000000001E-3"/>
  </r>
  <r>
    <x v="160"/>
    <x v="1"/>
    <d v="2001-12-28T00:00:00"/>
    <n v="8.5000000000000006E-2"/>
    <n v="1000"/>
    <s v="JRS CAP PRÓPRIO"/>
    <x v="10"/>
    <n v="8.5000000000000006E-5"/>
  </r>
  <r>
    <x v="160"/>
    <x v="1"/>
    <d v="2002-01-31T00:00:00"/>
    <n v="8.5000000000000006E-2"/>
    <n v="1000"/>
    <s v="JRS CAP PRÓPRIO"/>
    <x v="11"/>
    <n v="8.5000000000000006E-5"/>
  </r>
  <r>
    <x v="160"/>
    <x v="1"/>
    <d v="2002-02-28T00:00:00"/>
    <n v="8.5000000000000006E-2"/>
    <n v="1000"/>
    <s v="JRS CAP PRÓPRIO"/>
    <x v="11"/>
    <n v="8.5000000000000006E-5"/>
  </r>
  <r>
    <x v="160"/>
    <x v="1"/>
    <d v="2002-03-04T00:00:00"/>
    <n v="2.2999999999999998"/>
    <n v="1000"/>
    <s v="JRS CAP PRÓPRIO"/>
    <x v="11"/>
    <n v="2.3E-3"/>
  </r>
  <r>
    <x v="160"/>
    <x v="1"/>
    <d v="2002-03-28T00:00:00"/>
    <n v="0.1"/>
    <n v="1000"/>
    <s v="JRS CAP PRÓPRIO"/>
    <x v="11"/>
    <n v="1E-4"/>
  </r>
  <r>
    <x v="160"/>
    <x v="1"/>
    <d v="2002-04-30T00:00:00"/>
    <n v="0.1"/>
    <n v="1000"/>
    <s v="JRS CAP PRÓPRIO"/>
    <x v="11"/>
    <n v="1E-4"/>
  </r>
  <r>
    <x v="160"/>
    <x v="1"/>
    <d v="2002-05-31T00:00:00"/>
    <n v="0.1"/>
    <n v="1000"/>
    <s v="JRS CAP PRÓPRIO"/>
    <x v="11"/>
    <n v="1E-4"/>
  </r>
  <r>
    <x v="160"/>
    <x v="1"/>
    <d v="2002-06-28T00:00:00"/>
    <n v="0.1"/>
    <n v="1000"/>
    <s v="JRS CAP PRÓPRIO"/>
    <x v="11"/>
    <n v="1E-4"/>
  </r>
  <r>
    <x v="160"/>
    <x v="1"/>
    <d v="2002-07-31T00:00:00"/>
    <n v="0.1"/>
    <n v="1000"/>
    <s v="JRS CAP PRÓPRIO"/>
    <x v="11"/>
    <n v="1E-4"/>
  </r>
  <r>
    <x v="160"/>
    <x v="1"/>
    <d v="2002-08-05T00:00:00"/>
    <n v="1.06"/>
    <n v="1000"/>
    <s v="JRS CAP PRÓPRIO"/>
    <x v="11"/>
    <n v="1.06E-3"/>
  </r>
  <r>
    <x v="160"/>
    <x v="1"/>
    <d v="2002-08-30T00:00:00"/>
    <n v="0.1"/>
    <n v="1000"/>
    <s v="JRS CAP PRÓPRIO"/>
    <x v="11"/>
    <n v="1E-4"/>
  </r>
  <r>
    <x v="160"/>
    <x v="1"/>
    <d v="2002-09-30T00:00:00"/>
    <n v="0.1"/>
    <n v="1000"/>
    <s v="JRS CAP PRÓPRIO"/>
    <x v="11"/>
    <n v="1E-4"/>
  </r>
  <r>
    <x v="160"/>
    <x v="1"/>
    <d v="2002-10-31T00:00:00"/>
    <n v="0.1"/>
    <n v="1000"/>
    <s v="JRS CAP PRÓPRIO"/>
    <x v="11"/>
    <n v="1E-4"/>
  </r>
  <r>
    <x v="160"/>
    <x v="1"/>
    <d v="2002-11-29T00:00:00"/>
    <n v="0.1"/>
    <n v="1000"/>
    <s v="JRS CAP PRÓPRIO"/>
    <x v="11"/>
    <n v="1E-4"/>
  </r>
  <r>
    <x v="160"/>
    <x v="1"/>
    <d v="2002-12-13T00:00:00"/>
    <n v="2.85"/>
    <n v="1000"/>
    <s v="JRS CAP PRÓPRIO"/>
    <x v="11"/>
    <n v="2.8500000000000001E-3"/>
  </r>
  <r>
    <x v="160"/>
    <x v="1"/>
    <d v="2002-12-30T00:00:00"/>
    <n v="0.1"/>
    <n v="1000"/>
    <s v="JRS CAP PRÓPRIO"/>
    <x v="11"/>
    <n v="1E-4"/>
  </r>
  <r>
    <x v="160"/>
    <x v="1"/>
    <d v="2003-01-31T00:00:00"/>
    <n v="0.1"/>
    <n v="1000"/>
    <s v="JRS CAP PRÓPRIO"/>
    <x v="7"/>
    <n v="1E-4"/>
  </r>
  <r>
    <x v="160"/>
    <x v="1"/>
    <d v="2003-02-28T00:00:00"/>
    <n v="0.1"/>
    <n v="1000"/>
    <s v="JRS CAP PRÓPRIO"/>
    <x v="7"/>
    <n v="1E-4"/>
  </r>
  <r>
    <x v="160"/>
    <x v="1"/>
    <d v="2003-03-10T00:00:00"/>
    <n v="2.38"/>
    <n v="1000"/>
    <s v="JRS CAP PRÓPRIO"/>
    <x v="7"/>
    <n v="2.3799999999999997E-3"/>
  </r>
  <r>
    <x v="160"/>
    <x v="1"/>
    <d v="2003-03-31T00:00:00"/>
    <n v="0.13"/>
    <n v="1000"/>
    <s v="JRS CAP PRÓPRIO"/>
    <x v="7"/>
    <n v="1.3000000000000002E-4"/>
  </r>
  <r>
    <x v="160"/>
    <x v="1"/>
    <d v="2003-04-30T00:00:00"/>
    <n v="0.13"/>
    <n v="1000"/>
    <s v="JRS CAP PRÓPRIO"/>
    <x v="7"/>
    <n v="1.3000000000000002E-4"/>
  </r>
  <r>
    <x v="160"/>
    <x v="1"/>
    <d v="2003-05-30T00:00:00"/>
    <n v="0.13"/>
    <n v="1000"/>
    <s v="JRS CAP PRÓPRIO"/>
    <x v="7"/>
    <n v="1.3000000000000002E-4"/>
  </r>
  <r>
    <x v="160"/>
    <x v="1"/>
    <d v="2003-06-30T00:00:00"/>
    <n v="0.13"/>
    <n v="1000"/>
    <s v="JRS CAP PRÓPRIO"/>
    <x v="7"/>
    <n v="1.3000000000000002E-4"/>
  </r>
  <r>
    <x v="160"/>
    <x v="1"/>
    <d v="2003-07-31T00:00:00"/>
    <n v="0.13"/>
    <n v="1000"/>
    <s v="JRS CAP PRÓPRIO"/>
    <x v="7"/>
    <n v="1.3000000000000002E-4"/>
  </r>
  <r>
    <x v="160"/>
    <x v="1"/>
    <d v="2003-08-04T00:00:00"/>
    <n v="1.56"/>
    <n v="1000"/>
    <s v="JRS CAP PRÓPRIO"/>
    <x v="7"/>
    <n v="1.56E-3"/>
  </r>
  <r>
    <x v="160"/>
    <x v="1"/>
    <d v="2003-08-29T00:00:00"/>
    <n v="0.13"/>
    <n v="1000"/>
    <s v="JRS CAP PRÓPRIO"/>
    <x v="7"/>
    <n v="1.3000000000000002E-4"/>
  </r>
  <r>
    <x v="160"/>
    <x v="1"/>
    <d v="2003-09-30T00:00:00"/>
    <n v="0.13"/>
    <n v="1000"/>
    <s v="JRS CAP PRÓPRIO"/>
    <x v="7"/>
    <n v="1.3000000000000002E-4"/>
  </r>
  <r>
    <x v="160"/>
    <x v="1"/>
    <d v="2003-10-31T00:00:00"/>
    <n v="0.13"/>
    <n v="1000"/>
    <s v="JRS CAP PRÓPRIO"/>
    <x v="7"/>
    <n v="1.3000000000000002E-4"/>
  </r>
  <r>
    <x v="160"/>
    <x v="1"/>
    <d v="2003-11-28T00:00:00"/>
    <n v="0.13"/>
    <n v="1000"/>
    <s v="JRS CAP PRÓPRIO"/>
    <x v="7"/>
    <n v="1.3000000000000002E-4"/>
  </r>
  <r>
    <x v="160"/>
    <x v="1"/>
    <d v="2003-12-15T00:00:00"/>
    <n v="5.74"/>
    <n v="1000"/>
    <s v="JRS CAP PRÓPRIO"/>
    <x v="7"/>
    <n v="5.7400000000000003E-3"/>
  </r>
  <r>
    <x v="160"/>
    <x v="1"/>
    <d v="2003-12-30T00:00:00"/>
    <n v="0.13"/>
    <n v="1000"/>
    <s v="JRS CAP PRÓPRIO"/>
    <x v="7"/>
    <n v="1.3000000000000002E-4"/>
  </r>
  <r>
    <x v="160"/>
    <x v="1"/>
    <d v="2004-01-30T00:00:00"/>
    <n v="0.13"/>
    <n v="1000"/>
    <s v="JRS CAP PRÓPRIO"/>
    <x v="12"/>
    <n v="1.3000000000000002E-4"/>
  </r>
  <r>
    <x v="160"/>
    <x v="1"/>
    <d v="2004-02-16T00:00:00"/>
    <n v="0.88"/>
    <n v="1000"/>
    <s v="JRS CAP PRÓPRIO"/>
    <x v="12"/>
    <n v="8.8000000000000003E-4"/>
  </r>
  <r>
    <x v="160"/>
    <x v="1"/>
    <d v="2004-02-27T00:00:00"/>
    <n v="0.13"/>
    <n v="1000"/>
    <s v="JRS CAP PRÓPRIO"/>
    <x v="12"/>
    <n v="1.3000000000000002E-4"/>
  </r>
  <r>
    <x v="160"/>
    <x v="1"/>
    <d v="2004-03-31T00:00:00"/>
    <n v="0.13"/>
    <n v="1000"/>
    <s v="JRS CAP PRÓPRIO"/>
    <x v="12"/>
    <n v="1.3000000000000002E-4"/>
  </r>
  <r>
    <x v="160"/>
    <x v="1"/>
    <d v="2004-04-30T00:00:00"/>
    <n v="0.13"/>
    <n v="1000"/>
    <s v="JRS CAP PRÓPRIO"/>
    <x v="12"/>
    <n v="1.3000000000000002E-4"/>
  </r>
  <r>
    <x v="160"/>
    <x v="1"/>
    <d v="2004-05-31T00:00:00"/>
    <n v="0.17"/>
    <n v="1000"/>
    <s v="JRS CAP PRÓPRIO"/>
    <x v="12"/>
    <n v="1.7000000000000001E-4"/>
  </r>
  <r>
    <x v="160"/>
    <x v="1"/>
    <d v="2004-06-30T00:00:00"/>
    <n v="0.17"/>
    <n v="1000"/>
    <s v="JRS CAP PRÓPRIO"/>
    <x v="12"/>
    <n v="1.7000000000000001E-4"/>
  </r>
  <r>
    <x v="160"/>
    <x v="1"/>
    <d v="2004-07-30T00:00:00"/>
    <n v="0.17"/>
    <n v="1000"/>
    <s v="JRS CAP PRÓPRIO"/>
    <x v="12"/>
    <n v="1.7000000000000001E-4"/>
  </r>
  <r>
    <x v="160"/>
    <x v="1"/>
    <d v="2004-08-02T00:00:00"/>
    <n v="2.04"/>
    <n v="1000"/>
    <s v="JRS CAP PRÓPRIO"/>
    <x v="12"/>
    <n v="2.0400000000000001E-3"/>
  </r>
  <r>
    <x v="160"/>
    <x v="1"/>
    <d v="2004-08-31T00:00:00"/>
    <n v="0.17"/>
    <n v="1000"/>
    <s v="JRS CAP PRÓPRIO"/>
    <x v="12"/>
    <n v="1.7000000000000001E-4"/>
  </r>
  <r>
    <x v="160"/>
    <x v="1"/>
    <d v="2004-09-30T00:00:00"/>
    <n v="0.17"/>
    <n v="1000"/>
    <s v="JRS CAP PRÓPRIO"/>
    <x v="12"/>
    <n v="1.7000000000000001E-4"/>
  </r>
  <r>
    <x v="160"/>
    <x v="1"/>
    <d v="2004-10-29T00:00:00"/>
    <n v="0.17"/>
    <n v="1"/>
    <s v="JRS CAP PRÓPRIO"/>
    <x v="12"/>
    <n v="0.17"/>
  </r>
  <r>
    <x v="160"/>
    <x v="1"/>
    <d v="2004-11-30T00:00:00"/>
    <n v="0.17"/>
    <n v="1"/>
    <s v="JRS CAP PRÓPRIO"/>
    <x v="12"/>
    <n v="0.17"/>
  </r>
  <r>
    <x v="160"/>
    <x v="1"/>
    <d v="2004-12-06T00:00:00"/>
    <n v="4.7300000000000004"/>
    <n v="1"/>
    <s v="JRS CAP PRÓPRIO"/>
    <x v="12"/>
    <n v="4.7300000000000004"/>
  </r>
  <r>
    <x v="160"/>
    <x v="1"/>
    <d v="2004-12-30T00:00:00"/>
    <n v="0.17"/>
    <n v="1"/>
    <s v="JRS CAP PRÓPRIO"/>
    <x v="12"/>
    <n v="0.17"/>
  </r>
  <r>
    <x v="160"/>
    <x v="1"/>
    <d v="2005-01-31T00:00:00"/>
    <n v="0.17"/>
    <n v="1"/>
    <s v="JRS CAP PRÓPRIO"/>
    <x v="13"/>
    <n v="0.17"/>
  </r>
  <r>
    <x v="160"/>
    <x v="1"/>
    <d v="2005-02-21T00:00:00"/>
    <n v="3.5"/>
    <n v="1"/>
    <s v="JRS CAP PRÓPRIO"/>
    <x v="13"/>
    <n v="3.5"/>
  </r>
  <r>
    <x v="160"/>
    <x v="1"/>
    <d v="2005-02-28T00:00:00"/>
    <n v="0.17"/>
    <n v="1"/>
    <s v="JRS CAP PRÓPRIO"/>
    <x v="13"/>
    <n v="0.17"/>
  </r>
  <r>
    <x v="160"/>
    <x v="1"/>
    <d v="2005-03-31T00:00:00"/>
    <n v="0.17"/>
    <n v="1"/>
    <s v="JRS CAP PRÓPRIO"/>
    <x v="13"/>
    <n v="0.17"/>
  </r>
  <r>
    <x v="160"/>
    <x v="1"/>
    <d v="2005-04-29T00:00:00"/>
    <n v="0.17"/>
    <n v="1"/>
    <s v="JRS CAP PRÓPRIO"/>
    <x v="13"/>
    <n v="0.17"/>
  </r>
  <r>
    <x v="160"/>
    <x v="1"/>
    <d v="2005-05-31T00:00:00"/>
    <n v="0.21"/>
    <n v="1"/>
    <s v="JRS CAP PRÓPRIO"/>
    <x v="13"/>
    <n v="0.21"/>
  </r>
  <r>
    <x v="160"/>
    <x v="1"/>
    <d v="2005-06-30T00:00:00"/>
    <n v="0.21"/>
    <n v="1"/>
    <s v="JRS CAP PRÓPRIO"/>
    <x v="13"/>
    <n v="0.21"/>
  </r>
  <r>
    <x v="160"/>
    <x v="1"/>
    <d v="2005-07-29T00:00:00"/>
    <n v="0.21"/>
    <n v="1"/>
    <s v="JRS CAP PRÓPRIO"/>
    <x v="13"/>
    <n v="0.21"/>
  </r>
  <r>
    <x v="160"/>
    <x v="1"/>
    <d v="2005-08-01T00:00:00"/>
    <n v="2.76"/>
    <n v="1"/>
    <s v="JRS CAP PRÓPRIO"/>
    <x v="13"/>
    <n v="2.76"/>
  </r>
  <r>
    <x v="160"/>
    <x v="1"/>
    <d v="2005-08-31T00:00:00"/>
    <n v="0.21"/>
    <n v="1"/>
    <s v="JRS CAP PRÓPRIO"/>
    <x v="13"/>
    <n v="0.21"/>
  </r>
  <r>
    <x v="160"/>
    <x v="1"/>
    <d v="2005-09-30T00:00:00"/>
    <n v="2.1000000000000001E-2"/>
    <n v="1"/>
    <s v="JRS CAP PRÓPRIO"/>
    <x v="13"/>
    <n v="2.1000000000000001E-2"/>
  </r>
  <r>
    <x v="160"/>
    <x v="1"/>
    <d v="2005-10-31T00:00:00"/>
    <n v="2.1000000000000001E-2"/>
    <n v="1"/>
    <s v="JRS CAP PRÓPRIO"/>
    <x v="13"/>
    <n v="2.1000000000000001E-2"/>
  </r>
  <r>
    <x v="160"/>
    <x v="1"/>
    <d v="2005-11-30T00:00:00"/>
    <n v="2.1000000000000001E-2"/>
    <n v="1"/>
    <s v="JRS CAP PRÓPRIO"/>
    <x v="13"/>
    <n v="2.1000000000000001E-2"/>
  </r>
  <r>
    <x v="160"/>
    <x v="1"/>
    <d v="2005-11-30T00:00:00"/>
    <n v="2.1000000000000001E-2"/>
    <n v="1"/>
    <s v="JRS CAP PRÓPRIO"/>
    <x v="13"/>
    <n v="2.1000000000000001E-2"/>
  </r>
  <r>
    <x v="160"/>
    <x v="1"/>
    <d v="2005-12-15T00:00:00"/>
    <n v="0.33"/>
    <n v="1"/>
    <s v="JRS CAP PRÓPRIO"/>
    <x v="13"/>
    <n v="0.33"/>
  </r>
  <r>
    <x v="160"/>
    <x v="1"/>
    <d v="2005-12-29T00:00:00"/>
    <n v="2.1000000000000001E-2"/>
    <n v="1"/>
    <s v="JRS CAP PRÓPRIO"/>
    <x v="13"/>
    <n v="2.1000000000000001E-2"/>
  </r>
  <r>
    <x v="160"/>
    <x v="1"/>
    <d v="2006-01-31T00:00:00"/>
    <n v="2.1000000000000001E-2"/>
    <n v="1"/>
    <s v="JRS CAP PRÓPRIO"/>
    <x v="14"/>
    <n v="2.1000000000000001E-2"/>
  </r>
  <r>
    <x v="160"/>
    <x v="1"/>
    <d v="2006-02-20T00:00:00"/>
    <n v="0.83"/>
    <n v="1"/>
    <s v="JRS CAP PRÓPRIO"/>
    <x v="14"/>
    <n v="0.83"/>
  </r>
  <r>
    <x v="160"/>
    <x v="1"/>
    <d v="2006-02-24T00:00:00"/>
    <n v="2.4E-2"/>
    <n v="1"/>
    <s v="JRS CAP PRÓPRIO"/>
    <x v="14"/>
    <n v="2.4E-2"/>
  </r>
  <r>
    <x v="160"/>
    <x v="1"/>
    <d v="2006-03-31T00:00:00"/>
    <n v="2.4E-2"/>
    <n v="1"/>
    <s v="JRS CAP PRÓPRIO"/>
    <x v="14"/>
    <n v="2.4E-2"/>
  </r>
  <r>
    <x v="160"/>
    <x v="1"/>
    <d v="2006-04-28T00:00:00"/>
    <n v="2.4E-2"/>
    <n v="1"/>
    <s v="JRS CAP PRÓPRIO"/>
    <x v="14"/>
    <n v="2.4E-2"/>
  </r>
  <r>
    <x v="160"/>
    <x v="1"/>
    <d v="2006-05-31T00:00:00"/>
    <n v="2.4E-2"/>
    <n v="1"/>
    <s v="JRS CAP PRÓPRIO"/>
    <x v="14"/>
    <n v="2.4E-2"/>
  </r>
  <r>
    <x v="160"/>
    <x v="1"/>
    <d v="2006-06-30T00:00:00"/>
    <n v="2.4E-2"/>
    <n v="1"/>
    <s v="JRS CAP PRÓPRIO"/>
    <x v="14"/>
    <n v="2.4E-2"/>
  </r>
  <r>
    <x v="160"/>
    <x v="1"/>
    <d v="2006-07-31T00:00:00"/>
    <n v="2.4E-2"/>
    <n v="1"/>
    <s v="JRS CAP PRÓPRIO"/>
    <x v="14"/>
    <n v="2.4E-2"/>
  </r>
  <r>
    <x v="160"/>
    <x v="1"/>
    <d v="2006-07-31T00:00:00"/>
    <n v="0.16600000000000001"/>
    <n v="1"/>
    <s v="DIVIDENDO"/>
    <x v="14"/>
    <n v="0.16600000000000001"/>
  </r>
  <r>
    <x v="160"/>
    <x v="1"/>
    <d v="2006-07-31T00:00:00"/>
    <n v="0.13700000000000001"/>
    <n v="1"/>
    <s v="JRS CAP PRÓPRIO"/>
    <x v="14"/>
    <n v="0.13700000000000001"/>
  </r>
  <r>
    <x v="160"/>
    <x v="1"/>
    <d v="2006-08-31T00:00:00"/>
    <n v="2.4E-2"/>
    <n v="1"/>
    <s v="JRS CAP PRÓPRIO"/>
    <x v="14"/>
    <n v="2.4E-2"/>
  </r>
  <r>
    <x v="160"/>
    <x v="1"/>
    <d v="2006-09-29T00:00:00"/>
    <n v="2.4E-2"/>
    <n v="1"/>
    <s v="JRS CAP PRÓPRIO"/>
    <x v="14"/>
    <n v="2.4E-2"/>
  </r>
  <r>
    <x v="160"/>
    <x v="1"/>
    <d v="2006-10-31T00:00:00"/>
    <n v="2.4E-2"/>
    <n v="1"/>
    <s v="JRS CAP PRÓPRIO"/>
    <x v="14"/>
    <n v="2.4E-2"/>
  </r>
  <r>
    <x v="160"/>
    <x v="1"/>
    <d v="2006-11-30T00:00:00"/>
    <n v="2.4E-2"/>
    <n v="1"/>
    <s v="JRS CAP PRÓPRIO"/>
    <x v="14"/>
    <n v="2.4E-2"/>
  </r>
  <r>
    <x v="160"/>
    <x v="1"/>
    <d v="2006-12-28T00:00:00"/>
    <n v="2.4E-2"/>
    <n v="1"/>
    <s v="JRS CAP PRÓPRIO"/>
    <x v="14"/>
    <n v="2.4E-2"/>
  </r>
  <r>
    <x v="160"/>
    <x v="1"/>
    <d v="2007-01-31T00:00:00"/>
    <n v="2.4E-2"/>
    <n v="1"/>
    <s v="JRS CAP PRÓPRIO"/>
    <x v="0"/>
    <n v="2.4E-2"/>
  </r>
  <r>
    <x v="160"/>
    <x v="1"/>
    <d v="2007-02-12T00:00:00"/>
    <n v="8.4000000000000005E-2"/>
    <n v="1"/>
    <s v="DIVIDENDO"/>
    <x v="0"/>
    <n v="8.4000000000000005E-2"/>
  </r>
  <r>
    <x v="160"/>
    <x v="1"/>
    <d v="2007-02-12T00:00:00"/>
    <n v="1.22"/>
    <n v="1"/>
    <s v="JRS CAP PRÓPRIO"/>
    <x v="0"/>
    <n v="1.22"/>
  </r>
  <r>
    <x v="160"/>
    <x v="1"/>
    <d v="2007-02-28T00:00:00"/>
    <n v="2.4E-2"/>
    <n v="1"/>
    <s v="DIVIDENDO"/>
    <x v="0"/>
    <n v="2.4E-2"/>
  </r>
  <r>
    <x v="160"/>
    <x v="1"/>
    <d v="2007-03-30T00:00:00"/>
    <n v="2.4E-2"/>
    <n v="1"/>
    <s v="DIVIDENDO"/>
    <x v="0"/>
    <n v="2.4E-2"/>
  </r>
  <r>
    <x v="160"/>
    <x v="1"/>
    <d v="2007-04-30T00:00:00"/>
    <n v="2.4E-2"/>
    <n v="1"/>
    <s v="DIVIDENDO"/>
    <x v="0"/>
    <n v="2.4E-2"/>
  </r>
  <r>
    <x v="160"/>
    <x v="1"/>
    <d v="2007-05-31T00:00:00"/>
    <n v="2.4E-2"/>
    <n v="1"/>
    <s v="DIVIDENDO"/>
    <x v="0"/>
    <n v="2.4E-2"/>
  </r>
  <r>
    <x v="160"/>
    <x v="1"/>
    <d v="2007-06-29T00:00:00"/>
    <n v="2.4E-2"/>
    <n v="1"/>
    <s v="DIVIDENDO"/>
    <x v="0"/>
    <n v="2.4E-2"/>
  </r>
  <r>
    <x v="160"/>
    <x v="1"/>
    <d v="2007-07-31T00:00:00"/>
    <n v="2.4E-2"/>
    <n v="1"/>
    <s v="DIVIDENDO"/>
    <x v="0"/>
    <n v="2.4E-2"/>
  </r>
  <r>
    <x v="160"/>
    <x v="1"/>
    <d v="2007-08-06T00:00:00"/>
    <n v="0.33300000000000002"/>
    <n v="1"/>
    <s v="DIVIDENDO"/>
    <x v="0"/>
    <n v="0.33300000000000002"/>
  </r>
  <r>
    <x v="160"/>
    <x v="1"/>
    <d v="2007-08-31T00:00:00"/>
    <n v="2.4E-2"/>
    <n v="1"/>
    <s v="DIVIDENDO"/>
    <x v="0"/>
    <n v="2.4E-2"/>
  </r>
  <r>
    <x v="160"/>
    <x v="1"/>
    <d v="2007-09-28T00:00:00"/>
    <n v="1.2E-2"/>
    <n v="1"/>
    <s v="DIVIDENDO"/>
    <x v="0"/>
    <n v="1.2E-2"/>
  </r>
  <r>
    <x v="160"/>
    <x v="1"/>
    <d v="2007-10-31T00:00:00"/>
    <n v="1.2E-2"/>
    <n v="1"/>
    <s v="DIVIDENDO"/>
    <x v="0"/>
    <n v="1.2E-2"/>
  </r>
  <r>
    <x v="160"/>
    <x v="1"/>
    <d v="2007-11-05T00:00:00"/>
    <n v="7.0000000000000007E-2"/>
    <n v="1"/>
    <s v="JRS CAP PRÓPRIO"/>
    <x v="0"/>
    <n v="7.0000000000000007E-2"/>
  </r>
  <r>
    <x v="160"/>
    <x v="1"/>
    <d v="2007-11-30T00:00:00"/>
    <n v="1.2E-2"/>
    <n v="1"/>
    <s v="DIVIDENDO"/>
    <x v="0"/>
    <n v="1.2E-2"/>
  </r>
  <r>
    <x v="160"/>
    <x v="1"/>
    <d v="2007-12-28T00:00:00"/>
    <n v="1.2E-2"/>
    <n v="1"/>
    <s v="DIVIDENDO"/>
    <x v="0"/>
    <n v="1.2E-2"/>
  </r>
  <r>
    <x v="160"/>
    <x v="1"/>
    <d v="2008-01-31T00:00:00"/>
    <n v="1.2E-2"/>
    <n v="1"/>
    <s v="DIVIDENDO"/>
    <x v="1"/>
    <n v="1.2E-2"/>
  </r>
  <r>
    <x v="160"/>
    <x v="1"/>
    <d v="2008-02-11T00:00:00"/>
    <n v="0.1"/>
    <n v="1"/>
    <s v="DIVIDENDO"/>
    <x v="1"/>
    <n v="0.1"/>
  </r>
  <r>
    <x v="160"/>
    <x v="1"/>
    <d v="2008-02-11T00:00:00"/>
    <n v="0.7"/>
    <n v="1"/>
    <s v="JRS CAP PRÓPRIO"/>
    <x v="1"/>
    <n v="0.7"/>
  </r>
  <r>
    <x v="160"/>
    <x v="1"/>
    <d v="2008-02-29T00:00:00"/>
    <n v="1.2E-2"/>
    <n v="1"/>
    <s v="DIVIDENDO"/>
    <x v="1"/>
    <n v="1.2E-2"/>
  </r>
  <r>
    <x v="160"/>
    <x v="1"/>
    <d v="2008-03-31T00:00:00"/>
    <n v="1.2E-2"/>
    <n v="1"/>
    <s v="DIVIDENDO"/>
    <x v="1"/>
    <n v="1.2E-2"/>
  </r>
  <r>
    <x v="160"/>
    <x v="1"/>
    <d v="2008-04-30T00:00:00"/>
    <n v="1.2E-2"/>
    <n v="1"/>
    <s v="DIVIDENDO"/>
    <x v="1"/>
    <n v="1.2E-2"/>
  </r>
  <r>
    <x v="160"/>
    <x v="1"/>
    <d v="2008-05-30T00:00:00"/>
    <n v="1.2E-2"/>
    <n v="1"/>
    <s v="DIVIDENDO"/>
    <x v="1"/>
    <n v="1.2E-2"/>
  </r>
  <r>
    <x v="160"/>
    <x v="1"/>
    <d v="2008-06-30T00:00:00"/>
    <n v="1.2E-2"/>
    <n v="1"/>
    <s v="DIVIDENDO"/>
    <x v="1"/>
    <n v="1.2E-2"/>
  </r>
  <r>
    <x v="160"/>
    <x v="1"/>
    <d v="2008-07-31T00:00:00"/>
    <n v="1.2E-2"/>
    <n v="1"/>
    <s v="DIVIDENDO"/>
    <x v="1"/>
    <n v="1.2E-2"/>
  </r>
  <r>
    <x v="160"/>
    <x v="1"/>
    <d v="2008-08-04T00:00:00"/>
    <n v="0.15"/>
    <n v="1"/>
    <s v="DIVIDENDO"/>
    <x v="1"/>
    <n v="0.15"/>
  </r>
  <r>
    <x v="160"/>
    <x v="1"/>
    <d v="2008-08-29T00:00:00"/>
    <n v="1.2E-2"/>
    <n v="1"/>
    <s v="DIVIDENDO"/>
    <x v="1"/>
    <n v="1.2E-2"/>
  </r>
  <r>
    <x v="160"/>
    <x v="1"/>
    <d v="2008-09-30T00:00:00"/>
    <n v="1.2E-2"/>
    <n v="1"/>
    <s v="DIVIDENDO"/>
    <x v="1"/>
    <n v="1.2E-2"/>
  </r>
  <r>
    <x v="160"/>
    <x v="1"/>
    <d v="2008-10-31T00:00:00"/>
    <n v="1.2E-2"/>
    <n v="1"/>
    <s v="DIVIDENDO"/>
    <x v="1"/>
    <n v="1.2E-2"/>
  </r>
  <r>
    <x v="160"/>
    <x v="1"/>
    <d v="2008-11-17T00:00:00"/>
    <n v="0.38965"/>
    <n v="1"/>
    <s v="JRS CAP PRÓPRIO"/>
    <x v="1"/>
    <n v="0.38965"/>
  </r>
  <r>
    <x v="160"/>
    <x v="1"/>
    <d v="2008-11-28T00:00:00"/>
    <n v="1.2E-2"/>
    <n v="1"/>
    <s v="DIVIDENDO"/>
    <x v="1"/>
    <n v="1.2E-2"/>
  </r>
  <r>
    <x v="160"/>
    <x v="1"/>
    <d v="2008-12-18T00:00:00"/>
    <n v="7.6999999999999999E-2"/>
    <n v="1"/>
    <s v="JRS CAP PRÓPRIO"/>
    <x v="1"/>
    <n v="7.6999999999999999E-2"/>
  </r>
  <r>
    <x v="160"/>
    <x v="1"/>
    <d v="2008-12-30T00:00:00"/>
    <n v="1.2E-2"/>
    <n v="1"/>
    <s v="DIVIDENDO"/>
    <x v="1"/>
    <n v="1.2E-2"/>
  </r>
  <r>
    <x v="160"/>
    <x v="1"/>
    <d v="2009-01-30T00:00:00"/>
    <n v="1.2E-2"/>
    <n v="1"/>
    <s v="DIVIDENDO"/>
    <x v="2"/>
    <n v="1.2E-2"/>
  </r>
  <r>
    <x v="160"/>
    <x v="1"/>
    <d v="2009-02-19T00:00:00"/>
    <n v="0.21679999999999999"/>
    <n v="1"/>
    <s v="JRS CAP PRÓPRIO"/>
    <x v="2"/>
    <n v="0.21679999999999999"/>
  </r>
  <r>
    <x v="160"/>
    <x v="1"/>
    <d v="2009-02-27T00:00:00"/>
    <n v="1.2E-2"/>
    <n v="1"/>
    <s v="DIVIDENDO"/>
    <x v="2"/>
    <n v="1.2E-2"/>
  </r>
  <r>
    <x v="160"/>
    <x v="1"/>
    <d v="2009-03-31T00:00:00"/>
    <n v="1.2E-2"/>
    <n v="1"/>
    <s v="DIVIDENDO"/>
    <x v="2"/>
    <n v="1.2E-2"/>
  </r>
  <r>
    <x v="160"/>
    <x v="1"/>
    <d v="2009-04-30T00:00:00"/>
    <n v="1.2E-2"/>
    <n v="1"/>
    <s v="DIVIDENDO"/>
    <x v="2"/>
    <n v="1.2E-2"/>
  </r>
  <r>
    <x v="160"/>
    <x v="1"/>
    <d v="2009-05-29T00:00:00"/>
    <n v="1.2E-2"/>
    <n v="1"/>
    <s v="DIVIDENDO"/>
    <x v="2"/>
    <n v="1.2E-2"/>
  </r>
  <r>
    <x v="160"/>
    <x v="1"/>
    <d v="2009-06-30T00:00:00"/>
    <n v="1.2E-2"/>
    <n v="1"/>
    <s v="DIVIDENDO"/>
    <x v="2"/>
    <n v="1.2E-2"/>
  </r>
  <r>
    <x v="160"/>
    <x v="1"/>
    <d v="2009-07-31T00:00:00"/>
    <n v="1.2E-2"/>
    <n v="1"/>
    <s v="DIVIDENDO"/>
    <x v="2"/>
    <n v="1.2E-2"/>
  </r>
  <r>
    <x v="160"/>
    <x v="1"/>
    <d v="2009-08-10T00:00:00"/>
    <n v="0.2"/>
    <n v="1"/>
    <s v="JRS CAP PRÓPRIO"/>
    <x v="2"/>
    <n v="0.2"/>
  </r>
  <r>
    <x v="160"/>
    <x v="1"/>
    <d v="2009-08-31T00:00:00"/>
    <n v="1.2E-2"/>
    <n v="1"/>
    <s v="DIVIDENDO"/>
    <x v="2"/>
    <n v="1.2E-2"/>
  </r>
  <r>
    <x v="160"/>
    <x v="1"/>
    <d v="2009-09-30T00:00:00"/>
    <n v="1.2E-2"/>
    <n v="1"/>
    <s v="DIVIDENDO"/>
    <x v="2"/>
    <n v="1.2E-2"/>
  </r>
  <r>
    <x v="160"/>
    <x v="1"/>
    <d v="2009-10-30T00:00:00"/>
    <n v="1.2E-2"/>
    <n v="1"/>
    <s v="DIVIDENDO"/>
    <x v="2"/>
    <n v="1.2E-2"/>
  </r>
  <r>
    <x v="160"/>
    <x v="1"/>
    <d v="2009-11-30T00:00:00"/>
    <n v="1.2E-2"/>
    <n v="1"/>
    <s v="DIVIDENDO"/>
    <x v="2"/>
    <n v="1.2E-2"/>
  </r>
  <r>
    <x v="160"/>
    <x v="1"/>
    <d v="2009-12-16T00:00:00"/>
    <n v="0.17760000000000001"/>
    <n v="1"/>
    <s v="JRS CAP PRÓPRIO"/>
    <x v="2"/>
    <n v="0.17760000000000001"/>
  </r>
  <r>
    <x v="160"/>
    <x v="1"/>
    <d v="2009-12-30T00:00:00"/>
    <n v="1.2E-2"/>
    <n v="1"/>
    <s v="DIVIDENDO"/>
    <x v="2"/>
    <n v="1.2E-2"/>
  </r>
  <r>
    <x v="160"/>
    <x v="1"/>
    <d v="2010-01-29T00:00:00"/>
    <n v="1.2E-2"/>
    <n v="1"/>
    <s v="DIVIDENDO"/>
    <x v="3"/>
    <n v="1.2E-2"/>
  </r>
  <r>
    <x v="160"/>
    <x v="1"/>
    <d v="2010-02-08T00:00:00"/>
    <n v="0.38440000000000002"/>
    <n v="1"/>
    <s v="JRS CAP PRÓPRIO"/>
    <x v="3"/>
    <n v="0.38440000000000002"/>
  </r>
  <r>
    <x v="160"/>
    <x v="1"/>
    <d v="2010-02-26T00:00:00"/>
    <n v="1.2E-2"/>
    <n v="1"/>
    <s v="DIVIDENDO"/>
    <x v="3"/>
    <n v="1.2E-2"/>
  </r>
  <r>
    <x v="160"/>
    <x v="1"/>
    <d v="2010-03-31T00:00:00"/>
    <n v="1.2E-2"/>
    <n v="1"/>
    <s v="DIVIDENDO"/>
    <x v="3"/>
    <n v="1.2E-2"/>
  </r>
  <r>
    <x v="160"/>
    <x v="1"/>
    <d v="2010-04-30T00:00:00"/>
    <n v="1.2E-2"/>
    <n v="1"/>
    <s v="DIVIDENDO"/>
    <x v="3"/>
    <n v="1.2E-2"/>
  </r>
  <r>
    <x v="160"/>
    <x v="1"/>
    <d v="2010-05-31T00:00:00"/>
    <n v="1.2E-2"/>
    <n v="1"/>
    <s v="DIVIDENDO"/>
    <x v="3"/>
    <n v="1.2E-2"/>
  </r>
  <r>
    <x v="160"/>
    <x v="1"/>
    <d v="2010-06-30T00:00:00"/>
    <n v="1.2E-2"/>
    <n v="1"/>
    <s v="DIVIDENDO"/>
    <x v="3"/>
    <n v="1.2E-2"/>
  </r>
  <r>
    <x v="160"/>
    <x v="1"/>
    <d v="2010-07-30T00:00:00"/>
    <n v="1.2E-2"/>
    <n v="1"/>
    <s v="DIVIDENDO"/>
    <x v="3"/>
    <n v="1.2E-2"/>
  </r>
  <r>
    <x v="160"/>
    <x v="1"/>
    <d v="2010-08-02T00:00:00"/>
    <n v="0.2465"/>
    <n v="1"/>
    <s v="JRS CAP PRÓPRIO"/>
    <x v="3"/>
    <n v="0.2465"/>
  </r>
  <r>
    <x v="160"/>
    <x v="1"/>
    <d v="2010-08-31T00:00:00"/>
    <n v="1.2E-2"/>
    <n v="1"/>
    <s v="DIVIDENDO"/>
    <x v="3"/>
    <n v="1.2E-2"/>
  </r>
  <r>
    <x v="160"/>
    <x v="1"/>
    <d v="2010-09-30T00:00:00"/>
    <n v="1.2E-2"/>
    <n v="1"/>
    <s v="DIVIDENDO"/>
    <x v="3"/>
    <n v="1.2E-2"/>
  </r>
  <r>
    <x v="160"/>
    <x v="1"/>
    <d v="2010-10-29T00:00:00"/>
    <n v="1.2E-2"/>
    <n v="1"/>
    <s v="DIVIDENDO"/>
    <x v="3"/>
    <n v="1.2E-2"/>
  </r>
  <r>
    <x v="160"/>
    <x v="1"/>
    <d v="2010-11-30T00:00:00"/>
    <n v="1.2E-2"/>
    <n v="1"/>
    <s v="DIVIDENDO"/>
    <x v="3"/>
    <n v="1.2E-2"/>
  </r>
  <r>
    <x v="160"/>
    <x v="1"/>
    <d v="2010-12-30T00:00:00"/>
    <n v="0.215"/>
    <n v="1"/>
    <s v="JRS CAP PRÓPRIO"/>
    <x v="3"/>
    <n v="0.215"/>
  </r>
  <r>
    <x v="160"/>
    <x v="1"/>
    <d v="2010-12-30T00:00:00"/>
    <n v="1.2E-2"/>
    <n v="1"/>
    <s v="DIVIDENDO"/>
    <x v="3"/>
    <n v="1.2E-2"/>
  </r>
  <r>
    <x v="160"/>
    <x v="1"/>
    <d v="2011-01-31T00:00:00"/>
    <n v="1.2E-2"/>
    <n v="1"/>
    <s v="DIVIDENDO"/>
    <x v="4"/>
    <n v="1.2E-2"/>
  </r>
  <r>
    <x v="160"/>
    <x v="1"/>
    <d v="2011-02-21T00:00:00"/>
    <n v="0.38179999999999997"/>
    <n v="1"/>
    <s v="JRS CAP PRÓPRIO"/>
    <x v="4"/>
    <n v="0.38179999999999997"/>
  </r>
  <r>
    <x v="160"/>
    <x v="1"/>
    <d v="2011-02-28T00:00:00"/>
    <n v="1.2E-2"/>
    <n v="1"/>
    <s v="DIVIDENDO"/>
    <x v="4"/>
    <n v="1.2E-2"/>
  </r>
  <r>
    <x v="160"/>
    <x v="1"/>
    <d v="2011-03-31T00:00:00"/>
    <n v="1.2E-2"/>
    <n v="1"/>
    <s v="DIVIDENDO"/>
    <x v="4"/>
    <n v="1.2E-2"/>
  </r>
  <r>
    <x v="160"/>
    <x v="1"/>
    <d v="2011-04-29T00:00:00"/>
    <n v="1.2E-2"/>
    <n v="1"/>
    <s v="DIVIDENDO"/>
    <x v="4"/>
    <n v="1.2E-2"/>
  </r>
  <r>
    <x v="160"/>
    <x v="1"/>
    <d v="2011-05-31T00:00:00"/>
    <n v="1.2E-2"/>
    <n v="1"/>
    <s v="DIVIDENDO"/>
    <x v="4"/>
    <n v="1.2E-2"/>
  </r>
  <r>
    <x v="160"/>
    <x v="1"/>
    <d v="2011-06-30T00:00:00"/>
    <n v="1.2E-2"/>
    <n v="1"/>
    <s v="DIVIDENDO"/>
    <x v="4"/>
    <n v="1.2E-2"/>
  </r>
  <r>
    <x v="160"/>
    <x v="1"/>
    <d v="2011-07-29T00:00:00"/>
    <n v="1.2E-2"/>
    <n v="1"/>
    <s v="DIVIDENDO"/>
    <x v="4"/>
    <n v="1.2E-2"/>
  </r>
  <r>
    <x v="160"/>
    <x v="1"/>
    <d v="2011-08-01T00:00:00"/>
    <n v="0.27060000000000001"/>
    <n v="1"/>
    <s v="JRS CAP PRÓPRIO"/>
    <x v="4"/>
    <n v="0.27060000000000001"/>
  </r>
  <r>
    <x v="160"/>
    <x v="1"/>
    <d v="2011-08-31T00:00:00"/>
    <n v="1.2E-2"/>
    <n v="1"/>
    <s v="DIVIDENDO"/>
    <x v="4"/>
    <n v="1.2E-2"/>
  </r>
  <r>
    <x v="160"/>
    <x v="1"/>
    <d v="2011-09-30T00:00:00"/>
    <n v="1.2E-2"/>
    <n v="1"/>
    <s v="DIVIDENDO"/>
    <x v="4"/>
    <n v="1.2E-2"/>
  </r>
  <r>
    <x v="160"/>
    <x v="1"/>
    <d v="2011-10-31T00:00:00"/>
    <n v="1.2E-2"/>
    <n v="1"/>
    <s v="DIVIDENDO"/>
    <x v="4"/>
    <n v="1.2E-2"/>
  </r>
  <r>
    <x v="160"/>
    <x v="1"/>
    <d v="2011-11-30T00:00:00"/>
    <n v="1.2E-2"/>
    <n v="1"/>
    <s v="DIVIDENDO"/>
    <x v="4"/>
    <n v="1.2E-2"/>
  </r>
  <r>
    <x v="160"/>
    <x v="1"/>
    <d v="2011-12-16T00:00:00"/>
    <n v="0.28799999999999998"/>
    <n v="1"/>
    <s v="JRS CAP PRÓPRIO"/>
    <x v="4"/>
    <n v="0.28799999999999998"/>
  </r>
  <r>
    <x v="160"/>
    <x v="1"/>
    <d v="2011-12-29T00:00:00"/>
    <n v="1.2E-2"/>
    <n v="1"/>
    <s v="DIVIDENDO"/>
    <x v="4"/>
    <n v="1.2E-2"/>
  </r>
  <r>
    <x v="160"/>
    <x v="1"/>
    <d v="2012-01-31T00:00:00"/>
    <n v="1.2E-2"/>
    <n v="1"/>
    <s v="DIVIDENDO"/>
    <x v="5"/>
    <n v="1.2E-2"/>
  </r>
  <r>
    <x v="160"/>
    <x v="1"/>
    <d v="2012-02-06T00:00:00"/>
    <n v="0.41639999999999999"/>
    <n v="1"/>
    <s v="JRS CAP PRÓPRIO"/>
    <x v="5"/>
    <n v="0.41639999999999999"/>
  </r>
  <r>
    <x v="160"/>
    <x v="1"/>
    <d v="2012-02-06T00:00:00"/>
    <n v="1.4999999999999999E-2"/>
    <n v="1"/>
    <s v="DIVIDENDO"/>
    <x v="5"/>
    <n v="1.4999999999999999E-2"/>
  </r>
  <r>
    <x v="160"/>
    <x v="1"/>
    <d v="2012-03-30T00:00:00"/>
    <n v="1.4999999999999999E-2"/>
    <n v="1"/>
    <s v="DIVIDENDO"/>
    <x v="5"/>
    <n v="1.4999999999999999E-2"/>
  </r>
  <r>
    <x v="160"/>
    <x v="1"/>
    <d v="2012-04-30T00:00:00"/>
    <n v="1.4999999999999999E-2"/>
    <n v="1"/>
    <s v="DIVIDENDO"/>
    <x v="5"/>
    <n v="1.4999999999999999E-2"/>
  </r>
  <r>
    <x v="160"/>
    <x v="1"/>
    <d v="2012-05-31T00:00:00"/>
    <n v="1.4999999999999999E-2"/>
    <n v="1"/>
    <s v="DIVIDENDO"/>
    <x v="5"/>
    <n v="1.4999999999999999E-2"/>
  </r>
  <r>
    <x v="160"/>
    <x v="1"/>
    <d v="2012-06-29T00:00:00"/>
    <n v="1.4999999999999999E-2"/>
    <n v="1"/>
    <s v="DIVIDENDO"/>
    <x v="5"/>
    <n v="1.4999999999999999E-2"/>
  </r>
  <r>
    <x v="160"/>
    <x v="1"/>
    <d v="2012-07-23T00:00:00"/>
    <n v="0.27739999999999998"/>
    <n v="1"/>
    <s v="JRS CAP PRÓPRIO"/>
    <x v="5"/>
    <n v="0.27739999999999998"/>
  </r>
  <r>
    <x v="160"/>
    <x v="1"/>
    <d v="2012-07-31T00:00:00"/>
    <n v="1.4999999999999999E-2"/>
    <n v="1"/>
    <s v="DIVIDENDO"/>
    <x v="5"/>
    <n v="1.4999999999999999E-2"/>
  </r>
  <r>
    <x v="160"/>
    <x v="1"/>
    <d v="2012-08-31T00:00:00"/>
    <n v="1.4999999999999999E-2"/>
    <n v="1"/>
    <s v="DIVIDENDO"/>
    <x v="5"/>
    <n v="1.4999999999999999E-2"/>
  </r>
  <r>
    <x v="160"/>
    <x v="1"/>
    <d v="2012-09-28T00:00:00"/>
    <n v="1.4999999999999999E-2"/>
    <n v="1"/>
    <s v="DIVIDENDO"/>
    <x v="5"/>
    <n v="1.4999999999999999E-2"/>
  </r>
  <r>
    <x v="160"/>
    <x v="1"/>
    <d v="2012-10-31T00:00:00"/>
    <n v="1.4999999999999999E-2"/>
    <n v="1"/>
    <s v="DIVIDENDO"/>
    <x v="5"/>
    <n v="1.4999999999999999E-2"/>
  </r>
  <r>
    <x v="160"/>
    <x v="1"/>
    <d v="2012-11-29T00:00:00"/>
    <n v="0.312"/>
    <n v="1"/>
    <s v="JRS CAP PRÓPRIO"/>
    <x v="5"/>
    <n v="0.312"/>
  </r>
  <r>
    <x v="160"/>
    <x v="1"/>
    <d v="2012-11-30T00:00:00"/>
    <n v="1.4999999999999999E-2"/>
    <n v="1"/>
    <s v="DIVIDENDO"/>
    <x v="5"/>
    <n v="1.4999999999999999E-2"/>
  </r>
  <r>
    <x v="160"/>
    <x v="1"/>
    <d v="2012-12-28T00:00:00"/>
    <n v="1.4999999999999999E-2"/>
    <n v="1"/>
    <s v="DIVIDENDO"/>
    <x v="5"/>
    <n v="1.4999999999999999E-2"/>
  </r>
  <r>
    <x v="160"/>
    <x v="1"/>
    <d v="2013-01-31T00:00:00"/>
    <n v="1.4999999999999999E-2"/>
    <n v="1"/>
    <s v="DIVIDENDO"/>
    <x v="6"/>
    <n v="1.4999999999999999E-2"/>
  </r>
  <r>
    <x v="160"/>
    <x v="1"/>
    <d v="2013-02-04T00:00:00"/>
    <n v="0.38240000000000002"/>
    <n v="1"/>
    <s v="JRS CAP PRÓPRIO"/>
    <x v="6"/>
    <n v="0.38240000000000002"/>
  </r>
  <r>
    <x v="160"/>
    <x v="1"/>
    <d v="2013-03-28T00:00:00"/>
    <n v="1.4999999999999999E-2"/>
    <n v="1"/>
    <s v="DIVIDENDO"/>
    <x v="6"/>
    <n v="1.4999999999999999E-2"/>
  </r>
  <r>
    <x v="160"/>
    <x v="1"/>
    <d v="2013-04-30T00:00:00"/>
    <n v="1.4999999999999999E-2"/>
    <n v="1"/>
    <s v="DIVIDENDO"/>
    <x v="6"/>
    <n v="1.4999999999999999E-2"/>
  </r>
  <r>
    <x v="160"/>
    <x v="1"/>
    <d v="2013-05-31T00:00:00"/>
    <n v="1.4999999999999999E-2"/>
    <n v="1"/>
    <s v="DIVIDENDO"/>
    <x v="6"/>
    <n v="1.4999999999999999E-2"/>
  </r>
  <r>
    <x v="160"/>
    <x v="1"/>
    <d v="2013-06-28T00:00:00"/>
    <n v="1.4999999999999999E-2"/>
    <n v="1"/>
    <s v="DIVIDENDO"/>
    <x v="6"/>
    <n v="1.4999999999999999E-2"/>
  </r>
  <r>
    <x v="160"/>
    <x v="1"/>
    <d v="2013-07-29T00:00:00"/>
    <n v="0.27739999999999998"/>
    <n v="1"/>
    <s v="JRS CAP PRÓPRIO"/>
    <x v="6"/>
    <n v="0.27739999999999998"/>
  </r>
  <r>
    <x v="160"/>
    <x v="1"/>
    <d v="2013-07-31T00:00:00"/>
    <n v="1.4999999999999999E-2"/>
    <n v="1"/>
    <s v="DIVIDENDO"/>
    <x v="6"/>
    <n v="1.4999999999999999E-2"/>
  </r>
  <r>
    <x v="160"/>
    <x v="1"/>
    <d v="2013-08-30T00:00:00"/>
    <n v="1.4999999999999999E-2"/>
    <n v="1"/>
    <s v="DIVIDENDO"/>
    <x v="6"/>
    <n v="1.4999999999999999E-2"/>
  </r>
  <r>
    <x v="160"/>
    <x v="1"/>
    <d v="2013-09-30T00:00:00"/>
    <n v="1.4999999999999999E-2"/>
    <n v="1"/>
    <s v="DIVIDENDO"/>
    <x v="6"/>
    <n v="1.4999999999999999E-2"/>
  </r>
  <r>
    <x v="160"/>
    <x v="1"/>
    <d v="2013-10-31T00:00:00"/>
    <n v="1.4999999999999999E-2"/>
    <n v="1"/>
    <s v="DIVIDENDO"/>
    <x v="6"/>
    <n v="1.4999999999999999E-2"/>
  </r>
  <r>
    <x v="160"/>
    <x v="1"/>
    <d v="2013-11-28T00:00:00"/>
    <n v="0.2036"/>
    <n v="1"/>
    <s v="JRS CAP PRÓPRIO"/>
    <x v="6"/>
    <n v="0.2036"/>
  </r>
  <r>
    <x v="160"/>
    <x v="1"/>
    <d v="2013-11-29T00:00:00"/>
    <n v="1.4999999999999999E-2"/>
    <n v="1"/>
    <s v="DIVIDENDO"/>
    <x v="6"/>
    <n v="1.4999999999999999E-2"/>
  </r>
  <r>
    <x v="160"/>
    <x v="1"/>
    <d v="2013-12-30T00:00:00"/>
    <n v="1.4999999999999999E-2"/>
    <n v="1"/>
    <s v="DIVIDENDO"/>
    <x v="6"/>
    <n v="1.4999999999999999E-2"/>
  </r>
  <r>
    <x v="160"/>
    <x v="1"/>
    <d v="2014-01-31T00:00:00"/>
    <n v="1.4999999999999999E-2"/>
    <n v="1"/>
    <s v="DIVIDENDO"/>
    <x v="18"/>
    <n v="1.4999999999999999E-2"/>
  </r>
  <r>
    <x v="160"/>
    <x v="1"/>
    <d v="2014-02-03T00:00:00"/>
    <n v="0.52359999999999995"/>
    <n v="1"/>
    <s v="JRS CAP PRÓPRIO"/>
    <x v="18"/>
    <n v="0.52359999999999995"/>
  </r>
  <r>
    <x v="160"/>
    <x v="1"/>
    <d v="2014-02-28T00:00:00"/>
    <n v="1.4999999999999999E-2"/>
    <n v="1"/>
    <s v="DIVIDENDO"/>
    <x v="18"/>
    <n v="1.4999999999999999E-2"/>
  </r>
  <r>
    <x v="160"/>
    <x v="1"/>
    <s v="ESTATUTÁRIO"/>
    <n v="0.36"/>
    <n v="1000"/>
    <s v="DIVIDENDO"/>
    <x v="19"/>
    <n v="3.5999999999999997E-4"/>
  </r>
  <r>
    <x v="160"/>
    <x v="1"/>
    <s v="ESTATUTÁRIO"/>
    <n v="0.36"/>
    <n v="1000"/>
    <s v="DIVIDENDO"/>
    <x v="19"/>
    <n v="3.5999999999999997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45"/>
    <n v="1000"/>
    <s v="DIVIDENDO"/>
    <x v="19"/>
    <n v="4.4999999999999999E-4"/>
  </r>
  <r>
    <x v="160"/>
    <x v="1"/>
    <s v="ESTATUTÁRIO"/>
    <n v="0.53"/>
    <n v="1000"/>
    <s v="JRS CAP PRÓPRIO"/>
    <x v="19"/>
    <n v="5.2999999999999998E-4"/>
  </r>
  <r>
    <x v="160"/>
    <x v="1"/>
    <s v="ESTATUTÁRIO"/>
    <n v="0.53"/>
    <n v="1000"/>
    <s v="JRS CAP PRÓPRIO"/>
    <x v="19"/>
    <n v="5.2999999999999998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65"/>
    <n v="1000"/>
    <s v="JRS CAP PRÓPRIO"/>
    <x v="19"/>
    <n v="6.4999999999999997E-4"/>
  </r>
  <r>
    <x v="160"/>
    <x v="1"/>
    <s v="ESTATUTÁRIO"/>
    <n v="0.75"/>
    <n v="1000"/>
    <s v="JRS CAP PRÓPRIO"/>
    <x v="19"/>
    <n v="7.5000000000000002E-4"/>
  </r>
  <r>
    <x v="160"/>
    <x v="1"/>
    <s v="ESTATUTÁRIO"/>
    <n v="0.75"/>
    <n v="1000"/>
    <s v="JRS CAP PRÓPRIO"/>
    <x v="19"/>
    <n v="7.5000000000000002E-4"/>
  </r>
  <r>
    <x v="160"/>
    <x v="1"/>
    <s v="ESTATUTÁRIO"/>
    <n v="0.75"/>
    <n v="1000"/>
    <s v="JRS CAP PRÓPRIO"/>
    <x v="19"/>
    <n v="7.5000000000000002E-4"/>
  </r>
  <r>
    <x v="160"/>
    <x v="1"/>
    <s v="ESTATUTÁRIO"/>
    <n v="0.75"/>
    <n v="1000"/>
    <s v="JRS CAP PRÓPRIO"/>
    <x v="19"/>
    <n v="7.5000000000000002E-4"/>
  </r>
  <r>
    <x v="160"/>
    <x v="1"/>
    <s v="ESTATUTÁRIO"/>
    <n v="0.75"/>
    <n v="1000"/>
    <s v="JRS CAP PRÓPRIO"/>
    <x v="19"/>
    <n v="7.5000000000000002E-4"/>
  </r>
  <r>
    <x v="161"/>
    <x v="0"/>
    <d v="2008-04-30T00:00:00"/>
    <n v="2.6586000000000001E-3"/>
    <n v="1"/>
    <s v="DIVIDENDO"/>
    <x v="1"/>
    <n v="2.6586000000000001E-3"/>
  </r>
  <r>
    <x v="161"/>
    <x v="1"/>
    <d v="2008-04-30T00:00:00"/>
    <n v="2.9245E-3"/>
    <n v="1"/>
    <s v="DIVIDENDO"/>
    <x v="1"/>
    <n v="2.9245E-3"/>
  </r>
  <r>
    <x v="162"/>
    <x v="0"/>
    <d v="2008-04-30T00:00:00"/>
    <n v="1.2286E-2"/>
    <n v="1"/>
    <s v="DIVIDENDO"/>
    <x v="1"/>
    <n v="1.2286E-2"/>
  </r>
  <r>
    <x v="162"/>
    <x v="0"/>
    <d v="2009-04-29T00:00:00"/>
    <n v="8.7950000000000007E-3"/>
    <n v="1"/>
    <s v="DIVIDENDO"/>
    <x v="2"/>
    <n v="8.7950000000000007E-3"/>
  </r>
  <r>
    <x v="162"/>
    <x v="0"/>
    <d v="2010-04-30T00:00:00"/>
    <n v="2.4361774700000002E-2"/>
    <n v="1"/>
    <s v="DIVIDENDO"/>
    <x v="3"/>
    <n v="2.4361774700000002E-2"/>
  </r>
  <r>
    <x v="162"/>
    <x v="0"/>
    <d v="2013-04-26T00:00:00"/>
    <n v="5.9512572E-2"/>
    <n v="1"/>
    <s v="DIVIDENDO"/>
    <x v="6"/>
    <n v="5.9512572E-2"/>
  </r>
  <r>
    <x v="163"/>
    <x v="0"/>
    <d v="1996-04-30T00:00:00"/>
    <n v="7.8270000000000006E-2"/>
    <n v="1"/>
    <s v="DIVIDENDO"/>
    <x v="15"/>
    <n v="7.8270000000000006E-2"/>
  </r>
  <r>
    <x v="163"/>
    <x v="0"/>
    <d v="1997-02-06T00:00:00"/>
    <n v="8.8663579999999995E-3"/>
    <n v="1"/>
    <s v="DIVIDENDO"/>
    <x v="16"/>
    <n v="8.8663579999999995E-3"/>
  </r>
  <r>
    <x v="163"/>
    <x v="0"/>
    <d v="1997-02-06T00:00:00"/>
    <n v="9.6843641999999994E-2"/>
    <n v="1"/>
    <s v="DIVIDENDO"/>
    <x v="16"/>
    <n v="9.6843641999999994E-2"/>
  </r>
  <r>
    <x v="163"/>
    <x v="0"/>
    <d v="1998-04-29T00:00:00"/>
    <n v="5.1886700000000001E-2"/>
    <n v="1"/>
    <s v="DIVIDENDO"/>
    <x v="17"/>
    <n v="5.1886700000000001E-2"/>
  </r>
  <r>
    <x v="163"/>
    <x v="0"/>
    <d v="1999-04-29T00:00:00"/>
    <n v="5.844382E-2"/>
    <n v="1"/>
    <s v="DIVIDENDO"/>
    <x v="8"/>
    <n v="5.844382E-2"/>
  </r>
  <r>
    <x v="163"/>
    <x v="0"/>
    <d v="2000-04-27T00:00:00"/>
    <n v="3.3294729000000002E-2"/>
    <n v="1"/>
    <s v="DIVIDENDO"/>
    <x v="9"/>
    <n v="3.3294729000000002E-2"/>
  </r>
  <r>
    <x v="163"/>
    <x v="0"/>
    <d v="2000-04-27T00:00:00"/>
    <n v="2.2196487000000001E-2"/>
    <n v="1"/>
    <s v="DIVIDENDO"/>
    <x v="9"/>
    <n v="2.2196487000000001E-2"/>
  </r>
  <r>
    <x v="163"/>
    <x v="0"/>
    <d v="2002-04-29T00:00:00"/>
    <n v="1.172578E-2"/>
    <n v="1"/>
    <s v="DIVIDENDO"/>
    <x v="11"/>
    <n v="1.172578E-2"/>
  </r>
  <r>
    <x v="163"/>
    <x v="0"/>
    <d v="2003-04-25T00:00:00"/>
    <n v="1.407012E-2"/>
    <n v="1"/>
    <s v="DIVIDENDO"/>
    <x v="7"/>
    <n v="1.407012E-2"/>
  </r>
  <r>
    <x v="163"/>
    <x v="0"/>
    <d v="2004-04-29T00:00:00"/>
    <n v="1.5259999999999999E-2"/>
    <n v="1"/>
    <s v="DIVIDENDO"/>
    <x v="12"/>
    <n v="1.5259999999999999E-2"/>
  </r>
  <r>
    <x v="163"/>
    <x v="0"/>
    <d v="2006-11-24T00:00:00"/>
    <n v="3.3500000000000001E-3"/>
    <n v="1"/>
    <s v="DIVIDENDO"/>
    <x v="14"/>
    <n v="3.3500000000000001E-3"/>
  </r>
  <r>
    <x v="163"/>
    <x v="0"/>
    <d v="2007-04-26T00:00:00"/>
    <n v="1.11943157E-2"/>
    <n v="1"/>
    <s v="DIVIDENDO"/>
    <x v="0"/>
    <n v="1.11943157E-2"/>
  </r>
  <r>
    <x v="163"/>
    <x v="0"/>
    <d v="2008-04-28T00:00:00"/>
    <n v="1.5699999999999999E-2"/>
    <n v="1"/>
    <s v="DIVIDENDO"/>
    <x v="1"/>
    <n v="1.5699999999999999E-2"/>
  </r>
  <r>
    <x v="163"/>
    <x v="0"/>
    <d v="2009-04-29T00:00:00"/>
    <n v="1.7780000000000001E-2"/>
    <n v="1"/>
    <s v="DIVIDENDO"/>
    <x v="2"/>
    <n v="1.7780000000000001E-2"/>
  </r>
  <r>
    <x v="163"/>
    <x v="0"/>
    <d v="2010-04-30T00:00:00"/>
    <n v="1.6E-2"/>
    <n v="1"/>
    <s v="DIVIDENDO"/>
    <x v="3"/>
    <n v="1.6E-2"/>
  </r>
  <r>
    <x v="163"/>
    <x v="0"/>
    <d v="2011-07-01T00:00:00"/>
    <n v="1.0899000000000001E-2"/>
    <n v="1"/>
    <s v="DIVIDENDO"/>
    <x v="4"/>
    <n v="1.0899000000000001E-2"/>
  </r>
  <r>
    <x v="163"/>
    <x v="0"/>
    <d v="2011-07-01T00:00:00"/>
    <n v="0.14616999999999999"/>
    <n v="1"/>
    <s v="DIVIDENDO"/>
    <x v="4"/>
    <n v="0.14616999999999999"/>
  </r>
  <r>
    <x v="163"/>
    <x v="0"/>
    <d v="2012-04-27T00:00:00"/>
    <n v="1.7267999999999999E-2"/>
    <n v="1"/>
    <s v="DIVIDENDO"/>
    <x v="5"/>
    <n v="1.7267999999999999E-2"/>
  </r>
  <r>
    <x v="163"/>
    <x v="0"/>
    <d v="2012-04-27T00:00:00"/>
    <n v="9.9186999999999997E-2"/>
    <n v="1"/>
    <s v="DIVIDENDO"/>
    <x v="5"/>
    <n v="9.9186999999999997E-2"/>
  </r>
  <r>
    <x v="163"/>
    <x v="1"/>
    <d v="1996-04-30T00:00:00"/>
    <n v="7.8270000000000006E-2"/>
    <n v="1"/>
    <s v="DIVIDENDO"/>
    <x v="15"/>
    <n v="7.8270000000000006E-2"/>
  </r>
  <r>
    <x v="163"/>
    <x v="1"/>
    <d v="1997-02-06T00:00:00"/>
    <n v="8.8663579999999995E-3"/>
    <n v="1"/>
    <s v="DIVIDENDO"/>
    <x v="16"/>
    <n v="8.8663579999999995E-3"/>
  </r>
  <r>
    <x v="163"/>
    <x v="1"/>
    <d v="1997-02-06T00:00:00"/>
    <n v="9.6843641999999994E-2"/>
    <n v="1"/>
    <s v="DIVIDENDO"/>
    <x v="16"/>
    <n v="9.6843641999999994E-2"/>
  </r>
  <r>
    <x v="163"/>
    <x v="1"/>
    <d v="1998-04-29T00:00:00"/>
    <n v="5.1886700000000001E-2"/>
    <n v="1"/>
    <s v="DIVIDENDO"/>
    <x v="17"/>
    <n v="5.1886700000000001E-2"/>
  </r>
  <r>
    <x v="163"/>
    <x v="1"/>
    <d v="1999-04-29T00:00:00"/>
    <n v="5.844382E-2"/>
    <n v="1"/>
    <s v="DIVIDENDO"/>
    <x v="8"/>
    <n v="5.844382E-2"/>
  </r>
  <r>
    <x v="163"/>
    <x v="1"/>
    <d v="2000-04-27T00:00:00"/>
    <n v="3.3294729000000002E-2"/>
    <n v="1"/>
    <s v="DIVIDENDO"/>
    <x v="9"/>
    <n v="3.3294729000000002E-2"/>
  </r>
  <r>
    <x v="163"/>
    <x v="1"/>
    <d v="2000-04-27T00:00:00"/>
    <n v="2.2196487000000001E-2"/>
    <n v="1"/>
    <s v="DIVIDENDO"/>
    <x v="9"/>
    <n v="2.2196487000000001E-2"/>
  </r>
  <r>
    <x v="163"/>
    <x v="1"/>
    <d v="2002-04-29T00:00:00"/>
    <n v="1.172578E-2"/>
    <n v="1"/>
    <s v="DIVIDENDO"/>
    <x v="11"/>
    <n v="1.172578E-2"/>
  </r>
  <r>
    <x v="163"/>
    <x v="1"/>
    <d v="2003-04-25T00:00:00"/>
    <n v="1.407012E-2"/>
    <n v="1"/>
    <s v="DIVIDENDO"/>
    <x v="7"/>
    <n v="1.407012E-2"/>
  </r>
  <r>
    <x v="163"/>
    <x v="1"/>
    <d v="2004-04-29T00:00:00"/>
    <n v="1.5259999999999999E-2"/>
    <n v="1"/>
    <s v="DIVIDENDO"/>
    <x v="12"/>
    <n v="1.5259999999999999E-2"/>
  </r>
  <r>
    <x v="163"/>
    <x v="1"/>
    <d v="2006-11-24T00:00:00"/>
    <n v="3.3500000000000001E-3"/>
    <n v="1"/>
    <s v="DIVIDENDO"/>
    <x v="14"/>
    <n v="3.3500000000000001E-3"/>
  </r>
  <r>
    <x v="163"/>
    <x v="1"/>
    <d v="2007-04-26T00:00:00"/>
    <n v="1.11943157E-2"/>
    <n v="1"/>
    <s v="DIVIDENDO"/>
    <x v="0"/>
    <n v="1.11943157E-2"/>
  </r>
  <r>
    <x v="163"/>
    <x v="1"/>
    <d v="2008-04-28T00:00:00"/>
    <n v="1.5699999999999999E-2"/>
    <n v="1"/>
    <s v="DIVIDENDO"/>
    <x v="1"/>
    <n v="1.5699999999999999E-2"/>
  </r>
  <r>
    <x v="163"/>
    <x v="1"/>
    <d v="2009-04-29T00:00:00"/>
    <n v="1.7780000000000001E-2"/>
    <n v="1"/>
    <s v="DIVIDENDO"/>
    <x v="2"/>
    <n v="1.7780000000000001E-2"/>
  </r>
  <r>
    <x v="163"/>
    <x v="1"/>
    <d v="2010-04-30T00:00:00"/>
    <n v="1.6E-2"/>
    <n v="1"/>
    <s v="DIVIDENDO"/>
    <x v="3"/>
    <n v="1.6E-2"/>
  </r>
  <r>
    <x v="163"/>
    <x v="1"/>
    <d v="2011-07-01T00:00:00"/>
    <n v="1.0899000000000001E-2"/>
    <n v="1"/>
    <s v="DIVIDENDO"/>
    <x v="4"/>
    <n v="1.0899000000000001E-2"/>
  </r>
  <r>
    <x v="163"/>
    <x v="1"/>
    <d v="2011-07-01T00:00:00"/>
    <n v="0.14616999999999999"/>
    <n v="1"/>
    <s v="DIVIDENDO"/>
    <x v="4"/>
    <n v="0.14616999999999999"/>
  </r>
  <r>
    <x v="163"/>
    <x v="1"/>
    <d v="2012-04-27T00:00:00"/>
    <n v="1.7267999999999999E-2"/>
    <n v="1"/>
    <s v="DIVIDENDO"/>
    <x v="5"/>
    <n v="1.7267999999999999E-2"/>
  </r>
  <r>
    <x v="163"/>
    <x v="1"/>
    <d v="2012-04-27T00:00:00"/>
    <n v="9.9186999999999997E-2"/>
    <n v="1"/>
    <s v="DIVIDENDO"/>
    <x v="5"/>
    <n v="9.9186999999999997E-2"/>
  </r>
  <r>
    <x v="164"/>
    <x v="0"/>
    <d v="2008-03-13T00:00:00"/>
    <n v="3.5186426399999998E-2"/>
    <n v="1"/>
    <s v="DIVIDENDO"/>
    <x v="1"/>
    <n v="3.5186426399999998E-2"/>
  </r>
  <r>
    <x v="164"/>
    <x v="0"/>
    <d v="2009-04-28T00:00:00"/>
    <n v="0.10555468017"/>
    <n v="1"/>
    <s v="DIVIDENDO"/>
    <x v="2"/>
    <n v="0.10555468017"/>
  </r>
  <r>
    <x v="164"/>
    <x v="0"/>
    <d v="2009-12-23T00:00:00"/>
    <n v="0.12294139877"/>
    <n v="1"/>
    <s v="JRS CAP PRÓPRIO"/>
    <x v="2"/>
    <n v="0.12294139877"/>
  </r>
  <r>
    <x v="164"/>
    <x v="0"/>
    <d v="2010-04-30T00:00:00"/>
    <n v="7.0386297010000001E-2"/>
    <n v="1"/>
    <s v="DIVIDENDO"/>
    <x v="3"/>
    <n v="7.0386297010000001E-2"/>
  </r>
  <r>
    <x v="164"/>
    <x v="0"/>
    <d v="2010-10-27T00:00:00"/>
    <n v="0.11261807521"/>
    <n v="1"/>
    <s v="JRS CAP PRÓPRIO"/>
    <x v="3"/>
    <n v="0.11261807521"/>
  </r>
  <r>
    <x v="164"/>
    <x v="0"/>
    <d v="2011-04-29T00:00:00"/>
    <n v="0.23462099003"/>
    <n v="1"/>
    <s v="DIVIDENDO"/>
    <x v="4"/>
    <n v="0.23462099003"/>
  </r>
  <r>
    <x v="164"/>
    <x v="0"/>
    <d v="2012-01-24T00:00:00"/>
    <n v="0.13998835451"/>
    <n v="1"/>
    <s v="DIVIDENDO"/>
    <x v="5"/>
    <n v="0.13998835451"/>
  </r>
  <r>
    <x v="164"/>
    <x v="0"/>
    <d v="2012-03-26T00:00:00"/>
    <n v="4.6662784839999999E-2"/>
    <n v="1"/>
    <s v="DIVIDENDO"/>
    <x v="5"/>
    <n v="4.6662784839999999E-2"/>
  </r>
  <r>
    <x v="164"/>
    <x v="0"/>
    <d v="2013-04-12T00:00:00"/>
    <n v="6.9577750999999993E-2"/>
    <n v="1"/>
    <s v="DIVIDENDO"/>
    <x v="6"/>
    <n v="6.9577750999999993E-2"/>
  </r>
  <r>
    <x v="164"/>
    <x v="0"/>
    <d v="2013-04-30T00:00:00"/>
    <n v="0.115962918"/>
    <n v="1"/>
    <s v="DIVIDENDO"/>
    <x v="6"/>
    <n v="0.115962918"/>
  </r>
  <r>
    <x v="165"/>
    <x v="0"/>
    <d v="1996-04-29T00:00:00"/>
    <n v="1.54"/>
    <n v="1000"/>
    <s v="DIVIDENDO"/>
    <x v="15"/>
    <n v="1.5400000000000001E-3"/>
  </r>
  <r>
    <x v="165"/>
    <x v="0"/>
    <d v="1997-04-28T00:00:00"/>
    <n v="2.48"/>
    <n v="1000"/>
    <s v="DIVIDENDO"/>
    <x v="16"/>
    <n v="2.48E-3"/>
  </r>
  <r>
    <x v="165"/>
    <x v="0"/>
    <d v="1997-12-30T00:00:00"/>
    <n v="4.3934768399999999"/>
    <n v="1000"/>
    <s v="JRS CAP PRÓPRIO"/>
    <x v="16"/>
    <n v="4.3934768399999996E-3"/>
  </r>
  <r>
    <x v="165"/>
    <x v="0"/>
    <d v="1998-04-28T00:00:00"/>
    <n v="0.48878047000000002"/>
    <n v="1000"/>
    <s v="DIVIDENDO"/>
    <x v="17"/>
    <n v="4.8878047000000004E-4"/>
  </r>
  <r>
    <x v="165"/>
    <x v="0"/>
    <d v="1999-01-22T00:00:00"/>
    <n v="1.8106500000000001"/>
    <n v="1000"/>
    <s v="JRS CAP PRÓPRIO"/>
    <x v="8"/>
    <n v="1.81065E-3"/>
  </r>
  <r>
    <x v="165"/>
    <x v="0"/>
    <d v="1999-04-28T00:00:00"/>
    <n v="0.49336000000000002"/>
    <n v="1000"/>
    <s v="DIVIDENDO"/>
    <x v="8"/>
    <n v="4.9335999999999998E-4"/>
  </r>
  <r>
    <x v="165"/>
    <x v="0"/>
    <d v="2000-01-31T00:00:00"/>
    <n v="1.6974800000000001"/>
    <n v="1000"/>
    <s v="JRS CAP PRÓPRIO"/>
    <x v="9"/>
    <n v="1.6974800000000001E-3"/>
  </r>
  <r>
    <x v="165"/>
    <x v="0"/>
    <d v="2000-04-19T00:00:00"/>
    <n v="3.44232"/>
    <n v="1000"/>
    <s v="DIVIDENDO"/>
    <x v="9"/>
    <n v="3.44232E-3"/>
  </r>
  <r>
    <x v="165"/>
    <x v="0"/>
    <d v="2001-04-19T00:00:00"/>
    <n v="4.77346"/>
    <n v="1000"/>
    <s v="DIVIDENDO"/>
    <x v="10"/>
    <n v="4.7734600000000002E-3"/>
  </r>
  <r>
    <x v="165"/>
    <x v="0"/>
    <d v="2002-04-24T00:00:00"/>
    <n v="4.3202999999999996"/>
    <n v="1000"/>
    <s v="DIVIDENDO"/>
    <x v="11"/>
    <n v="4.3203E-3"/>
  </r>
  <r>
    <x v="165"/>
    <x v="0"/>
    <d v="2003-04-16T00:00:00"/>
    <n v="4.32"/>
    <n v="1000"/>
    <s v="DIVIDENDO"/>
    <x v="7"/>
    <n v="4.3200000000000001E-3"/>
  </r>
  <r>
    <x v="165"/>
    <x v="0"/>
    <d v="2004-04-20T00:00:00"/>
    <n v="1.5"/>
    <n v="1000"/>
    <s v="DIVIDENDO"/>
    <x v="12"/>
    <n v="1.5E-3"/>
  </r>
  <r>
    <x v="165"/>
    <x v="0"/>
    <d v="2004-04-20T00:00:00"/>
    <n v="1"/>
    <n v="1000"/>
    <s v="DIVIDENDO"/>
    <x v="12"/>
    <n v="1E-3"/>
  </r>
  <r>
    <x v="165"/>
    <x v="0"/>
    <d v="2005-05-13T00:00:00"/>
    <n v="0.56999999999999995"/>
    <n v="1000"/>
    <s v="DIVIDENDO"/>
    <x v="13"/>
    <n v="5.6999999999999998E-4"/>
  </r>
  <r>
    <x v="165"/>
    <x v="0"/>
    <d v="2006-04-20T00:00:00"/>
    <n v="0.4"/>
    <n v="1000"/>
    <s v="DIVIDENDO"/>
    <x v="14"/>
    <n v="4.0000000000000002E-4"/>
  </r>
  <r>
    <x v="165"/>
    <x v="0"/>
    <d v="2006-04-20T00:00:00"/>
    <n v="0.4"/>
    <n v="1000"/>
    <s v="DIVIDENDO"/>
    <x v="14"/>
    <n v="4.0000000000000002E-4"/>
  </r>
  <r>
    <x v="165"/>
    <x v="0"/>
    <d v="2007-04-30T00:00:00"/>
    <n v="2.4500000000000002"/>
    <n v="1000"/>
    <s v="DIVIDENDO"/>
    <x v="0"/>
    <n v="2.4500000000000004E-3"/>
  </r>
  <r>
    <x v="165"/>
    <x v="0"/>
    <d v="2011-04-29T00:00:00"/>
    <n v="0.1382544829"/>
    <n v="1"/>
    <s v="DIVIDENDO"/>
    <x v="4"/>
    <n v="0.1382544829"/>
  </r>
  <r>
    <x v="165"/>
    <x v="0"/>
    <d v="2012-05-02T00:00:00"/>
    <n v="0.15841"/>
    <n v="1"/>
    <s v="DIVIDENDO"/>
    <x v="5"/>
    <n v="0.15841"/>
  </r>
  <r>
    <x v="165"/>
    <x v="0"/>
    <d v="2013-04-30T00:00:00"/>
    <n v="6.1135791000000002E-2"/>
    <n v="1"/>
    <s v="DIVIDENDO"/>
    <x v="6"/>
    <n v="6.1135791000000002E-2"/>
  </r>
  <r>
    <x v="166"/>
    <x v="0"/>
    <d v="1996-01-09T00:00:00"/>
    <n v="4.1243385E-2"/>
    <n v="1"/>
    <s v="DIVIDENDO"/>
    <x v="15"/>
    <n v="4.1243385E-2"/>
  </r>
  <r>
    <x v="166"/>
    <x v="0"/>
    <d v="1996-03-26T00:00:00"/>
    <n v="1.3747795E-2"/>
    <n v="1"/>
    <s v="DIVIDENDO"/>
    <x v="15"/>
    <n v="1.3747795E-2"/>
  </r>
  <r>
    <x v="166"/>
    <x v="0"/>
    <d v="1996-04-30T00:00:00"/>
    <n v="0.13847168330000001"/>
    <n v="1"/>
    <s v="DIVIDENDO"/>
    <x v="15"/>
    <n v="0.13847168330000001"/>
  </r>
  <r>
    <x v="166"/>
    <x v="0"/>
    <d v="1997-01-03T00:00:00"/>
    <n v="9.1651964000000002E-2"/>
    <n v="1"/>
    <s v="DIVIDENDO"/>
    <x v="16"/>
    <n v="9.1651964000000002E-2"/>
  </r>
  <r>
    <x v="166"/>
    <x v="0"/>
    <d v="1997-12-16T00:00:00"/>
    <n v="1.3620063E-2"/>
    <n v="1"/>
    <s v="DIVIDENDO"/>
    <x v="16"/>
    <n v="1.3620063E-2"/>
  </r>
  <r>
    <x v="166"/>
    <x v="0"/>
    <d v="1997-12-16T00:00:00"/>
    <n v="1.3620063E-2"/>
    <n v="1"/>
    <s v="DIVIDENDO"/>
    <x v="16"/>
    <n v="1.3620063E-2"/>
  </r>
  <r>
    <x v="166"/>
    <x v="0"/>
    <d v="1997-12-16T00:00:00"/>
    <n v="1.3620063E-2"/>
    <n v="1"/>
    <s v="DIVIDENDO"/>
    <x v="16"/>
    <n v="1.3620063E-2"/>
  </r>
  <r>
    <x v="166"/>
    <x v="0"/>
    <d v="1997-12-16T00:00:00"/>
    <n v="1.3620063E-2"/>
    <n v="1"/>
    <s v="DIVIDENDO"/>
    <x v="16"/>
    <n v="1.3620063E-2"/>
  </r>
  <r>
    <x v="166"/>
    <x v="0"/>
    <d v="1998-04-30T00:00:00"/>
    <n v="2.0288371999999999E-2"/>
    <n v="1"/>
    <s v="DIVIDENDO"/>
    <x v="17"/>
    <n v="2.0288371999999999E-2"/>
  </r>
  <r>
    <x v="166"/>
    <x v="0"/>
    <d v="1998-04-30T00:00:00"/>
    <n v="2.0288371999999999E-2"/>
    <n v="1"/>
    <s v="DIVIDENDO"/>
    <x v="17"/>
    <n v="2.0288371999999999E-2"/>
  </r>
  <r>
    <x v="166"/>
    <x v="0"/>
    <d v="1998-04-30T00:00:00"/>
    <n v="2.0242932000000002E-2"/>
    <n v="1"/>
    <s v="DIVIDENDO"/>
    <x v="17"/>
    <n v="2.0242932000000002E-2"/>
  </r>
  <r>
    <x v="166"/>
    <x v="0"/>
    <d v="1998-04-30T00:00:00"/>
    <n v="2.0242932000000002E-2"/>
    <n v="1"/>
    <s v="DIVIDENDO"/>
    <x v="17"/>
    <n v="2.0242932000000002E-2"/>
  </r>
  <r>
    <x v="166"/>
    <x v="0"/>
    <d v="1998-04-30T00:00:00"/>
    <n v="2.0242932000000002E-2"/>
    <n v="1"/>
    <s v="DIVIDENDO"/>
    <x v="17"/>
    <n v="2.0242932000000002E-2"/>
  </r>
  <r>
    <x v="166"/>
    <x v="0"/>
    <d v="1998-04-30T00:00:00"/>
    <n v="2.0242932000000002E-2"/>
    <n v="1"/>
    <s v="DIVIDENDO"/>
    <x v="17"/>
    <n v="2.0242932000000002E-2"/>
  </r>
  <r>
    <x v="166"/>
    <x v="0"/>
    <d v="1998-04-30T00:00:00"/>
    <n v="2.0242932000000002E-2"/>
    <n v="1"/>
    <s v="DIVIDENDO"/>
    <x v="17"/>
    <n v="2.0242932000000002E-2"/>
  </r>
  <r>
    <x v="166"/>
    <x v="0"/>
    <d v="1998-04-30T00:00:00"/>
    <n v="2.0242932000000002E-2"/>
    <n v="1"/>
    <s v="DIVIDENDO"/>
    <x v="17"/>
    <n v="2.0242932000000002E-2"/>
  </r>
  <r>
    <x v="166"/>
    <x v="0"/>
    <d v="1998-12-30T00:00:00"/>
    <n v="2.914914E-2"/>
    <n v="1"/>
    <s v="JRS CAP PRÓPRIO"/>
    <x v="17"/>
    <n v="2.914914E-2"/>
  </r>
  <r>
    <x v="166"/>
    <x v="0"/>
    <d v="1998-12-30T00:00:00"/>
    <n v="3.9438255999999998E-2"/>
    <n v="1"/>
    <s v="JRS CAP PRÓPRIO"/>
    <x v="17"/>
    <n v="3.9438255999999998E-2"/>
  </r>
  <r>
    <x v="166"/>
    <x v="0"/>
    <d v="1998-12-30T00:00:00"/>
    <n v="3.4293697999999997E-2"/>
    <n v="1"/>
    <s v="JRS CAP PRÓPRIO"/>
    <x v="17"/>
    <n v="3.4293697999999997E-2"/>
  </r>
  <r>
    <x v="166"/>
    <x v="0"/>
    <d v="1998-12-30T00:00:00"/>
    <n v="3.4293697999999997E-2"/>
    <n v="1"/>
    <s v="JRS CAP PRÓPRIO"/>
    <x v="17"/>
    <n v="3.4293697999999997E-2"/>
  </r>
  <r>
    <x v="166"/>
    <x v="0"/>
    <d v="1999-01-18T00:00:00"/>
    <n v="0.42514445499999998"/>
    <n v="1"/>
    <s v="JRS CAP PRÓPRIO"/>
    <x v="8"/>
    <n v="0.42514445499999998"/>
  </r>
  <r>
    <x v="166"/>
    <x v="0"/>
    <d v="2000-01-20T00:00:00"/>
    <n v="0.147935555"/>
    <n v="1"/>
    <s v="JRS CAP PRÓPRIO"/>
    <x v="9"/>
    <n v="0.147935555"/>
  </r>
  <r>
    <x v="166"/>
    <x v="0"/>
    <d v="2001-06-05T00:00:00"/>
    <n v="0.25244"/>
    <n v="1"/>
    <s v="JRS CAP PRÓPRIO"/>
    <x v="10"/>
    <n v="0.25244"/>
  </r>
  <r>
    <x v="166"/>
    <x v="0"/>
    <d v="2005-04-28T00:00:00"/>
    <n v="0.36106692000000001"/>
    <n v="1"/>
    <s v="JRS CAP PRÓPRIO"/>
    <x v="13"/>
    <n v="0.36106692000000001"/>
  </r>
  <r>
    <x v="166"/>
    <x v="0"/>
    <d v="2006-04-25T00:00:00"/>
    <n v="0.1394"/>
    <n v="1"/>
    <s v="JRS CAP PRÓPRIO"/>
    <x v="14"/>
    <n v="0.1394"/>
  </r>
  <r>
    <x v="166"/>
    <x v="0"/>
    <d v="2006-04-25T00:00:00"/>
    <n v="0.62211000000000005"/>
    <n v="1"/>
    <s v="DIVIDENDO"/>
    <x v="14"/>
    <n v="0.62211000000000005"/>
  </r>
  <r>
    <x v="166"/>
    <x v="0"/>
    <d v="2007-04-25T00:00:00"/>
    <n v="0.61346999999999996"/>
    <n v="1"/>
    <s v="DIVIDENDO"/>
    <x v="0"/>
    <n v="0.61346999999999996"/>
  </r>
  <r>
    <x v="166"/>
    <x v="0"/>
    <d v="2008-04-28T00:00:00"/>
    <n v="0.59367999999999999"/>
    <n v="1"/>
    <s v="DIVIDENDO"/>
    <x v="1"/>
    <n v="0.59367999999999999"/>
  </r>
  <r>
    <x v="166"/>
    <x v="0"/>
    <d v="2009-04-29T00:00:00"/>
    <n v="0.74382000000000004"/>
    <n v="1"/>
    <s v="DIVIDENDO"/>
    <x v="2"/>
    <n v="0.74382000000000004"/>
  </r>
  <r>
    <x v="166"/>
    <x v="0"/>
    <d v="2010-04-28T00:00:00"/>
    <n v="9.1209999999999999E-2"/>
    <n v="1"/>
    <s v="DIVIDENDO"/>
    <x v="3"/>
    <n v="9.1209999999999999E-2"/>
  </r>
  <r>
    <x v="166"/>
    <x v="0"/>
    <d v="2011-05-02T00:00:00"/>
    <n v="0.32695000000000002"/>
    <n v="1"/>
    <s v="DIVIDENDO"/>
    <x v="4"/>
    <n v="0.32695000000000002"/>
  </r>
  <r>
    <x v="166"/>
    <x v="0"/>
    <d v="2012-04-26T00:00:00"/>
    <n v="0.50273999999999996"/>
    <n v="1"/>
    <s v="DIVIDENDO"/>
    <x v="5"/>
    <n v="0.50273999999999996"/>
  </r>
  <r>
    <x v="166"/>
    <x v="0"/>
    <d v="2013-04-23T00:00:00"/>
    <n v="0.90347"/>
    <n v="1"/>
    <s v="DIVIDENDO"/>
    <x v="6"/>
    <n v="0.90347"/>
  </r>
  <r>
    <x v="166"/>
    <x v="0"/>
    <d v="2013-07-12T00:00:00"/>
    <n v="3.3032900000000001"/>
    <n v="1"/>
    <s v="DIVIDENDO"/>
    <x v="6"/>
    <n v="3.3032900000000001"/>
  </r>
  <r>
    <x v="166"/>
    <x v="1"/>
    <d v="1996-01-09T00:00:00"/>
    <n v="4.1243385E-2"/>
    <n v="1"/>
    <s v="DIVIDENDO"/>
    <x v="15"/>
    <n v="4.1243385E-2"/>
  </r>
  <r>
    <x v="166"/>
    <x v="1"/>
    <d v="1996-03-26T00:00:00"/>
    <n v="1.3747795E-2"/>
    <n v="1"/>
    <s v="DIVIDENDO"/>
    <x v="15"/>
    <n v="1.3747795E-2"/>
  </r>
  <r>
    <x v="166"/>
    <x v="1"/>
    <d v="1996-04-30T00:00:00"/>
    <n v="0.13847168330000001"/>
    <n v="1"/>
    <s v="DIVIDENDO"/>
    <x v="15"/>
    <n v="0.13847168330000001"/>
  </r>
  <r>
    <x v="166"/>
    <x v="1"/>
    <d v="1997-01-03T00:00:00"/>
    <n v="9.1651964000000002E-2"/>
    <n v="1"/>
    <s v="DIVIDENDO"/>
    <x v="16"/>
    <n v="9.1651964000000002E-2"/>
  </r>
  <r>
    <x v="166"/>
    <x v="1"/>
    <d v="1997-12-16T00:00:00"/>
    <n v="1.3620063E-2"/>
    <n v="1"/>
    <s v="DIVIDENDO"/>
    <x v="16"/>
    <n v="1.3620063E-2"/>
  </r>
  <r>
    <x v="166"/>
    <x v="1"/>
    <d v="1997-12-16T00:00:00"/>
    <n v="1.3620063E-2"/>
    <n v="1"/>
    <s v="DIVIDENDO"/>
    <x v="16"/>
    <n v="1.3620063E-2"/>
  </r>
  <r>
    <x v="166"/>
    <x v="1"/>
    <d v="1997-12-16T00:00:00"/>
    <n v="1.3620063E-2"/>
    <n v="1"/>
    <s v="DIVIDENDO"/>
    <x v="16"/>
    <n v="1.3620063E-2"/>
  </r>
  <r>
    <x v="166"/>
    <x v="1"/>
    <d v="1997-12-16T00:00:00"/>
    <n v="1.3620063E-2"/>
    <n v="1"/>
    <s v="DIVIDENDO"/>
    <x v="16"/>
    <n v="1.3620063E-2"/>
  </r>
  <r>
    <x v="166"/>
    <x v="1"/>
    <d v="1998-04-30T00:00:00"/>
    <n v="2.0288371999999999E-2"/>
    <n v="1"/>
    <s v="DIVIDENDO"/>
    <x v="17"/>
    <n v="2.0288371999999999E-2"/>
  </r>
  <r>
    <x v="166"/>
    <x v="1"/>
    <d v="1998-04-30T00:00:00"/>
    <n v="2.0288371999999999E-2"/>
    <n v="1"/>
    <s v="DIVIDENDO"/>
    <x v="17"/>
    <n v="2.0288371999999999E-2"/>
  </r>
  <r>
    <x v="166"/>
    <x v="1"/>
    <d v="1998-04-30T00:00:00"/>
    <n v="2.3901447999999999E-2"/>
    <n v="1"/>
    <s v="DIVIDENDO"/>
    <x v="17"/>
    <n v="2.3901447999999999E-2"/>
  </r>
  <r>
    <x v="166"/>
    <x v="1"/>
    <d v="1998-04-30T00:00:00"/>
    <n v="2.3901447999999999E-2"/>
    <n v="1"/>
    <s v="DIVIDENDO"/>
    <x v="17"/>
    <n v="2.3901447999999999E-2"/>
  </r>
  <r>
    <x v="166"/>
    <x v="1"/>
    <d v="1998-04-30T00:00:00"/>
    <n v="2.3901447999999999E-2"/>
    <n v="1"/>
    <s v="DIVIDENDO"/>
    <x v="17"/>
    <n v="2.3901447999999999E-2"/>
  </r>
  <r>
    <x v="166"/>
    <x v="1"/>
    <d v="1998-04-30T00:00:00"/>
    <n v="2.3901447999999999E-2"/>
    <n v="1"/>
    <s v="DIVIDENDO"/>
    <x v="17"/>
    <n v="2.3901447999999999E-2"/>
  </r>
  <r>
    <x v="166"/>
    <x v="1"/>
    <d v="1998-04-30T00:00:00"/>
    <n v="2.3901447999999999E-2"/>
    <n v="1"/>
    <s v="DIVIDENDO"/>
    <x v="17"/>
    <n v="2.3901447999999999E-2"/>
  </r>
  <r>
    <x v="166"/>
    <x v="1"/>
    <d v="1998-04-30T00:00:00"/>
    <n v="2.3901447999999999E-2"/>
    <n v="1"/>
    <s v="DIVIDENDO"/>
    <x v="17"/>
    <n v="2.3901447999999999E-2"/>
  </r>
  <r>
    <x v="166"/>
    <x v="1"/>
    <d v="1998-12-30T00:00:00"/>
    <n v="3.2104439999999998E-2"/>
    <n v="1"/>
    <s v="JRS CAP PRÓPRIO"/>
    <x v="17"/>
    <n v="3.2104439999999998E-2"/>
  </r>
  <r>
    <x v="166"/>
    <x v="1"/>
    <d v="1998-12-30T00:00:00"/>
    <n v="4.3341695999999999E-2"/>
    <n v="1"/>
    <s v="JRS CAP PRÓPRIO"/>
    <x v="17"/>
    <n v="4.3341695999999999E-2"/>
  </r>
  <r>
    <x v="166"/>
    <x v="1"/>
    <d v="1998-12-30T00:00:00"/>
    <n v="3.7723067999999998E-2"/>
    <n v="1"/>
    <s v="JRS CAP PRÓPRIO"/>
    <x v="17"/>
    <n v="3.7723067999999998E-2"/>
  </r>
  <r>
    <x v="166"/>
    <x v="1"/>
    <d v="1998-12-30T00:00:00"/>
    <n v="3.7723067999999998E-2"/>
    <n v="1"/>
    <s v="JRS CAP PRÓPRIO"/>
    <x v="17"/>
    <n v="3.7723067999999998E-2"/>
  </r>
  <r>
    <x v="166"/>
    <x v="1"/>
    <d v="1999-01-18T00:00:00"/>
    <n v="0.46765890100000002"/>
    <n v="1"/>
    <s v="JRS CAP PRÓPRIO"/>
    <x v="8"/>
    <n v="0.46765890100000002"/>
  </r>
  <r>
    <x v="166"/>
    <x v="1"/>
    <d v="2000-01-20T00:00:00"/>
    <n v="0.16272911000000001"/>
    <n v="1"/>
    <s v="JRS CAP PRÓPRIO"/>
    <x v="9"/>
    <n v="0.16272911000000001"/>
  </r>
  <r>
    <x v="166"/>
    <x v="1"/>
    <d v="2001-06-05T00:00:00"/>
    <n v="0.27767999999999998"/>
    <n v="1"/>
    <s v="JRS CAP PRÓPRIO"/>
    <x v="10"/>
    <n v="0.27767999999999998"/>
  </r>
  <r>
    <x v="166"/>
    <x v="1"/>
    <d v="2005-04-28T00:00:00"/>
    <n v="0.39717361000000001"/>
    <n v="1"/>
    <s v="JRS CAP PRÓPRIO"/>
    <x v="13"/>
    <n v="0.39717361000000001"/>
  </r>
  <r>
    <x v="166"/>
    <x v="1"/>
    <d v="2006-04-25T00:00:00"/>
    <n v="0.15334"/>
    <n v="1"/>
    <s v="JRS CAP PRÓPRIO"/>
    <x v="14"/>
    <n v="0.15334"/>
  </r>
  <r>
    <x v="166"/>
    <x v="1"/>
    <d v="2006-04-25T00:00:00"/>
    <n v="0.68432000000000004"/>
    <n v="1"/>
    <s v="DIVIDENDO"/>
    <x v="14"/>
    <n v="0.68432000000000004"/>
  </r>
  <r>
    <x v="166"/>
    <x v="1"/>
    <d v="2007-04-25T00:00:00"/>
    <n v="0.67481999999999998"/>
    <n v="1"/>
    <s v="DIVIDENDO"/>
    <x v="0"/>
    <n v="0.67481999999999998"/>
  </r>
  <r>
    <x v="166"/>
    <x v="1"/>
    <d v="2008-04-28T00:00:00"/>
    <n v="0.65303999999999995"/>
    <n v="1"/>
    <s v="DIVIDENDO"/>
    <x v="1"/>
    <n v="0.65303999999999995"/>
  </r>
  <r>
    <x v="166"/>
    <x v="1"/>
    <d v="2009-04-29T00:00:00"/>
    <n v="0.81820000000000004"/>
    <n v="1"/>
    <s v="DIVIDENDO"/>
    <x v="2"/>
    <n v="0.81820000000000004"/>
  </r>
  <r>
    <x v="166"/>
    <x v="1"/>
    <d v="2010-04-28T00:00:00"/>
    <n v="0.10033"/>
    <n v="1"/>
    <s v="DIVIDENDO"/>
    <x v="3"/>
    <n v="0.10033"/>
  </r>
  <r>
    <x v="166"/>
    <x v="1"/>
    <d v="2011-05-02T00:00:00"/>
    <n v="0.35965000000000003"/>
    <n v="1"/>
    <s v="DIVIDENDO"/>
    <x v="4"/>
    <n v="0.35965000000000003"/>
  </r>
  <r>
    <x v="166"/>
    <x v="1"/>
    <d v="2012-04-26T00:00:00"/>
    <n v="0.55301999999999996"/>
    <n v="1"/>
    <s v="DIVIDENDO"/>
    <x v="5"/>
    <n v="0.55301999999999996"/>
  </r>
  <r>
    <x v="166"/>
    <x v="1"/>
    <d v="2013-04-23T00:00:00"/>
    <n v="0.99380999999999997"/>
    <n v="1"/>
    <s v="DIVIDENDO"/>
    <x v="6"/>
    <n v="0.99380999999999997"/>
  </r>
  <r>
    <x v="166"/>
    <x v="1"/>
    <d v="2013-07-12T00:00:00"/>
    <n v="3.6336200000000001"/>
    <n v="1"/>
    <s v="DIVIDENDO"/>
    <x v="6"/>
    <n v="3.6336200000000001"/>
  </r>
  <r>
    <x v="167"/>
    <x v="0"/>
    <d v="2011-04-29T00:00:00"/>
    <n v="0.11215797"/>
    <n v="1"/>
    <s v="DIVIDENDO"/>
    <x v="4"/>
    <n v="0.11215797"/>
  </r>
  <r>
    <x v="167"/>
    <x v="0"/>
    <d v="2011-12-09T00:00:00"/>
    <n v="6.6729236999999997E-2"/>
    <n v="1"/>
    <s v="JRS CAP PRÓPRIO"/>
    <x v="4"/>
    <n v="6.6729236999999997E-2"/>
  </r>
  <r>
    <x v="167"/>
    <x v="0"/>
    <d v="2012-04-27T00:00:00"/>
    <n v="1.1447417E-2"/>
    <n v="1"/>
    <s v="DIVIDENDO"/>
    <x v="5"/>
    <n v="1.1447417E-2"/>
  </r>
  <r>
    <x v="167"/>
    <x v="0"/>
    <d v="2012-12-17T00:00:00"/>
    <n v="7.9371499999999998E-2"/>
    <n v="1"/>
    <s v="JRS CAP PRÓPRIO"/>
    <x v="5"/>
    <n v="7.9371499999999998E-2"/>
  </r>
  <r>
    <x v="167"/>
    <x v="0"/>
    <d v="2013-04-26T00:00:00"/>
    <n v="1.7171929999999998E-2"/>
    <n v="1"/>
    <s v="DIVIDENDO"/>
    <x v="6"/>
    <n v="1.7171929999999998E-2"/>
  </r>
  <r>
    <x v="167"/>
    <x v="0"/>
    <d v="2013-12-13T00:00:00"/>
    <n v="0.10189146"/>
    <n v="1"/>
    <s v="JRS CAP PRÓPRIO"/>
    <x v="6"/>
    <n v="0.10189146"/>
  </r>
  <r>
    <x v="168"/>
    <x v="0"/>
    <d v="1996-03-29T00:00:00"/>
    <n v="1.07595"/>
    <n v="1000"/>
    <s v="DIVIDENDO"/>
    <x v="15"/>
    <n v="1.07595E-3"/>
  </r>
  <r>
    <x v="168"/>
    <x v="0"/>
    <d v="1997-03-25T00:00:00"/>
    <n v="0.55000000000000004"/>
    <n v="1000"/>
    <s v="DIVIDENDO"/>
    <x v="16"/>
    <n v="5.5000000000000003E-4"/>
  </r>
  <r>
    <x v="168"/>
    <x v="0"/>
    <d v="1998-04-28T00:00:00"/>
    <n v="0.2"/>
    <n v="1000"/>
    <s v="DIVIDENDO"/>
    <x v="17"/>
    <n v="2.0000000000000001E-4"/>
  </r>
  <r>
    <x v="168"/>
    <x v="0"/>
    <d v="1999-04-09T00:00:00"/>
    <n v="0.6"/>
    <n v="1000"/>
    <s v="DIVIDENDO"/>
    <x v="8"/>
    <n v="5.9999999999999995E-4"/>
  </r>
  <r>
    <x v="168"/>
    <x v="0"/>
    <d v="2000-04-17T00:00:00"/>
    <n v="2.04"/>
    <n v="1000"/>
    <s v="DIVIDENDO"/>
    <x v="9"/>
    <n v="2.0400000000000001E-3"/>
  </r>
  <r>
    <x v="168"/>
    <x v="0"/>
    <d v="2000-12-18T00:00:00"/>
    <n v="0.98459600000000003"/>
    <n v="1000"/>
    <s v="JRS CAP PRÓPRIO"/>
    <x v="9"/>
    <n v="9.8459600000000013E-4"/>
  </r>
  <r>
    <x v="168"/>
    <x v="0"/>
    <d v="2001-12-07T00:00:00"/>
    <n v="3.150706"/>
    <n v="1000"/>
    <s v="JRS CAP PRÓPRIO"/>
    <x v="10"/>
    <n v="3.1507060000000001E-3"/>
  </r>
  <r>
    <x v="168"/>
    <x v="0"/>
    <d v="2002-12-10T00:00:00"/>
    <n v="4.2665819999999997"/>
    <n v="1000"/>
    <s v="JRS CAP PRÓPRIO"/>
    <x v="11"/>
    <n v="4.2665819999999997E-3"/>
  </r>
  <r>
    <x v="168"/>
    <x v="0"/>
    <d v="2003-12-10T00:00:00"/>
    <n v="3.2819862799999999"/>
    <n v="1000"/>
    <s v="JRS CAP PRÓPRIO"/>
    <x v="7"/>
    <n v="3.2819862799999999E-3"/>
  </r>
  <r>
    <x v="168"/>
    <x v="0"/>
    <d v="2004-12-10T00:00:00"/>
    <n v="3.085067107"/>
    <n v="1000"/>
    <s v="JRS CAP PRÓPRIO"/>
    <x v="12"/>
    <n v="3.0850671069999999E-3"/>
  </r>
  <r>
    <x v="168"/>
    <x v="0"/>
    <d v="2005-04-07T00:00:00"/>
    <n v="0.25763455099999999"/>
    <n v="1000"/>
    <s v="DIVIDENDO"/>
    <x v="13"/>
    <n v="2.5763455099999999E-4"/>
  </r>
  <r>
    <x v="168"/>
    <x v="0"/>
    <d v="2005-12-05T00:00:00"/>
    <n v="1.0502356100000001"/>
    <n v="1000"/>
    <s v="JRS CAP PRÓPRIO"/>
    <x v="13"/>
    <n v="1.05023561E-3"/>
  </r>
  <r>
    <x v="168"/>
    <x v="0"/>
    <d v="2007-12-07T00:00:00"/>
    <n v="2.9537876500000002"/>
    <n v="1000"/>
    <s v="JRS CAP PRÓPRIO"/>
    <x v="0"/>
    <n v="2.9537876500000003E-3"/>
  </r>
  <r>
    <x v="168"/>
    <x v="0"/>
    <d v="2009-12-14T00:00:00"/>
    <n v="8.2049656999999998E-2"/>
    <n v="1"/>
    <s v="JRS CAP PRÓPRIO"/>
    <x v="2"/>
    <n v="8.2049656999999998E-2"/>
  </r>
  <r>
    <x v="168"/>
    <x v="0"/>
    <d v="2010-12-13T00:00:00"/>
    <n v="0.23446510000000001"/>
    <n v="1"/>
    <s v="JRS CAP PRÓPRIO"/>
    <x v="3"/>
    <n v="0.23446510000000001"/>
  </r>
  <r>
    <x v="168"/>
    <x v="0"/>
    <d v="2011-04-29T00:00:00"/>
    <n v="0.1678297"/>
    <n v="1"/>
    <s v="DIVIDENDO"/>
    <x v="4"/>
    <n v="0.1678297"/>
  </r>
  <r>
    <x v="168"/>
    <x v="1"/>
    <d v="1996-03-29T00:00:00"/>
    <n v="1.07595"/>
    <n v="1000"/>
    <s v="DIVIDENDO"/>
    <x v="15"/>
    <n v="1.07595E-3"/>
  </r>
  <r>
    <x v="168"/>
    <x v="1"/>
    <d v="1997-03-25T00:00:00"/>
    <n v="0.55000000000000004"/>
    <n v="1000"/>
    <s v="DIVIDENDO"/>
    <x v="16"/>
    <n v="5.5000000000000003E-4"/>
  </r>
  <r>
    <x v="168"/>
    <x v="1"/>
    <d v="1998-04-28T00:00:00"/>
    <n v="0.22"/>
    <n v="1000"/>
    <s v="DIVIDENDO"/>
    <x v="17"/>
    <n v="2.2000000000000001E-4"/>
  </r>
  <r>
    <x v="168"/>
    <x v="1"/>
    <d v="1999-04-09T00:00:00"/>
    <n v="0.66"/>
    <n v="1000"/>
    <s v="DIVIDENDO"/>
    <x v="8"/>
    <n v="6.6E-4"/>
  </r>
  <r>
    <x v="168"/>
    <x v="1"/>
    <d v="2000-04-17T00:00:00"/>
    <n v="2.2440000000000002"/>
    <n v="1000"/>
    <s v="DIVIDENDO"/>
    <x v="9"/>
    <n v="2.2440000000000003E-3"/>
  </r>
  <r>
    <x v="168"/>
    <x v="1"/>
    <d v="2000-12-18T00:00:00"/>
    <n v="1.083056"/>
    <n v="1000"/>
    <s v="JRS CAP PRÓPRIO"/>
    <x v="9"/>
    <n v="1.083056E-3"/>
  </r>
  <r>
    <x v="168"/>
    <x v="1"/>
    <d v="2001-12-07T00:00:00"/>
    <n v="3.4657770000000001"/>
    <n v="1000"/>
    <s v="JRS CAP PRÓPRIO"/>
    <x v="10"/>
    <n v="3.4657770000000002E-3"/>
  </r>
  <r>
    <x v="168"/>
    <x v="1"/>
    <d v="2002-12-10T00:00:00"/>
    <n v="4.6932400000000003"/>
    <n v="1000"/>
    <s v="JRS CAP PRÓPRIO"/>
    <x v="11"/>
    <n v="4.6932400000000004E-3"/>
  </r>
  <r>
    <x v="168"/>
    <x v="1"/>
    <d v="2003-12-10T00:00:00"/>
    <n v="3.6101849100000001"/>
    <n v="1000"/>
    <s v="JRS CAP PRÓPRIO"/>
    <x v="7"/>
    <n v="3.6101849100000001E-3"/>
  </r>
  <r>
    <x v="168"/>
    <x v="1"/>
    <d v="2004-12-10T00:00:00"/>
    <n v="3.3935738180000001"/>
    <n v="1000"/>
    <s v="JRS CAP PRÓPRIO"/>
    <x v="12"/>
    <n v="3.3935738180000002E-3"/>
  </r>
  <r>
    <x v="168"/>
    <x v="1"/>
    <d v="2005-04-07T00:00:00"/>
    <n v="0.28339800599999998"/>
    <n v="1000"/>
    <s v="DIVIDENDO"/>
    <x v="13"/>
    <n v="2.83398006E-4"/>
  </r>
  <r>
    <x v="168"/>
    <x v="1"/>
    <d v="2005-12-05T00:00:00"/>
    <n v="1.1552591699999999"/>
    <n v="1000"/>
    <s v="JRS CAP PRÓPRIO"/>
    <x v="13"/>
    <n v="1.1552591699999998E-3"/>
  </r>
  <r>
    <x v="168"/>
    <x v="1"/>
    <d v="2007-12-07T00:00:00"/>
    <n v="3.2491664199999999"/>
    <n v="1000"/>
    <s v="JRS CAP PRÓPRIO"/>
    <x v="0"/>
    <n v="3.24916642E-3"/>
  </r>
  <r>
    <x v="168"/>
    <x v="1"/>
    <d v="2009-12-14T00:00:00"/>
    <n v="9.0254623000000006E-2"/>
    <n v="1"/>
    <s v="JRS CAP PRÓPRIO"/>
    <x v="2"/>
    <n v="9.0254623000000006E-2"/>
  </r>
  <r>
    <x v="168"/>
    <x v="1"/>
    <d v="2010-12-13T00:00:00"/>
    <n v="0.25791160000000002"/>
    <n v="1"/>
    <s v="JRS CAP PRÓPRIO"/>
    <x v="3"/>
    <n v="0.25791160000000002"/>
  </r>
  <r>
    <x v="168"/>
    <x v="1"/>
    <d v="2011-04-29T00:00:00"/>
    <n v="0.18461259999999999"/>
    <n v="1"/>
    <s v="DIVIDENDO"/>
    <x v="4"/>
    <n v="0.18461259999999999"/>
  </r>
  <r>
    <x v="169"/>
    <x v="0"/>
    <d v="1998-04-23T00:00:00"/>
    <n v="0.52463024000000003"/>
    <n v="1"/>
    <s v="DIVIDENDO"/>
    <x v="17"/>
    <n v="0.52463024000000003"/>
  </r>
  <r>
    <x v="169"/>
    <x v="0"/>
    <d v="2001-04-25T00:00:00"/>
    <n v="2.5400000000000002E-3"/>
    <n v="1"/>
    <s v="DIVIDENDO"/>
    <x v="10"/>
    <n v="2.5400000000000002E-3"/>
  </r>
  <r>
    <x v="169"/>
    <x v="0"/>
    <d v="2001-12-28T00:00:00"/>
    <n v="2.9000000000000001E-2"/>
    <n v="1"/>
    <s v="JRS CAP PRÓPRIO"/>
    <x v="10"/>
    <n v="2.9000000000000001E-2"/>
  </r>
  <r>
    <x v="169"/>
    <x v="0"/>
    <d v="2002-04-29T00:00:00"/>
    <n v="1.5630000000000002E-2"/>
    <n v="1"/>
    <s v="DIVIDENDO"/>
    <x v="11"/>
    <n v="1.5630000000000002E-2"/>
  </r>
  <r>
    <x v="169"/>
    <x v="0"/>
    <d v="2002-12-18T00:00:00"/>
    <n v="2.018E-2"/>
    <n v="1"/>
    <s v="JRS CAP PRÓPRIO"/>
    <x v="11"/>
    <n v="2.018E-2"/>
  </r>
  <r>
    <x v="169"/>
    <x v="0"/>
    <d v="2003-03-28T00:00:00"/>
    <n v="8.6979999999999991E-3"/>
    <n v="1"/>
    <s v="DIVIDENDO"/>
    <x v="7"/>
    <n v="8.6979999999999991E-3"/>
  </r>
  <r>
    <x v="169"/>
    <x v="0"/>
    <d v="2003-12-09T00:00:00"/>
    <n v="3.0270999999999999E-2"/>
    <n v="1"/>
    <s v="JRS CAP PRÓPRIO"/>
    <x v="7"/>
    <n v="3.0270999999999999E-2"/>
  </r>
  <r>
    <x v="169"/>
    <x v="0"/>
    <d v="2004-04-06T00:00:00"/>
    <n v="1.1534651999999999E-2"/>
    <n v="1"/>
    <s v="DIVIDENDO"/>
    <x v="12"/>
    <n v="1.1534651999999999E-2"/>
  </r>
  <r>
    <x v="169"/>
    <x v="0"/>
    <d v="2004-11-30T00:00:00"/>
    <n v="4.7929393000000001E-2"/>
    <n v="1"/>
    <s v="JRS CAP PRÓPRIO"/>
    <x v="12"/>
    <n v="4.7929393000000001E-2"/>
  </r>
  <r>
    <x v="169"/>
    <x v="0"/>
    <d v="2005-04-05T00:00:00"/>
    <n v="9.5999999999999992E-3"/>
    <n v="1"/>
    <s v="DIVIDENDO"/>
    <x v="13"/>
    <n v="9.5999999999999992E-3"/>
  </r>
  <r>
    <x v="169"/>
    <x v="0"/>
    <d v="2005-04-05T00:00:00"/>
    <n v="6.5700000000000003E-3"/>
    <n v="1"/>
    <s v="DIVIDENDO"/>
    <x v="13"/>
    <n v="6.5700000000000003E-3"/>
  </r>
  <r>
    <x v="169"/>
    <x v="0"/>
    <d v="2005-04-05T00:00:00"/>
    <n v="1.009E-2"/>
    <n v="1"/>
    <s v="DIVIDENDO"/>
    <x v="13"/>
    <n v="1.009E-2"/>
  </r>
  <r>
    <x v="169"/>
    <x v="0"/>
    <d v="2012-10-29T00:00:00"/>
    <n v="0.21"/>
    <n v="1"/>
    <s v="JRS CAP PRÓPRIO"/>
    <x v="5"/>
    <n v="0.21"/>
  </r>
  <r>
    <x v="169"/>
    <x v="0"/>
    <d v="2013-04-24T00:00:00"/>
    <n v="0.30020000000000002"/>
    <n v="1"/>
    <s v="DIVIDENDO"/>
    <x v="6"/>
    <n v="0.30020000000000002"/>
  </r>
  <r>
    <x v="169"/>
    <x v="0"/>
    <d v="2013-10-11T00:00:00"/>
    <n v="0.40860000000000002"/>
    <n v="1"/>
    <s v="JRS CAP PRÓPRIO"/>
    <x v="6"/>
    <n v="0.40860000000000002"/>
  </r>
  <r>
    <x v="169"/>
    <x v="1"/>
    <d v="1998-04-23T00:00:00"/>
    <n v="0.52463024000000003"/>
    <n v="1"/>
    <s v="DIVIDENDO"/>
    <x v="17"/>
    <n v="0.52463024000000003"/>
  </r>
  <r>
    <x v="169"/>
    <x v="1"/>
    <d v="2001-04-25T00:00:00"/>
    <n v="2.8E-3"/>
    <n v="1"/>
    <s v="DIVIDENDO"/>
    <x v="10"/>
    <n v="2.8E-3"/>
  </r>
  <r>
    <x v="169"/>
    <x v="1"/>
    <d v="2001-12-28T00:00:00"/>
    <n v="2.9000000000000001E-2"/>
    <n v="1"/>
    <s v="JRS CAP PRÓPRIO"/>
    <x v="10"/>
    <n v="2.9000000000000001E-2"/>
  </r>
  <r>
    <x v="169"/>
    <x v="1"/>
    <d v="2002-04-29T00:00:00"/>
    <n v="1.7239999999999998E-2"/>
    <n v="1"/>
    <s v="DIVIDENDO"/>
    <x v="11"/>
    <n v="1.7239999999999998E-2"/>
  </r>
  <r>
    <x v="169"/>
    <x v="1"/>
    <d v="2002-12-18T00:00:00"/>
    <n v="2.018E-2"/>
    <n v="1"/>
    <s v="JRS CAP PRÓPRIO"/>
    <x v="11"/>
    <n v="2.018E-2"/>
  </r>
  <r>
    <x v="170"/>
    <x v="0"/>
    <d v="2002-01-04T00:00:00"/>
    <n v="3.0640000000000001E-2"/>
    <n v="1"/>
    <s v="DIVIDENDO"/>
    <x v="11"/>
    <n v="3.0640000000000001E-2"/>
  </r>
  <r>
    <x v="170"/>
    <x v="0"/>
    <d v="2003-09-19T00:00:00"/>
    <n v="6.7500000000000004E-2"/>
    <n v="1"/>
    <s v="DIVIDENDO"/>
    <x v="7"/>
    <n v="6.7500000000000004E-2"/>
  </r>
  <r>
    <x v="170"/>
    <x v="0"/>
    <d v="2004-03-23T00:00:00"/>
    <n v="0.20479"/>
    <n v="1"/>
    <s v="DIVIDENDO"/>
    <x v="12"/>
    <n v="0.20479"/>
  </r>
  <r>
    <x v="170"/>
    <x v="0"/>
    <d v="2004-09-10T00:00:00"/>
    <n v="7.671E-2"/>
    <n v="1"/>
    <s v="DIVIDENDO"/>
    <x v="12"/>
    <n v="7.671E-2"/>
  </r>
  <r>
    <x v="170"/>
    <x v="0"/>
    <d v="2005-03-21T00:00:00"/>
    <n v="9.2050000000000007E-2"/>
    <n v="1"/>
    <s v="DIVIDENDO"/>
    <x v="13"/>
    <n v="9.2050000000000007E-2"/>
  </r>
  <r>
    <x v="170"/>
    <x v="0"/>
    <d v="2005-08-31T00:00:00"/>
    <n v="0.10279000000000001"/>
    <n v="1"/>
    <s v="DIVIDENDO"/>
    <x v="13"/>
    <n v="0.10279000000000001"/>
  </r>
  <r>
    <x v="170"/>
    <x v="0"/>
    <d v="2006-03-20T00:00:00"/>
    <n v="7.2889999999999996E-2"/>
    <n v="1"/>
    <s v="DIVIDENDO"/>
    <x v="14"/>
    <n v="7.2889999999999996E-2"/>
  </r>
  <r>
    <x v="170"/>
    <x v="0"/>
    <d v="2006-09-01T00:00:00"/>
    <n v="0.12391000000000001"/>
    <n v="1"/>
    <s v="DIVIDENDO"/>
    <x v="14"/>
    <n v="0.12391000000000001"/>
  </r>
  <r>
    <x v="170"/>
    <x v="0"/>
    <d v="2007-03-14T00:00:00"/>
    <n v="0.11418"/>
    <n v="1"/>
    <s v="DIVIDENDO"/>
    <x v="0"/>
    <n v="0.11418"/>
  </r>
  <r>
    <x v="170"/>
    <x v="0"/>
    <d v="2007-07-30T00:00:00"/>
    <n v="0.17996999999999999"/>
    <n v="1"/>
    <s v="DIVIDENDO"/>
    <x v="0"/>
    <n v="0.17996999999999999"/>
  </r>
  <r>
    <x v="170"/>
    <x v="0"/>
    <d v="2008-03-19T00:00:00"/>
    <n v="0.12484000000000001"/>
    <n v="1"/>
    <s v="DIVIDENDO"/>
    <x v="1"/>
    <n v="0.12484000000000001"/>
  </r>
  <r>
    <x v="170"/>
    <x v="0"/>
    <d v="2008-08-27T00:00:00"/>
    <n v="0.12171"/>
    <n v="1"/>
    <s v="DIVIDENDO"/>
    <x v="1"/>
    <n v="0.12171"/>
  </r>
  <r>
    <x v="170"/>
    <x v="0"/>
    <d v="2009-05-07T00:00:00"/>
    <n v="3.4200000000000001E-2"/>
    <n v="1"/>
    <s v="DIVIDENDO"/>
    <x v="2"/>
    <n v="3.4200000000000001E-2"/>
  </r>
  <r>
    <x v="170"/>
    <x v="0"/>
    <d v="2009-08-11T00:00:00"/>
    <n v="4.8800000000000003E-2"/>
    <n v="1"/>
    <s v="DIVIDENDO"/>
    <x v="2"/>
    <n v="4.8800000000000003E-2"/>
  </r>
  <r>
    <x v="170"/>
    <x v="0"/>
    <d v="2009-10-27T00:00:00"/>
    <n v="4.5269999999999998E-2"/>
    <n v="1"/>
    <s v="DIVIDENDO"/>
    <x v="2"/>
    <n v="4.5269999999999998E-2"/>
  </r>
  <r>
    <x v="170"/>
    <x v="0"/>
    <d v="2010-04-16T00:00:00"/>
    <n v="5.9429999999999997E-2"/>
    <n v="1"/>
    <s v="DIVIDENDO"/>
    <x v="3"/>
    <n v="5.9429999999999997E-2"/>
  </r>
  <r>
    <x v="170"/>
    <x v="0"/>
    <d v="2010-07-05T00:00:00"/>
    <n v="5.2130000000000003E-2"/>
    <n v="1"/>
    <s v="DIVIDENDO"/>
    <x v="3"/>
    <n v="5.2130000000000003E-2"/>
  </r>
  <r>
    <x v="170"/>
    <x v="0"/>
    <d v="2010-09-21T00:00:00"/>
    <n v="7.2980000000000003E-2"/>
    <n v="1"/>
    <s v="DIVIDENDO"/>
    <x v="3"/>
    <n v="7.2980000000000003E-2"/>
  </r>
  <r>
    <x v="170"/>
    <x v="0"/>
    <d v="2011-04-04T00:00:00"/>
    <n v="7.3849999999999999E-2"/>
    <n v="1"/>
    <s v="DIVIDENDO"/>
    <x v="4"/>
    <n v="7.3849999999999999E-2"/>
  </r>
  <r>
    <x v="170"/>
    <x v="0"/>
    <d v="2011-06-21T00:00:00"/>
    <n v="8.6510000000000004E-2"/>
    <n v="1"/>
    <s v="DIVIDENDO"/>
    <x v="4"/>
    <n v="8.6510000000000004E-2"/>
  </r>
  <r>
    <x v="170"/>
    <x v="0"/>
    <d v="2011-09-22T00:00:00"/>
    <n v="5.8220000000000001E-2"/>
    <n v="1"/>
    <s v="DIVIDENDO"/>
    <x v="4"/>
    <n v="5.8220000000000001E-2"/>
  </r>
  <r>
    <x v="170"/>
    <x v="0"/>
    <d v="2012-04-03T00:00:00"/>
    <n v="8.4779999999999994E-2"/>
    <n v="1"/>
    <s v="DIVIDENDO"/>
    <x v="5"/>
    <n v="8.4779999999999994E-2"/>
  </r>
  <r>
    <x v="170"/>
    <x v="0"/>
    <d v="2012-06-27T00:00:00"/>
    <n v="0.12701999999999999"/>
    <n v="1"/>
    <s v="DIVIDENDO"/>
    <x v="5"/>
    <n v="0.12701999999999999"/>
  </r>
  <r>
    <x v="170"/>
    <x v="0"/>
    <d v="2012-10-26T00:00:00"/>
    <n v="7.9390000000000002E-2"/>
    <n v="1"/>
    <s v="DIVIDENDO"/>
    <x v="5"/>
    <n v="7.9390000000000002E-2"/>
  </r>
  <r>
    <x v="170"/>
    <x v="0"/>
    <d v="2013-04-02T00:00:00"/>
    <n v="8.0519999999999994E-2"/>
    <n v="1"/>
    <s v="DIVIDENDO"/>
    <x v="6"/>
    <n v="8.0519999999999994E-2"/>
  </r>
  <r>
    <x v="170"/>
    <x v="0"/>
    <d v="2013-07-25T00:00:00"/>
    <n v="0.14821000000000001"/>
    <n v="1"/>
    <s v="DIVIDENDO"/>
    <x v="6"/>
    <n v="0.14821000000000001"/>
  </r>
  <r>
    <x v="170"/>
    <x v="0"/>
    <d v="2013-10-30T00:00:00"/>
    <n v="8.9980000000000004E-2"/>
    <n v="1"/>
    <s v="DIVIDENDO"/>
    <x v="6"/>
    <n v="8.9980000000000004E-2"/>
  </r>
  <r>
    <x v="170"/>
    <x v="1"/>
    <d v="2002-01-04T00:00:00"/>
    <n v="3.3709999999999997E-2"/>
    <n v="1"/>
    <s v="DIVIDENDO"/>
    <x v="11"/>
    <n v="3.3709999999999997E-2"/>
  </r>
  <r>
    <x v="170"/>
    <x v="1"/>
    <d v="2003-09-19T00:00:00"/>
    <n v="7.4249999999999997E-2"/>
    <n v="1"/>
    <s v="DIVIDENDO"/>
    <x v="7"/>
    <n v="7.4249999999999997E-2"/>
  </r>
  <r>
    <x v="170"/>
    <x v="1"/>
    <d v="2004-03-23T00:00:00"/>
    <n v="0.22527"/>
    <n v="1"/>
    <s v="DIVIDENDO"/>
    <x v="12"/>
    <n v="0.22527"/>
  </r>
  <r>
    <x v="170"/>
    <x v="1"/>
    <d v="2004-09-10T00:00:00"/>
    <n v="8.4379999999999997E-2"/>
    <n v="1"/>
    <s v="DIVIDENDO"/>
    <x v="12"/>
    <n v="8.4379999999999997E-2"/>
  </r>
  <r>
    <x v="170"/>
    <x v="1"/>
    <d v="2005-03-21T00:00:00"/>
    <n v="0.10126"/>
    <n v="1"/>
    <s v="DIVIDENDO"/>
    <x v="13"/>
    <n v="0.10126"/>
  </r>
  <r>
    <x v="170"/>
    <x v="1"/>
    <d v="2005-08-31T00:00:00"/>
    <n v="0.11307"/>
    <n v="1"/>
    <s v="DIVIDENDO"/>
    <x v="13"/>
    <n v="0.11307"/>
  </r>
  <r>
    <x v="170"/>
    <x v="1"/>
    <d v="2006-03-20T00:00:00"/>
    <n v="8.0180000000000001E-2"/>
    <n v="1"/>
    <s v="DIVIDENDO"/>
    <x v="14"/>
    <n v="8.0180000000000001E-2"/>
  </r>
  <r>
    <x v="170"/>
    <x v="1"/>
    <d v="2006-09-01T00:00:00"/>
    <n v="0.1363"/>
    <n v="1"/>
    <s v="DIVIDENDO"/>
    <x v="14"/>
    <n v="0.1363"/>
  </r>
  <r>
    <x v="170"/>
    <x v="1"/>
    <d v="2007-03-14T00:00:00"/>
    <n v="0.12559999999999999"/>
    <n v="1"/>
    <s v="DIVIDENDO"/>
    <x v="0"/>
    <n v="0.12559999999999999"/>
  </r>
  <r>
    <x v="170"/>
    <x v="1"/>
    <d v="2007-07-30T00:00:00"/>
    <n v="0.19797000000000001"/>
    <n v="1"/>
    <s v="DIVIDENDO"/>
    <x v="0"/>
    <n v="0.19797000000000001"/>
  </r>
  <r>
    <x v="170"/>
    <x v="1"/>
    <d v="2008-03-19T00:00:00"/>
    <n v="0.13732"/>
    <n v="1"/>
    <s v="DIVIDENDO"/>
    <x v="1"/>
    <n v="0.13732"/>
  </r>
  <r>
    <x v="170"/>
    <x v="1"/>
    <d v="2008-08-27T00:00:00"/>
    <n v="0.13388"/>
    <n v="1"/>
    <s v="DIVIDENDO"/>
    <x v="1"/>
    <n v="0.13388"/>
  </r>
  <r>
    <x v="170"/>
    <x v="1"/>
    <d v="2009-05-07T00:00:00"/>
    <n v="3.7620000000000001E-2"/>
    <n v="1"/>
    <s v="DIVIDENDO"/>
    <x v="2"/>
    <n v="3.7620000000000001E-2"/>
  </r>
  <r>
    <x v="170"/>
    <x v="1"/>
    <d v="2009-08-11T00:00:00"/>
    <n v="5.3679999999999999E-2"/>
    <n v="1"/>
    <s v="DIVIDENDO"/>
    <x v="2"/>
    <n v="5.3679999999999999E-2"/>
  </r>
  <r>
    <x v="170"/>
    <x v="1"/>
    <d v="2009-10-27T00:00:00"/>
    <n v="4.9799999999999997E-2"/>
    <n v="1"/>
    <s v="DIVIDENDO"/>
    <x v="2"/>
    <n v="4.9799999999999997E-2"/>
  </r>
  <r>
    <x v="170"/>
    <x v="1"/>
    <d v="2010-04-16T00:00:00"/>
    <n v="6.5369999999999998E-2"/>
    <n v="1"/>
    <s v="DIVIDENDO"/>
    <x v="3"/>
    <n v="6.5369999999999998E-2"/>
  </r>
  <r>
    <x v="170"/>
    <x v="1"/>
    <d v="2010-07-05T00:00:00"/>
    <n v="5.7340000000000002E-2"/>
    <n v="1"/>
    <s v="DIVIDENDO"/>
    <x v="3"/>
    <n v="5.7340000000000002E-2"/>
  </r>
  <r>
    <x v="170"/>
    <x v="1"/>
    <d v="2010-09-21T00:00:00"/>
    <n v="8.0280000000000004E-2"/>
    <n v="1"/>
    <s v="DIVIDENDO"/>
    <x v="3"/>
    <n v="8.0280000000000004E-2"/>
  </r>
  <r>
    <x v="170"/>
    <x v="1"/>
    <d v="2011-04-04T00:00:00"/>
    <n v="8.1240000000000007E-2"/>
    <n v="1"/>
    <s v="DIVIDENDO"/>
    <x v="4"/>
    <n v="8.1240000000000007E-2"/>
  </r>
  <r>
    <x v="170"/>
    <x v="1"/>
    <d v="2011-06-21T00:00:00"/>
    <n v="9.5159999999999995E-2"/>
    <n v="1"/>
    <s v="DIVIDENDO"/>
    <x v="4"/>
    <n v="9.5159999999999995E-2"/>
  </r>
  <r>
    <x v="170"/>
    <x v="1"/>
    <d v="2011-09-22T00:00:00"/>
    <n v="6.404E-2"/>
    <n v="1"/>
    <s v="DIVIDENDO"/>
    <x v="4"/>
    <n v="6.404E-2"/>
  </r>
  <r>
    <x v="170"/>
    <x v="1"/>
    <d v="2012-04-03T00:00:00"/>
    <n v="9.3259999999999996E-2"/>
    <n v="1"/>
    <s v="DIVIDENDO"/>
    <x v="5"/>
    <n v="9.3259999999999996E-2"/>
  </r>
  <r>
    <x v="170"/>
    <x v="1"/>
    <d v="2012-06-27T00:00:00"/>
    <n v="0.13972000000000001"/>
    <n v="1"/>
    <s v="DIVIDENDO"/>
    <x v="5"/>
    <n v="0.13972000000000001"/>
  </r>
  <r>
    <x v="170"/>
    <x v="1"/>
    <d v="2012-10-26T00:00:00"/>
    <n v="8.7330000000000005E-2"/>
    <n v="1"/>
    <s v="DIVIDENDO"/>
    <x v="5"/>
    <n v="8.7330000000000005E-2"/>
  </r>
  <r>
    <x v="170"/>
    <x v="1"/>
    <d v="2013-04-02T00:00:00"/>
    <n v="8.8569999999999996E-2"/>
    <n v="1"/>
    <s v="DIVIDENDO"/>
    <x v="6"/>
    <n v="8.8569999999999996E-2"/>
  </r>
  <r>
    <x v="170"/>
    <x v="1"/>
    <d v="2013-07-25T00:00:00"/>
    <n v="0.16303000000000001"/>
    <n v="1"/>
    <s v="DIVIDENDO"/>
    <x v="6"/>
    <n v="0.16303000000000001"/>
  </r>
  <r>
    <x v="170"/>
    <x v="1"/>
    <d v="2013-10-30T00:00:00"/>
    <n v="9.8979999999999999E-2"/>
    <n v="1"/>
    <s v="DIVIDENDO"/>
    <x v="6"/>
    <n v="9.8979999999999999E-2"/>
  </r>
  <r>
    <x v="171"/>
    <x v="0"/>
    <d v="2009-04-03T00:00:00"/>
    <n v="6.0706499999999997E-2"/>
    <n v="1"/>
    <s v="DIVIDENDO"/>
    <x v="2"/>
    <n v="6.0706499999999997E-2"/>
  </r>
  <r>
    <x v="171"/>
    <x v="0"/>
    <d v="2009-06-24T00:00:00"/>
    <n v="5.649912E-2"/>
    <n v="1"/>
    <s v="DIVIDENDO"/>
    <x v="2"/>
    <n v="5.649912E-2"/>
  </r>
  <r>
    <x v="171"/>
    <x v="0"/>
    <d v="2013-03-19T00:00:00"/>
    <n v="0.16718911131"/>
    <n v="1"/>
    <s v="DIVIDENDO"/>
    <x v="6"/>
    <n v="0.16718911131"/>
  </r>
  <r>
    <x v="171"/>
    <x v="0"/>
    <d v="2013-04-19T00:00:00"/>
    <n v="5.6708535339999998E-2"/>
    <n v="1"/>
    <s v="DIVIDENDO"/>
    <x v="6"/>
    <n v="5.6708535339999998E-2"/>
  </r>
  <r>
    <x v="171"/>
    <x v="0"/>
    <d v="2013-05-14T00:00:00"/>
    <n v="0.15271456673"/>
    <n v="1"/>
    <s v="DIVIDENDO"/>
    <x v="6"/>
    <n v="0.15271456673"/>
  </r>
  <r>
    <x v="171"/>
    <x v="0"/>
    <d v="2013-08-08T00:00:00"/>
    <n v="8.8275078660000006E-2"/>
    <n v="1"/>
    <s v="DIVIDENDO"/>
    <x v="6"/>
    <n v="8.8275078660000006E-2"/>
  </r>
  <r>
    <x v="171"/>
    <x v="0"/>
    <d v="2013-11-07T00:00:00"/>
    <n v="0.11355094323000001"/>
    <n v="1"/>
    <s v="DIVIDENDO"/>
    <x v="6"/>
    <n v="0.11355094323000001"/>
  </r>
  <r>
    <x v="171"/>
    <x v="1"/>
    <d v="2009-04-03T00:00:00"/>
    <n v="6.0706499999999997E-2"/>
    <n v="1"/>
    <s v="DIVIDENDO"/>
    <x v="2"/>
    <n v="6.0706499999999997E-2"/>
  </r>
  <r>
    <x v="171"/>
    <x v="1"/>
    <d v="2009-06-24T00:00:00"/>
    <n v="5.649912E-2"/>
    <n v="1"/>
    <s v="DIVIDENDO"/>
    <x v="2"/>
    <n v="5.649912E-2"/>
  </r>
  <r>
    <x v="171"/>
    <x v="2"/>
    <d v="2009-04-03T00:00:00"/>
    <n v="0.42494559999999998"/>
    <n v="1"/>
    <s v="DIVIDENDO"/>
    <x v="2"/>
    <n v="0.42494559999999998"/>
  </r>
  <r>
    <x v="171"/>
    <x v="2"/>
    <d v="2009-06-24T00:00:00"/>
    <n v="0.39549383999999999"/>
    <n v="1"/>
    <s v="DIVIDENDO"/>
    <x v="2"/>
    <n v="0.39549383999999999"/>
  </r>
  <r>
    <x v="172"/>
    <x v="0"/>
    <d v="1996-04-29T00:00:00"/>
    <n v="18.989999999999998"/>
    <n v="1000"/>
    <s v="DIVIDENDO"/>
    <x v="15"/>
    <n v="1.899E-2"/>
  </r>
  <r>
    <x v="172"/>
    <x v="0"/>
    <d v="1997-02-03T00:00:00"/>
    <n v="12.646865"/>
    <n v="1000"/>
    <s v="DIVIDENDO"/>
    <x v="16"/>
    <n v="1.2646865E-2"/>
  </r>
  <r>
    <x v="172"/>
    <x v="0"/>
    <d v="1997-02-06T00:00:00"/>
    <n v="53.403134999999999"/>
    <n v="1000"/>
    <s v="DIVIDENDO"/>
    <x v="16"/>
    <n v="5.3403134999999997E-2"/>
  </r>
  <r>
    <x v="172"/>
    <x v="0"/>
    <d v="1998-04-23T00:00:00"/>
    <n v="16.75"/>
    <n v="1000"/>
    <s v="DIVIDENDO"/>
    <x v="17"/>
    <n v="1.6750000000000001E-2"/>
  </r>
  <r>
    <x v="172"/>
    <x v="0"/>
    <d v="1999-04-29T00:00:00"/>
    <n v="10.46"/>
    <n v="1000"/>
    <s v="DIVIDENDO"/>
    <x v="8"/>
    <n v="1.0460000000000001E-2"/>
  </r>
  <r>
    <x v="172"/>
    <x v="0"/>
    <d v="2000-04-27T00:00:00"/>
    <n v="7.6770399999999999"/>
    <n v="1000"/>
    <s v="DIVIDENDO"/>
    <x v="9"/>
    <n v="7.6770399999999996E-3"/>
  </r>
  <r>
    <x v="172"/>
    <x v="0"/>
    <d v="2007-04-26T00:00:00"/>
    <n v="5.8951587E-3"/>
    <n v="1"/>
    <s v="DIVIDENDO"/>
    <x v="0"/>
    <n v="5.8951587E-3"/>
  </r>
  <r>
    <x v="172"/>
    <x v="0"/>
    <d v="2008-04-28T00:00:00"/>
    <n v="1.1472599999999999E-2"/>
    <n v="1"/>
    <s v="DIVIDENDO"/>
    <x v="1"/>
    <n v="1.1472599999999999E-2"/>
  </r>
  <r>
    <x v="172"/>
    <x v="0"/>
    <d v="2011-07-01T00:00:00"/>
    <n v="0.31261499999999998"/>
    <n v="1"/>
    <s v="DIVIDENDO"/>
    <x v="4"/>
    <n v="0.31261499999999998"/>
  </r>
  <r>
    <x v="172"/>
    <x v="0"/>
    <d v="2012-04-27T00:00:00"/>
    <n v="2.3879999999999998E-2"/>
    <n v="1"/>
    <s v="DIVIDENDO"/>
    <x v="5"/>
    <n v="2.3879999999999998E-2"/>
  </r>
  <r>
    <x v="172"/>
    <x v="0"/>
    <d v="2013-04-29T00:00:00"/>
    <n v="3.5422000000000002E-2"/>
    <n v="1"/>
    <s v="DIVIDENDO"/>
    <x v="6"/>
    <n v="3.5422000000000002E-2"/>
  </r>
  <r>
    <x v="172"/>
    <x v="1"/>
    <d v="1996-04-29T00:00:00"/>
    <n v="18.989999999999998"/>
    <n v="1000"/>
    <s v="DIVIDENDO"/>
    <x v="15"/>
    <n v="1.899E-2"/>
  </r>
  <r>
    <x v="172"/>
    <x v="1"/>
    <d v="1997-02-06T00:00:00"/>
    <n v="12.646865"/>
    <n v="1000"/>
    <s v="DIVIDENDO"/>
    <x v="16"/>
    <n v="1.2646865E-2"/>
  </r>
  <r>
    <x v="172"/>
    <x v="1"/>
    <d v="1997-02-06T00:00:00"/>
    <n v="53.403134999999999"/>
    <n v="1000"/>
    <s v="DIVIDENDO"/>
    <x v="16"/>
    <n v="5.3403134999999997E-2"/>
  </r>
  <r>
    <x v="172"/>
    <x v="1"/>
    <d v="1998-04-23T00:00:00"/>
    <n v="16.75"/>
    <n v="1000"/>
    <s v="DIVIDENDO"/>
    <x v="17"/>
    <n v="1.6750000000000001E-2"/>
  </r>
  <r>
    <x v="172"/>
    <x v="1"/>
    <d v="1999-04-29T00:00:00"/>
    <n v="10.46"/>
    <n v="1000"/>
    <s v="DIVIDENDO"/>
    <x v="8"/>
    <n v="1.0460000000000001E-2"/>
  </r>
  <r>
    <x v="172"/>
    <x v="1"/>
    <d v="2000-04-27T00:00:00"/>
    <n v="7.6770399999999999"/>
    <n v="1000"/>
    <s v="DIVIDENDO"/>
    <x v="9"/>
    <n v="7.6770399999999996E-3"/>
  </r>
  <r>
    <x v="172"/>
    <x v="1"/>
    <d v="2007-04-26T00:00:00"/>
    <n v="6.4846744999999999E-3"/>
    <n v="1"/>
    <s v="DIVIDENDO"/>
    <x v="0"/>
    <n v="6.4846744999999999E-3"/>
  </r>
  <r>
    <x v="172"/>
    <x v="1"/>
    <d v="2008-04-28T00:00:00"/>
    <n v="1.26243138E-2"/>
    <n v="1"/>
    <s v="DIVIDENDO"/>
    <x v="1"/>
    <n v="1.26243138E-2"/>
  </r>
  <r>
    <x v="172"/>
    <x v="1"/>
    <d v="2011-07-01T00:00:00"/>
    <n v="0.31261499999999998"/>
    <n v="1"/>
    <s v="DIVIDENDO"/>
    <x v="4"/>
    <n v="0.31261499999999998"/>
  </r>
  <r>
    <x v="172"/>
    <x v="1"/>
    <d v="2012-04-27T00:00:00"/>
    <n v="5.7741000000000001E-2"/>
    <n v="1"/>
    <s v="DIVIDENDO"/>
    <x v="5"/>
    <n v="5.7741000000000001E-2"/>
  </r>
  <r>
    <x v="172"/>
    <x v="1"/>
    <d v="2013-04-29T00:00:00"/>
    <n v="3.8987000000000001E-2"/>
    <n v="1"/>
    <s v="DIVIDENDO"/>
    <x v="6"/>
    <n v="3.8987000000000001E-2"/>
  </r>
  <r>
    <x v="173"/>
    <x v="0"/>
    <d v="2009-04-30T00:00:00"/>
    <n v="0.259369091"/>
    <n v="1"/>
    <s v="DIVIDENDO"/>
    <x v="2"/>
    <n v="0.259369091"/>
  </r>
  <r>
    <x v="173"/>
    <x v="0"/>
    <d v="2009-11-13T00:00:00"/>
    <n v="0.1"/>
    <n v="1"/>
    <s v="DIVIDENDO"/>
    <x v="2"/>
    <n v="0.1"/>
  </r>
  <r>
    <x v="173"/>
    <x v="0"/>
    <d v="2010-04-30T00:00:00"/>
    <n v="1.023056034E-2"/>
    <n v="1"/>
    <s v="DIVIDENDO"/>
    <x v="3"/>
    <n v="1.023056034E-2"/>
  </r>
  <r>
    <x v="173"/>
    <x v="0"/>
    <d v="2010-05-13T00:00:00"/>
    <n v="5.2499999999999998E-2"/>
    <n v="1"/>
    <s v="DIVIDENDO"/>
    <x v="3"/>
    <n v="5.2499999999999998E-2"/>
  </r>
  <r>
    <x v="173"/>
    <x v="0"/>
    <d v="2010-08-11T00:00:00"/>
    <n v="0.12520000000000001"/>
    <n v="1"/>
    <s v="DIVIDENDO"/>
    <x v="3"/>
    <n v="0.12520000000000001"/>
  </r>
  <r>
    <x v="173"/>
    <x v="0"/>
    <d v="2010-12-21T00:00:00"/>
    <n v="0.35354595787999998"/>
    <n v="1"/>
    <s v="REST CAP DIN"/>
    <x v="3"/>
    <n v="0.35354595787999998"/>
  </r>
  <r>
    <x v="173"/>
    <x v="0"/>
    <d v="2012-01-05T00:00:00"/>
    <n v="0.17519999999999999"/>
    <n v="1"/>
    <s v="DIVIDENDO"/>
    <x v="5"/>
    <n v="0.17519999999999999"/>
  </r>
  <r>
    <x v="173"/>
    <x v="0"/>
    <d v="2013-03-05T00:00:00"/>
    <n v="5.8270000000000002E-2"/>
    <n v="1"/>
    <s v="DIVIDENDO"/>
    <x v="6"/>
    <n v="5.8270000000000002E-2"/>
  </r>
  <r>
    <x v="174"/>
    <x v="0"/>
    <d v="2003-04-25T00:00:00"/>
    <n v="4.6559289999999996E-3"/>
    <n v="1"/>
    <s v="DIVIDENDO"/>
    <x v="7"/>
    <n v="4.6559289999999996E-3"/>
  </r>
  <r>
    <x v="174"/>
    <x v="0"/>
    <d v="2006-03-07T00:00:00"/>
    <n v="0.56572731700000001"/>
    <n v="1"/>
    <s v="REST CAP DIN"/>
    <x v="14"/>
    <n v="0.56572731700000001"/>
  </r>
  <r>
    <x v="174"/>
    <x v="0"/>
    <d v="2007-04-26T00:00:00"/>
    <n v="1.4171585699999999E-2"/>
    <n v="1"/>
    <s v="DIVIDENDO"/>
    <x v="0"/>
    <n v="1.4171585699999999E-2"/>
  </r>
  <r>
    <x v="174"/>
    <x v="0"/>
    <d v="2008-04-04T00:00:00"/>
    <n v="1.262303E-2"/>
    <n v="1"/>
    <s v="DIVIDENDO"/>
    <x v="1"/>
    <n v="1.262303E-2"/>
  </r>
  <r>
    <x v="174"/>
    <x v="1"/>
    <d v="2003-04-25T00:00:00"/>
    <n v="4.6559289999999996E-3"/>
    <n v="1"/>
    <s v="DIVIDENDO"/>
    <x v="7"/>
    <n v="4.6559289999999996E-3"/>
  </r>
  <r>
    <x v="174"/>
    <x v="1"/>
    <d v="2006-03-07T00:00:00"/>
    <n v="0.56572731700000001"/>
    <n v="1"/>
    <s v="REST CAP DIN"/>
    <x v="14"/>
    <n v="0.56572731700000001"/>
  </r>
  <r>
    <x v="174"/>
    <x v="1"/>
    <d v="2007-04-26T00:00:00"/>
    <n v="1.4171585699999999E-2"/>
    <n v="1"/>
    <s v="DIVIDENDO"/>
    <x v="0"/>
    <n v="1.4171585699999999E-2"/>
  </r>
  <r>
    <x v="174"/>
    <x v="1"/>
    <d v="2008-04-04T00:00:00"/>
    <n v="1.262303E-2"/>
    <n v="1"/>
    <s v="DIVIDENDO"/>
    <x v="1"/>
    <n v="1.262303E-2"/>
  </r>
  <r>
    <x v="175"/>
    <x v="0"/>
    <d v="1996-04-10T00:00:00"/>
    <n v="2.15"/>
    <n v="1000"/>
    <s v="DIVIDENDO"/>
    <x v="15"/>
    <n v="2.15E-3"/>
  </r>
  <r>
    <x v="175"/>
    <x v="0"/>
    <d v="1996-12-30T00:00:00"/>
    <n v="8.49"/>
    <n v="1000"/>
    <s v="JRS CAP PRÓPRIO"/>
    <x v="15"/>
    <n v="8.490000000000001E-3"/>
  </r>
  <r>
    <x v="175"/>
    <x v="0"/>
    <d v="1997-04-04T00:00:00"/>
    <n v="8.1859000000000002"/>
    <n v="1000"/>
    <s v="DIVIDENDO"/>
    <x v="16"/>
    <n v="8.1858999999999994E-3"/>
  </r>
  <r>
    <x v="175"/>
    <x v="0"/>
    <d v="1997-04-04T00:00:00"/>
    <n v="0.71919999999999995"/>
    <n v="1000"/>
    <s v="DIVIDENDO"/>
    <x v="16"/>
    <n v="7.1919999999999992E-4"/>
  </r>
  <r>
    <x v="175"/>
    <x v="0"/>
    <d v="1997-07-12T00:00:00"/>
    <n v="9.6238499999999991"/>
    <n v="1000"/>
    <s v="JRS CAP PRÓPRIO"/>
    <x v="16"/>
    <n v="9.6238499999999998E-3"/>
  </r>
  <r>
    <x v="175"/>
    <x v="0"/>
    <d v="1997-10-31T00:00:00"/>
    <n v="5.7743099999999998"/>
    <n v="1000"/>
    <s v="JRS CAP PRÓPRIO"/>
    <x v="16"/>
    <n v="5.7743099999999995E-3"/>
  </r>
  <r>
    <x v="175"/>
    <x v="0"/>
    <d v="1997-12-30T00:00:00"/>
    <n v="3.3683399999999999"/>
    <n v="1000"/>
    <s v="JRS CAP PRÓPRIO"/>
    <x v="16"/>
    <n v="3.36834E-3"/>
  </r>
  <r>
    <x v="175"/>
    <x v="0"/>
    <d v="1998-04-03T00:00:00"/>
    <n v="5.7743099999999998"/>
    <n v="1000"/>
    <s v="JRS CAP PRÓPRIO"/>
    <x v="17"/>
    <n v="5.7743099999999995E-3"/>
  </r>
  <r>
    <x v="175"/>
    <x v="0"/>
    <d v="1998-04-29T00:00:00"/>
    <n v="8.8268000000000004"/>
    <n v="1000"/>
    <s v="DIVIDENDO"/>
    <x v="17"/>
    <n v="8.826800000000001E-3"/>
  </r>
  <r>
    <x v="175"/>
    <x v="0"/>
    <d v="1998-04-29T00:00:00"/>
    <n v="0.79700000000000004"/>
    <n v="1000"/>
    <s v="DIVIDENDO"/>
    <x v="17"/>
    <n v="7.9700000000000007E-4"/>
  </r>
  <r>
    <x v="175"/>
    <x v="0"/>
    <d v="1998-07-08T00:00:00"/>
    <n v="5.8356899999999996"/>
    <n v="1000"/>
    <s v="JRS CAP PRÓPRIO"/>
    <x v="17"/>
    <n v="5.8356899999999993E-3"/>
  </r>
  <r>
    <x v="175"/>
    <x v="0"/>
    <d v="1998-10-05T00:00:00"/>
    <n v="6.8114939999999997"/>
    <n v="1000"/>
    <s v="JRS CAP PRÓPRIO"/>
    <x v="17"/>
    <n v="6.8114939999999995E-3"/>
  </r>
  <r>
    <x v="175"/>
    <x v="0"/>
    <d v="1998-11-05T00:00:00"/>
    <n v="1.7515270000000001"/>
    <n v="1000"/>
    <s v="DIVIDENDO"/>
    <x v="17"/>
    <n v="1.7515270000000001E-3"/>
  </r>
  <r>
    <x v="175"/>
    <x v="0"/>
    <d v="1998-11-05T00:00:00"/>
    <n v="2.140755"/>
    <n v="1000"/>
    <s v="JRS CAP PRÓPRIO"/>
    <x v="17"/>
    <n v="2.1407549999999998E-3"/>
  </r>
  <r>
    <x v="176"/>
    <x v="0"/>
    <d v="2007-09-28T00:00:00"/>
    <n v="2.5459207049999999"/>
    <n v="1000"/>
    <s v="DIVIDENDO"/>
    <x v="0"/>
    <n v="2.5459207049999999E-3"/>
  </r>
  <r>
    <x v="176"/>
    <x v="0"/>
    <d v="2008-03-17T00:00:00"/>
    <n v="1"/>
    <n v="1"/>
    <s v="DIVIDENDO"/>
    <x v="1"/>
    <n v="1"/>
  </r>
  <r>
    <x v="176"/>
    <x v="0"/>
    <d v="2008-11-07T00:00:00"/>
    <n v="1.72"/>
    <n v="1"/>
    <s v="DIVIDENDO"/>
    <x v="1"/>
    <n v="1.72"/>
  </r>
  <r>
    <x v="176"/>
    <x v="0"/>
    <d v="2009-03-18T00:00:00"/>
    <n v="2"/>
    <n v="1"/>
    <s v="DIVIDENDO"/>
    <x v="2"/>
    <n v="2"/>
  </r>
  <r>
    <x v="176"/>
    <x v="0"/>
    <d v="2009-03-18T00:00:00"/>
    <n v="0.45"/>
    <n v="1"/>
    <s v="DIVIDENDO"/>
    <x v="2"/>
    <n v="0.45"/>
  </r>
  <r>
    <x v="176"/>
    <x v="0"/>
    <d v="2009-11-06T00:00:00"/>
    <n v="0.46451189999999998"/>
    <n v="1"/>
    <s v="DIVIDENDO"/>
    <x v="2"/>
    <n v="0.46451189999999998"/>
  </r>
  <r>
    <x v="176"/>
    <x v="0"/>
    <d v="2010-03-22T00:00:00"/>
    <n v="2.12"/>
    <n v="1"/>
    <s v="DIVIDENDO"/>
    <x v="3"/>
    <n v="2.12"/>
  </r>
  <r>
    <x v="176"/>
    <x v="0"/>
    <d v="2010-09-23T00:00:00"/>
    <n v="1.78"/>
    <n v="1"/>
    <s v="DIVIDENDO"/>
    <x v="3"/>
    <n v="1.78"/>
  </r>
  <r>
    <x v="176"/>
    <x v="0"/>
    <d v="2011-04-28T00:00:00"/>
    <n v="1.7210430000000001"/>
    <n v="1"/>
    <s v="DIVIDENDO"/>
    <x v="4"/>
    <n v="1.7210430000000001"/>
  </r>
  <r>
    <x v="176"/>
    <x v="0"/>
    <d v="2011-12-16T00:00:00"/>
    <n v="0.57999999999999996"/>
    <n v="1"/>
    <s v="DIVIDENDO"/>
    <x v="4"/>
    <n v="0.57999999999999996"/>
  </r>
  <r>
    <x v="176"/>
    <x v="0"/>
    <d v="2011-12-16T00:00:00"/>
    <n v="0.4254"/>
    <n v="1"/>
    <s v="JRS CAP PRÓPRIO"/>
    <x v="4"/>
    <n v="0.4254"/>
  </r>
  <r>
    <x v="176"/>
    <x v="0"/>
    <d v="2012-04-11T00:00:00"/>
    <n v="0.89"/>
    <n v="1"/>
    <s v="DIVIDENDO"/>
    <x v="5"/>
    <n v="0.89"/>
  </r>
  <r>
    <x v="176"/>
    <x v="0"/>
    <d v="2012-09-21T00:00:00"/>
    <n v="0.35"/>
    <n v="1"/>
    <s v="JRS CAP PRÓPRIO"/>
    <x v="5"/>
    <n v="0.35"/>
  </r>
  <r>
    <x v="176"/>
    <x v="0"/>
    <d v="2012-12-14T00:00:00"/>
    <n v="0.83299999999999996"/>
    <n v="1"/>
    <s v="DIVIDENDO"/>
    <x v="5"/>
    <n v="0.83299999999999996"/>
  </r>
  <r>
    <x v="176"/>
    <x v="0"/>
    <d v="2012-12-14T00:00:00"/>
    <n v="7.4999999999999997E-2"/>
    <n v="1"/>
    <s v="JRS CAP PRÓPRIO"/>
    <x v="5"/>
    <n v="7.4999999999999997E-2"/>
  </r>
  <r>
    <x v="176"/>
    <x v="0"/>
    <d v="2013-04-26T00:00:00"/>
    <n v="0.45"/>
    <n v="1"/>
    <s v="DIVIDENDO"/>
    <x v="6"/>
    <n v="0.45"/>
  </r>
  <r>
    <x v="176"/>
    <x v="0"/>
    <d v="2013-12-13T00:00:00"/>
    <n v="0.52700000000000002"/>
    <n v="1"/>
    <s v="JRS CAP PRÓPRIO"/>
    <x v="6"/>
    <n v="0.52700000000000002"/>
  </r>
  <r>
    <x v="177"/>
    <x v="0"/>
    <d v="2013-04-18T00:00:00"/>
    <n v="0.126503"/>
    <n v="1"/>
    <s v="DIVIDENDO"/>
    <x v="6"/>
    <n v="0.126503"/>
  </r>
  <r>
    <x v="177"/>
    <x v="0"/>
    <d v="2013-11-07T00:00:00"/>
    <n v="0.21479294900000001"/>
    <n v="1"/>
    <s v="JRS CAP PRÓPRIO"/>
    <x v="6"/>
    <n v="0.21479294900000001"/>
  </r>
  <r>
    <x v="177"/>
    <x v="0"/>
    <d v="2014-02-13T00:00:00"/>
    <n v="0.322189424"/>
    <n v="1"/>
    <s v="DIVIDENDO"/>
    <x v="18"/>
    <n v="0.322189424"/>
  </r>
  <r>
    <x v="178"/>
    <x v="0"/>
    <d v="2002-02-04T00:00:00"/>
    <n v="4.7685890000000002E-2"/>
    <n v="1"/>
    <s v="DIVIDENDO"/>
    <x v="11"/>
    <n v="4.7685890000000002E-2"/>
  </r>
  <r>
    <x v="178"/>
    <x v="0"/>
    <d v="2002-04-25T00:00:00"/>
    <n v="0.13029669999999999"/>
    <n v="1"/>
    <s v="DIVIDENDO"/>
    <x v="11"/>
    <n v="0.13029669999999999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9.76729166E-3"/>
    <n v="1"/>
    <s v="DIVIDENDO"/>
    <x v="2"/>
    <n v="9.76729166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0"/>
    <d v="2009-05-11T00:00:00"/>
    <n v="2.9136008700000001E-3"/>
    <n v="1"/>
    <s v="RENDIMENTO"/>
    <x v="2"/>
    <n v="2.9136008700000001E-3"/>
  </r>
  <r>
    <x v="178"/>
    <x v="1"/>
    <d v="2002-02-04T00:00:00"/>
    <n v="5.2454484400000001E-2"/>
    <n v="1"/>
    <s v="DIVIDENDO"/>
    <x v="11"/>
    <n v="5.2454484400000001E-2"/>
  </r>
  <r>
    <x v="178"/>
    <x v="1"/>
    <d v="2002-04-25T00:00:00"/>
    <n v="0.14332644999999999"/>
    <n v="1"/>
    <s v="DIVIDENDO"/>
    <x v="11"/>
    <n v="0.14332644999999999"/>
  </r>
  <r>
    <x v="178"/>
    <x v="1"/>
    <d v="2006-12-21T00:00:00"/>
    <n v="2.1128999999999998E-2"/>
    <n v="1"/>
    <s v="DIVIDENDO"/>
    <x v="14"/>
    <n v="2.1128999999999998E-2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9.76729166E-3"/>
    <n v="1"/>
    <s v="DIVIDENDO"/>
    <x v="2"/>
    <n v="9.76729166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09-05-11T00:00:00"/>
    <n v="2.9136008700000001E-3"/>
    <n v="1"/>
    <s v="RENDIMENTO"/>
    <x v="2"/>
    <n v="2.9136008700000001E-3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3.0249999999999999E-2"/>
    <n v="1"/>
    <s v="DIVIDENDO"/>
    <x v="3"/>
    <n v="3.0249999999999999E-2"/>
  </r>
  <r>
    <x v="178"/>
    <x v="1"/>
    <d v="2010-04-28T00:00:00"/>
    <n v="2.0000000000000001E-4"/>
    <n v="1"/>
    <s v="RENDIMENTO"/>
    <x v="3"/>
    <n v="2.0000000000000001E-4"/>
  </r>
  <r>
    <x v="178"/>
    <x v="1"/>
    <d v="2010-04-28T00:00:00"/>
    <n v="2.0000000000000001E-4"/>
    <n v="1"/>
    <s v="RENDIMENTO"/>
    <x v="3"/>
    <n v="2.0000000000000001E-4"/>
  </r>
  <r>
    <x v="179"/>
    <x v="0"/>
    <d v="2005-06-27T00:00:00"/>
    <n v="0.192443"/>
    <n v="1"/>
    <s v="JRS CAP PRÓPRIO"/>
    <x v="13"/>
    <n v="0.192443"/>
  </r>
  <r>
    <x v="179"/>
    <x v="0"/>
    <d v="2005-12-23T00:00:00"/>
    <n v="0.19883999999999999"/>
    <n v="1"/>
    <s v="JRS CAP PRÓPRIO"/>
    <x v="13"/>
    <n v="0.19883999999999999"/>
  </r>
  <r>
    <x v="179"/>
    <x v="0"/>
    <d v="2006-02-22T00:00:00"/>
    <n v="8.8400000000000006E-2"/>
    <n v="1"/>
    <s v="DIVIDENDO"/>
    <x v="14"/>
    <n v="8.8400000000000006E-2"/>
  </r>
  <r>
    <x v="179"/>
    <x v="0"/>
    <d v="2006-03-30T00:00:00"/>
    <n v="0.117378"/>
    <n v="1"/>
    <s v="JRS CAP PRÓPRIO"/>
    <x v="14"/>
    <n v="0.117378"/>
  </r>
  <r>
    <x v="179"/>
    <x v="0"/>
    <d v="2006-06-29T00:00:00"/>
    <n v="0.10008"/>
    <n v="1"/>
    <s v="JRS CAP PRÓPRIO"/>
    <x v="14"/>
    <n v="0.10008"/>
  </r>
  <r>
    <x v="179"/>
    <x v="0"/>
    <d v="2006-07-11T00:00:00"/>
    <n v="3.5099999999999999E-2"/>
    <n v="1"/>
    <s v="JRS CAP PRÓPRIO"/>
    <x v="14"/>
    <n v="3.5099999999999999E-2"/>
  </r>
  <r>
    <x v="179"/>
    <x v="0"/>
    <d v="2006-09-29T00:00:00"/>
    <n v="0.142179"/>
    <n v="1"/>
    <s v="JRS CAP PRÓPRIO"/>
    <x v="14"/>
    <n v="0.142179"/>
  </r>
  <r>
    <x v="179"/>
    <x v="0"/>
    <d v="2006-12-26T00:00:00"/>
    <n v="0.13614100000000001"/>
    <n v="1"/>
    <s v="JRS CAP PRÓPRIO"/>
    <x v="14"/>
    <n v="0.13614100000000001"/>
  </r>
  <r>
    <x v="179"/>
    <x v="0"/>
    <d v="2007-03-28T00:00:00"/>
    <n v="8.8405999999999998E-2"/>
    <n v="1"/>
    <s v="JRS CAP PRÓPRIO"/>
    <x v="0"/>
    <n v="8.8405999999999998E-2"/>
  </r>
  <r>
    <x v="179"/>
    <x v="0"/>
    <d v="2007-04-11T00:00:00"/>
    <n v="1.1490640000000001"/>
    <n v="1"/>
    <s v="DIVIDENDO"/>
    <x v="0"/>
    <n v="1.1490640000000001"/>
  </r>
  <r>
    <x v="179"/>
    <x v="0"/>
    <d v="2007-04-11T00:00:00"/>
    <n v="1.775936"/>
    <n v="1"/>
    <s v="DIVIDENDO"/>
    <x v="0"/>
    <n v="1.775936"/>
  </r>
  <r>
    <x v="179"/>
    <x v="0"/>
    <d v="2007-06-27T00:00:00"/>
    <n v="3.2773999999999998E-2"/>
    <n v="1"/>
    <s v="JRS CAP PRÓPRIO"/>
    <x v="0"/>
    <n v="3.2773999999999998E-2"/>
  </r>
  <r>
    <x v="179"/>
    <x v="0"/>
    <d v="2007-09-27T00:00:00"/>
    <n v="3.3658E-2"/>
    <n v="1"/>
    <s v="JRS CAP PRÓPRIO"/>
    <x v="0"/>
    <n v="3.3658E-2"/>
  </r>
  <r>
    <x v="179"/>
    <x v="0"/>
    <d v="2007-12-18T00:00:00"/>
    <n v="3.6967E-2"/>
    <n v="1"/>
    <s v="JRS CAP PRÓPRIO"/>
    <x v="0"/>
    <n v="3.6967E-2"/>
  </r>
  <r>
    <x v="179"/>
    <x v="0"/>
    <d v="2008-03-27T00:00:00"/>
    <n v="3.6721999999999998E-2"/>
    <n v="1"/>
    <s v="JRS CAP PRÓPRIO"/>
    <x v="1"/>
    <n v="3.6721999999999998E-2"/>
  </r>
  <r>
    <x v="179"/>
    <x v="0"/>
    <d v="2008-04-08T00:00:00"/>
    <n v="0.123517"/>
    <n v="1"/>
    <s v="DIVIDENDO"/>
    <x v="1"/>
    <n v="0.123517"/>
  </r>
  <r>
    <x v="179"/>
    <x v="0"/>
    <d v="2008-06-30T00:00:00"/>
    <n v="3.6017938999999999E-2"/>
    <n v="1"/>
    <s v="JRS CAP PRÓPRIO"/>
    <x v="1"/>
    <n v="3.6017938999999999E-2"/>
  </r>
  <r>
    <x v="179"/>
    <x v="0"/>
    <d v="2008-09-30T00:00:00"/>
    <n v="4.1557183999999997E-2"/>
    <n v="1"/>
    <s v="JRS CAP PRÓPRIO"/>
    <x v="1"/>
    <n v="4.1557183999999997E-2"/>
  </r>
  <r>
    <x v="179"/>
    <x v="0"/>
    <d v="2008-12-15T00:00:00"/>
    <n v="4.4323793E-2"/>
    <n v="1"/>
    <s v="JRS CAP PRÓPRIO"/>
    <x v="1"/>
    <n v="4.4323793E-2"/>
  </r>
  <r>
    <x v="179"/>
    <x v="0"/>
    <d v="2009-03-12T00:00:00"/>
    <n v="4.1544609000000003E-2"/>
    <n v="1"/>
    <s v="JRS CAP PRÓPRIO"/>
    <x v="2"/>
    <n v="4.1544609000000003E-2"/>
  </r>
  <r>
    <x v="179"/>
    <x v="0"/>
    <d v="2009-04-16T00:00:00"/>
    <n v="2.8270920000000001E-2"/>
    <n v="1"/>
    <s v="DIVIDENDO"/>
    <x v="2"/>
    <n v="2.8270920000000001E-2"/>
  </r>
  <r>
    <x v="179"/>
    <x v="0"/>
    <d v="2009-06-29T00:00:00"/>
    <n v="4.3093618E-2"/>
    <n v="1"/>
    <s v="JRS CAP PRÓPRIO"/>
    <x v="2"/>
    <n v="4.3093618E-2"/>
  </r>
  <r>
    <x v="179"/>
    <x v="0"/>
    <d v="2009-09-15T00:00:00"/>
    <n v="4.3327325E-2"/>
    <n v="1"/>
    <s v="JRS CAP PRÓPRIO"/>
    <x v="2"/>
    <n v="4.3327325E-2"/>
  </r>
  <r>
    <x v="179"/>
    <x v="0"/>
    <d v="2010-03-31T00:00:00"/>
    <n v="4.5224977999999999E-2"/>
    <n v="1"/>
    <s v="JRS CAP PRÓPRIO"/>
    <x v="3"/>
    <n v="4.5224977999999999E-2"/>
  </r>
  <r>
    <x v="179"/>
    <x v="0"/>
    <d v="2010-04-29T00:00:00"/>
    <n v="3.0950794E-2"/>
    <n v="1"/>
    <s v="DIVIDENDO"/>
    <x v="3"/>
    <n v="3.0950794E-2"/>
  </r>
  <r>
    <x v="179"/>
    <x v="0"/>
    <d v="2010-06-24T00:00:00"/>
    <n v="4.8450058999999997E-2"/>
    <n v="1"/>
    <s v="JRS CAP PRÓPRIO"/>
    <x v="3"/>
    <n v="4.8450058999999997E-2"/>
  </r>
  <r>
    <x v="179"/>
    <x v="0"/>
    <d v="2010-09-23T00:00:00"/>
    <n v="5.2102043000000001E-2"/>
    <n v="1"/>
    <s v="JRS CAP PRÓPRIO"/>
    <x v="3"/>
    <n v="5.2102043000000001E-2"/>
  </r>
  <r>
    <x v="179"/>
    <x v="0"/>
    <d v="2010-11-25T00:00:00"/>
    <n v="5.7185369E-2"/>
    <n v="1"/>
    <s v="JRS CAP PRÓPRIO"/>
    <x v="3"/>
    <n v="5.7185369E-2"/>
  </r>
  <r>
    <x v="179"/>
    <x v="0"/>
    <d v="2010-12-22T00:00:00"/>
    <n v="4.3239449999999999E-2"/>
    <n v="1"/>
    <s v="JRS CAP PRÓPRIO"/>
    <x v="3"/>
    <n v="4.3239449999999999E-2"/>
  </r>
  <r>
    <x v="179"/>
    <x v="0"/>
    <d v="2011-03-24T00:00:00"/>
    <n v="5.7472161000000001E-2"/>
    <n v="1"/>
    <s v="JRS CAP PRÓPRIO"/>
    <x v="4"/>
    <n v="5.7472161000000001E-2"/>
  </r>
  <r>
    <x v="179"/>
    <x v="0"/>
    <d v="2011-04-25T00:00:00"/>
    <n v="0.11817383099999999"/>
    <n v="1"/>
    <s v="DIVIDENDO"/>
    <x v="4"/>
    <n v="0.11817383099999999"/>
  </r>
  <r>
    <x v="179"/>
    <x v="0"/>
    <d v="2011-06-30T00:00:00"/>
    <n v="6.1369231000000003E-2"/>
    <n v="1"/>
    <s v="JRS CAP PRÓPRIO"/>
    <x v="4"/>
    <n v="6.1369231000000003E-2"/>
  </r>
  <r>
    <x v="179"/>
    <x v="0"/>
    <d v="2011-09-22T00:00:00"/>
    <n v="6.5844384000000006E-2"/>
    <n v="1"/>
    <s v="JRS CAP PRÓPRIO"/>
    <x v="4"/>
    <n v="6.5844384000000006E-2"/>
  </r>
  <r>
    <x v="179"/>
    <x v="0"/>
    <d v="2011-12-15T00:00:00"/>
    <n v="7.1221080000000006E-2"/>
    <n v="1"/>
    <s v="JRS CAP PRÓPRIO"/>
    <x v="4"/>
    <n v="7.1221080000000006E-2"/>
  </r>
  <r>
    <x v="179"/>
    <x v="0"/>
    <d v="2012-03-07T00:00:00"/>
    <n v="7.2981037999999998E-2"/>
    <n v="1"/>
    <s v="JRS CAP PRÓPRIO"/>
    <x v="5"/>
    <n v="7.2981037999999998E-2"/>
  </r>
  <r>
    <x v="179"/>
    <x v="0"/>
    <d v="2012-04-13T00:00:00"/>
    <n v="0.13316516"/>
    <n v="1"/>
    <s v="DIVIDENDO"/>
    <x v="5"/>
    <n v="0.13316516"/>
  </r>
  <r>
    <x v="179"/>
    <x v="0"/>
    <d v="2012-06-21T00:00:00"/>
    <n v="7.7831453999999994E-2"/>
    <n v="1"/>
    <s v="JRS CAP PRÓPRIO"/>
    <x v="5"/>
    <n v="7.7831453999999994E-2"/>
  </r>
  <r>
    <x v="179"/>
    <x v="0"/>
    <d v="2012-09-20T00:00:00"/>
    <n v="7.5341448000000005E-2"/>
    <n v="1"/>
    <s v="JRS CAP PRÓPRIO"/>
    <x v="5"/>
    <n v="7.5341448000000005E-2"/>
  </r>
  <r>
    <x v="179"/>
    <x v="0"/>
    <d v="2012-12-18T00:00:00"/>
    <n v="7.9835755999999994E-2"/>
    <n v="1"/>
    <s v="JRS CAP PRÓPRIO"/>
    <x v="5"/>
    <n v="7.9835755999999994E-2"/>
  </r>
  <r>
    <x v="179"/>
    <x v="0"/>
    <d v="2013-03-08T00:00:00"/>
    <n v="7.3362818999999996E-2"/>
    <n v="1"/>
    <s v="JRS CAP PRÓPRIO"/>
    <x v="6"/>
    <n v="7.3362818999999996E-2"/>
  </r>
  <r>
    <x v="179"/>
    <x v="0"/>
    <d v="2013-04-29T00:00:00"/>
    <n v="2.5886386000000001E-2"/>
    <n v="1"/>
    <s v="DIVIDENDO"/>
    <x v="6"/>
    <n v="2.5886386000000001E-2"/>
  </r>
  <r>
    <x v="179"/>
    <x v="0"/>
    <d v="2013-06-20T00:00:00"/>
    <n v="7.4410472000000005E-2"/>
    <n v="1"/>
    <s v="JRS CAP PRÓPRIO"/>
    <x v="6"/>
    <n v="7.4410472000000005E-2"/>
  </r>
  <r>
    <x v="179"/>
    <x v="0"/>
    <d v="2013-09-30T00:00:00"/>
    <n v="6.9967873E-2"/>
    <n v="1"/>
    <s v="JRS CAP PRÓPRIO"/>
    <x v="6"/>
    <n v="6.9967873E-2"/>
  </r>
  <r>
    <x v="179"/>
    <x v="0"/>
    <d v="2013-10-24T00:00:00"/>
    <n v="1.201998052"/>
    <n v="1"/>
    <s v="DIVIDENDO"/>
    <x v="6"/>
    <n v="1.201998052"/>
  </r>
  <r>
    <x v="179"/>
    <x v="0"/>
    <d v="2013-12-18T00:00:00"/>
    <n v="8.0766485999999998E-2"/>
    <n v="1"/>
    <s v="JRS CAP PRÓPRIO"/>
    <x v="6"/>
    <n v="8.0766485999999998E-2"/>
  </r>
  <r>
    <x v="180"/>
    <x v="0"/>
    <d v="2012-09-28T00:00:00"/>
    <n v="7.0329427E-2"/>
    <n v="1"/>
    <s v="JRS CAP PRÓPRIO"/>
    <x v="5"/>
    <n v="7.0329427E-2"/>
  </r>
  <r>
    <x v="180"/>
    <x v="0"/>
    <d v="2012-12-11T00:00:00"/>
    <n v="6.8512457999999998E-2"/>
    <n v="1"/>
    <s v="JRS CAP PRÓPRIO"/>
    <x v="5"/>
    <n v="6.8512457999999998E-2"/>
  </r>
  <r>
    <x v="180"/>
    <x v="0"/>
    <d v="2013-03-20T00:00:00"/>
    <n v="5.6941209E-2"/>
    <n v="1"/>
    <s v="JRS CAP PRÓPRIO"/>
    <x v="6"/>
    <n v="5.6941209E-2"/>
  </r>
  <r>
    <x v="180"/>
    <x v="0"/>
    <d v="2013-06-19T00:00:00"/>
    <n v="6.0230440000000003E-2"/>
    <n v="1"/>
    <s v="JRS CAP PRÓPRIO"/>
    <x v="6"/>
    <n v="6.0230440000000003E-2"/>
  </r>
  <r>
    <x v="180"/>
    <x v="0"/>
    <d v="2013-09-18T00:00:00"/>
    <n v="6.2955740999999996E-2"/>
    <n v="1"/>
    <s v="JRS CAP PRÓPRIO"/>
    <x v="6"/>
    <n v="6.2955740999999996E-2"/>
  </r>
  <r>
    <x v="181"/>
    <x v="0"/>
    <d v="2008-03-04T00:00:00"/>
    <n v="6.7403000000000005E-2"/>
    <n v="1"/>
    <s v="DIVIDENDO"/>
    <x v="1"/>
    <n v="6.7403000000000005E-2"/>
  </r>
  <r>
    <x v="181"/>
    <x v="0"/>
    <d v="2008-03-04T00:00:00"/>
    <n v="0.114746"/>
    <n v="1"/>
    <s v="JRS CAP PRÓPRIO"/>
    <x v="1"/>
    <n v="0.114746"/>
  </r>
  <r>
    <x v="181"/>
    <x v="0"/>
    <d v="2009-03-17T00:00:00"/>
    <n v="0.23127545291000001"/>
    <n v="1"/>
    <s v="DIVIDENDO"/>
    <x v="2"/>
    <n v="0.23127545291000001"/>
  </r>
  <r>
    <x v="182"/>
    <x v="0"/>
    <d v="1996-04-02T00:00:00"/>
    <n v="0.28520000000000001"/>
    <n v="1000"/>
    <s v="DIVIDENDO"/>
    <x v="15"/>
    <n v="2.8519999999999999E-4"/>
  </r>
  <r>
    <x v="182"/>
    <x v="0"/>
    <d v="1998-12-01T00:00:00"/>
    <n v="1.0266735145999999"/>
    <n v="1000"/>
    <s v="JRS CAP PRÓPRIO"/>
    <x v="17"/>
    <n v="1.0266735145999998E-3"/>
  </r>
  <r>
    <x v="182"/>
    <x v="0"/>
    <d v="1999-03-11T00:00:00"/>
    <n v="1.2952E-2"/>
    <n v="1000"/>
    <s v="DIVIDENDO"/>
    <x v="8"/>
    <n v="1.2952000000000001E-5"/>
  </r>
  <r>
    <x v="182"/>
    <x v="0"/>
    <d v="2000-04-14T00:00:00"/>
    <n v="0.17430699999999999"/>
    <n v="1000"/>
    <s v="DIVIDENDO"/>
    <x v="9"/>
    <n v="1.7430699999999998E-4"/>
  </r>
  <r>
    <x v="182"/>
    <x v="0"/>
    <d v="2002-03-08T00:00:00"/>
    <n v="0.2"/>
    <n v="1000"/>
    <s v="DIVIDENDO"/>
    <x v="11"/>
    <n v="2.0000000000000001E-4"/>
  </r>
  <r>
    <x v="182"/>
    <x v="0"/>
    <d v="2002-10-30T00:00:00"/>
    <n v="0.26450000000000001"/>
    <n v="1000"/>
    <s v="DIVIDENDO"/>
    <x v="11"/>
    <n v="2.6450000000000003E-4"/>
  </r>
  <r>
    <x v="182"/>
    <x v="0"/>
    <d v="2002-10-30T00:00:00"/>
    <n v="0.88549999999999995"/>
    <n v="1000"/>
    <s v="DIVIDENDO"/>
    <x v="11"/>
    <n v="8.855E-4"/>
  </r>
  <r>
    <x v="182"/>
    <x v="0"/>
    <d v="2003-04-10T00:00:00"/>
    <n v="0.10014000000000001"/>
    <n v="1000"/>
    <s v="DIVIDENDO"/>
    <x v="7"/>
    <n v="1.0014E-4"/>
  </r>
  <r>
    <x v="182"/>
    <x v="0"/>
    <d v="2003-10-28T00:00:00"/>
    <n v="0.62175199999999997"/>
    <n v="1000"/>
    <s v="DIVIDENDO"/>
    <x v="7"/>
    <n v="6.2175199999999994E-4"/>
  </r>
  <r>
    <x v="182"/>
    <x v="0"/>
    <d v="2003-10-28T00:00:00"/>
    <n v="0.35091800000000001"/>
    <n v="1000"/>
    <s v="DIVIDENDO"/>
    <x v="7"/>
    <n v="3.5091800000000003E-4"/>
  </r>
  <r>
    <x v="182"/>
    <x v="0"/>
    <d v="2003-10-28T00:00:00"/>
    <n v="0.337814"/>
    <n v="1000"/>
    <s v="JRS CAP PRÓPRIO"/>
    <x v="7"/>
    <n v="3.3781400000000003E-4"/>
  </r>
  <r>
    <x v="182"/>
    <x v="0"/>
    <d v="2004-08-10T00:00:00"/>
    <n v="0.58295699999999995"/>
    <n v="1000"/>
    <s v="DIVIDENDO"/>
    <x v="12"/>
    <n v="5.8295699999999994E-4"/>
  </r>
  <r>
    <x v="182"/>
    <x v="0"/>
    <d v="2004-08-10T00:00:00"/>
    <n v="0.14902099999999999"/>
    <n v="1000"/>
    <s v="JRS CAP PRÓPRIO"/>
    <x v="12"/>
    <n v="1.49021E-4"/>
  </r>
  <r>
    <x v="182"/>
    <x v="0"/>
    <d v="2004-11-30T00:00:00"/>
    <n v="0.42468400000000001"/>
    <n v="1000"/>
    <s v="DIVIDENDO"/>
    <x v="12"/>
    <n v="4.2468399999999999E-4"/>
  </r>
  <r>
    <x v="182"/>
    <x v="0"/>
    <d v="2004-11-30T00:00:00"/>
    <n v="9.9092E-2"/>
    <n v="1000"/>
    <s v="DIVIDENDO"/>
    <x v="12"/>
    <n v="9.9092000000000006E-5"/>
  </r>
  <r>
    <x v="182"/>
    <x v="0"/>
    <d v="2005-04-28T00:00:00"/>
    <n v="3.392E-3"/>
    <n v="1000"/>
    <s v="DIVIDENDO"/>
    <x v="13"/>
    <n v="3.3919999999999999E-6"/>
  </r>
  <r>
    <x v="182"/>
    <x v="0"/>
    <d v="2005-09-12T00:00:00"/>
    <n v="0.59520600000000001"/>
    <n v="1000"/>
    <s v="DIVIDENDO"/>
    <x v="13"/>
    <n v="5.9520600000000003E-4"/>
  </r>
  <r>
    <x v="182"/>
    <x v="0"/>
    <d v="2005-09-12T00:00:00"/>
    <n v="0.25508799999999998"/>
    <n v="1000"/>
    <s v="JRS CAP PRÓPRIO"/>
    <x v="13"/>
    <n v="2.5508799999999999E-4"/>
  </r>
  <r>
    <x v="182"/>
    <x v="0"/>
    <d v="2006-03-06T00:00:00"/>
    <n v="0.49317299999999997"/>
    <n v="1000"/>
    <s v="DIVIDENDO"/>
    <x v="14"/>
    <n v="4.9317299999999996E-4"/>
  </r>
  <r>
    <x v="182"/>
    <x v="0"/>
    <d v="2006-03-06T00:00:00"/>
    <n v="0.352267"/>
    <n v="1000"/>
    <s v="JRS CAP PRÓPRIO"/>
    <x v="14"/>
    <n v="3.5226700000000002E-4"/>
  </r>
  <r>
    <x v="182"/>
    <x v="0"/>
    <d v="2006-11-27T00:00:00"/>
    <n v="0.68245400000000001"/>
    <n v="1000"/>
    <s v="DIVIDENDO"/>
    <x v="14"/>
    <n v="6.8245399999999998E-4"/>
  </r>
  <r>
    <x v="182"/>
    <x v="0"/>
    <d v="2007-02-15T00:00:00"/>
    <n v="0.498307"/>
    <n v="1000"/>
    <s v="DIVIDENDO"/>
    <x v="0"/>
    <n v="4.9830700000000003E-4"/>
  </r>
  <r>
    <x v="182"/>
    <x v="0"/>
    <d v="2007-02-15T00:00:00"/>
    <n v="0.184305"/>
    <n v="1000"/>
    <s v="JRS CAP PRÓPRIO"/>
    <x v="0"/>
    <n v="1.84305E-4"/>
  </r>
  <r>
    <x v="182"/>
    <x v="0"/>
    <d v="2007-11-27T00:00:00"/>
    <n v="2.6072999999999999E-2"/>
    <n v="1"/>
    <s v="DIVIDENDO"/>
    <x v="0"/>
    <n v="2.6072999999999999E-2"/>
  </r>
  <r>
    <x v="182"/>
    <x v="0"/>
    <d v="2008-03-06T00:00:00"/>
    <n v="4.2555999999999997E-2"/>
    <n v="1"/>
    <s v="DIVIDENDO"/>
    <x v="1"/>
    <n v="4.2555999999999997E-2"/>
  </r>
  <r>
    <x v="182"/>
    <x v="0"/>
    <d v="2009-03-12T00:00:00"/>
    <n v="1.7188999999999999E-2"/>
    <n v="1"/>
    <s v="DIVIDENDO"/>
    <x v="2"/>
    <n v="1.7188999999999999E-2"/>
  </r>
  <r>
    <x v="182"/>
    <x v="0"/>
    <d v="2009-03-12T00:00:00"/>
    <n v="2.4615000000000001E-2"/>
    <n v="1"/>
    <s v="JRS CAP PRÓPRIO"/>
    <x v="2"/>
    <n v="2.4615000000000001E-2"/>
  </r>
  <r>
    <x v="182"/>
    <x v="0"/>
    <d v="2010-03-11T00:00:00"/>
    <n v="3.1588999999999999E-2"/>
    <n v="1"/>
    <s v="DIVIDENDO"/>
    <x v="3"/>
    <n v="3.1588999999999999E-2"/>
  </r>
  <r>
    <x v="182"/>
    <x v="0"/>
    <d v="2010-03-11T00:00:00"/>
    <n v="2.1351999999999999E-2"/>
    <n v="1"/>
    <s v="JRS CAP PRÓPRIO"/>
    <x v="3"/>
    <n v="2.1351999999999999E-2"/>
  </r>
  <r>
    <x v="182"/>
    <x v="0"/>
    <d v="2010-10-11T00:00:00"/>
    <n v="2.1975999999999999E-2"/>
    <n v="1"/>
    <s v="JRS CAP PRÓPRIO"/>
    <x v="3"/>
    <n v="2.1975999999999999E-2"/>
  </r>
  <r>
    <x v="182"/>
    <x v="0"/>
    <d v="2010-12-31T00:00:00"/>
    <n v="1.0302E-2"/>
    <n v="1"/>
    <s v="JRS CAP PRÓPRIO"/>
    <x v="3"/>
    <n v="1.0302E-2"/>
  </r>
  <r>
    <x v="182"/>
    <x v="0"/>
    <d v="2011-03-17T00:00:00"/>
    <n v="6.5622E-2"/>
    <n v="1"/>
    <s v="DIVIDENDO"/>
    <x v="4"/>
    <n v="6.5622E-2"/>
  </r>
  <r>
    <x v="182"/>
    <x v="0"/>
    <d v="2011-10-17T00:00:00"/>
    <n v="2.8164198000000001E-2"/>
    <n v="1"/>
    <s v="JRS CAP PRÓPRIO"/>
    <x v="4"/>
    <n v="2.8164198000000001E-2"/>
  </r>
  <r>
    <x v="182"/>
    <x v="0"/>
    <d v="2011-12-31T00:00:00"/>
    <n v="1.072946E-2"/>
    <n v="1"/>
    <s v="JRS CAP PRÓPRIO"/>
    <x v="4"/>
    <n v="1.072946E-2"/>
  </r>
  <r>
    <x v="182"/>
    <x v="0"/>
    <d v="2012-03-08T00:00:00"/>
    <n v="6.8200856000000004E-2"/>
    <n v="1"/>
    <s v="DIVIDENDO"/>
    <x v="5"/>
    <n v="6.8200856000000004E-2"/>
  </r>
  <r>
    <x v="182"/>
    <x v="0"/>
    <d v="2012-08-31T00:00:00"/>
    <n v="2.7745941E-2"/>
    <n v="1"/>
    <s v="JRS CAP PRÓPRIO"/>
    <x v="5"/>
    <n v="2.7745941E-2"/>
  </r>
  <r>
    <x v="182"/>
    <x v="0"/>
    <d v="2012-12-31T00:00:00"/>
    <n v="1.1637757E-2"/>
    <n v="1"/>
    <s v="JRS CAP PRÓPRIO"/>
    <x v="5"/>
    <n v="1.1637757E-2"/>
  </r>
  <r>
    <x v="182"/>
    <x v="0"/>
    <d v="2013-03-12T00:00:00"/>
    <n v="6.6132837E-2"/>
    <n v="1"/>
    <s v="DIVIDENDO"/>
    <x v="6"/>
    <n v="6.6132837E-2"/>
  </r>
  <r>
    <x v="182"/>
    <x v="0"/>
    <d v="2013-08-31T00:00:00"/>
    <n v="2.7511260999999999E-2"/>
    <n v="1"/>
    <s v="JRS CAP PRÓPRIO"/>
    <x v="6"/>
    <n v="2.7511260999999999E-2"/>
  </r>
  <r>
    <x v="182"/>
    <x v="0"/>
    <d v="2013-12-31T00:00:00"/>
    <n v="1.3734694E-2"/>
    <n v="1"/>
    <s v="JRS CAP PRÓPRIO"/>
    <x v="6"/>
    <n v="1.3734694E-2"/>
  </r>
  <r>
    <x v="182"/>
    <x v="1"/>
    <d v="1996-04-02T00:00:00"/>
    <n v="0.28520000000000001"/>
    <n v="1000"/>
    <s v="DIVIDENDO"/>
    <x v="15"/>
    <n v="2.8519999999999999E-4"/>
  </r>
  <r>
    <x v="182"/>
    <x v="1"/>
    <d v="1998-12-01T00:00:00"/>
    <n v="1.0266735145999999"/>
    <n v="1000"/>
    <s v="JRS CAP PRÓPRIO"/>
    <x v="17"/>
    <n v="1.0266735145999998E-3"/>
  </r>
  <r>
    <x v="182"/>
    <x v="1"/>
    <d v="1999-03-11T00:00:00"/>
    <n v="0.10159799999999999"/>
    <n v="1000"/>
    <s v="DIVIDENDO"/>
    <x v="8"/>
    <n v="1.01598E-4"/>
  </r>
  <r>
    <x v="182"/>
    <x v="1"/>
    <d v="2000-04-14T00:00:00"/>
    <n v="0.19173799999999999"/>
    <n v="1000"/>
    <s v="DIVIDENDO"/>
    <x v="9"/>
    <n v="1.91738E-4"/>
  </r>
  <r>
    <x v="182"/>
    <x v="1"/>
    <d v="2002-03-08T00:00:00"/>
    <n v="0.22"/>
    <n v="1000"/>
    <s v="DIVIDENDO"/>
    <x v="11"/>
    <n v="2.2000000000000001E-4"/>
  </r>
  <r>
    <x v="182"/>
    <x v="1"/>
    <d v="2002-10-30T00:00:00"/>
    <n v="0.29094999999999999"/>
    <n v="1000"/>
    <s v="DIVIDENDO"/>
    <x v="11"/>
    <n v="2.9095E-4"/>
  </r>
  <r>
    <x v="182"/>
    <x v="1"/>
    <d v="2002-10-30T00:00:00"/>
    <n v="0.97404999999999997"/>
    <n v="1000"/>
    <s v="DIVIDENDO"/>
    <x v="11"/>
    <n v="9.7404999999999996E-4"/>
  </r>
  <r>
    <x v="182"/>
    <x v="1"/>
    <d v="2003-04-10T00:00:00"/>
    <n v="0.11015"/>
    <n v="1000"/>
    <s v="DIVIDENDO"/>
    <x v="7"/>
    <n v="1.1014999999999999E-4"/>
  </r>
  <r>
    <x v="182"/>
    <x v="1"/>
    <d v="2003-10-28T00:00:00"/>
    <n v="0.68392699999999995"/>
    <n v="1000"/>
    <s v="DIVIDENDO"/>
    <x v="7"/>
    <n v="6.8392699999999997E-4"/>
  </r>
  <r>
    <x v="182"/>
    <x v="1"/>
    <d v="2003-10-28T00:00:00"/>
    <n v="0.38601099999999999"/>
    <n v="1000"/>
    <s v="DIVIDENDO"/>
    <x v="7"/>
    <n v="3.8601100000000001E-4"/>
  </r>
  <r>
    <x v="182"/>
    <x v="1"/>
    <d v="2003-10-28T00:00:00"/>
    <n v="0.37159500000000001"/>
    <n v="1000"/>
    <s v="JRS CAP PRÓPRIO"/>
    <x v="7"/>
    <n v="3.7159500000000001E-4"/>
  </r>
  <r>
    <x v="182"/>
    <x v="1"/>
    <d v="2004-08-10T00:00:00"/>
    <n v="0.64125299999999996"/>
    <n v="1000"/>
    <s v="DIVIDENDO"/>
    <x v="12"/>
    <n v="6.4125299999999994E-4"/>
  </r>
  <r>
    <x v="182"/>
    <x v="1"/>
    <d v="2004-08-10T00:00:00"/>
    <n v="0.16392200000000001"/>
    <n v="1000"/>
    <s v="JRS CAP PRÓPRIO"/>
    <x v="12"/>
    <n v="1.6392200000000002E-4"/>
  </r>
  <r>
    <x v="182"/>
    <x v="1"/>
    <d v="2004-11-30T00:00:00"/>
    <n v="0.46715200000000001"/>
    <n v="1000"/>
    <s v="DIVIDENDO"/>
    <x v="12"/>
    <n v="4.6715200000000003E-4"/>
  </r>
  <r>
    <x v="182"/>
    <x v="1"/>
    <d v="2004-11-30T00:00:00"/>
    <n v="0.109001"/>
    <n v="1000"/>
    <s v="DIVIDENDO"/>
    <x v="12"/>
    <n v="1.09001E-4"/>
  </r>
  <r>
    <x v="182"/>
    <x v="1"/>
    <d v="2005-04-28T00:00:00"/>
    <n v="3.7320000000000001E-3"/>
    <n v="1000"/>
    <s v="DIVIDENDO"/>
    <x v="13"/>
    <n v="3.732E-6"/>
  </r>
  <r>
    <x v="182"/>
    <x v="1"/>
    <d v="2005-09-12T00:00:00"/>
    <n v="0.65472600000000003"/>
    <n v="1000"/>
    <s v="DIVIDENDO"/>
    <x v="13"/>
    <n v="6.5472600000000001E-4"/>
  </r>
  <r>
    <x v="182"/>
    <x v="1"/>
    <d v="2005-09-12T00:00:00"/>
    <n v="0.28059800000000001"/>
    <n v="1000"/>
    <s v="JRS CAP PRÓPRIO"/>
    <x v="13"/>
    <n v="2.8059800000000001E-4"/>
  </r>
  <r>
    <x v="182"/>
    <x v="1"/>
    <d v="2006-03-06T00:00:00"/>
    <n v="0.54249099999999995"/>
    <n v="1000"/>
    <s v="DIVIDENDO"/>
    <x v="14"/>
    <n v="5.4249099999999998E-4"/>
  </r>
  <r>
    <x v="182"/>
    <x v="1"/>
    <d v="2006-03-06T00:00:00"/>
    <n v="0.38749400000000001"/>
    <n v="1000"/>
    <s v="JRS CAP PRÓPRIO"/>
    <x v="14"/>
    <n v="3.87494E-4"/>
  </r>
  <r>
    <x v="182"/>
    <x v="1"/>
    <d v="2006-11-27T00:00:00"/>
    <n v="0.68245400000000001"/>
    <n v="1000"/>
    <s v="DIVIDENDO"/>
    <x v="14"/>
    <n v="6.8245399999999998E-4"/>
  </r>
  <r>
    <x v="182"/>
    <x v="1"/>
    <d v="2007-02-15T00:00:00"/>
    <n v="0.498307"/>
    <n v="1000"/>
    <s v="DIVIDENDO"/>
    <x v="0"/>
    <n v="4.9830700000000003E-4"/>
  </r>
  <r>
    <x v="182"/>
    <x v="1"/>
    <d v="2007-02-15T00:00:00"/>
    <n v="0.184305"/>
    <n v="1000"/>
    <s v="JRS CAP PRÓPRIO"/>
    <x v="0"/>
    <n v="1.84305E-4"/>
  </r>
  <r>
    <x v="182"/>
    <x v="1"/>
    <d v="2007-11-27T00:00:00"/>
    <n v="2.6072999999999999E-2"/>
    <n v="1"/>
    <s v="DIVIDENDO"/>
    <x v="0"/>
    <n v="2.6072999999999999E-2"/>
  </r>
  <r>
    <x v="182"/>
    <x v="1"/>
    <d v="2008-03-06T00:00:00"/>
    <n v="4.2555999999999997E-2"/>
    <n v="1"/>
    <s v="DIVIDENDO"/>
    <x v="1"/>
    <n v="4.2555999999999997E-2"/>
  </r>
  <r>
    <x v="182"/>
    <x v="1"/>
    <d v="2009-03-12T00:00:00"/>
    <n v="1.7188999999999999E-2"/>
    <n v="1"/>
    <s v="DIVIDENDO"/>
    <x v="2"/>
    <n v="1.7188999999999999E-2"/>
  </r>
  <r>
    <x v="182"/>
    <x v="1"/>
    <d v="2009-03-12T00:00:00"/>
    <n v="2.4615000000000001E-2"/>
    <n v="1"/>
    <s v="JRS CAP PRÓPRIO"/>
    <x v="2"/>
    <n v="2.4615000000000001E-2"/>
  </r>
  <r>
    <x v="182"/>
    <x v="1"/>
    <d v="2010-03-11T00:00:00"/>
    <n v="3.1588999999999999E-2"/>
    <n v="1"/>
    <s v="DIVIDENDO"/>
    <x v="3"/>
    <n v="3.1588999999999999E-2"/>
  </r>
  <r>
    <x v="182"/>
    <x v="1"/>
    <d v="2010-03-11T00:00:00"/>
    <n v="2.1351999999999999E-2"/>
    <n v="1"/>
    <s v="JRS CAP PRÓPRIO"/>
    <x v="3"/>
    <n v="2.1351999999999999E-2"/>
  </r>
  <r>
    <x v="182"/>
    <x v="1"/>
    <d v="2010-10-11T00:00:00"/>
    <n v="2.1975999999999999E-2"/>
    <n v="1"/>
    <s v="JRS CAP PRÓPRIO"/>
    <x v="3"/>
    <n v="2.1975999999999999E-2"/>
  </r>
  <r>
    <x v="182"/>
    <x v="1"/>
    <d v="2010-12-31T00:00:00"/>
    <n v="1.0302E-2"/>
    <n v="1"/>
    <s v="JRS CAP PRÓPRIO"/>
    <x v="3"/>
    <n v="1.0302E-2"/>
  </r>
  <r>
    <x v="182"/>
    <x v="1"/>
    <d v="2011-03-17T00:00:00"/>
    <n v="6.5622E-2"/>
    <n v="1"/>
    <s v="DIVIDENDO"/>
    <x v="4"/>
    <n v="6.5622E-2"/>
  </r>
  <r>
    <x v="182"/>
    <x v="1"/>
    <d v="2011-10-17T00:00:00"/>
    <n v="2.8164198000000001E-2"/>
    <n v="1"/>
    <s v="JRS CAP PRÓPRIO"/>
    <x v="4"/>
    <n v="2.8164198000000001E-2"/>
  </r>
  <r>
    <x v="182"/>
    <x v="1"/>
    <d v="2011-12-31T00:00:00"/>
    <n v="1.072946E-2"/>
    <n v="1"/>
    <s v="JRS CAP PRÓPRIO"/>
    <x v="4"/>
    <n v="1.072946E-2"/>
  </r>
  <r>
    <x v="182"/>
    <x v="1"/>
    <d v="2012-03-08T00:00:00"/>
    <n v="6.8200856000000004E-2"/>
    <n v="1"/>
    <s v="DIVIDENDO"/>
    <x v="5"/>
    <n v="6.8200856000000004E-2"/>
  </r>
  <r>
    <x v="182"/>
    <x v="1"/>
    <d v="2012-08-31T00:00:00"/>
    <n v="2.7745941E-2"/>
    <n v="1"/>
    <s v="JRS CAP PRÓPRIO"/>
    <x v="5"/>
    <n v="2.7745941E-2"/>
  </r>
  <r>
    <x v="182"/>
    <x v="1"/>
    <d v="2012-12-31T00:00:00"/>
    <n v="1.1637757E-2"/>
    <n v="1"/>
    <s v="JRS CAP PRÓPRIO"/>
    <x v="5"/>
    <n v="1.1637757E-2"/>
  </r>
  <r>
    <x v="182"/>
    <x v="1"/>
    <d v="2013-03-12T00:00:00"/>
    <n v="6.6132837E-2"/>
    <n v="1"/>
    <s v="DIVIDENDO"/>
    <x v="6"/>
    <n v="6.6132837E-2"/>
  </r>
  <r>
    <x v="182"/>
    <x v="1"/>
    <d v="2013-08-31T00:00:00"/>
    <n v="2.7511260999999999E-2"/>
    <n v="1"/>
    <s v="JRS CAP PRÓPRIO"/>
    <x v="6"/>
    <n v="2.7511260999999999E-2"/>
  </r>
  <r>
    <x v="182"/>
    <x v="1"/>
    <d v="2013-12-31T00:00:00"/>
    <n v="1.3734694E-2"/>
    <n v="1"/>
    <s v="JRS CAP PRÓPRIO"/>
    <x v="6"/>
    <n v="1.3734694E-2"/>
  </r>
  <r>
    <x v="183"/>
    <x v="0"/>
    <d v="2010-08-03T00:00:00"/>
    <n v="5.3893889E-2"/>
    <n v="1"/>
    <s v="DIVIDENDO"/>
    <x v="3"/>
    <n v="5.3893889E-2"/>
  </r>
  <r>
    <x v="183"/>
    <x v="0"/>
    <d v="2010-08-03T00:00:00"/>
    <n v="0.11445888722"/>
    <n v="1"/>
    <s v="JRS CAP PRÓPRIO"/>
    <x v="3"/>
    <n v="0.11445888722"/>
  </r>
  <r>
    <x v="183"/>
    <x v="0"/>
    <d v="2010-11-26T00:00:00"/>
    <n v="5.7229443999999997E-2"/>
    <n v="1"/>
    <s v="JRS CAP PRÓPRIO"/>
    <x v="3"/>
    <n v="5.7229443999999997E-2"/>
  </r>
  <r>
    <x v="183"/>
    <x v="0"/>
    <d v="2010-12-10T00:00:00"/>
    <n v="5.7229443999999997E-2"/>
    <n v="1"/>
    <s v="JRS CAP PRÓPRIO"/>
    <x v="3"/>
    <n v="5.7229443999999997E-2"/>
  </r>
  <r>
    <x v="183"/>
    <x v="0"/>
    <d v="2011-04-19T00:00:00"/>
    <n v="7.0625334999999997E-2"/>
    <n v="1"/>
    <s v="DIVIDENDO"/>
    <x v="4"/>
    <n v="7.0625334999999997E-2"/>
  </r>
  <r>
    <x v="183"/>
    <x v="0"/>
    <d v="2011-05-20T00:00:00"/>
    <n v="6.6895002999999995E-2"/>
    <n v="1"/>
    <s v="JRS CAP PRÓPRIO"/>
    <x v="4"/>
    <n v="6.6895002999999995E-2"/>
  </r>
  <r>
    <x v="183"/>
    <x v="0"/>
    <d v="2011-07-18T00:00:00"/>
    <n v="0.54185496399999999"/>
    <n v="1"/>
    <s v="DIVIDENDO"/>
    <x v="4"/>
    <n v="0.54185496399999999"/>
  </r>
  <r>
    <x v="183"/>
    <x v="0"/>
    <d v="2012-04-19T00:00:00"/>
    <n v="0.17026767700000001"/>
    <n v="1"/>
    <s v="DIVIDENDO"/>
    <x v="5"/>
    <n v="0.17026767700000001"/>
  </r>
  <r>
    <x v="183"/>
    <x v="0"/>
    <d v="2012-11-29T00:00:00"/>
    <n v="0.20814050100000001"/>
    <n v="1"/>
    <s v="JRS CAP PRÓPRIO"/>
    <x v="5"/>
    <n v="0.20814050100000001"/>
  </r>
  <r>
    <x v="183"/>
    <x v="0"/>
    <d v="2013-04-18T00:00:00"/>
    <n v="0.11558447299999999"/>
    <n v="1"/>
    <s v="DIVIDENDO"/>
    <x v="6"/>
    <n v="0.11558447299999999"/>
  </r>
  <r>
    <x v="184"/>
    <x v="0"/>
    <d v="1996-04-29T00:00:00"/>
    <n v="0.85099999999999998"/>
    <n v="1000"/>
    <s v="DIVIDENDO"/>
    <x v="15"/>
    <n v="8.5099999999999998E-4"/>
  </r>
  <r>
    <x v="184"/>
    <x v="0"/>
    <d v="1997-03-31T00:00:00"/>
    <n v="1.31"/>
    <n v="1000"/>
    <s v="DIVIDENDO"/>
    <x v="16"/>
    <n v="1.31E-3"/>
  </r>
  <r>
    <x v="184"/>
    <x v="0"/>
    <d v="1997-12-31T00:00:00"/>
    <n v="1.474"/>
    <n v="1000"/>
    <s v="JRS CAP PRÓPRIO"/>
    <x v="16"/>
    <n v="1.474E-3"/>
  </r>
  <r>
    <x v="184"/>
    <x v="0"/>
    <d v="1998-12-22T00:00:00"/>
    <n v="1.2"/>
    <n v="1000"/>
    <s v="JRS CAP PRÓPRIO"/>
    <x v="17"/>
    <n v="1.1999999999999999E-3"/>
  </r>
  <r>
    <x v="184"/>
    <x v="0"/>
    <d v="1999-12-30T00:00:00"/>
    <n v="1.2"/>
    <n v="1000"/>
    <s v="JRS CAP PRÓPRIO"/>
    <x v="8"/>
    <n v="1.1999999999999999E-3"/>
  </r>
  <r>
    <x v="184"/>
    <x v="0"/>
    <d v="2001-04-27T00:00:00"/>
    <n v="6.7599999999999993E-2"/>
    <n v="1000"/>
    <s v="DIVIDENDO"/>
    <x v="10"/>
    <n v="6.759999999999999E-5"/>
  </r>
  <r>
    <x v="184"/>
    <x v="0"/>
    <d v="2005-11-16T00:00:00"/>
    <n v="0.92"/>
    <n v="1"/>
    <s v="JRS CAP PRÓPRIO"/>
    <x v="13"/>
    <n v="0.92"/>
  </r>
  <r>
    <x v="184"/>
    <x v="0"/>
    <d v="2005-12-28T00:00:00"/>
    <n v="0.33"/>
    <n v="1"/>
    <s v="JRS CAP PRÓPRIO"/>
    <x v="13"/>
    <n v="0.33"/>
  </r>
  <r>
    <x v="184"/>
    <x v="0"/>
    <d v="2006-03-21T00:00:00"/>
    <n v="1.4541519999999999"/>
    <n v="1"/>
    <s v="DIVIDENDO"/>
    <x v="14"/>
    <n v="1.4541519999999999"/>
  </r>
  <r>
    <x v="184"/>
    <x v="0"/>
    <d v="2006-07-27T00:00:00"/>
    <n v="0.89459999999999995"/>
    <n v="1"/>
    <s v="JRS CAP PRÓPRIO"/>
    <x v="14"/>
    <n v="0.89459999999999995"/>
  </r>
  <r>
    <x v="184"/>
    <x v="0"/>
    <d v="2006-12-27T00:00:00"/>
    <n v="0.15629999999999999"/>
    <n v="1"/>
    <s v="JRS CAP PRÓPRIO"/>
    <x v="14"/>
    <n v="0.15629999999999999"/>
  </r>
  <r>
    <x v="184"/>
    <x v="0"/>
    <d v="2007-04-02T00:00:00"/>
    <n v="0.274557"/>
    <n v="1"/>
    <s v="DIVIDENDO"/>
    <x v="0"/>
    <n v="0.274557"/>
  </r>
  <r>
    <x v="184"/>
    <x v="0"/>
    <d v="2007-12-27T00:00:00"/>
    <n v="0.28520000000000001"/>
    <n v="1"/>
    <s v="JRS CAP PRÓPRIO"/>
    <x v="0"/>
    <n v="0.28520000000000001"/>
  </r>
  <r>
    <x v="184"/>
    <x v="0"/>
    <d v="2008-03-31T00:00:00"/>
    <n v="0.67630000000000001"/>
    <n v="1"/>
    <s v="DIVIDENDO"/>
    <x v="1"/>
    <n v="0.67630000000000001"/>
  </r>
  <r>
    <x v="184"/>
    <x v="0"/>
    <d v="2008-12-16T00:00:00"/>
    <n v="0.29959999999999998"/>
    <n v="1"/>
    <s v="JRS CAP PRÓPRIO"/>
    <x v="1"/>
    <n v="0.29959999999999998"/>
  </r>
  <r>
    <x v="184"/>
    <x v="0"/>
    <d v="2009-04-15T00:00:00"/>
    <n v="7.0900000000000005E-2"/>
    <n v="1"/>
    <s v="DIVIDENDO"/>
    <x v="2"/>
    <n v="7.0900000000000005E-2"/>
  </r>
  <r>
    <x v="184"/>
    <x v="0"/>
    <d v="2009-12-17T00:00:00"/>
    <n v="0.36670000000000003"/>
    <n v="1"/>
    <s v="JRS CAP PRÓPRIO"/>
    <x v="2"/>
    <n v="0.36670000000000003"/>
  </r>
  <r>
    <x v="184"/>
    <x v="0"/>
    <d v="2010-04-22T00:00:00"/>
    <n v="0.80010000000000003"/>
    <n v="1"/>
    <s v="DIVIDENDO"/>
    <x v="3"/>
    <n v="0.80010000000000003"/>
  </r>
  <r>
    <x v="184"/>
    <x v="0"/>
    <d v="2010-12-16T00:00:00"/>
    <n v="0.57399999999999995"/>
    <n v="1"/>
    <s v="JRS CAP PRÓPRIO"/>
    <x v="3"/>
    <n v="0.57399999999999995"/>
  </r>
  <r>
    <x v="184"/>
    <x v="0"/>
    <d v="2011-03-14T00:00:00"/>
    <n v="0.151"/>
    <n v="1"/>
    <s v="JRS CAP PRÓPRIO"/>
    <x v="4"/>
    <n v="0.151"/>
  </r>
  <r>
    <x v="184"/>
    <x v="0"/>
    <d v="2011-04-11T00:00:00"/>
    <n v="1.3142"/>
    <n v="1"/>
    <s v="DIVIDENDO"/>
    <x v="4"/>
    <n v="1.3142"/>
  </r>
  <r>
    <x v="184"/>
    <x v="0"/>
    <d v="2011-06-26T00:00:00"/>
    <n v="0.15440000000000001"/>
    <n v="1"/>
    <s v="JRS CAP PRÓPRIO"/>
    <x v="4"/>
    <n v="0.15440000000000001"/>
  </r>
  <r>
    <x v="184"/>
    <x v="0"/>
    <d v="2011-09-23T00:00:00"/>
    <n v="0.15809999999999999"/>
    <n v="1"/>
    <s v="JRS CAP PRÓPRIO"/>
    <x v="4"/>
    <n v="0.15809999999999999"/>
  </r>
  <r>
    <x v="184"/>
    <x v="0"/>
    <d v="2011-12-19T00:00:00"/>
    <n v="0.16020000000000001"/>
    <n v="1"/>
    <s v="JRS CAP PRÓPRIO"/>
    <x v="4"/>
    <n v="0.16020000000000001"/>
  </r>
  <r>
    <x v="184"/>
    <x v="0"/>
    <d v="2012-03-14T00:00:00"/>
    <n v="0.1653"/>
    <n v="1"/>
    <s v="JRS CAP PRÓPRIO"/>
    <x v="5"/>
    <n v="0.1653"/>
  </r>
  <r>
    <x v="184"/>
    <x v="0"/>
    <d v="2012-04-20T00:00:00"/>
    <n v="1.4348890000000001"/>
    <n v="1"/>
    <s v="DIVIDENDO"/>
    <x v="5"/>
    <n v="1.4348890000000001"/>
  </r>
  <r>
    <x v="184"/>
    <x v="0"/>
    <d v="2012-06-19T00:00:00"/>
    <n v="0.16750000000000001"/>
    <n v="1"/>
    <s v="JRS CAP PRÓPRIO"/>
    <x v="5"/>
    <n v="0.16750000000000001"/>
  </r>
  <r>
    <x v="184"/>
    <x v="0"/>
    <d v="2012-09-19T00:00:00"/>
    <n v="0.16209999999999999"/>
    <n v="1"/>
    <s v="JRS CAP PRÓPRIO"/>
    <x v="5"/>
    <n v="0.16209999999999999"/>
  </r>
  <r>
    <x v="184"/>
    <x v="0"/>
    <d v="2012-12-19T00:00:00"/>
    <n v="0.1643"/>
    <n v="1"/>
    <s v="JRS CAP PRÓPRIO"/>
    <x v="5"/>
    <n v="0.1643"/>
  </r>
  <r>
    <x v="184"/>
    <x v="0"/>
    <d v="2013-03-15T00:00:00"/>
    <n v="0.11119999999999999"/>
    <n v="1"/>
    <s v="JRS CAP PRÓPRIO"/>
    <x v="6"/>
    <n v="0.11119999999999999"/>
  </r>
  <r>
    <x v="184"/>
    <x v="0"/>
    <d v="2013-04-18T00:00:00"/>
    <n v="1.4911000000000001"/>
    <n v="1"/>
    <s v="DIVIDENDO"/>
    <x v="6"/>
    <n v="1.4911000000000001"/>
  </r>
  <r>
    <x v="184"/>
    <x v="0"/>
    <d v="2013-06-19T00:00:00"/>
    <n v="0.1143"/>
    <n v="1"/>
    <s v="JRS CAP PRÓPRIO"/>
    <x v="6"/>
    <n v="0.1143"/>
  </r>
  <r>
    <x v="184"/>
    <x v="0"/>
    <d v="2013-09-18T00:00:00"/>
    <n v="0.1181"/>
    <n v="1"/>
    <s v="JRS CAP PRÓPRIO"/>
    <x v="6"/>
    <n v="0.1181"/>
  </r>
  <r>
    <x v="184"/>
    <x v="0"/>
    <d v="2013-12-18T00:00:00"/>
    <n v="0.11949"/>
    <n v="1"/>
    <s v="JRS CAP PRÓPRIO"/>
    <x v="6"/>
    <n v="0.11949"/>
  </r>
  <r>
    <x v="184"/>
    <x v="1"/>
    <d v="1996-04-29T00:00:00"/>
    <n v="0.85099999999999998"/>
    <n v="1000"/>
    <s v="DIVIDENDO"/>
    <x v="15"/>
    <n v="8.5099999999999998E-4"/>
  </r>
  <r>
    <x v="184"/>
    <x v="1"/>
    <d v="1997-03-31T00:00:00"/>
    <n v="1.31"/>
    <n v="1000"/>
    <s v="DIVIDENDO"/>
    <x v="16"/>
    <n v="1.31E-3"/>
  </r>
  <r>
    <x v="184"/>
    <x v="1"/>
    <d v="1997-12-31T00:00:00"/>
    <n v="1.6214"/>
    <n v="1000"/>
    <s v="JRS CAP PRÓPRIO"/>
    <x v="16"/>
    <n v="1.6214000000000001E-3"/>
  </r>
  <r>
    <x v="184"/>
    <x v="1"/>
    <d v="1998-12-22T00:00:00"/>
    <n v="1.32"/>
    <n v="1000"/>
    <s v="JRS CAP PRÓPRIO"/>
    <x v="17"/>
    <n v="1.32E-3"/>
  </r>
  <r>
    <x v="184"/>
    <x v="1"/>
    <d v="1999-12-30T00:00:00"/>
    <n v="1.32"/>
    <n v="1000"/>
    <s v="JRS CAP PRÓPRIO"/>
    <x v="8"/>
    <n v="1.32E-3"/>
  </r>
  <r>
    <x v="184"/>
    <x v="1"/>
    <d v="2001-04-27T00:00:00"/>
    <n v="7.4399999999999994E-2"/>
    <n v="1000"/>
    <s v="DIVIDENDO"/>
    <x v="10"/>
    <n v="7.4399999999999992E-5"/>
  </r>
  <r>
    <x v="185"/>
    <x v="0"/>
    <d v="2008-04-29T00:00:00"/>
    <n v="0.70930000000000004"/>
    <n v="1"/>
    <s v="DIVIDENDO"/>
    <x v="1"/>
    <n v="0.70930000000000004"/>
  </r>
  <r>
    <x v="185"/>
    <x v="0"/>
    <d v="2010-04-26T00:00:00"/>
    <n v="0.83489999999999998"/>
    <n v="1"/>
    <s v="DIVIDENDO"/>
    <x v="3"/>
    <n v="0.83489999999999998"/>
  </r>
  <r>
    <x v="185"/>
    <x v="0"/>
    <d v="2011-04-29T00:00:00"/>
    <n v="0.46150000000000002"/>
    <n v="1"/>
    <s v="DIVIDENDO"/>
    <x v="4"/>
    <n v="0.46150000000000002"/>
  </r>
  <r>
    <x v="185"/>
    <x v="0"/>
    <d v="2012-05-10T00:00:00"/>
    <n v="0.36726999999999999"/>
    <n v="1"/>
    <s v="DIVIDENDO"/>
    <x v="5"/>
    <n v="0.36726999999999999"/>
  </r>
  <r>
    <x v="185"/>
    <x v="0"/>
    <d v="2012-05-10T00:00:00"/>
    <n v="0.27122000000000002"/>
    <n v="1"/>
    <s v="JRS CAP PRÓPRIO"/>
    <x v="5"/>
    <n v="0.27122000000000002"/>
  </r>
  <r>
    <x v="185"/>
    <x v="0"/>
    <d v="2013-04-22T00:00:00"/>
    <n v="0.212443305"/>
    <n v="1"/>
    <s v="JRS CAP PRÓPRIO"/>
    <x v="6"/>
    <n v="0.212443305"/>
  </r>
  <r>
    <x v="185"/>
    <x v="0"/>
    <d v="2013-04-22T00:00:00"/>
    <n v="3.3661523999999998E-2"/>
    <n v="1"/>
    <s v="DIVIDENDO"/>
    <x v="6"/>
    <n v="3.3661523999999998E-2"/>
  </r>
  <r>
    <x v="185"/>
    <x v="0"/>
    <d v="2013-04-22T00:00:00"/>
    <n v="6.4764428999999998E-2"/>
    <n v="1"/>
    <s v="DIVIDENDO"/>
    <x v="6"/>
    <n v="6.4764428999999998E-2"/>
  </r>
  <r>
    <x v="186"/>
    <x v="0"/>
    <d v="2007-04-09T00:00:00"/>
    <n v="0.127670638"/>
    <n v="1"/>
    <s v="DIVIDENDO"/>
    <x v="0"/>
    <n v="0.127670638"/>
  </r>
  <r>
    <x v="187"/>
    <x v="0"/>
    <d v="1996-04-29T00:00:00"/>
    <n v="1.3520000000000001E-2"/>
    <n v="1"/>
    <s v="DIVIDENDO"/>
    <x v="15"/>
    <n v="1.3520000000000001E-2"/>
  </r>
  <r>
    <x v="187"/>
    <x v="1"/>
    <d v="1996-05-06T00:00:00"/>
    <n v="1.3520000000000001E-2"/>
    <n v="1"/>
    <s v="DIVIDENDO"/>
    <x v="15"/>
    <n v="1.3520000000000001E-2"/>
  </r>
  <r>
    <x v="188"/>
    <x v="0"/>
    <d v="2007-04-25T00:00:00"/>
    <n v="0.38314873500000002"/>
    <n v="1"/>
    <s v="DIVIDENDO"/>
    <x v="0"/>
    <n v="0.38314873500000002"/>
  </r>
  <r>
    <x v="188"/>
    <x v="0"/>
    <d v="2008-04-29T00:00:00"/>
    <n v="0.27"/>
    <n v="1"/>
    <s v="DIVIDENDO"/>
    <x v="1"/>
    <n v="0.27"/>
  </r>
  <r>
    <x v="188"/>
    <x v="0"/>
    <d v="2009-04-24T00:00:00"/>
    <n v="0.27914513000000002"/>
    <n v="1"/>
    <s v="DIVIDENDO"/>
    <x v="2"/>
    <n v="0.27914513000000002"/>
  </r>
  <r>
    <x v="188"/>
    <x v="0"/>
    <d v="2010-04-05T00:00:00"/>
    <n v="0.67257615000000004"/>
    <n v="1"/>
    <s v="DIVIDENDO"/>
    <x v="3"/>
    <n v="0.67257615000000004"/>
  </r>
  <r>
    <x v="188"/>
    <x v="0"/>
    <d v="2011-04-11T00:00:00"/>
    <n v="0.7712"/>
    <n v="1"/>
    <s v="JRS CAP PRÓPRIO"/>
    <x v="4"/>
    <n v="0.7712"/>
  </r>
  <r>
    <x v="188"/>
    <x v="0"/>
    <d v="2011-12-28T00:00:00"/>
    <n v="0.77126486999999999"/>
    <n v="1"/>
    <s v="JRS CAP PRÓPRIO"/>
    <x v="4"/>
    <n v="0.77126486999999999"/>
  </r>
  <r>
    <x v="188"/>
    <x v="0"/>
    <d v="2012-12-21T00:00:00"/>
    <n v="1.0093264346999999"/>
    <n v="1"/>
    <s v="JRS CAP PRÓPRIO"/>
    <x v="5"/>
    <n v="1.0093264346999999"/>
  </r>
  <r>
    <x v="188"/>
    <x v="0"/>
    <d v="2013-12-09T00:00:00"/>
    <n v="1.033671107"/>
    <n v="1"/>
    <s v="JRS CAP PRÓPRIO"/>
    <x v="6"/>
    <n v="1.033671107"/>
  </r>
  <r>
    <x v="189"/>
    <x v="0"/>
    <d v="2012-04-30T00:00:00"/>
    <n v="1.4857E-2"/>
    <n v="1"/>
    <s v="DIVIDENDO"/>
    <x v="5"/>
    <n v="1.4857E-2"/>
  </r>
  <r>
    <x v="189"/>
    <x v="0"/>
    <d v="2014-01-30T00:00:00"/>
    <n v="6.5519999999999995E-2"/>
    <n v="1"/>
    <s v="JRS CAP PRÓPRIO"/>
    <x v="18"/>
    <n v="6.5519999999999995E-2"/>
  </r>
  <r>
    <x v="190"/>
    <x v="0"/>
    <d v="2012-04-26T00:00:00"/>
    <n v="0.03"/>
    <n v="1"/>
    <s v="DIVIDENDO"/>
    <x v="5"/>
    <n v="0.03"/>
  </r>
  <r>
    <x v="190"/>
    <x v="0"/>
    <d v="2013-04-19T00:00:00"/>
    <n v="5.7680254E-2"/>
    <n v="1"/>
    <s v="DIVIDENDO"/>
    <x v="6"/>
    <n v="5.7680254E-2"/>
  </r>
  <r>
    <x v="191"/>
    <x v="0"/>
    <d v="1998-04-30T00:00:00"/>
    <n v="6.0999999999999999E-2"/>
    <n v="1000"/>
    <s v="DIVIDENDO"/>
    <x v="17"/>
    <n v="6.0999999999999999E-5"/>
  </r>
  <r>
    <x v="191"/>
    <x v="0"/>
    <d v="2000-04-28T00:00:00"/>
    <n v="0.1193"/>
    <n v="1000"/>
    <s v="DIVIDENDO"/>
    <x v="9"/>
    <n v="1.193E-4"/>
  </r>
  <r>
    <x v="191"/>
    <x v="0"/>
    <d v="2001-04-25T00:00:00"/>
    <n v="7.7700000000000005E-2"/>
    <n v="1000"/>
    <s v="DIVIDENDO"/>
    <x v="10"/>
    <n v="7.7700000000000005E-5"/>
  </r>
  <r>
    <x v="191"/>
    <x v="0"/>
    <d v="2002-04-30T00:00:00"/>
    <n v="3.7990000000000003E-2"/>
    <n v="1000"/>
    <s v="DIVIDENDO"/>
    <x v="11"/>
    <n v="3.799E-5"/>
  </r>
  <r>
    <x v="191"/>
    <x v="0"/>
    <d v="2004-04-28T00:00:00"/>
    <n v="0.1905"/>
    <n v="1000"/>
    <s v="DIVIDENDO"/>
    <x v="12"/>
    <n v="1.905E-4"/>
  </r>
  <r>
    <x v="191"/>
    <x v="0"/>
    <d v="2005-04-28T00:00:00"/>
    <n v="0.49"/>
    <n v="1"/>
    <s v="DIVIDENDO"/>
    <x v="13"/>
    <n v="0.49"/>
  </r>
  <r>
    <x v="191"/>
    <x v="0"/>
    <d v="2006-04-28T00:00:00"/>
    <n v="0.3"/>
    <n v="1"/>
    <s v="DIVIDENDO"/>
    <x v="14"/>
    <n v="0.3"/>
  </r>
  <r>
    <x v="191"/>
    <x v="0"/>
    <d v="2007-04-27T00:00:00"/>
    <n v="0.14000000000000001"/>
    <n v="1"/>
    <s v="DIVIDENDO"/>
    <x v="0"/>
    <n v="0.14000000000000001"/>
  </r>
  <r>
    <x v="191"/>
    <x v="0"/>
    <d v="2008-04-30T00:00:00"/>
    <n v="0.95599999999999996"/>
    <n v="1"/>
    <s v="DIVIDENDO"/>
    <x v="1"/>
    <n v="0.95599999999999996"/>
  </r>
  <r>
    <x v="191"/>
    <x v="0"/>
    <d v="2009-04-30T00:00:00"/>
    <n v="2.7262999999999999E-2"/>
    <n v="1"/>
    <s v="DIVIDENDO"/>
    <x v="2"/>
    <n v="2.7262999999999999E-2"/>
  </r>
  <r>
    <x v="191"/>
    <x v="0"/>
    <d v="2010-04-30T00:00:00"/>
    <n v="0.23"/>
    <n v="1"/>
    <s v="DIVIDENDO"/>
    <x v="3"/>
    <n v="0.23"/>
  </r>
  <r>
    <x v="191"/>
    <x v="0"/>
    <d v="2011-04-29T00:00:00"/>
    <n v="0.29499999999999998"/>
    <n v="1"/>
    <s v="DIVIDENDO"/>
    <x v="4"/>
    <n v="0.29499999999999998"/>
  </r>
  <r>
    <x v="191"/>
    <x v="1"/>
    <d v="1998-04-30T00:00:00"/>
    <n v="6.7100000000000007E-2"/>
    <n v="1000"/>
    <s v="DIVIDENDO"/>
    <x v="17"/>
    <n v="6.7100000000000005E-5"/>
  </r>
  <r>
    <x v="191"/>
    <x v="1"/>
    <d v="2000-04-28T00:00:00"/>
    <n v="0.13120000000000001"/>
    <n v="1000"/>
    <s v="DIVIDENDO"/>
    <x v="9"/>
    <n v="1.3120000000000002E-4"/>
  </r>
  <r>
    <x v="191"/>
    <x v="1"/>
    <d v="2001-04-25T00:00:00"/>
    <n v="8.5500000000000007E-2"/>
    <n v="1000"/>
    <s v="DIVIDENDO"/>
    <x v="10"/>
    <n v="8.5500000000000005E-5"/>
  </r>
  <r>
    <x v="191"/>
    <x v="1"/>
    <d v="2002-04-30T00:00:00"/>
    <n v="4.1919999999999999E-2"/>
    <n v="1000"/>
    <s v="DIVIDENDO"/>
    <x v="11"/>
    <n v="4.1919999999999998E-5"/>
  </r>
  <r>
    <x v="191"/>
    <x v="1"/>
    <d v="2004-04-28T00:00:00"/>
    <n v="0.21"/>
    <n v="1000"/>
    <s v="DIVIDENDO"/>
    <x v="12"/>
    <n v="2.0999999999999998E-4"/>
  </r>
  <r>
    <x v="191"/>
    <x v="1"/>
    <d v="2005-04-28T00:00:00"/>
    <n v="0.54"/>
    <n v="1"/>
    <s v="DIVIDENDO"/>
    <x v="13"/>
    <n v="0.54"/>
  </r>
  <r>
    <x v="191"/>
    <x v="1"/>
    <d v="2006-04-28T00:00:00"/>
    <n v="0.33"/>
    <n v="1"/>
    <s v="DIVIDENDO"/>
    <x v="14"/>
    <n v="0.33"/>
  </r>
  <r>
    <x v="191"/>
    <x v="1"/>
    <d v="2007-04-27T00:00:00"/>
    <n v="0.154"/>
    <n v="1"/>
    <s v="DIVIDENDO"/>
    <x v="0"/>
    <n v="0.154"/>
  </r>
  <r>
    <x v="191"/>
    <x v="1"/>
    <d v="2008-04-30T00:00:00"/>
    <n v="1.0555000000000001"/>
    <n v="1"/>
    <s v="DIVIDENDO"/>
    <x v="1"/>
    <n v="1.0555000000000001"/>
  </r>
  <r>
    <x v="191"/>
    <x v="1"/>
    <d v="2009-04-30T00:00:00"/>
    <n v="2.9988999999999998E-2"/>
    <n v="1"/>
    <s v="DIVIDENDO"/>
    <x v="2"/>
    <n v="2.9988999999999998E-2"/>
  </r>
  <r>
    <x v="191"/>
    <x v="1"/>
    <d v="2010-04-30T00:00:00"/>
    <n v="0.253"/>
    <n v="1"/>
    <s v="DIVIDENDO"/>
    <x v="3"/>
    <n v="0.253"/>
  </r>
  <r>
    <x v="191"/>
    <x v="1"/>
    <d v="2011-04-29T00:00:00"/>
    <n v="0.32500000000000001"/>
    <n v="1"/>
    <s v="DIVIDENDO"/>
    <x v="4"/>
    <n v="0.32500000000000001"/>
  </r>
  <r>
    <x v="192"/>
    <x v="0"/>
    <d v="1997-02-05T00:00:00"/>
    <n v="7"/>
    <n v="1000"/>
    <s v="DIVIDENDO"/>
    <x v="16"/>
    <n v="7.0000000000000001E-3"/>
  </r>
  <r>
    <x v="192"/>
    <x v="0"/>
    <d v="1997-02-05T00:00:00"/>
    <n v="1.5"/>
    <n v="1000"/>
    <s v="DIVIDENDO"/>
    <x v="16"/>
    <n v="1.5E-3"/>
  </r>
  <r>
    <x v="192"/>
    <x v="0"/>
    <d v="1997-10-27T00:00:00"/>
    <n v="12.5"/>
    <n v="1000"/>
    <s v="JRS CAP PRÓPRIO"/>
    <x v="16"/>
    <n v="1.2500000000000001E-2"/>
  </r>
  <r>
    <x v="192"/>
    <x v="0"/>
    <d v="1997-12-11T00:00:00"/>
    <n v="8"/>
    <n v="1000"/>
    <s v="JRS CAP PRÓPRIO"/>
    <x v="16"/>
    <n v="8.0000000000000002E-3"/>
  </r>
  <r>
    <x v="192"/>
    <x v="0"/>
    <d v="1998-07-27T00:00:00"/>
    <n v="0.08"/>
    <n v="1"/>
    <s v="JRS CAP PRÓPRIO"/>
    <x v="17"/>
    <n v="0.08"/>
  </r>
  <r>
    <x v="192"/>
    <x v="0"/>
    <d v="1998-10-26T00:00:00"/>
    <n v="0.05"/>
    <n v="1"/>
    <s v="JRS CAP PRÓPRIO"/>
    <x v="17"/>
    <n v="0.05"/>
  </r>
  <r>
    <x v="192"/>
    <x v="0"/>
    <d v="1998-11-30T00:00:00"/>
    <n v="0.12"/>
    <n v="1"/>
    <s v="JRS CAP PRÓPRIO"/>
    <x v="17"/>
    <n v="0.12"/>
  </r>
  <r>
    <x v="192"/>
    <x v="0"/>
    <d v="1999-12-27T00:00:00"/>
    <n v="4.4999999999999998E-2"/>
    <n v="1"/>
    <s v="JRS CAP PRÓPRIO"/>
    <x v="8"/>
    <n v="4.4999999999999998E-2"/>
  </r>
  <r>
    <x v="192"/>
    <x v="0"/>
    <d v="2000-12-21T00:00:00"/>
    <n v="8.6900000000000005E-2"/>
    <n v="1"/>
    <s v="JRS CAP PRÓPRIO"/>
    <x v="9"/>
    <n v="8.6900000000000005E-2"/>
  </r>
  <r>
    <x v="192"/>
    <x v="0"/>
    <d v="2001-12-31T00:00:00"/>
    <n v="0.23699999999999999"/>
    <n v="1"/>
    <s v="JRS CAP PRÓPRIO"/>
    <x v="10"/>
    <n v="0.23699999999999999"/>
  </r>
  <r>
    <x v="192"/>
    <x v="0"/>
    <d v="2002-12-20T00:00:00"/>
    <n v="0.19"/>
    <n v="1"/>
    <s v="JRS CAP PRÓPRIO"/>
    <x v="11"/>
    <n v="0.19"/>
  </r>
  <r>
    <x v="192"/>
    <x v="0"/>
    <d v="2003-03-31T00:00:00"/>
    <n v="0.08"/>
    <n v="1"/>
    <s v="JRS CAP PRÓPRIO"/>
    <x v="7"/>
    <n v="0.08"/>
  </r>
  <r>
    <x v="192"/>
    <x v="0"/>
    <d v="2003-12-19T00:00:00"/>
    <n v="0.27600000000000002"/>
    <n v="1"/>
    <s v="JRS CAP PRÓPRIO"/>
    <x v="7"/>
    <n v="0.27600000000000002"/>
  </r>
  <r>
    <x v="192"/>
    <x v="0"/>
    <d v="2004-12-17T00:00:00"/>
    <n v="0.34"/>
    <n v="1"/>
    <s v="JRS CAP PRÓPRIO"/>
    <x v="12"/>
    <n v="0.34"/>
  </r>
  <r>
    <x v="192"/>
    <x v="0"/>
    <d v="2005-12-16T00:00:00"/>
    <n v="0.38"/>
    <n v="1"/>
    <s v="JRS CAP PRÓPRIO"/>
    <x v="13"/>
    <n v="0.38"/>
  </r>
  <r>
    <x v="192"/>
    <x v="0"/>
    <d v="2006-12-15T00:00:00"/>
    <n v="0.16539999999999999"/>
    <n v="1"/>
    <s v="JRS CAP PRÓPRIO"/>
    <x v="14"/>
    <n v="0.16539999999999999"/>
  </r>
  <r>
    <x v="192"/>
    <x v="0"/>
    <d v="2006-12-15T00:00:00"/>
    <n v="0.06"/>
    <n v="1"/>
    <s v="DIVIDENDO"/>
    <x v="14"/>
    <n v="0.06"/>
  </r>
  <r>
    <x v="192"/>
    <x v="0"/>
    <d v="2007-12-14T00:00:00"/>
    <n v="0.15429999999999999"/>
    <n v="1"/>
    <s v="JRS CAP PRÓPRIO"/>
    <x v="0"/>
    <n v="0.15429999999999999"/>
  </r>
  <r>
    <x v="192"/>
    <x v="0"/>
    <d v="2007-12-14T00:00:00"/>
    <n v="0.18099999999999999"/>
    <n v="1"/>
    <s v="DIVIDENDO"/>
    <x v="0"/>
    <n v="0.18099999999999999"/>
  </r>
  <r>
    <x v="192"/>
    <x v="0"/>
    <d v="2008-12-12T00:00:00"/>
    <n v="6.6500000000000004E-2"/>
    <n v="1"/>
    <s v="DIVIDENDO"/>
    <x v="1"/>
    <n v="6.6500000000000004E-2"/>
  </r>
  <r>
    <x v="192"/>
    <x v="0"/>
    <d v="2008-12-12T00:00:00"/>
    <n v="0.16719999999999999"/>
    <n v="1"/>
    <s v="JRS CAP PRÓPRIO"/>
    <x v="1"/>
    <n v="0.16719999999999999"/>
  </r>
  <r>
    <x v="192"/>
    <x v="0"/>
    <d v="2009-09-01T00:00:00"/>
    <n v="0.06"/>
    <n v="1"/>
    <s v="JRS CAP PRÓPRIO"/>
    <x v="2"/>
    <n v="0.06"/>
  </r>
  <r>
    <x v="192"/>
    <x v="0"/>
    <d v="2009-09-01T00:00:00"/>
    <n v="0.06"/>
    <n v="1"/>
    <s v="JRS CAP PRÓPRIO"/>
    <x v="2"/>
    <n v="0.06"/>
  </r>
  <r>
    <x v="192"/>
    <x v="0"/>
    <d v="2009-12-11T00:00:00"/>
    <n v="6.8000000000000005E-2"/>
    <n v="1"/>
    <s v="JRS CAP PRÓPRIO"/>
    <x v="2"/>
    <n v="6.8000000000000005E-2"/>
  </r>
  <r>
    <x v="192"/>
    <x v="0"/>
    <d v="2009-12-11T00:00:00"/>
    <n v="0.13300000000000001"/>
    <n v="1"/>
    <s v="DIVIDENDO"/>
    <x v="2"/>
    <n v="0.13300000000000001"/>
  </r>
  <r>
    <x v="192"/>
    <x v="0"/>
    <d v="2010-03-19T00:00:00"/>
    <n v="0.05"/>
    <n v="1"/>
    <s v="JRS CAP PRÓPRIO"/>
    <x v="3"/>
    <n v="0.05"/>
  </r>
  <r>
    <x v="192"/>
    <x v="0"/>
    <d v="2010-06-21T00:00:00"/>
    <n v="0.05"/>
    <n v="1"/>
    <s v="JRS CAP PRÓPRIO"/>
    <x v="3"/>
    <n v="0.05"/>
  </r>
  <r>
    <x v="192"/>
    <x v="0"/>
    <d v="2010-09-16T00:00:00"/>
    <n v="2.5000000000000001E-2"/>
    <n v="1"/>
    <s v="JRS CAP PRÓPRIO"/>
    <x v="3"/>
    <n v="2.5000000000000001E-2"/>
  </r>
  <r>
    <x v="192"/>
    <x v="0"/>
    <d v="2010-12-09T00:00:00"/>
    <n v="0.2344"/>
    <n v="1"/>
    <s v="DIVIDENDO"/>
    <x v="3"/>
    <n v="0.2344"/>
  </r>
  <r>
    <x v="192"/>
    <x v="0"/>
    <d v="2010-12-09T00:00:00"/>
    <n v="2.5999999999999999E-2"/>
    <n v="1"/>
    <s v="JRS CAP PRÓPRIO"/>
    <x v="3"/>
    <n v="2.5999999999999999E-2"/>
  </r>
  <r>
    <x v="192"/>
    <x v="0"/>
    <d v="2011-02-23T00:00:00"/>
    <n v="2.9000000000000001E-2"/>
    <n v="1"/>
    <s v="JRS CAP PRÓPRIO"/>
    <x v="4"/>
    <n v="2.9000000000000001E-2"/>
  </r>
  <r>
    <x v="192"/>
    <x v="0"/>
    <d v="2011-05-09T00:00:00"/>
    <n v="2.9000000000000001E-2"/>
    <n v="1"/>
    <s v="JRS CAP PRÓPRIO"/>
    <x v="4"/>
    <n v="2.9000000000000001E-2"/>
  </r>
  <r>
    <x v="192"/>
    <x v="0"/>
    <d v="2011-08-08T00:00:00"/>
    <n v="2.9000000000000001E-2"/>
    <n v="1"/>
    <s v="JRS CAP PRÓPRIO"/>
    <x v="4"/>
    <n v="2.9000000000000001E-2"/>
  </r>
  <r>
    <x v="192"/>
    <x v="0"/>
    <d v="2011-12-09T00:00:00"/>
    <n v="3.5000000000000003E-2"/>
    <n v="1"/>
    <s v="JRS CAP PRÓPRIO"/>
    <x v="4"/>
    <n v="3.5000000000000003E-2"/>
  </r>
  <r>
    <x v="192"/>
    <x v="0"/>
    <d v="2011-12-09T00:00:00"/>
    <n v="0.25"/>
    <n v="1"/>
    <s v="DIVIDENDO"/>
    <x v="4"/>
    <n v="0.25"/>
  </r>
  <r>
    <x v="192"/>
    <x v="0"/>
    <d v="2012-02-24T00:00:00"/>
    <n v="3.5000000000000003E-2"/>
    <n v="1"/>
    <s v="JRS CAP PRÓPRIO"/>
    <x v="5"/>
    <n v="3.5000000000000003E-2"/>
  </r>
  <r>
    <x v="192"/>
    <x v="0"/>
    <d v="2012-02-24T00:00:00"/>
    <n v="3.5000000000000003E-2"/>
    <n v="1"/>
    <s v="JRS CAP PRÓPRIO"/>
    <x v="5"/>
    <n v="3.5000000000000003E-2"/>
  </r>
  <r>
    <x v="192"/>
    <x v="0"/>
    <d v="2012-02-24T00:00:00"/>
    <n v="3.5000000000000003E-2"/>
    <n v="1"/>
    <s v="JRS CAP PRÓPRIO"/>
    <x v="5"/>
    <n v="3.5000000000000003E-2"/>
  </r>
  <r>
    <x v="192"/>
    <x v="0"/>
    <d v="2012-12-19T00:00:00"/>
    <n v="0.17899999999999999"/>
    <n v="1"/>
    <s v="DIVIDENDO"/>
    <x v="5"/>
    <n v="0.17899999999999999"/>
  </r>
  <r>
    <x v="192"/>
    <x v="0"/>
    <d v="2012-12-19T00:00:00"/>
    <n v="3.5999999999999997E-2"/>
    <n v="1"/>
    <s v="JRS CAP PRÓPRIO"/>
    <x v="5"/>
    <n v="3.5999999999999997E-2"/>
  </r>
  <r>
    <x v="192"/>
    <x v="0"/>
    <d v="2013-02-21T00:00:00"/>
    <n v="3.5000000000000003E-2"/>
    <n v="1"/>
    <s v="JRS CAP PRÓPRIO"/>
    <x v="6"/>
    <n v="3.5000000000000003E-2"/>
  </r>
  <r>
    <x v="192"/>
    <x v="0"/>
    <d v="2013-02-21T00:00:00"/>
    <n v="3.5000000000000003E-2"/>
    <n v="1"/>
    <s v="JRS CAP PRÓPRIO"/>
    <x v="6"/>
    <n v="3.5000000000000003E-2"/>
  </r>
  <r>
    <x v="192"/>
    <x v="0"/>
    <d v="2013-02-21T00:00:00"/>
    <n v="1.7500000000000002E-2"/>
    <n v="1"/>
    <s v="JRS CAP PRÓPRIO"/>
    <x v="6"/>
    <n v="1.7500000000000002E-2"/>
  </r>
  <r>
    <x v="192"/>
    <x v="0"/>
    <d v="2013-11-04T00:00:00"/>
    <n v="1.7500000000000002E-2"/>
    <n v="1"/>
    <s v="JRS CAP PRÓPRIO"/>
    <x v="6"/>
    <n v="1.7500000000000002E-2"/>
  </r>
  <r>
    <x v="192"/>
    <x v="0"/>
    <d v="2014-02-21T00:00:00"/>
    <n v="7.4999999999999997E-2"/>
    <n v="1"/>
    <s v="DIVIDENDO"/>
    <x v="18"/>
    <n v="7.4999999999999997E-2"/>
  </r>
  <r>
    <x v="192"/>
    <x v="1"/>
    <d v="1997-02-05T00:00:00"/>
    <n v="7"/>
    <n v="1000"/>
    <s v="DIVIDENDO"/>
    <x v="16"/>
    <n v="7.0000000000000001E-3"/>
  </r>
  <r>
    <x v="192"/>
    <x v="1"/>
    <d v="1997-02-05T00:00:00"/>
    <n v="1.5"/>
    <n v="1000"/>
    <s v="DIVIDENDO"/>
    <x v="16"/>
    <n v="1.5E-3"/>
  </r>
  <r>
    <x v="192"/>
    <x v="1"/>
    <d v="1997-10-27T00:00:00"/>
    <n v="13.75"/>
    <n v="1000"/>
    <s v="JRS CAP PRÓPRIO"/>
    <x v="16"/>
    <n v="1.375E-2"/>
  </r>
  <r>
    <x v="192"/>
    <x v="1"/>
    <d v="1997-12-11T00:00:00"/>
    <n v="8"/>
    <n v="1000"/>
    <s v="JRS CAP PRÓPRIO"/>
    <x v="16"/>
    <n v="8.0000000000000002E-3"/>
  </r>
  <r>
    <x v="192"/>
    <x v="1"/>
    <d v="1998-07-27T00:00:00"/>
    <n v="8.7999999999999995E-2"/>
    <n v="1"/>
    <s v="JRS CAP PRÓPRIO"/>
    <x v="17"/>
    <n v="8.7999999999999995E-2"/>
  </r>
  <r>
    <x v="192"/>
    <x v="1"/>
    <d v="1998-10-26T00:00:00"/>
    <n v="5.5E-2"/>
    <n v="1"/>
    <s v="JRS CAP PRÓPRIO"/>
    <x v="17"/>
    <n v="5.5E-2"/>
  </r>
  <r>
    <x v="192"/>
    <x v="1"/>
    <d v="1998-11-30T00:00:00"/>
    <n v="0.12"/>
    <n v="1"/>
    <s v="JRS CAP PRÓPRIO"/>
    <x v="17"/>
    <n v="0.12"/>
  </r>
  <r>
    <x v="192"/>
    <x v="1"/>
    <d v="1999-12-27T00:00:00"/>
    <n v="4.9500000000000002E-2"/>
    <n v="1"/>
    <s v="JRS CAP PRÓPRIO"/>
    <x v="8"/>
    <n v="4.9500000000000002E-2"/>
  </r>
  <r>
    <x v="192"/>
    <x v="1"/>
    <d v="2000-12-21T00:00:00"/>
    <n v="9.5600000000000004E-2"/>
    <n v="1"/>
    <s v="JRS CAP PRÓPRIO"/>
    <x v="9"/>
    <n v="9.5600000000000004E-2"/>
  </r>
  <r>
    <x v="192"/>
    <x v="1"/>
    <d v="2001-12-31T00:00:00"/>
    <n v="0.26069999999999999"/>
    <n v="1"/>
    <s v="JRS CAP PRÓPRIO"/>
    <x v="10"/>
    <n v="0.26069999999999999"/>
  </r>
  <r>
    <x v="192"/>
    <x v="1"/>
    <d v="2002-12-20T00:00:00"/>
    <n v="0.19"/>
    <n v="1"/>
    <s v="JRS CAP PRÓPRIO"/>
    <x v="11"/>
    <n v="0.19"/>
  </r>
  <r>
    <x v="192"/>
    <x v="1"/>
    <d v="2003-03-31T00:00:00"/>
    <n v="0.08"/>
    <n v="1"/>
    <s v="JRS CAP PRÓPRIO"/>
    <x v="7"/>
    <n v="0.08"/>
  </r>
  <r>
    <x v="192"/>
    <x v="1"/>
    <d v="2003-12-19T00:00:00"/>
    <n v="0.27600000000000002"/>
    <n v="1"/>
    <s v="JRS CAP PRÓPRIO"/>
    <x v="7"/>
    <n v="0.27600000000000002"/>
  </r>
  <r>
    <x v="192"/>
    <x v="1"/>
    <d v="2004-12-17T00:00:00"/>
    <n v="0.34"/>
    <n v="1"/>
    <s v="JRS CAP PRÓPRIO"/>
    <x v="12"/>
    <n v="0.34"/>
  </r>
  <r>
    <x v="192"/>
    <x v="1"/>
    <d v="2005-12-16T00:00:00"/>
    <n v="0.38"/>
    <n v="1"/>
    <s v="JRS CAP PRÓPRIO"/>
    <x v="13"/>
    <n v="0.38"/>
  </r>
  <r>
    <x v="192"/>
    <x v="1"/>
    <d v="2006-06-05T00:00:00"/>
    <n v="0.06"/>
    <n v="1"/>
    <s v="DIVIDENDO"/>
    <x v="14"/>
    <n v="0.06"/>
  </r>
  <r>
    <x v="192"/>
    <x v="1"/>
    <d v="2006-12-15T00:00:00"/>
    <n v="0.16539999999999999"/>
    <n v="1"/>
    <s v="JRS CAP PRÓPRIO"/>
    <x v="14"/>
    <n v="0.16539999999999999"/>
  </r>
  <r>
    <x v="192"/>
    <x v="1"/>
    <d v="2007-12-14T00:00:00"/>
    <n v="0.15429999999999999"/>
    <n v="1"/>
    <s v="JRS CAP PRÓPRIO"/>
    <x v="0"/>
    <n v="0.15429999999999999"/>
  </r>
  <r>
    <x v="192"/>
    <x v="1"/>
    <d v="2007-12-14T00:00:00"/>
    <n v="0.18099999999999999"/>
    <n v="1"/>
    <s v="DIVIDENDO"/>
    <x v="0"/>
    <n v="0.18099999999999999"/>
  </r>
  <r>
    <x v="192"/>
    <x v="1"/>
    <d v="2008-12-12T00:00:00"/>
    <n v="6.6500000000000004E-2"/>
    <n v="1"/>
    <s v="DIVIDENDO"/>
    <x v="1"/>
    <n v="6.6500000000000004E-2"/>
  </r>
  <r>
    <x v="192"/>
    <x v="1"/>
    <d v="2008-12-15T00:00:00"/>
    <n v="0.16719999999999999"/>
    <n v="1"/>
    <s v="JRS CAP PRÓPRIO"/>
    <x v="1"/>
    <n v="0.16719999999999999"/>
  </r>
  <r>
    <x v="192"/>
    <x v="1"/>
    <d v="2009-09-01T00:00:00"/>
    <n v="0.06"/>
    <n v="1"/>
    <s v="JRS CAP PRÓPRIO"/>
    <x v="2"/>
    <n v="0.06"/>
  </r>
  <r>
    <x v="192"/>
    <x v="1"/>
    <d v="2009-09-01T00:00:00"/>
    <n v="0.06"/>
    <n v="1"/>
    <s v="JRS CAP PRÓPRIO"/>
    <x v="2"/>
    <n v="0.06"/>
  </r>
  <r>
    <x v="192"/>
    <x v="1"/>
    <d v="2009-12-11T00:00:00"/>
    <n v="6.8000000000000005E-2"/>
    <n v="1"/>
    <s v="JRS CAP PRÓPRIO"/>
    <x v="2"/>
    <n v="6.8000000000000005E-2"/>
  </r>
  <r>
    <x v="192"/>
    <x v="1"/>
    <d v="2009-12-11T00:00:00"/>
    <n v="0.13300000000000001"/>
    <n v="1"/>
    <s v="DIVIDENDO"/>
    <x v="2"/>
    <n v="0.13300000000000001"/>
  </r>
  <r>
    <x v="192"/>
    <x v="1"/>
    <d v="2010-03-19T00:00:00"/>
    <n v="0.05"/>
    <n v="1"/>
    <s v="JRS CAP PRÓPRIO"/>
    <x v="3"/>
    <n v="0.05"/>
  </r>
  <r>
    <x v="192"/>
    <x v="1"/>
    <d v="2010-06-17T00:00:00"/>
    <n v="0.05"/>
    <n v="1"/>
    <s v="JRS CAP PRÓPRIO"/>
    <x v="3"/>
    <n v="0.05"/>
  </r>
  <r>
    <x v="192"/>
    <x v="1"/>
    <d v="2010-09-16T00:00:00"/>
    <n v="2.5000000000000001E-2"/>
    <n v="1"/>
    <s v="JRS CAP PRÓPRIO"/>
    <x v="3"/>
    <n v="2.5000000000000001E-2"/>
  </r>
  <r>
    <x v="192"/>
    <x v="1"/>
    <d v="2010-12-09T00:00:00"/>
    <n v="0.2344"/>
    <n v="1"/>
    <s v="DIVIDENDO"/>
    <x v="3"/>
    <n v="0.2344"/>
  </r>
  <r>
    <x v="192"/>
    <x v="1"/>
    <d v="2010-12-09T00:00:00"/>
    <n v="2.5999999999999999E-2"/>
    <n v="1"/>
    <s v="JRS CAP PRÓPRIO"/>
    <x v="3"/>
    <n v="2.5999999999999999E-2"/>
  </r>
  <r>
    <x v="192"/>
    <x v="1"/>
    <d v="2011-02-23T00:00:00"/>
    <n v="2.9000000000000001E-2"/>
    <n v="1"/>
    <s v="JRS CAP PRÓPRIO"/>
    <x v="4"/>
    <n v="2.9000000000000001E-2"/>
  </r>
  <r>
    <x v="192"/>
    <x v="1"/>
    <d v="2011-05-09T00:00:00"/>
    <n v="2.9000000000000001E-2"/>
    <n v="1"/>
    <s v="JRS CAP PRÓPRIO"/>
    <x v="4"/>
    <n v="2.9000000000000001E-2"/>
  </r>
  <r>
    <x v="192"/>
    <x v="1"/>
    <d v="2011-08-08T00:00:00"/>
    <n v="2.9000000000000001E-2"/>
    <n v="1"/>
    <s v="JRS CAP PRÓPRIO"/>
    <x v="4"/>
    <n v="2.9000000000000001E-2"/>
  </r>
  <r>
    <x v="192"/>
    <x v="1"/>
    <d v="2011-12-09T00:00:00"/>
    <n v="3.5000000000000003E-2"/>
    <n v="1"/>
    <s v="JRS CAP PRÓPRIO"/>
    <x v="4"/>
    <n v="3.5000000000000003E-2"/>
  </r>
  <r>
    <x v="192"/>
    <x v="1"/>
    <d v="2011-12-09T00:00:00"/>
    <n v="0.25"/>
    <n v="1"/>
    <s v="DIVIDENDO"/>
    <x v="4"/>
    <n v="0.25"/>
  </r>
  <r>
    <x v="192"/>
    <x v="1"/>
    <d v="2012-02-24T00:00:00"/>
    <n v="3.5000000000000003E-2"/>
    <n v="1"/>
    <s v="JRS CAP PRÓPRIO"/>
    <x v="5"/>
    <n v="3.5000000000000003E-2"/>
  </r>
  <r>
    <x v="192"/>
    <x v="1"/>
    <d v="2012-02-24T00:00:00"/>
    <n v="3.5000000000000003E-2"/>
    <n v="1"/>
    <s v="JRS CAP PRÓPRIO"/>
    <x v="5"/>
    <n v="3.5000000000000003E-2"/>
  </r>
  <r>
    <x v="192"/>
    <x v="1"/>
    <d v="2012-02-24T00:00:00"/>
    <n v="3.5000000000000003E-2"/>
    <n v="1"/>
    <s v="JRS CAP PRÓPRIO"/>
    <x v="5"/>
    <n v="3.5000000000000003E-2"/>
  </r>
  <r>
    <x v="192"/>
    <x v="1"/>
    <d v="2012-12-19T00:00:00"/>
    <n v="0.17899999999999999"/>
    <n v="1"/>
    <s v="DIVIDENDO"/>
    <x v="5"/>
    <n v="0.17899999999999999"/>
  </r>
  <r>
    <x v="192"/>
    <x v="1"/>
    <d v="2012-12-19T00:00:00"/>
    <n v="3.5999999999999997E-2"/>
    <n v="1"/>
    <s v="JRS CAP PRÓPRIO"/>
    <x v="5"/>
    <n v="3.5999999999999997E-2"/>
  </r>
  <r>
    <x v="192"/>
    <x v="1"/>
    <d v="2013-02-21T00:00:00"/>
    <n v="3.5000000000000003E-2"/>
    <n v="1"/>
    <s v="JRS CAP PRÓPRIO"/>
    <x v="6"/>
    <n v="3.5000000000000003E-2"/>
  </r>
  <r>
    <x v="192"/>
    <x v="1"/>
    <d v="2013-02-21T00:00:00"/>
    <n v="3.5000000000000003E-2"/>
    <n v="1"/>
    <s v="JRS CAP PRÓPRIO"/>
    <x v="6"/>
    <n v="3.5000000000000003E-2"/>
  </r>
  <r>
    <x v="192"/>
    <x v="1"/>
    <d v="2013-02-21T00:00:00"/>
    <n v="1.7500000000000002E-2"/>
    <n v="1"/>
    <s v="JRS CAP PRÓPRIO"/>
    <x v="6"/>
    <n v="1.7500000000000002E-2"/>
  </r>
  <r>
    <x v="192"/>
    <x v="1"/>
    <d v="2013-11-04T00:00:00"/>
    <n v="1.7500000000000002E-2"/>
    <n v="1"/>
    <s v="JRS CAP PRÓPRIO"/>
    <x v="6"/>
    <n v="1.7500000000000002E-2"/>
  </r>
  <r>
    <x v="192"/>
    <x v="1"/>
    <d v="2014-02-21T00:00:00"/>
    <n v="7.4999999999999997E-2"/>
    <n v="1"/>
    <s v="DIVIDENDO"/>
    <x v="18"/>
    <n v="7.4999999999999997E-2"/>
  </r>
  <r>
    <x v="193"/>
    <x v="0"/>
    <d v="2007-12-18T00:00:00"/>
    <n v="0.18435985699999999"/>
    <n v="1"/>
    <s v="JRS CAP PRÓPRIO"/>
    <x v="0"/>
    <n v="0.18435985699999999"/>
  </r>
  <r>
    <x v="193"/>
    <x v="0"/>
    <d v="2009-12-29T00:00:00"/>
    <n v="0.48993619999999999"/>
    <n v="1"/>
    <s v="JRS CAP PRÓPRIO"/>
    <x v="2"/>
    <n v="0.48993619999999999"/>
  </r>
  <r>
    <x v="193"/>
    <x v="0"/>
    <d v="2010-04-30T00:00:00"/>
    <n v="4.3941000000000001E-2"/>
    <n v="1"/>
    <s v="DIVIDENDO"/>
    <x v="3"/>
    <n v="4.3941000000000001E-2"/>
  </r>
  <r>
    <x v="193"/>
    <x v="0"/>
    <d v="2010-12-30T00:00:00"/>
    <n v="9.9632921999999999E-2"/>
    <n v="1"/>
    <s v="JRS CAP PRÓPRIO"/>
    <x v="3"/>
    <n v="9.9632921999999999E-2"/>
  </r>
  <r>
    <x v="193"/>
    <x v="0"/>
    <d v="2011-04-30T00:00:00"/>
    <n v="1.4035578999999999E-2"/>
    <n v="1"/>
    <s v="DIVIDENDO"/>
    <x v="4"/>
    <n v="1.4035578999999999E-2"/>
  </r>
  <r>
    <x v="194"/>
    <x v="0"/>
    <d v="2008-04-28T00:00:00"/>
    <n v="1.3337E-2"/>
    <n v="1"/>
    <s v="DIVIDENDO"/>
    <x v="1"/>
    <n v="1.3337E-2"/>
  </r>
  <r>
    <x v="194"/>
    <x v="0"/>
    <d v="2009-04-15T00:00:00"/>
    <n v="6.4341278569999993E-2"/>
    <n v="1"/>
    <s v="DIVIDENDO"/>
    <x v="2"/>
    <n v="6.4341278569999993E-2"/>
  </r>
  <r>
    <x v="194"/>
    <x v="0"/>
    <d v="2009-12-29T00:00:00"/>
    <n v="9.5306742E-2"/>
    <n v="1"/>
    <s v="JRS CAP PRÓPRIO"/>
    <x v="2"/>
    <n v="9.5306742E-2"/>
  </r>
  <r>
    <x v="194"/>
    <x v="0"/>
    <d v="2010-04-16T00:00:00"/>
    <n v="0.103569519"/>
    <n v="1"/>
    <s v="DIVIDENDO"/>
    <x v="3"/>
    <n v="0.103569519"/>
  </r>
  <r>
    <x v="194"/>
    <x v="0"/>
    <d v="2010-05-07T00:00:00"/>
    <n v="0.135463741"/>
    <n v="1"/>
    <s v="DIVIDENDO"/>
    <x v="3"/>
    <n v="0.135463741"/>
  </r>
  <r>
    <x v="195"/>
    <x v="0"/>
    <d v="2005-04-29T00:00:00"/>
    <n v="7.6970739999999996E-2"/>
    <n v="1"/>
    <s v="DIVIDENDO"/>
    <x v="13"/>
    <n v="7.6970739999999996E-2"/>
  </r>
  <r>
    <x v="195"/>
    <x v="0"/>
    <d v="2006-05-02T00:00:00"/>
    <n v="0.11003702999999999"/>
    <n v="1"/>
    <s v="DIVIDENDO"/>
    <x v="14"/>
    <n v="0.11003702999999999"/>
  </r>
  <r>
    <x v="195"/>
    <x v="1"/>
    <d v="2005-04-29T00:00:00"/>
    <n v="7.6970739999999996E-2"/>
    <n v="1"/>
    <s v="DIVIDENDO"/>
    <x v="13"/>
    <n v="7.6970739999999996E-2"/>
  </r>
  <r>
    <x v="195"/>
    <x v="1"/>
    <d v="2006-05-02T00:00:00"/>
    <n v="0.11003702999999999"/>
    <n v="1"/>
    <s v="DIVIDENDO"/>
    <x v="14"/>
    <n v="0.11003702999999999"/>
  </r>
  <r>
    <x v="196"/>
    <x v="0"/>
    <d v="2001-05-21T00:00:00"/>
    <n v="6.4"/>
    <n v="1000"/>
    <s v="DIVIDENDO"/>
    <x v="10"/>
    <n v="6.4000000000000003E-3"/>
  </r>
  <r>
    <x v="196"/>
    <x v="0"/>
    <d v="2008-04-30T00:00:00"/>
    <n v="5.78"/>
    <n v="1"/>
    <s v="DIVIDENDO"/>
    <x v="1"/>
    <n v="5.78"/>
  </r>
  <r>
    <x v="196"/>
    <x v="0"/>
    <d v="2009-04-30T00:00:00"/>
    <n v="9.08"/>
    <n v="1"/>
    <s v="DIVIDENDO"/>
    <x v="2"/>
    <n v="9.08"/>
  </r>
  <r>
    <x v="196"/>
    <x v="0"/>
    <d v="2010-04-30T00:00:00"/>
    <n v="0.18"/>
    <n v="1"/>
    <s v="DIVIDENDO"/>
    <x v="3"/>
    <n v="0.18"/>
  </r>
  <r>
    <x v="196"/>
    <x v="0"/>
    <d v="2010-04-30T00:00:00"/>
    <n v="0.37"/>
    <n v="1"/>
    <s v="DIVIDENDO"/>
    <x v="3"/>
    <n v="0.37"/>
  </r>
  <r>
    <x v="196"/>
    <x v="0"/>
    <d v="2010-04-30T00:00:00"/>
    <n v="0.4"/>
    <n v="1"/>
    <s v="DIVIDENDO"/>
    <x v="3"/>
    <n v="0.4"/>
  </r>
  <r>
    <x v="196"/>
    <x v="0"/>
    <d v="2010-04-30T00:00:00"/>
    <n v="0.31"/>
    <n v="1"/>
    <s v="DIVIDENDO"/>
    <x v="3"/>
    <n v="0.31"/>
  </r>
  <r>
    <x v="196"/>
    <x v="0"/>
    <d v="2010-04-30T00:00:00"/>
    <n v="8.77"/>
    <n v="1"/>
    <s v="DIVIDENDO"/>
    <x v="3"/>
    <n v="8.77"/>
  </r>
  <r>
    <x v="196"/>
    <x v="0"/>
    <d v="2011-05-18T00:00:00"/>
    <n v="16.16"/>
    <n v="1"/>
    <s v="DIVIDENDO"/>
    <x v="4"/>
    <n v="16.16"/>
  </r>
  <r>
    <x v="196"/>
    <x v="0"/>
    <d v="2012-04-30T00:00:00"/>
    <n v="13.51030231"/>
    <n v="1"/>
    <s v="DIVIDENDO"/>
    <x v="5"/>
    <n v="13.51030231"/>
  </r>
  <r>
    <x v="196"/>
    <x v="3"/>
    <d v="2001-05-21T00:00:00"/>
    <n v="9.33"/>
    <n v="1000"/>
    <s v="DIVIDENDO"/>
    <x v="10"/>
    <n v="9.3299999999999998E-3"/>
  </r>
  <r>
    <x v="196"/>
    <x v="3"/>
    <d v="2008-04-30T00:00:00"/>
    <n v="5.78"/>
    <n v="1"/>
    <s v="DIVIDENDO"/>
    <x v="1"/>
    <n v="5.78"/>
  </r>
  <r>
    <x v="196"/>
    <x v="3"/>
    <d v="2009-04-30T00:00:00"/>
    <n v="9.08"/>
    <n v="1"/>
    <s v="DIVIDENDO"/>
    <x v="2"/>
    <n v="9.08"/>
  </r>
  <r>
    <x v="196"/>
    <x v="3"/>
    <d v="2010-04-30T00:00:00"/>
    <n v="0.18"/>
    <n v="1"/>
    <s v="DIVIDENDO"/>
    <x v="3"/>
    <n v="0.18"/>
  </r>
  <r>
    <x v="196"/>
    <x v="3"/>
    <d v="2010-04-30T00:00:00"/>
    <n v="0.37"/>
    <n v="1"/>
    <s v="DIVIDENDO"/>
    <x v="3"/>
    <n v="0.37"/>
  </r>
  <r>
    <x v="196"/>
    <x v="3"/>
    <d v="2010-04-30T00:00:00"/>
    <n v="0.4"/>
    <n v="1"/>
    <s v="DIVIDENDO"/>
    <x v="3"/>
    <n v="0.4"/>
  </r>
  <r>
    <x v="196"/>
    <x v="3"/>
    <d v="2010-04-30T00:00:00"/>
    <n v="0.31"/>
    <n v="1"/>
    <s v="DIVIDENDO"/>
    <x v="3"/>
    <n v="0.31"/>
  </r>
  <r>
    <x v="196"/>
    <x v="3"/>
    <d v="2010-04-30T00:00:00"/>
    <n v="8.77"/>
    <n v="1"/>
    <s v="DIVIDENDO"/>
    <x v="3"/>
    <n v="8.77"/>
  </r>
  <r>
    <x v="196"/>
    <x v="3"/>
    <d v="2011-05-18T00:00:00"/>
    <n v="16.16"/>
    <n v="1"/>
    <s v="DIVIDENDO"/>
    <x v="4"/>
    <n v="16.16"/>
  </r>
  <r>
    <x v="196"/>
    <x v="3"/>
    <d v="2012-04-30T00:00:00"/>
    <n v="13.51030231"/>
    <n v="1"/>
    <s v="DIVIDENDO"/>
    <x v="5"/>
    <n v="13.51030231"/>
  </r>
  <r>
    <x v="196"/>
    <x v="4"/>
    <d v="2001-05-21T00:00:00"/>
    <n v="9.11"/>
    <n v="1000"/>
    <s v="DIVIDENDO"/>
    <x v="10"/>
    <n v="9.11E-3"/>
  </r>
  <r>
    <x v="196"/>
    <x v="4"/>
    <d v="2008-04-30T00:00:00"/>
    <n v="5.78"/>
    <n v="1"/>
    <s v="DIVIDENDO"/>
    <x v="1"/>
    <n v="5.78"/>
  </r>
  <r>
    <x v="196"/>
    <x v="4"/>
    <d v="2009-04-30T00:00:00"/>
    <n v="9.08"/>
    <n v="1"/>
    <s v="DIVIDENDO"/>
    <x v="2"/>
    <n v="9.08"/>
  </r>
  <r>
    <x v="196"/>
    <x v="4"/>
    <d v="2010-04-30T00:00:00"/>
    <n v="0.18"/>
    <n v="1"/>
    <s v="DIVIDENDO"/>
    <x v="3"/>
    <n v="0.18"/>
  </r>
  <r>
    <x v="196"/>
    <x v="4"/>
    <d v="2010-04-30T00:00:00"/>
    <n v="0.37"/>
    <n v="1"/>
    <s v="DIVIDENDO"/>
    <x v="3"/>
    <n v="0.37"/>
  </r>
  <r>
    <x v="196"/>
    <x v="4"/>
    <d v="2010-04-30T00:00:00"/>
    <n v="0.4"/>
    <n v="1"/>
    <s v="DIVIDENDO"/>
    <x v="3"/>
    <n v="0.4"/>
  </r>
  <r>
    <x v="196"/>
    <x v="4"/>
    <d v="2010-04-30T00:00:00"/>
    <n v="0.31"/>
    <n v="1"/>
    <s v="DIVIDENDO"/>
    <x v="3"/>
    <n v="0.31"/>
  </r>
  <r>
    <x v="196"/>
    <x v="4"/>
    <d v="2010-04-30T00:00:00"/>
    <n v="8.77"/>
    <n v="1"/>
    <s v="DIVIDENDO"/>
    <x v="3"/>
    <n v="8.77"/>
  </r>
  <r>
    <x v="196"/>
    <x v="4"/>
    <d v="2011-05-18T00:00:00"/>
    <n v="16.16"/>
    <n v="1"/>
    <s v="DIVIDENDO"/>
    <x v="4"/>
    <n v="16.16"/>
  </r>
  <r>
    <x v="196"/>
    <x v="4"/>
    <d v="2012-04-30T00:00:00"/>
    <n v="13.51030231"/>
    <n v="1"/>
    <s v="DIVIDENDO"/>
    <x v="5"/>
    <n v="13.51030231"/>
  </r>
  <r>
    <x v="197"/>
    <x v="0"/>
    <d v="1996-02-08T00:00:00"/>
    <n v="10"/>
    <n v="1000"/>
    <s v="DIVIDENDO"/>
    <x v="15"/>
    <n v="0.01"/>
  </r>
  <r>
    <x v="197"/>
    <x v="0"/>
    <d v="1996-08-27T00:00:00"/>
    <n v="9"/>
    <n v="1000"/>
    <s v="DIVIDENDO"/>
    <x v="15"/>
    <n v="8.9999999999999993E-3"/>
  </r>
  <r>
    <x v="197"/>
    <x v="0"/>
    <d v="1997-02-19T00:00:00"/>
    <n v="12.8"/>
    <n v="1000"/>
    <s v="DIVIDENDO"/>
    <x v="16"/>
    <n v="1.2800000000000001E-2"/>
  </r>
  <r>
    <x v="197"/>
    <x v="0"/>
    <d v="1997-07-31T00:00:00"/>
    <n v="10.588229999999999"/>
    <n v="1000"/>
    <s v="JRS CAP PRÓPRIO"/>
    <x v="16"/>
    <n v="1.0588229999999999E-2"/>
  </r>
  <r>
    <x v="197"/>
    <x v="0"/>
    <d v="1998-01-02T00:00:00"/>
    <n v="8.47058"/>
    <n v="1000"/>
    <s v="JRS CAP PRÓPRIO"/>
    <x v="17"/>
    <n v="8.4705800000000001E-3"/>
  </r>
  <r>
    <x v="197"/>
    <x v="0"/>
    <d v="1998-08-17T00:00:00"/>
    <n v="9.18"/>
    <n v="1000"/>
    <s v="DIVIDENDO"/>
    <x v="17"/>
    <n v="9.1799999999999989E-3"/>
  </r>
  <r>
    <x v="197"/>
    <x v="0"/>
    <d v="1999-02-24T00:00:00"/>
    <n v="10.199999999999999"/>
    <n v="1000"/>
    <s v="DIVIDENDO"/>
    <x v="8"/>
    <n v="1.0199999999999999E-2"/>
  </r>
  <r>
    <x v="197"/>
    <x v="0"/>
    <d v="1999-08-05T00:00:00"/>
    <n v="10.199999999999999"/>
    <n v="1000"/>
    <s v="DIVIDENDO"/>
    <x v="8"/>
    <n v="1.0199999999999999E-2"/>
  </r>
  <r>
    <x v="197"/>
    <x v="0"/>
    <d v="1999-12-23T00:00:00"/>
    <n v="12"/>
    <n v="1000"/>
    <s v="JRS CAP PRÓPRIO"/>
    <x v="8"/>
    <n v="1.2E-2"/>
  </r>
  <r>
    <x v="197"/>
    <x v="0"/>
    <d v="2000-07-24T00:00:00"/>
    <n v="12.35"/>
    <n v="1000"/>
    <s v="JRS CAP PRÓPRIO"/>
    <x v="9"/>
    <n v="1.235E-2"/>
  </r>
  <r>
    <x v="197"/>
    <x v="0"/>
    <d v="2000-12-21T00:00:00"/>
    <n v="12.35"/>
    <n v="1000"/>
    <s v="JRS CAP PRÓPRIO"/>
    <x v="9"/>
    <n v="1.235E-2"/>
  </r>
  <r>
    <x v="197"/>
    <x v="0"/>
    <d v="2001-07-05T00:00:00"/>
    <n v="12.35"/>
    <n v="1000"/>
    <s v="JRS CAP PRÓPRIO"/>
    <x v="10"/>
    <n v="1.235E-2"/>
  </r>
  <r>
    <x v="197"/>
    <x v="0"/>
    <d v="2001-12-20T00:00:00"/>
    <n v="12.35"/>
    <n v="1000"/>
    <s v="JRS CAP PRÓPRIO"/>
    <x v="10"/>
    <n v="1.235E-2"/>
  </r>
  <r>
    <x v="197"/>
    <x v="0"/>
    <d v="2002-08-13T00:00:00"/>
    <n v="10.5"/>
    <n v="1000"/>
    <s v="DIVIDENDO"/>
    <x v="11"/>
    <n v="1.0500000000000001E-2"/>
  </r>
  <r>
    <x v="197"/>
    <x v="0"/>
    <d v="2003-02-10T00:00:00"/>
    <n v="10.5"/>
    <n v="1000"/>
    <s v="DIVIDENDO"/>
    <x v="7"/>
    <n v="1.0500000000000001E-2"/>
  </r>
  <r>
    <x v="197"/>
    <x v="0"/>
    <d v="2003-08-13T00:00:00"/>
    <n v="12.35"/>
    <n v="1000"/>
    <s v="JRS CAP PRÓPRIO"/>
    <x v="7"/>
    <n v="1.235E-2"/>
  </r>
  <r>
    <x v="197"/>
    <x v="0"/>
    <d v="2003-12-30T00:00:00"/>
    <n v="12.35"/>
    <n v="1000"/>
    <s v="JRS CAP PRÓPRIO"/>
    <x v="7"/>
    <n v="1.235E-2"/>
  </r>
  <r>
    <x v="197"/>
    <x v="0"/>
    <d v="2004-08-10T00:00:00"/>
    <n v="12.35"/>
    <n v="1000"/>
    <s v="JRS CAP PRÓPRIO"/>
    <x v="12"/>
    <n v="1.235E-2"/>
  </r>
  <r>
    <x v="197"/>
    <x v="0"/>
    <d v="2005-01-06T00:00:00"/>
    <n v="12.35"/>
    <n v="1000"/>
    <s v="JRS CAP PRÓPRIO"/>
    <x v="13"/>
    <n v="1.235E-2"/>
  </r>
  <r>
    <x v="197"/>
    <x v="0"/>
    <d v="2005-08-16T00:00:00"/>
    <n v="12.71"/>
    <n v="1000"/>
    <s v="JRS CAP PRÓPRIO"/>
    <x v="13"/>
    <n v="1.2710000000000001E-2"/>
  </r>
  <r>
    <x v="197"/>
    <x v="0"/>
    <d v="2006-01-16T00:00:00"/>
    <n v="12.71"/>
    <n v="1000"/>
    <s v="JRS CAP PRÓPRIO"/>
    <x v="14"/>
    <n v="1.2710000000000001E-2"/>
  </r>
  <r>
    <x v="197"/>
    <x v="0"/>
    <d v="2006-08-16T00:00:00"/>
    <n v="12.71"/>
    <n v="1000"/>
    <s v="JRS CAP PRÓPRIO"/>
    <x v="14"/>
    <n v="1.2710000000000001E-2"/>
  </r>
  <r>
    <x v="197"/>
    <x v="0"/>
    <d v="2007-01-10T00:00:00"/>
    <n v="12.71"/>
    <n v="1000"/>
    <s v="JRS CAP PRÓPRIO"/>
    <x v="0"/>
    <n v="1.2710000000000001E-2"/>
  </r>
  <r>
    <x v="197"/>
    <x v="0"/>
    <d v="2007-08-09T00:00:00"/>
    <n v="12.72"/>
    <n v="1000"/>
    <s v="JRS CAP PRÓPRIO"/>
    <x v="0"/>
    <n v="1.272E-2"/>
  </r>
  <r>
    <x v="197"/>
    <x v="0"/>
    <d v="2008-01-18T00:00:00"/>
    <n v="0.25440000000000002"/>
    <n v="1"/>
    <s v="JRS CAP PRÓPRIO"/>
    <x v="1"/>
    <n v="0.25440000000000002"/>
  </r>
  <r>
    <x v="197"/>
    <x v="0"/>
    <d v="2008-08-07T00:00:00"/>
    <n v="0.323019"/>
    <n v="1"/>
    <s v="JRS CAP PRÓPRIO"/>
    <x v="1"/>
    <n v="0.323019"/>
  </r>
  <r>
    <x v="197"/>
    <x v="0"/>
    <d v="2009-01-12T00:00:00"/>
    <n v="0.25411800000000001"/>
    <n v="1"/>
    <s v="JRS CAP PRÓPRIO"/>
    <x v="2"/>
    <n v="0.25411800000000001"/>
  </r>
  <r>
    <x v="197"/>
    <x v="0"/>
    <d v="2009-07-20T00:00:00"/>
    <n v="0.26117600000000002"/>
    <n v="1"/>
    <s v="JRS CAP PRÓPRIO"/>
    <x v="2"/>
    <n v="0.26117600000000002"/>
  </r>
  <r>
    <x v="197"/>
    <x v="0"/>
    <d v="2010-02-09T00:00:00"/>
    <n v="0.26117600000000002"/>
    <n v="1"/>
    <s v="JRS CAP PRÓPRIO"/>
    <x v="3"/>
    <n v="0.26117600000000002"/>
  </r>
  <r>
    <x v="197"/>
    <x v="0"/>
    <d v="2010-08-03T00:00:00"/>
    <n v="0.85968100000000003"/>
    <n v="1"/>
    <s v="JRS CAP PRÓPRIO"/>
    <x v="3"/>
    <n v="0.85968100000000003"/>
  </r>
  <r>
    <x v="197"/>
    <x v="0"/>
    <d v="2010-08-03T00:00:00"/>
    <n v="0.19223699999999999"/>
    <n v="1"/>
    <s v="DIVIDENDO"/>
    <x v="3"/>
    <n v="0.19223699999999999"/>
  </r>
  <r>
    <x v="197"/>
    <x v="0"/>
    <d v="2011-02-09T00:00:00"/>
    <n v="0.33176499999999998"/>
    <n v="1"/>
    <s v="JRS CAP PRÓPRIO"/>
    <x v="4"/>
    <n v="0.33176499999999998"/>
  </r>
  <r>
    <x v="197"/>
    <x v="0"/>
    <d v="2011-08-02T00:00:00"/>
    <n v="0.52"/>
    <n v="1"/>
    <s v="JRS CAP PRÓPRIO"/>
    <x v="4"/>
    <n v="0.52"/>
  </r>
  <r>
    <x v="197"/>
    <x v="0"/>
    <d v="2012-02-08T00:00:00"/>
    <n v="0.25"/>
    <n v="1"/>
    <s v="JRS CAP PRÓPRIO"/>
    <x v="5"/>
    <n v="0.25"/>
  </r>
  <r>
    <x v="197"/>
    <x v="0"/>
    <d v="2012-08-07T00:00:00"/>
    <n v="0.33176499999999998"/>
    <n v="1"/>
    <s v="JRS CAP PRÓPRIO"/>
    <x v="5"/>
    <n v="0.33176499999999998"/>
  </r>
  <r>
    <x v="197"/>
    <x v="0"/>
    <d v="2013-02-07T00:00:00"/>
    <n v="0.33176499999999998"/>
    <n v="1"/>
    <s v="JRS CAP PRÓPRIO"/>
    <x v="6"/>
    <n v="0.33176499999999998"/>
  </r>
  <r>
    <x v="197"/>
    <x v="0"/>
    <d v="2013-08-05T00:00:00"/>
    <n v="0.29858800000000002"/>
    <n v="1"/>
    <s v="JRS CAP PRÓPRIO"/>
    <x v="6"/>
    <n v="0.29858800000000002"/>
  </r>
  <r>
    <x v="197"/>
    <x v="1"/>
    <d v="1996-02-08T00:00:00"/>
    <n v="10"/>
    <n v="1000"/>
    <s v="DIVIDENDO"/>
    <x v="15"/>
    <n v="0.01"/>
  </r>
  <r>
    <x v="197"/>
    <x v="1"/>
    <d v="1996-08-27T00:00:00"/>
    <n v="9"/>
    <n v="1000"/>
    <s v="DIVIDENDO"/>
    <x v="15"/>
    <n v="8.9999999999999993E-3"/>
  </r>
  <r>
    <x v="197"/>
    <x v="1"/>
    <d v="1997-02-19T00:00:00"/>
    <n v="12.8"/>
    <n v="1000"/>
    <s v="DIVIDENDO"/>
    <x v="16"/>
    <n v="1.2800000000000001E-2"/>
  </r>
  <r>
    <x v="197"/>
    <x v="1"/>
    <d v="1997-07-31T00:00:00"/>
    <n v="10.588229999999999"/>
    <n v="1000"/>
    <s v="JRS CAP PRÓPRIO"/>
    <x v="16"/>
    <n v="1.0588229999999999E-2"/>
  </r>
  <r>
    <x v="197"/>
    <x v="1"/>
    <d v="1998-01-02T00:00:00"/>
    <n v="10.588229999999999"/>
    <n v="1000"/>
    <s v="JRS CAP PRÓPRIO"/>
    <x v="17"/>
    <n v="1.0588229999999999E-2"/>
  </r>
  <r>
    <x v="197"/>
    <x v="1"/>
    <d v="1998-08-17T00:00:00"/>
    <n v="10.199999999999999"/>
    <n v="1000"/>
    <s v="DIVIDENDO"/>
    <x v="17"/>
    <n v="1.0199999999999999E-2"/>
  </r>
  <r>
    <x v="197"/>
    <x v="1"/>
    <d v="1999-02-24T00:00:00"/>
    <n v="10.199999999999999"/>
    <n v="1000"/>
    <s v="DIVIDENDO"/>
    <x v="8"/>
    <n v="1.0199999999999999E-2"/>
  </r>
  <r>
    <x v="197"/>
    <x v="1"/>
    <d v="1999-08-05T00:00:00"/>
    <n v="10.199999999999999"/>
    <n v="1000"/>
    <s v="DIVIDENDO"/>
    <x v="8"/>
    <n v="1.0199999999999999E-2"/>
  </r>
  <r>
    <x v="197"/>
    <x v="1"/>
    <d v="1999-12-23T00:00:00"/>
    <n v="12"/>
    <n v="1000"/>
    <s v="JRS CAP PRÓPRIO"/>
    <x v="8"/>
    <n v="1.2E-2"/>
  </r>
  <r>
    <x v="197"/>
    <x v="1"/>
    <d v="2000-07-24T00:00:00"/>
    <n v="12.35"/>
    <n v="1000"/>
    <s v="JRS CAP PRÓPRIO"/>
    <x v="9"/>
    <n v="1.235E-2"/>
  </r>
  <r>
    <x v="197"/>
    <x v="1"/>
    <d v="2000-12-21T00:00:00"/>
    <n v="12.35"/>
    <n v="1000"/>
    <s v="JRS CAP PRÓPRIO"/>
    <x v="9"/>
    <n v="1.235E-2"/>
  </r>
  <r>
    <x v="197"/>
    <x v="1"/>
    <d v="2001-07-05T00:00:00"/>
    <n v="12.35"/>
    <n v="1000"/>
    <s v="JRS CAP PRÓPRIO"/>
    <x v="10"/>
    <n v="1.235E-2"/>
  </r>
  <r>
    <x v="197"/>
    <x v="1"/>
    <d v="2001-12-20T00:00:00"/>
    <n v="12.35"/>
    <n v="1000"/>
    <s v="JRS CAP PRÓPRIO"/>
    <x v="10"/>
    <n v="1.235E-2"/>
  </r>
  <r>
    <x v="197"/>
    <x v="1"/>
    <d v="2002-08-13T00:00:00"/>
    <n v="10.5"/>
    <n v="1000"/>
    <s v="DIVIDENDO"/>
    <x v="11"/>
    <n v="1.0500000000000001E-2"/>
  </r>
  <r>
    <x v="197"/>
    <x v="1"/>
    <d v="2003-02-10T00:00:00"/>
    <n v="10.5"/>
    <n v="1000"/>
    <s v="DIVIDENDO"/>
    <x v="7"/>
    <n v="1.0500000000000001E-2"/>
  </r>
  <r>
    <x v="197"/>
    <x v="1"/>
    <d v="2003-08-13T00:00:00"/>
    <n v="12.35"/>
    <n v="1000"/>
    <s v="JRS CAP PRÓPRIO"/>
    <x v="7"/>
    <n v="1.235E-2"/>
  </r>
  <r>
    <x v="197"/>
    <x v="1"/>
    <d v="2003-12-30T00:00:00"/>
    <n v="12.35"/>
    <n v="1000"/>
    <s v="JRS CAP PRÓPRIO"/>
    <x v="7"/>
    <n v="1.235E-2"/>
  </r>
  <r>
    <x v="197"/>
    <x v="1"/>
    <d v="2004-06-29T00:00:00"/>
    <n v="2.1"/>
    <n v="1000"/>
    <s v="DIVIDENDO"/>
    <x v="12"/>
    <n v="2.1000000000000003E-3"/>
  </r>
  <r>
    <x v="197"/>
    <x v="1"/>
    <d v="2004-06-29T00:00:00"/>
    <n v="0.12"/>
    <n v="1000"/>
    <s v="RENDIMENTO"/>
    <x v="12"/>
    <n v="1.1999999999999999E-4"/>
  </r>
  <r>
    <x v="197"/>
    <x v="1"/>
    <d v="2004-08-10T00:00:00"/>
    <n v="13.59"/>
    <n v="1000"/>
    <s v="JRS CAP PRÓPRIO"/>
    <x v="12"/>
    <n v="1.359E-2"/>
  </r>
  <r>
    <x v="197"/>
    <x v="1"/>
    <d v="2005-01-06T00:00:00"/>
    <n v="13.59"/>
    <n v="1000"/>
    <s v="JRS CAP PRÓPRIO"/>
    <x v="13"/>
    <n v="1.359E-2"/>
  </r>
  <r>
    <x v="197"/>
    <x v="1"/>
    <d v="2005-08-16T00:00:00"/>
    <n v="13.98"/>
    <n v="1000"/>
    <s v="JRS CAP PRÓPRIO"/>
    <x v="13"/>
    <n v="1.3980000000000001E-2"/>
  </r>
  <r>
    <x v="197"/>
    <x v="1"/>
    <d v="2006-01-16T00:00:00"/>
    <n v="13.98"/>
    <n v="1000"/>
    <s v="JRS CAP PRÓPRIO"/>
    <x v="14"/>
    <n v="1.3980000000000001E-2"/>
  </r>
  <r>
    <x v="197"/>
    <x v="1"/>
    <d v="2006-08-16T00:00:00"/>
    <n v="13.98"/>
    <n v="1000"/>
    <s v="JRS CAP PRÓPRIO"/>
    <x v="14"/>
    <n v="1.3980000000000001E-2"/>
  </r>
  <r>
    <x v="197"/>
    <x v="1"/>
    <d v="2007-01-10T00:00:00"/>
    <n v="13.98"/>
    <n v="1000"/>
    <s v="JRS CAP PRÓPRIO"/>
    <x v="0"/>
    <n v="1.3980000000000001E-2"/>
  </r>
  <r>
    <x v="197"/>
    <x v="1"/>
    <d v="2007-08-09T00:00:00"/>
    <n v="14"/>
    <n v="1000"/>
    <s v="JRS CAP PRÓPRIO"/>
    <x v="0"/>
    <n v="1.4E-2"/>
  </r>
  <r>
    <x v="197"/>
    <x v="1"/>
    <d v="2008-01-18T00:00:00"/>
    <n v="0.28000000000000003"/>
    <n v="1"/>
    <s v="JRS CAP PRÓPRIO"/>
    <x v="1"/>
    <n v="0.28000000000000003"/>
  </r>
  <r>
    <x v="197"/>
    <x v="1"/>
    <d v="2008-08-07T00:00:00"/>
    <n v="0.355321"/>
    <n v="1"/>
    <s v="JRS CAP PRÓPRIO"/>
    <x v="1"/>
    <n v="0.355321"/>
  </r>
  <r>
    <x v="197"/>
    <x v="1"/>
    <d v="2009-01-12T00:00:00"/>
    <n v="0.27952900000000003"/>
    <n v="1"/>
    <s v="JRS CAP PRÓPRIO"/>
    <x v="2"/>
    <n v="0.27952900000000003"/>
  </r>
  <r>
    <x v="197"/>
    <x v="1"/>
    <d v="2009-07-20T00:00:00"/>
    <n v="0.28729399999999999"/>
    <n v="1"/>
    <s v="JRS CAP PRÓPRIO"/>
    <x v="2"/>
    <n v="0.28729399999999999"/>
  </r>
  <r>
    <x v="197"/>
    <x v="1"/>
    <d v="2010-02-09T00:00:00"/>
    <n v="0.28729399999999999"/>
    <n v="1"/>
    <s v="JRS CAP PRÓPRIO"/>
    <x v="3"/>
    <n v="0.28729399999999999"/>
  </r>
  <r>
    <x v="197"/>
    <x v="1"/>
    <d v="2010-08-03T00:00:00"/>
    <n v="0.94564899999999996"/>
    <n v="1"/>
    <s v="JRS CAP PRÓPRIO"/>
    <x v="3"/>
    <n v="0.94564899999999996"/>
  </r>
  <r>
    <x v="197"/>
    <x v="1"/>
    <d v="2010-08-03T00:00:00"/>
    <n v="0.21146100000000001"/>
    <n v="1"/>
    <s v="DIVIDENDO"/>
    <x v="3"/>
    <n v="0.21146100000000001"/>
  </r>
  <r>
    <x v="197"/>
    <x v="1"/>
    <d v="2011-02-09T00:00:00"/>
    <n v="0.36494100000000002"/>
    <n v="1"/>
    <s v="JRS CAP PRÓPRIO"/>
    <x v="4"/>
    <n v="0.36494100000000002"/>
  </r>
  <r>
    <x v="197"/>
    <x v="1"/>
    <d v="2011-08-02T00:00:00"/>
    <n v="0.57199999999999995"/>
    <n v="1"/>
    <s v="JRS CAP PRÓPRIO"/>
    <x v="4"/>
    <n v="0.57199999999999995"/>
  </r>
  <r>
    <x v="197"/>
    <x v="1"/>
    <d v="2012-02-08T00:00:00"/>
    <n v="0.27500000000000002"/>
    <n v="1"/>
    <s v="JRS CAP PRÓPRIO"/>
    <x v="5"/>
    <n v="0.27500000000000002"/>
  </r>
  <r>
    <x v="197"/>
    <x v="1"/>
    <d v="2012-08-07T00:00:00"/>
    <n v="0.36494199999999999"/>
    <n v="1"/>
    <s v="JRS CAP PRÓPRIO"/>
    <x v="5"/>
    <n v="0.36494199999999999"/>
  </r>
  <r>
    <x v="197"/>
    <x v="1"/>
    <d v="2013-02-07T00:00:00"/>
    <n v="0.36494199999999999"/>
    <n v="1"/>
    <s v="JRS CAP PRÓPRIO"/>
    <x v="6"/>
    <n v="0.36494199999999999"/>
  </r>
  <r>
    <x v="197"/>
    <x v="1"/>
    <d v="2013-08-05T00:00:00"/>
    <n v="0.33176499999999998"/>
    <n v="1"/>
    <s v="JRS CAP PRÓPRIO"/>
    <x v="6"/>
    <n v="0.33176499999999998"/>
  </r>
  <r>
    <x v="197"/>
    <x v="1"/>
    <d v="2014-02-19T00:00:00"/>
    <n v="0.33176499999999998"/>
    <n v="1"/>
    <s v="JRS CAP PRÓPRIO"/>
    <x v="18"/>
    <n v="0.33176499999999998"/>
  </r>
  <r>
    <x v="198"/>
    <x v="0"/>
    <d v="1996-02-08T00:00:00"/>
    <n v="2.7"/>
    <n v="1000"/>
    <s v="DIVIDENDO"/>
    <x v="15"/>
    <n v="2.7000000000000001E-3"/>
  </r>
  <r>
    <x v="198"/>
    <x v="0"/>
    <d v="1996-08-27T00:00:00"/>
    <n v="6.2"/>
    <n v="1000"/>
    <s v="DIVIDENDO"/>
    <x v="15"/>
    <n v="6.1999999999999998E-3"/>
  </r>
  <r>
    <x v="198"/>
    <x v="0"/>
    <d v="1997-02-19T00:00:00"/>
    <n v="7.1"/>
    <n v="1000"/>
    <s v="DIVIDENDO"/>
    <x v="16"/>
    <n v="7.0999999999999995E-3"/>
  </r>
  <r>
    <x v="198"/>
    <x v="0"/>
    <d v="1997-08-06T00:00:00"/>
    <n v="6.6"/>
    <n v="1000"/>
    <s v="DIVIDENDO"/>
    <x v="16"/>
    <n v="6.6E-3"/>
  </r>
  <r>
    <x v="198"/>
    <x v="0"/>
    <d v="1998-01-08T00:00:00"/>
    <n v="8.7058800000000005"/>
    <n v="1000"/>
    <s v="JRS CAP PRÓPRIO"/>
    <x v="17"/>
    <n v="8.7058800000000009E-3"/>
  </r>
  <r>
    <x v="198"/>
    <x v="0"/>
    <d v="1998-08-13T00:00:00"/>
    <n v="5.2"/>
    <n v="1000"/>
    <s v="DIVIDENDO"/>
    <x v="17"/>
    <n v="5.1999999999999998E-3"/>
  </r>
  <r>
    <x v="198"/>
    <x v="0"/>
    <d v="1999-02-22T00:00:00"/>
    <n v="6.4"/>
    <n v="1000"/>
    <s v="DIVIDENDO"/>
    <x v="8"/>
    <n v="6.4000000000000003E-3"/>
  </r>
  <r>
    <x v="198"/>
    <x v="0"/>
    <d v="1999-08-05T00:00:00"/>
    <n v="5.7"/>
    <n v="1000"/>
    <s v="DIVIDENDO"/>
    <x v="8"/>
    <n v="5.7000000000000002E-3"/>
  </r>
  <r>
    <x v="198"/>
    <x v="0"/>
    <d v="1999-12-23T00:00:00"/>
    <n v="11.33"/>
    <n v="1000"/>
    <s v="JRS CAP PRÓPRIO"/>
    <x v="8"/>
    <n v="1.133E-2"/>
  </r>
  <r>
    <x v="198"/>
    <x v="0"/>
    <d v="2000-08-02T00:00:00"/>
    <n v="9.9"/>
    <n v="1000"/>
    <s v="JRS CAP PRÓPRIO"/>
    <x v="9"/>
    <n v="9.9000000000000008E-3"/>
  </r>
  <r>
    <x v="198"/>
    <x v="0"/>
    <d v="2000-12-21T00:00:00"/>
    <n v="7.11"/>
    <n v="1000"/>
    <s v="JRS CAP PRÓPRIO"/>
    <x v="9"/>
    <n v="7.11E-3"/>
  </r>
  <r>
    <x v="198"/>
    <x v="0"/>
    <d v="2001-07-05T00:00:00"/>
    <n v="11.92"/>
    <n v="1000"/>
    <s v="JRS CAP PRÓPRIO"/>
    <x v="10"/>
    <n v="1.192E-2"/>
  </r>
  <r>
    <x v="198"/>
    <x v="0"/>
    <d v="2001-12-20T00:00:00"/>
    <n v="11.92"/>
    <n v="1000"/>
    <s v="JRS CAP PRÓPRIO"/>
    <x v="10"/>
    <n v="1.192E-2"/>
  </r>
  <r>
    <x v="198"/>
    <x v="0"/>
    <d v="2002-08-13T00:00:00"/>
    <n v="11.8"/>
    <n v="1000"/>
    <s v="JRS CAP PRÓPRIO"/>
    <x v="11"/>
    <n v="1.1800000000000001E-2"/>
  </r>
  <r>
    <x v="198"/>
    <x v="0"/>
    <d v="2002-12-31T00:00:00"/>
    <n v="7.4"/>
    <n v="1000"/>
    <s v="JRS CAP PRÓPRIO"/>
    <x v="11"/>
    <n v="7.4000000000000003E-3"/>
  </r>
  <r>
    <x v="198"/>
    <x v="0"/>
    <d v="2003-08-18T00:00:00"/>
    <n v="14.2"/>
    <n v="1000"/>
    <s v="JRS CAP PRÓPRIO"/>
    <x v="7"/>
    <n v="1.4199999999999999E-2"/>
  </r>
  <r>
    <x v="198"/>
    <x v="0"/>
    <d v="2003-12-30T00:00:00"/>
    <n v="15.3"/>
    <n v="1000"/>
    <s v="JRS CAP PRÓPRIO"/>
    <x v="7"/>
    <n v="1.5300000000000001E-2"/>
  </r>
  <r>
    <x v="198"/>
    <x v="0"/>
    <d v="2004-08-11T00:00:00"/>
    <n v="17.2"/>
    <n v="1000"/>
    <s v="JRS CAP PRÓPRIO"/>
    <x v="12"/>
    <n v="1.72E-2"/>
  </r>
  <r>
    <x v="198"/>
    <x v="0"/>
    <d v="2005-01-06T00:00:00"/>
    <n v="19"/>
    <n v="1000"/>
    <s v="JRS CAP PRÓPRIO"/>
    <x v="13"/>
    <n v="1.9E-2"/>
  </r>
  <r>
    <x v="198"/>
    <x v="0"/>
    <d v="2005-08-29T00:00:00"/>
    <n v="17.399999999999999"/>
    <n v="1000"/>
    <s v="JRS CAP PRÓPRIO"/>
    <x v="13"/>
    <n v="1.7399999999999999E-2"/>
  </r>
  <r>
    <x v="198"/>
    <x v="0"/>
    <d v="2006-01-16T00:00:00"/>
    <n v="19"/>
    <n v="1000"/>
    <s v="JRS CAP PRÓPRIO"/>
    <x v="14"/>
    <n v="1.9E-2"/>
  </r>
  <r>
    <x v="198"/>
    <x v="0"/>
    <d v="2006-08-16T00:00:00"/>
    <n v="15"/>
    <n v="1000"/>
    <s v="JRS CAP PRÓPRIO"/>
    <x v="14"/>
    <n v="1.4999999999999999E-2"/>
  </r>
  <r>
    <x v="198"/>
    <x v="0"/>
    <d v="2007-01-10T00:00:00"/>
    <n v="13.6"/>
    <n v="1000"/>
    <s v="JRS CAP PRÓPRIO"/>
    <x v="0"/>
    <n v="1.3599999999999999E-2"/>
  </r>
  <r>
    <x v="198"/>
    <x v="0"/>
    <d v="2007-08-16T00:00:00"/>
    <n v="12"/>
    <n v="1000"/>
    <s v="JRS CAP PRÓPRIO"/>
    <x v="0"/>
    <n v="1.2E-2"/>
  </r>
  <r>
    <x v="198"/>
    <x v="0"/>
    <d v="2008-01-24T00:00:00"/>
    <n v="0.13800000000000001"/>
    <n v="1"/>
    <s v="JRS CAP PRÓPRIO"/>
    <x v="1"/>
    <n v="0.13800000000000001"/>
  </r>
  <r>
    <x v="198"/>
    <x v="0"/>
    <d v="2008-08-19T00:00:00"/>
    <n v="0.12"/>
    <n v="1"/>
    <s v="JRS CAP PRÓPRIO"/>
    <x v="1"/>
    <n v="0.12"/>
  </r>
  <r>
    <x v="198"/>
    <x v="0"/>
    <d v="2009-01-15T00:00:00"/>
    <n v="7.0000000000000007E-2"/>
    <n v="1"/>
    <s v="JRS CAP PRÓPRIO"/>
    <x v="2"/>
    <n v="7.0000000000000007E-2"/>
  </r>
  <r>
    <x v="198"/>
    <x v="0"/>
    <d v="2009-07-20T00:00:00"/>
    <n v="0.08"/>
    <n v="1"/>
    <s v="JRS CAP PRÓPRIO"/>
    <x v="2"/>
    <n v="0.08"/>
  </r>
  <r>
    <x v="198"/>
    <x v="0"/>
    <d v="2010-03-03T00:00:00"/>
    <n v="6.4000000000000001E-2"/>
    <n v="1"/>
    <s v="JRS CAP PRÓPRIO"/>
    <x v="3"/>
    <n v="6.4000000000000001E-2"/>
  </r>
  <r>
    <x v="198"/>
    <x v="0"/>
    <d v="2010-08-10T00:00:00"/>
    <n v="0.14000000000000001"/>
    <n v="1"/>
    <s v="JRS CAP PRÓPRIO"/>
    <x v="3"/>
    <n v="0.14000000000000001"/>
  </r>
  <r>
    <x v="198"/>
    <x v="0"/>
    <d v="2011-02-17T00:00:00"/>
    <n v="0.496"/>
    <n v="1"/>
    <s v="JRS CAP PRÓPRIO"/>
    <x v="4"/>
    <n v="0.496"/>
  </r>
  <r>
    <x v="198"/>
    <x v="0"/>
    <d v="2011-08-09T00:00:00"/>
    <n v="8.2000000000000003E-2"/>
    <n v="1"/>
    <s v="JRS CAP PRÓPRIO"/>
    <x v="4"/>
    <n v="8.2000000000000003E-2"/>
  </r>
  <r>
    <x v="198"/>
    <x v="0"/>
    <d v="2012-02-14T00:00:00"/>
    <n v="0.14000000000000001"/>
    <n v="1"/>
    <s v="JRS CAP PRÓPRIO"/>
    <x v="5"/>
    <n v="0.14000000000000001"/>
  </r>
  <r>
    <x v="198"/>
    <x v="0"/>
    <d v="2012-08-14T00:00:00"/>
    <n v="0.154"/>
    <n v="1"/>
    <s v="JRS CAP PRÓPRIO"/>
    <x v="5"/>
    <n v="0.154"/>
  </r>
  <r>
    <x v="198"/>
    <x v="0"/>
    <d v="2013-02-19T00:00:00"/>
    <n v="0.27"/>
    <n v="1"/>
    <s v="JRS CAP PRÓPRIO"/>
    <x v="6"/>
    <n v="0.27"/>
  </r>
  <r>
    <x v="198"/>
    <x v="0"/>
    <d v="2013-08-13T00:00:00"/>
    <n v="0.38"/>
    <n v="1"/>
    <s v="JRS CAP PRÓPRIO"/>
    <x v="6"/>
    <n v="0.38"/>
  </r>
  <r>
    <x v="198"/>
    <x v="0"/>
    <d v="2014-02-19T00:00:00"/>
    <n v="0.15"/>
    <n v="1"/>
    <s v="JRS CAP PRÓPRIO"/>
    <x v="18"/>
    <n v="0.15"/>
  </r>
  <r>
    <x v="198"/>
    <x v="1"/>
    <d v="1996-02-08T00:00:00"/>
    <n v="2.7"/>
    <n v="1000"/>
    <s v="DIVIDENDO"/>
    <x v="15"/>
    <n v="2.7000000000000001E-3"/>
  </r>
  <r>
    <x v="198"/>
    <x v="1"/>
    <d v="1996-08-27T00:00:00"/>
    <n v="6.2"/>
    <n v="1000"/>
    <s v="DIVIDENDO"/>
    <x v="15"/>
    <n v="6.1999999999999998E-3"/>
  </r>
  <r>
    <x v="198"/>
    <x v="1"/>
    <d v="1997-02-19T00:00:00"/>
    <n v="7.1"/>
    <n v="1000"/>
    <s v="DIVIDENDO"/>
    <x v="16"/>
    <n v="7.0999999999999995E-3"/>
  </r>
  <r>
    <x v="198"/>
    <x v="1"/>
    <d v="1997-08-06T00:00:00"/>
    <n v="6.6"/>
    <n v="1000"/>
    <s v="DIVIDENDO"/>
    <x v="16"/>
    <n v="6.6E-3"/>
  </r>
  <r>
    <x v="198"/>
    <x v="1"/>
    <d v="1998-01-08T00:00:00"/>
    <n v="10.35294"/>
    <n v="1000"/>
    <s v="JRS CAP PRÓPRIO"/>
    <x v="17"/>
    <n v="1.035294E-2"/>
  </r>
  <r>
    <x v="198"/>
    <x v="1"/>
    <d v="1998-08-13T00:00:00"/>
    <n v="5.72"/>
    <n v="1000"/>
    <s v="DIVIDENDO"/>
    <x v="17"/>
    <n v="5.7199999999999994E-3"/>
  </r>
  <r>
    <x v="198"/>
    <x v="1"/>
    <d v="1999-02-22T00:00:00"/>
    <n v="6.4"/>
    <n v="1000"/>
    <s v="DIVIDENDO"/>
    <x v="8"/>
    <n v="6.4000000000000003E-3"/>
  </r>
  <r>
    <x v="198"/>
    <x v="1"/>
    <d v="1999-08-05T00:00:00"/>
    <n v="5.7"/>
    <n v="1000"/>
    <s v="DIVIDENDO"/>
    <x v="8"/>
    <n v="5.7000000000000002E-3"/>
  </r>
  <r>
    <x v="198"/>
    <x v="1"/>
    <d v="1999-12-23T00:00:00"/>
    <n v="11.33"/>
    <n v="1000"/>
    <s v="JRS CAP PRÓPRIO"/>
    <x v="8"/>
    <n v="1.133E-2"/>
  </r>
  <r>
    <x v="198"/>
    <x v="1"/>
    <d v="2000-08-02T00:00:00"/>
    <n v="9.9"/>
    <n v="1000"/>
    <s v="JRS CAP PRÓPRIO"/>
    <x v="9"/>
    <n v="9.9000000000000008E-3"/>
  </r>
  <r>
    <x v="198"/>
    <x v="1"/>
    <d v="2000-12-21T00:00:00"/>
    <n v="7.11"/>
    <n v="1000"/>
    <s v="JRS CAP PRÓPRIO"/>
    <x v="9"/>
    <n v="7.11E-3"/>
  </r>
  <r>
    <x v="198"/>
    <x v="1"/>
    <d v="2001-07-05T00:00:00"/>
    <n v="11.92"/>
    <n v="1000"/>
    <s v="JRS CAP PRÓPRIO"/>
    <x v="10"/>
    <n v="1.192E-2"/>
  </r>
  <r>
    <x v="198"/>
    <x v="1"/>
    <d v="2001-12-20T00:00:00"/>
    <n v="11.92"/>
    <n v="1000"/>
    <s v="JRS CAP PRÓPRIO"/>
    <x v="10"/>
    <n v="1.192E-2"/>
  </r>
  <r>
    <x v="198"/>
    <x v="1"/>
    <d v="2002-08-13T00:00:00"/>
    <n v="11.8"/>
    <n v="1000"/>
    <s v="JRS CAP PRÓPRIO"/>
    <x v="11"/>
    <n v="1.1800000000000001E-2"/>
  </r>
  <r>
    <x v="198"/>
    <x v="1"/>
    <d v="2002-12-31T00:00:00"/>
    <n v="7.4"/>
    <n v="1000"/>
    <s v="JRS CAP PRÓPRIO"/>
    <x v="11"/>
    <n v="7.4000000000000003E-3"/>
  </r>
  <r>
    <x v="198"/>
    <x v="1"/>
    <d v="2003-08-18T00:00:00"/>
    <n v="15.62"/>
    <n v="1000"/>
    <s v="JRS CAP PRÓPRIO"/>
    <x v="7"/>
    <n v="1.5619999999999998E-2"/>
  </r>
  <r>
    <x v="198"/>
    <x v="1"/>
    <d v="2003-12-30T00:00:00"/>
    <n v="16.829999999999998"/>
    <n v="1000"/>
    <s v="JRS CAP PRÓPRIO"/>
    <x v="7"/>
    <n v="1.6829999999999998E-2"/>
  </r>
  <r>
    <x v="198"/>
    <x v="1"/>
    <d v="2004-08-11T00:00:00"/>
    <n v="19"/>
    <n v="1000"/>
    <s v="JRS CAP PRÓPRIO"/>
    <x v="12"/>
    <n v="1.9E-2"/>
  </r>
  <r>
    <x v="198"/>
    <x v="1"/>
    <d v="2005-01-06T00:00:00"/>
    <n v="21"/>
    <n v="1000"/>
    <s v="JRS CAP PRÓPRIO"/>
    <x v="13"/>
    <n v="2.1000000000000001E-2"/>
  </r>
  <r>
    <x v="198"/>
    <x v="1"/>
    <d v="2005-08-29T00:00:00"/>
    <n v="19.2"/>
    <n v="1000"/>
    <s v="JRS CAP PRÓPRIO"/>
    <x v="13"/>
    <n v="1.9199999999999998E-2"/>
  </r>
  <r>
    <x v="198"/>
    <x v="1"/>
    <d v="2006-01-16T00:00:00"/>
    <n v="21"/>
    <n v="1000"/>
    <s v="JRS CAP PRÓPRIO"/>
    <x v="14"/>
    <n v="2.1000000000000001E-2"/>
  </r>
  <r>
    <x v="198"/>
    <x v="1"/>
    <d v="2006-08-16T00:00:00"/>
    <n v="16.600000000000001"/>
    <n v="1000"/>
    <s v="JRS CAP PRÓPRIO"/>
    <x v="14"/>
    <n v="1.66E-2"/>
  </r>
  <r>
    <x v="198"/>
    <x v="1"/>
    <d v="2007-01-10T00:00:00"/>
    <n v="15"/>
    <n v="1000"/>
    <s v="JRS CAP PRÓPRIO"/>
    <x v="0"/>
    <n v="1.4999999999999999E-2"/>
  </r>
  <r>
    <x v="198"/>
    <x v="1"/>
    <d v="2007-08-16T00:00:00"/>
    <n v="16"/>
    <n v="1000"/>
    <s v="JRS CAP PRÓPRIO"/>
    <x v="0"/>
    <n v="1.6E-2"/>
  </r>
  <r>
    <x v="198"/>
    <x v="1"/>
    <d v="2008-01-24T00:00:00"/>
    <n v="0.152"/>
    <n v="1"/>
    <s v="JRS CAP PRÓPRIO"/>
    <x v="1"/>
    <n v="0.152"/>
  </r>
  <r>
    <x v="198"/>
    <x v="1"/>
    <d v="2008-08-19T00:00:00"/>
    <n v="0.16200000000000001"/>
    <n v="1"/>
    <s v="JRS CAP PRÓPRIO"/>
    <x v="1"/>
    <n v="0.16200000000000001"/>
  </r>
  <r>
    <x v="198"/>
    <x v="1"/>
    <d v="2009-01-15T00:00:00"/>
    <n v="0.16200000000000001"/>
    <n v="1"/>
    <s v="JRS CAP PRÓPRIO"/>
    <x v="2"/>
    <n v="0.16200000000000001"/>
  </r>
  <r>
    <x v="198"/>
    <x v="1"/>
    <d v="2009-07-20T00:00:00"/>
    <n v="0.16200000000000001"/>
    <n v="1"/>
    <s v="JRS CAP PRÓPRIO"/>
    <x v="2"/>
    <n v="0.16200000000000001"/>
  </r>
  <r>
    <x v="198"/>
    <x v="1"/>
    <d v="2010-03-03T00:00:00"/>
    <n v="0.1762"/>
    <n v="1"/>
    <s v="JRS CAP PRÓPRIO"/>
    <x v="3"/>
    <n v="0.1762"/>
  </r>
  <r>
    <x v="198"/>
    <x v="1"/>
    <d v="2010-08-12T00:00:00"/>
    <n v="0.1908"/>
    <n v="1"/>
    <s v="JRS CAP PRÓPRIO"/>
    <x v="3"/>
    <n v="0.1908"/>
  </r>
  <r>
    <x v="198"/>
    <x v="1"/>
    <d v="2011-02-17T00:00:00"/>
    <n v="0.54559999999999997"/>
    <n v="1"/>
    <s v="JRS CAP PRÓPRIO"/>
    <x v="4"/>
    <n v="0.54559999999999997"/>
  </r>
  <r>
    <x v="198"/>
    <x v="1"/>
    <d v="2011-08-09T00:00:00"/>
    <n v="0.22600000000000001"/>
    <n v="1"/>
    <s v="JRS CAP PRÓPRIO"/>
    <x v="4"/>
    <n v="0.22600000000000001"/>
  </r>
  <r>
    <x v="198"/>
    <x v="1"/>
    <d v="2012-02-14T00:00:00"/>
    <n v="0.22600000000000001"/>
    <n v="1"/>
    <s v="JRS CAP PRÓPRIO"/>
    <x v="5"/>
    <n v="0.22600000000000001"/>
  </r>
  <r>
    <x v="198"/>
    <x v="1"/>
    <d v="2012-08-14T00:00:00"/>
    <n v="0.22600000000000001"/>
    <n v="1"/>
    <s v="JRS CAP PRÓPRIO"/>
    <x v="5"/>
    <n v="0.22600000000000001"/>
  </r>
  <r>
    <x v="198"/>
    <x v="1"/>
    <d v="2013-02-19T00:00:00"/>
    <n v="0.29699999999999999"/>
    <n v="1"/>
    <s v="JRS CAP PRÓPRIO"/>
    <x v="6"/>
    <n v="0.29699999999999999"/>
  </r>
  <r>
    <x v="198"/>
    <x v="1"/>
    <d v="2013-08-13T00:00:00"/>
    <n v="0.41799999999999998"/>
    <n v="1"/>
    <s v="JRS CAP PRÓPRIO"/>
    <x v="6"/>
    <n v="0.41799999999999998"/>
  </r>
  <r>
    <x v="198"/>
    <x v="1"/>
    <d v="2014-02-19T00:00:00"/>
    <n v="0.16500000000000001"/>
    <n v="1"/>
    <s v="JRS CAP PRÓPRIO"/>
    <x v="18"/>
    <n v="0.16500000000000001"/>
  </r>
  <r>
    <x v="199"/>
    <x v="0"/>
    <d v="1996-02-08T00:00:00"/>
    <n v="2.2999999999999998"/>
    <n v="1000"/>
    <s v="DIVIDENDO"/>
    <x v="15"/>
    <n v="2.3E-3"/>
  </r>
  <r>
    <x v="199"/>
    <x v="0"/>
    <d v="1996-08-27T00:00:00"/>
    <n v="3.5"/>
    <n v="1000"/>
    <s v="DIVIDENDO"/>
    <x v="15"/>
    <n v="3.5000000000000001E-3"/>
  </r>
  <r>
    <x v="199"/>
    <x v="0"/>
    <d v="1997-02-19T00:00:00"/>
    <n v="1.4"/>
    <n v="1000"/>
    <s v="DIVIDENDO"/>
    <x v="16"/>
    <n v="1.4E-3"/>
  </r>
  <r>
    <x v="199"/>
    <x v="0"/>
    <d v="1997-08-06T00:00:00"/>
    <n v="2.8"/>
    <n v="1000"/>
    <s v="JRS CAP PRÓPRIO"/>
    <x v="16"/>
    <n v="2.8E-3"/>
  </r>
  <r>
    <x v="199"/>
    <x v="0"/>
    <d v="1998-01-08T00:00:00"/>
    <n v="4.5882300000000003"/>
    <n v="1000"/>
    <s v="JRS CAP PRÓPRIO"/>
    <x v="17"/>
    <n v="4.5882300000000004E-3"/>
  </r>
  <r>
    <x v="199"/>
    <x v="0"/>
    <d v="1998-08-13T00:00:00"/>
    <n v="0.12"/>
    <n v="1000"/>
    <s v="DIVIDENDO"/>
    <x v="17"/>
    <n v="1.1999999999999999E-4"/>
  </r>
  <r>
    <x v="199"/>
    <x v="0"/>
    <d v="1999-02-22T00:00:00"/>
    <n v="0.98"/>
    <n v="1000"/>
    <s v="DIVIDENDO"/>
    <x v="8"/>
    <n v="9.7999999999999997E-4"/>
  </r>
  <r>
    <x v="199"/>
    <x v="0"/>
    <d v="1999-08-05T00:00:00"/>
    <n v="0.19"/>
    <n v="1000"/>
    <s v="DIVIDENDO"/>
    <x v="8"/>
    <n v="1.9000000000000001E-4"/>
  </r>
  <r>
    <x v="199"/>
    <x v="0"/>
    <d v="2000-02-22T00:00:00"/>
    <n v="0.36"/>
    <n v="1000"/>
    <s v="DIVIDENDO"/>
    <x v="9"/>
    <n v="3.5999999999999997E-4"/>
  </r>
  <r>
    <x v="199"/>
    <x v="0"/>
    <d v="2000-08-02T00:00:00"/>
    <n v="0.12"/>
    <n v="1000"/>
    <s v="DIVIDENDO"/>
    <x v="9"/>
    <n v="1.1999999999999999E-4"/>
  </r>
  <r>
    <x v="199"/>
    <x v="0"/>
    <d v="2001-01-31T00:00:00"/>
    <n v="0.78"/>
    <n v="1000"/>
    <s v="DIVIDENDO"/>
    <x v="10"/>
    <n v="7.7999999999999999E-4"/>
  </r>
  <r>
    <x v="199"/>
    <x v="0"/>
    <d v="2001-08-22T00:00:00"/>
    <n v="1.4"/>
    <n v="1000"/>
    <s v="DIVIDENDO"/>
    <x v="10"/>
    <n v="1.4E-3"/>
  </r>
  <r>
    <x v="199"/>
    <x v="0"/>
    <d v="2002-03-25T00:00:00"/>
    <n v="0.6"/>
    <n v="1000"/>
    <s v="DIVIDENDO"/>
    <x v="11"/>
    <n v="5.9999999999999995E-4"/>
  </r>
  <r>
    <x v="199"/>
    <x v="0"/>
    <d v="2002-08-13T00:00:00"/>
    <n v="2"/>
    <n v="1000"/>
    <s v="JRS CAP PRÓPRIO"/>
    <x v="11"/>
    <n v="2E-3"/>
  </r>
  <r>
    <x v="199"/>
    <x v="0"/>
    <d v="2003-08-13T00:00:00"/>
    <n v="0.01"/>
    <n v="1"/>
    <s v="JRS CAP PRÓPRIO"/>
    <x v="7"/>
    <n v="0.01"/>
  </r>
  <r>
    <x v="199"/>
    <x v="0"/>
    <d v="2003-12-30T00:00:00"/>
    <n v="3.0000000000000001E-3"/>
    <n v="1"/>
    <s v="JRS CAP PRÓPRIO"/>
    <x v="7"/>
    <n v="3.0000000000000001E-3"/>
  </r>
  <r>
    <x v="199"/>
    <x v="0"/>
    <d v="2004-08-10T00:00:00"/>
    <n v="3.3999999999999998E-3"/>
    <n v="1"/>
    <s v="JRS CAP PRÓPRIO"/>
    <x v="12"/>
    <n v="3.3999999999999998E-3"/>
  </r>
  <r>
    <x v="199"/>
    <x v="0"/>
    <d v="2005-01-06T00:00:00"/>
    <n v="7.6E-3"/>
    <n v="1"/>
    <s v="JRS CAP PRÓPRIO"/>
    <x v="13"/>
    <n v="7.6E-3"/>
  </r>
  <r>
    <x v="199"/>
    <x v="0"/>
    <d v="2005-08-29T00:00:00"/>
    <n v="4.1999999999999997E-3"/>
    <n v="1"/>
    <s v="JRS CAP PRÓPRIO"/>
    <x v="13"/>
    <n v="4.1999999999999997E-3"/>
  </r>
  <r>
    <x v="199"/>
    <x v="0"/>
    <d v="2006-01-16T00:00:00"/>
    <n v="3.5999999999999999E-3"/>
    <n v="1"/>
    <s v="JRS CAP PRÓPRIO"/>
    <x v="14"/>
    <n v="3.5999999999999999E-3"/>
  </r>
  <r>
    <x v="199"/>
    <x v="0"/>
    <d v="2006-08-16T00:00:00"/>
    <n v="3.0000000000000001E-3"/>
    <n v="1"/>
    <s v="JRS CAP PRÓPRIO"/>
    <x v="14"/>
    <n v="3.0000000000000001E-3"/>
  </r>
  <r>
    <x v="199"/>
    <x v="0"/>
    <d v="2007-01-10T00:00:00"/>
    <n v="3.0000000000000001E-3"/>
    <n v="1"/>
    <s v="JRS CAP PRÓPRIO"/>
    <x v="0"/>
    <n v="3.0000000000000001E-3"/>
  </r>
  <r>
    <x v="199"/>
    <x v="0"/>
    <d v="2007-08-16T00:00:00"/>
    <n v="3.0000000000000001E-3"/>
    <n v="1"/>
    <s v="JRS CAP PRÓPRIO"/>
    <x v="0"/>
    <n v="3.0000000000000001E-3"/>
  </r>
  <r>
    <x v="199"/>
    <x v="0"/>
    <d v="2008-01-18T00:00:00"/>
    <n v="4.0000000000000001E-3"/>
    <n v="1"/>
    <s v="JRS CAP PRÓPRIO"/>
    <x v="1"/>
    <n v="4.0000000000000001E-3"/>
  </r>
  <r>
    <x v="199"/>
    <x v="0"/>
    <d v="2008-08-19T00:00:00"/>
    <n v="2E-3"/>
    <n v="1"/>
    <s v="JRS CAP PRÓPRIO"/>
    <x v="1"/>
    <n v="2E-3"/>
  </r>
  <r>
    <x v="199"/>
    <x v="0"/>
    <d v="2009-01-15T00:00:00"/>
    <n v="1.1999999999999999E-3"/>
    <n v="1"/>
    <s v="JRS CAP PRÓPRIO"/>
    <x v="2"/>
    <n v="1.1999999999999999E-3"/>
  </r>
  <r>
    <x v="199"/>
    <x v="0"/>
    <d v="2009-07-20T00:00:00"/>
    <n v="5.0000000000000001E-3"/>
    <n v="1"/>
    <s v="JRS CAP PRÓPRIO"/>
    <x v="2"/>
    <n v="5.0000000000000001E-3"/>
  </r>
  <r>
    <x v="199"/>
    <x v="0"/>
    <d v="2010-03-03T00:00:00"/>
    <n v="2E-3"/>
    <n v="1"/>
    <s v="JRS CAP PRÓPRIO"/>
    <x v="3"/>
    <n v="2E-3"/>
  </r>
  <r>
    <x v="199"/>
    <x v="0"/>
    <d v="2010-08-10T00:00:00"/>
    <n v="2E-3"/>
    <n v="1"/>
    <s v="JRS CAP PRÓPRIO"/>
    <x v="3"/>
    <n v="2E-3"/>
  </r>
  <r>
    <x v="199"/>
    <x v="0"/>
    <d v="2011-02-17T00:00:00"/>
    <n v="2.5999999999999999E-3"/>
    <n v="1"/>
    <s v="JRS CAP PRÓPRIO"/>
    <x v="4"/>
    <n v="2.5999999999999999E-3"/>
  </r>
  <r>
    <x v="199"/>
    <x v="0"/>
    <d v="2011-08-09T00:00:00"/>
    <n v="4.4000000000000003E-3"/>
    <n v="1"/>
    <s v="JRS CAP PRÓPRIO"/>
    <x v="4"/>
    <n v="4.4000000000000003E-3"/>
  </r>
  <r>
    <x v="199"/>
    <x v="0"/>
    <d v="2012-02-14T00:00:00"/>
    <n v="4.5999999999999999E-3"/>
    <n v="1"/>
    <s v="JRS CAP PRÓPRIO"/>
    <x v="5"/>
    <n v="4.5999999999999999E-3"/>
  </r>
  <r>
    <x v="199"/>
    <x v="0"/>
    <d v="2012-08-14T00:00:00"/>
    <n v="5.4000000000000003E-3"/>
    <n v="1"/>
    <s v="JRS CAP PRÓPRIO"/>
    <x v="5"/>
    <n v="5.4000000000000003E-3"/>
  </r>
  <r>
    <x v="199"/>
    <x v="0"/>
    <d v="2013-02-19T00:00:00"/>
    <n v="3.5999999999999999E-3"/>
    <n v="1"/>
    <s v="JRS CAP PRÓPRIO"/>
    <x v="6"/>
    <n v="3.5999999999999999E-3"/>
  </r>
  <r>
    <x v="199"/>
    <x v="0"/>
    <d v="2013-08-13T00:00:00"/>
    <n v="2.3999999999999998E-3"/>
    <n v="1"/>
    <s v="JRS CAP PRÓPRIO"/>
    <x v="6"/>
    <n v="2.3999999999999998E-3"/>
  </r>
  <r>
    <x v="199"/>
    <x v="0"/>
    <d v="2014-02-19T00:00:00"/>
    <n v="1.1199999999999999E-3"/>
    <n v="1"/>
    <s v="JRS CAP PRÓPRIO"/>
    <x v="18"/>
    <n v="1.1199999999999999E-3"/>
  </r>
  <r>
    <x v="199"/>
    <x v="1"/>
    <d v="1996-02-08T00:00:00"/>
    <n v="2.2999999999999998"/>
    <n v="1000"/>
    <s v="DIVIDENDO"/>
    <x v="15"/>
    <n v="2.3E-3"/>
  </r>
  <r>
    <x v="199"/>
    <x v="1"/>
    <d v="1996-08-27T00:00:00"/>
    <n v="3.5"/>
    <n v="1000"/>
    <s v="DIVIDENDO"/>
    <x v="15"/>
    <n v="3.5000000000000001E-3"/>
  </r>
  <r>
    <x v="199"/>
    <x v="1"/>
    <d v="1997-02-19T00:00:00"/>
    <n v="3.1"/>
    <n v="1000"/>
    <s v="DIVIDENDO"/>
    <x v="16"/>
    <n v="3.0999999999999999E-3"/>
  </r>
  <r>
    <x v="199"/>
    <x v="1"/>
    <d v="1997-08-06T00:00:00"/>
    <n v="1.1000000000000001"/>
    <n v="1000"/>
    <s v="DIVIDENDO"/>
    <x v="16"/>
    <n v="1.1000000000000001E-3"/>
  </r>
  <r>
    <x v="199"/>
    <x v="1"/>
    <d v="1997-08-06T00:00:00"/>
    <n v="2.8"/>
    <n v="1000"/>
    <s v="JRS CAP PRÓPRIO"/>
    <x v="16"/>
    <n v="2.8E-3"/>
  </r>
  <r>
    <x v="199"/>
    <x v="1"/>
    <d v="1998-01-08T00:00:00"/>
    <n v="4.5882300000000003"/>
    <n v="1000"/>
    <s v="JRS CAP PRÓPRIO"/>
    <x v="17"/>
    <n v="4.5882300000000004E-3"/>
  </r>
  <r>
    <x v="199"/>
    <x v="1"/>
    <d v="1998-08-13T00:00:00"/>
    <n v="0.14000000000000001"/>
    <n v="1000"/>
    <s v="DIVIDENDO"/>
    <x v="17"/>
    <n v="1.4000000000000001E-4"/>
  </r>
  <r>
    <x v="199"/>
    <x v="1"/>
    <d v="1999-02-22T00:00:00"/>
    <n v="6.86"/>
    <n v="1000"/>
    <s v="DIVIDENDO"/>
    <x v="8"/>
    <n v="6.8600000000000006E-3"/>
  </r>
  <r>
    <x v="199"/>
    <x v="1"/>
    <d v="1999-08-05T00:00:00"/>
    <n v="0.19"/>
    <n v="1000"/>
    <s v="DIVIDENDO"/>
    <x v="8"/>
    <n v="1.9000000000000001E-4"/>
  </r>
  <r>
    <x v="199"/>
    <x v="1"/>
    <d v="2000-02-22T00:00:00"/>
    <n v="6.81"/>
    <n v="1000"/>
    <s v="DIVIDENDO"/>
    <x v="9"/>
    <n v="6.8099999999999992E-3"/>
  </r>
  <r>
    <x v="199"/>
    <x v="1"/>
    <d v="2000-08-02T00:00:00"/>
    <n v="0.12"/>
    <n v="1000"/>
    <s v="DIVIDENDO"/>
    <x v="9"/>
    <n v="1.1999999999999999E-4"/>
  </r>
  <r>
    <x v="199"/>
    <x v="1"/>
    <d v="2001-01-31T00:00:00"/>
    <n v="6.88"/>
    <n v="1000"/>
    <s v="DIVIDENDO"/>
    <x v="10"/>
    <n v="6.8799999999999998E-3"/>
  </r>
  <r>
    <x v="199"/>
    <x v="1"/>
    <d v="2001-08-22T00:00:00"/>
    <n v="3.5"/>
    <n v="1000"/>
    <s v="DIVIDENDO"/>
    <x v="10"/>
    <n v="3.5000000000000001E-3"/>
  </r>
  <r>
    <x v="199"/>
    <x v="1"/>
    <d v="2002-03-25T00:00:00"/>
    <n v="3.5"/>
    <n v="1000"/>
    <s v="DIVIDENDO"/>
    <x v="11"/>
    <n v="3.5000000000000001E-3"/>
  </r>
  <r>
    <x v="199"/>
    <x v="1"/>
    <d v="2002-08-13T00:00:00"/>
    <n v="4.2"/>
    <n v="1000"/>
    <s v="JRS CAP PRÓPRIO"/>
    <x v="11"/>
    <n v="4.2000000000000006E-3"/>
  </r>
  <r>
    <x v="199"/>
    <x v="1"/>
    <d v="2003-08-13T00:00:00"/>
    <n v="1.0999999999999999E-2"/>
    <n v="1"/>
    <s v="JRS CAP PRÓPRIO"/>
    <x v="7"/>
    <n v="1.0999999999999999E-2"/>
  </r>
  <r>
    <x v="199"/>
    <x v="1"/>
    <d v="2003-12-30T00:00:00"/>
    <n v="3.3E-3"/>
    <n v="1"/>
    <s v="JRS CAP PRÓPRIO"/>
    <x v="7"/>
    <n v="3.3E-3"/>
  </r>
  <r>
    <x v="199"/>
    <x v="1"/>
    <d v="2004-08-10T00:00:00"/>
    <n v="4.1999999999999997E-3"/>
    <n v="1"/>
    <s v="JRS CAP PRÓPRIO"/>
    <x v="12"/>
    <n v="4.1999999999999997E-3"/>
  </r>
  <r>
    <x v="199"/>
    <x v="1"/>
    <d v="2005-01-06T00:00:00"/>
    <n v="8.3999999999999995E-3"/>
    <n v="1"/>
    <s v="JRS CAP PRÓPRIO"/>
    <x v="13"/>
    <n v="8.3999999999999995E-3"/>
  </r>
  <r>
    <x v="199"/>
    <x v="1"/>
    <d v="2005-08-29T00:00:00"/>
    <n v="4.7999999999999996E-3"/>
    <n v="1"/>
    <s v="JRS CAP PRÓPRIO"/>
    <x v="13"/>
    <n v="4.7999999999999996E-3"/>
  </r>
  <r>
    <x v="199"/>
    <x v="1"/>
    <d v="2006-01-16T00:00:00"/>
    <n v="4.5999999999999999E-3"/>
    <n v="1"/>
    <s v="JRS CAP PRÓPRIO"/>
    <x v="14"/>
    <n v="4.5999999999999999E-3"/>
  </r>
  <r>
    <x v="199"/>
    <x v="1"/>
    <d v="2006-08-16T00:00:00"/>
    <n v="4.5999999999999999E-3"/>
    <n v="1"/>
    <s v="JRS CAP PRÓPRIO"/>
    <x v="14"/>
    <n v="4.5999999999999999E-3"/>
  </r>
  <r>
    <x v="199"/>
    <x v="1"/>
    <d v="2007-01-10T00:00:00"/>
    <n v="4.5999999999999999E-3"/>
    <n v="1"/>
    <s v="JRS CAP PRÓPRIO"/>
    <x v="0"/>
    <n v="4.5999999999999999E-3"/>
  </r>
  <r>
    <x v="199"/>
    <x v="1"/>
    <d v="2007-08-16T00:00:00"/>
    <n v="5.0000000000000001E-3"/>
    <n v="1"/>
    <s v="JRS CAP PRÓPRIO"/>
    <x v="0"/>
    <n v="5.0000000000000001E-3"/>
  </r>
  <r>
    <x v="199"/>
    <x v="1"/>
    <d v="2008-01-18T00:00:00"/>
    <n v="5.0000000000000001E-3"/>
    <n v="1"/>
    <s v="JRS CAP PRÓPRIO"/>
    <x v="1"/>
    <n v="5.0000000000000001E-3"/>
  </r>
  <r>
    <x v="199"/>
    <x v="1"/>
    <d v="2008-08-19T00:00:00"/>
    <n v="5.0000000000000001E-3"/>
    <n v="1"/>
    <s v="JRS CAP PRÓPRIO"/>
    <x v="1"/>
    <n v="5.0000000000000001E-3"/>
  </r>
  <r>
    <x v="199"/>
    <x v="1"/>
    <d v="2009-01-15T00:00:00"/>
    <n v="5.0000000000000001E-3"/>
    <n v="1"/>
    <s v="JRS CAP PRÓPRIO"/>
    <x v="2"/>
    <n v="5.0000000000000001E-3"/>
  </r>
  <r>
    <x v="199"/>
    <x v="1"/>
    <d v="2009-07-20T00:00:00"/>
    <n v="5.4999999999999997E-3"/>
    <n v="1"/>
    <s v="JRS CAP PRÓPRIO"/>
    <x v="2"/>
    <n v="5.4999999999999997E-3"/>
  </r>
  <r>
    <x v="199"/>
    <x v="1"/>
    <d v="2010-03-03T00:00:00"/>
    <n v="5.4999999999999997E-3"/>
    <n v="1"/>
    <s v="JRS CAP PRÓPRIO"/>
    <x v="3"/>
    <n v="5.4999999999999997E-3"/>
  </r>
  <r>
    <x v="199"/>
    <x v="1"/>
    <d v="2010-08-10T00:00:00"/>
    <n v="5.4999999999999997E-3"/>
    <n v="1"/>
    <s v="JRS CAP PRÓPRIO"/>
    <x v="3"/>
    <n v="5.4999999999999997E-3"/>
  </r>
  <r>
    <x v="199"/>
    <x v="1"/>
    <d v="2011-02-17T00:00:00"/>
    <n v="6.1000000000000004E-3"/>
    <n v="1"/>
    <s v="JRS CAP PRÓPRIO"/>
    <x v="4"/>
    <n v="6.1000000000000004E-3"/>
  </r>
  <r>
    <x v="199"/>
    <x v="1"/>
    <d v="2011-08-09T00:00:00"/>
    <n v="5.7999999999999996E-3"/>
    <n v="1"/>
    <s v="JRS CAP PRÓPRIO"/>
    <x v="4"/>
    <n v="5.7999999999999996E-3"/>
  </r>
  <r>
    <x v="199"/>
    <x v="1"/>
    <d v="2012-02-14T00:00:00"/>
    <n v="5.7999999999999996E-3"/>
    <n v="1"/>
    <s v="JRS CAP PRÓPRIO"/>
    <x v="5"/>
    <n v="5.7999999999999996E-3"/>
  </r>
  <r>
    <x v="199"/>
    <x v="1"/>
    <d v="2012-08-14T00:00:00"/>
    <n v="6.1760000000000001E-3"/>
    <n v="1"/>
    <s v="JRS CAP PRÓPRIO"/>
    <x v="5"/>
    <n v="6.1760000000000001E-3"/>
  </r>
  <r>
    <x v="199"/>
    <x v="1"/>
    <d v="2013-02-19T00:00:00"/>
    <n v="6.1764999999999997E-3"/>
    <n v="1"/>
    <s v="JRS CAP PRÓPRIO"/>
    <x v="6"/>
    <n v="6.1764999999999997E-3"/>
  </r>
  <r>
    <x v="199"/>
    <x v="1"/>
    <d v="2013-08-13T00:00:00"/>
    <n v="6.6E-3"/>
    <n v="1"/>
    <s v="JRS CAP PRÓPRIO"/>
    <x v="6"/>
    <n v="6.6E-3"/>
  </r>
  <r>
    <x v="199"/>
    <x v="1"/>
    <d v="2014-02-19T00:00:00"/>
    <n v="6.6E-3"/>
    <n v="1"/>
    <s v="JRS CAP PRÓPRIO"/>
    <x v="18"/>
    <n v="6.6E-3"/>
  </r>
  <r>
    <x v="200"/>
    <x v="0"/>
    <d v="1996-03-26T00:00:00"/>
    <n v="3.52"/>
    <n v="1000"/>
    <s v="DIVIDENDO"/>
    <x v="15"/>
    <n v="3.5200000000000001E-3"/>
  </r>
  <r>
    <x v="200"/>
    <x v="0"/>
    <d v="1997-03-25T00:00:00"/>
    <n v="6.7"/>
    <n v="1000"/>
    <s v="DIVIDENDO"/>
    <x v="16"/>
    <n v="6.7000000000000002E-3"/>
  </r>
  <r>
    <x v="200"/>
    <x v="0"/>
    <d v="1998-03-11T00:00:00"/>
    <n v="6.7058799999999996"/>
    <n v="1000"/>
    <s v="JRS CAP PRÓPRIO"/>
    <x v="17"/>
    <n v="6.70588E-3"/>
  </r>
  <r>
    <x v="200"/>
    <x v="0"/>
    <d v="1999-03-29T00:00:00"/>
    <n v="5.65"/>
    <n v="1000"/>
    <s v="JRS CAP PRÓPRIO"/>
    <x v="8"/>
    <n v="5.6500000000000005E-3"/>
  </r>
  <r>
    <x v="200"/>
    <x v="0"/>
    <d v="2000-03-28T00:00:00"/>
    <n v="3.46"/>
    <n v="1000"/>
    <s v="JRS CAP PRÓPRIO"/>
    <x v="9"/>
    <n v="3.46E-3"/>
  </r>
  <r>
    <x v="200"/>
    <x v="0"/>
    <d v="2001-03-21T00:00:00"/>
    <n v="3.6"/>
    <n v="1000"/>
    <s v="JRS CAP PRÓPRIO"/>
    <x v="10"/>
    <n v="3.5999999999999999E-3"/>
  </r>
  <r>
    <x v="200"/>
    <x v="0"/>
    <d v="2002-03-26T00:00:00"/>
    <n v="5.61"/>
    <n v="1000"/>
    <s v="JRS CAP PRÓPRIO"/>
    <x v="11"/>
    <n v="5.6100000000000004E-3"/>
  </r>
  <r>
    <x v="200"/>
    <x v="0"/>
    <d v="2003-03-27T00:00:00"/>
    <n v="4.78"/>
    <n v="1000"/>
    <s v="JRS CAP PRÓPRIO"/>
    <x v="7"/>
    <n v="4.7800000000000004E-3"/>
  </r>
  <r>
    <x v="200"/>
    <x v="0"/>
    <d v="2003-03-27T00:00:00"/>
    <n v="0.76"/>
    <n v="1000"/>
    <s v="DIVIDENDO"/>
    <x v="7"/>
    <n v="7.6000000000000004E-4"/>
  </r>
  <r>
    <x v="200"/>
    <x v="0"/>
    <d v="2004-03-31T00:00:00"/>
    <n v="6.32"/>
    <n v="1000"/>
    <s v="JRS CAP PRÓPRIO"/>
    <x v="12"/>
    <n v="6.3200000000000001E-3"/>
  </r>
  <r>
    <x v="200"/>
    <x v="0"/>
    <d v="2005-03-29T00:00:00"/>
    <n v="5.37"/>
    <n v="1000"/>
    <s v="JRS CAP PRÓPRIO"/>
    <x v="13"/>
    <n v="5.3699999999999998E-3"/>
  </r>
  <r>
    <x v="200"/>
    <x v="0"/>
    <d v="2006-03-27T00:00:00"/>
    <n v="2.5299999999999998"/>
    <n v="1000"/>
    <s v="JRS CAP PRÓPRIO"/>
    <x v="14"/>
    <n v="2.5299999999999997E-3"/>
  </r>
  <r>
    <x v="200"/>
    <x v="0"/>
    <d v="2007-03-29T00:00:00"/>
    <n v="2.2799999999999998"/>
    <n v="1000"/>
    <s v="JRS CAP PRÓPRIO"/>
    <x v="0"/>
    <n v="2.2799999999999999E-3"/>
  </r>
  <r>
    <x v="200"/>
    <x v="0"/>
    <d v="2007-03-29T00:00:00"/>
    <n v="2.6"/>
    <n v="1000"/>
    <s v="DIVIDENDO"/>
    <x v="0"/>
    <n v="2.5999999999999999E-3"/>
  </r>
  <r>
    <x v="200"/>
    <x v="0"/>
    <d v="2008-03-25T00:00:00"/>
    <n v="0.67"/>
    <n v="1"/>
    <s v="DIVIDENDO"/>
    <x v="1"/>
    <n v="0.67"/>
  </r>
  <r>
    <x v="200"/>
    <x v="0"/>
    <d v="2008-03-25T00:00:00"/>
    <n v="0.67"/>
    <n v="1"/>
    <s v="JRS CAP PRÓPRIO"/>
    <x v="1"/>
    <n v="0.67"/>
  </r>
  <r>
    <x v="200"/>
    <x v="0"/>
    <d v="2011-03-18T00:00:00"/>
    <n v="1.8700000000000001E-2"/>
    <n v="1"/>
    <s v="JRS CAP PRÓPRIO"/>
    <x v="4"/>
    <n v="1.8700000000000001E-2"/>
  </r>
  <r>
    <x v="200"/>
    <x v="0"/>
    <d v="2011-03-18T00:00:00"/>
    <n v="0.14849999999999999"/>
    <n v="1"/>
    <s v="DIVIDENDO"/>
    <x v="4"/>
    <n v="0.14849999999999999"/>
  </r>
  <r>
    <x v="200"/>
    <x v="0"/>
    <d v="2012-04-30T00:00:00"/>
    <n v="0.4"/>
    <n v="1"/>
    <s v="DIVIDENDO"/>
    <x v="5"/>
    <n v="0.4"/>
  </r>
  <r>
    <x v="200"/>
    <x v="1"/>
    <d v="1996-03-26T00:00:00"/>
    <n v="3.52"/>
    <n v="1000"/>
    <s v="DIVIDENDO"/>
    <x v="15"/>
    <n v="3.5200000000000001E-3"/>
  </r>
  <r>
    <x v="200"/>
    <x v="1"/>
    <d v="1997-03-25T00:00:00"/>
    <n v="6.7"/>
    <n v="1000"/>
    <s v="DIVIDENDO"/>
    <x v="16"/>
    <n v="6.7000000000000002E-3"/>
  </r>
  <r>
    <x v="200"/>
    <x v="1"/>
    <d v="1998-03-11T00:00:00"/>
    <n v="7.3764000000000003"/>
    <n v="1000"/>
    <s v="JRS CAP PRÓPRIO"/>
    <x v="17"/>
    <n v="7.3764E-3"/>
  </r>
  <r>
    <x v="200"/>
    <x v="1"/>
    <d v="1999-03-29T00:00:00"/>
    <n v="6.21"/>
    <n v="1000"/>
    <s v="JRS CAP PRÓPRIO"/>
    <x v="8"/>
    <n v="6.2100000000000002E-3"/>
  </r>
  <r>
    <x v="200"/>
    <x v="1"/>
    <d v="2000-03-28T00:00:00"/>
    <n v="3.8"/>
    <n v="1000"/>
    <s v="JRS CAP PRÓPRIO"/>
    <x v="9"/>
    <n v="3.8E-3"/>
  </r>
  <r>
    <x v="200"/>
    <x v="1"/>
    <d v="2001-03-21T00:00:00"/>
    <n v="3.96"/>
    <n v="1000"/>
    <s v="JRS CAP PRÓPRIO"/>
    <x v="10"/>
    <n v="3.96E-3"/>
  </r>
  <r>
    <x v="200"/>
    <x v="1"/>
    <d v="2002-03-26T00:00:00"/>
    <n v="6.18"/>
    <n v="1000"/>
    <s v="JRS CAP PRÓPRIO"/>
    <x v="11"/>
    <n v="6.1799999999999997E-3"/>
  </r>
  <r>
    <x v="200"/>
    <x v="1"/>
    <d v="2003-03-27T00:00:00"/>
    <n v="5.26"/>
    <n v="1000"/>
    <s v="JRS CAP PRÓPRIO"/>
    <x v="7"/>
    <n v="5.2599999999999999E-3"/>
  </r>
  <r>
    <x v="200"/>
    <x v="1"/>
    <d v="2003-03-27T00:00:00"/>
    <n v="0.83"/>
    <n v="1000"/>
    <s v="DIVIDENDO"/>
    <x v="7"/>
    <n v="8.3000000000000001E-4"/>
  </r>
  <r>
    <x v="200"/>
    <x v="1"/>
    <d v="2004-03-31T00:00:00"/>
    <n v="6.95"/>
    <n v="1000"/>
    <s v="JRS CAP PRÓPRIO"/>
    <x v="12"/>
    <n v="6.9500000000000004E-3"/>
  </r>
  <r>
    <x v="200"/>
    <x v="1"/>
    <d v="2005-03-29T00:00:00"/>
    <n v="5.91"/>
    <n v="1000"/>
    <s v="JRS CAP PRÓPRIO"/>
    <x v="13"/>
    <n v="5.9100000000000003E-3"/>
  </r>
  <r>
    <x v="200"/>
    <x v="1"/>
    <d v="2006-03-27T00:00:00"/>
    <n v="2.78"/>
    <n v="1000"/>
    <s v="JRS CAP PRÓPRIO"/>
    <x v="14"/>
    <n v="2.7799999999999999E-3"/>
  </r>
  <r>
    <x v="200"/>
    <x v="1"/>
    <d v="2007-03-29T00:00:00"/>
    <n v="2.5099999999999998"/>
    <n v="1000"/>
    <s v="JRS CAP PRÓPRIO"/>
    <x v="0"/>
    <n v="2.5099999999999996E-3"/>
  </r>
  <r>
    <x v="200"/>
    <x v="1"/>
    <d v="2007-03-29T00:00:00"/>
    <n v="2.86"/>
    <n v="1000"/>
    <s v="DIVIDENDO"/>
    <x v="0"/>
    <n v="2.8599999999999997E-3"/>
  </r>
  <r>
    <x v="200"/>
    <x v="1"/>
    <d v="2008-03-25T00:00:00"/>
    <n v="0.74"/>
    <n v="1"/>
    <s v="DIVIDENDO"/>
    <x v="1"/>
    <n v="0.74"/>
  </r>
  <r>
    <x v="200"/>
    <x v="1"/>
    <d v="2008-03-25T00:00:00"/>
    <n v="0.74"/>
    <n v="1"/>
    <s v="JRS CAP PRÓPRIO"/>
    <x v="1"/>
    <n v="0.74"/>
  </r>
  <r>
    <x v="200"/>
    <x v="1"/>
    <d v="2011-03-18T00:00:00"/>
    <n v="2.06E-2"/>
    <n v="1"/>
    <s v="JRS CAP PRÓPRIO"/>
    <x v="4"/>
    <n v="2.06E-2"/>
  </r>
  <r>
    <x v="200"/>
    <x v="1"/>
    <d v="2011-03-18T00:00:00"/>
    <n v="0.16339999999999999"/>
    <n v="1"/>
    <s v="DIVIDENDO"/>
    <x v="4"/>
    <n v="0.16339999999999999"/>
  </r>
  <r>
    <x v="200"/>
    <x v="1"/>
    <d v="2012-04-30T00:00:00"/>
    <n v="0.44"/>
    <n v="1"/>
    <s v="DIVIDENDO"/>
    <x v="5"/>
    <n v="0.44"/>
  </r>
  <r>
    <x v="201"/>
    <x v="0"/>
    <d v="1996-04-25T00:00:00"/>
    <n v="0.61"/>
    <n v="1000"/>
    <s v="DIVIDENDO"/>
    <x v="15"/>
    <n v="6.0999999999999997E-4"/>
  </r>
  <r>
    <x v="201"/>
    <x v="0"/>
    <d v="1997-01-06T00:00:00"/>
    <n v="2.1"/>
    <n v="1000"/>
    <s v="DIVIDENDO"/>
    <x v="16"/>
    <n v="2.1000000000000003E-3"/>
  </r>
  <r>
    <x v="201"/>
    <x v="0"/>
    <d v="1997-04-16T00:00:00"/>
    <n v="0.15687000000000001"/>
    <n v="1000"/>
    <s v="DIVIDENDO"/>
    <x v="16"/>
    <n v="1.5687000000000001E-4"/>
  </r>
  <r>
    <x v="201"/>
    <x v="0"/>
    <d v="1997-12-31T00:00:00"/>
    <n v="2.67"/>
    <n v="1000"/>
    <s v="JRS CAP PRÓPRIO"/>
    <x v="16"/>
    <n v="2.6700000000000001E-3"/>
  </r>
  <r>
    <x v="201"/>
    <x v="0"/>
    <d v="1998-04-29T00:00:00"/>
    <n v="2.12"/>
    <n v="1000"/>
    <s v="DIVIDENDO"/>
    <x v="17"/>
    <n v="2.1199999999999999E-3"/>
  </r>
  <r>
    <x v="201"/>
    <x v="0"/>
    <d v="1998-09-30T00:00:00"/>
    <n v="3.9060000000000001"/>
    <n v="1000"/>
    <s v="JRS CAP PRÓPRIO"/>
    <x v="17"/>
    <n v="3.9060000000000002E-3"/>
  </r>
  <r>
    <x v="201"/>
    <x v="0"/>
    <d v="1998-12-03T00:00:00"/>
    <n v="0.98470000000000002"/>
    <n v="1000"/>
    <s v="JRS CAP PRÓPRIO"/>
    <x v="17"/>
    <n v="9.8470000000000003E-4"/>
  </r>
  <r>
    <x v="201"/>
    <x v="0"/>
    <d v="1998-12-31T00:00:00"/>
    <n v="0.87780000000000002"/>
    <n v="1000"/>
    <s v="JRS CAP PRÓPRIO"/>
    <x v="17"/>
    <n v="8.7779999999999998E-4"/>
  </r>
  <r>
    <x v="201"/>
    <x v="0"/>
    <d v="1999-04-27T00:00:00"/>
    <n v="0.38159999999999999"/>
    <n v="1000"/>
    <s v="DIVIDENDO"/>
    <x v="8"/>
    <n v="3.8160000000000001E-4"/>
  </r>
  <r>
    <x v="201"/>
    <x v="0"/>
    <d v="1999-06-30T00:00:00"/>
    <n v="3.4481000000000002"/>
    <n v="1000"/>
    <s v="JRS CAP PRÓPRIO"/>
    <x v="8"/>
    <n v="3.4480999999999999E-3"/>
  </r>
  <r>
    <x v="201"/>
    <x v="0"/>
    <d v="1999-08-02T00:00:00"/>
    <n v="1.2069000000000001"/>
    <n v="1000"/>
    <s v="JRS CAP PRÓPRIO"/>
    <x v="8"/>
    <n v="1.2069000000000001E-3"/>
  </r>
  <r>
    <x v="201"/>
    <x v="0"/>
    <d v="1999-09-03T00:00:00"/>
    <n v="2.15"/>
    <n v="1000"/>
    <s v="JRS CAP PRÓPRIO"/>
    <x v="8"/>
    <n v="2.15E-3"/>
  </r>
  <r>
    <x v="201"/>
    <x v="0"/>
    <d v="1999-10-04T00:00:00"/>
    <n v="0.69"/>
    <n v="1000"/>
    <s v="JRS CAP PRÓPRIO"/>
    <x v="8"/>
    <n v="6.8999999999999997E-4"/>
  </r>
  <r>
    <x v="201"/>
    <x v="0"/>
    <d v="1999-11-04T00:00:00"/>
    <n v="0.83"/>
    <n v="1000"/>
    <s v="JRS CAP PRÓPRIO"/>
    <x v="8"/>
    <n v="8.3000000000000001E-4"/>
  </r>
  <r>
    <x v="201"/>
    <x v="0"/>
    <d v="1999-12-06T00:00:00"/>
    <n v="0.86199999999999999"/>
    <n v="1000"/>
    <s v="JRS CAP PRÓPRIO"/>
    <x v="8"/>
    <n v="8.6200000000000003E-4"/>
  </r>
  <r>
    <x v="201"/>
    <x v="0"/>
    <d v="2000-06-30T00:00:00"/>
    <n v="2.1"/>
    <n v="1000"/>
    <s v="JRS CAP PRÓPRIO"/>
    <x v="9"/>
    <n v="2.1000000000000003E-3"/>
  </r>
  <r>
    <x v="201"/>
    <x v="0"/>
    <d v="2000-07-31T00:00:00"/>
    <n v="2.11"/>
    <n v="1000"/>
    <s v="JRS CAP PRÓPRIO"/>
    <x v="9"/>
    <n v="2.1099999999999999E-3"/>
  </r>
  <r>
    <x v="201"/>
    <x v="0"/>
    <d v="2000-08-31T00:00:00"/>
    <n v="2.12"/>
    <n v="1000"/>
    <s v="JRS CAP PRÓPRIO"/>
    <x v="9"/>
    <n v="2.1199999999999999E-3"/>
  </r>
  <r>
    <x v="201"/>
    <x v="0"/>
    <d v="2000-09-29T00:00:00"/>
    <n v="2.13"/>
    <n v="1000"/>
    <s v="JRS CAP PRÓPRIO"/>
    <x v="9"/>
    <n v="2.1299999999999999E-3"/>
  </r>
  <r>
    <x v="201"/>
    <x v="0"/>
    <d v="2000-12-04T00:00:00"/>
    <n v="1.91"/>
    <n v="1000"/>
    <s v="JRS CAP PRÓPRIO"/>
    <x v="9"/>
    <n v="1.91E-3"/>
  </r>
  <r>
    <x v="201"/>
    <x v="0"/>
    <d v="2001-03-20T00:00:00"/>
    <n v="4.66"/>
    <n v="1000"/>
    <s v="DIVIDENDO"/>
    <x v="10"/>
    <n v="4.6600000000000001E-3"/>
  </r>
  <r>
    <x v="201"/>
    <x v="0"/>
    <d v="2001-06-30T00:00:00"/>
    <n v="1.56"/>
    <n v="1000"/>
    <s v="JRS CAP PRÓPRIO"/>
    <x v="10"/>
    <n v="1.56E-3"/>
  </r>
  <r>
    <x v="201"/>
    <x v="0"/>
    <d v="2001-07-31T00:00:00"/>
    <n v="1.57"/>
    <n v="1000"/>
    <s v="JRS CAP PRÓPRIO"/>
    <x v="10"/>
    <n v="1.57E-3"/>
  </r>
  <r>
    <x v="201"/>
    <x v="0"/>
    <d v="2001-08-31T00:00:00"/>
    <n v="1.58"/>
    <n v="1000"/>
    <s v="JRS CAP PRÓPRIO"/>
    <x v="10"/>
    <n v="1.58E-3"/>
  </r>
  <r>
    <x v="201"/>
    <x v="0"/>
    <d v="2001-09-28T00:00:00"/>
    <n v="1.36"/>
    <n v="1000"/>
    <s v="JRS CAP PRÓPRIO"/>
    <x v="10"/>
    <n v="1.3600000000000001E-3"/>
  </r>
  <r>
    <x v="201"/>
    <x v="0"/>
    <d v="2001-10-31T00:00:00"/>
    <n v="1.37"/>
    <n v="1000"/>
    <s v="JRS CAP PRÓPRIO"/>
    <x v="10"/>
    <n v="1.3700000000000001E-3"/>
  </r>
  <r>
    <x v="201"/>
    <x v="0"/>
    <d v="2001-11-30T00:00:00"/>
    <n v="1.38"/>
    <n v="1000"/>
    <s v="JRS CAP PRÓPRIO"/>
    <x v="10"/>
    <n v="1.3799999999999999E-3"/>
  </r>
  <r>
    <x v="201"/>
    <x v="0"/>
    <d v="2001-12-10T00:00:00"/>
    <n v="1.335"/>
    <n v="1000"/>
    <s v="JRS CAP PRÓPRIO"/>
    <x v="10"/>
    <n v="1.335E-3"/>
  </r>
  <r>
    <x v="201"/>
    <x v="0"/>
    <d v="2002-03-20T00:00:00"/>
    <n v="2"/>
    <n v="1000"/>
    <s v="DIVIDENDO"/>
    <x v="11"/>
    <n v="2E-3"/>
  </r>
  <r>
    <x v="201"/>
    <x v="0"/>
    <d v="2002-05-31T00:00:00"/>
    <n v="1.35"/>
    <n v="1000"/>
    <s v="JRS CAP PRÓPRIO"/>
    <x v="11"/>
    <n v="1.3500000000000001E-3"/>
  </r>
  <r>
    <x v="201"/>
    <x v="0"/>
    <d v="2002-06-28T00:00:00"/>
    <n v="1.36"/>
    <n v="1000"/>
    <s v="JRS CAP PRÓPRIO"/>
    <x v="11"/>
    <n v="1.3600000000000001E-3"/>
  </r>
  <r>
    <x v="201"/>
    <x v="0"/>
    <d v="2002-07-31T00:00:00"/>
    <n v="0.87"/>
    <n v="1000"/>
    <s v="JRS CAP PRÓPRIO"/>
    <x v="11"/>
    <n v="8.7000000000000001E-4"/>
  </r>
  <r>
    <x v="201"/>
    <x v="0"/>
    <d v="2002-08-30T00:00:00"/>
    <n v="1.04"/>
    <n v="1000"/>
    <s v="JRS CAP PRÓPRIO"/>
    <x v="11"/>
    <n v="1.0400000000000001E-3"/>
  </r>
  <r>
    <x v="201"/>
    <x v="0"/>
    <d v="2002-09-30T00:00:00"/>
    <n v="1.05"/>
    <n v="1000"/>
    <s v="JRS CAP PRÓPRIO"/>
    <x v="11"/>
    <n v="1.0500000000000002E-3"/>
  </r>
  <r>
    <x v="201"/>
    <x v="0"/>
    <d v="2002-10-31T00:00:00"/>
    <n v="1.105"/>
    <n v="1000"/>
    <s v="JRS CAP PRÓPRIO"/>
    <x v="11"/>
    <n v="1.1050000000000001E-3"/>
  </r>
  <r>
    <x v="201"/>
    <x v="0"/>
    <d v="2002-11-30T00:00:00"/>
    <n v="1.1100000000000001"/>
    <n v="1000"/>
    <s v="JRS CAP PRÓPRIO"/>
    <x v="11"/>
    <n v="1.1100000000000001E-3"/>
  </r>
  <r>
    <x v="201"/>
    <x v="0"/>
    <d v="2003-04-30T00:00:00"/>
    <n v="2.0699999999999998E-3"/>
    <n v="1"/>
    <s v="JRS CAP PRÓPRIO"/>
    <x v="7"/>
    <n v="2.0699999999999998E-3"/>
  </r>
  <r>
    <x v="201"/>
    <x v="0"/>
    <d v="2003-06-30T00:00:00"/>
    <n v="6.8999999999999997E-4"/>
    <n v="1"/>
    <s v="JRS CAP PRÓPRIO"/>
    <x v="7"/>
    <n v="6.8999999999999997E-4"/>
  </r>
  <r>
    <x v="201"/>
    <x v="0"/>
    <d v="2003-07-31T00:00:00"/>
    <n v="6.9999999999999999E-4"/>
    <n v="1"/>
    <s v="JRS CAP PRÓPRIO"/>
    <x v="7"/>
    <n v="6.9999999999999999E-4"/>
  </r>
  <r>
    <x v="201"/>
    <x v="0"/>
    <d v="2003-08-29T00:00:00"/>
    <n v="7.1000000000000002E-4"/>
    <n v="1"/>
    <s v="JRS CAP PRÓPRIO"/>
    <x v="7"/>
    <n v="7.1000000000000002E-4"/>
  </r>
  <r>
    <x v="201"/>
    <x v="0"/>
    <d v="2003-09-30T00:00:00"/>
    <n v="1.0399999999999999E-3"/>
    <n v="1"/>
    <s v="JRS CAP PRÓPRIO"/>
    <x v="7"/>
    <n v="1.0399999999999999E-3"/>
  </r>
  <r>
    <x v="201"/>
    <x v="0"/>
    <d v="2003-10-31T00:00:00"/>
    <n v="1.467E-3"/>
    <n v="1"/>
    <s v="JRS CAP PRÓPRIO"/>
    <x v="7"/>
    <n v="1.467E-3"/>
  </r>
  <r>
    <x v="201"/>
    <x v="0"/>
    <d v="2003-10-31T00:00:00"/>
    <n v="1.474E-3"/>
    <n v="1"/>
    <s v="JRS CAP PRÓPRIO"/>
    <x v="7"/>
    <n v="1.474E-3"/>
  </r>
  <r>
    <x v="201"/>
    <x v="0"/>
    <d v="2003-10-31T00:00:00"/>
    <n v="1.493E-3"/>
    <n v="1"/>
    <s v="JRS CAP PRÓPRIO"/>
    <x v="7"/>
    <n v="1.493E-3"/>
  </r>
  <r>
    <x v="201"/>
    <x v="0"/>
    <d v="2003-10-31T00:00:00"/>
    <n v="1.4859999999999999E-3"/>
    <n v="1"/>
    <s v="JRS CAP PRÓPRIO"/>
    <x v="7"/>
    <n v="1.4859999999999999E-3"/>
  </r>
  <r>
    <x v="201"/>
    <x v="0"/>
    <d v="2003-10-31T00:00:00"/>
    <n v="1.4610000000000001E-3"/>
    <n v="1"/>
    <s v="JRS CAP PRÓPRIO"/>
    <x v="7"/>
    <n v="1.4610000000000001E-3"/>
  </r>
  <r>
    <x v="201"/>
    <x v="0"/>
    <d v="2003-10-31T00:00:00"/>
    <n v="1.4090000000000001E-3"/>
    <n v="1"/>
    <s v="JRS CAP PRÓPRIO"/>
    <x v="7"/>
    <n v="1.4090000000000001E-3"/>
  </r>
  <r>
    <x v="201"/>
    <x v="0"/>
    <d v="2004-07-29T00:00:00"/>
    <n v="1.73E-3"/>
    <n v="1"/>
    <s v="JRS CAP PRÓPRIO"/>
    <x v="12"/>
    <n v="1.73E-3"/>
  </r>
  <r>
    <x v="201"/>
    <x v="0"/>
    <d v="2004-08-31T00:00:00"/>
    <n v="1.74E-3"/>
    <n v="1"/>
    <s v="JRS CAP PRÓPRIO"/>
    <x v="12"/>
    <n v="1.74E-3"/>
  </r>
  <r>
    <x v="201"/>
    <x v="0"/>
    <d v="2004-09-30T00:00:00"/>
    <n v="1.75E-3"/>
    <n v="1"/>
    <s v="JRS CAP PRÓPRIO"/>
    <x v="12"/>
    <n v="1.75E-3"/>
  </r>
  <r>
    <x v="201"/>
    <x v="0"/>
    <d v="2004-10-29T00:00:00"/>
    <n v="1.7600000000000001E-3"/>
    <n v="1"/>
    <s v="JRS CAP PRÓPRIO"/>
    <x v="12"/>
    <n v="1.7600000000000001E-3"/>
  </r>
  <r>
    <x v="201"/>
    <x v="0"/>
    <d v="2004-11-30T00:00:00"/>
    <n v="1.14E-3"/>
    <n v="1"/>
    <s v="JRS CAP PRÓPRIO"/>
    <x v="12"/>
    <n v="1.14E-3"/>
  </r>
  <r>
    <x v="201"/>
    <x v="0"/>
    <d v="2004-12-31T00:00:00"/>
    <n v="5.4400000000000004E-3"/>
    <n v="1"/>
    <s v="JRS CAP PRÓPRIO"/>
    <x v="12"/>
    <n v="5.4400000000000004E-3"/>
  </r>
  <r>
    <x v="201"/>
    <x v="0"/>
    <d v="2005-12-30T00:00:00"/>
    <n v="2.5890000000000002E-3"/>
    <n v="1"/>
    <s v="JRS CAP PRÓPRIO"/>
    <x v="13"/>
    <n v="2.5890000000000002E-3"/>
  </r>
  <r>
    <x v="201"/>
    <x v="0"/>
    <d v="2007-04-18T00:00:00"/>
    <n v="8.0000000000000004E-4"/>
    <n v="1"/>
    <s v="DIVIDENDO"/>
    <x v="0"/>
    <n v="8.0000000000000004E-4"/>
  </r>
  <r>
    <x v="201"/>
    <x v="0"/>
    <d v="2008-04-23T00:00:00"/>
    <n v="5.2999999999999998E-4"/>
    <n v="1"/>
    <s v="DIVIDENDO"/>
    <x v="1"/>
    <n v="5.2999999999999998E-4"/>
  </r>
  <r>
    <x v="201"/>
    <x v="0"/>
    <d v="2011-12-29T00:00:00"/>
    <n v="8.0000000000000004E-4"/>
    <n v="1"/>
    <s v="JRS CAP PRÓPRIO"/>
    <x v="4"/>
    <n v="8.0000000000000004E-4"/>
  </r>
  <r>
    <x v="201"/>
    <x v="1"/>
    <d v="1996-04-25T00:00:00"/>
    <n v="0.61"/>
    <n v="1000"/>
    <s v="DIVIDENDO"/>
    <x v="15"/>
    <n v="6.0999999999999997E-4"/>
  </r>
  <r>
    <x v="201"/>
    <x v="1"/>
    <d v="1997-01-06T00:00:00"/>
    <n v="2.1"/>
    <n v="1000"/>
    <s v="DIVIDENDO"/>
    <x v="16"/>
    <n v="2.1000000000000003E-3"/>
  </r>
  <r>
    <x v="201"/>
    <x v="1"/>
    <d v="1997-04-16T00:00:00"/>
    <n v="0.15687000000000001"/>
    <n v="1000"/>
    <s v="DIVIDENDO"/>
    <x v="16"/>
    <n v="1.5687000000000001E-4"/>
  </r>
  <r>
    <x v="201"/>
    <x v="1"/>
    <d v="1997-12-31T00:00:00"/>
    <n v="2.67"/>
    <n v="1000"/>
    <s v="JRS CAP PRÓPRIO"/>
    <x v="16"/>
    <n v="2.6700000000000001E-3"/>
  </r>
  <r>
    <x v="201"/>
    <x v="1"/>
    <d v="1998-04-29T00:00:00"/>
    <n v="2.12"/>
    <n v="1000"/>
    <s v="DIVIDENDO"/>
    <x v="17"/>
    <n v="2.1199999999999999E-3"/>
  </r>
  <r>
    <x v="201"/>
    <x v="1"/>
    <d v="1998-09-30T00:00:00"/>
    <n v="3.9060000000000001"/>
    <n v="1000"/>
    <s v="JRS CAP PRÓPRIO"/>
    <x v="17"/>
    <n v="3.9060000000000002E-3"/>
  </r>
  <r>
    <x v="201"/>
    <x v="1"/>
    <d v="1998-12-03T00:00:00"/>
    <n v="0.98470000000000002"/>
    <n v="1000"/>
    <s v="JRS CAP PRÓPRIO"/>
    <x v="17"/>
    <n v="9.8470000000000003E-4"/>
  </r>
  <r>
    <x v="201"/>
    <x v="1"/>
    <d v="1998-12-31T00:00:00"/>
    <n v="0.87780000000000002"/>
    <n v="1000"/>
    <s v="JRS CAP PRÓPRIO"/>
    <x v="17"/>
    <n v="8.7779999999999998E-4"/>
  </r>
  <r>
    <x v="201"/>
    <x v="1"/>
    <d v="1999-04-27T00:00:00"/>
    <n v="0.38159999999999999"/>
    <n v="1000"/>
    <s v="DIVIDENDO"/>
    <x v="8"/>
    <n v="3.8160000000000001E-4"/>
  </r>
  <r>
    <x v="201"/>
    <x v="1"/>
    <d v="1999-06-30T00:00:00"/>
    <n v="3.4481000000000002"/>
    <n v="1000"/>
    <s v="JRS CAP PRÓPRIO"/>
    <x v="8"/>
    <n v="3.4480999999999999E-3"/>
  </r>
  <r>
    <x v="201"/>
    <x v="1"/>
    <d v="1999-08-02T00:00:00"/>
    <n v="1.2069000000000001"/>
    <n v="1000"/>
    <s v="JRS CAP PRÓPRIO"/>
    <x v="8"/>
    <n v="1.2069000000000001E-3"/>
  </r>
  <r>
    <x v="201"/>
    <x v="1"/>
    <d v="1999-09-03T00:00:00"/>
    <n v="2.15"/>
    <n v="1000"/>
    <s v="JRS CAP PRÓPRIO"/>
    <x v="8"/>
    <n v="2.15E-3"/>
  </r>
  <r>
    <x v="201"/>
    <x v="1"/>
    <d v="1999-10-04T00:00:00"/>
    <n v="0.69"/>
    <n v="1000"/>
    <s v="JRS CAP PRÓPRIO"/>
    <x v="8"/>
    <n v="6.8999999999999997E-4"/>
  </r>
  <r>
    <x v="201"/>
    <x v="1"/>
    <d v="1999-11-04T00:00:00"/>
    <n v="0.83"/>
    <n v="1000"/>
    <s v="JRS CAP PRÓPRIO"/>
    <x v="8"/>
    <n v="8.3000000000000001E-4"/>
  </r>
  <r>
    <x v="201"/>
    <x v="1"/>
    <d v="1999-12-06T00:00:00"/>
    <n v="0.86199999999999999"/>
    <n v="1000"/>
    <s v="JRS CAP PRÓPRIO"/>
    <x v="8"/>
    <n v="8.6200000000000003E-4"/>
  </r>
  <r>
    <x v="201"/>
    <x v="1"/>
    <d v="2000-06-30T00:00:00"/>
    <n v="2.1"/>
    <n v="1000"/>
    <s v="JRS CAP PRÓPRIO"/>
    <x v="9"/>
    <n v="2.1000000000000003E-3"/>
  </r>
  <r>
    <x v="201"/>
    <x v="1"/>
    <d v="2000-07-31T00:00:00"/>
    <n v="2.11"/>
    <n v="1000"/>
    <s v="JRS CAP PRÓPRIO"/>
    <x v="9"/>
    <n v="2.1099999999999999E-3"/>
  </r>
  <r>
    <x v="201"/>
    <x v="1"/>
    <d v="2000-08-31T00:00:00"/>
    <n v="2.12"/>
    <n v="1000"/>
    <s v="JRS CAP PRÓPRIO"/>
    <x v="9"/>
    <n v="2.1199999999999999E-3"/>
  </r>
  <r>
    <x v="201"/>
    <x v="1"/>
    <d v="2000-09-29T00:00:00"/>
    <n v="2.13"/>
    <n v="1000"/>
    <s v="JRS CAP PRÓPRIO"/>
    <x v="9"/>
    <n v="2.1299999999999999E-3"/>
  </r>
  <r>
    <x v="201"/>
    <x v="1"/>
    <d v="2000-12-04T00:00:00"/>
    <n v="1.91"/>
    <n v="1000"/>
    <s v="JRS CAP PRÓPRIO"/>
    <x v="9"/>
    <n v="1.91E-3"/>
  </r>
  <r>
    <x v="201"/>
    <x v="1"/>
    <d v="2001-03-20T00:00:00"/>
    <n v="4.66"/>
    <n v="1000"/>
    <s v="DIVIDENDO"/>
    <x v="10"/>
    <n v="4.6600000000000001E-3"/>
  </r>
  <r>
    <x v="201"/>
    <x v="1"/>
    <d v="2001-06-30T00:00:00"/>
    <n v="1.56"/>
    <n v="1000"/>
    <s v="JRS CAP PRÓPRIO"/>
    <x v="10"/>
    <n v="1.56E-3"/>
  </r>
  <r>
    <x v="201"/>
    <x v="1"/>
    <d v="2001-07-31T00:00:00"/>
    <n v="1.57"/>
    <n v="1000"/>
    <s v="JRS CAP PRÓPRIO"/>
    <x v="10"/>
    <n v="1.57E-3"/>
  </r>
  <r>
    <x v="201"/>
    <x v="1"/>
    <d v="2001-08-31T00:00:00"/>
    <n v="1.58"/>
    <n v="1000"/>
    <s v="JRS CAP PRÓPRIO"/>
    <x v="10"/>
    <n v="1.58E-3"/>
  </r>
  <r>
    <x v="201"/>
    <x v="1"/>
    <d v="2001-09-28T00:00:00"/>
    <n v="1.36"/>
    <n v="1000"/>
    <s v="JRS CAP PRÓPRIO"/>
    <x v="10"/>
    <n v="1.3600000000000001E-3"/>
  </r>
  <r>
    <x v="201"/>
    <x v="1"/>
    <d v="2001-10-31T00:00:00"/>
    <n v="1.37"/>
    <n v="1000"/>
    <s v="JRS CAP PRÓPRIO"/>
    <x v="10"/>
    <n v="1.3700000000000001E-3"/>
  </r>
  <r>
    <x v="201"/>
    <x v="1"/>
    <d v="2001-11-30T00:00:00"/>
    <n v="1.38"/>
    <n v="1000"/>
    <s v="JRS CAP PRÓPRIO"/>
    <x v="10"/>
    <n v="1.3799999999999999E-3"/>
  </r>
  <r>
    <x v="201"/>
    <x v="1"/>
    <d v="2001-12-10T00:00:00"/>
    <n v="1.335"/>
    <n v="1000"/>
    <s v="JRS CAP PRÓPRIO"/>
    <x v="10"/>
    <n v="1.335E-3"/>
  </r>
  <r>
    <x v="201"/>
    <x v="1"/>
    <d v="2002-03-20T00:00:00"/>
    <n v="2"/>
    <n v="1000"/>
    <s v="DIVIDENDO"/>
    <x v="11"/>
    <n v="2E-3"/>
  </r>
  <r>
    <x v="201"/>
    <x v="1"/>
    <d v="2002-05-31T00:00:00"/>
    <n v="1.35"/>
    <n v="1000"/>
    <s v="JRS CAP PRÓPRIO"/>
    <x v="11"/>
    <n v="1.3500000000000001E-3"/>
  </r>
  <r>
    <x v="201"/>
    <x v="1"/>
    <d v="2002-06-28T00:00:00"/>
    <n v="1.36"/>
    <n v="1000"/>
    <s v="JRS CAP PRÓPRIO"/>
    <x v="11"/>
    <n v="1.3600000000000001E-3"/>
  </r>
  <r>
    <x v="201"/>
    <x v="1"/>
    <d v="2002-07-31T00:00:00"/>
    <n v="0.87"/>
    <n v="1000"/>
    <s v="JRS CAP PRÓPRIO"/>
    <x v="11"/>
    <n v="8.7000000000000001E-4"/>
  </r>
  <r>
    <x v="201"/>
    <x v="1"/>
    <d v="2002-08-30T00:00:00"/>
    <n v="1.04"/>
    <n v="1000"/>
    <s v="JRS CAP PRÓPRIO"/>
    <x v="11"/>
    <n v="1.0400000000000001E-3"/>
  </r>
  <r>
    <x v="201"/>
    <x v="1"/>
    <d v="2002-09-30T00:00:00"/>
    <n v="1.05"/>
    <n v="1000"/>
    <s v="JRS CAP PRÓPRIO"/>
    <x v="11"/>
    <n v="1.0500000000000002E-3"/>
  </r>
  <r>
    <x v="201"/>
    <x v="1"/>
    <d v="2002-10-31T00:00:00"/>
    <n v="1.105"/>
    <n v="1000"/>
    <s v="JRS CAP PRÓPRIO"/>
    <x v="11"/>
    <n v="1.1050000000000001E-3"/>
  </r>
  <r>
    <x v="201"/>
    <x v="1"/>
    <d v="2002-11-30T00:00:00"/>
    <n v="1.1100000000000001"/>
    <n v="1000"/>
    <s v="JRS CAP PRÓPRIO"/>
    <x v="11"/>
    <n v="1.1100000000000001E-3"/>
  </r>
  <r>
    <x v="201"/>
    <x v="1"/>
    <d v="2003-04-30T00:00:00"/>
    <n v="2.0699999999999998E-3"/>
    <n v="1"/>
    <s v="JRS CAP PRÓPRIO"/>
    <x v="7"/>
    <n v="2.0699999999999998E-3"/>
  </r>
  <r>
    <x v="201"/>
    <x v="1"/>
    <d v="2003-06-30T00:00:00"/>
    <n v="6.8999999999999997E-4"/>
    <n v="1"/>
    <s v="JRS CAP PRÓPRIO"/>
    <x v="7"/>
    <n v="6.8999999999999997E-4"/>
  </r>
  <r>
    <x v="201"/>
    <x v="1"/>
    <d v="2003-07-31T00:00:00"/>
    <n v="6.9999999999999999E-4"/>
    <n v="1"/>
    <s v="JRS CAP PRÓPRIO"/>
    <x v="7"/>
    <n v="6.9999999999999999E-4"/>
  </r>
  <r>
    <x v="201"/>
    <x v="1"/>
    <d v="2003-08-29T00:00:00"/>
    <n v="7.1000000000000002E-4"/>
    <n v="1"/>
    <s v="JRS CAP PRÓPRIO"/>
    <x v="7"/>
    <n v="7.1000000000000002E-4"/>
  </r>
  <r>
    <x v="201"/>
    <x v="1"/>
    <d v="2003-09-30T00:00:00"/>
    <n v="1.0399999999999999E-3"/>
    <n v="1"/>
    <s v="JRS CAP PRÓPRIO"/>
    <x v="7"/>
    <n v="1.0399999999999999E-3"/>
  </r>
  <r>
    <x v="201"/>
    <x v="1"/>
    <d v="2003-10-31T00:00:00"/>
    <n v="1.467E-3"/>
    <n v="1"/>
    <s v="JRS CAP PRÓPRIO"/>
    <x v="7"/>
    <n v="1.467E-3"/>
  </r>
  <r>
    <x v="201"/>
    <x v="1"/>
    <d v="2003-10-31T00:00:00"/>
    <n v="1.474E-3"/>
    <n v="1"/>
    <s v="JRS CAP PRÓPRIO"/>
    <x v="7"/>
    <n v="1.474E-3"/>
  </r>
  <r>
    <x v="201"/>
    <x v="1"/>
    <d v="2003-10-31T00:00:00"/>
    <n v="1.493E-3"/>
    <n v="1"/>
    <s v="JRS CAP PRÓPRIO"/>
    <x v="7"/>
    <n v="1.493E-3"/>
  </r>
  <r>
    <x v="201"/>
    <x v="1"/>
    <d v="2003-10-31T00:00:00"/>
    <n v="1.4859999999999999E-3"/>
    <n v="1"/>
    <s v="JRS CAP PRÓPRIO"/>
    <x v="7"/>
    <n v="1.4859999999999999E-3"/>
  </r>
  <r>
    <x v="201"/>
    <x v="1"/>
    <d v="2003-10-31T00:00:00"/>
    <n v="1.4610000000000001E-3"/>
    <n v="1"/>
    <s v="JRS CAP PRÓPRIO"/>
    <x v="7"/>
    <n v="1.4610000000000001E-3"/>
  </r>
  <r>
    <x v="201"/>
    <x v="1"/>
    <d v="2003-10-31T00:00:00"/>
    <n v="1.4090000000000001E-3"/>
    <n v="1"/>
    <s v="JRS CAP PRÓPRIO"/>
    <x v="7"/>
    <n v="1.4090000000000001E-3"/>
  </r>
  <r>
    <x v="201"/>
    <x v="1"/>
    <d v="2004-07-29T00:00:00"/>
    <n v="1.73E-3"/>
    <n v="1"/>
    <s v="JRS CAP PRÓPRIO"/>
    <x v="12"/>
    <n v="1.73E-3"/>
  </r>
  <r>
    <x v="201"/>
    <x v="1"/>
    <d v="2004-08-31T00:00:00"/>
    <n v="1.74E-3"/>
    <n v="1"/>
    <s v="JRS CAP PRÓPRIO"/>
    <x v="12"/>
    <n v="1.74E-3"/>
  </r>
  <r>
    <x v="201"/>
    <x v="1"/>
    <d v="2004-09-30T00:00:00"/>
    <n v="1.75E-3"/>
    <n v="1"/>
    <s v="JRS CAP PRÓPRIO"/>
    <x v="12"/>
    <n v="1.75E-3"/>
  </r>
  <r>
    <x v="201"/>
    <x v="1"/>
    <d v="2004-10-29T00:00:00"/>
    <n v="1.7600000000000001E-3"/>
    <n v="1"/>
    <s v="JRS CAP PRÓPRIO"/>
    <x v="12"/>
    <n v="1.7600000000000001E-3"/>
  </r>
  <r>
    <x v="201"/>
    <x v="1"/>
    <d v="2004-11-30T00:00:00"/>
    <n v="1.14E-3"/>
    <n v="1"/>
    <s v="JRS CAP PRÓPRIO"/>
    <x v="12"/>
    <n v="1.14E-3"/>
  </r>
  <r>
    <x v="201"/>
    <x v="1"/>
    <d v="2004-12-31T00:00:00"/>
    <n v="5.4400000000000004E-3"/>
    <n v="1"/>
    <s v="JRS CAP PRÓPRIO"/>
    <x v="12"/>
    <n v="5.4400000000000004E-3"/>
  </r>
  <r>
    <x v="201"/>
    <x v="1"/>
    <d v="2005-12-30T00:00:00"/>
    <n v="2.5890000000000002E-3"/>
    <n v="1"/>
    <s v="JRS CAP PRÓPRIO"/>
    <x v="13"/>
    <n v="2.5890000000000002E-3"/>
  </r>
  <r>
    <x v="201"/>
    <x v="1"/>
    <d v="2007-04-18T00:00:00"/>
    <n v="8.0000000000000004E-4"/>
    <n v="1"/>
    <s v="DIVIDENDO"/>
    <x v="0"/>
    <n v="8.0000000000000004E-4"/>
  </r>
  <r>
    <x v="201"/>
    <x v="1"/>
    <d v="2008-04-23T00:00:00"/>
    <n v="5.2999999999999998E-4"/>
    <n v="1"/>
    <s v="DIVIDENDO"/>
    <x v="1"/>
    <n v="5.2999999999999998E-4"/>
  </r>
  <r>
    <x v="201"/>
    <x v="1"/>
    <d v="2011-12-29T00:00:00"/>
    <n v="8.0000000000000004E-4"/>
    <n v="1"/>
    <s v="JRS CAP PRÓPRIO"/>
    <x v="4"/>
    <n v="8.0000000000000004E-4"/>
  </r>
  <r>
    <x v="202"/>
    <x v="0"/>
    <d v="1998-03-31T00:00:00"/>
    <n v="0.16700000000000001"/>
    <n v="1000"/>
    <s v="DIVIDENDO"/>
    <x v="17"/>
    <n v="1.6700000000000002E-4"/>
  </r>
  <r>
    <x v="202"/>
    <x v="0"/>
    <d v="2000-04-27T00:00:00"/>
    <n v="1.1120000000000001"/>
    <n v="1000"/>
    <s v="DIVIDENDO"/>
    <x v="9"/>
    <n v="1.1120000000000001E-3"/>
  </r>
  <r>
    <x v="202"/>
    <x v="0"/>
    <d v="2001-04-30T00:00:00"/>
    <n v="2.1829999999999998"/>
    <n v="1000"/>
    <s v="DIVIDENDO"/>
    <x v="10"/>
    <n v="2.183E-3"/>
  </r>
  <r>
    <x v="202"/>
    <x v="0"/>
    <d v="2002-04-24T00:00:00"/>
    <n v="4.1479999999999997"/>
    <n v="1000"/>
    <s v="DIVIDENDO"/>
    <x v="11"/>
    <n v="4.1479999999999998E-3"/>
  </r>
  <r>
    <x v="202"/>
    <x v="0"/>
    <d v="2002-09-17T00:00:00"/>
    <n v="1.2585379999999999"/>
    <n v="1000"/>
    <s v="JRS CAP PRÓPRIO"/>
    <x v="11"/>
    <n v="1.258538E-3"/>
  </r>
  <r>
    <x v="202"/>
    <x v="0"/>
    <d v="2002-12-05T00:00:00"/>
    <n v="1.877427"/>
    <n v="1000"/>
    <s v="JRS CAP PRÓPRIO"/>
    <x v="11"/>
    <n v="1.8774269999999999E-3"/>
  </r>
  <r>
    <x v="202"/>
    <x v="0"/>
    <d v="2003-04-23T00:00:00"/>
    <n v="0.95899999999999996"/>
    <n v="1000"/>
    <s v="DIVIDENDO"/>
    <x v="7"/>
    <n v="9.59E-4"/>
  </r>
  <r>
    <x v="202"/>
    <x v="0"/>
    <d v="2003-12-01T00:00:00"/>
    <n v="5.1794760000000002"/>
    <n v="1000"/>
    <s v="JRS CAP PRÓPRIO"/>
    <x v="7"/>
    <n v="5.1794760000000006E-3"/>
  </r>
  <r>
    <x v="202"/>
    <x v="0"/>
    <d v="2004-12-02T00:00:00"/>
    <n v="5.6942849999999998"/>
    <n v="1000"/>
    <s v="JRS CAP PRÓPRIO"/>
    <x v="12"/>
    <n v="5.6942849999999995E-3"/>
  </r>
  <r>
    <x v="202"/>
    <x v="0"/>
    <d v="2005-04-29T00:00:00"/>
    <n v="12.0151"/>
    <n v="1000"/>
    <s v="DIVIDENDO"/>
    <x v="13"/>
    <n v="1.2015100000000001E-2"/>
  </r>
  <r>
    <x v="202"/>
    <x v="0"/>
    <d v="2005-12-06T00:00:00"/>
    <n v="1.72468"/>
    <n v="1"/>
    <s v="JRS CAP PRÓPRIO"/>
    <x v="13"/>
    <n v="1.72468"/>
  </r>
  <r>
    <x v="202"/>
    <x v="0"/>
    <d v="2006-04-18T00:00:00"/>
    <n v="5.6632100000000003"/>
    <n v="1"/>
    <s v="DIVIDENDO"/>
    <x v="14"/>
    <n v="5.6632100000000003"/>
  </r>
  <r>
    <x v="202"/>
    <x v="0"/>
    <d v="2006-04-18T00:00:00"/>
    <n v="1.2625500000000001"/>
    <n v="1"/>
    <s v="DIVIDENDO"/>
    <x v="14"/>
    <n v="1.2625500000000001"/>
  </r>
  <r>
    <x v="202"/>
    <x v="0"/>
    <d v="2006-12-05T00:00:00"/>
    <n v="0.95905493799999997"/>
    <n v="1"/>
    <s v="JRS CAP PRÓPRIO"/>
    <x v="14"/>
    <n v="0.95905493799999997"/>
  </r>
  <r>
    <x v="202"/>
    <x v="0"/>
    <d v="2007-04-26T00:00:00"/>
    <n v="0.61971519090000005"/>
    <n v="1"/>
    <s v="DIVIDENDO"/>
    <x v="0"/>
    <n v="0.61971519090000005"/>
  </r>
  <r>
    <x v="202"/>
    <x v="0"/>
    <d v="2007-12-04T00:00:00"/>
    <n v="0.86345385799999996"/>
    <n v="1"/>
    <s v="JRS CAP PRÓPRIO"/>
    <x v="0"/>
    <n v="0.86345385799999996"/>
  </r>
  <r>
    <x v="202"/>
    <x v="0"/>
    <d v="2008-04-30T00:00:00"/>
    <n v="0.30985759499999999"/>
    <n v="1"/>
    <s v="DIVIDENDO"/>
    <x v="1"/>
    <n v="0.30985759499999999"/>
  </r>
  <r>
    <x v="202"/>
    <x v="0"/>
    <d v="2008-11-28T00:00:00"/>
    <n v="0.9904711128"/>
    <n v="1"/>
    <s v="JRS CAP PRÓPRIO"/>
    <x v="1"/>
    <n v="0.9904711128"/>
  </r>
  <r>
    <x v="202"/>
    <x v="0"/>
    <d v="2009-12-15T00:00:00"/>
    <n v="1.01982328"/>
    <n v="1"/>
    <s v="JRS CAP PRÓPRIO"/>
    <x v="2"/>
    <n v="1.01982328"/>
  </r>
  <r>
    <x v="202"/>
    <x v="0"/>
    <d v="2010-11-09T00:00:00"/>
    <n v="0.78229353999999995"/>
    <n v="1"/>
    <s v="JRS CAP PRÓPRIO"/>
    <x v="3"/>
    <n v="0.78229353999999995"/>
  </r>
  <r>
    <x v="202"/>
    <x v="0"/>
    <d v="2010-11-09T00:00:00"/>
    <n v="1.7294256100000001"/>
    <n v="1"/>
    <s v="DIVIDENDO"/>
    <x v="3"/>
    <n v="1.7294256100000001"/>
  </r>
  <r>
    <x v="202"/>
    <x v="0"/>
    <d v="2011-08-12T00:00:00"/>
    <n v="0.97474738999999999"/>
    <n v="1"/>
    <s v="JRS CAP PRÓPRIO"/>
    <x v="4"/>
    <n v="0.97474738999999999"/>
  </r>
  <r>
    <x v="202"/>
    <x v="0"/>
    <d v="2011-12-09T00:00:00"/>
    <n v="0.57607693569999996"/>
    <n v="1"/>
    <s v="JRS CAP PRÓPRIO"/>
    <x v="4"/>
    <n v="0.57607693569999996"/>
  </r>
  <r>
    <x v="202"/>
    <x v="0"/>
    <d v="2011-12-09T00:00:00"/>
    <n v="2.6517674577500001"/>
    <n v="1"/>
    <s v="DIVIDENDO"/>
    <x v="4"/>
    <n v="2.6517674577500001"/>
  </r>
  <r>
    <x v="202"/>
    <x v="0"/>
    <d v="2011-12-29T00:00:00"/>
    <n v="0.14817664664999999"/>
    <n v="1"/>
    <s v="JRS CAP PRÓPRIO"/>
    <x v="4"/>
    <n v="0.14817664664999999"/>
  </r>
  <r>
    <x v="202"/>
    <x v="0"/>
    <d v="2012-04-10T00:00:00"/>
    <n v="0.46669537730999999"/>
    <n v="1"/>
    <s v="DIVIDENDO"/>
    <x v="5"/>
    <n v="0.46669537730999999"/>
  </r>
  <r>
    <x v="202"/>
    <x v="0"/>
    <d v="2012-04-10T00:00:00"/>
    <n v="0.39046172489999997"/>
    <n v="1"/>
    <s v="JRS CAP PRÓPRIO"/>
    <x v="5"/>
    <n v="0.39046172489999997"/>
  </r>
  <r>
    <x v="202"/>
    <x v="0"/>
    <d v="2012-08-01T00:00:00"/>
    <n v="0.17039026139999999"/>
    <n v="1"/>
    <s v="JRS CAP PRÓPRIO"/>
    <x v="5"/>
    <n v="0.17039026139999999"/>
  </r>
  <r>
    <x v="202"/>
    <x v="0"/>
    <d v="2012-12-04T00:00:00"/>
    <n v="0.13766652069999999"/>
    <n v="1"/>
    <s v="JRS CAP PRÓPRIO"/>
    <x v="5"/>
    <n v="0.13766652069999999"/>
  </r>
  <r>
    <x v="202"/>
    <x v="0"/>
    <d v="2012-12-04T00:00:00"/>
    <n v="0.60386373023999995"/>
    <n v="1"/>
    <s v="DIVIDENDO"/>
    <x v="5"/>
    <n v="0.60386373023999995"/>
  </r>
  <r>
    <x v="202"/>
    <x v="0"/>
    <d v="2012-12-28T00:00:00"/>
    <n v="6.0311528699999999E-2"/>
    <n v="1"/>
    <s v="JRS CAP PRÓPRIO"/>
    <x v="5"/>
    <n v="6.0311528699999999E-2"/>
  </r>
  <r>
    <x v="202"/>
    <x v="0"/>
    <d v="2013-04-19T00:00:00"/>
    <n v="0.35065826208"/>
    <n v="1"/>
    <s v="DIVIDENDO"/>
    <x v="6"/>
    <n v="0.35065826208"/>
  </r>
  <r>
    <x v="202"/>
    <x v="0"/>
    <d v="2013-04-19T00:00:00"/>
    <n v="0.1056519306"/>
    <n v="1"/>
    <s v="JRS CAP PRÓPRIO"/>
    <x v="6"/>
    <n v="0.1056519306"/>
  </r>
  <r>
    <x v="202"/>
    <x v="0"/>
    <d v="2013-08-07T00:00:00"/>
    <n v="0.1299870504"/>
    <n v="1"/>
    <s v="JRS CAP PRÓPRIO"/>
    <x v="6"/>
    <n v="0.1299870504"/>
  </r>
  <r>
    <x v="202"/>
    <x v="0"/>
    <d v="2013-12-06T00:00:00"/>
    <n v="3.7869568100000001E-2"/>
    <n v="1"/>
    <s v="JRS CAP PRÓPRIO"/>
    <x v="6"/>
    <n v="3.7869568100000001E-2"/>
  </r>
  <r>
    <x v="202"/>
    <x v="0"/>
    <d v="2013-12-06T00:00:00"/>
    <n v="0.62394122460000001"/>
    <n v="1"/>
    <s v="DIVIDENDO"/>
    <x v="6"/>
    <n v="0.62394122460000001"/>
  </r>
  <r>
    <x v="202"/>
    <x v="1"/>
    <d v="1998-03-31T00:00:00"/>
    <n v="0.184"/>
    <n v="1000"/>
    <s v="DIVIDENDO"/>
    <x v="17"/>
    <n v="1.84E-4"/>
  </r>
  <r>
    <x v="202"/>
    <x v="1"/>
    <d v="2000-04-27T00:00:00"/>
    <n v="1.2230000000000001"/>
    <n v="1000"/>
    <s v="DIVIDENDO"/>
    <x v="9"/>
    <n v="1.2230000000000001E-3"/>
  </r>
  <r>
    <x v="202"/>
    <x v="1"/>
    <d v="2001-04-30T00:00:00"/>
    <n v="2.4009999999999998"/>
    <n v="1000"/>
    <s v="DIVIDENDO"/>
    <x v="10"/>
    <n v="2.4009999999999999E-3"/>
  </r>
  <r>
    <x v="202"/>
    <x v="1"/>
    <d v="2002-04-24T00:00:00"/>
    <n v="4.5629999999999997"/>
    <n v="1000"/>
    <s v="DIVIDENDO"/>
    <x v="11"/>
    <n v="4.5629999999999993E-3"/>
  </r>
  <r>
    <x v="202"/>
    <x v="1"/>
    <d v="2002-09-17T00:00:00"/>
    <n v="1.3843920000000001"/>
    <n v="1000"/>
    <s v="JRS CAP PRÓPRIO"/>
    <x v="11"/>
    <n v="1.3843920000000001E-3"/>
  </r>
  <r>
    <x v="202"/>
    <x v="1"/>
    <d v="2002-12-05T00:00:00"/>
    <n v="2.0651700000000002"/>
    <n v="1000"/>
    <s v="JRS CAP PRÓPRIO"/>
    <x v="11"/>
    <n v="2.0651700000000003E-3"/>
  </r>
  <r>
    <x v="202"/>
    <x v="1"/>
    <d v="2003-04-23T00:00:00"/>
    <n v="1.0548999999999999"/>
    <n v="1000"/>
    <s v="DIVIDENDO"/>
    <x v="7"/>
    <n v="1.0548999999999999E-3"/>
  </r>
  <r>
    <x v="202"/>
    <x v="1"/>
    <d v="2003-12-01T00:00:00"/>
    <n v="5.6974239999999998"/>
    <n v="1000"/>
    <s v="JRS CAP PRÓPRIO"/>
    <x v="7"/>
    <n v="5.6974239999999995E-3"/>
  </r>
  <r>
    <x v="202"/>
    <x v="1"/>
    <d v="2004-12-02T00:00:00"/>
    <n v="6.2637140000000002"/>
    <n v="1000"/>
    <s v="JRS CAP PRÓPRIO"/>
    <x v="12"/>
    <n v="6.2637140000000001E-3"/>
  </r>
  <r>
    <x v="202"/>
    <x v="1"/>
    <d v="2005-04-29T00:00:00"/>
    <n v="13.2166"/>
    <n v="1000"/>
    <s v="DIVIDENDO"/>
    <x v="13"/>
    <n v="1.32166E-2"/>
  </r>
  <r>
    <x v="202"/>
    <x v="1"/>
    <d v="2005-12-06T00:00:00"/>
    <n v="1.89714"/>
    <n v="1"/>
    <s v="JRS CAP PRÓPRIO"/>
    <x v="13"/>
    <n v="1.89714"/>
  </r>
  <r>
    <x v="202"/>
    <x v="1"/>
    <d v="2006-04-18T00:00:00"/>
    <n v="6.2295199999999999"/>
    <n v="1"/>
    <s v="DIVIDENDO"/>
    <x v="14"/>
    <n v="6.2295199999999999"/>
  </r>
  <r>
    <x v="202"/>
    <x v="1"/>
    <d v="2006-04-18T00:00:00"/>
    <n v="1.3888799999999999"/>
    <n v="1"/>
    <s v="DIVIDENDO"/>
    <x v="14"/>
    <n v="1.3888799999999999"/>
  </r>
  <r>
    <x v="202"/>
    <x v="1"/>
    <d v="2006-12-05T00:00:00"/>
    <n v="1.0549604318000001"/>
    <n v="1"/>
    <s v="JRS CAP PRÓPRIO"/>
    <x v="14"/>
    <n v="1.0549604318000001"/>
  </r>
  <r>
    <x v="202"/>
    <x v="1"/>
    <d v="2007-04-26T00:00:00"/>
    <n v="0.68168670890000005"/>
    <n v="1"/>
    <s v="DIVIDENDO"/>
    <x v="0"/>
    <n v="0.68168670890000005"/>
  </r>
  <r>
    <x v="202"/>
    <x v="1"/>
    <d v="2007-12-04T00:00:00"/>
    <n v="0.94979924380000003"/>
    <n v="1"/>
    <s v="JRS CAP PRÓPRIO"/>
    <x v="0"/>
    <n v="0.94979924380000003"/>
  </r>
  <r>
    <x v="202"/>
    <x v="1"/>
    <d v="2008-04-30T00:00:00"/>
    <n v="0.34084335500000001"/>
    <n v="1"/>
    <s v="DIVIDENDO"/>
    <x v="1"/>
    <n v="0.34084335500000001"/>
  </r>
  <r>
    <x v="202"/>
    <x v="1"/>
    <d v="2008-11-28T00:00:00"/>
    <n v="1.0895182241000001"/>
    <n v="1"/>
    <s v="JRS CAP PRÓPRIO"/>
    <x v="1"/>
    <n v="1.0895182241000001"/>
  </r>
  <r>
    <x v="202"/>
    <x v="1"/>
    <d v="2009-12-15T00:00:00"/>
    <n v="1.12180561"/>
    <n v="1"/>
    <s v="JRS CAP PRÓPRIO"/>
    <x v="2"/>
    <n v="1.12180561"/>
  </r>
  <r>
    <x v="202"/>
    <x v="1"/>
    <d v="2010-11-09T00:00:00"/>
    <n v="0.86052289000000004"/>
    <n v="1"/>
    <s v="JRS CAP PRÓPRIO"/>
    <x v="3"/>
    <n v="0.86052289000000004"/>
  </r>
  <r>
    <x v="202"/>
    <x v="1"/>
    <d v="2010-11-09T00:00:00"/>
    <n v="1.9023681699999999"/>
    <n v="1"/>
    <s v="DIVIDENDO"/>
    <x v="3"/>
    <n v="1.9023681699999999"/>
  </r>
  <r>
    <x v="203"/>
    <x v="0"/>
    <d v="2008-04-08T00:00:00"/>
    <n v="6.3952540000000002E-2"/>
    <n v="1"/>
    <s v="DIVIDENDO"/>
    <x v="1"/>
    <n v="6.3952540000000002E-2"/>
  </r>
  <r>
    <x v="203"/>
    <x v="0"/>
    <d v="2009-11-05T00:00:00"/>
    <n v="0.26500000000000001"/>
    <n v="1"/>
    <s v="DIVIDENDO"/>
    <x v="2"/>
    <n v="0.26500000000000001"/>
  </r>
  <r>
    <x v="203"/>
    <x v="0"/>
    <d v="2010-04-30T00:00:00"/>
    <n v="0.29228178078"/>
    <n v="1"/>
    <s v="DIVIDENDO"/>
    <x v="3"/>
    <n v="0.29228178078"/>
  </r>
  <r>
    <x v="203"/>
    <x v="0"/>
    <d v="2010-05-06T00:00:00"/>
    <n v="0.30199999999999999"/>
    <n v="1"/>
    <s v="DIVIDENDO"/>
    <x v="3"/>
    <n v="0.30199999999999999"/>
  </r>
  <r>
    <x v="203"/>
    <x v="0"/>
    <d v="2011-04-07T00:00:00"/>
    <n v="0.44900000000000001"/>
    <n v="1"/>
    <s v="DIVIDENDO"/>
    <x v="4"/>
    <n v="0.44900000000000001"/>
  </r>
  <r>
    <x v="203"/>
    <x v="0"/>
    <d v="2011-04-07T00:00:00"/>
    <n v="0.23369999999999999"/>
    <n v="1"/>
    <s v="REST CAP DIN"/>
    <x v="4"/>
    <n v="0.23369999999999999"/>
  </r>
  <r>
    <x v="204"/>
    <x v="0"/>
    <d v="1996-04-25T00:00:00"/>
    <n v="0.76"/>
    <n v="1000"/>
    <s v="DIVIDENDO"/>
    <x v="15"/>
    <n v="7.6000000000000004E-4"/>
  </r>
  <r>
    <x v="204"/>
    <x v="0"/>
    <d v="1997-04-29T00:00:00"/>
    <n v="1"/>
    <n v="1000"/>
    <s v="DIVIDENDO"/>
    <x v="16"/>
    <n v="1E-3"/>
  </r>
  <r>
    <x v="204"/>
    <x v="0"/>
    <d v="1998-04-29T00:00:00"/>
    <n v="1"/>
    <n v="1000"/>
    <s v="JRS CAP PRÓPRIO"/>
    <x v="17"/>
    <n v="1E-3"/>
  </r>
  <r>
    <x v="204"/>
    <x v="0"/>
    <d v="1999-04-29T00:00:00"/>
    <n v="1.1958800000000001"/>
    <n v="1000"/>
    <s v="JRS CAP PRÓPRIO"/>
    <x v="8"/>
    <n v="1.1958800000000001E-3"/>
  </r>
  <r>
    <x v="204"/>
    <x v="0"/>
    <d v="2000-04-25T00:00:00"/>
    <n v="1.2"/>
    <n v="1000"/>
    <s v="JRS CAP PRÓPRIO"/>
    <x v="9"/>
    <n v="1.1999999999999999E-3"/>
  </r>
  <r>
    <x v="204"/>
    <x v="0"/>
    <d v="2001-04-26T00:00:00"/>
    <n v="1.2"/>
    <n v="1000"/>
    <s v="JRS CAP PRÓPRIO"/>
    <x v="10"/>
    <n v="1.1999999999999999E-3"/>
  </r>
  <r>
    <x v="204"/>
    <x v="0"/>
    <d v="2002-04-30T00:00:00"/>
    <n v="1.6"/>
    <n v="1000"/>
    <s v="JRS CAP PRÓPRIO"/>
    <x v="11"/>
    <n v="1.6000000000000001E-3"/>
  </r>
  <r>
    <x v="204"/>
    <x v="0"/>
    <d v="2003-04-24T00:00:00"/>
    <n v="2.35541"/>
    <n v="1000"/>
    <s v="JRS CAP PRÓPRIO"/>
    <x v="7"/>
    <n v="2.3554100000000001E-3"/>
  </r>
  <r>
    <x v="204"/>
    <x v="0"/>
    <d v="2003-12-09T00:00:00"/>
    <n v="2.77"/>
    <n v="1000"/>
    <s v="JRS CAP PRÓPRIO"/>
    <x v="7"/>
    <n v="2.7699999999999999E-3"/>
  </r>
  <r>
    <x v="204"/>
    <x v="0"/>
    <d v="2004-12-10T00:00:00"/>
    <n v="3.7"/>
    <n v="1000"/>
    <s v="JRS CAP PRÓPRIO"/>
    <x v="12"/>
    <n v="3.7000000000000002E-3"/>
  </r>
  <r>
    <x v="204"/>
    <x v="0"/>
    <d v="2005-12-23T00:00:00"/>
    <n v="2.8"/>
    <n v="1000"/>
    <s v="JRS CAP PRÓPRIO"/>
    <x v="13"/>
    <n v="2.8E-3"/>
  </r>
  <r>
    <x v="204"/>
    <x v="0"/>
    <d v="2006-12-12T00:00:00"/>
    <n v="4"/>
    <n v="1000"/>
    <s v="JRS CAP PRÓPRIO"/>
    <x v="14"/>
    <n v="4.0000000000000001E-3"/>
  </r>
  <r>
    <x v="204"/>
    <x v="0"/>
    <d v="2007-12-07T00:00:00"/>
    <n v="0.3866"/>
    <n v="1"/>
    <s v="JRS CAP PRÓPRIO"/>
    <x v="0"/>
    <n v="0.3866"/>
  </r>
  <r>
    <x v="204"/>
    <x v="0"/>
    <d v="2008-04-16T00:00:00"/>
    <n v="0.1"/>
    <n v="1"/>
    <s v="DIVIDENDO"/>
    <x v="1"/>
    <n v="0.1"/>
  </r>
  <r>
    <x v="204"/>
    <x v="0"/>
    <d v="2008-11-26T00:00:00"/>
    <n v="0.46200000000000002"/>
    <n v="1"/>
    <s v="JRS CAP PRÓPRIO"/>
    <x v="1"/>
    <n v="0.46200000000000002"/>
  </r>
  <r>
    <x v="204"/>
    <x v="0"/>
    <d v="2009-04-23T00:00:00"/>
    <n v="0.27050000000000002"/>
    <n v="1"/>
    <s v="DIVIDENDO"/>
    <x v="2"/>
    <n v="0.27050000000000002"/>
  </r>
  <r>
    <x v="204"/>
    <x v="0"/>
    <d v="2009-11-12T00:00:00"/>
    <n v="0.54400000000000004"/>
    <n v="1"/>
    <s v="JRS CAP PRÓPRIO"/>
    <x v="2"/>
    <n v="0.54400000000000004"/>
  </r>
  <r>
    <x v="204"/>
    <x v="0"/>
    <d v="2010-04-20T00:00:00"/>
    <n v="0.12720000000000001"/>
    <n v="1"/>
    <s v="DIVIDENDO"/>
    <x v="3"/>
    <n v="0.12720000000000001"/>
  </r>
  <r>
    <x v="204"/>
    <x v="0"/>
    <d v="2010-04-20T00:00:00"/>
    <n v="0.1288"/>
    <n v="1"/>
    <s v="DIVIDENDO"/>
    <x v="3"/>
    <n v="0.1288"/>
  </r>
  <r>
    <x v="204"/>
    <x v="0"/>
    <d v="2010-12-10T00:00:00"/>
    <n v="0.64"/>
    <n v="1"/>
    <s v="JRS CAP PRÓPRIO"/>
    <x v="3"/>
    <n v="0.64"/>
  </r>
  <r>
    <x v="204"/>
    <x v="0"/>
    <d v="2011-04-29T00:00:00"/>
    <n v="0.15"/>
    <n v="1"/>
    <s v="DIVIDENDO"/>
    <x v="4"/>
    <n v="0.15"/>
  </r>
  <r>
    <x v="204"/>
    <x v="0"/>
    <d v="2011-10-21T00:00:00"/>
    <n v="0.65"/>
    <n v="1"/>
    <s v="JRS CAP PRÓPRIO"/>
    <x v="4"/>
    <n v="0.65"/>
  </r>
  <r>
    <x v="204"/>
    <x v="0"/>
    <d v="2012-04-17T00:00:00"/>
    <n v="0.2"/>
    <n v="1"/>
    <s v="DIVIDENDO"/>
    <x v="5"/>
    <n v="0.2"/>
  </r>
  <r>
    <x v="204"/>
    <x v="0"/>
    <d v="2012-11-07T00:00:00"/>
    <n v="0.75"/>
    <n v="1"/>
    <s v="JRS CAP PRÓPRIO"/>
    <x v="5"/>
    <n v="0.75"/>
  </r>
  <r>
    <x v="204"/>
    <x v="0"/>
    <d v="2013-04-19T00:00:00"/>
    <n v="0.2"/>
    <n v="1"/>
    <s v="DIVIDENDO"/>
    <x v="6"/>
    <n v="0.2"/>
  </r>
  <r>
    <x v="204"/>
    <x v="0"/>
    <d v="2013-11-05T00:00:00"/>
    <n v="0.75"/>
    <n v="1"/>
    <s v="JRS CAP PRÓPRIO"/>
    <x v="6"/>
    <n v="0.75"/>
  </r>
  <r>
    <x v="204"/>
    <x v="1"/>
    <d v="1996-04-25T00:00:00"/>
    <n v="0.76"/>
    <n v="1000"/>
    <s v="DIVIDENDO"/>
    <x v="15"/>
    <n v="7.6000000000000004E-4"/>
  </r>
  <r>
    <x v="204"/>
    <x v="1"/>
    <d v="1997-04-29T00:00:00"/>
    <n v="1"/>
    <n v="1000"/>
    <s v="DIVIDENDO"/>
    <x v="16"/>
    <n v="1E-3"/>
  </r>
  <r>
    <x v="204"/>
    <x v="1"/>
    <d v="1998-04-29T00:00:00"/>
    <n v="1.1000000000000001"/>
    <n v="1000"/>
    <s v="JRS CAP PRÓPRIO"/>
    <x v="17"/>
    <n v="1.1000000000000001E-3"/>
  </r>
  <r>
    <x v="204"/>
    <x v="1"/>
    <d v="1999-04-29T00:00:00"/>
    <n v="1.1958800000000001"/>
    <n v="1000"/>
    <s v="JRS CAP PRÓPRIO"/>
    <x v="8"/>
    <n v="1.1958800000000001E-3"/>
  </r>
  <r>
    <x v="204"/>
    <x v="1"/>
    <d v="2000-04-25T00:00:00"/>
    <n v="1.2"/>
    <n v="1000"/>
    <s v="JRS CAP PRÓPRIO"/>
    <x v="9"/>
    <n v="1.1999999999999999E-3"/>
  </r>
  <r>
    <x v="204"/>
    <x v="1"/>
    <d v="2001-04-26T00:00:00"/>
    <n v="1.2"/>
    <n v="1000"/>
    <s v="JRS CAP PRÓPRIO"/>
    <x v="10"/>
    <n v="1.1999999999999999E-3"/>
  </r>
  <r>
    <x v="204"/>
    <x v="1"/>
    <d v="2002-04-30T00:00:00"/>
    <n v="1.6"/>
    <n v="1000"/>
    <s v="JRS CAP PRÓPRIO"/>
    <x v="11"/>
    <n v="1.6000000000000001E-3"/>
  </r>
  <r>
    <x v="204"/>
    <x v="1"/>
    <d v="2003-04-24T00:00:00"/>
    <n v="2.5909499999999999"/>
    <n v="1000"/>
    <s v="JRS CAP PRÓPRIO"/>
    <x v="7"/>
    <n v="2.5909499999999999E-3"/>
  </r>
  <r>
    <x v="204"/>
    <x v="1"/>
    <d v="2003-12-09T00:00:00"/>
    <n v="3.05"/>
    <n v="1000"/>
    <s v="JRS CAP PRÓPRIO"/>
    <x v="7"/>
    <n v="3.0499999999999998E-3"/>
  </r>
  <r>
    <x v="204"/>
    <x v="1"/>
    <d v="2004-12-10T00:00:00"/>
    <n v="4.07"/>
    <n v="1000"/>
    <s v="JRS CAP PRÓPRIO"/>
    <x v="12"/>
    <n v="4.0700000000000007E-3"/>
  </r>
  <r>
    <x v="204"/>
    <x v="1"/>
    <d v="2005-12-23T00:00:00"/>
    <n v="3.08"/>
    <n v="1000"/>
    <s v="JRS CAP PRÓPRIO"/>
    <x v="13"/>
    <n v="3.0800000000000003E-3"/>
  </r>
  <r>
    <x v="204"/>
    <x v="1"/>
    <d v="2006-12-12T00:00:00"/>
    <n v="4.4000000000000004"/>
    <n v="1000"/>
    <s v="JRS CAP PRÓPRIO"/>
    <x v="14"/>
    <n v="4.4000000000000003E-3"/>
  </r>
  <r>
    <x v="204"/>
    <x v="1"/>
    <d v="2007-12-07T00:00:00"/>
    <n v="0.4254"/>
    <n v="1"/>
    <s v="JRS CAP PRÓPRIO"/>
    <x v="0"/>
    <n v="0.4254"/>
  </r>
  <r>
    <x v="204"/>
    <x v="1"/>
    <d v="2008-04-16T00:00:00"/>
    <n v="0.11"/>
    <n v="1"/>
    <s v="DIVIDENDO"/>
    <x v="1"/>
    <n v="0.11"/>
  </r>
  <r>
    <x v="204"/>
    <x v="1"/>
    <d v="2008-11-26T00:00:00"/>
    <n v="0.50819999999999999"/>
    <n v="1"/>
    <s v="JRS CAP PRÓPRIO"/>
    <x v="1"/>
    <n v="0.50819999999999999"/>
  </r>
  <r>
    <x v="204"/>
    <x v="1"/>
    <d v="2009-04-23T00:00:00"/>
    <n v="0.29759999999999998"/>
    <n v="1"/>
    <s v="DIVIDENDO"/>
    <x v="2"/>
    <n v="0.29759999999999998"/>
  </r>
  <r>
    <x v="204"/>
    <x v="1"/>
    <d v="2009-11-12T00:00:00"/>
    <n v="0.6"/>
    <n v="1"/>
    <s v="JRS CAP PRÓPRIO"/>
    <x v="2"/>
    <n v="0.6"/>
  </r>
  <r>
    <x v="204"/>
    <x v="1"/>
    <d v="2010-04-20T00:00:00"/>
    <n v="0.1399"/>
    <n v="1"/>
    <s v="DIVIDENDO"/>
    <x v="3"/>
    <n v="0.1399"/>
  </r>
  <r>
    <x v="204"/>
    <x v="1"/>
    <d v="2010-04-20T00:00:00"/>
    <n v="0.1401"/>
    <n v="1"/>
    <s v="DIVIDENDO"/>
    <x v="3"/>
    <n v="0.1401"/>
  </r>
  <r>
    <x v="204"/>
    <x v="1"/>
    <d v="2010-12-10T00:00:00"/>
    <n v="0.70399999999999996"/>
    <n v="1"/>
    <s v="JRS CAP PRÓPRIO"/>
    <x v="3"/>
    <n v="0.70399999999999996"/>
  </r>
  <r>
    <x v="204"/>
    <x v="1"/>
    <d v="2011-04-29T00:00:00"/>
    <n v="0.16500000000000001"/>
    <n v="1"/>
    <s v="DIVIDENDO"/>
    <x v="4"/>
    <n v="0.16500000000000001"/>
  </r>
  <r>
    <x v="204"/>
    <x v="1"/>
    <d v="2011-10-21T00:00:00"/>
    <n v="0.71499999999999997"/>
    <n v="1"/>
    <s v="JRS CAP PRÓPRIO"/>
    <x v="4"/>
    <n v="0.71499999999999997"/>
  </r>
  <r>
    <x v="204"/>
    <x v="1"/>
    <d v="2012-04-17T00:00:00"/>
    <n v="0.22"/>
    <n v="1"/>
    <s v="DIVIDENDO"/>
    <x v="5"/>
    <n v="0.22"/>
  </r>
  <r>
    <x v="204"/>
    <x v="1"/>
    <d v="2012-11-07T00:00:00"/>
    <n v="0.82499999999999996"/>
    <n v="1"/>
    <s v="JRS CAP PRÓPRIO"/>
    <x v="5"/>
    <n v="0.82499999999999996"/>
  </r>
  <r>
    <x v="204"/>
    <x v="1"/>
    <d v="2013-04-19T00:00:00"/>
    <n v="0.22"/>
    <n v="1"/>
    <s v="DIVIDENDO"/>
    <x v="6"/>
    <n v="0.22"/>
  </r>
  <r>
    <x v="204"/>
    <x v="1"/>
    <d v="2013-11-05T00:00:00"/>
    <n v="0.82499999999999996"/>
    <n v="1"/>
    <s v="JRS CAP PRÓPRIO"/>
    <x v="6"/>
    <n v="0.82499999999999996"/>
  </r>
  <r>
    <x v="205"/>
    <x v="0"/>
    <d v="1996-04-30T00:00:00"/>
    <n v="0.38"/>
    <n v="1000"/>
    <s v="DIVIDENDO"/>
    <x v="15"/>
    <n v="3.8000000000000002E-4"/>
  </r>
  <r>
    <x v="205"/>
    <x v="0"/>
    <d v="1999-04-30T00:00:00"/>
    <n v="0.38"/>
    <n v="1000"/>
    <s v="DIVIDENDO"/>
    <x v="8"/>
    <n v="3.8000000000000002E-4"/>
  </r>
  <r>
    <x v="205"/>
    <x v="0"/>
    <d v="2000-04-28T00:00:00"/>
    <n v="2.04"/>
    <n v="1000"/>
    <s v="DIVIDENDO"/>
    <x v="9"/>
    <n v="2.0400000000000001E-3"/>
  </r>
  <r>
    <x v="205"/>
    <x v="0"/>
    <d v="2001-04-30T00:00:00"/>
    <n v="2.16"/>
    <n v="1000"/>
    <s v="DIVIDENDO"/>
    <x v="10"/>
    <n v="2.16E-3"/>
  </r>
  <r>
    <x v="205"/>
    <x v="0"/>
    <d v="2002-04-30T00:00:00"/>
    <n v="3.07"/>
    <n v="1000"/>
    <s v="DIVIDENDO"/>
    <x v="11"/>
    <n v="3.0699999999999998E-3"/>
  </r>
  <r>
    <x v="205"/>
    <x v="0"/>
    <d v="2003-04-30T00:00:00"/>
    <n v="5.2"/>
    <n v="1000"/>
    <s v="DIVIDENDO"/>
    <x v="7"/>
    <n v="5.1999999999999998E-3"/>
  </r>
  <r>
    <x v="205"/>
    <x v="0"/>
    <d v="2004-04-16T00:00:00"/>
    <n v="4.76"/>
    <n v="1000"/>
    <s v="DIVIDENDO"/>
    <x v="12"/>
    <n v="4.7599999999999995E-3"/>
  </r>
  <r>
    <x v="205"/>
    <x v="0"/>
    <d v="2004-07-22T00:00:00"/>
    <n v="8.6199999999999992"/>
    <n v="1000"/>
    <s v="DIVIDENDO"/>
    <x v="12"/>
    <n v="8.6199999999999992E-3"/>
  </r>
  <r>
    <x v="205"/>
    <x v="0"/>
    <d v="2005-04-28T00:00:00"/>
    <n v="5.93"/>
    <n v="1000"/>
    <s v="DIVIDENDO"/>
    <x v="13"/>
    <n v="5.9299999999999995E-3"/>
  </r>
  <r>
    <x v="205"/>
    <x v="0"/>
    <d v="2005-08-22T00:00:00"/>
    <n v="15.05"/>
    <n v="1000"/>
    <s v="JRS CAP PRÓPRIO"/>
    <x v="13"/>
    <n v="1.5050000000000001E-2"/>
  </r>
  <r>
    <x v="205"/>
    <x v="0"/>
    <d v="2005-08-22T00:00:00"/>
    <n v="2.6"/>
    <n v="1000"/>
    <s v="DIVIDENDO"/>
    <x v="13"/>
    <n v="2.5999999999999999E-3"/>
  </r>
  <r>
    <x v="205"/>
    <x v="0"/>
    <d v="2005-12-05T00:00:00"/>
    <n v="4.3"/>
    <n v="1000"/>
    <s v="DIVIDENDO"/>
    <x v="13"/>
    <n v="4.3E-3"/>
  </r>
  <r>
    <x v="205"/>
    <x v="0"/>
    <d v="2006-04-27T00:00:00"/>
    <n v="2.15"/>
    <n v="1000"/>
    <s v="JRS CAP PRÓPRIO"/>
    <x v="14"/>
    <n v="2.15E-3"/>
  </r>
  <r>
    <x v="205"/>
    <x v="0"/>
    <d v="2007-04-27T00:00:00"/>
    <n v="3.6"/>
    <n v="1000"/>
    <s v="DIVIDENDO"/>
    <x v="0"/>
    <n v="3.5999999999999999E-3"/>
  </r>
  <r>
    <x v="205"/>
    <x v="0"/>
    <d v="2010-04-29T00:00:00"/>
    <n v="5.2999999999999998E-4"/>
    <n v="1"/>
    <s v="DIVIDENDO"/>
    <x v="3"/>
    <n v="5.2999999999999998E-4"/>
  </r>
  <r>
    <x v="205"/>
    <x v="0"/>
    <d v="2012-04-27T00:00:00"/>
    <n v="4.1999999999999997E-3"/>
    <n v="1"/>
    <s v="DIVIDENDO"/>
    <x v="5"/>
    <n v="4.1999999999999997E-3"/>
  </r>
  <r>
    <x v="205"/>
    <x v="0"/>
    <d v="2013-04-30T00:00:00"/>
    <n v="4.7999999999999996E-3"/>
    <n v="1"/>
    <s v="DIVIDENDO"/>
    <x v="6"/>
    <n v="4.7999999999999996E-3"/>
  </r>
  <r>
    <x v="205"/>
    <x v="0"/>
    <d v="2013-12-18T00:00:00"/>
    <n v="4.1589542300000002E-3"/>
    <n v="1"/>
    <s v="DIVIDENDO"/>
    <x v="6"/>
    <n v="4.1589542300000002E-3"/>
  </r>
  <r>
    <x v="205"/>
    <x v="3"/>
    <d v="1996-04-30T00:00:00"/>
    <n v="1.2"/>
    <n v="1000"/>
    <s v="DIVIDENDO"/>
    <x v="15"/>
    <n v="1.1999999999999999E-3"/>
  </r>
  <r>
    <x v="205"/>
    <x v="3"/>
    <d v="1999-04-30T00:00:00"/>
    <n v="1.2"/>
    <n v="1000"/>
    <s v="DIVIDENDO"/>
    <x v="8"/>
    <n v="1.1999999999999999E-3"/>
  </r>
  <r>
    <x v="205"/>
    <x v="3"/>
    <d v="2000-04-28T00:00:00"/>
    <n v="2.04"/>
    <n v="1000"/>
    <s v="DIVIDENDO"/>
    <x v="9"/>
    <n v="2.0400000000000001E-3"/>
  </r>
  <r>
    <x v="205"/>
    <x v="3"/>
    <d v="2001-04-30T00:00:00"/>
    <n v="2.16"/>
    <n v="1000"/>
    <s v="DIVIDENDO"/>
    <x v="10"/>
    <n v="2.16E-3"/>
  </r>
  <r>
    <x v="205"/>
    <x v="3"/>
    <d v="2002-04-30T00:00:00"/>
    <n v="3.07"/>
    <n v="1000"/>
    <s v="DIVIDENDO"/>
    <x v="11"/>
    <n v="3.0699999999999998E-3"/>
  </r>
  <r>
    <x v="205"/>
    <x v="3"/>
    <d v="2003-04-30T00:00:00"/>
    <n v="5.2"/>
    <n v="1000"/>
    <s v="DIVIDENDO"/>
    <x v="7"/>
    <n v="5.1999999999999998E-3"/>
  </r>
  <r>
    <x v="205"/>
    <x v="3"/>
    <d v="2004-04-16T00:00:00"/>
    <n v="4.76"/>
    <n v="1000"/>
    <s v="DIVIDENDO"/>
    <x v="12"/>
    <n v="4.7599999999999995E-3"/>
  </r>
  <r>
    <x v="205"/>
    <x v="3"/>
    <d v="2004-07-22T00:00:00"/>
    <n v="8.6199999999999992"/>
    <n v="1000"/>
    <s v="DIVIDENDO"/>
    <x v="12"/>
    <n v="8.6199999999999992E-3"/>
  </r>
  <r>
    <x v="205"/>
    <x v="3"/>
    <d v="2005-04-28T00:00:00"/>
    <n v="5.93"/>
    <n v="1000"/>
    <s v="DIVIDENDO"/>
    <x v="13"/>
    <n v="5.9299999999999995E-3"/>
  </r>
  <r>
    <x v="205"/>
    <x v="3"/>
    <d v="2005-08-22T00:00:00"/>
    <n v="15.05"/>
    <n v="1000"/>
    <s v="JRS CAP PRÓPRIO"/>
    <x v="13"/>
    <n v="1.5050000000000001E-2"/>
  </r>
  <r>
    <x v="205"/>
    <x v="3"/>
    <d v="2005-08-22T00:00:00"/>
    <n v="2.6"/>
    <n v="1000"/>
    <s v="DIVIDENDO"/>
    <x v="13"/>
    <n v="2.5999999999999999E-3"/>
  </r>
  <r>
    <x v="205"/>
    <x v="3"/>
    <d v="2005-12-05T00:00:00"/>
    <n v="4.3"/>
    <n v="1000"/>
    <s v="DIVIDENDO"/>
    <x v="13"/>
    <n v="4.3E-3"/>
  </r>
  <r>
    <x v="205"/>
    <x v="3"/>
    <d v="2006-04-27T00:00:00"/>
    <n v="2.15"/>
    <n v="1000"/>
    <s v="JRS CAP PRÓPRIO"/>
    <x v="14"/>
    <n v="2.15E-3"/>
  </r>
  <r>
    <x v="205"/>
    <x v="3"/>
    <d v="2007-04-27T00:00:00"/>
    <n v="3.6"/>
    <n v="1000"/>
    <s v="DIVIDENDO"/>
    <x v="0"/>
    <n v="3.5999999999999999E-3"/>
  </r>
  <r>
    <x v="205"/>
    <x v="3"/>
    <d v="2008-04-30T00:00:00"/>
    <n v="3.5999999999999999E-3"/>
    <n v="1"/>
    <s v="DIVIDENDO"/>
    <x v="1"/>
    <n v="3.5999999999999999E-3"/>
  </r>
  <r>
    <x v="205"/>
    <x v="3"/>
    <d v="2010-04-29T00:00:00"/>
    <n v="4.1999999999999997E-3"/>
    <n v="1"/>
    <s v="DIVIDENDO"/>
    <x v="3"/>
    <n v="4.1999999999999997E-3"/>
  </r>
  <r>
    <x v="205"/>
    <x v="3"/>
    <d v="2011-04-28T00:00:00"/>
    <n v="4.1999999999999997E-3"/>
    <n v="1"/>
    <s v="DIVIDENDO"/>
    <x v="4"/>
    <n v="4.1999999999999997E-3"/>
  </r>
  <r>
    <x v="205"/>
    <x v="3"/>
    <d v="2012-04-27T00:00:00"/>
    <n v="4.1999999999999997E-3"/>
    <n v="1"/>
    <s v="DIVIDENDO"/>
    <x v="5"/>
    <n v="4.1999999999999997E-3"/>
  </r>
  <r>
    <x v="205"/>
    <x v="3"/>
    <d v="2013-04-30T00:00:00"/>
    <n v="4.1999999999999997E-3"/>
    <n v="1"/>
    <s v="DIVIDENDO"/>
    <x v="6"/>
    <n v="4.1999999999999997E-3"/>
  </r>
  <r>
    <x v="205"/>
    <x v="4"/>
    <d v="1996-04-30T00:00:00"/>
    <n v="0.38"/>
    <n v="1000"/>
    <s v="DIVIDENDO"/>
    <x v="15"/>
    <n v="3.8000000000000002E-4"/>
  </r>
  <r>
    <x v="205"/>
    <x v="4"/>
    <d v="1999-04-30T00:00:00"/>
    <n v="0.41"/>
    <n v="1000"/>
    <s v="DIVIDENDO"/>
    <x v="8"/>
    <n v="4.0999999999999999E-4"/>
  </r>
  <r>
    <x v="205"/>
    <x v="4"/>
    <d v="2000-04-28T00:00:00"/>
    <n v="2.04"/>
    <n v="1000"/>
    <s v="DIVIDENDO"/>
    <x v="9"/>
    <n v="2.0400000000000001E-3"/>
  </r>
  <r>
    <x v="205"/>
    <x v="4"/>
    <d v="2001-04-30T00:00:00"/>
    <n v="2.16"/>
    <n v="1000"/>
    <s v="DIVIDENDO"/>
    <x v="10"/>
    <n v="2.16E-3"/>
  </r>
  <r>
    <x v="205"/>
    <x v="4"/>
    <d v="2002-04-30T00:00:00"/>
    <n v="3.07"/>
    <n v="1000"/>
    <s v="DIVIDENDO"/>
    <x v="11"/>
    <n v="3.0699999999999998E-3"/>
  </r>
  <r>
    <x v="205"/>
    <x v="4"/>
    <d v="2003-04-30T00:00:00"/>
    <n v="5.2"/>
    <n v="1000"/>
    <s v="DIVIDENDO"/>
    <x v="7"/>
    <n v="5.1999999999999998E-3"/>
  </r>
  <r>
    <x v="205"/>
    <x v="4"/>
    <d v="2004-04-16T00:00:00"/>
    <n v="4.76"/>
    <n v="1000"/>
    <s v="DIVIDENDO"/>
    <x v="12"/>
    <n v="4.7599999999999995E-3"/>
  </r>
  <r>
    <x v="205"/>
    <x v="4"/>
    <d v="2004-07-22T00:00:00"/>
    <n v="8.6199999999999992"/>
    <n v="1000"/>
    <s v="DIVIDENDO"/>
    <x v="12"/>
    <n v="8.6199999999999992E-3"/>
  </r>
  <r>
    <x v="205"/>
    <x v="4"/>
    <d v="2005-04-28T00:00:00"/>
    <n v="5.93"/>
    <n v="1000"/>
    <s v="DIVIDENDO"/>
    <x v="13"/>
    <n v="5.9299999999999995E-3"/>
  </r>
  <r>
    <x v="205"/>
    <x v="4"/>
    <d v="2005-08-22T00:00:00"/>
    <n v="15.05"/>
    <n v="1000"/>
    <s v="JRS CAP PRÓPRIO"/>
    <x v="13"/>
    <n v="1.5050000000000001E-2"/>
  </r>
  <r>
    <x v="205"/>
    <x v="4"/>
    <d v="2005-08-22T00:00:00"/>
    <n v="2.6"/>
    <n v="1000"/>
    <s v="DIVIDENDO"/>
    <x v="13"/>
    <n v="2.5999999999999999E-3"/>
  </r>
  <r>
    <x v="205"/>
    <x v="4"/>
    <d v="2005-12-05T00:00:00"/>
    <n v="4.3"/>
    <n v="1000"/>
    <s v="DIVIDENDO"/>
    <x v="13"/>
    <n v="4.3E-3"/>
  </r>
  <r>
    <x v="205"/>
    <x v="4"/>
    <d v="2006-04-27T00:00:00"/>
    <n v="2.15"/>
    <n v="1000"/>
    <s v="JRS CAP PRÓPRIO"/>
    <x v="14"/>
    <n v="2.15E-3"/>
  </r>
  <r>
    <x v="205"/>
    <x v="4"/>
    <d v="2007-04-27T00:00:00"/>
    <n v="3.6"/>
    <n v="1000"/>
    <s v="DIVIDENDO"/>
    <x v="0"/>
    <n v="3.5999999999999999E-3"/>
  </r>
  <r>
    <x v="205"/>
    <x v="4"/>
    <d v="2010-04-29T00:00:00"/>
    <n v="5.2999999999999998E-4"/>
    <n v="1"/>
    <s v="DIVIDENDO"/>
    <x v="3"/>
    <n v="5.2999999999999998E-4"/>
  </r>
  <r>
    <x v="205"/>
    <x v="4"/>
    <d v="2012-04-27T00:00:00"/>
    <n v="4.1999999999999997E-3"/>
    <n v="1"/>
    <s v="DIVIDENDO"/>
    <x v="5"/>
    <n v="4.1999999999999997E-3"/>
  </r>
  <r>
    <x v="205"/>
    <x v="4"/>
    <d v="2013-04-30T00:00:00"/>
    <n v="4.7999999999999996E-3"/>
    <n v="1"/>
    <s v="DIVIDENDO"/>
    <x v="6"/>
    <n v="4.7999999999999996E-3"/>
  </r>
  <r>
    <x v="205"/>
    <x v="4"/>
    <d v="2013-12-18T00:00:00"/>
    <n v="8.1535012199999996E-3"/>
    <n v="1"/>
    <s v="DIVIDENDO"/>
    <x v="6"/>
    <n v="8.1535012199999996E-3"/>
  </r>
  <r>
    <x v="205"/>
    <x v="6"/>
    <d v="1996-04-30T00:00:00"/>
    <n v="0.38"/>
    <n v="1000"/>
    <s v="DIVIDENDO"/>
    <x v="15"/>
    <n v="3.8000000000000002E-4"/>
  </r>
  <r>
    <x v="205"/>
    <x v="6"/>
    <d v="1999-04-30T00:00:00"/>
    <n v="0.41"/>
    <n v="1000"/>
    <s v="DIVIDENDO"/>
    <x v="8"/>
    <n v="4.0999999999999999E-4"/>
  </r>
  <r>
    <x v="205"/>
    <x v="6"/>
    <d v="2000-04-28T00:00:00"/>
    <n v="2.04"/>
    <n v="1000"/>
    <s v="DIVIDENDO"/>
    <x v="9"/>
    <n v="2.0400000000000001E-3"/>
  </r>
  <r>
    <x v="206"/>
    <x v="0"/>
    <d v="2010-12-28T00:00:00"/>
    <n v="0.20239800299999999"/>
    <n v="1"/>
    <s v="JRS CAP PRÓPRIO"/>
    <x v="3"/>
    <n v="0.20239800299999999"/>
  </r>
  <r>
    <x v="206"/>
    <x v="0"/>
    <d v="2011-04-19T00:00:00"/>
    <n v="2.1615362999999999E-2"/>
    <n v="1"/>
    <s v="DIVIDENDO"/>
    <x v="4"/>
    <n v="2.1615362999999999E-2"/>
  </r>
  <r>
    <x v="206"/>
    <x v="0"/>
    <d v="2011-09-28T00:00:00"/>
    <n v="0.175171673"/>
    <n v="1"/>
    <s v="JRS CAP PRÓPRIO"/>
    <x v="4"/>
    <n v="0.175171673"/>
  </r>
  <r>
    <x v="206"/>
    <x v="0"/>
    <d v="2011-12-21T00:00:00"/>
    <n v="1.9099654399999999E-2"/>
    <n v="1"/>
    <s v="JRS CAP PRÓPRIO"/>
    <x v="4"/>
    <n v="1.9099654399999999E-2"/>
  </r>
  <r>
    <x v="206"/>
    <x v="0"/>
    <d v="2012-04-20T00:00:00"/>
    <n v="7.5316070999999997E-3"/>
    <n v="1"/>
    <s v="DIVIDENDO"/>
    <x v="5"/>
    <n v="7.5316070999999997E-3"/>
  </r>
  <r>
    <x v="206"/>
    <x v="0"/>
    <d v="2012-06-21T00:00:00"/>
    <n v="0.17265345800000001"/>
    <n v="1"/>
    <s v="JRS CAP PRÓPRIO"/>
    <x v="5"/>
    <n v="0.17265345800000001"/>
  </r>
  <r>
    <x v="206"/>
    <x v="0"/>
    <d v="2012-12-31T00:00:00"/>
    <n v="0.15822856199999999"/>
    <n v="1"/>
    <s v="JRS CAP PRÓPRIO"/>
    <x v="5"/>
    <n v="0.15822856199999999"/>
  </r>
  <r>
    <x v="206"/>
    <x v="0"/>
    <d v="2013-06-21T00:00:00"/>
    <n v="0.18445509299999999"/>
    <n v="1"/>
    <s v="JRS CAP PRÓPRIO"/>
    <x v="6"/>
    <n v="0.18445509299999999"/>
  </r>
  <r>
    <x v="206"/>
    <x v="0"/>
    <d v="2013-12-23T00:00:00"/>
    <n v="0.15359616100000001"/>
    <n v="1"/>
    <s v="JRS CAP PRÓPRIO"/>
    <x v="6"/>
    <n v="0.15359616100000001"/>
  </r>
  <r>
    <x v="207"/>
    <x v="0"/>
    <d v="1996-04-02T00:00:00"/>
    <n v="3.7480000000000002"/>
    <n v="1"/>
    <s v="DIVIDENDO"/>
    <x v="15"/>
    <n v="3.7480000000000002"/>
  </r>
  <r>
    <x v="207"/>
    <x v="0"/>
    <d v="1997-04-18T00:00:00"/>
    <n v="1.835197"/>
    <n v="1"/>
    <s v="DIVIDENDO"/>
    <x v="16"/>
    <n v="1.835197"/>
  </r>
  <r>
    <x v="207"/>
    <x v="0"/>
    <d v="1998-04-17T00:00:00"/>
    <n v="4.8149280000000001"/>
    <n v="1"/>
    <s v="DIVIDENDO"/>
    <x v="17"/>
    <n v="4.8149280000000001"/>
  </r>
  <r>
    <x v="207"/>
    <x v="0"/>
    <d v="1999-04-06T00:00:00"/>
    <n v="1.9796180000000001"/>
    <n v="1"/>
    <s v="DIVIDENDO"/>
    <x v="8"/>
    <n v="1.9796180000000001"/>
  </r>
  <r>
    <x v="207"/>
    <x v="0"/>
    <d v="2000-04-27T00:00:00"/>
    <n v="1.3960999999999999"/>
    <n v="1"/>
    <s v="DIVIDENDO"/>
    <x v="9"/>
    <n v="1.3960999999999999"/>
  </r>
  <r>
    <x v="207"/>
    <x v="0"/>
    <d v="2001-04-27T00:00:00"/>
    <n v="0.90129999999999999"/>
    <n v="1"/>
    <s v="DIVIDENDO"/>
    <x v="10"/>
    <n v="0.90129999999999999"/>
  </r>
  <r>
    <x v="207"/>
    <x v="0"/>
    <d v="2002-04-29T00:00:00"/>
    <n v="1.711139"/>
    <n v="1"/>
    <s v="DIVIDENDO"/>
    <x v="11"/>
    <n v="1.711139"/>
  </r>
  <r>
    <x v="207"/>
    <x v="0"/>
    <d v="2003-04-28T00:00:00"/>
    <n v="1.6315569999999999"/>
    <n v="1"/>
    <s v="DIVIDENDO"/>
    <x v="7"/>
    <n v="1.6315569999999999"/>
  </r>
  <r>
    <x v="207"/>
    <x v="0"/>
    <d v="2004-04-30T00:00:00"/>
    <n v="4.0064080000000004"/>
    <n v="1"/>
    <s v="DIVIDENDO"/>
    <x v="12"/>
    <n v="4.0064080000000004"/>
  </r>
  <r>
    <x v="207"/>
    <x v="0"/>
    <d v="2005-04-22T00:00:00"/>
    <n v="10.327035"/>
    <n v="1"/>
    <s v="DIVIDENDO"/>
    <x v="13"/>
    <n v="10.327035"/>
  </r>
  <r>
    <x v="207"/>
    <x v="0"/>
    <d v="2006-04-28T00:00:00"/>
    <n v="11.205494"/>
    <n v="1"/>
    <s v="DIVIDENDO"/>
    <x v="14"/>
    <n v="11.205494"/>
  </r>
  <r>
    <x v="207"/>
    <x v="0"/>
    <d v="2007-04-30T00:00:00"/>
    <n v="15.41"/>
    <n v="1"/>
    <s v="DIVIDENDO"/>
    <x v="0"/>
    <n v="15.41"/>
  </r>
  <r>
    <x v="207"/>
    <x v="0"/>
    <d v="2008-04-25T00:00:00"/>
    <n v="17.565443999999999"/>
    <n v="1"/>
    <s v="DIVIDENDO"/>
    <x v="1"/>
    <n v="17.565443999999999"/>
  </r>
  <r>
    <x v="207"/>
    <x v="0"/>
    <d v="2009-04-15T00:00:00"/>
    <n v="23.877735000000001"/>
    <n v="1"/>
    <s v="DIVIDENDO"/>
    <x v="2"/>
    <n v="23.877735000000001"/>
  </r>
  <r>
    <x v="207"/>
    <x v="0"/>
    <d v="2010-04-27T00:00:00"/>
    <n v="18.431650000000001"/>
    <n v="1"/>
    <s v="DIVIDENDO"/>
    <x v="3"/>
    <n v="18.431650000000001"/>
  </r>
  <r>
    <x v="207"/>
    <x v="0"/>
    <d v="2011-04-29T00:00:00"/>
    <n v="21.963887"/>
    <n v="1"/>
    <s v="DIVIDENDO"/>
    <x v="4"/>
    <n v="21.963887"/>
  </r>
  <r>
    <x v="207"/>
    <x v="0"/>
    <d v="2012-04-23T00:00:00"/>
    <n v="32.065933999999999"/>
    <n v="1"/>
    <s v="DIVIDENDO"/>
    <x v="5"/>
    <n v="32.065933999999999"/>
  </r>
  <r>
    <x v="207"/>
    <x v="0"/>
    <d v="2013-04-29T00:00:00"/>
    <n v="21.316088000000001"/>
    <n v="1"/>
    <s v="DIVIDENDO"/>
    <x v="6"/>
    <n v="21.316088000000001"/>
  </r>
  <r>
    <x v="207"/>
    <x v="1"/>
    <d v="1996-04-02T00:00:00"/>
    <n v="5.23"/>
    <n v="1"/>
    <s v="DIVIDENDO"/>
    <x v="15"/>
    <n v="5.23"/>
  </r>
  <r>
    <x v="207"/>
    <x v="1"/>
    <d v="1997-04-18T00:00:00"/>
    <n v="2.5598999999999998"/>
    <n v="1"/>
    <s v="DIVIDENDO"/>
    <x v="16"/>
    <n v="2.5598999999999998"/>
  </r>
  <r>
    <x v="207"/>
    <x v="1"/>
    <d v="1998-04-17T00:00:00"/>
    <n v="6.7163019999999998"/>
    <n v="1"/>
    <s v="DIVIDENDO"/>
    <x v="17"/>
    <n v="6.7163019999999998"/>
  </r>
  <r>
    <x v="207"/>
    <x v="1"/>
    <d v="1999-04-06T00:00:00"/>
    <n v="2.761352"/>
    <n v="1"/>
    <s v="DIVIDENDO"/>
    <x v="8"/>
    <n v="2.761352"/>
  </r>
  <r>
    <x v="207"/>
    <x v="1"/>
    <d v="2000-04-27T00:00:00"/>
    <n v="1.9474"/>
    <n v="1"/>
    <s v="DIVIDENDO"/>
    <x v="9"/>
    <n v="1.9474"/>
  </r>
  <r>
    <x v="207"/>
    <x v="1"/>
    <d v="2001-04-27T00:00:00"/>
    <n v="1.2775000000000001"/>
    <n v="1"/>
    <s v="DIVIDENDO"/>
    <x v="10"/>
    <n v="1.2775000000000001"/>
  </r>
  <r>
    <x v="207"/>
    <x v="1"/>
    <d v="2002-04-29T00:00:00"/>
    <n v="2.4253040000000001"/>
    <n v="1"/>
    <s v="DIVIDENDO"/>
    <x v="11"/>
    <n v="2.4253040000000001"/>
  </r>
  <r>
    <x v="207"/>
    <x v="1"/>
    <d v="2003-04-28T00:00:00"/>
    <n v="2.3125070000000001"/>
    <n v="1"/>
    <s v="DIVIDENDO"/>
    <x v="7"/>
    <n v="2.3125070000000001"/>
  </r>
  <r>
    <x v="207"/>
    <x v="1"/>
    <d v="2004-04-30T00:00:00"/>
    <n v="5.6785319999999997"/>
    <n v="1"/>
    <s v="DIVIDENDO"/>
    <x v="12"/>
    <n v="5.6785319999999997"/>
  </r>
  <r>
    <x v="207"/>
    <x v="1"/>
    <d v="2005-04-22T00:00:00"/>
    <n v="14.637150999999999"/>
    <n v="1"/>
    <s v="DIVIDENDO"/>
    <x v="13"/>
    <n v="14.637150999999999"/>
  </r>
  <r>
    <x v="207"/>
    <x v="1"/>
    <d v="2006-04-28T00:00:00"/>
    <n v="15.882244999999999"/>
    <n v="1"/>
    <s v="DIVIDENDO"/>
    <x v="14"/>
    <n v="15.882244999999999"/>
  </r>
  <r>
    <x v="207"/>
    <x v="1"/>
    <d v="2007-04-30T00:00:00"/>
    <n v="21.84"/>
    <n v="1"/>
    <s v="DIVIDENDO"/>
    <x v="0"/>
    <n v="21.84"/>
  </r>
  <r>
    <x v="207"/>
    <x v="1"/>
    <d v="2008-04-25T00:00:00"/>
    <n v="24.896598000000001"/>
    <n v="1"/>
    <s v="DIVIDENDO"/>
    <x v="1"/>
    <n v="24.896598000000001"/>
  </r>
  <r>
    <x v="207"/>
    <x v="1"/>
    <d v="2009-04-15T00:00:00"/>
    <n v="33.843401"/>
    <n v="1"/>
    <s v="DIVIDENDO"/>
    <x v="2"/>
    <n v="33.843401"/>
  </r>
  <r>
    <x v="207"/>
    <x v="1"/>
    <d v="2010-04-27T00:00:00"/>
    <n v="26.124327000000001"/>
    <n v="1"/>
    <s v="DIVIDENDO"/>
    <x v="3"/>
    <n v="26.124327000000001"/>
  </r>
  <r>
    <x v="207"/>
    <x v="1"/>
    <d v="2011-04-29T00:00:00"/>
    <n v="31.130784999999999"/>
    <n v="1"/>
    <s v="DIVIDENDO"/>
    <x v="4"/>
    <n v="31.130784999999999"/>
  </r>
  <r>
    <x v="207"/>
    <x v="1"/>
    <d v="2012-04-23T00:00:00"/>
    <n v="45.449044999999998"/>
    <n v="1"/>
    <s v="DIVIDENDO"/>
    <x v="5"/>
    <n v="45.449044999999998"/>
  </r>
  <r>
    <x v="207"/>
    <x v="1"/>
    <d v="2013-04-29T00:00:00"/>
    <n v="30.212619"/>
    <n v="1"/>
    <s v="DIVIDENDO"/>
    <x v="6"/>
    <n v="30.212619"/>
  </r>
  <r>
    <x v="208"/>
    <x v="0"/>
    <d v="2008-04-30T00:00:00"/>
    <n v="0.1224819228"/>
    <n v="1"/>
    <s v="DIVIDENDO"/>
    <x v="1"/>
    <n v="0.1224819228"/>
  </r>
  <r>
    <x v="208"/>
    <x v="0"/>
    <d v="2011-03-03T00:00:00"/>
    <n v="6.3486000000000001E-2"/>
    <n v="1"/>
    <s v="DIVIDENDO"/>
    <x v="4"/>
    <n v="6.3486000000000001E-2"/>
  </r>
  <r>
    <x v="208"/>
    <x v="0"/>
    <d v="2012-03-05T00:00:00"/>
    <n v="0.114732"/>
    <n v="1"/>
    <s v="DIVIDENDO"/>
    <x v="5"/>
    <n v="0.114732"/>
  </r>
  <r>
    <x v="208"/>
    <x v="0"/>
    <d v="2012-03-05T00:00:00"/>
    <n v="0.20055400000000001"/>
    <n v="1"/>
    <s v="JRS CAP PRÓPRIO"/>
    <x v="5"/>
    <n v="0.20055400000000001"/>
  </r>
  <r>
    <x v="209"/>
    <x v="0"/>
    <d v="1996-04-29T00:00:00"/>
    <n v="0.03"/>
    <n v="1000"/>
    <s v="DIVIDENDO"/>
    <x v="15"/>
    <n v="2.9999999999999997E-5"/>
  </r>
  <r>
    <x v="209"/>
    <x v="0"/>
    <d v="1999-04-30T00:00:00"/>
    <n v="5.0000000000000001E-3"/>
    <n v="1000"/>
    <s v="DIVIDENDO"/>
    <x v="8"/>
    <n v="5.0000000000000004E-6"/>
  </r>
  <r>
    <x v="209"/>
    <x v="1"/>
    <d v="1996-04-29T00:00:00"/>
    <n v="0.03"/>
    <n v="1000"/>
    <s v="DIVIDENDO"/>
    <x v="15"/>
    <n v="2.9999999999999997E-5"/>
  </r>
  <r>
    <x v="209"/>
    <x v="1"/>
    <d v="1999-04-30T00:00:00"/>
    <n v="5.0000000000000001E-3"/>
    <n v="1000"/>
    <s v="DIVIDENDO"/>
    <x v="8"/>
    <n v="5.0000000000000004E-6"/>
  </r>
  <r>
    <x v="210"/>
    <x v="0"/>
    <d v="1996-05-30T00:00:00"/>
    <n v="0.92"/>
    <n v="1000"/>
    <s v="DIVIDENDO"/>
    <x v="15"/>
    <n v="9.2000000000000003E-4"/>
  </r>
  <r>
    <x v="210"/>
    <x v="0"/>
    <d v="1996-12-04T00:00:00"/>
    <n v="0.92"/>
    <n v="1000"/>
    <s v="DIVIDENDO"/>
    <x v="15"/>
    <n v="9.2000000000000003E-4"/>
  </r>
  <r>
    <x v="210"/>
    <x v="0"/>
    <d v="1997-07-29T00:00:00"/>
    <n v="0.76"/>
    <n v="1000"/>
    <s v="DIVIDENDO"/>
    <x v="16"/>
    <n v="7.6000000000000004E-4"/>
  </r>
  <r>
    <x v="210"/>
    <x v="0"/>
    <d v="1997-10-21T00:00:00"/>
    <n v="1.22"/>
    <n v="1000"/>
    <s v="JRS CAP PRÓPRIO"/>
    <x v="16"/>
    <n v="1.2199999999999999E-3"/>
  </r>
  <r>
    <x v="210"/>
    <x v="0"/>
    <d v="1998-05-04T00:00:00"/>
    <n v="0.82"/>
    <n v="1000"/>
    <s v="DIVIDENDO"/>
    <x v="17"/>
    <n v="8.1999999999999998E-4"/>
  </r>
  <r>
    <x v="210"/>
    <x v="0"/>
    <d v="1998-10-06T00:00:00"/>
    <n v="0.82"/>
    <n v="1000"/>
    <s v="JRS CAP PRÓPRIO"/>
    <x v="17"/>
    <n v="8.1999999999999998E-4"/>
  </r>
  <r>
    <x v="210"/>
    <x v="0"/>
    <d v="1999-04-13T00:00:00"/>
    <n v="0.87"/>
    <n v="1000"/>
    <s v="DIVIDENDO"/>
    <x v="8"/>
    <n v="8.7000000000000001E-4"/>
  </r>
  <r>
    <x v="210"/>
    <x v="0"/>
    <d v="1999-09-20T00:00:00"/>
    <n v="1.03"/>
    <n v="1000"/>
    <s v="JRS CAP PRÓPRIO"/>
    <x v="8"/>
    <n v="1.0300000000000001E-3"/>
  </r>
  <r>
    <x v="210"/>
    <x v="0"/>
    <d v="2000-03-16T00:00:00"/>
    <n v="0.96"/>
    <n v="1000"/>
    <s v="DIVIDENDO"/>
    <x v="9"/>
    <n v="9.5999999999999992E-4"/>
  </r>
  <r>
    <x v="210"/>
    <x v="0"/>
    <d v="2000-08-24T00:00:00"/>
    <n v="0.87"/>
    <n v="1000"/>
    <s v="DIVIDENDO"/>
    <x v="9"/>
    <n v="8.7000000000000001E-4"/>
  </r>
  <r>
    <x v="210"/>
    <x v="0"/>
    <d v="2001-03-27T00:00:00"/>
    <n v="0.78300000000000003"/>
    <n v="1000"/>
    <s v="DIVIDENDO"/>
    <x v="10"/>
    <n v="7.8300000000000006E-4"/>
  </r>
  <r>
    <x v="210"/>
    <x v="0"/>
    <d v="2001-10-24T00:00:00"/>
    <n v="0.78300000000000003"/>
    <n v="1000"/>
    <s v="DIVIDENDO"/>
    <x v="10"/>
    <n v="7.8300000000000006E-4"/>
  </r>
  <r>
    <x v="210"/>
    <x v="0"/>
    <d v="2002-03-21T00:00:00"/>
    <n v="0.78300000000000003"/>
    <n v="1000"/>
    <s v="DIVIDENDO"/>
    <x v="11"/>
    <n v="7.8300000000000006E-4"/>
  </r>
  <r>
    <x v="210"/>
    <x v="0"/>
    <d v="2002-09-16T00:00:00"/>
    <n v="0.78300000000000003"/>
    <n v="1000"/>
    <s v="DIVIDENDO"/>
    <x v="11"/>
    <n v="7.8300000000000006E-4"/>
  </r>
  <r>
    <x v="210"/>
    <x v="0"/>
    <d v="2003-03-12T00:00:00"/>
    <n v="0.78300000000000003"/>
    <n v="1000"/>
    <s v="DIVIDENDO"/>
    <x v="7"/>
    <n v="7.8300000000000006E-4"/>
  </r>
  <r>
    <x v="210"/>
    <x v="0"/>
    <d v="2003-08-22T00:00:00"/>
    <n v="1.0525"/>
    <n v="1000"/>
    <s v="DIVIDENDO"/>
    <x v="7"/>
    <n v="1.0525000000000001E-3"/>
  </r>
  <r>
    <x v="210"/>
    <x v="0"/>
    <d v="2004-02-20T00:00:00"/>
    <n v="1.0963000000000001"/>
    <n v="1000"/>
    <s v="DIVIDENDO"/>
    <x v="12"/>
    <n v="1.0963000000000001E-3"/>
  </r>
  <r>
    <x v="210"/>
    <x v="0"/>
    <d v="2004-08-16T00:00:00"/>
    <n v="1.5347999999999999"/>
    <n v="1000"/>
    <s v="DIVIDENDO"/>
    <x v="12"/>
    <n v="1.5348E-3"/>
  </r>
  <r>
    <x v="210"/>
    <x v="0"/>
    <d v="2005-02-17T00:00:00"/>
    <n v="0.77529999999999999"/>
    <n v="1000"/>
    <s v="DIVIDENDO"/>
    <x v="13"/>
    <n v="7.7530000000000003E-4"/>
  </r>
  <r>
    <x v="210"/>
    <x v="0"/>
    <d v="2005-04-04T00:00:00"/>
    <n v="0.71389999999999998"/>
    <n v="1000"/>
    <s v="JRS CAP PRÓPRIO"/>
    <x v="13"/>
    <n v="7.1389999999999995E-4"/>
  </r>
  <r>
    <x v="210"/>
    <x v="0"/>
    <d v="2005-08-18T00:00:00"/>
    <n v="1.4909410000000001"/>
    <n v="1"/>
    <s v="DIVIDENDO"/>
    <x v="13"/>
    <n v="1.4909410000000001"/>
  </r>
  <r>
    <x v="210"/>
    <x v="0"/>
    <d v="2006-02-03T00:00:00"/>
    <n v="1.315537"/>
    <n v="1"/>
    <s v="DIVIDENDO"/>
    <x v="14"/>
    <n v="1.315537"/>
  </r>
  <r>
    <x v="210"/>
    <x v="0"/>
    <d v="2006-07-19T00:00:00"/>
    <n v="1.4909410000000001"/>
    <n v="1"/>
    <s v="DIVIDENDO"/>
    <x v="14"/>
    <n v="1.4909410000000001"/>
  </r>
  <r>
    <x v="210"/>
    <x v="0"/>
    <d v="2007-01-24T00:00:00"/>
    <n v="1.315536"/>
    <n v="1"/>
    <s v="DIVIDENDO"/>
    <x v="0"/>
    <n v="1.315536"/>
  </r>
  <r>
    <x v="210"/>
    <x v="0"/>
    <d v="2007-03-07T00:00:00"/>
    <n v="1.7540480000000001"/>
    <n v="1"/>
    <s v="DIVIDENDO"/>
    <x v="0"/>
    <n v="1.7540480000000001"/>
  </r>
  <r>
    <x v="210"/>
    <x v="0"/>
    <d v="2007-07-30T00:00:00"/>
    <n v="1.7540480000000001"/>
    <n v="1"/>
    <s v="DIVIDENDO"/>
    <x v="0"/>
    <n v="1.7540480000000001"/>
  </r>
  <r>
    <x v="210"/>
    <x v="0"/>
    <d v="2008-01-17T00:00:00"/>
    <n v="1.7540480000000001"/>
    <n v="1"/>
    <s v="DIVIDENDO"/>
    <x v="1"/>
    <n v="1.7540480000000001"/>
  </r>
  <r>
    <x v="210"/>
    <x v="0"/>
    <d v="2008-06-04T00:00:00"/>
    <n v="1.315536"/>
    <n v="1"/>
    <s v="DIVIDENDO"/>
    <x v="1"/>
    <n v="1.315536"/>
  </r>
  <r>
    <x v="210"/>
    <x v="0"/>
    <d v="2008-09-01T00:00:00"/>
    <n v="1.7540480000000001"/>
    <n v="1"/>
    <s v="DIVIDENDO"/>
    <x v="1"/>
    <n v="1.7540480000000001"/>
  </r>
  <r>
    <x v="210"/>
    <x v="0"/>
    <d v="2009-01-07T00:00:00"/>
    <n v="1.4909410000000001"/>
    <n v="1"/>
    <s v="DIVIDENDO"/>
    <x v="2"/>
    <n v="1.4909410000000001"/>
  </r>
  <r>
    <x v="210"/>
    <x v="0"/>
    <d v="2009-04-29T00:00:00"/>
    <n v="1.315536"/>
    <n v="1"/>
    <s v="DIVIDENDO"/>
    <x v="2"/>
    <n v="1.315536"/>
  </r>
  <r>
    <x v="210"/>
    <x v="0"/>
    <d v="2009-08-14T00:00:00"/>
    <n v="1.4909410000000001"/>
    <n v="1"/>
    <s v="DIVIDENDO"/>
    <x v="2"/>
    <n v="1.4909410000000001"/>
  </r>
  <r>
    <x v="210"/>
    <x v="0"/>
    <d v="2010-01-08T00:00:00"/>
    <n v="1.0962799999999999"/>
    <n v="1"/>
    <s v="DIVIDENDO"/>
    <x v="3"/>
    <n v="1.0962799999999999"/>
  </r>
  <r>
    <x v="210"/>
    <x v="0"/>
    <d v="2010-06-17T00:00:00"/>
    <n v="0.79658099999999998"/>
    <n v="1"/>
    <s v="DIVIDENDO"/>
    <x v="3"/>
    <n v="0.79658099999999998"/>
  </r>
  <r>
    <x v="210"/>
    <x v="0"/>
    <d v="2010-09-22T00:00:00"/>
    <n v="0.840835"/>
    <n v="1"/>
    <s v="DIVIDENDO"/>
    <x v="3"/>
    <n v="0.840835"/>
  </r>
  <r>
    <x v="210"/>
    <x v="0"/>
    <d v="2010-11-24T00:00:00"/>
    <n v="0.44254500000000002"/>
    <n v="1"/>
    <s v="DIVIDENDO"/>
    <x v="3"/>
    <n v="0.44254500000000002"/>
  </r>
  <r>
    <x v="210"/>
    <x v="0"/>
    <d v="2011-01-03T00:00:00"/>
    <n v="0.79658019999999996"/>
    <n v="1"/>
    <s v="DIVIDENDO"/>
    <x v="4"/>
    <n v="0.79658019999999996"/>
  </r>
  <r>
    <x v="210"/>
    <x v="0"/>
    <d v="2011-03-23T00:00:00"/>
    <n v="1.1063620000000001"/>
    <n v="1"/>
    <s v="DIVIDENDO"/>
    <x v="4"/>
    <n v="1.1063620000000001"/>
  </r>
  <r>
    <x v="210"/>
    <x v="0"/>
    <d v="2011-06-16T00:00:00"/>
    <n v="0.79658099999999998"/>
    <n v="1"/>
    <s v="DIVIDENDO"/>
    <x v="4"/>
    <n v="0.79658099999999998"/>
  </r>
  <r>
    <x v="210"/>
    <x v="0"/>
    <d v="2011-09-29T00:00:00"/>
    <n v="2.2721749999999998"/>
    <n v="1"/>
    <s v="DIVIDENDO"/>
    <x v="4"/>
    <n v="2.2721749999999998"/>
  </r>
  <r>
    <x v="210"/>
    <x v="0"/>
    <d v="2011-09-29T00:00:00"/>
    <n v="0.53105400000000003"/>
    <n v="1"/>
    <s v="JRS CAP PRÓPRIO"/>
    <x v="4"/>
    <n v="0.53105400000000003"/>
  </r>
  <r>
    <x v="210"/>
    <x v="0"/>
    <d v="2011-12-01T00:00:00"/>
    <n v="0.44254500000000002"/>
    <n v="1"/>
    <s v="DIVIDENDO"/>
    <x v="4"/>
    <n v="0.44254500000000002"/>
  </r>
  <r>
    <x v="210"/>
    <x v="0"/>
    <d v="2012-01-03T00:00:00"/>
    <n v="0.88509000000000004"/>
    <n v="1"/>
    <s v="DIVIDENDO"/>
    <x v="5"/>
    <n v="0.88509000000000004"/>
  </r>
  <r>
    <x v="210"/>
    <x v="0"/>
    <d v="2012-03-15T00:00:00"/>
    <n v="2.3012320000000002"/>
    <n v="1"/>
    <s v="JRS CAP PRÓPRIO"/>
    <x v="5"/>
    <n v="2.3012320000000002"/>
  </r>
  <r>
    <x v="210"/>
    <x v="0"/>
    <d v="2012-03-29T00:00:00"/>
    <n v="1.7878989999999999"/>
    <n v="1"/>
    <s v="JRS CAP PRÓPRIO"/>
    <x v="5"/>
    <n v="1.7878989999999999"/>
  </r>
  <r>
    <x v="210"/>
    <x v="0"/>
    <d v="2012-08-06T00:00:00"/>
    <n v="2.9298710106999999"/>
    <n v="1"/>
    <s v="DIVIDENDO"/>
    <x v="5"/>
    <n v="2.9298710106999999"/>
  </r>
  <r>
    <x v="210"/>
    <x v="0"/>
    <d v="2013-01-18T00:00:00"/>
    <n v="19.47195941"/>
    <n v="1"/>
    <s v="DIVIDENDO"/>
    <x v="6"/>
    <n v="19.47195941"/>
  </r>
  <r>
    <x v="210"/>
    <x v="0"/>
    <d v="2013-10-29T00:00:00"/>
    <n v="0.76414981199999998"/>
    <n v="1"/>
    <s v="DIVIDENDO"/>
    <x v="6"/>
    <n v="0.76414981199999998"/>
  </r>
  <r>
    <x v="210"/>
    <x v="0"/>
    <d v="2013-12-17T00:00:00"/>
    <n v="1.2243677589999999"/>
    <n v="1"/>
    <s v="DIVIDENDO"/>
    <x v="6"/>
    <n v="1.2243677589999999"/>
  </r>
  <r>
    <x v="210"/>
    <x v="0"/>
    <d v="2014-01-29T00:00:00"/>
    <n v="3.8363523113000002"/>
    <n v="1"/>
    <s v="JRS CAP PRÓPRIO"/>
    <x v="18"/>
    <n v="3.8363523113000002"/>
  </r>
  <r>
    <x v="211"/>
    <x v="0"/>
    <d v="2008-04-14T00:00:00"/>
    <n v="7.5172081200000004E-2"/>
    <n v="1"/>
    <s v="DIVIDENDO"/>
    <x v="1"/>
    <n v="7.5172081200000004E-2"/>
  </r>
  <r>
    <x v="211"/>
    <x v="0"/>
    <d v="2009-04-27T00:00:00"/>
    <n v="0.37738699999999997"/>
    <n v="1"/>
    <s v="DIVIDENDO"/>
    <x v="2"/>
    <n v="0.37738699999999997"/>
  </r>
  <r>
    <x v="211"/>
    <x v="0"/>
    <d v="2010-04-30T00:00:00"/>
    <n v="0.171379113"/>
    <n v="1"/>
    <s v="DIVIDENDO"/>
    <x v="3"/>
    <n v="0.171379113"/>
  </r>
  <r>
    <x v="211"/>
    <x v="0"/>
    <d v="2010-12-23T00:00:00"/>
    <n v="0.156"/>
    <n v="1"/>
    <s v="JRS CAP PRÓPRIO"/>
    <x v="3"/>
    <n v="0.156"/>
  </r>
  <r>
    <x v="211"/>
    <x v="0"/>
    <d v="2011-04-30T00:00:00"/>
    <n v="0.180192941"/>
    <n v="1"/>
    <s v="DIVIDENDO"/>
    <x v="4"/>
    <n v="0.180192941"/>
  </r>
  <r>
    <x v="211"/>
    <x v="0"/>
    <d v="2012-04-30T00:00:00"/>
    <n v="0.37709306199999998"/>
    <n v="1"/>
    <s v="DIVIDENDO"/>
    <x v="5"/>
    <n v="0.37709306199999998"/>
  </r>
  <r>
    <x v="211"/>
    <x v="0"/>
    <d v="2013-04-30T00:00:00"/>
    <n v="0.26236522699999998"/>
    <n v="1"/>
    <s v="DIVIDENDO"/>
    <x v="6"/>
    <n v="0.26236522699999998"/>
  </r>
  <r>
    <x v="212"/>
    <x v="0"/>
    <d v="2009-04-30T00:00:00"/>
    <n v="0.13619999999999999"/>
    <n v="1"/>
    <s v="DIVIDENDO"/>
    <x v="2"/>
    <n v="0.13619999999999999"/>
  </r>
  <r>
    <x v="212"/>
    <x v="0"/>
    <d v="2010-04-30T00:00:00"/>
    <n v="0.34039999999999998"/>
    <n v="1"/>
    <s v="DIVIDENDO"/>
    <x v="3"/>
    <n v="0.34039999999999998"/>
  </r>
  <r>
    <x v="212"/>
    <x v="0"/>
    <d v="2011-04-29T00:00:00"/>
    <n v="0.57872216964000001"/>
    <n v="1"/>
    <s v="DIVIDENDO"/>
    <x v="4"/>
    <n v="0.57872216964000001"/>
  </r>
  <r>
    <x v="212"/>
    <x v="0"/>
    <d v="2011-11-22T00:00:00"/>
    <n v="0.56182710999999996"/>
    <n v="1"/>
    <s v="JRS CAP PRÓPRIO"/>
    <x v="4"/>
    <n v="0.56182710999999996"/>
  </r>
  <r>
    <x v="212"/>
    <x v="0"/>
    <d v="2012-04-30T00:00:00"/>
    <n v="0.27463813450000002"/>
    <n v="1"/>
    <s v="DIVIDENDO"/>
    <x v="5"/>
    <n v="0.27463813450000002"/>
  </r>
  <r>
    <x v="212"/>
    <x v="0"/>
    <d v="2012-12-11T00:00:00"/>
    <n v="0.70082007999999996"/>
    <n v="1"/>
    <s v="JRS CAP PRÓPRIO"/>
    <x v="5"/>
    <n v="0.70082007999999996"/>
  </r>
  <r>
    <x v="212"/>
    <x v="0"/>
    <d v="2013-03-06T00:00:00"/>
    <n v="0.329661498"/>
    <n v="1"/>
    <s v="DIVIDENDO"/>
    <x v="6"/>
    <n v="0.329661498"/>
  </r>
  <r>
    <x v="212"/>
    <x v="0"/>
    <d v="2013-06-27T00:00:00"/>
    <n v="0.23826806"/>
    <n v="1"/>
    <s v="JRS CAP PRÓPRIO"/>
    <x v="6"/>
    <n v="0.23826806"/>
  </r>
  <r>
    <x v="212"/>
    <x v="0"/>
    <d v="2013-09-26T00:00:00"/>
    <n v="0.23940828"/>
    <n v="1"/>
    <s v="JRS CAP PRÓPRIO"/>
    <x v="6"/>
    <n v="0.23940828"/>
  </r>
  <r>
    <x v="212"/>
    <x v="0"/>
    <d v="2013-12-17T00:00:00"/>
    <n v="0.23960318999999999"/>
    <n v="1"/>
    <s v="JRS CAP PRÓPRIO"/>
    <x v="6"/>
    <n v="0.23960318999999999"/>
  </r>
  <r>
    <x v="213"/>
    <x v="0"/>
    <d v="2010-08-04T00:00:00"/>
    <n v="9.4E-2"/>
    <n v="1"/>
    <s v="JRS CAP PRÓPRIO"/>
    <x v="3"/>
    <n v="9.4E-2"/>
  </r>
  <r>
    <x v="213"/>
    <x v="0"/>
    <d v="2010-08-04T00:00:00"/>
    <n v="8.5999999999999993E-2"/>
    <n v="1"/>
    <s v="DIVIDENDO"/>
    <x v="3"/>
    <n v="8.5999999999999993E-2"/>
  </r>
  <r>
    <x v="213"/>
    <x v="0"/>
    <d v="2010-12-20T00:00:00"/>
    <n v="0.105"/>
    <n v="1"/>
    <s v="JRS CAP PRÓPRIO"/>
    <x v="3"/>
    <n v="0.105"/>
  </r>
  <r>
    <x v="213"/>
    <x v="0"/>
    <d v="2011-03-01T00:00:00"/>
    <n v="0.41148663000000002"/>
    <n v="1"/>
    <s v="DIVIDENDO"/>
    <x v="4"/>
    <n v="0.41148663000000002"/>
  </r>
  <r>
    <x v="213"/>
    <x v="0"/>
    <d v="2011-05-20T00:00:00"/>
    <n v="3.72"/>
    <n v="1"/>
    <s v="REST CAP DIN"/>
    <x v="4"/>
    <n v="3.72"/>
  </r>
  <r>
    <x v="213"/>
    <x v="0"/>
    <d v="2011-12-23T00:00:00"/>
    <n v="0.13689999999999999"/>
    <n v="1"/>
    <s v="JRS CAP PRÓPRIO"/>
    <x v="4"/>
    <n v="0.13689999999999999"/>
  </r>
  <r>
    <x v="213"/>
    <x v="0"/>
    <d v="2012-02-09T00:00:00"/>
    <n v="1.483093"/>
    <n v="1"/>
    <s v="DIVIDENDO"/>
    <x v="5"/>
    <n v="1.483093"/>
  </r>
  <r>
    <x v="213"/>
    <x v="0"/>
    <d v="2012-11-07T00:00:00"/>
    <n v="0.90661000000000003"/>
    <n v="1"/>
    <s v="DIVIDENDO"/>
    <x v="5"/>
    <n v="0.90661000000000003"/>
  </r>
  <r>
    <x v="213"/>
    <x v="0"/>
    <d v="2012-11-07T00:00:00"/>
    <n v="5.2650000000000002E-2"/>
    <n v="1"/>
    <s v="JRS CAP PRÓPRIO"/>
    <x v="5"/>
    <n v="5.2650000000000002E-2"/>
  </r>
  <r>
    <x v="213"/>
    <x v="0"/>
    <d v="2013-02-27T00:00:00"/>
    <n v="0.39556999999999998"/>
    <n v="1"/>
    <s v="DIVIDENDO"/>
    <x v="6"/>
    <n v="0.39556999999999998"/>
  </r>
  <r>
    <x v="213"/>
    <x v="0"/>
    <d v="2013-02-27T00:00:00"/>
    <n v="1.8950000000000002E-2"/>
    <n v="1"/>
    <s v="JRS CAP PRÓPRIO"/>
    <x v="6"/>
    <n v="1.8950000000000002E-2"/>
  </r>
  <r>
    <x v="213"/>
    <x v="0"/>
    <d v="2013-05-08T00:00:00"/>
    <n v="0.25746999999999998"/>
    <n v="1"/>
    <s v="DIVIDENDO"/>
    <x v="6"/>
    <n v="0.25746999999999998"/>
  </r>
  <r>
    <x v="213"/>
    <x v="0"/>
    <d v="2013-05-08T00:00:00"/>
    <n v="1.7330000000000002E-2"/>
    <n v="1"/>
    <s v="JRS CAP PRÓPRIO"/>
    <x v="6"/>
    <n v="1.7330000000000002E-2"/>
  </r>
  <r>
    <x v="213"/>
    <x v="0"/>
    <d v="2013-08-07T00:00:00"/>
    <n v="0.32085000000000002"/>
    <n v="1"/>
    <s v="DIVIDENDO"/>
    <x v="6"/>
    <n v="0.32085000000000002"/>
  </r>
  <r>
    <x v="213"/>
    <x v="0"/>
    <d v="2013-08-07T00:00:00"/>
    <n v="1.6029999999999999E-2"/>
    <n v="1"/>
    <s v="JRS CAP PRÓPRIO"/>
    <x v="6"/>
    <n v="1.6029999999999999E-2"/>
  </r>
  <r>
    <x v="213"/>
    <x v="0"/>
    <d v="2013-11-06T00:00:00"/>
    <n v="0.34622999999999998"/>
    <n v="1"/>
    <s v="DIVIDENDO"/>
    <x v="6"/>
    <n v="0.34622999999999998"/>
  </r>
  <r>
    <x v="213"/>
    <x v="0"/>
    <d v="2013-11-06T00:00:00"/>
    <n v="1.7409999999999998E-2"/>
    <n v="1"/>
    <s v="JRS CAP PRÓPRIO"/>
    <x v="6"/>
    <n v="1.7409999999999998E-2"/>
  </r>
  <r>
    <x v="214"/>
    <x v="0"/>
    <s v="20/06/1996"/>
    <n v="6.7980000000000002E-3"/>
    <n v="1000"/>
    <s v="DIVIDENDO"/>
    <x v="15"/>
    <n v="6.798E-6"/>
  </r>
  <r>
    <x v="214"/>
    <x v="0"/>
    <s v="18/07/2002"/>
    <n v="2.1800000000000001E-3"/>
    <n v="1"/>
    <s v="RENDIMENTO"/>
    <x v="11"/>
    <n v="2.1800000000000001E-3"/>
  </r>
  <r>
    <x v="214"/>
    <x v="0"/>
    <s v="18/07/2002"/>
    <n v="0.10571999999999999"/>
    <n v="1"/>
    <s v="DIVIDENDO"/>
    <x v="11"/>
    <n v="0.10571999999999999"/>
  </r>
  <r>
    <x v="214"/>
    <x v="0"/>
    <s v="15/08/2003"/>
    <n v="3.3E-3"/>
    <n v="1"/>
    <s v="RENDIMENTO"/>
    <x v="7"/>
    <n v="3.3E-3"/>
  </r>
  <r>
    <x v="214"/>
    <x v="0"/>
    <s v="15/08/2003"/>
    <n v="9.8900000000000002E-2"/>
    <n v="1"/>
    <s v="JRS CAP PRÓPRIO"/>
    <x v="7"/>
    <n v="9.8900000000000002E-2"/>
  </r>
  <r>
    <x v="214"/>
    <x v="0"/>
    <d v="2007-06-08T00:00:00"/>
    <n v="8.6E-3"/>
    <n v="1"/>
    <s v="JRS CAP PRÓPRIO"/>
    <x v="0"/>
    <n v="8.6E-3"/>
  </r>
  <r>
    <x v="214"/>
    <x v="0"/>
    <d v="2007-06-08T00:00:00"/>
    <n v="1E-4"/>
    <n v="1"/>
    <s v="RENDIMENTO"/>
    <x v="0"/>
    <n v="1E-4"/>
  </r>
  <r>
    <x v="214"/>
    <x v="0"/>
    <d v="2007-06-08T00:00:00"/>
    <n v="8.6E-3"/>
    <n v="1"/>
    <s v="JRS CAP PRÓPRIO"/>
    <x v="0"/>
    <n v="8.6E-3"/>
  </r>
  <r>
    <x v="214"/>
    <x v="0"/>
    <d v="2007-06-08T00:00:00"/>
    <n v="1E-4"/>
    <n v="1"/>
    <s v="RENDIMENTO"/>
    <x v="0"/>
    <n v="1E-4"/>
  </r>
  <r>
    <x v="214"/>
    <x v="0"/>
    <d v="2007-06-08T00:00:00"/>
    <n v="8.6E-3"/>
    <n v="1"/>
    <s v="JRS CAP PRÓPRIO"/>
    <x v="0"/>
    <n v="8.6E-3"/>
  </r>
  <r>
    <x v="214"/>
    <x v="0"/>
    <d v="2007-06-08T00:00:00"/>
    <n v="1E-4"/>
    <n v="1"/>
    <s v="RENDIMENTO"/>
    <x v="0"/>
    <n v="1E-4"/>
  </r>
  <r>
    <x v="214"/>
    <x v="0"/>
    <d v="2007-06-08T00:00:00"/>
    <n v="8.6E-3"/>
    <n v="1"/>
    <s v="JRS CAP PRÓPRIO"/>
    <x v="0"/>
    <n v="8.6E-3"/>
  </r>
  <r>
    <x v="214"/>
    <x v="0"/>
    <d v="2007-06-08T00:00:00"/>
    <n v="1E-4"/>
    <n v="1"/>
    <s v="RENDIMENTO"/>
    <x v="0"/>
    <n v="1E-4"/>
  </r>
  <r>
    <x v="214"/>
    <x v="0"/>
    <d v="2007-06-08T00:00:00"/>
    <n v="8.6E-3"/>
    <n v="1"/>
    <s v="JRS CAP PRÓPRIO"/>
    <x v="0"/>
    <n v="8.6E-3"/>
  </r>
  <r>
    <x v="214"/>
    <x v="0"/>
    <d v="2007-06-08T00:00:00"/>
    <n v="1E-4"/>
    <n v="1"/>
    <s v="RENDIMENTO"/>
    <x v="0"/>
    <n v="1E-4"/>
  </r>
  <r>
    <x v="214"/>
    <x v="0"/>
    <d v="2008-05-08T00:00:00"/>
    <n v="6.96E-3"/>
    <n v="1"/>
    <s v="JRS CAP PRÓPRIO"/>
    <x v="1"/>
    <n v="6.96E-3"/>
  </r>
  <r>
    <x v="214"/>
    <x v="0"/>
    <d v="2008-05-08T00:00:00"/>
    <n v="1.2229999999999999E-3"/>
    <n v="1"/>
    <s v="RENDIMENTO"/>
    <x v="1"/>
    <n v="1.2229999999999999E-3"/>
  </r>
  <r>
    <x v="214"/>
    <x v="0"/>
    <d v="2008-05-08T00:00:00"/>
    <n v="6.96E-3"/>
    <n v="1"/>
    <s v="JRS CAP PRÓPRIO"/>
    <x v="1"/>
    <n v="6.96E-3"/>
  </r>
  <r>
    <x v="214"/>
    <x v="0"/>
    <d v="2008-05-08T00:00:00"/>
    <n v="1.2229999999999999E-3"/>
    <n v="1"/>
    <s v="RENDIMENTO"/>
    <x v="1"/>
    <n v="1.2229999999999999E-3"/>
  </r>
  <r>
    <x v="214"/>
    <x v="0"/>
    <d v="2008-05-08T00:00:00"/>
    <n v="6.96E-3"/>
    <n v="1"/>
    <s v="JRS CAP PRÓPRIO"/>
    <x v="1"/>
    <n v="6.96E-3"/>
  </r>
  <r>
    <x v="214"/>
    <x v="0"/>
    <d v="2008-05-08T00:00:00"/>
    <n v="1.2229999999999999E-3"/>
    <n v="1"/>
    <s v="RENDIMENTO"/>
    <x v="1"/>
    <n v="1.2229999999999999E-3"/>
  </r>
  <r>
    <x v="214"/>
    <x v="0"/>
    <d v="2008-05-08T00:00:00"/>
    <n v="6.96E-3"/>
    <n v="1"/>
    <s v="JRS CAP PRÓPRIO"/>
    <x v="1"/>
    <n v="6.96E-3"/>
  </r>
  <r>
    <x v="214"/>
    <x v="0"/>
    <d v="2008-05-08T00:00:00"/>
    <n v="1.2229999999999999E-3"/>
    <n v="1"/>
    <s v="RENDIMENTO"/>
    <x v="1"/>
    <n v="1.2229999999999999E-3"/>
  </r>
  <r>
    <x v="214"/>
    <x v="0"/>
    <d v="2008-05-08T00:00:00"/>
    <n v="6.96E-3"/>
    <n v="1"/>
    <s v="JRS CAP PRÓPRIO"/>
    <x v="1"/>
    <n v="6.96E-3"/>
  </r>
  <r>
    <x v="214"/>
    <x v="0"/>
    <d v="2008-05-08T00:00:00"/>
    <n v="1.2229999999999999E-3"/>
    <n v="1"/>
    <s v="RENDIMENTO"/>
    <x v="1"/>
    <n v="1.2229999999999999E-3"/>
  </r>
  <r>
    <x v="214"/>
    <x v="0"/>
    <d v="2011-05-27T00:00:00"/>
    <n v="7.1466666600000003E-3"/>
    <n v="1"/>
    <s v="JRS CAP PRÓPRIO"/>
    <x v="4"/>
    <n v="7.1466666600000003E-3"/>
  </r>
  <r>
    <x v="214"/>
    <x v="0"/>
    <d v="2011-05-27T00:00:00"/>
    <n v="3.1833333E-4"/>
    <n v="1"/>
    <s v="RENDIMENTO"/>
    <x v="4"/>
    <n v="3.1833333E-4"/>
  </r>
  <r>
    <x v="214"/>
    <x v="0"/>
    <d v="2011-05-27T00:00:00"/>
    <n v="7.1466666600000003E-3"/>
    <n v="1"/>
    <s v="JRS CAP PRÓPRIO"/>
    <x v="4"/>
    <n v="7.1466666600000003E-3"/>
  </r>
  <r>
    <x v="214"/>
    <x v="0"/>
    <d v="2011-05-27T00:00:00"/>
    <n v="3.1833333E-4"/>
    <n v="1"/>
    <s v="RENDIMENTO"/>
    <x v="4"/>
    <n v="3.1833333E-4"/>
  </r>
  <r>
    <x v="214"/>
    <x v="0"/>
    <d v="2011-05-27T00:00:00"/>
    <n v="7.1466666600000003E-3"/>
    <n v="1"/>
    <s v="JRS CAP PRÓPRIO"/>
    <x v="4"/>
    <n v="7.1466666600000003E-3"/>
  </r>
  <r>
    <x v="214"/>
    <x v="0"/>
    <d v="2011-05-27T00:00:00"/>
    <n v="3.1833333E-4"/>
    <n v="1"/>
    <s v="RENDIMENTO"/>
    <x v="4"/>
    <n v="3.1833333E-4"/>
  </r>
  <r>
    <x v="214"/>
    <x v="0"/>
    <d v="2011-05-27T00:00:00"/>
    <n v="7.1466666600000003E-3"/>
    <n v="1"/>
    <s v="JRS CAP PRÓPRIO"/>
    <x v="4"/>
    <n v="7.1466666600000003E-3"/>
  </r>
  <r>
    <x v="214"/>
    <x v="0"/>
    <d v="2011-05-27T00:00:00"/>
    <n v="3.1833333E-4"/>
    <n v="1"/>
    <s v="RENDIMENTO"/>
    <x v="4"/>
    <n v="3.1833333E-4"/>
  </r>
  <r>
    <x v="214"/>
    <x v="0"/>
    <d v="2011-05-27T00:00:00"/>
    <n v="7.1466666600000003E-3"/>
    <n v="1"/>
    <s v="JRS CAP PRÓPRIO"/>
    <x v="4"/>
    <n v="7.1466666600000003E-3"/>
  </r>
  <r>
    <x v="214"/>
    <x v="0"/>
    <d v="2011-05-27T00:00:00"/>
    <n v="3.1833333E-4"/>
    <n v="1"/>
    <s v="RENDIMENTO"/>
    <x v="4"/>
    <n v="3.1833333E-4"/>
  </r>
  <r>
    <x v="214"/>
    <x v="0"/>
    <d v="2011-05-27T00:00:00"/>
    <n v="7.1466666600000003E-3"/>
    <n v="1"/>
    <s v="JRS CAP PRÓPRIO"/>
    <x v="4"/>
    <n v="7.1466666600000003E-3"/>
  </r>
  <r>
    <x v="214"/>
    <x v="0"/>
    <d v="2011-05-27T00:00:00"/>
    <n v="3.1833333E-4"/>
    <n v="1"/>
    <s v="RENDIMENTO"/>
    <x v="4"/>
    <n v="3.1833333E-4"/>
  </r>
  <r>
    <x v="214"/>
    <x v="1"/>
    <s v="20/06/1996"/>
    <n v="6.7980000000000002E-3"/>
    <n v="1000"/>
    <s v="DIVIDENDO"/>
    <x v="15"/>
    <n v="6.798E-6"/>
  </r>
  <r>
    <x v="214"/>
    <x v="1"/>
    <s v="18/07/2002"/>
    <n v="2.3900000000000002E-3"/>
    <n v="1"/>
    <s v="RENDIMENTO"/>
    <x v="11"/>
    <n v="2.3900000000000002E-3"/>
  </r>
  <r>
    <x v="214"/>
    <x v="1"/>
    <s v="18/07/2002"/>
    <n v="0.1163"/>
    <n v="1"/>
    <s v="DIVIDENDO"/>
    <x v="11"/>
    <n v="0.1163"/>
  </r>
  <r>
    <x v="214"/>
    <x v="1"/>
    <s v="15/08/2003"/>
    <n v="3.5999999999999999E-3"/>
    <n v="1"/>
    <s v="RENDIMENTO"/>
    <x v="7"/>
    <n v="3.5999999999999999E-3"/>
  </r>
  <r>
    <x v="214"/>
    <x v="1"/>
    <s v="15/08/2003"/>
    <n v="0.10879999999999999"/>
    <n v="1"/>
    <s v="JRS CAP PRÓPRIO"/>
    <x v="7"/>
    <n v="0.10879999999999999"/>
  </r>
  <r>
    <x v="214"/>
    <x v="1"/>
    <d v="2007-06-08T00:00:00"/>
    <n v="9.4000000000000004E-3"/>
    <n v="1"/>
    <s v="JRS CAP PRÓPRIO"/>
    <x v="0"/>
    <n v="9.4000000000000004E-3"/>
  </r>
  <r>
    <x v="214"/>
    <x v="1"/>
    <d v="2007-06-08T00:00:00"/>
    <n v="1E-4"/>
    <n v="1"/>
    <s v="RENDIMENTO"/>
    <x v="0"/>
    <n v="1E-4"/>
  </r>
  <r>
    <x v="214"/>
    <x v="1"/>
    <d v="2007-06-08T00:00:00"/>
    <n v="9.4000000000000004E-3"/>
    <n v="1"/>
    <s v="JRS CAP PRÓPRIO"/>
    <x v="0"/>
    <n v="9.4000000000000004E-3"/>
  </r>
  <r>
    <x v="214"/>
    <x v="1"/>
    <d v="2007-06-08T00:00:00"/>
    <n v="1E-4"/>
    <n v="1"/>
    <s v="RENDIMENTO"/>
    <x v="0"/>
    <n v="1E-4"/>
  </r>
  <r>
    <x v="214"/>
    <x v="1"/>
    <d v="2007-06-08T00:00:00"/>
    <n v="9.4000000000000004E-3"/>
    <n v="1"/>
    <s v="JRS CAP PRÓPRIO"/>
    <x v="0"/>
    <n v="9.4000000000000004E-3"/>
  </r>
  <r>
    <x v="214"/>
    <x v="1"/>
    <d v="2007-06-08T00:00:00"/>
    <n v="1E-4"/>
    <n v="1"/>
    <s v="RENDIMENTO"/>
    <x v="0"/>
    <n v="1E-4"/>
  </r>
  <r>
    <x v="214"/>
    <x v="1"/>
    <d v="2007-06-08T00:00:00"/>
    <n v="9.4000000000000004E-3"/>
    <n v="1"/>
    <s v="JRS CAP PRÓPRIO"/>
    <x v="0"/>
    <n v="9.4000000000000004E-3"/>
  </r>
  <r>
    <x v="214"/>
    <x v="1"/>
    <d v="2007-06-08T00:00:00"/>
    <n v="1E-4"/>
    <n v="1"/>
    <s v="RENDIMENTO"/>
    <x v="0"/>
    <n v="1E-4"/>
  </r>
  <r>
    <x v="214"/>
    <x v="1"/>
    <d v="2007-06-08T00:00:00"/>
    <n v="9.4000000000000004E-3"/>
    <n v="1"/>
    <s v="JRS CAP PRÓPRIO"/>
    <x v="0"/>
    <n v="9.4000000000000004E-3"/>
  </r>
  <r>
    <x v="214"/>
    <x v="1"/>
    <d v="2007-06-08T00:00:00"/>
    <n v="1E-4"/>
    <n v="1"/>
    <s v="RENDIMENTO"/>
    <x v="0"/>
    <n v="1E-4"/>
  </r>
  <r>
    <x v="214"/>
    <x v="1"/>
    <d v="2008-05-08T00:00:00"/>
    <n v="7.6600000000000001E-3"/>
    <n v="1"/>
    <s v="JRS CAP PRÓPRIO"/>
    <x v="1"/>
    <n v="7.6600000000000001E-3"/>
  </r>
  <r>
    <x v="214"/>
    <x v="1"/>
    <d v="2008-05-08T00:00:00"/>
    <n v="1.3412000000000001E-3"/>
    <n v="1"/>
    <s v="RENDIMENTO"/>
    <x v="1"/>
    <n v="1.3412000000000001E-3"/>
  </r>
  <r>
    <x v="214"/>
    <x v="1"/>
    <d v="2008-05-08T00:00:00"/>
    <n v="7.6600000000000001E-3"/>
    <n v="1"/>
    <s v="JRS CAP PRÓPRIO"/>
    <x v="1"/>
    <n v="7.6600000000000001E-3"/>
  </r>
  <r>
    <x v="214"/>
    <x v="1"/>
    <d v="2008-05-08T00:00:00"/>
    <n v="1.3412000000000001E-3"/>
    <n v="1"/>
    <s v="RENDIMENTO"/>
    <x v="1"/>
    <n v="1.3412000000000001E-3"/>
  </r>
  <r>
    <x v="214"/>
    <x v="1"/>
    <d v="2008-05-08T00:00:00"/>
    <n v="7.6600000000000001E-3"/>
    <n v="1"/>
    <s v="JRS CAP PRÓPRIO"/>
    <x v="1"/>
    <n v="7.6600000000000001E-3"/>
  </r>
  <r>
    <x v="214"/>
    <x v="1"/>
    <d v="2008-05-08T00:00:00"/>
    <n v="1.3412000000000001E-3"/>
    <n v="1"/>
    <s v="RENDIMENTO"/>
    <x v="1"/>
    <n v="1.3412000000000001E-3"/>
  </r>
  <r>
    <x v="214"/>
    <x v="1"/>
    <d v="2008-05-08T00:00:00"/>
    <n v="7.6600000000000001E-3"/>
    <n v="1"/>
    <s v="JRS CAP PRÓPRIO"/>
    <x v="1"/>
    <n v="7.6600000000000001E-3"/>
  </r>
  <r>
    <x v="214"/>
    <x v="1"/>
    <d v="2008-05-08T00:00:00"/>
    <n v="1.3412000000000001E-3"/>
    <n v="1"/>
    <s v="RENDIMENTO"/>
    <x v="1"/>
    <n v="1.3412000000000001E-3"/>
  </r>
  <r>
    <x v="214"/>
    <x v="1"/>
    <d v="2008-05-08T00:00:00"/>
    <n v="7.6600000000000001E-3"/>
    <n v="1"/>
    <s v="JRS CAP PRÓPRIO"/>
    <x v="1"/>
    <n v="7.6600000000000001E-3"/>
  </r>
  <r>
    <x v="214"/>
    <x v="1"/>
    <d v="2008-05-08T00:00:00"/>
    <n v="1.3412000000000001E-3"/>
    <n v="1"/>
    <s v="RENDIMENTO"/>
    <x v="1"/>
    <n v="1.3412000000000001E-3"/>
  </r>
  <r>
    <x v="214"/>
    <x v="1"/>
    <d v="2011-05-27T00:00:00"/>
    <n v="7.1466666600000003E-3"/>
    <n v="1"/>
    <s v="JRS CAP PRÓPRIO"/>
    <x v="4"/>
    <n v="7.1466666600000003E-3"/>
  </r>
  <r>
    <x v="214"/>
    <x v="1"/>
    <d v="2011-05-27T00:00:00"/>
    <n v="3.1833333E-4"/>
    <n v="1"/>
    <s v="RENDIMENTO"/>
    <x v="4"/>
    <n v="3.1833333E-4"/>
  </r>
  <r>
    <x v="214"/>
    <x v="1"/>
    <d v="2011-05-27T00:00:00"/>
    <n v="7.1466666600000003E-3"/>
    <n v="1"/>
    <s v="JRS CAP PRÓPRIO"/>
    <x v="4"/>
    <n v="7.1466666600000003E-3"/>
  </r>
  <r>
    <x v="214"/>
    <x v="1"/>
    <d v="2011-05-27T00:00:00"/>
    <n v="3.1833333E-4"/>
    <n v="1"/>
    <s v="RENDIMENTO"/>
    <x v="4"/>
    <n v="3.1833333E-4"/>
  </r>
  <r>
    <x v="214"/>
    <x v="1"/>
    <d v="2011-05-27T00:00:00"/>
    <n v="7.1466666600000003E-3"/>
    <n v="1"/>
    <s v="JRS CAP PRÓPRIO"/>
    <x v="4"/>
    <n v="7.1466666600000003E-3"/>
  </r>
  <r>
    <x v="214"/>
    <x v="1"/>
    <d v="2011-05-27T00:00:00"/>
    <n v="3.1833333E-4"/>
    <n v="1"/>
    <s v="RENDIMENTO"/>
    <x v="4"/>
    <n v="3.1833333E-4"/>
  </r>
  <r>
    <x v="214"/>
    <x v="1"/>
    <d v="2011-05-27T00:00:00"/>
    <n v="7.1466666600000003E-3"/>
    <n v="1"/>
    <s v="JRS CAP PRÓPRIO"/>
    <x v="4"/>
    <n v="7.1466666600000003E-3"/>
  </r>
  <r>
    <x v="214"/>
    <x v="1"/>
    <d v="2011-05-27T00:00:00"/>
    <n v="3.1833333E-4"/>
    <n v="1"/>
    <s v="RENDIMENTO"/>
    <x v="4"/>
    <n v="3.1833333E-4"/>
  </r>
  <r>
    <x v="214"/>
    <x v="1"/>
    <d v="2011-05-27T00:00:00"/>
    <n v="7.1466666600000003E-3"/>
    <n v="1"/>
    <s v="JRS CAP PRÓPRIO"/>
    <x v="4"/>
    <n v="7.1466666600000003E-3"/>
  </r>
  <r>
    <x v="214"/>
    <x v="1"/>
    <d v="2011-05-27T00:00:00"/>
    <n v="3.1833333E-4"/>
    <n v="1"/>
    <s v="RENDIMENTO"/>
    <x v="4"/>
    <n v="3.1833333E-4"/>
  </r>
  <r>
    <x v="214"/>
    <x v="1"/>
    <d v="2011-05-27T00:00:00"/>
    <n v="7.1466666600000003E-3"/>
    <n v="1"/>
    <s v="JRS CAP PRÓPRIO"/>
    <x v="4"/>
    <n v="7.1466666600000003E-3"/>
  </r>
  <r>
    <x v="214"/>
    <x v="1"/>
    <d v="2011-05-27T00:00:00"/>
    <n v="3.1833333E-4"/>
    <n v="1"/>
    <s v="RENDIMENTO"/>
    <x v="4"/>
    <n v="3.1833333E-4"/>
  </r>
  <r>
    <x v="215"/>
    <x v="0"/>
    <d v="1996-03-11T00:00:00"/>
    <n v="5.4385999999999997E-2"/>
    <n v="1"/>
    <s v="DIVIDENDO"/>
    <x v="15"/>
    <n v="5.4385999999999997E-2"/>
  </r>
  <r>
    <x v="215"/>
    <x v="0"/>
    <d v="1996-04-30T00:00:00"/>
    <n v="0.10878400000000001"/>
    <n v="1"/>
    <s v="DIVIDENDO"/>
    <x v="15"/>
    <n v="0.10878400000000001"/>
  </r>
  <r>
    <x v="215"/>
    <x v="0"/>
    <d v="1999-03-09T00:00:00"/>
    <n v="2.7195E-2"/>
    <n v="1"/>
    <s v="DIVIDENDO"/>
    <x v="8"/>
    <n v="2.7195E-2"/>
  </r>
  <r>
    <x v="215"/>
    <x v="0"/>
    <d v="1999-03-09T00:00:00"/>
    <n v="2.7195E-2"/>
    <n v="1"/>
    <s v="DIVIDENDO"/>
    <x v="8"/>
    <n v="2.7195E-2"/>
  </r>
  <r>
    <x v="215"/>
    <x v="0"/>
    <d v="1999-04-23T00:00:00"/>
    <n v="2.7195E-2"/>
    <n v="1"/>
    <s v="DIVIDENDO"/>
    <x v="8"/>
    <n v="2.7195E-2"/>
  </r>
  <r>
    <x v="215"/>
    <x v="0"/>
    <d v="1999-04-23T00:00:00"/>
    <n v="2.7195E-2"/>
    <n v="1"/>
    <s v="DIVIDENDO"/>
    <x v="8"/>
    <n v="2.7195E-2"/>
  </r>
  <r>
    <x v="215"/>
    <x v="0"/>
    <d v="1999-04-23T00:00:00"/>
    <n v="2.7195E-2"/>
    <n v="1"/>
    <s v="DIVIDENDO"/>
    <x v="8"/>
    <n v="2.7195E-2"/>
  </r>
  <r>
    <x v="215"/>
    <x v="0"/>
    <d v="1999-04-23T00:00:00"/>
    <n v="2.7195E-2"/>
    <n v="1"/>
    <s v="DIVIDENDO"/>
    <x v="8"/>
    <n v="2.7195E-2"/>
  </r>
  <r>
    <x v="215"/>
    <x v="0"/>
    <d v="1999-11-10T00:00:00"/>
    <n v="0.48093000000000002"/>
    <n v="1"/>
    <s v="JRS CAP PRÓPRIO"/>
    <x v="8"/>
    <n v="0.48093000000000002"/>
  </r>
  <r>
    <x v="215"/>
    <x v="0"/>
    <d v="2000-05-11T00:00:00"/>
    <n v="3.5659999999999997E-2"/>
    <n v="1"/>
    <s v="JRS CAP PRÓPRIO"/>
    <x v="9"/>
    <n v="3.5659999999999997E-2"/>
  </r>
  <r>
    <x v="215"/>
    <x v="0"/>
    <d v="2000-05-11T00:00:00"/>
    <n v="3.5659999999999997E-2"/>
    <n v="1"/>
    <s v="JRS CAP PRÓPRIO"/>
    <x v="9"/>
    <n v="3.5659999999999997E-2"/>
  </r>
  <r>
    <x v="215"/>
    <x v="0"/>
    <d v="2000-10-31T00:00:00"/>
    <n v="3.022E-2"/>
    <n v="1"/>
    <s v="JRS CAP PRÓPRIO"/>
    <x v="9"/>
    <n v="3.022E-2"/>
  </r>
  <r>
    <x v="215"/>
    <x v="0"/>
    <d v="2000-10-31T00:00:00"/>
    <n v="3.022E-2"/>
    <n v="1"/>
    <s v="JRS CAP PRÓPRIO"/>
    <x v="9"/>
    <n v="3.022E-2"/>
  </r>
  <r>
    <x v="215"/>
    <x v="0"/>
    <d v="2000-11-30T00:00:00"/>
    <n v="7.1190000000000003E-2"/>
    <n v="1"/>
    <s v="JRS CAP PRÓPRIO"/>
    <x v="9"/>
    <n v="7.1190000000000003E-2"/>
  </r>
  <r>
    <x v="215"/>
    <x v="0"/>
    <d v="2000-11-30T00:00:00"/>
    <n v="4.0969999999999999E-2"/>
    <n v="1"/>
    <s v="JRS CAP PRÓPRIO"/>
    <x v="9"/>
    <n v="4.0969999999999999E-2"/>
  </r>
  <r>
    <x v="215"/>
    <x v="0"/>
    <d v="2000-12-21T00:00:00"/>
    <n v="4.0969999999999999E-2"/>
    <n v="1"/>
    <s v="JRS CAP PRÓPRIO"/>
    <x v="9"/>
    <n v="4.0969999999999999E-2"/>
  </r>
  <r>
    <x v="215"/>
    <x v="0"/>
    <d v="2001-02-28T00:00:00"/>
    <n v="4.0969999999999999E-2"/>
    <n v="1"/>
    <s v="JRS CAP PRÓPRIO"/>
    <x v="10"/>
    <n v="4.0969999999999999E-2"/>
  </r>
  <r>
    <x v="215"/>
    <x v="0"/>
    <d v="2001-04-30T00:00:00"/>
    <n v="4.0969999999999999E-2"/>
    <n v="1"/>
    <s v="JRS CAP PRÓPRIO"/>
    <x v="10"/>
    <n v="4.0969999999999999E-2"/>
  </r>
  <r>
    <x v="215"/>
    <x v="0"/>
    <d v="2001-05-31T00:00:00"/>
    <n v="4.5999999999999999E-2"/>
    <n v="1"/>
    <s v="JRS CAP PRÓPRIO"/>
    <x v="10"/>
    <n v="4.5999999999999999E-2"/>
  </r>
  <r>
    <x v="215"/>
    <x v="0"/>
    <d v="2001-06-29T00:00:00"/>
    <n v="3.3000000000000002E-2"/>
    <n v="1"/>
    <s v="JRS CAP PRÓPRIO"/>
    <x v="10"/>
    <n v="3.3000000000000002E-2"/>
  </r>
  <r>
    <x v="215"/>
    <x v="0"/>
    <d v="2001-07-30T00:00:00"/>
    <n v="4.0969999999999999E-2"/>
    <n v="1"/>
    <s v="JRS CAP PRÓPRIO"/>
    <x v="10"/>
    <n v="4.0969999999999999E-2"/>
  </r>
  <r>
    <x v="215"/>
    <x v="0"/>
    <d v="2001-08-31T00:00:00"/>
    <n v="4.0969999999999999E-2"/>
    <n v="1"/>
    <s v="JRS CAP PRÓPRIO"/>
    <x v="10"/>
    <n v="4.0969999999999999E-2"/>
  </r>
  <r>
    <x v="215"/>
    <x v="0"/>
    <d v="2001-09-28T00:00:00"/>
    <n v="3.5920000000000001E-2"/>
    <n v="1"/>
    <s v="JRS CAP PRÓPRIO"/>
    <x v="10"/>
    <n v="3.5920000000000001E-2"/>
  </r>
  <r>
    <x v="215"/>
    <x v="0"/>
    <d v="2001-10-31T00:00:00"/>
    <n v="7.689E-2"/>
    <n v="1"/>
    <s v="JRS CAP PRÓPRIO"/>
    <x v="10"/>
    <n v="7.689E-2"/>
  </r>
  <r>
    <x v="215"/>
    <x v="0"/>
    <d v="2001-11-30T00:00:00"/>
    <n v="8.1000000000000003E-2"/>
    <n v="1"/>
    <s v="JRS CAP PRÓPRIO"/>
    <x v="10"/>
    <n v="8.1000000000000003E-2"/>
  </r>
  <r>
    <x v="215"/>
    <x v="0"/>
    <d v="2001-11-30T00:00:00"/>
    <n v="6.9000000000000006E-2"/>
    <n v="1"/>
    <s v="JRS CAP PRÓPRIO"/>
    <x v="10"/>
    <n v="6.9000000000000006E-2"/>
  </r>
  <r>
    <x v="215"/>
    <x v="0"/>
    <d v="2001-12-28T00:00:00"/>
    <n v="1.6119999999999999E-2"/>
    <n v="1"/>
    <s v="JRS CAP PRÓPRIO"/>
    <x v="10"/>
    <n v="1.6119999999999999E-2"/>
  </r>
  <r>
    <x v="215"/>
    <x v="0"/>
    <d v="2002-01-31T00:00:00"/>
    <n v="4.1000000000000002E-2"/>
    <n v="1"/>
    <s v="JRS CAP PRÓPRIO"/>
    <x v="11"/>
    <n v="4.1000000000000002E-2"/>
  </r>
  <r>
    <x v="215"/>
    <x v="0"/>
    <d v="2002-03-28T00:00:00"/>
    <n v="4.1000000000000002E-2"/>
    <n v="1"/>
    <s v="JRS CAP PRÓPRIO"/>
    <x v="11"/>
    <n v="4.1000000000000002E-2"/>
  </r>
  <r>
    <x v="215"/>
    <x v="0"/>
    <d v="2002-04-30T00:00:00"/>
    <n v="4.8500000000000001E-2"/>
    <n v="1"/>
    <s v="JRS CAP PRÓPRIO"/>
    <x v="11"/>
    <n v="4.8500000000000001E-2"/>
  </r>
  <r>
    <x v="215"/>
    <x v="0"/>
    <d v="2002-05-31T00:00:00"/>
    <n v="1.7500000000000002E-2"/>
    <n v="1"/>
    <s v="JRS CAP PRÓPRIO"/>
    <x v="11"/>
    <n v="1.7500000000000002E-2"/>
  </r>
  <r>
    <x v="215"/>
    <x v="0"/>
    <d v="2003-04-30T00:00:00"/>
    <n v="2.01E-2"/>
    <n v="1"/>
    <s v="JRS CAP PRÓPRIO"/>
    <x v="7"/>
    <n v="2.01E-2"/>
  </r>
  <r>
    <x v="215"/>
    <x v="0"/>
    <d v="2003-04-30T00:00:00"/>
    <n v="2.009E-2"/>
    <n v="1"/>
    <s v="JRS CAP PRÓPRIO"/>
    <x v="7"/>
    <n v="2.009E-2"/>
  </r>
  <r>
    <x v="215"/>
    <x v="0"/>
    <d v="2003-04-30T00:00:00"/>
    <n v="2.0109999999999999E-2"/>
    <n v="1"/>
    <s v="JRS CAP PRÓPRIO"/>
    <x v="7"/>
    <n v="2.0109999999999999E-2"/>
  </r>
  <r>
    <x v="215"/>
    <x v="0"/>
    <d v="2003-05-29T00:00:00"/>
    <n v="2.4500000000000001E-2"/>
    <n v="1"/>
    <s v="JRS CAP PRÓPRIO"/>
    <x v="7"/>
    <n v="2.4500000000000001E-2"/>
  </r>
  <r>
    <x v="215"/>
    <x v="0"/>
    <d v="2003-07-31T00:00:00"/>
    <n v="2.4500000000000001E-2"/>
    <n v="1"/>
    <s v="JRS CAP PRÓPRIO"/>
    <x v="7"/>
    <n v="2.4500000000000001E-2"/>
  </r>
  <r>
    <x v="215"/>
    <x v="0"/>
    <d v="2004-01-26T00:00:00"/>
    <n v="1.5720000000000001E-2"/>
    <n v="1"/>
    <s v="DIVIDENDO"/>
    <x v="12"/>
    <n v="1.5720000000000001E-2"/>
  </r>
  <r>
    <x v="215"/>
    <x v="0"/>
    <d v="2004-03-05T00:00:00"/>
    <n v="2.5100000000000001E-2"/>
    <n v="1"/>
    <s v="DIVIDENDO"/>
    <x v="12"/>
    <n v="2.5100000000000001E-2"/>
  </r>
  <r>
    <x v="215"/>
    <x v="0"/>
    <d v="2004-03-05T00:00:00"/>
    <n v="2.52E-2"/>
    <n v="1"/>
    <s v="DIVIDENDO"/>
    <x v="12"/>
    <n v="2.52E-2"/>
  </r>
  <r>
    <x v="215"/>
    <x v="0"/>
    <d v="2004-03-05T00:00:00"/>
    <n v="2.5000000000000001E-2"/>
    <n v="1"/>
    <s v="DIVIDENDO"/>
    <x v="12"/>
    <n v="2.5000000000000001E-2"/>
  </r>
  <r>
    <x v="215"/>
    <x v="0"/>
    <d v="2004-03-31T00:00:00"/>
    <n v="2.954E-2"/>
    <n v="1"/>
    <s v="JRS CAP PRÓPRIO"/>
    <x v="12"/>
    <n v="2.954E-2"/>
  </r>
  <r>
    <x v="215"/>
    <x v="0"/>
    <d v="2004-03-31T00:00:00"/>
    <n v="2.9520000000000001E-2"/>
    <n v="1"/>
    <s v="JRS CAP PRÓPRIO"/>
    <x v="12"/>
    <n v="2.9520000000000001E-2"/>
  </r>
  <r>
    <x v="215"/>
    <x v="0"/>
    <d v="2004-05-03T00:00:00"/>
    <n v="3.2469999999999999E-2"/>
    <n v="1"/>
    <s v="JRS CAP PRÓPRIO"/>
    <x v="12"/>
    <n v="3.2469999999999999E-2"/>
  </r>
  <r>
    <x v="215"/>
    <x v="0"/>
    <d v="2004-05-03T00:00:00"/>
    <n v="3.2489999999999998E-2"/>
    <n v="1"/>
    <s v="JRS CAP PRÓPRIO"/>
    <x v="12"/>
    <n v="3.2489999999999998E-2"/>
  </r>
  <r>
    <x v="215"/>
    <x v="0"/>
    <d v="2004-05-31T00:00:00"/>
    <n v="0.02"/>
    <n v="1"/>
    <s v="JRS CAP PRÓPRIO"/>
    <x v="12"/>
    <n v="0.02"/>
  </r>
  <r>
    <x v="215"/>
    <x v="0"/>
    <d v="2004-05-31T00:00:00"/>
    <n v="1.7999999999999999E-2"/>
    <n v="1"/>
    <s v="JRS CAP PRÓPRIO"/>
    <x v="12"/>
    <n v="1.7999999999999999E-2"/>
  </r>
  <r>
    <x v="215"/>
    <x v="0"/>
    <d v="2004-06-30T00:00:00"/>
    <n v="1.9E-2"/>
    <n v="1"/>
    <s v="JRS CAP PRÓPRIO"/>
    <x v="12"/>
    <n v="1.9E-2"/>
  </r>
  <r>
    <x v="215"/>
    <x v="0"/>
    <d v="2004-07-30T00:00:00"/>
    <n v="1.8530000000000001E-2"/>
    <n v="1"/>
    <s v="JRS CAP PRÓPRIO"/>
    <x v="12"/>
    <n v="1.8530000000000001E-2"/>
  </r>
  <r>
    <x v="215"/>
    <x v="0"/>
    <d v="2004-07-30T00:00:00"/>
    <n v="1.8550000000000001E-2"/>
    <n v="1"/>
    <s v="JRS CAP PRÓPRIO"/>
    <x v="12"/>
    <n v="1.8550000000000001E-2"/>
  </r>
  <r>
    <x v="215"/>
    <x v="0"/>
    <d v="2004-08-31T00:00:00"/>
    <n v="1.8530000000000001E-2"/>
    <n v="1"/>
    <s v="JRS CAP PRÓPRIO"/>
    <x v="12"/>
    <n v="1.8530000000000001E-2"/>
  </r>
  <r>
    <x v="215"/>
    <x v="0"/>
    <d v="2004-08-31T00:00:00"/>
    <n v="1.8550000000000001E-2"/>
    <n v="1"/>
    <s v="JRS CAP PRÓPRIO"/>
    <x v="12"/>
    <n v="1.8550000000000001E-2"/>
  </r>
  <r>
    <x v="215"/>
    <x v="0"/>
    <d v="2004-09-30T00:00:00"/>
    <n v="1.8540000000000001E-2"/>
    <n v="1"/>
    <s v="JRS CAP PRÓPRIO"/>
    <x v="12"/>
    <n v="1.8540000000000001E-2"/>
  </r>
  <r>
    <x v="215"/>
    <x v="0"/>
    <d v="2004-09-30T00:00:00"/>
    <n v="1.8530000000000001E-2"/>
    <n v="1"/>
    <s v="JRS CAP PRÓPRIO"/>
    <x v="12"/>
    <n v="1.8530000000000001E-2"/>
  </r>
  <r>
    <x v="215"/>
    <x v="0"/>
    <d v="2004-09-30T00:00:00"/>
    <n v="1.8550000000000001E-2"/>
    <n v="1"/>
    <s v="JRS CAP PRÓPRIO"/>
    <x v="12"/>
    <n v="1.8550000000000001E-2"/>
  </r>
  <r>
    <x v="215"/>
    <x v="0"/>
    <d v="2004-10-29T00:00:00"/>
    <n v="1.8530000000000001E-2"/>
    <n v="1"/>
    <s v="JRS CAP PRÓPRIO"/>
    <x v="12"/>
    <n v="1.8530000000000001E-2"/>
  </r>
  <r>
    <x v="215"/>
    <x v="0"/>
    <d v="2004-10-29T00:00:00"/>
    <n v="1.8540000000000001E-2"/>
    <n v="1"/>
    <s v="JRS CAP PRÓPRIO"/>
    <x v="12"/>
    <n v="1.8540000000000001E-2"/>
  </r>
  <r>
    <x v="215"/>
    <x v="0"/>
    <d v="2004-10-29T00:00:00"/>
    <n v="1.8550000000000001E-2"/>
    <n v="1"/>
    <s v="JRS CAP PRÓPRIO"/>
    <x v="12"/>
    <n v="1.8550000000000001E-2"/>
  </r>
  <r>
    <x v="215"/>
    <x v="0"/>
    <d v="2004-11-30T00:00:00"/>
    <n v="2.6100000000000002E-2"/>
    <n v="1"/>
    <s v="JRS CAP PRÓPRIO"/>
    <x v="12"/>
    <n v="2.6100000000000002E-2"/>
  </r>
  <r>
    <x v="215"/>
    <x v="0"/>
    <d v="2004-11-30T00:00:00"/>
    <n v="2.6200000000000001E-2"/>
    <n v="1"/>
    <s v="JRS CAP PRÓPRIO"/>
    <x v="12"/>
    <n v="2.6200000000000001E-2"/>
  </r>
  <r>
    <x v="215"/>
    <x v="0"/>
    <d v="2004-11-30T00:00:00"/>
    <n v="2.63E-2"/>
    <n v="1"/>
    <s v="JRS CAP PRÓPRIO"/>
    <x v="12"/>
    <n v="2.63E-2"/>
  </r>
  <r>
    <x v="215"/>
    <x v="0"/>
    <d v="2004-12-31T00:00:00"/>
    <n v="1.8530000000000001E-2"/>
    <n v="1"/>
    <s v="JRS CAP PRÓPRIO"/>
    <x v="12"/>
    <n v="1.8530000000000001E-2"/>
  </r>
  <r>
    <x v="215"/>
    <x v="0"/>
    <d v="2004-12-31T00:00:00"/>
    <n v="1.8550000000000001E-2"/>
    <n v="1"/>
    <s v="JRS CAP PRÓPRIO"/>
    <x v="12"/>
    <n v="1.8550000000000001E-2"/>
  </r>
  <r>
    <x v="215"/>
    <x v="0"/>
    <d v="2005-02-28T00:00:00"/>
    <n v="1.8530000000000001E-2"/>
    <n v="1"/>
    <s v="JRS CAP PRÓPRIO"/>
    <x v="13"/>
    <n v="1.8530000000000001E-2"/>
  </r>
  <r>
    <x v="215"/>
    <x v="0"/>
    <d v="2005-02-28T00:00:00"/>
    <n v="1.8550000000000001E-2"/>
    <n v="1"/>
    <s v="JRS CAP PRÓPRIO"/>
    <x v="13"/>
    <n v="1.8550000000000001E-2"/>
  </r>
  <r>
    <x v="215"/>
    <x v="0"/>
    <d v="2005-03-31T00:00:00"/>
    <n v="1.8540000000000001E-2"/>
    <n v="1"/>
    <s v="JRS CAP PRÓPRIO"/>
    <x v="13"/>
    <n v="1.8540000000000001E-2"/>
  </r>
  <r>
    <x v="215"/>
    <x v="0"/>
    <d v="2005-09-30T00:00:00"/>
    <n v="1.5299999999999999E-2"/>
    <n v="1"/>
    <s v="JRS CAP PRÓPRIO"/>
    <x v="13"/>
    <n v="1.5299999999999999E-2"/>
  </r>
  <r>
    <x v="215"/>
    <x v="0"/>
    <d v="2005-09-30T00:00:00"/>
    <n v="1.5299999999999999E-2"/>
    <n v="1"/>
    <s v="JRS CAP PRÓPRIO"/>
    <x v="13"/>
    <n v="1.5299999999999999E-2"/>
  </r>
  <r>
    <x v="215"/>
    <x v="0"/>
    <d v="2005-09-30T00:00:00"/>
    <n v="1.5299999999999999E-2"/>
    <n v="1"/>
    <s v="JRS CAP PRÓPRIO"/>
    <x v="13"/>
    <n v="1.5299999999999999E-2"/>
  </r>
  <r>
    <x v="215"/>
    <x v="0"/>
    <d v="2005-10-31T00:00:00"/>
    <n v="1.5285E-2"/>
    <n v="1"/>
    <s v="JRS CAP PRÓPRIO"/>
    <x v="13"/>
    <n v="1.5285E-2"/>
  </r>
  <r>
    <x v="215"/>
    <x v="0"/>
    <d v="2005-10-31T00:00:00"/>
    <n v="1.5285E-2"/>
    <n v="1"/>
    <s v="JRS CAP PRÓPRIO"/>
    <x v="13"/>
    <n v="1.5285E-2"/>
  </r>
  <r>
    <x v="215"/>
    <x v="0"/>
    <d v="2005-10-31T00:00:00"/>
    <n v="1.5285E-2"/>
    <n v="1"/>
    <s v="JRS CAP PRÓPRIO"/>
    <x v="13"/>
    <n v="1.5285E-2"/>
  </r>
  <r>
    <x v="215"/>
    <x v="0"/>
    <d v="2005-10-31T00:00:00"/>
    <n v="1.5285E-2"/>
    <n v="1"/>
    <s v="JRS CAP PRÓPRIO"/>
    <x v="13"/>
    <n v="1.5285E-2"/>
  </r>
  <r>
    <x v="215"/>
    <x v="0"/>
    <d v="2005-11-30T00:00:00"/>
    <n v="1.5285E-2"/>
    <n v="1"/>
    <s v="JRS CAP PRÓPRIO"/>
    <x v="13"/>
    <n v="1.5285E-2"/>
  </r>
  <r>
    <x v="215"/>
    <x v="0"/>
    <d v="2005-11-30T00:00:00"/>
    <n v="1.5285E-2"/>
    <n v="1"/>
    <s v="JRS CAP PRÓPRIO"/>
    <x v="13"/>
    <n v="1.5285E-2"/>
  </r>
  <r>
    <x v="215"/>
    <x v="0"/>
    <d v="2005-11-30T00:00:00"/>
    <n v="1.5285E-2"/>
    <n v="1"/>
    <s v="JRS CAP PRÓPRIO"/>
    <x v="13"/>
    <n v="1.5285E-2"/>
  </r>
  <r>
    <x v="215"/>
    <x v="0"/>
    <d v="2005-11-30T00:00:00"/>
    <n v="1.5285E-2"/>
    <n v="1"/>
    <s v="JRS CAP PRÓPRIO"/>
    <x v="13"/>
    <n v="1.5285E-2"/>
  </r>
  <r>
    <x v="215"/>
    <x v="0"/>
    <d v="2005-11-30T00:00:00"/>
    <n v="1.5285E-2"/>
    <n v="1"/>
    <s v="JRS CAP PRÓPRIO"/>
    <x v="13"/>
    <n v="1.5285E-2"/>
  </r>
  <r>
    <x v="215"/>
    <x v="0"/>
    <d v="2005-11-30T00:00:00"/>
    <n v="1.5285E-2"/>
    <n v="1"/>
    <s v="JRS CAP PRÓPRIO"/>
    <x v="13"/>
    <n v="1.5285E-2"/>
  </r>
  <r>
    <x v="215"/>
    <x v="0"/>
    <d v="2005-12-23T00:00:00"/>
    <n v="1.5285E-2"/>
    <n v="1"/>
    <s v="JRS CAP PRÓPRIO"/>
    <x v="13"/>
    <n v="1.5285E-2"/>
  </r>
  <r>
    <x v="215"/>
    <x v="0"/>
    <d v="2005-12-23T00:00:00"/>
    <n v="1.5285E-2"/>
    <n v="1"/>
    <s v="JRS CAP PRÓPRIO"/>
    <x v="13"/>
    <n v="1.5285E-2"/>
  </r>
  <r>
    <x v="215"/>
    <x v="0"/>
    <d v="2006-01-20T00:00:00"/>
    <n v="1.5299999999999999E-2"/>
    <n v="1"/>
    <s v="JRS CAP PRÓPRIO"/>
    <x v="14"/>
    <n v="1.5299999999999999E-2"/>
  </r>
  <r>
    <x v="215"/>
    <x v="0"/>
    <d v="2006-01-31T00:00:00"/>
    <n v="1.84E-2"/>
    <n v="1"/>
    <s v="JRS CAP PRÓPRIO"/>
    <x v="14"/>
    <n v="1.84E-2"/>
  </r>
  <r>
    <x v="215"/>
    <x v="0"/>
    <d v="2006-01-31T00:00:00"/>
    <n v="1.84E-2"/>
    <n v="1"/>
    <s v="JRS CAP PRÓPRIO"/>
    <x v="14"/>
    <n v="1.84E-2"/>
  </r>
  <r>
    <x v="215"/>
    <x v="0"/>
    <d v="2006-02-24T00:00:00"/>
    <n v="1.84E-2"/>
    <n v="1"/>
    <s v="JRS CAP PRÓPRIO"/>
    <x v="14"/>
    <n v="1.84E-2"/>
  </r>
  <r>
    <x v="215"/>
    <x v="0"/>
    <d v="2006-03-31T00:00:00"/>
    <n v="4.4200000000000003E-3"/>
    <n v="1"/>
    <s v="JRS CAP PRÓPRIO"/>
    <x v="14"/>
    <n v="4.4200000000000003E-3"/>
  </r>
  <r>
    <x v="215"/>
    <x v="0"/>
    <d v="2006-03-31T00:00:00"/>
    <n v="8.8400000000000006E-3"/>
    <n v="1"/>
    <s v="JRS CAP PRÓPRIO"/>
    <x v="14"/>
    <n v="8.8400000000000006E-3"/>
  </r>
  <r>
    <x v="215"/>
    <x v="0"/>
    <d v="2006-03-31T00:00:00"/>
    <n v="1.9900000000000001E-2"/>
    <n v="1"/>
    <s v="JRS CAP PRÓPRIO"/>
    <x v="14"/>
    <n v="1.9900000000000001E-2"/>
  </r>
  <r>
    <x v="215"/>
    <x v="0"/>
    <d v="2006-05-02T00:00:00"/>
    <n v="1.9900000000000001E-2"/>
    <n v="1"/>
    <s v="JRS CAP PRÓPRIO"/>
    <x v="14"/>
    <n v="1.9900000000000001E-2"/>
  </r>
  <r>
    <x v="215"/>
    <x v="0"/>
    <d v="2006-05-31T00:00:00"/>
    <n v="1.7160000000000002E-2"/>
    <n v="1"/>
    <s v="JRS CAP PRÓPRIO"/>
    <x v="14"/>
    <n v="1.7160000000000002E-2"/>
  </r>
  <r>
    <x v="215"/>
    <x v="0"/>
    <d v="2006-07-31T00:00:00"/>
    <n v="8.5800000000000008E-3"/>
    <n v="1"/>
    <s v="JRS CAP PRÓPRIO"/>
    <x v="14"/>
    <n v="8.5800000000000008E-3"/>
  </r>
  <r>
    <x v="215"/>
    <x v="0"/>
    <d v="2006-07-31T00:00:00"/>
    <n v="8.5800000000000008E-3"/>
    <n v="1"/>
    <s v="JRS CAP PRÓPRIO"/>
    <x v="14"/>
    <n v="8.5800000000000008E-3"/>
  </r>
  <r>
    <x v="215"/>
    <x v="0"/>
    <d v="2006-09-29T00:00:00"/>
    <n v="1.5299999999999999E-2"/>
    <n v="1"/>
    <s v="JRS CAP PRÓPRIO"/>
    <x v="14"/>
    <n v="1.5299999999999999E-2"/>
  </r>
  <r>
    <x v="215"/>
    <x v="0"/>
    <d v="2006-10-31T00:00:00"/>
    <n v="3.4320000000000003E-2"/>
    <n v="1"/>
    <s v="JRS CAP PRÓPRIO"/>
    <x v="14"/>
    <n v="3.4320000000000003E-2"/>
  </r>
  <r>
    <x v="215"/>
    <x v="0"/>
    <d v="2006-11-30T00:00:00"/>
    <n v="1.7160000000000002E-2"/>
    <n v="1"/>
    <s v="JRS CAP PRÓPRIO"/>
    <x v="14"/>
    <n v="1.7160000000000002E-2"/>
  </r>
  <r>
    <x v="215"/>
    <x v="0"/>
    <d v="2006-11-30T00:00:00"/>
    <n v="1.7160000000000002E-2"/>
    <n v="1"/>
    <s v="JRS CAP PRÓPRIO"/>
    <x v="14"/>
    <n v="1.7160000000000002E-2"/>
  </r>
  <r>
    <x v="215"/>
    <x v="0"/>
    <d v="2006-12-20T00:00:00"/>
    <n v="1.7160000000000002E-2"/>
    <n v="1"/>
    <s v="JRS CAP PRÓPRIO"/>
    <x v="14"/>
    <n v="1.7160000000000002E-2"/>
  </r>
  <r>
    <x v="215"/>
    <x v="0"/>
    <d v="2006-12-20T00:00:00"/>
    <n v="1.7160000000000002E-2"/>
    <n v="1"/>
    <s v="JRS CAP PRÓPRIO"/>
    <x v="14"/>
    <n v="1.7160000000000002E-2"/>
  </r>
  <r>
    <x v="215"/>
    <x v="0"/>
    <d v="2007-01-31T00:00:00"/>
    <n v="1.7160000000000002E-2"/>
    <n v="1"/>
    <s v="JRS CAP PRÓPRIO"/>
    <x v="0"/>
    <n v="1.7160000000000002E-2"/>
  </r>
  <r>
    <x v="215"/>
    <x v="0"/>
    <d v="2007-01-31T00:00:00"/>
    <n v="1.7160000000000002E-2"/>
    <n v="1"/>
    <s v="JRS CAP PRÓPRIO"/>
    <x v="0"/>
    <n v="1.7160000000000002E-2"/>
  </r>
  <r>
    <x v="215"/>
    <x v="0"/>
    <d v="2007-02-28T00:00:00"/>
    <n v="1.7160000000000002E-2"/>
    <n v="1"/>
    <s v="JRS CAP PRÓPRIO"/>
    <x v="0"/>
    <n v="1.7160000000000002E-2"/>
  </r>
  <r>
    <x v="215"/>
    <x v="0"/>
    <d v="2007-03-30T00:00:00"/>
    <n v="8.5800000000000008E-3"/>
    <n v="1"/>
    <s v="JRS CAP PRÓPRIO"/>
    <x v="0"/>
    <n v="8.5800000000000008E-3"/>
  </r>
  <r>
    <x v="215"/>
    <x v="0"/>
    <d v="2007-03-30T00:00:00"/>
    <n v="1.7160000000000002E-2"/>
    <n v="1"/>
    <s v="JRS CAP PRÓPRIO"/>
    <x v="0"/>
    <n v="1.7160000000000002E-2"/>
  </r>
  <r>
    <x v="215"/>
    <x v="0"/>
    <d v="2007-04-03T00:00:00"/>
    <n v="2.6419000000000002E-2"/>
    <n v="1"/>
    <s v="DIVIDENDO"/>
    <x v="0"/>
    <n v="2.6419000000000002E-2"/>
  </r>
  <r>
    <x v="215"/>
    <x v="0"/>
    <d v="2007-04-27T00:00:00"/>
    <n v="8.5800000000000008E-3"/>
    <n v="1"/>
    <s v="JRS CAP PRÓPRIO"/>
    <x v="0"/>
    <n v="8.5800000000000008E-3"/>
  </r>
  <r>
    <x v="215"/>
    <x v="0"/>
    <d v="2007-04-27T00:00:00"/>
    <n v="1.7160000000000002E-2"/>
    <n v="1"/>
    <s v="JRS CAP PRÓPRIO"/>
    <x v="0"/>
    <n v="1.7160000000000002E-2"/>
  </r>
  <r>
    <x v="215"/>
    <x v="0"/>
    <d v="2007-05-30T00:00:00"/>
    <n v="1.1675E-2"/>
    <n v="1"/>
    <s v="JRS CAP PRÓPRIO"/>
    <x v="0"/>
    <n v="1.1675E-2"/>
  </r>
  <r>
    <x v="215"/>
    <x v="0"/>
    <d v="2007-05-30T00:00:00"/>
    <n v="1.1675E-2"/>
    <n v="1"/>
    <s v="JRS CAP PRÓPRIO"/>
    <x v="0"/>
    <n v="1.1675E-2"/>
  </r>
  <r>
    <x v="215"/>
    <x v="0"/>
    <d v="2007-07-31T00:00:00"/>
    <n v="1.7160000000000002E-2"/>
    <n v="1"/>
    <s v="JRS CAP PRÓPRIO"/>
    <x v="0"/>
    <n v="1.7160000000000002E-2"/>
  </r>
  <r>
    <x v="215"/>
    <x v="0"/>
    <d v="2007-08-31T00:00:00"/>
    <n v="1.1675E-2"/>
    <n v="1"/>
    <s v="JRS CAP PRÓPRIO"/>
    <x v="0"/>
    <n v="1.1675E-2"/>
  </r>
  <r>
    <x v="215"/>
    <x v="0"/>
    <d v="2007-08-31T00:00:00"/>
    <n v="1.7160000000000002E-2"/>
    <n v="1"/>
    <s v="JRS CAP PRÓPRIO"/>
    <x v="0"/>
    <n v="1.7160000000000002E-2"/>
  </r>
  <r>
    <x v="215"/>
    <x v="0"/>
    <d v="2007-09-28T00:00:00"/>
    <n v="1.8679999999999999E-2"/>
    <n v="1"/>
    <s v="JRS CAP PRÓPRIO"/>
    <x v="0"/>
    <n v="1.8679999999999999E-2"/>
  </r>
  <r>
    <x v="215"/>
    <x v="0"/>
    <d v="2007-09-28T00:00:00"/>
    <n v="1.7160000000000002E-2"/>
    <n v="1"/>
    <s v="JRS CAP PRÓPRIO"/>
    <x v="0"/>
    <n v="1.7160000000000002E-2"/>
  </r>
  <r>
    <x v="215"/>
    <x v="0"/>
    <d v="2007-10-24T00:00:00"/>
    <n v="1.8679999999999999E-2"/>
    <n v="1"/>
    <s v="JRS CAP PRÓPRIO"/>
    <x v="0"/>
    <n v="1.8679999999999999E-2"/>
  </r>
  <r>
    <x v="215"/>
    <x v="0"/>
    <d v="2007-10-24T00:00:00"/>
    <n v="1.7160000000000002E-2"/>
    <n v="1"/>
    <s v="JRS CAP PRÓPRIO"/>
    <x v="0"/>
    <n v="1.7160000000000002E-2"/>
  </r>
  <r>
    <x v="215"/>
    <x v="0"/>
    <d v="2007-11-30T00:00:00"/>
    <n v="3.5839999999999997E-2"/>
    <n v="1"/>
    <s v="JRS CAP PRÓPRIO"/>
    <x v="0"/>
    <n v="3.5839999999999997E-2"/>
  </r>
  <r>
    <x v="215"/>
    <x v="0"/>
    <d v="2007-11-30T00:00:00"/>
    <n v="1.7160000000000002E-2"/>
    <n v="1"/>
    <s v="JRS CAP PRÓPRIO"/>
    <x v="0"/>
    <n v="1.7160000000000002E-2"/>
  </r>
  <r>
    <x v="215"/>
    <x v="0"/>
    <d v="2007-12-21T00:00:00"/>
    <n v="3.5839999999999997E-2"/>
    <n v="1"/>
    <s v="JRS CAP PRÓPRIO"/>
    <x v="0"/>
    <n v="3.5839999999999997E-2"/>
  </r>
  <r>
    <x v="215"/>
    <x v="0"/>
    <d v="2007-12-21T00:00:00"/>
    <n v="1.7160000000000002E-2"/>
    <n v="1"/>
    <s v="JRS CAP PRÓPRIO"/>
    <x v="0"/>
    <n v="1.7160000000000002E-2"/>
  </r>
  <r>
    <x v="215"/>
    <x v="0"/>
    <d v="2008-01-31T00:00:00"/>
    <n v="1.4749999999999999E-2"/>
    <n v="1"/>
    <s v="JRS CAP PRÓPRIO"/>
    <x v="1"/>
    <n v="1.4749999999999999E-2"/>
  </r>
  <r>
    <x v="215"/>
    <x v="0"/>
    <d v="2008-02-20T00:00:00"/>
    <n v="1.4590000000000001E-2"/>
    <n v="1"/>
    <s v="DIVIDENDO"/>
    <x v="1"/>
    <n v="1.4590000000000001E-2"/>
  </r>
  <r>
    <x v="215"/>
    <x v="0"/>
    <d v="2008-02-20T00:00:00"/>
    <n v="1.2540000000000001E-2"/>
    <n v="1"/>
    <s v="DIVIDENDO"/>
    <x v="1"/>
    <n v="1.2540000000000001E-2"/>
  </r>
  <r>
    <x v="215"/>
    <x v="0"/>
    <d v="2008-03-25T00:00:00"/>
    <n v="1.4590000000000001E-2"/>
    <n v="1"/>
    <s v="DIVIDENDO"/>
    <x v="1"/>
    <n v="1.4590000000000001E-2"/>
  </r>
  <r>
    <x v="215"/>
    <x v="0"/>
    <d v="2008-03-25T00:00:00"/>
    <n v="2.6239999999999999E-2"/>
    <n v="1"/>
    <s v="DIVIDENDO"/>
    <x v="1"/>
    <n v="2.6239999999999999E-2"/>
  </r>
  <r>
    <x v="215"/>
    <x v="0"/>
    <d v="2008-04-25T00:00:00"/>
    <n v="1.4590000000000001E-2"/>
    <n v="1"/>
    <s v="DIVIDENDO"/>
    <x v="1"/>
    <n v="1.4590000000000001E-2"/>
  </r>
  <r>
    <x v="215"/>
    <x v="0"/>
    <d v="2008-05-29T00:00:00"/>
    <n v="1.4590000000000001E-2"/>
    <n v="1"/>
    <s v="JRS CAP PRÓPRIO"/>
    <x v="1"/>
    <n v="1.4590000000000001E-2"/>
  </r>
  <r>
    <x v="215"/>
    <x v="0"/>
    <d v="2008-06-26T00:00:00"/>
    <n v="1.4590000000000001E-2"/>
    <n v="1"/>
    <s v="JRS CAP PRÓPRIO"/>
    <x v="1"/>
    <n v="1.4590000000000001E-2"/>
  </r>
  <r>
    <x v="215"/>
    <x v="0"/>
    <d v="2008-07-10T00:00:00"/>
    <n v="1.4590000000000001E-2"/>
    <n v="1"/>
    <s v="JRS CAP PRÓPRIO"/>
    <x v="1"/>
    <n v="1.4590000000000001E-2"/>
  </r>
  <r>
    <x v="215"/>
    <x v="0"/>
    <d v="2008-07-29T00:00:00"/>
    <n v="1.5299999999999999E-2"/>
    <n v="1"/>
    <s v="JRS CAP PRÓPRIO"/>
    <x v="1"/>
    <n v="1.5299999999999999E-2"/>
  </r>
  <r>
    <x v="215"/>
    <x v="0"/>
    <d v="2008-07-29T00:00:00"/>
    <n v="1.5299999999999999E-2"/>
    <n v="1"/>
    <s v="JRS CAP PRÓPRIO"/>
    <x v="1"/>
    <n v="1.5299999999999999E-2"/>
  </r>
  <r>
    <x v="215"/>
    <x v="0"/>
    <d v="2008-07-29T00:00:00"/>
    <n v="1.5299999999999999E-2"/>
    <n v="1"/>
    <s v="JRS CAP PRÓPRIO"/>
    <x v="1"/>
    <n v="1.5299999999999999E-2"/>
  </r>
  <r>
    <x v="215"/>
    <x v="0"/>
    <d v="2008-07-29T00:00:00"/>
    <n v="1.5299999999999999E-2"/>
    <n v="1"/>
    <s v="JRS CAP PRÓPRIO"/>
    <x v="1"/>
    <n v="1.5299999999999999E-2"/>
  </r>
  <r>
    <x v="215"/>
    <x v="0"/>
    <d v="2008-07-29T00:00:00"/>
    <n v="1.5299999999999999E-2"/>
    <n v="1"/>
    <s v="JRS CAP PRÓPRIO"/>
    <x v="1"/>
    <n v="1.5299999999999999E-2"/>
  </r>
  <r>
    <x v="215"/>
    <x v="0"/>
    <d v="2008-09-15T00:00:00"/>
    <n v="1.8499999999999999E-2"/>
    <n v="1"/>
    <s v="JRS CAP PRÓPRIO"/>
    <x v="1"/>
    <n v="1.8499999999999999E-2"/>
  </r>
  <r>
    <x v="215"/>
    <x v="0"/>
    <d v="2008-10-15T00:00:00"/>
    <n v="1.8499999999999999E-2"/>
    <n v="1"/>
    <s v="JRS CAP PRÓPRIO"/>
    <x v="1"/>
    <n v="1.8499999999999999E-2"/>
  </r>
  <r>
    <x v="215"/>
    <x v="0"/>
    <d v="2008-11-13T00:00:00"/>
    <n v="1.5299999999999999E-2"/>
    <n v="1"/>
    <s v="JRS CAP PRÓPRIO"/>
    <x v="1"/>
    <n v="1.5299999999999999E-2"/>
  </r>
  <r>
    <x v="215"/>
    <x v="0"/>
    <d v="2008-11-13T00:00:00"/>
    <n v="1.5299999999999999E-2"/>
    <n v="1"/>
    <s v="JRS CAP PRÓPRIO"/>
    <x v="1"/>
    <n v="1.5299999999999999E-2"/>
  </r>
  <r>
    <x v="215"/>
    <x v="0"/>
    <d v="2008-12-10T00:00:00"/>
    <n v="1.5299999999999999E-2"/>
    <n v="1"/>
    <s v="JRS CAP PRÓPRIO"/>
    <x v="1"/>
    <n v="1.5299999999999999E-2"/>
  </r>
  <r>
    <x v="215"/>
    <x v="0"/>
    <d v="2008-12-10T00:00:00"/>
    <n v="1.5299999999999999E-2"/>
    <n v="1"/>
    <s v="JRS CAP PRÓPRIO"/>
    <x v="1"/>
    <n v="1.5299999999999999E-2"/>
  </r>
  <r>
    <x v="215"/>
    <x v="0"/>
    <d v="2009-01-16T00:00:00"/>
    <n v="1.3010000000000001E-2"/>
    <n v="1"/>
    <s v="DIVIDENDO"/>
    <x v="2"/>
    <n v="1.3010000000000001E-2"/>
  </r>
  <r>
    <x v="215"/>
    <x v="0"/>
    <d v="2009-01-16T00:00:00"/>
    <n v="1.3010000000000001E-2"/>
    <n v="1"/>
    <s v="DIVIDENDO"/>
    <x v="2"/>
    <n v="1.3010000000000001E-2"/>
  </r>
  <r>
    <x v="215"/>
    <x v="0"/>
    <d v="2009-03-12T00:00:00"/>
    <n v="2.1180000000000001E-2"/>
    <n v="1"/>
    <s v="DIVIDENDO"/>
    <x v="2"/>
    <n v="2.1180000000000001E-2"/>
  </r>
  <r>
    <x v="215"/>
    <x v="0"/>
    <d v="2009-03-12T00:00:00"/>
    <n v="1.3010000000000001E-2"/>
    <n v="1"/>
    <s v="DIVIDENDO"/>
    <x v="2"/>
    <n v="1.3010000000000001E-2"/>
  </r>
  <r>
    <x v="215"/>
    <x v="0"/>
    <d v="2009-03-12T00:00:00"/>
    <n v="1.3010000000000001E-2"/>
    <n v="1"/>
    <s v="DIVIDENDO"/>
    <x v="2"/>
    <n v="1.3010000000000001E-2"/>
  </r>
  <r>
    <x v="215"/>
    <x v="0"/>
    <d v="2009-04-23T00:00:00"/>
    <n v="1.5299999999999999E-2"/>
    <n v="1"/>
    <s v="JRS CAP PRÓPRIO"/>
    <x v="2"/>
    <n v="1.5299999999999999E-2"/>
  </r>
  <r>
    <x v="215"/>
    <x v="0"/>
    <d v="2009-04-23T00:00:00"/>
    <n v="1.5299999999999999E-2"/>
    <n v="1"/>
    <s v="JRS CAP PRÓPRIO"/>
    <x v="2"/>
    <n v="1.5299999999999999E-2"/>
  </r>
  <r>
    <x v="215"/>
    <x v="0"/>
    <d v="2009-04-23T00:00:00"/>
    <n v="1.5299999999999999E-2"/>
    <n v="1"/>
    <s v="JRS CAP PRÓPRIO"/>
    <x v="2"/>
    <n v="1.5299999999999999E-2"/>
  </r>
  <r>
    <x v="215"/>
    <x v="0"/>
    <d v="2009-06-29T00:00:00"/>
    <n v="1.5299999999999999E-2"/>
    <n v="1"/>
    <s v="JRS CAP PRÓPRIO"/>
    <x v="2"/>
    <n v="1.5299999999999999E-2"/>
  </r>
  <r>
    <x v="215"/>
    <x v="0"/>
    <d v="2009-06-29T00:00:00"/>
    <n v="1.5299999999999999E-2"/>
    <n v="1"/>
    <s v="JRS CAP PRÓPRIO"/>
    <x v="2"/>
    <n v="1.5299999999999999E-2"/>
  </r>
  <r>
    <x v="215"/>
    <x v="0"/>
    <d v="2009-08-19T00:00:00"/>
    <n v="2.9453E-2"/>
    <n v="1"/>
    <s v="DIVIDENDO"/>
    <x v="2"/>
    <n v="2.9453E-2"/>
  </r>
  <r>
    <x v="215"/>
    <x v="0"/>
    <d v="2009-09-21T00:00:00"/>
    <n v="1.5299999999999999E-2"/>
    <n v="1"/>
    <s v="JRS CAP PRÓPRIO"/>
    <x v="2"/>
    <n v="1.5299999999999999E-2"/>
  </r>
  <r>
    <x v="215"/>
    <x v="0"/>
    <d v="2009-09-21T00:00:00"/>
    <n v="1.5299999999999999E-2"/>
    <n v="1"/>
    <s v="JRS CAP PRÓPRIO"/>
    <x v="2"/>
    <n v="1.5299999999999999E-2"/>
  </r>
  <r>
    <x v="215"/>
    <x v="0"/>
    <d v="2009-11-04T00:00:00"/>
    <n v="2.6009999999999998E-2"/>
    <n v="1"/>
    <s v="DIVIDENDO"/>
    <x v="2"/>
    <n v="2.6009999999999998E-2"/>
  </r>
  <r>
    <x v="215"/>
    <x v="0"/>
    <d v="2009-11-04T00:00:00"/>
    <n v="1.5299999999999999E-2"/>
    <n v="1"/>
    <s v="JRS CAP PRÓPRIO"/>
    <x v="2"/>
    <n v="1.5299999999999999E-2"/>
  </r>
  <r>
    <x v="215"/>
    <x v="0"/>
    <d v="2009-11-04T00:00:00"/>
    <n v="1.5299999999999999E-2"/>
    <n v="1"/>
    <s v="JRS CAP PRÓPRIO"/>
    <x v="2"/>
    <n v="1.5299999999999999E-2"/>
  </r>
  <r>
    <x v="215"/>
    <x v="0"/>
    <d v="2009-11-04T00:00:00"/>
    <n v="1.5299999999999999E-2"/>
    <n v="1"/>
    <s v="JRS CAP PRÓPRIO"/>
    <x v="2"/>
    <n v="1.5299999999999999E-2"/>
  </r>
  <r>
    <x v="215"/>
    <x v="0"/>
    <d v="2009-11-04T00:00:00"/>
    <n v="1.5299999999999999E-2"/>
    <n v="1"/>
    <s v="JRS CAP PRÓPRIO"/>
    <x v="2"/>
    <n v="1.5299999999999999E-2"/>
  </r>
  <r>
    <x v="215"/>
    <x v="0"/>
    <d v="2009-12-03T00:00:00"/>
    <n v="4.8000000000000001E-2"/>
    <n v="1"/>
    <s v="DIVIDENDO"/>
    <x v="2"/>
    <n v="4.8000000000000001E-2"/>
  </r>
  <r>
    <x v="215"/>
    <x v="0"/>
    <d v="2010-01-12T00:00:00"/>
    <n v="1.3010000000000001E-2"/>
    <n v="1"/>
    <s v="DIVIDENDO"/>
    <x v="3"/>
    <n v="1.3010000000000001E-2"/>
  </r>
  <r>
    <x v="215"/>
    <x v="0"/>
    <d v="2010-01-12T00:00:00"/>
    <n v="1.3010000000000001E-2"/>
    <n v="1"/>
    <s v="DIVIDENDO"/>
    <x v="3"/>
    <n v="1.3010000000000001E-2"/>
  </r>
  <r>
    <x v="215"/>
    <x v="0"/>
    <d v="2010-03-17T00:00:00"/>
    <n v="1.1999999999999999E-3"/>
    <n v="1"/>
    <s v="DIVIDENDO"/>
    <x v="3"/>
    <n v="1.1999999999999999E-3"/>
  </r>
  <r>
    <x v="215"/>
    <x v="0"/>
    <d v="2010-03-17T00:00:00"/>
    <n v="1.1999999999999999E-3"/>
    <n v="1"/>
    <s v="DIVIDENDO"/>
    <x v="3"/>
    <n v="1.1999999999999999E-3"/>
  </r>
  <r>
    <x v="215"/>
    <x v="0"/>
    <d v="2010-03-17T00:00:00"/>
    <n v="1.5998999999999999E-2"/>
    <n v="1"/>
    <s v="JRS CAP PRÓPRIO"/>
    <x v="3"/>
    <n v="1.5998999999999999E-2"/>
  </r>
  <r>
    <x v="215"/>
    <x v="0"/>
    <d v="2010-03-17T00:00:00"/>
    <n v="1.5998999999999999E-2"/>
    <n v="1"/>
    <s v="JRS CAP PRÓPRIO"/>
    <x v="3"/>
    <n v="1.5998999999999999E-2"/>
  </r>
  <r>
    <x v="215"/>
    <x v="0"/>
    <d v="2010-03-17T00:00:00"/>
    <n v="1.5998999999999999E-2"/>
    <n v="1"/>
    <s v="JRS CAP PRÓPRIO"/>
    <x v="3"/>
    <n v="1.5998999999999999E-2"/>
  </r>
  <r>
    <x v="215"/>
    <x v="0"/>
    <d v="2010-06-21T00:00:00"/>
    <n v="1.5998999999999999E-2"/>
    <n v="1"/>
    <s v="JRS CAP PRÓPRIO"/>
    <x v="3"/>
    <n v="1.5998999999999999E-2"/>
  </r>
  <r>
    <x v="215"/>
    <x v="0"/>
    <d v="2010-06-21T00:00:00"/>
    <n v="1.5998999999999999E-2"/>
    <n v="1"/>
    <s v="JRS CAP PRÓPRIO"/>
    <x v="3"/>
    <n v="1.5998999999999999E-2"/>
  </r>
  <r>
    <x v="215"/>
    <x v="0"/>
    <d v="2010-06-21T00:00:00"/>
    <n v="1.5998999999999999E-2"/>
    <n v="1"/>
    <s v="JRS CAP PRÓPRIO"/>
    <x v="3"/>
    <n v="1.5998999999999999E-2"/>
  </r>
  <r>
    <x v="215"/>
    <x v="0"/>
    <d v="2010-08-18T00:00:00"/>
    <n v="7.3160000000000003E-2"/>
    <n v="1"/>
    <s v="DIVIDENDO"/>
    <x v="3"/>
    <n v="7.3160000000000003E-2"/>
  </r>
  <r>
    <x v="215"/>
    <x v="0"/>
    <d v="2010-09-22T00:00:00"/>
    <n v="1.5998999999999999E-2"/>
    <n v="1"/>
    <s v="JRS CAP PRÓPRIO"/>
    <x v="3"/>
    <n v="1.5998999999999999E-2"/>
  </r>
  <r>
    <x v="215"/>
    <x v="0"/>
    <d v="2010-09-22T00:00:00"/>
    <n v="1.5998999999999999E-2"/>
    <n v="1"/>
    <s v="JRS CAP PRÓPRIO"/>
    <x v="3"/>
    <n v="1.5998999999999999E-2"/>
  </r>
  <r>
    <x v="215"/>
    <x v="0"/>
    <d v="2010-09-22T00:00:00"/>
    <n v="1.5998999999999999E-2"/>
    <n v="1"/>
    <s v="JRS CAP PRÓPRIO"/>
    <x v="3"/>
    <n v="1.5998999999999999E-2"/>
  </r>
  <r>
    <x v="215"/>
    <x v="0"/>
    <d v="2010-10-28T00:00:00"/>
    <n v="7.3160000000000003E-2"/>
    <n v="1"/>
    <s v="DIVIDENDO"/>
    <x v="3"/>
    <n v="7.3160000000000003E-2"/>
  </r>
  <r>
    <x v="215"/>
    <x v="0"/>
    <d v="2010-12-03T00:00:00"/>
    <n v="1.5998999999999999E-2"/>
    <n v="1"/>
    <s v="JRS CAP PRÓPRIO"/>
    <x v="3"/>
    <n v="1.5998999999999999E-2"/>
  </r>
  <r>
    <x v="215"/>
    <x v="0"/>
    <d v="2010-12-03T00:00:00"/>
    <n v="1.5998999999999999E-2"/>
    <n v="1"/>
    <s v="JRS CAP PRÓPRIO"/>
    <x v="3"/>
    <n v="1.5998999999999999E-2"/>
  </r>
  <r>
    <x v="215"/>
    <x v="0"/>
    <d v="2010-12-03T00:00:00"/>
    <n v="1.5998999999999999E-2"/>
    <n v="1"/>
    <s v="JRS CAP PRÓPRIO"/>
    <x v="3"/>
    <n v="1.5998999999999999E-2"/>
  </r>
  <r>
    <x v="215"/>
    <x v="0"/>
    <d v="2011-01-21T00:00:00"/>
    <n v="1.5998999999999999E-2"/>
    <n v="1"/>
    <s v="JRS CAP PRÓPRIO"/>
    <x v="4"/>
    <n v="1.5998999999999999E-2"/>
  </r>
  <r>
    <x v="215"/>
    <x v="0"/>
    <d v="2011-01-21T00:00:00"/>
    <n v="1.5998999999999999E-2"/>
    <n v="1"/>
    <s v="JRS CAP PRÓPRIO"/>
    <x v="4"/>
    <n v="1.5998999999999999E-2"/>
  </r>
  <r>
    <x v="215"/>
    <x v="0"/>
    <d v="2011-03-18T00:00:00"/>
    <n v="2.1884000000000001E-2"/>
    <n v="1"/>
    <s v="DIVIDENDO"/>
    <x v="4"/>
    <n v="2.1884000000000001E-2"/>
  </r>
  <r>
    <x v="215"/>
    <x v="0"/>
    <d v="2011-03-18T00:00:00"/>
    <n v="1.5998999999999999E-2"/>
    <n v="1"/>
    <s v="JRS CAP PRÓPRIO"/>
    <x v="4"/>
    <n v="1.5998999999999999E-2"/>
  </r>
  <r>
    <x v="215"/>
    <x v="0"/>
    <d v="2011-03-18T00:00:00"/>
    <n v="1.5998999999999999E-2"/>
    <n v="1"/>
    <s v="JRS CAP PRÓPRIO"/>
    <x v="4"/>
    <n v="1.5998999999999999E-2"/>
  </r>
  <r>
    <x v="215"/>
    <x v="0"/>
    <d v="2011-05-16T00:00:00"/>
    <n v="1.5998999999999999E-2"/>
    <n v="1"/>
    <s v="JRS CAP PRÓPRIO"/>
    <x v="4"/>
    <n v="1.5998999999999999E-2"/>
  </r>
  <r>
    <x v="215"/>
    <x v="0"/>
    <d v="2011-05-16T00:00:00"/>
    <n v="1.5998999999999999E-2"/>
    <n v="1"/>
    <s v="JRS CAP PRÓPRIO"/>
    <x v="4"/>
    <n v="1.5998999999999999E-2"/>
  </r>
  <r>
    <x v="215"/>
    <x v="0"/>
    <d v="2011-05-16T00:00:00"/>
    <n v="1.5998999999999999E-2"/>
    <n v="1"/>
    <s v="JRS CAP PRÓPRIO"/>
    <x v="4"/>
    <n v="1.5998999999999999E-2"/>
  </r>
  <r>
    <x v="215"/>
    <x v="0"/>
    <d v="2011-08-16T00:00:00"/>
    <n v="1.5998999999999999E-2"/>
    <n v="1"/>
    <s v="JRS CAP PRÓPRIO"/>
    <x v="4"/>
    <n v="1.5998999999999999E-2"/>
  </r>
  <r>
    <x v="215"/>
    <x v="0"/>
    <d v="2011-08-16T00:00:00"/>
    <n v="1.5998999999999999E-2"/>
    <n v="1"/>
    <s v="JRS CAP PRÓPRIO"/>
    <x v="4"/>
    <n v="1.5998999999999999E-2"/>
  </r>
  <r>
    <x v="215"/>
    <x v="0"/>
    <d v="2011-08-16T00:00:00"/>
    <n v="1.5998999999999999E-2"/>
    <n v="1"/>
    <s v="JRS CAP PRÓPRIO"/>
    <x v="4"/>
    <n v="1.5998999999999999E-2"/>
  </r>
  <r>
    <x v="215"/>
    <x v="0"/>
    <d v="2011-09-05T00:00:00"/>
    <n v="3.1997999999999999E-2"/>
    <n v="1"/>
    <s v="JRS CAP PRÓPRIO"/>
    <x v="4"/>
    <n v="3.1997999999999999E-2"/>
  </r>
  <r>
    <x v="215"/>
    <x v="0"/>
    <d v="2011-09-05T00:00:00"/>
    <n v="3.1997999999999999E-2"/>
    <n v="1"/>
    <s v="JRS CAP PRÓPRIO"/>
    <x v="4"/>
    <n v="3.1997999999999999E-2"/>
  </r>
  <r>
    <x v="215"/>
    <x v="0"/>
    <d v="2011-11-10T00:00:00"/>
    <n v="1.5998999999999999E-2"/>
    <n v="1"/>
    <s v="JRS CAP PRÓPRIO"/>
    <x v="4"/>
    <n v="1.5998999999999999E-2"/>
  </r>
  <r>
    <x v="215"/>
    <x v="0"/>
    <d v="2011-11-10T00:00:00"/>
    <n v="1.5998999999999999E-2"/>
    <n v="1"/>
    <s v="JRS CAP PRÓPRIO"/>
    <x v="4"/>
    <n v="1.5998999999999999E-2"/>
  </r>
  <r>
    <x v="215"/>
    <x v="0"/>
    <d v="2011-11-10T00:00:00"/>
    <n v="1.5998999999999999E-2"/>
    <n v="1"/>
    <s v="JRS CAP PRÓPRIO"/>
    <x v="4"/>
    <n v="1.5998999999999999E-2"/>
  </r>
  <r>
    <x v="215"/>
    <x v="0"/>
    <d v="2011-11-10T00:00:00"/>
    <n v="1.5998999999999999E-2"/>
    <n v="1"/>
    <s v="JRS CAP PRÓPRIO"/>
    <x v="4"/>
    <n v="1.5998999999999999E-2"/>
  </r>
  <r>
    <x v="215"/>
    <x v="0"/>
    <d v="2011-12-27T00:00:00"/>
    <n v="6.5509999999999999E-2"/>
    <n v="1"/>
    <s v="JRS CAP PRÓPRIO"/>
    <x v="4"/>
    <n v="6.5509999999999999E-2"/>
  </r>
  <r>
    <x v="215"/>
    <x v="0"/>
    <d v="2011-12-27T00:00:00"/>
    <n v="9.0481000000000006E-2"/>
    <n v="1"/>
    <s v="JRS CAP PRÓPRIO"/>
    <x v="4"/>
    <n v="9.0481000000000006E-2"/>
  </r>
  <r>
    <x v="215"/>
    <x v="0"/>
    <d v="2012-01-12T00:00:00"/>
    <n v="1.5998999999999999E-2"/>
    <n v="1"/>
    <s v="JRS CAP PRÓPRIO"/>
    <x v="5"/>
    <n v="1.5998999999999999E-2"/>
  </r>
  <r>
    <x v="215"/>
    <x v="0"/>
    <d v="2012-01-12T00:00:00"/>
    <n v="1.5998999999999999E-2"/>
    <n v="1"/>
    <s v="JRS CAP PRÓPRIO"/>
    <x v="5"/>
    <n v="1.5998999999999999E-2"/>
  </r>
  <r>
    <x v="215"/>
    <x v="0"/>
    <d v="2012-01-12T00:00:00"/>
    <n v="1.5998999999999999E-2"/>
    <n v="1"/>
    <s v="JRS CAP PRÓPRIO"/>
    <x v="5"/>
    <n v="1.5998999999999999E-2"/>
  </r>
  <r>
    <x v="215"/>
    <x v="0"/>
    <d v="2012-04-16T00:00:00"/>
    <n v="1.5998999999999999E-2"/>
    <n v="1"/>
    <s v="JRS CAP PRÓPRIO"/>
    <x v="5"/>
    <n v="1.5998999999999999E-2"/>
  </r>
  <r>
    <x v="215"/>
    <x v="0"/>
    <d v="2012-04-16T00:00:00"/>
    <n v="1.5998999999999999E-2"/>
    <n v="1"/>
    <s v="JRS CAP PRÓPRIO"/>
    <x v="5"/>
    <n v="1.5998999999999999E-2"/>
  </r>
  <r>
    <x v="215"/>
    <x v="0"/>
    <d v="2012-04-16T00:00:00"/>
    <n v="1.5998999999999999E-2"/>
    <n v="1"/>
    <s v="JRS CAP PRÓPRIO"/>
    <x v="5"/>
    <n v="1.5998999999999999E-2"/>
  </r>
  <r>
    <x v="215"/>
    <x v="0"/>
    <d v="2012-04-30T00:00:00"/>
    <n v="1.63413E-2"/>
    <n v="1"/>
    <s v="DIVIDENDO"/>
    <x v="5"/>
    <n v="1.63413E-2"/>
  </r>
  <r>
    <x v="215"/>
    <x v="0"/>
    <d v="2012-04-30T00:00:00"/>
    <n v="1.63413E-2"/>
    <n v="1"/>
    <s v="DIVIDENDO"/>
    <x v="5"/>
    <n v="1.63413E-2"/>
  </r>
  <r>
    <x v="215"/>
    <x v="0"/>
    <d v="2012-09-19T00:00:00"/>
    <n v="1.5998999999999999E-2"/>
    <n v="1"/>
    <s v="JRS CAP PRÓPRIO"/>
    <x v="5"/>
    <n v="1.5998999999999999E-2"/>
  </r>
  <r>
    <x v="215"/>
    <x v="0"/>
    <d v="2012-09-19T00:00:00"/>
    <n v="1.5998999999999999E-2"/>
    <n v="1"/>
    <s v="JRS CAP PRÓPRIO"/>
    <x v="5"/>
    <n v="1.5998999999999999E-2"/>
  </r>
  <r>
    <x v="215"/>
    <x v="0"/>
    <d v="2012-09-19T00:00:00"/>
    <n v="1.5998999999999999E-2"/>
    <n v="1"/>
    <s v="JRS CAP PRÓPRIO"/>
    <x v="5"/>
    <n v="1.5998999999999999E-2"/>
  </r>
  <r>
    <x v="215"/>
    <x v="0"/>
    <d v="2012-09-19T00:00:00"/>
    <n v="1.5998999999999999E-2"/>
    <n v="1"/>
    <s v="JRS CAP PRÓPRIO"/>
    <x v="5"/>
    <n v="1.5998999999999999E-2"/>
  </r>
  <r>
    <x v="215"/>
    <x v="0"/>
    <d v="2012-09-19T00:00:00"/>
    <n v="1.5998999999999999E-2"/>
    <n v="1"/>
    <s v="JRS CAP PRÓPRIO"/>
    <x v="5"/>
    <n v="1.5998999999999999E-2"/>
  </r>
  <r>
    <x v="215"/>
    <x v="0"/>
    <d v="2012-09-19T00:00:00"/>
    <n v="1.5998999999999999E-2"/>
    <n v="1"/>
    <s v="JRS CAP PRÓPRIO"/>
    <x v="5"/>
    <n v="1.5998999999999999E-2"/>
  </r>
  <r>
    <x v="215"/>
    <x v="0"/>
    <d v="2012-10-17T00:00:00"/>
    <n v="5.5989999999999998E-2"/>
    <n v="1"/>
    <s v="JRS CAP PRÓPRIO"/>
    <x v="5"/>
    <n v="5.5989999999999998E-2"/>
  </r>
  <r>
    <x v="215"/>
    <x v="0"/>
    <d v="2013-01-09T00:00:00"/>
    <n v="1.5998999999999999E-2"/>
    <n v="1"/>
    <s v="JRS CAP PRÓPRIO"/>
    <x v="6"/>
    <n v="1.5998999999999999E-2"/>
  </r>
  <r>
    <x v="215"/>
    <x v="0"/>
    <d v="2013-01-09T00:00:00"/>
    <n v="1.5998999999999999E-2"/>
    <n v="1"/>
    <s v="JRS CAP PRÓPRIO"/>
    <x v="6"/>
    <n v="1.5998999999999999E-2"/>
  </r>
  <r>
    <x v="215"/>
    <x v="0"/>
    <d v="2013-01-09T00:00:00"/>
    <n v="1.5998999999999999E-2"/>
    <n v="1"/>
    <s v="JRS CAP PRÓPRIO"/>
    <x v="6"/>
    <n v="1.5998999999999999E-2"/>
  </r>
  <r>
    <x v="215"/>
    <x v="0"/>
    <d v="2013-03-06T00:00:00"/>
    <n v="2.3E-2"/>
    <n v="1"/>
    <s v="DIVIDENDO"/>
    <x v="6"/>
    <n v="2.3E-2"/>
  </r>
  <r>
    <x v="215"/>
    <x v="0"/>
    <d v="2013-04-10T00:00:00"/>
    <n v="2.3E-2"/>
    <n v="1"/>
    <s v="DIVIDENDO"/>
    <x v="6"/>
    <n v="2.3E-2"/>
  </r>
  <r>
    <x v="215"/>
    <x v="0"/>
    <d v="2013-04-30T00:00:00"/>
    <n v="1.5998999999999999E-2"/>
    <n v="1"/>
    <s v="JRS CAP PRÓPRIO"/>
    <x v="6"/>
    <n v="1.5998999999999999E-2"/>
  </r>
  <r>
    <x v="215"/>
    <x v="0"/>
    <d v="2013-04-30T00:00:00"/>
    <n v="1.5998999999999999E-2"/>
    <n v="1"/>
    <s v="JRS CAP PRÓPRIO"/>
    <x v="6"/>
    <n v="1.5998999999999999E-2"/>
  </r>
  <r>
    <x v="215"/>
    <x v="0"/>
    <d v="2013-04-30T00:00:00"/>
    <n v="1.5998999999999999E-2"/>
    <n v="1"/>
    <s v="JRS CAP PRÓPRIO"/>
    <x v="6"/>
    <n v="1.5998999999999999E-2"/>
  </r>
  <r>
    <x v="215"/>
    <x v="0"/>
    <d v="2013-06-19T00:00:00"/>
    <n v="1.5998999999999999E-2"/>
    <n v="1"/>
    <s v="JRS CAP PRÓPRIO"/>
    <x v="6"/>
    <n v="1.5998999999999999E-2"/>
  </r>
  <r>
    <x v="215"/>
    <x v="0"/>
    <d v="2013-06-19T00:00:00"/>
    <n v="1.5998999999999999E-2"/>
    <n v="1"/>
    <s v="JRS CAP PRÓPRIO"/>
    <x v="6"/>
    <n v="1.5998999999999999E-2"/>
  </r>
  <r>
    <x v="215"/>
    <x v="0"/>
    <d v="2013-06-19T00:00:00"/>
    <n v="1.5998999999999999E-2"/>
    <n v="1"/>
    <s v="JRS CAP PRÓPRIO"/>
    <x v="6"/>
    <n v="1.5998999999999999E-2"/>
  </r>
  <r>
    <x v="215"/>
    <x v="0"/>
    <d v="2013-08-21T00:00:00"/>
    <n v="2.7200000000000002E-3"/>
    <n v="1"/>
    <s v="JRS CAP PRÓPRIO"/>
    <x v="6"/>
    <n v="2.7200000000000002E-3"/>
  </r>
  <r>
    <x v="215"/>
    <x v="0"/>
    <d v="2013-08-21T00:00:00"/>
    <n v="2.7200000000000002E-3"/>
    <n v="1"/>
    <s v="JRS CAP PRÓPRIO"/>
    <x v="6"/>
    <n v="2.7200000000000002E-3"/>
  </r>
  <r>
    <x v="215"/>
    <x v="0"/>
    <d v="2013-10-22T00:00:00"/>
    <n v="1.9199000000000001E-2"/>
    <n v="1"/>
    <s v="JRS CAP PRÓPRIO"/>
    <x v="6"/>
    <n v="1.9199000000000001E-2"/>
  </r>
  <r>
    <x v="215"/>
    <x v="0"/>
    <d v="2013-10-22T00:00:00"/>
    <n v="1.9199000000000001E-2"/>
    <n v="1"/>
    <s v="JRS CAP PRÓPRIO"/>
    <x v="6"/>
    <n v="1.9199000000000001E-2"/>
  </r>
  <r>
    <x v="215"/>
    <x v="0"/>
    <d v="2013-10-22T00:00:00"/>
    <n v="1.9199000000000001E-2"/>
    <n v="1"/>
    <s v="JRS CAP PRÓPRIO"/>
    <x v="6"/>
    <n v="1.9199000000000001E-2"/>
  </r>
  <r>
    <x v="215"/>
    <x v="0"/>
    <d v="2013-10-22T00:00:00"/>
    <n v="1.9199000000000001E-2"/>
    <n v="1"/>
    <s v="JRS CAP PRÓPRIO"/>
    <x v="6"/>
    <n v="1.9199000000000001E-2"/>
  </r>
  <r>
    <x v="215"/>
    <x v="0"/>
    <d v="2013-10-22T00:00:00"/>
    <n v="1.9199000000000001E-2"/>
    <n v="1"/>
    <s v="JRS CAP PRÓPRIO"/>
    <x v="6"/>
    <n v="1.9199000000000001E-2"/>
  </r>
  <r>
    <x v="215"/>
    <x v="0"/>
    <d v="2014-01-02T00:00:00"/>
    <n v="7.3749999999999996E-2"/>
    <n v="1"/>
    <s v="JRS CAP PRÓPRIO"/>
    <x v="18"/>
    <n v="7.3749999999999996E-2"/>
  </r>
  <r>
    <x v="215"/>
    <x v="0"/>
    <d v="2014-01-10T00:00:00"/>
    <n v="1.9199000000000001E-2"/>
    <n v="1"/>
    <s v="JRS CAP PRÓPRIO"/>
    <x v="18"/>
    <n v="1.9199000000000001E-2"/>
  </r>
  <r>
    <x v="215"/>
    <x v="0"/>
    <d v="2014-01-10T00:00:00"/>
    <n v="1.9199000000000001E-2"/>
    <n v="1"/>
    <s v="JRS CAP PRÓPRIO"/>
    <x v="18"/>
    <n v="1.9199000000000001E-2"/>
  </r>
  <r>
    <x v="215"/>
    <x v="0"/>
    <d v="2014-01-10T00:00:00"/>
    <n v="1.9199000000000001E-2"/>
    <n v="1"/>
    <s v="JRS CAP PRÓPRIO"/>
    <x v="18"/>
    <n v="1.9199000000000001E-2"/>
  </r>
  <r>
    <x v="215"/>
    <x v="1"/>
    <d v="1996-03-11T00:00:00"/>
    <n v="5.4385999999999997E-2"/>
    <n v="1"/>
    <s v="DIVIDENDO"/>
    <x v="15"/>
    <n v="5.4385999999999997E-2"/>
  </r>
  <r>
    <x v="215"/>
    <x v="1"/>
    <d v="1996-04-30T00:00:00"/>
    <n v="0.10878400000000001"/>
    <n v="1"/>
    <s v="DIVIDENDO"/>
    <x v="15"/>
    <n v="0.10878400000000001"/>
  </r>
  <r>
    <x v="215"/>
    <x v="1"/>
    <d v="1997-04-25T00:00:00"/>
    <n v="2.5957000000000001E-2"/>
    <n v="1"/>
    <s v="DIVIDENDO"/>
    <x v="16"/>
    <n v="2.5957000000000001E-2"/>
  </r>
  <r>
    <x v="215"/>
    <x v="1"/>
    <d v="1998-04-28T00:00:00"/>
    <n v="5.45E-3"/>
    <n v="1"/>
    <s v="DIVIDENDO"/>
    <x v="17"/>
    <n v="5.45E-3"/>
  </r>
  <r>
    <x v="215"/>
    <x v="1"/>
    <d v="1999-03-09T00:00:00"/>
    <n v="2.7195E-2"/>
    <n v="1"/>
    <s v="DIVIDENDO"/>
    <x v="8"/>
    <n v="2.7195E-2"/>
  </r>
  <r>
    <x v="215"/>
    <x v="1"/>
    <d v="1999-03-09T00:00:00"/>
    <n v="2.7195E-2"/>
    <n v="1"/>
    <s v="DIVIDENDO"/>
    <x v="8"/>
    <n v="2.7195E-2"/>
  </r>
  <r>
    <x v="215"/>
    <x v="1"/>
    <d v="1999-04-23T00:00:00"/>
    <n v="2.7195E-2"/>
    <n v="1"/>
    <s v="DIVIDENDO"/>
    <x v="8"/>
    <n v="2.7195E-2"/>
  </r>
  <r>
    <x v="215"/>
    <x v="1"/>
    <d v="1999-04-23T00:00:00"/>
    <n v="2.7195E-2"/>
    <n v="1"/>
    <s v="DIVIDENDO"/>
    <x v="8"/>
    <n v="2.7195E-2"/>
  </r>
  <r>
    <x v="215"/>
    <x v="1"/>
    <d v="1999-04-23T00:00:00"/>
    <n v="2.7195E-2"/>
    <n v="1"/>
    <s v="DIVIDENDO"/>
    <x v="8"/>
    <n v="2.7195E-2"/>
  </r>
  <r>
    <x v="215"/>
    <x v="1"/>
    <d v="1999-04-23T00:00:00"/>
    <n v="2.7195E-2"/>
    <n v="1"/>
    <s v="DIVIDENDO"/>
    <x v="8"/>
    <n v="2.7195E-2"/>
  </r>
  <r>
    <x v="215"/>
    <x v="1"/>
    <d v="1999-11-10T00:00:00"/>
    <n v="0.48093000000000002"/>
    <n v="1"/>
    <s v="JRS CAP PRÓPRIO"/>
    <x v="8"/>
    <n v="0.48093000000000002"/>
  </r>
  <r>
    <x v="215"/>
    <x v="1"/>
    <d v="2000-05-11T00:00:00"/>
    <n v="3.5659999999999997E-2"/>
    <n v="1"/>
    <s v="JRS CAP PRÓPRIO"/>
    <x v="9"/>
    <n v="3.5659999999999997E-2"/>
  </r>
  <r>
    <x v="215"/>
    <x v="1"/>
    <d v="2000-05-11T00:00:00"/>
    <n v="3.5659999999999997E-2"/>
    <n v="1"/>
    <s v="JRS CAP PRÓPRIO"/>
    <x v="9"/>
    <n v="3.5659999999999997E-2"/>
  </r>
  <r>
    <x v="215"/>
    <x v="1"/>
    <d v="2000-10-31T00:00:00"/>
    <n v="3.022E-2"/>
    <n v="1"/>
    <s v="JRS CAP PRÓPRIO"/>
    <x v="9"/>
    <n v="3.022E-2"/>
  </r>
  <r>
    <x v="215"/>
    <x v="1"/>
    <d v="2000-10-31T00:00:00"/>
    <n v="3.022E-2"/>
    <n v="1"/>
    <s v="JRS CAP PRÓPRIO"/>
    <x v="9"/>
    <n v="3.022E-2"/>
  </r>
  <r>
    <x v="215"/>
    <x v="1"/>
    <d v="2000-11-30T00:00:00"/>
    <n v="7.1190000000000003E-2"/>
    <n v="1"/>
    <s v="JRS CAP PRÓPRIO"/>
    <x v="9"/>
    <n v="7.1190000000000003E-2"/>
  </r>
  <r>
    <x v="215"/>
    <x v="1"/>
    <d v="2000-11-30T00:00:00"/>
    <n v="4.0969999999999999E-2"/>
    <n v="1"/>
    <s v="JRS CAP PRÓPRIO"/>
    <x v="9"/>
    <n v="4.0969999999999999E-2"/>
  </r>
  <r>
    <x v="215"/>
    <x v="1"/>
    <d v="2000-12-21T00:00:00"/>
    <n v="4.0969999999999999E-2"/>
    <n v="1"/>
    <s v="JRS CAP PRÓPRIO"/>
    <x v="9"/>
    <n v="4.0969999999999999E-2"/>
  </r>
  <r>
    <x v="215"/>
    <x v="1"/>
    <d v="2001-02-28T00:00:00"/>
    <n v="4.0969999999999999E-2"/>
    <n v="1"/>
    <s v="JRS CAP PRÓPRIO"/>
    <x v="10"/>
    <n v="4.0969999999999999E-2"/>
  </r>
  <r>
    <x v="215"/>
    <x v="1"/>
    <d v="2001-04-30T00:00:00"/>
    <n v="4.0969999999999999E-2"/>
    <n v="1"/>
    <s v="JRS CAP PRÓPRIO"/>
    <x v="10"/>
    <n v="4.0969999999999999E-2"/>
  </r>
  <r>
    <x v="215"/>
    <x v="1"/>
    <d v="2001-05-31T00:00:00"/>
    <n v="4.5999999999999999E-2"/>
    <n v="1"/>
    <s v="JRS CAP PRÓPRIO"/>
    <x v="10"/>
    <n v="4.5999999999999999E-2"/>
  </r>
  <r>
    <x v="215"/>
    <x v="1"/>
    <d v="2001-06-29T00:00:00"/>
    <n v="3.3000000000000002E-2"/>
    <n v="1"/>
    <s v="JRS CAP PRÓPRIO"/>
    <x v="10"/>
    <n v="3.3000000000000002E-2"/>
  </r>
  <r>
    <x v="215"/>
    <x v="1"/>
    <d v="2001-07-30T00:00:00"/>
    <n v="4.0969999999999999E-2"/>
    <n v="1"/>
    <s v="JRS CAP PRÓPRIO"/>
    <x v="10"/>
    <n v="4.0969999999999999E-2"/>
  </r>
  <r>
    <x v="215"/>
    <x v="1"/>
    <d v="2001-08-31T00:00:00"/>
    <n v="4.0969999999999999E-2"/>
    <n v="1"/>
    <s v="JRS CAP PRÓPRIO"/>
    <x v="10"/>
    <n v="4.0969999999999999E-2"/>
  </r>
  <r>
    <x v="215"/>
    <x v="1"/>
    <d v="2001-09-28T00:00:00"/>
    <n v="3.5920000000000001E-2"/>
    <n v="1"/>
    <s v="JRS CAP PRÓPRIO"/>
    <x v="10"/>
    <n v="3.5920000000000001E-2"/>
  </r>
  <r>
    <x v="215"/>
    <x v="1"/>
    <d v="2001-10-31T00:00:00"/>
    <n v="7.689E-2"/>
    <n v="1"/>
    <s v="JRS CAP PRÓPRIO"/>
    <x v="10"/>
    <n v="7.689E-2"/>
  </r>
  <r>
    <x v="215"/>
    <x v="1"/>
    <d v="2001-11-30T00:00:00"/>
    <n v="8.1000000000000003E-2"/>
    <n v="1"/>
    <s v="JRS CAP PRÓPRIO"/>
    <x v="10"/>
    <n v="8.1000000000000003E-2"/>
  </r>
  <r>
    <x v="215"/>
    <x v="1"/>
    <d v="2001-11-30T00:00:00"/>
    <n v="6.9000000000000006E-2"/>
    <n v="1"/>
    <s v="JRS CAP PRÓPRIO"/>
    <x v="10"/>
    <n v="6.9000000000000006E-2"/>
  </r>
  <r>
    <x v="215"/>
    <x v="1"/>
    <d v="2001-12-28T00:00:00"/>
    <n v="1.6119999999999999E-2"/>
    <n v="1"/>
    <s v="JRS CAP PRÓPRIO"/>
    <x v="10"/>
    <n v="1.6119999999999999E-2"/>
  </r>
  <r>
    <x v="215"/>
    <x v="1"/>
    <d v="2002-01-31T00:00:00"/>
    <n v="4.1000000000000002E-2"/>
    <n v="1"/>
    <s v="JRS CAP PRÓPRIO"/>
    <x v="11"/>
    <n v="4.1000000000000002E-2"/>
  </r>
  <r>
    <x v="215"/>
    <x v="1"/>
    <d v="2002-03-28T00:00:00"/>
    <n v="4.1000000000000002E-2"/>
    <n v="1"/>
    <s v="JRS CAP PRÓPRIO"/>
    <x v="11"/>
    <n v="4.1000000000000002E-2"/>
  </r>
  <r>
    <x v="215"/>
    <x v="1"/>
    <d v="2002-04-30T00:00:00"/>
    <n v="4.8500000000000001E-2"/>
    <n v="1"/>
    <s v="JRS CAP PRÓPRIO"/>
    <x v="11"/>
    <n v="4.8500000000000001E-2"/>
  </r>
  <r>
    <x v="215"/>
    <x v="1"/>
    <d v="2002-05-31T00:00:00"/>
    <n v="1.7500000000000002E-2"/>
    <n v="1"/>
    <s v="JRS CAP PRÓPRIO"/>
    <x v="11"/>
    <n v="1.7500000000000002E-2"/>
  </r>
  <r>
    <x v="215"/>
    <x v="1"/>
    <d v="2003-04-28T00:00:00"/>
    <n v="4.2440569999999997E-2"/>
    <n v="1"/>
    <s v="DIVIDENDO"/>
    <x v="7"/>
    <n v="4.2440569999999997E-2"/>
  </r>
  <r>
    <x v="215"/>
    <x v="1"/>
    <d v="2003-04-30T00:00:00"/>
    <n v="2.01E-2"/>
    <n v="1"/>
    <s v="JRS CAP PRÓPRIO"/>
    <x v="7"/>
    <n v="2.01E-2"/>
  </r>
  <r>
    <x v="215"/>
    <x v="1"/>
    <d v="2003-04-30T00:00:00"/>
    <n v="2.009E-2"/>
    <n v="1"/>
    <s v="JRS CAP PRÓPRIO"/>
    <x v="7"/>
    <n v="2.009E-2"/>
  </r>
  <r>
    <x v="215"/>
    <x v="1"/>
    <d v="2003-04-30T00:00:00"/>
    <n v="2.0109999999999999E-2"/>
    <n v="1"/>
    <s v="JRS CAP PRÓPRIO"/>
    <x v="7"/>
    <n v="2.0109999999999999E-2"/>
  </r>
  <r>
    <x v="215"/>
    <x v="1"/>
    <d v="2003-05-29T00:00:00"/>
    <n v="2.4500000000000001E-2"/>
    <n v="1"/>
    <s v="JRS CAP PRÓPRIO"/>
    <x v="7"/>
    <n v="2.4500000000000001E-2"/>
  </r>
  <r>
    <x v="215"/>
    <x v="1"/>
    <d v="2003-07-31T00:00:00"/>
    <n v="2.4500000000000001E-2"/>
    <n v="1"/>
    <s v="JRS CAP PRÓPRIO"/>
    <x v="7"/>
    <n v="2.4500000000000001E-2"/>
  </r>
  <r>
    <x v="215"/>
    <x v="1"/>
    <d v="2004-01-26T00:00:00"/>
    <n v="1.5720000000000001E-2"/>
    <n v="1"/>
    <s v="DIVIDENDO"/>
    <x v="12"/>
    <n v="1.5720000000000001E-2"/>
  </r>
  <r>
    <x v="215"/>
    <x v="1"/>
    <d v="2004-03-05T00:00:00"/>
    <n v="2.5100000000000001E-2"/>
    <n v="1"/>
    <s v="DIVIDENDO"/>
    <x v="12"/>
    <n v="2.5100000000000001E-2"/>
  </r>
  <r>
    <x v="215"/>
    <x v="1"/>
    <d v="2004-03-05T00:00:00"/>
    <n v="2.52E-2"/>
    <n v="1"/>
    <s v="DIVIDENDO"/>
    <x v="12"/>
    <n v="2.52E-2"/>
  </r>
  <r>
    <x v="215"/>
    <x v="1"/>
    <d v="2004-03-05T00:00:00"/>
    <n v="2.5000000000000001E-2"/>
    <n v="1"/>
    <s v="DIVIDENDO"/>
    <x v="12"/>
    <n v="2.5000000000000001E-2"/>
  </r>
  <r>
    <x v="215"/>
    <x v="1"/>
    <d v="2004-03-31T00:00:00"/>
    <n v="2.954E-2"/>
    <n v="1"/>
    <s v="JRS CAP PRÓPRIO"/>
    <x v="12"/>
    <n v="2.954E-2"/>
  </r>
  <r>
    <x v="215"/>
    <x v="1"/>
    <d v="2004-03-31T00:00:00"/>
    <n v="2.9520000000000001E-2"/>
    <n v="1"/>
    <s v="JRS CAP PRÓPRIO"/>
    <x v="12"/>
    <n v="2.9520000000000001E-2"/>
  </r>
  <r>
    <x v="215"/>
    <x v="1"/>
    <d v="2004-05-03T00:00:00"/>
    <n v="3.2469999999999999E-2"/>
    <n v="1"/>
    <s v="JRS CAP PRÓPRIO"/>
    <x v="12"/>
    <n v="3.2469999999999999E-2"/>
  </r>
  <r>
    <x v="215"/>
    <x v="1"/>
    <d v="2004-05-03T00:00:00"/>
    <n v="3.2489999999999998E-2"/>
    <n v="1"/>
    <s v="JRS CAP PRÓPRIO"/>
    <x v="12"/>
    <n v="3.2489999999999998E-2"/>
  </r>
  <r>
    <x v="215"/>
    <x v="1"/>
    <d v="2004-05-31T00:00:00"/>
    <n v="0.02"/>
    <n v="1"/>
    <s v="JRS CAP PRÓPRIO"/>
    <x v="12"/>
    <n v="0.02"/>
  </r>
  <r>
    <x v="215"/>
    <x v="1"/>
    <d v="2004-05-31T00:00:00"/>
    <n v="1.7999999999999999E-2"/>
    <n v="1"/>
    <s v="JRS CAP PRÓPRIO"/>
    <x v="12"/>
    <n v="1.7999999999999999E-2"/>
  </r>
  <r>
    <x v="215"/>
    <x v="1"/>
    <d v="2004-06-30T00:00:00"/>
    <n v="1.9E-2"/>
    <n v="1"/>
    <s v="JRS CAP PRÓPRIO"/>
    <x v="12"/>
    <n v="1.9E-2"/>
  </r>
  <r>
    <x v="215"/>
    <x v="1"/>
    <d v="2004-07-30T00:00:00"/>
    <n v="1.8530000000000001E-2"/>
    <n v="1"/>
    <s v="JRS CAP PRÓPRIO"/>
    <x v="12"/>
    <n v="1.8530000000000001E-2"/>
  </r>
  <r>
    <x v="215"/>
    <x v="1"/>
    <d v="2004-07-30T00:00:00"/>
    <n v="1.8550000000000001E-2"/>
    <n v="1"/>
    <s v="JRS CAP PRÓPRIO"/>
    <x v="12"/>
    <n v="1.8550000000000001E-2"/>
  </r>
  <r>
    <x v="215"/>
    <x v="1"/>
    <d v="2004-08-31T00:00:00"/>
    <n v="1.8530000000000001E-2"/>
    <n v="1"/>
    <s v="JRS CAP PRÓPRIO"/>
    <x v="12"/>
    <n v="1.8530000000000001E-2"/>
  </r>
  <r>
    <x v="215"/>
    <x v="1"/>
    <d v="2004-08-31T00:00:00"/>
    <n v="1.8550000000000001E-2"/>
    <n v="1"/>
    <s v="JRS CAP PRÓPRIO"/>
    <x v="12"/>
    <n v="1.8550000000000001E-2"/>
  </r>
  <r>
    <x v="215"/>
    <x v="1"/>
    <d v="2004-09-30T00:00:00"/>
    <n v="1.8540000000000001E-2"/>
    <n v="1"/>
    <s v="JRS CAP PRÓPRIO"/>
    <x v="12"/>
    <n v="1.8540000000000001E-2"/>
  </r>
  <r>
    <x v="215"/>
    <x v="1"/>
    <d v="2004-09-30T00:00:00"/>
    <n v="1.8530000000000001E-2"/>
    <n v="1"/>
    <s v="JRS CAP PRÓPRIO"/>
    <x v="12"/>
    <n v="1.8530000000000001E-2"/>
  </r>
  <r>
    <x v="215"/>
    <x v="1"/>
    <d v="2004-09-30T00:00:00"/>
    <n v="1.8550000000000001E-2"/>
    <n v="1"/>
    <s v="JRS CAP PRÓPRIO"/>
    <x v="12"/>
    <n v="1.8550000000000001E-2"/>
  </r>
  <r>
    <x v="215"/>
    <x v="1"/>
    <d v="2004-10-29T00:00:00"/>
    <n v="1.8530000000000001E-2"/>
    <n v="1"/>
    <s v="JRS CAP PRÓPRIO"/>
    <x v="12"/>
    <n v="1.8530000000000001E-2"/>
  </r>
  <r>
    <x v="215"/>
    <x v="1"/>
    <d v="2004-10-29T00:00:00"/>
    <n v="1.8540000000000001E-2"/>
    <n v="1"/>
    <s v="JRS CAP PRÓPRIO"/>
    <x v="12"/>
    <n v="1.8540000000000001E-2"/>
  </r>
  <r>
    <x v="215"/>
    <x v="1"/>
    <d v="2004-10-29T00:00:00"/>
    <n v="1.8550000000000001E-2"/>
    <n v="1"/>
    <s v="JRS CAP PRÓPRIO"/>
    <x v="12"/>
    <n v="1.8550000000000001E-2"/>
  </r>
  <r>
    <x v="215"/>
    <x v="1"/>
    <d v="2004-11-30T00:00:00"/>
    <n v="2.6100000000000002E-2"/>
    <n v="1"/>
    <s v="JRS CAP PRÓPRIO"/>
    <x v="12"/>
    <n v="2.6100000000000002E-2"/>
  </r>
  <r>
    <x v="215"/>
    <x v="1"/>
    <d v="2004-11-30T00:00:00"/>
    <n v="2.6200000000000001E-2"/>
    <n v="1"/>
    <s v="JRS CAP PRÓPRIO"/>
    <x v="12"/>
    <n v="2.6200000000000001E-2"/>
  </r>
  <r>
    <x v="215"/>
    <x v="1"/>
    <d v="2004-11-30T00:00:00"/>
    <n v="2.63E-2"/>
    <n v="1"/>
    <s v="JRS CAP PRÓPRIO"/>
    <x v="12"/>
    <n v="2.63E-2"/>
  </r>
  <r>
    <x v="215"/>
    <x v="1"/>
    <d v="2004-12-31T00:00:00"/>
    <n v="1.8530000000000001E-2"/>
    <n v="1"/>
    <s v="JRS CAP PRÓPRIO"/>
    <x v="12"/>
    <n v="1.8530000000000001E-2"/>
  </r>
  <r>
    <x v="215"/>
    <x v="1"/>
    <d v="2004-12-31T00:00:00"/>
    <n v="1.8550000000000001E-2"/>
    <n v="1"/>
    <s v="JRS CAP PRÓPRIO"/>
    <x v="12"/>
    <n v="1.8550000000000001E-2"/>
  </r>
  <r>
    <x v="215"/>
    <x v="1"/>
    <d v="2005-02-28T00:00:00"/>
    <n v="1.8530000000000001E-2"/>
    <n v="1"/>
    <s v="JRS CAP PRÓPRIO"/>
    <x v="13"/>
    <n v="1.8530000000000001E-2"/>
  </r>
  <r>
    <x v="215"/>
    <x v="1"/>
    <d v="2005-02-28T00:00:00"/>
    <n v="1.8550000000000001E-2"/>
    <n v="1"/>
    <s v="JRS CAP PRÓPRIO"/>
    <x v="13"/>
    <n v="1.8550000000000001E-2"/>
  </r>
  <r>
    <x v="215"/>
    <x v="1"/>
    <d v="2005-03-31T00:00:00"/>
    <n v="1.8540000000000001E-2"/>
    <n v="1"/>
    <s v="JRS CAP PRÓPRIO"/>
    <x v="13"/>
    <n v="1.8540000000000001E-2"/>
  </r>
  <r>
    <x v="215"/>
    <x v="1"/>
    <d v="2005-09-30T00:00:00"/>
    <n v="1.5299999999999999E-2"/>
    <n v="1"/>
    <s v="JRS CAP PRÓPRIO"/>
    <x v="13"/>
    <n v="1.5299999999999999E-2"/>
  </r>
  <r>
    <x v="215"/>
    <x v="1"/>
    <d v="2005-09-30T00:00:00"/>
    <n v="1.5299999999999999E-2"/>
    <n v="1"/>
    <s v="JRS CAP PRÓPRIO"/>
    <x v="13"/>
    <n v="1.5299999999999999E-2"/>
  </r>
  <r>
    <x v="215"/>
    <x v="1"/>
    <d v="2005-09-30T00:00:00"/>
    <n v="1.5299999999999999E-2"/>
    <n v="1"/>
    <s v="JRS CAP PRÓPRIO"/>
    <x v="13"/>
    <n v="1.5299999999999999E-2"/>
  </r>
  <r>
    <x v="215"/>
    <x v="1"/>
    <d v="2005-10-31T00:00:00"/>
    <n v="1.5285E-2"/>
    <n v="1"/>
    <s v="JRS CAP PRÓPRIO"/>
    <x v="13"/>
    <n v="1.5285E-2"/>
  </r>
  <r>
    <x v="215"/>
    <x v="1"/>
    <d v="2005-10-31T00:00:00"/>
    <n v="1.5285E-2"/>
    <n v="1"/>
    <s v="JRS CAP PRÓPRIO"/>
    <x v="13"/>
    <n v="1.5285E-2"/>
  </r>
  <r>
    <x v="215"/>
    <x v="1"/>
    <d v="2005-10-31T00:00:00"/>
    <n v="1.5285E-2"/>
    <n v="1"/>
    <s v="JRS CAP PRÓPRIO"/>
    <x v="13"/>
    <n v="1.5285E-2"/>
  </r>
  <r>
    <x v="215"/>
    <x v="1"/>
    <d v="2005-10-31T00:00:00"/>
    <n v="1.5285E-2"/>
    <n v="1"/>
    <s v="JRS CAP PRÓPRIO"/>
    <x v="13"/>
    <n v="1.5285E-2"/>
  </r>
  <r>
    <x v="215"/>
    <x v="1"/>
    <d v="2005-11-30T00:00:00"/>
    <n v="1.5285E-2"/>
    <n v="1"/>
    <s v="JRS CAP PRÓPRIO"/>
    <x v="13"/>
    <n v="1.5285E-2"/>
  </r>
  <r>
    <x v="215"/>
    <x v="1"/>
    <d v="2005-11-30T00:00:00"/>
    <n v="1.5285E-2"/>
    <n v="1"/>
    <s v="JRS CAP PRÓPRIO"/>
    <x v="13"/>
    <n v="1.5285E-2"/>
  </r>
  <r>
    <x v="215"/>
    <x v="1"/>
    <d v="2005-11-30T00:00:00"/>
    <n v="1.5285E-2"/>
    <n v="1"/>
    <s v="JRS CAP PRÓPRIO"/>
    <x v="13"/>
    <n v="1.5285E-2"/>
  </r>
  <r>
    <x v="215"/>
    <x v="1"/>
    <d v="2005-11-30T00:00:00"/>
    <n v="1.5285E-2"/>
    <n v="1"/>
    <s v="JRS CAP PRÓPRIO"/>
    <x v="13"/>
    <n v="1.5285E-2"/>
  </r>
  <r>
    <x v="215"/>
    <x v="1"/>
    <d v="2005-11-30T00:00:00"/>
    <n v="1.5285E-2"/>
    <n v="1"/>
    <s v="JRS CAP PRÓPRIO"/>
    <x v="13"/>
    <n v="1.5285E-2"/>
  </r>
  <r>
    <x v="215"/>
    <x v="1"/>
    <d v="2005-11-30T00:00:00"/>
    <n v="1.5285E-2"/>
    <n v="1"/>
    <s v="JRS CAP PRÓPRIO"/>
    <x v="13"/>
    <n v="1.5285E-2"/>
  </r>
  <r>
    <x v="215"/>
    <x v="1"/>
    <d v="2005-12-23T00:00:00"/>
    <n v="1.5285E-2"/>
    <n v="1"/>
    <s v="JRS CAP PRÓPRIO"/>
    <x v="13"/>
    <n v="1.5285E-2"/>
  </r>
  <r>
    <x v="215"/>
    <x v="1"/>
    <d v="2005-12-23T00:00:00"/>
    <n v="1.5285E-2"/>
    <n v="1"/>
    <s v="JRS CAP PRÓPRIO"/>
    <x v="13"/>
    <n v="1.5285E-2"/>
  </r>
  <r>
    <x v="215"/>
    <x v="1"/>
    <d v="2006-01-20T00:00:00"/>
    <n v="1.5299999999999999E-2"/>
    <n v="1"/>
    <s v="JRS CAP PRÓPRIO"/>
    <x v="14"/>
    <n v="1.5299999999999999E-2"/>
  </r>
  <r>
    <x v="215"/>
    <x v="1"/>
    <d v="2006-01-31T00:00:00"/>
    <n v="1.84E-2"/>
    <n v="1"/>
    <s v="JRS CAP PRÓPRIO"/>
    <x v="14"/>
    <n v="1.84E-2"/>
  </r>
  <r>
    <x v="215"/>
    <x v="1"/>
    <d v="2006-01-31T00:00:00"/>
    <n v="1.84E-2"/>
    <n v="1"/>
    <s v="JRS CAP PRÓPRIO"/>
    <x v="14"/>
    <n v="1.84E-2"/>
  </r>
  <r>
    <x v="215"/>
    <x v="1"/>
    <d v="2006-02-24T00:00:00"/>
    <n v="1.84E-2"/>
    <n v="1"/>
    <s v="JRS CAP PRÓPRIO"/>
    <x v="14"/>
    <n v="1.84E-2"/>
  </r>
  <r>
    <x v="215"/>
    <x v="1"/>
    <d v="2006-03-31T00:00:00"/>
    <n v="4.4200000000000003E-3"/>
    <n v="1"/>
    <s v="JRS CAP PRÓPRIO"/>
    <x v="14"/>
    <n v="4.4200000000000003E-3"/>
  </r>
  <r>
    <x v="215"/>
    <x v="1"/>
    <d v="2006-03-31T00:00:00"/>
    <n v="8.8400000000000006E-3"/>
    <n v="1"/>
    <s v="JRS CAP PRÓPRIO"/>
    <x v="14"/>
    <n v="8.8400000000000006E-3"/>
  </r>
  <r>
    <x v="215"/>
    <x v="1"/>
    <d v="2006-03-31T00:00:00"/>
    <n v="1.9900000000000001E-2"/>
    <n v="1"/>
    <s v="JRS CAP PRÓPRIO"/>
    <x v="14"/>
    <n v="1.9900000000000001E-2"/>
  </r>
  <r>
    <x v="215"/>
    <x v="1"/>
    <d v="2006-04-25T00:00:00"/>
    <n v="2.8961000000000001E-2"/>
    <n v="1"/>
    <s v="DIVIDENDO"/>
    <x v="14"/>
    <n v="2.8961000000000001E-2"/>
  </r>
  <r>
    <x v="215"/>
    <x v="1"/>
    <d v="2006-04-25T00:00:00"/>
    <n v="2.8961000000000001E-2"/>
    <n v="1"/>
    <s v="DIVIDENDO"/>
    <x v="14"/>
    <n v="2.8961000000000001E-2"/>
  </r>
  <r>
    <x v="215"/>
    <x v="1"/>
    <d v="2006-05-02T00:00:00"/>
    <n v="1.9900000000000001E-2"/>
    <n v="1"/>
    <s v="JRS CAP PRÓPRIO"/>
    <x v="14"/>
    <n v="1.9900000000000001E-2"/>
  </r>
  <r>
    <x v="215"/>
    <x v="1"/>
    <d v="2006-05-31T00:00:00"/>
    <n v="1.7160000000000002E-2"/>
    <n v="1"/>
    <s v="JRS CAP PRÓPRIO"/>
    <x v="14"/>
    <n v="1.7160000000000002E-2"/>
  </r>
  <r>
    <x v="215"/>
    <x v="1"/>
    <d v="2006-07-31T00:00:00"/>
    <n v="8.5800000000000008E-3"/>
    <n v="1"/>
    <s v="JRS CAP PRÓPRIO"/>
    <x v="14"/>
    <n v="8.5800000000000008E-3"/>
  </r>
  <r>
    <x v="215"/>
    <x v="1"/>
    <d v="2006-07-31T00:00:00"/>
    <n v="8.5800000000000008E-3"/>
    <n v="1"/>
    <s v="JRS CAP PRÓPRIO"/>
    <x v="14"/>
    <n v="8.5800000000000008E-3"/>
  </r>
  <r>
    <x v="215"/>
    <x v="1"/>
    <d v="2006-09-29T00:00:00"/>
    <n v="1.5299999999999999E-2"/>
    <n v="1"/>
    <s v="JRS CAP PRÓPRIO"/>
    <x v="14"/>
    <n v="1.5299999999999999E-2"/>
  </r>
  <r>
    <x v="215"/>
    <x v="1"/>
    <d v="2006-10-31T00:00:00"/>
    <n v="3.4320000000000003E-2"/>
    <n v="1"/>
    <s v="JRS CAP PRÓPRIO"/>
    <x v="14"/>
    <n v="3.4320000000000003E-2"/>
  </r>
  <r>
    <x v="215"/>
    <x v="1"/>
    <d v="2006-11-30T00:00:00"/>
    <n v="1.7160000000000002E-2"/>
    <n v="1"/>
    <s v="JRS CAP PRÓPRIO"/>
    <x v="14"/>
    <n v="1.7160000000000002E-2"/>
  </r>
  <r>
    <x v="215"/>
    <x v="1"/>
    <d v="2006-11-30T00:00:00"/>
    <n v="1.7160000000000002E-2"/>
    <n v="1"/>
    <s v="JRS CAP PRÓPRIO"/>
    <x v="14"/>
    <n v="1.7160000000000002E-2"/>
  </r>
  <r>
    <x v="215"/>
    <x v="1"/>
    <d v="2006-12-20T00:00:00"/>
    <n v="1.7160000000000002E-2"/>
    <n v="1"/>
    <s v="JRS CAP PRÓPRIO"/>
    <x v="14"/>
    <n v="1.7160000000000002E-2"/>
  </r>
  <r>
    <x v="215"/>
    <x v="1"/>
    <d v="2006-12-20T00:00:00"/>
    <n v="1.7160000000000002E-2"/>
    <n v="1"/>
    <s v="JRS CAP PRÓPRIO"/>
    <x v="14"/>
    <n v="1.7160000000000002E-2"/>
  </r>
  <r>
    <x v="215"/>
    <x v="1"/>
    <d v="2007-01-31T00:00:00"/>
    <n v="1.7160000000000002E-2"/>
    <n v="1"/>
    <s v="JRS CAP PRÓPRIO"/>
    <x v="0"/>
    <n v="1.7160000000000002E-2"/>
  </r>
  <r>
    <x v="215"/>
    <x v="1"/>
    <d v="2007-01-31T00:00:00"/>
    <n v="1.7160000000000002E-2"/>
    <n v="1"/>
    <s v="JRS CAP PRÓPRIO"/>
    <x v="0"/>
    <n v="1.7160000000000002E-2"/>
  </r>
  <r>
    <x v="215"/>
    <x v="1"/>
    <d v="2007-02-28T00:00:00"/>
    <n v="1.7160000000000002E-2"/>
    <n v="1"/>
    <s v="JRS CAP PRÓPRIO"/>
    <x v="0"/>
    <n v="1.7160000000000002E-2"/>
  </r>
  <r>
    <x v="215"/>
    <x v="1"/>
    <d v="2007-03-30T00:00:00"/>
    <n v="8.5800000000000008E-3"/>
    <n v="1"/>
    <s v="JRS CAP PRÓPRIO"/>
    <x v="0"/>
    <n v="8.5800000000000008E-3"/>
  </r>
  <r>
    <x v="215"/>
    <x v="1"/>
    <d v="2007-03-30T00:00:00"/>
    <n v="1.7160000000000002E-2"/>
    <n v="1"/>
    <s v="JRS CAP PRÓPRIO"/>
    <x v="0"/>
    <n v="1.7160000000000002E-2"/>
  </r>
  <r>
    <x v="215"/>
    <x v="1"/>
    <d v="2007-04-03T00:00:00"/>
    <n v="2.6419000000000002E-2"/>
    <n v="1"/>
    <s v="DIVIDENDO"/>
    <x v="0"/>
    <n v="2.6419000000000002E-2"/>
  </r>
  <r>
    <x v="215"/>
    <x v="1"/>
    <d v="2007-04-27T00:00:00"/>
    <n v="8.5800000000000008E-3"/>
    <n v="1"/>
    <s v="JRS CAP PRÓPRIO"/>
    <x v="0"/>
    <n v="8.5800000000000008E-3"/>
  </r>
  <r>
    <x v="215"/>
    <x v="1"/>
    <d v="2007-04-27T00:00:00"/>
    <n v="1.7160000000000002E-2"/>
    <n v="1"/>
    <s v="JRS CAP PRÓPRIO"/>
    <x v="0"/>
    <n v="1.7160000000000002E-2"/>
  </r>
  <r>
    <x v="215"/>
    <x v="1"/>
    <d v="2007-05-30T00:00:00"/>
    <n v="1.1675E-2"/>
    <n v="1"/>
    <s v="JRS CAP PRÓPRIO"/>
    <x v="0"/>
    <n v="1.1675E-2"/>
  </r>
  <r>
    <x v="215"/>
    <x v="1"/>
    <d v="2007-05-30T00:00:00"/>
    <n v="1.1675E-2"/>
    <n v="1"/>
    <s v="JRS CAP PRÓPRIO"/>
    <x v="0"/>
    <n v="1.1675E-2"/>
  </r>
  <r>
    <x v="215"/>
    <x v="1"/>
    <d v="2007-07-31T00:00:00"/>
    <n v="1.7160000000000002E-2"/>
    <n v="1"/>
    <s v="JRS CAP PRÓPRIO"/>
    <x v="0"/>
    <n v="1.7160000000000002E-2"/>
  </r>
  <r>
    <x v="215"/>
    <x v="1"/>
    <d v="2007-08-31T00:00:00"/>
    <n v="1.1675E-2"/>
    <n v="1"/>
    <s v="JRS CAP PRÓPRIO"/>
    <x v="0"/>
    <n v="1.1675E-2"/>
  </r>
  <r>
    <x v="215"/>
    <x v="1"/>
    <d v="2007-08-31T00:00:00"/>
    <n v="1.7160000000000002E-2"/>
    <n v="1"/>
    <s v="JRS CAP PRÓPRIO"/>
    <x v="0"/>
    <n v="1.7160000000000002E-2"/>
  </r>
  <r>
    <x v="215"/>
    <x v="1"/>
    <d v="2007-09-28T00:00:00"/>
    <n v="1.8679999999999999E-2"/>
    <n v="1"/>
    <s v="JRS CAP PRÓPRIO"/>
    <x v="0"/>
    <n v="1.8679999999999999E-2"/>
  </r>
  <r>
    <x v="215"/>
    <x v="1"/>
    <d v="2007-09-28T00:00:00"/>
    <n v="1.7160000000000002E-2"/>
    <n v="1"/>
    <s v="JRS CAP PRÓPRIO"/>
    <x v="0"/>
    <n v="1.7160000000000002E-2"/>
  </r>
  <r>
    <x v="215"/>
    <x v="1"/>
    <d v="2007-10-24T00:00:00"/>
    <n v="1.8679999999999999E-2"/>
    <n v="1"/>
    <s v="JRS CAP PRÓPRIO"/>
    <x v="0"/>
    <n v="1.8679999999999999E-2"/>
  </r>
  <r>
    <x v="215"/>
    <x v="1"/>
    <d v="2007-10-24T00:00:00"/>
    <n v="1.7160000000000002E-2"/>
    <n v="1"/>
    <s v="JRS CAP PRÓPRIO"/>
    <x v="0"/>
    <n v="1.7160000000000002E-2"/>
  </r>
  <r>
    <x v="215"/>
    <x v="1"/>
    <d v="2007-11-30T00:00:00"/>
    <n v="3.5839999999999997E-2"/>
    <n v="1"/>
    <s v="JRS CAP PRÓPRIO"/>
    <x v="0"/>
    <n v="3.5839999999999997E-2"/>
  </r>
  <r>
    <x v="215"/>
    <x v="1"/>
    <d v="2007-11-30T00:00:00"/>
    <n v="1.7160000000000002E-2"/>
    <n v="1"/>
    <s v="JRS CAP PRÓPRIO"/>
    <x v="0"/>
    <n v="1.7160000000000002E-2"/>
  </r>
  <r>
    <x v="215"/>
    <x v="1"/>
    <d v="2007-12-21T00:00:00"/>
    <n v="3.5839999999999997E-2"/>
    <n v="1"/>
    <s v="JRS CAP PRÓPRIO"/>
    <x v="0"/>
    <n v="3.5839999999999997E-2"/>
  </r>
  <r>
    <x v="215"/>
    <x v="1"/>
    <d v="2007-12-21T00:00:00"/>
    <n v="1.7160000000000002E-2"/>
    <n v="1"/>
    <s v="JRS CAP PRÓPRIO"/>
    <x v="0"/>
    <n v="1.7160000000000002E-2"/>
  </r>
  <r>
    <x v="215"/>
    <x v="1"/>
    <d v="2008-01-31T00:00:00"/>
    <n v="1.4749999999999999E-2"/>
    <n v="1"/>
    <s v="JRS CAP PRÓPRIO"/>
    <x v="1"/>
    <n v="1.4749999999999999E-2"/>
  </r>
  <r>
    <x v="215"/>
    <x v="1"/>
    <d v="2008-02-20T00:00:00"/>
    <n v="1.4590000000000001E-2"/>
    <n v="1"/>
    <s v="DIVIDENDO"/>
    <x v="1"/>
    <n v="1.4590000000000001E-2"/>
  </r>
  <r>
    <x v="215"/>
    <x v="1"/>
    <d v="2008-02-20T00:00:00"/>
    <n v="1.2540000000000001E-2"/>
    <n v="1"/>
    <s v="DIVIDENDO"/>
    <x v="1"/>
    <n v="1.2540000000000001E-2"/>
  </r>
  <r>
    <x v="215"/>
    <x v="1"/>
    <d v="2008-03-25T00:00:00"/>
    <n v="1.4590000000000001E-2"/>
    <n v="1"/>
    <s v="DIVIDENDO"/>
    <x v="1"/>
    <n v="1.4590000000000001E-2"/>
  </r>
  <r>
    <x v="215"/>
    <x v="1"/>
    <d v="2008-03-25T00:00:00"/>
    <n v="2.6239999999999999E-2"/>
    <n v="1"/>
    <s v="DIVIDENDO"/>
    <x v="1"/>
    <n v="2.6239999999999999E-2"/>
  </r>
  <r>
    <x v="215"/>
    <x v="1"/>
    <d v="2008-04-25T00:00:00"/>
    <n v="1.4590000000000001E-2"/>
    <n v="1"/>
    <s v="DIVIDENDO"/>
    <x v="1"/>
    <n v="1.4590000000000001E-2"/>
  </r>
  <r>
    <x v="215"/>
    <x v="1"/>
    <d v="2008-05-29T00:00:00"/>
    <n v="1.4590000000000001E-2"/>
    <n v="1"/>
    <s v="JRS CAP PRÓPRIO"/>
    <x v="1"/>
    <n v="1.4590000000000001E-2"/>
  </r>
  <r>
    <x v="215"/>
    <x v="1"/>
    <d v="2008-06-26T00:00:00"/>
    <n v="1.4590000000000001E-2"/>
    <n v="1"/>
    <s v="JRS CAP PRÓPRIO"/>
    <x v="1"/>
    <n v="1.4590000000000001E-2"/>
  </r>
  <r>
    <x v="215"/>
    <x v="1"/>
    <d v="2008-07-10T00:00:00"/>
    <n v="1.4590000000000001E-2"/>
    <n v="1"/>
    <s v="JRS CAP PRÓPRIO"/>
    <x v="1"/>
    <n v="1.4590000000000001E-2"/>
  </r>
  <r>
    <x v="215"/>
    <x v="1"/>
    <d v="2008-07-29T00:00:00"/>
    <n v="1.5299999999999999E-2"/>
    <n v="1"/>
    <s v="JRS CAP PRÓPRIO"/>
    <x v="1"/>
    <n v="1.5299999999999999E-2"/>
  </r>
  <r>
    <x v="215"/>
    <x v="1"/>
    <d v="2008-07-29T00:00:00"/>
    <n v="1.5299999999999999E-2"/>
    <n v="1"/>
    <s v="JRS CAP PRÓPRIO"/>
    <x v="1"/>
    <n v="1.5299999999999999E-2"/>
  </r>
  <r>
    <x v="215"/>
    <x v="1"/>
    <d v="2008-07-29T00:00:00"/>
    <n v="1.5299999999999999E-2"/>
    <n v="1"/>
    <s v="JRS CAP PRÓPRIO"/>
    <x v="1"/>
    <n v="1.5299999999999999E-2"/>
  </r>
  <r>
    <x v="215"/>
    <x v="1"/>
    <d v="2008-07-29T00:00:00"/>
    <n v="1.5299999999999999E-2"/>
    <n v="1"/>
    <s v="JRS CAP PRÓPRIO"/>
    <x v="1"/>
    <n v="1.5299999999999999E-2"/>
  </r>
  <r>
    <x v="215"/>
    <x v="1"/>
    <d v="2008-07-29T00:00:00"/>
    <n v="1.5299999999999999E-2"/>
    <n v="1"/>
    <s v="JRS CAP PRÓPRIO"/>
    <x v="1"/>
    <n v="1.5299999999999999E-2"/>
  </r>
  <r>
    <x v="215"/>
    <x v="1"/>
    <d v="2008-09-15T00:00:00"/>
    <n v="1.8499999999999999E-2"/>
    <n v="1"/>
    <s v="JRS CAP PRÓPRIO"/>
    <x v="1"/>
    <n v="1.8499999999999999E-2"/>
  </r>
  <r>
    <x v="215"/>
    <x v="1"/>
    <d v="2008-10-15T00:00:00"/>
    <n v="1.8499999999999999E-2"/>
    <n v="1"/>
    <s v="JRS CAP PRÓPRIO"/>
    <x v="1"/>
    <n v="1.8499999999999999E-2"/>
  </r>
  <r>
    <x v="215"/>
    <x v="1"/>
    <d v="2008-11-13T00:00:00"/>
    <n v="1.5299999999999999E-2"/>
    <n v="1"/>
    <s v="JRS CAP PRÓPRIO"/>
    <x v="1"/>
    <n v="1.5299999999999999E-2"/>
  </r>
  <r>
    <x v="215"/>
    <x v="1"/>
    <d v="2008-11-13T00:00:00"/>
    <n v="1.5299999999999999E-2"/>
    <n v="1"/>
    <s v="JRS CAP PRÓPRIO"/>
    <x v="1"/>
    <n v="1.5299999999999999E-2"/>
  </r>
  <r>
    <x v="215"/>
    <x v="1"/>
    <d v="2008-12-10T00:00:00"/>
    <n v="1.5299999999999999E-2"/>
    <n v="1"/>
    <s v="JRS CAP PRÓPRIO"/>
    <x v="1"/>
    <n v="1.5299999999999999E-2"/>
  </r>
  <r>
    <x v="215"/>
    <x v="1"/>
    <d v="2008-12-10T00:00:00"/>
    <n v="1.5299999999999999E-2"/>
    <n v="1"/>
    <s v="JRS CAP PRÓPRIO"/>
    <x v="1"/>
    <n v="1.5299999999999999E-2"/>
  </r>
  <r>
    <x v="215"/>
    <x v="1"/>
    <d v="2009-01-16T00:00:00"/>
    <n v="1.3010000000000001E-2"/>
    <n v="1"/>
    <s v="DIVIDENDO"/>
    <x v="2"/>
    <n v="1.3010000000000001E-2"/>
  </r>
  <r>
    <x v="215"/>
    <x v="1"/>
    <d v="2009-01-16T00:00:00"/>
    <n v="1.3010000000000001E-2"/>
    <n v="1"/>
    <s v="DIVIDENDO"/>
    <x v="2"/>
    <n v="1.3010000000000001E-2"/>
  </r>
  <r>
    <x v="215"/>
    <x v="1"/>
    <d v="2009-03-12T00:00:00"/>
    <n v="2.1180000000000001E-2"/>
    <n v="1"/>
    <s v="DIVIDENDO"/>
    <x v="2"/>
    <n v="2.1180000000000001E-2"/>
  </r>
  <r>
    <x v="215"/>
    <x v="1"/>
    <d v="2009-03-12T00:00:00"/>
    <n v="1.3010000000000001E-2"/>
    <n v="1"/>
    <s v="DIVIDENDO"/>
    <x v="2"/>
    <n v="1.3010000000000001E-2"/>
  </r>
  <r>
    <x v="215"/>
    <x v="1"/>
    <d v="2009-03-12T00:00:00"/>
    <n v="1.3010000000000001E-2"/>
    <n v="1"/>
    <s v="DIVIDENDO"/>
    <x v="2"/>
    <n v="1.3010000000000001E-2"/>
  </r>
  <r>
    <x v="215"/>
    <x v="1"/>
    <d v="2009-04-23T00:00:00"/>
    <n v="1.5299999999999999E-2"/>
    <n v="1"/>
    <s v="JRS CAP PRÓPRIO"/>
    <x v="2"/>
    <n v="1.5299999999999999E-2"/>
  </r>
  <r>
    <x v="215"/>
    <x v="1"/>
    <d v="2009-04-23T00:00:00"/>
    <n v="1.5299999999999999E-2"/>
    <n v="1"/>
    <s v="JRS CAP PRÓPRIO"/>
    <x v="2"/>
    <n v="1.5299999999999999E-2"/>
  </r>
  <r>
    <x v="215"/>
    <x v="1"/>
    <d v="2009-04-23T00:00:00"/>
    <n v="1.5299999999999999E-2"/>
    <n v="1"/>
    <s v="JRS CAP PRÓPRIO"/>
    <x v="2"/>
    <n v="1.5299999999999999E-2"/>
  </r>
  <r>
    <x v="215"/>
    <x v="1"/>
    <d v="2009-06-29T00:00:00"/>
    <n v="1.5299999999999999E-2"/>
    <n v="1"/>
    <s v="JRS CAP PRÓPRIO"/>
    <x v="2"/>
    <n v="1.5299999999999999E-2"/>
  </r>
  <r>
    <x v="215"/>
    <x v="1"/>
    <d v="2009-06-29T00:00:00"/>
    <n v="1.5299999999999999E-2"/>
    <n v="1"/>
    <s v="JRS CAP PRÓPRIO"/>
    <x v="2"/>
    <n v="1.5299999999999999E-2"/>
  </r>
  <r>
    <x v="215"/>
    <x v="1"/>
    <d v="2009-08-19T00:00:00"/>
    <n v="2.9453E-2"/>
    <n v="1"/>
    <s v="DIVIDENDO"/>
    <x v="2"/>
    <n v="2.9453E-2"/>
  </r>
  <r>
    <x v="215"/>
    <x v="1"/>
    <d v="2009-09-21T00:00:00"/>
    <n v="1.5299999999999999E-2"/>
    <n v="1"/>
    <s v="JRS CAP PRÓPRIO"/>
    <x v="2"/>
    <n v="1.5299999999999999E-2"/>
  </r>
  <r>
    <x v="215"/>
    <x v="1"/>
    <d v="2009-09-21T00:00:00"/>
    <n v="1.5299999999999999E-2"/>
    <n v="1"/>
    <s v="JRS CAP PRÓPRIO"/>
    <x v="2"/>
    <n v="1.5299999999999999E-2"/>
  </r>
  <r>
    <x v="215"/>
    <x v="1"/>
    <d v="2009-11-04T00:00:00"/>
    <n v="2.6009999999999998E-2"/>
    <n v="1"/>
    <s v="DIVIDENDO"/>
    <x v="2"/>
    <n v="2.6009999999999998E-2"/>
  </r>
  <r>
    <x v="215"/>
    <x v="1"/>
    <d v="2009-11-04T00:00:00"/>
    <n v="1.5299999999999999E-2"/>
    <n v="1"/>
    <s v="JRS CAP PRÓPRIO"/>
    <x v="2"/>
    <n v="1.5299999999999999E-2"/>
  </r>
  <r>
    <x v="215"/>
    <x v="1"/>
    <d v="2009-11-04T00:00:00"/>
    <n v="1.5299999999999999E-2"/>
    <n v="1"/>
    <s v="JRS CAP PRÓPRIO"/>
    <x v="2"/>
    <n v="1.5299999999999999E-2"/>
  </r>
  <r>
    <x v="215"/>
    <x v="1"/>
    <d v="2009-11-04T00:00:00"/>
    <n v="1.5299999999999999E-2"/>
    <n v="1"/>
    <s v="JRS CAP PRÓPRIO"/>
    <x v="2"/>
    <n v="1.5299999999999999E-2"/>
  </r>
  <r>
    <x v="215"/>
    <x v="1"/>
    <d v="2009-11-04T00:00:00"/>
    <n v="1.5299999999999999E-2"/>
    <n v="1"/>
    <s v="JRS CAP PRÓPRIO"/>
    <x v="2"/>
    <n v="1.5299999999999999E-2"/>
  </r>
  <r>
    <x v="215"/>
    <x v="1"/>
    <d v="2009-12-03T00:00:00"/>
    <n v="4.8000000000000001E-2"/>
    <n v="1"/>
    <s v="DIVIDENDO"/>
    <x v="2"/>
    <n v="4.8000000000000001E-2"/>
  </r>
  <r>
    <x v="215"/>
    <x v="1"/>
    <d v="2010-01-12T00:00:00"/>
    <n v="1.3010000000000001E-2"/>
    <n v="1"/>
    <s v="DIVIDENDO"/>
    <x v="3"/>
    <n v="1.3010000000000001E-2"/>
  </r>
  <r>
    <x v="215"/>
    <x v="1"/>
    <d v="2010-01-12T00:00:00"/>
    <n v="1.3010000000000001E-2"/>
    <n v="1"/>
    <s v="DIVIDENDO"/>
    <x v="3"/>
    <n v="1.3010000000000001E-2"/>
  </r>
  <r>
    <x v="215"/>
    <x v="1"/>
    <d v="2010-03-17T00:00:00"/>
    <n v="2.9427999999999999E-2"/>
    <n v="1"/>
    <s v="DIVIDENDO"/>
    <x v="3"/>
    <n v="2.9427999999999999E-2"/>
  </r>
  <r>
    <x v="215"/>
    <x v="1"/>
    <d v="2010-03-17T00:00:00"/>
    <n v="2.9427999999999999E-2"/>
    <n v="1"/>
    <s v="DIVIDENDO"/>
    <x v="3"/>
    <n v="2.9427999999999999E-2"/>
  </r>
  <r>
    <x v="215"/>
    <x v="1"/>
    <d v="2010-03-17T00:00:00"/>
    <n v="1.5998999999999999E-2"/>
    <n v="1"/>
    <s v="JRS CAP PRÓPRIO"/>
    <x v="3"/>
    <n v="1.5998999999999999E-2"/>
  </r>
  <r>
    <x v="215"/>
    <x v="1"/>
    <d v="2010-03-17T00:00:00"/>
    <n v="1.5998999999999999E-2"/>
    <n v="1"/>
    <s v="JRS CAP PRÓPRIO"/>
    <x v="3"/>
    <n v="1.5998999999999999E-2"/>
  </r>
  <r>
    <x v="215"/>
    <x v="1"/>
    <d v="2010-03-17T00:00:00"/>
    <n v="1.5998999999999999E-2"/>
    <n v="1"/>
    <s v="JRS CAP PRÓPRIO"/>
    <x v="3"/>
    <n v="1.5998999999999999E-2"/>
  </r>
  <r>
    <x v="215"/>
    <x v="1"/>
    <d v="2010-06-21T00:00:00"/>
    <n v="1.5998999999999999E-2"/>
    <n v="1"/>
    <s v="JRS CAP PRÓPRIO"/>
    <x v="3"/>
    <n v="1.5998999999999999E-2"/>
  </r>
  <r>
    <x v="215"/>
    <x v="1"/>
    <d v="2010-06-21T00:00:00"/>
    <n v="1.5998999999999999E-2"/>
    <n v="1"/>
    <s v="JRS CAP PRÓPRIO"/>
    <x v="3"/>
    <n v="1.5998999999999999E-2"/>
  </r>
  <r>
    <x v="215"/>
    <x v="1"/>
    <d v="2010-06-21T00:00:00"/>
    <n v="1.5998999999999999E-2"/>
    <n v="1"/>
    <s v="JRS CAP PRÓPRIO"/>
    <x v="3"/>
    <n v="1.5998999999999999E-2"/>
  </r>
  <r>
    <x v="215"/>
    <x v="1"/>
    <d v="2010-08-18T00:00:00"/>
    <n v="7.3160000000000003E-2"/>
    <n v="1"/>
    <s v="DIVIDENDO"/>
    <x v="3"/>
    <n v="7.3160000000000003E-2"/>
  </r>
  <r>
    <x v="215"/>
    <x v="1"/>
    <d v="2010-09-22T00:00:00"/>
    <n v="1.5998999999999999E-2"/>
    <n v="1"/>
    <s v="JRS CAP PRÓPRIO"/>
    <x v="3"/>
    <n v="1.5998999999999999E-2"/>
  </r>
  <r>
    <x v="215"/>
    <x v="1"/>
    <d v="2010-09-22T00:00:00"/>
    <n v="1.5998999999999999E-2"/>
    <n v="1"/>
    <s v="JRS CAP PRÓPRIO"/>
    <x v="3"/>
    <n v="1.5998999999999999E-2"/>
  </r>
  <r>
    <x v="215"/>
    <x v="1"/>
    <d v="2010-09-22T00:00:00"/>
    <n v="1.5998999999999999E-2"/>
    <n v="1"/>
    <s v="JRS CAP PRÓPRIO"/>
    <x v="3"/>
    <n v="1.5998999999999999E-2"/>
  </r>
  <r>
    <x v="215"/>
    <x v="1"/>
    <d v="2010-10-28T00:00:00"/>
    <n v="7.3160000000000003E-2"/>
    <n v="1"/>
    <s v="DIVIDENDO"/>
    <x v="3"/>
    <n v="7.3160000000000003E-2"/>
  </r>
  <r>
    <x v="215"/>
    <x v="1"/>
    <d v="2010-12-03T00:00:00"/>
    <n v="1.5998999999999999E-2"/>
    <n v="1"/>
    <s v="JRS CAP PRÓPRIO"/>
    <x v="3"/>
    <n v="1.5998999999999999E-2"/>
  </r>
  <r>
    <x v="215"/>
    <x v="1"/>
    <d v="2010-12-03T00:00:00"/>
    <n v="1.5998999999999999E-2"/>
    <n v="1"/>
    <s v="JRS CAP PRÓPRIO"/>
    <x v="3"/>
    <n v="1.5998999999999999E-2"/>
  </r>
  <r>
    <x v="215"/>
    <x v="1"/>
    <d v="2010-12-03T00:00:00"/>
    <n v="1.5998999999999999E-2"/>
    <n v="1"/>
    <s v="JRS CAP PRÓPRIO"/>
    <x v="3"/>
    <n v="1.5998999999999999E-2"/>
  </r>
  <r>
    <x v="215"/>
    <x v="1"/>
    <d v="2011-01-21T00:00:00"/>
    <n v="1.5998999999999999E-2"/>
    <n v="1"/>
    <s v="JRS CAP PRÓPRIO"/>
    <x v="4"/>
    <n v="1.5998999999999999E-2"/>
  </r>
  <r>
    <x v="215"/>
    <x v="1"/>
    <d v="2011-01-21T00:00:00"/>
    <n v="1.5998999999999999E-2"/>
    <n v="1"/>
    <s v="JRS CAP PRÓPRIO"/>
    <x v="4"/>
    <n v="1.5998999999999999E-2"/>
  </r>
  <r>
    <x v="215"/>
    <x v="1"/>
    <d v="2011-03-18T00:00:00"/>
    <n v="2.1884000000000001E-2"/>
    <n v="1"/>
    <s v="DIVIDENDO"/>
    <x v="4"/>
    <n v="2.1884000000000001E-2"/>
  </r>
  <r>
    <x v="215"/>
    <x v="1"/>
    <d v="2011-03-18T00:00:00"/>
    <n v="1.5998999999999999E-2"/>
    <n v="1"/>
    <s v="JRS CAP PRÓPRIO"/>
    <x v="4"/>
    <n v="1.5998999999999999E-2"/>
  </r>
  <r>
    <x v="215"/>
    <x v="1"/>
    <d v="2011-03-18T00:00:00"/>
    <n v="1.5998999999999999E-2"/>
    <n v="1"/>
    <s v="JRS CAP PRÓPRIO"/>
    <x v="4"/>
    <n v="1.5998999999999999E-2"/>
  </r>
  <r>
    <x v="215"/>
    <x v="1"/>
    <d v="2011-05-16T00:00:00"/>
    <n v="1.5998999999999999E-2"/>
    <n v="1"/>
    <s v="JRS CAP PRÓPRIO"/>
    <x v="4"/>
    <n v="1.5998999999999999E-2"/>
  </r>
  <r>
    <x v="215"/>
    <x v="1"/>
    <d v="2011-05-16T00:00:00"/>
    <n v="1.5998999999999999E-2"/>
    <n v="1"/>
    <s v="JRS CAP PRÓPRIO"/>
    <x v="4"/>
    <n v="1.5998999999999999E-2"/>
  </r>
  <r>
    <x v="215"/>
    <x v="1"/>
    <d v="2011-05-16T00:00:00"/>
    <n v="1.5998999999999999E-2"/>
    <n v="1"/>
    <s v="JRS CAP PRÓPRIO"/>
    <x v="4"/>
    <n v="1.5998999999999999E-2"/>
  </r>
  <r>
    <x v="215"/>
    <x v="1"/>
    <d v="2011-08-16T00:00:00"/>
    <n v="1.5998999999999999E-2"/>
    <n v="1"/>
    <s v="JRS CAP PRÓPRIO"/>
    <x v="4"/>
    <n v="1.5998999999999999E-2"/>
  </r>
  <r>
    <x v="215"/>
    <x v="1"/>
    <d v="2011-08-16T00:00:00"/>
    <n v="1.5998999999999999E-2"/>
    <n v="1"/>
    <s v="JRS CAP PRÓPRIO"/>
    <x v="4"/>
    <n v="1.5998999999999999E-2"/>
  </r>
  <r>
    <x v="215"/>
    <x v="1"/>
    <d v="2011-08-16T00:00:00"/>
    <n v="1.5998999999999999E-2"/>
    <n v="1"/>
    <s v="JRS CAP PRÓPRIO"/>
    <x v="4"/>
    <n v="1.5998999999999999E-2"/>
  </r>
  <r>
    <x v="215"/>
    <x v="1"/>
    <d v="2011-09-05T00:00:00"/>
    <n v="3.1997999999999999E-2"/>
    <n v="1"/>
    <s v="JRS CAP PRÓPRIO"/>
    <x v="4"/>
    <n v="3.1997999999999999E-2"/>
  </r>
  <r>
    <x v="215"/>
    <x v="1"/>
    <d v="2011-09-05T00:00:00"/>
    <n v="3.1997999999999999E-2"/>
    <n v="1"/>
    <s v="JRS CAP PRÓPRIO"/>
    <x v="4"/>
    <n v="3.1997999999999999E-2"/>
  </r>
  <r>
    <x v="215"/>
    <x v="1"/>
    <d v="2011-11-10T00:00:00"/>
    <n v="1.5998999999999999E-2"/>
    <n v="1"/>
    <s v="JRS CAP PRÓPRIO"/>
    <x v="4"/>
    <n v="1.5998999999999999E-2"/>
  </r>
  <r>
    <x v="215"/>
    <x v="1"/>
    <d v="2011-11-10T00:00:00"/>
    <n v="1.5998999999999999E-2"/>
    <n v="1"/>
    <s v="JRS CAP PRÓPRIO"/>
    <x v="4"/>
    <n v="1.5998999999999999E-2"/>
  </r>
  <r>
    <x v="215"/>
    <x v="1"/>
    <d v="2011-11-10T00:00:00"/>
    <n v="1.5998999999999999E-2"/>
    <n v="1"/>
    <s v="JRS CAP PRÓPRIO"/>
    <x v="4"/>
    <n v="1.5998999999999999E-2"/>
  </r>
  <r>
    <x v="215"/>
    <x v="1"/>
    <d v="2011-11-10T00:00:00"/>
    <n v="1.5998999999999999E-2"/>
    <n v="1"/>
    <s v="JRS CAP PRÓPRIO"/>
    <x v="4"/>
    <n v="1.5998999999999999E-2"/>
  </r>
  <r>
    <x v="215"/>
    <x v="1"/>
    <d v="2011-12-27T00:00:00"/>
    <n v="6.5509999999999999E-2"/>
    <n v="1"/>
    <s v="JRS CAP PRÓPRIO"/>
    <x v="4"/>
    <n v="6.5509999999999999E-2"/>
  </r>
  <r>
    <x v="215"/>
    <x v="1"/>
    <d v="2011-12-27T00:00:00"/>
    <n v="9.0481000000000006E-2"/>
    <n v="1"/>
    <s v="JRS CAP PRÓPRIO"/>
    <x v="4"/>
    <n v="9.0481000000000006E-2"/>
  </r>
  <r>
    <x v="215"/>
    <x v="1"/>
    <d v="2012-01-12T00:00:00"/>
    <n v="1.5998999999999999E-2"/>
    <n v="1"/>
    <s v="JRS CAP PRÓPRIO"/>
    <x v="5"/>
    <n v="1.5998999999999999E-2"/>
  </r>
  <r>
    <x v="215"/>
    <x v="1"/>
    <d v="2012-01-12T00:00:00"/>
    <n v="1.5998999999999999E-2"/>
    <n v="1"/>
    <s v="JRS CAP PRÓPRIO"/>
    <x v="5"/>
    <n v="1.5998999999999999E-2"/>
  </r>
  <r>
    <x v="215"/>
    <x v="1"/>
    <d v="2012-01-12T00:00:00"/>
    <n v="1.5998999999999999E-2"/>
    <n v="1"/>
    <s v="JRS CAP PRÓPRIO"/>
    <x v="5"/>
    <n v="1.5998999999999999E-2"/>
  </r>
  <r>
    <x v="215"/>
    <x v="1"/>
    <d v="2012-04-16T00:00:00"/>
    <n v="1.5998999999999999E-2"/>
    <n v="1"/>
    <s v="JRS CAP PRÓPRIO"/>
    <x v="5"/>
    <n v="1.5998999999999999E-2"/>
  </r>
  <r>
    <x v="215"/>
    <x v="1"/>
    <d v="2012-04-16T00:00:00"/>
    <n v="1.5998999999999999E-2"/>
    <n v="1"/>
    <s v="JRS CAP PRÓPRIO"/>
    <x v="5"/>
    <n v="1.5998999999999999E-2"/>
  </r>
  <r>
    <x v="215"/>
    <x v="1"/>
    <d v="2012-04-16T00:00:00"/>
    <n v="1.5998999999999999E-2"/>
    <n v="1"/>
    <s v="JRS CAP PRÓPRIO"/>
    <x v="5"/>
    <n v="1.5998999999999999E-2"/>
  </r>
  <r>
    <x v="215"/>
    <x v="1"/>
    <d v="2012-04-30T00:00:00"/>
    <n v="1.63413E-2"/>
    <n v="1"/>
    <s v="DIVIDENDO"/>
    <x v="5"/>
    <n v="1.63413E-2"/>
  </r>
  <r>
    <x v="215"/>
    <x v="1"/>
    <d v="2012-04-30T00:00:00"/>
    <n v="1.63413E-2"/>
    <n v="1"/>
    <s v="DIVIDENDO"/>
    <x v="5"/>
    <n v="1.63413E-2"/>
  </r>
  <r>
    <x v="215"/>
    <x v="1"/>
    <d v="2012-09-19T00:00:00"/>
    <n v="1.5998999999999999E-2"/>
    <n v="1"/>
    <s v="JRS CAP PRÓPRIO"/>
    <x v="5"/>
    <n v="1.5998999999999999E-2"/>
  </r>
  <r>
    <x v="215"/>
    <x v="1"/>
    <d v="2012-09-19T00:00:00"/>
    <n v="1.5998999999999999E-2"/>
    <n v="1"/>
    <s v="JRS CAP PRÓPRIO"/>
    <x v="5"/>
    <n v="1.5998999999999999E-2"/>
  </r>
  <r>
    <x v="215"/>
    <x v="1"/>
    <d v="2012-09-19T00:00:00"/>
    <n v="1.5998999999999999E-2"/>
    <n v="1"/>
    <s v="JRS CAP PRÓPRIO"/>
    <x v="5"/>
    <n v="1.5998999999999999E-2"/>
  </r>
  <r>
    <x v="215"/>
    <x v="1"/>
    <d v="2012-09-19T00:00:00"/>
    <n v="1.5998999999999999E-2"/>
    <n v="1"/>
    <s v="JRS CAP PRÓPRIO"/>
    <x v="5"/>
    <n v="1.5998999999999999E-2"/>
  </r>
  <r>
    <x v="215"/>
    <x v="1"/>
    <d v="2012-09-19T00:00:00"/>
    <n v="1.5998999999999999E-2"/>
    <n v="1"/>
    <s v="JRS CAP PRÓPRIO"/>
    <x v="5"/>
    <n v="1.5998999999999999E-2"/>
  </r>
  <r>
    <x v="215"/>
    <x v="1"/>
    <d v="2012-09-19T00:00:00"/>
    <n v="1.5998999999999999E-2"/>
    <n v="1"/>
    <s v="JRS CAP PRÓPRIO"/>
    <x v="5"/>
    <n v="1.5998999999999999E-2"/>
  </r>
  <r>
    <x v="215"/>
    <x v="1"/>
    <d v="2012-10-17T00:00:00"/>
    <n v="5.5989999999999998E-2"/>
    <n v="1"/>
    <s v="JRS CAP PRÓPRIO"/>
    <x v="5"/>
    <n v="5.5989999999999998E-2"/>
  </r>
  <r>
    <x v="215"/>
    <x v="1"/>
    <d v="2013-01-09T00:00:00"/>
    <n v="1.5998999999999999E-2"/>
    <n v="1"/>
    <s v="JRS CAP PRÓPRIO"/>
    <x v="6"/>
    <n v="1.5998999999999999E-2"/>
  </r>
  <r>
    <x v="215"/>
    <x v="1"/>
    <d v="2013-01-09T00:00:00"/>
    <n v="1.5998999999999999E-2"/>
    <n v="1"/>
    <s v="JRS CAP PRÓPRIO"/>
    <x v="6"/>
    <n v="1.5998999999999999E-2"/>
  </r>
  <r>
    <x v="215"/>
    <x v="1"/>
    <d v="2013-01-09T00:00:00"/>
    <n v="1.5998999999999999E-2"/>
    <n v="1"/>
    <s v="JRS CAP PRÓPRIO"/>
    <x v="6"/>
    <n v="1.5998999999999999E-2"/>
  </r>
  <r>
    <x v="215"/>
    <x v="1"/>
    <d v="2013-03-06T00:00:00"/>
    <n v="2.3E-2"/>
    <n v="1"/>
    <s v="DIVIDENDO"/>
    <x v="6"/>
    <n v="2.3E-2"/>
  </r>
  <r>
    <x v="215"/>
    <x v="1"/>
    <d v="2013-04-10T00:00:00"/>
    <n v="2.3E-2"/>
    <n v="1"/>
    <s v="DIVIDENDO"/>
    <x v="6"/>
    <n v="2.3E-2"/>
  </r>
  <r>
    <x v="215"/>
    <x v="1"/>
    <d v="2013-04-30T00:00:00"/>
    <n v="1.5998999999999999E-2"/>
    <n v="1"/>
    <s v="JRS CAP PRÓPRIO"/>
    <x v="6"/>
    <n v="1.5998999999999999E-2"/>
  </r>
  <r>
    <x v="215"/>
    <x v="1"/>
    <d v="2013-04-30T00:00:00"/>
    <n v="1.5998999999999999E-2"/>
    <n v="1"/>
    <s v="JRS CAP PRÓPRIO"/>
    <x v="6"/>
    <n v="1.5998999999999999E-2"/>
  </r>
  <r>
    <x v="215"/>
    <x v="1"/>
    <d v="2013-04-30T00:00:00"/>
    <n v="1.5998999999999999E-2"/>
    <n v="1"/>
    <s v="JRS CAP PRÓPRIO"/>
    <x v="6"/>
    <n v="1.5998999999999999E-2"/>
  </r>
  <r>
    <x v="215"/>
    <x v="1"/>
    <d v="2013-06-19T00:00:00"/>
    <n v="1.5998999999999999E-2"/>
    <n v="1"/>
    <s v="JRS CAP PRÓPRIO"/>
    <x v="6"/>
    <n v="1.5998999999999999E-2"/>
  </r>
  <r>
    <x v="215"/>
    <x v="1"/>
    <d v="2013-06-19T00:00:00"/>
    <n v="1.5998999999999999E-2"/>
    <n v="1"/>
    <s v="JRS CAP PRÓPRIO"/>
    <x v="6"/>
    <n v="1.5998999999999999E-2"/>
  </r>
  <r>
    <x v="215"/>
    <x v="1"/>
    <d v="2013-06-19T00:00:00"/>
    <n v="1.5998999999999999E-2"/>
    <n v="1"/>
    <s v="JRS CAP PRÓPRIO"/>
    <x v="6"/>
    <n v="1.5998999999999999E-2"/>
  </r>
  <r>
    <x v="215"/>
    <x v="1"/>
    <d v="2013-08-21T00:00:00"/>
    <n v="2.7200000000000002E-3"/>
    <n v="1"/>
    <s v="JRS CAP PRÓPRIO"/>
    <x v="6"/>
    <n v="2.7200000000000002E-3"/>
  </r>
  <r>
    <x v="215"/>
    <x v="1"/>
    <d v="2013-08-21T00:00:00"/>
    <n v="2.7200000000000002E-3"/>
    <n v="1"/>
    <s v="JRS CAP PRÓPRIO"/>
    <x v="6"/>
    <n v="2.7200000000000002E-3"/>
  </r>
  <r>
    <x v="215"/>
    <x v="1"/>
    <d v="2013-10-22T00:00:00"/>
    <n v="1.9199000000000001E-2"/>
    <n v="1"/>
    <s v="JRS CAP PRÓPRIO"/>
    <x v="6"/>
    <n v="1.9199000000000001E-2"/>
  </r>
  <r>
    <x v="215"/>
    <x v="1"/>
    <d v="2013-10-22T00:00:00"/>
    <n v="1.9199000000000001E-2"/>
    <n v="1"/>
    <s v="JRS CAP PRÓPRIO"/>
    <x v="6"/>
    <n v="1.9199000000000001E-2"/>
  </r>
  <r>
    <x v="215"/>
    <x v="1"/>
    <d v="2013-10-22T00:00:00"/>
    <n v="1.9199000000000001E-2"/>
    <n v="1"/>
    <s v="JRS CAP PRÓPRIO"/>
    <x v="6"/>
    <n v="1.9199000000000001E-2"/>
  </r>
  <r>
    <x v="215"/>
    <x v="1"/>
    <d v="2013-10-22T00:00:00"/>
    <n v="1.9199000000000001E-2"/>
    <n v="1"/>
    <s v="JRS CAP PRÓPRIO"/>
    <x v="6"/>
    <n v="1.9199000000000001E-2"/>
  </r>
  <r>
    <x v="215"/>
    <x v="1"/>
    <d v="2013-10-22T00:00:00"/>
    <n v="1.9199000000000001E-2"/>
    <n v="1"/>
    <s v="JRS CAP PRÓPRIO"/>
    <x v="6"/>
    <n v="1.9199000000000001E-2"/>
  </r>
  <r>
    <x v="215"/>
    <x v="1"/>
    <d v="2014-01-02T00:00:00"/>
    <n v="7.3749999999999996E-2"/>
    <n v="1"/>
    <s v="JRS CAP PRÓPRIO"/>
    <x v="18"/>
    <n v="7.3749999999999996E-2"/>
  </r>
  <r>
    <x v="215"/>
    <x v="1"/>
    <d v="2014-01-10T00:00:00"/>
    <n v="1.9199000000000001E-2"/>
    <n v="1"/>
    <s v="JRS CAP PRÓPRIO"/>
    <x v="18"/>
    <n v="1.9199000000000001E-2"/>
  </r>
  <r>
    <x v="215"/>
    <x v="1"/>
    <d v="2014-01-10T00:00:00"/>
    <n v="1.9199000000000001E-2"/>
    <n v="1"/>
    <s v="JRS CAP PRÓPRIO"/>
    <x v="18"/>
    <n v="1.9199000000000001E-2"/>
  </r>
  <r>
    <x v="215"/>
    <x v="1"/>
    <d v="2014-01-10T00:00:00"/>
    <n v="1.9199000000000001E-2"/>
    <n v="1"/>
    <s v="JRS CAP PRÓPRIO"/>
    <x v="18"/>
    <n v="1.9199000000000001E-2"/>
  </r>
  <r>
    <x v="216"/>
    <x v="0"/>
    <d v="2004-07-27T00:00:00"/>
    <n v="0.86527662299999997"/>
    <n v="1"/>
    <s v="DIVIDENDO"/>
    <x v="12"/>
    <n v="0.86527662299999997"/>
  </r>
  <r>
    <x v="216"/>
    <x v="0"/>
    <d v="2004-07-27T00:00:00"/>
    <n v="0.15849809100000001"/>
    <n v="1"/>
    <s v="JRS CAP PRÓPRIO"/>
    <x v="12"/>
    <n v="0.15849809100000001"/>
  </r>
  <r>
    <x v="216"/>
    <x v="0"/>
    <d v="2005-02-23T00:00:00"/>
    <n v="1.3395599890000001"/>
    <n v="1"/>
    <s v="DIVIDENDO"/>
    <x v="13"/>
    <n v="1.3395599890000001"/>
  </r>
  <r>
    <x v="216"/>
    <x v="0"/>
    <d v="2005-02-23T00:00:00"/>
    <n v="0.18875295349999999"/>
    <n v="1"/>
    <s v="JRS CAP PRÓPRIO"/>
    <x v="13"/>
    <n v="0.18875295349999999"/>
  </r>
  <r>
    <x v="216"/>
    <x v="0"/>
    <d v="2005-04-28T00:00:00"/>
    <n v="0.15781899699999999"/>
    <n v="1"/>
    <s v="JRS CAP PRÓPRIO"/>
    <x v="13"/>
    <n v="0.15781899699999999"/>
  </r>
  <r>
    <x v="216"/>
    <x v="0"/>
    <d v="2005-07-27T00:00:00"/>
    <n v="1.0656853799999999"/>
    <n v="1"/>
    <s v="DIVIDENDO"/>
    <x v="13"/>
    <n v="1.0656853799999999"/>
  </r>
  <r>
    <x v="216"/>
    <x v="0"/>
    <d v="2005-07-27T00:00:00"/>
    <n v="0.121958317"/>
    <n v="1"/>
    <s v="JRS CAP PRÓPRIO"/>
    <x v="13"/>
    <n v="0.121958317"/>
  </r>
  <r>
    <x v="216"/>
    <x v="0"/>
    <d v="2005-11-23T00:00:00"/>
    <n v="0.123383493"/>
    <n v="1"/>
    <s v="JRS CAP PRÓPRIO"/>
    <x v="13"/>
    <n v="0.123383493"/>
  </r>
  <r>
    <x v="216"/>
    <x v="0"/>
    <d v="2006-02-21T00:00:00"/>
    <n v="2.2916279345000001"/>
    <n v="1"/>
    <s v="DIVIDENDO"/>
    <x v="14"/>
    <n v="2.2916279345000001"/>
  </r>
  <r>
    <x v="216"/>
    <x v="0"/>
    <d v="2006-07-26T00:00:00"/>
    <n v="0.26304955000000002"/>
    <n v="1"/>
    <s v="DIVIDENDO"/>
    <x v="14"/>
    <n v="0.26304955000000002"/>
  </r>
  <r>
    <x v="216"/>
    <x v="0"/>
    <d v="2006-07-26T00:00:00"/>
    <n v="7.8765241E-2"/>
    <n v="1"/>
    <s v="JRS CAP PRÓPRIO"/>
    <x v="14"/>
    <n v="7.8765241E-2"/>
  </r>
  <r>
    <x v="216"/>
    <x v="0"/>
    <d v="2007-02-28T00:00:00"/>
    <n v="0.5"/>
    <n v="1"/>
    <s v="DIVIDENDO"/>
    <x v="0"/>
    <n v="0.5"/>
  </r>
  <r>
    <x v="216"/>
    <x v="0"/>
    <d v="2007-07-25T00:00:00"/>
    <n v="0.32219259900000002"/>
    <n v="1"/>
    <s v="DIVIDENDO"/>
    <x v="0"/>
    <n v="0.32219259900000002"/>
  </r>
  <r>
    <x v="216"/>
    <x v="0"/>
    <d v="2007-07-25T00:00:00"/>
    <n v="9.1538119000000001E-2"/>
    <n v="1"/>
    <s v="JRS CAP PRÓPRIO"/>
    <x v="0"/>
    <n v="9.1538119000000001E-2"/>
  </r>
  <r>
    <x v="216"/>
    <x v="0"/>
    <d v="2008-02-27T00:00:00"/>
    <n v="0.55449999999999999"/>
    <n v="1"/>
    <s v="DIVIDENDO"/>
    <x v="1"/>
    <n v="0.55449999999999999"/>
  </r>
  <r>
    <x v="216"/>
    <x v="0"/>
    <d v="2008-07-23T00:00:00"/>
    <n v="0.43907000000000002"/>
    <n v="1"/>
    <s v="DIVIDENDO"/>
    <x v="1"/>
    <n v="0.43907000000000002"/>
  </r>
  <r>
    <x v="216"/>
    <x v="0"/>
    <d v="2009-02-18T00:00:00"/>
    <n v="0.59248869999999998"/>
    <n v="1"/>
    <s v="DIVIDENDO"/>
    <x v="2"/>
    <n v="0.59248869999999998"/>
  </r>
  <r>
    <x v="216"/>
    <x v="0"/>
    <d v="2009-02-18T00:00:00"/>
    <n v="0.13393094"/>
    <n v="1"/>
    <s v="JRS CAP PRÓPRIO"/>
    <x v="2"/>
    <n v="0.13393094"/>
  </r>
  <r>
    <x v="216"/>
    <x v="0"/>
    <d v="2009-07-19T00:00:00"/>
    <n v="5.8201259999999998E-2"/>
    <n v="1"/>
    <s v="JRS CAP PRÓPRIO"/>
    <x v="2"/>
    <n v="5.8201259999999998E-2"/>
  </r>
  <r>
    <x v="216"/>
    <x v="0"/>
    <d v="2009-07-19T00:00:00"/>
    <n v="0.50032093"/>
    <n v="1"/>
    <s v="DIVIDENDO"/>
    <x v="2"/>
    <n v="0.50032093"/>
  </r>
  <r>
    <x v="216"/>
    <x v="0"/>
    <d v="2010-02-24T00:00:00"/>
    <n v="4.2353990000000001E-2"/>
    <n v="1"/>
    <s v="JRS CAP PRÓPRIO"/>
    <x v="3"/>
    <n v="4.2353990000000001E-2"/>
  </r>
  <r>
    <x v="216"/>
    <x v="0"/>
    <d v="2010-02-24T00:00:00"/>
    <n v="0.78868711000000002"/>
    <n v="1"/>
    <s v="DIVIDENDO"/>
    <x v="3"/>
    <n v="0.78868711000000002"/>
  </r>
  <r>
    <x v="216"/>
    <x v="0"/>
    <d v="2010-07-21T00:00:00"/>
    <n v="0.58981079999999997"/>
    <n v="1"/>
    <s v="DIVIDENDO"/>
    <x v="3"/>
    <n v="0.58981079999999997"/>
  </r>
  <r>
    <x v="216"/>
    <x v="0"/>
    <d v="2010-07-21T00:00:00"/>
    <n v="8.2281880000000002E-2"/>
    <n v="1"/>
    <s v="JRS CAP PRÓPRIO"/>
    <x v="3"/>
    <n v="8.2281880000000002E-2"/>
  </r>
  <r>
    <x v="216"/>
    <x v="0"/>
    <d v="2011-02-23T00:00:00"/>
    <n v="0.94138115"/>
    <n v="1"/>
    <s v="DIVIDENDO"/>
    <x v="4"/>
    <n v="0.94138115"/>
  </r>
  <r>
    <x v="216"/>
    <x v="0"/>
    <d v="2011-02-23T00:00:00"/>
    <n v="5.6758169999999997E-2"/>
    <n v="1"/>
    <s v="JRS CAP PRÓPRIO"/>
    <x v="4"/>
    <n v="5.6758169999999997E-2"/>
  </r>
  <r>
    <x v="216"/>
    <x v="0"/>
    <d v="2011-07-20T00:00:00"/>
    <n v="0.68478452999999995"/>
    <n v="1"/>
    <s v="DIVIDENDO"/>
    <x v="4"/>
    <n v="0.68478452999999995"/>
  </r>
  <r>
    <x v="216"/>
    <x v="0"/>
    <d v="2011-07-20T00:00:00"/>
    <n v="8.6974629999999997E-2"/>
    <n v="1"/>
    <s v="JRS CAP PRÓPRIO"/>
    <x v="4"/>
    <n v="8.6974629999999997E-2"/>
  </r>
  <r>
    <x v="216"/>
    <x v="0"/>
    <d v="2012-02-15T00:00:00"/>
    <n v="1.0911768399999999"/>
    <n v="1"/>
    <s v="DIVIDENDO"/>
    <x v="5"/>
    <n v="1.0911768399999999"/>
  </r>
  <r>
    <x v="216"/>
    <x v="0"/>
    <d v="2012-02-15T00:00:00"/>
    <n v="5.5167760000000003E-2"/>
    <n v="1"/>
    <s v="JRS CAP PRÓPRIO"/>
    <x v="5"/>
    <n v="5.5167760000000003E-2"/>
  </r>
  <r>
    <x v="216"/>
    <x v="0"/>
    <d v="2012-07-25T00:00:00"/>
    <n v="0.76223929000000001"/>
    <n v="1"/>
    <s v="DIVIDENDO"/>
    <x v="5"/>
    <n v="0.76223929000000001"/>
  </r>
  <r>
    <x v="216"/>
    <x v="0"/>
    <d v="2012-07-25T00:00:00"/>
    <n v="8.5111729999999997E-2"/>
    <n v="1"/>
    <s v="JRS CAP PRÓPRIO"/>
    <x v="5"/>
    <n v="8.5111729999999997E-2"/>
  </r>
  <r>
    <x v="216"/>
    <x v="0"/>
    <d v="2013-02-06T00:00:00"/>
    <n v="5.0854770000000001E-2"/>
    <n v="1"/>
    <s v="JRS CAP PRÓPRIO"/>
    <x v="6"/>
    <n v="5.0854770000000001E-2"/>
  </r>
  <r>
    <x v="216"/>
    <x v="0"/>
    <d v="2013-02-06T00:00:00"/>
    <n v="1.093676289"/>
    <n v="1"/>
    <s v="DIVIDENDO"/>
    <x v="6"/>
    <n v="1.093676289"/>
  </r>
  <r>
    <x v="216"/>
    <x v="0"/>
    <d v="2013-07-24T00:00:00"/>
    <n v="0.78403000899999997"/>
    <n v="1"/>
    <s v="DIVIDENDO"/>
    <x v="6"/>
    <n v="0.78403000899999997"/>
  </r>
  <r>
    <x v="216"/>
    <x v="0"/>
    <d v="2013-07-24T00:00:00"/>
    <n v="6.3987093999999994E-2"/>
    <n v="1"/>
    <s v="JRS CAP PRÓPRIO"/>
    <x v="6"/>
    <n v="6.3987093999999994E-2"/>
  </r>
  <r>
    <x v="216"/>
    <x v="0"/>
    <d v="2014-02-12T00:00:00"/>
    <n v="5.2170293999999999E-2"/>
    <n v="1"/>
    <s v="JRS CAP PRÓPRIO"/>
    <x v="18"/>
    <n v="5.2170293999999999E-2"/>
  </r>
  <r>
    <x v="216"/>
    <x v="0"/>
    <d v="2014-02-12T00:00:00"/>
    <n v="1.104579049"/>
    <n v="1"/>
    <s v="DIVIDENDO"/>
    <x v="18"/>
    <n v="1.104579049"/>
  </r>
  <r>
    <x v="217"/>
    <x v="0"/>
    <d v="1996-02-06T00:00:00"/>
    <n v="0.69"/>
    <n v="1000"/>
    <s v="DIVIDENDO"/>
    <x v="15"/>
    <n v="6.8999999999999997E-4"/>
  </r>
  <r>
    <x v="217"/>
    <x v="0"/>
    <d v="1996-07-31T00:00:00"/>
    <n v="0.5"/>
    <n v="1000"/>
    <s v="DIVIDENDO"/>
    <x v="15"/>
    <n v="5.0000000000000001E-4"/>
  </r>
  <r>
    <x v="217"/>
    <x v="0"/>
    <d v="1997-01-27T00:00:00"/>
    <n v="0.19"/>
    <n v="1000"/>
    <s v="DIVIDENDO"/>
    <x v="16"/>
    <n v="1.9000000000000001E-4"/>
  </r>
  <r>
    <x v="217"/>
    <x v="0"/>
    <d v="1997-08-04T00:00:00"/>
    <n v="0.21229999999999999"/>
    <n v="1000"/>
    <s v="DIVIDENDO"/>
    <x v="16"/>
    <n v="2.1229999999999998E-4"/>
  </r>
  <r>
    <x v="217"/>
    <x v="0"/>
    <d v="1998-01-26T00:00:00"/>
    <n v="0.20799999999999999"/>
    <n v="1000"/>
    <s v="DIVIDENDO"/>
    <x v="17"/>
    <n v="2.0799999999999999E-4"/>
  </r>
  <r>
    <x v="217"/>
    <x v="0"/>
    <d v="1998-07-23T00:00:00"/>
    <n v="0.15720000000000001"/>
    <n v="1000"/>
    <s v="DIVIDENDO"/>
    <x v="17"/>
    <n v="1.572E-4"/>
  </r>
  <r>
    <x v="217"/>
    <x v="0"/>
    <d v="1999-01-22T00:00:00"/>
    <n v="0.1376"/>
    <n v="1000"/>
    <s v="DIVIDENDO"/>
    <x v="8"/>
    <n v="1.3760000000000001E-4"/>
  </r>
  <r>
    <x v="217"/>
    <x v="0"/>
    <d v="1999-07-26T00:00:00"/>
    <n v="9.5899999999999999E-2"/>
    <n v="1000"/>
    <s v="DIVIDENDO"/>
    <x v="8"/>
    <n v="9.59E-5"/>
  </r>
  <r>
    <x v="217"/>
    <x v="0"/>
    <d v="1999-07-26T00:00:00"/>
    <n v="1.2999999999999999E-3"/>
    <n v="1000"/>
    <s v="RENDIMENTO"/>
    <x v="8"/>
    <n v="1.2999999999999998E-6"/>
  </r>
  <r>
    <x v="217"/>
    <x v="0"/>
    <d v="2000-01-26T00:00:00"/>
    <n v="0.14910000000000001"/>
    <n v="1000"/>
    <s v="DIVIDENDO"/>
    <x v="9"/>
    <n v="1.4910000000000002E-4"/>
  </r>
  <r>
    <x v="217"/>
    <x v="0"/>
    <d v="2000-01-26T00:00:00"/>
    <n v="1.8E-3"/>
    <n v="1000"/>
    <s v="RENDIMENTO"/>
    <x v="9"/>
    <n v="1.7999999999999999E-6"/>
  </r>
  <r>
    <x v="217"/>
    <x v="0"/>
    <d v="2000-08-30T00:00:00"/>
    <n v="9.2299999999999993E-2"/>
    <n v="1000"/>
    <s v="DIVIDENDO"/>
    <x v="9"/>
    <n v="9.2299999999999994E-5"/>
  </r>
  <r>
    <x v="217"/>
    <x v="0"/>
    <d v="2000-08-30T00:00:00"/>
    <n v="2.3999999999999998E-3"/>
    <n v="1000"/>
    <s v="RENDIMENTO"/>
    <x v="9"/>
    <n v="2.3999999999999999E-6"/>
  </r>
  <r>
    <x v="217"/>
    <x v="0"/>
    <d v="2001-05-10T00:00:00"/>
    <n v="9.4399999999999998E-2"/>
    <n v="1000"/>
    <s v="DIVIDENDO"/>
    <x v="10"/>
    <n v="9.4400000000000004E-5"/>
  </r>
  <r>
    <x v="217"/>
    <x v="0"/>
    <d v="2001-05-10T00:00:00"/>
    <n v="4.9540000000000001E-3"/>
    <n v="1000"/>
    <s v="RENDIMENTO"/>
    <x v="10"/>
    <n v="4.9540000000000003E-6"/>
  </r>
  <r>
    <x v="217"/>
    <x v="0"/>
    <d v="2001-08-13T00:00:00"/>
    <n v="3.2599999999999997E-2"/>
    <n v="1000"/>
    <s v="DIVIDENDO"/>
    <x v="10"/>
    <n v="3.26E-5"/>
  </r>
  <r>
    <x v="217"/>
    <x v="0"/>
    <d v="2001-08-13T00:00:00"/>
    <n v="6.9335000000000002E-4"/>
    <n v="1000"/>
    <s v="RENDIMENTO"/>
    <x v="10"/>
    <n v="6.9335E-7"/>
  </r>
  <r>
    <x v="217"/>
    <x v="0"/>
    <d v="2003-09-05T00:00:00"/>
    <n v="6.8999999999999999E-3"/>
    <n v="1000"/>
    <s v="DIVIDENDO"/>
    <x v="7"/>
    <n v="6.9E-6"/>
  </r>
  <r>
    <x v="217"/>
    <x v="0"/>
    <d v="2004-03-26T00:00:00"/>
    <n v="1.54E-2"/>
    <n v="1000"/>
    <s v="DIVIDENDO"/>
    <x v="12"/>
    <n v="1.5400000000000002E-5"/>
  </r>
  <r>
    <x v="217"/>
    <x v="0"/>
    <d v="2004-03-26T00:00:00"/>
    <n v="5.5000000000000003E-4"/>
    <n v="1000"/>
    <s v="RENDIMENTO"/>
    <x v="12"/>
    <n v="5.5000000000000003E-7"/>
  </r>
  <r>
    <x v="217"/>
    <x v="0"/>
    <d v="2004-07-27T00:00:00"/>
    <n v="1.61E-2"/>
    <n v="1000"/>
    <s v="DIVIDENDO"/>
    <x v="12"/>
    <n v="1.6099999999999998E-5"/>
  </r>
  <r>
    <x v="217"/>
    <x v="0"/>
    <d v="2005-03-31T00:00:00"/>
    <n v="4.0964331210000003E-2"/>
    <n v="1000"/>
    <s v="DIVIDENDO"/>
    <x v="13"/>
    <n v="4.0964331210000001E-5"/>
  </r>
  <r>
    <x v="217"/>
    <x v="0"/>
    <d v="2005-03-31T00:00:00"/>
    <n v="1.7130873699999999E-3"/>
    <n v="1000"/>
    <s v="RENDIMENTO"/>
    <x v="13"/>
    <n v="1.7130873699999999E-6"/>
  </r>
  <r>
    <x v="217"/>
    <x v="0"/>
    <d v="2006-03-28T00:00:00"/>
    <n v="3.2363082899999999E-2"/>
    <n v="1000"/>
    <s v="DIVIDENDO"/>
    <x v="14"/>
    <n v="3.2363082899999997E-5"/>
  </r>
  <r>
    <x v="217"/>
    <x v="0"/>
    <d v="2006-03-28T00:00:00"/>
    <n v="1.25107602E-3"/>
    <n v="1000"/>
    <s v="RENDIMENTO"/>
    <x v="14"/>
    <n v="1.25107602E-6"/>
  </r>
  <r>
    <x v="217"/>
    <x v="0"/>
    <d v="2006-07-28T00:00:00"/>
    <n v="1.490431631E-2"/>
    <n v="1000"/>
    <s v="DIVIDENDO"/>
    <x v="14"/>
    <n v="1.4904316310000001E-5"/>
  </r>
  <r>
    <x v="217"/>
    <x v="0"/>
    <d v="2007-03-27T00:00:00"/>
    <n v="8.8434626880000006E-2"/>
    <n v="1000"/>
    <s v="JRS CAP PRÓPRIO"/>
    <x v="0"/>
    <n v="8.8434626880000005E-5"/>
  </r>
  <r>
    <x v="217"/>
    <x v="0"/>
    <d v="2007-03-27T00:00:00"/>
    <n v="2.5585304500000002E-3"/>
    <n v="1000"/>
    <s v="RENDIMENTO"/>
    <x v="0"/>
    <n v="2.5585304500000003E-6"/>
  </r>
  <r>
    <x v="217"/>
    <x v="0"/>
    <d v="2007-08-22T00:00:00"/>
    <n v="4.6626062740000002E-2"/>
    <n v="1000"/>
    <s v="JRS CAP PRÓPRIO"/>
    <x v="0"/>
    <n v="4.6626062740000001E-5"/>
  </r>
  <r>
    <x v="217"/>
    <x v="0"/>
    <d v="2008-03-17T00:00:00"/>
    <n v="2.3960576179999998E-2"/>
    <n v="1000"/>
    <s v="DIVIDENDO"/>
    <x v="1"/>
    <n v="2.3960576179999997E-5"/>
  </r>
  <r>
    <x v="217"/>
    <x v="0"/>
    <d v="2008-03-17T00:00:00"/>
    <n v="5.2972049999999997E-4"/>
    <n v="1000"/>
    <s v="RENDIMENTO"/>
    <x v="1"/>
    <n v="5.2972050000000002E-7"/>
  </r>
  <r>
    <x v="217"/>
    <x v="0"/>
    <d v="2008-03-17T00:00:00"/>
    <n v="5.5279763660000002E-2"/>
    <n v="1000"/>
    <s v="JRS CAP PRÓPRIO"/>
    <x v="1"/>
    <n v="5.527976366E-5"/>
  </r>
  <r>
    <x v="217"/>
    <x v="0"/>
    <d v="2008-03-17T00:00:00"/>
    <n v="1.2221249999999999E-3"/>
    <n v="1000"/>
    <s v="RENDIMENTO"/>
    <x v="1"/>
    <n v="1.222125E-6"/>
  </r>
  <r>
    <x v="217"/>
    <x v="0"/>
    <d v="2008-08-08T00:00:00"/>
    <n v="0.53822845418999998"/>
    <n v="1"/>
    <s v="JRS CAP PRÓPRIO"/>
    <x v="1"/>
    <n v="0.53822845418999998"/>
  </r>
  <r>
    <x v="217"/>
    <x v="0"/>
    <d v="2008-08-08T00:00:00"/>
    <n v="0.64414565478999997"/>
    <n v="1"/>
    <s v="DIVIDENDO"/>
    <x v="1"/>
    <n v="0.64414565478999997"/>
  </r>
  <r>
    <x v="217"/>
    <x v="0"/>
    <d v="2009-03-30T00:00:00"/>
    <n v="0.64907892665"/>
    <n v="1"/>
    <s v="DIVIDENDO"/>
    <x v="2"/>
    <n v="0.64907892665"/>
  </r>
  <r>
    <x v="217"/>
    <x v="0"/>
    <d v="2009-03-30T00:00:00"/>
    <n v="1.8610390979999999E-2"/>
    <n v="1"/>
    <s v="RENDIMENTO"/>
    <x v="2"/>
    <n v="1.8610390979999999E-2"/>
  </r>
  <r>
    <x v="217"/>
    <x v="0"/>
    <d v="2009-03-30T00:00:00"/>
    <n v="0.53899265623000003"/>
    <n v="1"/>
    <s v="JRS CAP PRÓPRIO"/>
    <x v="2"/>
    <n v="0.53899265623000003"/>
  </r>
  <r>
    <x v="217"/>
    <x v="0"/>
    <d v="2009-03-30T00:00:00"/>
    <n v="1.5453997440000001E-2"/>
    <n v="1"/>
    <s v="RENDIMENTO"/>
    <x v="2"/>
    <n v="1.5453997440000001E-2"/>
  </r>
  <r>
    <x v="217"/>
    <x v="0"/>
    <d v="2009-08-07T00:00:00"/>
    <n v="0.37821791947"/>
    <n v="1"/>
    <s v="JRS CAP PRÓPRIO"/>
    <x v="2"/>
    <n v="0.37821791947"/>
  </r>
  <r>
    <x v="217"/>
    <x v="0"/>
    <d v="2010-03-30T00:00:00"/>
    <n v="0.82127580252999999"/>
    <n v="1"/>
    <s v="JRS CAP PRÓPRIO"/>
    <x v="3"/>
    <n v="0.82127580252999999"/>
  </r>
  <r>
    <x v="217"/>
    <x v="0"/>
    <d v="2010-03-30T00:00:00"/>
    <n v="1.638342731E-2"/>
    <n v="1"/>
    <s v="RENDIMENTO"/>
    <x v="3"/>
    <n v="1.638342731E-2"/>
  </r>
  <r>
    <x v="217"/>
    <x v="0"/>
    <d v="2010-03-30T00:00:00"/>
    <n v="1.4359415225700001"/>
    <n v="1"/>
    <s v="DIVIDENDO"/>
    <x v="3"/>
    <n v="1.4359415225700001"/>
  </r>
  <r>
    <x v="217"/>
    <x v="0"/>
    <d v="2010-03-30T00:00:00"/>
    <n v="2.8645241320000001E-2"/>
    <n v="1"/>
    <s v="RENDIMENTO"/>
    <x v="3"/>
    <n v="2.8645241320000001E-2"/>
  </r>
  <r>
    <x v="217"/>
    <x v="0"/>
    <d v="2010-08-06T00:00:00"/>
    <n v="0.63919688136999997"/>
    <n v="1"/>
    <s v="JRS CAP PRÓPRIO"/>
    <x v="3"/>
    <n v="0.63919688136999997"/>
  </r>
  <r>
    <x v="217"/>
    <x v="0"/>
    <d v="2010-12-14T00:00:00"/>
    <n v="0.55039912793000001"/>
    <n v="1"/>
    <s v="JRS CAP PRÓPRIO"/>
    <x v="3"/>
    <n v="0.55039912793000001"/>
  </r>
  <r>
    <x v="217"/>
    <x v="0"/>
    <d v="2011-04-01T00:00:00"/>
    <n v="0.94130871072"/>
    <n v="1"/>
    <s v="DIVIDENDO"/>
    <x v="4"/>
    <n v="0.94130871072"/>
  </r>
  <r>
    <x v="217"/>
    <x v="0"/>
    <d v="2011-04-01T00:00:00"/>
    <n v="2.533108899E-2"/>
    <n v="1"/>
    <s v="RENDIMENTO"/>
    <x v="4"/>
    <n v="2.533108899E-2"/>
  </r>
  <r>
    <x v="217"/>
    <x v="0"/>
    <d v="2011-04-01T00:00:00"/>
    <n v="0.11887723824"/>
    <n v="1"/>
    <s v="JRS CAP PRÓPRIO"/>
    <x v="4"/>
    <n v="0.11887723824"/>
  </r>
  <r>
    <x v="217"/>
    <x v="0"/>
    <d v="2011-04-01T00:00:00"/>
    <n v="3.1990460399999999E-3"/>
    <n v="1"/>
    <s v="RENDIMENTO"/>
    <x v="4"/>
    <n v="3.1990460399999999E-3"/>
  </r>
  <r>
    <x v="217"/>
    <x v="0"/>
    <d v="2011-08-05T00:00:00"/>
    <n v="1.013624291"/>
    <n v="1"/>
    <s v="DIVIDENDO"/>
    <x v="4"/>
    <n v="1.013624291"/>
  </r>
  <r>
    <x v="217"/>
    <x v="0"/>
    <d v="2011-08-05T00:00:00"/>
    <n v="0.70411790799999996"/>
    <n v="1"/>
    <s v="JRS CAP PRÓPRIO"/>
    <x v="4"/>
    <n v="0.70411790799999996"/>
  </r>
  <r>
    <x v="217"/>
    <x v="0"/>
    <d v="2012-03-30T00:00:00"/>
    <n v="7.758770643E-2"/>
    <n v="1"/>
    <s v="JRS CAP PRÓPRIO"/>
    <x v="5"/>
    <n v="7.758770643E-2"/>
  </r>
  <r>
    <x v="217"/>
    <x v="0"/>
    <d v="2012-08-14T00:00:00"/>
    <n v="0.61407619109"/>
    <n v="1"/>
    <s v="DIVIDENDO"/>
    <x v="5"/>
    <n v="0.61407619109"/>
  </r>
  <r>
    <x v="217"/>
    <x v="0"/>
    <d v="2012-08-14T00:00:00"/>
    <n v="0.74083459849"/>
    <n v="1"/>
    <s v="JRS CAP PRÓPRIO"/>
    <x v="5"/>
    <n v="0.74083459849"/>
  </r>
  <r>
    <x v="217"/>
    <x v="0"/>
    <d v="2013-03-22T00:00:00"/>
    <n v="1.471899183E-2"/>
    <n v="1"/>
    <s v="DIVIDENDO"/>
    <x v="6"/>
    <n v="1.471899183E-2"/>
  </r>
  <r>
    <x v="217"/>
    <x v="0"/>
    <d v="2013-03-22T00:00:00"/>
    <n v="2.2690154000000001E-4"/>
    <n v="1"/>
    <s v="RENDIMENTO"/>
    <x v="6"/>
    <n v="2.2690154000000001E-4"/>
  </r>
  <r>
    <x v="217"/>
    <x v="0"/>
    <d v="2013-03-22T00:00:00"/>
    <n v="0.69840733299000002"/>
    <n v="1"/>
    <s v="JRS CAP PRÓPRIO"/>
    <x v="6"/>
    <n v="0.69840733299000002"/>
  </r>
  <r>
    <x v="217"/>
    <x v="0"/>
    <d v="2013-03-22T00:00:00"/>
    <n v="1.0766342139999999E-2"/>
    <n v="1"/>
    <s v="RENDIMENTO"/>
    <x v="6"/>
    <n v="1.0766342139999999E-2"/>
  </r>
  <r>
    <x v="217"/>
    <x v="0"/>
    <d v="2013-07-31T00:00:00"/>
    <n v="0.74634121737000003"/>
    <n v="1"/>
    <s v="JRS CAP PRÓPRIO"/>
    <x v="6"/>
    <n v="0.74634121737000003"/>
  </r>
  <r>
    <x v="217"/>
    <x v="0"/>
    <d v="2013-07-31T00:00:00"/>
    <n v="1.1939293654700001"/>
    <n v="1"/>
    <s v="DIVIDENDO"/>
    <x v="6"/>
    <n v="1.1939293654700001"/>
  </r>
  <r>
    <x v="217"/>
    <x v="1"/>
    <d v="1996-02-06T00:00:00"/>
    <n v="0.69"/>
    <n v="1000"/>
    <s v="DIVIDENDO"/>
    <x v="15"/>
    <n v="6.8999999999999997E-4"/>
  </r>
  <r>
    <x v="217"/>
    <x v="1"/>
    <d v="1996-07-31T00:00:00"/>
    <n v="0.5"/>
    <n v="1000"/>
    <s v="DIVIDENDO"/>
    <x v="15"/>
    <n v="5.0000000000000001E-4"/>
  </r>
  <r>
    <x v="217"/>
    <x v="1"/>
    <d v="1997-01-27T00:00:00"/>
    <n v="0.19"/>
    <n v="1000"/>
    <s v="DIVIDENDO"/>
    <x v="16"/>
    <n v="1.9000000000000001E-4"/>
  </r>
  <r>
    <x v="217"/>
    <x v="1"/>
    <d v="1997-08-04T00:00:00"/>
    <n v="0.23350000000000001"/>
    <n v="1000"/>
    <s v="DIVIDENDO"/>
    <x v="16"/>
    <n v="2.3350000000000001E-4"/>
  </r>
  <r>
    <x v="217"/>
    <x v="1"/>
    <d v="1998-01-26T00:00:00"/>
    <n v="0.22869999999999999"/>
    <n v="1000"/>
    <s v="DIVIDENDO"/>
    <x v="17"/>
    <n v="2.2869999999999998E-4"/>
  </r>
  <r>
    <x v="217"/>
    <x v="1"/>
    <d v="1998-07-23T00:00:00"/>
    <n v="0.17299999999999999"/>
    <n v="1000"/>
    <s v="DIVIDENDO"/>
    <x v="17"/>
    <n v="1.7299999999999998E-4"/>
  </r>
  <r>
    <x v="217"/>
    <x v="1"/>
    <d v="1999-01-22T00:00:00"/>
    <n v="0.15129999999999999"/>
    <n v="1000"/>
    <s v="DIVIDENDO"/>
    <x v="8"/>
    <n v="1.5129999999999999E-4"/>
  </r>
  <r>
    <x v="217"/>
    <x v="1"/>
    <d v="1999-07-26T00:00:00"/>
    <n v="0.1055"/>
    <n v="1000"/>
    <s v="DIVIDENDO"/>
    <x v="8"/>
    <n v="1.055E-4"/>
  </r>
  <r>
    <x v="217"/>
    <x v="1"/>
    <d v="1999-07-26T00:00:00"/>
    <n v="1.4E-3"/>
    <n v="1000"/>
    <s v="RENDIMENTO"/>
    <x v="8"/>
    <n v="1.3999999999999999E-6"/>
  </r>
  <r>
    <x v="217"/>
    <x v="1"/>
    <d v="2000-01-26T00:00:00"/>
    <n v="0.16400000000000001"/>
    <n v="1000"/>
    <s v="DIVIDENDO"/>
    <x v="9"/>
    <n v="1.64E-4"/>
  </r>
  <r>
    <x v="217"/>
    <x v="1"/>
    <d v="2000-01-26T00:00:00"/>
    <n v="1.9E-3"/>
    <n v="1000"/>
    <s v="RENDIMENTO"/>
    <x v="9"/>
    <n v="1.9E-6"/>
  </r>
  <r>
    <x v="217"/>
    <x v="1"/>
    <d v="2000-08-30T00:00:00"/>
    <n v="0.10150000000000001"/>
    <n v="1000"/>
    <s v="DIVIDENDO"/>
    <x v="9"/>
    <n v="1.015E-4"/>
  </r>
  <r>
    <x v="217"/>
    <x v="1"/>
    <d v="2000-08-30T00:00:00"/>
    <n v="2.7000000000000001E-3"/>
    <n v="1000"/>
    <s v="RENDIMENTO"/>
    <x v="9"/>
    <n v="2.7E-6"/>
  </r>
  <r>
    <x v="217"/>
    <x v="1"/>
    <d v="2001-05-10T00:00:00"/>
    <n v="0.1038"/>
    <n v="1000"/>
    <s v="DIVIDENDO"/>
    <x v="10"/>
    <n v="1.038E-4"/>
  </r>
  <r>
    <x v="217"/>
    <x v="1"/>
    <d v="2001-05-10T00:00:00"/>
    <n v="5.4469999999999996E-3"/>
    <n v="1000"/>
    <s v="RENDIMENTO"/>
    <x v="10"/>
    <n v="5.4469999999999997E-6"/>
  </r>
  <r>
    <x v="217"/>
    <x v="1"/>
    <d v="2001-08-13T00:00:00"/>
    <n v="3.5900000000000001E-2"/>
    <n v="1000"/>
    <s v="DIVIDENDO"/>
    <x v="10"/>
    <n v="3.5899999999999998E-5"/>
  </r>
  <r>
    <x v="217"/>
    <x v="1"/>
    <d v="2001-08-13T00:00:00"/>
    <n v="7.6353E-4"/>
    <n v="1000"/>
    <s v="RENDIMENTO"/>
    <x v="10"/>
    <n v="7.6352999999999996E-7"/>
  </r>
  <r>
    <x v="217"/>
    <x v="1"/>
    <d v="2003-09-05T00:00:00"/>
    <n v="7.6E-3"/>
    <n v="1000"/>
    <s v="DIVIDENDO"/>
    <x v="7"/>
    <n v="7.6000000000000001E-6"/>
  </r>
  <r>
    <x v="217"/>
    <x v="1"/>
    <d v="2004-03-26T00:00:00"/>
    <n v="1.6899999999999998E-2"/>
    <n v="1000"/>
    <s v="DIVIDENDO"/>
    <x v="12"/>
    <n v="1.6899999999999997E-5"/>
  </r>
  <r>
    <x v="217"/>
    <x v="1"/>
    <d v="2004-03-26T00:00:00"/>
    <n v="6.0999999999999997E-4"/>
    <n v="1000"/>
    <s v="RENDIMENTO"/>
    <x v="12"/>
    <n v="6.0999999999999998E-7"/>
  </r>
  <r>
    <x v="217"/>
    <x v="1"/>
    <d v="2004-07-27T00:00:00"/>
    <n v="1.77E-2"/>
    <n v="1000"/>
    <s v="DIVIDENDO"/>
    <x v="12"/>
    <n v="1.77E-5"/>
  </r>
  <r>
    <x v="217"/>
    <x v="1"/>
    <d v="2005-03-31T00:00:00"/>
    <n v="4.507135533E-2"/>
    <n v="1000"/>
    <s v="DIVIDENDO"/>
    <x v="13"/>
    <n v="4.5071355329999998E-5"/>
  </r>
  <r>
    <x v="217"/>
    <x v="1"/>
    <d v="2005-03-31T00:00:00"/>
    <n v="1.8848390100000001E-3"/>
    <n v="1000"/>
    <s v="RENDIMENTO"/>
    <x v="13"/>
    <n v="1.88483901E-6"/>
  </r>
  <r>
    <x v="217"/>
    <x v="1"/>
    <d v="2006-03-28T00:00:00"/>
    <n v="3.5599391170000001E-2"/>
    <n v="1000"/>
    <s v="DIVIDENDO"/>
    <x v="14"/>
    <n v="3.5599391169999999E-5"/>
  </r>
  <r>
    <x v="217"/>
    <x v="1"/>
    <d v="2006-03-28T00:00:00"/>
    <n v="1.3761836199999999E-3"/>
    <n v="1000"/>
    <s v="RENDIMENTO"/>
    <x v="14"/>
    <n v="1.3761836199999999E-6"/>
  </r>
  <r>
    <x v="217"/>
    <x v="1"/>
    <d v="2006-07-28T00:00:00"/>
    <n v="1.6394747939999999E-2"/>
    <n v="1000"/>
    <s v="DIVIDENDO"/>
    <x v="14"/>
    <n v="1.639474794E-5"/>
  </r>
  <r>
    <x v="217"/>
    <x v="1"/>
    <d v="2007-03-27T00:00:00"/>
    <n v="9.7278089560000003E-2"/>
    <n v="1000"/>
    <s v="JRS CAP PRÓPRIO"/>
    <x v="0"/>
    <n v="9.727808956E-5"/>
  </r>
  <r>
    <x v="217"/>
    <x v="1"/>
    <d v="2007-03-27T00:00:00"/>
    <n v="2.8143834899999999E-3"/>
    <n v="1000"/>
    <s v="RENDIMENTO"/>
    <x v="0"/>
    <n v="2.8143834900000001E-6"/>
  </r>
  <r>
    <x v="217"/>
    <x v="1"/>
    <d v="2007-08-22T00:00:00"/>
    <n v="5.1288668990000001E-2"/>
    <n v="1000"/>
    <s v="JRS CAP PRÓPRIO"/>
    <x v="0"/>
    <n v="5.1288668990000001E-5"/>
  </r>
  <r>
    <x v="217"/>
    <x v="1"/>
    <d v="2008-03-17T00:00:00"/>
    <n v="2.6356633819999999E-2"/>
    <n v="1000"/>
    <s v="DIVIDENDO"/>
    <x v="1"/>
    <n v="2.635663382E-5"/>
  </r>
  <r>
    <x v="217"/>
    <x v="1"/>
    <d v="2008-03-17T00:00:00"/>
    <n v="5.8269240000000003E-4"/>
    <n v="1000"/>
    <s v="RENDIMENTO"/>
    <x v="1"/>
    <n v="5.8269240000000001E-7"/>
  </r>
  <r>
    <x v="217"/>
    <x v="1"/>
    <d v="2008-03-17T00:00:00"/>
    <n v="6.0807740069999998E-2"/>
    <n v="1000"/>
    <s v="JRS CAP PRÓPRIO"/>
    <x v="1"/>
    <n v="6.0807740069999995E-5"/>
  </r>
  <r>
    <x v="217"/>
    <x v="1"/>
    <d v="2008-03-17T00:00:00"/>
    <n v="1.3443375000000001E-3"/>
    <n v="1000"/>
    <s v="RENDIMENTO"/>
    <x v="1"/>
    <n v="1.3443375000000001E-6"/>
  </r>
  <r>
    <x v="217"/>
    <x v="1"/>
    <d v="2008-08-08T00:00:00"/>
    <n v="0.59205129946000001"/>
    <n v="1"/>
    <s v="JRS CAP PRÓPRIO"/>
    <x v="1"/>
    <n v="0.59205129946000001"/>
  </r>
  <r>
    <x v="217"/>
    <x v="1"/>
    <d v="2008-08-08T00:00:00"/>
    <n v="0.70856022018999998"/>
    <n v="1"/>
    <s v="DIVIDENDO"/>
    <x v="1"/>
    <n v="0.70856022018999998"/>
  </r>
  <r>
    <x v="217"/>
    <x v="1"/>
    <d v="2009-03-30T00:00:00"/>
    <n v="0.71398681930999996"/>
    <n v="1"/>
    <s v="DIVIDENDO"/>
    <x v="2"/>
    <n v="0.71398681930999996"/>
  </r>
  <r>
    <x v="217"/>
    <x v="1"/>
    <d v="2009-03-30T00:00:00"/>
    <n v="2.0471430089999999E-2"/>
    <n v="1"/>
    <s v="RENDIMENTO"/>
    <x v="2"/>
    <n v="2.0471430089999999E-2"/>
  </r>
  <r>
    <x v="217"/>
    <x v="1"/>
    <d v="2009-03-30T00:00:00"/>
    <n v="0.59289192184999995"/>
    <n v="1"/>
    <s v="JRS CAP PRÓPRIO"/>
    <x v="2"/>
    <n v="0.59289192184999995"/>
  </r>
  <r>
    <x v="217"/>
    <x v="1"/>
    <d v="2009-03-30T00:00:00"/>
    <n v="1.6999397100000001E-2"/>
    <n v="1"/>
    <s v="RENDIMENTO"/>
    <x v="2"/>
    <n v="1.6999397100000001E-2"/>
  </r>
  <r>
    <x v="217"/>
    <x v="1"/>
    <d v="2009-08-07T00:00:00"/>
    <n v="0.41603971150000002"/>
    <n v="1"/>
    <s v="JRS CAP PRÓPRIO"/>
    <x v="2"/>
    <n v="0.41603971150000002"/>
  </r>
  <r>
    <x v="217"/>
    <x v="1"/>
    <d v="2010-03-30T00:00:00"/>
    <n v="0.90340338260999997"/>
    <n v="1"/>
    <s v="JRS CAP PRÓPRIO"/>
    <x v="3"/>
    <n v="0.90340338260999997"/>
  </r>
  <r>
    <x v="217"/>
    <x v="1"/>
    <d v="2010-03-30T00:00:00"/>
    <n v="1.8021770029999998E-2"/>
    <n v="1"/>
    <s v="RENDIMENTO"/>
    <x v="3"/>
    <n v="1.8021770029999998E-2"/>
  </r>
  <r>
    <x v="217"/>
    <x v="1"/>
    <d v="2010-03-30T00:00:00"/>
    <n v="1.57953567497"/>
    <n v="1"/>
    <s v="DIVIDENDO"/>
    <x v="3"/>
    <n v="1.57953567497"/>
  </r>
  <r>
    <x v="217"/>
    <x v="1"/>
    <d v="2010-03-30T00:00:00"/>
    <n v="3.1509765430000003E-2"/>
    <n v="1"/>
    <s v="RENDIMENTO"/>
    <x v="3"/>
    <n v="3.1509765430000003E-2"/>
  </r>
  <r>
    <x v="217"/>
    <x v="1"/>
    <d v="2010-08-06T00:00:00"/>
    <n v="0.70311656980000004"/>
    <n v="1"/>
    <s v="JRS CAP PRÓPRIO"/>
    <x v="3"/>
    <n v="0.70311656980000004"/>
  </r>
  <r>
    <x v="217"/>
    <x v="1"/>
    <d v="2010-12-14T00:00:00"/>
    <n v="0.60543904056999998"/>
    <n v="1"/>
    <s v="JRS CAP PRÓPRIO"/>
    <x v="3"/>
    <n v="0.60543904056999998"/>
  </r>
  <r>
    <x v="217"/>
    <x v="1"/>
    <d v="2011-04-01T00:00:00"/>
    <n v="1.03543958192"/>
    <n v="1"/>
    <s v="DIVIDENDO"/>
    <x v="4"/>
    <n v="1.03543958192"/>
  </r>
  <r>
    <x v="217"/>
    <x v="1"/>
    <d v="2011-04-01T00:00:00"/>
    <n v="2.7864197890000001E-2"/>
    <n v="1"/>
    <s v="RENDIMENTO"/>
    <x v="4"/>
    <n v="2.7864197890000001E-2"/>
  </r>
  <r>
    <x v="217"/>
    <x v="1"/>
    <d v="2011-04-01T00:00:00"/>
    <n v="0.13076496154"/>
    <n v="1"/>
    <s v="JRS CAP PRÓPRIO"/>
    <x v="4"/>
    <n v="0.13076496154"/>
  </r>
  <r>
    <x v="217"/>
    <x v="1"/>
    <d v="2011-04-01T00:00:00"/>
    <n v="3.51895062E-3"/>
    <n v="1"/>
    <s v="RENDIMENTO"/>
    <x v="4"/>
    <n v="3.51895062E-3"/>
  </r>
  <r>
    <x v="217"/>
    <x v="1"/>
    <d v="2011-08-05T00:00:00"/>
    <n v="1.114986721"/>
    <n v="1"/>
    <s v="DIVIDENDO"/>
    <x v="4"/>
    <n v="1.114986721"/>
  </r>
  <r>
    <x v="217"/>
    <x v="1"/>
    <d v="2011-08-05T00:00:00"/>
    <n v="0.77452969900000002"/>
    <n v="1"/>
    <s v="JRS CAP PRÓPRIO"/>
    <x v="4"/>
    <n v="0.77452969900000002"/>
  </r>
  <r>
    <x v="217"/>
    <x v="1"/>
    <d v="2012-03-30T00:00:00"/>
    <n v="8.5346477109999999E-2"/>
    <n v="1"/>
    <s v="JRS CAP PRÓPRIO"/>
    <x v="5"/>
    <n v="8.5346477109999999E-2"/>
  </r>
  <r>
    <x v="217"/>
    <x v="1"/>
    <d v="2012-08-14T00:00:00"/>
    <n v="0.67548381043000005"/>
    <n v="1"/>
    <s v="DIVIDENDO"/>
    <x v="5"/>
    <n v="0.67548381043000005"/>
  </r>
  <r>
    <x v="217"/>
    <x v="1"/>
    <d v="2012-08-14T00:00:00"/>
    <n v="0.81491805837999998"/>
    <n v="1"/>
    <s v="JRS CAP PRÓPRIO"/>
    <x v="5"/>
    <n v="0.81491805837999998"/>
  </r>
  <r>
    <x v="217"/>
    <x v="1"/>
    <d v="2013-03-22T00:00:00"/>
    <n v="1.619089085E-2"/>
    <n v="1"/>
    <s v="DIVIDENDO"/>
    <x v="6"/>
    <n v="1.619089085E-2"/>
  </r>
  <r>
    <x v="217"/>
    <x v="1"/>
    <d v="2013-03-22T00:00:00"/>
    <n v="2.4959169999999998E-4"/>
    <n v="1"/>
    <s v="RENDIMENTO"/>
    <x v="6"/>
    <n v="2.4959169999999998E-4"/>
  </r>
  <r>
    <x v="217"/>
    <x v="1"/>
    <d v="2013-03-22T00:00:00"/>
    <n v="0.76824806615999996"/>
    <n v="1"/>
    <s v="JRS CAP PRÓPRIO"/>
    <x v="6"/>
    <n v="0.76824806615999996"/>
  </r>
  <r>
    <x v="217"/>
    <x v="1"/>
    <d v="2013-03-22T00:00:00"/>
    <n v="1.184297636E-2"/>
    <n v="1"/>
    <s v="RENDIMENTO"/>
    <x v="6"/>
    <n v="1.184297636E-2"/>
  </r>
  <r>
    <x v="217"/>
    <x v="1"/>
    <d v="2013-07-31T00:00:00"/>
    <n v="0.82097533914999998"/>
    <n v="1"/>
    <s v="JRS CAP PRÓPRIO"/>
    <x v="6"/>
    <n v="0.82097533914999998"/>
  </r>
  <r>
    <x v="217"/>
    <x v="1"/>
    <d v="2013-07-31T00:00:00"/>
    <n v="1.31332230221"/>
    <n v="1"/>
    <s v="DIVIDENDO"/>
    <x v="6"/>
    <n v="1.31332230221"/>
  </r>
  <r>
    <x v="218"/>
    <x v="0"/>
    <d v="2000-04-28T00:00:00"/>
    <n v="5.3019999999999998E-2"/>
    <n v="1"/>
    <s v="DIVIDENDO"/>
    <x v="9"/>
    <n v="5.3019999999999998E-2"/>
  </r>
  <r>
    <x v="218"/>
    <x v="0"/>
    <d v="2001-04-27T00:00:00"/>
    <n v="8.4669999999999995E-2"/>
    <n v="1"/>
    <s v="DIVIDENDO"/>
    <x v="10"/>
    <n v="8.4669999999999995E-2"/>
  </r>
  <r>
    <x v="218"/>
    <x v="0"/>
    <d v="2002-04-29T00:00:00"/>
    <n v="0.6754"/>
    <n v="1"/>
    <s v="JRS CAP PRÓPRIO"/>
    <x v="11"/>
    <n v="0.6754"/>
  </r>
  <r>
    <x v="218"/>
    <x v="0"/>
    <d v="2003-04-28T00:00:00"/>
    <n v="1.798864E-2"/>
    <n v="1"/>
    <s v="JRS CAP PRÓPRIO"/>
    <x v="7"/>
    <n v="1.798864E-2"/>
  </r>
  <r>
    <x v="218"/>
    <x v="0"/>
    <d v="2003-04-28T00:00:00"/>
    <n v="1.7988649999999998E-2"/>
    <n v="1"/>
    <s v="JRS CAP PRÓPRIO"/>
    <x v="7"/>
    <n v="1.7988649999999998E-2"/>
  </r>
  <r>
    <x v="218"/>
    <x v="0"/>
    <d v="2003-04-28T00:00:00"/>
    <n v="1.7988629999999999E-2"/>
    <n v="1"/>
    <s v="JRS CAP PRÓPRIO"/>
    <x v="7"/>
    <n v="1.7988629999999999E-2"/>
  </r>
  <r>
    <x v="218"/>
    <x v="0"/>
    <d v="2003-04-28T00:00:00"/>
    <n v="1.798866E-2"/>
    <n v="1"/>
    <s v="JRS CAP PRÓPRIO"/>
    <x v="7"/>
    <n v="1.798866E-2"/>
  </r>
  <r>
    <x v="218"/>
    <x v="0"/>
    <d v="2003-04-28T00:00:00"/>
    <n v="1.798862E-2"/>
    <n v="1"/>
    <s v="JRS CAP PRÓPRIO"/>
    <x v="7"/>
    <n v="1.798862E-2"/>
  </r>
  <r>
    <x v="218"/>
    <x v="0"/>
    <d v="2004-04-30T00:00:00"/>
    <n v="2.7699999999999999E-2"/>
    <n v="1"/>
    <s v="JRS CAP PRÓPRIO"/>
    <x v="12"/>
    <n v="2.7699999999999999E-2"/>
  </r>
  <r>
    <x v="218"/>
    <x v="0"/>
    <d v="2004-04-30T00:00:00"/>
    <n v="2.7799999999999998E-2"/>
    <n v="1"/>
    <s v="JRS CAP PRÓPRIO"/>
    <x v="12"/>
    <n v="2.7799999999999998E-2"/>
  </r>
  <r>
    <x v="218"/>
    <x v="0"/>
    <d v="2004-04-30T00:00:00"/>
    <n v="2.7900000000000001E-2"/>
    <n v="1"/>
    <s v="JRS CAP PRÓPRIO"/>
    <x v="12"/>
    <n v="2.7900000000000001E-2"/>
  </r>
  <r>
    <x v="218"/>
    <x v="0"/>
    <d v="2004-04-30T00:00:00"/>
    <n v="2.8000000000000001E-2"/>
    <n v="1"/>
    <s v="JRS CAP PRÓPRIO"/>
    <x v="12"/>
    <n v="2.8000000000000001E-2"/>
  </r>
  <r>
    <x v="218"/>
    <x v="0"/>
    <d v="2004-04-30T00:00:00"/>
    <n v="2.81E-2"/>
    <n v="1"/>
    <s v="JRS CAP PRÓPRIO"/>
    <x v="12"/>
    <n v="2.81E-2"/>
  </r>
  <r>
    <x v="218"/>
    <x v="0"/>
    <d v="2004-12-20T00:00:00"/>
    <n v="0.19717470000000001"/>
    <n v="1"/>
    <s v="JRS CAP PRÓPRIO"/>
    <x v="12"/>
    <n v="0.19717470000000001"/>
  </r>
  <r>
    <x v="218"/>
    <x v="0"/>
    <d v="2006-04-28T00:00:00"/>
    <n v="8.8594451999999997E-3"/>
    <n v="1"/>
    <s v="DIVIDENDO"/>
    <x v="14"/>
    <n v="8.8594451999999997E-3"/>
  </r>
  <r>
    <x v="218"/>
    <x v="0"/>
    <d v="2006-04-28T00:00:00"/>
    <n v="8.8594451999999997E-3"/>
    <n v="1"/>
    <s v="DIVIDENDO"/>
    <x v="14"/>
    <n v="8.8594451999999997E-3"/>
  </r>
  <r>
    <x v="218"/>
    <x v="0"/>
    <d v="2006-04-28T00:00:00"/>
    <n v="8.8594451999999997E-3"/>
    <n v="1"/>
    <s v="DIVIDENDO"/>
    <x v="14"/>
    <n v="8.8594451999999997E-3"/>
  </r>
  <r>
    <x v="218"/>
    <x v="0"/>
    <d v="2006-04-28T00:00:00"/>
    <n v="8.8594451999999997E-3"/>
    <n v="1"/>
    <s v="DIVIDENDO"/>
    <x v="14"/>
    <n v="8.8594451999999997E-3"/>
  </r>
  <r>
    <x v="218"/>
    <x v="0"/>
    <d v="2006-04-28T00:00:00"/>
    <n v="8.8594451999999997E-3"/>
    <n v="1"/>
    <s v="DIVIDENDO"/>
    <x v="14"/>
    <n v="8.8594451999999997E-3"/>
  </r>
  <r>
    <x v="218"/>
    <x v="0"/>
    <d v="2009-04-27T00:00:00"/>
    <n v="1.4581561660000001E-2"/>
    <n v="1"/>
    <s v="DIVIDENDO"/>
    <x v="2"/>
    <n v="1.4581561660000001E-2"/>
  </r>
  <r>
    <x v="218"/>
    <x v="0"/>
    <d v="2009-04-27T00:00:00"/>
    <n v="1.4581561660000001E-2"/>
    <n v="1"/>
    <s v="DIVIDENDO"/>
    <x v="2"/>
    <n v="1.4581561660000001E-2"/>
  </r>
  <r>
    <x v="218"/>
    <x v="0"/>
    <d v="2009-04-27T00:00:00"/>
    <n v="1.4581561660000001E-2"/>
    <n v="1"/>
    <s v="DIVIDENDO"/>
    <x v="2"/>
    <n v="1.4581561660000001E-2"/>
  </r>
  <r>
    <x v="218"/>
    <x v="0"/>
    <d v="2009-04-27T00:00:00"/>
    <n v="1.4581561660000001E-2"/>
    <n v="1"/>
    <s v="DIVIDENDO"/>
    <x v="2"/>
    <n v="1.4581561660000001E-2"/>
  </r>
  <r>
    <x v="218"/>
    <x v="0"/>
    <d v="2009-04-27T00:00:00"/>
    <n v="1.4581561660000001E-2"/>
    <n v="1"/>
    <s v="DIVIDENDO"/>
    <x v="2"/>
    <n v="1.4581561660000001E-2"/>
  </r>
  <r>
    <x v="218"/>
    <x v="0"/>
    <d v="2009-04-27T00:00:00"/>
    <n v="1.4581561660000001E-2"/>
    <n v="1"/>
    <s v="DIVIDENDO"/>
    <x v="2"/>
    <n v="1.4581561660000001E-2"/>
  </r>
  <r>
    <x v="218"/>
    <x v="0"/>
    <d v="2009-11-30T00:00:00"/>
    <n v="0.2913"/>
    <n v="1"/>
    <s v="JRS CAP PRÓPRIO"/>
    <x v="2"/>
    <n v="0.2913"/>
  </r>
  <r>
    <x v="218"/>
    <x v="0"/>
    <d v="2010-01-27T00:00:00"/>
    <n v="5.8590000000000003E-2"/>
    <n v="1"/>
    <s v="JRS CAP PRÓPRIO"/>
    <x v="3"/>
    <n v="5.8590000000000003E-2"/>
  </r>
  <r>
    <x v="218"/>
    <x v="0"/>
    <d v="2013-04-25T00:00:00"/>
    <n v="5.5570799999999997E-2"/>
    <n v="1"/>
    <s v="JRS CAP PRÓPRIO"/>
    <x v="6"/>
    <n v="5.5570799999999997E-2"/>
  </r>
  <r>
    <x v="218"/>
    <x v="0"/>
    <d v="2013-04-25T00:00:00"/>
    <n v="5.5570799999999997E-2"/>
    <n v="1"/>
    <s v="JRS CAP PRÓPRIO"/>
    <x v="6"/>
    <n v="5.5570799999999997E-2"/>
  </r>
  <r>
    <x v="218"/>
    <x v="0"/>
    <d v="2013-04-25T00:00:00"/>
    <n v="5.5570799999999997E-2"/>
    <n v="1"/>
    <s v="JRS CAP PRÓPRIO"/>
    <x v="6"/>
    <n v="5.5570799999999997E-2"/>
  </r>
  <r>
    <x v="218"/>
    <x v="0"/>
    <d v="2013-04-25T00:00:00"/>
    <n v="5.5570799999999997E-2"/>
    <n v="1"/>
    <s v="JRS CAP PRÓPRIO"/>
    <x v="6"/>
    <n v="5.5570799999999997E-2"/>
  </r>
  <r>
    <x v="218"/>
    <x v="0"/>
    <d v="2013-04-25T00:00:00"/>
    <n v="5.5570799999999997E-2"/>
    <n v="1"/>
    <s v="JRS CAP PRÓPRIO"/>
    <x v="6"/>
    <n v="5.5570799999999997E-2"/>
  </r>
  <r>
    <x v="218"/>
    <x v="0"/>
    <d v="2013-04-25T00:00:00"/>
    <n v="3.7404680000000003E-2"/>
    <n v="1"/>
    <s v="DIVIDENDO"/>
    <x v="6"/>
    <n v="3.7404680000000003E-2"/>
  </r>
  <r>
    <x v="218"/>
    <x v="0"/>
    <d v="2013-04-25T00:00:00"/>
    <n v="3.7404680000000003E-2"/>
    <n v="1"/>
    <s v="DIVIDENDO"/>
    <x v="6"/>
    <n v="3.7404680000000003E-2"/>
  </r>
  <r>
    <x v="218"/>
    <x v="0"/>
    <d v="2013-04-25T00:00:00"/>
    <n v="3.7404680000000003E-2"/>
    <n v="1"/>
    <s v="DIVIDENDO"/>
    <x v="6"/>
    <n v="3.7404680000000003E-2"/>
  </r>
  <r>
    <x v="218"/>
    <x v="0"/>
    <d v="2013-04-25T00:00:00"/>
    <n v="3.7404680000000003E-2"/>
    <n v="1"/>
    <s v="DIVIDENDO"/>
    <x v="6"/>
    <n v="3.7404680000000003E-2"/>
  </r>
  <r>
    <x v="218"/>
    <x v="0"/>
    <d v="2013-04-25T00:00:00"/>
    <n v="3.7404680000000003E-2"/>
    <n v="1"/>
    <s v="DIVIDENDO"/>
    <x v="6"/>
    <n v="3.7404680000000003E-2"/>
  </r>
  <r>
    <x v="218"/>
    <x v="1"/>
    <d v="2000-04-28T00:00:00"/>
    <n v="7.4370000000000006E-2"/>
    <n v="1"/>
    <s v="DIVIDENDO"/>
    <x v="9"/>
    <n v="7.4370000000000006E-2"/>
  </r>
  <r>
    <x v="218"/>
    <x v="1"/>
    <d v="2001-04-27T00:00:00"/>
    <n v="8.4669999999999995E-2"/>
    <n v="1"/>
    <s v="DIVIDENDO"/>
    <x v="10"/>
    <n v="8.4669999999999995E-2"/>
  </r>
  <r>
    <x v="218"/>
    <x v="1"/>
    <d v="2002-04-29T00:00:00"/>
    <n v="0.6754"/>
    <n v="1"/>
    <s v="JRS CAP PRÓPRIO"/>
    <x v="11"/>
    <n v="0.6754"/>
  </r>
  <r>
    <x v="218"/>
    <x v="1"/>
    <d v="2003-04-28T00:00:00"/>
    <n v="1.798864E-2"/>
    <n v="1"/>
    <s v="JRS CAP PRÓPRIO"/>
    <x v="7"/>
    <n v="1.798864E-2"/>
  </r>
  <r>
    <x v="218"/>
    <x v="1"/>
    <d v="2003-04-28T00:00:00"/>
    <n v="1.7988649999999998E-2"/>
    <n v="1"/>
    <s v="JRS CAP PRÓPRIO"/>
    <x v="7"/>
    <n v="1.7988649999999998E-2"/>
  </r>
  <r>
    <x v="218"/>
    <x v="1"/>
    <d v="2003-04-28T00:00:00"/>
    <n v="1.7988629999999999E-2"/>
    <n v="1"/>
    <s v="JRS CAP PRÓPRIO"/>
    <x v="7"/>
    <n v="1.7988629999999999E-2"/>
  </r>
  <r>
    <x v="218"/>
    <x v="1"/>
    <d v="2003-04-28T00:00:00"/>
    <n v="1.798866E-2"/>
    <n v="1"/>
    <s v="JRS CAP PRÓPRIO"/>
    <x v="7"/>
    <n v="1.798866E-2"/>
  </r>
  <r>
    <x v="218"/>
    <x v="1"/>
    <d v="2003-04-28T00:00:00"/>
    <n v="1.798862E-2"/>
    <n v="1"/>
    <s v="JRS CAP PRÓPRIO"/>
    <x v="7"/>
    <n v="1.798862E-2"/>
  </r>
  <r>
    <x v="218"/>
    <x v="1"/>
    <d v="2003-04-28T00:00:00"/>
    <n v="1.52904E-3"/>
    <n v="1"/>
    <s v="DIVIDENDO"/>
    <x v="7"/>
    <n v="1.52904E-3"/>
  </r>
  <r>
    <x v="218"/>
    <x v="1"/>
    <d v="2003-04-28T00:00:00"/>
    <n v="1.52903E-3"/>
    <n v="1"/>
    <s v="DIVIDENDO"/>
    <x v="7"/>
    <n v="1.52903E-3"/>
  </r>
  <r>
    <x v="218"/>
    <x v="1"/>
    <d v="2003-04-28T00:00:00"/>
    <n v="1.5290499999999999E-3"/>
    <n v="1"/>
    <s v="DIVIDENDO"/>
    <x v="7"/>
    <n v="1.5290499999999999E-3"/>
  </r>
  <r>
    <x v="218"/>
    <x v="1"/>
    <d v="2003-04-28T00:00:00"/>
    <n v="1.5290200000000001E-3"/>
    <n v="1"/>
    <s v="DIVIDENDO"/>
    <x v="7"/>
    <n v="1.5290200000000001E-3"/>
  </r>
  <r>
    <x v="218"/>
    <x v="1"/>
    <d v="2003-04-28T00:00:00"/>
    <n v="1.5290600000000001E-3"/>
    <n v="1"/>
    <s v="DIVIDENDO"/>
    <x v="7"/>
    <n v="1.5290600000000001E-3"/>
  </r>
  <r>
    <x v="218"/>
    <x v="1"/>
    <d v="2004-04-30T00:00:00"/>
    <n v="2.7699999999999999E-2"/>
    <n v="1"/>
    <s v="JRS CAP PRÓPRIO"/>
    <x v="12"/>
    <n v="2.7699999999999999E-2"/>
  </r>
  <r>
    <x v="218"/>
    <x v="1"/>
    <d v="2004-04-30T00:00:00"/>
    <n v="2.7799999999999998E-2"/>
    <n v="1"/>
    <s v="JRS CAP PRÓPRIO"/>
    <x v="12"/>
    <n v="2.7799999999999998E-2"/>
  </r>
  <r>
    <x v="218"/>
    <x v="1"/>
    <d v="2004-04-30T00:00:00"/>
    <n v="2.7900000000000001E-2"/>
    <n v="1"/>
    <s v="JRS CAP PRÓPRIO"/>
    <x v="12"/>
    <n v="2.7900000000000001E-2"/>
  </r>
  <r>
    <x v="218"/>
    <x v="1"/>
    <d v="2004-04-30T00:00:00"/>
    <n v="2.8000000000000001E-2"/>
    <n v="1"/>
    <s v="JRS CAP PRÓPRIO"/>
    <x v="12"/>
    <n v="2.8000000000000001E-2"/>
  </r>
  <r>
    <x v="218"/>
    <x v="1"/>
    <d v="2004-04-30T00:00:00"/>
    <n v="2.81E-2"/>
    <n v="1"/>
    <s v="JRS CAP PRÓPRIO"/>
    <x v="12"/>
    <n v="2.81E-2"/>
  </r>
  <r>
    <x v="218"/>
    <x v="1"/>
    <d v="2004-04-30T00:00:00"/>
    <n v="1.1000000000000001E-3"/>
    <n v="1"/>
    <s v="DIVIDENDO"/>
    <x v="12"/>
    <n v="1.1000000000000001E-3"/>
  </r>
  <r>
    <x v="218"/>
    <x v="1"/>
    <d v="2004-04-30T00:00:00"/>
    <n v="1.1100000000000001E-3"/>
    <n v="1"/>
    <s v="DIVIDENDO"/>
    <x v="12"/>
    <n v="1.1100000000000001E-3"/>
  </r>
  <r>
    <x v="218"/>
    <x v="1"/>
    <d v="2004-04-30T00:00:00"/>
    <n v="1.1199999999999999E-3"/>
    <n v="1"/>
    <s v="DIVIDENDO"/>
    <x v="12"/>
    <n v="1.1199999999999999E-3"/>
  </r>
  <r>
    <x v="218"/>
    <x v="1"/>
    <d v="2004-04-30T00:00:00"/>
    <n v="1.1299999999999999E-3"/>
    <n v="1"/>
    <s v="DIVIDENDO"/>
    <x v="12"/>
    <n v="1.1299999999999999E-3"/>
  </r>
  <r>
    <x v="218"/>
    <x v="1"/>
    <d v="2004-04-30T00:00:00"/>
    <n v="1.14E-3"/>
    <n v="1"/>
    <s v="DIVIDENDO"/>
    <x v="12"/>
    <n v="1.14E-3"/>
  </r>
  <r>
    <x v="218"/>
    <x v="1"/>
    <d v="2004-12-20T00:00:00"/>
    <n v="0.19717470000000001"/>
    <n v="1"/>
    <s v="JRS CAP PRÓPRIO"/>
    <x v="12"/>
    <n v="0.19717470000000001"/>
  </r>
  <r>
    <x v="218"/>
    <x v="1"/>
    <d v="2005-04-29T00:00:00"/>
    <n v="3.35199E-3"/>
    <n v="1"/>
    <s v="DIVIDENDO"/>
    <x v="13"/>
    <n v="3.35199E-3"/>
  </r>
  <r>
    <x v="218"/>
    <x v="1"/>
    <d v="2005-04-29T00:00:00"/>
    <n v="3.3519800000000001E-3"/>
    <n v="1"/>
    <s v="DIVIDENDO"/>
    <x v="13"/>
    <n v="3.3519800000000001E-3"/>
  </r>
  <r>
    <x v="218"/>
    <x v="1"/>
    <d v="2005-04-29T00:00:00"/>
    <n v="3.3519700000000001E-3"/>
    <n v="1"/>
    <s v="DIVIDENDO"/>
    <x v="13"/>
    <n v="3.3519700000000001E-3"/>
  </r>
  <r>
    <x v="218"/>
    <x v="1"/>
    <d v="2005-04-29T00:00:00"/>
    <n v="3.3519600000000002E-3"/>
    <n v="1"/>
    <s v="DIVIDENDO"/>
    <x v="13"/>
    <n v="3.3519600000000002E-3"/>
  </r>
  <r>
    <x v="218"/>
    <x v="1"/>
    <d v="2005-04-29T00:00:00"/>
    <n v="3.351195E-3"/>
    <n v="1"/>
    <s v="DIVIDENDO"/>
    <x v="13"/>
    <n v="3.351195E-3"/>
  </r>
  <r>
    <x v="218"/>
    <x v="1"/>
    <d v="2006-04-28T00:00:00"/>
    <n v="9.7458969999999999E-3"/>
    <n v="1"/>
    <s v="DIVIDENDO"/>
    <x v="14"/>
    <n v="9.7458969999999999E-3"/>
  </r>
  <r>
    <x v="218"/>
    <x v="1"/>
    <d v="2006-04-28T00:00:00"/>
    <n v="9.7458969999999999E-3"/>
    <n v="1"/>
    <s v="DIVIDENDO"/>
    <x v="14"/>
    <n v="9.7458969999999999E-3"/>
  </r>
  <r>
    <x v="218"/>
    <x v="1"/>
    <d v="2006-04-28T00:00:00"/>
    <n v="9.7458969999999999E-3"/>
    <n v="1"/>
    <s v="DIVIDENDO"/>
    <x v="14"/>
    <n v="9.7458969999999999E-3"/>
  </r>
  <r>
    <x v="218"/>
    <x v="1"/>
    <d v="2006-04-28T00:00:00"/>
    <n v="9.7458969999999999E-3"/>
    <n v="1"/>
    <s v="DIVIDENDO"/>
    <x v="14"/>
    <n v="9.7458969999999999E-3"/>
  </r>
  <r>
    <x v="218"/>
    <x v="1"/>
    <d v="2006-04-28T00:00:00"/>
    <n v="9.7458969999999999E-3"/>
    <n v="1"/>
    <s v="DIVIDENDO"/>
    <x v="14"/>
    <n v="9.7458969999999999E-3"/>
  </r>
  <r>
    <x v="218"/>
    <x v="1"/>
    <d v="2009-04-27T00:00:00"/>
    <n v="1.6039718330000001E-2"/>
    <n v="1"/>
    <s v="DIVIDENDO"/>
    <x v="2"/>
    <n v="1.6039718330000001E-2"/>
  </r>
  <r>
    <x v="218"/>
    <x v="1"/>
    <d v="2009-04-27T00:00:00"/>
    <n v="1.6039718330000001E-2"/>
    <n v="1"/>
    <s v="DIVIDENDO"/>
    <x v="2"/>
    <n v="1.6039718330000001E-2"/>
  </r>
  <r>
    <x v="218"/>
    <x v="1"/>
    <d v="2009-04-27T00:00:00"/>
    <n v="1.6039718330000001E-2"/>
    <n v="1"/>
    <s v="DIVIDENDO"/>
    <x v="2"/>
    <n v="1.6039718330000001E-2"/>
  </r>
  <r>
    <x v="218"/>
    <x v="1"/>
    <d v="2009-04-27T00:00:00"/>
    <n v="1.6039718330000001E-2"/>
    <n v="1"/>
    <s v="DIVIDENDO"/>
    <x v="2"/>
    <n v="1.6039718330000001E-2"/>
  </r>
  <r>
    <x v="218"/>
    <x v="1"/>
    <d v="2009-04-27T00:00:00"/>
    <n v="1.6039718330000001E-2"/>
    <n v="1"/>
    <s v="DIVIDENDO"/>
    <x v="2"/>
    <n v="1.6039718330000001E-2"/>
  </r>
  <r>
    <x v="218"/>
    <x v="1"/>
    <d v="2009-04-27T00:00:00"/>
    <n v="1.6039718330000001E-2"/>
    <n v="1"/>
    <s v="DIVIDENDO"/>
    <x v="2"/>
    <n v="1.6039718330000001E-2"/>
  </r>
  <r>
    <x v="218"/>
    <x v="1"/>
    <d v="2009-11-30T00:00:00"/>
    <n v="0.2913"/>
    <n v="1"/>
    <s v="JRS CAP PRÓPRIO"/>
    <x v="2"/>
    <n v="0.2913"/>
  </r>
  <r>
    <x v="218"/>
    <x v="1"/>
    <d v="2010-01-27T00:00:00"/>
    <n v="5.8590000000000003E-2"/>
    <n v="1"/>
    <s v="JRS CAP PRÓPRIO"/>
    <x v="3"/>
    <n v="5.8590000000000003E-2"/>
  </r>
  <r>
    <x v="218"/>
    <x v="1"/>
    <d v="2010-04-26T00:00:00"/>
    <n v="3.4987999999999998E-2"/>
    <n v="1"/>
    <s v="DIVIDENDO"/>
    <x v="3"/>
    <n v="3.4987999999999998E-2"/>
  </r>
  <r>
    <x v="218"/>
    <x v="1"/>
    <d v="2013-04-25T00:00:00"/>
    <n v="5.5570799999999997E-2"/>
    <n v="1"/>
    <s v="JRS CAP PRÓPRIO"/>
    <x v="6"/>
    <n v="5.5570799999999997E-2"/>
  </r>
  <r>
    <x v="218"/>
    <x v="1"/>
    <d v="2013-04-25T00:00:00"/>
    <n v="5.5570799999999997E-2"/>
    <n v="1"/>
    <s v="JRS CAP PRÓPRIO"/>
    <x v="6"/>
    <n v="5.5570799999999997E-2"/>
  </r>
  <r>
    <x v="218"/>
    <x v="1"/>
    <d v="2013-04-25T00:00:00"/>
    <n v="5.5570799999999997E-2"/>
    <n v="1"/>
    <s v="JRS CAP PRÓPRIO"/>
    <x v="6"/>
    <n v="5.5570799999999997E-2"/>
  </r>
  <r>
    <x v="218"/>
    <x v="1"/>
    <d v="2013-04-25T00:00:00"/>
    <n v="5.5570799999999997E-2"/>
    <n v="1"/>
    <s v="JRS CAP PRÓPRIO"/>
    <x v="6"/>
    <n v="5.5570799999999997E-2"/>
  </r>
  <r>
    <x v="218"/>
    <x v="1"/>
    <d v="2013-04-25T00:00:00"/>
    <n v="5.5570799999999997E-2"/>
    <n v="1"/>
    <s v="JRS CAP PRÓPRIO"/>
    <x v="6"/>
    <n v="5.5570799999999997E-2"/>
  </r>
  <r>
    <x v="218"/>
    <x v="1"/>
    <d v="2013-04-25T00:00:00"/>
    <n v="3.7404680000000003E-2"/>
    <n v="1"/>
    <s v="DIVIDENDO"/>
    <x v="6"/>
    <n v="3.7404680000000003E-2"/>
  </r>
  <r>
    <x v="218"/>
    <x v="1"/>
    <d v="2013-04-25T00:00:00"/>
    <n v="3.7404680000000003E-2"/>
    <n v="1"/>
    <s v="DIVIDENDO"/>
    <x v="6"/>
    <n v="3.7404680000000003E-2"/>
  </r>
  <r>
    <x v="218"/>
    <x v="1"/>
    <d v="2013-04-25T00:00:00"/>
    <n v="3.7404680000000003E-2"/>
    <n v="1"/>
    <s v="DIVIDENDO"/>
    <x v="6"/>
    <n v="3.7404680000000003E-2"/>
  </r>
  <r>
    <x v="218"/>
    <x v="1"/>
    <d v="2013-04-25T00:00:00"/>
    <n v="3.7404680000000003E-2"/>
    <n v="1"/>
    <s v="DIVIDENDO"/>
    <x v="6"/>
    <n v="3.7404680000000003E-2"/>
  </r>
  <r>
    <x v="218"/>
    <x v="1"/>
    <d v="2013-04-25T00:00:00"/>
    <n v="3.7404680000000003E-2"/>
    <n v="1"/>
    <s v="DIVIDENDO"/>
    <x v="6"/>
    <n v="3.7404680000000003E-2"/>
  </r>
  <r>
    <x v="218"/>
    <x v="1"/>
    <d v="2013-04-25T00:00:00"/>
    <n v="3.7404600000000001E-3"/>
    <n v="1"/>
    <s v="DIVIDENDO"/>
    <x v="6"/>
    <n v="3.7404600000000001E-3"/>
  </r>
  <r>
    <x v="218"/>
    <x v="1"/>
    <d v="2013-04-25T00:00:00"/>
    <n v="3.7404600000000001E-3"/>
    <n v="1"/>
    <s v="DIVIDENDO"/>
    <x v="6"/>
    <n v="3.7404600000000001E-3"/>
  </r>
  <r>
    <x v="218"/>
    <x v="1"/>
    <d v="2013-04-25T00:00:00"/>
    <n v="3.7404600000000001E-3"/>
    <n v="1"/>
    <s v="DIVIDENDO"/>
    <x v="6"/>
    <n v="3.7404600000000001E-3"/>
  </r>
  <r>
    <x v="218"/>
    <x v="1"/>
    <d v="2013-04-25T00:00:00"/>
    <n v="3.7404600000000001E-3"/>
    <n v="1"/>
    <s v="DIVIDENDO"/>
    <x v="6"/>
    <n v="3.7404600000000001E-3"/>
  </r>
  <r>
    <x v="218"/>
    <x v="1"/>
    <d v="2013-04-25T00:00:00"/>
    <n v="3.7404600000000001E-3"/>
    <n v="1"/>
    <s v="DIVIDENDO"/>
    <x v="6"/>
    <n v="3.7404600000000001E-3"/>
  </r>
  <r>
    <x v="219"/>
    <x v="0"/>
    <d v="2007-04-19T00:00:00"/>
    <n v="0.32"/>
    <n v="1"/>
    <s v="DIVIDENDO"/>
    <x v="0"/>
    <n v="0.32"/>
  </r>
  <r>
    <x v="219"/>
    <x v="0"/>
    <d v="2007-08-09T00:00:00"/>
    <n v="0.15842994399999999"/>
    <n v="1"/>
    <s v="DIVIDENDO"/>
    <x v="0"/>
    <n v="0.15842994399999999"/>
  </r>
  <r>
    <x v="219"/>
    <x v="0"/>
    <d v="2007-08-09T00:00:00"/>
    <n v="0.24614240700000001"/>
    <n v="1"/>
    <s v="JRS CAP PRÓPRIO"/>
    <x v="0"/>
    <n v="0.24614240700000001"/>
  </r>
  <r>
    <x v="219"/>
    <x v="0"/>
    <d v="2007-12-20T00:00:00"/>
    <n v="0.234507719"/>
    <n v="1"/>
    <s v="JRS CAP PRÓPRIO"/>
    <x v="0"/>
    <n v="0.234507719"/>
  </r>
  <r>
    <x v="219"/>
    <x v="0"/>
    <d v="2008-08-07T00:00:00"/>
    <n v="0.32"/>
    <n v="1"/>
    <s v="JRS CAP PRÓPRIO"/>
    <x v="1"/>
    <n v="0.32"/>
  </r>
  <r>
    <x v="219"/>
    <x v="0"/>
    <d v="2008-11-18T00:00:00"/>
    <n v="0.188"/>
    <n v="1"/>
    <s v="JRS CAP PRÓPRIO"/>
    <x v="1"/>
    <n v="0.188"/>
  </r>
  <r>
    <x v="219"/>
    <x v="0"/>
    <d v="2008-12-18T00:00:00"/>
    <n v="4.5999999999999999E-2"/>
    <n v="1"/>
    <s v="JRS CAP PRÓPRIO"/>
    <x v="1"/>
    <n v="4.5999999999999999E-2"/>
  </r>
  <r>
    <x v="219"/>
    <x v="0"/>
    <d v="2009-04-27T00:00:00"/>
    <n v="0.57341793200000002"/>
    <n v="1"/>
    <s v="DIVIDENDO"/>
    <x v="2"/>
    <n v="0.57341793200000002"/>
  </r>
  <r>
    <x v="219"/>
    <x v="0"/>
    <d v="2009-08-13T00:00:00"/>
    <n v="0.4"/>
    <n v="1"/>
    <s v="JRS CAP PRÓPRIO"/>
    <x v="2"/>
    <n v="0.4"/>
  </r>
  <r>
    <x v="219"/>
    <x v="0"/>
    <d v="2009-12-23T00:00:00"/>
    <n v="2.8951169550000002"/>
    <n v="1"/>
    <s v="DIVIDENDO"/>
    <x v="2"/>
    <n v="2.8951169550000002"/>
  </r>
  <r>
    <x v="219"/>
    <x v="0"/>
    <d v="2009-12-23T00:00:00"/>
    <n v="4.5763613059999999"/>
    <n v="1"/>
    <s v="REST CAP DIN"/>
    <x v="2"/>
    <n v="4.5763613059999999"/>
  </r>
  <r>
    <x v="219"/>
    <x v="0"/>
    <d v="2010-03-25T00:00:00"/>
    <n v="5.6014100740000003"/>
    <n v="1"/>
    <s v="REST CAP DIN"/>
    <x v="3"/>
    <n v="5.6014100740000003"/>
  </r>
  <r>
    <x v="219"/>
    <x v="0"/>
    <d v="2010-11-10T00:00:00"/>
    <n v="0.31766509999999998"/>
    <n v="1"/>
    <s v="DIVIDENDO"/>
    <x v="3"/>
    <n v="0.31766509999999998"/>
  </r>
  <r>
    <x v="219"/>
    <x v="0"/>
    <d v="2010-11-10T00:00:00"/>
    <n v="0.18459999999999999"/>
    <n v="1"/>
    <s v="JRS CAP PRÓPRIO"/>
    <x v="3"/>
    <n v="0.18459999999999999"/>
  </r>
  <r>
    <x v="219"/>
    <x v="0"/>
    <d v="2011-04-15T00:00:00"/>
    <n v="8.5661374499999998E-2"/>
    <n v="1"/>
    <s v="DIVIDENDO"/>
    <x v="4"/>
    <n v="8.5661374499999998E-2"/>
  </r>
  <r>
    <x v="219"/>
    <x v="0"/>
    <d v="2011-08-04T00:00:00"/>
    <n v="0.26664051999999999"/>
    <n v="1"/>
    <s v="DIVIDENDO"/>
    <x v="4"/>
    <n v="0.26664051999999999"/>
  </r>
  <r>
    <x v="219"/>
    <x v="0"/>
    <d v="2011-08-04T00:00:00"/>
    <n v="0.13273892000000001"/>
    <n v="1"/>
    <s v="JRS CAP PRÓPRIO"/>
    <x v="4"/>
    <n v="0.13273892000000001"/>
  </r>
  <r>
    <x v="219"/>
    <x v="0"/>
    <d v="2011-12-26T00:00:00"/>
    <n v="9.5985109999999998E-2"/>
    <n v="1"/>
    <s v="JRS CAP PRÓPRIO"/>
    <x v="4"/>
    <n v="9.5985109999999998E-2"/>
  </r>
  <r>
    <x v="219"/>
    <x v="0"/>
    <d v="2012-04-02T00:00:00"/>
    <n v="0.40825993999999999"/>
    <n v="1"/>
    <s v="DIVIDENDO"/>
    <x v="5"/>
    <n v="0.40825993999999999"/>
  </r>
  <r>
    <x v="219"/>
    <x v="0"/>
    <d v="2012-04-26T00:00:00"/>
    <n v="5.2213783999999999E-2"/>
    <n v="1"/>
    <s v="DIVIDENDO"/>
    <x v="5"/>
    <n v="5.2213783999999999E-2"/>
  </r>
  <r>
    <x v="219"/>
    <x v="0"/>
    <d v="2012-04-26T00:00:00"/>
    <n v="2.7899932999999998E-2"/>
    <n v="1"/>
    <s v="JRS CAP PRÓPRIO"/>
    <x v="5"/>
    <n v="2.7899932999999998E-2"/>
  </r>
  <r>
    <x v="219"/>
    <x v="0"/>
    <d v="2012-07-26T00:00:00"/>
    <n v="6.1613468999999997E-2"/>
    <n v="1"/>
    <s v="DIVIDENDO"/>
    <x v="5"/>
    <n v="6.1613468999999997E-2"/>
  </r>
  <r>
    <x v="219"/>
    <x v="0"/>
    <d v="2012-07-26T00:00:00"/>
    <n v="1.7346929000000001E-2"/>
    <n v="1"/>
    <s v="JRS CAP PRÓPRIO"/>
    <x v="5"/>
    <n v="1.7346929000000001E-2"/>
  </r>
  <r>
    <x v="219"/>
    <x v="0"/>
    <d v="2012-10-25T00:00:00"/>
    <n v="4.8007793E-2"/>
    <n v="1"/>
    <s v="DIVIDENDO"/>
    <x v="5"/>
    <n v="4.8007793E-2"/>
  </r>
  <r>
    <x v="219"/>
    <x v="0"/>
    <d v="2012-10-25T00:00:00"/>
    <n v="1.6313054E-2"/>
    <n v="1"/>
    <s v="JRS CAP PRÓPRIO"/>
    <x v="5"/>
    <n v="1.6313054E-2"/>
  </r>
  <r>
    <x v="219"/>
    <x v="0"/>
    <d v="2013-03-26T00:00:00"/>
    <n v="1.5709511999999998E-2"/>
    <n v="1"/>
    <s v="JRS CAP PRÓPRIO"/>
    <x v="6"/>
    <n v="1.5709511999999998E-2"/>
  </r>
  <r>
    <x v="219"/>
    <x v="0"/>
    <d v="2013-04-02T00:00:00"/>
    <n v="7.7476532000000001E-2"/>
    <n v="1"/>
    <s v="DIVIDENDO"/>
    <x v="6"/>
    <n v="7.7476532000000001E-2"/>
  </r>
  <r>
    <x v="219"/>
    <x v="0"/>
    <d v="2013-04-30T00:00:00"/>
    <n v="9.4952426000000006E-2"/>
    <n v="1"/>
    <s v="DIVIDENDO"/>
    <x v="6"/>
    <n v="9.4952426000000006E-2"/>
  </r>
  <r>
    <x v="219"/>
    <x v="0"/>
    <d v="2013-06-25T00:00:00"/>
    <n v="1.5559753000000001E-2"/>
    <n v="1"/>
    <s v="JRS CAP PRÓPRIO"/>
    <x v="6"/>
    <n v="1.5559753000000001E-2"/>
  </r>
  <r>
    <x v="219"/>
    <x v="0"/>
    <d v="2013-07-30T00:00:00"/>
    <n v="5.8772659999999997E-2"/>
    <n v="1"/>
    <s v="DIVIDENDO"/>
    <x v="6"/>
    <n v="5.8772659999999997E-2"/>
  </r>
  <r>
    <x v="219"/>
    <x v="0"/>
    <d v="2013-10-29T00:00:00"/>
    <n v="6.3179423999999998E-2"/>
    <n v="1"/>
    <s v="DIVIDENDO"/>
    <x v="6"/>
    <n v="6.3179423999999998E-2"/>
  </r>
  <r>
    <x v="219"/>
    <x v="0"/>
    <d v="2013-10-29T00:00:00"/>
    <n v="1.7818430999999999E-2"/>
    <n v="1"/>
    <s v="JRS CAP PRÓPRIO"/>
    <x v="6"/>
    <n v="1.7818430999999999E-2"/>
  </r>
  <r>
    <x v="219"/>
    <x v="0"/>
    <d v="2013-12-20T00:00:00"/>
    <n v="1.3536658999999999E-2"/>
    <n v="1"/>
    <s v="JRS CAP PRÓPRIO"/>
    <x v="6"/>
    <n v="1.3536658999999999E-2"/>
  </r>
  <r>
    <x v="220"/>
    <x v="0"/>
    <d v="2009-04-27T00:00:00"/>
    <n v="1E-4"/>
    <n v="1"/>
    <s v="DIVIDENDO"/>
    <x v="2"/>
    <n v="1E-4"/>
  </r>
  <r>
    <x v="221"/>
    <x v="0"/>
    <s v="18/04/1997"/>
    <n v="1.01"/>
    <n v="1000"/>
    <s v="DIVIDENDO"/>
    <x v="16"/>
    <n v="1.01E-3"/>
  </r>
  <r>
    <x v="221"/>
    <x v="0"/>
    <s v="18/04/1997"/>
    <n v="2.81"/>
    <n v="1000"/>
    <s v="DIVIDENDO"/>
    <x v="16"/>
    <n v="2.81E-3"/>
  </r>
  <r>
    <x v="221"/>
    <x v="0"/>
    <s v="18/04/2000"/>
    <n v="5.6342190719999996"/>
    <n v="1000"/>
    <s v="JRS CAP PRÓPRIO"/>
    <x v="9"/>
    <n v="5.6342190719999999E-3"/>
  </r>
  <r>
    <x v="221"/>
    <x v="0"/>
    <s v="18/04/2000"/>
    <n v="5.6342190719999996"/>
    <n v="1000"/>
    <s v="JRS CAP PRÓPRIO"/>
    <x v="9"/>
    <n v="5.6342190719999999E-3"/>
  </r>
  <r>
    <x v="221"/>
    <x v="0"/>
    <s v="28/04/2000"/>
    <n v="18.760000000000002"/>
    <n v="1000"/>
    <s v="DIVIDENDO"/>
    <x v="9"/>
    <n v="1.8760000000000002E-2"/>
  </r>
  <r>
    <x v="221"/>
    <x v="0"/>
    <s v="28/12/2000"/>
    <n v="0.14471456999999999"/>
    <n v="1000"/>
    <s v="JRS CAP PRÓPRIO"/>
    <x v="9"/>
    <n v="1.4471457E-4"/>
  </r>
  <r>
    <x v="221"/>
    <x v="0"/>
    <s v="28/12/2000"/>
    <n v="0.68699633100000002"/>
    <n v="1000"/>
    <s v="RENDIMENTO"/>
    <x v="9"/>
    <n v="6.8699633100000003E-4"/>
  </r>
  <r>
    <x v="221"/>
    <x v="0"/>
    <s v="21/11/2001"/>
    <n v="0.11311481695"/>
    <n v="1000"/>
    <s v="JRS CAP PRÓPRIO"/>
    <x v="10"/>
    <n v="1.1311481695E-4"/>
  </r>
  <r>
    <x v="221"/>
    <x v="0"/>
    <s v="21/11/2001"/>
    <n v="0.32369690118"/>
    <n v="1000"/>
    <s v="JRS CAP PRÓPRIO"/>
    <x v="10"/>
    <n v="3.2369690117999998E-4"/>
  </r>
  <r>
    <x v="221"/>
    <x v="0"/>
    <d v="2002-03-27T00:00:00"/>
    <n v="0.21329869100000001"/>
    <n v="1000"/>
    <s v="JRS CAP PRÓPRIO"/>
    <x v="11"/>
    <n v="2.1329869100000001E-4"/>
  </r>
  <r>
    <x v="221"/>
    <x v="0"/>
    <s v="27/03/2002"/>
    <n v="0.14911654457000001"/>
    <n v="1000"/>
    <s v="JRS CAP PRÓPRIO"/>
    <x v="11"/>
    <n v="1.4911654457000002E-4"/>
  </r>
  <r>
    <x v="221"/>
    <x v="0"/>
    <s v="27/03/2002"/>
    <n v="7.4492493810000004E-2"/>
    <n v="1000"/>
    <s v="JRS CAP PRÓPRIO"/>
    <x v="11"/>
    <n v="7.4492493810000002E-5"/>
  </r>
  <r>
    <x v="221"/>
    <x v="0"/>
    <d v="2002-10-30T00:00:00"/>
    <n v="9.323033E-2"/>
    <n v="1000"/>
    <s v="JRS CAP PRÓPRIO"/>
    <x v="11"/>
    <n v="9.3230329999999996E-5"/>
  </r>
  <r>
    <x v="221"/>
    <x v="0"/>
    <d v="2002-10-30T00:00:00"/>
    <n v="7.4696239999999997E-2"/>
    <n v="1000"/>
    <s v="JRS CAP PRÓPRIO"/>
    <x v="11"/>
    <n v="7.4696239999999994E-5"/>
  </r>
  <r>
    <x v="221"/>
    <x v="0"/>
    <d v="2003-01-28T00:00:00"/>
    <n v="0.224508762"/>
    <n v="1000"/>
    <s v="JRS CAP PRÓPRIO"/>
    <x v="7"/>
    <n v="2.2450876199999999E-4"/>
  </r>
  <r>
    <x v="221"/>
    <x v="0"/>
    <d v="2003-01-28T00:00:00"/>
    <n v="0.23370754299999999"/>
    <n v="1000"/>
    <s v="JRS CAP PRÓPRIO"/>
    <x v="7"/>
    <n v="2.3370754299999999E-4"/>
  </r>
  <r>
    <x v="221"/>
    <x v="0"/>
    <d v="2003-12-12T00:00:00"/>
    <n v="0.44126765400000001"/>
    <n v="1000"/>
    <s v="JRS CAP PRÓPRIO"/>
    <x v="7"/>
    <n v="4.41267654E-4"/>
  </r>
  <r>
    <x v="221"/>
    <x v="0"/>
    <d v="2004-12-21T00:00:00"/>
    <n v="0.38108710299999998"/>
    <n v="1000"/>
    <s v="JRS CAP PRÓPRIO"/>
    <x v="12"/>
    <n v="3.8108710299999997E-4"/>
  </r>
  <r>
    <x v="221"/>
    <x v="0"/>
    <d v="2005-05-02T00:00:00"/>
    <n v="0.44330063200000003"/>
    <n v="1000"/>
    <s v="JRS CAP PRÓPRIO"/>
    <x v="13"/>
    <n v="4.4330063200000001E-4"/>
  </r>
  <r>
    <x v="221"/>
    <x v="0"/>
    <d v="2005-12-01T00:00:00"/>
    <n v="0.71341676099999995"/>
    <n v="1000"/>
    <s v="JRS CAP PRÓPRIO"/>
    <x v="13"/>
    <n v="7.1341676099999991E-4"/>
  </r>
  <r>
    <x v="221"/>
    <x v="0"/>
    <d v="2006-06-28T00:00:00"/>
    <n v="0.44767485800000001"/>
    <n v="1000"/>
    <s v="JRS CAP PRÓPRIO"/>
    <x v="14"/>
    <n v="4.47674858E-4"/>
  </r>
  <r>
    <x v="221"/>
    <x v="0"/>
    <d v="2006-12-14T00:00:00"/>
    <n v="0.18985068499999999"/>
    <n v="1000"/>
    <s v="JRS CAP PRÓPRIO"/>
    <x v="14"/>
    <n v="1.8985068499999998E-4"/>
  </r>
  <r>
    <x v="221"/>
    <x v="0"/>
    <d v="2007-01-30T00:00:00"/>
    <n v="0.44767485800000001"/>
    <n v="1000"/>
    <s v="JRS CAP PRÓPRIO"/>
    <x v="0"/>
    <n v="4.47674858E-4"/>
  </r>
  <r>
    <x v="221"/>
    <x v="0"/>
    <d v="2007-04-10T00:00:00"/>
    <n v="0.11305491300000001"/>
    <n v="1000"/>
    <s v="DIVIDENDO"/>
    <x v="0"/>
    <n v="1.13054913E-4"/>
  </r>
  <r>
    <x v="221"/>
    <x v="0"/>
    <d v="2007-12-14T00:00:00"/>
    <n v="0.192591552"/>
    <n v="1"/>
    <s v="JRS CAP PRÓPRIO"/>
    <x v="0"/>
    <n v="0.192591552"/>
  </r>
  <r>
    <x v="221"/>
    <x v="0"/>
    <d v="2008-03-18T00:00:00"/>
    <n v="0.74373028900000004"/>
    <n v="1"/>
    <s v="DIVIDENDO"/>
    <x v="1"/>
    <n v="0.74373028900000004"/>
  </r>
  <r>
    <x v="221"/>
    <x v="0"/>
    <d v="2008-03-27T00:00:00"/>
    <n v="0.44758851199999999"/>
    <n v="1"/>
    <s v="JRS CAP PRÓPRIO"/>
    <x v="1"/>
    <n v="0.44758851199999999"/>
  </r>
  <r>
    <x v="221"/>
    <x v="0"/>
    <d v="2008-12-16T00:00:00"/>
    <n v="0.144840477"/>
    <n v="1"/>
    <s v="JRS CAP PRÓPRIO"/>
    <x v="1"/>
    <n v="0.144840477"/>
  </r>
  <r>
    <x v="221"/>
    <x v="0"/>
    <d v="2010-11-17T00:00:00"/>
    <n v="0.61577446537000002"/>
    <n v="1"/>
    <s v="JRS CAP PRÓPRIO"/>
    <x v="3"/>
    <n v="0.61577446537000002"/>
  </r>
  <r>
    <x v="221"/>
    <x v="0"/>
    <d v="2011-04-27T00:00:00"/>
    <n v="0.29922866784000002"/>
    <n v="1"/>
    <s v="DIVIDENDO"/>
    <x v="4"/>
    <n v="0.29922866784000002"/>
  </r>
  <r>
    <x v="221"/>
    <x v="0"/>
    <d v="2012-04-30T00:00:00"/>
    <n v="1.22"/>
    <n v="1"/>
    <s v="DIVIDENDO"/>
    <x v="5"/>
    <n v="1.22"/>
  </r>
  <r>
    <x v="221"/>
    <x v="0"/>
    <d v="2012-08-10T00:00:00"/>
    <n v="0.30957747396000002"/>
    <n v="1"/>
    <s v="DIVIDENDO"/>
    <x v="5"/>
    <n v="0.30957747396000002"/>
  </r>
  <r>
    <x v="221"/>
    <x v="0"/>
    <d v="2013-03-21T00:00:00"/>
    <n v="0.51068858442999998"/>
    <n v="1"/>
    <s v="DIVIDENDO"/>
    <x v="6"/>
    <n v="0.51068858442999998"/>
  </r>
  <r>
    <x v="221"/>
    <x v="0"/>
    <d v="2013-09-18T00:00:00"/>
    <n v="0.30487290999"/>
    <n v="1"/>
    <s v="DIVIDENDO"/>
    <x v="6"/>
    <n v="0.30487290999"/>
  </r>
  <r>
    <x v="221"/>
    <x v="1"/>
    <s v="19/04/1996"/>
    <n v="17.100000000000001"/>
    <n v="1000"/>
    <s v="DIVIDENDO"/>
    <x v="15"/>
    <n v="1.7100000000000001E-2"/>
  </r>
  <r>
    <x v="221"/>
    <x v="1"/>
    <s v="18/04/1997"/>
    <n v="5.5"/>
    <n v="1000"/>
    <s v="DIVIDENDO"/>
    <x v="16"/>
    <n v="5.4999999999999997E-3"/>
  </r>
  <r>
    <x v="221"/>
    <x v="1"/>
    <s v="18/04/1997"/>
    <n v="15.38"/>
    <n v="1000"/>
    <s v="DIVIDENDO"/>
    <x v="16"/>
    <n v="1.5380000000000001E-2"/>
  </r>
  <r>
    <x v="221"/>
    <x v="1"/>
    <s v="27/03/1998"/>
    <n v="6.0039999999999996"/>
    <n v="1000"/>
    <s v="DIVIDENDO"/>
    <x v="17"/>
    <n v="6.0039999999999998E-3"/>
  </r>
  <r>
    <x v="221"/>
    <x v="1"/>
    <s v="27/03/1998"/>
    <n v="16.872"/>
    <n v="1000"/>
    <s v="DIVIDENDO"/>
    <x v="17"/>
    <n v="1.6872000000000002E-2"/>
  </r>
  <r>
    <x v="221"/>
    <x v="1"/>
    <s v="28/04/1999"/>
    <n v="6.1138317000000004"/>
    <n v="1000"/>
    <s v="DIVIDENDO"/>
    <x v="8"/>
    <n v="6.1138317000000008E-3"/>
  </r>
  <r>
    <x v="221"/>
    <x v="1"/>
    <s v="28/04/1999"/>
    <n v="12.649241399999999"/>
    <n v="1000"/>
    <s v="DIVIDENDO"/>
    <x v="8"/>
    <n v="1.2649241399999999E-2"/>
  </r>
  <r>
    <x v="221"/>
    <x v="1"/>
    <s v="18/04/2000"/>
    <n v="5.6342190719999996"/>
    <n v="1000"/>
    <s v="JRS CAP PRÓPRIO"/>
    <x v="9"/>
    <n v="5.6342190719999999E-3"/>
  </r>
  <r>
    <x v="221"/>
    <x v="1"/>
    <s v="18/04/2000"/>
    <n v="5.6342190719999996"/>
    <n v="1000"/>
    <s v="JRS CAP PRÓPRIO"/>
    <x v="9"/>
    <n v="5.6342190719999999E-3"/>
  </r>
  <r>
    <x v="221"/>
    <x v="1"/>
    <s v="28/04/2000"/>
    <n v="18.760000000000002"/>
    <n v="1000"/>
    <s v="DIVIDENDO"/>
    <x v="9"/>
    <n v="1.8760000000000002E-2"/>
  </r>
  <r>
    <x v="221"/>
    <x v="1"/>
    <s v="28/12/2000"/>
    <n v="0.14471456999999999"/>
    <n v="1000"/>
    <s v="JRS CAP PRÓPRIO"/>
    <x v="9"/>
    <n v="1.4471457E-4"/>
  </r>
  <r>
    <x v="221"/>
    <x v="1"/>
    <s v="28/12/2000"/>
    <n v="0.68699633100000002"/>
    <n v="1000"/>
    <s v="RENDIMENTO"/>
    <x v="9"/>
    <n v="6.8699633100000003E-4"/>
  </r>
  <r>
    <x v="221"/>
    <x v="1"/>
    <s v="21/11/2001"/>
    <n v="0.11311481695"/>
    <n v="1000"/>
    <s v="JRS CAP PRÓPRIO"/>
    <x v="10"/>
    <n v="1.1311481695E-4"/>
  </r>
  <r>
    <x v="221"/>
    <x v="1"/>
    <s v="21/11/2001"/>
    <n v="0.32369690118"/>
    <n v="1000"/>
    <s v="JRS CAP PRÓPRIO"/>
    <x v="10"/>
    <n v="3.2369690117999998E-4"/>
  </r>
  <r>
    <x v="221"/>
    <x v="1"/>
    <d v="2002-03-27T00:00:00"/>
    <n v="0.21329869100000001"/>
    <n v="1000"/>
    <s v="JRS CAP PRÓPRIO"/>
    <x v="11"/>
    <n v="2.1329869100000001E-4"/>
  </r>
  <r>
    <x v="221"/>
    <x v="1"/>
    <s v="27/03/2002"/>
    <n v="0.14911654457000001"/>
    <n v="1000"/>
    <s v="JRS CAP PRÓPRIO"/>
    <x v="11"/>
    <n v="1.4911654457000002E-4"/>
  </r>
  <r>
    <x v="221"/>
    <x v="1"/>
    <s v="27/03/2002"/>
    <n v="7.4492493810000004E-2"/>
    <n v="1000"/>
    <s v="JRS CAP PRÓPRIO"/>
    <x v="11"/>
    <n v="7.4492493810000002E-5"/>
  </r>
  <r>
    <x v="221"/>
    <x v="1"/>
    <d v="2002-10-30T00:00:00"/>
    <n v="9.323033E-2"/>
    <n v="1000"/>
    <s v="JRS CAP PRÓPRIO"/>
    <x v="11"/>
    <n v="9.3230329999999996E-5"/>
  </r>
  <r>
    <x v="221"/>
    <x v="1"/>
    <d v="2002-10-30T00:00:00"/>
    <n v="7.4696239999999997E-2"/>
    <n v="1000"/>
    <s v="JRS CAP PRÓPRIO"/>
    <x v="11"/>
    <n v="7.4696239999999994E-5"/>
  </r>
  <r>
    <x v="221"/>
    <x v="1"/>
    <d v="2003-01-28T00:00:00"/>
    <n v="0.224508762"/>
    <n v="1000"/>
    <s v="JRS CAP PRÓPRIO"/>
    <x v="7"/>
    <n v="2.2450876199999999E-4"/>
  </r>
  <r>
    <x v="221"/>
    <x v="1"/>
    <d v="2003-01-28T00:00:00"/>
    <n v="0.23370754299999999"/>
    <n v="1000"/>
    <s v="JRS CAP PRÓPRIO"/>
    <x v="7"/>
    <n v="2.3370754299999999E-4"/>
  </r>
  <r>
    <x v="221"/>
    <x v="1"/>
    <d v="2003-12-12T00:00:00"/>
    <n v="0.44126765400000001"/>
    <n v="1000"/>
    <s v="JRS CAP PRÓPRIO"/>
    <x v="7"/>
    <n v="4.41267654E-4"/>
  </r>
  <r>
    <x v="221"/>
    <x v="1"/>
    <d v="2004-12-21T00:00:00"/>
    <n v="0.38108710299999998"/>
    <n v="1000"/>
    <s v="JRS CAP PRÓPRIO"/>
    <x v="12"/>
    <n v="3.8108710299999997E-4"/>
  </r>
  <r>
    <x v="221"/>
    <x v="1"/>
    <d v="2005-05-02T00:00:00"/>
    <n v="0.44330063200000003"/>
    <n v="1000"/>
    <s v="JRS CAP PRÓPRIO"/>
    <x v="13"/>
    <n v="4.4330063200000001E-4"/>
  </r>
  <r>
    <x v="221"/>
    <x v="1"/>
    <d v="2005-12-01T00:00:00"/>
    <n v="0.71341676099999995"/>
    <n v="1000"/>
    <s v="JRS CAP PRÓPRIO"/>
    <x v="13"/>
    <n v="7.1341676099999991E-4"/>
  </r>
  <r>
    <x v="221"/>
    <x v="1"/>
    <d v="2006-06-28T00:00:00"/>
    <n v="0.44767485800000001"/>
    <n v="1000"/>
    <s v="JRS CAP PRÓPRIO"/>
    <x v="14"/>
    <n v="4.47674858E-4"/>
  </r>
  <r>
    <x v="221"/>
    <x v="1"/>
    <d v="2006-12-14T00:00:00"/>
    <n v="0.18985068499999999"/>
    <n v="1000"/>
    <s v="JRS CAP PRÓPRIO"/>
    <x v="14"/>
    <n v="1.8985068499999998E-4"/>
  </r>
  <r>
    <x v="221"/>
    <x v="1"/>
    <d v="2007-01-30T00:00:00"/>
    <n v="0.44767485800000001"/>
    <n v="1000"/>
    <s v="JRS CAP PRÓPRIO"/>
    <x v="0"/>
    <n v="4.47674858E-4"/>
  </r>
  <r>
    <x v="221"/>
    <x v="1"/>
    <d v="2007-04-10T00:00:00"/>
    <n v="0.11305491300000001"/>
    <n v="1000"/>
    <s v="DIVIDENDO"/>
    <x v="0"/>
    <n v="1.13054913E-4"/>
  </r>
  <r>
    <x v="221"/>
    <x v="1"/>
    <d v="2007-12-14T00:00:00"/>
    <n v="0.192591552"/>
    <n v="1"/>
    <s v="JRS CAP PRÓPRIO"/>
    <x v="0"/>
    <n v="0.192591552"/>
  </r>
  <r>
    <x v="221"/>
    <x v="1"/>
    <d v="2008-03-18T00:00:00"/>
    <n v="0.74373028900000004"/>
    <n v="1"/>
    <s v="DIVIDENDO"/>
    <x v="1"/>
    <n v="0.74373028900000004"/>
  </r>
  <r>
    <x v="221"/>
    <x v="1"/>
    <d v="2008-03-27T00:00:00"/>
    <n v="0.44758851199999999"/>
    <n v="1"/>
    <s v="JRS CAP PRÓPRIO"/>
    <x v="1"/>
    <n v="0.44758851199999999"/>
  </r>
  <r>
    <x v="221"/>
    <x v="1"/>
    <d v="2008-12-16T00:00:00"/>
    <n v="0.144840477"/>
    <n v="1"/>
    <s v="JRS CAP PRÓPRIO"/>
    <x v="1"/>
    <n v="0.144840477"/>
  </r>
  <r>
    <x v="221"/>
    <x v="1"/>
    <d v="2010-11-17T00:00:00"/>
    <n v="0.61577446537000002"/>
    <n v="1"/>
    <s v="JRS CAP PRÓPRIO"/>
    <x v="3"/>
    <n v="0.61577446537000002"/>
  </r>
  <r>
    <x v="221"/>
    <x v="1"/>
    <d v="2011-04-27T00:00:00"/>
    <n v="0.29922866784000002"/>
    <n v="1"/>
    <s v="DIVIDENDO"/>
    <x v="4"/>
    <n v="0.29922866784000002"/>
  </r>
  <r>
    <x v="221"/>
    <x v="1"/>
    <d v="2012-04-30T00:00:00"/>
    <n v="1.22"/>
    <n v="1"/>
    <s v="DIVIDENDO"/>
    <x v="5"/>
    <n v="1.22"/>
  </r>
  <r>
    <x v="221"/>
    <x v="1"/>
    <d v="2012-08-10T00:00:00"/>
    <n v="0.30957747396000002"/>
    <n v="1"/>
    <s v="DIVIDENDO"/>
    <x v="5"/>
    <n v="0.30957747396000002"/>
  </r>
  <r>
    <x v="221"/>
    <x v="1"/>
    <d v="2013-03-21T00:00:00"/>
    <n v="0.51068858442999998"/>
    <n v="1"/>
    <s v="DIVIDENDO"/>
    <x v="6"/>
    <n v="0.51068858442999998"/>
  </r>
  <r>
    <x v="221"/>
    <x v="1"/>
    <d v="2013-09-18T00:00:00"/>
    <n v="0.30487290999"/>
    <n v="1"/>
    <s v="DIVIDENDO"/>
    <x v="6"/>
    <n v="0.30487290999"/>
  </r>
  <r>
    <x v="222"/>
    <x v="0"/>
    <d v="1996-04-09T00:00:00"/>
    <n v="0.31"/>
    <n v="1000"/>
    <s v="DIVIDENDO"/>
    <x v="15"/>
    <n v="3.1E-4"/>
  </r>
  <r>
    <x v="222"/>
    <x v="0"/>
    <d v="1997-04-28T00:00:00"/>
    <n v="0.433668"/>
    <n v="1000"/>
    <s v="DIVIDENDO"/>
    <x v="16"/>
    <n v="4.3366800000000001E-4"/>
  </r>
  <r>
    <x v="222"/>
    <x v="0"/>
    <d v="1998-04-28T00:00:00"/>
    <n v="4.5251E-2"/>
    <n v="1000"/>
    <s v="DIVIDENDO"/>
    <x v="17"/>
    <n v="4.5250999999999998E-5"/>
  </r>
  <r>
    <x v="222"/>
    <x v="0"/>
    <d v="1998-04-28T00:00:00"/>
    <n v="0.48965500000000001"/>
    <n v="1000"/>
    <s v="JRS CAP PRÓPRIO"/>
    <x v="17"/>
    <n v="4.8965499999999997E-4"/>
  </r>
  <r>
    <x v="222"/>
    <x v="0"/>
    <d v="1999-04-30T00:00:00"/>
    <n v="6.41732E-2"/>
    <n v="1000"/>
    <s v="DIVIDENDO"/>
    <x v="8"/>
    <n v="6.4173199999999997E-5"/>
  </r>
  <r>
    <x v="222"/>
    <x v="0"/>
    <d v="1999-04-30T00:00:00"/>
    <n v="0.51205800000000001"/>
    <n v="1000"/>
    <s v="JRS CAP PRÓPRIO"/>
    <x v="8"/>
    <n v="5.1205800000000002E-4"/>
  </r>
  <r>
    <x v="222"/>
    <x v="0"/>
    <d v="2000-04-13T00:00:00"/>
    <n v="0.188"/>
    <n v="1000"/>
    <s v="DIVIDENDO"/>
    <x v="9"/>
    <n v="1.8799999999999999E-4"/>
  </r>
  <r>
    <x v="222"/>
    <x v="0"/>
    <d v="2000-10-31T00:00:00"/>
    <n v="0.886208"/>
    <n v="1000"/>
    <s v="JRS CAP PRÓPRIO"/>
    <x v="9"/>
    <n v="8.8620799999999998E-4"/>
  </r>
  <r>
    <x v="222"/>
    <x v="0"/>
    <d v="2000-11-30T00:00:00"/>
    <n v="0.37314000000000003"/>
    <n v="1000"/>
    <s v="JRS CAP PRÓPRIO"/>
    <x v="9"/>
    <n v="3.7314000000000005E-4"/>
  </r>
  <r>
    <x v="222"/>
    <x v="0"/>
    <d v="2000-12-28T00:00:00"/>
    <n v="0.558805"/>
    <n v="1000"/>
    <s v="JRS CAP PRÓPRIO"/>
    <x v="9"/>
    <n v="5.58805E-4"/>
  </r>
  <r>
    <x v="222"/>
    <x v="0"/>
    <d v="2002-04-29T00:00:00"/>
    <n v="0.53752999999999995"/>
    <n v="1000"/>
    <s v="DIVIDENDO"/>
    <x v="11"/>
    <n v="5.3752999999999993E-4"/>
  </r>
  <r>
    <x v="222"/>
    <x v="0"/>
    <d v="2003-04-30T00:00:00"/>
    <n v="0.52515999999999996"/>
    <n v="1000"/>
    <s v="DIVIDENDO"/>
    <x v="7"/>
    <n v="5.2515999999999999E-4"/>
  </r>
  <r>
    <x v="222"/>
    <x v="0"/>
    <d v="2004-04-30T00:00:00"/>
    <n v="0.46261000000000002"/>
    <n v="1000"/>
    <s v="DIVIDENDO"/>
    <x v="12"/>
    <n v="4.6261000000000002E-4"/>
  </r>
  <r>
    <x v="222"/>
    <x v="0"/>
    <d v="2005-04-29T00:00:00"/>
    <n v="0.75138000000000005"/>
    <n v="1000"/>
    <s v="DIVIDENDO"/>
    <x v="13"/>
    <n v="7.5138000000000006E-4"/>
  </r>
  <r>
    <x v="222"/>
    <x v="0"/>
    <d v="2006-04-27T00:00:00"/>
    <n v="0.51688999999999996"/>
    <n v="1000"/>
    <s v="DIVIDENDO"/>
    <x v="14"/>
    <n v="5.1688999999999999E-4"/>
  </r>
  <r>
    <x v="222"/>
    <x v="0"/>
    <d v="2007-04-30T00:00:00"/>
    <n v="0.16903000000000001"/>
    <n v="1000"/>
    <s v="DIVIDENDO"/>
    <x v="0"/>
    <n v="1.6903000000000003E-4"/>
  </r>
  <r>
    <x v="222"/>
    <x v="0"/>
    <d v="2008-04-30T00:00:00"/>
    <n v="0.20804"/>
    <n v="1"/>
    <s v="DIVIDENDO"/>
    <x v="1"/>
    <n v="0.20804"/>
  </r>
  <r>
    <x v="222"/>
    <x v="0"/>
    <d v="2009-04-30T00:00:00"/>
    <n v="0.24899956100000001"/>
    <n v="1"/>
    <s v="DIVIDENDO"/>
    <x v="2"/>
    <n v="0.24899956100000001"/>
  </r>
  <r>
    <x v="222"/>
    <x v="0"/>
    <d v="2009-08-03T00:00:00"/>
    <n v="0.12325687127"/>
    <n v="1"/>
    <s v="DIVIDENDO"/>
    <x v="2"/>
    <n v="0.12325687127"/>
  </r>
  <r>
    <x v="222"/>
    <x v="0"/>
    <d v="2009-11-11T00:00:00"/>
    <n v="6.0040730100000002E-2"/>
    <n v="1"/>
    <s v="DIVIDENDO"/>
    <x v="2"/>
    <n v="6.0040730100000002E-2"/>
  </r>
  <r>
    <x v="222"/>
    <x v="0"/>
    <d v="2010-04-29T00:00:00"/>
    <n v="0.35793027700000002"/>
    <n v="1"/>
    <s v="DIVIDENDO"/>
    <x v="3"/>
    <n v="0.35793027700000002"/>
  </r>
  <r>
    <x v="222"/>
    <x v="0"/>
    <d v="2010-05-07T00:00:00"/>
    <n v="7.272727272E-2"/>
    <n v="1"/>
    <s v="DIVIDENDO"/>
    <x v="3"/>
    <n v="7.272727272E-2"/>
  </r>
  <r>
    <x v="222"/>
    <x v="0"/>
    <d v="2010-07-27T00:00:00"/>
    <n v="7.272727272E-2"/>
    <n v="1"/>
    <s v="DIVIDENDO"/>
    <x v="3"/>
    <n v="7.272727272E-2"/>
  </r>
  <r>
    <x v="222"/>
    <x v="0"/>
    <d v="2010-11-09T00:00:00"/>
    <n v="7.272727272E-2"/>
    <n v="1"/>
    <s v="DIVIDENDO"/>
    <x v="3"/>
    <n v="7.272727272E-2"/>
  </r>
  <r>
    <x v="222"/>
    <x v="0"/>
    <d v="2011-03-31T00:00:00"/>
    <n v="0.40954637900000002"/>
    <n v="1"/>
    <s v="DIVIDENDO"/>
    <x v="4"/>
    <n v="0.40954637900000002"/>
  </r>
  <r>
    <x v="222"/>
    <x v="0"/>
    <d v="2011-05-12T00:00:00"/>
    <n v="8.1818181810000001E-2"/>
    <n v="1"/>
    <s v="DIVIDENDO"/>
    <x v="4"/>
    <n v="8.1818181810000001E-2"/>
  </r>
  <r>
    <x v="222"/>
    <x v="0"/>
    <d v="2011-07-25T00:00:00"/>
    <n v="8.1818181810000001E-2"/>
    <n v="1"/>
    <s v="DIVIDENDO"/>
    <x v="4"/>
    <n v="8.1818181810000001E-2"/>
  </r>
  <r>
    <x v="222"/>
    <x v="0"/>
    <d v="2011-11-03T00:00:00"/>
    <n v="8.1818181810000001E-2"/>
    <n v="1"/>
    <s v="DIVIDENDO"/>
    <x v="4"/>
    <n v="8.1818181810000001E-2"/>
  </r>
  <r>
    <x v="222"/>
    <x v="0"/>
    <d v="2012-04-27T00:00:00"/>
    <n v="0.37295060099999999"/>
    <n v="1"/>
    <s v="DIVIDENDO"/>
    <x v="5"/>
    <n v="0.37295060099999999"/>
  </r>
  <r>
    <x v="222"/>
    <x v="0"/>
    <d v="2012-05-07T00:00:00"/>
    <n v="0.1"/>
    <n v="1"/>
    <s v="DIVIDENDO"/>
    <x v="5"/>
    <n v="0.1"/>
  </r>
  <r>
    <x v="222"/>
    <x v="0"/>
    <d v="2012-07-23T00:00:00"/>
    <n v="0.1"/>
    <n v="1"/>
    <s v="DIVIDENDO"/>
    <x v="5"/>
    <n v="0.1"/>
  </r>
  <r>
    <x v="222"/>
    <x v="0"/>
    <d v="2012-10-25T00:00:00"/>
    <n v="0.1"/>
    <n v="1"/>
    <s v="DIVIDENDO"/>
    <x v="5"/>
    <n v="0.1"/>
  </r>
  <r>
    <x v="222"/>
    <x v="0"/>
    <d v="2013-04-17T00:00:00"/>
    <n v="0.59371642999999996"/>
    <n v="1"/>
    <s v="DIVIDENDO"/>
    <x v="6"/>
    <n v="0.59371642999999996"/>
  </r>
  <r>
    <x v="222"/>
    <x v="0"/>
    <d v="2013-04-25T00:00:00"/>
    <n v="0.118182"/>
    <n v="1"/>
    <s v="DIVIDENDO"/>
    <x v="6"/>
    <n v="0.118182"/>
  </r>
  <r>
    <x v="222"/>
    <x v="0"/>
    <d v="2013-07-19T00:00:00"/>
    <n v="0.118182"/>
    <n v="1"/>
    <s v="DIVIDENDO"/>
    <x v="6"/>
    <n v="0.118182"/>
  </r>
  <r>
    <x v="222"/>
    <x v="0"/>
    <d v="2013-10-16T00:00:00"/>
    <n v="0.118182"/>
    <n v="1"/>
    <s v="DIVIDENDO"/>
    <x v="6"/>
    <n v="0.118182"/>
  </r>
  <r>
    <x v="222"/>
    <x v="1"/>
    <d v="1996-04-09T00:00:00"/>
    <n v="0.31"/>
    <n v="1000"/>
    <s v="DIVIDENDO"/>
    <x v="15"/>
    <n v="3.1E-4"/>
  </r>
  <r>
    <x v="222"/>
    <x v="1"/>
    <d v="1997-04-28T00:00:00"/>
    <n v="0.433668"/>
    <n v="1000"/>
    <s v="DIVIDENDO"/>
    <x v="16"/>
    <n v="4.3366800000000001E-4"/>
  </r>
  <r>
    <x v="222"/>
    <x v="1"/>
    <d v="1998-04-28T00:00:00"/>
    <n v="4.5251E-2"/>
    <n v="1000"/>
    <s v="DIVIDENDO"/>
    <x v="17"/>
    <n v="4.5250999999999998E-5"/>
  </r>
  <r>
    <x v="222"/>
    <x v="1"/>
    <d v="1998-04-28T00:00:00"/>
    <n v="0.48965500000000001"/>
    <n v="1000"/>
    <s v="JRS CAP PRÓPRIO"/>
    <x v="17"/>
    <n v="4.8965499999999997E-4"/>
  </r>
  <r>
    <x v="222"/>
    <x v="1"/>
    <d v="1999-04-30T00:00:00"/>
    <n v="6.41732E-2"/>
    <n v="1000"/>
    <s v="DIVIDENDO"/>
    <x v="8"/>
    <n v="6.4173199999999997E-5"/>
  </r>
  <r>
    <x v="222"/>
    <x v="1"/>
    <d v="1999-04-30T00:00:00"/>
    <n v="0.51205800000000001"/>
    <n v="1000"/>
    <s v="JRS CAP PRÓPRIO"/>
    <x v="8"/>
    <n v="5.1205800000000002E-4"/>
  </r>
  <r>
    <x v="222"/>
    <x v="1"/>
    <d v="2000-04-13T00:00:00"/>
    <n v="0.188"/>
    <n v="1000"/>
    <s v="DIVIDENDO"/>
    <x v="9"/>
    <n v="1.8799999999999999E-4"/>
  </r>
  <r>
    <x v="222"/>
    <x v="1"/>
    <d v="2000-10-31T00:00:00"/>
    <n v="0.886208"/>
    <n v="1000"/>
    <s v="JRS CAP PRÓPRIO"/>
    <x v="9"/>
    <n v="8.8620799999999998E-4"/>
  </r>
  <r>
    <x v="222"/>
    <x v="1"/>
    <d v="2000-11-30T00:00:00"/>
    <n v="0.37314000000000003"/>
    <n v="1000"/>
    <s v="JRS CAP PRÓPRIO"/>
    <x v="9"/>
    <n v="3.7314000000000005E-4"/>
  </r>
  <r>
    <x v="222"/>
    <x v="1"/>
    <d v="2000-12-28T00:00:00"/>
    <n v="0.558805"/>
    <n v="1000"/>
    <s v="JRS CAP PRÓPRIO"/>
    <x v="9"/>
    <n v="5.58805E-4"/>
  </r>
  <r>
    <x v="222"/>
    <x v="1"/>
    <d v="2002-04-29T00:00:00"/>
    <n v="0.53752999999999995"/>
    <n v="1000"/>
    <s v="DIVIDENDO"/>
    <x v="11"/>
    <n v="5.3752999999999993E-4"/>
  </r>
  <r>
    <x v="222"/>
    <x v="1"/>
    <d v="2003-04-30T00:00:00"/>
    <n v="0.52515999999999996"/>
    <n v="1000"/>
    <s v="DIVIDENDO"/>
    <x v="7"/>
    <n v="5.2515999999999999E-4"/>
  </r>
  <r>
    <x v="222"/>
    <x v="1"/>
    <d v="2004-04-30T00:00:00"/>
    <n v="0.50887000000000004"/>
    <n v="1000"/>
    <s v="DIVIDENDO"/>
    <x v="12"/>
    <n v="5.0887000000000003E-4"/>
  </r>
  <r>
    <x v="222"/>
    <x v="1"/>
    <d v="2005-04-29T00:00:00"/>
    <n v="0.82652000000000003"/>
    <n v="1000"/>
    <s v="DIVIDENDO"/>
    <x v="13"/>
    <n v="8.2652000000000008E-4"/>
  </r>
  <r>
    <x v="222"/>
    <x v="1"/>
    <d v="2006-04-27T00:00:00"/>
    <n v="0.56857000000000002"/>
    <n v="1000"/>
    <s v="DIVIDENDO"/>
    <x v="14"/>
    <n v="5.6857000000000001E-4"/>
  </r>
  <r>
    <x v="222"/>
    <x v="1"/>
    <d v="2007-04-30T00:00:00"/>
    <n v="0.18593999999999999"/>
    <n v="1000"/>
    <s v="DIVIDENDO"/>
    <x v="0"/>
    <n v="1.8594E-4"/>
  </r>
  <r>
    <x v="222"/>
    <x v="1"/>
    <d v="2008-04-30T00:00:00"/>
    <n v="0.22883999999999999"/>
    <n v="1"/>
    <s v="DIVIDENDO"/>
    <x v="1"/>
    <n v="0.22883999999999999"/>
  </r>
  <r>
    <x v="222"/>
    <x v="1"/>
    <d v="2009-04-30T00:00:00"/>
    <n v="0.27389951699999998"/>
    <n v="1"/>
    <s v="DIVIDENDO"/>
    <x v="2"/>
    <n v="0.27389951699999998"/>
  </r>
  <r>
    <x v="222"/>
    <x v="1"/>
    <d v="2011-05-12T00:00:00"/>
    <n v="0.09"/>
    <n v="1"/>
    <s v="DIVIDENDO"/>
    <x v="4"/>
    <n v="0.09"/>
  </r>
  <r>
    <x v="222"/>
    <x v="1"/>
    <d v="2011-07-25T00:00:00"/>
    <n v="0.09"/>
    <n v="1"/>
    <s v="DIVIDENDO"/>
    <x v="4"/>
    <n v="0.09"/>
  </r>
  <r>
    <x v="222"/>
    <x v="1"/>
    <d v="2011-11-03T00:00:00"/>
    <n v="0.09"/>
    <n v="1"/>
    <s v="DIVIDENDO"/>
    <x v="4"/>
    <n v="0.09"/>
  </r>
  <r>
    <x v="222"/>
    <x v="1"/>
    <d v="2012-04-27T00:00:00"/>
    <n v="0.41024566099999998"/>
    <n v="1"/>
    <s v="DIVIDENDO"/>
    <x v="5"/>
    <n v="0.41024566099999998"/>
  </r>
  <r>
    <x v="222"/>
    <x v="1"/>
    <d v="2012-05-07T00:00:00"/>
    <n v="0.11"/>
    <n v="1"/>
    <s v="DIVIDENDO"/>
    <x v="5"/>
    <n v="0.11"/>
  </r>
  <r>
    <x v="222"/>
    <x v="1"/>
    <d v="2012-07-23T00:00:00"/>
    <n v="0.11"/>
    <n v="1"/>
    <s v="DIVIDENDO"/>
    <x v="5"/>
    <n v="0.11"/>
  </r>
  <r>
    <x v="222"/>
    <x v="1"/>
    <d v="2012-10-25T00:00:00"/>
    <n v="0.11"/>
    <n v="1"/>
    <s v="DIVIDENDO"/>
    <x v="5"/>
    <n v="0.11"/>
  </r>
  <r>
    <x v="222"/>
    <x v="1"/>
    <d v="2013-04-17T00:00:00"/>
    <n v="0.65308807300000005"/>
    <n v="1"/>
    <s v="DIVIDENDO"/>
    <x v="6"/>
    <n v="0.65308807300000005"/>
  </r>
  <r>
    <x v="222"/>
    <x v="1"/>
    <d v="2013-04-25T00:00:00"/>
    <n v="0.13"/>
    <n v="1"/>
    <s v="DIVIDENDO"/>
    <x v="6"/>
    <n v="0.13"/>
  </r>
  <r>
    <x v="222"/>
    <x v="1"/>
    <d v="2013-07-19T00:00:00"/>
    <n v="0.13"/>
    <n v="1"/>
    <s v="DIVIDENDO"/>
    <x v="6"/>
    <n v="0.13"/>
  </r>
  <r>
    <x v="222"/>
    <x v="1"/>
    <d v="2013-10-16T00:00:00"/>
    <n v="0.13"/>
    <n v="1"/>
    <s v="DIVIDENDO"/>
    <x v="6"/>
    <n v="0.13"/>
  </r>
  <r>
    <x v="222"/>
    <x v="3"/>
    <d v="2009-08-03T00:00:00"/>
    <n v="0.1355825584"/>
    <n v="1"/>
    <s v="DIVIDENDO"/>
    <x v="2"/>
    <n v="0.1355825584"/>
  </r>
  <r>
    <x v="222"/>
    <x v="3"/>
    <d v="2009-11-11T00:00:00"/>
    <n v="6.6044803119999995E-2"/>
    <n v="1"/>
    <s v="DIVIDENDO"/>
    <x v="2"/>
    <n v="6.6044803119999995E-2"/>
  </r>
  <r>
    <x v="222"/>
    <x v="3"/>
    <d v="2010-04-29T00:00:00"/>
    <n v="0.393723302"/>
    <n v="1"/>
    <s v="DIVIDENDO"/>
    <x v="3"/>
    <n v="0.393723302"/>
  </r>
  <r>
    <x v="222"/>
    <x v="3"/>
    <d v="2010-05-07T00:00:00"/>
    <n v="0.08"/>
    <n v="1"/>
    <s v="DIVIDENDO"/>
    <x v="3"/>
    <n v="0.08"/>
  </r>
  <r>
    <x v="222"/>
    <x v="3"/>
    <d v="2010-07-27T00:00:00"/>
    <n v="0.08"/>
    <n v="1"/>
    <s v="DIVIDENDO"/>
    <x v="3"/>
    <n v="0.08"/>
  </r>
  <r>
    <x v="222"/>
    <x v="3"/>
    <d v="2010-11-09T00:00:00"/>
    <n v="0.08"/>
    <n v="1"/>
    <s v="DIVIDENDO"/>
    <x v="3"/>
    <n v="0.08"/>
  </r>
  <r>
    <x v="222"/>
    <x v="3"/>
    <d v="2011-03-31T00:00:00"/>
    <n v="0.45827268500000001"/>
    <n v="1"/>
    <s v="DIVIDENDO"/>
    <x v="4"/>
    <n v="0.45827268500000001"/>
  </r>
  <r>
    <x v="222"/>
    <x v="4"/>
    <d v="2010-04-29T00:00:00"/>
    <n v="0.01"/>
    <n v="1"/>
    <s v="DIVIDENDO"/>
    <x v="3"/>
    <n v="0.01"/>
  </r>
  <r>
    <x v="223"/>
    <x v="0"/>
    <d v="2007-12-28T00:00:00"/>
    <n v="3.9785445000000003E-2"/>
    <n v="1"/>
    <s v="JRS CAP PRÓPRIO"/>
    <x v="0"/>
    <n v="3.9785445000000003E-2"/>
  </r>
  <r>
    <x v="223"/>
    <x v="0"/>
    <d v="2008-04-30T00:00:00"/>
    <n v="1.6711823000000001E-2"/>
    <n v="1"/>
    <s v="DIVIDENDO"/>
    <x v="1"/>
    <n v="1.6711823000000001E-2"/>
  </r>
  <r>
    <x v="223"/>
    <x v="0"/>
    <d v="2008-06-30T00:00:00"/>
    <n v="0.13924916800000001"/>
    <n v="1"/>
    <s v="JRS CAP PRÓPRIO"/>
    <x v="1"/>
    <n v="0.13924916800000001"/>
  </r>
  <r>
    <x v="223"/>
    <x v="0"/>
    <d v="2008-09-30T00:00:00"/>
    <n v="6.7635257000000004E-2"/>
    <n v="1"/>
    <s v="JRS CAP PRÓPRIO"/>
    <x v="1"/>
    <n v="6.7635257000000004E-2"/>
  </r>
  <r>
    <x v="223"/>
    <x v="0"/>
    <d v="2009-04-30T00:00:00"/>
    <n v="4.8490281000000003E-2"/>
    <n v="1"/>
    <s v="DIVIDENDO"/>
    <x v="2"/>
    <n v="4.8490281000000003E-2"/>
  </r>
  <r>
    <x v="223"/>
    <x v="0"/>
    <d v="2009-06-30T00:00:00"/>
    <n v="5.7296285000000002E-2"/>
    <n v="1"/>
    <s v="JRS CAP PRÓPRIO"/>
    <x v="2"/>
    <n v="5.7296285000000002E-2"/>
  </r>
  <r>
    <x v="223"/>
    <x v="0"/>
    <d v="2009-12-30T00:00:00"/>
    <n v="0.130962937"/>
    <n v="1"/>
    <s v="JRS CAP PRÓPRIO"/>
    <x v="2"/>
    <n v="0.130962937"/>
  </r>
  <r>
    <x v="223"/>
    <x v="0"/>
    <d v="2010-04-30T00:00:00"/>
    <n v="6.6400000000000001E-3"/>
    <n v="1"/>
    <s v="DIVIDENDO"/>
    <x v="3"/>
    <n v="6.6400000000000001E-3"/>
  </r>
  <r>
    <x v="223"/>
    <x v="0"/>
    <d v="2010-06-30T00:00:00"/>
    <n v="2.4555550999999998E-2"/>
    <n v="1"/>
    <s v="JRS CAP PRÓPRIO"/>
    <x v="3"/>
    <n v="2.4555550999999998E-2"/>
  </r>
  <r>
    <x v="223"/>
    <x v="0"/>
    <d v="2012-02-10T00:00:00"/>
    <n v="6.8882412000000004E-2"/>
    <n v="1"/>
    <s v="JRS CAP PRÓPRIO"/>
    <x v="5"/>
    <n v="6.8882412000000004E-2"/>
  </r>
  <r>
    <x v="223"/>
    <x v="1"/>
    <d v="2007-12-28T00:00:00"/>
    <n v="3.9785445000000003E-2"/>
    <n v="1"/>
    <s v="JRS CAP PRÓPRIO"/>
    <x v="0"/>
    <n v="3.9785445000000003E-2"/>
  </r>
  <r>
    <x v="223"/>
    <x v="1"/>
    <d v="2008-04-30T00:00:00"/>
    <n v="1.6711823000000001E-2"/>
    <n v="1"/>
    <s v="DIVIDENDO"/>
    <x v="1"/>
    <n v="1.6711823000000001E-2"/>
  </r>
  <r>
    <x v="223"/>
    <x v="1"/>
    <d v="2008-06-30T00:00:00"/>
    <n v="0.13924916800000001"/>
    <n v="1"/>
    <s v="JRS CAP PRÓPRIO"/>
    <x v="1"/>
    <n v="0.13924916800000001"/>
  </r>
  <r>
    <x v="223"/>
    <x v="1"/>
    <d v="2008-09-30T00:00:00"/>
    <n v="6.7635257000000004E-2"/>
    <n v="1"/>
    <s v="JRS CAP PRÓPRIO"/>
    <x v="1"/>
    <n v="6.7635257000000004E-2"/>
  </r>
  <r>
    <x v="223"/>
    <x v="1"/>
    <d v="2009-04-30T00:00:00"/>
    <n v="4.8490281000000003E-2"/>
    <n v="1"/>
    <s v="DIVIDENDO"/>
    <x v="2"/>
    <n v="4.8490281000000003E-2"/>
  </r>
  <r>
    <x v="223"/>
    <x v="1"/>
    <d v="2009-06-30T00:00:00"/>
    <n v="5.7296285000000002E-2"/>
    <n v="1"/>
    <s v="JRS CAP PRÓPRIO"/>
    <x v="2"/>
    <n v="5.7296285000000002E-2"/>
  </r>
  <r>
    <x v="223"/>
    <x v="1"/>
    <d v="2009-12-30T00:00:00"/>
    <n v="0.130962937"/>
    <n v="1"/>
    <s v="JRS CAP PRÓPRIO"/>
    <x v="2"/>
    <n v="0.130962937"/>
  </r>
  <r>
    <x v="223"/>
    <x v="1"/>
    <d v="2010-04-30T00:00:00"/>
    <n v="6.6400000000000001E-3"/>
    <n v="1"/>
    <s v="DIVIDENDO"/>
    <x v="3"/>
    <n v="6.6400000000000001E-3"/>
  </r>
  <r>
    <x v="223"/>
    <x v="1"/>
    <d v="2010-06-30T00:00:00"/>
    <n v="2.4555550999999998E-2"/>
    <n v="1"/>
    <s v="JRS CAP PRÓPRIO"/>
    <x v="3"/>
    <n v="2.4555550999999998E-2"/>
  </r>
  <r>
    <x v="223"/>
    <x v="1"/>
    <d v="2012-02-10T00:00:00"/>
    <n v="6.8882412000000004E-2"/>
    <n v="1"/>
    <s v="JRS CAP PRÓPRIO"/>
    <x v="5"/>
    <n v="6.8882412000000004E-2"/>
  </r>
  <r>
    <x v="224"/>
    <x v="0"/>
    <d v="1997-04-24T00:00:00"/>
    <n v="0.216388"/>
    <n v="1000"/>
    <s v="DIVIDENDO"/>
    <x v="16"/>
    <n v="2.16388E-4"/>
  </r>
  <r>
    <x v="224"/>
    <x v="0"/>
    <d v="1998-04-28T00:00:00"/>
    <n v="2.3306499999999999"/>
    <n v="1000"/>
    <s v="DIVIDENDO"/>
    <x v="17"/>
    <n v="2.3306500000000001E-3"/>
  </r>
  <r>
    <x v="224"/>
    <x v="0"/>
    <d v="1998-07-23T00:00:00"/>
    <n v="4.9818920000000002"/>
    <n v="1000"/>
    <s v="DIVIDENDO"/>
    <x v="17"/>
    <n v="4.9818919999999999E-3"/>
  </r>
  <r>
    <x v="224"/>
    <x v="0"/>
    <d v="1999-04-22T00:00:00"/>
    <n v="1.2300410900000001"/>
    <n v="1000"/>
    <s v="DIVIDENDO"/>
    <x v="8"/>
    <n v="1.2300410900000002E-3"/>
  </r>
  <r>
    <x v="224"/>
    <x v="0"/>
    <d v="2000-04-27T00:00:00"/>
    <n v="3.32"/>
    <n v="1000"/>
    <s v="DIVIDENDO"/>
    <x v="9"/>
    <n v="3.32E-3"/>
  </r>
  <r>
    <x v="224"/>
    <x v="0"/>
    <d v="2001-04-30T00:00:00"/>
    <n v="3.2049449999999999"/>
    <n v="1000"/>
    <s v="DIVIDENDO"/>
    <x v="10"/>
    <n v="3.2049449999999998E-3"/>
  </r>
  <r>
    <x v="224"/>
    <x v="0"/>
    <d v="2002-04-25T00:00:00"/>
    <n v="11.971544099999999"/>
    <n v="1000"/>
    <s v="DIVIDENDO"/>
    <x v="11"/>
    <n v="1.1971544099999998E-2"/>
  </r>
  <r>
    <x v="224"/>
    <x v="0"/>
    <d v="2003-04-29T00:00:00"/>
    <n v="18.1550194"/>
    <n v="1000"/>
    <s v="DIVIDENDO"/>
    <x v="7"/>
    <n v="1.81550194E-2"/>
  </r>
  <r>
    <x v="224"/>
    <x v="0"/>
    <d v="2004-04-27T00:00:00"/>
    <n v="62.79"/>
    <n v="1000"/>
    <s v="DIVIDENDO"/>
    <x v="12"/>
    <n v="6.2789999999999999E-2"/>
  </r>
  <r>
    <x v="224"/>
    <x v="0"/>
    <d v="2004-04-27T00:00:00"/>
    <n v="17.21"/>
    <n v="1000"/>
    <s v="JRS CAP PRÓPRIO"/>
    <x v="12"/>
    <n v="1.721E-2"/>
  </r>
  <r>
    <x v="224"/>
    <x v="0"/>
    <d v="2005-04-12T00:00:00"/>
    <n v="83.3"/>
    <n v="1000"/>
    <s v="DIVIDENDO"/>
    <x v="13"/>
    <n v="8.3299999999999999E-2"/>
  </r>
  <r>
    <x v="224"/>
    <x v="0"/>
    <d v="2006-03-29T00:00:00"/>
    <n v="0.38947300000000001"/>
    <n v="1"/>
    <s v="DIVIDENDO"/>
    <x v="14"/>
    <n v="0.38947300000000001"/>
  </r>
  <r>
    <x v="224"/>
    <x v="0"/>
    <d v="2006-03-29T00:00:00"/>
    <n v="0.48687399999999997"/>
    <n v="1"/>
    <s v="DIVIDENDO"/>
    <x v="14"/>
    <n v="0.48687399999999997"/>
  </r>
  <r>
    <x v="224"/>
    <x v="0"/>
    <d v="2007-04-11T00:00:00"/>
    <n v="0.21346899999999999"/>
    <n v="1"/>
    <s v="DIVIDENDO"/>
    <x v="0"/>
    <n v="0.21346899999999999"/>
  </r>
  <r>
    <x v="224"/>
    <x v="0"/>
    <d v="2007-04-11T00:00:00"/>
    <n v="0.226129"/>
    <n v="1"/>
    <s v="DIVIDENDO"/>
    <x v="0"/>
    <n v="0.226129"/>
  </r>
  <r>
    <x v="224"/>
    <x v="0"/>
    <d v="2008-03-25T00:00:00"/>
    <n v="0.288798"/>
    <n v="1"/>
    <s v="DIVIDENDO"/>
    <x v="1"/>
    <n v="0.288798"/>
  </r>
  <r>
    <x v="224"/>
    <x v="0"/>
    <d v="2009-04-07T00:00:00"/>
    <n v="0.506077"/>
    <n v="1"/>
    <s v="DIVIDENDO"/>
    <x v="2"/>
    <n v="0.506077"/>
  </r>
  <r>
    <x v="224"/>
    <x v="0"/>
    <d v="2010-04-28T00:00:00"/>
    <n v="0.22691"/>
    <n v="1"/>
    <s v="DIVIDENDO"/>
    <x v="3"/>
    <n v="0.22691"/>
  </r>
  <r>
    <x v="224"/>
    <x v="0"/>
    <d v="2011-04-29T00:00:00"/>
    <n v="0.51934000000000002"/>
    <n v="1"/>
    <s v="DIVIDENDO"/>
    <x v="4"/>
    <n v="0.51934000000000002"/>
  </r>
  <r>
    <x v="224"/>
    <x v="0"/>
    <d v="2012-04-25T00:00:00"/>
    <n v="0.30808799999999997"/>
    <n v="1"/>
    <s v="DIVIDENDO"/>
    <x v="5"/>
    <n v="0.30808799999999997"/>
  </r>
  <r>
    <x v="224"/>
    <x v="0"/>
    <d v="2013-04-10T00:00:00"/>
    <n v="0.34962399999999999"/>
    <n v="1"/>
    <s v="DIVIDENDO"/>
    <x v="6"/>
    <n v="0.34962399999999999"/>
  </r>
  <r>
    <x v="224"/>
    <x v="1"/>
    <d v="1997-04-24T00:00:00"/>
    <n v="0.216388"/>
    <n v="1000"/>
    <s v="DIVIDENDO"/>
    <x v="16"/>
    <n v="2.16388E-4"/>
  </r>
  <r>
    <x v="224"/>
    <x v="1"/>
    <d v="1998-04-28T00:00:00"/>
    <n v="2.5637150000000002"/>
    <n v="1000"/>
    <s v="DIVIDENDO"/>
    <x v="17"/>
    <n v="2.5637150000000003E-3"/>
  </r>
  <r>
    <x v="224"/>
    <x v="1"/>
    <d v="1998-07-23T00:00:00"/>
    <n v="5.4800820000000003"/>
    <n v="1000"/>
    <s v="DIVIDENDO"/>
    <x v="17"/>
    <n v="5.4800820000000007E-3"/>
  </r>
  <r>
    <x v="224"/>
    <x v="1"/>
    <d v="1999-04-22T00:00:00"/>
    <n v="1.3530451400000001"/>
    <n v="1000"/>
    <s v="DIVIDENDO"/>
    <x v="8"/>
    <n v="1.3530451400000001E-3"/>
  </r>
  <r>
    <x v="224"/>
    <x v="1"/>
    <d v="2000-04-27T00:00:00"/>
    <n v="3.68"/>
    <n v="1000"/>
    <s v="DIVIDENDO"/>
    <x v="9"/>
    <n v="3.6800000000000001E-3"/>
  </r>
  <r>
    <x v="224"/>
    <x v="1"/>
    <d v="2001-04-30T00:00:00"/>
    <n v="10.38679"/>
    <n v="1000"/>
    <s v="DIVIDENDO"/>
    <x v="10"/>
    <n v="1.038679E-2"/>
  </r>
  <r>
    <x v="224"/>
    <x v="1"/>
    <d v="2001-04-30T00:00:00"/>
    <n v="7.83"/>
    <n v="1000"/>
    <s v="DIVIDENDO"/>
    <x v="10"/>
    <n v="7.8300000000000002E-3"/>
  </r>
  <r>
    <x v="224"/>
    <x v="1"/>
    <d v="2002-04-25T00:00:00"/>
    <n v="13.2185465"/>
    <n v="1000"/>
    <s v="DIVIDENDO"/>
    <x v="11"/>
    <n v="1.3218546500000001E-2"/>
  </r>
  <r>
    <x v="224"/>
    <x v="1"/>
    <d v="2003-04-29T00:00:00"/>
    <n v="20.0461305"/>
    <n v="1000"/>
    <s v="DIVIDENDO"/>
    <x v="7"/>
    <n v="2.0046130500000002E-2"/>
  </r>
  <r>
    <x v="224"/>
    <x v="1"/>
    <d v="2004-04-27T00:00:00"/>
    <n v="62.79"/>
    <n v="1000"/>
    <s v="DIVIDENDO"/>
    <x v="12"/>
    <n v="6.2789999999999999E-2"/>
  </r>
  <r>
    <x v="224"/>
    <x v="1"/>
    <d v="2004-04-27T00:00:00"/>
    <n v="17.21"/>
    <n v="1000"/>
    <s v="JRS CAP PRÓPRIO"/>
    <x v="12"/>
    <n v="1.721E-2"/>
  </r>
  <r>
    <x v="224"/>
    <x v="1"/>
    <d v="2005-04-12T00:00:00"/>
    <n v="83.3"/>
    <n v="1000"/>
    <s v="DIVIDENDO"/>
    <x v="13"/>
    <n v="8.3299999999999999E-2"/>
  </r>
  <r>
    <x v="224"/>
    <x v="1"/>
    <d v="2006-03-29T00:00:00"/>
    <n v="0.38947300000000001"/>
    <n v="1"/>
    <s v="DIVIDENDO"/>
    <x v="14"/>
    <n v="0.38947300000000001"/>
  </r>
  <r>
    <x v="224"/>
    <x v="1"/>
    <d v="2006-03-29T00:00:00"/>
    <n v="0.48687399999999997"/>
    <n v="1"/>
    <s v="DIVIDENDO"/>
    <x v="14"/>
    <n v="0.48687399999999997"/>
  </r>
  <r>
    <x v="224"/>
    <x v="1"/>
    <d v="2007-04-11T00:00:00"/>
    <n v="0.684979"/>
    <n v="1"/>
    <s v="DIVIDENDO"/>
    <x v="0"/>
    <n v="0.684979"/>
  </r>
  <r>
    <x v="224"/>
    <x v="1"/>
    <d v="2007-04-11T00:00:00"/>
    <n v="0.226129"/>
    <n v="1"/>
    <s v="DIVIDENDO"/>
    <x v="0"/>
    <n v="0.226129"/>
  </r>
  <r>
    <x v="224"/>
    <x v="1"/>
    <d v="2008-03-25T00:00:00"/>
    <n v="0.73695299999999997"/>
    <n v="1"/>
    <s v="DIVIDENDO"/>
    <x v="1"/>
    <n v="0.73695299999999997"/>
  </r>
  <r>
    <x v="224"/>
    <x v="1"/>
    <d v="2009-04-07T00:00:00"/>
    <n v="0.82863600000000004"/>
    <n v="1"/>
    <s v="DIVIDENDO"/>
    <x v="2"/>
    <n v="0.82863600000000004"/>
  </r>
  <r>
    <x v="224"/>
    <x v="1"/>
    <d v="2010-04-28T00:00:00"/>
    <n v="0.86186600000000002"/>
    <n v="1"/>
    <s v="DIVIDENDO"/>
    <x v="3"/>
    <n v="0.86186600000000002"/>
  </r>
  <r>
    <x v="224"/>
    <x v="1"/>
    <d v="2011-04-29T00:00:00"/>
    <n v="0.962588"/>
    <n v="1"/>
    <s v="DIVIDENDO"/>
    <x v="4"/>
    <n v="0.962588"/>
  </r>
  <r>
    <x v="224"/>
    <x v="1"/>
    <d v="2012-04-25T00:00:00"/>
    <n v="1.003811"/>
    <n v="1"/>
    <s v="DIVIDENDO"/>
    <x v="5"/>
    <n v="1.003811"/>
  </r>
  <r>
    <x v="224"/>
    <x v="1"/>
    <d v="2013-04-10T00:00:00"/>
    <n v="1.0680540000000001"/>
    <n v="1"/>
    <s v="DIVIDENDO"/>
    <x v="6"/>
    <n v="1.0680540000000001"/>
  </r>
  <r>
    <x v="225"/>
    <x v="0"/>
    <d v="2003-11-21T00:00:00"/>
    <n v="0.78"/>
    <n v="1"/>
    <s v="DIVIDENDO"/>
    <x v="7"/>
    <n v="0.78"/>
  </r>
  <r>
    <x v="225"/>
    <x v="0"/>
    <d v="2004-04-19T00:00:00"/>
    <n v="0.78"/>
    <n v="1"/>
    <s v="DIVIDENDO"/>
    <x v="12"/>
    <n v="0.78"/>
  </r>
  <r>
    <x v="225"/>
    <x v="0"/>
    <d v="2005-04-11T00:00:00"/>
    <n v="0.38"/>
    <n v="1"/>
    <s v="DIVIDENDO"/>
    <x v="13"/>
    <n v="0.38"/>
  </r>
  <r>
    <x v="225"/>
    <x v="0"/>
    <d v="2005-09-28T00:00:00"/>
    <n v="0.89"/>
    <n v="1"/>
    <s v="DIVIDENDO"/>
    <x v="13"/>
    <n v="0.89"/>
  </r>
  <r>
    <x v="225"/>
    <x v="0"/>
    <d v="2006-04-24T00:00:00"/>
    <n v="0.29645458400000002"/>
    <n v="1"/>
    <s v="DIVIDENDO"/>
    <x v="14"/>
    <n v="0.29645458400000002"/>
  </r>
  <r>
    <x v="225"/>
    <x v="0"/>
    <d v="2006-08-24T00:00:00"/>
    <n v="0.52"/>
    <n v="1"/>
    <s v="DIVIDENDO"/>
    <x v="14"/>
    <n v="0.52"/>
  </r>
  <r>
    <x v="225"/>
    <x v="0"/>
    <d v="2007-04-30T00:00:00"/>
    <n v="0.59291000000000005"/>
    <n v="1"/>
    <s v="DIVIDENDO"/>
    <x v="0"/>
    <n v="0.59291000000000005"/>
  </r>
  <r>
    <x v="225"/>
    <x v="0"/>
    <d v="2007-07-17T00:00:00"/>
    <n v="0.52"/>
    <n v="1"/>
    <s v="DIVIDENDO"/>
    <x v="0"/>
    <n v="0.52"/>
  </r>
  <r>
    <x v="225"/>
    <x v="0"/>
    <d v="2007-12-12T00:00:00"/>
    <n v="0.97"/>
    <n v="1"/>
    <s v="DIVIDENDO"/>
    <x v="0"/>
    <n v="0.97"/>
  </r>
  <r>
    <x v="225"/>
    <x v="0"/>
    <d v="2008-08-26T00:00:00"/>
    <n v="2.23"/>
    <n v="1"/>
    <s v="DIVIDENDO"/>
    <x v="1"/>
    <n v="2.23"/>
  </r>
  <r>
    <x v="225"/>
    <x v="0"/>
    <d v="2009-04-29T00:00:00"/>
    <n v="5.7"/>
    <n v="1"/>
    <s v="DIVIDENDO"/>
    <x v="2"/>
    <n v="5.7"/>
  </r>
  <r>
    <x v="225"/>
    <x v="0"/>
    <d v="2010-04-29T00:00:00"/>
    <n v="0.19"/>
    <n v="1"/>
    <s v="DIVIDENDO"/>
    <x v="3"/>
    <n v="0.19"/>
  </r>
  <r>
    <x v="225"/>
    <x v="0"/>
    <d v="2011-04-14T00:00:00"/>
    <n v="0.50820902199999995"/>
    <n v="1"/>
    <s v="DIVIDENDO"/>
    <x v="4"/>
    <n v="0.50820902199999995"/>
  </r>
  <r>
    <x v="225"/>
    <x v="0"/>
    <d v="2011-06-10T00:00:00"/>
    <n v="1.4589957039999999"/>
    <n v="1"/>
    <s v="DIVIDENDO"/>
    <x v="4"/>
    <n v="1.4589957039999999"/>
  </r>
  <r>
    <x v="225"/>
    <x v="0"/>
    <d v="2012-04-30T00:00:00"/>
    <n v="1.0739300000000001"/>
    <n v="1"/>
    <s v="DIVIDENDO"/>
    <x v="5"/>
    <n v="1.0739300000000001"/>
  </r>
  <r>
    <x v="225"/>
    <x v="0"/>
    <d v="2013-04-30T00:00:00"/>
    <n v="1.4317200000000001"/>
    <n v="1"/>
    <s v="DIVIDENDO"/>
    <x v="6"/>
    <n v="1.4317200000000001"/>
  </r>
  <r>
    <x v="225"/>
    <x v="1"/>
    <d v="2003-11-21T00:00:00"/>
    <n v="0.86"/>
    <n v="1"/>
    <s v="DIVIDENDO"/>
    <x v="7"/>
    <n v="0.86"/>
  </r>
  <r>
    <x v="225"/>
    <x v="1"/>
    <d v="2004-04-19T00:00:00"/>
    <n v="0.86"/>
    <n v="1"/>
    <s v="DIVIDENDO"/>
    <x v="12"/>
    <n v="0.86"/>
  </r>
  <r>
    <x v="225"/>
    <x v="1"/>
    <d v="2005-04-11T00:00:00"/>
    <n v="0.42"/>
    <n v="1"/>
    <s v="DIVIDENDO"/>
    <x v="13"/>
    <n v="0.42"/>
  </r>
  <r>
    <x v="225"/>
    <x v="1"/>
    <d v="2005-09-28T00:00:00"/>
    <n v="0.98"/>
    <n v="1"/>
    <s v="DIVIDENDO"/>
    <x v="13"/>
    <n v="0.98"/>
  </r>
  <r>
    <x v="225"/>
    <x v="1"/>
    <d v="2006-04-24T00:00:00"/>
    <n v="0.32610004100000001"/>
    <n v="1"/>
    <s v="DIVIDENDO"/>
    <x v="14"/>
    <n v="0.32610004100000001"/>
  </r>
  <r>
    <x v="225"/>
    <x v="1"/>
    <d v="2006-08-24T00:00:00"/>
    <n v="0.57199999999999995"/>
    <n v="1"/>
    <s v="DIVIDENDO"/>
    <x v="14"/>
    <n v="0.57199999999999995"/>
  </r>
  <r>
    <x v="225"/>
    <x v="1"/>
    <d v="2007-04-30T00:00:00"/>
    <n v="0.6522"/>
    <n v="1"/>
    <s v="DIVIDENDO"/>
    <x v="0"/>
    <n v="0.6522"/>
  </r>
  <r>
    <x v="225"/>
    <x v="1"/>
    <d v="2007-07-17T00:00:00"/>
    <n v="0.56999999999999995"/>
    <n v="1"/>
    <s v="DIVIDENDO"/>
    <x v="0"/>
    <n v="0.56999999999999995"/>
  </r>
  <r>
    <x v="225"/>
    <x v="1"/>
    <d v="2007-12-12T00:00:00"/>
    <n v="1.07"/>
    <n v="1"/>
    <s v="DIVIDENDO"/>
    <x v="0"/>
    <n v="1.07"/>
  </r>
  <r>
    <x v="225"/>
    <x v="1"/>
    <d v="2008-08-26T00:00:00"/>
    <n v="2.4500000000000002"/>
    <n v="1"/>
    <s v="DIVIDENDO"/>
    <x v="1"/>
    <n v="2.4500000000000002"/>
  </r>
  <r>
    <x v="225"/>
    <x v="1"/>
    <d v="2009-04-29T00:00:00"/>
    <n v="6.27"/>
    <n v="1"/>
    <s v="DIVIDENDO"/>
    <x v="2"/>
    <n v="6.27"/>
  </r>
  <r>
    <x v="225"/>
    <x v="1"/>
    <d v="2010-04-29T00:00:00"/>
    <n v="0.20899999999999999"/>
    <n v="1"/>
    <s v="DIVIDENDO"/>
    <x v="3"/>
    <n v="0.20899999999999999"/>
  </r>
  <r>
    <x v="225"/>
    <x v="1"/>
    <d v="2011-04-14T00:00:00"/>
    <n v="0.55902992399999996"/>
    <n v="1"/>
    <s v="DIVIDENDO"/>
    <x v="4"/>
    <n v="0.55902992399999996"/>
  </r>
  <r>
    <x v="225"/>
    <x v="1"/>
    <d v="2011-06-10T00:00:00"/>
    <n v="1.6048952750000001"/>
    <n v="1"/>
    <s v="DIVIDENDO"/>
    <x v="4"/>
    <n v="1.6048952750000001"/>
  </r>
  <r>
    <x v="225"/>
    <x v="1"/>
    <d v="2012-04-30T00:00:00"/>
    <n v="1.1813"/>
    <n v="1"/>
    <s v="DIVIDENDO"/>
    <x v="5"/>
    <n v="1.1813"/>
  </r>
  <r>
    <x v="225"/>
    <x v="1"/>
    <d v="2013-04-30T00:00:00"/>
    <n v="1.574908"/>
    <n v="1"/>
    <s v="DIVIDENDO"/>
    <x v="6"/>
    <n v="1.574908"/>
  </r>
  <r>
    <x v="226"/>
    <x v="0"/>
    <d v="2007-12-14T00:00:00"/>
    <n v="0.28999999999999998"/>
    <n v="1"/>
    <s v="JRS CAP PRÓPRIO"/>
    <x v="0"/>
    <n v="0.28999999999999998"/>
  </r>
  <r>
    <x v="226"/>
    <x v="0"/>
    <d v="2008-03-20T00:00:00"/>
    <n v="0.06"/>
    <n v="1"/>
    <s v="JRS CAP PRÓPRIO"/>
    <x v="1"/>
    <n v="0.06"/>
  </r>
  <r>
    <x v="226"/>
    <x v="0"/>
    <d v="2008-07-03T00:00:00"/>
    <n v="0.17"/>
    <n v="1"/>
    <s v="JRS CAP PRÓPRIO"/>
    <x v="1"/>
    <n v="0.17"/>
  </r>
  <r>
    <x v="226"/>
    <x v="0"/>
    <d v="2008-09-30T00:00:00"/>
    <n v="0.05"/>
    <n v="1"/>
    <s v="JRS CAP PRÓPRIO"/>
    <x v="1"/>
    <n v="0.05"/>
  </r>
  <r>
    <x v="226"/>
    <x v="0"/>
    <d v="2008-12-22T00:00:00"/>
    <n v="0.11"/>
    <n v="1"/>
    <s v="JRS CAP PRÓPRIO"/>
    <x v="1"/>
    <n v="0.11"/>
  </r>
  <r>
    <x v="226"/>
    <x v="0"/>
    <d v="2009-03-31T00:00:00"/>
    <n v="0.06"/>
    <n v="1"/>
    <s v="JRS CAP PRÓPRIO"/>
    <x v="2"/>
    <n v="0.06"/>
  </r>
  <r>
    <x v="226"/>
    <x v="0"/>
    <d v="2009-06-30T00:00:00"/>
    <n v="0.19"/>
    <n v="1"/>
    <s v="JRS CAP PRÓPRIO"/>
    <x v="2"/>
    <n v="0.19"/>
  </r>
  <r>
    <x v="226"/>
    <x v="0"/>
    <d v="2009-09-30T00:00:00"/>
    <n v="0.08"/>
    <n v="1"/>
    <s v="JRS CAP PRÓPRIO"/>
    <x v="2"/>
    <n v="0.08"/>
  </r>
  <r>
    <x v="226"/>
    <x v="0"/>
    <d v="2009-12-29T00:00:00"/>
    <n v="0.17554"/>
    <n v="1"/>
    <s v="JRS CAP PRÓPRIO"/>
    <x v="2"/>
    <n v="0.17554"/>
  </r>
  <r>
    <x v="226"/>
    <x v="0"/>
    <d v="2010-03-31T00:00:00"/>
    <n v="0.06"/>
    <n v="1"/>
    <s v="JRS CAP PRÓPRIO"/>
    <x v="3"/>
    <n v="0.06"/>
  </r>
  <r>
    <x v="226"/>
    <x v="0"/>
    <d v="2010-06-30T00:00:00"/>
    <n v="0.12"/>
    <n v="1"/>
    <s v="JRS CAP PRÓPRIO"/>
    <x v="3"/>
    <n v="0.12"/>
  </r>
  <r>
    <x v="226"/>
    <x v="0"/>
    <d v="2010-09-30T00:00:00"/>
    <n v="0.09"/>
    <n v="1"/>
    <s v="JRS CAP PRÓPRIO"/>
    <x v="3"/>
    <n v="0.09"/>
  </r>
  <r>
    <x v="226"/>
    <x v="0"/>
    <d v="2010-12-30T00:00:00"/>
    <n v="0.25"/>
    <n v="1"/>
    <s v="JRS CAP PRÓPRIO"/>
    <x v="3"/>
    <n v="0.25"/>
  </r>
  <r>
    <x v="226"/>
    <x v="0"/>
    <d v="2011-03-31T00:00:00"/>
    <n v="7.0000000000000007E-2"/>
    <n v="1"/>
    <s v="JRS CAP PRÓPRIO"/>
    <x v="4"/>
    <n v="7.0000000000000007E-2"/>
  </r>
  <r>
    <x v="226"/>
    <x v="0"/>
    <d v="2011-06-30T00:00:00"/>
    <n v="0.1"/>
    <n v="1"/>
    <s v="JRS CAP PRÓPRIO"/>
    <x v="4"/>
    <n v="0.1"/>
  </r>
  <r>
    <x v="226"/>
    <x v="0"/>
    <d v="2011-06-30T00:00:00"/>
    <n v="0.23"/>
    <n v="1"/>
    <s v="DIVIDENDO"/>
    <x v="4"/>
    <n v="0.23"/>
  </r>
  <r>
    <x v="226"/>
    <x v="0"/>
    <d v="2011-09-27T00:00:00"/>
    <n v="0.18"/>
    <n v="1"/>
    <s v="JRS CAP PRÓPRIO"/>
    <x v="4"/>
    <n v="0.18"/>
  </r>
  <r>
    <x v="226"/>
    <x v="0"/>
    <d v="2011-12-21T00:00:00"/>
    <n v="0.21"/>
    <n v="1"/>
    <s v="JRS CAP PRÓPRIO"/>
    <x v="4"/>
    <n v="0.21"/>
  </r>
  <r>
    <x v="226"/>
    <x v="0"/>
    <d v="2012-01-23T00:00:00"/>
    <n v="0.19"/>
    <n v="1"/>
    <s v="DIVIDENDO"/>
    <x v="5"/>
    <n v="0.19"/>
  </r>
  <r>
    <x v="226"/>
    <x v="0"/>
    <d v="2012-03-07T00:00:00"/>
    <n v="0.11"/>
    <n v="1"/>
    <s v="DIVIDENDO"/>
    <x v="5"/>
    <n v="0.11"/>
  </r>
  <r>
    <x v="226"/>
    <x v="0"/>
    <d v="2012-06-11T00:00:00"/>
    <n v="0.18"/>
    <n v="1"/>
    <s v="JRS CAP PRÓPRIO"/>
    <x v="5"/>
    <n v="0.18"/>
  </r>
  <r>
    <x v="226"/>
    <x v="0"/>
    <d v="2012-10-03T00:00:00"/>
    <n v="0.12"/>
    <n v="1"/>
    <s v="JRS CAP PRÓPRIO"/>
    <x v="5"/>
    <n v="0.12"/>
  </r>
  <r>
    <x v="226"/>
    <x v="0"/>
    <d v="2012-12-21T00:00:00"/>
    <n v="0.42"/>
    <n v="1"/>
    <s v="JRS CAP PRÓPRIO"/>
    <x v="5"/>
    <n v="0.42"/>
  </r>
  <r>
    <x v="226"/>
    <x v="0"/>
    <d v="2013-03-21T00:00:00"/>
    <n v="0.17"/>
    <n v="1"/>
    <s v="JRS CAP PRÓPRIO"/>
    <x v="6"/>
    <n v="0.17"/>
  </r>
  <r>
    <x v="226"/>
    <x v="0"/>
    <d v="2013-06-21T00:00:00"/>
    <n v="0.15"/>
    <n v="1"/>
    <s v="JRS CAP PRÓPRIO"/>
    <x v="6"/>
    <n v="0.15"/>
  </r>
  <r>
    <x v="226"/>
    <x v="0"/>
    <d v="2013-09-27T00:00:00"/>
    <n v="0.12"/>
    <n v="1"/>
    <s v="JRS CAP PRÓPRIO"/>
    <x v="6"/>
    <n v="0.12"/>
  </r>
  <r>
    <x v="226"/>
    <x v="0"/>
    <d v="2013-12-23T00:00:00"/>
    <n v="0.26"/>
    <n v="1"/>
    <s v="JRS CAP PRÓPRIO"/>
    <x v="6"/>
    <n v="0.26"/>
  </r>
  <r>
    <x v="226"/>
    <x v="1"/>
    <d v="2007-12-14T00:00:00"/>
    <n v="0.28999999999999998"/>
    <n v="1"/>
    <s v="JRS CAP PRÓPRIO"/>
    <x v="0"/>
    <n v="0.28999999999999998"/>
  </r>
  <r>
    <x v="226"/>
    <x v="1"/>
    <d v="2008-03-20T00:00:00"/>
    <n v="0.06"/>
    <n v="1"/>
    <s v="JRS CAP PRÓPRIO"/>
    <x v="1"/>
    <n v="0.06"/>
  </r>
  <r>
    <x v="226"/>
    <x v="1"/>
    <d v="2008-07-03T00:00:00"/>
    <n v="0.17"/>
    <n v="1"/>
    <s v="JRS CAP PRÓPRIO"/>
    <x v="1"/>
    <n v="0.17"/>
  </r>
  <r>
    <x v="226"/>
    <x v="1"/>
    <d v="2008-09-30T00:00:00"/>
    <n v="0.05"/>
    <n v="1"/>
    <s v="JRS CAP PRÓPRIO"/>
    <x v="1"/>
    <n v="0.05"/>
  </r>
  <r>
    <x v="226"/>
    <x v="1"/>
    <d v="2008-12-22T00:00:00"/>
    <n v="0.11"/>
    <n v="1"/>
    <s v="JRS CAP PRÓPRIO"/>
    <x v="1"/>
    <n v="0.11"/>
  </r>
  <r>
    <x v="226"/>
    <x v="1"/>
    <d v="2009-03-31T00:00:00"/>
    <n v="0.06"/>
    <n v="1"/>
    <s v="JRS CAP PRÓPRIO"/>
    <x v="2"/>
    <n v="0.06"/>
  </r>
  <r>
    <x v="226"/>
    <x v="1"/>
    <d v="2009-06-30T00:00:00"/>
    <n v="0.19"/>
    <n v="1"/>
    <s v="JRS CAP PRÓPRIO"/>
    <x v="2"/>
    <n v="0.19"/>
  </r>
  <r>
    <x v="226"/>
    <x v="1"/>
    <d v="2009-09-30T00:00:00"/>
    <n v="0.08"/>
    <n v="1"/>
    <s v="JRS CAP PRÓPRIO"/>
    <x v="2"/>
    <n v="0.08"/>
  </r>
  <r>
    <x v="226"/>
    <x v="1"/>
    <d v="2009-12-29T00:00:00"/>
    <n v="0.17554"/>
    <n v="1"/>
    <s v="JRS CAP PRÓPRIO"/>
    <x v="2"/>
    <n v="0.17554"/>
  </r>
  <r>
    <x v="226"/>
    <x v="1"/>
    <d v="2010-03-31T00:00:00"/>
    <n v="0.06"/>
    <n v="1"/>
    <s v="JRS CAP PRÓPRIO"/>
    <x v="3"/>
    <n v="0.06"/>
  </r>
  <r>
    <x v="226"/>
    <x v="1"/>
    <d v="2010-06-30T00:00:00"/>
    <n v="0.12"/>
    <n v="1"/>
    <s v="JRS CAP PRÓPRIO"/>
    <x v="3"/>
    <n v="0.12"/>
  </r>
  <r>
    <x v="226"/>
    <x v="1"/>
    <d v="2010-09-30T00:00:00"/>
    <n v="0.09"/>
    <n v="1"/>
    <s v="JRS CAP PRÓPRIO"/>
    <x v="3"/>
    <n v="0.09"/>
  </r>
  <r>
    <x v="226"/>
    <x v="1"/>
    <d v="2010-12-30T00:00:00"/>
    <n v="0.25"/>
    <n v="1"/>
    <s v="JRS CAP PRÓPRIO"/>
    <x v="3"/>
    <n v="0.25"/>
  </r>
  <r>
    <x v="226"/>
    <x v="1"/>
    <d v="2011-03-31T00:00:00"/>
    <n v="7.0000000000000007E-2"/>
    <n v="1"/>
    <s v="JRS CAP PRÓPRIO"/>
    <x v="4"/>
    <n v="7.0000000000000007E-2"/>
  </r>
  <r>
    <x v="226"/>
    <x v="1"/>
    <d v="2011-06-30T00:00:00"/>
    <n v="0.1"/>
    <n v="1"/>
    <s v="JRS CAP PRÓPRIO"/>
    <x v="4"/>
    <n v="0.1"/>
  </r>
  <r>
    <x v="226"/>
    <x v="1"/>
    <d v="2011-06-30T00:00:00"/>
    <n v="0.23"/>
    <n v="1"/>
    <s v="DIVIDENDO"/>
    <x v="4"/>
    <n v="0.23"/>
  </r>
  <r>
    <x v="226"/>
    <x v="1"/>
    <d v="2011-09-27T00:00:00"/>
    <n v="0.18"/>
    <n v="1"/>
    <s v="JRS CAP PRÓPRIO"/>
    <x v="4"/>
    <n v="0.18"/>
  </r>
  <r>
    <x v="226"/>
    <x v="1"/>
    <d v="2011-12-21T00:00:00"/>
    <n v="0.21"/>
    <n v="1"/>
    <s v="JRS CAP PRÓPRIO"/>
    <x v="4"/>
    <n v="0.21"/>
  </r>
  <r>
    <x v="226"/>
    <x v="1"/>
    <d v="2012-01-23T00:00:00"/>
    <n v="0.19"/>
    <n v="1"/>
    <s v="DIVIDENDO"/>
    <x v="5"/>
    <n v="0.19"/>
  </r>
  <r>
    <x v="226"/>
    <x v="1"/>
    <d v="2012-03-07T00:00:00"/>
    <n v="0.11"/>
    <n v="1"/>
    <s v="DIVIDENDO"/>
    <x v="5"/>
    <n v="0.11"/>
  </r>
  <r>
    <x v="226"/>
    <x v="1"/>
    <d v="2012-06-11T00:00:00"/>
    <n v="0.18"/>
    <n v="1"/>
    <s v="JRS CAP PRÓPRIO"/>
    <x v="5"/>
    <n v="0.18"/>
  </r>
  <r>
    <x v="226"/>
    <x v="1"/>
    <d v="2012-10-03T00:00:00"/>
    <n v="0.12"/>
    <n v="1"/>
    <s v="JRS CAP PRÓPRIO"/>
    <x v="5"/>
    <n v="0.12"/>
  </r>
  <r>
    <x v="226"/>
    <x v="1"/>
    <d v="2012-12-21T00:00:00"/>
    <n v="0.42"/>
    <n v="1"/>
    <s v="JRS CAP PRÓPRIO"/>
    <x v="5"/>
    <n v="0.42"/>
  </r>
  <r>
    <x v="226"/>
    <x v="1"/>
    <d v="2013-03-21T00:00:00"/>
    <n v="0.17"/>
    <n v="1"/>
    <s v="JRS CAP PRÓPRIO"/>
    <x v="6"/>
    <n v="0.17"/>
  </r>
  <r>
    <x v="226"/>
    <x v="1"/>
    <d v="2013-06-21T00:00:00"/>
    <n v="0.15"/>
    <n v="1"/>
    <s v="JRS CAP PRÓPRIO"/>
    <x v="6"/>
    <n v="0.15"/>
  </r>
  <r>
    <x v="226"/>
    <x v="1"/>
    <d v="2013-09-27T00:00:00"/>
    <n v="0.12"/>
    <n v="1"/>
    <s v="JRS CAP PRÓPRIO"/>
    <x v="6"/>
    <n v="0.12"/>
  </r>
  <r>
    <x v="226"/>
    <x v="1"/>
    <d v="2013-12-23T00:00:00"/>
    <n v="0.26"/>
    <n v="1"/>
    <s v="JRS CAP PRÓPRIO"/>
    <x v="6"/>
    <n v="0.26"/>
  </r>
  <r>
    <x v="227"/>
    <x v="0"/>
    <d v="2011-04-29T00:00:00"/>
    <n v="0.22"/>
    <n v="1"/>
    <s v="DIVIDENDO"/>
    <x v="4"/>
    <n v="0.22"/>
  </r>
  <r>
    <x v="228"/>
    <x v="0"/>
    <d v="1997-04-24T00:00:00"/>
    <n v="2.7134760000000001E-2"/>
    <n v="1000"/>
    <s v="DIVIDENDO"/>
    <x v="16"/>
    <n v="2.713476E-5"/>
  </r>
  <r>
    <x v="228"/>
    <x v="0"/>
    <d v="1997-04-24T00:00:00"/>
    <n v="8.9998600000000002E-3"/>
    <n v="1000"/>
    <s v="DIVIDENDO"/>
    <x v="16"/>
    <n v="8.9998600000000006E-6"/>
  </r>
  <r>
    <x v="228"/>
    <x v="0"/>
    <d v="1997-04-24T00:00:00"/>
    <n v="1.7738653799999999"/>
    <n v="1000"/>
    <s v="DIVIDENDO"/>
    <x v="16"/>
    <n v="1.7738653799999999E-3"/>
  </r>
  <r>
    <x v="228"/>
    <x v="0"/>
    <d v="1998-11-25T00:00:00"/>
    <n v="7.4128793000000002"/>
    <n v="1000"/>
    <s v="JRS CAP PRÓPRIO"/>
    <x v="17"/>
    <n v="7.4128793000000004E-3"/>
  </r>
  <r>
    <x v="228"/>
    <x v="0"/>
    <d v="1999-12-15T00:00:00"/>
    <n v="4.6160712999999998"/>
    <n v="1000"/>
    <s v="JRS CAP PRÓPRIO"/>
    <x v="8"/>
    <n v="4.6160712999999999E-3"/>
  </r>
  <r>
    <x v="228"/>
    <x v="0"/>
    <d v="2000-04-26T00:00:00"/>
    <n v="4.6584705"/>
    <n v="1000"/>
    <s v="DIVIDENDO"/>
    <x v="9"/>
    <n v="4.6584705000000002E-3"/>
  </r>
  <r>
    <x v="228"/>
    <x v="0"/>
    <d v="2000-04-26T00:00:00"/>
    <n v="0.83757680000000001"/>
    <n v="1000"/>
    <s v="JRS CAP PRÓPRIO"/>
    <x v="9"/>
    <n v="8.3757679999999998E-4"/>
  </r>
  <r>
    <x v="228"/>
    <x v="0"/>
    <d v="2000-04-26T00:00:00"/>
    <n v="8.5496277999999997"/>
    <n v="1000"/>
    <s v="DIVIDENDO"/>
    <x v="9"/>
    <n v="8.5496277999999992E-3"/>
  </r>
  <r>
    <x v="228"/>
    <x v="0"/>
    <d v="2001-01-02T00:00:00"/>
    <n v="0.72843990000000003"/>
    <n v="1000"/>
    <s v="JRS CAP PRÓPRIO"/>
    <x v="10"/>
    <n v="7.2843989999999998E-4"/>
  </r>
  <r>
    <x v="228"/>
    <x v="0"/>
    <d v="2001-04-25T00:00:00"/>
    <n v="1.281844"/>
    <n v="1000"/>
    <s v="DIVIDENDO"/>
    <x v="10"/>
    <n v="1.2818440000000001E-3"/>
  </r>
  <r>
    <x v="228"/>
    <x v="0"/>
    <d v="2002-04-29T00:00:00"/>
    <n v="0.2342515"/>
    <n v="1000"/>
    <s v="DIVIDENDO"/>
    <x v="11"/>
    <n v="2.342515E-4"/>
  </r>
  <r>
    <x v="228"/>
    <x v="0"/>
    <d v="2004-07-05T00:00:00"/>
    <n v="1.5945926050000001"/>
    <n v="1000"/>
    <s v="JRS CAP PRÓPRIO"/>
    <x v="12"/>
    <n v="1.5945926050000001E-3"/>
  </r>
  <r>
    <x v="228"/>
    <x v="0"/>
    <d v="2004-07-05T00:00:00"/>
    <n v="1.982178481"/>
    <n v="1000"/>
    <s v="DIVIDENDO"/>
    <x v="12"/>
    <n v="1.9821784810000001E-3"/>
  </r>
  <r>
    <x v="228"/>
    <x v="0"/>
    <d v="2004-12-30T00:00:00"/>
    <n v="1.9138590369999999"/>
    <n v="1000"/>
    <s v="JRS CAP PRÓPRIO"/>
    <x v="12"/>
    <n v="1.913859037E-3"/>
  </r>
  <r>
    <x v="228"/>
    <x v="0"/>
    <d v="2005-04-29T00:00:00"/>
    <n v="3.40711334"/>
    <n v="1000"/>
    <s v="DIVIDENDO"/>
    <x v="13"/>
    <n v="3.4071133400000002E-3"/>
  </r>
  <r>
    <x v="228"/>
    <x v="0"/>
    <d v="2005-06-30T00:00:00"/>
    <n v="2.3689162920000002"/>
    <n v="1000"/>
    <s v="JRS CAP PRÓPRIO"/>
    <x v="13"/>
    <n v="2.3689162920000001E-3"/>
  </r>
  <r>
    <x v="228"/>
    <x v="0"/>
    <d v="2005-08-09T00:00:00"/>
    <n v="6.3364190990000004"/>
    <n v="1000"/>
    <s v="DIVIDENDO"/>
    <x v="13"/>
    <n v="6.3364190990000003E-3"/>
  </r>
  <r>
    <x v="228"/>
    <x v="1"/>
    <d v="1997-04-24T00:00:00"/>
    <n v="2.7134760000000001E-2"/>
    <n v="1000"/>
    <s v="DIVIDENDO"/>
    <x v="16"/>
    <n v="2.713476E-5"/>
  </r>
  <r>
    <x v="228"/>
    <x v="1"/>
    <d v="1997-04-24T00:00:00"/>
    <n v="8.9998600000000002E-3"/>
    <n v="1000"/>
    <s v="DIVIDENDO"/>
    <x v="16"/>
    <n v="8.9998600000000006E-6"/>
  </r>
  <r>
    <x v="228"/>
    <x v="1"/>
    <d v="1997-04-24T00:00:00"/>
    <n v="1.7738653799999999"/>
    <n v="1000"/>
    <s v="DIVIDENDO"/>
    <x v="16"/>
    <n v="1.7738653799999999E-3"/>
  </r>
  <r>
    <x v="228"/>
    <x v="1"/>
    <d v="1998-11-25T00:00:00"/>
    <n v="8.1541671999999998"/>
    <n v="1000"/>
    <s v="JRS CAP PRÓPRIO"/>
    <x v="17"/>
    <n v="8.1541671999999996E-3"/>
  </r>
  <r>
    <x v="228"/>
    <x v="3"/>
    <d v="1999-12-15T00:00:00"/>
    <n v="5.0776783999999999"/>
    <n v="1000"/>
    <s v="JRS CAP PRÓPRIO"/>
    <x v="8"/>
    <n v="5.0776783999999997E-3"/>
  </r>
  <r>
    <x v="228"/>
    <x v="3"/>
    <d v="2000-04-26T00:00:00"/>
    <n v="5.1243175000000001"/>
    <n v="1000"/>
    <s v="DIVIDENDO"/>
    <x v="9"/>
    <n v="5.1243175000000004E-3"/>
  </r>
  <r>
    <x v="228"/>
    <x v="3"/>
    <d v="2000-04-26T00:00:00"/>
    <n v="0.9213344"/>
    <n v="1000"/>
    <s v="JRS CAP PRÓPRIO"/>
    <x v="9"/>
    <n v="9.2133440000000003E-4"/>
  </r>
  <r>
    <x v="228"/>
    <x v="3"/>
    <d v="2000-04-26T00:00:00"/>
    <n v="9.4045906000000006"/>
    <n v="1000"/>
    <s v="DIVIDENDO"/>
    <x v="9"/>
    <n v="9.4045906000000002E-3"/>
  </r>
  <r>
    <x v="228"/>
    <x v="3"/>
    <d v="2001-01-02T00:00:00"/>
    <n v="0.80128390000000005"/>
    <n v="1000"/>
    <s v="JRS CAP PRÓPRIO"/>
    <x v="10"/>
    <n v="8.0128390000000005E-4"/>
  </r>
  <r>
    <x v="228"/>
    <x v="3"/>
    <d v="2001-04-25T00:00:00"/>
    <n v="1.4100284000000001"/>
    <n v="1000"/>
    <s v="DIVIDENDO"/>
    <x v="10"/>
    <n v="1.4100284000000002E-3"/>
  </r>
  <r>
    <x v="228"/>
    <x v="3"/>
    <d v="2002-04-29T00:00:00"/>
    <n v="0.25767659999999998"/>
    <n v="1000"/>
    <s v="DIVIDENDO"/>
    <x v="11"/>
    <n v="2.5767659999999996E-4"/>
  </r>
  <r>
    <x v="228"/>
    <x v="3"/>
    <d v="2004-07-05T00:00:00"/>
    <n v="1.754051866"/>
    <n v="1000"/>
    <s v="JRS CAP PRÓPRIO"/>
    <x v="12"/>
    <n v="1.754051866E-3"/>
  </r>
  <r>
    <x v="228"/>
    <x v="3"/>
    <d v="2004-07-05T00:00:00"/>
    <n v="2.1803963290000001"/>
    <n v="1000"/>
    <s v="DIVIDENDO"/>
    <x v="12"/>
    <n v="2.1803963290000002E-3"/>
  </r>
  <r>
    <x v="228"/>
    <x v="3"/>
    <d v="2004-12-30T00:00:00"/>
    <n v="2.105244941"/>
    <n v="1000"/>
    <s v="JRS CAP PRÓPRIO"/>
    <x v="12"/>
    <n v="2.1052449410000002E-3"/>
  </r>
  <r>
    <x v="228"/>
    <x v="3"/>
    <d v="2005-04-29T00:00:00"/>
    <n v="3.7478246739999999"/>
    <n v="1000"/>
    <s v="DIVIDENDO"/>
    <x v="13"/>
    <n v="3.7478246739999998E-3"/>
  </r>
  <r>
    <x v="228"/>
    <x v="3"/>
    <d v="2005-06-30T00:00:00"/>
    <n v="2.6058079209999998"/>
    <n v="1000"/>
    <s v="JRS CAP PRÓPRIO"/>
    <x v="13"/>
    <n v="2.6058079209999997E-3"/>
  </r>
  <r>
    <x v="228"/>
    <x v="3"/>
    <d v="2005-08-09T00:00:00"/>
    <n v="6.9700666069999997"/>
    <n v="1000"/>
    <s v="DIVIDENDO"/>
    <x v="13"/>
    <n v="6.9700666069999993E-3"/>
  </r>
  <r>
    <x v="228"/>
    <x v="4"/>
    <d v="1999-12-15T00:00:00"/>
    <n v="5.0776783999999999"/>
    <n v="1000"/>
    <s v="JRS CAP PRÓPRIO"/>
    <x v="8"/>
    <n v="5.0776783999999997E-3"/>
  </r>
  <r>
    <x v="228"/>
    <x v="4"/>
    <d v="2000-04-06T00:00:00"/>
    <n v="9.4045906000000006"/>
    <n v="1000"/>
    <s v="DIVIDENDO"/>
    <x v="9"/>
    <n v="9.4045906000000002E-3"/>
  </r>
  <r>
    <x v="228"/>
    <x v="4"/>
    <d v="2000-04-26T00:00:00"/>
    <n v="5.1243175000000001"/>
    <n v="1000"/>
    <s v="DIVIDENDO"/>
    <x v="9"/>
    <n v="5.1243175000000004E-3"/>
  </r>
  <r>
    <x v="228"/>
    <x v="4"/>
    <d v="2000-04-26T00:00:00"/>
    <n v="0.9213344"/>
    <n v="1000"/>
    <s v="JRS CAP PRÓPRIO"/>
    <x v="9"/>
    <n v="9.2133440000000003E-4"/>
  </r>
  <r>
    <x v="228"/>
    <x v="4"/>
    <d v="2001-01-02T00:00:00"/>
    <n v="0.80128390000000005"/>
    <n v="1000"/>
    <s v="JRS CAP PRÓPRIO"/>
    <x v="10"/>
    <n v="8.0128390000000005E-4"/>
  </r>
  <r>
    <x v="228"/>
    <x v="4"/>
    <d v="2001-04-25T00:00:00"/>
    <n v="1.4100284000000001"/>
    <n v="1000"/>
    <s v="DIVIDENDO"/>
    <x v="10"/>
    <n v="1.4100284000000002E-3"/>
  </r>
  <r>
    <x v="228"/>
    <x v="4"/>
    <d v="2002-04-29T00:00:00"/>
    <n v="0.25767659999999998"/>
    <n v="1000"/>
    <s v="DIVIDENDO"/>
    <x v="11"/>
    <n v="2.5767659999999996E-4"/>
  </r>
  <r>
    <x v="228"/>
    <x v="4"/>
    <d v="2004-07-05T00:00:00"/>
    <n v="1.754051866"/>
    <n v="1000"/>
    <s v="JRS CAP PRÓPRIO"/>
    <x v="12"/>
    <n v="1.754051866E-3"/>
  </r>
  <r>
    <x v="228"/>
    <x v="4"/>
    <d v="2004-07-05T00:00:00"/>
    <n v="2.1803963290000001"/>
    <n v="1000"/>
    <s v="DIVIDENDO"/>
    <x v="12"/>
    <n v="2.1803963290000002E-3"/>
  </r>
  <r>
    <x v="228"/>
    <x v="4"/>
    <d v="2004-12-30T00:00:00"/>
    <n v="2.105244941"/>
    <n v="1000"/>
    <s v="JRS CAP PRÓPRIO"/>
    <x v="12"/>
    <n v="2.1052449410000002E-3"/>
  </r>
  <r>
    <x v="228"/>
    <x v="4"/>
    <d v="2005-04-29T00:00:00"/>
    <n v="3.7478246739999999"/>
    <n v="1000"/>
    <s v="DIVIDENDO"/>
    <x v="13"/>
    <n v="3.7478246739999998E-3"/>
  </r>
  <r>
    <x v="228"/>
    <x v="4"/>
    <d v="2005-06-30T00:00:00"/>
    <n v="2.6058079209999998"/>
    <n v="1000"/>
    <s v="JRS CAP PRÓPRIO"/>
    <x v="13"/>
    <n v="2.6058079209999997E-3"/>
  </r>
  <r>
    <x v="228"/>
    <x v="4"/>
    <d v="2005-08-09T00:00:00"/>
    <n v="6.9700666069999997"/>
    <n v="1000"/>
    <s v="DIVIDENDO"/>
    <x v="13"/>
    <n v="6.9700666069999993E-3"/>
  </r>
  <r>
    <x v="228"/>
    <x v="5"/>
    <d v="2005-05-02T00:00:00"/>
    <n v="3.40711334"/>
    <n v="1000"/>
    <s v="DIVIDENDO"/>
    <x v="13"/>
    <n v="3.4071133400000002E-3"/>
  </r>
  <r>
    <x v="228"/>
    <x v="5"/>
    <d v="2005-06-30T00:00:00"/>
    <n v="2.6058079209999998"/>
    <n v="1000"/>
    <s v="JRS CAP PRÓPRIO"/>
    <x v="13"/>
    <n v="2.6058079209999997E-3"/>
  </r>
  <r>
    <x v="228"/>
    <x v="5"/>
    <d v="2005-08-09T00:00:00"/>
    <n v="6.9700666069999997"/>
    <n v="1000"/>
    <s v="DIVIDENDO"/>
    <x v="13"/>
    <n v="6.9700666069999993E-3"/>
  </r>
  <r>
    <x v="229"/>
    <x v="0"/>
    <d v="2007-04-30T00:00:00"/>
    <n v="4.4448000000000001E-2"/>
    <n v="1"/>
    <s v="DIVIDENDO"/>
    <x v="0"/>
    <n v="4.4448000000000001E-2"/>
  </r>
  <r>
    <x v="229"/>
    <x v="0"/>
    <d v="2008-04-29T00:00:00"/>
    <n v="0.11575000000000001"/>
    <n v="1"/>
    <s v="DIVIDENDO"/>
    <x v="1"/>
    <n v="0.11575000000000001"/>
  </r>
  <r>
    <x v="229"/>
    <x v="0"/>
    <d v="2008-12-23T00:00:00"/>
    <n v="0.11126198"/>
    <n v="1"/>
    <s v="JRS CAP PRÓPRIO"/>
    <x v="1"/>
    <n v="0.11126198"/>
  </r>
  <r>
    <x v="229"/>
    <x v="0"/>
    <d v="2009-04-30T00:00:00"/>
    <n v="0.200847"/>
    <n v="1"/>
    <s v="DIVIDENDO"/>
    <x v="2"/>
    <n v="0.200847"/>
  </r>
  <r>
    <x v="229"/>
    <x v="0"/>
    <d v="2010-04-29T00:00:00"/>
    <n v="0.20597699999999999"/>
    <n v="1"/>
    <s v="DIVIDENDO"/>
    <x v="3"/>
    <n v="0.20597699999999999"/>
  </r>
  <r>
    <x v="229"/>
    <x v="0"/>
    <d v="2011-04-26T00:00:00"/>
    <n v="0.169185"/>
    <n v="1"/>
    <s v="DIVIDENDO"/>
    <x v="4"/>
    <n v="0.169185"/>
  </r>
  <r>
    <x v="229"/>
    <x v="0"/>
    <d v="2012-05-08T00:00:00"/>
    <n v="0.1484"/>
    <n v="1"/>
    <s v="DIVIDENDO"/>
    <x v="5"/>
    <n v="0.1484"/>
  </r>
  <r>
    <x v="230"/>
    <x v="0"/>
    <d v="1996-02-29T00:00:00"/>
    <n v="1.4999999999999999E-2"/>
    <n v="1"/>
    <s v="DIVIDENDO"/>
    <x v="15"/>
    <n v="1.4999999999999999E-2"/>
  </r>
  <r>
    <x v="230"/>
    <x v="0"/>
    <d v="1996-04-30T00:00:00"/>
    <n v="6.4174227E-2"/>
    <n v="1"/>
    <s v="DIVIDENDO"/>
    <x v="15"/>
    <n v="6.4174227E-2"/>
  </r>
  <r>
    <x v="230"/>
    <x v="0"/>
    <d v="1996-08-06T00:00:00"/>
    <n v="1.8257099999999998E-2"/>
    <n v="1"/>
    <s v="DIVIDENDO"/>
    <x v="15"/>
    <n v="1.8257099999999998E-2"/>
  </r>
  <r>
    <x v="230"/>
    <x v="0"/>
    <d v="1996-12-09T00:00:00"/>
    <n v="1.4999999999999999E-2"/>
    <n v="1"/>
    <s v="DIVIDENDO"/>
    <x v="15"/>
    <n v="1.4999999999999999E-2"/>
  </r>
  <r>
    <x v="230"/>
    <x v="0"/>
    <d v="1997-04-30T00:00:00"/>
    <n v="1.7999999999999999E-2"/>
    <n v="1"/>
    <s v="DIVIDENDO"/>
    <x v="16"/>
    <n v="1.7999999999999999E-2"/>
  </r>
  <r>
    <x v="230"/>
    <x v="0"/>
    <d v="1997-04-30T00:00:00"/>
    <n v="0.01"/>
    <n v="1"/>
    <s v="DIVIDENDO"/>
    <x v="16"/>
    <n v="0.01"/>
  </r>
  <r>
    <x v="230"/>
    <x v="0"/>
    <d v="1997-04-30T00:00:00"/>
    <n v="3.1269705000000002E-2"/>
    <n v="1"/>
    <s v="DIVIDENDO"/>
    <x v="16"/>
    <n v="3.1269705000000002E-2"/>
  </r>
  <r>
    <x v="230"/>
    <x v="0"/>
    <d v="1998-04-30T00:00:00"/>
    <n v="1.9027100000000002E-2"/>
    <n v="1"/>
    <s v="DIVIDENDO"/>
    <x v="17"/>
    <n v="1.9027100000000002E-2"/>
  </r>
  <r>
    <x v="230"/>
    <x v="0"/>
    <d v="1998-04-30T00:00:00"/>
    <n v="1.9027100000000002E-2"/>
    <n v="1"/>
    <s v="DIVIDENDO"/>
    <x v="17"/>
    <n v="1.9027100000000002E-2"/>
  </r>
  <r>
    <x v="230"/>
    <x v="0"/>
    <d v="1998-04-30T00:00:00"/>
    <n v="1.9027100000000002E-2"/>
    <n v="1"/>
    <s v="DIVIDENDO"/>
    <x v="17"/>
    <n v="1.9027100000000002E-2"/>
  </r>
  <r>
    <x v="230"/>
    <x v="0"/>
    <d v="1998-04-30T00:00:00"/>
    <n v="1.9122977999999999E-2"/>
    <n v="1"/>
    <s v="DIVIDENDO"/>
    <x v="17"/>
    <n v="1.9122977999999999E-2"/>
  </r>
  <r>
    <x v="230"/>
    <x v="0"/>
    <d v="1999-04-30T00:00:00"/>
    <n v="2.5373233639999999E-2"/>
    <n v="1"/>
    <s v="JRS CAP PRÓPRIO"/>
    <x v="8"/>
    <n v="2.5373233639999999E-2"/>
  </r>
  <r>
    <x v="230"/>
    <x v="0"/>
    <d v="1999-04-30T00:00:00"/>
    <n v="2.536759521E-2"/>
    <n v="1"/>
    <s v="JRS CAP PRÓPRIO"/>
    <x v="8"/>
    <n v="2.536759521E-2"/>
  </r>
  <r>
    <x v="230"/>
    <x v="0"/>
    <d v="1999-04-30T00:00:00"/>
    <n v="2.536759521E-2"/>
    <n v="1"/>
    <s v="JRS CAP PRÓPRIO"/>
    <x v="8"/>
    <n v="2.536759521E-2"/>
  </r>
  <r>
    <x v="230"/>
    <x v="0"/>
    <d v="1999-09-01T00:00:00"/>
    <n v="5.49999454E-2"/>
    <n v="1"/>
    <s v="JRS CAP PRÓPRIO"/>
    <x v="8"/>
    <n v="5.49999454E-2"/>
  </r>
  <r>
    <x v="230"/>
    <x v="0"/>
    <d v="1999-12-30T00:00:00"/>
    <n v="4.9483233410000001E-2"/>
    <n v="1"/>
    <s v="JRS CAP PRÓPRIO"/>
    <x v="8"/>
    <n v="4.9483233410000001E-2"/>
  </r>
  <r>
    <x v="230"/>
    <x v="0"/>
    <d v="2000-07-20T00:00:00"/>
    <n v="1.306595868E-2"/>
    <n v="1"/>
    <s v="JRS CAP PRÓPRIO"/>
    <x v="9"/>
    <n v="1.306595868E-2"/>
  </r>
  <r>
    <x v="230"/>
    <x v="0"/>
    <d v="2000-07-20T00:00:00"/>
    <n v="1.306595868E-2"/>
    <n v="1"/>
    <s v="JRS CAP PRÓPRIO"/>
    <x v="9"/>
    <n v="1.306595868E-2"/>
  </r>
  <r>
    <x v="230"/>
    <x v="0"/>
    <d v="2000-07-20T00:00:00"/>
    <n v="1.306595868E-2"/>
    <n v="1"/>
    <s v="JRS CAP PRÓPRIO"/>
    <x v="9"/>
    <n v="1.306595868E-2"/>
  </r>
  <r>
    <x v="230"/>
    <x v="0"/>
    <d v="2000-09-20T00:00:00"/>
    <n v="1.834794201E-2"/>
    <n v="1"/>
    <s v="JRS CAP PRÓPRIO"/>
    <x v="9"/>
    <n v="1.834794201E-2"/>
  </r>
  <r>
    <x v="230"/>
    <x v="0"/>
    <d v="2000-12-29T00:00:00"/>
    <n v="1.6679947269999999E-2"/>
    <n v="1"/>
    <s v="JRS CAP PRÓPRIO"/>
    <x v="9"/>
    <n v="1.6679947269999999E-2"/>
  </r>
  <r>
    <x v="230"/>
    <x v="0"/>
    <d v="2000-12-29T00:00:00"/>
    <n v="1.6679947269999999E-2"/>
    <n v="1"/>
    <s v="JRS CAP PRÓPRIO"/>
    <x v="9"/>
    <n v="1.6679947269999999E-2"/>
  </r>
  <r>
    <x v="230"/>
    <x v="0"/>
    <d v="2000-12-29T00:00:00"/>
    <n v="1.6679947269999999E-2"/>
    <n v="1"/>
    <s v="JRS CAP PRÓPRIO"/>
    <x v="9"/>
    <n v="1.6679947269999999E-2"/>
  </r>
  <r>
    <x v="230"/>
    <x v="0"/>
    <d v="2001-07-17T00:00:00"/>
    <n v="1.904643696E-2"/>
    <n v="1"/>
    <s v="JRS CAP PRÓPRIO"/>
    <x v="10"/>
    <n v="1.904643696E-2"/>
  </r>
  <r>
    <x v="230"/>
    <x v="0"/>
    <d v="2001-07-17T00:00:00"/>
    <n v="1.904643696E-2"/>
    <n v="1"/>
    <s v="JRS CAP PRÓPRIO"/>
    <x v="10"/>
    <n v="1.904643696E-2"/>
  </r>
  <r>
    <x v="230"/>
    <x v="0"/>
    <d v="2001-07-17T00:00:00"/>
    <n v="1.904643696E-2"/>
    <n v="1"/>
    <s v="JRS CAP PRÓPRIO"/>
    <x v="10"/>
    <n v="1.904643696E-2"/>
  </r>
  <r>
    <x v="230"/>
    <x v="0"/>
    <d v="2001-12-28T00:00:00"/>
    <n v="6.022792255E-2"/>
    <n v="1"/>
    <s v="JRS CAP PRÓPRIO"/>
    <x v="10"/>
    <n v="6.022792255E-2"/>
  </r>
  <r>
    <x v="230"/>
    <x v="0"/>
    <d v="2002-04-09T00:00:00"/>
    <n v="2.092664822E-2"/>
    <n v="1"/>
    <s v="DIVIDENDO"/>
    <x v="11"/>
    <n v="2.092664822E-2"/>
  </r>
  <r>
    <x v="230"/>
    <x v="0"/>
    <d v="2002-04-09T00:00:00"/>
    <n v="2.0926648129999999E-2"/>
    <n v="1"/>
    <s v="DIVIDENDO"/>
    <x v="11"/>
    <n v="2.0926648129999999E-2"/>
  </r>
  <r>
    <x v="230"/>
    <x v="0"/>
    <d v="2002-07-25T00:00:00"/>
    <n v="2.674110465E-2"/>
    <n v="1"/>
    <s v="JRS CAP PRÓPRIO"/>
    <x v="11"/>
    <n v="2.674110465E-2"/>
  </r>
  <r>
    <x v="230"/>
    <x v="0"/>
    <d v="2002-07-25T00:00:00"/>
    <n v="2.674110465E-2"/>
    <n v="1"/>
    <s v="JRS CAP PRÓPRIO"/>
    <x v="11"/>
    <n v="2.674110465E-2"/>
  </r>
  <r>
    <x v="230"/>
    <x v="0"/>
    <d v="2002-07-25T00:00:00"/>
    <n v="2.674110465E-2"/>
    <n v="1"/>
    <s v="JRS CAP PRÓPRIO"/>
    <x v="11"/>
    <n v="2.674110465E-2"/>
  </r>
  <r>
    <x v="230"/>
    <x v="0"/>
    <d v="2003-02-17T00:00:00"/>
    <n v="2.0429942400000001E-2"/>
    <n v="1"/>
    <s v="JRS CAP PRÓPRIO"/>
    <x v="7"/>
    <n v="2.0429942400000001E-2"/>
  </r>
  <r>
    <x v="230"/>
    <x v="0"/>
    <d v="2003-02-17T00:00:00"/>
    <n v="2.0429946399999999E-2"/>
    <n v="1"/>
    <s v="JRS CAP PRÓPRIO"/>
    <x v="7"/>
    <n v="2.0429946399999999E-2"/>
  </r>
  <r>
    <x v="230"/>
    <x v="0"/>
    <d v="2003-02-17T00:00:00"/>
    <n v="2.0429947399999999E-2"/>
    <n v="1"/>
    <s v="JRS CAP PRÓPRIO"/>
    <x v="7"/>
    <n v="2.0429947399999999E-2"/>
  </r>
  <r>
    <x v="230"/>
    <x v="0"/>
    <d v="2003-10-20T00:00:00"/>
    <n v="1.257894668E-2"/>
    <n v="1"/>
    <s v="JRS CAP PRÓPRIO"/>
    <x v="7"/>
    <n v="1.257894668E-2"/>
  </r>
  <r>
    <x v="230"/>
    <x v="0"/>
    <d v="2003-10-20T00:00:00"/>
    <n v="1.257894568E-2"/>
    <n v="1"/>
    <s v="JRS CAP PRÓPRIO"/>
    <x v="7"/>
    <n v="1.257894568E-2"/>
  </r>
  <r>
    <x v="230"/>
    <x v="0"/>
    <d v="2003-10-20T00:00:00"/>
    <n v="1.2578947680000001E-2"/>
    <n v="1"/>
    <s v="JRS CAP PRÓPRIO"/>
    <x v="7"/>
    <n v="1.2578947680000001E-2"/>
  </r>
  <r>
    <x v="230"/>
    <x v="0"/>
    <d v="2004-02-19T00:00:00"/>
    <n v="3.4592103370000002E-2"/>
    <n v="1"/>
    <s v="JRS CAP PRÓPRIO"/>
    <x v="12"/>
    <n v="3.4592103370000002E-2"/>
  </r>
  <r>
    <x v="230"/>
    <x v="0"/>
    <d v="2004-02-19T00:00:00"/>
    <n v="3.4592102370000002E-2"/>
    <n v="1"/>
    <s v="JRS CAP PRÓPRIO"/>
    <x v="12"/>
    <n v="3.4592102370000002E-2"/>
  </r>
  <r>
    <x v="230"/>
    <x v="0"/>
    <d v="2004-02-19T00:00:00"/>
    <n v="3.4592104370000001E-2"/>
    <n v="1"/>
    <s v="JRS CAP PRÓPRIO"/>
    <x v="12"/>
    <n v="3.4592104370000001E-2"/>
  </r>
  <r>
    <x v="230"/>
    <x v="0"/>
    <d v="2004-12-28T00:00:00"/>
    <n v="0.16651440008999999"/>
    <n v="1"/>
    <s v="JRS CAP PRÓPRIO"/>
    <x v="12"/>
    <n v="0.16651440008999999"/>
  </r>
  <r>
    <x v="230"/>
    <x v="1"/>
    <d v="1996-02-29T00:00:00"/>
    <n v="1.4999999999999999E-2"/>
    <n v="1"/>
    <s v="DIVIDENDO"/>
    <x v="15"/>
    <n v="1.4999999999999999E-2"/>
  </r>
  <r>
    <x v="230"/>
    <x v="1"/>
    <d v="1996-04-30T00:00:00"/>
    <n v="6.4174227E-2"/>
    <n v="1"/>
    <s v="DIVIDENDO"/>
    <x v="15"/>
    <n v="6.4174227E-2"/>
  </r>
  <r>
    <x v="230"/>
    <x v="1"/>
    <d v="1996-08-06T00:00:00"/>
    <n v="1.8257099999999998E-2"/>
    <n v="1"/>
    <s v="DIVIDENDO"/>
    <x v="15"/>
    <n v="1.8257099999999998E-2"/>
  </r>
  <r>
    <x v="230"/>
    <x v="1"/>
    <d v="1996-12-09T00:00:00"/>
    <n v="1.4999999999999999E-2"/>
    <n v="1"/>
    <s v="DIVIDENDO"/>
    <x v="15"/>
    <n v="1.4999999999999999E-2"/>
  </r>
  <r>
    <x v="230"/>
    <x v="1"/>
    <d v="1997-04-30T00:00:00"/>
    <n v="1.7999999999999999E-2"/>
    <n v="1"/>
    <s v="DIVIDENDO"/>
    <x v="16"/>
    <n v="1.7999999999999999E-2"/>
  </r>
  <r>
    <x v="230"/>
    <x v="1"/>
    <d v="1997-04-30T00:00:00"/>
    <n v="0.01"/>
    <n v="1"/>
    <s v="DIVIDENDO"/>
    <x v="16"/>
    <n v="0.01"/>
  </r>
  <r>
    <x v="230"/>
    <x v="1"/>
    <d v="1997-04-30T00:00:00"/>
    <n v="3.1269705000000002E-2"/>
    <n v="1"/>
    <s v="DIVIDENDO"/>
    <x v="16"/>
    <n v="3.1269705000000002E-2"/>
  </r>
  <r>
    <x v="230"/>
    <x v="1"/>
    <d v="1998-04-30T00:00:00"/>
    <n v="1.9027100000000002E-2"/>
    <n v="1"/>
    <s v="DIVIDENDO"/>
    <x v="17"/>
    <n v="1.9027100000000002E-2"/>
  </r>
  <r>
    <x v="230"/>
    <x v="1"/>
    <d v="1998-04-30T00:00:00"/>
    <n v="1.9027100000000002E-2"/>
    <n v="1"/>
    <s v="DIVIDENDO"/>
    <x v="17"/>
    <n v="1.9027100000000002E-2"/>
  </r>
  <r>
    <x v="230"/>
    <x v="1"/>
    <d v="1998-04-30T00:00:00"/>
    <n v="1.9027100000000002E-2"/>
    <n v="1"/>
    <s v="DIVIDENDO"/>
    <x v="17"/>
    <n v="1.9027100000000002E-2"/>
  </r>
  <r>
    <x v="230"/>
    <x v="1"/>
    <d v="1998-04-30T00:00:00"/>
    <n v="1.9122977999999999E-2"/>
    <n v="1"/>
    <s v="DIVIDENDO"/>
    <x v="17"/>
    <n v="1.9122977999999999E-2"/>
  </r>
  <r>
    <x v="230"/>
    <x v="1"/>
    <d v="1999-04-30T00:00:00"/>
    <n v="2.5373233639999999E-2"/>
    <n v="1"/>
    <s v="JRS CAP PRÓPRIO"/>
    <x v="8"/>
    <n v="2.5373233639999999E-2"/>
  </r>
  <r>
    <x v="230"/>
    <x v="1"/>
    <d v="1999-04-30T00:00:00"/>
    <n v="2.536759521E-2"/>
    <n v="1"/>
    <s v="JRS CAP PRÓPRIO"/>
    <x v="8"/>
    <n v="2.536759521E-2"/>
  </r>
  <r>
    <x v="230"/>
    <x v="1"/>
    <d v="1999-04-30T00:00:00"/>
    <n v="2.536759521E-2"/>
    <n v="1"/>
    <s v="JRS CAP PRÓPRIO"/>
    <x v="8"/>
    <n v="2.536759521E-2"/>
  </r>
  <r>
    <x v="230"/>
    <x v="1"/>
    <d v="1999-05-11T00:00:00"/>
    <n v="2.1564053300000001E-3"/>
    <n v="1"/>
    <s v="DIVIDENDO"/>
    <x v="8"/>
    <n v="2.1564053300000001E-3"/>
  </r>
  <r>
    <x v="230"/>
    <x v="1"/>
    <d v="1999-05-11T00:00:00"/>
    <n v="2.1564053300000001E-3"/>
    <n v="1"/>
    <s v="DIVIDENDO"/>
    <x v="8"/>
    <n v="2.1564053300000001E-3"/>
  </r>
  <r>
    <x v="230"/>
    <x v="1"/>
    <d v="1999-05-11T00:00:00"/>
    <n v="2.1564053300000001E-3"/>
    <n v="1"/>
    <s v="DIVIDENDO"/>
    <x v="8"/>
    <n v="2.1564053300000001E-3"/>
  </r>
  <r>
    <x v="230"/>
    <x v="1"/>
    <d v="1999-09-01T00:00:00"/>
    <n v="6.0499940000000002E-2"/>
    <n v="1"/>
    <s v="JRS CAP PRÓPRIO"/>
    <x v="8"/>
    <n v="6.0499940000000002E-2"/>
  </r>
  <r>
    <x v="230"/>
    <x v="1"/>
    <d v="1999-12-30T00:00:00"/>
    <n v="5.4431556749999999E-2"/>
    <n v="1"/>
    <s v="JRS CAP PRÓPRIO"/>
    <x v="8"/>
    <n v="5.4431556749999999E-2"/>
  </r>
  <r>
    <x v="230"/>
    <x v="1"/>
    <d v="2000-07-20T00:00:00"/>
    <n v="1.437255455E-2"/>
    <n v="1"/>
    <s v="JRS CAP PRÓPRIO"/>
    <x v="9"/>
    <n v="1.437255455E-2"/>
  </r>
  <r>
    <x v="230"/>
    <x v="1"/>
    <d v="2000-07-20T00:00:00"/>
    <n v="1.437255455E-2"/>
    <n v="1"/>
    <s v="JRS CAP PRÓPRIO"/>
    <x v="9"/>
    <n v="1.437255455E-2"/>
  </r>
  <r>
    <x v="230"/>
    <x v="1"/>
    <d v="2000-07-20T00:00:00"/>
    <n v="1.437255455E-2"/>
    <n v="1"/>
    <s v="JRS CAP PRÓPRIO"/>
    <x v="9"/>
    <n v="1.437255455E-2"/>
  </r>
  <r>
    <x v="230"/>
    <x v="1"/>
    <d v="2000-09-20T00:00:00"/>
    <n v="2.018273621E-2"/>
    <n v="1"/>
    <s v="JRS CAP PRÓPRIO"/>
    <x v="9"/>
    <n v="2.018273621E-2"/>
  </r>
  <r>
    <x v="230"/>
    <x v="1"/>
    <d v="2000-12-29T00:00:00"/>
    <n v="1.8347941990000002E-2"/>
    <n v="1"/>
    <s v="JRS CAP PRÓPRIO"/>
    <x v="9"/>
    <n v="1.8347941990000002E-2"/>
  </r>
  <r>
    <x v="230"/>
    <x v="1"/>
    <d v="2000-12-29T00:00:00"/>
    <n v="1.8347941990000002E-2"/>
    <n v="1"/>
    <s v="JRS CAP PRÓPRIO"/>
    <x v="9"/>
    <n v="1.8347941990000002E-2"/>
  </r>
  <r>
    <x v="230"/>
    <x v="1"/>
    <d v="2000-12-29T00:00:00"/>
    <n v="1.8347941990000002E-2"/>
    <n v="1"/>
    <s v="JRS CAP PRÓPRIO"/>
    <x v="9"/>
    <n v="1.8347941990000002E-2"/>
  </r>
  <r>
    <x v="230"/>
    <x v="1"/>
    <d v="2001-07-17T00:00:00"/>
    <n v="2.0951080649999999E-2"/>
    <n v="1"/>
    <s v="JRS CAP PRÓPRIO"/>
    <x v="10"/>
    <n v="2.0951080649999999E-2"/>
  </r>
  <r>
    <x v="230"/>
    <x v="1"/>
    <d v="2001-07-17T00:00:00"/>
    <n v="2.0951080649999999E-2"/>
    <n v="1"/>
    <s v="JRS CAP PRÓPRIO"/>
    <x v="10"/>
    <n v="2.0951080649999999E-2"/>
  </r>
  <r>
    <x v="230"/>
    <x v="1"/>
    <d v="2001-07-17T00:00:00"/>
    <n v="2.0951080649999999E-2"/>
    <n v="1"/>
    <s v="JRS CAP PRÓPRIO"/>
    <x v="10"/>
    <n v="2.0951080649999999E-2"/>
  </r>
  <r>
    <x v="230"/>
    <x v="1"/>
    <d v="2001-12-28T00:00:00"/>
    <n v="6.625071481E-2"/>
    <n v="1"/>
    <s v="JRS CAP PRÓPRIO"/>
    <x v="10"/>
    <n v="6.625071481E-2"/>
  </r>
  <r>
    <x v="230"/>
    <x v="1"/>
    <d v="2002-04-09T00:00:00"/>
    <n v="2.3019313039999999E-2"/>
    <n v="1"/>
    <s v="DIVIDENDO"/>
    <x v="11"/>
    <n v="2.3019313039999999E-2"/>
  </r>
  <r>
    <x v="230"/>
    <x v="1"/>
    <d v="2002-04-09T00:00:00"/>
    <n v="2.3019312940000002E-2"/>
    <n v="1"/>
    <s v="DIVIDENDO"/>
    <x v="11"/>
    <n v="2.3019312940000002E-2"/>
  </r>
  <r>
    <x v="230"/>
    <x v="1"/>
    <d v="2002-07-25T00:00:00"/>
    <n v="2.9415215120000001E-2"/>
    <n v="1"/>
    <s v="JRS CAP PRÓPRIO"/>
    <x v="11"/>
    <n v="2.9415215120000001E-2"/>
  </r>
  <r>
    <x v="230"/>
    <x v="1"/>
    <d v="2002-07-25T00:00:00"/>
    <n v="2.9415215120000001E-2"/>
    <n v="1"/>
    <s v="JRS CAP PRÓPRIO"/>
    <x v="11"/>
    <n v="2.9415215120000001E-2"/>
  </r>
  <r>
    <x v="230"/>
    <x v="1"/>
    <d v="2002-07-25T00:00:00"/>
    <n v="2.9415215120000001E-2"/>
    <n v="1"/>
    <s v="JRS CAP PRÓPRIO"/>
    <x v="11"/>
    <n v="2.9415215120000001E-2"/>
  </r>
  <r>
    <x v="230"/>
    <x v="1"/>
    <d v="2003-02-17T00:00:00"/>
    <n v="2.2472938939999999E-2"/>
    <n v="1"/>
    <s v="JRS CAP PRÓPRIO"/>
    <x v="7"/>
    <n v="2.2472938939999999E-2"/>
  </r>
  <r>
    <x v="230"/>
    <x v="1"/>
    <d v="2003-02-17T00:00:00"/>
    <n v="2.2472939939999999E-2"/>
    <n v="1"/>
    <s v="JRS CAP PRÓPRIO"/>
    <x v="7"/>
    <n v="2.2472939939999999E-2"/>
  </r>
  <r>
    <x v="230"/>
    <x v="1"/>
    <d v="2003-02-17T00:00:00"/>
    <n v="2.2472940940000002E-2"/>
    <n v="1"/>
    <s v="JRS CAP PRÓPRIO"/>
    <x v="7"/>
    <n v="2.2472940940000002E-2"/>
  </r>
  <r>
    <x v="230"/>
    <x v="1"/>
    <d v="2003-10-20T00:00:00"/>
    <n v="1.383684135E-2"/>
    <n v="1"/>
    <s v="JRS CAP PRÓPRIO"/>
    <x v="7"/>
    <n v="1.383684135E-2"/>
  </r>
  <r>
    <x v="230"/>
    <x v="1"/>
    <d v="2003-10-20T00:00:00"/>
    <n v="1.3836840350000001E-2"/>
    <n v="1"/>
    <s v="JRS CAP PRÓPRIO"/>
    <x v="7"/>
    <n v="1.3836840350000001E-2"/>
  </r>
  <r>
    <x v="230"/>
    <x v="1"/>
    <d v="2003-10-20T00:00:00"/>
    <n v="1.383684235E-2"/>
    <n v="1"/>
    <s v="JRS CAP PRÓPRIO"/>
    <x v="7"/>
    <n v="1.383684235E-2"/>
  </r>
  <r>
    <x v="230"/>
    <x v="1"/>
    <d v="2004-02-19T00:00:00"/>
    <n v="3.805131371E-2"/>
    <n v="1"/>
    <s v="JRS CAP PRÓPRIO"/>
    <x v="12"/>
    <n v="3.805131371E-2"/>
  </r>
  <r>
    <x v="230"/>
    <x v="1"/>
    <d v="2004-02-19T00:00:00"/>
    <n v="3.805131271E-2"/>
    <n v="1"/>
    <s v="JRS CAP PRÓPRIO"/>
    <x v="12"/>
    <n v="3.805131271E-2"/>
  </r>
  <r>
    <x v="230"/>
    <x v="1"/>
    <d v="2004-02-19T00:00:00"/>
    <n v="3.8051314709999999E-2"/>
    <n v="1"/>
    <s v="JRS CAP PRÓPRIO"/>
    <x v="12"/>
    <n v="3.8051314709999999E-2"/>
  </r>
  <r>
    <x v="230"/>
    <x v="1"/>
    <d v="2004-12-28T00:00:00"/>
    <n v="0.1831658401"/>
    <n v="1"/>
    <s v="JRS CAP PRÓPRIO"/>
    <x v="12"/>
    <n v="0.1831658401"/>
  </r>
  <r>
    <x v="231"/>
    <x v="0"/>
    <d v="1996-03-21T00:00:00"/>
    <n v="0.98819999999999997"/>
    <n v="1000"/>
    <s v="DIVIDENDO"/>
    <x v="15"/>
    <n v="9.8820000000000006E-4"/>
  </r>
  <r>
    <x v="231"/>
    <x v="0"/>
    <d v="1997-03-21T00:00:00"/>
    <n v="0.47"/>
    <n v="1000"/>
    <s v="DIVIDENDO"/>
    <x v="16"/>
    <n v="4.6999999999999999E-4"/>
  </r>
  <r>
    <x v="231"/>
    <x v="0"/>
    <d v="1997-03-21T00:00:00"/>
    <n v="0.47"/>
    <n v="1000"/>
    <s v="DIVIDENDO"/>
    <x v="16"/>
    <n v="4.6999999999999999E-4"/>
  </r>
  <r>
    <x v="231"/>
    <x v="0"/>
    <d v="1997-03-21T00:00:00"/>
    <n v="0.49959999999999999"/>
    <n v="1000"/>
    <s v="DIVIDENDO"/>
    <x v="16"/>
    <n v="4.996E-4"/>
  </r>
  <r>
    <x v="231"/>
    <x v="0"/>
    <d v="1998-03-24T00:00:00"/>
    <n v="0.60038329999999995"/>
    <n v="1000"/>
    <s v="DIVIDENDO"/>
    <x v="17"/>
    <n v="6.003832999999999E-4"/>
  </r>
  <r>
    <x v="231"/>
    <x v="0"/>
    <d v="1998-03-24T00:00:00"/>
    <n v="0.93028188000000001"/>
    <n v="1000"/>
    <s v="DIVIDENDO"/>
    <x v="17"/>
    <n v="9.3028187999999999E-4"/>
  </r>
  <r>
    <x v="231"/>
    <x v="0"/>
    <d v="1998-03-24T00:00:00"/>
    <n v="5.9413859999999999E-2"/>
    <n v="1000"/>
    <s v="DIVIDENDO"/>
    <x v="17"/>
    <n v="5.9413860000000001E-5"/>
  </r>
  <r>
    <x v="231"/>
    <x v="0"/>
    <d v="1998-03-24T00:00:00"/>
    <n v="0.19412096000000001"/>
    <n v="1000"/>
    <s v="DIVIDENDO"/>
    <x v="17"/>
    <n v="1.9412096E-4"/>
  </r>
  <r>
    <x v="231"/>
    <x v="0"/>
    <d v="1999-03-24T00:00:00"/>
    <n v="0.10730000000000001"/>
    <n v="1000"/>
    <s v="DIVIDENDO"/>
    <x v="8"/>
    <n v="1.0730000000000001E-4"/>
  </r>
  <r>
    <x v="231"/>
    <x v="0"/>
    <d v="1999-03-24T00:00:00"/>
    <n v="4.5514999999999999"/>
    <n v="1000"/>
    <s v="JRS CAP PRÓPRIO"/>
    <x v="8"/>
    <n v="4.5515E-3"/>
  </r>
  <r>
    <x v="231"/>
    <x v="0"/>
    <d v="2000-03-23T00:00:00"/>
    <n v="3.58"/>
    <n v="1000"/>
    <s v="DIVIDENDO"/>
    <x v="9"/>
    <n v="3.5800000000000003E-3"/>
  </r>
  <r>
    <x v="231"/>
    <x v="0"/>
    <d v="2000-03-23T00:00:00"/>
    <n v="0.14000000000000001"/>
    <n v="1000"/>
    <s v="RENDIMENTO"/>
    <x v="9"/>
    <n v="1.4000000000000001E-4"/>
  </r>
  <r>
    <x v="231"/>
    <x v="0"/>
    <d v="2000-03-23T00:00:00"/>
    <n v="4.2699999999999996"/>
    <n v="1000"/>
    <s v="JRS CAP PRÓPRIO"/>
    <x v="9"/>
    <n v="4.2699999999999995E-3"/>
  </r>
  <r>
    <x v="231"/>
    <x v="0"/>
    <d v="2000-03-23T00:00:00"/>
    <n v="0.17"/>
    <n v="1000"/>
    <s v="RENDIMENTO"/>
    <x v="9"/>
    <n v="1.7000000000000001E-4"/>
  </r>
  <r>
    <x v="231"/>
    <x v="0"/>
    <d v="2001-03-23T00:00:00"/>
    <n v="1.67"/>
    <n v="1"/>
    <s v="JRS CAP PRÓPRIO"/>
    <x v="10"/>
    <n v="1.67"/>
  </r>
  <r>
    <x v="231"/>
    <x v="0"/>
    <d v="2001-03-23T00:00:00"/>
    <n v="0.56999999999999995"/>
    <n v="1"/>
    <s v="DIVIDENDO"/>
    <x v="10"/>
    <n v="0.56999999999999995"/>
  </r>
  <r>
    <x v="231"/>
    <x v="0"/>
    <d v="2001-03-23T00:00:00"/>
    <n v="7.0000000000000007E-2"/>
    <n v="1"/>
    <s v="RENDIMENTO"/>
    <x v="10"/>
    <n v="7.0000000000000007E-2"/>
  </r>
  <r>
    <x v="231"/>
    <x v="0"/>
    <d v="2001-06-29T00:00:00"/>
    <n v="1.02"/>
    <n v="1"/>
    <s v="JRS CAP PRÓPRIO"/>
    <x v="10"/>
    <n v="1.02"/>
  </r>
  <r>
    <x v="231"/>
    <x v="0"/>
    <d v="2001-08-03T00:00:00"/>
    <n v="0.03"/>
    <n v="1"/>
    <s v="DIVIDENDO"/>
    <x v="10"/>
    <n v="0.03"/>
  </r>
  <r>
    <x v="231"/>
    <x v="0"/>
    <d v="2002-03-22T00:00:00"/>
    <n v="0.89"/>
    <n v="1"/>
    <s v="JRS CAP PRÓPRIO"/>
    <x v="11"/>
    <n v="0.89"/>
  </r>
  <r>
    <x v="231"/>
    <x v="0"/>
    <d v="2002-03-22T00:00:00"/>
    <n v="1.3"/>
    <n v="1"/>
    <s v="DIVIDENDO"/>
    <x v="11"/>
    <n v="1.3"/>
  </r>
  <r>
    <x v="231"/>
    <x v="0"/>
    <d v="2002-03-22T00:00:00"/>
    <n v="0.09"/>
    <n v="1"/>
    <s v="RENDIMENTO"/>
    <x v="11"/>
    <n v="0.09"/>
  </r>
  <r>
    <x v="231"/>
    <x v="0"/>
    <d v="2002-10-31T00:00:00"/>
    <n v="1"/>
    <n v="1"/>
    <s v="JRS CAP PRÓPRIO"/>
    <x v="11"/>
    <n v="1"/>
  </r>
  <r>
    <x v="231"/>
    <x v="0"/>
    <d v="2003-03-27T00:00:00"/>
    <n v="1"/>
    <n v="1"/>
    <s v="JRS CAP PRÓPRIO"/>
    <x v="7"/>
    <n v="1"/>
  </r>
  <r>
    <x v="231"/>
    <x v="0"/>
    <d v="2003-03-27T00:00:00"/>
    <n v="0.06"/>
    <n v="1"/>
    <s v="RENDIMENTO"/>
    <x v="7"/>
    <n v="0.06"/>
  </r>
  <r>
    <x v="231"/>
    <x v="0"/>
    <d v="2003-03-27T00:00:00"/>
    <n v="0.53"/>
    <n v="1"/>
    <s v="DIVIDENDO"/>
    <x v="7"/>
    <n v="0.53"/>
  </r>
  <r>
    <x v="231"/>
    <x v="0"/>
    <d v="2003-03-27T00:00:00"/>
    <n v="0.03"/>
    <n v="1"/>
    <s v="RENDIMENTO"/>
    <x v="7"/>
    <n v="0.03"/>
  </r>
  <r>
    <x v="231"/>
    <x v="0"/>
    <d v="2003-11-13T00:00:00"/>
    <n v="2.99"/>
    <n v="1"/>
    <s v="JRS CAP PRÓPRIO"/>
    <x v="7"/>
    <n v="2.99"/>
  </r>
  <r>
    <x v="231"/>
    <x v="0"/>
    <d v="2003-11-13T00:00:00"/>
    <n v="0.01"/>
    <n v="1"/>
    <s v="RENDIMENTO"/>
    <x v="7"/>
    <n v="0.01"/>
  </r>
  <r>
    <x v="231"/>
    <x v="0"/>
    <d v="2004-03-29T00:00:00"/>
    <n v="1.1499999999999999"/>
    <n v="1"/>
    <s v="JRS CAP PRÓPRIO"/>
    <x v="12"/>
    <n v="1.1499999999999999"/>
  </r>
  <r>
    <x v="231"/>
    <x v="0"/>
    <d v="2004-03-29T00:00:00"/>
    <n v="0.04"/>
    <n v="1"/>
    <s v="RENDIMENTO"/>
    <x v="12"/>
    <n v="0.04"/>
  </r>
  <r>
    <x v="231"/>
    <x v="0"/>
    <d v="2004-03-29T00:00:00"/>
    <n v="1"/>
    <n v="1"/>
    <s v="DIVIDENDO"/>
    <x v="12"/>
    <n v="1"/>
  </r>
  <r>
    <x v="231"/>
    <x v="0"/>
    <d v="2004-03-29T00:00:00"/>
    <n v="0.04"/>
    <n v="1"/>
    <s v="RENDIMENTO"/>
    <x v="12"/>
    <n v="0.04"/>
  </r>
  <r>
    <x v="231"/>
    <x v="0"/>
    <d v="2004-09-17T00:00:00"/>
    <n v="2.99"/>
    <n v="1"/>
    <s v="JRS CAP PRÓPRIO"/>
    <x v="12"/>
    <n v="2.99"/>
  </r>
  <r>
    <x v="231"/>
    <x v="0"/>
    <d v="2004-09-17T00:00:00"/>
    <n v="0.01"/>
    <n v="1"/>
    <s v="RENDIMENTO"/>
    <x v="12"/>
    <n v="0.01"/>
  </r>
  <r>
    <x v="231"/>
    <x v="0"/>
    <d v="2005-03-31T00:00:00"/>
    <n v="0.6"/>
    <n v="1"/>
    <s v="DIVIDENDO"/>
    <x v="13"/>
    <n v="0.6"/>
  </r>
  <r>
    <x v="231"/>
    <x v="0"/>
    <d v="2005-03-31T00:00:00"/>
    <n v="1"/>
    <n v="1"/>
    <s v="JRS CAP PRÓPRIO"/>
    <x v="13"/>
    <n v="1"/>
  </r>
  <r>
    <x v="231"/>
    <x v="0"/>
    <d v="2005-03-31T00:00:00"/>
    <n v="6.8099999999999994E-2"/>
    <n v="1"/>
    <s v="RENDIMENTO"/>
    <x v="13"/>
    <n v="6.8099999999999994E-2"/>
  </r>
  <r>
    <x v="231"/>
    <x v="0"/>
    <d v="2005-06-17T00:00:00"/>
    <n v="2"/>
    <n v="1"/>
    <s v="JRS CAP PRÓPRIO"/>
    <x v="13"/>
    <n v="2"/>
  </r>
  <r>
    <x v="231"/>
    <x v="0"/>
    <d v="2005-06-30T00:00:00"/>
    <n v="1E-10"/>
    <n v="1"/>
    <s v="RENDIMENTO"/>
    <x v="13"/>
    <n v="1E-10"/>
  </r>
  <r>
    <x v="231"/>
    <x v="0"/>
    <d v="2005-12-16T00:00:00"/>
    <n v="0.49999999989999999"/>
    <n v="1"/>
    <s v="JRS CAP PRÓPRIO"/>
    <x v="13"/>
    <n v="0.49999999989999999"/>
  </r>
  <r>
    <x v="231"/>
    <x v="0"/>
    <d v="2005-12-16T00:00:00"/>
    <n v="1E-10"/>
    <n v="1"/>
    <s v="RENDIMENTO"/>
    <x v="13"/>
    <n v="1E-10"/>
  </r>
  <r>
    <x v="231"/>
    <x v="0"/>
    <d v="2006-04-03T00:00:00"/>
    <n v="0.25"/>
    <n v="1"/>
    <s v="JRS CAP PRÓPRIO"/>
    <x v="14"/>
    <n v="0.25"/>
  </r>
  <r>
    <x v="231"/>
    <x v="0"/>
    <d v="2006-04-03T00:00:00"/>
    <n v="0.35"/>
    <n v="1"/>
    <s v="DIVIDENDO"/>
    <x v="14"/>
    <n v="0.35"/>
  </r>
  <r>
    <x v="231"/>
    <x v="0"/>
    <d v="2006-04-03T00:00:00"/>
    <n v="2.47E-2"/>
    <n v="1"/>
    <s v="RENDIMENTO"/>
    <x v="14"/>
    <n v="2.47E-2"/>
  </r>
  <r>
    <x v="231"/>
    <x v="0"/>
    <d v="2006-10-20T00:00:00"/>
    <n v="1"/>
    <n v="1"/>
    <s v="JRS CAP PRÓPRIO"/>
    <x v="14"/>
    <n v="1"/>
  </r>
  <r>
    <x v="231"/>
    <x v="0"/>
    <d v="2006-12-15T00:00:00"/>
    <n v="0.45"/>
    <n v="1"/>
    <s v="JRS CAP PRÓPRIO"/>
    <x v="14"/>
    <n v="0.45"/>
  </r>
  <r>
    <x v="231"/>
    <x v="0"/>
    <d v="2006-12-15T00:00:00"/>
    <n v="1E-10"/>
    <n v="1"/>
    <s v="RENDIMENTO"/>
    <x v="14"/>
    <n v="1E-10"/>
  </r>
  <r>
    <x v="231"/>
    <x v="0"/>
    <d v="2007-04-02T00:00:00"/>
    <n v="0.35"/>
    <n v="1"/>
    <s v="DIVIDENDO"/>
    <x v="0"/>
    <n v="0.35"/>
  </r>
  <r>
    <x v="231"/>
    <x v="0"/>
    <d v="2007-04-02T00:00:00"/>
    <n v="1.06E-2"/>
    <n v="1"/>
    <s v="RENDIMENTO"/>
    <x v="0"/>
    <n v="1.06E-2"/>
  </r>
  <r>
    <x v="231"/>
    <x v="0"/>
    <d v="2007-07-25T00:00:00"/>
    <n v="0.5"/>
    <n v="1"/>
    <s v="JRS CAP PRÓPRIO"/>
    <x v="0"/>
    <n v="0.5"/>
  </r>
  <r>
    <x v="231"/>
    <x v="0"/>
    <d v="2007-09-21T00:00:00"/>
    <n v="0.5"/>
    <n v="1"/>
    <s v="JRS CAP PRÓPRIO"/>
    <x v="0"/>
    <n v="0.5"/>
  </r>
  <r>
    <x v="231"/>
    <x v="0"/>
    <d v="2007-12-27T00:00:00"/>
    <n v="0.3"/>
    <n v="1"/>
    <s v="JRS CAP PRÓPRIO"/>
    <x v="0"/>
    <n v="0.3"/>
  </r>
  <r>
    <x v="231"/>
    <x v="0"/>
    <d v="2007-12-27T00:00:00"/>
    <n v="1E-3"/>
    <n v="1"/>
    <s v="RENDIMENTO"/>
    <x v="0"/>
    <n v="1E-3"/>
  </r>
  <r>
    <x v="231"/>
    <x v="0"/>
    <d v="2008-04-04T00:00:00"/>
    <n v="0.15"/>
    <n v="1"/>
    <s v="JRS CAP PRÓPRIO"/>
    <x v="1"/>
    <n v="0.15"/>
  </r>
  <r>
    <x v="231"/>
    <x v="0"/>
    <d v="2008-04-04T00:00:00"/>
    <n v="3.8999999999999998E-3"/>
    <n v="1"/>
    <s v="RENDIMENTO"/>
    <x v="1"/>
    <n v="3.8999999999999998E-3"/>
  </r>
  <r>
    <x v="231"/>
    <x v="0"/>
    <d v="2008-04-04T00:00:00"/>
    <n v="0.05"/>
    <n v="1"/>
    <s v="DIVIDENDO"/>
    <x v="1"/>
    <n v="0.05"/>
  </r>
  <r>
    <x v="231"/>
    <x v="0"/>
    <d v="2008-04-04T00:00:00"/>
    <n v="1.2999999999999999E-3"/>
    <n v="1"/>
    <s v="RENDIMENTO"/>
    <x v="1"/>
    <n v="1.2999999999999999E-3"/>
  </r>
  <r>
    <x v="231"/>
    <x v="0"/>
    <d v="2008-12-19T00:00:00"/>
    <n v="0.8"/>
    <n v="1"/>
    <s v="JRS CAP PRÓPRIO"/>
    <x v="1"/>
    <n v="0.8"/>
  </r>
  <r>
    <x v="231"/>
    <x v="0"/>
    <d v="2009-04-08T00:00:00"/>
    <n v="0.33"/>
    <n v="1"/>
    <s v="DIVIDENDO"/>
    <x v="2"/>
    <n v="0.33"/>
  </r>
  <r>
    <x v="231"/>
    <x v="0"/>
    <d v="2009-04-08T00:00:00"/>
    <n v="1.04E-2"/>
    <n v="1"/>
    <s v="RENDIMENTO"/>
    <x v="2"/>
    <n v="1.04E-2"/>
  </r>
  <r>
    <x v="231"/>
    <x v="0"/>
    <d v="2009-06-24T00:00:00"/>
    <n v="0.3"/>
    <n v="1"/>
    <s v="JRS CAP PRÓPRIO"/>
    <x v="2"/>
    <n v="0.3"/>
  </r>
  <r>
    <x v="231"/>
    <x v="0"/>
    <d v="2009-09-21T00:00:00"/>
    <n v="0.2"/>
    <n v="1"/>
    <s v="JRS CAP PRÓPRIO"/>
    <x v="2"/>
    <n v="0.2"/>
  </r>
  <r>
    <x v="231"/>
    <x v="0"/>
    <d v="2009-12-17T00:00:00"/>
    <n v="0.2"/>
    <n v="1"/>
    <s v="JRS CAP PRÓPRIO"/>
    <x v="2"/>
    <n v="0.2"/>
  </r>
  <r>
    <x v="231"/>
    <x v="0"/>
    <d v="2010-04-22T00:00:00"/>
    <n v="0.13"/>
    <n v="1"/>
    <s v="DIVIDENDO"/>
    <x v="3"/>
    <n v="0.13"/>
  </r>
  <r>
    <x v="231"/>
    <x v="0"/>
    <d v="2010-04-22T00:00:00"/>
    <n v="3.2000000000000002E-3"/>
    <n v="1"/>
    <s v="RENDIMENTO"/>
    <x v="3"/>
    <n v="3.2000000000000002E-3"/>
  </r>
  <r>
    <x v="231"/>
    <x v="0"/>
    <d v="2010-04-22T00:00:00"/>
    <n v="0.1172"/>
    <n v="1"/>
    <s v="JRS CAP PRÓPRIO"/>
    <x v="3"/>
    <n v="0.1172"/>
  </r>
  <r>
    <x v="231"/>
    <x v="0"/>
    <d v="2010-04-22T00:00:00"/>
    <n v="2.8999999999999998E-3"/>
    <n v="1"/>
    <s v="RENDIMENTO"/>
    <x v="3"/>
    <n v="2.8999999999999998E-3"/>
  </r>
  <r>
    <x v="231"/>
    <x v="0"/>
    <d v="2010-05-14T00:00:00"/>
    <n v="0.2"/>
    <n v="1"/>
    <s v="JRS CAP PRÓPRIO"/>
    <x v="3"/>
    <n v="0.2"/>
  </r>
  <r>
    <x v="231"/>
    <x v="0"/>
    <d v="2010-07-16T00:00:00"/>
    <n v="0.2"/>
    <n v="1"/>
    <s v="JRS CAP PRÓPRIO"/>
    <x v="3"/>
    <n v="0.2"/>
  </r>
  <r>
    <x v="231"/>
    <x v="0"/>
    <d v="2010-10-22T00:00:00"/>
    <n v="0.14000000000000001"/>
    <n v="1"/>
    <s v="JRS CAP PRÓPRIO"/>
    <x v="3"/>
    <n v="0.14000000000000001"/>
  </r>
  <r>
    <x v="231"/>
    <x v="0"/>
    <d v="2010-12-10T00:00:00"/>
    <n v="0.2"/>
    <n v="1"/>
    <s v="JRS CAP PRÓPRIO"/>
    <x v="3"/>
    <n v="0.2"/>
  </r>
  <r>
    <x v="231"/>
    <x v="0"/>
    <d v="2011-03-21T00:00:00"/>
    <n v="0.14929999999999999"/>
    <n v="1"/>
    <s v="JRS CAP PRÓPRIO"/>
    <x v="4"/>
    <n v="0.14929999999999999"/>
  </r>
  <r>
    <x v="231"/>
    <x v="0"/>
    <d v="2011-03-21T00:00:00"/>
    <n v="3.4199999999999999E-3"/>
    <n v="1"/>
    <s v="RENDIMENTO"/>
    <x v="4"/>
    <n v="3.4199999999999999E-3"/>
  </r>
  <r>
    <x v="231"/>
    <x v="0"/>
    <d v="2011-04-28T00:00:00"/>
    <n v="0.12"/>
    <n v="1"/>
    <s v="DIVIDENDO"/>
    <x v="4"/>
    <n v="0.12"/>
  </r>
  <r>
    <x v="231"/>
    <x v="0"/>
    <d v="2011-04-28T00:00:00"/>
    <n v="4.1999999999999997E-3"/>
    <n v="1"/>
    <s v="RENDIMENTO"/>
    <x v="4"/>
    <n v="4.1999999999999997E-3"/>
  </r>
  <r>
    <x v="231"/>
    <x v="0"/>
    <d v="2011-04-29T00:00:00"/>
    <n v="0.2"/>
    <n v="1"/>
    <s v="JRS CAP PRÓPRIO"/>
    <x v="4"/>
    <n v="0.2"/>
  </r>
  <r>
    <x v="231"/>
    <x v="0"/>
    <d v="2011-07-22T00:00:00"/>
    <n v="0.2"/>
    <n v="1"/>
    <s v="JRS CAP PRÓPRIO"/>
    <x v="4"/>
    <n v="0.2"/>
  </r>
  <r>
    <x v="231"/>
    <x v="0"/>
    <d v="2011-10-28T00:00:00"/>
    <n v="0.2"/>
    <n v="1"/>
    <s v="JRS CAP PRÓPRIO"/>
    <x v="4"/>
    <n v="0.2"/>
  </r>
  <r>
    <x v="231"/>
    <x v="0"/>
    <d v="2011-12-22T00:00:00"/>
    <n v="0.2"/>
    <n v="1"/>
    <s v="JRS CAP PRÓPRIO"/>
    <x v="4"/>
    <n v="0.2"/>
  </r>
  <r>
    <x v="231"/>
    <x v="0"/>
    <d v="2012-03-19T00:00:00"/>
    <n v="0.12"/>
    <n v="1"/>
    <s v="DIVIDENDO"/>
    <x v="5"/>
    <n v="0.12"/>
  </r>
  <r>
    <x v="231"/>
    <x v="0"/>
    <d v="2012-03-19T00:00:00"/>
    <n v="2.6700000000000001E-3"/>
    <n v="1"/>
    <s v="RENDIMENTO"/>
    <x v="5"/>
    <n v="2.6700000000000001E-3"/>
  </r>
  <r>
    <x v="231"/>
    <x v="0"/>
    <d v="2012-04-27T00:00:00"/>
    <n v="0.2"/>
    <n v="1"/>
    <s v="JRS CAP PRÓPRIO"/>
    <x v="5"/>
    <n v="0.2"/>
  </r>
  <r>
    <x v="231"/>
    <x v="0"/>
    <d v="2013-04-29T00:00:00"/>
    <n v="0.13500000000000001"/>
    <n v="1"/>
    <s v="JRS CAP PRÓPRIO"/>
    <x v="6"/>
    <n v="0.13500000000000001"/>
  </r>
  <r>
    <x v="231"/>
    <x v="0"/>
    <d v="2013-04-29T00:00:00"/>
    <n v="3.0339999999999998E-3"/>
    <n v="1"/>
    <s v="RENDIMENTO"/>
    <x v="6"/>
    <n v="3.0339999999999998E-3"/>
  </r>
  <r>
    <x v="231"/>
    <x v="0"/>
    <d v="2013-04-29T00:00:00"/>
    <n v="0.13500000000000001"/>
    <n v="1"/>
    <s v="JRS CAP PRÓPRIO"/>
    <x v="6"/>
    <n v="0.13500000000000001"/>
  </r>
  <r>
    <x v="231"/>
    <x v="0"/>
    <d v="2013-04-29T00:00:00"/>
    <n v="3.0339999999999998E-3"/>
    <n v="1"/>
    <s v="RENDIMENTO"/>
    <x v="6"/>
    <n v="3.0339999999999998E-3"/>
  </r>
  <r>
    <x v="231"/>
    <x v="1"/>
    <d v="1996-03-21T00:00:00"/>
    <n v="5.1471"/>
    <n v="1000"/>
    <s v="DIVIDENDO"/>
    <x v="15"/>
    <n v="5.1470999999999999E-3"/>
  </r>
  <r>
    <x v="231"/>
    <x v="1"/>
    <d v="1997-03-21T00:00:00"/>
    <n v="2"/>
    <n v="1000"/>
    <s v="DIVIDENDO"/>
    <x v="16"/>
    <n v="2E-3"/>
  </r>
  <r>
    <x v="231"/>
    <x v="1"/>
    <d v="1997-03-21T00:00:00"/>
    <n v="2"/>
    <n v="1000"/>
    <s v="DIVIDENDO"/>
    <x v="16"/>
    <n v="2E-3"/>
  </r>
  <r>
    <x v="231"/>
    <x v="1"/>
    <d v="1997-03-21T00:00:00"/>
    <n v="2.1263000000000001"/>
    <n v="1000"/>
    <s v="DIVIDENDO"/>
    <x v="16"/>
    <n v="2.1263000000000002E-3"/>
  </r>
  <r>
    <x v="231"/>
    <x v="1"/>
    <d v="1998-03-24T00:00:00"/>
    <n v="2.0702489499999999"/>
    <n v="1000"/>
    <s v="DIVIDENDO"/>
    <x v="17"/>
    <n v="2.0702489499999999E-3"/>
  </r>
  <r>
    <x v="231"/>
    <x v="1"/>
    <d v="1998-03-24T00:00:00"/>
    <n v="3.2078092200000001"/>
    <n v="1000"/>
    <s v="DIVIDENDO"/>
    <x v="17"/>
    <n v="3.2078092200000003E-3"/>
  </r>
  <r>
    <x v="231"/>
    <x v="1"/>
    <d v="1998-03-24T00:00:00"/>
    <n v="0.20487158999999999"/>
    <n v="1000"/>
    <s v="DIVIDENDO"/>
    <x v="17"/>
    <n v="2.0487159E-4"/>
  </r>
  <r>
    <x v="231"/>
    <x v="1"/>
    <d v="1998-03-24T00:00:00"/>
    <n v="0.66937024000000001"/>
    <n v="1000"/>
    <s v="DIVIDENDO"/>
    <x v="17"/>
    <n v="6.6937023999999999E-4"/>
  </r>
  <r>
    <x v="231"/>
    <x v="1"/>
    <d v="1999-03-24T00:00:00"/>
    <n v="1.8893"/>
    <n v="1000"/>
    <s v="DIVIDENDO"/>
    <x v="8"/>
    <n v="1.8893E-3"/>
  </r>
  <r>
    <x v="231"/>
    <x v="1"/>
    <d v="1999-03-24T00:00:00"/>
    <n v="4.5514999999999999"/>
    <n v="1000"/>
    <s v="JRS CAP PRÓPRIO"/>
    <x v="8"/>
    <n v="4.5515E-3"/>
  </r>
  <r>
    <x v="231"/>
    <x v="1"/>
    <d v="2000-03-23T00:00:00"/>
    <n v="3.58"/>
    <n v="1000"/>
    <s v="DIVIDENDO"/>
    <x v="9"/>
    <n v="3.5800000000000003E-3"/>
  </r>
  <r>
    <x v="231"/>
    <x v="1"/>
    <d v="2000-03-23T00:00:00"/>
    <n v="0.14000000000000001"/>
    <n v="1000"/>
    <s v="RENDIMENTO"/>
    <x v="9"/>
    <n v="1.4000000000000001E-4"/>
  </r>
  <r>
    <x v="231"/>
    <x v="1"/>
    <d v="2000-03-23T00:00:00"/>
    <n v="4.2699999999999996"/>
    <n v="1000"/>
    <s v="JRS CAP PRÓPRIO"/>
    <x v="9"/>
    <n v="4.2699999999999995E-3"/>
  </r>
  <r>
    <x v="231"/>
    <x v="1"/>
    <d v="2000-03-23T00:00:00"/>
    <n v="0.17"/>
    <n v="1000"/>
    <s v="RENDIMENTO"/>
    <x v="9"/>
    <n v="1.7000000000000001E-4"/>
  </r>
  <r>
    <x v="231"/>
    <x v="1"/>
    <d v="2001-03-23T00:00:00"/>
    <n v="1.67"/>
    <n v="1"/>
    <s v="JRS CAP PRÓPRIO"/>
    <x v="10"/>
    <n v="1.67"/>
  </r>
  <r>
    <x v="231"/>
    <x v="1"/>
    <d v="2001-03-23T00:00:00"/>
    <n v="0.56999999999999995"/>
    <n v="1"/>
    <s v="DIVIDENDO"/>
    <x v="10"/>
    <n v="0.56999999999999995"/>
  </r>
  <r>
    <x v="231"/>
    <x v="1"/>
    <d v="2001-03-23T00:00:00"/>
    <n v="7.0000000000000007E-2"/>
    <n v="1"/>
    <s v="RENDIMENTO"/>
    <x v="10"/>
    <n v="7.0000000000000007E-2"/>
  </r>
  <r>
    <x v="231"/>
    <x v="1"/>
    <d v="2001-06-29T00:00:00"/>
    <n v="1.02"/>
    <n v="1"/>
    <s v="JRS CAP PRÓPRIO"/>
    <x v="10"/>
    <n v="1.02"/>
  </r>
  <r>
    <x v="231"/>
    <x v="1"/>
    <d v="2001-08-03T00:00:00"/>
    <n v="0.03"/>
    <n v="1"/>
    <s v="DIVIDENDO"/>
    <x v="10"/>
    <n v="0.03"/>
  </r>
  <r>
    <x v="231"/>
    <x v="1"/>
    <d v="2002-03-22T00:00:00"/>
    <n v="0.89"/>
    <n v="1"/>
    <s v="JRS CAP PRÓPRIO"/>
    <x v="11"/>
    <n v="0.89"/>
  </r>
  <r>
    <x v="231"/>
    <x v="1"/>
    <d v="2002-03-22T00:00:00"/>
    <n v="1.3"/>
    <n v="1"/>
    <s v="DIVIDENDO"/>
    <x v="11"/>
    <n v="1.3"/>
  </r>
  <r>
    <x v="231"/>
    <x v="1"/>
    <d v="2002-03-22T00:00:00"/>
    <n v="0.09"/>
    <n v="1"/>
    <s v="RENDIMENTO"/>
    <x v="11"/>
    <n v="0.09"/>
  </r>
  <r>
    <x v="231"/>
    <x v="1"/>
    <d v="2002-10-31T00:00:00"/>
    <n v="1"/>
    <n v="1"/>
    <s v="JRS CAP PRÓPRIO"/>
    <x v="11"/>
    <n v="1"/>
  </r>
  <r>
    <x v="231"/>
    <x v="1"/>
    <d v="2003-03-27T00:00:00"/>
    <n v="1"/>
    <n v="1"/>
    <s v="JRS CAP PRÓPRIO"/>
    <x v="7"/>
    <n v="1"/>
  </r>
  <r>
    <x v="231"/>
    <x v="1"/>
    <d v="2003-03-27T00:00:00"/>
    <n v="0.06"/>
    <n v="1"/>
    <s v="RENDIMENTO"/>
    <x v="7"/>
    <n v="0.06"/>
  </r>
  <r>
    <x v="231"/>
    <x v="1"/>
    <d v="2003-03-27T00:00:00"/>
    <n v="0.53"/>
    <n v="1"/>
    <s v="DIVIDENDO"/>
    <x v="7"/>
    <n v="0.53"/>
  </r>
  <r>
    <x v="231"/>
    <x v="1"/>
    <d v="2003-03-27T00:00:00"/>
    <n v="0.03"/>
    <n v="1"/>
    <s v="RENDIMENTO"/>
    <x v="7"/>
    <n v="0.03"/>
  </r>
  <r>
    <x v="231"/>
    <x v="1"/>
    <d v="2003-11-13T00:00:00"/>
    <n v="2.99"/>
    <n v="1"/>
    <s v="JRS CAP PRÓPRIO"/>
    <x v="7"/>
    <n v="2.99"/>
  </r>
  <r>
    <x v="231"/>
    <x v="1"/>
    <d v="2003-11-13T00:00:00"/>
    <n v="0.01"/>
    <n v="1"/>
    <s v="RENDIMENTO"/>
    <x v="7"/>
    <n v="0.01"/>
  </r>
  <r>
    <x v="231"/>
    <x v="1"/>
    <d v="2004-03-29T00:00:00"/>
    <n v="1.1499999999999999"/>
    <n v="1"/>
    <s v="JRS CAP PRÓPRIO"/>
    <x v="12"/>
    <n v="1.1499999999999999"/>
  </r>
  <r>
    <x v="231"/>
    <x v="1"/>
    <d v="2004-03-29T00:00:00"/>
    <n v="0.04"/>
    <n v="1"/>
    <s v="RENDIMENTO"/>
    <x v="12"/>
    <n v="0.04"/>
  </r>
  <r>
    <x v="231"/>
    <x v="1"/>
    <d v="2004-03-29T00:00:00"/>
    <n v="1"/>
    <n v="1"/>
    <s v="DIVIDENDO"/>
    <x v="12"/>
    <n v="1"/>
  </r>
  <r>
    <x v="231"/>
    <x v="1"/>
    <d v="2004-03-29T00:00:00"/>
    <n v="0.04"/>
    <n v="1"/>
    <s v="RENDIMENTO"/>
    <x v="12"/>
    <n v="0.04"/>
  </r>
  <r>
    <x v="231"/>
    <x v="1"/>
    <d v="2004-09-17T00:00:00"/>
    <n v="2.99"/>
    <n v="1"/>
    <s v="JRS CAP PRÓPRIO"/>
    <x v="12"/>
    <n v="2.99"/>
  </r>
  <r>
    <x v="231"/>
    <x v="1"/>
    <d v="2004-09-17T00:00:00"/>
    <n v="0.01"/>
    <n v="1"/>
    <s v="RENDIMENTO"/>
    <x v="12"/>
    <n v="0.01"/>
  </r>
  <r>
    <x v="231"/>
    <x v="1"/>
    <d v="2005-03-31T00:00:00"/>
    <n v="0.6"/>
    <n v="1"/>
    <s v="DIVIDENDO"/>
    <x v="13"/>
    <n v="0.6"/>
  </r>
  <r>
    <x v="231"/>
    <x v="1"/>
    <d v="2005-03-31T00:00:00"/>
    <n v="1"/>
    <n v="1"/>
    <s v="JRS CAP PRÓPRIO"/>
    <x v="13"/>
    <n v="1"/>
  </r>
  <r>
    <x v="231"/>
    <x v="1"/>
    <d v="2005-03-31T00:00:00"/>
    <n v="6.8099999999999994E-2"/>
    <n v="1"/>
    <s v="RENDIMENTO"/>
    <x v="13"/>
    <n v="6.8099999999999994E-2"/>
  </r>
  <r>
    <x v="231"/>
    <x v="1"/>
    <d v="2005-06-17T00:00:00"/>
    <n v="2"/>
    <n v="1"/>
    <s v="JRS CAP PRÓPRIO"/>
    <x v="13"/>
    <n v="2"/>
  </r>
  <r>
    <x v="231"/>
    <x v="1"/>
    <d v="2005-06-30T00:00:00"/>
    <n v="1E-10"/>
    <n v="1"/>
    <s v="RENDIMENTO"/>
    <x v="13"/>
    <n v="1E-10"/>
  </r>
  <r>
    <x v="231"/>
    <x v="1"/>
    <d v="2005-12-16T00:00:00"/>
    <n v="0.49999999989999999"/>
    <n v="1"/>
    <s v="JRS CAP PRÓPRIO"/>
    <x v="13"/>
    <n v="0.49999999989999999"/>
  </r>
  <r>
    <x v="231"/>
    <x v="1"/>
    <d v="2005-12-16T00:00:00"/>
    <n v="1E-10"/>
    <n v="1"/>
    <s v="RENDIMENTO"/>
    <x v="13"/>
    <n v="1E-10"/>
  </r>
  <r>
    <x v="231"/>
    <x v="1"/>
    <d v="2006-04-03T00:00:00"/>
    <n v="0.25"/>
    <n v="1"/>
    <s v="JRS CAP PRÓPRIO"/>
    <x v="14"/>
    <n v="0.25"/>
  </r>
  <r>
    <x v="231"/>
    <x v="1"/>
    <d v="2006-04-03T00:00:00"/>
    <n v="0.35"/>
    <n v="1"/>
    <s v="DIVIDENDO"/>
    <x v="14"/>
    <n v="0.35"/>
  </r>
  <r>
    <x v="231"/>
    <x v="1"/>
    <d v="2006-04-03T00:00:00"/>
    <n v="2.47E-2"/>
    <n v="1"/>
    <s v="RENDIMENTO"/>
    <x v="14"/>
    <n v="2.47E-2"/>
  </r>
  <r>
    <x v="231"/>
    <x v="1"/>
    <d v="2006-10-20T00:00:00"/>
    <n v="1"/>
    <n v="1"/>
    <s v="JRS CAP PRÓPRIO"/>
    <x v="14"/>
    <n v="1"/>
  </r>
  <r>
    <x v="231"/>
    <x v="1"/>
    <d v="2006-12-15T00:00:00"/>
    <n v="0.45"/>
    <n v="1"/>
    <s v="JRS CAP PRÓPRIO"/>
    <x v="14"/>
    <n v="0.45"/>
  </r>
  <r>
    <x v="231"/>
    <x v="1"/>
    <d v="2006-12-15T00:00:00"/>
    <n v="1E-10"/>
    <n v="1"/>
    <s v="RENDIMENTO"/>
    <x v="14"/>
    <n v="1E-10"/>
  </r>
  <r>
    <x v="231"/>
    <x v="1"/>
    <d v="2007-04-02T00:00:00"/>
    <n v="0.35"/>
    <n v="1"/>
    <s v="DIVIDENDO"/>
    <x v="0"/>
    <n v="0.35"/>
  </r>
  <r>
    <x v="231"/>
    <x v="1"/>
    <d v="2007-04-02T00:00:00"/>
    <n v="1.06E-2"/>
    <n v="1"/>
    <s v="RENDIMENTO"/>
    <x v="0"/>
    <n v="1.06E-2"/>
  </r>
  <r>
    <x v="231"/>
    <x v="1"/>
    <d v="2007-07-25T00:00:00"/>
    <n v="0.5"/>
    <n v="1"/>
    <s v="JRS CAP PRÓPRIO"/>
    <x v="0"/>
    <n v="0.5"/>
  </r>
  <r>
    <x v="231"/>
    <x v="1"/>
    <d v="2007-10-05T00:00:00"/>
    <n v="0.5"/>
    <n v="1"/>
    <s v="JRS CAP PRÓPRIO"/>
    <x v="0"/>
    <n v="0.5"/>
  </r>
  <r>
    <x v="231"/>
    <x v="1"/>
    <d v="2007-12-27T00:00:00"/>
    <n v="0.3"/>
    <n v="1"/>
    <s v="JRS CAP PRÓPRIO"/>
    <x v="0"/>
    <n v="0.3"/>
  </r>
  <r>
    <x v="231"/>
    <x v="1"/>
    <d v="2007-12-27T00:00:00"/>
    <n v="1E-3"/>
    <n v="1"/>
    <s v="RENDIMENTO"/>
    <x v="0"/>
    <n v="1E-3"/>
  </r>
  <r>
    <x v="231"/>
    <x v="1"/>
    <d v="2008-04-04T00:00:00"/>
    <n v="0.15"/>
    <n v="1"/>
    <s v="JRS CAP PRÓPRIO"/>
    <x v="1"/>
    <n v="0.15"/>
  </r>
  <r>
    <x v="231"/>
    <x v="1"/>
    <d v="2008-04-04T00:00:00"/>
    <n v="3.8999999999999998E-3"/>
    <n v="1"/>
    <s v="RENDIMENTO"/>
    <x v="1"/>
    <n v="3.8999999999999998E-3"/>
  </r>
  <r>
    <x v="231"/>
    <x v="1"/>
    <d v="2008-04-04T00:00:00"/>
    <n v="0.05"/>
    <n v="1"/>
    <s v="DIVIDENDO"/>
    <x v="1"/>
    <n v="0.05"/>
  </r>
  <r>
    <x v="231"/>
    <x v="1"/>
    <d v="2008-04-04T00:00:00"/>
    <n v="1.2999999999999999E-3"/>
    <n v="1"/>
    <s v="RENDIMENTO"/>
    <x v="1"/>
    <n v="1.2999999999999999E-3"/>
  </r>
  <r>
    <x v="231"/>
    <x v="1"/>
    <d v="2008-12-19T00:00:00"/>
    <n v="0.8"/>
    <n v="1"/>
    <s v="JRS CAP PRÓPRIO"/>
    <x v="1"/>
    <n v="0.8"/>
  </r>
  <r>
    <x v="231"/>
    <x v="1"/>
    <d v="2009-04-08T00:00:00"/>
    <n v="0.33"/>
    <n v="1"/>
    <s v="DIVIDENDO"/>
    <x v="2"/>
    <n v="0.33"/>
  </r>
  <r>
    <x v="231"/>
    <x v="1"/>
    <d v="2009-04-08T00:00:00"/>
    <n v="1.04E-2"/>
    <n v="1"/>
    <s v="RENDIMENTO"/>
    <x v="2"/>
    <n v="1.04E-2"/>
  </r>
  <r>
    <x v="231"/>
    <x v="1"/>
    <d v="2009-06-24T00:00:00"/>
    <n v="0.3"/>
    <n v="1"/>
    <s v="JRS CAP PRÓPRIO"/>
    <x v="2"/>
    <n v="0.3"/>
  </r>
  <r>
    <x v="231"/>
    <x v="1"/>
    <d v="2009-09-21T00:00:00"/>
    <n v="0.2"/>
    <n v="1"/>
    <s v="JRS CAP PRÓPRIO"/>
    <x v="2"/>
    <n v="0.2"/>
  </r>
  <r>
    <x v="231"/>
    <x v="1"/>
    <d v="2009-12-17T00:00:00"/>
    <n v="0.2"/>
    <n v="1"/>
    <s v="JRS CAP PRÓPRIO"/>
    <x v="2"/>
    <n v="0.2"/>
  </r>
  <r>
    <x v="231"/>
    <x v="1"/>
    <d v="2010-04-22T00:00:00"/>
    <n v="0.13"/>
    <n v="1"/>
    <s v="DIVIDENDO"/>
    <x v="3"/>
    <n v="0.13"/>
  </r>
  <r>
    <x v="231"/>
    <x v="1"/>
    <d v="2010-04-22T00:00:00"/>
    <n v="3.2000000000000002E-3"/>
    <n v="1"/>
    <s v="RENDIMENTO"/>
    <x v="3"/>
    <n v="3.2000000000000002E-3"/>
  </r>
  <r>
    <x v="231"/>
    <x v="1"/>
    <d v="2010-04-22T00:00:00"/>
    <n v="0.1172"/>
    <n v="1"/>
    <s v="JRS CAP PRÓPRIO"/>
    <x v="3"/>
    <n v="0.1172"/>
  </r>
  <r>
    <x v="231"/>
    <x v="1"/>
    <d v="2010-04-22T00:00:00"/>
    <n v="2.8999999999999998E-3"/>
    <n v="1"/>
    <s v="RENDIMENTO"/>
    <x v="3"/>
    <n v="2.8999999999999998E-3"/>
  </r>
  <r>
    <x v="231"/>
    <x v="1"/>
    <d v="2010-05-14T00:00:00"/>
    <n v="0.2"/>
    <n v="1"/>
    <s v="JRS CAP PRÓPRIO"/>
    <x v="3"/>
    <n v="0.2"/>
  </r>
  <r>
    <x v="231"/>
    <x v="1"/>
    <d v="2010-07-16T00:00:00"/>
    <n v="0.2"/>
    <n v="1"/>
    <s v="JRS CAP PRÓPRIO"/>
    <x v="3"/>
    <n v="0.2"/>
  </r>
  <r>
    <x v="231"/>
    <x v="1"/>
    <d v="2010-10-22T00:00:00"/>
    <n v="0.14000000000000001"/>
    <n v="1"/>
    <s v="JRS CAP PRÓPRIO"/>
    <x v="3"/>
    <n v="0.14000000000000001"/>
  </r>
  <r>
    <x v="231"/>
    <x v="1"/>
    <d v="2010-12-10T00:00:00"/>
    <n v="0.2"/>
    <n v="1"/>
    <s v="JRS CAP PRÓPRIO"/>
    <x v="3"/>
    <n v="0.2"/>
  </r>
  <r>
    <x v="231"/>
    <x v="1"/>
    <d v="2011-03-21T00:00:00"/>
    <n v="0.14929999999999999"/>
    <n v="1"/>
    <s v="JRS CAP PRÓPRIO"/>
    <x v="4"/>
    <n v="0.14929999999999999"/>
  </r>
  <r>
    <x v="231"/>
    <x v="1"/>
    <d v="2011-03-21T00:00:00"/>
    <n v="3.4199999999999999E-3"/>
    <n v="1"/>
    <s v="RENDIMENTO"/>
    <x v="4"/>
    <n v="3.4199999999999999E-3"/>
  </r>
  <r>
    <x v="231"/>
    <x v="1"/>
    <d v="2011-04-28T00:00:00"/>
    <n v="0.12"/>
    <n v="1"/>
    <s v="DIVIDENDO"/>
    <x v="4"/>
    <n v="0.12"/>
  </r>
  <r>
    <x v="231"/>
    <x v="1"/>
    <d v="2011-04-28T00:00:00"/>
    <n v="4.1999999999999997E-3"/>
    <n v="1"/>
    <s v="RENDIMENTO"/>
    <x v="4"/>
    <n v="4.1999999999999997E-3"/>
  </r>
  <r>
    <x v="231"/>
    <x v="1"/>
    <d v="2011-04-29T00:00:00"/>
    <n v="0.2"/>
    <n v="1"/>
    <s v="JRS CAP PRÓPRIO"/>
    <x v="4"/>
    <n v="0.2"/>
  </r>
  <r>
    <x v="231"/>
    <x v="1"/>
    <d v="2011-07-22T00:00:00"/>
    <n v="0.2"/>
    <n v="1"/>
    <s v="JRS CAP PRÓPRIO"/>
    <x v="4"/>
    <n v="0.2"/>
  </r>
  <r>
    <x v="231"/>
    <x v="1"/>
    <d v="2011-10-28T00:00:00"/>
    <n v="0.2"/>
    <n v="1"/>
    <s v="JRS CAP PRÓPRIO"/>
    <x v="4"/>
    <n v="0.2"/>
  </r>
  <r>
    <x v="231"/>
    <x v="1"/>
    <d v="2011-12-22T00:00:00"/>
    <n v="0.2"/>
    <n v="1"/>
    <s v="JRS CAP PRÓPRIO"/>
    <x v="4"/>
    <n v="0.2"/>
  </r>
  <r>
    <x v="231"/>
    <x v="1"/>
    <d v="2012-03-19T00:00:00"/>
    <n v="0.12"/>
    <n v="1"/>
    <s v="DIVIDENDO"/>
    <x v="5"/>
    <n v="0.12"/>
  </r>
  <r>
    <x v="231"/>
    <x v="1"/>
    <d v="2012-03-19T00:00:00"/>
    <n v="2.6700000000000001E-3"/>
    <n v="1"/>
    <s v="RENDIMENTO"/>
    <x v="5"/>
    <n v="2.6700000000000001E-3"/>
  </r>
  <r>
    <x v="231"/>
    <x v="1"/>
    <d v="2012-04-27T00:00:00"/>
    <n v="0.2"/>
    <n v="1"/>
    <s v="JRS CAP PRÓPRIO"/>
    <x v="5"/>
    <n v="0.2"/>
  </r>
  <r>
    <x v="231"/>
    <x v="1"/>
    <d v="2013-04-29T00:00:00"/>
    <n v="0.38"/>
    <n v="1"/>
    <s v="JRS CAP PRÓPRIO"/>
    <x v="6"/>
    <n v="0.38"/>
  </r>
  <r>
    <x v="231"/>
    <x v="1"/>
    <d v="2013-04-29T00:00:00"/>
    <n v="8.5400000000000007E-3"/>
    <n v="1"/>
    <s v="RENDIMENTO"/>
    <x v="6"/>
    <n v="8.5400000000000007E-3"/>
  </r>
  <r>
    <x v="231"/>
    <x v="1"/>
    <d v="2013-04-29T00:00:00"/>
    <n v="0.38"/>
    <n v="1"/>
    <s v="JRS CAP PRÓPRIO"/>
    <x v="6"/>
    <n v="0.38"/>
  </r>
  <r>
    <x v="231"/>
    <x v="1"/>
    <d v="2013-04-29T00:00:00"/>
    <n v="8.5400000000000007E-3"/>
    <n v="1"/>
    <s v="RENDIMENTO"/>
    <x v="6"/>
    <n v="8.5400000000000007E-3"/>
  </r>
  <r>
    <x v="232"/>
    <x v="0"/>
    <d v="2000-04-28T00:00:00"/>
    <n v="4.0068000000000001"/>
    <n v="1000"/>
    <s v="JRS CAP PRÓPRIO"/>
    <x v="9"/>
    <n v="4.0068000000000005E-3"/>
  </r>
  <r>
    <x v="232"/>
    <x v="0"/>
    <d v="2001-04-30T00:00:00"/>
    <n v="4.0068000000000001"/>
    <n v="1000"/>
    <s v="JRS CAP PRÓPRIO"/>
    <x v="10"/>
    <n v="4.0068000000000005E-3"/>
  </r>
  <r>
    <x v="232"/>
    <x v="0"/>
    <d v="2004-10-29T00:00:00"/>
    <n v="3.7463709999999999"/>
    <n v="1000"/>
    <s v="DIVIDENDO"/>
    <x v="12"/>
    <n v="3.7463710000000001E-3"/>
  </r>
  <r>
    <x v="232"/>
    <x v="0"/>
    <d v="2007-10-25T00:00:00"/>
    <n v="0.3979914"/>
    <n v="1"/>
    <s v="DIVIDENDO"/>
    <x v="0"/>
    <n v="0.3979914"/>
  </r>
  <r>
    <x v="232"/>
    <x v="0"/>
    <d v="2008-10-23T00:00:00"/>
    <n v="0.37463716000000002"/>
    <n v="1"/>
    <s v="DIVIDENDO"/>
    <x v="1"/>
    <n v="0.37463716000000002"/>
  </r>
  <r>
    <x v="232"/>
    <x v="0"/>
    <d v="2009-10-29T00:00:00"/>
    <n v="0.41459846"/>
    <n v="1"/>
    <s v="DIVIDENDO"/>
    <x v="2"/>
    <n v="0.41459846"/>
  </r>
  <r>
    <x v="232"/>
    <x v="0"/>
    <d v="2010-10-29T00:00:00"/>
    <n v="8.2420179999999996E-2"/>
    <n v="1"/>
    <s v="DIVIDENDO"/>
    <x v="3"/>
    <n v="8.2420179999999996E-2"/>
  </r>
  <r>
    <x v="232"/>
    <x v="0"/>
    <d v="2010-10-29T00:00:00"/>
    <n v="0.43028930999999998"/>
    <n v="1"/>
    <s v="DIVIDENDO"/>
    <x v="3"/>
    <n v="0.43028930999999998"/>
  </r>
  <r>
    <x v="232"/>
    <x v="0"/>
    <d v="2013-10-24T00:00:00"/>
    <n v="0.12487905000000001"/>
    <n v="1"/>
    <s v="DIVIDENDO"/>
    <x v="6"/>
    <n v="0.12487905000000001"/>
  </r>
  <r>
    <x v="232"/>
    <x v="1"/>
    <d v="1996-10-25T00:00:00"/>
    <n v="0.88887700000000003"/>
    <n v="1000"/>
    <s v="DIVIDENDO"/>
    <x v="15"/>
    <n v="8.8887700000000005E-4"/>
  </r>
  <r>
    <x v="232"/>
    <x v="1"/>
    <d v="1997-10-31T00:00:00"/>
    <n v="0.64227000000000001"/>
    <n v="1000"/>
    <s v="DIVIDENDO"/>
    <x v="16"/>
    <n v="6.4227000000000002E-4"/>
  </r>
  <r>
    <x v="232"/>
    <x v="1"/>
    <d v="1998-10-23T00:00:00"/>
    <n v="0.732904"/>
    <n v="1000"/>
    <s v="DIVIDENDO"/>
    <x v="17"/>
    <n v="7.3290400000000004E-4"/>
  </r>
  <r>
    <x v="232"/>
    <x v="1"/>
    <d v="2000-04-28T00:00:00"/>
    <n v="4.4074900000000001"/>
    <n v="1000"/>
    <s v="JRS CAP PRÓPRIO"/>
    <x v="9"/>
    <n v="4.40749E-3"/>
  </r>
  <r>
    <x v="232"/>
    <x v="1"/>
    <d v="2001-04-30T00:00:00"/>
    <n v="4.4074900000000001"/>
    <n v="1000"/>
    <s v="JRS CAP PRÓPRIO"/>
    <x v="10"/>
    <n v="4.40749E-3"/>
  </r>
  <r>
    <x v="232"/>
    <x v="1"/>
    <d v="2004-10-29T00:00:00"/>
    <n v="3.7463709999999999"/>
    <n v="1000"/>
    <s v="DIVIDENDO"/>
    <x v="12"/>
    <n v="3.7463710000000001E-3"/>
  </r>
  <r>
    <x v="232"/>
    <x v="1"/>
    <d v="2005-10-31T00:00:00"/>
    <n v="0.28314600000000001"/>
    <n v="1000"/>
    <s v="DIVIDENDO"/>
    <x v="13"/>
    <n v="2.8314600000000002E-4"/>
  </r>
  <r>
    <x v="232"/>
    <x v="1"/>
    <d v="2006-10-31T00:00:00"/>
    <n v="0.80479699999999998"/>
    <n v="1000"/>
    <s v="DIVIDENDO"/>
    <x v="14"/>
    <n v="8.04797E-4"/>
  </r>
  <r>
    <x v="232"/>
    <x v="1"/>
    <d v="2007-10-25T00:00:00"/>
    <n v="0.3979914"/>
    <n v="1"/>
    <s v="DIVIDENDO"/>
    <x v="0"/>
    <n v="0.3979914"/>
  </r>
  <r>
    <x v="232"/>
    <x v="1"/>
    <d v="2008-10-23T00:00:00"/>
    <n v="0.37463716000000002"/>
    <n v="1"/>
    <s v="DIVIDENDO"/>
    <x v="1"/>
    <n v="0.37463716000000002"/>
  </r>
  <r>
    <x v="232"/>
    <x v="1"/>
    <d v="2009-10-29T00:00:00"/>
    <n v="0.41459846"/>
    <n v="1"/>
    <s v="DIVIDENDO"/>
    <x v="2"/>
    <n v="0.41459846"/>
  </r>
  <r>
    <x v="232"/>
    <x v="1"/>
    <d v="2010-10-29T00:00:00"/>
    <n v="8.2420179999999996E-2"/>
    <n v="1"/>
    <s v="DIVIDENDO"/>
    <x v="3"/>
    <n v="8.2420179999999996E-2"/>
  </r>
  <r>
    <x v="232"/>
    <x v="1"/>
    <d v="2010-10-29T00:00:00"/>
    <n v="0.43028930999999998"/>
    <n v="1"/>
    <s v="DIVIDENDO"/>
    <x v="3"/>
    <n v="0.43028930999999998"/>
  </r>
  <r>
    <x v="232"/>
    <x v="1"/>
    <d v="2013-10-24T00:00:00"/>
    <n v="0.12487905000000001"/>
    <n v="1"/>
    <s v="DIVIDENDO"/>
    <x v="6"/>
    <n v="0.12487905000000001"/>
  </r>
  <r>
    <x v="233"/>
    <x v="0"/>
    <d v="2007-07-20T00:00:00"/>
    <n v="0.18029000000000001"/>
    <n v="1"/>
    <s v="JRS CAP PRÓPRIO"/>
    <x v="0"/>
    <n v="0.18029000000000001"/>
  </r>
  <r>
    <x v="233"/>
    <x v="0"/>
    <d v="2008-01-17T00:00:00"/>
    <n v="0.24030147900000001"/>
    <n v="1"/>
    <s v="JRS CAP PRÓPRIO"/>
    <x v="1"/>
    <n v="0.24030147900000001"/>
  </r>
  <r>
    <x v="233"/>
    <x v="0"/>
    <d v="2008-01-29T00:00:00"/>
    <n v="3.5270783999999999E-2"/>
    <n v="1"/>
    <s v="DIVIDENDO"/>
    <x v="1"/>
    <n v="3.5270783999999999E-2"/>
  </r>
  <r>
    <x v="233"/>
    <x v="0"/>
    <d v="2008-04-30T00:00:00"/>
    <n v="0.135598"/>
    <n v="1"/>
    <s v="JRS CAP PRÓPRIO"/>
    <x v="1"/>
    <n v="0.135598"/>
  </r>
  <r>
    <x v="233"/>
    <x v="0"/>
    <d v="2008-06-30T00:00:00"/>
    <n v="0.139372356"/>
    <n v="1"/>
    <s v="JRS CAP PRÓPRIO"/>
    <x v="1"/>
    <n v="0.139372356"/>
  </r>
  <r>
    <x v="233"/>
    <x v="0"/>
    <d v="2008-09-30T00:00:00"/>
    <n v="0.14569564700000001"/>
    <n v="1"/>
    <s v="JRS CAP PRÓPRIO"/>
    <x v="1"/>
    <n v="0.14569564700000001"/>
  </r>
  <r>
    <x v="233"/>
    <x v="0"/>
    <d v="2008-12-30T00:00:00"/>
    <n v="0.14983180099999999"/>
    <n v="1"/>
    <s v="JRS CAP PRÓPRIO"/>
    <x v="1"/>
    <n v="0.14983180099999999"/>
  </r>
  <r>
    <x v="233"/>
    <x v="0"/>
    <d v="2008-12-30T00:00:00"/>
    <n v="8.4335271000000003E-2"/>
    <n v="1"/>
    <s v="DIVIDENDO"/>
    <x v="1"/>
    <n v="8.4335271000000003E-2"/>
  </r>
  <r>
    <x v="233"/>
    <x v="0"/>
    <d v="2009-03-31T00:00:00"/>
    <n v="0.14930258800000001"/>
    <n v="1"/>
    <s v="JRS CAP PRÓPRIO"/>
    <x v="2"/>
    <n v="0.14930258800000001"/>
  </r>
  <r>
    <x v="233"/>
    <x v="0"/>
    <d v="2009-03-31T00:00:00"/>
    <n v="0.146182268"/>
    <n v="1"/>
    <s v="DIVIDENDO"/>
    <x v="2"/>
    <n v="0.146182268"/>
  </r>
  <r>
    <x v="233"/>
    <x v="0"/>
    <d v="2009-06-30T00:00:00"/>
    <n v="0.15331518499999999"/>
    <n v="1"/>
    <s v="JRS CAP PRÓPRIO"/>
    <x v="2"/>
    <n v="0.15331518499999999"/>
  </r>
  <r>
    <x v="233"/>
    <x v="0"/>
    <d v="2009-06-30T00:00:00"/>
    <n v="8.5772822999999998E-2"/>
    <n v="1"/>
    <s v="DIVIDENDO"/>
    <x v="2"/>
    <n v="8.5772822999999998E-2"/>
  </r>
  <r>
    <x v="233"/>
    <x v="0"/>
    <d v="2009-09-30T00:00:00"/>
    <n v="0.15013032000000001"/>
    <n v="1"/>
    <s v="JRS CAP PRÓPRIO"/>
    <x v="2"/>
    <n v="0.15013032000000001"/>
  </r>
  <r>
    <x v="233"/>
    <x v="0"/>
    <d v="2009-09-30T00:00:00"/>
    <n v="2.9867666000000001E-2"/>
    <n v="1"/>
    <s v="DIVIDENDO"/>
    <x v="2"/>
    <n v="2.9867666000000001E-2"/>
  </r>
  <r>
    <x v="233"/>
    <x v="0"/>
    <d v="2009-12-30T00:00:00"/>
    <n v="0.15233829500000001"/>
    <n v="1"/>
    <s v="JRS CAP PRÓPRIO"/>
    <x v="2"/>
    <n v="0.15233829500000001"/>
  </r>
  <r>
    <x v="233"/>
    <x v="0"/>
    <d v="2009-12-30T00:00:00"/>
    <n v="2.7659690000000001E-2"/>
    <n v="1"/>
    <s v="DIVIDENDO"/>
    <x v="2"/>
    <n v="2.7659690000000001E-2"/>
  </r>
  <r>
    <x v="233"/>
    <x v="0"/>
    <d v="2010-03-31T00:00:00"/>
    <n v="0.145294374"/>
    <n v="1"/>
    <s v="JRS CAP PRÓPRIO"/>
    <x v="3"/>
    <n v="0.145294374"/>
  </r>
  <r>
    <x v="233"/>
    <x v="0"/>
    <d v="2010-03-31T00:00:00"/>
    <n v="3.4703612000000002E-2"/>
    <n v="1"/>
    <s v="DIVIDENDO"/>
    <x v="3"/>
    <n v="3.4703612000000002E-2"/>
  </r>
  <r>
    <x v="233"/>
    <x v="0"/>
    <d v="2010-06-30T00:00:00"/>
    <n v="0.14744235"/>
    <n v="1"/>
    <s v="JRS CAP PRÓPRIO"/>
    <x v="3"/>
    <n v="0.14744235"/>
  </r>
  <r>
    <x v="233"/>
    <x v="0"/>
    <d v="2010-06-30T00:00:00"/>
    <n v="9.2554964000000003E-2"/>
    <n v="1"/>
    <s v="DIVIDENDO"/>
    <x v="3"/>
    <n v="9.2554964000000003E-2"/>
  </r>
  <r>
    <x v="233"/>
    <x v="0"/>
    <d v="2010-09-30T00:00:00"/>
    <n v="0.149590326"/>
    <n v="1"/>
    <s v="JRS CAP PRÓPRIO"/>
    <x v="3"/>
    <n v="0.149590326"/>
  </r>
  <r>
    <x v="233"/>
    <x v="0"/>
    <d v="2010-09-30T00:00:00"/>
    <n v="9.0406987999999994E-2"/>
    <n v="1"/>
    <s v="DIVIDENDO"/>
    <x v="3"/>
    <n v="9.0406987999999994E-2"/>
  </r>
  <r>
    <x v="233"/>
    <x v="0"/>
    <d v="2010-12-30T00:00:00"/>
    <n v="0.150713178"/>
    <n v="1"/>
    <s v="JRS CAP PRÓPRIO"/>
    <x v="3"/>
    <n v="0.150713178"/>
  </r>
  <r>
    <x v="233"/>
    <x v="0"/>
    <d v="2010-12-30T00:00:00"/>
    <n v="8.7568526999999993E-2"/>
    <n v="1"/>
    <s v="DIVIDENDO"/>
    <x v="3"/>
    <n v="8.7568526999999993E-2"/>
  </r>
  <r>
    <x v="233"/>
    <x v="0"/>
    <d v="2011-03-31T00:00:00"/>
    <n v="0.15141442399999999"/>
    <n v="1"/>
    <s v="JRS CAP PRÓPRIO"/>
    <x v="4"/>
    <n v="0.15141442399999999"/>
  </r>
  <r>
    <x v="233"/>
    <x v="0"/>
    <d v="2011-03-31T00:00:00"/>
    <n v="2.7084190000000001E-2"/>
    <n v="1"/>
    <s v="DIVIDENDO"/>
    <x v="4"/>
    <n v="2.7084190000000001E-2"/>
  </r>
  <r>
    <x v="233"/>
    <x v="0"/>
    <d v="2011-06-30T00:00:00"/>
    <n v="0.15363970699999999"/>
    <n v="1"/>
    <s v="JRS CAP PRÓPRIO"/>
    <x v="4"/>
    <n v="0.15363970699999999"/>
  </r>
  <r>
    <x v="233"/>
    <x v="0"/>
    <d v="2011-06-30T00:00:00"/>
    <n v="8.4358445000000004E-2"/>
    <n v="1"/>
    <s v="DIVIDENDO"/>
    <x v="4"/>
    <n v="8.4358445000000004E-2"/>
  </r>
  <r>
    <x v="233"/>
    <x v="0"/>
    <d v="2011-09-27T00:00:00"/>
    <n v="0.155888789"/>
    <n v="1"/>
    <s v="JRS CAP PRÓPRIO"/>
    <x v="4"/>
    <n v="0.155888789"/>
  </r>
  <r>
    <x v="233"/>
    <x v="0"/>
    <d v="2011-09-27T00:00:00"/>
    <n v="2.2609824000000001E-2"/>
    <n v="1"/>
    <s v="DIVIDENDO"/>
    <x v="4"/>
    <n v="2.2609824000000001E-2"/>
  </r>
  <r>
    <x v="233"/>
    <x v="0"/>
    <d v="2011-12-23T00:00:00"/>
    <n v="0.16583711200000001"/>
    <n v="1"/>
    <s v="JRS CAP PRÓPRIO"/>
    <x v="4"/>
    <n v="0.16583711200000001"/>
  </r>
  <r>
    <x v="233"/>
    <x v="0"/>
    <d v="2011-12-23T00:00:00"/>
    <n v="0.310159191"/>
    <n v="1"/>
    <s v="DIVIDENDO"/>
    <x v="4"/>
    <n v="0.310159191"/>
  </r>
  <r>
    <x v="233"/>
    <x v="0"/>
    <d v="2012-03-27T00:00:00"/>
    <n v="0.15067862400000001"/>
    <n v="1"/>
    <s v="JRS CAP PRÓPRIO"/>
    <x v="5"/>
    <n v="0.15067862400000001"/>
  </r>
  <r>
    <x v="233"/>
    <x v="0"/>
    <d v="2012-03-27T00:00:00"/>
    <n v="1.0621859999999999E-3"/>
    <n v="1"/>
    <s v="DIVIDENDO"/>
    <x v="5"/>
    <n v="1.0621859999999999E-3"/>
  </r>
  <r>
    <x v="233"/>
    <x v="0"/>
    <d v="2012-06-22T00:00:00"/>
    <n v="0.152883924"/>
    <n v="1"/>
    <s v="JRS CAP PRÓPRIO"/>
    <x v="5"/>
    <n v="0.152883924"/>
  </r>
  <r>
    <x v="233"/>
    <x v="0"/>
    <d v="2012-06-22T00:00:00"/>
    <n v="0.10001742600000001"/>
    <n v="1"/>
    <s v="DIVIDENDO"/>
    <x v="5"/>
    <n v="0.10001742600000001"/>
  </r>
  <r>
    <x v="233"/>
    <x v="0"/>
    <d v="2012-09-24T00:00:00"/>
    <n v="0.14303570500000001"/>
    <n v="1"/>
    <s v="JRS CAP PRÓPRIO"/>
    <x v="5"/>
    <n v="0.14303570500000001"/>
  </r>
  <r>
    <x v="233"/>
    <x v="0"/>
    <d v="2012-09-24T00:00:00"/>
    <n v="0.161662949"/>
    <n v="1"/>
    <s v="DIVIDENDO"/>
    <x v="5"/>
    <n v="0.161662949"/>
  </r>
  <r>
    <x v="233"/>
    <x v="0"/>
    <d v="2012-12-26T00:00:00"/>
    <n v="0.15007953639999999"/>
    <n v="1"/>
    <s v="JRS CAP PRÓPRIO"/>
    <x v="5"/>
    <n v="0.15007953639999999"/>
  </r>
  <r>
    <x v="233"/>
    <x v="0"/>
    <d v="2012-12-26T00:00:00"/>
    <n v="0.128636948"/>
    <n v="1"/>
    <s v="DIVIDENDO"/>
    <x v="5"/>
    <n v="0.128636948"/>
  </r>
  <r>
    <x v="233"/>
    <x v="0"/>
    <d v="2013-03-21T00:00:00"/>
    <n v="0.1387882365"/>
    <n v="1"/>
    <s v="JRS CAP PRÓPRIO"/>
    <x v="6"/>
    <n v="0.1387882365"/>
  </r>
  <r>
    <x v="233"/>
    <x v="0"/>
    <d v="2013-03-28T00:00:00"/>
    <n v="0.13921450699999999"/>
    <n v="1"/>
    <s v="DIVIDENDO"/>
    <x v="6"/>
    <n v="0.13921450699999999"/>
  </r>
  <r>
    <x v="233"/>
    <x v="0"/>
    <d v="2013-04-17T00:00:00"/>
    <n v="1.141373E-4"/>
    <n v="1"/>
    <s v="JRS CAP PRÓPRIO"/>
    <x v="6"/>
    <n v="1.141373E-4"/>
  </r>
  <r>
    <x v="233"/>
    <x v="0"/>
    <d v="2013-04-17T00:00:00"/>
    <n v="1.144879E-4"/>
    <n v="1"/>
    <s v="DIVIDENDO"/>
    <x v="6"/>
    <n v="1.144879E-4"/>
  </r>
  <r>
    <x v="233"/>
    <x v="0"/>
    <d v="2013-06-27T00:00:00"/>
    <n v="0.1433350035"/>
    <n v="1"/>
    <s v="JRS CAP PRÓPRIO"/>
    <x v="6"/>
    <n v="0.1433350035"/>
  </r>
  <r>
    <x v="233"/>
    <x v="0"/>
    <d v="2013-06-27T00:00:00"/>
    <n v="0.13022248140000001"/>
    <n v="1"/>
    <s v="DIVIDENDO"/>
    <x v="6"/>
    <n v="0.13022248140000001"/>
  </r>
  <r>
    <x v="233"/>
    <x v="0"/>
    <d v="2013-09-30T00:00:00"/>
    <n v="0.14356763910000001"/>
    <n v="1"/>
    <s v="JRS CAP PRÓPRIO"/>
    <x v="6"/>
    <n v="0.14356763910000001"/>
  </r>
  <r>
    <x v="233"/>
    <x v="0"/>
    <d v="2013-09-30T00:00:00"/>
    <n v="0.13185307800000001"/>
    <n v="1"/>
    <s v="DIVIDENDO"/>
    <x v="6"/>
    <n v="0.13185307800000001"/>
  </r>
  <r>
    <x v="233"/>
    <x v="0"/>
    <d v="2013-12-27T00:00:00"/>
    <n v="0.1463034849"/>
    <n v="1"/>
    <s v="JRS CAP PRÓPRIO"/>
    <x v="6"/>
    <n v="0.1463034849"/>
  </r>
  <r>
    <x v="233"/>
    <x v="0"/>
    <d v="2013-12-27T00:00:00"/>
    <n v="0.12911723219999999"/>
    <n v="1"/>
    <s v="DIVIDENDO"/>
    <x v="6"/>
    <n v="0.12911723219999999"/>
  </r>
  <r>
    <x v="233"/>
    <x v="1"/>
    <d v="2007-07-20T00:00:00"/>
    <n v="0.18029000000000001"/>
    <n v="1"/>
    <s v="JRS CAP PRÓPRIO"/>
    <x v="0"/>
    <n v="0.18029000000000001"/>
  </r>
  <r>
    <x v="233"/>
    <x v="1"/>
    <d v="2008-01-17T00:00:00"/>
    <n v="0.24030147900000001"/>
    <n v="1"/>
    <s v="JRS CAP PRÓPRIO"/>
    <x v="1"/>
    <n v="0.24030147900000001"/>
  </r>
  <r>
    <x v="233"/>
    <x v="1"/>
    <d v="2008-01-29T00:00:00"/>
    <n v="3.5270783999999999E-2"/>
    <n v="1"/>
    <s v="DIVIDENDO"/>
    <x v="1"/>
    <n v="3.5270783999999999E-2"/>
  </r>
  <r>
    <x v="233"/>
    <x v="1"/>
    <d v="2008-04-30T00:00:00"/>
    <n v="0.135598"/>
    <n v="1"/>
    <s v="JRS CAP PRÓPRIO"/>
    <x v="1"/>
    <n v="0.135598"/>
  </r>
  <r>
    <x v="233"/>
    <x v="1"/>
    <d v="2008-06-30T00:00:00"/>
    <n v="0.139372356"/>
    <n v="1"/>
    <s v="JRS CAP PRÓPRIO"/>
    <x v="1"/>
    <n v="0.139372356"/>
  </r>
  <r>
    <x v="233"/>
    <x v="1"/>
    <d v="2008-09-30T00:00:00"/>
    <n v="0.14569564700000001"/>
    <n v="1"/>
    <s v="JRS CAP PRÓPRIO"/>
    <x v="1"/>
    <n v="0.14569564700000001"/>
  </r>
  <r>
    <x v="233"/>
    <x v="1"/>
    <d v="2008-12-30T00:00:00"/>
    <n v="0.14983180099999999"/>
    <n v="1"/>
    <s v="JRS CAP PRÓPRIO"/>
    <x v="1"/>
    <n v="0.14983180099999999"/>
  </r>
  <r>
    <x v="233"/>
    <x v="1"/>
    <d v="2008-12-30T00:00:00"/>
    <n v="8.4335271000000003E-2"/>
    <n v="1"/>
    <s v="DIVIDENDO"/>
    <x v="1"/>
    <n v="8.4335271000000003E-2"/>
  </r>
  <r>
    <x v="233"/>
    <x v="1"/>
    <d v="2009-03-31T00:00:00"/>
    <n v="0.14930258800000001"/>
    <n v="1"/>
    <s v="JRS CAP PRÓPRIO"/>
    <x v="2"/>
    <n v="0.14930258800000001"/>
  </r>
  <r>
    <x v="233"/>
    <x v="1"/>
    <d v="2009-03-31T00:00:00"/>
    <n v="0.146182268"/>
    <n v="1"/>
    <s v="DIVIDENDO"/>
    <x v="2"/>
    <n v="0.146182268"/>
  </r>
  <r>
    <x v="233"/>
    <x v="1"/>
    <d v="2009-06-30T00:00:00"/>
    <n v="0.15331518499999999"/>
    <n v="1"/>
    <s v="JRS CAP PRÓPRIO"/>
    <x v="2"/>
    <n v="0.15331518499999999"/>
  </r>
  <r>
    <x v="233"/>
    <x v="1"/>
    <d v="2009-06-30T00:00:00"/>
    <n v="8.5772822999999998E-2"/>
    <n v="1"/>
    <s v="DIVIDENDO"/>
    <x v="2"/>
    <n v="8.5772822999999998E-2"/>
  </r>
  <r>
    <x v="233"/>
    <x v="1"/>
    <d v="2009-09-30T00:00:00"/>
    <n v="0.15013032000000001"/>
    <n v="1"/>
    <s v="JRS CAP PRÓPRIO"/>
    <x v="2"/>
    <n v="0.15013032000000001"/>
  </r>
  <r>
    <x v="233"/>
    <x v="1"/>
    <d v="2009-09-30T00:00:00"/>
    <n v="2.9867666000000001E-2"/>
    <n v="1"/>
    <s v="DIVIDENDO"/>
    <x v="2"/>
    <n v="2.9867666000000001E-2"/>
  </r>
  <r>
    <x v="233"/>
    <x v="1"/>
    <d v="2009-12-30T00:00:00"/>
    <n v="0.15233829500000001"/>
    <n v="1"/>
    <s v="JRS CAP PRÓPRIO"/>
    <x v="2"/>
    <n v="0.15233829500000001"/>
  </r>
  <r>
    <x v="233"/>
    <x v="1"/>
    <d v="2009-12-30T00:00:00"/>
    <n v="2.7659690000000001E-2"/>
    <n v="1"/>
    <s v="DIVIDENDO"/>
    <x v="2"/>
    <n v="2.7659690000000001E-2"/>
  </r>
  <r>
    <x v="233"/>
    <x v="1"/>
    <d v="2010-03-31T00:00:00"/>
    <n v="0.145294374"/>
    <n v="1"/>
    <s v="JRS CAP PRÓPRIO"/>
    <x v="3"/>
    <n v="0.145294374"/>
  </r>
  <r>
    <x v="233"/>
    <x v="1"/>
    <d v="2010-03-31T00:00:00"/>
    <n v="3.4703612000000002E-2"/>
    <n v="1"/>
    <s v="DIVIDENDO"/>
    <x v="3"/>
    <n v="3.4703612000000002E-2"/>
  </r>
  <r>
    <x v="233"/>
    <x v="1"/>
    <d v="2010-06-30T00:00:00"/>
    <n v="0.14744235"/>
    <n v="1"/>
    <s v="JRS CAP PRÓPRIO"/>
    <x v="3"/>
    <n v="0.14744235"/>
  </r>
  <r>
    <x v="233"/>
    <x v="1"/>
    <d v="2010-06-30T00:00:00"/>
    <n v="9.2554964000000003E-2"/>
    <n v="1"/>
    <s v="DIVIDENDO"/>
    <x v="3"/>
    <n v="9.2554964000000003E-2"/>
  </r>
  <r>
    <x v="233"/>
    <x v="1"/>
    <d v="2010-09-30T00:00:00"/>
    <n v="0.149590326"/>
    <n v="1"/>
    <s v="JRS CAP PRÓPRIO"/>
    <x v="3"/>
    <n v="0.149590326"/>
  </r>
  <r>
    <x v="233"/>
    <x v="1"/>
    <d v="2010-09-30T00:00:00"/>
    <n v="9.0406987999999994E-2"/>
    <n v="1"/>
    <s v="DIVIDENDO"/>
    <x v="3"/>
    <n v="9.0406987999999994E-2"/>
  </r>
  <r>
    <x v="233"/>
    <x v="1"/>
    <d v="2010-12-30T00:00:00"/>
    <n v="0.150713178"/>
    <n v="1"/>
    <s v="JRS CAP PRÓPRIO"/>
    <x v="3"/>
    <n v="0.150713178"/>
  </r>
  <r>
    <x v="233"/>
    <x v="1"/>
    <d v="2010-12-30T00:00:00"/>
    <n v="8.7568526999999993E-2"/>
    <n v="1"/>
    <s v="DIVIDENDO"/>
    <x v="3"/>
    <n v="8.7568526999999993E-2"/>
  </r>
  <r>
    <x v="233"/>
    <x v="1"/>
    <d v="2011-03-31T00:00:00"/>
    <n v="0.15141442399999999"/>
    <n v="1"/>
    <s v="JRS CAP PRÓPRIO"/>
    <x v="4"/>
    <n v="0.15141442399999999"/>
  </r>
  <r>
    <x v="233"/>
    <x v="1"/>
    <d v="2011-03-31T00:00:00"/>
    <n v="2.7084190000000001E-2"/>
    <n v="1"/>
    <s v="DIVIDENDO"/>
    <x v="4"/>
    <n v="2.7084190000000001E-2"/>
  </r>
  <r>
    <x v="233"/>
    <x v="1"/>
    <d v="2011-06-30T00:00:00"/>
    <n v="0.15363970699999999"/>
    <n v="1"/>
    <s v="JRS CAP PRÓPRIO"/>
    <x v="4"/>
    <n v="0.15363970699999999"/>
  </r>
  <r>
    <x v="233"/>
    <x v="1"/>
    <d v="2011-06-30T00:00:00"/>
    <n v="8.4358445000000004E-2"/>
    <n v="1"/>
    <s v="DIVIDENDO"/>
    <x v="4"/>
    <n v="8.4358445000000004E-2"/>
  </r>
  <r>
    <x v="233"/>
    <x v="1"/>
    <d v="2011-09-27T00:00:00"/>
    <n v="0.155888789"/>
    <n v="1"/>
    <s v="JRS CAP PRÓPRIO"/>
    <x v="4"/>
    <n v="0.155888789"/>
  </r>
  <r>
    <x v="233"/>
    <x v="1"/>
    <d v="2011-09-27T00:00:00"/>
    <n v="2.2609824000000001E-2"/>
    <n v="1"/>
    <s v="DIVIDENDO"/>
    <x v="4"/>
    <n v="2.2609824000000001E-2"/>
  </r>
  <r>
    <x v="233"/>
    <x v="1"/>
    <d v="2011-12-23T00:00:00"/>
    <n v="0.16583711200000001"/>
    <n v="1"/>
    <s v="JRS CAP PRÓPRIO"/>
    <x v="4"/>
    <n v="0.16583711200000001"/>
  </r>
  <r>
    <x v="233"/>
    <x v="1"/>
    <d v="2011-12-23T00:00:00"/>
    <n v="0.310159191"/>
    <n v="1"/>
    <s v="DIVIDENDO"/>
    <x v="4"/>
    <n v="0.310159191"/>
  </r>
  <r>
    <x v="233"/>
    <x v="1"/>
    <d v="2012-03-27T00:00:00"/>
    <n v="0.15067862400000001"/>
    <n v="1"/>
    <s v="JRS CAP PRÓPRIO"/>
    <x v="5"/>
    <n v="0.15067862400000001"/>
  </r>
  <r>
    <x v="233"/>
    <x v="1"/>
    <d v="2012-03-27T00:00:00"/>
    <n v="1.0621859999999999E-3"/>
    <n v="1"/>
    <s v="DIVIDENDO"/>
    <x v="5"/>
    <n v="1.0621859999999999E-3"/>
  </r>
  <r>
    <x v="233"/>
    <x v="1"/>
    <d v="2012-06-22T00:00:00"/>
    <n v="0.152883924"/>
    <n v="1"/>
    <s v="JRS CAP PRÓPRIO"/>
    <x v="5"/>
    <n v="0.152883924"/>
  </r>
  <r>
    <x v="233"/>
    <x v="1"/>
    <d v="2012-06-22T00:00:00"/>
    <n v="0.10001742600000001"/>
    <n v="1"/>
    <s v="DIVIDENDO"/>
    <x v="5"/>
    <n v="0.10001742600000001"/>
  </r>
  <r>
    <x v="233"/>
    <x v="1"/>
    <d v="2012-09-24T00:00:00"/>
    <n v="0.14303570500000001"/>
    <n v="1"/>
    <s v="JRS CAP PRÓPRIO"/>
    <x v="5"/>
    <n v="0.14303570500000001"/>
  </r>
  <r>
    <x v="233"/>
    <x v="1"/>
    <d v="2012-09-24T00:00:00"/>
    <n v="0.161662949"/>
    <n v="1"/>
    <s v="DIVIDENDO"/>
    <x v="5"/>
    <n v="0.161662949"/>
  </r>
  <r>
    <x v="233"/>
    <x v="1"/>
    <d v="2012-12-26T00:00:00"/>
    <n v="0.15007953639999999"/>
    <n v="1"/>
    <s v="JRS CAP PRÓPRIO"/>
    <x v="5"/>
    <n v="0.15007953639999999"/>
  </r>
  <r>
    <x v="233"/>
    <x v="1"/>
    <d v="2012-12-26T00:00:00"/>
    <n v="0.128636948"/>
    <n v="1"/>
    <s v="DIVIDENDO"/>
    <x v="5"/>
    <n v="0.128636948"/>
  </r>
  <r>
    <x v="233"/>
    <x v="1"/>
    <d v="2013-03-21T00:00:00"/>
    <n v="0.1387882365"/>
    <n v="1"/>
    <s v="JRS CAP PRÓPRIO"/>
    <x v="6"/>
    <n v="0.1387882365"/>
  </r>
  <r>
    <x v="233"/>
    <x v="1"/>
    <d v="2013-03-28T00:00:00"/>
    <n v="0.13921450699999999"/>
    <n v="1"/>
    <s v="DIVIDENDO"/>
    <x v="6"/>
    <n v="0.13921450699999999"/>
  </r>
  <r>
    <x v="233"/>
    <x v="1"/>
    <d v="2013-04-17T00:00:00"/>
    <n v="1.141373E-4"/>
    <n v="1"/>
    <s v="JRS CAP PRÓPRIO"/>
    <x v="6"/>
    <n v="1.141373E-4"/>
  </r>
  <r>
    <x v="233"/>
    <x v="1"/>
    <d v="2013-04-17T00:00:00"/>
    <n v="1.144879E-4"/>
    <n v="1"/>
    <s v="DIVIDENDO"/>
    <x v="6"/>
    <n v="1.144879E-4"/>
  </r>
  <r>
    <x v="233"/>
    <x v="1"/>
    <d v="2013-06-27T00:00:00"/>
    <n v="0.1433350035"/>
    <n v="1"/>
    <s v="JRS CAP PRÓPRIO"/>
    <x v="6"/>
    <n v="0.1433350035"/>
  </r>
  <r>
    <x v="233"/>
    <x v="1"/>
    <d v="2013-06-27T00:00:00"/>
    <n v="0.13022248140000001"/>
    <n v="1"/>
    <s v="DIVIDENDO"/>
    <x v="6"/>
    <n v="0.13022248140000001"/>
  </r>
  <r>
    <x v="233"/>
    <x v="1"/>
    <d v="2013-09-30T00:00:00"/>
    <n v="0.14356763910000001"/>
    <n v="1"/>
    <s v="JRS CAP PRÓPRIO"/>
    <x v="6"/>
    <n v="0.14356763910000001"/>
  </r>
  <r>
    <x v="233"/>
    <x v="1"/>
    <d v="2013-09-30T00:00:00"/>
    <n v="0.13185307800000001"/>
    <n v="1"/>
    <s v="DIVIDENDO"/>
    <x v="6"/>
    <n v="0.13185307800000001"/>
  </r>
  <r>
    <x v="233"/>
    <x v="1"/>
    <d v="2013-12-27T00:00:00"/>
    <n v="0.1463034849"/>
    <n v="1"/>
    <s v="JRS CAP PRÓPRIO"/>
    <x v="6"/>
    <n v="0.1463034849"/>
  </r>
  <r>
    <x v="233"/>
    <x v="1"/>
    <d v="2013-12-27T00:00:00"/>
    <n v="0.12911723219999999"/>
    <n v="1"/>
    <s v="DIVIDENDO"/>
    <x v="6"/>
    <n v="0.12911723219999999"/>
  </r>
  <r>
    <x v="234"/>
    <x v="0"/>
    <d v="1996-04-16T00:00:00"/>
    <n v="6.3E-2"/>
    <n v="1000"/>
    <s v="DIVIDENDO"/>
    <x v="15"/>
    <n v="6.3E-5"/>
  </r>
  <r>
    <x v="234"/>
    <x v="0"/>
    <d v="1998-04-30T00:00:00"/>
    <n v="0.24"/>
    <n v="1000"/>
    <s v="DIVIDENDO"/>
    <x v="17"/>
    <n v="2.3999999999999998E-4"/>
  </r>
  <r>
    <x v="234"/>
    <x v="0"/>
    <d v="2012-04-27T00:00:00"/>
    <n v="1.55E-2"/>
    <n v="1"/>
    <s v="DIVIDENDO"/>
    <x v="5"/>
    <n v="1.55E-2"/>
  </r>
  <r>
    <x v="234"/>
    <x v="1"/>
    <d v="1996-04-16T00:00:00"/>
    <n v="6.3E-2"/>
    <n v="1000"/>
    <s v="DIVIDENDO"/>
    <x v="15"/>
    <n v="6.3E-5"/>
  </r>
  <r>
    <x v="234"/>
    <x v="1"/>
    <d v="1998-04-30T00:00:00"/>
    <n v="0.26400000000000001"/>
    <n v="1000"/>
    <s v="DIVIDENDO"/>
    <x v="17"/>
    <n v="2.6400000000000002E-4"/>
  </r>
  <r>
    <x v="235"/>
    <x v="0"/>
    <d v="2004-04-29T00:00:00"/>
    <n v="4.3099999999999996"/>
    <n v="1000"/>
    <s v="DIVIDENDO"/>
    <x v="12"/>
    <n v="4.3099999999999996E-3"/>
  </r>
  <r>
    <x v="235"/>
    <x v="0"/>
    <d v="2006-04-28T00:00:00"/>
    <n v="0.92569999999999997"/>
    <n v="1000"/>
    <s v="DIVIDENDO"/>
    <x v="14"/>
    <n v="9.257E-4"/>
  </r>
  <r>
    <x v="235"/>
    <x v="0"/>
    <d v="2007-04-26T00:00:00"/>
    <n v="1.013E-4"/>
    <n v="1"/>
    <s v="DIVIDENDO"/>
    <x v="0"/>
    <n v="1.013E-4"/>
  </r>
  <r>
    <x v="235"/>
    <x v="0"/>
    <d v="2008-04-24T00:00:00"/>
    <n v="0.34"/>
    <n v="1"/>
    <s v="DIVIDENDO"/>
    <x v="1"/>
    <n v="0.34"/>
  </r>
  <r>
    <x v="235"/>
    <x v="0"/>
    <d v="2009-12-22T00:00:00"/>
    <n v="1.22"/>
    <n v="1"/>
    <s v="JRS CAP PRÓPRIO"/>
    <x v="2"/>
    <n v="1.22"/>
  </r>
  <r>
    <x v="235"/>
    <x v="0"/>
    <d v="2010-12-29T00:00:00"/>
    <n v="1.35"/>
    <n v="1"/>
    <s v="JRS CAP PRÓPRIO"/>
    <x v="3"/>
    <n v="1.35"/>
  </r>
  <r>
    <x v="235"/>
    <x v="0"/>
    <d v="2011-04-29T00:00:00"/>
    <n v="0.12"/>
    <n v="1"/>
    <s v="DIVIDENDO"/>
    <x v="4"/>
    <n v="0.12"/>
  </r>
  <r>
    <x v="235"/>
    <x v="0"/>
    <d v="2011-12-22T00:00:00"/>
    <n v="2.65"/>
    <n v="1"/>
    <s v="JRS CAP PRÓPRIO"/>
    <x v="4"/>
    <n v="2.65"/>
  </r>
  <r>
    <x v="235"/>
    <x v="0"/>
    <d v="2013-04-30T00:00:00"/>
    <n v="0.8"/>
    <n v="1"/>
    <s v="DIVIDENDO"/>
    <x v="6"/>
    <n v="0.8"/>
  </r>
  <r>
    <x v="236"/>
    <x v="0"/>
    <d v="2004-12-23T00:00:00"/>
    <n v="0.81"/>
    <n v="1"/>
    <s v="JRS CAP PRÓPRIO"/>
    <x v="12"/>
    <n v="0.81"/>
  </r>
  <r>
    <x v="236"/>
    <x v="0"/>
    <d v="2005-10-21T00:00:00"/>
    <n v="0.9597"/>
    <n v="1"/>
    <s v="JRS CAP PRÓPRIO"/>
    <x v="13"/>
    <n v="0.9597"/>
  </r>
  <r>
    <x v="236"/>
    <x v="0"/>
    <d v="2005-12-26T00:00:00"/>
    <n v="0.20169999999999999"/>
    <n v="1"/>
    <s v="JRS CAP PRÓPRIO"/>
    <x v="13"/>
    <n v="0.20169999999999999"/>
  </r>
  <r>
    <x v="236"/>
    <x v="0"/>
    <d v="2006-10-27T00:00:00"/>
    <n v="0.850275797"/>
    <n v="1"/>
    <s v="JRS CAP PRÓPRIO"/>
    <x v="14"/>
    <n v="0.850275797"/>
  </r>
  <r>
    <x v="236"/>
    <x v="0"/>
    <d v="2006-12-21T00:00:00"/>
    <n v="0.24973681"/>
    <n v="1"/>
    <s v="JRS CAP PRÓPRIO"/>
    <x v="14"/>
    <n v="0.24973681"/>
  </r>
  <r>
    <x v="236"/>
    <x v="0"/>
    <d v="2006-12-28T00:00:00"/>
    <n v="0.9"/>
    <n v="1"/>
    <s v="DIVIDENDO"/>
    <x v="14"/>
    <n v="0.9"/>
  </r>
  <r>
    <x v="236"/>
    <x v="0"/>
    <d v="2007-12-18T00:00:00"/>
    <n v="1.145792487"/>
    <n v="1"/>
    <s v="JRS CAP PRÓPRIO"/>
    <x v="0"/>
    <n v="1.145792487"/>
  </r>
  <r>
    <x v="236"/>
    <x v="0"/>
    <d v="2007-12-18T00:00:00"/>
    <n v="0.7"/>
    <n v="1"/>
    <s v="DIVIDENDO"/>
    <x v="0"/>
    <n v="0.7"/>
  </r>
  <r>
    <x v="236"/>
    <x v="0"/>
    <d v="2008-12-19T00:00:00"/>
    <n v="0.44752212099999999"/>
    <n v="1"/>
    <s v="JRS CAP PRÓPRIO"/>
    <x v="1"/>
    <n v="0.44752212099999999"/>
  </r>
  <r>
    <x v="236"/>
    <x v="0"/>
    <d v="2009-10-16T00:00:00"/>
    <n v="0.405607412"/>
    <n v="1"/>
    <s v="JRS CAP PRÓPRIO"/>
    <x v="2"/>
    <n v="0.405607412"/>
  </r>
  <r>
    <x v="236"/>
    <x v="0"/>
    <d v="2009-12-21T00:00:00"/>
    <n v="6.9663495000000006E-2"/>
    <n v="1"/>
    <s v="JRS CAP PRÓPRIO"/>
    <x v="2"/>
    <n v="6.9663495000000006E-2"/>
  </r>
  <r>
    <x v="236"/>
    <x v="0"/>
    <d v="2010-10-28T00:00:00"/>
    <n v="0.34549933500000002"/>
    <n v="1"/>
    <s v="JRS CAP PRÓPRIO"/>
    <x v="3"/>
    <n v="0.34549933500000002"/>
  </r>
  <r>
    <x v="236"/>
    <x v="0"/>
    <d v="2010-12-14T00:00:00"/>
    <n v="0.19472489000000001"/>
    <n v="1"/>
    <s v="JRS CAP PRÓPRIO"/>
    <x v="3"/>
    <n v="0.19472489000000001"/>
  </r>
  <r>
    <x v="236"/>
    <x v="0"/>
    <d v="2011-03-30T00:00:00"/>
    <n v="0.26583482000000003"/>
    <n v="1"/>
    <s v="DIVIDENDO"/>
    <x v="4"/>
    <n v="0.26583482000000003"/>
  </r>
  <r>
    <x v="236"/>
    <x v="0"/>
    <d v="2011-10-28T00:00:00"/>
    <n v="0.58497513999999995"/>
    <n v="1"/>
    <s v="JRS CAP PRÓPRIO"/>
    <x v="4"/>
    <n v="0.58497513999999995"/>
  </r>
  <r>
    <x v="236"/>
    <x v="0"/>
    <d v="2011-12-26T00:00:00"/>
    <n v="0.20020381000000001"/>
    <n v="1"/>
    <s v="JRS CAP PRÓPRIO"/>
    <x v="4"/>
    <n v="0.20020381000000001"/>
  </r>
  <r>
    <x v="236"/>
    <x v="0"/>
    <d v="2012-03-29T00:00:00"/>
    <n v="0.18272088"/>
    <n v="1"/>
    <s v="DIVIDENDO"/>
    <x v="5"/>
    <n v="0.18272088"/>
  </r>
  <r>
    <x v="236"/>
    <x v="0"/>
    <d v="2012-10-30T00:00:00"/>
    <n v="0.60069342999999997"/>
    <n v="1"/>
    <s v="JRS CAP PRÓPRIO"/>
    <x v="5"/>
    <n v="0.60069342999999997"/>
  </r>
  <r>
    <x v="236"/>
    <x v="0"/>
    <d v="2012-12-14T00:00:00"/>
    <n v="0.19610691999999999"/>
    <n v="1"/>
    <s v="JRS CAP PRÓPRIO"/>
    <x v="5"/>
    <n v="0.19610691999999999"/>
  </r>
  <r>
    <x v="236"/>
    <x v="0"/>
    <d v="2013-03-28T00:00:00"/>
    <n v="0.36866898999999997"/>
    <n v="1"/>
    <s v="DIVIDENDO"/>
    <x v="6"/>
    <n v="0.36866898999999997"/>
  </r>
  <r>
    <x v="236"/>
    <x v="0"/>
    <d v="2013-10-28T00:00:00"/>
    <n v="0.55151203999999998"/>
    <n v="1"/>
    <s v="JRS CAP PRÓPRIO"/>
    <x v="6"/>
    <n v="0.55151203999999998"/>
  </r>
  <r>
    <x v="236"/>
    <x v="0"/>
    <d v="2013-12-13T00:00:00"/>
    <n v="0.18961126"/>
    <n v="1"/>
    <s v="JRS CAP PRÓPRIO"/>
    <x v="6"/>
    <n v="0.18961126"/>
  </r>
  <r>
    <x v="237"/>
    <x v="0"/>
    <d v="1996-04-29T00:00:00"/>
    <n v="3.1E-2"/>
    <n v="1"/>
    <s v="DIVIDENDO"/>
    <x v="15"/>
    <n v="3.1E-2"/>
  </r>
  <r>
    <x v="237"/>
    <x v="0"/>
    <d v="1998-03-26T00:00:00"/>
    <n v="1.7999999999999999E-2"/>
    <n v="1"/>
    <s v="DIVIDENDO"/>
    <x v="17"/>
    <n v="1.7999999999999999E-2"/>
  </r>
  <r>
    <x v="237"/>
    <x v="0"/>
    <d v="2012-12-18T00:00:00"/>
    <n v="3.2099999999999997E-2"/>
    <n v="1"/>
    <s v="DIVIDENDO"/>
    <x v="5"/>
    <n v="3.2099999999999997E-2"/>
  </r>
  <r>
    <x v="237"/>
    <x v="0"/>
    <d v="2012-12-18T00:00:00"/>
    <n v="1.32E-2"/>
    <n v="1"/>
    <s v="JRS CAP PRÓPRIO"/>
    <x v="5"/>
    <n v="1.32E-2"/>
  </r>
  <r>
    <x v="237"/>
    <x v="0"/>
    <d v="2013-04-30T00:00:00"/>
    <n v="5.4321000000000001E-2"/>
    <n v="1"/>
    <s v="DIVIDENDO"/>
    <x v="6"/>
    <n v="5.4321000000000001E-2"/>
  </r>
  <r>
    <x v="237"/>
    <x v="0"/>
    <d v="2013-08-12T00:00:00"/>
    <n v="1.7600000000000001E-2"/>
    <n v="1"/>
    <s v="DIVIDENDO"/>
    <x v="6"/>
    <n v="1.7600000000000001E-2"/>
  </r>
  <r>
    <x v="237"/>
    <x v="0"/>
    <d v="2013-08-12T00:00:00"/>
    <n v="2.6200000000000001E-2"/>
    <n v="1"/>
    <s v="JRS CAP PRÓPRIO"/>
    <x v="6"/>
    <n v="2.6200000000000001E-2"/>
  </r>
  <r>
    <x v="237"/>
    <x v="1"/>
    <d v="1996-04-29T00:00:00"/>
    <n v="3.1E-2"/>
    <n v="1"/>
    <s v="DIVIDENDO"/>
    <x v="15"/>
    <n v="3.1E-2"/>
  </r>
  <r>
    <x v="237"/>
    <x v="1"/>
    <d v="1998-03-26T00:00:00"/>
    <n v="0.02"/>
    <n v="1"/>
    <s v="DIVIDENDO"/>
    <x v="17"/>
    <n v="0.02"/>
  </r>
  <r>
    <x v="238"/>
    <x v="0"/>
    <d v="2007-04-04T00:00:00"/>
    <n v="6.4980000000000003E-3"/>
    <n v="1"/>
    <s v="DIVIDENDO"/>
    <x v="0"/>
    <n v="6.4980000000000003E-3"/>
  </r>
  <r>
    <x v="238"/>
    <x v="0"/>
    <d v="2007-08-10T00:00:00"/>
    <n v="0.20807091"/>
    <n v="1"/>
    <s v="DIVIDENDO"/>
    <x v="0"/>
    <n v="0.20807091"/>
  </r>
  <r>
    <x v="238"/>
    <x v="0"/>
    <d v="2007-08-10T00:00:00"/>
    <n v="0.14822004999999999"/>
    <n v="1"/>
    <s v="JRS CAP PRÓPRIO"/>
    <x v="0"/>
    <n v="0.14822004999999999"/>
  </r>
  <r>
    <x v="238"/>
    <x v="0"/>
    <d v="2008-03-25T00:00:00"/>
    <n v="0.20843188000000001"/>
    <n v="1"/>
    <s v="DIVIDENDO"/>
    <x v="1"/>
    <n v="0.20843188000000001"/>
  </r>
  <r>
    <x v="238"/>
    <x v="0"/>
    <d v="2008-03-25T00:00:00"/>
    <n v="0.21991653999999999"/>
    <n v="1"/>
    <s v="JRS CAP PRÓPRIO"/>
    <x v="1"/>
    <n v="0.21991653999999999"/>
  </r>
  <r>
    <x v="238"/>
    <x v="0"/>
    <d v="2008-08-12T00:00:00"/>
    <n v="0.13799177000000001"/>
    <n v="1"/>
    <s v="JRS CAP PRÓPRIO"/>
    <x v="1"/>
    <n v="0.13799177000000001"/>
  </r>
  <r>
    <x v="238"/>
    <x v="0"/>
    <d v="2008-08-12T00:00:00"/>
    <n v="0.15951957"/>
    <n v="1"/>
    <s v="DIVIDENDO"/>
    <x v="1"/>
    <n v="0.15951957"/>
  </r>
  <r>
    <x v="238"/>
    <x v="0"/>
    <d v="2009-04-07T00:00:00"/>
    <n v="9.8865375000000005E-2"/>
    <n v="1"/>
    <s v="DIVIDENDO"/>
    <x v="2"/>
    <n v="9.8865375000000005E-2"/>
  </r>
  <r>
    <x v="238"/>
    <x v="0"/>
    <d v="2009-04-07T00:00:00"/>
    <n v="9.8865375000000005E-2"/>
    <n v="1"/>
    <s v="DIVIDENDO"/>
    <x v="2"/>
    <n v="9.8865375000000005E-2"/>
  </r>
  <r>
    <x v="238"/>
    <x v="0"/>
    <d v="2010-04-27T00:00:00"/>
    <n v="0.29054397999999998"/>
    <n v="1"/>
    <s v="DIVIDENDO"/>
    <x v="3"/>
    <n v="0.29054397999999998"/>
  </r>
  <r>
    <x v="238"/>
    <x v="0"/>
    <d v="2010-04-27T00:00:00"/>
    <n v="0.29054397999999998"/>
    <n v="1"/>
    <s v="DIVIDENDO"/>
    <x v="3"/>
    <n v="0.29054397999999998"/>
  </r>
  <r>
    <x v="238"/>
    <x v="0"/>
    <d v="2011-04-29T00:00:00"/>
    <n v="0.25897642999999998"/>
    <n v="1"/>
    <s v="DIVIDENDO"/>
    <x v="4"/>
    <n v="0.25897642999999998"/>
  </r>
  <r>
    <x v="238"/>
    <x v="0"/>
    <d v="2013-04-30T00:00:00"/>
    <n v="8.7655739999999996E-2"/>
    <n v="1"/>
    <s v="DIVIDENDO"/>
    <x v="6"/>
    <n v="8.7655739999999996E-2"/>
  </r>
  <r>
    <x v="239"/>
    <x v="0"/>
    <d v="2007-11-09T00:00:00"/>
    <n v="0.14082552400000001"/>
    <n v="1"/>
    <s v="JRS CAP PRÓPRIO"/>
    <x v="0"/>
    <n v="0.14082552400000001"/>
  </r>
  <r>
    <x v="239"/>
    <x v="0"/>
    <d v="2008-04-03T00:00:00"/>
    <n v="8.0936639000000005E-2"/>
    <n v="1"/>
    <s v="DIVIDENDO"/>
    <x v="1"/>
    <n v="8.0936639000000005E-2"/>
  </r>
  <r>
    <x v="239"/>
    <x v="0"/>
    <d v="2009-04-13T00:00:00"/>
    <n v="0.11481337599999999"/>
    <n v="1"/>
    <s v="DIVIDENDO"/>
    <x v="2"/>
    <n v="0.11481337599999999"/>
  </r>
  <r>
    <x v="239"/>
    <x v="0"/>
    <d v="2010-04-30T00:00:00"/>
    <n v="0.26142393800000002"/>
    <n v="1"/>
    <s v="DIVIDENDO"/>
    <x v="3"/>
    <n v="0.26142393800000002"/>
  </r>
  <r>
    <x v="239"/>
    <x v="0"/>
    <d v="2011-04-29T00:00:00"/>
    <n v="0.131535017"/>
    <n v="1"/>
    <s v="DIVIDENDO"/>
    <x v="4"/>
    <n v="0.131535017"/>
  </r>
  <r>
    <x v="239"/>
    <x v="0"/>
    <d v="2012-04-23T00:00:00"/>
    <n v="0.13964889599999999"/>
    <n v="1"/>
    <s v="DIVIDENDO"/>
    <x v="5"/>
    <n v="0.13964889599999999"/>
  </r>
  <r>
    <x v="239"/>
    <x v="0"/>
    <d v="2013-04-29T00:00:00"/>
    <n v="0.20450103"/>
    <n v="1"/>
    <s v="DIVIDENDO"/>
    <x v="6"/>
    <n v="0.20450103"/>
  </r>
  <r>
    <x v="240"/>
    <x v="0"/>
    <d v="2008-04-09T00:00:00"/>
    <n v="1.4781301E-2"/>
    <n v="1"/>
    <s v="DIVIDENDO"/>
    <x v="1"/>
    <n v="1.4781301E-2"/>
  </r>
  <r>
    <x v="240"/>
    <x v="0"/>
    <d v="2009-04-30T00:00:00"/>
    <n v="0.11952493"/>
    <n v="1"/>
    <s v="DIVIDENDO"/>
    <x v="2"/>
    <n v="0.11952493"/>
  </r>
  <r>
    <x v="240"/>
    <x v="0"/>
    <d v="2009-11-19T00:00:00"/>
    <n v="0.13104126999999999"/>
    <n v="1"/>
    <s v="DIVIDENDO"/>
    <x v="2"/>
    <n v="0.13104126999999999"/>
  </r>
  <r>
    <x v="240"/>
    <x v="0"/>
    <d v="2010-04-30T00:00:00"/>
    <n v="0.17153025999999999"/>
    <n v="1"/>
    <s v="DIVIDENDO"/>
    <x v="3"/>
    <n v="0.17153025999999999"/>
  </r>
  <r>
    <x v="240"/>
    <x v="0"/>
    <d v="2010-10-26T00:00:00"/>
    <n v="0.1388422"/>
    <n v="1"/>
    <s v="DIVIDENDO"/>
    <x v="3"/>
    <n v="0.1388422"/>
  </r>
  <r>
    <x v="240"/>
    <x v="0"/>
    <d v="2011-04-27T00:00:00"/>
    <n v="0.27180004000000002"/>
    <n v="1"/>
    <s v="DIVIDENDO"/>
    <x v="4"/>
    <n v="0.27180004000000002"/>
  </r>
  <r>
    <x v="240"/>
    <x v="0"/>
    <d v="2011-10-20T00:00:00"/>
    <n v="0.17671797"/>
    <n v="1"/>
    <s v="DIVIDENDO"/>
    <x v="4"/>
    <n v="0.17671797"/>
  </r>
  <r>
    <x v="240"/>
    <x v="0"/>
    <d v="2012-03-29T00:00:00"/>
    <n v="0.31830366999999998"/>
    <n v="1"/>
    <s v="DIVIDENDO"/>
    <x v="5"/>
    <n v="0.31830366999999998"/>
  </r>
  <r>
    <x v="240"/>
    <x v="0"/>
    <d v="2012-10-25T00:00:00"/>
    <n v="0.24124318"/>
    <n v="1"/>
    <s v="DIVIDENDO"/>
    <x v="5"/>
    <n v="0.24124318"/>
  </r>
  <r>
    <x v="240"/>
    <x v="0"/>
    <d v="2013-04-01T00:00:00"/>
    <n v="0.42224089399999998"/>
    <n v="1"/>
    <s v="DIVIDENDO"/>
    <x v="6"/>
    <n v="0.42224089399999998"/>
  </r>
  <r>
    <x v="240"/>
    <x v="0"/>
    <d v="2013-09-17T00:00:00"/>
    <n v="0.22425951"/>
    <n v="1"/>
    <s v="DIVIDENDO"/>
    <x v="6"/>
    <n v="0.22425951"/>
  </r>
  <r>
    <x v="241"/>
    <x v="0"/>
    <d v="2011-04-29T00:00:00"/>
    <n v="4.0000000000000002E-4"/>
    <n v="1"/>
    <s v="DIVIDENDO"/>
    <x v="4"/>
    <n v="4.0000000000000002E-4"/>
  </r>
  <r>
    <x v="241"/>
    <x v="0"/>
    <d v="2012-04-16T00:00:00"/>
    <n v="3.0000000000000001E-6"/>
    <n v="1"/>
    <s v="DIVIDENDO"/>
    <x v="5"/>
    <n v="3.0000000000000001E-6"/>
  </r>
  <r>
    <x v="241"/>
    <x v="0"/>
    <d v="2013-04-19T00:00:00"/>
    <n v="3.0000000000000001E-6"/>
    <n v="1"/>
    <s v="DIVIDENDO"/>
    <x v="6"/>
    <n v="3.0000000000000001E-6"/>
  </r>
  <r>
    <x v="242"/>
    <x v="0"/>
    <d v="1997-04-28T00:00:00"/>
    <n v="0.23193565799999999"/>
    <n v="1"/>
    <s v="DIVIDENDO"/>
    <x v="16"/>
    <n v="0.23193565799999999"/>
  </r>
  <r>
    <x v="242"/>
    <x v="0"/>
    <d v="1998-04-28T00:00:00"/>
    <n v="4.4715789999999998E-2"/>
    <n v="1"/>
    <s v="DIVIDENDO"/>
    <x v="17"/>
    <n v="4.4715789999999998E-2"/>
  </r>
  <r>
    <x v="242"/>
    <x v="0"/>
    <d v="1999-04-19T00:00:00"/>
    <n v="0.27676106"/>
    <n v="1"/>
    <s v="DIVIDENDO"/>
    <x v="8"/>
    <n v="0.27676106"/>
  </r>
  <r>
    <x v="242"/>
    <x v="0"/>
    <d v="1999-08-12T00:00:00"/>
    <n v="0.55491400000000002"/>
    <n v="1"/>
    <s v="JRS CAP PRÓPRIO"/>
    <x v="8"/>
    <n v="0.55491400000000002"/>
  </r>
  <r>
    <x v="242"/>
    <x v="0"/>
    <d v="1999-12-15T00:00:00"/>
    <n v="0.13400000000000001"/>
    <n v="1"/>
    <s v="JRS CAP PRÓPRIO"/>
    <x v="8"/>
    <n v="0.13400000000000001"/>
  </r>
  <r>
    <x v="242"/>
    <x v="0"/>
    <d v="2000-12-20T00:00:00"/>
    <n v="0.34"/>
    <n v="1"/>
    <s v="JRS CAP PRÓPRIO"/>
    <x v="9"/>
    <n v="0.34"/>
  </r>
  <r>
    <x v="242"/>
    <x v="0"/>
    <d v="2001-04-17T00:00:00"/>
    <n v="9.1129999999999996E-3"/>
    <n v="1"/>
    <s v="DIVIDENDO"/>
    <x v="10"/>
    <n v="9.1129999999999996E-3"/>
  </r>
  <r>
    <x v="242"/>
    <x v="0"/>
    <d v="2001-12-19T00:00:00"/>
    <n v="0.88"/>
    <n v="1"/>
    <s v="JRS CAP PRÓPRIO"/>
    <x v="10"/>
    <n v="0.88"/>
  </r>
  <r>
    <x v="242"/>
    <x v="0"/>
    <d v="2002-06-25T00:00:00"/>
    <n v="0.57999999999999996"/>
    <n v="1"/>
    <s v="JRS CAP PRÓPRIO"/>
    <x v="11"/>
    <n v="0.57999999999999996"/>
  </r>
  <r>
    <x v="242"/>
    <x v="0"/>
    <d v="2002-12-18T00:00:00"/>
    <n v="0.62"/>
    <n v="1"/>
    <s v="JRS CAP PRÓPRIO"/>
    <x v="11"/>
    <n v="0.62"/>
  </r>
  <r>
    <x v="242"/>
    <x v="0"/>
    <d v="2003-04-23T00:00:00"/>
    <n v="0.09"/>
    <n v="1"/>
    <s v="DIVIDENDO"/>
    <x v="7"/>
    <n v="0.09"/>
  </r>
  <r>
    <x v="242"/>
    <x v="0"/>
    <d v="2003-06-18T00:00:00"/>
    <n v="0.77"/>
    <n v="1"/>
    <s v="JRS CAP PRÓPRIO"/>
    <x v="7"/>
    <n v="0.77"/>
  </r>
  <r>
    <x v="242"/>
    <x v="0"/>
    <d v="2003-12-17T00:00:00"/>
    <n v="0.23"/>
    <n v="1"/>
    <s v="JRS CAP PRÓPRIO"/>
    <x v="7"/>
    <n v="0.23"/>
  </r>
  <r>
    <x v="242"/>
    <x v="0"/>
    <d v="2004-06-16T00:00:00"/>
    <n v="0.48"/>
    <n v="1"/>
    <s v="JRS CAP PRÓPRIO"/>
    <x v="12"/>
    <n v="0.48"/>
  </r>
  <r>
    <x v="242"/>
    <x v="0"/>
    <d v="2004-12-21T00:00:00"/>
    <n v="0.73"/>
    <n v="1"/>
    <s v="JRS CAP PRÓPRIO"/>
    <x v="12"/>
    <n v="0.73"/>
  </r>
  <r>
    <x v="242"/>
    <x v="0"/>
    <d v="2005-06-23T00:00:00"/>
    <n v="0.51"/>
    <n v="1"/>
    <s v="JRS CAP PRÓPRIO"/>
    <x v="13"/>
    <n v="0.51"/>
  </r>
  <r>
    <x v="242"/>
    <x v="0"/>
    <d v="2005-10-20T00:00:00"/>
    <n v="0.44"/>
    <n v="1"/>
    <s v="JRS CAP PRÓPRIO"/>
    <x v="13"/>
    <n v="0.44"/>
  </r>
  <r>
    <x v="242"/>
    <x v="0"/>
    <d v="2005-12-15T00:00:00"/>
    <n v="0.48"/>
    <n v="1"/>
    <s v="JRS CAP PRÓPRIO"/>
    <x v="13"/>
    <n v="0.48"/>
  </r>
  <r>
    <x v="242"/>
    <x v="0"/>
    <d v="2006-05-11T00:00:00"/>
    <n v="1.1100000000000001"/>
    <n v="1"/>
    <s v="JRS CAP PRÓPRIO"/>
    <x v="14"/>
    <n v="1.1100000000000001"/>
  </r>
  <r>
    <x v="242"/>
    <x v="0"/>
    <d v="2006-09-29T00:00:00"/>
    <n v="0.84"/>
    <n v="1"/>
    <s v="JRS CAP PRÓPRIO"/>
    <x v="14"/>
    <n v="0.84"/>
  </r>
  <r>
    <x v="242"/>
    <x v="0"/>
    <d v="2006-12-21T00:00:00"/>
    <n v="0.56999999999999995"/>
    <n v="1"/>
    <s v="JRS CAP PRÓPRIO"/>
    <x v="14"/>
    <n v="0.56999999999999995"/>
  </r>
  <r>
    <x v="242"/>
    <x v="0"/>
    <d v="2007-03-29T00:00:00"/>
    <n v="0.23"/>
    <n v="1"/>
    <s v="DIVIDENDO"/>
    <x v="0"/>
    <n v="0.23"/>
  </r>
  <r>
    <x v="242"/>
    <x v="0"/>
    <d v="2007-03-29T00:00:00"/>
    <n v="0.6"/>
    <n v="1"/>
    <s v="JRS CAP PRÓPRIO"/>
    <x v="0"/>
    <n v="0.6"/>
  </r>
  <r>
    <x v="242"/>
    <x v="0"/>
    <d v="2007-09-20T00:00:00"/>
    <n v="4.9000000000000002E-2"/>
    <n v="1"/>
    <s v="JRS CAP PRÓPRIO"/>
    <x v="0"/>
    <n v="4.9000000000000002E-2"/>
  </r>
  <r>
    <x v="242"/>
    <x v="0"/>
    <d v="2007-12-13T00:00:00"/>
    <n v="4.1000000000000002E-2"/>
    <n v="1"/>
    <s v="JRS CAP PRÓPRIO"/>
    <x v="0"/>
    <n v="4.1000000000000002E-2"/>
  </r>
  <r>
    <x v="242"/>
    <x v="0"/>
    <d v="2008-03-24T00:00:00"/>
    <n v="8.1000000000000003E-2"/>
    <n v="1"/>
    <s v="JRS CAP PRÓPRIO"/>
    <x v="1"/>
    <n v="8.1000000000000003E-2"/>
  </r>
  <r>
    <x v="242"/>
    <x v="0"/>
    <d v="2008-03-31T00:00:00"/>
    <n v="4.6899999999999997E-2"/>
    <n v="1"/>
    <s v="DIVIDENDO"/>
    <x v="1"/>
    <n v="4.6899999999999997E-2"/>
  </r>
  <r>
    <x v="242"/>
    <x v="0"/>
    <d v="2008-06-23T00:00:00"/>
    <n v="7.3272288000000005E-2"/>
    <n v="1"/>
    <s v="JRS CAP PRÓPRIO"/>
    <x v="1"/>
    <n v="7.3272288000000005E-2"/>
  </r>
  <r>
    <x v="242"/>
    <x v="0"/>
    <d v="2008-09-22T00:00:00"/>
    <n v="7.5411420000000007E-2"/>
    <n v="1"/>
    <s v="JRS CAP PRÓPRIO"/>
    <x v="1"/>
    <n v="7.5411420000000007E-2"/>
  </r>
  <r>
    <x v="242"/>
    <x v="0"/>
    <d v="2008-12-11T00:00:00"/>
    <n v="9.1432342999999999E-2"/>
    <n v="1"/>
    <s v="JRS CAP PRÓPRIO"/>
    <x v="1"/>
    <n v="9.1432342999999999E-2"/>
  </r>
  <r>
    <x v="242"/>
    <x v="0"/>
    <d v="2009-03-16T00:00:00"/>
    <n v="7.6193619000000004E-2"/>
    <n v="1"/>
    <s v="JRS CAP PRÓPRIO"/>
    <x v="2"/>
    <n v="7.6193619000000004E-2"/>
  </r>
  <r>
    <x v="242"/>
    <x v="0"/>
    <d v="2009-06-15T00:00:00"/>
    <n v="8.4659576E-2"/>
    <n v="1"/>
    <s v="JRS CAP PRÓPRIO"/>
    <x v="2"/>
    <n v="8.4659576E-2"/>
  </r>
  <r>
    <x v="242"/>
    <x v="0"/>
    <d v="2009-09-21T00:00:00"/>
    <n v="9.0187000000000003E-2"/>
    <n v="1"/>
    <s v="JRS CAP PRÓPRIO"/>
    <x v="2"/>
    <n v="9.0187000000000003E-2"/>
  </r>
  <r>
    <x v="242"/>
    <x v="0"/>
    <d v="2009-12-14T00:00:00"/>
    <n v="9.4401345999999997E-2"/>
    <n v="1"/>
    <s v="JRS CAP PRÓPRIO"/>
    <x v="2"/>
    <n v="9.4401345999999997E-2"/>
  </r>
  <r>
    <x v="242"/>
    <x v="0"/>
    <d v="2010-03-22T00:00:00"/>
    <n v="9.1741260000000005E-2"/>
    <n v="1"/>
    <s v="JRS CAP PRÓPRIO"/>
    <x v="3"/>
    <n v="9.1741260000000005E-2"/>
  </r>
  <r>
    <x v="242"/>
    <x v="0"/>
    <d v="2010-04-05T00:00:00"/>
    <n v="6.5942676000000006E-2"/>
    <n v="1"/>
    <s v="DIVIDENDO"/>
    <x v="3"/>
    <n v="6.5942676000000006E-2"/>
  </r>
  <r>
    <x v="242"/>
    <x v="0"/>
    <d v="2010-06-21T00:00:00"/>
    <n v="9.6791237000000002E-2"/>
    <n v="1"/>
    <s v="JRS CAP PRÓPRIO"/>
    <x v="3"/>
    <n v="9.6791237000000002E-2"/>
  </r>
  <r>
    <x v="242"/>
    <x v="0"/>
    <d v="2010-09-16T00:00:00"/>
    <n v="0.104366204"/>
    <n v="1"/>
    <s v="JRS CAP PRÓPRIO"/>
    <x v="3"/>
    <n v="0.104366204"/>
  </r>
  <r>
    <x v="242"/>
    <x v="0"/>
    <d v="2010-12-14T00:00:00"/>
    <n v="0.13037451799999999"/>
    <n v="1"/>
    <s v="JRS CAP PRÓPRIO"/>
    <x v="3"/>
    <n v="0.13037451799999999"/>
  </r>
  <r>
    <x v="242"/>
    <x v="0"/>
    <d v="2011-03-21T00:00:00"/>
    <n v="4.3403358000000003E-2"/>
    <n v="1"/>
    <s v="JRS CAP PRÓPRIO"/>
    <x v="4"/>
    <n v="4.3403358000000003E-2"/>
  </r>
  <r>
    <x v="242"/>
    <x v="0"/>
    <d v="2011-04-11T00:00:00"/>
    <n v="1.7913392E-2"/>
    <n v="1"/>
    <s v="DIVIDENDO"/>
    <x v="4"/>
    <n v="1.7913392E-2"/>
  </r>
  <r>
    <x v="242"/>
    <x v="0"/>
    <d v="2011-06-21T00:00:00"/>
    <n v="4.4734749999999997E-2"/>
    <n v="1"/>
    <s v="JRS CAP PRÓPRIO"/>
    <x v="4"/>
    <n v="4.4734749999999997E-2"/>
  </r>
  <r>
    <x v="242"/>
    <x v="0"/>
    <d v="2011-12-22T00:00:00"/>
    <n v="4.4644748999999997E-2"/>
    <n v="1"/>
    <s v="JRS CAP PRÓPRIO"/>
    <x v="4"/>
    <n v="4.4644748999999997E-2"/>
  </r>
  <r>
    <x v="242"/>
    <x v="0"/>
    <d v="2012-03-21T00:00:00"/>
    <n v="2.1187338E-2"/>
    <n v="1"/>
    <s v="JRS CAP PRÓPRIO"/>
    <x v="5"/>
    <n v="2.1187338E-2"/>
  </r>
  <r>
    <x v="242"/>
    <x v="0"/>
    <d v="2012-06-21T00:00:00"/>
    <n v="5.5995109000000001E-2"/>
    <n v="1"/>
    <s v="JRS CAP PRÓPRIO"/>
    <x v="5"/>
    <n v="5.5995109000000001E-2"/>
  </r>
  <r>
    <x v="242"/>
    <x v="0"/>
    <d v="2012-09-21T00:00:00"/>
    <n v="4.3888058000000001E-2"/>
    <n v="1"/>
    <s v="JRS CAP PRÓPRIO"/>
    <x v="5"/>
    <n v="4.3888058000000001E-2"/>
  </r>
  <r>
    <x v="242"/>
    <x v="0"/>
    <d v="2013-03-22T00:00:00"/>
    <n v="1.0290993E-2"/>
    <n v="1"/>
    <s v="JRS CAP PRÓPRIO"/>
    <x v="6"/>
    <n v="1.0290993E-2"/>
  </r>
  <r>
    <x v="242"/>
    <x v="0"/>
    <d v="2013-06-21T00:00:00"/>
    <n v="4.8428201999999997E-2"/>
    <n v="1"/>
    <s v="JRS CAP PRÓPRIO"/>
    <x v="6"/>
    <n v="4.8428201999999997E-2"/>
  </r>
  <r>
    <x v="242"/>
    <x v="0"/>
    <d v="2013-09-23T00:00:00"/>
    <n v="1.6647194000000001E-2"/>
    <n v="1"/>
    <s v="JRS CAP PRÓPRIO"/>
    <x v="6"/>
    <n v="1.6647194000000001E-2"/>
  </r>
  <r>
    <x v="242"/>
    <x v="0"/>
    <d v="2013-12-12T00:00:00"/>
    <n v="4.2374676999999999E-2"/>
    <n v="1"/>
    <s v="JRS CAP PRÓPRIO"/>
    <x v="6"/>
    <n v="4.2374676999999999E-2"/>
  </r>
  <r>
    <x v="242"/>
    <x v="3"/>
    <d v="1997-04-28T00:00:00"/>
    <n v="0.23193565799999999"/>
    <n v="1"/>
    <s v="DIVIDENDO"/>
    <x v="16"/>
    <n v="0.23193565799999999"/>
  </r>
  <r>
    <x v="242"/>
    <x v="3"/>
    <d v="2006-12-21T00:00:00"/>
    <n v="0.56999999999999995"/>
    <n v="1"/>
    <s v="JRS CAP PRÓPRIO"/>
    <x v="14"/>
    <n v="0.56999999999999995"/>
  </r>
  <r>
    <x v="242"/>
    <x v="4"/>
    <d v="1997-04-28T00:00:00"/>
    <n v="0.23193565799999999"/>
    <n v="1"/>
    <s v="DIVIDENDO"/>
    <x v="16"/>
    <n v="0.23193565799999999"/>
  </r>
  <r>
    <x v="242"/>
    <x v="4"/>
    <d v="2006-12-21T00:00:00"/>
    <n v="0.56999999999999995"/>
    <n v="1"/>
    <s v="JRS CAP PRÓPRIO"/>
    <x v="14"/>
    <n v="0.56999999999999995"/>
  </r>
  <r>
    <x v="242"/>
    <x v="5"/>
    <d v="1997-04-28T00:00:00"/>
    <n v="0.23193565799999999"/>
    <n v="1"/>
    <s v="DIVIDENDO"/>
    <x v="16"/>
    <n v="0.23193565799999999"/>
  </r>
  <r>
    <x v="242"/>
    <x v="5"/>
    <d v="2006-12-21T00:00:00"/>
    <n v="0.56999999999999995"/>
    <n v="1"/>
    <s v="JRS CAP PRÓPRIO"/>
    <x v="14"/>
    <n v="0.56999999999999995"/>
  </r>
  <r>
    <x v="242"/>
    <x v="6"/>
    <d v="1997-04-28T00:00:00"/>
    <n v="0.23193565799999999"/>
    <n v="1"/>
    <s v="DIVIDENDO"/>
    <x v="16"/>
    <n v="0.23193565799999999"/>
  </r>
  <r>
    <x v="242"/>
    <x v="6"/>
    <d v="2006-12-21T00:00:00"/>
    <n v="0.56999999999999995"/>
    <n v="1"/>
    <s v="JRS CAP PRÓPRIO"/>
    <x v="14"/>
    <n v="0.56999999999999995"/>
  </r>
  <r>
    <x v="242"/>
    <x v="7"/>
    <d v="1997-04-28T00:00:00"/>
    <n v="0.23193565799999999"/>
    <n v="1"/>
    <s v="DIVIDENDO"/>
    <x v="16"/>
    <n v="0.23193565799999999"/>
  </r>
  <r>
    <x v="242"/>
    <x v="7"/>
    <d v="2006-12-21T00:00:00"/>
    <n v="0.56999999999999995"/>
    <n v="1"/>
    <s v="JRS CAP PRÓPRIO"/>
    <x v="14"/>
    <n v="0.56999999999999995"/>
  </r>
  <r>
    <x v="242"/>
    <x v="7"/>
    <d v="2007-03-29T00:00:00"/>
    <n v="0.23"/>
    <n v="1"/>
    <s v="DIVIDENDO"/>
    <x v="0"/>
    <n v="0.23"/>
  </r>
  <r>
    <x v="242"/>
    <x v="8"/>
    <d v="1997-04-28T00:00:00"/>
    <n v="0.23193565799999999"/>
    <n v="1"/>
    <s v="DIVIDENDO"/>
    <x v="16"/>
    <n v="0.23193565799999999"/>
  </r>
  <r>
    <x v="242"/>
    <x v="8"/>
    <d v="2006-12-21T00:00:00"/>
    <n v="0.56999999999999995"/>
    <n v="1"/>
    <s v="JRS CAP PRÓPRIO"/>
    <x v="14"/>
    <n v="0.56999999999999995"/>
  </r>
  <r>
    <x v="242"/>
    <x v="10"/>
    <d v="1997-04-28T00:00:00"/>
    <n v="0.23193565799999999"/>
    <n v="1"/>
    <s v="DIVIDENDO"/>
    <x v="16"/>
    <n v="0.23193565799999999"/>
  </r>
  <r>
    <x v="242"/>
    <x v="10"/>
    <d v="2006-12-21T00:00:00"/>
    <n v="0.56999999999999995"/>
    <n v="1"/>
    <s v="JRS CAP PRÓPRIO"/>
    <x v="14"/>
    <n v="0.56999999999999995"/>
  </r>
  <r>
    <x v="242"/>
    <x v="11"/>
    <d v="1997-04-30T00:00:00"/>
    <n v="0.23193565799999999"/>
    <n v="1"/>
    <s v="DIVIDENDO"/>
    <x v="16"/>
    <n v="0.23193565799999999"/>
  </r>
  <r>
    <x v="242"/>
    <x v="11"/>
    <d v="2006-12-21T00:00:00"/>
    <n v="0.56999999999999995"/>
    <n v="1"/>
    <s v="JRS CAP PRÓPRIO"/>
    <x v="14"/>
    <n v="0.56999999999999995"/>
  </r>
  <r>
    <x v="243"/>
    <x v="0"/>
    <d v="1996-04-15T00:00:00"/>
    <n v="6.62E-3"/>
    <n v="1000"/>
    <s v="DIVIDENDO"/>
    <x v="15"/>
    <n v="6.6200000000000001E-6"/>
  </r>
  <r>
    <x v="243"/>
    <x v="0"/>
    <d v="1998-04-28T00:00:00"/>
    <n v="2.8000000000000001E-2"/>
    <n v="1000"/>
    <s v="DIVIDENDO"/>
    <x v="17"/>
    <n v="2.8E-5"/>
  </r>
  <r>
    <x v="243"/>
    <x v="0"/>
    <d v="1999-04-30T00:00:00"/>
    <n v="8.9200000000000008E-3"/>
    <n v="1000"/>
    <s v="DIVIDENDO"/>
    <x v="8"/>
    <n v="8.920000000000001E-6"/>
  </r>
  <r>
    <x v="243"/>
    <x v="0"/>
    <d v="2001-04-16T00:00:00"/>
    <n v="1.2290000000000001E-2"/>
    <n v="1000"/>
    <s v="DIVIDENDO"/>
    <x v="10"/>
    <n v="1.2290000000000001E-5"/>
  </r>
  <r>
    <x v="243"/>
    <x v="0"/>
    <d v="2001-08-08T00:00:00"/>
    <n v="1.7000000000000001E-2"/>
    <n v="1000"/>
    <s v="DIVIDENDO"/>
    <x v="10"/>
    <n v="1.7E-5"/>
  </r>
  <r>
    <x v="243"/>
    <x v="0"/>
    <d v="2002-12-13T00:00:00"/>
    <n v="4.1450000000000001E-2"/>
    <n v="1000"/>
    <s v="JRS CAP PRÓPRIO"/>
    <x v="11"/>
    <n v="4.1449999999999998E-5"/>
  </r>
  <r>
    <x v="243"/>
    <x v="0"/>
    <d v="2003-04-23T00:00:00"/>
    <n v="2.6030000000000001E-2"/>
    <n v="1000"/>
    <s v="DIVIDENDO"/>
    <x v="7"/>
    <n v="2.603E-5"/>
  </r>
  <r>
    <x v="243"/>
    <x v="0"/>
    <d v="2004-04-30T00:00:00"/>
    <n v="0.13277"/>
    <n v="1000"/>
    <s v="DIVIDENDO"/>
    <x v="12"/>
    <n v="1.3276999999999999E-4"/>
  </r>
  <r>
    <x v="243"/>
    <x v="0"/>
    <d v="2004-06-25T00:00:00"/>
    <n v="4.4499999999999998E-2"/>
    <n v="1"/>
    <s v="JRS CAP PRÓPRIO"/>
    <x v="12"/>
    <n v="4.4499999999999998E-2"/>
  </r>
  <r>
    <x v="243"/>
    <x v="0"/>
    <d v="2004-12-08T00:00:00"/>
    <n v="6.4000000000000001E-2"/>
    <n v="1"/>
    <s v="JRS CAP PRÓPRIO"/>
    <x v="12"/>
    <n v="6.4000000000000001E-2"/>
  </r>
  <r>
    <x v="243"/>
    <x v="0"/>
    <d v="2005-04-29T00:00:00"/>
    <n v="0.14562074999999999"/>
    <n v="1"/>
    <s v="DIVIDENDO"/>
    <x v="13"/>
    <n v="0.14562074999999999"/>
  </r>
  <r>
    <x v="243"/>
    <x v="0"/>
    <d v="2005-06-30T00:00:00"/>
    <n v="8.0509999999999998E-2"/>
    <n v="1"/>
    <s v="JRS CAP PRÓPRIO"/>
    <x v="13"/>
    <n v="8.0509999999999998E-2"/>
  </r>
  <r>
    <x v="243"/>
    <x v="0"/>
    <d v="2005-12-05T00:00:00"/>
    <n v="8.4360000000000004E-2"/>
    <n v="1"/>
    <s v="JRS CAP PRÓPRIO"/>
    <x v="13"/>
    <n v="8.4360000000000004E-2"/>
  </r>
  <r>
    <x v="243"/>
    <x v="0"/>
    <d v="2006-04-07T00:00:00"/>
    <n v="8.522354E-2"/>
    <n v="1"/>
    <s v="DIVIDENDO"/>
    <x v="14"/>
    <n v="8.522354E-2"/>
  </r>
  <r>
    <x v="243"/>
    <x v="0"/>
    <d v="2006-06-09T00:00:00"/>
    <n v="9.4240000000000004E-2"/>
    <n v="1"/>
    <s v="JRS CAP PRÓPRIO"/>
    <x v="14"/>
    <n v="9.4240000000000004E-2"/>
  </r>
  <r>
    <x v="243"/>
    <x v="0"/>
    <d v="2006-12-05T00:00:00"/>
    <n v="9.6640000000000004E-2"/>
    <n v="1"/>
    <s v="JRS CAP PRÓPRIO"/>
    <x v="14"/>
    <n v="9.6640000000000004E-2"/>
  </r>
  <r>
    <x v="243"/>
    <x v="0"/>
    <d v="2007-04-13T00:00:00"/>
    <n v="7.3701379999999997E-2"/>
    <n v="1"/>
    <s v="DIVIDENDO"/>
    <x v="0"/>
    <n v="7.3701379999999997E-2"/>
  </r>
  <r>
    <x v="243"/>
    <x v="0"/>
    <d v="2007-06-18T00:00:00"/>
    <n v="0.1038"/>
    <n v="1"/>
    <s v="JRS CAP PRÓPRIO"/>
    <x v="0"/>
    <n v="0.1038"/>
  </r>
  <r>
    <x v="243"/>
    <x v="0"/>
    <d v="2007-12-03T00:00:00"/>
    <n v="0.15046999999999999"/>
    <n v="1"/>
    <s v="JRS CAP PRÓPRIO"/>
    <x v="0"/>
    <n v="0.15046999999999999"/>
  </r>
  <r>
    <x v="243"/>
    <x v="0"/>
    <d v="2008-04-17T00:00:00"/>
    <n v="9.0709200000000004E-2"/>
    <n v="1"/>
    <s v="DIVIDENDO"/>
    <x v="1"/>
    <n v="9.0709200000000004E-2"/>
  </r>
  <r>
    <x v="243"/>
    <x v="0"/>
    <d v="2008-06-17T00:00:00"/>
    <n v="0.11798"/>
    <n v="1"/>
    <s v="JRS CAP PRÓPRIO"/>
    <x v="1"/>
    <n v="0.11798"/>
  </r>
  <r>
    <x v="243"/>
    <x v="0"/>
    <d v="2008-11-26T00:00:00"/>
    <n v="0.12167"/>
    <n v="1"/>
    <s v="JRS CAP PRÓPRIO"/>
    <x v="1"/>
    <n v="0.12167"/>
  </r>
  <r>
    <x v="243"/>
    <x v="0"/>
    <d v="2009-04-08T00:00:00"/>
    <n v="0.21421162699999999"/>
    <n v="1"/>
    <s v="DIVIDENDO"/>
    <x v="2"/>
    <n v="0.21421162699999999"/>
  </r>
  <r>
    <x v="243"/>
    <x v="0"/>
    <d v="2009-06-18T00:00:00"/>
    <n v="0.1"/>
    <n v="1"/>
    <s v="JRS CAP PRÓPRIO"/>
    <x v="2"/>
    <n v="0.1"/>
  </r>
  <r>
    <x v="243"/>
    <x v="0"/>
    <d v="2009-12-04T00:00:00"/>
    <n v="0.1"/>
    <n v="1"/>
    <s v="JRS CAP PRÓPRIO"/>
    <x v="2"/>
    <n v="0.1"/>
  </r>
  <r>
    <x v="243"/>
    <x v="0"/>
    <d v="2010-04-08T00:00:00"/>
    <n v="7.5315560000000004E-2"/>
    <n v="1"/>
    <s v="DIVIDENDO"/>
    <x v="3"/>
    <n v="7.5315560000000004E-2"/>
  </r>
  <r>
    <x v="243"/>
    <x v="0"/>
    <d v="2010-06-14T00:00:00"/>
    <n v="0.10736"/>
    <n v="1"/>
    <s v="JRS CAP PRÓPRIO"/>
    <x v="3"/>
    <n v="0.10736"/>
  </r>
  <r>
    <x v="243"/>
    <x v="0"/>
    <d v="2010-12-10T00:00:00"/>
    <n v="0.11055"/>
    <n v="1"/>
    <s v="JRS CAP PRÓPRIO"/>
    <x v="3"/>
    <n v="0.11055"/>
  </r>
  <r>
    <x v="243"/>
    <x v="0"/>
    <d v="2011-04-18T00:00:00"/>
    <n v="0.1080771"/>
    <n v="1"/>
    <s v="DIVIDENDO"/>
    <x v="4"/>
    <n v="0.1080771"/>
  </r>
  <r>
    <x v="243"/>
    <x v="0"/>
    <d v="2011-06-13T00:00:00"/>
    <n v="0.12817000000000001"/>
    <n v="1"/>
    <s v="JRS CAP PRÓPRIO"/>
    <x v="4"/>
    <n v="0.12817000000000001"/>
  </r>
  <r>
    <x v="243"/>
    <x v="0"/>
    <d v="2011-12-05T00:00:00"/>
    <n v="0.13197"/>
    <n v="1"/>
    <s v="JRS CAP PRÓPRIO"/>
    <x v="4"/>
    <n v="0.13197"/>
  </r>
  <r>
    <x v="243"/>
    <x v="0"/>
    <d v="2012-03-29T00:00:00"/>
    <n v="0.15768028000000001"/>
    <n v="1"/>
    <s v="DIVIDENDO"/>
    <x v="5"/>
    <n v="0.15768028000000001"/>
  </r>
  <r>
    <x v="243"/>
    <x v="0"/>
    <d v="2012-06-20T00:00:00"/>
    <n v="6.2230000000000001E-2"/>
    <n v="1"/>
    <s v="JRS CAP PRÓPRIO"/>
    <x v="5"/>
    <n v="6.2230000000000001E-2"/>
  </r>
  <r>
    <x v="243"/>
    <x v="0"/>
    <d v="2013-04-05T00:00:00"/>
    <n v="3.49235E-3"/>
    <n v="1"/>
    <s v="DIVIDENDO"/>
    <x v="6"/>
    <n v="3.49235E-3"/>
  </r>
  <r>
    <x v="243"/>
    <x v="0"/>
    <d v="2013-06-21T00:00:00"/>
    <n v="0.12814999999999999"/>
    <n v="1"/>
    <s v="JRS CAP PRÓPRIO"/>
    <x v="6"/>
    <n v="0.12814999999999999"/>
  </r>
  <r>
    <x v="243"/>
    <x v="0"/>
    <d v="2013-12-13T00:00:00"/>
    <n v="0.10584"/>
    <n v="1"/>
    <s v="JRS CAP PRÓPRIO"/>
    <x v="6"/>
    <n v="0.10584"/>
  </r>
  <r>
    <x v="243"/>
    <x v="1"/>
    <d v="1996-04-15T00:00:00"/>
    <n v="6.62E-3"/>
    <n v="1000"/>
    <s v="DIVIDENDO"/>
    <x v="15"/>
    <n v="6.6200000000000001E-6"/>
  </r>
  <r>
    <x v="243"/>
    <x v="1"/>
    <d v="1998-04-28T00:00:00"/>
    <n v="3.1E-2"/>
    <n v="1000"/>
    <s v="DIVIDENDO"/>
    <x v="17"/>
    <n v="3.1000000000000001E-5"/>
  </r>
  <r>
    <x v="243"/>
    <x v="1"/>
    <d v="1999-04-30T00:00:00"/>
    <n v="9.8099999999999993E-3"/>
    <n v="1000"/>
    <s v="DIVIDENDO"/>
    <x v="8"/>
    <n v="9.8099999999999992E-6"/>
  </r>
  <r>
    <x v="243"/>
    <x v="1"/>
    <d v="2001-04-16T00:00:00"/>
    <n v="1.3520000000000001E-2"/>
    <n v="1000"/>
    <s v="DIVIDENDO"/>
    <x v="10"/>
    <n v="1.3520000000000001E-5"/>
  </r>
  <r>
    <x v="243"/>
    <x v="1"/>
    <d v="2001-08-08T00:00:00"/>
    <n v="1.8700000000000001E-2"/>
    <n v="1000"/>
    <s v="DIVIDENDO"/>
    <x v="10"/>
    <n v="1.8700000000000001E-5"/>
  </r>
  <r>
    <x v="243"/>
    <x v="1"/>
    <d v="2002-12-13T00:00:00"/>
    <n v="4.1450000000000001E-2"/>
    <n v="1000"/>
    <s v="JRS CAP PRÓPRIO"/>
    <x v="11"/>
    <n v="4.1449999999999998E-5"/>
  </r>
  <r>
    <x v="243"/>
    <x v="1"/>
    <d v="2003-04-23T00:00:00"/>
    <n v="2.6030000000000001E-2"/>
    <n v="1000"/>
    <s v="DIVIDENDO"/>
    <x v="7"/>
    <n v="2.603E-5"/>
  </r>
  <r>
    <x v="243"/>
    <x v="1"/>
    <d v="2004-04-30T00:00:00"/>
    <n v="0.13277"/>
    <n v="1000"/>
    <s v="DIVIDENDO"/>
    <x v="12"/>
    <n v="1.3276999999999999E-4"/>
  </r>
  <r>
    <x v="243"/>
    <x v="1"/>
    <d v="2004-06-25T00:00:00"/>
    <n v="4.4499999999999998E-2"/>
    <n v="1"/>
    <s v="JRS CAP PRÓPRIO"/>
    <x v="12"/>
    <n v="4.4499999999999998E-2"/>
  </r>
  <r>
    <x v="243"/>
    <x v="1"/>
    <d v="2004-12-08T00:00:00"/>
    <n v="6.4000000000000001E-2"/>
    <n v="1"/>
    <s v="JRS CAP PRÓPRIO"/>
    <x v="12"/>
    <n v="6.4000000000000001E-2"/>
  </r>
  <r>
    <x v="243"/>
    <x v="1"/>
    <d v="2005-04-29T00:00:00"/>
    <n v="0.14562074999999999"/>
    <n v="1"/>
    <s v="DIVIDENDO"/>
    <x v="13"/>
    <n v="0.14562074999999999"/>
  </r>
  <r>
    <x v="243"/>
    <x v="1"/>
    <d v="2005-06-30T00:00:00"/>
    <n v="8.0509999999999998E-2"/>
    <n v="1"/>
    <s v="JRS CAP PRÓPRIO"/>
    <x v="13"/>
    <n v="8.0509999999999998E-2"/>
  </r>
  <r>
    <x v="243"/>
    <x v="1"/>
    <d v="2005-12-05T00:00:00"/>
    <n v="8.4360000000000004E-2"/>
    <n v="1"/>
    <s v="JRS CAP PRÓPRIO"/>
    <x v="13"/>
    <n v="8.4360000000000004E-2"/>
  </r>
  <r>
    <x v="243"/>
    <x v="1"/>
    <d v="2006-04-07T00:00:00"/>
    <n v="8.522354E-2"/>
    <n v="1"/>
    <s v="DIVIDENDO"/>
    <x v="14"/>
    <n v="8.522354E-2"/>
  </r>
  <r>
    <x v="243"/>
    <x v="1"/>
    <d v="2006-06-09T00:00:00"/>
    <n v="9.4240000000000004E-2"/>
    <n v="1"/>
    <s v="JRS CAP PRÓPRIO"/>
    <x v="14"/>
    <n v="9.4240000000000004E-2"/>
  </r>
  <r>
    <x v="243"/>
    <x v="1"/>
    <d v="2006-12-05T00:00:00"/>
    <n v="9.6640000000000004E-2"/>
    <n v="1"/>
    <s v="JRS CAP PRÓPRIO"/>
    <x v="14"/>
    <n v="9.6640000000000004E-2"/>
  </r>
  <r>
    <x v="243"/>
    <x v="1"/>
    <d v="2007-04-13T00:00:00"/>
    <n v="7.3701379999999997E-2"/>
    <n v="1"/>
    <s v="DIVIDENDO"/>
    <x v="0"/>
    <n v="7.3701379999999997E-2"/>
  </r>
  <r>
    <x v="243"/>
    <x v="1"/>
    <d v="2007-06-18T00:00:00"/>
    <n v="0.1038"/>
    <n v="1"/>
    <s v="JRS CAP PRÓPRIO"/>
    <x v="0"/>
    <n v="0.1038"/>
  </r>
  <r>
    <x v="243"/>
    <x v="1"/>
    <d v="2007-12-03T00:00:00"/>
    <n v="0.15046999999999999"/>
    <n v="1"/>
    <s v="JRS CAP PRÓPRIO"/>
    <x v="0"/>
    <n v="0.15046999999999999"/>
  </r>
  <r>
    <x v="243"/>
    <x v="1"/>
    <d v="2008-04-17T00:00:00"/>
    <n v="9.0709200000000004E-2"/>
    <n v="1"/>
    <s v="DIVIDENDO"/>
    <x v="1"/>
    <n v="9.0709200000000004E-2"/>
  </r>
  <r>
    <x v="243"/>
    <x v="1"/>
    <d v="2008-06-17T00:00:00"/>
    <n v="0.11798"/>
    <n v="1"/>
    <s v="JRS CAP PRÓPRIO"/>
    <x v="1"/>
    <n v="0.11798"/>
  </r>
  <r>
    <x v="243"/>
    <x v="1"/>
    <d v="2008-11-26T00:00:00"/>
    <n v="0.12167"/>
    <n v="1"/>
    <s v="JRS CAP PRÓPRIO"/>
    <x v="1"/>
    <n v="0.12167"/>
  </r>
  <r>
    <x v="243"/>
    <x v="1"/>
    <d v="2009-04-08T00:00:00"/>
    <n v="0.21421162699999999"/>
    <n v="1"/>
    <s v="DIVIDENDO"/>
    <x v="2"/>
    <n v="0.21421162699999999"/>
  </r>
  <r>
    <x v="243"/>
    <x v="1"/>
    <d v="2009-06-18T00:00:00"/>
    <n v="0.1"/>
    <n v="1"/>
    <s v="JRS CAP PRÓPRIO"/>
    <x v="2"/>
    <n v="0.1"/>
  </r>
  <r>
    <x v="243"/>
    <x v="1"/>
    <d v="2009-12-04T00:00:00"/>
    <n v="0.1"/>
    <n v="1"/>
    <s v="JRS CAP PRÓPRIO"/>
    <x v="2"/>
    <n v="0.1"/>
  </r>
  <r>
    <x v="243"/>
    <x v="1"/>
    <d v="2010-04-08T00:00:00"/>
    <n v="7.5315560000000004E-2"/>
    <n v="1"/>
    <s v="DIVIDENDO"/>
    <x v="3"/>
    <n v="7.5315560000000004E-2"/>
  </r>
  <r>
    <x v="243"/>
    <x v="1"/>
    <d v="2010-06-14T00:00:00"/>
    <n v="0.10736"/>
    <n v="1"/>
    <s v="JRS CAP PRÓPRIO"/>
    <x v="3"/>
    <n v="0.10736"/>
  </r>
  <r>
    <x v="243"/>
    <x v="1"/>
    <d v="2010-12-10T00:00:00"/>
    <n v="0.11055"/>
    <n v="1"/>
    <s v="JRS CAP PRÓPRIO"/>
    <x v="3"/>
    <n v="0.11055"/>
  </r>
  <r>
    <x v="243"/>
    <x v="1"/>
    <d v="2011-04-18T00:00:00"/>
    <n v="0.1080771"/>
    <n v="1"/>
    <s v="DIVIDENDO"/>
    <x v="4"/>
    <n v="0.1080771"/>
  </r>
  <r>
    <x v="243"/>
    <x v="1"/>
    <d v="2011-06-13T00:00:00"/>
    <n v="0.12817000000000001"/>
    <n v="1"/>
    <s v="JRS CAP PRÓPRIO"/>
    <x v="4"/>
    <n v="0.12817000000000001"/>
  </r>
  <r>
    <x v="243"/>
    <x v="1"/>
    <d v="2011-12-05T00:00:00"/>
    <n v="0.13197"/>
    <n v="1"/>
    <s v="JRS CAP PRÓPRIO"/>
    <x v="4"/>
    <n v="0.13197"/>
  </r>
  <r>
    <x v="243"/>
    <x v="1"/>
    <d v="2012-03-29T00:00:00"/>
    <n v="0.15768028000000001"/>
    <n v="1"/>
    <s v="DIVIDENDO"/>
    <x v="5"/>
    <n v="0.15768028000000001"/>
  </r>
  <r>
    <x v="243"/>
    <x v="1"/>
    <d v="2012-06-20T00:00:00"/>
    <n v="6.2230000000000001E-2"/>
    <n v="1"/>
    <s v="JRS CAP PRÓPRIO"/>
    <x v="5"/>
    <n v="6.2230000000000001E-2"/>
  </r>
  <r>
    <x v="243"/>
    <x v="1"/>
    <d v="2013-04-05T00:00:00"/>
    <n v="3.49235E-3"/>
    <n v="1"/>
    <s v="DIVIDENDO"/>
    <x v="6"/>
    <n v="3.49235E-3"/>
  </r>
  <r>
    <x v="243"/>
    <x v="1"/>
    <d v="2013-06-21T00:00:00"/>
    <n v="0.12814999999999999"/>
    <n v="1"/>
    <s v="JRS CAP PRÓPRIO"/>
    <x v="6"/>
    <n v="0.12814999999999999"/>
  </r>
  <r>
    <x v="243"/>
    <x v="1"/>
    <d v="2013-12-13T00:00:00"/>
    <n v="0.10584"/>
    <n v="1"/>
    <s v="JRS CAP PRÓPRIO"/>
    <x v="6"/>
    <n v="0.10584"/>
  </r>
  <r>
    <x v="244"/>
    <x v="0"/>
    <d v="1996-04-26T00:00:00"/>
    <n v="1.137"/>
    <n v="1000"/>
    <s v="DIVIDENDO"/>
    <x v="15"/>
    <n v="1.137E-3"/>
  </r>
  <r>
    <x v="244"/>
    <x v="0"/>
    <d v="1997-04-26T00:00:00"/>
    <n v="0.788462"/>
    <n v="1000"/>
    <s v="DIVIDENDO"/>
    <x v="16"/>
    <n v="7.8846199999999997E-4"/>
  </r>
  <r>
    <x v="244"/>
    <x v="0"/>
    <d v="1998-04-30T00:00:00"/>
    <n v="0.42862499999999998"/>
    <n v="1000"/>
    <s v="DIVIDENDO"/>
    <x v="17"/>
    <n v="4.2862499999999997E-4"/>
  </r>
  <r>
    <x v="244"/>
    <x v="0"/>
    <d v="2000-04-28T00:00:00"/>
    <n v="0.101539382"/>
    <n v="1000"/>
    <s v="DIVIDENDO"/>
    <x v="9"/>
    <n v="1.01539382E-4"/>
  </r>
  <r>
    <x v="244"/>
    <x v="0"/>
    <d v="2001-04-30T00:00:00"/>
    <n v="1.46E-2"/>
    <n v="1000"/>
    <s v="DIVIDENDO"/>
    <x v="10"/>
    <n v="1.4600000000000001E-5"/>
  </r>
  <r>
    <x v="244"/>
    <x v="0"/>
    <d v="2001-04-30T00:00:00"/>
    <n v="4.3914099999999998E-2"/>
    <n v="1000"/>
    <s v="DIVIDENDO"/>
    <x v="10"/>
    <n v="4.39141E-5"/>
  </r>
  <r>
    <x v="244"/>
    <x v="0"/>
    <d v="2004-04-30T00:00:00"/>
    <n v="1.2699999999999999E-2"/>
    <n v="1000"/>
    <s v="DIVIDENDO"/>
    <x v="12"/>
    <n v="1.2699999999999999E-5"/>
  </r>
  <r>
    <x v="244"/>
    <x v="1"/>
    <d v="1996-04-26T00:00:00"/>
    <n v="1.137"/>
    <n v="1000"/>
    <s v="DIVIDENDO"/>
    <x v="15"/>
    <n v="1.137E-3"/>
  </r>
  <r>
    <x v="244"/>
    <x v="1"/>
    <d v="1997-04-26T00:00:00"/>
    <n v="0.788462"/>
    <n v="1000"/>
    <s v="DIVIDENDO"/>
    <x v="16"/>
    <n v="7.8846199999999997E-4"/>
  </r>
  <r>
    <x v="244"/>
    <x v="1"/>
    <d v="1998-04-30T00:00:00"/>
    <n v="0.47148800000000002"/>
    <n v="1000"/>
    <s v="DIVIDENDO"/>
    <x v="17"/>
    <n v="4.71488E-4"/>
  </r>
  <r>
    <x v="244"/>
    <x v="1"/>
    <d v="2000-04-28T00:00:00"/>
    <n v="0.11169332"/>
    <n v="1000"/>
    <s v="DIVIDENDO"/>
    <x v="9"/>
    <n v="1.1169332E-4"/>
  </r>
  <r>
    <x v="244"/>
    <x v="1"/>
    <d v="2001-04-30T00:00:00"/>
    <n v="1.61E-2"/>
    <n v="1000"/>
    <s v="DIVIDENDO"/>
    <x v="10"/>
    <n v="1.6099999999999998E-5"/>
  </r>
  <r>
    <x v="244"/>
    <x v="1"/>
    <d v="2001-04-30T00:00:00"/>
    <n v="4.8305500000000001E-2"/>
    <n v="1000"/>
    <s v="DIVIDENDO"/>
    <x v="10"/>
    <n v="4.83055E-5"/>
  </r>
  <r>
    <x v="244"/>
    <x v="1"/>
    <d v="2004-04-30T00:00:00"/>
    <n v="1.397E-2"/>
    <n v="1000"/>
    <s v="DIVIDENDO"/>
    <x v="12"/>
    <n v="1.397E-5"/>
  </r>
  <r>
    <x v="245"/>
    <x v="0"/>
    <d v="1996-04-29T00:00:00"/>
    <n v="2.12E-2"/>
    <n v="1000"/>
    <s v="DIVIDENDO"/>
    <x v="15"/>
    <n v="2.12E-5"/>
  </r>
  <r>
    <x v="245"/>
    <x v="0"/>
    <d v="1997-04-30T00:00:00"/>
    <n v="7.0000000000000007E-2"/>
    <n v="1000"/>
    <s v="DIVIDENDO"/>
    <x v="16"/>
    <n v="7.0000000000000007E-5"/>
  </r>
  <r>
    <x v="245"/>
    <x v="0"/>
    <d v="1998-04-27T00:00:00"/>
    <n v="0.09"/>
    <n v="1000"/>
    <s v="DIVIDENDO"/>
    <x v="17"/>
    <n v="8.9999999999999992E-5"/>
  </r>
  <r>
    <x v="245"/>
    <x v="0"/>
    <d v="1999-04-26T00:00:00"/>
    <n v="0.14910000000000001"/>
    <n v="1"/>
    <s v="DIVIDENDO"/>
    <x v="8"/>
    <n v="0.14910000000000001"/>
  </r>
  <r>
    <x v="245"/>
    <x v="0"/>
    <d v="2000-04-17T00:00:00"/>
    <n v="1.3310000000000001E-2"/>
    <n v="1"/>
    <s v="DIVIDENDO"/>
    <x v="9"/>
    <n v="1.3310000000000001E-2"/>
  </r>
  <r>
    <x v="245"/>
    <x v="1"/>
    <d v="1999-04-26T00:00:00"/>
    <n v="0.16400999999999999"/>
    <n v="1"/>
    <s v="DIVIDENDO"/>
    <x v="8"/>
    <n v="0.16400999999999999"/>
  </r>
  <r>
    <x v="245"/>
    <x v="1"/>
    <d v="2000-04-17T00:00:00"/>
    <n v="1.465E-2"/>
    <n v="1"/>
    <s v="DIVIDENDO"/>
    <x v="9"/>
    <n v="1.465E-2"/>
  </r>
  <r>
    <x v="245"/>
    <x v="3"/>
    <d v="1996-04-29T00:00:00"/>
    <n v="0.316"/>
    <n v="1000"/>
    <s v="DIVIDENDO"/>
    <x v="15"/>
    <n v="3.1599999999999998E-4"/>
  </r>
  <r>
    <x v="245"/>
    <x v="3"/>
    <d v="1997-04-30T00:00:00"/>
    <n v="0.31"/>
    <n v="1000"/>
    <s v="DIVIDENDO"/>
    <x v="16"/>
    <n v="3.1E-4"/>
  </r>
  <r>
    <x v="245"/>
    <x v="3"/>
    <d v="1998-04-27T00:00:00"/>
    <n v="0.57999999999999996"/>
    <n v="1000"/>
    <s v="DIVIDENDO"/>
    <x v="17"/>
    <n v="5.8E-4"/>
  </r>
  <r>
    <x v="245"/>
    <x v="4"/>
    <d v="1996-04-29T00:00:00"/>
    <n v="2.12E-2"/>
    <n v="1000"/>
    <s v="DIVIDENDO"/>
    <x v="15"/>
    <n v="2.12E-5"/>
  </r>
  <r>
    <x v="245"/>
    <x v="4"/>
    <d v="1997-04-30T00:00:00"/>
    <n v="7.0000000000000007E-2"/>
    <n v="1000"/>
    <s v="DIVIDENDO"/>
    <x v="16"/>
    <n v="7.0000000000000007E-5"/>
  </r>
  <r>
    <x v="245"/>
    <x v="4"/>
    <d v="1998-04-27T00:00:00"/>
    <n v="0.1"/>
    <n v="1000"/>
    <s v="DIVIDENDO"/>
    <x v="17"/>
    <n v="1E-4"/>
  </r>
  <r>
    <x v="246"/>
    <x v="0"/>
    <d v="2011-03-14T00:00:00"/>
    <n v="1.0009999999999999"/>
    <n v="1"/>
    <s v="REST CAP DIN"/>
    <x v="4"/>
    <n v="1.0009999999999999"/>
  </r>
  <r>
    <x v="246"/>
    <x v="0"/>
    <d v="2011-04-28T00:00:00"/>
    <n v="0.41899999999999998"/>
    <n v="1"/>
    <s v="DIVIDENDO"/>
    <x v="4"/>
    <n v="0.41899999999999998"/>
  </r>
  <r>
    <x v="246"/>
    <x v="0"/>
    <d v="2012-04-26T00:00:00"/>
    <n v="0.1812509185"/>
    <n v="1"/>
    <s v="DIVIDENDO"/>
    <x v="5"/>
    <n v="0.1812509185"/>
  </r>
  <r>
    <x v="246"/>
    <x v="0"/>
    <d v="2012-04-26T00:00:00"/>
    <n v="0.1812509185"/>
    <n v="1"/>
    <s v="DIVIDENDO"/>
    <x v="5"/>
    <n v="0.1812509185"/>
  </r>
  <r>
    <x v="246"/>
    <x v="0"/>
    <d v="2013-05-06T00:00:00"/>
    <n v="0.24056836100000001"/>
    <n v="1"/>
    <s v="DIVIDENDO"/>
    <x v="6"/>
    <n v="0.24056836100000001"/>
  </r>
  <r>
    <x v="246"/>
    <x v="0"/>
    <d v="2013-05-06T00:00:00"/>
    <n v="1.5415257E-2"/>
    <n v="1"/>
    <s v="DIVIDENDO"/>
    <x v="6"/>
    <n v="1.5415257E-2"/>
  </r>
  <r>
    <x v="247"/>
    <x v="0"/>
    <d v="2007-04-27T00:00:00"/>
    <n v="2.8E-3"/>
    <n v="1"/>
    <s v="JRS CAP PRÓPRIO"/>
    <x v="0"/>
    <n v="2.8E-3"/>
  </r>
  <r>
    <x v="248"/>
    <x v="0"/>
    <d v="1998-12-22T00:00:00"/>
    <n v="2.2565524E-2"/>
    <n v="1"/>
    <s v="JRS CAP PRÓPRIO"/>
    <x v="17"/>
    <n v="2.2565524E-2"/>
  </r>
  <r>
    <x v="248"/>
    <x v="0"/>
    <d v="1998-12-22T00:00:00"/>
    <n v="1.8167744999999999E-2"/>
    <n v="1"/>
    <s v="JRS CAP PRÓPRIO"/>
    <x v="17"/>
    <n v="1.8167744999999999E-2"/>
  </r>
  <r>
    <x v="248"/>
    <x v="0"/>
    <d v="1999-05-05T00:00:00"/>
    <n v="2.3151102999999999E-2"/>
    <n v="1"/>
    <s v="DIVIDENDO"/>
    <x v="8"/>
    <n v="2.3151102999999999E-2"/>
  </r>
  <r>
    <x v="248"/>
    <x v="0"/>
    <d v="2005-04-29T00:00:00"/>
    <n v="5.8479999999999997E-2"/>
    <n v="1"/>
    <s v="DIVIDENDO"/>
    <x v="13"/>
    <n v="5.8479999999999997E-2"/>
  </r>
  <r>
    <x v="248"/>
    <x v="0"/>
    <d v="2005-11-18T00:00:00"/>
    <n v="6.0842769999999997E-2"/>
    <n v="1"/>
    <s v="DIVIDENDO"/>
    <x v="13"/>
    <n v="6.0842769999999997E-2"/>
  </r>
  <r>
    <x v="248"/>
    <x v="0"/>
    <d v="2006-04-28T00:00:00"/>
    <n v="7.5819077999999998E-2"/>
    <n v="1"/>
    <s v="DIVIDENDO"/>
    <x v="14"/>
    <n v="7.5819077999999998E-2"/>
  </r>
  <r>
    <x v="248"/>
    <x v="0"/>
    <d v="2007-02-12T00:00:00"/>
    <n v="0.15723067299999999"/>
    <n v="1"/>
    <s v="DIVIDENDO"/>
    <x v="0"/>
    <n v="0.15723067299999999"/>
  </r>
  <r>
    <x v="248"/>
    <x v="0"/>
    <d v="2007-08-07T00:00:00"/>
    <n v="9.4089040999999998E-2"/>
    <n v="1"/>
    <s v="DIVIDENDO"/>
    <x v="0"/>
    <n v="9.4089040999999998E-2"/>
  </r>
  <r>
    <x v="248"/>
    <x v="0"/>
    <d v="2007-11-30T00:00:00"/>
    <n v="7.0819347000000005E-2"/>
    <n v="1"/>
    <s v="JRS CAP PRÓPRIO"/>
    <x v="0"/>
    <n v="7.0819347000000005E-2"/>
  </r>
  <r>
    <x v="249"/>
    <x v="0"/>
    <d v="2003-04-29T00:00:00"/>
    <n v="0.22500000000000001"/>
    <n v="1000"/>
    <s v="DIVIDENDO"/>
    <x v="7"/>
    <n v="2.2499999999999999E-4"/>
  </r>
  <r>
    <x v="249"/>
    <x v="0"/>
    <d v="2004-04-26T00:00:00"/>
    <n v="0.4577"/>
    <n v="1000"/>
    <s v="DIVIDENDO"/>
    <x v="12"/>
    <n v="4.5770000000000001E-4"/>
  </r>
  <r>
    <x v="249"/>
    <x v="0"/>
    <d v="2005-04-29T00:00:00"/>
    <n v="0.70848999999999995"/>
    <n v="1000"/>
    <s v="DIVIDENDO"/>
    <x v="13"/>
    <n v="7.0848999999999999E-4"/>
  </r>
  <r>
    <x v="249"/>
    <x v="0"/>
    <d v="2006-04-28T00:00:00"/>
    <n v="0.80659000000000003"/>
    <n v="1000"/>
    <s v="DIVIDENDO"/>
    <x v="14"/>
    <n v="8.0659000000000004E-4"/>
  </r>
  <r>
    <x v="249"/>
    <x v="0"/>
    <d v="2007-04-30T00:00:00"/>
    <n v="0.52593931000000005"/>
    <n v="1"/>
    <s v="DIVIDENDO"/>
    <x v="0"/>
    <n v="0.52593931000000005"/>
  </r>
  <r>
    <x v="249"/>
    <x v="0"/>
    <d v="2008-05-05T00:00:00"/>
    <n v="1.4141121569999999"/>
    <n v="1"/>
    <s v="DIVIDENDO"/>
    <x v="1"/>
    <n v="1.4141121569999999"/>
  </r>
  <r>
    <x v="249"/>
    <x v="1"/>
    <d v="2003-04-29T00:00:00"/>
    <n v="0.22500000000000001"/>
    <n v="1000"/>
    <s v="DIVIDENDO"/>
    <x v="7"/>
    <n v="2.2499999999999999E-4"/>
  </r>
  <r>
    <x v="249"/>
    <x v="1"/>
    <d v="2004-04-26T00:00:00"/>
    <n v="0.54139999999999999"/>
    <n v="1000"/>
    <s v="DIVIDENDO"/>
    <x v="12"/>
    <n v="5.4140000000000004E-4"/>
  </r>
  <r>
    <x v="249"/>
    <x v="1"/>
    <d v="2005-04-29T00:00:00"/>
    <n v="0.83799999999999997"/>
    <n v="1000"/>
    <s v="DIVIDENDO"/>
    <x v="13"/>
    <n v="8.3799999999999999E-4"/>
  </r>
  <r>
    <x v="249"/>
    <x v="1"/>
    <d v="2006-04-28T00:00:00"/>
    <n v="0.95399999999999996"/>
    <n v="1000"/>
    <s v="DIVIDENDO"/>
    <x v="14"/>
    <n v="9.5399999999999999E-4"/>
  </r>
  <r>
    <x v="249"/>
    <x v="1"/>
    <d v="2007-04-30T00:00:00"/>
    <n v="0.61969373999999999"/>
    <n v="1"/>
    <s v="DIVIDENDO"/>
    <x v="0"/>
    <n v="0.61969373999999999"/>
  </r>
  <r>
    <x v="249"/>
    <x v="1"/>
    <d v="2008-05-05T00:00:00"/>
    <n v="1.6725644770000001"/>
    <n v="1"/>
    <s v="DIVIDENDO"/>
    <x v="1"/>
    <n v="1.6725644770000001"/>
  </r>
  <r>
    <x v="250"/>
    <x v="0"/>
    <d v="2007-04-30T00:00:00"/>
    <n v="3.8300000000000001E-3"/>
    <n v="1"/>
    <s v="DIVIDENDO"/>
    <x v="0"/>
    <n v="3.8300000000000001E-3"/>
  </r>
  <r>
    <x v="250"/>
    <x v="0"/>
    <d v="2007-12-18T00:00:00"/>
    <n v="0.17498641300000001"/>
    <n v="1"/>
    <s v="JRS CAP PRÓPRIO"/>
    <x v="0"/>
    <n v="0.17498641300000001"/>
  </r>
  <r>
    <x v="250"/>
    <x v="0"/>
    <d v="2008-04-17T00:00:00"/>
    <n v="2.1989873E-2"/>
    <n v="1"/>
    <s v="DIVIDENDO"/>
    <x v="1"/>
    <n v="2.1989873E-2"/>
  </r>
  <r>
    <x v="250"/>
    <x v="0"/>
    <d v="2009-04-15T00:00:00"/>
    <n v="0.40492919100000002"/>
    <n v="1"/>
    <s v="DIVIDENDO"/>
    <x v="2"/>
    <n v="0.40492919100000002"/>
  </r>
  <r>
    <x v="250"/>
    <x v="0"/>
    <d v="2010-04-29T00:00:00"/>
    <n v="0.13577500000000001"/>
    <n v="1"/>
    <s v="DIVIDENDO"/>
    <x v="3"/>
    <n v="0.13577500000000001"/>
  </r>
  <r>
    <x v="250"/>
    <x v="0"/>
    <d v="2011-04-13T00:00:00"/>
    <n v="0.35033412256000002"/>
    <n v="1"/>
    <s v="DIVIDENDO"/>
    <x v="4"/>
    <n v="0.35033412256000002"/>
  </r>
  <r>
    <x v="250"/>
    <x v="0"/>
    <d v="2012-04-27T00:00:00"/>
    <n v="0.34374450000000001"/>
    <n v="1"/>
    <s v="DIVIDENDO"/>
    <x v="5"/>
    <n v="0.34374450000000001"/>
  </r>
  <r>
    <x v="250"/>
    <x v="0"/>
    <d v="2013-04-29T00:00:00"/>
    <n v="0.66855412700000005"/>
    <n v="1"/>
    <s v="DIVIDENDO"/>
    <x v="6"/>
    <n v="0.66855412700000005"/>
  </r>
  <r>
    <x v="250"/>
    <x v="0"/>
    <d v="2013-12-09T00:00:00"/>
    <n v="0.41822110000000001"/>
    <n v="1"/>
    <s v="DIVIDENDO"/>
    <x v="6"/>
    <n v="0.41822110000000001"/>
  </r>
  <r>
    <x v="251"/>
    <x v="0"/>
    <d v="1998-04-29T00:00:00"/>
    <n v="3.3257549999999997E-2"/>
    <n v="1"/>
    <s v="DIVIDENDO"/>
    <x v="17"/>
    <n v="3.3257549999999997E-2"/>
  </r>
  <r>
    <x v="251"/>
    <x v="0"/>
    <d v="1999-04-14T00:00:00"/>
    <n v="3.093137E-2"/>
    <n v="1"/>
    <s v="DIVIDENDO"/>
    <x v="8"/>
    <n v="3.093137E-2"/>
  </r>
  <r>
    <x v="251"/>
    <x v="0"/>
    <d v="2000-04-20T00:00:00"/>
    <n v="2.2468999999999999E-2"/>
    <n v="1"/>
    <s v="DIVIDENDO"/>
    <x v="9"/>
    <n v="2.2468999999999999E-2"/>
  </r>
  <r>
    <x v="251"/>
    <x v="0"/>
    <d v="2001-04-24T00:00:00"/>
    <n v="2.496E-2"/>
    <n v="1"/>
    <s v="DIVIDENDO"/>
    <x v="10"/>
    <n v="2.496E-2"/>
  </r>
  <r>
    <x v="251"/>
    <x v="0"/>
    <d v="2003-04-22T00:00:00"/>
    <n v="8.0800000000000004E-3"/>
    <n v="1"/>
    <s v="DIVIDENDO"/>
    <x v="7"/>
    <n v="8.0800000000000004E-3"/>
  </r>
  <r>
    <x v="251"/>
    <x v="0"/>
    <d v="2005-04-29T00:00:00"/>
    <n v="1.9939999999999999E-2"/>
    <n v="1"/>
    <s v="DIVIDENDO"/>
    <x v="13"/>
    <n v="1.9939999999999999E-2"/>
  </r>
  <r>
    <x v="251"/>
    <x v="0"/>
    <d v="2006-04-28T00:00:00"/>
    <n v="6.0830000000000002E-2"/>
    <n v="1"/>
    <s v="DIVIDENDO"/>
    <x v="14"/>
    <n v="6.0830000000000002E-2"/>
  </r>
  <r>
    <x v="251"/>
    <x v="0"/>
    <d v="2007-04-27T00:00:00"/>
    <n v="0.13164000000000001"/>
    <n v="1"/>
    <s v="DIVIDENDO"/>
    <x v="0"/>
    <n v="0.13164000000000001"/>
  </r>
  <r>
    <x v="251"/>
    <x v="0"/>
    <d v="2008-03-18T00:00:00"/>
    <n v="0.2"/>
    <n v="1"/>
    <s v="DIVIDENDO"/>
    <x v="1"/>
    <n v="0.2"/>
  </r>
  <r>
    <x v="251"/>
    <x v="0"/>
    <d v="2009-04-30T00:00:00"/>
    <n v="0.14779999999999999"/>
    <n v="1"/>
    <s v="DIVIDENDO"/>
    <x v="2"/>
    <n v="0.14779999999999999"/>
  </r>
  <r>
    <x v="251"/>
    <x v="0"/>
    <d v="2010-04-30T00:00:00"/>
    <n v="0.195603"/>
    <n v="1"/>
    <s v="DIVIDENDO"/>
    <x v="3"/>
    <n v="0.195603"/>
  </r>
  <r>
    <x v="251"/>
    <x v="0"/>
    <d v="2011-04-29T00:00:00"/>
    <n v="0.310473732"/>
    <n v="1"/>
    <s v="DIVIDENDO"/>
    <x v="4"/>
    <n v="0.310473732"/>
  </r>
  <r>
    <x v="251"/>
    <x v="0"/>
    <d v="2012-04-27T00:00:00"/>
    <n v="0.30702249999999998"/>
    <n v="1"/>
    <s v="DIVIDENDO"/>
    <x v="5"/>
    <n v="0.30702249999999998"/>
  </r>
  <r>
    <x v="252"/>
    <x v="0"/>
    <d v="1997-12-23T00:00:00"/>
    <n v="3.8563100000000001"/>
    <n v="1000"/>
    <s v="JRS CAP PRÓPRIO"/>
    <x v="16"/>
    <n v="3.8563099999999999E-3"/>
  </r>
  <r>
    <x v="252"/>
    <x v="0"/>
    <d v="1998-05-07T00:00:00"/>
    <n v="4.3437349999999997"/>
    <n v="1000"/>
    <s v="JRS CAP PRÓPRIO"/>
    <x v="17"/>
    <n v="4.3437349999999996E-3"/>
  </r>
  <r>
    <x v="252"/>
    <x v="0"/>
    <d v="1998-08-04T00:00:00"/>
    <n v="4.7651450000000004"/>
    <n v="1000"/>
    <s v="JRS CAP PRÓPRIO"/>
    <x v="17"/>
    <n v="4.7651450000000001E-3"/>
  </r>
  <r>
    <x v="252"/>
    <x v="0"/>
    <d v="1998-10-07T00:00:00"/>
    <n v="4.5999999999999996"/>
    <n v="1000"/>
    <s v="JRS CAP PRÓPRIO"/>
    <x v="17"/>
    <n v="4.5999999999999999E-3"/>
  </r>
  <r>
    <x v="252"/>
    <x v="0"/>
    <d v="1999-01-28T00:00:00"/>
    <n v="4.72"/>
    <n v="1000"/>
    <s v="JRS CAP PRÓPRIO"/>
    <x v="8"/>
    <n v="4.7199999999999994E-3"/>
  </r>
  <r>
    <x v="252"/>
    <x v="0"/>
    <d v="2000-06-29T00:00:00"/>
    <n v="9.6999999999999993"/>
    <n v="1000"/>
    <s v="JRS CAP PRÓPRIO"/>
    <x v="9"/>
    <n v="9.6999999999999986E-3"/>
  </r>
  <r>
    <x v="252"/>
    <x v="0"/>
    <d v="2000-09-21T00:00:00"/>
    <n v="4.7650225800000001"/>
    <n v="1000"/>
    <s v="JRS CAP PRÓPRIO"/>
    <x v="9"/>
    <n v="4.7650225800000001E-3"/>
  </r>
  <r>
    <x v="252"/>
    <x v="0"/>
    <d v="2000-12-14T00:00:00"/>
    <n v="4.5"/>
    <n v="1000"/>
    <s v="JRS CAP PRÓPRIO"/>
    <x v="9"/>
    <n v="4.4999999999999997E-3"/>
  </r>
  <r>
    <x v="252"/>
    <x v="0"/>
    <d v="2002-01-30T00:00:00"/>
    <n v="17.2"/>
    <n v="1000"/>
    <s v="JRS CAP PRÓPRIO"/>
    <x v="11"/>
    <n v="1.72E-2"/>
  </r>
  <r>
    <x v="252"/>
    <x v="0"/>
    <d v="2002-04-29T00:00:00"/>
    <n v="3.8"/>
    <n v="1000"/>
    <s v="JRS CAP PRÓPRIO"/>
    <x v="11"/>
    <n v="3.8E-3"/>
  </r>
  <r>
    <x v="252"/>
    <x v="0"/>
    <d v="2003-04-24T00:00:00"/>
    <n v="1.41"/>
    <n v="1000"/>
    <s v="JRS CAP PRÓPRIO"/>
    <x v="7"/>
    <n v="1.41E-3"/>
  </r>
  <r>
    <x v="252"/>
    <x v="0"/>
    <d v="2003-05-29T00:00:00"/>
    <n v="4.1500000000000004"/>
    <n v="1000"/>
    <s v="JRS CAP PRÓPRIO"/>
    <x v="7"/>
    <n v="4.15E-3"/>
  </r>
  <r>
    <x v="252"/>
    <x v="0"/>
    <d v="2003-11-20T00:00:00"/>
    <n v="5.44"/>
    <n v="1000"/>
    <s v="JRS CAP PRÓPRIO"/>
    <x v="7"/>
    <n v="5.4400000000000004E-3"/>
  </r>
  <r>
    <x v="252"/>
    <x v="0"/>
    <d v="2004-01-08T00:00:00"/>
    <n v="6.7"/>
    <n v="1000"/>
    <s v="JRS CAP PRÓPRIO"/>
    <x v="12"/>
    <n v="6.7000000000000002E-3"/>
  </r>
  <r>
    <x v="252"/>
    <x v="0"/>
    <d v="2004-02-26T00:00:00"/>
    <n v="1.38"/>
    <n v="1000"/>
    <s v="JRS CAP PRÓPRIO"/>
    <x v="12"/>
    <n v="1.3799999999999999E-3"/>
  </r>
  <r>
    <x v="252"/>
    <x v="0"/>
    <d v="2004-12-16T00:00:00"/>
    <n v="3"/>
    <n v="1000"/>
    <s v="JRS CAP PRÓPRIO"/>
    <x v="12"/>
    <n v="3.0000000000000001E-3"/>
  </r>
  <r>
    <x v="252"/>
    <x v="0"/>
    <d v="2005-01-13T00:00:00"/>
    <n v="0.99"/>
    <n v="1000"/>
    <s v="JRS CAP PRÓPRIO"/>
    <x v="13"/>
    <n v="9.8999999999999999E-4"/>
  </r>
  <r>
    <x v="252"/>
    <x v="0"/>
    <d v="2005-04-28T00:00:00"/>
    <n v="1.3413120199999999"/>
    <n v="1000"/>
    <s v="JRS CAP PRÓPRIO"/>
    <x v="13"/>
    <n v="1.34131202E-3"/>
  </r>
  <r>
    <x v="252"/>
    <x v="0"/>
    <d v="2005-06-23T00:00:00"/>
    <n v="2.3455404"/>
    <n v="1000"/>
    <s v="JRS CAP PRÓPRIO"/>
    <x v="13"/>
    <n v="2.3455403999999998E-3"/>
  </r>
  <r>
    <x v="252"/>
    <x v="0"/>
    <d v="2005-10-20T00:00:00"/>
    <n v="2.99"/>
    <n v="1000"/>
    <s v="JRS CAP PRÓPRIO"/>
    <x v="13"/>
    <n v="2.99E-3"/>
  </r>
  <r>
    <x v="252"/>
    <x v="0"/>
    <d v="2005-12-15T00:00:00"/>
    <n v="5.55"/>
    <n v="1000"/>
    <s v="JRS CAP PRÓPRIO"/>
    <x v="13"/>
    <n v="5.5500000000000002E-3"/>
  </r>
  <r>
    <x v="252"/>
    <x v="0"/>
    <d v="2006-05-03T00:00:00"/>
    <n v="4.55"/>
    <n v="1000"/>
    <s v="JRS CAP PRÓPRIO"/>
    <x v="14"/>
    <n v="4.5500000000000002E-3"/>
  </r>
  <r>
    <x v="252"/>
    <x v="0"/>
    <d v="2006-12-14T00:00:00"/>
    <n v="4.96"/>
    <n v="1000"/>
    <s v="JRS CAP PRÓPRIO"/>
    <x v="14"/>
    <n v="4.96E-3"/>
  </r>
  <r>
    <x v="252"/>
    <x v="0"/>
    <d v="2007-10-18T00:00:00"/>
    <n v="1.18"/>
    <n v="1"/>
    <s v="JRS CAP PRÓPRIO"/>
    <x v="0"/>
    <n v="1.18"/>
  </r>
  <r>
    <x v="252"/>
    <x v="0"/>
    <d v="2008-02-21T00:00:00"/>
    <n v="0.14000000000000001"/>
    <n v="1"/>
    <s v="JRS CAP PRÓPRIO"/>
    <x v="1"/>
    <n v="0.14000000000000001"/>
  </r>
  <r>
    <x v="252"/>
    <x v="0"/>
    <d v="2008-07-31T00:00:00"/>
    <n v="0.88"/>
    <n v="1"/>
    <s v="JRS CAP PRÓPRIO"/>
    <x v="1"/>
    <n v="0.88"/>
  </r>
  <r>
    <x v="252"/>
    <x v="0"/>
    <d v="2009-01-15T00:00:00"/>
    <n v="0.42"/>
    <n v="1"/>
    <s v="JRS CAP PRÓPRIO"/>
    <x v="2"/>
    <n v="0.42"/>
  </r>
  <r>
    <x v="252"/>
    <x v="0"/>
    <d v="2009-05-14T00:00:00"/>
    <n v="0.61"/>
    <n v="1"/>
    <s v="JRS CAP PRÓPRIO"/>
    <x v="2"/>
    <n v="0.61"/>
  </r>
  <r>
    <x v="252"/>
    <x v="0"/>
    <d v="2009-11-12T00:00:00"/>
    <n v="0.97"/>
    <n v="1"/>
    <s v="JRS CAP PRÓPRIO"/>
    <x v="2"/>
    <n v="0.97"/>
  </r>
  <r>
    <x v="252"/>
    <x v="0"/>
    <d v="2010-02-11T00:00:00"/>
    <n v="0.15"/>
    <n v="1"/>
    <s v="JRS CAP PRÓPRIO"/>
    <x v="3"/>
    <n v="0.15"/>
  </r>
  <r>
    <x v="252"/>
    <x v="0"/>
    <d v="2010-12-14T00:00:00"/>
    <n v="2.0013999999999998"/>
    <n v="1"/>
    <s v="JRS CAP PRÓPRIO"/>
    <x v="3"/>
    <n v="2.0013999999999998"/>
  </r>
  <r>
    <x v="252"/>
    <x v="0"/>
    <d v="2012-02-09T00:00:00"/>
    <n v="2.54"/>
    <n v="1"/>
    <s v="JRS CAP PRÓPRIO"/>
    <x v="5"/>
    <n v="2.54"/>
  </r>
  <r>
    <x v="252"/>
    <x v="0"/>
    <d v="2013-03-21T00:00:00"/>
    <n v="2.3450000000000002"/>
    <n v="1"/>
    <s v="JRS CAP PRÓPRIO"/>
    <x v="6"/>
    <n v="2.3450000000000002"/>
  </r>
  <r>
    <x v="253"/>
    <x v="0"/>
    <d v="2000-07-31T00:00:00"/>
    <n v="1.2357199989500001"/>
    <n v="1"/>
    <s v="JRS CAP PRÓPRIO"/>
    <x v="9"/>
    <n v="1.2357199989500001"/>
  </r>
  <r>
    <x v="253"/>
    <x v="0"/>
    <d v="2000-12-21T00:00:00"/>
    <n v="1.0469238192799999"/>
    <n v="10"/>
    <s v="JRS CAP PRÓPRIO"/>
    <x v="9"/>
    <n v="0.10469238192799998"/>
  </r>
  <r>
    <x v="253"/>
    <x v="0"/>
    <d v="2001-06-29T00:00:00"/>
    <n v="1.1077292161000001"/>
    <n v="10"/>
    <s v="JRS CAP PRÓPRIO"/>
    <x v="10"/>
    <n v="0.11077292161000001"/>
  </r>
  <r>
    <x v="253"/>
    <x v="0"/>
    <d v="2001-12-28T00:00:00"/>
    <n v="1.0798999814000001"/>
    <n v="10"/>
    <s v="JRS CAP PRÓPRIO"/>
    <x v="10"/>
    <n v="0.10798999814000002"/>
  </r>
  <r>
    <x v="253"/>
    <x v="0"/>
    <d v="2002-06-24T00:00:00"/>
    <n v="9.1928720379999995E-2"/>
    <n v="1"/>
    <s v="JRS CAP PRÓPRIO"/>
    <x v="11"/>
    <n v="9.1928720379999995E-2"/>
  </r>
  <r>
    <x v="253"/>
    <x v="0"/>
    <d v="2002-12-18T00:00:00"/>
    <n v="6.4766249100000006E-2"/>
    <n v="1"/>
    <s v="JRS CAP PRÓPRIO"/>
    <x v="11"/>
    <n v="6.4766249100000006E-2"/>
  </r>
  <r>
    <x v="253"/>
    <x v="0"/>
    <d v="2003-12-16T00:00:00"/>
    <n v="0.23853930874000001"/>
    <n v="1"/>
    <s v="JRS CAP PRÓPRIO"/>
    <x v="7"/>
    <n v="0.23853930874000001"/>
  </r>
  <r>
    <x v="253"/>
    <x v="0"/>
    <d v="2004-12-21T00:00:00"/>
    <n v="0.13956210185000001"/>
    <n v="1"/>
    <s v="JRS CAP PRÓPRIO"/>
    <x v="12"/>
    <n v="0.13956210185000001"/>
  </r>
  <r>
    <x v="253"/>
    <x v="0"/>
    <d v="2005-06-21T00:00:00"/>
    <n v="6.366371069E-2"/>
    <n v="1"/>
    <s v="JRS CAP PRÓPRIO"/>
    <x v="13"/>
    <n v="6.366371069E-2"/>
  </r>
  <r>
    <x v="253"/>
    <x v="0"/>
    <d v="2005-12-20T00:00:00"/>
    <n v="6.301181753E-2"/>
    <n v="1"/>
    <s v="JRS CAP PRÓPRIO"/>
    <x v="13"/>
    <n v="6.301181753E-2"/>
  </r>
  <r>
    <x v="253"/>
    <x v="0"/>
    <d v="2006-06-21T00:00:00"/>
    <n v="6.4382529039999997E-2"/>
    <n v="1"/>
    <s v="JRS CAP PRÓPRIO"/>
    <x v="14"/>
    <n v="6.4382529039999997E-2"/>
  </r>
  <r>
    <x v="253"/>
    <x v="0"/>
    <d v="2006-12-20T00:00:00"/>
    <n v="5.2052479950000001E-2"/>
    <n v="1"/>
    <s v="JRS CAP PRÓPRIO"/>
    <x v="14"/>
    <n v="5.2052479950000001E-2"/>
  </r>
  <r>
    <x v="253"/>
    <x v="0"/>
    <d v="2007-06-25T00:00:00"/>
    <n v="5.7502511319999998E-2"/>
    <n v="1"/>
    <s v="JRS CAP PRÓPRIO"/>
    <x v="0"/>
    <n v="5.7502511319999998E-2"/>
  </r>
  <r>
    <x v="253"/>
    <x v="0"/>
    <d v="2007-12-17T00:00:00"/>
    <n v="4.5513292699999999E-2"/>
    <n v="1"/>
    <s v="JRS CAP PRÓPRIO"/>
    <x v="0"/>
    <n v="4.5513292699999999E-2"/>
  </r>
  <r>
    <x v="253"/>
    <x v="0"/>
    <d v="2008-06-23T00:00:00"/>
    <n v="6.2861168879999998E-2"/>
    <n v="1"/>
    <s v="JRS CAP PRÓPRIO"/>
    <x v="1"/>
    <n v="6.2861168879999998E-2"/>
  </r>
  <r>
    <x v="253"/>
    <x v="0"/>
    <d v="2008-12-22T00:00:00"/>
    <n v="3.0612881500000001E-2"/>
    <n v="1"/>
    <s v="JRS CAP PRÓPRIO"/>
    <x v="1"/>
    <n v="3.0612881500000001E-2"/>
  </r>
  <r>
    <x v="253"/>
    <x v="0"/>
    <d v="2009-06-29T00:00:00"/>
    <n v="6.3413791529999999E-2"/>
    <n v="1"/>
    <s v="JRS CAP PRÓPRIO"/>
    <x v="2"/>
    <n v="6.3413791529999999E-2"/>
  </r>
  <r>
    <x v="253"/>
    <x v="0"/>
    <d v="2009-12-28T00:00:00"/>
    <n v="2.805553333E-2"/>
    <n v="1"/>
    <s v="JRS CAP PRÓPRIO"/>
    <x v="2"/>
    <n v="2.805553333E-2"/>
  </r>
  <r>
    <x v="253"/>
    <x v="0"/>
    <d v="2010-06-29T00:00:00"/>
    <n v="6.5629648590000006E-2"/>
    <n v="1"/>
    <s v="JRS CAP PRÓPRIO"/>
    <x v="3"/>
    <n v="6.5629648590000006E-2"/>
  </r>
  <r>
    <x v="253"/>
    <x v="0"/>
    <d v="2010-12-16T00:00:00"/>
    <n v="2.1592364070000002E-2"/>
    <n v="1"/>
    <s v="JRS CAP PRÓPRIO"/>
    <x v="3"/>
    <n v="2.1592364070000002E-2"/>
  </r>
  <r>
    <x v="253"/>
    <x v="0"/>
    <d v="2011-06-29T00:00:00"/>
    <n v="0.13872382660999999"/>
    <n v="1"/>
    <s v="JRS CAP PRÓPRIO"/>
    <x v="4"/>
    <n v="0.13872382660999999"/>
  </r>
  <r>
    <x v="253"/>
    <x v="0"/>
    <d v="2011-12-14T00:00:00"/>
    <n v="0.1392326468"/>
    <n v="1"/>
    <s v="JRS CAP PRÓPRIO"/>
    <x v="4"/>
    <n v="0.1392326468"/>
  </r>
  <r>
    <x v="253"/>
    <x v="0"/>
    <d v="2012-06-19T00:00:00"/>
    <n v="0.14861079026999999"/>
    <n v="1"/>
    <s v="JRS CAP PRÓPRIO"/>
    <x v="5"/>
    <n v="0.14861079026999999"/>
  </r>
  <r>
    <x v="253"/>
    <x v="0"/>
    <d v="2012-12-18T00:00:00"/>
    <n v="0.13683581475000001"/>
    <n v="1"/>
    <s v="JRS CAP PRÓPRIO"/>
    <x v="5"/>
    <n v="0.13683581475000001"/>
  </r>
  <r>
    <x v="253"/>
    <x v="0"/>
    <d v="2013-04-25T00:00:00"/>
    <n v="8.7219346020000005E-2"/>
    <n v="1"/>
    <s v="DIVIDENDO"/>
    <x v="6"/>
    <n v="8.7219346020000005E-2"/>
  </r>
  <r>
    <x v="253"/>
    <x v="0"/>
    <d v="2013-06-24T00:00:00"/>
    <n v="0.13711258209999999"/>
    <n v="1"/>
    <s v="JRS CAP PRÓPRIO"/>
    <x v="6"/>
    <n v="0.13711258209999999"/>
  </r>
  <r>
    <x v="253"/>
    <x v="0"/>
    <d v="2013-12-17T00:00:00"/>
    <n v="0.13801255689"/>
    <n v="1"/>
    <s v="JRS CAP PRÓPRIO"/>
    <x v="6"/>
    <n v="0.13801255689"/>
  </r>
  <r>
    <x v="253"/>
    <x v="1"/>
    <d v="2000-07-31T00:00:00"/>
    <n v="1.2357199989500001"/>
    <n v="10"/>
    <s v="JRS CAP PRÓPRIO"/>
    <x v="9"/>
    <n v="0.12357199989500001"/>
  </r>
  <r>
    <x v="253"/>
    <x v="1"/>
    <d v="2000-12-21T00:00:00"/>
    <n v="1.0469238192799999"/>
    <n v="10"/>
    <s v="JRS CAP PRÓPRIO"/>
    <x v="9"/>
    <n v="0.10469238192799998"/>
  </r>
  <r>
    <x v="253"/>
    <x v="1"/>
    <d v="2001-06-29T00:00:00"/>
    <n v="1.2185021377"/>
    <n v="10"/>
    <s v="JRS CAP PRÓPRIO"/>
    <x v="10"/>
    <n v="0.12185021377000001"/>
  </r>
  <r>
    <x v="253"/>
    <x v="1"/>
    <d v="2001-12-28T00:00:00"/>
    <n v="1.1878899796"/>
    <n v="10"/>
    <s v="JRS CAP PRÓPRIO"/>
    <x v="10"/>
    <n v="0.11878899796"/>
  </r>
  <r>
    <x v="253"/>
    <x v="1"/>
    <d v="2002-06-24T00:00:00"/>
    <n v="0.10112159242"/>
    <n v="1"/>
    <s v="JRS CAP PRÓPRIO"/>
    <x v="11"/>
    <n v="0.10112159242"/>
  </r>
  <r>
    <x v="253"/>
    <x v="1"/>
    <d v="2002-12-18T00:00:00"/>
    <n v="7.1242874009999999E-2"/>
    <n v="1"/>
    <s v="JRS CAP PRÓPRIO"/>
    <x v="11"/>
    <n v="7.1242874009999999E-2"/>
  </r>
  <r>
    <x v="253"/>
    <x v="1"/>
    <d v="2003-12-16T00:00:00"/>
    <n v="0.26239323961"/>
    <n v="1"/>
    <s v="JRS CAP PRÓPRIO"/>
    <x v="7"/>
    <n v="0.26239323961"/>
  </r>
  <r>
    <x v="253"/>
    <x v="1"/>
    <d v="2004-12-21T00:00:00"/>
    <n v="0.15351831203999999"/>
    <n v="1"/>
    <s v="JRS CAP PRÓPRIO"/>
    <x v="12"/>
    <n v="0.15351831203999999"/>
  </r>
  <r>
    <x v="253"/>
    <x v="1"/>
    <d v="2005-06-21T00:00:00"/>
    <n v="7.0030081760000001E-2"/>
    <n v="1"/>
    <s v="JRS CAP PRÓPRIO"/>
    <x v="13"/>
    <n v="7.0030081760000001E-2"/>
  </r>
  <r>
    <x v="253"/>
    <x v="1"/>
    <d v="2005-12-29T00:00:00"/>
    <n v="6.9312999279999996E-2"/>
    <n v="1"/>
    <s v="JRS CAP PRÓPRIO"/>
    <x v="13"/>
    <n v="6.9312999279999996E-2"/>
  </r>
  <r>
    <x v="253"/>
    <x v="1"/>
    <d v="2006-06-21T00:00:00"/>
    <n v="7.0820781939999994E-2"/>
    <n v="1"/>
    <s v="JRS CAP PRÓPRIO"/>
    <x v="14"/>
    <n v="7.0820781939999994E-2"/>
  </r>
  <r>
    <x v="253"/>
    <x v="1"/>
    <d v="2006-12-20T00:00:00"/>
    <n v="5.7257727959999997E-2"/>
    <n v="1"/>
    <s v="JRS CAP PRÓPRIO"/>
    <x v="14"/>
    <n v="5.7257727959999997E-2"/>
  </r>
  <r>
    <x v="253"/>
    <x v="1"/>
    <d v="2007-06-25T00:00:00"/>
    <n v="6.3252762409999996E-2"/>
    <n v="1"/>
    <s v="JRS CAP PRÓPRIO"/>
    <x v="0"/>
    <n v="6.3252762409999996E-2"/>
  </r>
  <r>
    <x v="253"/>
    <x v="1"/>
    <d v="2007-12-17T00:00:00"/>
    <n v="5.0064622089999997E-2"/>
    <n v="1"/>
    <s v="JRS CAP PRÓPRIO"/>
    <x v="0"/>
    <n v="5.0064622089999997E-2"/>
  </r>
  <r>
    <x v="253"/>
    <x v="1"/>
    <d v="2008-06-23T00:00:00"/>
    <n v="6.9147285840000003E-2"/>
    <n v="1"/>
    <s v="JRS CAP PRÓPRIO"/>
    <x v="1"/>
    <n v="6.9147285840000003E-2"/>
  </r>
  <r>
    <x v="253"/>
    <x v="1"/>
    <d v="2008-12-22T00:00:00"/>
    <n v="3.3674169650000002E-2"/>
    <n v="1"/>
    <s v="JRS CAP PRÓPRIO"/>
    <x v="1"/>
    <n v="3.3674169650000002E-2"/>
  </r>
  <r>
    <x v="253"/>
    <x v="1"/>
    <d v="2009-06-29T00:00:00"/>
    <n v="6.9755170690000007E-2"/>
    <n v="1"/>
    <s v="JRS CAP PRÓPRIO"/>
    <x v="2"/>
    <n v="6.9755170690000007E-2"/>
  </r>
  <r>
    <x v="253"/>
    <x v="1"/>
    <d v="2009-12-28T00:00:00"/>
    <n v="3.0861086659999998E-2"/>
    <n v="1"/>
    <s v="JRS CAP PRÓPRIO"/>
    <x v="2"/>
    <n v="3.0861086659999998E-2"/>
  </r>
  <r>
    <x v="253"/>
    <x v="1"/>
    <d v="2010-06-29T00:00:00"/>
    <n v="7.2192613449999998E-2"/>
    <n v="1"/>
    <s v="JRS CAP PRÓPRIO"/>
    <x v="3"/>
    <n v="7.2192613449999998E-2"/>
  </r>
  <r>
    <x v="253"/>
    <x v="1"/>
    <d v="2010-12-16T00:00:00"/>
    <n v="2.3751600469999998E-2"/>
    <n v="1"/>
    <s v="JRS CAP PRÓPRIO"/>
    <x v="3"/>
    <n v="2.3751600469999998E-2"/>
  </r>
  <r>
    <x v="253"/>
    <x v="1"/>
    <d v="2011-06-29T00:00:00"/>
    <n v="0.15259620927000001"/>
    <n v="1"/>
    <s v="JRS CAP PRÓPRIO"/>
    <x v="4"/>
    <n v="0.15259620927000001"/>
  </r>
  <r>
    <x v="253"/>
    <x v="1"/>
    <d v="2011-12-14T00:00:00"/>
    <n v="0.15315591147999999"/>
    <n v="1"/>
    <s v="JRS CAP PRÓPRIO"/>
    <x v="4"/>
    <n v="0.15315591147999999"/>
  </r>
  <r>
    <x v="253"/>
    <x v="1"/>
    <d v="2012-06-19T00:00:00"/>
    <n v="0.16347186926000001"/>
    <n v="1"/>
    <s v="JRS CAP PRÓPRIO"/>
    <x v="5"/>
    <n v="0.16347186926000001"/>
  </r>
  <r>
    <x v="253"/>
    <x v="1"/>
    <d v="2012-12-18T00:00:00"/>
    <n v="0.15051939622999999"/>
    <n v="1"/>
    <s v="JRS CAP PRÓPRIO"/>
    <x v="5"/>
    <n v="0.15051939622999999"/>
  </r>
  <r>
    <x v="253"/>
    <x v="1"/>
    <d v="2013-04-25T00:00:00"/>
    <n v="9.594128062E-2"/>
    <n v="1"/>
    <s v="DIVIDENDO"/>
    <x v="6"/>
    <n v="9.594128062E-2"/>
  </r>
  <r>
    <x v="253"/>
    <x v="1"/>
    <d v="2013-06-24T00:00:00"/>
    <n v="0.15082384031000001"/>
    <n v="1"/>
    <s v="JRS CAP PRÓPRIO"/>
    <x v="6"/>
    <n v="0.15082384031000001"/>
  </r>
  <r>
    <x v="253"/>
    <x v="1"/>
    <d v="2013-12-17T00:00:00"/>
    <n v="0.15181381255000001"/>
    <n v="1"/>
    <s v="JRS CAP PRÓPRIO"/>
    <x v="6"/>
    <n v="0.15181381255000001"/>
  </r>
  <r>
    <x v="254"/>
    <x v="0"/>
    <d v="2007-06-29T00:00:00"/>
    <n v="3.7552560000000001"/>
    <n v="1000"/>
    <s v="DIVIDENDO"/>
    <x v="0"/>
    <n v="3.7552560000000002E-3"/>
  </r>
  <r>
    <x v="254"/>
    <x v="0"/>
    <d v="2007-06-29T00:00:00"/>
    <n v="1.8928799999999999"/>
    <n v="1000"/>
    <s v="JRS CAP PRÓPRIO"/>
    <x v="0"/>
    <n v="1.89288E-3"/>
  </r>
  <r>
    <x v="254"/>
    <x v="0"/>
    <d v="2007-12-21T00:00:00"/>
    <n v="4.6569890000000003E-3"/>
    <n v="1"/>
    <s v="DIVIDENDO"/>
    <x v="0"/>
    <n v="4.6569890000000003E-3"/>
  </r>
  <r>
    <x v="254"/>
    <x v="0"/>
    <d v="2007-12-21T00:00:00"/>
    <n v="2.358027E-3"/>
    <n v="1"/>
    <s v="DIVIDENDO"/>
    <x v="0"/>
    <n v="2.358027E-3"/>
  </r>
  <r>
    <x v="254"/>
    <x v="0"/>
    <d v="2007-12-26T00:00:00"/>
    <n v="1.7325789999999999E-3"/>
    <n v="1"/>
    <s v="DIVIDENDO"/>
    <x v="0"/>
    <n v="1.7325789999999999E-3"/>
  </r>
  <r>
    <x v="254"/>
    <x v="0"/>
    <d v="2007-12-26T00:00:00"/>
    <n v="1.9043949999999999E-3"/>
    <n v="1"/>
    <s v="JRS CAP PRÓPRIO"/>
    <x v="0"/>
    <n v="1.9043949999999999E-3"/>
  </r>
  <r>
    <x v="254"/>
    <x v="0"/>
    <d v="2008-12-19T00:00:00"/>
    <n v="1.4081272E-3"/>
    <n v="1"/>
    <s v="JRS CAP PRÓPRIO"/>
    <x v="1"/>
    <n v="1.4081272E-3"/>
  </r>
  <r>
    <x v="254"/>
    <x v="0"/>
    <d v="2008-12-19T00:00:00"/>
    <n v="8.9327E-6"/>
    <n v="1"/>
    <s v="DIVIDENDO"/>
    <x v="1"/>
    <n v="8.9327E-6"/>
  </r>
  <r>
    <x v="254"/>
    <x v="0"/>
    <d v="2008-12-19T00:00:00"/>
    <n v="2.2084330000000001E-3"/>
    <n v="1"/>
    <s v="DIVIDENDO"/>
    <x v="1"/>
    <n v="2.2084330000000001E-3"/>
  </r>
  <r>
    <x v="254"/>
    <x v="0"/>
    <d v="2008-12-19T00:00:00"/>
    <n v="6.3715739999999999E-4"/>
    <n v="1"/>
    <s v="DIVIDENDO"/>
    <x v="1"/>
    <n v="6.3715739999999999E-4"/>
  </r>
  <r>
    <x v="254"/>
    <x v="0"/>
    <d v="2009-04-28T00:00:00"/>
    <n v="9.974234299999999E-4"/>
    <n v="1"/>
    <s v="JRS CAP PRÓPRIO"/>
    <x v="2"/>
    <n v="9.974234299999999E-4"/>
  </r>
  <r>
    <x v="254"/>
    <x v="0"/>
    <d v="2009-06-30T00:00:00"/>
    <n v="8.3607552999999998E-4"/>
    <n v="1"/>
    <s v="JRS CAP PRÓPRIO"/>
    <x v="2"/>
    <n v="8.3607552999999998E-4"/>
  </r>
  <r>
    <x v="254"/>
    <x v="0"/>
    <d v="2009-12-23T00:00:00"/>
    <n v="7.8388302E-4"/>
    <n v="1"/>
    <s v="DIVIDENDO"/>
    <x v="2"/>
    <n v="7.8388302E-4"/>
  </r>
  <r>
    <x v="254"/>
    <x v="0"/>
    <d v="2009-12-23T00:00:00"/>
    <n v="1.01181725E-3"/>
    <n v="1"/>
    <s v="DIVIDENDO"/>
    <x v="2"/>
    <n v="1.01181725E-3"/>
  </r>
  <r>
    <x v="254"/>
    <x v="0"/>
    <d v="2009-12-23T00:00:00"/>
    <n v="4.7885339999999998E-4"/>
    <n v="1"/>
    <s v="JRS CAP PRÓPRIO"/>
    <x v="2"/>
    <n v="4.7885339999999998E-4"/>
  </r>
  <r>
    <x v="254"/>
    <x v="0"/>
    <d v="2010-03-22T00:00:00"/>
    <n v="9.5770681000000002E-4"/>
    <n v="1"/>
    <s v="JRS CAP PRÓPRIO"/>
    <x v="3"/>
    <n v="9.5770681000000002E-4"/>
  </r>
  <r>
    <x v="254"/>
    <x v="0"/>
    <d v="2010-06-30T00:00:00"/>
    <n v="9.5770681000000002E-4"/>
    <n v="1"/>
    <s v="JRS CAP PRÓPRIO"/>
    <x v="3"/>
    <n v="9.5770681000000002E-4"/>
  </r>
  <r>
    <x v="254"/>
    <x v="0"/>
    <d v="2010-06-30T00:00:00"/>
    <n v="1.1971335200000001E-3"/>
    <n v="1"/>
    <s v="DIVIDENDO"/>
    <x v="3"/>
    <n v="1.1971335200000001E-3"/>
  </r>
  <r>
    <x v="254"/>
    <x v="0"/>
    <d v="2010-09-22T00:00:00"/>
    <n v="1.2689615299999999E-3"/>
    <n v="1"/>
    <s v="JRS CAP PRÓPRIO"/>
    <x v="3"/>
    <n v="1.2689615299999999E-3"/>
  </r>
  <r>
    <x v="254"/>
    <x v="0"/>
    <d v="2010-12-15T00:00:00"/>
    <n v="3.06466181E-3"/>
    <n v="1"/>
    <s v="DIVIDENDO"/>
    <x v="3"/>
    <n v="3.06466181E-3"/>
  </r>
  <r>
    <x v="254"/>
    <x v="0"/>
    <d v="2010-12-15T00:00:00"/>
    <n v="1.0295348300000001E-3"/>
    <n v="1"/>
    <s v="JRS CAP PRÓPRIO"/>
    <x v="3"/>
    <n v="1.0295348300000001E-3"/>
  </r>
  <r>
    <x v="254"/>
    <x v="0"/>
    <d v="2011-03-24T00:00:00"/>
    <n v="1.4365602199999999E-3"/>
    <n v="1"/>
    <s v="JRS CAP PRÓPRIO"/>
    <x v="4"/>
    <n v="1.4365602199999999E-3"/>
  </r>
  <r>
    <x v="254"/>
    <x v="0"/>
    <d v="2011-05-30T00:00:00"/>
    <n v="6.5564623000000002E-4"/>
    <n v="1"/>
    <s v="DIVIDENDO"/>
    <x v="4"/>
    <n v="6.5564623000000002E-4"/>
  </r>
  <r>
    <x v="254"/>
    <x v="0"/>
    <d v="2011-05-30T00:00:00"/>
    <n v="1.14005405E-3"/>
    <n v="1"/>
    <s v="DIVIDENDO"/>
    <x v="4"/>
    <n v="1.14005405E-3"/>
  </r>
  <r>
    <x v="254"/>
    <x v="0"/>
    <d v="2011-06-20T00:00:00"/>
    <n v="1.3168469000000001E-3"/>
    <n v="1"/>
    <s v="JRS CAP PRÓPRIO"/>
    <x v="4"/>
    <n v="1.3168469000000001E-3"/>
  </r>
  <r>
    <x v="254"/>
    <x v="0"/>
    <d v="2011-06-20T00:00:00"/>
    <n v="2.3942669999999999E-4"/>
    <n v="1"/>
    <s v="DIVIDENDO"/>
    <x v="4"/>
    <n v="2.3942669999999999E-4"/>
  </r>
  <r>
    <x v="254"/>
    <x v="0"/>
    <d v="2011-09-21T00:00:00"/>
    <n v="9.5920607000000004E-4"/>
    <n v="1"/>
    <s v="JRS CAP PRÓPRIO"/>
    <x v="4"/>
    <n v="9.5920607000000004E-4"/>
  </r>
  <r>
    <x v="254"/>
    <x v="0"/>
    <d v="2011-12-21T00:00:00"/>
    <n v="1.8590399200000001E-3"/>
    <n v="1"/>
    <s v="DIVIDENDO"/>
    <x v="4"/>
    <n v="1.8590399200000001E-3"/>
  </r>
  <r>
    <x v="254"/>
    <x v="0"/>
    <d v="2012-03-28T00:00:00"/>
    <n v="9.6000095999999998E-4"/>
    <n v="1"/>
    <s v="JRS CAP PRÓPRIO"/>
    <x v="5"/>
    <n v="9.6000095999999998E-4"/>
  </r>
  <r>
    <x v="254"/>
    <x v="0"/>
    <d v="2012-06-26T00:00:00"/>
    <n v="1.1763354000000001E-3"/>
    <n v="1"/>
    <s v="DIVIDENDO"/>
    <x v="5"/>
    <n v="1.1763354000000001E-3"/>
  </r>
  <r>
    <x v="254"/>
    <x v="0"/>
    <d v="2012-06-26T00:00:00"/>
    <n v="9.8428063999999997E-4"/>
    <n v="1"/>
    <s v="DIVIDENDO"/>
    <x v="5"/>
    <n v="9.8428063999999997E-4"/>
  </r>
  <r>
    <x v="254"/>
    <x v="0"/>
    <d v="2012-06-26T00:00:00"/>
    <n v="4.0811636000000001E-4"/>
    <n v="1"/>
    <s v="JRS CAP PRÓPRIO"/>
    <x v="5"/>
    <n v="4.0811636000000001E-4"/>
  </r>
  <r>
    <x v="254"/>
    <x v="0"/>
    <d v="2012-09-25T00:00:00"/>
    <n v="8.4024782E-4"/>
    <n v="1"/>
    <s v="DIVIDENDO"/>
    <x v="5"/>
    <n v="8.4024782E-4"/>
  </r>
  <r>
    <x v="254"/>
    <x v="0"/>
    <d v="2012-09-25T00:00:00"/>
    <n v="3.6010620999999999E-4"/>
    <n v="1"/>
    <s v="DIVIDENDO"/>
    <x v="5"/>
    <n v="3.6010620999999999E-4"/>
  </r>
  <r>
    <x v="254"/>
    <x v="0"/>
    <d v="2012-12-19T00:00:00"/>
    <n v="1.0803632000000001E-3"/>
    <n v="1"/>
    <s v="JRS CAP PRÓPRIO"/>
    <x v="5"/>
    <n v="1.0803632000000001E-3"/>
  </r>
  <r>
    <x v="254"/>
    <x v="0"/>
    <d v="2012-12-19T00:00:00"/>
    <n v="6.0020177000000004E-4"/>
    <n v="1"/>
    <s v="DIVIDENDO"/>
    <x v="5"/>
    <n v="6.0020177000000004E-4"/>
  </r>
  <r>
    <x v="254"/>
    <x v="0"/>
    <d v="2013-03-27T00:00:00"/>
    <n v="7.2004996999999998E-4"/>
    <n v="1"/>
    <s v="JRS CAP PRÓPRIO"/>
    <x v="6"/>
    <n v="7.2004996999999998E-4"/>
  </r>
  <r>
    <x v="254"/>
    <x v="0"/>
    <d v="2013-06-25T00:00:00"/>
    <n v="1.56030655E-3"/>
    <n v="1"/>
    <s v="DIVIDENDO"/>
    <x v="6"/>
    <n v="1.56030655E-3"/>
  </r>
  <r>
    <x v="254"/>
    <x v="0"/>
    <d v="2013-09-26T00:00:00"/>
    <n v="1.0821496700000001E-3"/>
    <n v="1"/>
    <s v="DIVIDENDO"/>
    <x v="6"/>
    <n v="1.0821496700000001E-3"/>
  </r>
  <r>
    <x v="254"/>
    <x v="0"/>
    <d v="2013-11-01T00:00:00"/>
    <n v="1.510977027E-2"/>
    <n v="1"/>
    <s v="REST CAP DIN"/>
    <x v="6"/>
    <n v="1.510977027E-2"/>
  </r>
  <r>
    <x v="254"/>
    <x v="0"/>
    <d v="2013-12-30T00:00:00"/>
    <n v="6.8619856999999995E-4"/>
    <n v="1"/>
    <s v="DIVIDENDO"/>
    <x v="6"/>
    <n v="6.8619856999999995E-4"/>
  </r>
  <r>
    <x v="254"/>
    <x v="0"/>
    <d v="2013-12-30T00:00:00"/>
    <n v="1.7198604899999999E-3"/>
    <n v="1"/>
    <s v="DIVIDENDO"/>
    <x v="6"/>
    <n v="1.7198604899999999E-3"/>
  </r>
  <r>
    <x v="254"/>
    <x v="1"/>
    <d v="2007-06-29T00:00:00"/>
    <n v="4.1307809999999998"/>
    <n v="1000"/>
    <s v="DIVIDENDO"/>
    <x v="0"/>
    <n v="4.130781E-3"/>
  </r>
  <r>
    <x v="254"/>
    <x v="1"/>
    <d v="2007-06-29T00:00:00"/>
    <n v="2.0821679999999998"/>
    <n v="1000"/>
    <s v="JRS CAP PRÓPRIO"/>
    <x v="0"/>
    <n v="2.0821679999999997E-3"/>
  </r>
  <r>
    <x v="254"/>
    <x v="1"/>
    <d v="2007-12-21T00:00:00"/>
    <n v="5.1226880000000002E-3"/>
    <n v="1"/>
    <s v="DIVIDENDO"/>
    <x v="0"/>
    <n v="5.1226880000000002E-3"/>
  </r>
  <r>
    <x v="254"/>
    <x v="1"/>
    <d v="2007-12-21T00:00:00"/>
    <n v="2.5938300000000001E-3"/>
    <n v="1"/>
    <s v="DIVIDENDO"/>
    <x v="0"/>
    <n v="2.5938300000000001E-3"/>
  </r>
  <r>
    <x v="254"/>
    <x v="1"/>
    <d v="2007-12-26T00:00:00"/>
    <n v="1.9058370000000001E-3"/>
    <n v="1"/>
    <s v="DIVIDENDO"/>
    <x v="0"/>
    <n v="1.9058370000000001E-3"/>
  </r>
  <r>
    <x v="254"/>
    <x v="1"/>
    <d v="2007-12-26T00:00:00"/>
    <n v="2.0948350000000002E-3"/>
    <n v="1"/>
    <s v="JRS CAP PRÓPRIO"/>
    <x v="0"/>
    <n v="2.0948350000000002E-3"/>
  </r>
  <r>
    <x v="254"/>
    <x v="1"/>
    <d v="2008-12-19T00:00:00"/>
    <n v="1.5489398999999999E-3"/>
    <n v="1"/>
    <s v="JRS CAP PRÓPRIO"/>
    <x v="1"/>
    <n v="1.5489398999999999E-3"/>
  </r>
  <r>
    <x v="254"/>
    <x v="1"/>
    <d v="2008-12-19T00:00:00"/>
    <n v="9.8260000000000005E-6"/>
    <n v="1"/>
    <s v="DIVIDENDO"/>
    <x v="1"/>
    <n v="9.8260000000000005E-6"/>
  </r>
  <r>
    <x v="254"/>
    <x v="1"/>
    <d v="2008-12-19T00:00:00"/>
    <n v="2.4292762999999998E-3"/>
    <n v="1"/>
    <s v="DIVIDENDO"/>
    <x v="1"/>
    <n v="2.4292762999999998E-3"/>
  </r>
  <r>
    <x v="254"/>
    <x v="1"/>
    <d v="2008-12-19T00:00:00"/>
    <n v="7.008731E-4"/>
    <n v="1"/>
    <s v="DIVIDENDO"/>
    <x v="1"/>
    <n v="7.008731E-4"/>
  </r>
  <r>
    <x v="254"/>
    <x v="1"/>
    <d v="2009-04-28T00:00:00"/>
    <n v="1.0971657799999999E-3"/>
    <n v="1"/>
    <s v="JRS CAP PRÓPRIO"/>
    <x v="2"/>
    <n v="1.0971657799999999E-3"/>
  </r>
  <r>
    <x v="254"/>
    <x v="1"/>
    <d v="2009-06-30T00:00:00"/>
    <n v="9.1968308000000003E-4"/>
    <n v="1"/>
    <s v="JRS CAP PRÓPRIO"/>
    <x v="2"/>
    <n v="9.1968308000000003E-4"/>
  </r>
  <r>
    <x v="254"/>
    <x v="1"/>
    <d v="2009-12-23T00:00:00"/>
    <n v="8.6227133000000005E-4"/>
    <n v="1"/>
    <s v="DIVIDENDO"/>
    <x v="2"/>
    <n v="8.6227133000000005E-4"/>
  </r>
  <r>
    <x v="254"/>
    <x v="1"/>
    <d v="2009-12-23T00:00:00"/>
    <n v="1.1129989700000001E-3"/>
    <n v="1"/>
    <s v="DIVIDENDO"/>
    <x v="2"/>
    <n v="1.1129989700000001E-3"/>
  </r>
  <r>
    <x v="254"/>
    <x v="1"/>
    <d v="2009-12-23T00:00:00"/>
    <n v="5.2673873999999998E-4"/>
    <n v="1"/>
    <s v="JRS CAP PRÓPRIO"/>
    <x v="2"/>
    <n v="5.2673873999999998E-4"/>
  </r>
  <r>
    <x v="254"/>
    <x v="1"/>
    <d v="2010-03-22T00:00:00"/>
    <n v="1.0534774899999999E-3"/>
    <n v="1"/>
    <s v="JRS CAP PRÓPRIO"/>
    <x v="3"/>
    <n v="1.0534774899999999E-3"/>
  </r>
  <r>
    <x v="254"/>
    <x v="1"/>
    <d v="2010-06-30T00:00:00"/>
    <n v="1.0534774899999999E-3"/>
    <n v="1"/>
    <s v="JRS CAP PRÓPRIO"/>
    <x v="3"/>
    <n v="1.0534774899999999E-3"/>
  </r>
  <r>
    <x v="254"/>
    <x v="1"/>
    <d v="2010-06-30T00:00:00"/>
    <n v="1.31684687E-3"/>
    <n v="1"/>
    <s v="DIVIDENDO"/>
    <x v="3"/>
    <n v="1.31684687E-3"/>
  </r>
  <r>
    <x v="254"/>
    <x v="1"/>
    <d v="2010-09-22T00:00:00"/>
    <n v="1.39585768E-3"/>
    <n v="1"/>
    <s v="JRS CAP PRÓPRIO"/>
    <x v="3"/>
    <n v="1.39585768E-3"/>
  </r>
  <r>
    <x v="254"/>
    <x v="1"/>
    <d v="2010-12-15T00:00:00"/>
    <n v="3.3711279900000002E-3"/>
    <n v="1"/>
    <s v="DIVIDENDO"/>
    <x v="3"/>
    <n v="3.3711279900000002E-3"/>
  </r>
  <r>
    <x v="254"/>
    <x v="1"/>
    <d v="2010-12-15T00:00:00"/>
    <n v="1.1324883099999999E-3"/>
    <n v="1"/>
    <s v="JRS CAP PRÓPRIO"/>
    <x v="3"/>
    <n v="1.1324883099999999E-3"/>
  </r>
  <r>
    <x v="254"/>
    <x v="1"/>
    <d v="2011-03-24T00:00:00"/>
    <n v="1.58021625E-3"/>
    <n v="1"/>
    <s v="JRS CAP PRÓPRIO"/>
    <x v="4"/>
    <n v="1.58021625E-3"/>
  </r>
  <r>
    <x v="254"/>
    <x v="1"/>
    <d v="2011-05-30T00:00:00"/>
    <n v="7.2121084999999998E-4"/>
    <n v="1"/>
    <s v="DIVIDENDO"/>
    <x v="4"/>
    <n v="7.2121084999999998E-4"/>
  </r>
  <r>
    <x v="254"/>
    <x v="1"/>
    <d v="2011-05-30T00:00:00"/>
    <n v="1.25405945E-3"/>
    <n v="1"/>
    <s v="DIVIDENDO"/>
    <x v="4"/>
    <n v="1.25405945E-3"/>
  </r>
  <r>
    <x v="254"/>
    <x v="1"/>
    <d v="2011-06-20T00:00:00"/>
    <n v="1.4485316000000001E-3"/>
    <n v="1"/>
    <s v="JRS CAP PRÓPRIO"/>
    <x v="4"/>
    <n v="1.4485316000000001E-3"/>
  </r>
  <r>
    <x v="254"/>
    <x v="1"/>
    <d v="2011-06-20T00:00:00"/>
    <n v="2.6336939999999998E-4"/>
    <n v="1"/>
    <s v="DIVIDENDO"/>
    <x v="4"/>
    <n v="2.6336939999999998E-4"/>
  </r>
  <r>
    <x v="254"/>
    <x v="1"/>
    <d v="2011-09-21T00:00:00"/>
    <n v="1.0551266800000001E-3"/>
    <n v="1"/>
    <s v="JRS CAP PRÓPRIO"/>
    <x v="4"/>
    <n v="1.0551266800000001E-3"/>
  </r>
  <r>
    <x v="254"/>
    <x v="1"/>
    <d v="2011-12-21T00:00:00"/>
    <n v="2.0449439199999998E-3"/>
    <n v="1"/>
    <s v="DIVIDENDO"/>
    <x v="4"/>
    <n v="2.0449439199999998E-3"/>
  </r>
  <r>
    <x v="254"/>
    <x v="1"/>
    <d v="2012-03-28T00:00:00"/>
    <n v="1.05600106E-3"/>
    <n v="1"/>
    <s v="JRS CAP PRÓPRIO"/>
    <x v="5"/>
    <n v="1.05600106E-3"/>
  </r>
  <r>
    <x v="254"/>
    <x v="1"/>
    <d v="2012-06-26T00:00:00"/>
    <n v="1.2939689400000001E-3"/>
    <n v="1"/>
    <s v="DIVIDENDO"/>
    <x v="5"/>
    <n v="1.2939689400000001E-3"/>
  </r>
  <r>
    <x v="254"/>
    <x v="1"/>
    <d v="2012-06-26T00:00:00"/>
    <n v="1.0827087E-3"/>
    <n v="1"/>
    <s v="DIVIDENDO"/>
    <x v="5"/>
    <n v="1.0827087E-3"/>
  </r>
  <r>
    <x v="254"/>
    <x v="1"/>
    <d v="2012-06-26T00:00:00"/>
    <n v="4.4892800000000002E-4"/>
    <n v="1"/>
    <s v="JRS CAP PRÓPRIO"/>
    <x v="5"/>
    <n v="4.4892800000000002E-4"/>
  </r>
  <r>
    <x v="254"/>
    <x v="1"/>
    <d v="2012-09-25T00:00:00"/>
    <n v="9.2427261000000002E-4"/>
    <n v="1"/>
    <s v="DIVIDENDO"/>
    <x v="5"/>
    <n v="9.2427261000000002E-4"/>
  </r>
  <r>
    <x v="254"/>
    <x v="1"/>
    <d v="2012-09-25T00:00:00"/>
    <n v="3.9611683E-4"/>
    <n v="1"/>
    <s v="DIVIDENDO"/>
    <x v="5"/>
    <n v="3.9611683E-4"/>
  </r>
  <r>
    <x v="254"/>
    <x v="1"/>
    <d v="2012-12-19T00:00:00"/>
    <n v="1.18839952E-3"/>
    <n v="1"/>
    <s v="JRS CAP PRÓPRIO"/>
    <x v="5"/>
    <n v="1.18839952E-3"/>
  </r>
  <r>
    <x v="254"/>
    <x v="1"/>
    <d v="2012-12-19T00:00:00"/>
    <n v="6.6022195000000001E-4"/>
    <n v="1"/>
    <s v="DIVIDENDO"/>
    <x v="5"/>
    <n v="6.6022195000000001E-4"/>
  </r>
  <r>
    <x v="254"/>
    <x v="1"/>
    <d v="2013-03-27T00:00:00"/>
    <n v="7.9205496999999996E-4"/>
    <n v="1"/>
    <s v="JRS CAP PRÓPRIO"/>
    <x v="6"/>
    <n v="7.9205496999999996E-4"/>
  </r>
  <r>
    <x v="254"/>
    <x v="1"/>
    <d v="2013-06-25T00:00:00"/>
    <n v="1.7163372100000001E-3"/>
    <n v="1"/>
    <s v="DIVIDENDO"/>
    <x v="6"/>
    <n v="1.7163372100000001E-3"/>
  </r>
  <r>
    <x v="254"/>
    <x v="1"/>
    <d v="2013-09-26T00:00:00"/>
    <n v="1.19036463E-3"/>
    <n v="1"/>
    <s v="DIVIDENDO"/>
    <x v="6"/>
    <n v="1.19036463E-3"/>
  </r>
  <r>
    <x v="254"/>
    <x v="1"/>
    <d v="2013-11-01T00:00:00"/>
    <n v="1.510977027E-2"/>
    <n v="1"/>
    <s v="REST CAP DIN"/>
    <x v="6"/>
    <n v="1.510977027E-2"/>
  </r>
  <r>
    <x v="254"/>
    <x v="1"/>
    <d v="2013-12-30T00:00:00"/>
    <n v="7.5481843E-4"/>
    <n v="1"/>
    <s v="DIVIDENDO"/>
    <x v="6"/>
    <n v="7.5481843E-4"/>
  </r>
  <r>
    <x v="254"/>
    <x v="1"/>
    <d v="2013-12-30T00:00:00"/>
    <n v="1.89184654E-3"/>
    <n v="1"/>
    <s v="DIVIDENDO"/>
    <x v="6"/>
    <n v="1.89184654E-3"/>
  </r>
  <r>
    <x v="254"/>
    <x v="2"/>
    <d v="2009-12-23T00:00:00"/>
    <n v="8.6227133169999998E-2"/>
    <n v="1"/>
    <s v="DIVIDENDO"/>
    <x v="2"/>
    <n v="8.6227133169999998E-2"/>
  </r>
  <r>
    <x v="254"/>
    <x v="2"/>
    <d v="2009-12-23T00:00:00"/>
    <n v="0.11129989762"/>
    <n v="1"/>
    <s v="DIVIDENDO"/>
    <x v="2"/>
    <n v="0.11129989762"/>
  </r>
  <r>
    <x v="254"/>
    <x v="2"/>
    <d v="2009-12-23T00:00:00"/>
    <n v="5.2673874879999999E-2"/>
    <n v="1"/>
    <s v="JRS CAP PRÓPRIO"/>
    <x v="2"/>
    <n v="5.2673874879999999E-2"/>
  </r>
  <r>
    <x v="254"/>
    <x v="2"/>
    <d v="2010-03-22T00:00:00"/>
    <n v="0.10534774978"/>
    <n v="1"/>
    <s v="JRS CAP PRÓPRIO"/>
    <x v="3"/>
    <n v="0.10534774978"/>
  </r>
  <r>
    <x v="254"/>
    <x v="2"/>
    <d v="2010-06-30T00:00:00"/>
    <n v="0.10534774978"/>
    <n v="1"/>
    <s v="JRS CAP PRÓPRIO"/>
    <x v="3"/>
    <n v="0.10534774978"/>
  </r>
  <r>
    <x v="254"/>
    <x v="2"/>
    <d v="2010-06-30T00:00:00"/>
    <n v="0.13168468720000001"/>
    <n v="1"/>
    <s v="DIVIDENDO"/>
    <x v="3"/>
    <n v="0.13168468720000001"/>
  </r>
  <r>
    <x v="254"/>
    <x v="2"/>
    <d v="2010-09-22T00:00:00"/>
    <n v="0.13958576815000001"/>
    <n v="1"/>
    <s v="JRS CAP PRÓPRIO"/>
    <x v="3"/>
    <n v="0.13958576815000001"/>
  </r>
  <r>
    <x v="254"/>
    <x v="2"/>
    <d v="2010-12-15T00:00:00"/>
    <n v="0.33711279905000002"/>
    <n v="1"/>
    <s v="DIVIDENDO"/>
    <x v="3"/>
    <n v="0.33711279905000002"/>
  </r>
  <r>
    <x v="254"/>
    <x v="2"/>
    <d v="2010-12-15T00:00:00"/>
    <n v="0.11324883115000001"/>
    <n v="1"/>
    <s v="JRS CAP PRÓPRIO"/>
    <x v="3"/>
    <n v="0.11324883115000001"/>
  </r>
  <r>
    <x v="254"/>
    <x v="2"/>
    <d v="2011-03-24T00:00:00"/>
    <n v="0.15802162459999999"/>
    <n v="1"/>
    <s v="JRS CAP PRÓPRIO"/>
    <x v="4"/>
    <n v="0.15802162459999999"/>
  </r>
  <r>
    <x v="254"/>
    <x v="2"/>
    <d v="2011-05-30T00:00:00"/>
    <n v="7.212108515E-2"/>
    <n v="1"/>
    <s v="DIVIDENDO"/>
    <x v="4"/>
    <n v="7.212108515E-2"/>
  </r>
  <r>
    <x v="254"/>
    <x v="2"/>
    <d v="2011-05-30T00:00:00"/>
    <n v="0.12540594525000001"/>
    <n v="1"/>
    <s v="DIVIDENDO"/>
    <x v="4"/>
    <n v="0.12540594525000001"/>
  </r>
  <r>
    <x v="254"/>
    <x v="2"/>
    <d v="2011-06-20T00:00:00"/>
    <n v="0.1448531559"/>
    <n v="1"/>
    <s v="JRS CAP PRÓPRIO"/>
    <x v="4"/>
    <n v="0.1448531559"/>
  </r>
  <r>
    <x v="254"/>
    <x v="2"/>
    <d v="2011-06-20T00:00:00"/>
    <n v="2.6336937000000001E-2"/>
    <n v="1"/>
    <s v="DIVIDENDO"/>
    <x v="4"/>
    <n v="2.6336937000000001E-2"/>
  </r>
  <r>
    <x v="254"/>
    <x v="2"/>
    <d v="2011-09-21T00:00:00"/>
    <n v="0.10551266785000001"/>
    <n v="1"/>
    <s v="JRS CAP PRÓPRIO"/>
    <x v="4"/>
    <n v="0.10551266785000001"/>
  </r>
  <r>
    <x v="254"/>
    <x v="2"/>
    <d v="2011-12-21T00:00:00"/>
    <n v="0.20449439159999999"/>
    <n v="1"/>
    <s v="DIVIDENDO"/>
    <x v="4"/>
    <n v="0.20449439159999999"/>
  </r>
  <r>
    <x v="254"/>
    <x v="2"/>
    <d v="2012-03-28T00:00:00"/>
    <n v="0.1056001058"/>
    <n v="1"/>
    <s v="JRS CAP PRÓPRIO"/>
    <x v="5"/>
    <n v="0.1056001058"/>
  </r>
  <r>
    <x v="254"/>
    <x v="2"/>
    <d v="2012-06-26T00:00:00"/>
    <n v="0.12939689400000001"/>
    <n v="1"/>
    <s v="DIVIDENDO"/>
    <x v="5"/>
    <n v="0.12939689400000001"/>
  </r>
  <r>
    <x v="254"/>
    <x v="2"/>
    <d v="2012-06-26T00:00:00"/>
    <n v="0.10827087019999999"/>
    <n v="1"/>
    <s v="DIVIDENDO"/>
    <x v="5"/>
    <n v="0.10827087019999999"/>
  </r>
  <r>
    <x v="254"/>
    <x v="2"/>
    <d v="2012-06-26T00:00:00"/>
    <n v="4.4892799800000001E-2"/>
    <n v="1"/>
    <s v="JRS CAP PRÓPRIO"/>
    <x v="5"/>
    <n v="4.4892799800000001E-2"/>
  </r>
  <r>
    <x v="254"/>
    <x v="2"/>
    <d v="2012-09-25T00:00:00"/>
    <n v="9.2427261090000004E-2"/>
    <n v="1"/>
    <s v="DIVIDENDO"/>
    <x v="5"/>
    <n v="9.2427261090000004E-2"/>
  </r>
  <r>
    <x v="254"/>
    <x v="2"/>
    <d v="2012-09-25T00:00:00"/>
    <n v="3.961168331E-2"/>
    <n v="1"/>
    <s v="DIVIDENDO"/>
    <x v="5"/>
    <n v="3.961168331E-2"/>
  </r>
  <r>
    <x v="254"/>
    <x v="2"/>
    <d v="2012-12-19T00:00:00"/>
    <n v="0.1188399519"/>
    <n v="1"/>
    <s v="JRS CAP PRÓPRIO"/>
    <x v="5"/>
    <n v="0.1188399519"/>
  </r>
  <r>
    <x v="254"/>
    <x v="2"/>
    <d v="2012-12-19T00:00:00"/>
    <n v="6.6022195529999994E-2"/>
    <n v="1"/>
    <s v="DIVIDENDO"/>
    <x v="5"/>
    <n v="6.6022195529999994E-2"/>
  </r>
  <r>
    <x v="254"/>
    <x v="2"/>
    <d v="2013-03-27T00:00:00"/>
    <n v="7.920549768E-2"/>
    <n v="1"/>
    <s v="JRS CAP PRÓPRIO"/>
    <x v="6"/>
    <n v="7.920549768E-2"/>
  </r>
  <r>
    <x v="254"/>
    <x v="2"/>
    <d v="2013-06-25T00:00:00"/>
    <n v="0.1716337215"/>
    <n v="1"/>
    <s v="DIVIDENDO"/>
    <x v="6"/>
    <n v="0.1716337215"/>
  </r>
  <r>
    <x v="254"/>
    <x v="2"/>
    <d v="2013-09-26T00:00:00"/>
    <n v="0.11903646389"/>
    <n v="1"/>
    <s v="DIVIDENDO"/>
    <x v="6"/>
    <n v="0.11903646389"/>
  </r>
  <r>
    <x v="254"/>
    <x v="2"/>
    <d v="2013-11-01T00:00:00"/>
    <n v="1.58652587856"/>
    <n v="1"/>
    <s v="REST CAP DIN"/>
    <x v="6"/>
    <n v="1.58652587856"/>
  </r>
  <r>
    <x v="254"/>
    <x v="2"/>
    <d v="2013-12-30T00:00:00"/>
    <n v="7.5481843179999994E-2"/>
    <n v="1"/>
    <s v="DIVIDENDO"/>
    <x v="6"/>
    <n v="7.5481843179999994E-2"/>
  </r>
  <r>
    <x v="254"/>
    <x v="2"/>
    <d v="2013-12-30T00:00:00"/>
    <n v="0.18918465478999999"/>
    <n v="1"/>
    <s v="DIVIDENDO"/>
    <x v="6"/>
    <n v="0.18918465478999999"/>
  </r>
  <r>
    <x v="255"/>
    <x v="0"/>
    <d v="1997-03-14T00:00:00"/>
    <n v="0.02"/>
    <n v="1"/>
    <s v="DIVIDENDO"/>
    <x v="16"/>
    <n v="0.02"/>
  </r>
  <r>
    <x v="255"/>
    <x v="0"/>
    <d v="1999-10-21T00:00:00"/>
    <n v="0.04"/>
    <n v="1"/>
    <s v="DIVIDENDO"/>
    <x v="8"/>
    <n v="0.04"/>
  </r>
  <r>
    <x v="255"/>
    <x v="0"/>
    <d v="2000-08-18T00:00:00"/>
    <n v="0.04"/>
    <n v="1"/>
    <s v="DIVIDENDO"/>
    <x v="9"/>
    <n v="0.04"/>
  </r>
  <r>
    <x v="255"/>
    <x v="0"/>
    <d v="2001-04-02T00:00:00"/>
    <n v="0.09"/>
    <n v="1"/>
    <s v="DIVIDENDO"/>
    <x v="10"/>
    <n v="0.09"/>
  </r>
  <r>
    <x v="255"/>
    <x v="0"/>
    <d v="2005-08-16T00:00:00"/>
    <n v="0.1"/>
    <n v="1"/>
    <s v="DIVIDENDO"/>
    <x v="13"/>
    <n v="0.1"/>
  </r>
  <r>
    <x v="255"/>
    <x v="0"/>
    <d v="2006-04-28T00:00:00"/>
    <n v="0.1293"/>
    <n v="1"/>
    <s v="DIVIDENDO"/>
    <x v="14"/>
    <n v="0.1293"/>
  </r>
  <r>
    <x v="255"/>
    <x v="0"/>
    <d v="2007-04-30T00:00:00"/>
    <n v="3.5810000000000002E-2"/>
    <n v="1"/>
    <s v="DIVIDENDO"/>
    <x v="0"/>
    <n v="3.5810000000000002E-2"/>
  </r>
  <r>
    <x v="255"/>
    <x v="0"/>
    <d v="2008-04-30T00:00:00"/>
    <n v="3.134E-2"/>
    <n v="1"/>
    <s v="DIVIDENDO"/>
    <x v="1"/>
    <n v="3.134E-2"/>
  </r>
  <r>
    <x v="255"/>
    <x v="0"/>
    <d v="2008-12-02T00:00:00"/>
    <n v="0.06"/>
    <n v="1"/>
    <s v="DIVIDENDO"/>
    <x v="1"/>
    <n v="0.06"/>
  </r>
  <r>
    <x v="255"/>
    <x v="0"/>
    <d v="2009-04-30T00:00:00"/>
    <n v="0.13829"/>
    <n v="1"/>
    <s v="DIVIDENDO"/>
    <x v="2"/>
    <n v="0.13829"/>
  </r>
  <r>
    <x v="255"/>
    <x v="0"/>
    <d v="2009-12-11T00:00:00"/>
    <n v="0.05"/>
    <n v="1"/>
    <s v="DIVIDENDO"/>
    <x v="2"/>
    <n v="0.05"/>
  </r>
  <r>
    <x v="255"/>
    <x v="0"/>
    <d v="2010-04-30T00:00:00"/>
    <n v="5.7189999999999998E-2"/>
    <n v="1"/>
    <s v="DIVIDENDO"/>
    <x v="3"/>
    <n v="5.7189999999999998E-2"/>
  </r>
  <r>
    <x v="255"/>
    <x v="0"/>
    <d v="2010-11-29T00:00:00"/>
    <n v="4.4999999999999998E-2"/>
    <n v="1"/>
    <s v="DIVIDENDO"/>
    <x v="3"/>
    <n v="4.4999999999999998E-2"/>
  </r>
  <r>
    <x v="255"/>
    <x v="0"/>
    <d v="2011-04-29T00:00:00"/>
    <n v="8.5559999999999997E-2"/>
    <n v="1"/>
    <s v="DIVIDENDO"/>
    <x v="4"/>
    <n v="8.5559999999999997E-2"/>
  </r>
  <r>
    <x v="255"/>
    <x v="0"/>
    <d v="2011-12-06T00:00:00"/>
    <n v="4.4999999999999998E-2"/>
    <n v="1"/>
    <s v="DIVIDENDO"/>
    <x v="4"/>
    <n v="4.4999999999999998E-2"/>
  </r>
  <r>
    <x v="255"/>
    <x v="0"/>
    <d v="2012-04-30T00:00:00"/>
    <n v="0.12192600000000001"/>
    <n v="1"/>
    <s v="DIVIDENDO"/>
    <x v="5"/>
    <n v="0.12192600000000001"/>
  </r>
  <r>
    <x v="255"/>
    <x v="0"/>
    <d v="2012-12-19T00:00:00"/>
    <n v="0.05"/>
    <n v="1"/>
    <s v="DIVIDENDO"/>
    <x v="5"/>
    <n v="0.05"/>
  </r>
  <r>
    <x v="255"/>
    <x v="0"/>
    <d v="2013-04-30T00:00:00"/>
    <n v="0.13299"/>
    <n v="1"/>
    <s v="DIVIDENDO"/>
    <x v="6"/>
    <n v="0.13299"/>
  </r>
  <r>
    <x v="255"/>
    <x v="0"/>
    <d v="2013-12-06T00:00:00"/>
    <n v="0.06"/>
    <n v="1"/>
    <s v="DIVIDENDO"/>
    <x v="6"/>
    <n v="0.06"/>
  </r>
  <r>
    <x v="255"/>
    <x v="1"/>
    <d v="1997-03-14T00:00:00"/>
    <n v="0.02"/>
    <n v="1"/>
    <s v="DIVIDENDO"/>
    <x v="16"/>
    <n v="0.02"/>
  </r>
  <r>
    <x v="255"/>
    <x v="1"/>
    <d v="1999-10-21T00:00:00"/>
    <n v="0.04"/>
    <n v="1"/>
    <s v="DIVIDENDO"/>
    <x v="8"/>
    <n v="0.04"/>
  </r>
  <r>
    <x v="255"/>
    <x v="1"/>
    <d v="2000-08-18T00:00:00"/>
    <n v="0.04"/>
    <n v="1"/>
    <s v="DIVIDENDO"/>
    <x v="9"/>
    <n v="0.04"/>
  </r>
  <r>
    <x v="255"/>
    <x v="1"/>
    <d v="2001-04-02T00:00:00"/>
    <n v="0.09"/>
    <n v="1"/>
    <s v="DIVIDENDO"/>
    <x v="10"/>
    <n v="0.09"/>
  </r>
  <r>
    <x v="255"/>
    <x v="1"/>
    <d v="2005-08-16T00:00:00"/>
    <n v="0.11"/>
    <n v="1"/>
    <s v="DIVIDENDO"/>
    <x v="13"/>
    <n v="0.11"/>
  </r>
  <r>
    <x v="255"/>
    <x v="1"/>
    <d v="2006-04-28T00:00:00"/>
    <n v="0.14219999999999999"/>
    <n v="1"/>
    <s v="DIVIDENDO"/>
    <x v="14"/>
    <n v="0.14219999999999999"/>
  </r>
  <r>
    <x v="255"/>
    <x v="1"/>
    <d v="2007-04-30T00:00:00"/>
    <n v="3.9390000000000001E-2"/>
    <n v="1"/>
    <s v="DIVIDENDO"/>
    <x v="0"/>
    <n v="3.9390000000000001E-2"/>
  </r>
  <r>
    <x v="255"/>
    <x v="1"/>
    <d v="2008-04-30T00:00:00"/>
    <n v="3.4470000000000001E-2"/>
    <n v="1"/>
    <s v="DIVIDENDO"/>
    <x v="1"/>
    <n v="3.4470000000000001E-2"/>
  </r>
  <r>
    <x v="255"/>
    <x v="1"/>
    <d v="2008-12-02T00:00:00"/>
    <n v="6.6000000000000003E-2"/>
    <n v="1"/>
    <s v="DIVIDENDO"/>
    <x v="1"/>
    <n v="6.6000000000000003E-2"/>
  </r>
  <r>
    <x v="255"/>
    <x v="1"/>
    <d v="2009-04-30T00:00:00"/>
    <n v="0.15211"/>
    <n v="1"/>
    <s v="DIVIDENDO"/>
    <x v="2"/>
    <n v="0.15211"/>
  </r>
  <r>
    <x v="255"/>
    <x v="1"/>
    <d v="2009-12-11T00:00:00"/>
    <n v="5.5E-2"/>
    <n v="1"/>
    <s v="DIVIDENDO"/>
    <x v="2"/>
    <n v="5.5E-2"/>
  </r>
  <r>
    <x v="255"/>
    <x v="1"/>
    <d v="2010-04-30T00:00:00"/>
    <n v="6.2899999999999998E-2"/>
    <n v="1"/>
    <s v="DIVIDENDO"/>
    <x v="3"/>
    <n v="6.2899999999999998E-2"/>
  </r>
  <r>
    <x v="255"/>
    <x v="1"/>
    <d v="2010-11-29T00:00:00"/>
    <n v="4.9500000000000002E-2"/>
    <n v="1"/>
    <s v="DIVIDENDO"/>
    <x v="3"/>
    <n v="4.9500000000000002E-2"/>
  </r>
  <r>
    <x v="255"/>
    <x v="1"/>
    <d v="2011-04-29T00:00:00"/>
    <n v="9.4119999999999995E-2"/>
    <n v="1"/>
    <s v="DIVIDENDO"/>
    <x v="4"/>
    <n v="9.4119999999999995E-2"/>
  </r>
  <r>
    <x v="255"/>
    <x v="1"/>
    <d v="2011-12-06T00:00:00"/>
    <n v="4.9500000000000002E-2"/>
    <n v="1"/>
    <s v="DIVIDENDO"/>
    <x v="4"/>
    <n v="4.9500000000000002E-2"/>
  </r>
  <r>
    <x v="255"/>
    <x v="1"/>
    <d v="2012-04-30T00:00:00"/>
    <n v="0.13411200000000001"/>
    <n v="1"/>
    <s v="DIVIDENDO"/>
    <x v="5"/>
    <n v="0.13411200000000001"/>
  </r>
  <r>
    <x v="255"/>
    <x v="1"/>
    <d v="2012-12-19T00:00:00"/>
    <n v="5.5E-2"/>
    <n v="1"/>
    <s v="DIVIDENDO"/>
    <x v="5"/>
    <n v="5.5E-2"/>
  </r>
  <r>
    <x v="255"/>
    <x v="1"/>
    <d v="2013-04-30T00:00:00"/>
    <n v="0.14629"/>
    <n v="1"/>
    <s v="DIVIDENDO"/>
    <x v="6"/>
    <n v="0.14629"/>
  </r>
  <r>
    <x v="255"/>
    <x v="1"/>
    <d v="2013-12-06T00:00:00"/>
    <n v="6.6000000000000003E-2"/>
    <n v="1"/>
    <s v="DIVIDENDO"/>
    <x v="6"/>
    <n v="6.6000000000000003E-2"/>
  </r>
  <r>
    <x v="255"/>
    <x v="6"/>
    <d v="2005-08-16T00:00:00"/>
    <n v="0.11"/>
    <n v="1"/>
    <s v="DIVIDENDO"/>
    <x v="13"/>
    <n v="0.11"/>
  </r>
  <r>
    <x v="255"/>
    <x v="6"/>
    <d v="2006-04-28T00:00:00"/>
    <n v="0.14219999999999999"/>
    <n v="1"/>
    <s v="DIVIDENDO"/>
    <x v="14"/>
    <n v="0.14219999999999999"/>
  </r>
  <r>
    <x v="255"/>
    <x v="6"/>
    <d v="2007-04-30T00:00:00"/>
    <n v="3.9390000000000001E-2"/>
    <n v="1"/>
    <s v="DIVIDENDO"/>
    <x v="0"/>
    <n v="3.9390000000000001E-2"/>
  </r>
  <r>
    <x v="255"/>
    <x v="6"/>
    <d v="2008-04-30T00:00:00"/>
    <n v="3.4470000000000001E-2"/>
    <n v="1"/>
    <s v="DIVIDENDO"/>
    <x v="1"/>
    <n v="3.4470000000000001E-2"/>
  </r>
  <r>
    <x v="255"/>
    <x v="6"/>
    <d v="2008-12-02T00:00:00"/>
    <n v="6.6000000000000003E-2"/>
    <n v="1"/>
    <s v="DIVIDENDO"/>
    <x v="1"/>
    <n v="6.6000000000000003E-2"/>
  </r>
  <r>
    <x v="255"/>
    <x v="6"/>
    <d v="2009-04-30T00:00:00"/>
    <n v="0.15211"/>
    <n v="1"/>
    <s v="DIVIDENDO"/>
    <x v="2"/>
    <n v="0.15211"/>
  </r>
  <r>
    <x v="255"/>
    <x v="6"/>
    <d v="2009-12-14T00:00:00"/>
    <n v="5.5E-2"/>
    <n v="1"/>
    <s v="DIVIDENDO"/>
    <x v="2"/>
    <n v="5.5E-2"/>
  </r>
  <r>
    <x v="255"/>
    <x v="6"/>
    <d v="2010-04-30T00:00:00"/>
    <n v="6.2899999999999998E-2"/>
    <n v="1"/>
    <s v="DIVIDENDO"/>
    <x v="3"/>
    <n v="6.2899999999999998E-2"/>
  </r>
  <r>
    <x v="255"/>
    <x v="6"/>
    <d v="2010-11-29T00:00:00"/>
    <n v="4.9500000000000002E-2"/>
    <n v="1"/>
    <s v="DIVIDENDO"/>
    <x v="3"/>
    <n v="4.9500000000000002E-2"/>
  </r>
  <r>
    <x v="255"/>
    <x v="6"/>
    <d v="2011-04-29T00:00:00"/>
    <n v="9.4119999999999995E-2"/>
    <n v="1"/>
    <s v="DIVIDENDO"/>
    <x v="4"/>
    <n v="9.4119999999999995E-2"/>
  </r>
  <r>
    <x v="255"/>
    <x v="6"/>
    <d v="2011-12-06T00:00:00"/>
    <n v="4.9500000000000002E-2"/>
    <n v="1"/>
    <s v="DIVIDENDO"/>
    <x v="4"/>
    <n v="4.9500000000000002E-2"/>
  </r>
  <r>
    <x v="255"/>
    <x v="6"/>
    <d v="2012-04-30T00:00:00"/>
    <n v="0.13411200000000001"/>
    <n v="1"/>
    <s v="DIVIDENDO"/>
    <x v="5"/>
    <n v="0.13411200000000001"/>
  </r>
  <r>
    <x v="255"/>
    <x v="6"/>
    <d v="2012-12-19T00:00:00"/>
    <n v="5.5E-2"/>
    <n v="1"/>
    <s v="DIVIDENDO"/>
    <x v="5"/>
    <n v="5.5E-2"/>
  </r>
  <r>
    <x v="255"/>
    <x v="6"/>
    <d v="2013-04-30T00:00:00"/>
    <n v="0.14629"/>
    <n v="1"/>
    <s v="DIVIDENDO"/>
    <x v="6"/>
    <n v="0.14629"/>
  </r>
  <r>
    <x v="255"/>
    <x v="6"/>
    <d v="2013-12-06T00:00:00"/>
    <n v="6.6000000000000003E-2"/>
    <n v="1"/>
    <s v="DIVIDENDO"/>
    <x v="6"/>
    <n v="6.6000000000000003E-2"/>
  </r>
  <r>
    <x v="256"/>
    <x v="9"/>
    <d v="2007-12-12T00:00:00"/>
    <n v="9.0732140000000003E-2"/>
    <n v="1"/>
    <s v="JRS CAP PRÓPRIO"/>
    <x v="0"/>
    <n v="9.0732140000000003E-2"/>
  </r>
  <r>
    <x v="256"/>
    <x v="0"/>
    <d v="2007-12-12T00:00:00"/>
    <n v="1.8146427999999999E-2"/>
    <n v="1"/>
    <s v="JRS CAP PRÓPRIO"/>
    <x v="0"/>
    <n v="1.8146427999999999E-2"/>
  </r>
  <r>
    <x v="256"/>
    <x v="0"/>
    <d v="2008-12-16T00:00:00"/>
    <n v="2.7448377999999999E-2"/>
    <n v="1"/>
    <s v="DIVIDENDO"/>
    <x v="1"/>
    <n v="2.7448377999999999E-2"/>
  </r>
  <r>
    <x v="256"/>
    <x v="0"/>
    <d v="2010-03-26T00:00:00"/>
    <n v="4.8003756000000002E-2"/>
    <n v="1"/>
    <s v="DIVIDENDO"/>
    <x v="3"/>
    <n v="4.8003756000000002E-2"/>
  </r>
  <r>
    <x v="256"/>
    <x v="0"/>
    <d v="2010-12-09T00:00:00"/>
    <n v="2.9911817E-2"/>
    <n v="1"/>
    <s v="DIVIDENDO"/>
    <x v="3"/>
    <n v="2.9911817E-2"/>
  </r>
  <r>
    <x v="256"/>
    <x v="0"/>
    <d v="2010-12-09T00:00:00"/>
    <n v="4.6071961000000002E-2"/>
    <n v="1"/>
    <s v="DIVIDENDO"/>
    <x v="3"/>
    <n v="4.6071961000000002E-2"/>
  </r>
  <r>
    <x v="256"/>
    <x v="0"/>
    <d v="2010-12-09T00:00:00"/>
    <n v="1.8995945E-2"/>
    <n v="1"/>
    <s v="JRS CAP PRÓPRIO"/>
    <x v="3"/>
    <n v="1.8995945E-2"/>
  </r>
  <r>
    <x v="256"/>
    <x v="0"/>
    <d v="2011-01-31T00:00:00"/>
    <n v="3.4861761999999998E-2"/>
    <n v="1"/>
    <s v="DIVIDENDO"/>
    <x v="4"/>
    <n v="3.4861761999999998E-2"/>
  </r>
  <r>
    <x v="256"/>
    <x v="0"/>
    <d v="2011-12-12T00:00:00"/>
    <n v="0.13618591499999999"/>
    <n v="1"/>
    <s v="DIVIDENDO"/>
    <x v="4"/>
    <n v="0.13618591499999999"/>
  </r>
  <r>
    <x v="256"/>
    <x v="0"/>
    <d v="2011-12-12T00:00:00"/>
    <n v="0.11026216899999999"/>
    <n v="1"/>
    <s v="JRS CAP PRÓPRIO"/>
    <x v="4"/>
    <n v="0.11026216899999999"/>
  </r>
  <r>
    <x v="256"/>
    <x v="0"/>
    <d v="2012-01-31T00:00:00"/>
    <n v="3.7102089999999997E-2"/>
    <n v="1"/>
    <s v="DIVIDENDO"/>
    <x v="5"/>
    <n v="3.7102089999999997E-2"/>
  </r>
  <r>
    <x v="256"/>
    <x v="0"/>
    <d v="2012-12-12T00:00:00"/>
    <n v="0.15056591899999999"/>
    <n v="1"/>
    <s v="DIVIDENDO"/>
    <x v="5"/>
    <n v="0.15056591899999999"/>
  </r>
  <r>
    <x v="256"/>
    <x v="0"/>
    <d v="2012-12-12T00:00:00"/>
    <n v="0.11130585599999999"/>
    <n v="1"/>
    <s v="JRS CAP PRÓPRIO"/>
    <x v="5"/>
    <n v="0.11130585599999999"/>
  </r>
  <r>
    <x v="256"/>
    <x v="0"/>
    <d v="2013-01-31T00:00:00"/>
    <n v="4.7331817999999998E-2"/>
    <n v="1"/>
    <s v="DIVIDENDO"/>
    <x v="6"/>
    <n v="4.7331817999999998E-2"/>
  </r>
  <r>
    <x v="256"/>
    <x v="0"/>
    <d v="2013-12-17T00:00:00"/>
    <n v="0.102756916"/>
    <n v="1"/>
    <s v="JRS CAP PRÓPRIO"/>
    <x v="6"/>
    <n v="0.102756916"/>
  </r>
  <r>
    <x v="256"/>
    <x v="0"/>
    <d v="2013-12-17T00:00:00"/>
    <n v="0.13511757499999999"/>
    <n v="1"/>
    <s v="DIVIDENDO"/>
    <x v="6"/>
    <n v="0.13511757499999999"/>
  </r>
  <r>
    <x v="256"/>
    <x v="0"/>
    <d v="2014-02-06T00:00:00"/>
    <n v="5.3274572999999999E-2"/>
    <n v="1"/>
    <s v="DIVIDENDO"/>
    <x v="18"/>
    <n v="5.3274572999999999E-2"/>
  </r>
  <r>
    <x v="256"/>
    <x v="1"/>
    <d v="2007-12-12T00:00:00"/>
    <n v="1.8146427999999999E-2"/>
    <n v="1"/>
    <s v="JRS CAP PRÓPRIO"/>
    <x v="0"/>
    <n v="1.8146427999999999E-2"/>
  </r>
  <r>
    <x v="256"/>
    <x v="1"/>
    <d v="2008-12-16T00:00:00"/>
    <n v="2.7448377999999999E-2"/>
    <n v="1"/>
    <s v="DIVIDENDO"/>
    <x v="1"/>
    <n v="2.7448377999999999E-2"/>
  </r>
  <r>
    <x v="256"/>
    <x v="1"/>
    <d v="2010-03-26T00:00:00"/>
    <n v="4.8003756000000002E-2"/>
    <n v="1"/>
    <s v="DIVIDENDO"/>
    <x v="3"/>
    <n v="4.8003756000000002E-2"/>
  </r>
  <r>
    <x v="256"/>
    <x v="1"/>
    <d v="2010-12-09T00:00:00"/>
    <n v="2.9911817E-2"/>
    <n v="1"/>
    <s v="DIVIDENDO"/>
    <x v="3"/>
    <n v="2.9911817E-2"/>
  </r>
  <r>
    <x v="256"/>
    <x v="1"/>
    <d v="2010-12-09T00:00:00"/>
    <n v="4.6071961000000002E-2"/>
    <n v="1"/>
    <s v="DIVIDENDO"/>
    <x v="3"/>
    <n v="4.6071961000000002E-2"/>
  </r>
  <r>
    <x v="256"/>
    <x v="1"/>
    <d v="2010-12-09T00:00:00"/>
    <n v="1.8995945E-2"/>
    <n v="1"/>
    <s v="JRS CAP PRÓPRIO"/>
    <x v="3"/>
    <n v="1.8995945E-2"/>
  </r>
  <r>
    <x v="256"/>
    <x v="1"/>
    <d v="2011-01-31T00:00:00"/>
    <n v="3.4861761999999998E-2"/>
    <n v="1"/>
    <s v="DIVIDENDO"/>
    <x v="4"/>
    <n v="3.4861761999999998E-2"/>
  </r>
  <r>
    <x v="256"/>
    <x v="1"/>
    <d v="2011-12-12T00:00:00"/>
    <n v="0.13618591499999999"/>
    <n v="1"/>
    <s v="DIVIDENDO"/>
    <x v="4"/>
    <n v="0.13618591499999999"/>
  </r>
  <r>
    <x v="256"/>
    <x v="1"/>
    <d v="2011-12-12T00:00:00"/>
    <n v="0.11026216899999999"/>
    <n v="1"/>
    <s v="JRS CAP PRÓPRIO"/>
    <x v="4"/>
    <n v="0.11026216899999999"/>
  </r>
  <r>
    <x v="256"/>
    <x v="1"/>
    <d v="2012-01-31T00:00:00"/>
    <n v="3.7102089999999997E-2"/>
    <n v="1"/>
    <s v="DIVIDENDO"/>
    <x v="5"/>
    <n v="3.7102089999999997E-2"/>
  </r>
  <r>
    <x v="256"/>
    <x v="1"/>
    <d v="2012-12-12T00:00:00"/>
    <n v="0.15056591899999999"/>
    <n v="1"/>
    <s v="DIVIDENDO"/>
    <x v="5"/>
    <n v="0.15056591899999999"/>
  </r>
  <r>
    <x v="256"/>
    <x v="1"/>
    <d v="2012-12-12T00:00:00"/>
    <n v="0.11130585599999999"/>
    <n v="1"/>
    <s v="JRS CAP PRÓPRIO"/>
    <x v="5"/>
    <n v="0.11130585599999999"/>
  </r>
  <r>
    <x v="256"/>
    <x v="1"/>
    <d v="2013-01-31T00:00:00"/>
    <n v="4.7331817999999998E-2"/>
    <n v="1"/>
    <s v="DIVIDENDO"/>
    <x v="6"/>
    <n v="4.7331817999999998E-2"/>
  </r>
  <r>
    <x v="256"/>
    <x v="1"/>
    <d v="2013-12-17T00:00:00"/>
    <n v="0.102756916"/>
    <n v="1"/>
    <s v="JRS CAP PRÓPRIO"/>
    <x v="6"/>
    <n v="0.102756916"/>
  </r>
  <r>
    <x v="256"/>
    <x v="1"/>
    <d v="2013-12-17T00:00:00"/>
    <n v="0.13511757499999999"/>
    <n v="1"/>
    <s v="DIVIDENDO"/>
    <x v="6"/>
    <n v="0.13511757499999999"/>
  </r>
  <r>
    <x v="256"/>
    <x v="1"/>
    <d v="2014-02-06T00:00:00"/>
    <n v="5.3274572999999999E-2"/>
    <n v="1"/>
    <s v="DIVIDENDO"/>
    <x v="18"/>
    <n v="5.3274572999999999E-2"/>
  </r>
  <r>
    <x v="256"/>
    <x v="2"/>
    <d v="2008-12-16T00:00:00"/>
    <n v="0.13724189000000001"/>
    <n v="1"/>
    <s v="DIVIDENDO"/>
    <x v="1"/>
    <n v="0.13724189000000001"/>
  </r>
  <r>
    <x v="256"/>
    <x v="2"/>
    <d v="2010-03-26T00:00:00"/>
    <n v="0.24001877999999999"/>
    <n v="1"/>
    <s v="DIVIDENDO"/>
    <x v="3"/>
    <n v="0.24001877999999999"/>
  </r>
  <r>
    <x v="256"/>
    <x v="2"/>
    <d v="2010-12-09T00:00:00"/>
    <n v="0.14955908500000001"/>
    <n v="1"/>
    <s v="DIVIDENDO"/>
    <x v="3"/>
    <n v="0.14955908500000001"/>
  </r>
  <r>
    <x v="256"/>
    <x v="2"/>
    <d v="2010-12-09T00:00:00"/>
    <n v="0.230359805"/>
    <n v="1"/>
    <s v="DIVIDENDO"/>
    <x v="3"/>
    <n v="0.230359805"/>
  </r>
  <r>
    <x v="256"/>
    <x v="2"/>
    <d v="2010-12-09T00:00:00"/>
    <n v="9.4979725000000001E-2"/>
    <n v="1"/>
    <s v="JRS CAP PRÓPRIO"/>
    <x v="3"/>
    <n v="9.4979725000000001E-2"/>
  </r>
  <r>
    <x v="256"/>
    <x v="2"/>
    <d v="2011-01-31T00:00:00"/>
    <n v="0.17430881000000001"/>
    <n v="1"/>
    <s v="DIVIDENDO"/>
    <x v="4"/>
    <n v="0.17430881000000001"/>
  </r>
  <r>
    <x v="256"/>
    <x v="2"/>
    <d v="2011-12-12T00:00:00"/>
    <n v="0.68092957499999995"/>
    <n v="1"/>
    <s v="DIVIDENDO"/>
    <x v="4"/>
    <n v="0.68092957499999995"/>
  </r>
  <r>
    <x v="256"/>
    <x v="2"/>
    <d v="2011-12-12T00:00:00"/>
    <n v="0.55131084500000005"/>
    <n v="1"/>
    <s v="JRS CAP PRÓPRIO"/>
    <x v="4"/>
    <n v="0.55131084500000005"/>
  </r>
  <r>
    <x v="256"/>
    <x v="2"/>
    <d v="2012-01-31T00:00:00"/>
    <n v="0.18551044999999999"/>
    <n v="1"/>
    <s v="DIVIDENDO"/>
    <x v="5"/>
    <n v="0.18551044999999999"/>
  </r>
  <r>
    <x v="256"/>
    <x v="2"/>
    <d v="2012-12-12T00:00:00"/>
    <n v="0.75282959500000002"/>
    <n v="1"/>
    <s v="DIVIDENDO"/>
    <x v="5"/>
    <n v="0.75282959500000002"/>
  </r>
  <r>
    <x v="256"/>
    <x v="2"/>
    <d v="2012-12-12T00:00:00"/>
    <n v="0.55652928000000002"/>
    <n v="1"/>
    <s v="JRS CAP PRÓPRIO"/>
    <x v="5"/>
    <n v="0.55652928000000002"/>
  </r>
  <r>
    <x v="256"/>
    <x v="2"/>
    <d v="2013-01-31T00:00:00"/>
    <n v="0.23665908999999999"/>
    <n v="1"/>
    <s v="DIVIDENDO"/>
    <x v="6"/>
    <n v="0.23665908999999999"/>
  </r>
  <r>
    <x v="256"/>
    <x v="2"/>
    <d v="2013-12-17T00:00:00"/>
    <n v="0.51378458000000005"/>
    <n v="1"/>
    <s v="JRS CAP PRÓPRIO"/>
    <x v="6"/>
    <n v="0.51378458000000005"/>
  </r>
  <r>
    <x v="256"/>
    <x v="2"/>
    <d v="2013-12-17T00:00:00"/>
    <n v="0.67558787499999995"/>
    <n v="1"/>
    <s v="DIVIDENDO"/>
    <x v="6"/>
    <n v="0.67558787499999995"/>
  </r>
  <r>
    <x v="256"/>
    <x v="2"/>
    <d v="2014-02-06T00:00:00"/>
    <n v="0.26637286500000001"/>
    <n v="1"/>
    <s v="DIVIDENDO"/>
    <x v="18"/>
    <n v="0.26637286500000001"/>
  </r>
  <r>
    <x v="257"/>
    <x v="0"/>
    <d v="2000-04-27T00:00:00"/>
    <n v="3.5943911000000002E-2"/>
    <n v="1000"/>
    <s v="JRS CAP PRÓPRIO"/>
    <x v="9"/>
    <n v="3.5943911000000003E-5"/>
  </r>
  <r>
    <x v="257"/>
    <x v="0"/>
    <d v="2001-04-27T00:00:00"/>
    <n v="0.25064921880000002"/>
    <n v="1000"/>
    <s v="JRS CAP PRÓPRIO"/>
    <x v="10"/>
    <n v="2.5064921880000001E-4"/>
  </r>
  <r>
    <x v="257"/>
    <x v="0"/>
    <d v="2002-04-29T00:00:00"/>
    <n v="7.1599999999999997E-2"/>
    <n v="1000"/>
    <s v="JRS CAP PRÓPRIO"/>
    <x v="11"/>
    <n v="7.1599999999999992E-5"/>
  </r>
  <r>
    <x v="257"/>
    <x v="0"/>
    <d v="2003-04-29T00:00:00"/>
    <n v="0.40510000000000002"/>
    <n v="1000"/>
    <s v="DIVIDENDO"/>
    <x v="7"/>
    <n v="4.0510000000000003E-4"/>
  </r>
  <r>
    <x v="257"/>
    <x v="0"/>
    <d v="2004-04-30T00:00:00"/>
    <n v="0.138323"/>
    <n v="1000"/>
    <s v="DIVIDENDO"/>
    <x v="12"/>
    <n v="1.3832300000000001E-4"/>
  </r>
  <r>
    <x v="257"/>
    <x v="0"/>
    <d v="2006-05-26T00:00:00"/>
    <n v="0.654165"/>
    <n v="1000"/>
    <s v="DIVIDENDO"/>
    <x v="14"/>
    <n v="6.5416499999999995E-4"/>
  </r>
  <r>
    <x v="257"/>
    <x v="0"/>
    <d v="2008-04-30T00:00:00"/>
    <n v="0.26767417799999998"/>
    <n v="1"/>
    <s v="DIVIDENDO"/>
    <x v="1"/>
    <n v="0.26767417799999998"/>
  </r>
  <r>
    <x v="257"/>
    <x v="0"/>
    <d v="2009-04-30T00:00:00"/>
    <n v="0.52074727399999998"/>
    <n v="1"/>
    <s v="DIVIDENDO"/>
    <x v="2"/>
    <n v="0.52074727399999998"/>
  </r>
  <r>
    <x v="257"/>
    <x v="0"/>
    <d v="2009-08-17T00:00:00"/>
    <n v="0.31244836500000001"/>
    <n v="1"/>
    <s v="JRS CAP PRÓPRIO"/>
    <x v="2"/>
    <n v="0.31244836500000001"/>
  </r>
  <r>
    <x v="257"/>
    <x v="0"/>
    <d v="2010-01-05T00:00:00"/>
    <n v="0.20829891"/>
    <n v="1"/>
    <s v="JRS CAP PRÓPRIO"/>
    <x v="3"/>
    <n v="0.20829891"/>
  </r>
  <r>
    <x v="257"/>
    <x v="0"/>
    <d v="2010-04-30T00:00:00"/>
    <n v="0.107254418"/>
    <n v="1"/>
    <s v="DIVIDENDO"/>
    <x v="3"/>
    <n v="0.107254418"/>
  </r>
  <r>
    <x v="257"/>
    <x v="0"/>
    <d v="2010-05-17T00:00:00"/>
    <n v="0.432449166"/>
    <n v="1"/>
    <s v="JRS CAP PRÓPRIO"/>
    <x v="3"/>
    <n v="0.432449166"/>
  </r>
  <r>
    <x v="257"/>
    <x v="0"/>
    <d v="2012-04-30T00:00:00"/>
    <n v="0.47089064800000002"/>
    <n v="1"/>
    <s v="JRS CAP PRÓPRIO"/>
    <x v="5"/>
    <n v="0.47089064800000002"/>
  </r>
  <r>
    <x v="257"/>
    <x v="0"/>
    <d v="2012-11-05T00:00:00"/>
    <n v="0.54901599999999995"/>
    <n v="1"/>
    <s v="JRS CAP PRÓPRIO"/>
    <x v="5"/>
    <n v="0.54901599999999995"/>
  </r>
  <r>
    <x v="257"/>
    <x v="0"/>
    <d v="2013-04-30T00:00:00"/>
    <n v="0.42585600000000001"/>
    <n v="1"/>
    <s v="DIVIDENDO"/>
    <x v="6"/>
    <n v="0.42585600000000001"/>
  </r>
  <r>
    <x v="257"/>
    <x v="0"/>
    <d v="2013-10-31T00:00:00"/>
    <n v="0.59439200000000003"/>
    <n v="1"/>
    <s v="JRS CAP PRÓPRIO"/>
    <x v="6"/>
    <n v="0.59439200000000003"/>
  </r>
  <r>
    <x v="257"/>
    <x v="1"/>
    <d v="2000-04-27T00:00:00"/>
    <n v="3.9538302099999999E-2"/>
    <n v="1000"/>
    <s v="JRS CAP PRÓPRIO"/>
    <x v="9"/>
    <n v="3.9538302099999998E-5"/>
  </r>
  <r>
    <x v="257"/>
    <x v="1"/>
    <d v="2001-04-27T00:00:00"/>
    <n v="0.2757141407"/>
    <n v="1000"/>
    <s v="JRS CAP PRÓPRIO"/>
    <x v="10"/>
    <n v="2.7571414069999997E-4"/>
  </r>
  <r>
    <x v="257"/>
    <x v="1"/>
    <d v="2002-04-29T00:00:00"/>
    <n v="7.8799999999999995E-2"/>
    <n v="1000"/>
    <s v="JRS CAP PRÓPRIO"/>
    <x v="11"/>
    <n v="7.8799999999999991E-5"/>
  </r>
  <r>
    <x v="257"/>
    <x v="1"/>
    <d v="2003-04-29T00:00:00"/>
    <n v="0.4456"/>
    <n v="1000"/>
    <s v="DIVIDENDO"/>
    <x v="7"/>
    <n v="4.4559999999999999E-4"/>
  </r>
  <r>
    <x v="257"/>
    <x v="1"/>
    <d v="2004-04-30T00:00:00"/>
    <n v="0.15215600000000001"/>
    <n v="1000"/>
    <s v="DIVIDENDO"/>
    <x v="12"/>
    <n v="1.5215600000000003E-4"/>
  </r>
  <r>
    <x v="257"/>
    <x v="1"/>
    <d v="2006-05-26T00:00:00"/>
    <n v="0.71958200000000005"/>
    <n v="1000"/>
    <s v="DIVIDENDO"/>
    <x v="14"/>
    <n v="7.1958200000000008E-4"/>
  </r>
  <r>
    <x v="258"/>
    <x v="0"/>
    <d v="2007-07-27T00:00:00"/>
    <n v="0.17699000000000001"/>
    <n v="1"/>
    <s v="DIVIDENDO"/>
    <x v="0"/>
    <n v="0.17699000000000001"/>
  </r>
  <r>
    <x v="258"/>
    <x v="0"/>
    <d v="2009-11-30T00:00:00"/>
    <n v="0.16242100000000001"/>
    <n v="1"/>
    <s v="JRS CAP PRÓPRIO"/>
    <x v="2"/>
    <n v="0.16242100000000001"/>
  </r>
  <r>
    <x v="258"/>
    <x v="0"/>
    <d v="2010-07-30T00:00:00"/>
    <n v="0.135628"/>
    <n v="1"/>
    <s v="DIVIDENDO"/>
    <x v="3"/>
    <n v="0.135628"/>
  </r>
  <r>
    <x v="258"/>
    <x v="0"/>
    <d v="2010-12-13T00:00:00"/>
    <n v="0.17330000000000001"/>
    <n v="1"/>
    <s v="JRS CAP PRÓPRIO"/>
    <x v="3"/>
    <n v="0.17330000000000001"/>
  </r>
  <r>
    <x v="258"/>
    <x v="0"/>
    <d v="2011-07-29T00:00:00"/>
    <n v="0.267958374"/>
    <n v="1"/>
    <s v="DIVIDENDO"/>
    <x v="4"/>
    <n v="0.267958374"/>
  </r>
  <r>
    <x v="258"/>
    <x v="0"/>
    <d v="2012-07-27T00:00:00"/>
    <n v="0.32134299999999999"/>
    <n v="1"/>
    <s v="DIVIDENDO"/>
    <x v="5"/>
    <n v="0.32134299999999999"/>
  </r>
  <r>
    <x v="258"/>
    <x v="0"/>
    <d v="2013-07-31T00:00:00"/>
    <n v="0.26730199999999998"/>
    <n v="1"/>
    <s v="DIVIDENDO"/>
    <x v="6"/>
    <n v="0.26730199999999998"/>
  </r>
  <r>
    <x v="259"/>
    <x v="0"/>
    <d v="1996-04-26T00:00:00"/>
    <n v="36.25"/>
    <n v="1"/>
    <s v="DIVIDENDO"/>
    <x v="15"/>
    <n v="36.25"/>
  </r>
  <r>
    <x v="259"/>
    <x v="0"/>
    <d v="1997-04-22T00:00:00"/>
    <n v="0.37"/>
    <n v="1"/>
    <s v="JRS CAP PRÓPRIO"/>
    <x v="16"/>
    <n v="0.37"/>
  </r>
  <r>
    <x v="259"/>
    <x v="0"/>
    <d v="1998-03-09T00:00:00"/>
    <n v="0.254525"/>
    <n v="1"/>
    <s v="JRS CAP PRÓPRIO"/>
    <x v="17"/>
    <n v="0.254525"/>
  </r>
  <r>
    <x v="259"/>
    <x v="0"/>
    <d v="1999-03-11T00:00:00"/>
    <n v="0.32968668000000001"/>
    <n v="1"/>
    <s v="JRS CAP PRÓPRIO"/>
    <x v="8"/>
    <n v="0.32968668000000001"/>
  </r>
  <r>
    <x v="259"/>
    <x v="0"/>
    <d v="2000-02-24T00:00:00"/>
    <n v="0.39977091999999997"/>
    <n v="1"/>
    <s v="JRS CAP PRÓPRIO"/>
    <x v="9"/>
    <n v="0.39977091999999997"/>
  </r>
  <r>
    <x v="259"/>
    <x v="0"/>
    <d v="2001-02-22T00:00:00"/>
    <n v="0.35972294999999999"/>
    <n v="1"/>
    <s v="JRS CAP PRÓPRIO"/>
    <x v="10"/>
    <n v="0.35972294999999999"/>
  </r>
  <r>
    <x v="259"/>
    <x v="0"/>
    <d v="2002-03-13T00:00:00"/>
    <n v="0.33797013999999997"/>
    <n v="1"/>
    <s v="JRS CAP PRÓPRIO"/>
    <x v="11"/>
    <n v="0.33797013999999997"/>
  </r>
  <r>
    <x v="259"/>
    <x v="0"/>
    <d v="2002-12-11T00:00:00"/>
    <n v="0.37488122000000001"/>
    <n v="1"/>
    <s v="JRS CAP PRÓPRIO"/>
    <x v="11"/>
    <n v="0.37488122000000001"/>
  </r>
  <r>
    <x v="259"/>
    <x v="0"/>
    <d v="2004-03-10T00:00:00"/>
    <n v="0.45403856999999997"/>
    <n v="1"/>
    <s v="JRS CAP PRÓPRIO"/>
    <x v="12"/>
    <n v="0.45403856999999997"/>
  </r>
  <r>
    <x v="259"/>
    <x v="0"/>
    <d v="2005-01-26T00:00:00"/>
    <n v="0.40769206000000002"/>
    <n v="1"/>
    <s v="JRS CAP PRÓPRIO"/>
    <x v="13"/>
    <n v="0.40769206000000002"/>
  </r>
  <r>
    <x v="259"/>
    <x v="0"/>
    <d v="2006-02-21T00:00:00"/>
    <n v="0.40145920000000002"/>
    <n v="1"/>
    <s v="JRS CAP PRÓPRIO"/>
    <x v="14"/>
    <n v="0.40145920000000002"/>
  </r>
  <r>
    <x v="259"/>
    <x v="0"/>
    <d v="2006-04-06T00:00:00"/>
    <n v="3.6427859999999999E-2"/>
    <n v="1"/>
    <s v="DIVIDENDO"/>
    <x v="14"/>
    <n v="3.6427859999999999E-2"/>
  </r>
  <r>
    <x v="259"/>
    <x v="0"/>
    <d v="2007-02-28T00:00:00"/>
    <n v="0.49549281000000001"/>
    <n v="1"/>
    <s v="JRS CAP PRÓPRIO"/>
    <x v="0"/>
    <n v="0.49549281000000001"/>
  </r>
  <r>
    <x v="259"/>
    <x v="0"/>
    <d v="2008-03-06T00:00:00"/>
    <n v="0.52263910999999996"/>
    <n v="1"/>
    <s v="JRS CAP PRÓPRIO"/>
    <x v="1"/>
    <n v="0.52263910999999996"/>
  </r>
  <r>
    <x v="259"/>
    <x v="0"/>
    <d v="2008-04-23T00:00:00"/>
    <n v="0.14640429999999999"/>
    <n v="1"/>
    <s v="DIVIDENDO"/>
    <x v="1"/>
    <n v="0.14640429999999999"/>
  </r>
  <r>
    <x v="259"/>
    <x v="0"/>
    <d v="2009-01-28T00:00:00"/>
    <n v="0.63000840999999996"/>
    <n v="1"/>
    <s v="JRS CAP PRÓPRIO"/>
    <x v="2"/>
    <n v="0.63000840999999996"/>
  </r>
  <r>
    <x v="259"/>
    <x v="0"/>
    <d v="2009-04-23T00:00:00"/>
    <n v="7.0501999999999995E-2"/>
    <n v="1"/>
    <s v="DIVIDENDO"/>
    <x v="2"/>
    <n v="7.0501999999999995E-2"/>
  </r>
  <r>
    <x v="259"/>
    <x v="0"/>
    <d v="2009-12-16T00:00:00"/>
    <n v="0.73410209000000004"/>
    <n v="1"/>
    <s v="JRS CAP PRÓPRIO"/>
    <x v="2"/>
    <n v="0.73410209000000004"/>
  </r>
  <r>
    <x v="259"/>
    <x v="0"/>
    <d v="2010-12-02T00:00:00"/>
    <n v="0.78628933999999995"/>
    <n v="1"/>
    <s v="JRS CAP PRÓPRIO"/>
    <x v="3"/>
    <n v="0.78628933999999995"/>
  </r>
  <r>
    <x v="259"/>
    <x v="0"/>
    <d v="2011-12-05T00:00:00"/>
    <n v="0.87824000000000002"/>
    <n v="1"/>
    <s v="JRS CAP PRÓPRIO"/>
    <x v="4"/>
    <n v="0.87824000000000002"/>
  </r>
  <r>
    <x v="259"/>
    <x v="0"/>
    <d v="2012-12-12T00:00:00"/>
    <n v="0.91874999999999996"/>
    <n v="1"/>
    <s v="JRS CAP PRÓPRIO"/>
    <x v="5"/>
    <n v="0.91874999999999996"/>
  </r>
  <r>
    <x v="259"/>
    <x v="0"/>
    <d v="2013-12-12T00:00:00"/>
    <n v="0.88280999999999998"/>
    <n v="1"/>
    <s v="JRS CAP PRÓPRIO"/>
    <x v="6"/>
    <n v="0.88280999999999998"/>
  </r>
  <r>
    <x v="259"/>
    <x v="1"/>
    <d v="1996-04-26T00:00:00"/>
    <n v="36.25"/>
    <n v="1"/>
    <s v="DIVIDENDO"/>
    <x v="15"/>
    <n v="36.25"/>
  </r>
  <r>
    <x v="259"/>
    <x v="1"/>
    <d v="1997-04-22T00:00:00"/>
    <n v="0.37"/>
    <n v="1"/>
    <s v="JRS CAP PRÓPRIO"/>
    <x v="16"/>
    <n v="0.37"/>
  </r>
  <r>
    <x v="259"/>
    <x v="1"/>
    <d v="1998-03-09T00:00:00"/>
    <n v="0.254525"/>
    <n v="1"/>
    <s v="JRS CAP PRÓPRIO"/>
    <x v="17"/>
    <n v="0.254525"/>
  </r>
  <r>
    <x v="259"/>
    <x v="1"/>
    <d v="1999-03-11T00:00:00"/>
    <n v="0.32968668000000001"/>
    <n v="1"/>
    <s v="JRS CAP PRÓPRIO"/>
    <x v="8"/>
    <n v="0.32968668000000001"/>
  </r>
  <r>
    <x v="259"/>
    <x v="1"/>
    <d v="2000-02-24T00:00:00"/>
    <n v="0.39977091999999997"/>
    <n v="1"/>
    <s v="JRS CAP PRÓPRIO"/>
    <x v="9"/>
    <n v="0.39977091999999997"/>
  </r>
  <r>
    <x v="259"/>
    <x v="1"/>
    <d v="2002-12-11T00:00:00"/>
    <n v="0.37488122000000001"/>
    <n v="1"/>
    <s v="JRS CAP PRÓPRIO"/>
    <x v="11"/>
    <n v="0.37488122000000001"/>
  </r>
  <r>
    <x v="259"/>
    <x v="1"/>
    <d v="2004-03-10T00:00:00"/>
    <n v="0.45403856999999997"/>
    <n v="1"/>
    <s v="JRS CAP PRÓPRIO"/>
    <x v="12"/>
    <n v="0.45403856999999997"/>
  </r>
  <r>
    <x v="259"/>
    <x v="1"/>
    <d v="2005-01-26T00:00:00"/>
    <n v="0.40769206000000002"/>
    <n v="1"/>
    <s v="JRS CAP PRÓPRIO"/>
    <x v="13"/>
    <n v="0.40769206000000002"/>
  </r>
  <r>
    <x v="259"/>
    <x v="1"/>
    <d v="2006-02-21T00:00:00"/>
    <n v="0.40145920000000002"/>
    <n v="1"/>
    <s v="JRS CAP PRÓPRIO"/>
    <x v="14"/>
    <n v="0.40145920000000002"/>
  </r>
  <r>
    <x v="259"/>
    <x v="1"/>
    <d v="2006-04-06T00:00:00"/>
    <n v="3.6427859999999999E-2"/>
    <n v="1"/>
    <s v="DIVIDENDO"/>
    <x v="14"/>
    <n v="3.6427859999999999E-2"/>
  </r>
  <r>
    <x v="259"/>
    <x v="1"/>
    <d v="2007-02-28T00:00:00"/>
    <n v="0.49549281000000001"/>
    <n v="1"/>
    <s v="JRS CAP PRÓPRIO"/>
    <x v="0"/>
    <n v="0.49549281000000001"/>
  </r>
  <r>
    <x v="259"/>
    <x v="1"/>
    <d v="2008-03-06T00:00:00"/>
    <n v="0.52263910999999996"/>
    <n v="1"/>
    <s v="JRS CAP PRÓPRIO"/>
    <x v="1"/>
    <n v="0.52263910999999996"/>
  </r>
  <r>
    <x v="259"/>
    <x v="1"/>
    <d v="2008-04-23T00:00:00"/>
    <n v="0.14640429999999999"/>
    <n v="1"/>
    <s v="DIVIDENDO"/>
    <x v="1"/>
    <n v="0.14640429999999999"/>
  </r>
  <r>
    <x v="259"/>
    <x v="1"/>
    <d v="2009-01-28T00:00:00"/>
    <n v="0.63000840999999996"/>
    <n v="1"/>
    <s v="JRS CAP PRÓPRIO"/>
    <x v="2"/>
    <n v="0.63000840999999996"/>
  </r>
  <r>
    <x v="259"/>
    <x v="1"/>
    <d v="2009-04-23T00:00:00"/>
    <n v="7.0501999999999995E-2"/>
    <n v="1"/>
    <s v="DIVIDENDO"/>
    <x v="2"/>
    <n v="7.0501999999999995E-2"/>
  </r>
  <r>
    <x v="259"/>
    <x v="1"/>
    <d v="2009-12-16T00:00:00"/>
    <n v="0.73410209000000004"/>
    <n v="1"/>
    <s v="JRS CAP PRÓPRIO"/>
    <x v="2"/>
    <n v="0.73410209000000004"/>
  </r>
  <r>
    <x v="259"/>
    <x v="1"/>
    <d v="2010-12-02T00:00:00"/>
    <n v="0.78628933999999995"/>
    <n v="1"/>
    <s v="JRS CAP PRÓPRIO"/>
    <x v="3"/>
    <n v="0.78628933999999995"/>
  </r>
  <r>
    <x v="259"/>
    <x v="1"/>
    <d v="2011-12-05T00:00:00"/>
    <n v="0.87824000000000002"/>
    <n v="1"/>
    <s v="JRS CAP PRÓPRIO"/>
    <x v="4"/>
    <n v="0.87824000000000002"/>
  </r>
  <r>
    <x v="259"/>
    <x v="1"/>
    <d v="2012-12-12T00:00:00"/>
    <n v="0.91874999999999996"/>
    <n v="1"/>
    <s v="JRS CAP PRÓPRIO"/>
    <x v="5"/>
    <n v="0.91874999999999996"/>
  </r>
  <r>
    <x v="259"/>
    <x v="1"/>
    <d v="2013-12-12T00:00:00"/>
    <n v="0.88280999999999998"/>
    <n v="1"/>
    <s v="JRS CAP PRÓPRIO"/>
    <x v="6"/>
    <n v="0.88280999999999998"/>
  </r>
  <r>
    <x v="259"/>
    <x v="3"/>
    <d v="2001-02-22T00:00:00"/>
    <n v="0.35972294999999999"/>
    <n v="1"/>
    <s v="JRS CAP PRÓPRIO"/>
    <x v="10"/>
    <n v="0.35972294999999999"/>
  </r>
  <r>
    <x v="259"/>
    <x v="4"/>
    <d v="2001-02-22T00:00:00"/>
    <n v="0.35972294999999999"/>
    <n v="1"/>
    <s v="JRS CAP PRÓPRIO"/>
    <x v="10"/>
    <n v="0.35972294999999999"/>
  </r>
  <r>
    <x v="259"/>
    <x v="4"/>
    <d v="2002-03-13T00:00:00"/>
    <n v="0.33797013999999997"/>
    <n v="1"/>
    <s v="JRS CAP PRÓPRIO"/>
    <x v="11"/>
    <n v="0.33797013999999997"/>
  </r>
  <r>
    <x v="260"/>
    <x v="0"/>
    <d v="2000-04-28T00:00:00"/>
    <n v="3.79"/>
    <n v="1"/>
    <s v="DIVIDENDO"/>
    <x v="9"/>
    <n v="3.79"/>
  </r>
  <r>
    <x v="260"/>
    <x v="1"/>
    <d v="2000-04-28T00:00:00"/>
    <n v="1.0000000000000001E-5"/>
    <n v="1"/>
    <s v="DIVIDENDO"/>
    <x v="9"/>
    <n v="1.0000000000000001E-5"/>
  </r>
  <r>
    <x v="261"/>
    <x v="0"/>
    <d v="1996-04-30T00:00:00"/>
    <n v="0.73"/>
    <n v="1000"/>
    <s v="DIVIDENDO"/>
    <x v="15"/>
    <n v="7.2999999999999996E-4"/>
  </r>
  <r>
    <x v="261"/>
    <x v="0"/>
    <d v="1997-04-30T00:00:00"/>
    <n v="0.162466"/>
    <n v="1000"/>
    <s v="DIVIDENDO"/>
    <x v="16"/>
    <n v="1.62466E-4"/>
  </r>
  <r>
    <x v="261"/>
    <x v="0"/>
    <d v="1997-04-30T00:00:00"/>
    <n v="0.162467"/>
    <n v="1000"/>
    <s v="DIVIDENDO"/>
    <x v="16"/>
    <n v="1.6246699999999999E-4"/>
  </r>
  <r>
    <x v="261"/>
    <x v="0"/>
    <d v="1997-04-30T00:00:00"/>
    <n v="0.162467"/>
    <n v="1000"/>
    <s v="DIVIDENDO"/>
    <x v="16"/>
    <n v="1.6246699999999999E-4"/>
  </r>
  <r>
    <x v="261"/>
    <x v="0"/>
    <d v="1999-04-30T00:00:00"/>
    <n v="0.34"/>
    <n v="1000"/>
    <s v="DIVIDENDO"/>
    <x v="8"/>
    <n v="3.4000000000000002E-4"/>
  </r>
  <r>
    <x v="261"/>
    <x v="0"/>
    <d v="2002-02-27T00:00:00"/>
    <n v="0.3"/>
    <n v="1000"/>
    <s v="DIVIDENDO"/>
    <x v="11"/>
    <n v="2.9999999999999997E-4"/>
  </r>
  <r>
    <x v="261"/>
    <x v="0"/>
    <d v="2003-04-30T00:00:00"/>
    <n v="0.32640000000000002"/>
    <n v="1000"/>
    <s v="DIVIDENDO"/>
    <x v="7"/>
    <n v="3.2640000000000002E-4"/>
  </r>
  <r>
    <x v="261"/>
    <x v="0"/>
    <d v="2004-04-22T00:00:00"/>
    <n v="0.89854000000000001"/>
    <n v="1000"/>
    <s v="DIVIDENDO"/>
    <x v="12"/>
    <n v="8.9853999999999997E-4"/>
  </r>
  <r>
    <x v="261"/>
    <x v="0"/>
    <d v="2005-04-29T00:00:00"/>
    <n v="2.2598699999999998"/>
    <n v="1000"/>
    <s v="DIVIDENDO"/>
    <x v="13"/>
    <n v="2.2598699999999998E-3"/>
  </r>
  <r>
    <x v="261"/>
    <x v="0"/>
    <d v="2006-04-28T00:00:00"/>
    <n v="2.45763"/>
    <n v="1000"/>
    <s v="DIVIDENDO"/>
    <x v="14"/>
    <n v="2.4576300000000001E-3"/>
  </r>
  <r>
    <x v="261"/>
    <x v="0"/>
    <d v="2007-04-25T00:00:00"/>
    <n v="2.3249399999999998"/>
    <n v="1000"/>
    <s v="DIVIDENDO"/>
    <x v="0"/>
    <n v="2.3249399999999997E-3"/>
  </r>
  <r>
    <x v="261"/>
    <x v="0"/>
    <d v="2007-12-20T00:00:00"/>
    <n v="0.52559999999999996"/>
    <n v="1"/>
    <s v="JRS CAP PRÓPRIO"/>
    <x v="0"/>
    <n v="0.52559999999999996"/>
  </r>
  <r>
    <x v="261"/>
    <x v="0"/>
    <d v="2008-04-11T00:00:00"/>
    <n v="0.15825"/>
    <n v="1"/>
    <s v="DIVIDENDO"/>
    <x v="1"/>
    <n v="0.15825"/>
  </r>
  <r>
    <x v="261"/>
    <x v="0"/>
    <d v="2009-10-22T00:00:00"/>
    <n v="0.13077"/>
    <n v="1"/>
    <s v="JRS CAP PRÓPRIO"/>
    <x v="2"/>
    <n v="0.13077"/>
  </r>
  <r>
    <x v="261"/>
    <x v="0"/>
    <d v="2010-04-27T00:00:00"/>
    <n v="0.62026800000000004"/>
    <n v="1"/>
    <s v="DIVIDENDO"/>
    <x v="3"/>
    <n v="0.62026800000000004"/>
  </r>
  <r>
    <x v="261"/>
    <x v="0"/>
    <d v="2010-11-16T00:00:00"/>
    <n v="0.42459999999999998"/>
    <n v="1"/>
    <s v="JRS CAP PRÓPRIO"/>
    <x v="3"/>
    <n v="0.42459999999999998"/>
  </r>
  <r>
    <x v="261"/>
    <x v="0"/>
    <d v="2011-04-19T00:00:00"/>
    <n v="9.2658000000000004E-2"/>
    <n v="1"/>
    <s v="DIVIDENDO"/>
    <x v="4"/>
    <n v="9.2658000000000004E-2"/>
  </r>
  <r>
    <x v="261"/>
    <x v="0"/>
    <d v="2011-08-03T00:00:00"/>
    <n v="7.8799999999999995E-2"/>
    <n v="1"/>
    <s v="JRS CAP PRÓPRIO"/>
    <x v="4"/>
    <n v="7.8799999999999995E-2"/>
  </r>
  <r>
    <x v="261"/>
    <x v="0"/>
    <d v="2012-04-10T00:00:00"/>
    <n v="0.13752400000000001"/>
    <n v="1"/>
    <s v="DIVIDENDO"/>
    <x v="5"/>
    <n v="0.13752400000000001"/>
  </r>
  <r>
    <x v="261"/>
    <x v="0"/>
    <d v="2012-08-14T00:00:00"/>
    <n v="5.1900000000000002E-2"/>
    <n v="1"/>
    <s v="JRS CAP PRÓPRIO"/>
    <x v="5"/>
    <n v="5.1900000000000002E-2"/>
  </r>
  <r>
    <x v="261"/>
    <x v="0"/>
    <d v="2013-04-02T00:00:00"/>
    <n v="9.0120500000000006E-2"/>
    <n v="1"/>
    <s v="DIVIDENDO"/>
    <x v="6"/>
    <n v="9.0120500000000006E-2"/>
  </r>
  <r>
    <x v="261"/>
    <x v="0"/>
    <d v="2013-04-02T00:00:00"/>
    <n v="9.0120500000000006E-2"/>
    <n v="1"/>
    <s v="DIVIDENDO"/>
    <x v="6"/>
    <n v="9.0120500000000006E-2"/>
  </r>
  <r>
    <x v="261"/>
    <x v="0"/>
    <d v="2013-10-23T00:00:00"/>
    <n v="0.1075"/>
    <n v="1"/>
    <s v="JRS CAP PRÓPRIO"/>
    <x v="6"/>
    <n v="0.1075"/>
  </r>
  <r>
    <x v="261"/>
    <x v="1"/>
    <d v="1996-04-30T00:00:00"/>
    <n v="0.73"/>
    <n v="1000"/>
    <s v="DIVIDENDO"/>
    <x v="15"/>
    <n v="7.2999999999999996E-4"/>
  </r>
  <r>
    <x v="261"/>
    <x v="1"/>
    <d v="1997-04-30T00:00:00"/>
    <n v="0.162466"/>
    <n v="1000"/>
    <s v="DIVIDENDO"/>
    <x v="16"/>
    <n v="1.62466E-4"/>
  </r>
  <r>
    <x v="261"/>
    <x v="1"/>
    <d v="1997-04-30T00:00:00"/>
    <n v="0.162466"/>
    <n v="1000"/>
    <s v="DIVIDENDO"/>
    <x v="16"/>
    <n v="1.62466E-4"/>
  </r>
  <r>
    <x v="261"/>
    <x v="1"/>
    <d v="1997-04-30T00:00:00"/>
    <n v="0.162466"/>
    <n v="1000"/>
    <s v="DIVIDENDO"/>
    <x v="16"/>
    <n v="1.62466E-4"/>
  </r>
  <r>
    <x v="261"/>
    <x v="1"/>
    <d v="1999-04-30T00:00:00"/>
    <n v="0.34"/>
    <n v="1000"/>
    <s v="DIVIDENDO"/>
    <x v="8"/>
    <n v="3.4000000000000002E-4"/>
  </r>
  <r>
    <x v="261"/>
    <x v="1"/>
    <d v="2002-02-27T00:00:00"/>
    <n v="0.3"/>
    <n v="1000"/>
    <s v="DIVIDENDO"/>
    <x v="11"/>
    <n v="2.9999999999999997E-4"/>
  </r>
  <r>
    <x v="261"/>
    <x v="1"/>
    <d v="2003-04-30T00:00:00"/>
    <n v="0.35904000000000003"/>
    <n v="1000"/>
    <s v="DIVIDENDO"/>
    <x v="7"/>
    <n v="3.5904000000000003E-4"/>
  </r>
  <r>
    <x v="261"/>
    <x v="1"/>
    <d v="2004-04-22T00:00:00"/>
    <n v="0.98838999999999999"/>
    <n v="1000"/>
    <s v="DIVIDENDO"/>
    <x v="12"/>
    <n v="9.8839000000000002E-4"/>
  </r>
  <r>
    <x v="261"/>
    <x v="1"/>
    <d v="2005-04-29T00:00:00"/>
    <n v="2.4858500000000001"/>
    <n v="1000"/>
    <s v="DIVIDENDO"/>
    <x v="13"/>
    <n v="2.48585E-3"/>
  </r>
  <r>
    <x v="261"/>
    <x v="1"/>
    <d v="2006-04-28T00:00:00"/>
    <n v="2.7033900000000002"/>
    <n v="1000"/>
    <s v="DIVIDENDO"/>
    <x v="14"/>
    <n v="2.7033900000000004E-3"/>
  </r>
  <r>
    <x v="261"/>
    <x v="1"/>
    <d v="2007-04-25T00:00:00"/>
    <n v="2.5574300000000001"/>
    <n v="1000"/>
    <s v="DIVIDENDO"/>
    <x v="0"/>
    <n v="2.5574300000000003E-3"/>
  </r>
  <r>
    <x v="261"/>
    <x v="1"/>
    <d v="2007-12-20T00:00:00"/>
    <n v="0.57830000000000004"/>
    <n v="1"/>
    <s v="JRS CAP PRÓPRIO"/>
    <x v="0"/>
    <n v="0.57830000000000004"/>
  </r>
  <r>
    <x v="261"/>
    <x v="1"/>
    <d v="2008-04-11T00:00:00"/>
    <n v="0.17408000000000001"/>
    <n v="1"/>
    <s v="DIVIDENDO"/>
    <x v="1"/>
    <n v="0.17408000000000001"/>
  </r>
  <r>
    <x v="261"/>
    <x v="1"/>
    <d v="2009-10-22T00:00:00"/>
    <n v="0.14385000000000001"/>
    <n v="1"/>
    <s v="JRS CAP PRÓPRIO"/>
    <x v="2"/>
    <n v="0.14385000000000001"/>
  </r>
  <r>
    <x v="261"/>
    <x v="1"/>
    <d v="2010-04-27T00:00:00"/>
    <n v="0.68229499999999998"/>
    <n v="1"/>
    <s v="DIVIDENDO"/>
    <x v="3"/>
    <n v="0.68229499999999998"/>
  </r>
  <r>
    <x v="261"/>
    <x v="1"/>
    <d v="2010-11-16T00:00:00"/>
    <n v="0.46710000000000002"/>
    <n v="1"/>
    <s v="JRS CAP PRÓPRIO"/>
    <x v="3"/>
    <n v="0.46710000000000002"/>
  </r>
  <r>
    <x v="261"/>
    <x v="1"/>
    <d v="2011-04-19T00:00:00"/>
    <n v="0.101924"/>
    <n v="1"/>
    <s v="DIVIDENDO"/>
    <x v="4"/>
    <n v="0.101924"/>
  </r>
  <r>
    <x v="261"/>
    <x v="1"/>
    <d v="2011-08-03T00:00:00"/>
    <n v="8.6699999999999999E-2"/>
    <n v="1"/>
    <s v="JRS CAP PRÓPRIO"/>
    <x v="4"/>
    <n v="8.6699999999999999E-2"/>
  </r>
  <r>
    <x v="261"/>
    <x v="1"/>
    <d v="2012-04-10T00:00:00"/>
    <n v="0.15127699999999999"/>
    <n v="1"/>
    <s v="DIVIDENDO"/>
    <x v="5"/>
    <n v="0.15127699999999999"/>
  </r>
  <r>
    <x v="261"/>
    <x v="1"/>
    <d v="2012-08-14T00:00:00"/>
    <n v="5.7099999999999998E-2"/>
    <n v="1"/>
    <s v="JRS CAP PRÓPRIO"/>
    <x v="5"/>
    <n v="5.7099999999999998E-2"/>
  </r>
  <r>
    <x v="261"/>
    <x v="1"/>
    <d v="2013-04-02T00:00:00"/>
    <n v="9.9132499999999998E-2"/>
    <n v="1"/>
    <s v="DIVIDENDO"/>
    <x v="6"/>
    <n v="9.9132499999999998E-2"/>
  </r>
  <r>
    <x v="261"/>
    <x v="1"/>
    <d v="2013-04-02T00:00:00"/>
    <n v="9.9132499999999998E-2"/>
    <n v="1"/>
    <s v="DIVIDENDO"/>
    <x v="6"/>
    <n v="9.9132499999999998E-2"/>
  </r>
  <r>
    <x v="261"/>
    <x v="1"/>
    <d v="2013-10-23T00:00:00"/>
    <n v="0.1183"/>
    <n v="1"/>
    <s v="JRS CAP PRÓPRIO"/>
    <x v="6"/>
    <n v="0.1183"/>
  </r>
  <r>
    <x v="262"/>
    <x v="0"/>
    <d v="1996-08-23T00:00:00"/>
    <n v="0.4"/>
    <n v="1"/>
    <s v="DIVIDENDO"/>
    <x v="15"/>
    <n v="0.4"/>
  </r>
  <r>
    <x v="262"/>
    <x v="0"/>
    <d v="1997-03-10T00:00:00"/>
    <n v="0.4"/>
    <n v="1"/>
    <s v="DIVIDENDO"/>
    <x v="16"/>
    <n v="0.4"/>
  </r>
  <r>
    <x v="262"/>
    <x v="0"/>
    <d v="1997-09-15T00:00:00"/>
    <n v="0.2"/>
    <n v="1"/>
    <s v="DIVIDENDO"/>
    <x v="16"/>
    <n v="0.2"/>
  </r>
  <r>
    <x v="262"/>
    <x v="0"/>
    <d v="1998-03-18T00:00:00"/>
    <n v="0.3"/>
    <n v="1"/>
    <s v="DIVIDENDO"/>
    <x v="17"/>
    <n v="0.3"/>
  </r>
  <r>
    <x v="262"/>
    <x v="0"/>
    <d v="1999-03-26T00:00:00"/>
    <n v="0.37"/>
    <n v="1"/>
    <s v="DIVIDENDO"/>
    <x v="8"/>
    <n v="0.37"/>
  </r>
  <r>
    <x v="262"/>
    <x v="0"/>
    <d v="2000-03-14T00:00:00"/>
    <n v="0.25"/>
    <n v="1"/>
    <s v="DIVIDENDO"/>
    <x v="9"/>
    <n v="0.25"/>
  </r>
  <r>
    <x v="262"/>
    <x v="0"/>
    <d v="2001-03-19T00:00:00"/>
    <n v="0.39"/>
    <n v="1"/>
    <s v="DIVIDENDO"/>
    <x v="10"/>
    <n v="0.39"/>
  </r>
  <r>
    <x v="262"/>
    <x v="0"/>
    <d v="2002-03-27T00:00:00"/>
    <n v="0.6"/>
    <n v="1"/>
    <s v="DIVIDENDO"/>
    <x v="11"/>
    <n v="0.6"/>
  </r>
  <r>
    <x v="262"/>
    <x v="0"/>
    <d v="2002-09-02T00:00:00"/>
    <n v="0.3"/>
    <n v="1"/>
    <s v="DIVIDENDO"/>
    <x v="11"/>
    <n v="0.3"/>
  </r>
  <r>
    <x v="262"/>
    <x v="0"/>
    <d v="2003-03-13T00:00:00"/>
    <n v="0.6"/>
    <n v="1"/>
    <s v="DIVIDENDO"/>
    <x v="7"/>
    <n v="0.6"/>
  </r>
  <r>
    <x v="262"/>
    <x v="0"/>
    <d v="2003-11-21T00:00:00"/>
    <n v="0.78"/>
    <n v="1"/>
    <s v="DIVIDENDO"/>
    <x v="7"/>
    <n v="0.78"/>
  </r>
  <r>
    <x v="262"/>
    <x v="0"/>
    <d v="2004-03-09T00:00:00"/>
    <n v="0.78"/>
    <n v="1"/>
    <s v="DIVIDENDO"/>
    <x v="12"/>
    <n v="0.78"/>
  </r>
  <r>
    <x v="262"/>
    <x v="0"/>
    <d v="2004-11-26T00:00:00"/>
    <n v="1.3"/>
    <n v="1"/>
    <s v="DIVIDENDO"/>
    <x v="12"/>
    <n v="1.3"/>
  </r>
  <r>
    <x v="262"/>
    <x v="0"/>
    <d v="2005-03-14T00:00:00"/>
    <n v="1.3"/>
    <n v="1"/>
    <s v="DIVIDENDO"/>
    <x v="13"/>
    <n v="1.3"/>
  </r>
  <r>
    <x v="262"/>
    <x v="0"/>
    <d v="2005-08-10T00:00:00"/>
    <n v="0.88"/>
    <n v="1"/>
    <s v="DIVIDENDO"/>
    <x v="13"/>
    <n v="0.88"/>
  </r>
  <r>
    <x v="262"/>
    <x v="0"/>
    <d v="2006-02-17T00:00:00"/>
    <n v="1.5"/>
    <n v="1"/>
    <s v="DIVIDENDO"/>
    <x v="14"/>
    <n v="1.5"/>
  </r>
  <r>
    <x v="262"/>
    <x v="0"/>
    <d v="2006-08-22T00:00:00"/>
    <n v="0.51"/>
    <n v="1"/>
    <s v="DIVIDENDO"/>
    <x v="14"/>
    <n v="0.51"/>
  </r>
  <r>
    <x v="262"/>
    <x v="0"/>
    <d v="2007-03-28T00:00:00"/>
    <n v="0.74404999999999999"/>
    <n v="1"/>
    <s v="DIVIDENDO"/>
    <x v="0"/>
    <n v="0.74404999999999999"/>
  </r>
  <r>
    <x v="262"/>
    <x v="0"/>
    <d v="2007-09-03T00:00:00"/>
    <n v="1.5"/>
    <n v="1"/>
    <s v="DIVIDENDO"/>
    <x v="0"/>
    <n v="1.5"/>
  </r>
  <r>
    <x v="262"/>
    <x v="0"/>
    <d v="2007-09-03T00:00:00"/>
    <n v="1.5"/>
    <n v="1"/>
    <s v="DIVIDENDO"/>
    <x v="0"/>
    <n v="1.5"/>
  </r>
  <r>
    <x v="262"/>
    <x v="0"/>
    <d v="2008-02-28T00:00:00"/>
    <n v="1.06"/>
    <n v="1"/>
    <s v="DIVIDENDO"/>
    <x v="1"/>
    <n v="1.06"/>
  </r>
  <r>
    <x v="262"/>
    <x v="0"/>
    <d v="2009-03-30T00:00:00"/>
    <n v="2.5"/>
    <n v="1"/>
    <s v="DIVIDENDO"/>
    <x v="2"/>
    <n v="2.5"/>
  </r>
  <r>
    <x v="262"/>
    <x v="0"/>
    <d v="2010-03-29T00:00:00"/>
    <n v="1.1200000000000001"/>
    <n v="1"/>
    <s v="DIVIDENDO"/>
    <x v="3"/>
    <n v="1.1200000000000001"/>
  </r>
  <r>
    <x v="262"/>
    <x v="0"/>
    <d v="2010-11-24T00:00:00"/>
    <n v="2.5"/>
    <n v="1"/>
    <s v="DIVIDENDO"/>
    <x v="3"/>
    <n v="2.5"/>
  </r>
  <r>
    <x v="262"/>
    <x v="0"/>
    <d v="2012-01-31T00:00:00"/>
    <n v="1.24"/>
    <n v="1"/>
    <s v="DIVIDENDO"/>
    <x v="5"/>
    <n v="1.24"/>
  </r>
  <r>
    <x v="262"/>
    <x v="0"/>
    <d v="2012-04-26T00:00:00"/>
    <n v="1.24"/>
    <n v="1"/>
    <s v="DIVIDENDO"/>
    <x v="5"/>
    <n v="1.24"/>
  </r>
  <r>
    <x v="262"/>
    <x v="0"/>
    <d v="2013-01-14T00:00:00"/>
    <n v="1.24"/>
    <n v="1"/>
    <s v="DIVIDENDO"/>
    <x v="6"/>
    <n v="1.24"/>
  </r>
  <r>
    <x v="262"/>
    <x v="0"/>
    <d v="2013-04-02T00:00:00"/>
    <n v="0.425768969"/>
    <n v="1"/>
    <s v="DIVIDENDO"/>
    <x v="6"/>
    <n v="0.425768969"/>
  </r>
  <r>
    <x v="262"/>
    <x v="1"/>
    <d v="1996-08-26T00:00:00"/>
    <n v="0.4"/>
    <n v="1"/>
    <s v="DIVIDENDO"/>
    <x v="15"/>
    <n v="0.4"/>
  </r>
  <r>
    <x v="262"/>
    <x v="1"/>
    <d v="1997-03-10T00:00:00"/>
    <n v="0.4"/>
    <n v="1"/>
    <s v="DIVIDENDO"/>
    <x v="16"/>
    <n v="0.4"/>
  </r>
  <r>
    <x v="262"/>
    <x v="1"/>
    <d v="1997-09-15T00:00:00"/>
    <n v="0.2"/>
    <n v="1"/>
    <s v="DIVIDENDO"/>
    <x v="16"/>
    <n v="0.2"/>
  </r>
  <r>
    <x v="262"/>
    <x v="1"/>
    <d v="1998-03-18T00:00:00"/>
    <n v="0.35"/>
    <n v="1"/>
    <s v="DIVIDENDO"/>
    <x v="17"/>
    <n v="0.35"/>
  </r>
  <r>
    <x v="262"/>
    <x v="1"/>
    <d v="1999-03-26T00:00:00"/>
    <n v="0.41"/>
    <n v="1"/>
    <s v="DIVIDENDO"/>
    <x v="8"/>
    <n v="0.41"/>
  </r>
  <r>
    <x v="262"/>
    <x v="1"/>
    <d v="2000-03-14T00:00:00"/>
    <n v="0.27500000000000002"/>
    <n v="1"/>
    <s v="DIVIDENDO"/>
    <x v="9"/>
    <n v="0.27500000000000002"/>
  </r>
  <r>
    <x v="262"/>
    <x v="1"/>
    <d v="2001-03-19T00:00:00"/>
    <n v="0.42899999999999999"/>
    <n v="1"/>
    <s v="DIVIDENDO"/>
    <x v="10"/>
    <n v="0.42899999999999999"/>
  </r>
  <r>
    <x v="262"/>
    <x v="1"/>
    <d v="2002-03-27T00:00:00"/>
    <n v="0.66"/>
    <n v="1"/>
    <s v="DIVIDENDO"/>
    <x v="11"/>
    <n v="0.66"/>
  </r>
  <r>
    <x v="262"/>
    <x v="1"/>
    <d v="2002-09-02T00:00:00"/>
    <n v="0.33"/>
    <n v="1"/>
    <s v="DIVIDENDO"/>
    <x v="11"/>
    <n v="0.33"/>
  </r>
  <r>
    <x v="262"/>
    <x v="1"/>
    <d v="2003-03-13T00:00:00"/>
    <n v="0.66"/>
    <n v="1"/>
    <s v="DIVIDENDO"/>
    <x v="7"/>
    <n v="0.66"/>
  </r>
  <r>
    <x v="262"/>
    <x v="1"/>
    <d v="2003-11-21T00:00:00"/>
    <n v="0.86"/>
    <n v="1"/>
    <s v="DIVIDENDO"/>
    <x v="7"/>
    <n v="0.86"/>
  </r>
  <r>
    <x v="262"/>
    <x v="1"/>
    <d v="2004-03-09T00:00:00"/>
    <n v="0.86"/>
    <n v="1"/>
    <s v="DIVIDENDO"/>
    <x v="12"/>
    <n v="0.86"/>
  </r>
  <r>
    <x v="262"/>
    <x v="1"/>
    <d v="2004-11-26T00:00:00"/>
    <n v="1.43"/>
    <n v="1"/>
    <s v="DIVIDENDO"/>
    <x v="12"/>
    <n v="1.43"/>
  </r>
  <r>
    <x v="262"/>
    <x v="1"/>
    <d v="2005-03-14T00:00:00"/>
    <n v="1.43"/>
    <n v="1"/>
    <s v="DIVIDENDO"/>
    <x v="13"/>
    <n v="1.43"/>
  </r>
  <r>
    <x v="262"/>
    <x v="1"/>
    <d v="2005-08-10T00:00:00"/>
    <n v="0.97"/>
    <n v="1"/>
    <s v="DIVIDENDO"/>
    <x v="13"/>
    <n v="0.97"/>
  </r>
  <r>
    <x v="262"/>
    <x v="1"/>
    <d v="2006-02-17T00:00:00"/>
    <n v="1.65"/>
    <n v="1"/>
    <s v="DIVIDENDO"/>
    <x v="14"/>
    <n v="1.65"/>
  </r>
  <r>
    <x v="262"/>
    <x v="1"/>
    <d v="2006-08-22T00:00:00"/>
    <n v="0.56100000000000005"/>
    <n v="1"/>
    <s v="DIVIDENDO"/>
    <x v="14"/>
    <n v="0.56100000000000005"/>
  </r>
  <r>
    <x v="262"/>
    <x v="1"/>
    <d v="2007-03-28T00:00:00"/>
    <n v="0.81845500000000004"/>
    <n v="1"/>
    <s v="DIVIDENDO"/>
    <x v="0"/>
    <n v="0.81845500000000004"/>
  </r>
  <r>
    <x v="262"/>
    <x v="1"/>
    <d v="2007-09-03T00:00:00"/>
    <n v="1.65"/>
    <n v="1"/>
    <s v="DIVIDENDO"/>
    <x v="0"/>
    <n v="1.65"/>
  </r>
  <r>
    <x v="262"/>
    <x v="1"/>
    <d v="2007-09-03T00:00:00"/>
    <n v="1.65"/>
    <n v="1"/>
    <s v="DIVIDENDO"/>
    <x v="0"/>
    <n v="1.65"/>
  </r>
  <r>
    <x v="262"/>
    <x v="1"/>
    <d v="2008-02-28T00:00:00"/>
    <n v="1.17"/>
    <n v="1"/>
    <s v="DIVIDENDO"/>
    <x v="1"/>
    <n v="1.17"/>
  </r>
  <r>
    <x v="262"/>
    <x v="1"/>
    <d v="2009-03-30T00:00:00"/>
    <n v="2.75"/>
    <n v="1"/>
    <s v="DIVIDENDO"/>
    <x v="2"/>
    <n v="2.75"/>
  </r>
  <r>
    <x v="262"/>
    <x v="1"/>
    <d v="2010-03-29T00:00:00"/>
    <n v="1.232"/>
    <n v="1"/>
    <s v="DIVIDENDO"/>
    <x v="3"/>
    <n v="1.232"/>
  </r>
  <r>
    <x v="262"/>
    <x v="1"/>
    <d v="2010-11-24T00:00:00"/>
    <n v="2.75"/>
    <n v="1"/>
    <s v="DIVIDENDO"/>
    <x v="3"/>
    <n v="2.75"/>
  </r>
  <r>
    <x v="262"/>
    <x v="1"/>
    <d v="2012-01-31T00:00:00"/>
    <n v="1.37"/>
    <n v="1"/>
    <s v="DIVIDENDO"/>
    <x v="5"/>
    <n v="1.37"/>
  </r>
  <r>
    <x v="262"/>
    <x v="1"/>
    <d v="2012-04-26T00:00:00"/>
    <n v="1.37"/>
    <n v="1"/>
    <s v="DIVIDENDO"/>
    <x v="5"/>
    <n v="1.37"/>
  </r>
  <r>
    <x v="262"/>
    <x v="1"/>
    <d v="2013-01-14T00:00:00"/>
    <n v="1.37"/>
    <n v="1"/>
    <s v="DIVIDENDO"/>
    <x v="6"/>
    <n v="1.37"/>
  </r>
  <r>
    <x v="262"/>
    <x v="1"/>
    <d v="2013-04-02T00:00:00"/>
    <n v="0.46834586700000003"/>
    <n v="1"/>
    <s v="DIVIDENDO"/>
    <x v="6"/>
    <n v="0.46834586700000003"/>
  </r>
  <r>
    <x v="263"/>
    <x v="0"/>
    <d v="1996-12-20T00:00:00"/>
    <n v="0.08"/>
    <n v="1000"/>
    <s v="DIVIDENDO"/>
    <x v="15"/>
    <n v="8.0000000000000007E-5"/>
  </r>
  <r>
    <x v="263"/>
    <x v="0"/>
    <d v="1997-12-23T00:00:00"/>
    <n v="6.2E-2"/>
    <n v="1000"/>
    <s v="JRS CAP PRÓPRIO"/>
    <x v="16"/>
    <n v="6.2000000000000003E-5"/>
  </r>
  <r>
    <x v="263"/>
    <x v="0"/>
    <d v="1999-04-29T00:00:00"/>
    <n v="4.2646900000000001E-2"/>
    <n v="1000"/>
    <s v="DIVIDENDO"/>
    <x v="8"/>
    <n v="4.26469E-5"/>
  </r>
  <r>
    <x v="263"/>
    <x v="0"/>
    <d v="2000-04-28T00:00:00"/>
    <n v="7.4501999999999997E-3"/>
    <n v="1000"/>
    <s v="DIVIDENDO"/>
    <x v="9"/>
    <n v="7.4501999999999994E-6"/>
  </r>
  <r>
    <x v="263"/>
    <x v="0"/>
    <d v="2001-04-27T00:00:00"/>
    <n v="2.0933899999999998E-2"/>
    <n v="1000"/>
    <s v="DIVIDENDO"/>
    <x v="10"/>
    <n v="2.09339E-5"/>
  </r>
  <r>
    <x v="263"/>
    <x v="0"/>
    <d v="2002-04-30T00:00:00"/>
    <n v="3.027262E-2"/>
    <n v="1000"/>
    <s v="DIVIDENDO"/>
    <x v="11"/>
    <n v="3.027262E-5"/>
  </r>
  <r>
    <x v="263"/>
    <x v="0"/>
    <d v="2003-04-30T00:00:00"/>
    <n v="8.3296499999999992E-3"/>
    <n v="1000"/>
    <s v="DIVIDENDO"/>
    <x v="7"/>
    <n v="8.3296499999999991E-6"/>
  </r>
  <r>
    <x v="263"/>
    <x v="1"/>
    <d v="1996-12-20T00:00:00"/>
    <n v="0.08"/>
    <n v="1000"/>
    <s v="DIVIDENDO"/>
    <x v="15"/>
    <n v="8.0000000000000007E-5"/>
  </r>
  <r>
    <x v="263"/>
    <x v="1"/>
    <d v="1997-12-23T00:00:00"/>
    <n v="6.2E-2"/>
    <n v="1000"/>
    <s v="JRS CAP PRÓPRIO"/>
    <x v="16"/>
    <n v="6.2000000000000003E-5"/>
  </r>
  <r>
    <x v="263"/>
    <x v="1"/>
    <d v="1999-04-29T00:00:00"/>
    <n v="4.6911500000000002E-2"/>
    <n v="1000"/>
    <s v="DIVIDENDO"/>
    <x v="8"/>
    <n v="4.69115E-5"/>
  </r>
  <r>
    <x v="263"/>
    <x v="1"/>
    <d v="1999-04-29T00:00:00"/>
    <n v="6.1999999999999998E-3"/>
    <n v="1000"/>
    <s v="DIVIDENDO"/>
    <x v="8"/>
    <n v="6.1999999999999999E-6"/>
  </r>
  <r>
    <x v="263"/>
    <x v="1"/>
    <d v="2000-04-28T00:00:00"/>
    <n v="8.1952199999999996E-3"/>
    <n v="1000"/>
    <s v="DIVIDENDO"/>
    <x v="9"/>
    <n v="8.1952199999999988E-6"/>
  </r>
  <r>
    <x v="263"/>
    <x v="1"/>
    <d v="2001-04-27T00:00:00"/>
    <n v="2.3027289999999999E-2"/>
    <n v="1000"/>
    <s v="DIVIDENDO"/>
    <x v="10"/>
    <n v="2.3027289999999998E-5"/>
  </r>
  <r>
    <x v="263"/>
    <x v="1"/>
    <d v="2002-04-30T00:00:00"/>
    <n v="3.3299879999999997E-2"/>
    <n v="1000"/>
    <s v="DIVIDENDO"/>
    <x v="11"/>
    <n v="3.3299879999999995E-5"/>
  </r>
  <r>
    <x v="263"/>
    <x v="1"/>
    <d v="2003-04-30T00:00:00"/>
    <n v="9.1626099999999999E-3"/>
    <n v="1000"/>
    <s v="DIVIDENDO"/>
    <x v="7"/>
    <n v="9.16261E-6"/>
  </r>
  <r>
    <x v="264"/>
    <x v="0"/>
    <d v="1996-04-23T00:00:00"/>
    <n v="0.47898099999999999"/>
    <n v="1000"/>
    <s v="DIVIDENDO"/>
    <x v="15"/>
    <n v="4.7898100000000001E-4"/>
  </r>
  <r>
    <x v="264"/>
    <x v="0"/>
    <d v="1996-08-19T00:00:00"/>
    <n v="0.38577600000000001"/>
    <n v="1000"/>
    <s v="DIVIDENDO"/>
    <x v="15"/>
    <n v="3.85776E-4"/>
  </r>
  <r>
    <x v="264"/>
    <x v="0"/>
    <d v="1997-04-22T00:00:00"/>
    <n v="1.1594850000000001"/>
    <n v="1000"/>
    <s v="DIVIDENDO"/>
    <x v="16"/>
    <n v="1.159485E-3"/>
  </r>
  <r>
    <x v="264"/>
    <x v="0"/>
    <d v="1997-07-29T00:00:00"/>
    <n v="1.1740079999999999"/>
    <n v="1000"/>
    <s v="JRS CAP PRÓPRIO"/>
    <x v="16"/>
    <n v="1.174008E-3"/>
  </r>
  <r>
    <x v="264"/>
    <x v="0"/>
    <d v="1997-12-29T00:00:00"/>
    <n v="1.5049699999999999"/>
    <n v="1000"/>
    <s v="JRS CAP PRÓPRIO"/>
    <x v="16"/>
    <n v="1.50497E-3"/>
  </r>
  <r>
    <x v="264"/>
    <x v="0"/>
    <d v="1998-04-28T00:00:00"/>
    <n v="0.546149"/>
    <n v="1000"/>
    <s v="JRS CAP PRÓPRIO"/>
    <x v="17"/>
    <n v="5.4614900000000001E-4"/>
  </r>
  <r>
    <x v="264"/>
    <x v="0"/>
    <d v="1998-07-28T00:00:00"/>
    <n v="2.0274740000000002"/>
    <n v="1000"/>
    <s v="JRS CAP PRÓPRIO"/>
    <x v="17"/>
    <n v="2.027474E-3"/>
  </r>
  <r>
    <x v="264"/>
    <x v="0"/>
    <d v="1998-12-17T00:00:00"/>
    <n v="1.388512"/>
    <n v="1000"/>
    <s v="JRS CAP PRÓPRIO"/>
    <x v="17"/>
    <n v="1.3885119999999999E-3"/>
  </r>
  <r>
    <x v="264"/>
    <x v="0"/>
    <d v="1999-06-01T00:00:00"/>
    <n v="1.672957"/>
    <n v="1000"/>
    <s v="JRS CAP PRÓPRIO"/>
    <x v="8"/>
    <n v="1.6729570000000001E-3"/>
  </r>
  <r>
    <x v="264"/>
    <x v="0"/>
    <d v="1999-12-27T00:00:00"/>
    <n v="0.97589099999999995"/>
    <n v="1000"/>
    <s v="JRS CAP PRÓPRIO"/>
    <x v="8"/>
    <n v="9.75891E-4"/>
  </r>
  <r>
    <x v="264"/>
    <x v="0"/>
    <d v="2000-02-28T00:00:00"/>
    <n v="0.73610100000000001"/>
    <n v="1000"/>
    <s v="JRS CAP PRÓPRIO"/>
    <x v="9"/>
    <n v="7.3610099999999996E-4"/>
  </r>
  <r>
    <x v="264"/>
    <x v="0"/>
    <d v="2000-12-28T00:00:00"/>
    <n v="4.6006320000000001"/>
    <n v="1000"/>
    <s v="JRS CAP PRÓPRIO"/>
    <x v="9"/>
    <n v="4.6006320000000003E-3"/>
  </r>
  <r>
    <x v="264"/>
    <x v="0"/>
    <d v="2001-03-09T00:00:00"/>
    <n v="8.2137460000000004"/>
    <n v="1000"/>
    <s v="JRS CAP PRÓPRIO"/>
    <x v="10"/>
    <n v="8.2137460000000009E-3"/>
  </r>
  <r>
    <x v="264"/>
    <x v="0"/>
    <d v="2001-03-09T00:00:00"/>
    <n v="13.920399"/>
    <n v="1000"/>
    <s v="DIVIDENDO"/>
    <x v="10"/>
    <n v="1.3920399E-2"/>
  </r>
  <r>
    <x v="264"/>
    <x v="0"/>
    <d v="2001-06-08T00:00:00"/>
    <n v="1.81237"/>
    <n v="1000"/>
    <s v="JRS CAP PRÓPRIO"/>
    <x v="10"/>
    <n v="1.81237E-3"/>
  </r>
  <r>
    <x v="264"/>
    <x v="0"/>
    <d v="2001-06-08T00:00:00"/>
    <n v="9.8434720000000002"/>
    <n v="1000"/>
    <s v="DIVIDENDO"/>
    <x v="10"/>
    <n v="9.8434720000000007E-3"/>
  </r>
  <r>
    <x v="264"/>
    <x v="0"/>
    <d v="2002-04-12T00:00:00"/>
    <n v="0.69706500000000005"/>
    <n v="1000"/>
    <s v="JRS CAP PRÓPRIO"/>
    <x v="11"/>
    <n v="6.9706500000000008E-4"/>
  </r>
  <r>
    <x v="264"/>
    <x v="0"/>
    <d v="2002-04-30T00:00:00"/>
    <n v="1.254718"/>
    <n v="1000"/>
    <s v="JRS CAP PRÓPRIO"/>
    <x v="11"/>
    <n v="1.2547179999999999E-3"/>
  </r>
  <r>
    <x v="264"/>
    <x v="0"/>
    <d v="2003-04-29T00:00:00"/>
    <n v="4.0915239999999997"/>
    <n v="1000"/>
    <s v="JRS CAP PRÓPRIO"/>
    <x v="7"/>
    <n v="4.091524E-3"/>
  </r>
  <r>
    <x v="264"/>
    <x v="0"/>
    <d v="2003-04-29T00:00:00"/>
    <n v="7.0562290000000001"/>
    <n v="1000"/>
    <s v="DIVIDENDO"/>
    <x v="7"/>
    <n v="7.0562289999999998E-3"/>
  </r>
  <r>
    <x v="264"/>
    <x v="0"/>
    <d v="2004-04-29T00:00:00"/>
    <n v="3.422885"/>
    <n v="1000"/>
    <s v="JRS CAP PRÓPRIO"/>
    <x v="12"/>
    <n v="3.4228850000000001E-3"/>
  </r>
  <r>
    <x v="264"/>
    <x v="0"/>
    <d v="2004-04-29T00:00:00"/>
    <n v="6.5772180000000002"/>
    <n v="1000"/>
    <s v="DIVIDENDO"/>
    <x v="12"/>
    <n v="6.5772180000000001E-3"/>
  </r>
  <r>
    <x v="264"/>
    <x v="0"/>
    <d v="2004-06-14T00:00:00"/>
    <n v="0.12280000000000001"/>
    <n v="1"/>
    <s v="DIVIDENDO"/>
    <x v="12"/>
    <n v="0.12280000000000001"/>
  </r>
  <r>
    <x v="264"/>
    <x v="0"/>
    <d v="2005-04-29T00:00:00"/>
    <n v="0.86753999999999998"/>
    <n v="1"/>
    <s v="JRS CAP PRÓPRIO"/>
    <x v="13"/>
    <n v="0.86753999999999998"/>
  </r>
  <r>
    <x v="264"/>
    <x v="0"/>
    <d v="2005-04-29T00:00:00"/>
    <n v="7.3517000000000001"/>
    <n v="1"/>
    <s v="DIVIDENDO"/>
    <x v="13"/>
    <n v="7.3517000000000001"/>
  </r>
  <r>
    <x v="264"/>
    <x v="0"/>
    <d v="2006-02-01T00:00:00"/>
    <n v="3.6393"/>
    <n v="1"/>
    <s v="DIVIDENDO"/>
    <x v="14"/>
    <n v="3.6393"/>
  </r>
  <r>
    <x v="264"/>
    <x v="0"/>
    <d v="2006-04-28T00:00:00"/>
    <n v="1.00773"/>
    <n v="1"/>
    <s v="JRS CAP PRÓPRIO"/>
    <x v="14"/>
    <n v="1.00773"/>
  </r>
  <r>
    <x v="264"/>
    <x v="0"/>
    <d v="2006-04-28T00:00:00"/>
    <n v="0.49674000000000001"/>
    <n v="1"/>
    <s v="DIVIDENDO"/>
    <x v="14"/>
    <n v="0.49674000000000001"/>
  </r>
  <r>
    <x v="264"/>
    <x v="0"/>
    <d v="2006-06-23T00:00:00"/>
    <n v="1.61219"/>
    <n v="1"/>
    <s v="DIVIDENDO"/>
    <x v="14"/>
    <n v="1.61219"/>
  </r>
  <r>
    <x v="264"/>
    <x v="0"/>
    <d v="2006-08-03T00:00:00"/>
    <n v="1.2936380000000001"/>
    <n v="1"/>
    <s v="DIVIDENDO"/>
    <x v="14"/>
    <n v="1.2936380000000001"/>
  </r>
  <r>
    <x v="264"/>
    <x v="0"/>
    <d v="2007-04-30T00:00:00"/>
    <n v="0.68006"/>
    <n v="1"/>
    <s v="JRS CAP PRÓPRIO"/>
    <x v="0"/>
    <n v="0.68006"/>
  </r>
  <r>
    <x v="264"/>
    <x v="0"/>
    <d v="2007-04-30T00:00:00"/>
    <n v="1.9916339999999999"/>
    <n v="1"/>
    <s v="DIVIDENDO"/>
    <x v="0"/>
    <n v="1.9916339999999999"/>
  </r>
  <r>
    <x v="264"/>
    <x v="0"/>
    <d v="2007-12-21T00:00:00"/>
    <n v="0.52602099999999996"/>
    <n v="1"/>
    <s v="JRS CAP PRÓPRIO"/>
    <x v="0"/>
    <n v="0.52602099999999996"/>
  </r>
  <r>
    <x v="264"/>
    <x v="0"/>
    <d v="2007-12-21T00:00:00"/>
    <n v="2.5930110000000002"/>
    <n v="1"/>
    <s v="DIVIDENDO"/>
    <x v="0"/>
    <n v="2.5930110000000002"/>
  </r>
  <r>
    <x v="264"/>
    <x v="0"/>
    <d v="2008-04-18T00:00:00"/>
    <n v="9.1844999999999996E-2"/>
    <n v="1"/>
    <s v="JRS CAP PRÓPRIO"/>
    <x v="1"/>
    <n v="9.1844999999999996E-2"/>
  </r>
  <r>
    <x v="264"/>
    <x v="0"/>
    <d v="2008-04-18T00:00:00"/>
    <n v="1.6171249999999999"/>
    <n v="1"/>
    <s v="DIVIDENDO"/>
    <x v="1"/>
    <n v="1.6171249999999999"/>
  </r>
  <r>
    <x v="264"/>
    <x v="0"/>
    <d v="2008-08-20T00:00:00"/>
    <n v="0.20793500000000001"/>
    <n v="1"/>
    <s v="DIVIDENDO"/>
    <x v="1"/>
    <n v="0.20793500000000001"/>
  </r>
  <r>
    <x v="264"/>
    <x v="0"/>
    <d v="2009-03-24T00:00:00"/>
    <n v="1.9771460000000001"/>
    <n v="1"/>
    <s v="DIVIDENDO"/>
    <x v="2"/>
    <n v="1.9771460000000001"/>
  </r>
  <r>
    <x v="264"/>
    <x v="0"/>
    <d v="2009-04-30T00:00:00"/>
    <n v="0.35378399999999999"/>
    <n v="1"/>
    <s v="JRS CAP PRÓPRIO"/>
    <x v="2"/>
    <n v="0.35378399999999999"/>
  </r>
  <r>
    <x v="264"/>
    <x v="0"/>
    <d v="2009-12-17T00:00:00"/>
    <n v="0.342943"/>
    <n v="1"/>
    <s v="JRS CAP PRÓPRIO"/>
    <x v="2"/>
    <n v="0.342943"/>
  </r>
  <r>
    <x v="264"/>
    <x v="0"/>
    <d v="2009-12-17T00:00:00"/>
    <n v="9.6023999999999998E-2"/>
    <n v="1"/>
    <s v="JRS CAP PRÓPRIO"/>
    <x v="2"/>
    <n v="9.6023999999999998E-2"/>
  </r>
  <r>
    <x v="264"/>
    <x v="0"/>
    <d v="2010-04-30T00:00:00"/>
    <n v="1.0288280000000001"/>
    <n v="1"/>
    <s v="DIVIDENDO"/>
    <x v="3"/>
    <n v="1.0288280000000001"/>
  </r>
  <r>
    <x v="264"/>
    <x v="0"/>
    <d v="2011-04-29T00:00:00"/>
    <n v="0.24471999999999999"/>
    <n v="1"/>
    <s v="JRS CAP PRÓPRIO"/>
    <x v="4"/>
    <n v="0.24471999999999999"/>
  </r>
  <r>
    <x v="264"/>
    <x v="0"/>
    <d v="2011-04-29T00:00:00"/>
    <n v="1.0288299999999999"/>
    <n v="1"/>
    <s v="DIVIDENDO"/>
    <x v="4"/>
    <n v="1.0288299999999999"/>
  </r>
  <r>
    <x v="264"/>
    <x v="0"/>
    <d v="2012-04-27T00:00:00"/>
    <n v="0.82306000000000001"/>
    <n v="1"/>
    <s v="DIVIDENDO"/>
    <x v="5"/>
    <n v="0.82306000000000001"/>
  </r>
  <r>
    <x v="264"/>
    <x v="0"/>
    <d v="2012-12-26T00:00:00"/>
    <n v="0.20576"/>
    <n v="1"/>
    <s v="DIVIDENDO"/>
    <x v="5"/>
    <n v="0.20576"/>
  </r>
  <r>
    <x v="264"/>
    <x v="0"/>
    <d v="2013-04-01T00:00:00"/>
    <n v="0.38409500000000002"/>
    <n v="1"/>
    <s v="JRS CAP PRÓPRIO"/>
    <x v="6"/>
    <n v="0.38409500000000002"/>
  </r>
  <r>
    <x v="264"/>
    <x v="0"/>
    <d v="2013-08-07T00:00:00"/>
    <n v="0.14403587000000001"/>
    <n v="1"/>
    <s v="DIVIDENDO"/>
    <x v="6"/>
    <n v="0.14403587000000001"/>
  </r>
  <r>
    <x v="264"/>
    <x v="0"/>
    <d v="2013-08-07T00:00:00"/>
    <n v="6.1729659999999999E-2"/>
    <n v="1"/>
    <s v="JRS CAP PRÓPRIO"/>
    <x v="6"/>
    <n v="6.1729659999999999E-2"/>
  </r>
  <r>
    <x v="264"/>
    <x v="0"/>
    <d v="2013-11-13T00:00:00"/>
    <n v="0.27435405000000002"/>
    <n v="1"/>
    <s v="DIVIDENDO"/>
    <x v="6"/>
    <n v="0.27435405000000002"/>
  </r>
  <r>
    <x v="264"/>
    <x v="0"/>
    <d v="2013-11-13T00:00:00"/>
    <n v="6.8588510000000005E-2"/>
    <n v="1"/>
    <s v="JRS CAP PRÓPRIO"/>
    <x v="6"/>
    <n v="6.8588510000000005E-2"/>
  </r>
  <r>
    <x v="264"/>
    <x v="0"/>
    <d v="2014-02-28T00:00:00"/>
    <n v="0.291501175"/>
    <n v="1"/>
    <s v="DIVIDENDO"/>
    <x v="18"/>
    <n v="0.291501175"/>
  </r>
  <r>
    <x v="265"/>
    <x v="0"/>
    <d v="2011-04-28T00:00:00"/>
    <n v="3.8456999999999998E-2"/>
    <n v="1"/>
    <s v="DIVIDENDO"/>
    <x v="4"/>
    <n v="3.8456999999999998E-2"/>
  </r>
  <r>
    <x v="265"/>
    <x v="0"/>
    <d v="2012-04-25T00:00:00"/>
    <n v="0.32"/>
    <n v="1"/>
    <s v="DIVIDENDO"/>
    <x v="5"/>
    <n v="0.32"/>
  </r>
  <r>
    <x v="265"/>
    <x v="0"/>
    <d v="2013-04-25T00:00:00"/>
    <n v="0.35"/>
    <n v="1"/>
    <s v="DIVIDENDO"/>
    <x v="6"/>
    <n v="0.35"/>
  </r>
  <r>
    <x v="266"/>
    <x v="0"/>
    <d v="2008-04-03T00:00:00"/>
    <n v="8.3846120999999996E-2"/>
    <n v="1"/>
    <s v="DIVIDENDO"/>
    <x v="1"/>
    <n v="8.3846120999999996E-2"/>
  </r>
  <r>
    <x v="266"/>
    <x v="0"/>
    <d v="2009-04-06T00:00:00"/>
    <n v="0.1085715433"/>
    <n v="1"/>
    <s v="DIVIDENDO"/>
    <x v="2"/>
    <n v="0.1085715433"/>
  </r>
  <r>
    <x v="266"/>
    <x v="0"/>
    <d v="2010-04-07T00:00:00"/>
    <n v="7.2599999999999998E-2"/>
    <n v="1"/>
    <s v="DIVIDENDO"/>
    <x v="3"/>
    <n v="7.2599999999999998E-2"/>
  </r>
  <r>
    <x v="266"/>
    <x v="0"/>
    <d v="2011-04-27T00:00:00"/>
    <n v="0.15896471000000001"/>
    <n v="1"/>
    <s v="DIVIDENDO"/>
    <x v="4"/>
    <n v="0.15896471000000001"/>
  </r>
  <r>
    <x v="266"/>
    <x v="0"/>
    <d v="2012-04-30T00:00:00"/>
    <n v="0.63439000000000001"/>
    <n v="1"/>
    <s v="DIVIDENDO"/>
    <x v="5"/>
    <n v="0.63439000000000001"/>
  </r>
  <r>
    <x v="266"/>
    <x v="0"/>
    <d v="2013-04-17T00:00:00"/>
    <n v="0.154921"/>
    <n v="1"/>
    <s v="DIVIDENDO"/>
    <x v="6"/>
    <n v="0.154921"/>
  </r>
  <r>
    <x v="267"/>
    <x v="0"/>
    <d v="2013-08-08T00:00:00"/>
    <n v="0.1540984037"/>
    <n v="1"/>
    <s v="DIVIDENDO"/>
    <x v="6"/>
    <n v="0.1540984037"/>
  </r>
  <r>
    <x v="267"/>
    <x v="0"/>
    <d v="2013-08-08T00:00:00"/>
    <n v="0.14969644260000001"/>
    <n v="1"/>
    <s v="JRS CAP PRÓPRIO"/>
    <x v="6"/>
    <n v="0.14969644260000001"/>
  </r>
  <r>
    <x v="268"/>
    <x v="0"/>
    <d v="2007-12-28T00:00:00"/>
    <n v="9.2647183999999994E-2"/>
    <n v="1"/>
    <s v="JRS CAP PRÓPRIO"/>
    <x v="0"/>
    <n v="9.2647183999999994E-2"/>
  </r>
  <r>
    <x v="268"/>
    <x v="0"/>
    <d v="2008-02-19T00:00:00"/>
    <n v="1.4712865E-2"/>
    <n v="1"/>
    <s v="DIVIDENDO"/>
    <x v="1"/>
    <n v="1.4712865E-2"/>
  </r>
  <r>
    <x v="268"/>
    <x v="0"/>
    <d v="2009-04-13T00:00:00"/>
    <n v="0.29765104999999997"/>
    <n v="1"/>
    <s v="JRS CAP PRÓPRIO"/>
    <x v="2"/>
    <n v="0.29765104999999997"/>
  </r>
  <r>
    <x v="268"/>
    <x v="0"/>
    <d v="2009-09-14T00:00:00"/>
    <n v="2.1779349999999999E-2"/>
    <n v="1"/>
    <s v="JRS CAP PRÓPRIO"/>
    <x v="2"/>
    <n v="2.1779349999999999E-2"/>
  </r>
  <r>
    <x v="268"/>
    <x v="0"/>
    <d v="2010-03-30T00:00:00"/>
    <n v="1.1764709999999999E-2"/>
    <n v="1"/>
    <s v="JRS CAP PRÓPRIO"/>
    <x v="3"/>
    <n v="1.1764709999999999E-2"/>
  </r>
  <r>
    <x v="268"/>
    <x v="0"/>
    <d v="2010-04-12T00:00:00"/>
    <n v="0.47058823999999999"/>
    <n v="1"/>
    <s v="JRS CAP PRÓPRIO"/>
    <x v="3"/>
    <n v="0.47058823999999999"/>
  </r>
  <r>
    <x v="268"/>
    <x v="0"/>
    <d v="2010-06-29T00:00:00"/>
    <n v="0.11764706"/>
    <n v="1"/>
    <s v="JRS CAP PRÓPRIO"/>
    <x v="3"/>
    <n v="0.11764706"/>
  </r>
  <r>
    <x v="268"/>
    <x v="0"/>
    <d v="2010-11-08T00:00:00"/>
    <n v="7.3872679999999996E-2"/>
    <n v="1"/>
    <s v="JRS CAP PRÓPRIO"/>
    <x v="3"/>
    <n v="7.3872679999999996E-2"/>
  </r>
  <r>
    <x v="268"/>
    <x v="0"/>
    <d v="2011-02-28T00:00:00"/>
    <n v="3.1781839999999999E-2"/>
    <n v="1"/>
    <s v="JRS CAP PRÓPRIO"/>
    <x v="4"/>
    <n v="3.1781839999999999E-2"/>
  </r>
  <r>
    <x v="268"/>
    <x v="0"/>
    <d v="2011-05-23T00:00:00"/>
    <n v="4.3557980000000003E-2"/>
    <n v="1"/>
    <s v="JRS CAP PRÓPRIO"/>
    <x v="4"/>
    <n v="4.3557980000000003E-2"/>
  </r>
  <r>
    <x v="268"/>
    <x v="0"/>
    <d v="2011-08-19T00:00:00"/>
    <n v="0.21176470999999999"/>
    <n v="1"/>
    <s v="JRS CAP PRÓPRIO"/>
    <x v="4"/>
    <n v="0.21176470999999999"/>
  </r>
  <r>
    <x v="268"/>
    <x v="0"/>
    <d v="2012-01-16T00:00:00"/>
    <n v="5.807731E-2"/>
    <n v="1"/>
    <s v="JRS CAP PRÓPRIO"/>
    <x v="5"/>
    <n v="5.807731E-2"/>
  </r>
  <r>
    <x v="268"/>
    <x v="0"/>
    <d v="2012-07-10T00:00:00"/>
    <n v="8.7115970000000001E-2"/>
    <n v="1"/>
    <s v="JRS CAP PRÓPRIO"/>
    <x v="5"/>
    <n v="8.7115970000000001E-2"/>
  </r>
  <r>
    <x v="268"/>
    <x v="0"/>
    <d v="2013-03-28T00:00:00"/>
    <n v="0.50497476100000005"/>
    <n v="1"/>
    <s v="DIVIDENDO"/>
    <x v="6"/>
    <n v="0.50497476100000005"/>
  </r>
  <r>
    <x v="268"/>
    <x v="1"/>
    <d v="2007-12-28T00:00:00"/>
    <n v="9.2647183999999994E-2"/>
    <n v="1"/>
    <s v="JRS CAP PRÓPRIO"/>
    <x v="0"/>
    <n v="9.2647183999999994E-2"/>
  </r>
  <r>
    <x v="268"/>
    <x v="1"/>
    <d v="2008-02-19T00:00:00"/>
    <n v="1.4712865E-2"/>
    <n v="1"/>
    <s v="DIVIDENDO"/>
    <x v="1"/>
    <n v="1.4712865E-2"/>
  </r>
  <r>
    <x v="268"/>
    <x v="1"/>
    <d v="2009-04-13T00:00:00"/>
    <n v="0.29765104999999997"/>
    <n v="1"/>
    <s v="JRS CAP PRÓPRIO"/>
    <x v="2"/>
    <n v="0.29765104999999997"/>
  </r>
  <r>
    <x v="268"/>
    <x v="1"/>
    <d v="2009-09-14T00:00:00"/>
    <n v="2.1779349999999999E-2"/>
    <n v="1"/>
    <s v="JRS CAP PRÓPRIO"/>
    <x v="2"/>
    <n v="2.1779349999999999E-2"/>
  </r>
  <r>
    <x v="268"/>
    <x v="1"/>
    <d v="2010-03-30T00:00:00"/>
    <n v="1.1764709999999999E-2"/>
    <n v="1"/>
    <s v="JRS CAP PRÓPRIO"/>
    <x v="3"/>
    <n v="1.1764709999999999E-2"/>
  </r>
  <r>
    <x v="268"/>
    <x v="1"/>
    <d v="2010-04-12T00:00:00"/>
    <n v="0.47058823999999999"/>
    <n v="1"/>
    <s v="JRS CAP PRÓPRIO"/>
    <x v="3"/>
    <n v="0.47058823999999999"/>
  </r>
  <r>
    <x v="268"/>
    <x v="1"/>
    <d v="2010-06-29T00:00:00"/>
    <n v="0.11764706"/>
    <n v="1"/>
    <s v="JRS CAP PRÓPRIO"/>
    <x v="3"/>
    <n v="0.11764706"/>
  </r>
  <r>
    <x v="268"/>
    <x v="1"/>
    <d v="2010-11-08T00:00:00"/>
    <n v="7.3872679999999996E-2"/>
    <n v="1"/>
    <s v="JRS CAP PRÓPRIO"/>
    <x v="3"/>
    <n v="7.3872679999999996E-2"/>
  </r>
  <r>
    <x v="268"/>
    <x v="1"/>
    <d v="2011-02-28T00:00:00"/>
    <n v="3.1781839999999999E-2"/>
    <n v="1"/>
    <s v="JRS CAP PRÓPRIO"/>
    <x v="4"/>
    <n v="3.1781839999999999E-2"/>
  </r>
  <r>
    <x v="268"/>
    <x v="1"/>
    <d v="2011-05-23T00:00:00"/>
    <n v="4.3557980000000003E-2"/>
    <n v="1"/>
    <s v="JRS CAP PRÓPRIO"/>
    <x v="4"/>
    <n v="4.3557980000000003E-2"/>
  </r>
  <r>
    <x v="268"/>
    <x v="1"/>
    <d v="2011-08-19T00:00:00"/>
    <n v="0.21176470999999999"/>
    <n v="1"/>
    <s v="JRS CAP PRÓPRIO"/>
    <x v="4"/>
    <n v="0.21176470999999999"/>
  </r>
  <r>
    <x v="268"/>
    <x v="1"/>
    <d v="2012-01-16T00:00:00"/>
    <n v="5.807731E-2"/>
    <n v="1"/>
    <s v="JRS CAP PRÓPRIO"/>
    <x v="5"/>
    <n v="5.807731E-2"/>
  </r>
  <r>
    <x v="268"/>
    <x v="1"/>
    <d v="2012-07-10T00:00:00"/>
    <n v="8.7115970000000001E-2"/>
    <n v="1"/>
    <s v="JRS CAP PRÓPRIO"/>
    <x v="5"/>
    <n v="8.7115970000000001E-2"/>
  </r>
  <r>
    <x v="268"/>
    <x v="1"/>
    <d v="2013-03-28T00:00:00"/>
    <n v="0.50497476100000005"/>
    <n v="1"/>
    <s v="DIVIDENDO"/>
    <x v="6"/>
    <n v="0.50497476100000005"/>
  </r>
  <r>
    <x v="269"/>
    <x v="0"/>
    <d v="1996-05-03T00:00:00"/>
    <n v="0.06"/>
    <n v="1000"/>
    <s v="DIVIDENDO"/>
    <x v="15"/>
    <n v="5.9999999999999995E-5"/>
  </r>
  <r>
    <x v="269"/>
    <x v="0"/>
    <d v="1997-04-29T00:00:00"/>
    <n v="0.16775535"/>
    <n v="1000"/>
    <s v="DIVIDENDO"/>
    <x v="16"/>
    <n v="1.6775534999999999E-4"/>
  </r>
  <r>
    <x v="269"/>
    <x v="0"/>
    <d v="1998-04-30T00:00:00"/>
    <n v="3.3399999999999999E-2"/>
    <n v="1000"/>
    <s v="DIVIDENDO"/>
    <x v="17"/>
    <n v="3.3399999999999999E-5"/>
  </r>
  <r>
    <x v="269"/>
    <x v="0"/>
    <d v="1998-04-30T00:00:00"/>
    <n v="3.3300000000000003E-2"/>
    <n v="1000"/>
    <s v="DIVIDENDO"/>
    <x v="17"/>
    <n v="3.3300000000000003E-5"/>
  </r>
  <r>
    <x v="269"/>
    <x v="0"/>
    <d v="1998-04-30T00:00:00"/>
    <n v="3.3300000000000003E-2"/>
    <n v="1000"/>
    <s v="DIVIDENDO"/>
    <x v="17"/>
    <n v="3.3300000000000003E-5"/>
  </r>
  <r>
    <x v="269"/>
    <x v="0"/>
    <d v="1999-04-30T00:00:00"/>
    <n v="3.1591514000000001E-2"/>
    <n v="1000"/>
    <s v="DIVIDENDO"/>
    <x v="8"/>
    <n v="3.1591514000000002E-5"/>
  </r>
  <r>
    <x v="269"/>
    <x v="0"/>
    <d v="1999-04-30T00:00:00"/>
    <n v="3.1591513000000002E-2"/>
    <n v="1000"/>
    <s v="DIVIDENDO"/>
    <x v="8"/>
    <n v="3.1591513E-5"/>
  </r>
  <r>
    <x v="269"/>
    <x v="0"/>
    <d v="1999-04-30T00:00:00"/>
    <n v="3.1591513000000002E-2"/>
    <n v="1000"/>
    <s v="DIVIDENDO"/>
    <x v="8"/>
    <n v="3.1591513E-5"/>
  </r>
  <r>
    <x v="269"/>
    <x v="0"/>
    <d v="2000-04-27T00:00:00"/>
    <n v="9.4697462999999996E-2"/>
    <n v="1000"/>
    <s v="DIVIDENDO"/>
    <x v="9"/>
    <n v="9.4697462999999998E-5"/>
  </r>
  <r>
    <x v="269"/>
    <x v="0"/>
    <d v="2001-04-30T00:00:00"/>
    <n v="9.4697462999999996E-2"/>
    <n v="1000"/>
    <s v="DIVIDENDO"/>
    <x v="10"/>
    <n v="9.4697462999999998E-5"/>
  </r>
  <r>
    <x v="269"/>
    <x v="0"/>
    <d v="2002-04-30T00:00:00"/>
    <n v="4.5217848329999998E-2"/>
    <n v="1000"/>
    <s v="DIVIDENDO"/>
    <x v="11"/>
    <n v="4.5217848329999995E-5"/>
  </r>
  <r>
    <x v="269"/>
    <x v="0"/>
    <d v="2002-04-30T00:00:00"/>
    <n v="4.5217848329999998E-2"/>
    <n v="1000"/>
    <s v="DIVIDENDO"/>
    <x v="11"/>
    <n v="4.5217848329999995E-5"/>
  </r>
  <r>
    <x v="269"/>
    <x v="0"/>
    <d v="2002-04-30T00:00:00"/>
    <n v="4.5217848339999998E-2"/>
    <n v="1000"/>
    <s v="DIVIDENDO"/>
    <x v="11"/>
    <n v="4.5217848339999998E-5"/>
  </r>
  <r>
    <x v="269"/>
    <x v="0"/>
    <d v="2003-04-30T00:00:00"/>
    <n v="3.2968272E-2"/>
    <n v="1000"/>
    <s v="DIVIDENDO"/>
    <x v="7"/>
    <n v="3.2968271999999997E-5"/>
  </r>
  <r>
    <x v="269"/>
    <x v="0"/>
    <d v="2003-04-30T00:00:00"/>
    <n v="3.2968262999999998E-2"/>
    <n v="1000"/>
    <s v="DIVIDENDO"/>
    <x v="7"/>
    <n v="3.2968263E-5"/>
  </r>
  <r>
    <x v="269"/>
    <x v="0"/>
    <d v="2003-04-30T00:00:00"/>
    <n v="3.2968254000000002E-2"/>
    <n v="1000"/>
    <s v="DIVIDENDO"/>
    <x v="7"/>
    <n v="3.2968254000000002E-5"/>
  </r>
  <r>
    <x v="269"/>
    <x v="0"/>
    <d v="2004-04-30T00:00:00"/>
    <n v="6.3217489000000002E-2"/>
    <n v="1000"/>
    <s v="DIVIDENDO"/>
    <x v="12"/>
    <n v="6.3217488999999999E-5"/>
  </r>
  <r>
    <x v="269"/>
    <x v="0"/>
    <d v="2004-04-30T00:00:00"/>
    <n v="3.1608744500000001E-2"/>
    <n v="1000"/>
    <s v="DIVIDENDO"/>
    <x v="12"/>
    <n v="3.1608744499999999E-5"/>
  </r>
  <r>
    <x v="269"/>
    <x v="0"/>
    <d v="2004-04-30T00:00:00"/>
    <n v="3.1608744500000001E-2"/>
    <n v="1000"/>
    <s v="DIVIDENDO"/>
    <x v="12"/>
    <n v="3.1608744499999999E-5"/>
  </r>
  <r>
    <x v="269"/>
    <x v="0"/>
    <d v="2004-04-30T00:00:00"/>
    <n v="1.2905198999999999E-2"/>
    <n v="1000"/>
    <s v="DIVIDENDO"/>
    <x v="12"/>
    <n v="1.2905198999999999E-5"/>
  </r>
  <r>
    <x v="269"/>
    <x v="0"/>
    <d v="2004-04-30T00:00:00"/>
    <n v="6.4525994999999996E-3"/>
    <n v="1000"/>
    <s v="DIVIDENDO"/>
    <x v="12"/>
    <n v="6.4525994999999993E-6"/>
  </r>
  <r>
    <x v="269"/>
    <x v="0"/>
    <d v="2004-04-30T00:00:00"/>
    <n v="6.4525994999999996E-3"/>
    <n v="1000"/>
    <s v="DIVIDENDO"/>
    <x v="12"/>
    <n v="6.4525994999999993E-6"/>
  </r>
  <r>
    <x v="269"/>
    <x v="0"/>
    <d v="2005-04-28T00:00:00"/>
    <n v="4.2144991999999999E-2"/>
    <n v="1000"/>
    <s v="DIVIDENDO"/>
    <x v="13"/>
    <n v="4.2144992000000002E-5"/>
  </r>
  <r>
    <x v="269"/>
    <x v="0"/>
    <d v="2005-04-28T00:00:00"/>
    <n v="4.2144991999999999E-2"/>
    <n v="1000"/>
    <s v="DIVIDENDO"/>
    <x v="13"/>
    <n v="4.2144992000000002E-5"/>
  </r>
  <r>
    <x v="269"/>
    <x v="0"/>
    <d v="2005-04-28T00:00:00"/>
    <n v="4.2144991E-2"/>
    <n v="1000"/>
    <s v="DIVIDENDO"/>
    <x v="13"/>
    <n v="4.2144990999999999E-5"/>
  </r>
  <r>
    <x v="269"/>
    <x v="0"/>
    <d v="2005-04-28T00:00:00"/>
    <n v="2.4539001000000001E-2"/>
    <n v="1000"/>
    <s v="DIVIDENDO"/>
    <x v="13"/>
    <n v="2.4539001000000003E-5"/>
  </r>
  <r>
    <x v="269"/>
    <x v="0"/>
    <d v="2005-04-28T00:00:00"/>
    <n v="2.4539001000000001E-2"/>
    <n v="1000"/>
    <s v="DIVIDENDO"/>
    <x v="13"/>
    <n v="2.4539001000000003E-5"/>
  </r>
  <r>
    <x v="269"/>
    <x v="0"/>
    <d v="2005-04-28T00:00:00"/>
    <n v="2.4538999999999998E-2"/>
    <n v="1000"/>
    <s v="DIVIDENDO"/>
    <x v="13"/>
    <n v="2.4538999999999997E-5"/>
  </r>
  <r>
    <x v="269"/>
    <x v="0"/>
    <d v="2005-12-30T00:00:00"/>
    <n v="9.5517579280000001E-2"/>
    <n v="1000"/>
    <s v="JRS CAP PRÓPRIO"/>
    <x v="13"/>
    <n v="9.5517579279999999E-5"/>
  </r>
  <r>
    <x v="269"/>
    <x v="0"/>
    <d v="2005-12-30T00:00:00"/>
    <n v="1.9103515849999999E-2"/>
    <n v="1000"/>
    <s v="JRS CAP PRÓPRIO"/>
    <x v="13"/>
    <n v="1.9103515849999997E-5"/>
  </r>
  <r>
    <x v="269"/>
    <x v="0"/>
    <d v="2005-12-30T00:00:00"/>
    <n v="1.9103515849999999E-2"/>
    <n v="1000"/>
    <s v="JRS CAP PRÓPRIO"/>
    <x v="13"/>
    <n v="1.9103515849999997E-5"/>
  </r>
  <r>
    <x v="269"/>
    <x v="0"/>
    <d v="2005-12-30T00:00:00"/>
    <n v="1.9103515849999999E-2"/>
    <n v="1000"/>
    <s v="JRS CAP PRÓPRIO"/>
    <x v="13"/>
    <n v="1.9103515849999997E-5"/>
  </r>
  <r>
    <x v="269"/>
    <x v="0"/>
    <d v="2005-12-30T00:00:00"/>
    <n v="1.9103515849999999E-2"/>
    <n v="1000"/>
    <s v="JRS CAP PRÓPRIO"/>
    <x v="13"/>
    <n v="1.9103515849999997E-5"/>
  </r>
  <r>
    <x v="269"/>
    <x v="0"/>
    <d v="2005-12-30T00:00:00"/>
    <n v="1.9103515849999999E-2"/>
    <n v="1000"/>
    <s v="JRS CAP PRÓPRIO"/>
    <x v="13"/>
    <n v="1.9103515849999997E-5"/>
  </r>
  <r>
    <x v="269"/>
    <x v="0"/>
    <d v="2006-12-29T00:00:00"/>
    <n v="0.28273203467000002"/>
    <n v="1000"/>
    <s v="JRS CAP PRÓPRIO"/>
    <x v="14"/>
    <n v="2.8273203467E-4"/>
  </r>
  <r>
    <x v="269"/>
    <x v="0"/>
    <d v="2007-07-04T00:00:00"/>
    <n v="1.1462109514000001"/>
    <n v="1"/>
    <s v="DIVIDENDO"/>
    <x v="0"/>
    <n v="1.1462109514000001"/>
  </r>
  <r>
    <x v="269"/>
    <x v="0"/>
    <d v="2007-12-20T00:00:00"/>
    <n v="0.61113255587000004"/>
    <n v="1"/>
    <s v="JRS CAP PRÓPRIO"/>
    <x v="0"/>
    <n v="0.61113255587000004"/>
  </r>
  <r>
    <x v="269"/>
    <x v="0"/>
    <d v="2007-12-20T00:00:00"/>
    <n v="0.61113255587000004"/>
    <n v="1"/>
    <s v="JRS CAP PRÓPRIO"/>
    <x v="0"/>
    <n v="0.61113255587000004"/>
  </r>
  <r>
    <x v="269"/>
    <x v="0"/>
    <d v="2008-07-23T00:00:00"/>
    <n v="0.38195784742"/>
    <n v="1"/>
    <s v="DIVIDENDO"/>
    <x v="1"/>
    <n v="0.38195784742"/>
  </r>
  <r>
    <x v="269"/>
    <x v="0"/>
    <d v="2008-07-23T00:00:00"/>
    <n v="0.31193570669999998"/>
    <n v="1"/>
    <s v="DIVIDENDO"/>
    <x v="1"/>
    <n v="0.31193570669999998"/>
  </r>
  <r>
    <x v="269"/>
    <x v="0"/>
    <d v="2008-07-23T00:00:00"/>
    <n v="0.31193570669999998"/>
    <n v="1"/>
    <s v="DIVIDENDO"/>
    <x v="1"/>
    <n v="0.31193570669999998"/>
  </r>
  <r>
    <x v="269"/>
    <x v="0"/>
    <d v="2008-07-23T00:00:00"/>
    <n v="0.31193570669999998"/>
    <n v="1"/>
    <s v="DIVIDENDO"/>
    <x v="1"/>
    <n v="0.31193570669999998"/>
  </r>
  <r>
    <x v="269"/>
    <x v="0"/>
    <d v="2008-07-23T00:00:00"/>
    <n v="0.31193570669999998"/>
    <n v="1"/>
    <s v="DIVIDENDO"/>
    <x v="1"/>
    <n v="0.31193570669999998"/>
  </r>
  <r>
    <x v="269"/>
    <x v="0"/>
    <d v="2008-12-18T00:00:00"/>
    <n v="1.2222651117500001"/>
    <n v="1"/>
    <s v="JRS CAP PRÓPRIO"/>
    <x v="1"/>
    <n v="1.2222651117500001"/>
  </r>
  <r>
    <x v="269"/>
    <x v="0"/>
    <d v="2009-12-21T00:00:00"/>
    <n v="0.76153815247000001"/>
    <n v="1"/>
    <s v="JRS CAP PRÓPRIO"/>
    <x v="2"/>
    <n v="0.76153815247000001"/>
  </r>
  <r>
    <x v="269"/>
    <x v="0"/>
    <d v="2009-12-21T00:00:00"/>
    <n v="0.51099210030999997"/>
    <n v="1"/>
    <s v="JRS CAP PRÓPRIO"/>
    <x v="2"/>
    <n v="0.51099210030999997"/>
  </r>
  <r>
    <x v="269"/>
    <x v="0"/>
    <d v="2010-04-30T00:00:00"/>
    <n v="0.55929245962999996"/>
    <n v="1"/>
    <s v="DIVIDENDO"/>
    <x v="3"/>
    <n v="0.55929245962999996"/>
  </r>
  <r>
    <x v="269"/>
    <x v="0"/>
    <d v="2010-04-30T00:00:00"/>
    <n v="0.55929246039000002"/>
    <n v="1"/>
    <s v="DIVIDENDO"/>
    <x v="3"/>
    <n v="0.55929246039000002"/>
  </r>
  <r>
    <x v="269"/>
    <x v="0"/>
    <d v="2010-12-21T00:00:00"/>
    <n v="1.4088455820800001"/>
    <n v="1"/>
    <s v="JRS CAP PRÓPRIO"/>
    <x v="3"/>
    <n v="1.4088455820800001"/>
  </r>
  <r>
    <x v="269"/>
    <x v="0"/>
    <d v="2011-04-29T00:00:00"/>
    <n v="0.69967455588000005"/>
    <n v="1"/>
    <s v="DIVIDENDO"/>
    <x v="4"/>
    <n v="0.69967455588000005"/>
  </r>
  <r>
    <x v="269"/>
    <x v="0"/>
    <d v="2011-12-16T00:00:00"/>
    <n v="1.3368524659800001"/>
    <n v="1"/>
    <s v="JRS CAP PRÓPRIO"/>
    <x v="4"/>
    <n v="1.3368524659800001"/>
  </r>
  <r>
    <x v="269"/>
    <x v="0"/>
    <d v="2012-04-30T00:00:00"/>
    <n v="0.90891172167000001"/>
    <n v="1"/>
    <s v="DIVIDENDO"/>
    <x v="5"/>
    <n v="0.90891172167000001"/>
  </r>
  <r>
    <x v="269"/>
    <x v="0"/>
    <d v="2012-12-28T00:00:00"/>
    <n v="1.3368524659800001"/>
    <n v="1"/>
    <s v="JRS CAP PRÓPRIO"/>
    <x v="5"/>
    <n v="1.3368524659800001"/>
  </r>
  <r>
    <x v="269"/>
    <x v="0"/>
    <d v="2013-04-30T00:00:00"/>
    <n v="30.584347000000001"/>
    <n v="1"/>
    <s v="DIVIDENDO"/>
    <x v="6"/>
    <n v="30.584347000000001"/>
  </r>
  <r>
    <x v="269"/>
    <x v="0"/>
    <d v="2013-12-13T00:00:00"/>
    <n v="1.35201953049"/>
    <n v="1"/>
    <s v="JRS CAP PRÓPRIO"/>
    <x v="6"/>
    <n v="1.35201953049"/>
  </r>
  <r>
    <x v="269"/>
    <x v="3"/>
    <d v="1996-05-03T00:00:00"/>
    <n v="0.06"/>
    <n v="1000"/>
    <s v="DIVIDENDO"/>
    <x v="15"/>
    <n v="5.9999999999999995E-5"/>
  </r>
  <r>
    <x v="269"/>
    <x v="3"/>
    <d v="1997-04-29T00:00:00"/>
    <n v="0.16775535"/>
    <n v="1000"/>
    <s v="DIVIDENDO"/>
    <x v="16"/>
    <n v="1.6775534999999999E-4"/>
  </r>
  <r>
    <x v="269"/>
    <x v="3"/>
    <d v="1998-04-30T00:00:00"/>
    <n v="3.3399999999999999E-2"/>
    <n v="1000"/>
    <s v="DIVIDENDO"/>
    <x v="17"/>
    <n v="3.3399999999999999E-5"/>
  </r>
  <r>
    <x v="269"/>
    <x v="3"/>
    <d v="1998-04-30T00:00:00"/>
    <n v="3.3300000000000003E-2"/>
    <n v="1000"/>
    <s v="DIVIDENDO"/>
    <x v="17"/>
    <n v="3.3300000000000003E-5"/>
  </r>
  <r>
    <x v="269"/>
    <x v="3"/>
    <d v="1998-04-30T00:00:00"/>
    <n v="3.3300000000000003E-2"/>
    <n v="1000"/>
    <s v="DIVIDENDO"/>
    <x v="17"/>
    <n v="3.3300000000000003E-5"/>
  </r>
  <r>
    <x v="269"/>
    <x v="3"/>
    <d v="1999-04-30T00:00:00"/>
    <n v="3.1591514000000001E-2"/>
    <n v="1000"/>
    <s v="DIVIDENDO"/>
    <x v="8"/>
    <n v="3.1591514000000002E-5"/>
  </r>
  <r>
    <x v="269"/>
    <x v="3"/>
    <d v="1999-04-30T00:00:00"/>
    <n v="3.1591513000000002E-2"/>
    <n v="1000"/>
    <s v="DIVIDENDO"/>
    <x v="8"/>
    <n v="3.1591513E-5"/>
  </r>
  <r>
    <x v="269"/>
    <x v="3"/>
    <d v="1999-04-30T00:00:00"/>
    <n v="3.1591513000000002E-2"/>
    <n v="1000"/>
    <s v="DIVIDENDO"/>
    <x v="8"/>
    <n v="3.1591513E-5"/>
  </r>
  <r>
    <x v="269"/>
    <x v="3"/>
    <d v="2000-04-27T00:00:00"/>
    <n v="9.4697462999999996E-2"/>
    <n v="1000"/>
    <s v="DIVIDENDO"/>
    <x v="9"/>
    <n v="9.4697462999999998E-5"/>
  </r>
  <r>
    <x v="269"/>
    <x v="3"/>
    <d v="2001-04-30T00:00:00"/>
    <n v="9.4697462999999996E-2"/>
    <n v="1000"/>
    <s v="DIVIDENDO"/>
    <x v="10"/>
    <n v="9.4697462999999998E-5"/>
  </r>
  <r>
    <x v="269"/>
    <x v="3"/>
    <d v="2002-04-30T00:00:00"/>
    <n v="4.5217848329999998E-2"/>
    <n v="1000"/>
    <s v="DIVIDENDO"/>
    <x v="11"/>
    <n v="4.5217848329999995E-5"/>
  </r>
  <r>
    <x v="269"/>
    <x v="3"/>
    <d v="2002-04-30T00:00:00"/>
    <n v="4.5217848329999998E-2"/>
    <n v="1000"/>
    <s v="DIVIDENDO"/>
    <x v="11"/>
    <n v="4.5217848329999995E-5"/>
  </r>
  <r>
    <x v="269"/>
    <x v="3"/>
    <d v="2002-04-30T00:00:00"/>
    <n v="4.5217848339999998E-2"/>
    <n v="1000"/>
    <s v="DIVIDENDO"/>
    <x v="11"/>
    <n v="4.5217848339999998E-5"/>
  </r>
  <r>
    <x v="269"/>
    <x v="3"/>
    <d v="2003-04-30T00:00:00"/>
    <n v="3.8774555000000002E-2"/>
    <n v="1000"/>
    <s v="DIVIDENDO"/>
    <x v="7"/>
    <n v="3.8774555000000003E-5"/>
  </r>
  <r>
    <x v="269"/>
    <x v="3"/>
    <d v="2003-04-30T00:00:00"/>
    <n v="3.8774563999999997E-2"/>
    <n v="1000"/>
    <s v="DIVIDENDO"/>
    <x v="7"/>
    <n v="3.8774563999999994E-5"/>
  </r>
  <r>
    <x v="269"/>
    <x v="3"/>
    <d v="2003-04-30T00:00:00"/>
    <n v="3.8774573E-2"/>
    <n v="1000"/>
    <s v="DIVIDENDO"/>
    <x v="7"/>
    <n v="3.8774572999999999E-5"/>
  </r>
  <r>
    <x v="269"/>
    <x v="3"/>
    <d v="2004-04-30T00:00:00"/>
    <n v="6.9538988999999995E-2"/>
    <n v="1000"/>
    <s v="DIVIDENDO"/>
    <x v="12"/>
    <n v="6.9538988999999989E-5"/>
  </r>
  <r>
    <x v="269"/>
    <x v="3"/>
    <d v="2004-04-30T00:00:00"/>
    <n v="3.4769494499999998E-2"/>
    <n v="1000"/>
    <s v="DIVIDENDO"/>
    <x v="12"/>
    <n v="3.4769494499999995E-5"/>
  </r>
  <r>
    <x v="269"/>
    <x v="3"/>
    <d v="2004-04-30T00:00:00"/>
    <n v="3.4769494499999998E-2"/>
    <n v="1000"/>
    <s v="DIVIDENDO"/>
    <x v="12"/>
    <n v="3.4769494499999995E-5"/>
  </r>
  <r>
    <x v="269"/>
    <x v="3"/>
    <d v="2004-04-30T00:00:00"/>
    <n v="1.420255E-2"/>
    <n v="1000"/>
    <s v="DIVIDENDO"/>
    <x v="12"/>
    <n v="1.420255E-5"/>
  </r>
  <r>
    <x v="269"/>
    <x v="3"/>
    <d v="2004-04-30T00:00:00"/>
    <n v="7.1012749999999998E-3"/>
    <n v="1000"/>
    <s v="DIVIDENDO"/>
    <x v="12"/>
    <n v="7.101275E-6"/>
  </r>
  <r>
    <x v="269"/>
    <x v="3"/>
    <d v="2004-04-30T00:00:00"/>
    <n v="7.1012749999999998E-3"/>
    <n v="1000"/>
    <s v="DIVIDENDO"/>
    <x v="12"/>
    <n v="7.101275E-6"/>
  </r>
  <r>
    <x v="269"/>
    <x v="3"/>
    <d v="2005-04-28T00:00:00"/>
    <n v="4.6359325E-2"/>
    <n v="1000"/>
    <s v="DIVIDENDO"/>
    <x v="13"/>
    <n v="4.6359324999999997E-5"/>
  </r>
  <r>
    <x v="269"/>
    <x v="3"/>
    <d v="2005-04-28T00:00:00"/>
    <n v="4.6359325E-2"/>
    <n v="1000"/>
    <s v="DIVIDENDO"/>
    <x v="13"/>
    <n v="4.6359324999999997E-5"/>
  </r>
  <r>
    <x v="269"/>
    <x v="3"/>
    <d v="2005-04-28T00:00:00"/>
    <n v="4.6359324E-2"/>
    <n v="1000"/>
    <s v="DIVIDENDO"/>
    <x v="13"/>
    <n v="4.6359324000000001E-5"/>
  </r>
  <r>
    <x v="269"/>
    <x v="3"/>
    <d v="2005-04-28T00:00:00"/>
    <n v="2.7005891000000001E-2"/>
    <n v="1000"/>
    <s v="DIVIDENDO"/>
    <x v="13"/>
    <n v="2.7005891E-5"/>
  </r>
  <r>
    <x v="269"/>
    <x v="3"/>
    <d v="2005-04-28T00:00:00"/>
    <n v="2.7005891000000001E-2"/>
    <n v="1000"/>
    <s v="DIVIDENDO"/>
    <x v="13"/>
    <n v="2.7005891E-5"/>
  </r>
  <r>
    <x v="269"/>
    <x v="3"/>
    <d v="2005-04-28T00:00:00"/>
    <n v="2.7005890000000001E-2"/>
    <n v="1000"/>
    <s v="DIVIDENDO"/>
    <x v="13"/>
    <n v="2.7005890000000001E-5"/>
  </r>
  <r>
    <x v="269"/>
    <x v="3"/>
    <d v="2005-12-30T00:00:00"/>
    <n v="0.10506933721"/>
    <n v="1000"/>
    <s v="JRS CAP PRÓPRIO"/>
    <x v="13"/>
    <n v="1.0506933721E-4"/>
  </r>
  <r>
    <x v="269"/>
    <x v="3"/>
    <d v="2005-12-30T00:00:00"/>
    <n v="2.101386744E-2"/>
    <n v="1000"/>
    <s v="JRS CAP PRÓPRIO"/>
    <x v="13"/>
    <n v="2.1013867440000001E-5"/>
  </r>
  <r>
    <x v="269"/>
    <x v="3"/>
    <d v="2005-12-30T00:00:00"/>
    <n v="2.101386744E-2"/>
    <n v="1000"/>
    <s v="JRS CAP PRÓPRIO"/>
    <x v="13"/>
    <n v="2.1013867440000001E-5"/>
  </r>
  <r>
    <x v="269"/>
    <x v="3"/>
    <d v="2005-12-30T00:00:00"/>
    <n v="2.101386744E-2"/>
    <n v="1000"/>
    <s v="JRS CAP PRÓPRIO"/>
    <x v="13"/>
    <n v="2.1013867440000001E-5"/>
  </r>
  <r>
    <x v="269"/>
    <x v="3"/>
    <d v="2005-12-30T00:00:00"/>
    <n v="2.101386744E-2"/>
    <n v="1000"/>
    <s v="JRS CAP PRÓPRIO"/>
    <x v="13"/>
    <n v="2.1013867440000001E-5"/>
  </r>
  <r>
    <x v="269"/>
    <x v="3"/>
    <d v="2005-12-30T00:00:00"/>
    <n v="2.101386744E-2"/>
    <n v="1000"/>
    <s v="JRS CAP PRÓPRIO"/>
    <x v="13"/>
    <n v="2.1013867440000001E-5"/>
  </r>
  <r>
    <x v="269"/>
    <x v="3"/>
    <d v="2006-12-29T00:00:00"/>
    <n v="0.31100523813999997"/>
    <n v="1000"/>
    <s v="JRS CAP PRÓPRIO"/>
    <x v="14"/>
    <n v="3.1100523813999996E-4"/>
  </r>
  <r>
    <x v="269"/>
    <x v="3"/>
    <d v="2007-07-04T00:00:00"/>
    <n v="1.26083204654"/>
    <n v="1"/>
    <s v="DIVIDENDO"/>
    <x v="0"/>
    <n v="1.26083204654"/>
  </r>
  <r>
    <x v="269"/>
    <x v="3"/>
    <d v="2007-12-20T00:00:00"/>
    <n v="0.67224581145999995"/>
    <n v="1"/>
    <s v="JRS CAP PRÓPRIO"/>
    <x v="0"/>
    <n v="0.67224581145999995"/>
  </r>
  <r>
    <x v="269"/>
    <x v="3"/>
    <d v="2007-12-20T00:00:00"/>
    <n v="0.67224581145999995"/>
    <n v="1"/>
    <s v="JRS CAP PRÓPRIO"/>
    <x v="0"/>
    <n v="0.67224581145999995"/>
  </r>
  <r>
    <x v="269"/>
    <x v="3"/>
    <d v="2008-07-23T00:00:00"/>
    <n v="0.42015363216000001"/>
    <n v="1"/>
    <s v="DIVIDENDO"/>
    <x v="1"/>
    <n v="0.42015363216000001"/>
  </r>
  <r>
    <x v="269"/>
    <x v="3"/>
    <d v="2008-07-23T00:00:00"/>
    <n v="0.34312927739999999"/>
    <n v="1"/>
    <s v="DIVIDENDO"/>
    <x v="1"/>
    <n v="0.34312927739999999"/>
  </r>
  <r>
    <x v="269"/>
    <x v="3"/>
    <d v="2008-07-23T00:00:00"/>
    <n v="0.34312927739999999"/>
    <n v="1"/>
    <s v="DIVIDENDO"/>
    <x v="1"/>
    <n v="0.34312927739999999"/>
  </r>
  <r>
    <x v="269"/>
    <x v="3"/>
    <d v="2008-07-23T00:00:00"/>
    <n v="0.34312927739999999"/>
    <n v="1"/>
    <s v="DIVIDENDO"/>
    <x v="1"/>
    <n v="0.34312927739999999"/>
  </r>
  <r>
    <x v="269"/>
    <x v="3"/>
    <d v="2008-07-23T00:00:00"/>
    <n v="0.34312927739999999"/>
    <n v="1"/>
    <s v="DIVIDENDO"/>
    <x v="1"/>
    <n v="0.34312927739999999"/>
  </r>
  <r>
    <x v="269"/>
    <x v="3"/>
    <d v="2008-12-18T00:00:00"/>
    <n v="1.3444916229199999"/>
    <n v="1"/>
    <s v="JRS CAP PRÓPRIO"/>
    <x v="1"/>
    <n v="1.3444916229199999"/>
  </r>
  <r>
    <x v="269"/>
    <x v="3"/>
    <d v="2009-12-21T00:00:00"/>
    <n v="0.83769196771999999"/>
    <n v="1"/>
    <s v="JRS CAP PRÓPRIO"/>
    <x v="2"/>
    <n v="0.83769196771999999"/>
  </r>
  <r>
    <x v="269"/>
    <x v="3"/>
    <d v="2009-12-21T00:00:00"/>
    <n v="0.56209131034000004"/>
    <n v="1"/>
    <s v="JRS CAP PRÓPRIO"/>
    <x v="2"/>
    <n v="0.56209131034000004"/>
  </r>
  <r>
    <x v="269"/>
    <x v="3"/>
    <d v="2010-04-30T00:00:00"/>
    <n v="0.61522170559"/>
    <n v="1"/>
    <s v="DIVIDENDO"/>
    <x v="3"/>
    <n v="0.61522170559"/>
  </r>
  <r>
    <x v="269"/>
    <x v="3"/>
    <d v="2010-04-30T00:00:00"/>
    <n v="0.61522170643999996"/>
    <n v="1"/>
    <s v="DIVIDENDO"/>
    <x v="3"/>
    <n v="0.61522170643999996"/>
  </r>
  <r>
    <x v="269"/>
    <x v="3"/>
    <d v="2010-12-21T00:00:00"/>
    <n v="1.5497301402899999"/>
    <n v="1"/>
    <s v="JRS CAP PRÓPRIO"/>
    <x v="3"/>
    <n v="1.5497301402899999"/>
  </r>
  <r>
    <x v="269"/>
    <x v="3"/>
    <d v="2011-04-29T00:00:00"/>
    <n v="0.76964201147"/>
    <n v="1"/>
    <s v="DIVIDENDO"/>
    <x v="4"/>
    <n v="0.76964201147"/>
  </r>
  <r>
    <x v="269"/>
    <x v="3"/>
    <d v="2011-12-16T00:00:00"/>
    <n v="1.4705377125700001"/>
    <n v="1"/>
    <s v="JRS CAP PRÓPRIO"/>
    <x v="4"/>
    <n v="1.4705377125700001"/>
  </r>
  <r>
    <x v="269"/>
    <x v="3"/>
    <d v="2012-04-30T00:00:00"/>
    <n v="0.99980289383999998"/>
    <n v="1"/>
    <s v="DIVIDENDO"/>
    <x v="5"/>
    <n v="0.99980289383999998"/>
  </r>
  <r>
    <x v="269"/>
    <x v="3"/>
    <d v="2012-12-28T00:00:00"/>
    <n v="1.4705377125800001"/>
    <n v="1"/>
    <s v="JRS CAP PRÓPRIO"/>
    <x v="5"/>
    <n v="1.4705377125800001"/>
  </r>
  <r>
    <x v="269"/>
    <x v="3"/>
    <d v="2013-04-30T00:00:00"/>
    <n v="33.642781999999997"/>
    <n v="1"/>
    <s v="DIVIDENDO"/>
    <x v="6"/>
    <n v="33.642781999999997"/>
  </r>
  <r>
    <x v="269"/>
    <x v="3"/>
    <d v="2013-12-13T00:00:00"/>
    <n v="1.4872214835399999"/>
    <n v="1"/>
    <s v="JRS CAP PRÓPRIO"/>
    <x v="6"/>
    <n v="1.4872214835399999"/>
  </r>
  <r>
    <x v="269"/>
    <x v="4"/>
    <d v="1996-05-03T00:00:00"/>
    <n v="0.06"/>
    <n v="1000"/>
    <s v="DIVIDENDO"/>
    <x v="15"/>
    <n v="5.9999999999999995E-5"/>
  </r>
  <r>
    <x v="269"/>
    <x v="4"/>
    <d v="1997-04-29T00:00:00"/>
    <n v="0.16775535"/>
    <n v="1000"/>
    <s v="DIVIDENDO"/>
    <x v="16"/>
    <n v="1.6775534999999999E-4"/>
  </r>
  <r>
    <x v="269"/>
    <x v="4"/>
    <d v="1998-04-30T00:00:00"/>
    <n v="3.3399999999999999E-2"/>
    <n v="1000"/>
    <s v="DIVIDENDO"/>
    <x v="17"/>
    <n v="3.3399999999999999E-5"/>
  </r>
  <r>
    <x v="269"/>
    <x v="4"/>
    <d v="1998-04-30T00:00:00"/>
    <n v="3.3300000000000003E-2"/>
    <n v="1000"/>
    <s v="DIVIDENDO"/>
    <x v="17"/>
    <n v="3.3300000000000003E-5"/>
  </r>
  <r>
    <x v="269"/>
    <x v="4"/>
    <d v="1998-04-30T00:00:00"/>
    <n v="3.3300000000000003E-2"/>
    <n v="1000"/>
    <s v="DIVIDENDO"/>
    <x v="17"/>
    <n v="3.3300000000000003E-5"/>
  </r>
  <r>
    <x v="269"/>
    <x v="4"/>
    <d v="1999-04-30T00:00:00"/>
    <n v="3.1591514000000001E-2"/>
    <n v="1000"/>
    <s v="DIVIDENDO"/>
    <x v="8"/>
    <n v="3.1591514000000002E-5"/>
  </r>
  <r>
    <x v="269"/>
    <x v="4"/>
    <d v="1999-04-30T00:00:00"/>
    <n v="3.1591513000000002E-2"/>
    <n v="1000"/>
    <s v="DIVIDENDO"/>
    <x v="8"/>
    <n v="3.1591513E-5"/>
  </r>
  <r>
    <x v="269"/>
    <x v="4"/>
    <d v="1999-04-30T00:00:00"/>
    <n v="3.1591513000000002E-2"/>
    <n v="1000"/>
    <s v="DIVIDENDO"/>
    <x v="8"/>
    <n v="3.1591513E-5"/>
  </r>
  <r>
    <x v="269"/>
    <x v="4"/>
    <d v="2000-04-27T00:00:00"/>
    <n v="9.4697462999999996E-2"/>
    <n v="1000"/>
    <s v="DIVIDENDO"/>
    <x v="9"/>
    <n v="9.4697462999999998E-5"/>
  </r>
  <r>
    <x v="269"/>
    <x v="4"/>
    <d v="2001-04-30T00:00:00"/>
    <n v="9.4697462999999996E-2"/>
    <n v="1000"/>
    <s v="DIVIDENDO"/>
    <x v="10"/>
    <n v="9.4697462999999998E-5"/>
  </r>
  <r>
    <x v="269"/>
    <x v="4"/>
    <d v="2002-04-30T00:00:00"/>
    <n v="4.5217848329999998E-2"/>
    <n v="1000"/>
    <s v="DIVIDENDO"/>
    <x v="11"/>
    <n v="4.5217848329999995E-5"/>
  </r>
  <r>
    <x v="269"/>
    <x v="4"/>
    <d v="2002-04-30T00:00:00"/>
    <n v="4.5217848329999998E-2"/>
    <n v="1000"/>
    <s v="DIVIDENDO"/>
    <x v="11"/>
    <n v="4.5217848329999995E-5"/>
  </r>
  <r>
    <x v="269"/>
    <x v="4"/>
    <d v="2002-04-30T00:00:00"/>
    <n v="4.5217848339999998E-2"/>
    <n v="1000"/>
    <s v="DIVIDENDO"/>
    <x v="11"/>
    <n v="4.5217848339999998E-5"/>
  </r>
  <r>
    <x v="269"/>
    <x v="4"/>
    <d v="2003-04-30T00:00:00"/>
    <n v="3.8774555000000002E-2"/>
    <n v="1000"/>
    <s v="DIVIDENDO"/>
    <x v="7"/>
    <n v="3.8774555000000003E-5"/>
  </r>
  <r>
    <x v="269"/>
    <x v="4"/>
    <d v="2003-04-30T00:00:00"/>
    <n v="3.8774563999999997E-2"/>
    <n v="1000"/>
    <s v="DIVIDENDO"/>
    <x v="7"/>
    <n v="3.8774563999999994E-5"/>
  </r>
  <r>
    <x v="269"/>
    <x v="4"/>
    <d v="2003-04-30T00:00:00"/>
    <n v="3.8774573E-2"/>
    <n v="1000"/>
    <s v="DIVIDENDO"/>
    <x v="7"/>
    <n v="3.8774572999999999E-5"/>
  </r>
  <r>
    <x v="269"/>
    <x v="4"/>
    <d v="2004-04-30T00:00:00"/>
    <n v="6.9538988999999995E-2"/>
    <n v="1000"/>
    <s v="DIVIDENDO"/>
    <x v="12"/>
    <n v="6.9538988999999989E-5"/>
  </r>
  <r>
    <x v="269"/>
    <x v="4"/>
    <d v="2004-04-30T00:00:00"/>
    <n v="3.4769494499999998E-2"/>
    <n v="1000"/>
    <s v="DIVIDENDO"/>
    <x v="12"/>
    <n v="3.4769494499999995E-5"/>
  </r>
  <r>
    <x v="269"/>
    <x v="4"/>
    <d v="2004-04-30T00:00:00"/>
    <n v="3.4769494499999998E-2"/>
    <n v="1000"/>
    <s v="DIVIDENDO"/>
    <x v="12"/>
    <n v="3.4769494499999995E-5"/>
  </r>
  <r>
    <x v="269"/>
    <x v="4"/>
    <d v="2004-04-30T00:00:00"/>
    <n v="1.420255E-2"/>
    <n v="1000"/>
    <s v="DIVIDENDO"/>
    <x v="12"/>
    <n v="1.420255E-5"/>
  </r>
  <r>
    <x v="269"/>
    <x v="4"/>
    <d v="2004-04-30T00:00:00"/>
    <n v="7.1012749999999998E-3"/>
    <n v="1000"/>
    <s v="DIVIDENDO"/>
    <x v="12"/>
    <n v="7.101275E-6"/>
  </r>
  <r>
    <x v="269"/>
    <x v="4"/>
    <d v="2004-04-30T00:00:00"/>
    <n v="7.1012749999999998E-3"/>
    <n v="1000"/>
    <s v="DIVIDENDO"/>
    <x v="12"/>
    <n v="7.101275E-6"/>
  </r>
  <r>
    <x v="269"/>
    <x v="4"/>
    <d v="2005-04-28T00:00:00"/>
    <n v="4.6359325E-2"/>
    <n v="1000"/>
    <s v="DIVIDENDO"/>
    <x v="13"/>
    <n v="4.6359324999999997E-5"/>
  </r>
  <r>
    <x v="269"/>
    <x v="4"/>
    <d v="2005-04-28T00:00:00"/>
    <n v="4.6359325E-2"/>
    <n v="1000"/>
    <s v="DIVIDENDO"/>
    <x v="13"/>
    <n v="4.6359324999999997E-5"/>
  </r>
  <r>
    <x v="269"/>
    <x v="4"/>
    <d v="2005-04-28T00:00:00"/>
    <n v="4.6359324E-2"/>
    <n v="1000"/>
    <s v="DIVIDENDO"/>
    <x v="13"/>
    <n v="4.6359324000000001E-5"/>
  </r>
  <r>
    <x v="269"/>
    <x v="4"/>
    <d v="2005-04-28T00:00:00"/>
    <n v="2.7005891000000001E-2"/>
    <n v="1000"/>
    <s v="DIVIDENDO"/>
    <x v="13"/>
    <n v="2.7005891E-5"/>
  </r>
  <r>
    <x v="269"/>
    <x v="4"/>
    <d v="2005-04-28T00:00:00"/>
    <n v="2.7005891000000001E-2"/>
    <n v="1000"/>
    <s v="DIVIDENDO"/>
    <x v="13"/>
    <n v="2.7005891E-5"/>
  </r>
  <r>
    <x v="269"/>
    <x v="4"/>
    <d v="2005-04-28T00:00:00"/>
    <n v="2.7005890000000001E-2"/>
    <n v="1000"/>
    <s v="DIVIDENDO"/>
    <x v="13"/>
    <n v="2.7005890000000001E-5"/>
  </r>
  <r>
    <x v="269"/>
    <x v="4"/>
    <d v="2005-12-30T00:00:00"/>
    <n v="0.10506933721"/>
    <n v="1000"/>
    <s v="JRS CAP PRÓPRIO"/>
    <x v="13"/>
    <n v="1.0506933721E-4"/>
  </r>
  <r>
    <x v="269"/>
    <x v="4"/>
    <d v="2005-12-30T00:00:00"/>
    <n v="2.101386744E-2"/>
    <n v="1000"/>
    <s v="JRS CAP PRÓPRIO"/>
    <x v="13"/>
    <n v="2.1013867440000001E-5"/>
  </r>
  <r>
    <x v="269"/>
    <x v="4"/>
    <d v="2005-12-30T00:00:00"/>
    <n v="2.101386744E-2"/>
    <n v="1000"/>
    <s v="JRS CAP PRÓPRIO"/>
    <x v="13"/>
    <n v="2.1013867440000001E-5"/>
  </r>
  <r>
    <x v="269"/>
    <x v="4"/>
    <d v="2005-12-30T00:00:00"/>
    <n v="2.101386744E-2"/>
    <n v="1000"/>
    <s v="JRS CAP PRÓPRIO"/>
    <x v="13"/>
    <n v="2.1013867440000001E-5"/>
  </r>
  <r>
    <x v="269"/>
    <x v="4"/>
    <d v="2005-12-30T00:00:00"/>
    <n v="2.101386744E-2"/>
    <n v="1000"/>
    <s v="JRS CAP PRÓPRIO"/>
    <x v="13"/>
    <n v="2.1013867440000001E-5"/>
  </r>
  <r>
    <x v="269"/>
    <x v="4"/>
    <d v="2005-12-30T00:00:00"/>
    <n v="2.101386744E-2"/>
    <n v="1000"/>
    <s v="JRS CAP PRÓPRIO"/>
    <x v="13"/>
    <n v="2.1013867440000001E-5"/>
  </r>
  <r>
    <x v="269"/>
    <x v="4"/>
    <d v="2006-12-29T00:00:00"/>
    <n v="0.31100523813999997"/>
    <n v="1000"/>
    <s v="JRS CAP PRÓPRIO"/>
    <x v="14"/>
    <n v="3.1100523813999996E-4"/>
  </r>
  <r>
    <x v="269"/>
    <x v="4"/>
    <d v="2007-07-04T00:00:00"/>
    <n v="1.26083204654"/>
    <n v="1"/>
    <s v="DIVIDENDO"/>
    <x v="0"/>
    <n v="1.26083204654"/>
  </r>
  <r>
    <x v="269"/>
    <x v="4"/>
    <d v="2007-12-20T00:00:00"/>
    <n v="0.67224581145999995"/>
    <n v="1"/>
    <s v="JRS CAP PRÓPRIO"/>
    <x v="0"/>
    <n v="0.67224581145999995"/>
  </r>
  <r>
    <x v="269"/>
    <x v="4"/>
    <d v="2007-12-20T00:00:00"/>
    <n v="0.67224581145999995"/>
    <n v="1"/>
    <s v="JRS CAP PRÓPRIO"/>
    <x v="0"/>
    <n v="0.67224581145999995"/>
  </r>
  <r>
    <x v="269"/>
    <x v="4"/>
    <d v="2008-07-23T00:00:00"/>
    <n v="0.42015363216000001"/>
    <n v="1"/>
    <s v="DIVIDENDO"/>
    <x v="1"/>
    <n v="0.42015363216000001"/>
  </r>
  <r>
    <x v="269"/>
    <x v="4"/>
    <d v="2008-07-23T00:00:00"/>
    <n v="0.34312927739999999"/>
    <n v="1"/>
    <s v="DIVIDENDO"/>
    <x v="1"/>
    <n v="0.34312927739999999"/>
  </r>
  <r>
    <x v="269"/>
    <x v="4"/>
    <d v="2008-07-23T00:00:00"/>
    <n v="0.34312927739999999"/>
    <n v="1"/>
    <s v="DIVIDENDO"/>
    <x v="1"/>
    <n v="0.34312927739999999"/>
  </r>
  <r>
    <x v="269"/>
    <x v="4"/>
    <d v="2008-07-23T00:00:00"/>
    <n v="0.34312927739999999"/>
    <n v="1"/>
    <s v="DIVIDENDO"/>
    <x v="1"/>
    <n v="0.34312927739999999"/>
  </r>
  <r>
    <x v="269"/>
    <x v="4"/>
    <d v="2008-07-23T00:00:00"/>
    <n v="0.34312927739999999"/>
    <n v="1"/>
    <s v="DIVIDENDO"/>
    <x v="1"/>
    <n v="0.34312927739999999"/>
  </r>
  <r>
    <x v="269"/>
    <x v="4"/>
    <d v="2008-12-18T00:00:00"/>
    <n v="1.3444916229199999"/>
    <n v="1"/>
    <s v="JRS CAP PRÓPRIO"/>
    <x v="1"/>
    <n v="1.3444916229199999"/>
  </r>
  <r>
    <x v="269"/>
    <x v="4"/>
    <d v="2009-12-21T00:00:00"/>
    <n v="0.84530734923999995"/>
    <n v="1"/>
    <s v="JRS CAP PRÓPRIO"/>
    <x v="2"/>
    <n v="0.84530734923999995"/>
  </r>
  <r>
    <x v="269"/>
    <x v="4"/>
    <d v="2009-12-21T00:00:00"/>
    <n v="0.56720123135"/>
    <n v="1"/>
    <s v="JRS CAP PRÓPRIO"/>
    <x v="2"/>
    <n v="0.56720123135"/>
  </r>
  <r>
    <x v="269"/>
    <x v="4"/>
    <d v="2010-04-30T00:00:00"/>
    <n v="0.62081463019000005"/>
    <n v="1"/>
    <s v="DIVIDENDO"/>
    <x v="3"/>
    <n v="0.62081463019000005"/>
  </r>
  <r>
    <x v="269"/>
    <x v="4"/>
    <d v="2010-04-30T00:00:00"/>
    <n v="0.62081463104000001"/>
    <n v="1"/>
    <s v="DIVIDENDO"/>
    <x v="3"/>
    <n v="0.62081463104000001"/>
  </r>
  <r>
    <x v="269"/>
    <x v="4"/>
    <d v="2010-12-21T00:00:00"/>
    <n v="1.56381859611"/>
    <n v="1"/>
    <s v="JRS CAP PRÓPRIO"/>
    <x v="3"/>
    <n v="1.56381859611"/>
  </r>
  <r>
    <x v="269"/>
    <x v="4"/>
    <d v="2011-04-29T00:00:00"/>
    <n v="0.76964201147"/>
    <n v="1"/>
    <s v="DIVIDENDO"/>
    <x v="4"/>
    <n v="0.76964201147"/>
  </r>
  <r>
    <x v="269"/>
    <x v="4"/>
    <d v="2011-12-16T00:00:00"/>
    <n v="1.4705377125700001"/>
    <n v="1"/>
    <s v="JRS CAP PRÓPRIO"/>
    <x v="4"/>
    <n v="1.4705377125700001"/>
  </r>
  <r>
    <x v="269"/>
    <x v="4"/>
    <d v="2012-04-30T00:00:00"/>
    <n v="0.99980289383999998"/>
    <n v="1"/>
    <s v="DIVIDENDO"/>
    <x v="5"/>
    <n v="0.99980289383999998"/>
  </r>
  <r>
    <x v="269"/>
    <x v="4"/>
    <d v="2012-12-28T00:00:00"/>
    <n v="1.4705377125800001"/>
    <n v="1"/>
    <s v="JRS CAP PRÓPRIO"/>
    <x v="5"/>
    <n v="1.4705377125800001"/>
  </r>
  <r>
    <x v="269"/>
    <x v="4"/>
    <d v="2013-04-30T00:00:00"/>
    <n v="33.642781999999997"/>
    <n v="1"/>
    <s v="DIVIDENDO"/>
    <x v="6"/>
    <n v="33.642781999999997"/>
  </r>
  <r>
    <x v="269"/>
    <x v="4"/>
    <d v="2013-12-13T00:00:00"/>
    <n v="1.4872214835399999"/>
    <n v="1"/>
    <s v="JRS CAP PRÓPRIO"/>
    <x v="6"/>
    <n v="1.4872214835399999"/>
  </r>
  <r>
    <x v="270"/>
    <x v="0"/>
    <d v="1996-04-30T00:00:00"/>
    <n v="0.10299999999999999"/>
    <n v="1"/>
    <s v="DIVIDENDO"/>
    <x v="15"/>
    <n v="0.10299999999999999"/>
  </r>
  <r>
    <x v="270"/>
    <x v="0"/>
    <d v="1996-05-02T00:00:00"/>
    <n v="0.13300000000000001"/>
    <n v="1"/>
    <s v="DIVIDENDO"/>
    <x v="15"/>
    <n v="0.13300000000000001"/>
  </r>
  <r>
    <x v="270"/>
    <x v="0"/>
    <d v="1996-08-09T00:00:00"/>
    <n v="0.17460000000000001"/>
    <n v="1"/>
    <s v="DIVIDENDO"/>
    <x v="15"/>
    <n v="0.17460000000000001"/>
  </r>
  <r>
    <x v="270"/>
    <x v="0"/>
    <d v="1996-08-28T00:00:00"/>
    <n v="0.78839999999999999"/>
    <n v="1"/>
    <s v="DIVIDENDO"/>
    <x v="15"/>
    <n v="0.78839999999999999"/>
  </r>
  <r>
    <x v="270"/>
    <x v="0"/>
    <d v="1997-03-10T00:00:00"/>
    <n v="0.11550000000000001"/>
    <n v="1"/>
    <s v="DIVIDENDO"/>
    <x v="16"/>
    <n v="0.11550000000000001"/>
  </r>
  <r>
    <x v="270"/>
    <x v="0"/>
    <d v="1997-03-10T00:00:00"/>
    <n v="0.35"/>
    <n v="1"/>
    <s v="JRS CAP PRÓPRIO"/>
    <x v="16"/>
    <n v="0.35"/>
  </r>
  <r>
    <x v="270"/>
    <x v="0"/>
    <d v="1997-08-11T00:00:00"/>
    <n v="0.25319999999999998"/>
    <n v="1"/>
    <s v="DIVIDENDO"/>
    <x v="16"/>
    <n v="0.25319999999999998"/>
  </r>
  <r>
    <x v="270"/>
    <x v="0"/>
    <d v="1997-08-11T00:00:00"/>
    <n v="0.19009999999999999"/>
    <n v="1"/>
    <s v="JRS CAP PRÓPRIO"/>
    <x v="16"/>
    <n v="0.19009999999999999"/>
  </r>
  <r>
    <x v="270"/>
    <x v="0"/>
    <d v="1998-03-05T00:00:00"/>
    <n v="0.35520000000000002"/>
    <n v="1"/>
    <s v="DIVIDENDO"/>
    <x v="17"/>
    <n v="0.35520000000000002"/>
  </r>
  <r>
    <x v="270"/>
    <x v="0"/>
    <d v="1998-03-05T00:00:00"/>
    <n v="0.17"/>
    <n v="1"/>
    <s v="JRS CAP PRÓPRIO"/>
    <x v="17"/>
    <n v="0.17"/>
  </r>
  <r>
    <x v="270"/>
    <x v="0"/>
    <d v="1998-06-30T00:00:00"/>
    <n v="0.215"/>
    <n v="1"/>
    <s v="JRS CAP PRÓPRIO"/>
    <x v="17"/>
    <n v="0.215"/>
  </r>
  <r>
    <x v="270"/>
    <x v="0"/>
    <d v="1998-07-28T00:00:00"/>
    <n v="0.47920000000000001"/>
    <n v="1"/>
    <s v="DIVIDENDO"/>
    <x v="17"/>
    <n v="0.47920000000000001"/>
  </r>
  <r>
    <x v="270"/>
    <x v="0"/>
    <d v="1998-12-28T00:00:00"/>
    <n v="0.20943000000000001"/>
    <n v="1"/>
    <s v="JRS CAP PRÓPRIO"/>
    <x v="17"/>
    <n v="0.20943000000000001"/>
  </r>
  <r>
    <x v="270"/>
    <x v="0"/>
    <d v="1999-03-08T00:00:00"/>
    <n v="0.68210000000000004"/>
    <n v="1"/>
    <s v="DIVIDENDO"/>
    <x v="8"/>
    <n v="0.68210000000000004"/>
  </r>
  <r>
    <x v="270"/>
    <x v="0"/>
    <d v="1999-08-13T00:00:00"/>
    <n v="0.73050000000000004"/>
    <n v="1"/>
    <s v="DIVIDENDO"/>
    <x v="8"/>
    <n v="0.73050000000000004"/>
  </r>
  <r>
    <x v="270"/>
    <x v="0"/>
    <d v="1999-08-13T00:00:00"/>
    <n v="0.25090000000000001"/>
    <n v="1"/>
    <s v="JRS CAP PRÓPRIO"/>
    <x v="8"/>
    <n v="0.25090000000000001"/>
  </r>
  <r>
    <x v="270"/>
    <x v="0"/>
    <d v="1999-12-27T00:00:00"/>
    <n v="0.249"/>
    <n v="1"/>
    <s v="JRS CAP PRÓPRIO"/>
    <x v="8"/>
    <n v="0.249"/>
  </r>
  <r>
    <x v="270"/>
    <x v="0"/>
    <d v="2000-03-13T00:00:00"/>
    <n v="0.9677"/>
    <n v="1"/>
    <s v="DIVIDENDO"/>
    <x v="9"/>
    <n v="0.9677"/>
  </r>
  <r>
    <x v="270"/>
    <x v="0"/>
    <d v="2000-06-30T00:00:00"/>
    <n v="0.22259999999999999"/>
    <n v="1"/>
    <s v="JRS CAP PRÓPRIO"/>
    <x v="9"/>
    <n v="0.22259999999999999"/>
  </r>
  <r>
    <x v="270"/>
    <x v="0"/>
    <d v="2000-08-02T00:00:00"/>
    <n v="0.54269999999999996"/>
    <n v="1"/>
    <s v="DIVIDENDO"/>
    <x v="9"/>
    <n v="0.54269999999999996"/>
  </r>
  <r>
    <x v="270"/>
    <x v="0"/>
    <d v="2000-08-02T00:00:00"/>
    <n v="0.37568000000000001"/>
    <n v="1"/>
    <s v="DIVIDENDO"/>
    <x v="9"/>
    <n v="0.37568000000000001"/>
  </r>
  <r>
    <x v="270"/>
    <x v="0"/>
    <d v="2000-08-02T00:00:00"/>
    <n v="0.24632000000000001"/>
    <n v="1"/>
    <s v="DIVIDENDO"/>
    <x v="9"/>
    <n v="0.24632000000000001"/>
  </r>
  <r>
    <x v="270"/>
    <x v="0"/>
    <d v="2000-12-29T00:00:00"/>
    <n v="0.23746999999999999"/>
    <n v="1"/>
    <s v="JRS CAP PRÓPRIO"/>
    <x v="9"/>
    <n v="0.23746999999999999"/>
  </r>
  <r>
    <x v="270"/>
    <x v="0"/>
    <d v="2001-03-09T00:00:00"/>
    <n v="0.84850000000000003"/>
    <n v="1"/>
    <s v="DIVIDENDO"/>
    <x v="10"/>
    <n v="0.84850000000000003"/>
  </r>
  <r>
    <x v="270"/>
    <x v="0"/>
    <d v="2001-03-30T00:00:00"/>
    <n v="8.7400000000000005E-2"/>
    <n v="1"/>
    <s v="JRS CAP PRÓPRIO"/>
    <x v="10"/>
    <n v="8.7400000000000005E-2"/>
  </r>
  <r>
    <x v="270"/>
    <x v="0"/>
    <d v="2001-06-29T00:00:00"/>
    <n v="8.7599999999999997E-2"/>
    <n v="1"/>
    <s v="JRS CAP PRÓPRIO"/>
    <x v="10"/>
    <n v="8.7599999999999997E-2"/>
  </r>
  <r>
    <x v="270"/>
    <x v="0"/>
    <d v="2001-08-01T00:00:00"/>
    <n v="0.79549999999999998"/>
    <n v="1"/>
    <s v="DIVIDENDO"/>
    <x v="10"/>
    <n v="0.79549999999999998"/>
  </r>
  <r>
    <x v="270"/>
    <x v="0"/>
    <d v="2001-09-28T00:00:00"/>
    <n v="9.0149999999999994E-2"/>
    <n v="1"/>
    <s v="JRS CAP PRÓPRIO"/>
    <x v="10"/>
    <n v="9.0149999999999994E-2"/>
  </r>
  <r>
    <x v="270"/>
    <x v="0"/>
    <d v="2001-12-28T00:00:00"/>
    <n v="9.8559999999999995E-2"/>
    <n v="1"/>
    <s v="JRS CAP PRÓPRIO"/>
    <x v="10"/>
    <n v="9.8559999999999995E-2"/>
  </r>
  <r>
    <x v="270"/>
    <x v="0"/>
    <d v="2002-03-05T00:00:00"/>
    <n v="0.92159000000000002"/>
    <n v="1"/>
    <s v="DIVIDENDO"/>
    <x v="11"/>
    <n v="0.92159000000000002"/>
  </r>
  <r>
    <x v="270"/>
    <x v="0"/>
    <d v="2002-03-28T00:00:00"/>
    <n v="9.844E-2"/>
    <n v="1"/>
    <s v="JRS CAP PRÓPRIO"/>
    <x v="11"/>
    <n v="9.844E-2"/>
  </r>
  <r>
    <x v="270"/>
    <x v="0"/>
    <d v="2002-06-28T00:00:00"/>
    <n v="9.4600000000000004E-2"/>
    <n v="1"/>
    <s v="JRS CAP PRÓPRIO"/>
    <x v="11"/>
    <n v="9.4600000000000004E-2"/>
  </r>
  <r>
    <x v="270"/>
    <x v="0"/>
    <d v="2002-07-19T00:00:00"/>
    <n v="0.84199999999999997"/>
    <n v="1"/>
    <s v="DIVIDENDO"/>
    <x v="11"/>
    <n v="0.84199999999999997"/>
  </r>
  <r>
    <x v="270"/>
    <x v="0"/>
    <d v="2002-09-30T00:00:00"/>
    <n v="9.98E-2"/>
    <n v="1"/>
    <s v="JRS CAP PRÓPRIO"/>
    <x v="11"/>
    <n v="9.98E-2"/>
  </r>
  <r>
    <x v="270"/>
    <x v="0"/>
    <d v="2002-12-27T00:00:00"/>
    <n v="0.10131800000000001"/>
    <n v="1"/>
    <s v="JRS CAP PRÓPRIO"/>
    <x v="11"/>
    <n v="0.10131800000000001"/>
  </r>
  <r>
    <x v="270"/>
    <x v="0"/>
    <d v="2003-03-06T00:00:00"/>
    <n v="1.2597"/>
    <n v="1"/>
    <s v="DIVIDENDO"/>
    <x v="7"/>
    <n v="1.2597"/>
  </r>
  <r>
    <x v="270"/>
    <x v="0"/>
    <d v="2003-03-31T00:00:00"/>
    <n v="0.12903899999999999"/>
    <n v="1"/>
    <s v="JRS CAP PRÓPRIO"/>
    <x v="7"/>
    <n v="0.12903899999999999"/>
  </r>
  <r>
    <x v="270"/>
    <x v="0"/>
    <d v="2003-04-14T00:00:00"/>
    <n v="0.32712999999999998"/>
    <n v="1"/>
    <s v="DIVIDENDO"/>
    <x v="7"/>
    <n v="0.32712999999999998"/>
  </r>
  <r>
    <x v="270"/>
    <x v="0"/>
    <d v="2003-06-30T00:00:00"/>
    <n v="0.131048"/>
    <n v="1"/>
    <s v="JRS CAP PRÓPRIO"/>
    <x v="7"/>
    <n v="0.131048"/>
  </r>
  <r>
    <x v="270"/>
    <x v="0"/>
    <d v="2003-07-28T00:00:00"/>
    <n v="0.73276799999999997"/>
    <n v="1"/>
    <s v="DIVIDENDO"/>
    <x v="7"/>
    <n v="0.73276799999999997"/>
  </r>
  <r>
    <x v="270"/>
    <x v="0"/>
    <d v="2003-09-30T00:00:00"/>
    <n v="0.13206499999999999"/>
    <n v="1"/>
    <s v="JRS CAP PRÓPRIO"/>
    <x v="7"/>
    <n v="0.13206499999999999"/>
  </r>
  <r>
    <x v="270"/>
    <x v="0"/>
    <d v="2003-12-30T00:00:00"/>
    <n v="0.12786800000000001"/>
    <n v="1"/>
    <s v="JRS CAP PRÓPRIO"/>
    <x v="7"/>
    <n v="0.12786800000000001"/>
  </r>
  <r>
    <x v="270"/>
    <x v="0"/>
    <d v="2004-03-04T00:00:00"/>
    <n v="1"/>
    <n v="1"/>
    <s v="DIVIDENDO"/>
    <x v="12"/>
    <n v="1"/>
  </r>
  <r>
    <x v="270"/>
    <x v="0"/>
    <d v="2004-03-31T00:00:00"/>
    <n v="0.12027500000000001"/>
    <n v="1"/>
    <s v="JRS CAP PRÓPRIO"/>
    <x v="12"/>
    <n v="0.12027500000000001"/>
  </r>
  <r>
    <x v="270"/>
    <x v="0"/>
    <d v="2004-06-30T00:00:00"/>
    <n v="0.140511"/>
    <n v="1"/>
    <s v="JRS CAP PRÓPRIO"/>
    <x v="12"/>
    <n v="0.140511"/>
  </r>
  <r>
    <x v="270"/>
    <x v="0"/>
    <d v="2004-07-29T00:00:00"/>
    <n v="0.97157199999999999"/>
    <n v="1"/>
    <s v="DIVIDENDO"/>
    <x v="12"/>
    <n v="0.97157199999999999"/>
  </r>
  <r>
    <x v="270"/>
    <x v="0"/>
    <d v="2004-09-30T00:00:00"/>
    <n v="0.12772"/>
    <n v="1"/>
    <s v="JRS CAP PRÓPRIO"/>
    <x v="12"/>
    <n v="0.12772"/>
  </r>
  <r>
    <x v="270"/>
    <x v="0"/>
    <d v="2004-12-27T00:00:00"/>
    <n v="0.15945599999999999"/>
    <n v="1"/>
    <s v="JRS CAP PRÓPRIO"/>
    <x v="12"/>
    <n v="0.15945599999999999"/>
  </r>
  <r>
    <x v="270"/>
    <x v="0"/>
    <d v="2005-03-03T00:00:00"/>
    <n v="0.82436399999999999"/>
    <n v="1"/>
    <s v="DIVIDENDO"/>
    <x v="13"/>
    <n v="0.82436399999999999"/>
  </r>
  <r>
    <x v="270"/>
    <x v="0"/>
    <d v="2005-03-28T00:00:00"/>
    <n v="0.12948699999999999"/>
    <n v="1"/>
    <s v="JRS CAP PRÓPRIO"/>
    <x v="13"/>
    <n v="0.12948699999999999"/>
  </r>
  <r>
    <x v="270"/>
    <x v="0"/>
    <d v="2005-06-27T00:00:00"/>
    <n v="0.14407600000000001"/>
    <n v="1"/>
    <s v="JRS CAP PRÓPRIO"/>
    <x v="13"/>
    <n v="0.14407600000000001"/>
  </r>
  <r>
    <x v="270"/>
    <x v="0"/>
    <d v="2005-07-29T00:00:00"/>
    <n v="0.64985099999999996"/>
    <n v="1"/>
    <s v="DIVIDENDO"/>
    <x v="13"/>
    <n v="0.64985099999999996"/>
  </r>
  <r>
    <x v="270"/>
    <x v="0"/>
    <d v="2005-09-26T00:00:00"/>
    <n v="0.13825499999999999"/>
    <n v="1"/>
    <s v="JRS CAP PRÓPRIO"/>
    <x v="13"/>
    <n v="0.13825499999999999"/>
  </r>
  <r>
    <x v="270"/>
    <x v="0"/>
    <d v="2005-12-26T00:00:00"/>
    <n v="0.14408299990000001"/>
    <n v="1"/>
    <s v="JRS CAP PRÓPRIO"/>
    <x v="13"/>
    <n v="0.14408299990000001"/>
  </r>
  <r>
    <x v="270"/>
    <x v="0"/>
    <d v="2005-12-26T00:00:00"/>
    <n v="1E-10"/>
    <n v="1"/>
    <s v="RENDIMENTO"/>
    <x v="13"/>
    <n v="1E-10"/>
  </r>
  <r>
    <x v="270"/>
    <x v="0"/>
    <d v="2006-03-10T00:00:00"/>
    <n v="1.0580000000000001"/>
    <n v="1"/>
    <s v="DIVIDENDO"/>
    <x v="14"/>
    <n v="1.0580000000000001"/>
  </r>
  <r>
    <x v="270"/>
    <x v="0"/>
    <d v="2006-03-10T00:00:00"/>
    <n v="3.2199999999999999E-2"/>
    <n v="1"/>
    <s v="RENDIMENTO"/>
    <x v="14"/>
    <n v="3.2199999999999999E-2"/>
  </r>
  <r>
    <x v="270"/>
    <x v="0"/>
    <d v="2006-03-24T00:00:00"/>
    <n v="0.12166599999"/>
    <n v="1"/>
    <s v="JRS CAP PRÓPRIO"/>
    <x v="14"/>
    <n v="0.12166599999"/>
  </r>
  <r>
    <x v="270"/>
    <x v="0"/>
    <d v="2006-03-24T00:00:00"/>
    <n v="1E-10"/>
    <n v="1"/>
    <s v="RENDIMENTO"/>
    <x v="14"/>
    <n v="1E-10"/>
  </r>
  <r>
    <x v="270"/>
    <x v="0"/>
    <d v="2006-06-26T00:00:00"/>
    <n v="0.1181979999"/>
    <n v="1"/>
    <s v="JRS CAP PRÓPRIO"/>
    <x v="14"/>
    <n v="0.1181979999"/>
  </r>
  <r>
    <x v="270"/>
    <x v="0"/>
    <d v="2006-06-26T00:00:00"/>
    <n v="1E-10"/>
    <n v="1"/>
    <s v="RENDIMENTO"/>
    <x v="14"/>
    <n v="1E-10"/>
  </r>
  <r>
    <x v="270"/>
    <x v="0"/>
    <d v="2006-07-31T00:00:00"/>
    <n v="0.67599999990000004"/>
    <n v="1"/>
    <s v="DIVIDENDO"/>
    <x v="14"/>
    <n v="0.67599999990000004"/>
  </r>
  <r>
    <x v="270"/>
    <x v="0"/>
    <d v="2006-07-31T00:00:00"/>
    <n v="1E-10"/>
    <n v="1"/>
    <s v="RENDIMENTO"/>
    <x v="14"/>
    <n v="1E-10"/>
  </r>
  <r>
    <x v="270"/>
    <x v="0"/>
    <d v="2006-09-29T00:00:00"/>
    <n v="0.1098019999"/>
    <n v="1"/>
    <s v="JRS CAP PRÓPRIO"/>
    <x v="14"/>
    <n v="0.1098019999"/>
  </r>
  <r>
    <x v="270"/>
    <x v="0"/>
    <d v="2006-09-29T00:00:00"/>
    <n v="1E-10"/>
    <n v="1"/>
    <s v="RENDIMENTO"/>
    <x v="14"/>
    <n v="1E-10"/>
  </r>
  <r>
    <x v="270"/>
    <x v="0"/>
    <d v="2006-12-21T00:00:00"/>
    <n v="0.10799300000000001"/>
    <n v="1"/>
    <s v="JRS CAP PRÓPRIO"/>
    <x v="14"/>
    <n v="0.10799300000000001"/>
  </r>
  <r>
    <x v="270"/>
    <x v="0"/>
    <d v="2006-12-21T00:00:00"/>
    <n v="1E-10"/>
    <n v="1"/>
    <s v="RENDIMENTO"/>
    <x v="14"/>
    <n v="1E-10"/>
  </r>
  <r>
    <x v="270"/>
    <x v="0"/>
    <d v="2007-03-12T00:00:00"/>
    <n v="1.5662180000000001"/>
    <n v="1"/>
    <s v="DIVIDENDO"/>
    <x v="0"/>
    <n v="1.5662180000000001"/>
  </r>
  <r>
    <x v="270"/>
    <x v="0"/>
    <d v="2007-03-12T00:00:00"/>
    <n v="3.6908000000000003E-2"/>
    <n v="1"/>
    <s v="RENDIMENTO"/>
    <x v="0"/>
    <n v="3.6908000000000003E-2"/>
  </r>
  <r>
    <x v="270"/>
    <x v="0"/>
    <d v="2007-03-21T00:00:00"/>
    <n v="8.9343000000000006E-2"/>
    <n v="1"/>
    <s v="JRS CAP PRÓPRIO"/>
    <x v="0"/>
    <n v="8.9343000000000006E-2"/>
  </r>
  <r>
    <x v="270"/>
    <x v="0"/>
    <d v="2007-06-25T00:00:00"/>
    <n v="0.103382"/>
    <n v="1"/>
    <s v="JRS CAP PRÓPRIO"/>
    <x v="0"/>
    <n v="0.103382"/>
  </r>
  <r>
    <x v="270"/>
    <x v="0"/>
    <d v="2007-06-25T00:00:00"/>
    <n v="9.9999999999999995E-7"/>
    <n v="1"/>
    <s v="RENDIMENTO"/>
    <x v="0"/>
    <n v="9.9999999999999995E-7"/>
  </r>
  <r>
    <x v="270"/>
    <x v="0"/>
    <d v="2007-07-31T00:00:00"/>
    <n v="1.344859"/>
    <n v="1"/>
    <s v="DIVIDENDO"/>
    <x v="0"/>
    <n v="1.344859"/>
  </r>
  <r>
    <x v="270"/>
    <x v="0"/>
    <d v="2007-07-31T00:00:00"/>
    <n v="1.2496999999999999E-2"/>
    <n v="1"/>
    <s v="RENDIMENTO"/>
    <x v="0"/>
    <n v="1.2496999999999999E-2"/>
  </r>
  <r>
    <x v="270"/>
    <x v="0"/>
    <d v="2007-09-21T00:00:00"/>
    <n v="9.9557000000000007E-2"/>
    <n v="1"/>
    <s v="JRS CAP PRÓPRIO"/>
    <x v="0"/>
    <n v="9.9557000000000007E-2"/>
  </r>
  <r>
    <x v="270"/>
    <x v="0"/>
    <d v="2007-09-21T00:00:00"/>
    <n v="9.9999999999999995E-7"/>
    <n v="1"/>
    <s v="RENDIMENTO"/>
    <x v="0"/>
    <n v="9.9999999999999995E-7"/>
  </r>
  <r>
    <x v="270"/>
    <x v="0"/>
    <d v="2007-11-23T00:00:00"/>
    <n v="0.47433500000000001"/>
    <n v="1"/>
    <s v="DIVIDENDO"/>
    <x v="0"/>
    <n v="0.47433500000000001"/>
  </r>
  <r>
    <x v="270"/>
    <x v="0"/>
    <d v="2007-11-23T00:00:00"/>
    <n v="9.9999999999999995E-7"/>
    <n v="1"/>
    <s v="RENDIMENTO"/>
    <x v="0"/>
    <n v="9.9999999999999995E-7"/>
  </r>
  <r>
    <x v="270"/>
    <x v="0"/>
    <d v="2007-12-21T00:00:00"/>
    <n v="9.8018999900000001E-2"/>
    <n v="1"/>
    <s v="JRS CAP PRÓPRIO"/>
    <x v="0"/>
    <n v="9.8018999900000001E-2"/>
  </r>
  <r>
    <x v="270"/>
    <x v="0"/>
    <d v="2007-12-21T00:00:00"/>
    <n v="1E-10"/>
    <n v="1"/>
    <s v="RENDIMENTO"/>
    <x v="0"/>
    <n v="1E-10"/>
  </r>
  <r>
    <x v="270"/>
    <x v="0"/>
    <d v="2008-03-14T00:00:00"/>
    <n v="1.234397"/>
    <n v="1"/>
    <s v="DIVIDENDO"/>
    <x v="1"/>
    <n v="1.234397"/>
  </r>
  <r>
    <x v="270"/>
    <x v="0"/>
    <d v="2008-03-14T00:00:00"/>
    <n v="2.6228999999999999E-2"/>
    <n v="1"/>
    <s v="RENDIMENTO"/>
    <x v="1"/>
    <n v="2.6228999999999999E-2"/>
  </r>
  <r>
    <x v="270"/>
    <x v="0"/>
    <d v="2008-03-24T00:00:00"/>
    <n v="8.0537999900000004E-2"/>
    <n v="1"/>
    <s v="JRS CAP PRÓPRIO"/>
    <x v="1"/>
    <n v="8.0537999900000004E-2"/>
  </r>
  <r>
    <x v="270"/>
    <x v="0"/>
    <d v="2008-03-24T00:00:00"/>
    <n v="1E-10"/>
    <n v="1"/>
    <s v="RENDIMENTO"/>
    <x v="1"/>
    <n v="1E-10"/>
  </r>
  <r>
    <x v="270"/>
    <x v="0"/>
    <d v="2008-06-23T00:00:00"/>
    <n v="9.3471999900000005E-2"/>
    <n v="1"/>
    <s v="JRS CAP PRÓPRIO"/>
    <x v="1"/>
    <n v="9.3471999900000005E-2"/>
  </r>
  <r>
    <x v="270"/>
    <x v="0"/>
    <d v="2008-06-23T00:00:00"/>
    <n v="1E-10"/>
    <n v="1"/>
    <s v="RENDIMENTO"/>
    <x v="1"/>
    <n v="1E-10"/>
  </r>
  <r>
    <x v="270"/>
    <x v="0"/>
    <d v="2008-07-31T00:00:00"/>
    <n v="1.4324570000000001"/>
    <n v="1"/>
    <s v="DIVIDENDO"/>
    <x v="1"/>
    <n v="1.4324570000000001"/>
  </r>
  <r>
    <x v="270"/>
    <x v="0"/>
    <d v="2008-07-31T00:00:00"/>
    <n v="1.6021000000000001E-2"/>
    <n v="1"/>
    <s v="RENDIMENTO"/>
    <x v="1"/>
    <n v="1.6021000000000001E-2"/>
  </r>
  <r>
    <x v="270"/>
    <x v="0"/>
    <d v="2008-09-22T00:00:00"/>
    <n v="7.6818999900000004E-2"/>
    <n v="1"/>
    <s v="JRS CAP PRÓPRIO"/>
    <x v="1"/>
    <n v="7.6818999900000004E-2"/>
  </r>
  <r>
    <x v="270"/>
    <x v="0"/>
    <d v="2008-09-22T00:00:00"/>
    <n v="1E-10"/>
    <n v="1"/>
    <s v="RENDIMENTO"/>
    <x v="1"/>
    <n v="1E-10"/>
  </r>
  <r>
    <x v="270"/>
    <x v="0"/>
    <d v="2008-12-22T00:00:00"/>
    <n v="0.108006"/>
    <n v="1"/>
    <s v="JRS CAP PRÓPRIO"/>
    <x v="1"/>
    <n v="0.108006"/>
  </r>
  <r>
    <x v="270"/>
    <x v="0"/>
    <d v="2009-03-19T00:00:00"/>
    <n v="2.1486154160000002"/>
    <n v="1"/>
    <s v="DIVIDENDO"/>
    <x v="2"/>
    <n v="2.1486154160000002"/>
  </r>
  <r>
    <x v="270"/>
    <x v="0"/>
    <d v="2009-03-19T00:00:00"/>
    <n v="5.4924583999999999E-2"/>
    <n v="1"/>
    <s v="RENDIMENTO"/>
    <x v="2"/>
    <n v="5.4924583999999999E-2"/>
  </r>
  <r>
    <x v="270"/>
    <x v="0"/>
    <d v="2009-03-23T00:00:00"/>
    <n v="8.8072999999999999E-2"/>
    <n v="1"/>
    <s v="JRS CAP PRÓPRIO"/>
    <x v="2"/>
    <n v="8.8072999999999999E-2"/>
  </r>
  <r>
    <x v="270"/>
    <x v="0"/>
    <d v="2009-06-22T00:00:00"/>
    <n v="0.10864799999999999"/>
    <n v="1"/>
    <s v="JRS CAP PRÓPRIO"/>
    <x v="2"/>
    <n v="0.10864799999999999"/>
  </r>
  <r>
    <x v="270"/>
    <x v="0"/>
    <d v="2009-08-03T00:00:00"/>
    <n v="2.4730940000000001"/>
    <n v="1"/>
    <s v="DIVIDENDO"/>
    <x v="2"/>
    <n v="2.4730940000000001"/>
  </r>
  <r>
    <x v="270"/>
    <x v="0"/>
    <d v="2009-08-03T00:00:00"/>
    <n v="2.1186E-2"/>
    <n v="1"/>
    <s v="RENDIMENTO"/>
    <x v="2"/>
    <n v="2.1186E-2"/>
  </r>
  <r>
    <x v="270"/>
    <x v="0"/>
    <d v="2009-09-21T00:00:00"/>
    <n v="0.10022"/>
    <n v="1"/>
    <s v="JRS CAP PRÓPRIO"/>
    <x v="2"/>
    <n v="0.10022"/>
  </r>
  <r>
    <x v="270"/>
    <x v="0"/>
    <d v="2009-12-21T00:00:00"/>
    <n v="8.9574000000000001E-2"/>
    <n v="1"/>
    <s v="JRS CAP PRÓPRIO"/>
    <x v="2"/>
    <n v="8.9574000000000001E-2"/>
  </r>
  <r>
    <x v="270"/>
    <x v="0"/>
    <d v="2010-03-19T00:00:00"/>
    <n v="1.8382780000000001"/>
    <n v="1"/>
    <s v="DIVIDENDO"/>
    <x v="3"/>
    <n v="1.8382780000000001"/>
  </r>
  <r>
    <x v="270"/>
    <x v="0"/>
    <d v="2010-03-19T00:00:00"/>
    <n v="3.2356000000000003E-2"/>
    <n v="1"/>
    <s v="RENDIMENTO"/>
    <x v="3"/>
    <n v="3.2356000000000003E-2"/>
  </r>
  <r>
    <x v="270"/>
    <x v="0"/>
    <d v="2010-03-22T00:00:00"/>
    <n v="0.103489"/>
    <n v="1"/>
    <s v="JRS CAP PRÓPRIO"/>
    <x v="3"/>
    <n v="0.103489"/>
  </r>
  <r>
    <x v="270"/>
    <x v="0"/>
    <d v="2010-06-21T00:00:00"/>
    <n v="8.7188000000000002E-2"/>
    <n v="1"/>
    <s v="JRS CAP PRÓPRIO"/>
    <x v="3"/>
    <n v="8.7188000000000002E-2"/>
  </r>
  <r>
    <x v="270"/>
    <x v="0"/>
    <d v="2010-08-04T00:00:00"/>
    <n v="1.77"/>
    <n v="1"/>
    <s v="DIVIDENDO"/>
    <x v="3"/>
    <n v="1.77"/>
  </r>
  <r>
    <x v="270"/>
    <x v="0"/>
    <d v="2010-08-04T00:00:00"/>
    <n v="1.8100000000000002E-2"/>
    <n v="1"/>
    <s v="RENDIMENTO"/>
    <x v="3"/>
    <n v="1.8100000000000002E-2"/>
  </r>
  <r>
    <x v="270"/>
    <x v="0"/>
    <d v="2010-09-21T00:00:00"/>
    <n v="9.1131000000000004E-2"/>
    <n v="1"/>
    <s v="JRS CAP PRÓPRIO"/>
    <x v="3"/>
    <n v="9.1131000000000004E-2"/>
  </r>
  <r>
    <x v="270"/>
    <x v="0"/>
    <d v="2010-12-21T00:00:00"/>
    <n v="9.7529000000000005E-2"/>
    <n v="1"/>
    <s v="JRS CAP PRÓPRIO"/>
    <x v="3"/>
    <n v="9.7529000000000005E-2"/>
  </r>
  <r>
    <x v="270"/>
    <x v="0"/>
    <d v="2011-03-18T00:00:00"/>
    <n v="2.450644"/>
    <n v="1"/>
    <s v="DIVIDENDO"/>
    <x v="4"/>
    <n v="2.450644"/>
  </r>
  <r>
    <x v="270"/>
    <x v="0"/>
    <d v="2011-03-18T00:00:00"/>
    <n v="5.5038999999999998E-2"/>
    <n v="1"/>
    <s v="RENDIMENTO"/>
    <x v="4"/>
    <n v="5.5038999999999998E-2"/>
  </r>
  <r>
    <x v="270"/>
    <x v="0"/>
    <d v="2011-03-24T00:00:00"/>
    <n v="1.9477000000000001E-2"/>
    <n v="1"/>
    <s v="JRS CAP PRÓPRIO"/>
    <x v="4"/>
    <n v="1.9477000000000001E-2"/>
  </r>
  <r>
    <x v="270"/>
    <x v="0"/>
    <d v="2011-06-28T00:00:00"/>
    <n v="1.6903999999999999E-2"/>
    <n v="1"/>
    <s v="JRS CAP PRÓPRIO"/>
    <x v="4"/>
    <n v="1.6903999999999999E-2"/>
  </r>
  <r>
    <x v="270"/>
    <x v="0"/>
    <d v="2011-07-28T00:00:00"/>
    <n v="0.47588999999999998"/>
    <n v="1"/>
    <s v="DIVIDENDO"/>
    <x v="4"/>
    <n v="0.47588999999999998"/>
  </r>
  <r>
    <x v="270"/>
    <x v="0"/>
    <d v="2011-07-28T00:00:00"/>
    <n v="4.3829999999999997E-3"/>
    <n v="1"/>
    <s v="RENDIMENTO"/>
    <x v="4"/>
    <n v="4.3829999999999997E-3"/>
  </r>
  <r>
    <x v="270"/>
    <x v="0"/>
    <d v="2011-09-21T00:00:00"/>
    <n v="1.5023E-2"/>
    <n v="1"/>
    <s v="JRS CAP PRÓPRIO"/>
    <x v="4"/>
    <n v="1.5023E-2"/>
  </r>
  <r>
    <x v="270"/>
    <x v="0"/>
    <d v="2011-12-21T00:00:00"/>
    <n v="1.6818E-2"/>
    <n v="1"/>
    <s v="JRS CAP PRÓPRIO"/>
    <x v="4"/>
    <n v="1.6818E-2"/>
  </r>
  <r>
    <x v="270"/>
    <x v="0"/>
    <d v="2012-03-19T00:00:00"/>
    <n v="0.45768399999999998"/>
    <n v="1"/>
    <s v="DIVIDENDO"/>
    <x v="5"/>
    <n v="0.45768399999999998"/>
  </r>
  <r>
    <x v="270"/>
    <x v="0"/>
    <d v="2012-03-19T00:00:00"/>
    <n v="9.8150000000000008E-3"/>
    <n v="1"/>
    <s v="RENDIMENTO"/>
    <x v="5"/>
    <n v="9.8150000000000008E-3"/>
  </r>
  <r>
    <x v="270"/>
    <x v="0"/>
    <d v="2012-03-21T00:00:00"/>
    <n v="1.9453000000000002E-2"/>
    <n v="1"/>
    <s v="JRS CAP PRÓPRIO"/>
    <x v="5"/>
    <n v="1.9453000000000002E-2"/>
  </r>
  <r>
    <x v="270"/>
    <x v="0"/>
    <d v="2012-06-21T00:00:00"/>
    <n v="1.7871999999999999E-2"/>
    <n v="1"/>
    <s v="JRS CAP PRÓPRIO"/>
    <x v="5"/>
    <n v="1.7871999999999999E-2"/>
  </r>
  <r>
    <x v="270"/>
    <x v="0"/>
    <d v="2012-08-13T00:00:00"/>
    <n v="0.42"/>
    <n v="1"/>
    <s v="DIVIDENDO"/>
    <x v="5"/>
    <n v="0.42"/>
  </r>
  <r>
    <x v="270"/>
    <x v="0"/>
    <d v="2012-08-13T00:00:00"/>
    <n v="4.0039999999999997E-3"/>
    <n v="1"/>
    <s v="RENDIMENTO"/>
    <x v="5"/>
    <n v="4.0039999999999997E-3"/>
  </r>
  <r>
    <x v="270"/>
    <x v="0"/>
    <d v="2012-09-21T00:00:00"/>
    <n v="1.7399999999999999E-2"/>
    <n v="1"/>
    <s v="JRS CAP PRÓPRIO"/>
    <x v="5"/>
    <n v="1.7399999999999999E-2"/>
  </r>
  <r>
    <x v="270"/>
    <x v="0"/>
    <d v="2012-12-21T00:00:00"/>
    <n v="1.8200000000000001E-2"/>
    <n v="1"/>
    <s v="JRS CAP PRÓPRIO"/>
    <x v="5"/>
    <n v="1.8200000000000001E-2"/>
  </r>
  <r>
    <x v="270"/>
    <x v="0"/>
    <d v="2013-03-15T00:00:00"/>
    <n v="0.52373199999999998"/>
    <n v="1"/>
    <s v="DIVIDENDO"/>
    <x v="6"/>
    <n v="0.52373199999999998"/>
  </r>
  <r>
    <x v="270"/>
    <x v="0"/>
    <d v="2013-03-15T00:00:00"/>
    <n v="7.3410000000000003E-3"/>
    <n v="1"/>
    <s v="RENDIMENTO"/>
    <x v="6"/>
    <n v="7.3410000000000003E-3"/>
  </r>
  <r>
    <x v="270"/>
    <x v="0"/>
    <d v="2013-03-21T00:00:00"/>
    <n v="1.814E-2"/>
    <n v="1"/>
    <s v="JRS CAP PRÓPRIO"/>
    <x v="6"/>
    <n v="1.814E-2"/>
  </r>
  <r>
    <x v="270"/>
    <x v="0"/>
    <d v="2013-06-21T00:00:00"/>
    <n v="1.6279999999999999E-2"/>
    <n v="1"/>
    <s v="JRS CAP PRÓPRIO"/>
    <x v="6"/>
    <n v="1.6279999999999999E-2"/>
  </r>
  <r>
    <x v="270"/>
    <x v="0"/>
    <d v="2013-09-20T00:00:00"/>
    <n v="0.46"/>
    <n v="1"/>
    <s v="DIVIDENDO"/>
    <x v="6"/>
    <n v="0.46"/>
  </r>
  <r>
    <x v="270"/>
    <x v="0"/>
    <d v="2013-09-20T00:00:00"/>
    <n v="9.9489999999999995E-3"/>
    <n v="1"/>
    <s v="RENDIMENTO"/>
    <x v="6"/>
    <n v="9.9489999999999995E-3"/>
  </r>
  <r>
    <x v="270"/>
    <x v="0"/>
    <d v="2013-09-23T00:00:00"/>
    <n v="1.8929999999999999E-2"/>
    <n v="1"/>
    <s v="JRS CAP PRÓPRIO"/>
    <x v="6"/>
    <n v="1.8929999999999999E-2"/>
  </r>
  <r>
    <x v="270"/>
    <x v="0"/>
    <d v="2013-12-23T00:00:00"/>
    <n v="1.7049999999999999E-2"/>
    <n v="1"/>
    <s v="JRS CAP PRÓPRIO"/>
    <x v="6"/>
    <n v="1.7049999999999999E-2"/>
  </r>
  <r>
    <x v="271"/>
    <x v="0"/>
    <d v="1996-09-12T00:00:00"/>
    <n v="1.0649999999999999"/>
    <n v="1"/>
    <s v="DIVIDENDO"/>
    <x v="15"/>
    <n v="1.0649999999999999"/>
  </r>
  <r>
    <x v="271"/>
    <x v="0"/>
    <d v="1997-04-28T00:00:00"/>
    <n v="1.44"/>
    <n v="1"/>
    <s v="DIVIDENDO"/>
    <x v="16"/>
    <n v="1.44"/>
  </r>
  <r>
    <x v="271"/>
    <x v="0"/>
    <d v="1998-04-23T00:00:00"/>
    <n v="1.3185649661100001"/>
    <n v="1"/>
    <s v="DIVIDENDO"/>
    <x v="17"/>
    <n v="1.3185649661100001"/>
  </r>
  <r>
    <x v="271"/>
    <x v="0"/>
    <d v="1999-02-10T00:00:00"/>
    <n v="1.3195898260000001"/>
    <n v="1"/>
    <s v="DIVIDENDO"/>
    <x v="8"/>
    <n v="1.3195898260000001"/>
  </r>
  <r>
    <x v="271"/>
    <x v="0"/>
    <d v="2000-02-10T00:00:00"/>
    <n v="1.1599999999999999"/>
    <n v="1"/>
    <s v="DIVIDENDO"/>
    <x v="9"/>
    <n v="1.1599999999999999"/>
  </r>
  <r>
    <x v="271"/>
    <x v="0"/>
    <d v="2001-04-10T00:00:00"/>
    <n v="1"/>
    <n v="1"/>
    <s v="DIVIDENDO"/>
    <x v="10"/>
    <n v="1"/>
  </r>
  <r>
    <x v="271"/>
    <x v="0"/>
    <d v="2002-01-11T00:00:00"/>
    <n v="1"/>
    <n v="1"/>
    <s v="DIVIDENDO"/>
    <x v="11"/>
    <n v="1"/>
  </r>
  <r>
    <x v="271"/>
    <x v="0"/>
    <d v="2002-11-29T00:00:00"/>
    <n v="0.55652000000000001"/>
    <n v="1"/>
    <s v="DIVIDENDO"/>
    <x v="11"/>
    <n v="0.55652000000000001"/>
  </r>
  <r>
    <x v="271"/>
    <x v="0"/>
    <d v="2004-01-21T00:00:00"/>
    <n v="0.85658615000000005"/>
    <n v="1"/>
    <s v="DIVIDENDO"/>
    <x v="12"/>
    <n v="0.85658615000000005"/>
  </r>
  <r>
    <x v="271"/>
    <x v="0"/>
    <d v="2012-02-13T00:00:00"/>
    <n v="0.102145"/>
    <n v="1"/>
    <s v="DIVIDENDO"/>
    <x v="5"/>
    <n v="0.102145"/>
  </r>
  <r>
    <x v="271"/>
    <x v="0"/>
    <d v="2013-04-29T00:00:00"/>
    <n v="7.2282631999999999E-2"/>
    <n v="1"/>
    <s v="DIVIDENDO"/>
    <x v="6"/>
    <n v="7.2282631999999999E-2"/>
  </r>
  <r>
    <x v="271"/>
    <x v="1"/>
    <d v="1996-09-12T00:00:00"/>
    <n v="0.66500000000000004"/>
    <n v="1"/>
    <s v="DIVIDENDO"/>
    <x v="15"/>
    <n v="0.66500000000000004"/>
  </r>
  <r>
    <x v="271"/>
    <x v="3"/>
    <d v="1996-04-19T00:00:00"/>
    <n v="0.8"/>
    <n v="1"/>
    <s v="DIVIDENDO"/>
    <x v="15"/>
    <n v="0.8"/>
  </r>
  <r>
    <x v="271"/>
    <x v="3"/>
    <d v="1996-09-12T00:00:00"/>
    <n v="3.1E-2"/>
    <n v="1"/>
    <s v="DIVIDENDO"/>
    <x v="15"/>
    <n v="3.1E-2"/>
  </r>
  <r>
    <x v="271"/>
    <x v="3"/>
    <d v="1997-04-28T00:00:00"/>
    <n v="1.44"/>
    <n v="1"/>
    <s v="DIVIDENDO"/>
    <x v="16"/>
    <n v="1.44"/>
  </r>
  <r>
    <x v="271"/>
    <x v="3"/>
    <d v="1998-04-23T00:00:00"/>
    <n v="1.3185649661100001"/>
    <n v="1"/>
    <s v="DIVIDENDO"/>
    <x v="17"/>
    <n v="1.3185649661100001"/>
  </r>
  <r>
    <x v="271"/>
    <x v="3"/>
    <d v="1999-02-10T00:00:00"/>
    <n v="1.3195898260000001"/>
    <n v="1"/>
    <s v="DIVIDENDO"/>
    <x v="8"/>
    <n v="1.3195898260000001"/>
  </r>
  <r>
    <x v="271"/>
    <x v="3"/>
    <d v="2000-02-10T00:00:00"/>
    <n v="1.1599999999999999"/>
    <n v="1"/>
    <s v="DIVIDENDO"/>
    <x v="9"/>
    <n v="1.1599999999999999"/>
  </r>
  <r>
    <x v="271"/>
    <x v="3"/>
    <d v="2001-04-10T00:00:00"/>
    <n v="1"/>
    <n v="1"/>
    <s v="DIVIDENDO"/>
    <x v="10"/>
    <n v="1"/>
  </r>
  <r>
    <x v="271"/>
    <x v="3"/>
    <d v="2002-01-11T00:00:00"/>
    <n v="1"/>
    <n v="1"/>
    <s v="DIVIDENDO"/>
    <x v="11"/>
    <n v="1"/>
  </r>
  <r>
    <x v="271"/>
    <x v="3"/>
    <d v="2002-11-29T00:00:00"/>
    <n v="0.75288999999999995"/>
    <n v="1"/>
    <s v="DIVIDENDO"/>
    <x v="11"/>
    <n v="0.75288999999999995"/>
  </r>
  <r>
    <x v="271"/>
    <x v="3"/>
    <d v="2004-01-21T00:00:00"/>
    <n v="0.85658615000000005"/>
    <n v="1"/>
    <s v="DIVIDENDO"/>
    <x v="12"/>
    <n v="0.85658615000000005"/>
  </r>
  <r>
    <x v="271"/>
    <x v="3"/>
    <d v="2009-04-28T00:00:00"/>
    <n v="0.55898099999999995"/>
    <n v="1"/>
    <s v="DIVIDENDO"/>
    <x v="2"/>
    <n v="0.55898099999999995"/>
  </r>
  <r>
    <x v="271"/>
    <x v="3"/>
    <d v="2011-04-29T00:00:00"/>
    <n v="0.49380800000000002"/>
    <n v="1"/>
    <s v="DIVIDENDO"/>
    <x v="4"/>
    <n v="0.49380800000000002"/>
  </r>
  <r>
    <x v="271"/>
    <x v="3"/>
    <d v="2012-02-13T00:00:00"/>
    <n v="0.102145"/>
    <n v="1"/>
    <s v="DIVIDENDO"/>
    <x v="5"/>
    <n v="0.102145"/>
  </r>
  <r>
    <x v="271"/>
    <x v="3"/>
    <d v="2013-04-29T00:00:00"/>
    <n v="7.4849680000000002E-2"/>
    <n v="1"/>
    <s v="DIVIDENDO"/>
    <x v="6"/>
    <n v="7.4849680000000002E-2"/>
  </r>
  <r>
    <x v="271"/>
    <x v="4"/>
    <d v="1997-04-28T00:00:00"/>
    <n v="1.44"/>
    <n v="1"/>
    <s v="DIVIDENDO"/>
    <x v="16"/>
    <n v="1.44"/>
  </r>
  <r>
    <x v="271"/>
    <x v="4"/>
    <d v="1998-04-23T00:00:00"/>
    <n v="1.3185649661100001"/>
    <n v="1"/>
    <s v="DIVIDENDO"/>
    <x v="17"/>
    <n v="1.3185649661100001"/>
  </r>
  <r>
    <x v="271"/>
    <x v="4"/>
    <d v="1999-02-10T00:00:00"/>
    <n v="1.3195898260000001"/>
    <n v="1"/>
    <s v="DIVIDENDO"/>
    <x v="8"/>
    <n v="1.3195898260000001"/>
  </r>
  <r>
    <x v="271"/>
    <x v="4"/>
    <d v="2000-02-10T00:00:00"/>
    <n v="1.1599999999999999"/>
    <n v="1"/>
    <s v="DIVIDENDO"/>
    <x v="9"/>
    <n v="1.1599999999999999"/>
  </r>
  <r>
    <x v="271"/>
    <x v="4"/>
    <d v="2001-04-10T00:00:00"/>
    <n v="1"/>
    <n v="1"/>
    <s v="DIVIDENDO"/>
    <x v="10"/>
    <n v="1"/>
  </r>
  <r>
    <x v="271"/>
    <x v="4"/>
    <d v="2002-01-11T00:00:00"/>
    <n v="1"/>
    <n v="1"/>
    <s v="DIVIDENDO"/>
    <x v="11"/>
    <n v="1"/>
  </r>
  <r>
    <x v="271"/>
    <x v="4"/>
    <d v="2002-11-29T00:00:00"/>
    <n v="0.55652000000000001"/>
    <n v="1"/>
    <s v="DIVIDENDO"/>
    <x v="11"/>
    <n v="0.55652000000000001"/>
  </r>
  <r>
    <x v="271"/>
    <x v="4"/>
    <d v="2004-01-21T00:00:00"/>
    <n v="0.85658615000000005"/>
    <n v="1"/>
    <s v="DIVIDENDO"/>
    <x v="12"/>
    <n v="0.85658615000000005"/>
  </r>
  <r>
    <x v="271"/>
    <x v="4"/>
    <d v="2012-02-13T00:00:00"/>
    <n v="0.114857"/>
    <n v="1"/>
    <s v="DIVIDENDO"/>
    <x v="5"/>
    <n v="0.114857"/>
  </r>
  <r>
    <x v="271"/>
    <x v="4"/>
    <d v="2013-04-29T00:00:00"/>
    <n v="8.6739158999999996E-2"/>
    <n v="1"/>
    <s v="DIVIDENDO"/>
    <x v="6"/>
    <n v="8.6739158999999996E-2"/>
  </r>
  <r>
    <x v="272"/>
    <x v="0"/>
    <d v="2010-04-30T00:00:00"/>
    <n v="8.1200926000000007E-2"/>
    <n v="1"/>
    <s v="DIVIDENDO"/>
    <x v="3"/>
    <n v="8.1200926000000007E-2"/>
  </r>
  <r>
    <x v="273"/>
    <x v="0"/>
    <d v="2008-03-31T00:00:00"/>
    <n v="0.22045459000000001"/>
    <n v="1"/>
    <s v="DIVIDENDO"/>
    <x v="1"/>
    <n v="0.22045459000000001"/>
  </r>
  <r>
    <x v="273"/>
    <x v="0"/>
    <d v="2009-03-31T00:00:00"/>
    <n v="0.37011559999999999"/>
    <n v="1"/>
    <s v="DIVIDENDO"/>
    <x v="2"/>
    <n v="0.37011559999999999"/>
  </r>
  <r>
    <x v="273"/>
    <x v="0"/>
    <d v="2010-03-31T00:00:00"/>
    <n v="0.71397798999999995"/>
    <n v="1"/>
    <s v="DIVIDENDO"/>
    <x v="3"/>
    <n v="0.71397798999999995"/>
  </r>
  <r>
    <x v="273"/>
    <x v="0"/>
    <d v="2011-03-31T00:00:00"/>
    <n v="0.35059794"/>
    <n v="1"/>
    <s v="DIVIDENDO"/>
    <x v="4"/>
    <n v="0.35059794"/>
  </r>
  <r>
    <x v="273"/>
    <x v="0"/>
    <d v="2011-05-05T00:00:00"/>
    <n v="1.2E-2"/>
    <n v="1"/>
    <s v="DIVIDENDO"/>
    <x v="4"/>
    <n v="1.2E-2"/>
  </r>
  <r>
    <x v="273"/>
    <x v="0"/>
    <d v="2011-08-04T00:00:00"/>
    <n v="1.2E-2"/>
    <n v="1"/>
    <s v="DIVIDENDO"/>
    <x v="4"/>
    <n v="1.2E-2"/>
  </r>
  <r>
    <x v="273"/>
    <x v="0"/>
    <d v="2011-11-03T00:00:00"/>
    <n v="1.2E-2"/>
    <n v="1"/>
    <s v="DIVIDENDO"/>
    <x v="4"/>
    <n v="1.2E-2"/>
  </r>
  <r>
    <x v="273"/>
    <x v="0"/>
    <d v="2011-12-13T00:00:00"/>
    <n v="1.842408471E-2"/>
    <n v="1"/>
    <s v="JRS CAP PRÓPRIO"/>
    <x v="4"/>
    <n v="1.842408471E-2"/>
  </r>
  <r>
    <x v="273"/>
    <x v="0"/>
    <d v="2011-12-13T00:00:00"/>
    <n v="6.5869113320000006E-2"/>
    <n v="1"/>
    <s v="JRS CAP PRÓPRIO"/>
    <x v="4"/>
    <n v="6.5869113320000006E-2"/>
  </r>
  <r>
    <x v="273"/>
    <x v="0"/>
    <d v="2012-03-30T00:00:00"/>
    <n v="0.14605542899999999"/>
    <n v="1"/>
    <s v="DIVIDENDO"/>
    <x v="5"/>
    <n v="0.14605542899999999"/>
  </r>
  <r>
    <x v="273"/>
    <x v="0"/>
    <d v="2012-04-30T00:00:00"/>
    <n v="1.2E-2"/>
    <n v="1"/>
    <s v="DIVIDENDO"/>
    <x v="5"/>
    <n v="1.2E-2"/>
  </r>
  <r>
    <x v="273"/>
    <x v="0"/>
    <d v="2012-07-30T00:00:00"/>
    <n v="1.2E-2"/>
    <n v="1"/>
    <s v="DIVIDENDO"/>
    <x v="5"/>
    <n v="1.2E-2"/>
  </r>
  <r>
    <x v="273"/>
    <x v="0"/>
    <d v="2012-10-30T00:00:00"/>
    <n v="1.2E-2"/>
    <n v="1"/>
    <s v="DIVIDENDO"/>
    <x v="5"/>
    <n v="1.2E-2"/>
  </r>
  <r>
    <x v="273"/>
    <x v="0"/>
    <d v="2012-12-17T00:00:00"/>
    <n v="3.161865329E-2"/>
    <n v="1"/>
    <s v="JRS CAP PRÓPRIO"/>
    <x v="5"/>
    <n v="3.161865329E-2"/>
  </r>
  <r>
    <x v="273"/>
    <x v="0"/>
    <d v="2013-04-04T00:00:00"/>
    <n v="0.10020800000000001"/>
    <n v="1"/>
    <s v="DIVIDENDO"/>
    <x v="6"/>
    <n v="0.10020800000000001"/>
  </r>
  <r>
    <x v="273"/>
    <x v="0"/>
    <d v="2013-04-30T00:00:00"/>
    <n v="1.2E-2"/>
    <n v="1"/>
    <s v="DIVIDENDO"/>
    <x v="6"/>
    <n v="1.2E-2"/>
  </r>
  <r>
    <x v="273"/>
    <x v="0"/>
    <d v="2013-07-30T00:00:00"/>
    <n v="1.2E-2"/>
    <n v="1"/>
    <s v="DIVIDENDO"/>
    <x v="6"/>
    <n v="1.2E-2"/>
  </r>
  <r>
    <x v="273"/>
    <x v="0"/>
    <d v="2013-10-30T00:00:00"/>
    <n v="1.2E-2"/>
    <n v="1"/>
    <s v="DIVIDENDO"/>
    <x v="6"/>
    <n v="1.2E-2"/>
  </r>
  <r>
    <x v="273"/>
    <x v="0"/>
    <d v="2013-12-13T00:00:00"/>
    <n v="2.990094737E-2"/>
    <n v="1"/>
    <s v="JRS CAP PRÓPRIO"/>
    <x v="6"/>
    <n v="2.990094737E-2"/>
  </r>
  <r>
    <x v="273"/>
    <x v="0"/>
    <d v="2013-12-13T00:00:00"/>
    <n v="5.4818403510000002E-2"/>
    <n v="1"/>
    <s v="JRS CAP PRÓPRIO"/>
    <x v="6"/>
    <n v="5.4818403510000002E-2"/>
  </r>
  <r>
    <x v="273"/>
    <x v="1"/>
    <d v="2008-03-31T00:00:00"/>
    <n v="0.22045459000000001"/>
    <n v="1"/>
    <s v="DIVIDENDO"/>
    <x v="1"/>
    <n v="0.22045459000000001"/>
  </r>
  <r>
    <x v="273"/>
    <x v="1"/>
    <d v="2009-03-31T00:00:00"/>
    <n v="0.37011559999999999"/>
    <n v="1"/>
    <s v="DIVIDENDO"/>
    <x v="2"/>
    <n v="0.37011559999999999"/>
  </r>
  <r>
    <x v="273"/>
    <x v="1"/>
    <d v="2010-03-31T00:00:00"/>
    <n v="0.71397798999999995"/>
    <n v="1"/>
    <s v="DIVIDENDO"/>
    <x v="3"/>
    <n v="0.71397798999999995"/>
  </r>
  <r>
    <x v="273"/>
    <x v="1"/>
    <d v="2011-03-31T00:00:00"/>
    <n v="0.35059794"/>
    <n v="1"/>
    <s v="DIVIDENDO"/>
    <x v="4"/>
    <n v="0.35059794"/>
  </r>
  <r>
    <x v="273"/>
    <x v="1"/>
    <d v="2011-05-05T00:00:00"/>
    <n v="1.2E-2"/>
    <n v="1"/>
    <s v="DIVIDENDO"/>
    <x v="4"/>
    <n v="1.2E-2"/>
  </r>
  <r>
    <x v="273"/>
    <x v="1"/>
    <d v="2011-08-04T00:00:00"/>
    <n v="1.2E-2"/>
    <n v="1"/>
    <s v="DIVIDENDO"/>
    <x v="4"/>
    <n v="1.2E-2"/>
  </r>
  <r>
    <x v="273"/>
    <x v="1"/>
    <d v="2011-11-03T00:00:00"/>
    <n v="1.2E-2"/>
    <n v="1"/>
    <s v="DIVIDENDO"/>
    <x v="4"/>
    <n v="1.2E-2"/>
  </r>
  <r>
    <x v="273"/>
    <x v="1"/>
    <d v="2011-12-13T00:00:00"/>
    <n v="1.842408471E-2"/>
    <n v="1"/>
    <s v="JRS CAP PRÓPRIO"/>
    <x v="4"/>
    <n v="1.842408471E-2"/>
  </r>
  <r>
    <x v="273"/>
    <x v="1"/>
    <d v="2011-12-13T00:00:00"/>
    <n v="6.5869113320000006E-2"/>
    <n v="1"/>
    <s v="JRS CAP PRÓPRIO"/>
    <x v="4"/>
    <n v="6.5869113320000006E-2"/>
  </r>
  <r>
    <x v="273"/>
    <x v="1"/>
    <d v="2012-03-30T00:00:00"/>
    <n v="0.14605542899999999"/>
    <n v="1"/>
    <s v="DIVIDENDO"/>
    <x v="5"/>
    <n v="0.14605542899999999"/>
  </r>
  <r>
    <x v="273"/>
    <x v="1"/>
    <d v="2012-04-30T00:00:00"/>
    <n v="1.2E-2"/>
    <n v="1"/>
    <s v="DIVIDENDO"/>
    <x v="5"/>
    <n v="1.2E-2"/>
  </r>
  <r>
    <x v="273"/>
    <x v="1"/>
    <d v="2012-07-30T00:00:00"/>
    <n v="1.2E-2"/>
    <n v="1"/>
    <s v="DIVIDENDO"/>
    <x v="5"/>
    <n v="1.2E-2"/>
  </r>
  <r>
    <x v="273"/>
    <x v="1"/>
    <d v="2012-10-30T00:00:00"/>
    <n v="1.2E-2"/>
    <n v="1"/>
    <s v="DIVIDENDO"/>
    <x v="5"/>
    <n v="1.2E-2"/>
  </r>
  <r>
    <x v="273"/>
    <x v="1"/>
    <d v="2012-12-17T00:00:00"/>
    <n v="3.161865329E-2"/>
    <n v="1"/>
    <s v="JRS CAP PRÓPRIO"/>
    <x v="5"/>
    <n v="3.161865329E-2"/>
  </r>
  <r>
    <x v="273"/>
    <x v="1"/>
    <d v="2013-04-04T00:00:00"/>
    <n v="0.10020800000000001"/>
    <n v="1"/>
    <s v="DIVIDENDO"/>
    <x v="6"/>
    <n v="0.10020800000000001"/>
  </r>
  <r>
    <x v="273"/>
    <x v="1"/>
    <d v="2013-04-30T00:00:00"/>
    <n v="1.2E-2"/>
    <n v="1"/>
    <s v="DIVIDENDO"/>
    <x v="6"/>
    <n v="1.2E-2"/>
  </r>
  <r>
    <x v="273"/>
    <x v="1"/>
    <d v="2013-07-30T00:00:00"/>
    <n v="1.2E-2"/>
    <n v="1"/>
    <s v="DIVIDENDO"/>
    <x v="6"/>
    <n v="1.2E-2"/>
  </r>
  <r>
    <x v="273"/>
    <x v="1"/>
    <d v="2013-10-30T00:00:00"/>
    <n v="1.2E-2"/>
    <n v="1"/>
    <s v="DIVIDENDO"/>
    <x v="6"/>
    <n v="1.2E-2"/>
  </r>
  <r>
    <x v="273"/>
    <x v="1"/>
    <d v="2013-12-13T00:00:00"/>
    <n v="2.990094737E-2"/>
    <n v="1"/>
    <s v="JRS CAP PRÓPRIO"/>
    <x v="6"/>
    <n v="2.990094737E-2"/>
  </r>
  <r>
    <x v="273"/>
    <x v="1"/>
    <d v="2013-12-13T00:00:00"/>
    <n v="5.4818403510000002E-2"/>
    <n v="1"/>
    <s v="JRS CAP PRÓPRIO"/>
    <x v="6"/>
    <n v="5.4818403510000002E-2"/>
  </r>
  <r>
    <x v="273"/>
    <x v="2"/>
    <d v="2008-03-31T00:00:00"/>
    <n v="0.66136377000000002"/>
    <n v="1"/>
    <s v="DIVIDENDO"/>
    <x v="1"/>
    <n v="0.66136377000000002"/>
  </r>
  <r>
    <x v="273"/>
    <x v="2"/>
    <d v="2009-03-31T00:00:00"/>
    <n v="1.1103468000000001"/>
    <n v="1"/>
    <s v="DIVIDENDO"/>
    <x v="2"/>
    <n v="1.1103468000000001"/>
  </r>
  <r>
    <x v="273"/>
    <x v="2"/>
    <d v="2010-03-31T00:00:00"/>
    <n v="2.1419339700000002"/>
    <n v="1"/>
    <s v="DIVIDENDO"/>
    <x v="3"/>
    <n v="2.1419339700000002"/>
  </r>
  <r>
    <x v="273"/>
    <x v="2"/>
    <d v="2011-03-31T00:00:00"/>
    <n v="1.0517938200000001"/>
    <n v="1"/>
    <s v="DIVIDENDO"/>
    <x v="4"/>
    <n v="1.0517938200000001"/>
  </r>
  <r>
    <x v="273"/>
    <x v="2"/>
    <d v="2011-05-05T00:00:00"/>
    <n v="3.5999999999999997E-2"/>
    <n v="1"/>
    <s v="DIVIDENDO"/>
    <x v="4"/>
    <n v="3.5999999999999997E-2"/>
  </r>
  <r>
    <x v="273"/>
    <x v="2"/>
    <d v="2011-08-04T00:00:00"/>
    <n v="3.5999999999999997E-2"/>
    <n v="1"/>
    <s v="DIVIDENDO"/>
    <x v="4"/>
    <n v="3.5999999999999997E-2"/>
  </r>
  <r>
    <x v="273"/>
    <x v="2"/>
    <d v="2011-11-03T00:00:00"/>
    <n v="3.5999999999999997E-2"/>
    <n v="1"/>
    <s v="DIVIDENDO"/>
    <x v="4"/>
    <n v="3.5999999999999997E-2"/>
  </r>
  <r>
    <x v="273"/>
    <x v="2"/>
    <d v="2011-12-13T00:00:00"/>
    <n v="5.5272254139999998E-2"/>
    <n v="1"/>
    <s v="JRS CAP PRÓPRIO"/>
    <x v="4"/>
    <n v="5.5272254139999998E-2"/>
  </r>
  <r>
    <x v="273"/>
    <x v="2"/>
    <d v="2011-12-13T00:00:00"/>
    <n v="0.19760733997999999"/>
    <n v="1"/>
    <s v="JRS CAP PRÓPRIO"/>
    <x v="4"/>
    <n v="0.19760733997999999"/>
  </r>
  <r>
    <x v="273"/>
    <x v="2"/>
    <d v="2012-03-30T00:00:00"/>
    <n v="0.43816628699999999"/>
    <n v="1"/>
    <s v="DIVIDENDO"/>
    <x v="5"/>
    <n v="0.43816628699999999"/>
  </r>
  <r>
    <x v="273"/>
    <x v="2"/>
    <d v="2012-04-30T00:00:00"/>
    <n v="3.5999999999999997E-2"/>
    <n v="1"/>
    <s v="DIVIDENDO"/>
    <x v="5"/>
    <n v="3.5999999999999997E-2"/>
  </r>
  <r>
    <x v="273"/>
    <x v="2"/>
    <d v="2012-07-30T00:00:00"/>
    <n v="3.5999999999999997E-2"/>
    <n v="1"/>
    <s v="DIVIDENDO"/>
    <x v="5"/>
    <n v="3.5999999999999997E-2"/>
  </r>
  <r>
    <x v="273"/>
    <x v="2"/>
    <d v="2012-10-30T00:00:00"/>
    <n v="3.5999999999999997E-2"/>
    <n v="1"/>
    <s v="DIVIDENDO"/>
    <x v="5"/>
    <n v="3.5999999999999997E-2"/>
  </r>
  <r>
    <x v="273"/>
    <x v="2"/>
    <d v="2012-12-17T00:00:00"/>
    <n v="9.4855959870000006E-2"/>
    <n v="1"/>
    <s v="JRS CAP PRÓPRIO"/>
    <x v="5"/>
    <n v="9.4855959870000006E-2"/>
  </r>
  <r>
    <x v="273"/>
    <x v="2"/>
    <d v="2013-04-04T00:00:00"/>
    <n v="0.30062499999999998"/>
    <n v="1"/>
    <s v="DIVIDENDO"/>
    <x v="6"/>
    <n v="0.30062499999999998"/>
  </r>
  <r>
    <x v="273"/>
    <x v="2"/>
    <d v="2013-04-30T00:00:00"/>
    <n v="3.5999999999999997E-2"/>
    <n v="1"/>
    <s v="DIVIDENDO"/>
    <x v="6"/>
    <n v="3.5999999999999997E-2"/>
  </r>
  <r>
    <x v="273"/>
    <x v="2"/>
    <d v="2013-07-30T00:00:00"/>
    <n v="3.5999999999999997E-2"/>
    <n v="1"/>
    <s v="DIVIDENDO"/>
    <x v="6"/>
    <n v="3.5999999999999997E-2"/>
  </r>
  <r>
    <x v="273"/>
    <x v="2"/>
    <d v="2013-10-30T00:00:00"/>
    <n v="3.5999999999999997E-2"/>
    <n v="1"/>
    <s v="DIVIDENDO"/>
    <x v="6"/>
    <n v="3.5999999999999997E-2"/>
  </r>
  <r>
    <x v="273"/>
    <x v="2"/>
    <d v="2013-12-13T00:00:00"/>
    <n v="8.970284211E-2"/>
    <n v="1"/>
    <s v="JRS CAP PRÓPRIO"/>
    <x v="6"/>
    <n v="8.970284211E-2"/>
  </r>
  <r>
    <x v="273"/>
    <x v="2"/>
    <d v="2013-12-13T00:00:00"/>
    <n v="0.16445521054000001"/>
    <n v="1"/>
    <s v="JRS CAP PRÓPRIO"/>
    <x v="6"/>
    <n v="0.16445521054000001"/>
  </r>
  <r>
    <x v="274"/>
    <x v="0"/>
    <d v="2000-05-11T00:00:00"/>
    <n v="0.184129981"/>
    <n v="1"/>
    <s v="DIVIDENDO"/>
    <x v="9"/>
    <n v="0.184129981"/>
  </r>
  <r>
    <x v="274"/>
    <x v="0"/>
    <d v="2005-03-03T00:00:00"/>
    <n v="1.0749999999999999E-2"/>
    <n v="1"/>
    <s v="DIVIDENDO"/>
    <x v="13"/>
    <n v="1.0749999999999999E-2"/>
  </r>
  <r>
    <x v="274"/>
    <x v="0"/>
    <d v="2007-06-04T00:00:00"/>
    <n v="4.1880000000000001E-2"/>
    <n v="1"/>
    <s v="DIVIDENDO"/>
    <x v="0"/>
    <n v="4.1880000000000001E-2"/>
  </r>
  <r>
    <x v="274"/>
    <x v="0"/>
    <d v="2007-06-04T00:00:00"/>
    <n v="4.1880000000000001E-2"/>
    <n v="1"/>
    <s v="DIVIDENDO"/>
    <x v="0"/>
    <n v="4.1880000000000001E-2"/>
  </r>
  <r>
    <x v="274"/>
    <x v="0"/>
    <d v="2007-06-04T00:00:00"/>
    <n v="4.1880000000000001E-2"/>
    <n v="1"/>
    <s v="DIVIDENDO"/>
    <x v="0"/>
    <n v="4.1880000000000001E-2"/>
  </r>
  <r>
    <x v="274"/>
    <x v="0"/>
    <d v="2007-06-04T00:00:00"/>
    <n v="4.1880000000000001E-2"/>
    <n v="1"/>
    <s v="DIVIDENDO"/>
    <x v="0"/>
    <n v="4.1880000000000001E-2"/>
  </r>
  <r>
    <x v="274"/>
    <x v="0"/>
    <d v="2007-06-04T00:00:00"/>
    <n v="4.1880000000000001E-2"/>
    <n v="1"/>
    <s v="DIVIDENDO"/>
    <x v="0"/>
    <n v="4.1880000000000001E-2"/>
  </r>
  <r>
    <x v="274"/>
    <x v="0"/>
    <d v="2007-06-04T00:00:00"/>
    <n v="4.1880000000000001E-2"/>
    <n v="1"/>
    <s v="DIVIDENDO"/>
    <x v="0"/>
    <n v="4.1880000000000001E-2"/>
  </r>
  <r>
    <x v="274"/>
    <x v="0"/>
    <d v="2008-05-02T00:00:00"/>
    <n v="2.2495000000000001E-2"/>
    <n v="1"/>
    <s v="DIVIDENDO"/>
    <x v="1"/>
    <n v="2.2495000000000001E-2"/>
  </r>
  <r>
    <x v="274"/>
    <x v="0"/>
    <d v="2008-05-02T00:00:00"/>
    <n v="2.2495000000000001E-2"/>
    <n v="1"/>
    <s v="DIVIDENDO"/>
    <x v="1"/>
    <n v="2.2495000000000001E-2"/>
  </r>
  <r>
    <x v="274"/>
    <x v="0"/>
    <d v="2008-05-02T00:00:00"/>
    <n v="2.2495000000000001E-2"/>
    <n v="1"/>
    <s v="DIVIDENDO"/>
    <x v="1"/>
    <n v="2.2495000000000001E-2"/>
  </r>
  <r>
    <x v="274"/>
    <x v="0"/>
    <d v="2008-05-02T00:00:00"/>
    <n v="2.2495000000000001E-2"/>
    <n v="1"/>
    <s v="DIVIDENDO"/>
    <x v="1"/>
    <n v="2.2495000000000001E-2"/>
  </r>
  <r>
    <x v="274"/>
    <x v="0"/>
    <d v="2008-05-02T00:00:00"/>
    <n v="2.2495000000000001E-2"/>
    <n v="1"/>
    <s v="DIVIDENDO"/>
    <x v="1"/>
    <n v="2.2495000000000001E-2"/>
  </r>
  <r>
    <x v="274"/>
    <x v="0"/>
    <d v="2008-05-02T00:00:00"/>
    <n v="2.2495000000000001E-2"/>
    <n v="1"/>
    <s v="DIVIDENDO"/>
    <x v="1"/>
    <n v="2.2495000000000001E-2"/>
  </r>
  <r>
    <x v="274"/>
    <x v="0"/>
    <d v="2009-05-04T00:00:00"/>
    <n v="0.20355999999999999"/>
    <n v="1"/>
    <s v="DIVIDENDO"/>
    <x v="2"/>
    <n v="0.20355999999999999"/>
  </r>
  <r>
    <x v="274"/>
    <x v="0"/>
    <d v="2010-05-03T00:00:00"/>
    <n v="0.27721000000000001"/>
    <n v="1"/>
    <s v="DIVIDENDO"/>
    <x v="3"/>
    <n v="0.27721000000000001"/>
  </r>
  <r>
    <x v="274"/>
    <x v="0"/>
    <d v="2011-05-02T00:00:00"/>
    <n v="0.39561000000000002"/>
    <n v="1"/>
    <s v="DIVIDENDO"/>
    <x v="4"/>
    <n v="0.39561000000000002"/>
  </r>
  <r>
    <x v="274"/>
    <x v="1"/>
    <d v="1997-06-02T00:00:00"/>
    <n v="0.08"/>
    <n v="1"/>
    <s v="DIVIDENDO"/>
    <x v="16"/>
    <n v="0.08"/>
  </r>
  <r>
    <x v="274"/>
    <x v="1"/>
    <d v="1998-04-30T00:00:00"/>
    <n v="2.35E-2"/>
    <n v="1"/>
    <s v="DIVIDENDO"/>
    <x v="17"/>
    <n v="2.35E-2"/>
  </r>
  <r>
    <x v="274"/>
    <x v="1"/>
    <d v="1998-04-30T00:00:00"/>
    <n v="2.35E-2"/>
    <n v="1"/>
    <s v="DIVIDENDO"/>
    <x v="17"/>
    <n v="2.35E-2"/>
  </r>
  <r>
    <x v="274"/>
    <x v="1"/>
    <d v="1998-04-30T00:00:00"/>
    <n v="2.35E-2"/>
    <n v="1"/>
    <s v="DIVIDENDO"/>
    <x v="17"/>
    <n v="2.35E-2"/>
  </r>
  <r>
    <x v="274"/>
    <x v="1"/>
    <d v="1998-04-30T00:00:00"/>
    <n v="2.35E-2"/>
    <n v="1"/>
    <s v="DIVIDENDO"/>
    <x v="17"/>
    <n v="2.35E-2"/>
  </r>
  <r>
    <x v="274"/>
    <x v="1"/>
    <d v="1998-04-30T00:00:00"/>
    <n v="2.35E-2"/>
    <n v="1"/>
    <s v="DIVIDENDO"/>
    <x v="17"/>
    <n v="2.35E-2"/>
  </r>
  <r>
    <x v="274"/>
    <x v="1"/>
    <d v="1998-04-30T00:00:00"/>
    <n v="2.35E-2"/>
    <n v="1"/>
    <s v="DIVIDENDO"/>
    <x v="17"/>
    <n v="2.35E-2"/>
  </r>
  <r>
    <x v="274"/>
    <x v="1"/>
    <d v="1999-04-30T00:00:00"/>
    <n v="1.6577218160000001E-2"/>
    <n v="1"/>
    <s v="DIVIDENDO"/>
    <x v="8"/>
    <n v="1.6577218160000001E-2"/>
  </r>
  <r>
    <x v="274"/>
    <x v="1"/>
    <d v="1999-04-30T00:00:00"/>
    <n v="1.6577218160000001E-2"/>
    <n v="1"/>
    <s v="DIVIDENDO"/>
    <x v="8"/>
    <n v="1.6577218160000001E-2"/>
  </r>
  <r>
    <x v="274"/>
    <x v="1"/>
    <d v="1999-04-30T00:00:00"/>
    <n v="1.6577218160000001E-2"/>
    <n v="1"/>
    <s v="DIVIDENDO"/>
    <x v="8"/>
    <n v="1.6577218160000001E-2"/>
  </r>
  <r>
    <x v="274"/>
    <x v="1"/>
    <d v="1999-04-30T00:00:00"/>
    <n v="1.6577218160000001E-2"/>
    <n v="1"/>
    <s v="DIVIDENDO"/>
    <x v="8"/>
    <n v="1.6577218160000001E-2"/>
  </r>
  <r>
    <x v="274"/>
    <x v="1"/>
    <d v="1999-04-30T00:00:00"/>
    <n v="1.6577218160000001E-2"/>
    <n v="1"/>
    <s v="DIVIDENDO"/>
    <x v="8"/>
    <n v="1.6577218160000001E-2"/>
  </r>
  <r>
    <x v="274"/>
    <x v="1"/>
    <d v="1999-04-30T00:00:00"/>
    <n v="1.6577218160000001E-2"/>
    <n v="1"/>
    <s v="DIVIDENDO"/>
    <x v="8"/>
    <n v="1.6577218160000001E-2"/>
  </r>
  <r>
    <x v="274"/>
    <x v="1"/>
    <d v="2000-05-11T00:00:00"/>
    <n v="3.3757152329999998E-2"/>
    <n v="1"/>
    <s v="DIVIDENDO"/>
    <x v="9"/>
    <n v="3.3757152329999998E-2"/>
  </r>
  <r>
    <x v="274"/>
    <x v="1"/>
    <d v="2000-05-11T00:00:00"/>
    <n v="3.3757152329999998E-2"/>
    <n v="1"/>
    <s v="DIVIDENDO"/>
    <x v="9"/>
    <n v="3.3757152329999998E-2"/>
  </r>
  <r>
    <x v="274"/>
    <x v="1"/>
    <d v="2000-05-11T00:00:00"/>
    <n v="3.3757152329999998E-2"/>
    <n v="1"/>
    <s v="DIVIDENDO"/>
    <x v="9"/>
    <n v="3.3757152329999998E-2"/>
  </r>
  <r>
    <x v="274"/>
    <x v="1"/>
    <d v="2000-05-11T00:00:00"/>
    <n v="3.3757152329999998E-2"/>
    <n v="1"/>
    <s v="DIVIDENDO"/>
    <x v="9"/>
    <n v="3.3757152329999998E-2"/>
  </r>
  <r>
    <x v="274"/>
    <x v="1"/>
    <d v="2000-05-11T00:00:00"/>
    <n v="3.3757152339999999E-2"/>
    <n v="1"/>
    <s v="DIVIDENDO"/>
    <x v="9"/>
    <n v="3.3757152339999999E-2"/>
  </r>
  <r>
    <x v="274"/>
    <x v="1"/>
    <d v="2000-05-11T00:00:00"/>
    <n v="3.3757152339999999E-2"/>
    <n v="1"/>
    <s v="DIVIDENDO"/>
    <x v="9"/>
    <n v="3.3757152339999999E-2"/>
  </r>
  <r>
    <x v="274"/>
    <x v="1"/>
    <d v="2001-05-15T00:00:00"/>
    <n v="3.6600000000000001E-2"/>
    <n v="1"/>
    <s v="DIVIDENDO"/>
    <x v="10"/>
    <n v="3.6600000000000001E-2"/>
  </r>
  <r>
    <x v="274"/>
    <x v="1"/>
    <d v="2002-08-30T00:00:00"/>
    <n v="1.7533333000000002E-2"/>
    <n v="1"/>
    <s v="DIVIDENDO"/>
    <x v="11"/>
    <n v="1.7533333000000002E-2"/>
  </r>
  <r>
    <x v="274"/>
    <x v="1"/>
    <d v="2002-08-30T00:00:00"/>
    <n v="1.7533331999999999E-2"/>
    <n v="1"/>
    <s v="DIVIDENDO"/>
    <x v="11"/>
    <n v="1.7533331999999999E-2"/>
  </r>
  <r>
    <x v="274"/>
    <x v="1"/>
    <d v="2002-08-30T00:00:00"/>
    <n v="1.7533335000000001E-2"/>
    <n v="1"/>
    <s v="DIVIDENDO"/>
    <x v="11"/>
    <n v="1.7533335000000001E-2"/>
  </r>
  <r>
    <x v="274"/>
    <x v="1"/>
    <d v="2005-03-03T00:00:00"/>
    <n v="5.914E-3"/>
    <n v="1"/>
    <s v="DIVIDENDO"/>
    <x v="13"/>
    <n v="5.914E-3"/>
  </r>
  <r>
    <x v="274"/>
    <x v="1"/>
    <d v="2005-03-03T00:00:00"/>
    <n v="5.9160000000000003E-3"/>
    <n v="1"/>
    <s v="DIVIDENDO"/>
    <x v="13"/>
    <n v="5.9160000000000003E-3"/>
  </r>
  <r>
    <x v="274"/>
    <x v="1"/>
    <d v="2007-06-04T00:00:00"/>
    <n v="4.607E-2"/>
    <n v="1"/>
    <s v="DIVIDENDO"/>
    <x v="0"/>
    <n v="4.607E-2"/>
  </r>
  <r>
    <x v="274"/>
    <x v="1"/>
    <d v="2007-06-04T00:00:00"/>
    <n v="4.607E-2"/>
    <n v="1"/>
    <s v="DIVIDENDO"/>
    <x v="0"/>
    <n v="4.607E-2"/>
  </r>
  <r>
    <x v="274"/>
    <x v="1"/>
    <d v="2007-06-04T00:00:00"/>
    <n v="4.607E-2"/>
    <n v="1"/>
    <s v="DIVIDENDO"/>
    <x v="0"/>
    <n v="4.607E-2"/>
  </r>
  <r>
    <x v="274"/>
    <x v="1"/>
    <d v="2007-06-04T00:00:00"/>
    <n v="4.607E-2"/>
    <n v="1"/>
    <s v="DIVIDENDO"/>
    <x v="0"/>
    <n v="4.607E-2"/>
  </r>
  <r>
    <x v="274"/>
    <x v="1"/>
    <d v="2007-06-04T00:00:00"/>
    <n v="4.607E-2"/>
    <n v="1"/>
    <s v="DIVIDENDO"/>
    <x v="0"/>
    <n v="4.607E-2"/>
  </r>
  <r>
    <x v="274"/>
    <x v="1"/>
    <d v="2007-06-04T00:00:00"/>
    <n v="4.607E-2"/>
    <n v="1"/>
    <s v="DIVIDENDO"/>
    <x v="0"/>
    <n v="4.607E-2"/>
  </r>
  <r>
    <x v="274"/>
    <x v="1"/>
    <d v="2008-05-02T00:00:00"/>
    <n v="2.4745E-2"/>
    <n v="1"/>
    <s v="DIVIDENDO"/>
    <x v="1"/>
    <n v="2.4745E-2"/>
  </r>
  <r>
    <x v="274"/>
    <x v="1"/>
    <d v="2008-05-02T00:00:00"/>
    <n v="2.4745E-2"/>
    <n v="1"/>
    <s v="DIVIDENDO"/>
    <x v="1"/>
    <n v="2.4745E-2"/>
  </r>
  <r>
    <x v="274"/>
    <x v="1"/>
    <d v="2008-05-02T00:00:00"/>
    <n v="2.4745E-2"/>
    <n v="1"/>
    <s v="DIVIDENDO"/>
    <x v="1"/>
    <n v="2.4745E-2"/>
  </r>
  <r>
    <x v="274"/>
    <x v="1"/>
    <d v="2008-05-02T00:00:00"/>
    <n v="2.4745E-2"/>
    <n v="1"/>
    <s v="DIVIDENDO"/>
    <x v="1"/>
    <n v="2.4745E-2"/>
  </r>
  <r>
    <x v="274"/>
    <x v="1"/>
    <d v="2008-05-02T00:00:00"/>
    <n v="2.4745E-2"/>
    <n v="1"/>
    <s v="DIVIDENDO"/>
    <x v="1"/>
    <n v="2.4745E-2"/>
  </r>
  <r>
    <x v="274"/>
    <x v="1"/>
    <d v="2008-05-02T00:00:00"/>
    <n v="2.4745E-2"/>
    <n v="1"/>
    <s v="DIVIDENDO"/>
    <x v="1"/>
    <n v="2.4745E-2"/>
  </r>
  <r>
    <x v="274"/>
    <x v="1"/>
    <d v="2009-05-04T00:00:00"/>
    <n v="0.22391"/>
    <n v="1"/>
    <s v="DIVIDENDO"/>
    <x v="2"/>
    <n v="0.22391"/>
  </r>
  <r>
    <x v="274"/>
    <x v="1"/>
    <d v="2010-05-03T00:00:00"/>
    <n v="0.30492999999999998"/>
    <n v="1"/>
    <s v="DIVIDENDO"/>
    <x v="3"/>
    <n v="0.30492999999999998"/>
  </r>
  <r>
    <x v="274"/>
    <x v="1"/>
    <d v="2011-05-02T00:00:00"/>
    <n v="0.43517"/>
    <n v="1"/>
    <s v="DIVIDENDO"/>
    <x v="4"/>
    <n v="0.43517"/>
  </r>
  <r>
    <x v="275"/>
    <x v="0"/>
    <d v="1996-04-30T00:00:00"/>
    <n v="0.06"/>
    <n v="1"/>
    <s v="DIVIDENDO"/>
    <x v="15"/>
    <n v="0.06"/>
  </r>
  <r>
    <x v="275"/>
    <x v="0"/>
    <d v="1996-04-30T00:00:00"/>
    <n v="0.06"/>
    <n v="1"/>
    <s v="DIVIDENDO"/>
    <x v="15"/>
    <n v="0.06"/>
  </r>
  <r>
    <x v="275"/>
    <x v="0"/>
    <d v="1997-04-29T00:00:00"/>
    <n v="2.102E-2"/>
    <n v="1"/>
    <s v="DIVIDENDO"/>
    <x v="16"/>
    <n v="2.102E-2"/>
  </r>
  <r>
    <x v="275"/>
    <x v="0"/>
    <d v="1998-04-30T00:00:00"/>
    <n v="3.8899999999999997E-2"/>
    <n v="1"/>
    <s v="DIVIDENDO"/>
    <x v="17"/>
    <n v="3.8899999999999997E-2"/>
  </r>
  <r>
    <x v="275"/>
    <x v="0"/>
    <d v="1999-11-30T00:00:00"/>
    <n v="0.05"/>
    <n v="1"/>
    <s v="JRS CAP PRÓPRIO"/>
    <x v="8"/>
    <n v="0.05"/>
  </r>
  <r>
    <x v="275"/>
    <x v="0"/>
    <d v="2000-09-22T00:00:00"/>
    <n v="0.12941176400000001"/>
    <n v="1"/>
    <s v="JRS CAP PRÓPRIO"/>
    <x v="9"/>
    <n v="0.12941176400000001"/>
  </r>
  <r>
    <x v="275"/>
    <x v="0"/>
    <d v="2001-04-26T00:00:00"/>
    <n v="0.125"/>
    <n v="1"/>
    <s v="DIVIDENDO"/>
    <x v="10"/>
    <n v="0.125"/>
  </r>
  <r>
    <x v="275"/>
    <x v="0"/>
    <d v="2001-08-10T00:00:00"/>
    <n v="0.23"/>
    <n v="1"/>
    <s v="JRS CAP PRÓPRIO"/>
    <x v="10"/>
    <n v="0.23"/>
  </r>
  <r>
    <x v="275"/>
    <x v="0"/>
    <d v="2001-10-19T00:00:00"/>
    <n v="0.13400000000000001"/>
    <n v="1"/>
    <s v="DIVIDENDO"/>
    <x v="10"/>
    <n v="0.13400000000000001"/>
  </r>
  <r>
    <x v="275"/>
    <x v="0"/>
    <d v="2002-04-30T00:00:00"/>
    <n v="0.16400000000000001"/>
    <n v="1"/>
    <s v="DIVIDENDO"/>
    <x v="11"/>
    <n v="0.16400000000000001"/>
  </r>
  <r>
    <x v="275"/>
    <x v="0"/>
    <d v="2003-04-30T00:00:00"/>
    <n v="0.38700000000000001"/>
    <n v="1"/>
    <s v="DIVIDENDO"/>
    <x v="7"/>
    <n v="0.38700000000000001"/>
  </r>
  <r>
    <x v="275"/>
    <x v="0"/>
    <d v="2003-12-12T00:00:00"/>
    <n v="0.23"/>
    <n v="1"/>
    <s v="JRS CAP PRÓPRIO"/>
    <x v="7"/>
    <n v="0.23"/>
  </r>
  <r>
    <x v="275"/>
    <x v="0"/>
    <d v="2003-12-12T00:00:00"/>
    <n v="0.34"/>
    <n v="1"/>
    <s v="DIVIDENDO"/>
    <x v="7"/>
    <n v="0.34"/>
  </r>
  <r>
    <x v="275"/>
    <x v="0"/>
    <d v="2004-04-29T00:00:00"/>
    <n v="0.4"/>
    <n v="1"/>
    <s v="DIVIDENDO"/>
    <x v="12"/>
    <n v="0.4"/>
  </r>
  <r>
    <x v="275"/>
    <x v="0"/>
    <d v="2004-12-22T00:00:00"/>
    <n v="0.84"/>
    <n v="1"/>
    <s v="JRS CAP PRÓPRIO"/>
    <x v="12"/>
    <n v="0.84"/>
  </r>
  <r>
    <x v="275"/>
    <x v="0"/>
    <d v="2005-04-25T00:00:00"/>
    <n v="0.03"/>
    <n v="1"/>
    <s v="DIVIDENDO"/>
    <x v="13"/>
    <n v="0.03"/>
  </r>
  <r>
    <x v="275"/>
    <x v="0"/>
    <d v="2005-12-22T00:00:00"/>
    <n v="0.34"/>
    <n v="1"/>
    <s v="JRS CAP PRÓPRIO"/>
    <x v="13"/>
    <n v="0.34"/>
  </r>
  <r>
    <x v="275"/>
    <x v="0"/>
    <d v="2006-07-30T00:00:00"/>
    <n v="0.14199999999999999"/>
    <n v="1"/>
    <s v="JRS CAP PRÓPRIO"/>
    <x v="14"/>
    <n v="0.14199999999999999"/>
  </r>
  <r>
    <x v="275"/>
    <x v="0"/>
    <d v="2006-12-21T00:00:00"/>
    <n v="0.13"/>
    <n v="1"/>
    <s v="JRS CAP PRÓPRIO"/>
    <x v="14"/>
    <n v="0.13"/>
  </r>
  <r>
    <x v="275"/>
    <x v="0"/>
    <d v="2007-02-16T00:00:00"/>
    <n v="0.15"/>
    <n v="1"/>
    <s v="JRS CAP PRÓPRIO"/>
    <x v="0"/>
    <n v="0.15"/>
  </r>
  <r>
    <x v="275"/>
    <x v="0"/>
    <d v="2007-04-25T00:00:00"/>
    <n v="3.7999999999999999E-2"/>
    <n v="1"/>
    <s v="DIVIDENDO"/>
    <x v="0"/>
    <n v="3.7999999999999999E-2"/>
  </r>
  <r>
    <x v="275"/>
    <x v="0"/>
    <d v="2007-09-20T00:00:00"/>
    <n v="0.22"/>
    <n v="1"/>
    <s v="JRS CAP PRÓPRIO"/>
    <x v="0"/>
    <n v="0.22"/>
  </r>
  <r>
    <x v="275"/>
    <x v="0"/>
    <d v="2007-12-20T00:00:00"/>
    <n v="0.3"/>
    <n v="1"/>
    <s v="JRS CAP PRÓPRIO"/>
    <x v="0"/>
    <n v="0.3"/>
  </r>
  <r>
    <x v="275"/>
    <x v="0"/>
    <d v="2009-11-23T00:00:00"/>
    <n v="0.08"/>
    <n v="1"/>
    <s v="JRS CAP PRÓPRIO"/>
    <x v="2"/>
    <n v="0.08"/>
  </r>
  <r>
    <x v="275"/>
    <x v="0"/>
    <d v="2009-12-29T00:00:00"/>
    <n v="0.5"/>
    <n v="1"/>
    <s v="JRS CAP PRÓPRIO"/>
    <x v="2"/>
    <n v="0.5"/>
  </r>
  <r>
    <x v="275"/>
    <x v="0"/>
    <d v="2010-08-26T00:00:00"/>
    <n v="0.11"/>
    <n v="1"/>
    <s v="JRS CAP PRÓPRIO"/>
    <x v="3"/>
    <n v="0.11"/>
  </r>
  <r>
    <x v="275"/>
    <x v="0"/>
    <d v="2010-12-29T00:00:00"/>
    <n v="0.34"/>
    <n v="1"/>
    <s v="JRS CAP PRÓPRIO"/>
    <x v="3"/>
    <n v="0.34"/>
  </r>
  <r>
    <x v="275"/>
    <x v="0"/>
    <d v="2011-04-29T00:00:00"/>
    <n v="3.2000000000000001E-2"/>
    <n v="1"/>
    <s v="DIVIDENDO"/>
    <x v="4"/>
    <n v="3.2000000000000001E-2"/>
  </r>
  <r>
    <x v="275"/>
    <x v="0"/>
    <d v="2011-12-22T00:00:00"/>
    <n v="0.1898"/>
    <n v="1"/>
    <s v="JRS CAP PRÓPRIO"/>
    <x v="4"/>
    <n v="0.1898"/>
  </r>
  <r>
    <x v="275"/>
    <x v="1"/>
    <d v="1996-04-30T00:00:00"/>
    <n v="0.06"/>
    <n v="1"/>
    <s v="DIVIDENDO"/>
    <x v="15"/>
    <n v="0.06"/>
  </r>
  <r>
    <x v="275"/>
    <x v="1"/>
    <d v="1996-04-30T00:00:00"/>
    <n v="0.06"/>
    <n v="1"/>
    <s v="DIVIDENDO"/>
    <x v="15"/>
    <n v="0.06"/>
  </r>
  <r>
    <x v="275"/>
    <x v="1"/>
    <d v="1997-04-29T00:00:00"/>
    <n v="2.102E-2"/>
    <n v="1"/>
    <s v="DIVIDENDO"/>
    <x v="16"/>
    <n v="2.102E-2"/>
  </r>
  <r>
    <x v="275"/>
    <x v="1"/>
    <d v="1998-04-30T00:00:00"/>
    <n v="4.2790000000000002E-2"/>
    <n v="1"/>
    <s v="DIVIDENDO"/>
    <x v="17"/>
    <n v="4.2790000000000002E-2"/>
  </r>
  <r>
    <x v="275"/>
    <x v="1"/>
    <d v="1999-11-30T00:00:00"/>
    <n v="0.05"/>
    <n v="1"/>
    <s v="JRS CAP PRÓPRIO"/>
    <x v="8"/>
    <n v="0.05"/>
  </r>
  <r>
    <x v="275"/>
    <x v="1"/>
    <d v="2000-04-27T00:00:00"/>
    <n v="4.2500000000000003E-3"/>
    <n v="1"/>
    <s v="DIVIDENDO"/>
    <x v="9"/>
    <n v="4.2500000000000003E-3"/>
  </r>
  <r>
    <x v="275"/>
    <x v="1"/>
    <d v="2000-09-22T00:00:00"/>
    <n v="0.14235294100000001"/>
    <n v="1"/>
    <s v="JRS CAP PRÓPRIO"/>
    <x v="9"/>
    <n v="0.14235294100000001"/>
  </r>
  <r>
    <x v="275"/>
    <x v="1"/>
    <d v="2001-04-26T00:00:00"/>
    <n v="0.13800000000000001"/>
    <n v="1"/>
    <s v="DIVIDENDO"/>
    <x v="10"/>
    <n v="0.13800000000000001"/>
  </r>
  <r>
    <x v="275"/>
    <x v="1"/>
    <d v="2001-08-10T00:00:00"/>
    <n v="0.253"/>
    <n v="1"/>
    <s v="JRS CAP PRÓPRIO"/>
    <x v="10"/>
    <n v="0.253"/>
  </r>
  <r>
    <x v="275"/>
    <x v="1"/>
    <d v="2001-10-19T00:00:00"/>
    <n v="0.1474"/>
    <n v="1"/>
    <s v="DIVIDENDO"/>
    <x v="10"/>
    <n v="0.1474"/>
  </r>
  <r>
    <x v="275"/>
    <x v="1"/>
    <d v="2002-04-30T00:00:00"/>
    <n v="0.1804"/>
    <n v="1"/>
    <s v="DIVIDENDO"/>
    <x v="11"/>
    <n v="0.1804"/>
  </r>
  <r>
    <x v="275"/>
    <x v="1"/>
    <d v="2003-04-30T00:00:00"/>
    <n v="0.42570000000000002"/>
    <n v="1"/>
    <s v="DIVIDENDO"/>
    <x v="7"/>
    <n v="0.42570000000000002"/>
  </r>
  <r>
    <x v="275"/>
    <x v="1"/>
    <d v="2003-12-12T00:00:00"/>
    <n v="0.253"/>
    <n v="1"/>
    <s v="JRS CAP PRÓPRIO"/>
    <x v="7"/>
    <n v="0.253"/>
  </r>
  <r>
    <x v="275"/>
    <x v="1"/>
    <d v="2003-12-12T00:00:00"/>
    <n v="0.374"/>
    <n v="1"/>
    <s v="DIVIDENDO"/>
    <x v="7"/>
    <n v="0.374"/>
  </r>
  <r>
    <x v="275"/>
    <x v="1"/>
    <d v="2004-04-29T00:00:00"/>
    <n v="0.44"/>
    <n v="1"/>
    <s v="DIVIDENDO"/>
    <x v="12"/>
    <n v="0.44"/>
  </r>
  <r>
    <x v="275"/>
    <x v="1"/>
    <d v="2004-12-22T00:00:00"/>
    <n v="0.92400000000000004"/>
    <n v="1"/>
    <s v="JRS CAP PRÓPRIO"/>
    <x v="12"/>
    <n v="0.92400000000000004"/>
  </r>
  <r>
    <x v="275"/>
    <x v="1"/>
    <d v="2005-04-25T00:00:00"/>
    <n v="3.3000000000000002E-2"/>
    <n v="1"/>
    <s v="DIVIDENDO"/>
    <x v="13"/>
    <n v="3.3000000000000002E-2"/>
  </r>
  <r>
    <x v="275"/>
    <x v="1"/>
    <d v="2005-12-22T00:00:00"/>
    <n v="0.374"/>
    <n v="1"/>
    <s v="JRS CAP PRÓPRIO"/>
    <x v="13"/>
    <n v="0.374"/>
  </r>
  <r>
    <x v="275"/>
    <x v="1"/>
    <d v="2006-07-30T00:00:00"/>
    <n v="0.15620000000000001"/>
    <n v="1"/>
    <s v="JRS CAP PRÓPRIO"/>
    <x v="14"/>
    <n v="0.15620000000000001"/>
  </r>
  <r>
    <x v="275"/>
    <x v="1"/>
    <d v="2006-12-21T00:00:00"/>
    <n v="0.14299999999999999"/>
    <n v="1"/>
    <s v="JRS CAP PRÓPRIO"/>
    <x v="14"/>
    <n v="0.14299999999999999"/>
  </r>
  <r>
    <x v="275"/>
    <x v="1"/>
    <d v="2007-02-16T00:00:00"/>
    <n v="0.16500000000000001"/>
    <n v="1"/>
    <s v="JRS CAP PRÓPRIO"/>
    <x v="0"/>
    <n v="0.16500000000000001"/>
  </r>
  <r>
    <x v="275"/>
    <x v="1"/>
    <d v="2007-04-25T00:00:00"/>
    <n v="4.1799999999999997E-2"/>
    <n v="1"/>
    <s v="DIVIDENDO"/>
    <x v="0"/>
    <n v="4.1799999999999997E-2"/>
  </r>
  <r>
    <x v="275"/>
    <x v="1"/>
    <d v="2007-09-20T00:00:00"/>
    <n v="0.24199999999999999"/>
    <n v="1"/>
    <s v="JRS CAP PRÓPRIO"/>
    <x v="0"/>
    <n v="0.24199999999999999"/>
  </r>
  <r>
    <x v="275"/>
    <x v="1"/>
    <d v="2007-12-20T00:00:00"/>
    <n v="0.33"/>
    <n v="1"/>
    <s v="JRS CAP PRÓPRIO"/>
    <x v="0"/>
    <n v="0.33"/>
  </r>
  <r>
    <x v="275"/>
    <x v="1"/>
    <d v="2009-11-23T00:00:00"/>
    <n v="8.7999999999999995E-2"/>
    <n v="1"/>
    <s v="JRS CAP PRÓPRIO"/>
    <x v="2"/>
    <n v="8.7999999999999995E-2"/>
  </r>
  <r>
    <x v="275"/>
    <x v="1"/>
    <d v="2009-12-29T00:00:00"/>
    <n v="0.55000000000000004"/>
    <n v="1"/>
    <s v="JRS CAP PRÓPRIO"/>
    <x v="2"/>
    <n v="0.55000000000000004"/>
  </r>
  <r>
    <x v="275"/>
    <x v="3"/>
    <d v="2010-08-26T00:00:00"/>
    <n v="0.121"/>
    <n v="1"/>
    <s v="JRS CAP PRÓPRIO"/>
    <x v="3"/>
    <n v="0.121"/>
  </r>
  <r>
    <x v="275"/>
    <x v="3"/>
    <d v="2010-12-29T00:00:00"/>
    <n v="0.374"/>
    <n v="1"/>
    <s v="JRS CAP PRÓPRIO"/>
    <x v="3"/>
    <n v="0.374"/>
  </r>
  <r>
    <x v="275"/>
    <x v="3"/>
    <d v="2011-04-29T00:00:00"/>
    <n v="3.5200000000000002E-2"/>
    <n v="1"/>
    <s v="DIVIDENDO"/>
    <x v="4"/>
    <n v="3.5200000000000002E-2"/>
  </r>
  <r>
    <x v="275"/>
    <x v="3"/>
    <d v="2011-12-22T00:00:00"/>
    <n v="0.20880000000000001"/>
    <n v="1"/>
    <s v="JRS CAP PRÓPRIO"/>
    <x v="4"/>
    <n v="0.20880000000000001"/>
  </r>
  <r>
    <x v="275"/>
    <x v="4"/>
    <d v="2011-12-22T00:00:00"/>
    <n v="0.20880000000000001"/>
    <n v="1"/>
    <s v="JRS CAP PRÓPRIO"/>
    <x v="4"/>
    <n v="0.20880000000000001"/>
  </r>
  <r>
    <x v="276"/>
    <x v="0"/>
    <s v="28/08/2000"/>
    <n v="5.9"/>
    <n v="1000"/>
    <s v="DIVIDENDO"/>
    <x v="9"/>
    <n v="5.9000000000000007E-3"/>
  </r>
  <r>
    <x v="276"/>
    <x v="0"/>
    <s v="15/03/2001"/>
    <n v="4.6100000000000003"/>
    <n v="1000"/>
    <s v="DIVIDENDO"/>
    <x v="10"/>
    <n v="4.6100000000000004E-3"/>
  </r>
  <r>
    <x v="276"/>
    <x v="0"/>
    <s v="22/08/2001"/>
    <n v="1.76"/>
    <n v="1000"/>
    <s v="DIVIDENDO"/>
    <x v="10"/>
    <n v="1.7600000000000001E-3"/>
  </r>
  <r>
    <x v="276"/>
    <x v="0"/>
    <s v="30/04/2002"/>
    <n v="3.19"/>
    <n v="1000"/>
    <s v="DIVIDENDO"/>
    <x v="11"/>
    <n v="3.1900000000000001E-3"/>
  </r>
  <r>
    <x v="276"/>
    <x v="0"/>
    <s v="28/04/2003"/>
    <n v="12.77"/>
    <n v="1000"/>
    <s v="DIVIDENDO"/>
    <x v="7"/>
    <n v="1.277E-2"/>
  </r>
  <r>
    <x v="276"/>
    <x v="0"/>
    <s v="31/10/2003"/>
    <n v="10.65"/>
    <n v="1000"/>
    <s v="DIVIDENDO"/>
    <x v="7"/>
    <n v="1.065E-2"/>
  </r>
  <r>
    <x v="276"/>
    <x v="0"/>
    <s v="30/04/2004"/>
    <n v="11.73"/>
    <n v="1000"/>
    <s v="DIVIDENDO"/>
    <x v="12"/>
    <n v="1.1730000000000001E-2"/>
  </r>
  <r>
    <x v="276"/>
    <x v="0"/>
    <d v="2004-09-20T00:00:00"/>
    <n v="0.16664000000000001"/>
    <n v="1"/>
    <s v="JRS CAP PRÓPRIO"/>
    <x v="12"/>
    <n v="0.16664000000000001"/>
  </r>
  <r>
    <x v="276"/>
    <x v="0"/>
    <d v="2004-12-17T00:00:00"/>
    <n v="0.19869999999999999"/>
    <n v="1"/>
    <s v="JRS CAP PRÓPRIO"/>
    <x v="12"/>
    <n v="0.19869999999999999"/>
  </r>
  <r>
    <x v="276"/>
    <x v="0"/>
    <d v="2005-04-27T00:00:00"/>
    <n v="9.8500000000000004E-2"/>
    <n v="1"/>
    <s v="DIVIDENDO"/>
    <x v="13"/>
    <n v="9.8500000000000004E-2"/>
  </r>
  <r>
    <x v="276"/>
    <x v="0"/>
    <d v="2005-12-19T00:00:00"/>
    <n v="0.45815"/>
    <n v="1"/>
    <s v="JRS CAP PRÓPRIO"/>
    <x v="13"/>
    <n v="0.45815"/>
  </r>
  <r>
    <x v="276"/>
    <x v="0"/>
    <d v="2006-07-18T00:00:00"/>
    <n v="0.17369000000000001"/>
    <n v="1"/>
    <s v="JRS CAP PRÓPRIO"/>
    <x v="14"/>
    <n v="0.17369000000000001"/>
  </r>
  <r>
    <x v="276"/>
    <x v="0"/>
    <d v="2006-12-07T00:00:00"/>
    <n v="0.15570999999999999"/>
    <n v="1"/>
    <s v="JRS CAP PRÓPRIO"/>
    <x v="14"/>
    <n v="0.15570999999999999"/>
  </r>
  <r>
    <x v="276"/>
    <x v="0"/>
    <d v="2007-04-25T00:00:00"/>
    <n v="1.9040000000000001E-2"/>
    <n v="1"/>
    <s v="DIVIDENDO"/>
    <x v="0"/>
    <n v="1.9040000000000001E-2"/>
  </r>
  <r>
    <x v="276"/>
    <x v="0"/>
    <d v="2007-09-18T00:00:00"/>
    <n v="0.26651000000000002"/>
    <n v="1"/>
    <s v="JRS CAP PRÓPRIO"/>
    <x v="0"/>
    <n v="0.26651000000000002"/>
  </r>
  <r>
    <x v="276"/>
    <x v="0"/>
    <d v="2007-12-20T00:00:00"/>
    <n v="0.22635"/>
    <n v="1"/>
    <s v="JRS CAP PRÓPRIO"/>
    <x v="0"/>
    <n v="0.22635"/>
  </r>
  <r>
    <x v="276"/>
    <x v="0"/>
    <d v="2009-10-29T00:00:00"/>
    <n v="0.10796"/>
    <n v="1"/>
    <s v="JRS CAP PRÓPRIO"/>
    <x v="2"/>
    <n v="0.10796"/>
  </r>
  <r>
    <x v="276"/>
    <x v="0"/>
    <d v="2009-12-29T00:00:00"/>
    <n v="0.58804000000000001"/>
    <n v="1"/>
    <s v="JRS CAP PRÓPRIO"/>
    <x v="2"/>
    <n v="0.58804000000000001"/>
  </r>
  <r>
    <x v="276"/>
    <x v="0"/>
    <d v="2010-04-30T00:00:00"/>
    <n v="0.01"/>
    <n v="1"/>
    <s v="DIVIDENDO"/>
    <x v="3"/>
    <n v="0.01"/>
  </r>
  <r>
    <x v="276"/>
    <x v="0"/>
    <d v="2010-08-10T00:00:00"/>
    <n v="0.14433000000000001"/>
    <n v="1"/>
    <s v="JRS CAP PRÓPRIO"/>
    <x v="3"/>
    <n v="0.14433000000000001"/>
  </r>
  <r>
    <x v="276"/>
    <x v="0"/>
    <d v="2010-12-29T00:00:00"/>
    <n v="0.36371999999999999"/>
    <n v="1"/>
    <s v="JRS CAP PRÓPRIO"/>
    <x v="3"/>
    <n v="0.36371999999999999"/>
  </r>
  <r>
    <x v="276"/>
    <x v="0"/>
    <d v="2011-04-29T00:00:00"/>
    <n v="3.1579999999999997E-2"/>
    <n v="1"/>
    <s v="DIVIDENDO"/>
    <x v="4"/>
    <n v="3.1579999999999997E-2"/>
  </r>
  <r>
    <x v="276"/>
    <x v="0"/>
    <d v="2011-12-22T00:00:00"/>
    <n v="0.22619"/>
    <n v="1"/>
    <s v="JRS CAP PRÓPRIO"/>
    <x v="4"/>
    <n v="0.22619"/>
  </r>
  <r>
    <x v="276"/>
    <x v="0"/>
    <d v="2013-04-30T00:00:00"/>
    <n v="8.6550000000000002E-2"/>
    <n v="1"/>
    <s v="DIVIDENDO"/>
    <x v="6"/>
    <n v="8.6550000000000002E-2"/>
  </r>
  <r>
    <x v="276"/>
    <x v="3"/>
    <s v="28/08/2000"/>
    <n v="6.5"/>
    <n v="1000"/>
    <s v="DIVIDENDO"/>
    <x v="9"/>
    <n v="6.4999999999999997E-3"/>
  </r>
  <r>
    <x v="276"/>
    <x v="3"/>
    <s v="15/03/2001"/>
    <n v="5.07"/>
    <n v="1000"/>
    <s v="DIVIDENDO"/>
    <x v="10"/>
    <n v="5.0699999999999999E-3"/>
  </r>
  <r>
    <x v="276"/>
    <x v="3"/>
    <s v="22/08/2001"/>
    <n v="1.94"/>
    <n v="1000"/>
    <s v="DIVIDENDO"/>
    <x v="10"/>
    <n v="1.9399999999999999E-3"/>
  </r>
  <r>
    <x v="276"/>
    <x v="3"/>
    <s v="30/04/2002"/>
    <n v="3.51"/>
    <n v="1000"/>
    <s v="DIVIDENDO"/>
    <x v="11"/>
    <n v="3.5099999999999997E-3"/>
  </r>
  <r>
    <x v="276"/>
    <x v="3"/>
    <s v="28/04/2003"/>
    <n v="14.05"/>
    <n v="1000"/>
    <s v="DIVIDENDO"/>
    <x v="7"/>
    <n v="1.405E-2"/>
  </r>
  <r>
    <x v="276"/>
    <x v="3"/>
    <s v="31/10/2003"/>
    <n v="11.72"/>
    <n v="1000"/>
    <s v="DIVIDENDO"/>
    <x v="7"/>
    <n v="1.1720000000000001E-2"/>
  </r>
  <r>
    <x v="276"/>
    <x v="3"/>
    <s v="30/04/2004"/>
    <n v="12.9"/>
    <n v="1000"/>
    <s v="DIVIDENDO"/>
    <x v="12"/>
    <n v="1.29E-2"/>
  </r>
  <r>
    <x v="276"/>
    <x v="3"/>
    <d v="2004-09-20T00:00:00"/>
    <n v="0.18329999999999999"/>
    <n v="1"/>
    <s v="JRS CAP PRÓPRIO"/>
    <x v="12"/>
    <n v="0.18329999999999999"/>
  </r>
  <r>
    <x v="276"/>
    <x v="3"/>
    <d v="2004-12-17T00:00:00"/>
    <n v="0.21856999999999999"/>
    <n v="1"/>
    <s v="JRS CAP PRÓPRIO"/>
    <x v="12"/>
    <n v="0.21856999999999999"/>
  </r>
  <r>
    <x v="276"/>
    <x v="3"/>
    <d v="2005-04-27T00:00:00"/>
    <n v="0.10836"/>
    <n v="1"/>
    <s v="DIVIDENDO"/>
    <x v="13"/>
    <n v="0.10836"/>
  </r>
  <r>
    <x v="276"/>
    <x v="3"/>
    <d v="2005-12-19T00:00:00"/>
    <n v="0.50397000000000003"/>
    <n v="1"/>
    <s v="JRS CAP PRÓPRIO"/>
    <x v="13"/>
    <n v="0.50397000000000003"/>
  </r>
  <r>
    <x v="276"/>
    <x v="3"/>
    <d v="2006-07-18T00:00:00"/>
    <n v="0.19106000000000001"/>
    <n v="1"/>
    <s v="JRS CAP PRÓPRIO"/>
    <x v="14"/>
    <n v="0.19106000000000001"/>
  </r>
  <r>
    <x v="276"/>
    <x v="3"/>
    <d v="2006-12-07T00:00:00"/>
    <n v="0.17127999999999999"/>
    <n v="1"/>
    <s v="JRS CAP PRÓPRIO"/>
    <x v="14"/>
    <n v="0.17127999999999999"/>
  </r>
  <r>
    <x v="276"/>
    <x v="3"/>
    <d v="2007-04-25T00:00:00"/>
    <n v="2.095E-2"/>
    <n v="1"/>
    <s v="DIVIDENDO"/>
    <x v="0"/>
    <n v="2.095E-2"/>
  </r>
  <r>
    <x v="276"/>
    <x v="3"/>
    <d v="2007-09-18T00:00:00"/>
    <n v="0.29315999999999998"/>
    <n v="1"/>
    <s v="JRS CAP PRÓPRIO"/>
    <x v="0"/>
    <n v="0.29315999999999998"/>
  </r>
  <r>
    <x v="276"/>
    <x v="3"/>
    <d v="2007-12-20T00:00:00"/>
    <n v="0.24898999999999999"/>
    <n v="1"/>
    <s v="JRS CAP PRÓPRIO"/>
    <x v="0"/>
    <n v="0.24898999999999999"/>
  </r>
  <r>
    <x v="276"/>
    <x v="3"/>
    <d v="2009-10-29T00:00:00"/>
    <n v="0.11876"/>
    <n v="1"/>
    <s v="JRS CAP PRÓPRIO"/>
    <x v="2"/>
    <n v="0.11876"/>
  </r>
  <r>
    <x v="276"/>
    <x v="3"/>
    <d v="2009-12-29T00:00:00"/>
    <n v="0.64683999999999997"/>
    <n v="1"/>
    <s v="JRS CAP PRÓPRIO"/>
    <x v="2"/>
    <n v="0.64683999999999997"/>
  </r>
  <r>
    <x v="276"/>
    <x v="3"/>
    <d v="2010-04-30T00:00:00"/>
    <n v="1.0999999999999999E-2"/>
    <n v="1"/>
    <s v="DIVIDENDO"/>
    <x v="3"/>
    <n v="1.0999999999999999E-2"/>
  </r>
  <r>
    <x v="276"/>
    <x v="3"/>
    <d v="2010-08-10T00:00:00"/>
    <n v="0.15876999999999999"/>
    <n v="1"/>
    <s v="JRS CAP PRÓPRIO"/>
    <x v="3"/>
    <n v="0.15876999999999999"/>
  </r>
  <r>
    <x v="276"/>
    <x v="3"/>
    <d v="2010-12-29T00:00:00"/>
    <n v="0.40010000000000001"/>
    <n v="1"/>
    <s v="JRS CAP PRÓPRIO"/>
    <x v="3"/>
    <n v="0.40010000000000001"/>
  </r>
  <r>
    <x v="276"/>
    <x v="3"/>
    <d v="2011-04-29T00:00:00"/>
    <n v="3.4729999999999997E-2"/>
    <n v="1"/>
    <s v="DIVIDENDO"/>
    <x v="4"/>
    <n v="3.4729999999999997E-2"/>
  </r>
  <r>
    <x v="276"/>
    <x v="3"/>
    <d v="2011-12-22T00:00:00"/>
    <n v="0.24881"/>
    <n v="1"/>
    <s v="JRS CAP PRÓPRIO"/>
    <x v="4"/>
    <n v="0.24881"/>
  </r>
  <r>
    <x v="276"/>
    <x v="3"/>
    <d v="2013-04-30T00:00:00"/>
    <n v="9.5210000000000003E-2"/>
    <n v="1"/>
    <s v="DIVIDENDO"/>
    <x v="6"/>
    <n v="9.5210000000000003E-2"/>
  </r>
  <r>
    <x v="276"/>
    <x v="4"/>
    <s v="28/04/2003"/>
    <n v="23.06"/>
    <n v="1000"/>
    <s v="DIVIDENDO"/>
    <x v="7"/>
    <n v="2.3059999999999997E-2"/>
  </r>
  <r>
    <x v="276"/>
    <x v="4"/>
    <s v="31/10/2003"/>
    <n v="11.72"/>
    <n v="1000"/>
    <s v="DIVIDENDO"/>
    <x v="7"/>
    <n v="1.1720000000000001E-2"/>
  </r>
  <r>
    <x v="276"/>
    <x v="4"/>
    <s v="30/04/2004"/>
    <n v="12.9"/>
    <n v="1000"/>
    <s v="DIVIDENDO"/>
    <x v="12"/>
    <n v="1.29E-2"/>
  </r>
  <r>
    <x v="276"/>
    <x v="4"/>
    <d v="2004-09-20T00:00:00"/>
    <n v="0.18329999999999999"/>
    <n v="1"/>
    <s v="JRS CAP PRÓPRIO"/>
    <x v="12"/>
    <n v="0.18329999999999999"/>
  </r>
  <r>
    <x v="276"/>
    <x v="4"/>
    <d v="2004-12-17T00:00:00"/>
    <n v="0.21856999999999999"/>
    <n v="1"/>
    <s v="JRS CAP PRÓPRIO"/>
    <x v="12"/>
    <n v="0.21856999999999999"/>
  </r>
  <r>
    <x v="276"/>
    <x v="4"/>
    <d v="2005-04-27T00:00:00"/>
    <n v="0.10836"/>
    <n v="1"/>
    <s v="DIVIDENDO"/>
    <x v="13"/>
    <n v="0.10836"/>
  </r>
  <r>
    <x v="276"/>
    <x v="4"/>
    <d v="2005-12-19T00:00:00"/>
    <n v="0.50397000000000003"/>
    <n v="1"/>
    <s v="JRS CAP PRÓPRIO"/>
    <x v="13"/>
    <n v="0.50397000000000003"/>
  </r>
  <r>
    <x v="276"/>
    <x v="4"/>
    <d v="2006-07-18T00:00:00"/>
    <n v="0.19106000000000001"/>
    <n v="1"/>
    <s v="JRS CAP PRÓPRIO"/>
    <x v="14"/>
    <n v="0.19106000000000001"/>
  </r>
  <r>
    <x v="276"/>
    <x v="4"/>
    <d v="2006-12-07T00:00:00"/>
    <n v="0.26998"/>
    <n v="1"/>
    <s v="JRS CAP PRÓPRIO"/>
    <x v="14"/>
    <n v="0.26998"/>
  </r>
  <r>
    <x v="276"/>
    <x v="4"/>
    <d v="2007-04-25T00:00:00"/>
    <n v="9.0000000000000006E-5"/>
    <n v="1"/>
    <s v="DIVIDENDO"/>
    <x v="0"/>
    <n v="9.0000000000000006E-5"/>
  </r>
  <r>
    <x v="276"/>
    <x v="4"/>
    <d v="2007-09-18T00:00:00"/>
    <n v="0.29315999999999998"/>
    <n v="1"/>
    <s v="JRS CAP PRÓPRIO"/>
    <x v="0"/>
    <n v="0.29315999999999998"/>
  </r>
  <r>
    <x v="276"/>
    <x v="4"/>
    <d v="2007-12-20T00:00:00"/>
    <n v="0.24898999999999999"/>
    <n v="1"/>
    <s v="JRS CAP PRÓPRIO"/>
    <x v="0"/>
    <n v="0.24898999999999999"/>
  </r>
  <r>
    <x v="276"/>
    <x v="4"/>
    <d v="2009-10-29T00:00:00"/>
    <n v="0.11876"/>
    <n v="1"/>
    <s v="JRS CAP PRÓPRIO"/>
    <x v="2"/>
    <n v="0.11876"/>
  </r>
  <r>
    <x v="276"/>
    <x v="4"/>
    <d v="2009-12-29T00:00:00"/>
    <n v="0.64683999999999997"/>
    <n v="1"/>
    <s v="JRS CAP PRÓPRIO"/>
    <x v="2"/>
    <n v="0.64683999999999997"/>
  </r>
  <r>
    <x v="276"/>
    <x v="4"/>
    <d v="2010-04-30T00:00:00"/>
    <n v="1.0999999999999999E-2"/>
    <n v="1"/>
    <s v="DIVIDENDO"/>
    <x v="3"/>
    <n v="1.0999999999999999E-2"/>
  </r>
  <r>
    <x v="276"/>
    <x v="4"/>
    <d v="2010-08-10T00:00:00"/>
    <n v="0.15876999999999999"/>
    <n v="1"/>
    <s v="JRS CAP PRÓPRIO"/>
    <x v="3"/>
    <n v="0.15876999999999999"/>
  </r>
  <r>
    <x v="276"/>
    <x v="4"/>
    <d v="2010-12-29T00:00:00"/>
    <n v="0.40010000000000001"/>
    <n v="1"/>
    <s v="JRS CAP PRÓPRIO"/>
    <x v="3"/>
    <n v="0.40010000000000001"/>
  </r>
  <r>
    <x v="276"/>
    <x v="4"/>
    <d v="2011-04-29T00:00:00"/>
    <n v="3.4729999999999997E-2"/>
    <n v="1"/>
    <s v="DIVIDENDO"/>
    <x v="4"/>
    <n v="3.4729999999999997E-2"/>
  </r>
  <r>
    <x v="276"/>
    <x v="4"/>
    <d v="2011-12-22T00:00:00"/>
    <n v="0.24881"/>
    <n v="1"/>
    <s v="JRS CAP PRÓPRIO"/>
    <x v="4"/>
    <n v="0.24881"/>
  </r>
  <r>
    <x v="276"/>
    <x v="4"/>
    <d v="2013-04-30T00:00:00"/>
    <n v="0.34519"/>
    <n v="1"/>
    <s v="DIVIDENDO"/>
    <x v="6"/>
    <n v="0.34519"/>
  </r>
  <r>
    <x v="277"/>
    <x v="0"/>
    <d v="2002-12-24T00:00:00"/>
    <n v="2.8000000000000001E-2"/>
    <n v="1"/>
    <s v="JRS CAP PRÓPRIO"/>
    <x v="11"/>
    <n v="2.8000000000000001E-2"/>
  </r>
  <r>
    <x v="277"/>
    <x v="0"/>
    <d v="2003-04-30T00:00:00"/>
    <n v="2.7199999999999998E-2"/>
    <n v="1"/>
    <s v="DIVIDENDO"/>
    <x v="7"/>
    <n v="2.7199999999999998E-2"/>
  </r>
  <r>
    <x v="277"/>
    <x v="0"/>
    <d v="2004-04-29T00:00:00"/>
    <n v="3.0200000000000001E-2"/>
    <n v="1"/>
    <s v="DIVIDENDO"/>
    <x v="12"/>
    <n v="3.0200000000000001E-2"/>
  </r>
  <r>
    <x v="277"/>
    <x v="0"/>
    <d v="2004-08-27T00:00:00"/>
    <n v="0.06"/>
    <n v="1"/>
    <s v="DIVIDENDO"/>
    <x v="12"/>
    <n v="0.06"/>
  </r>
  <r>
    <x v="277"/>
    <x v="0"/>
    <d v="2005-04-20T00:00:00"/>
    <n v="0.124"/>
    <n v="1"/>
    <s v="DIVIDENDO"/>
    <x v="13"/>
    <n v="0.124"/>
  </r>
  <r>
    <x v="277"/>
    <x v="0"/>
    <d v="2006-04-19T00:00:00"/>
    <n v="1.9199999999999998E-2"/>
    <n v="1"/>
    <s v="DIVIDENDO"/>
    <x v="14"/>
    <n v="1.9199999999999998E-2"/>
  </r>
  <r>
    <x v="277"/>
    <x v="0"/>
    <d v="2007-04-17T00:00:00"/>
    <n v="2.0000000000000002E-5"/>
    <n v="1"/>
    <s v="DIVIDENDO"/>
    <x v="0"/>
    <n v="2.0000000000000002E-5"/>
  </r>
  <r>
    <x v="277"/>
    <x v="0"/>
    <d v="2008-04-28T00:00:00"/>
    <n v="0.30119713999999997"/>
    <n v="1"/>
    <s v="DIVIDENDO"/>
    <x v="1"/>
    <n v="0.30119713999999997"/>
  </r>
  <r>
    <x v="277"/>
    <x v="1"/>
    <d v="2002-12-24T00:00:00"/>
    <n v="3.0800000000000001E-2"/>
    <n v="1"/>
    <s v="JRS CAP PRÓPRIO"/>
    <x v="11"/>
    <n v="3.0800000000000001E-2"/>
  </r>
  <r>
    <x v="277"/>
    <x v="1"/>
    <d v="2003-04-30T00:00:00"/>
    <n v="2.9919999999999999E-2"/>
    <n v="1"/>
    <s v="DIVIDENDO"/>
    <x v="7"/>
    <n v="2.9919999999999999E-2"/>
  </r>
  <r>
    <x v="277"/>
    <x v="1"/>
    <d v="2004-04-29T00:00:00"/>
    <n v="3.322E-2"/>
    <n v="1"/>
    <s v="DIVIDENDO"/>
    <x v="12"/>
    <n v="3.322E-2"/>
  </r>
  <r>
    <x v="277"/>
    <x v="1"/>
    <d v="2004-08-27T00:00:00"/>
    <n v="6.6000000000000003E-2"/>
    <n v="1"/>
    <s v="DIVIDENDO"/>
    <x v="12"/>
    <n v="6.6000000000000003E-2"/>
  </r>
  <r>
    <x v="277"/>
    <x v="1"/>
    <d v="2005-04-20T00:00:00"/>
    <n v="0.124"/>
    <n v="1"/>
    <s v="DIVIDENDO"/>
    <x v="13"/>
    <n v="0.124"/>
  </r>
  <r>
    <x v="277"/>
    <x v="1"/>
    <d v="2006-04-19T00:00:00"/>
    <n v="1.9199999999999998E-2"/>
    <n v="1"/>
    <s v="DIVIDENDO"/>
    <x v="14"/>
    <n v="1.9199999999999998E-2"/>
  </r>
  <r>
    <x v="277"/>
    <x v="1"/>
    <d v="2007-04-17T00:00:00"/>
    <n v="2.0000000000000002E-5"/>
    <n v="1"/>
    <s v="DIVIDENDO"/>
    <x v="0"/>
    <n v="2.0000000000000002E-5"/>
  </r>
  <r>
    <x v="277"/>
    <x v="1"/>
    <d v="2008-04-28T00:00:00"/>
    <n v="0.30119713999999997"/>
    <n v="1"/>
    <s v="DIVIDENDO"/>
    <x v="1"/>
    <n v="0.30119713999999997"/>
  </r>
  <r>
    <x v="278"/>
    <x v="9"/>
    <d v="2007-03-21T00:00:00"/>
    <n v="1.0711999999999999"/>
    <n v="1"/>
    <s v="DIVIDENDO"/>
    <x v="0"/>
    <n v="1.0711999999999999"/>
  </r>
  <r>
    <x v="278"/>
    <x v="9"/>
    <d v="2007-08-08T00:00:00"/>
    <n v="0.20285236500000001"/>
    <n v="1"/>
    <s v="JRS CAP PRÓPRIO"/>
    <x v="0"/>
    <n v="0.20285236500000001"/>
  </r>
  <r>
    <x v="278"/>
    <x v="9"/>
    <d v="2007-08-08T00:00:00"/>
    <n v="1.214769867"/>
    <n v="1"/>
    <s v="DIVIDENDO"/>
    <x v="0"/>
    <n v="1.214769867"/>
  </r>
  <r>
    <x v="278"/>
    <x v="0"/>
    <d v="2007-03-21T00:00:00"/>
    <n v="0.35707165000000002"/>
    <n v="1"/>
    <s v="DIVIDENDO"/>
    <x v="0"/>
    <n v="0.35707165000000002"/>
  </r>
  <r>
    <x v="278"/>
    <x v="0"/>
    <d v="2007-08-08T00:00:00"/>
    <n v="6.7617455000000007E-2"/>
    <n v="1"/>
    <s v="JRS CAP PRÓPRIO"/>
    <x v="0"/>
    <n v="6.7617455000000007E-2"/>
  </r>
  <r>
    <x v="278"/>
    <x v="0"/>
    <d v="2007-08-08T00:00:00"/>
    <n v="0.40492328900000002"/>
    <n v="1"/>
    <s v="DIVIDENDO"/>
    <x v="0"/>
    <n v="0.40492328900000002"/>
  </r>
  <r>
    <x v="278"/>
    <x v="0"/>
    <d v="2008-03-10T00:00:00"/>
    <n v="0.20724643200000001"/>
    <n v="1"/>
    <s v="DIVIDENDO"/>
    <x v="1"/>
    <n v="0.20724643200000001"/>
  </r>
  <r>
    <x v="278"/>
    <x v="0"/>
    <d v="2008-03-10T00:00:00"/>
    <n v="4.6817594999999997E-2"/>
    <n v="1"/>
    <s v="JRS CAP PRÓPRIO"/>
    <x v="1"/>
    <n v="4.6817594999999997E-2"/>
  </r>
  <r>
    <x v="278"/>
    <x v="0"/>
    <d v="2008-07-29T00:00:00"/>
    <n v="0.32139299999999998"/>
    <n v="1"/>
    <s v="DIVIDENDO"/>
    <x v="1"/>
    <n v="0.32139299999999998"/>
  </r>
  <r>
    <x v="278"/>
    <x v="0"/>
    <d v="2009-03-10T00:00:00"/>
    <n v="3.4538214999999997E-2"/>
    <n v="1"/>
    <s v="DIVIDENDO"/>
    <x v="2"/>
    <n v="3.4538214999999997E-2"/>
  </r>
  <r>
    <x v="278"/>
    <x v="0"/>
    <d v="2009-10-16T00:00:00"/>
    <n v="1.1478406880000001"/>
    <n v="1"/>
    <s v="DIVIDENDO"/>
    <x v="2"/>
    <n v="1.1478406880000001"/>
  </r>
  <r>
    <x v="278"/>
    <x v="0"/>
    <d v="2010-11-08T00:00:00"/>
    <n v="0.40353262299999998"/>
    <n v="1"/>
    <s v="DIVIDENDO"/>
    <x v="3"/>
    <n v="0.40353262299999998"/>
  </r>
  <r>
    <x v="278"/>
    <x v="0"/>
    <d v="2011-04-27T00:00:00"/>
    <n v="1.5453521299999999"/>
    <n v="1"/>
    <s v="DIVIDENDO"/>
    <x v="4"/>
    <n v="1.5453521299999999"/>
  </r>
  <r>
    <x v="278"/>
    <x v="0"/>
    <d v="2011-04-27T00:00:00"/>
    <n v="1.265340033"/>
    <n v="1"/>
    <s v="DIVIDENDO"/>
    <x v="4"/>
    <n v="1.265340033"/>
  </r>
  <r>
    <x v="278"/>
    <x v="0"/>
    <d v="2012-04-27T00:00:00"/>
    <n v="1.6263248539999999"/>
    <n v="1"/>
    <s v="DIVIDENDO"/>
    <x v="5"/>
    <n v="1.6263248539999999"/>
  </r>
  <r>
    <x v="278"/>
    <x v="0"/>
    <d v="2012-12-18T00:00:00"/>
    <n v="0.15481423"/>
    <n v="1"/>
    <s v="DIVIDENDO"/>
    <x v="5"/>
    <n v="0.15481423"/>
  </r>
  <r>
    <x v="278"/>
    <x v="0"/>
    <d v="2013-04-30T00:00:00"/>
    <n v="0.34764030000000001"/>
    <n v="1"/>
    <s v="DIVIDENDO"/>
    <x v="6"/>
    <n v="0.34764030000000001"/>
  </r>
  <r>
    <x v="278"/>
    <x v="0"/>
    <d v="2013-12-12T00:00:00"/>
    <n v="0.20319367999999999"/>
    <n v="1"/>
    <s v="DIVIDENDO"/>
    <x v="6"/>
    <n v="0.20319367999999999"/>
  </r>
  <r>
    <x v="278"/>
    <x v="0"/>
    <d v="2013-12-12T00:00:00"/>
    <n v="0.1838419"/>
    <n v="1"/>
    <s v="JRS CAP PRÓPRIO"/>
    <x v="6"/>
    <n v="0.1838419"/>
  </r>
  <r>
    <x v="278"/>
    <x v="1"/>
    <d v="2007-03-21T00:00:00"/>
    <n v="0.35707165000000002"/>
    <n v="1"/>
    <s v="DIVIDENDO"/>
    <x v="0"/>
    <n v="0.35707165000000002"/>
  </r>
  <r>
    <x v="278"/>
    <x v="1"/>
    <d v="2007-08-08T00:00:00"/>
    <n v="6.7617455000000007E-2"/>
    <n v="1"/>
    <s v="JRS CAP PRÓPRIO"/>
    <x v="0"/>
    <n v="6.7617455000000007E-2"/>
  </r>
  <r>
    <x v="278"/>
    <x v="1"/>
    <d v="2007-08-08T00:00:00"/>
    <n v="0.40492328900000002"/>
    <n v="1"/>
    <s v="DIVIDENDO"/>
    <x v="0"/>
    <n v="0.40492328900000002"/>
  </r>
  <r>
    <x v="278"/>
    <x v="1"/>
    <d v="2008-03-10T00:00:00"/>
    <n v="0.20724643200000001"/>
    <n v="1"/>
    <s v="DIVIDENDO"/>
    <x v="1"/>
    <n v="0.20724643200000001"/>
  </r>
  <r>
    <x v="278"/>
    <x v="1"/>
    <d v="2008-03-10T00:00:00"/>
    <n v="4.6817594999999997E-2"/>
    <n v="1"/>
    <s v="JRS CAP PRÓPRIO"/>
    <x v="1"/>
    <n v="4.6817594999999997E-2"/>
  </r>
  <r>
    <x v="278"/>
    <x v="1"/>
    <d v="2008-07-29T00:00:00"/>
    <n v="0.32139299999999998"/>
    <n v="1"/>
    <s v="DIVIDENDO"/>
    <x v="1"/>
    <n v="0.32139299999999998"/>
  </r>
  <r>
    <x v="278"/>
    <x v="1"/>
    <d v="2009-03-10T00:00:00"/>
    <n v="3.4538214999999997E-2"/>
    <n v="1"/>
    <s v="DIVIDENDO"/>
    <x v="2"/>
    <n v="3.4538214999999997E-2"/>
  </r>
  <r>
    <x v="278"/>
    <x v="1"/>
    <d v="2009-10-16T00:00:00"/>
    <n v="1.1478406880000001"/>
    <n v="1"/>
    <s v="DIVIDENDO"/>
    <x v="2"/>
    <n v="1.1478406880000001"/>
  </r>
  <r>
    <x v="278"/>
    <x v="1"/>
    <d v="2010-11-08T00:00:00"/>
    <n v="0.40353262299999998"/>
    <n v="1"/>
    <s v="DIVIDENDO"/>
    <x v="3"/>
    <n v="0.40353262299999998"/>
  </r>
  <r>
    <x v="278"/>
    <x v="1"/>
    <d v="2011-04-27T00:00:00"/>
    <n v="1.5453521299999999"/>
    <n v="1"/>
    <s v="DIVIDENDO"/>
    <x v="4"/>
    <n v="1.5453521299999999"/>
  </r>
  <r>
    <x v="278"/>
    <x v="1"/>
    <d v="2011-04-27T00:00:00"/>
    <n v="1.265340033"/>
    <n v="1"/>
    <s v="DIVIDENDO"/>
    <x v="4"/>
    <n v="1.265340033"/>
  </r>
  <r>
    <x v="278"/>
    <x v="1"/>
    <d v="2012-04-27T00:00:00"/>
    <n v="1.6263248539999999"/>
    <n v="1"/>
    <s v="DIVIDENDO"/>
    <x v="5"/>
    <n v="1.6263248539999999"/>
  </r>
  <r>
    <x v="278"/>
    <x v="1"/>
    <d v="2012-12-18T00:00:00"/>
    <n v="0.15481423"/>
    <n v="1"/>
    <s v="DIVIDENDO"/>
    <x v="5"/>
    <n v="0.15481423"/>
  </r>
  <r>
    <x v="278"/>
    <x v="1"/>
    <d v="2013-04-30T00:00:00"/>
    <n v="0.34764030000000001"/>
    <n v="1"/>
    <s v="DIVIDENDO"/>
    <x v="6"/>
    <n v="0.34764030000000001"/>
  </r>
  <r>
    <x v="278"/>
    <x v="1"/>
    <d v="2013-12-12T00:00:00"/>
    <n v="0.20319367999999999"/>
    <n v="1"/>
    <s v="DIVIDENDO"/>
    <x v="6"/>
    <n v="0.20319367999999999"/>
  </r>
  <r>
    <x v="278"/>
    <x v="1"/>
    <d v="2013-12-12T00:00:00"/>
    <n v="0.1838419"/>
    <n v="1"/>
    <s v="JRS CAP PRÓPRIO"/>
    <x v="6"/>
    <n v="0.1838419"/>
  </r>
  <r>
    <x v="278"/>
    <x v="2"/>
    <d v="2008-03-10T00:00:00"/>
    <n v="0.621739296"/>
    <n v="1"/>
    <s v="DIVIDENDO"/>
    <x v="1"/>
    <n v="0.621739296"/>
  </r>
  <r>
    <x v="278"/>
    <x v="2"/>
    <d v="2008-03-10T00:00:00"/>
    <n v="0.140452785"/>
    <n v="1"/>
    <s v="JRS CAP PRÓPRIO"/>
    <x v="1"/>
    <n v="0.140452785"/>
  </r>
  <r>
    <x v="278"/>
    <x v="2"/>
    <d v="2008-07-29T00:00:00"/>
    <n v="0.96417900000000001"/>
    <n v="1"/>
    <s v="DIVIDENDO"/>
    <x v="1"/>
    <n v="0.96417900000000001"/>
  </r>
  <r>
    <x v="278"/>
    <x v="2"/>
    <d v="2009-03-10T00:00:00"/>
    <n v="0.103614647"/>
    <n v="1"/>
    <s v="DIVIDENDO"/>
    <x v="2"/>
    <n v="0.103614647"/>
  </r>
  <r>
    <x v="278"/>
    <x v="2"/>
    <d v="2009-10-16T00:00:00"/>
    <n v="3.4435220630000001"/>
    <n v="1"/>
    <s v="DIVIDENDO"/>
    <x v="2"/>
    <n v="3.4435220630000001"/>
  </r>
  <r>
    <x v="278"/>
    <x v="2"/>
    <d v="2010-11-08T00:00:00"/>
    <n v="1.210597868"/>
    <n v="1"/>
    <s v="DIVIDENDO"/>
    <x v="3"/>
    <n v="1.210597868"/>
  </r>
  <r>
    <x v="278"/>
    <x v="2"/>
    <d v="2011-04-27T00:00:00"/>
    <n v="4.6360563900000002"/>
    <n v="1"/>
    <s v="DIVIDENDO"/>
    <x v="4"/>
    <n v="4.6360563900000002"/>
  </r>
  <r>
    <x v="278"/>
    <x v="2"/>
    <d v="2011-04-27T00:00:00"/>
    <n v="3.7960200990000001"/>
    <n v="1"/>
    <s v="DIVIDENDO"/>
    <x v="4"/>
    <n v="3.7960200990000001"/>
  </r>
  <r>
    <x v="278"/>
    <x v="2"/>
    <d v="2012-04-27T00:00:00"/>
    <n v="4.8789745619999998"/>
    <n v="1"/>
    <s v="DIVIDENDO"/>
    <x v="5"/>
    <n v="4.8789745619999998"/>
  </r>
  <r>
    <x v="278"/>
    <x v="2"/>
    <d v="2012-12-18T00:00:00"/>
    <n v="0.46444268999999999"/>
    <n v="1"/>
    <s v="DIVIDENDO"/>
    <x v="5"/>
    <n v="0.46444268999999999"/>
  </r>
  <r>
    <x v="278"/>
    <x v="2"/>
    <d v="2013-04-30T00:00:00"/>
    <n v="1.0429208990000001"/>
    <n v="1"/>
    <s v="DIVIDENDO"/>
    <x v="6"/>
    <n v="1.0429208990000001"/>
  </r>
  <r>
    <x v="278"/>
    <x v="2"/>
    <d v="2013-12-12T00:00:00"/>
    <n v="0.60958102999999997"/>
    <n v="1"/>
    <s v="DIVIDENDO"/>
    <x v="6"/>
    <n v="0.60958102999999997"/>
  </r>
  <r>
    <x v="278"/>
    <x v="2"/>
    <d v="2013-12-12T00:00:00"/>
    <n v="0.55152570000000001"/>
    <n v="1"/>
    <s v="JRS CAP PRÓPRIO"/>
    <x v="6"/>
    <n v="0.55152570000000001"/>
  </r>
  <r>
    <x v="279"/>
    <x v="0"/>
    <d v="2009-08-12T00:00:00"/>
    <n v="0.20340805000000001"/>
    <n v="1"/>
    <s v="DIVIDENDO"/>
    <x v="2"/>
    <n v="0.20340805000000001"/>
  </r>
  <r>
    <x v="279"/>
    <x v="0"/>
    <d v="2010-03-22T00:00:00"/>
    <n v="0.16596774"/>
    <n v="1"/>
    <s v="DIVIDENDO"/>
    <x v="3"/>
    <n v="0.16596774"/>
  </r>
  <r>
    <x v="279"/>
    <x v="0"/>
    <d v="2010-07-30T00:00:00"/>
    <n v="2.55474311"/>
    <n v="1"/>
    <s v="DIVIDENDO"/>
    <x v="3"/>
    <n v="2.55474311"/>
  </r>
  <r>
    <x v="279"/>
    <x v="0"/>
    <d v="2011-02-04T00:00:00"/>
    <n v="0.73670133999999998"/>
    <n v="1"/>
    <s v="DIVIDENDO"/>
    <x v="4"/>
    <n v="0.73670133999999998"/>
  </r>
  <r>
    <x v="279"/>
    <x v="0"/>
    <d v="2011-07-28T00:00:00"/>
    <n v="1.9827699999999999"/>
    <n v="1"/>
    <s v="DIVIDENDO"/>
    <x v="4"/>
    <n v="1.9827699999999999"/>
  </r>
  <r>
    <x v="279"/>
    <x v="0"/>
    <d v="2012-02-06T00:00:00"/>
    <n v="0.17534"/>
    <n v="1"/>
    <s v="DIVIDENDO"/>
    <x v="5"/>
    <n v="0.17534"/>
  </r>
  <r>
    <x v="279"/>
    <x v="0"/>
    <d v="2012-08-06T00:00:00"/>
    <n v="0.16709049000000001"/>
    <n v="1"/>
    <s v="DIVIDENDO"/>
    <x v="5"/>
    <n v="0.16709049000000001"/>
  </r>
  <r>
    <x v="279"/>
    <x v="0"/>
    <d v="2013-03-04T00:00:00"/>
    <n v="0.46371421000000002"/>
    <n v="1"/>
    <s v="DIVIDENDO"/>
    <x v="6"/>
    <n v="0.46371421000000002"/>
  </r>
  <r>
    <x v="279"/>
    <x v="0"/>
    <d v="2013-07-29T00:00:00"/>
    <n v="0.433367"/>
    <n v="1"/>
    <s v="DIVIDENDO"/>
    <x v="6"/>
    <n v="0.433367"/>
  </r>
  <r>
    <x v="280"/>
    <x v="0"/>
    <d v="1996-07-12T00:00:00"/>
    <n v="0.05"/>
    <n v="1"/>
    <s v="DIVIDENDO"/>
    <x v="15"/>
    <n v="0.05"/>
  </r>
  <r>
    <x v="280"/>
    <x v="0"/>
    <d v="1998-01-09T00:00:00"/>
    <n v="0.05"/>
    <n v="1"/>
    <s v="DIVIDENDO"/>
    <x v="17"/>
    <n v="0.05"/>
  </r>
  <r>
    <x v="280"/>
    <x v="0"/>
    <d v="1999-01-15T00:00:00"/>
    <n v="0.05"/>
    <n v="1"/>
    <s v="DIVIDENDO"/>
    <x v="8"/>
    <n v="0.05"/>
  </r>
  <r>
    <x v="280"/>
    <x v="0"/>
    <d v="2000-01-21T00:00:00"/>
    <n v="0.05"/>
    <n v="1"/>
    <s v="DIVIDENDO"/>
    <x v="9"/>
    <n v="0.05"/>
  </r>
  <r>
    <x v="280"/>
    <x v="0"/>
    <d v="2001-01-24T00:00:00"/>
    <n v="0.05"/>
    <n v="1"/>
    <s v="DIVIDENDO"/>
    <x v="10"/>
    <n v="0.05"/>
  </r>
  <r>
    <x v="280"/>
    <x v="1"/>
    <d v="1996-07-12T00:00:00"/>
    <n v="0.05"/>
    <n v="1"/>
    <s v="DIVIDENDO"/>
    <x v="15"/>
    <n v="0.05"/>
  </r>
  <r>
    <x v="280"/>
    <x v="1"/>
    <d v="1998-01-09T00:00:00"/>
    <n v="0.05"/>
    <n v="1"/>
    <s v="DIVIDENDO"/>
    <x v="17"/>
    <n v="0.05"/>
  </r>
  <r>
    <x v="280"/>
    <x v="1"/>
    <d v="1999-01-15T00:00:00"/>
    <n v="0.05"/>
    <n v="1"/>
    <s v="DIVIDENDO"/>
    <x v="8"/>
    <n v="0.05"/>
  </r>
  <r>
    <x v="280"/>
    <x v="1"/>
    <d v="2000-01-21T00:00:00"/>
    <n v="0.05"/>
    <n v="1"/>
    <s v="DIVIDENDO"/>
    <x v="9"/>
    <n v="0.05"/>
  </r>
  <r>
    <x v="280"/>
    <x v="1"/>
    <d v="2001-01-24T00:00:00"/>
    <n v="0.05"/>
    <n v="1"/>
    <s v="DIVIDENDO"/>
    <x v="10"/>
    <n v="0.05"/>
  </r>
  <r>
    <x v="281"/>
    <x v="0"/>
    <d v="2012-04-26T00:00:00"/>
    <n v="0.448544"/>
    <n v="1"/>
    <s v="DIVIDENDO"/>
    <x v="5"/>
    <n v="0.448544"/>
  </r>
  <r>
    <x v="281"/>
    <x v="0"/>
    <d v="2013-04-25T00:00:00"/>
    <n v="0.16026961000000001"/>
    <n v="1"/>
    <s v="DIVIDENDO"/>
    <x v="6"/>
    <n v="0.16026961000000001"/>
  </r>
  <r>
    <x v="282"/>
    <x v="0"/>
    <d v="2007-04-16T00:00:00"/>
    <n v="1.5820309500000001E-2"/>
    <n v="1"/>
    <s v="DIVIDENDO"/>
    <x v="0"/>
    <n v="1.5820309500000001E-2"/>
  </r>
  <r>
    <x v="282"/>
    <x v="0"/>
    <d v="2008-04-18T00:00:00"/>
    <n v="5.3088084000000001E-2"/>
    <n v="1"/>
    <s v="DIVIDENDO"/>
    <x v="1"/>
    <n v="5.3088084000000001E-2"/>
  </r>
  <r>
    <x v="282"/>
    <x v="0"/>
    <d v="2009-04-28T00:00:00"/>
    <n v="0.122928326"/>
    <n v="1"/>
    <s v="DIVIDENDO"/>
    <x v="2"/>
    <n v="0.122928326"/>
  </r>
  <r>
    <x v="282"/>
    <x v="0"/>
    <d v="2010-04-29T00:00:00"/>
    <n v="0.18058713400000001"/>
    <n v="1"/>
    <s v="DIVIDENDO"/>
    <x v="3"/>
    <n v="0.18058713400000001"/>
  </r>
  <r>
    <x v="282"/>
    <x v="0"/>
    <d v="2011-04-28T00:00:00"/>
    <n v="0.25682300000000002"/>
    <n v="1"/>
    <s v="DIVIDENDO"/>
    <x v="4"/>
    <n v="0.25682300000000002"/>
  </r>
  <r>
    <x v="282"/>
    <x v="0"/>
    <d v="2012-04-26T00:00:00"/>
    <n v="0.30060399999999998"/>
    <n v="1"/>
    <s v="DIVIDENDO"/>
    <x v="5"/>
    <n v="0.30060399999999998"/>
  </r>
  <r>
    <x v="283"/>
    <x v="0"/>
    <d v="1996-04-30T00:00:00"/>
    <n v="0.05"/>
    <n v="1000"/>
    <s v="DIVIDENDO"/>
    <x v="15"/>
    <n v="5.0000000000000002E-5"/>
  </r>
  <r>
    <x v="283"/>
    <x v="0"/>
    <d v="1997-04-28T00:00:00"/>
    <n v="0.15"/>
    <n v="1000"/>
    <s v="DIVIDENDO"/>
    <x v="16"/>
    <n v="1.4999999999999999E-4"/>
  </r>
  <r>
    <x v="283"/>
    <x v="0"/>
    <d v="1998-04-27T00:00:00"/>
    <n v="0.1593"/>
    <n v="1000"/>
    <s v="DIVIDENDO"/>
    <x v="17"/>
    <n v="1.593E-4"/>
  </r>
  <r>
    <x v="283"/>
    <x v="0"/>
    <d v="1999-04-28T00:00:00"/>
    <n v="0.10546"/>
    <n v="1000"/>
    <s v="DIVIDENDO"/>
    <x v="8"/>
    <n v="1.0546E-4"/>
  </r>
  <r>
    <x v="283"/>
    <x v="0"/>
    <d v="2000-04-27T00:00:00"/>
    <n v="4.0625000000000001E-2"/>
    <n v="1000"/>
    <s v="DIVIDENDO"/>
    <x v="9"/>
    <n v="4.0624999999999998E-5"/>
  </r>
  <r>
    <x v="283"/>
    <x v="0"/>
    <d v="2003-11-26T00:00:00"/>
    <n v="1.3775000000000001E-2"/>
    <n v="1000"/>
    <s v="DIVIDENDO"/>
    <x v="7"/>
    <n v="1.3775000000000001E-5"/>
  </r>
  <r>
    <x v="283"/>
    <x v="0"/>
    <d v="2004-04-29T00:00:00"/>
    <n v="2.0895E-2"/>
    <n v="1000"/>
    <s v="DIVIDENDO"/>
    <x v="12"/>
    <n v="2.0894999999999999E-5"/>
  </r>
  <r>
    <x v="283"/>
    <x v="0"/>
    <d v="2005-04-29T00:00:00"/>
    <n v="6.6156000000000006E-2"/>
    <n v="1000"/>
    <s v="DIVIDENDO"/>
    <x v="13"/>
    <n v="6.6156000000000008E-5"/>
  </r>
  <r>
    <x v="283"/>
    <x v="0"/>
    <d v="2006-04-28T00:00:00"/>
    <n v="0.13083360999999999"/>
    <n v="1000"/>
    <s v="DIVIDENDO"/>
    <x v="14"/>
    <n v="1.3083360999999999E-4"/>
  </r>
  <r>
    <x v="283"/>
    <x v="0"/>
    <d v="2007-04-27T00:00:00"/>
    <n v="0.5091"/>
    <n v="1000"/>
    <s v="DIVIDENDO"/>
    <x v="0"/>
    <n v="5.0909999999999996E-4"/>
  </r>
  <r>
    <x v="283"/>
    <x v="0"/>
    <d v="2008-04-28T00:00:00"/>
    <n v="2.29E-2"/>
    <n v="1"/>
    <s v="DIVIDENDO"/>
    <x v="1"/>
    <n v="2.29E-2"/>
  </r>
  <r>
    <x v="283"/>
    <x v="0"/>
    <d v="2009-04-30T00:00:00"/>
    <n v="4.0000000000000002E-4"/>
    <n v="1"/>
    <s v="DIVIDENDO"/>
    <x v="2"/>
    <n v="4.0000000000000002E-4"/>
  </r>
  <r>
    <x v="283"/>
    <x v="0"/>
    <d v="2010-04-30T00:00:00"/>
    <n v="7.4999999999999997E-3"/>
    <n v="1"/>
    <s v="DIVIDENDO"/>
    <x v="3"/>
    <n v="7.4999999999999997E-3"/>
  </r>
  <r>
    <x v="283"/>
    <x v="0"/>
    <d v="2012-04-30T00:00:00"/>
    <n v="3.0000000000000001E-3"/>
    <n v="1"/>
    <s v="DIVIDENDO"/>
    <x v="5"/>
    <n v="3.0000000000000001E-3"/>
  </r>
  <r>
    <x v="283"/>
    <x v="1"/>
    <d v="1996-04-30T00:00:00"/>
    <n v="0.05"/>
    <n v="1000"/>
    <s v="DIVIDENDO"/>
    <x v="15"/>
    <n v="5.0000000000000002E-5"/>
  </r>
  <r>
    <x v="283"/>
    <x v="1"/>
    <d v="1997-04-28T00:00:00"/>
    <n v="0.15"/>
    <n v="1000"/>
    <s v="DIVIDENDO"/>
    <x v="16"/>
    <n v="1.4999999999999999E-4"/>
  </r>
  <r>
    <x v="283"/>
    <x v="1"/>
    <d v="1998-04-27T00:00:00"/>
    <n v="0.17535000000000001"/>
    <n v="1000"/>
    <s v="DIVIDENDO"/>
    <x v="17"/>
    <n v="1.7535000000000001E-4"/>
  </r>
  <r>
    <x v="283"/>
    <x v="1"/>
    <d v="1999-04-28T00:00:00"/>
    <n v="0.11602"/>
    <n v="1000"/>
    <s v="DIVIDENDO"/>
    <x v="8"/>
    <n v="1.1602E-4"/>
  </r>
  <r>
    <x v="283"/>
    <x v="1"/>
    <d v="2000-04-27T00:00:00"/>
    <n v="4.5312999999999999E-2"/>
    <n v="1000"/>
    <s v="DIVIDENDO"/>
    <x v="9"/>
    <n v="4.5312999999999998E-5"/>
  </r>
  <r>
    <x v="283"/>
    <x v="1"/>
    <d v="2003-11-26T00:00:00"/>
    <n v="1.5153E-2"/>
    <n v="1000"/>
    <s v="DIVIDENDO"/>
    <x v="7"/>
    <n v="1.5153E-5"/>
  </r>
  <r>
    <x v="283"/>
    <x v="1"/>
    <d v="2004-04-29T00:00:00"/>
    <n v="2.1142000000000001E-2"/>
    <n v="1000"/>
    <s v="DIVIDENDO"/>
    <x v="12"/>
    <n v="2.1142000000000002E-5"/>
  </r>
  <r>
    <x v="283"/>
    <x v="1"/>
    <d v="2005-04-29T00:00:00"/>
    <n v="7.2772000000000003E-2"/>
    <n v="1000"/>
    <s v="DIVIDENDO"/>
    <x v="13"/>
    <n v="7.2772000000000001E-5"/>
  </r>
  <r>
    <x v="283"/>
    <x v="1"/>
    <d v="2006-04-28T00:00:00"/>
    <n v="0.13083360999999999"/>
    <n v="1000"/>
    <s v="DIVIDENDO"/>
    <x v="14"/>
    <n v="1.3083360999999999E-4"/>
  </r>
  <r>
    <x v="283"/>
    <x v="1"/>
    <d v="2007-04-27T00:00:00"/>
    <n v="0.5091"/>
    <n v="1000"/>
    <s v="DIVIDENDO"/>
    <x v="0"/>
    <n v="5.0909999999999996E-4"/>
  </r>
  <r>
    <x v="283"/>
    <x v="1"/>
    <d v="2008-04-28T00:00:00"/>
    <n v="2.29E-2"/>
    <n v="1"/>
    <s v="DIVIDENDO"/>
    <x v="1"/>
    <n v="2.29E-2"/>
  </r>
  <r>
    <x v="283"/>
    <x v="1"/>
    <d v="2009-04-30T00:00:00"/>
    <n v="4.0000000000000002E-4"/>
    <n v="1"/>
    <s v="DIVIDENDO"/>
    <x v="2"/>
    <n v="4.0000000000000002E-4"/>
  </r>
  <r>
    <x v="283"/>
    <x v="1"/>
    <d v="2010-04-30T00:00:00"/>
    <n v="7.4999999999999997E-3"/>
    <n v="1"/>
    <s v="DIVIDENDO"/>
    <x v="3"/>
    <n v="7.4999999999999997E-3"/>
  </r>
  <r>
    <x v="283"/>
    <x v="1"/>
    <d v="2012-04-30T00:00:00"/>
    <n v="3.0000000000000001E-3"/>
    <n v="1"/>
    <s v="DIVIDENDO"/>
    <x v="5"/>
    <n v="3.0000000000000001E-3"/>
  </r>
  <r>
    <x v="284"/>
    <x v="0"/>
    <d v="2007-08-10T00:00:00"/>
    <n v="0.10940909460000001"/>
    <n v="1"/>
    <s v="DIVIDENDO"/>
    <x v="0"/>
    <n v="0.10940909460000001"/>
  </r>
  <r>
    <x v="284"/>
    <x v="0"/>
    <d v="2007-11-09T00:00:00"/>
    <n v="0.10940909460000001"/>
    <n v="1"/>
    <s v="DIVIDENDO"/>
    <x v="0"/>
    <n v="0.10940909460000001"/>
  </r>
  <r>
    <x v="284"/>
    <x v="0"/>
    <d v="2008-03-14T00:00:00"/>
    <n v="0.30877013040000001"/>
    <n v="1"/>
    <s v="DIVIDENDO"/>
    <x v="1"/>
    <n v="0.30877013040000001"/>
  </r>
  <r>
    <x v="284"/>
    <x v="0"/>
    <d v="2008-04-23T00:00:00"/>
    <n v="8.9336303800000003E-2"/>
    <n v="1"/>
    <s v="DIVIDENDO"/>
    <x v="1"/>
    <n v="8.9336303800000003E-2"/>
  </r>
  <r>
    <x v="284"/>
    <x v="0"/>
    <d v="2008-08-27T00:00:00"/>
    <n v="0.2214837462"/>
    <n v="1"/>
    <s v="DIVIDENDO"/>
    <x v="1"/>
    <n v="0.2214837462"/>
  </r>
  <r>
    <x v="284"/>
    <x v="0"/>
    <d v="2008-10-13T00:00:00"/>
    <n v="0.2272626898"/>
    <n v="1"/>
    <s v="DIVIDENDO"/>
    <x v="1"/>
    <n v="0.2272626898"/>
  </r>
  <r>
    <x v="284"/>
    <x v="0"/>
    <d v="2009-03-09T00:00:00"/>
    <n v="0.18196177999999999"/>
    <n v="1"/>
    <s v="DIVIDENDO"/>
    <x v="2"/>
    <n v="0.18196177999999999"/>
  </r>
  <r>
    <x v="284"/>
    <x v="0"/>
    <d v="2009-04-30T00:00:00"/>
    <n v="0.18679222609999999"/>
    <n v="1"/>
    <s v="DIVIDENDO"/>
    <x v="2"/>
    <n v="0.18679222609999999"/>
  </r>
  <r>
    <x v="284"/>
    <x v="0"/>
    <d v="2009-08-13T00:00:00"/>
    <n v="0.30331654650000001"/>
    <n v="1"/>
    <s v="DIVIDENDO"/>
    <x v="2"/>
    <n v="0.30331654650000001"/>
  </r>
  <r>
    <x v="284"/>
    <x v="0"/>
    <d v="2009-10-28T00:00:00"/>
    <n v="0.15165827330000001"/>
    <n v="1"/>
    <s v="DIVIDENDO"/>
    <x v="2"/>
    <n v="0.15165827330000001"/>
  </r>
  <r>
    <x v="284"/>
    <x v="0"/>
    <d v="2010-04-20T00:00:00"/>
    <n v="0.45497481979999999"/>
    <n v="1"/>
    <s v="DIVIDENDO"/>
    <x v="3"/>
    <n v="0.45497481979999999"/>
  </r>
  <r>
    <x v="284"/>
    <x v="0"/>
    <d v="2010-08-04T00:00:00"/>
    <n v="0.1061607913"/>
    <n v="1"/>
    <s v="DIVIDENDO"/>
    <x v="3"/>
    <n v="0.1061607913"/>
  </r>
  <r>
    <x v="284"/>
    <x v="0"/>
    <d v="2010-08-04T00:00:00"/>
    <n v="0.13649244590000001"/>
    <n v="1"/>
    <s v="JRS CAP PRÓPRIO"/>
    <x v="3"/>
    <n v="0.13649244590000001"/>
  </r>
  <r>
    <x v="284"/>
    <x v="0"/>
    <d v="2010-11-04T00:00:00"/>
    <n v="0.13649244590000001"/>
    <n v="1"/>
    <s v="DIVIDENDO"/>
    <x v="3"/>
    <n v="0.13649244590000001"/>
  </r>
  <r>
    <x v="284"/>
    <x v="0"/>
    <d v="2010-11-04T00:00:00"/>
    <n v="0.11374370490000001"/>
    <n v="1"/>
    <s v="JRS CAP PRÓPRIO"/>
    <x v="3"/>
    <n v="0.11374370490000001"/>
  </r>
  <r>
    <x v="284"/>
    <x v="0"/>
    <d v="2011-04-04T00:00:00"/>
    <n v="0.45497481979999999"/>
    <n v="1"/>
    <s v="DIVIDENDO"/>
    <x v="4"/>
    <n v="0.45497481979999999"/>
  </r>
  <r>
    <x v="284"/>
    <x v="0"/>
    <d v="2011-08-11T00:00:00"/>
    <n v="0.15165827330000001"/>
    <n v="1"/>
    <s v="DIVIDENDO"/>
    <x v="4"/>
    <n v="0.15165827330000001"/>
  </r>
  <r>
    <x v="284"/>
    <x v="0"/>
    <d v="2011-08-11T00:00:00"/>
    <n v="0.12132661860000001"/>
    <n v="1"/>
    <s v="JRS CAP PRÓPRIO"/>
    <x v="4"/>
    <n v="0.12132661860000001"/>
  </r>
  <r>
    <x v="284"/>
    <x v="0"/>
    <d v="2011-11-08T00:00:00"/>
    <n v="0.15165827330000001"/>
    <n v="1"/>
    <s v="DIVIDENDO"/>
    <x v="4"/>
    <n v="0.15165827330000001"/>
  </r>
  <r>
    <x v="284"/>
    <x v="0"/>
    <d v="2011-11-08T00:00:00"/>
    <n v="0.12132661860000001"/>
    <n v="1"/>
    <s v="JRS CAP PRÓPRIO"/>
    <x v="4"/>
    <n v="0.12132661860000001"/>
  </r>
  <r>
    <x v="284"/>
    <x v="0"/>
    <d v="2012-04-10T00:00:00"/>
    <n v="0.45497500000000002"/>
    <n v="1"/>
    <s v="DIVIDENDO"/>
    <x v="5"/>
    <n v="0.45497500000000002"/>
  </r>
  <r>
    <x v="284"/>
    <x v="0"/>
    <d v="2012-08-17T00:00:00"/>
    <n v="0.15165827330000001"/>
    <n v="1"/>
    <s v="DIVIDENDO"/>
    <x v="5"/>
    <n v="0.15165827330000001"/>
  </r>
  <r>
    <x v="284"/>
    <x v="0"/>
    <d v="2012-08-17T00:00:00"/>
    <n v="0.1061607913"/>
    <n v="1"/>
    <s v="JRS CAP PRÓPRIO"/>
    <x v="5"/>
    <n v="0.1061607913"/>
  </r>
  <r>
    <x v="284"/>
    <x v="0"/>
    <d v="2012-11-08T00:00:00"/>
    <n v="0.12132661860000001"/>
    <n v="1"/>
    <s v="DIVIDENDO"/>
    <x v="5"/>
    <n v="0.12132661860000001"/>
  </r>
  <r>
    <x v="284"/>
    <x v="0"/>
    <d v="2012-11-08T00:00:00"/>
    <n v="0.13649244590000001"/>
    <n v="1"/>
    <s v="JRS CAP PRÓPRIO"/>
    <x v="5"/>
    <n v="0.13649244590000001"/>
  </r>
  <r>
    <x v="284"/>
    <x v="0"/>
    <d v="2013-04-30T00:00:00"/>
    <n v="0.45497481979999999"/>
    <n v="1"/>
    <s v="DIVIDENDO"/>
    <x v="6"/>
    <n v="0.45497481979999999"/>
  </r>
  <r>
    <x v="284"/>
    <x v="0"/>
    <d v="2013-08-15T00:00:00"/>
    <n v="0.13649244590000001"/>
    <n v="1"/>
    <s v="DIVIDENDO"/>
    <x v="6"/>
    <n v="0.13649244590000001"/>
  </r>
  <r>
    <x v="284"/>
    <x v="0"/>
    <d v="2013-08-15T00:00:00"/>
    <n v="9.0994963999999998E-2"/>
    <n v="1"/>
    <s v="JRS CAP PRÓPRIO"/>
    <x v="6"/>
    <n v="9.0994963999999998E-2"/>
  </r>
  <r>
    <x v="284"/>
    <x v="0"/>
    <d v="2013-11-12T00:00:00"/>
    <n v="0.15165827330000001"/>
    <n v="1"/>
    <s v="DIVIDENDO"/>
    <x v="6"/>
    <n v="0.15165827330000001"/>
  </r>
  <r>
    <x v="284"/>
    <x v="0"/>
    <d v="2013-11-12T00:00:00"/>
    <n v="7.5829136599999999E-2"/>
    <n v="1"/>
    <s v="JRS CAP PRÓPRIO"/>
    <x v="6"/>
    <n v="7.5829136599999999E-2"/>
  </r>
  <r>
    <x v="285"/>
    <x v="0"/>
    <d v="1997-04-30T00:00:00"/>
    <n v="2.9695800000000001E-2"/>
    <n v="1000"/>
    <s v="DIVIDENDO"/>
    <x v="16"/>
    <n v="2.9695800000000001E-5"/>
  </r>
  <r>
    <x v="285"/>
    <x v="0"/>
    <d v="1998-10-22T00:00:00"/>
    <n v="0.01"/>
    <n v="1000"/>
    <s v="DIVIDENDO"/>
    <x v="17"/>
    <n v="1.0000000000000001E-5"/>
  </r>
  <r>
    <x v="285"/>
    <x v="0"/>
    <d v="1999-04-30T00:00:00"/>
    <n v="0.01"/>
    <n v="1000"/>
    <s v="DIVIDENDO"/>
    <x v="8"/>
    <n v="1.0000000000000001E-5"/>
  </r>
  <r>
    <x v="285"/>
    <x v="0"/>
    <d v="2002-03-28T00:00:00"/>
    <n v="4.98083E-2"/>
    <n v="1000"/>
    <s v="DIVIDENDO"/>
    <x v="11"/>
    <n v="4.9808300000000002E-5"/>
  </r>
  <r>
    <x v="285"/>
    <x v="1"/>
    <d v="1997-04-30T00:00:00"/>
    <n v="2.9695800000000001E-2"/>
    <n v="1000"/>
    <s v="DIVIDENDO"/>
    <x v="16"/>
    <n v="2.9695800000000001E-5"/>
  </r>
  <r>
    <x v="285"/>
    <x v="1"/>
    <d v="1998-10-22T00:00:00"/>
    <n v="0.01"/>
    <n v="1000"/>
    <s v="DIVIDENDO"/>
    <x v="17"/>
    <n v="1.0000000000000001E-5"/>
  </r>
  <r>
    <x v="285"/>
    <x v="1"/>
    <d v="1999-04-30T00:00:00"/>
    <n v="0.01"/>
    <n v="1000"/>
    <s v="DIVIDENDO"/>
    <x v="8"/>
    <n v="1.0000000000000001E-5"/>
  </r>
  <r>
    <x v="285"/>
    <x v="1"/>
    <d v="2002-03-28T00:00:00"/>
    <n v="5.47891E-2"/>
    <n v="1000"/>
    <s v="DIVIDENDO"/>
    <x v="11"/>
    <n v="5.47891E-5"/>
  </r>
  <r>
    <x v="286"/>
    <x v="0"/>
    <d v="1996-04-24T00:00:00"/>
    <n v="2.3159999999999998"/>
    <n v="1000"/>
    <s v="DIVIDENDO"/>
    <x v="15"/>
    <n v="2.3159999999999999E-3"/>
  </r>
  <r>
    <x v="286"/>
    <x v="0"/>
    <d v="1997-04-24T00:00:00"/>
    <n v="1.7270000000000001"/>
    <n v="1000"/>
    <s v="DIVIDENDO"/>
    <x v="16"/>
    <n v="1.727E-3"/>
  </r>
  <r>
    <x v="286"/>
    <x v="0"/>
    <d v="2000-04-17T00:00:00"/>
    <n v="6.7"/>
    <n v="1000"/>
    <s v="DIVIDENDO"/>
    <x v="9"/>
    <n v="6.7000000000000002E-3"/>
  </r>
  <r>
    <x v="286"/>
    <x v="0"/>
    <d v="2000-12-19T00:00:00"/>
    <n v="16.25"/>
    <n v="1000"/>
    <s v="JRS CAP PRÓPRIO"/>
    <x v="9"/>
    <n v="1.6250000000000001E-2"/>
  </r>
  <r>
    <x v="286"/>
    <x v="0"/>
    <d v="2001-12-05T00:00:00"/>
    <n v="17.739999999999998"/>
    <n v="1000"/>
    <s v="JRS CAP PRÓPRIO"/>
    <x v="10"/>
    <n v="1.7739999999999999E-2"/>
  </r>
  <r>
    <x v="286"/>
    <x v="0"/>
    <d v="2002-12-04T00:00:00"/>
    <n v="30"/>
    <n v="1000"/>
    <s v="JRS CAP PRÓPRIO"/>
    <x v="11"/>
    <n v="0.03"/>
  </r>
  <r>
    <x v="286"/>
    <x v="0"/>
    <d v="2003-12-03T00:00:00"/>
    <n v="42.7"/>
    <n v="1000"/>
    <s v="JRS CAP PRÓPRIO"/>
    <x v="7"/>
    <n v="4.2700000000000002E-2"/>
  </r>
  <r>
    <x v="286"/>
    <x v="0"/>
    <d v="2004-11-24T00:00:00"/>
    <n v="44"/>
    <n v="1000"/>
    <s v="JRS CAP PRÓPRIO"/>
    <x v="12"/>
    <n v="4.3999999999999997E-2"/>
  </r>
  <r>
    <x v="286"/>
    <x v="0"/>
    <d v="2005-11-17T00:00:00"/>
    <n v="50"/>
    <n v="1000"/>
    <s v="JRS CAP PRÓPRIO"/>
    <x v="13"/>
    <n v="0.05"/>
  </r>
  <r>
    <x v="286"/>
    <x v="0"/>
    <d v="2006-11-09T00:00:00"/>
    <n v="44.8"/>
    <n v="1000"/>
    <s v="JRS CAP PRÓPRIO"/>
    <x v="14"/>
    <n v="4.48E-2"/>
  </r>
  <r>
    <x v="286"/>
    <x v="0"/>
    <d v="2007-04-26T00:00:00"/>
    <n v="6.5"/>
    <n v="1000"/>
    <s v="DIVIDENDO"/>
    <x v="0"/>
    <n v="6.4999999999999997E-3"/>
  </r>
  <r>
    <x v="286"/>
    <x v="0"/>
    <d v="2007-11-30T00:00:00"/>
    <n v="4.13"/>
    <n v="1"/>
    <s v="JRS CAP PRÓPRIO"/>
    <x v="0"/>
    <n v="4.13"/>
  </r>
  <r>
    <x v="286"/>
    <x v="0"/>
    <d v="2008-04-22T00:00:00"/>
    <n v="1.23"/>
    <n v="1"/>
    <s v="DIVIDENDO"/>
    <x v="1"/>
    <n v="1.23"/>
  </r>
  <r>
    <x v="286"/>
    <x v="0"/>
    <d v="2008-11-24T00:00:00"/>
    <n v="4.26"/>
    <n v="1"/>
    <s v="JRS CAP PRÓPRIO"/>
    <x v="1"/>
    <n v="4.26"/>
  </r>
  <r>
    <x v="286"/>
    <x v="0"/>
    <d v="2009-04-23T00:00:00"/>
    <n v="0.75"/>
    <n v="1"/>
    <s v="DIVIDENDO"/>
    <x v="2"/>
    <n v="0.75"/>
  </r>
  <r>
    <x v="286"/>
    <x v="0"/>
    <d v="2009-07-06T00:00:00"/>
    <n v="2.17"/>
    <n v="1"/>
    <s v="JRS CAP PRÓPRIO"/>
    <x v="2"/>
    <n v="2.17"/>
  </r>
  <r>
    <x v="286"/>
    <x v="0"/>
    <d v="2009-11-26T00:00:00"/>
    <n v="2.09"/>
    <n v="1"/>
    <s v="JRS CAP PRÓPRIO"/>
    <x v="2"/>
    <n v="2.09"/>
  </r>
  <r>
    <x v="286"/>
    <x v="0"/>
    <d v="2010-07-13T00:00:00"/>
    <n v="2.1"/>
    <n v="1"/>
    <s v="JRS CAP PRÓPRIO"/>
    <x v="3"/>
    <n v="2.1"/>
  </r>
  <r>
    <x v="286"/>
    <x v="0"/>
    <d v="2010-11-30T00:00:00"/>
    <n v="2.1"/>
    <n v="1"/>
    <s v="JRS CAP PRÓPRIO"/>
    <x v="3"/>
    <n v="2.1"/>
  </r>
  <r>
    <x v="286"/>
    <x v="0"/>
    <d v="2011-04-28T00:00:00"/>
    <n v="2.7"/>
    <n v="1"/>
    <s v="DIVIDENDO"/>
    <x v="4"/>
    <n v="2.7"/>
  </r>
  <r>
    <x v="286"/>
    <x v="0"/>
    <d v="2011-07-13T00:00:00"/>
    <n v="2.16"/>
    <n v="1"/>
    <s v="JRS CAP PRÓPRIO"/>
    <x v="4"/>
    <n v="2.16"/>
  </r>
  <r>
    <x v="286"/>
    <x v="0"/>
    <d v="2011-11-09T00:00:00"/>
    <n v="2.17"/>
    <n v="1"/>
    <s v="JRS CAP PRÓPRIO"/>
    <x v="4"/>
    <n v="2.17"/>
  </r>
  <r>
    <x v="286"/>
    <x v="0"/>
    <d v="2012-04-26T00:00:00"/>
    <n v="5.7904999999999998"/>
    <n v="1"/>
    <s v="DIVIDENDO"/>
    <x v="5"/>
    <n v="5.7904999999999998"/>
  </r>
  <r>
    <x v="286"/>
    <x v="0"/>
    <d v="2012-07-12T00:00:00"/>
    <n v="2.1234999999999999"/>
    <n v="1"/>
    <s v="JRS CAP PRÓPRIO"/>
    <x v="5"/>
    <n v="2.1234999999999999"/>
  </r>
  <r>
    <x v="286"/>
    <x v="0"/>
    <d v="2012-11-06T00:00:00"/>
    <n v="1.9470000000000001"/>
    <n v="1"/>
    <s v="JRS CAP PRÓPRIO"/>
    <x v="5"/>
    <n v="1.9470000000000001"/>
  </r>
  <r>
    <x v="286"/>
    <x v="0"/>
    <d v="2013-04-29T00:00:00"/>
    <n v="4.2236744899999996"/>
    <n v="1"/>
    <s v="DIVIDENDO"/>
    <x v="6"/>
    <n v="4.2236744899999996"/>
  </r>
  <r>
    <x v="286"/>
    <x v="0"/>
    <d v="2013-04-29T00:00:00"/>
    <n v="1.51590947"/>
    <n v="1"/>
    <s v="DIVIDENDO"/>
    <x v="6"/>
    <n v="1.51590947"/>
  </r>
  <r>
    <x v="286"/>
    <x v="0"/>
    <d v="2013-07-22T00:00:00"/>
    <n v="1.6894"/>
    <n v="1"/>
    <s v="JRS CAP PRÓPRIO"/>
    <x v="6"/>
    <n v="1.6894"/>
  </r>
  <r>
    <x v="286"/>
    <x v="0"/>
    <d v="2013-11-05T00:00:00"/>
    <n v="1.69"/>
    <n v="1"/>
    <s v="JRS CAP PRÓPRIO"/>
    <x v="6"/>
    <n v="1.69"/>
  </r>
  <r>
    <x v="286"/>
    <x v="1"/>
    <d v="1996-04-24T00:00:00"/>
    <n v="4.8789999999999996"/>
    <n v="1000"/>
    <s v="DIVIDENDO"/>
    <x v="15"/>
    <n v="4.8789999999999997E-3"/>
  </r>
  <r>
    <x v="286"/>
    <x v="1"/>
    <d v="1997-04-24T00:00:00"/>
    <n v="5.9749999999999996"/>
    <n v="1000"/>
    <s v="DIVIDENDO"/>
    <x v="16"/>
    <n v="5.9749999999999994E-3"/>
  </r>
  <r>
    <x v="286"/>
    <x v="1"/>
    <d v="1998-04-23T00:00:00"/>
    <n v="5.9749999999999996"/>
    <n v="1000"/>
    <s v="DIVIDENDO"/>
    <x v="17"/>
    <n v="5.9749999999999994E-3"/>
  </r>
  <r>
    <x v="286"/>
    <x v="1"/>
    <d v="1999-04-28T00:00:00"/>
    <n v="5.9749999999999996"/>
    <n v="1000"/>
    <s v="DIVIDENDO"/>
    <x v="8"/>
    <n v="5.9749999999999994E-3"/>
  </r>
  <r>
    <x v="286"/>
    <x v="1"/>
    <d v="2000-04-17T00:00:00"/>
    <n v="6.7"/>
    <n v="1000"/>
    <s v="DIVIDENDO"/>
    <x v="9"/>
    <n v="6.7000000000000002E-3"/>
  </r>
  <r>
    <x v="286"/>
    <x v="1"/>
    <d v="2000-12-19T00:00:00"/>
    <n v="16.25"/>
    <n v="1000"/>
    <s v="JRS CAP PRÓPRIO"/>
    <x v="9"/>
    <n v="1.6250000000000001E-2"/>
  </r>
  <r>
    <x v="286"/>
    <x v="1"/>
    <d v="2001-12-05T00:00:00"/>
    <n v="17.739999999999998"/>
    <n v="1000"/>
    <s v="JRS CAP PRÓPRIO"/>
    <x v="10"/>
    <n v="1.7739999999999999E-2"/>
  </r>
  <r>
    <x v="286"/>
    <x v="1"/>
    <d v="2002-12-04T00:00:00"/>
    <n v="30"/>
    <n v="1000"/>
    <s v="JRS CAP PRÓPRIO"/>
    <x v="11"/>
    <n v="0.03"/>
  </r>
  <r>
    <x v="286"/>
    <x v="1"/>
    <d v="2003-12-03T00:00:00"/>
    <n v="42.7"/>
    <n v="1000"/>
    <s v="JRS CAP PRÓPRIO"/>
    <x v="7"/>
    <n v="4.2700000000000002E-2"/>
  </r>
  <r>
    <x v="286"/>
    <x v="1"/>
    <d v="2004-11-24T00:00:00"/>
    <n v="44"/>
    <n v="1000"/>
    <s v="JRS CAP PRÓPRIO"/>
    <x v="12"/>
    <n v="4.3999999999999997E-2"/>
  </r>
  <r>
    <x v="286"/>
    <x v="1"/>
    <d v="2005-11-17T00:00:00"/>
    <n v="50"/>
    <n v="1000"/>
    <s v="JRS CAP PRÓPRIO"/>
    <x v="13"/>
    <n v="0.05"/>
  </r>
  <r>
    <x v="286"/>
    <x v="1"/>
    <d v="2006-11-09T00:00:00"/>
    <n v="44.8"/>
    <n v="1000"/>
    <s v="JRS CAP PRÓPRIO"/>
    <x v="14"/>
    <n v="4.48E-2"/>
  </r>
  <r>
    <x v="286"/>
    <x v="1"/>
    <d v="2007-04-26T00:00:00"/>
    <n v="6.5"/>
    <n v="1000"/>
    <s v="DIVIDENDO"/>
    <x v="0"/>
    <n v="6.4999999999999997E-3"/>
  </r>
  <r>
    <x v="286"/>
    <x v="1"/>
    <d v="2007-11-30T00:00:00"/>
    <n v="4.13"/>
    <n v="1"/>
    <s v="JRS CAP PRÓPRIO"/>
    <x v="0"/>
    <n v="4.13"/>
  </r>
  <r>
    <x v="286"/>
    <x v="1"/>
    <d v="2008-04-22T00:00:00"/>
    <n v="1.23"/>
    <n v="1"/>
    <s v="DIVIDENDO"/>
    <x v="1"/>
    <n v="1.23"/>
  </r>
  <r>
    <x v="286"/>
    <x v="1"/>
    <d v="2008-11-24T00:00:00"/>
    <n v="4.26"/>
    <n v="1"/>
    <s v="JRS CAP PRÓPRIO"/>
    <x v="1"/>
    <n v="4.26"/>
  </r>
  <r>
    <x v="286"/>
    <x v="1"/>
    <d v="2009-04-23T00:00:00"/>
    <n v="0.75"/>
    <n v="1"/>
    <s v="DIVIDENDO"/>
    <x v="2"/>
    <n v="0.75"/>
  </r>
  <r>
    <x v="286"/>
    <x v="1"/>
    <d v="2009-07-06T00:00:00"/>
    <n v="2.17"/>
    <n v="1"/>
    <s v="JRS CAP PRÓPRIO"/>
    <x v="2"/>
    <n v="2.17"/>
  </r>
  <r>
    <x v="286"/>
    <x v="1"/>
    <d v="2009-11-26T00:00:00"/>
    <n v="2.09"/>
    <n v="1"/>
    <s v="JRS CAP PRÓPRIO"/>
    <x v="2"/>
    <n v="2.09"/>
  </r>
  <r>
    <x v="286"/>
    <x v="1"/>
    <d v="2010-07-13T00:00:00"/>
    <n v="2.1"/>
    <n v="1"/>
    <s v="JRS CAP PRÓPRIO"/>
    <x v="3"/>
    <n v="2.1"/>
  </r>
  <r>
    <x v="286"/>
    <x v="1"/>
    <d v="2010-11-30T00:00:00"/>
    <n v="2.1"/>
    <n v="1"/>
    <s v="JRS CAP PRÓPRIO"/>
    <x v="3"/>
    <n v="2.1"/>
  </r>
  <r>
    <x v="286"/>
    <x v="1"/>
    <d v="2011-04-28T00:00:00"/>
    <n v="2.7"/>
    <n v="1"/>
    <s v="DIVIDENDO"/>
    <x v="4"/>
    <n v="2.7"/>
  </r>
  <r>
    <x v="286"/>
    <x v="1"/>
    <d v="2011-07-13T00:00:00"/>
    <n v="2.16"/>
    <n v="1"/>
    <s v="JRS CAP PRÓPRIO"/>
    <x v="4"/>
    <n v="2.16"/>
  </r>
  <r>
    <x v="286"/>
    <x v="1"/>
    <d v="2011-11-09T00:00:00"/>
    <n v="2.17"/>
    <n v="1"/>
    <s v="JRS CAP PRÓPRIO"/>
    <x v="4"/>
    <n v="2.17"/>
  </r>
  <r>
    <x v="286"/>
    <x v="1"/>
    <d v="2012-04-26T00:00:00"/>
    <n v="5.7904999999999998"/>
    <n v="1"/>
    <s v="DIVIDENDO"/>
    <x v="5"/>
    <n v="5.7904999999999998"/>
  </r>
  <r>
    <x v="286"/>
    <x v="1"/>
    <d v="2012-07-12T00:00:00"/>
    <n v="2.1234999999999999"/>
    <n v="1"/>
    <s v="JRS CAP PRÓPRIO"/>
    <x v="5"/>
    <n v="2.1234999999999999"/>
  </r>
  <r>
    <x v="286"/>
    <x v="1"/>
    <d v="2012-11-06T00:00:00"/>
    <n v="1.9470000000000001"/>
    <n v="1"/>
    <s v="JRS CAP PRÓPRIO"/>
    <x v="5"/>
    <n v="1.9470000000000001"/>
  </r>
  <r>
    <x v="286"/>
    <x v="1"/>
    <d v="2013-04-29T00:00:00"/>
    <n v="4.2236744899999996"/>
    <n v="1"/>
    <s v="DIVIDENDO"/>
    <x v="6"/>
    <n v="4.2236744899999996"/>
  </r>
  <r>
    <x v="286"/>
    <x v="1"/>
    <d v="2013-04-29T00:00:00"/>
    <n v="1.51590947"/>
    <n v="1"/>
    <s v="DIVIDENDO"/>
    <x v="6"/>
    <n v="1.51590947"/>
  </r>
  <r>
    <x v="286"/>
    <x v="1"/>
    <d v="2013-07-22T00:00:00"/>
    <n v="1.6894"/>
    <n v="1"/>
    <s v="JRS CAP PRÓPRIO"/>
    <x v="6"/>
    <n v="1.6894"/>
  </r>
  <r>
    <x v="286"/>
    <x v="1"/>
    <d v="2013-11-05T00:00:00"/>
    <n v="1.69"/>
    <n v="1"/>
    <s v="JRS CAP PRÓPRIO"/>
    <x v="6"/>
    <n v="1.69"/>
  </r>
  <r>
    <x v="287"/>
    <x v="0"/>
    <d v="1996-04-29T00:00:00"/>
    <n v="9.6813999999999997E-2"/>
    <n v="1000"/>
    <s v="DIVIDENDO"/>
    <x v="15"/>
    <n v="9.6813999999999998E-5"/>
  </r>
  <r>
    <x v="287"/>
    <x v="0"/>
    <d v="1996-04-29T00:00:00"/>
    <n v="5.9191000000000001E-2"/>
    <n v="1000"/>
    <s v="DIVIDENDO"/>
    <x v="15"/>
    <n v="5.9191000000000003E-5"/>
  </r>
  <r>
    <x v="287"/>
    <x v="0"/>
    <d v="1996-04-29T00:00:00"/>
    <n v="0.243393"/>
    <n v="1000"/>
    <s v="DIVIDENDO"/>
    <x v="15"/>
    <n v="2.4339300000000001E-4"/>
  </r>
  <r>
    <x v="287"/>
    <x v="0"/>
    <d v="1997-04-29T00:00:00"/>
    <n v="1.157E-3"/>
    <n v="1000"/>
    <s v="DIVIDENDO"/>
    <x v="16"/>
    <n v="1.1570000000000001E-6"/>
  </r>
  <r>
    <x v="287"/>
    <x v="0"/>
    <d v="1997-04-29T00:00:00"/>
    <n v="0.11339100000000001"/>
    <n v="1000"/>
    <s v="DIVIDENDO"/>
    <x v="16"/>
    <n v="1.13391E-4"/>
  </r>
  <r>
    <x v="287"/>
    <x v="0"/>
    <d v="1997-04-29T00:00:00"/>
    <n v="5.1296000000000001E-2"/>
    <n v="1000"/>
    <s v="DIVIDENDO"/>
    <x v="16"/>
    <n v="5.1295999999999998E-5"/>
  </r>
  <r>
    <x v="287"/>
    <x v="0"/>
    <d v="1997-04-29T00:00:00"/>
    <n v="1.7625770000000001"/>
    <n v="1000"/>
    <s v="DIVIDENDO"/>
    <x v="16"/>
    <n v="1.762577E-3"/>
  </r>
  <r>
    <x v="287"/>
    <x v="0"/>
    <d v="1998-04-07T00:00:00"/>
    <n v="2.2671749999999999"/>
    <n v="1000"/>
    <s v="JRS CAP PRÓPRIO"/>
    <x v="17"/>
    <n v="2.2671749999999997E-3"/>
  </r>
  <r>
    <x v="287"/>
    <x v="1"/>
    <d v="1996-04-29T00:00:00"/>
    <n v="0.38700200000000001"/>
    <n v="1000"/>
    <s v="DIVIDENDO"/>
    <x v="15"/>
    <n v="3.8700200000000001E-4"/>
  </r>
  <r>
    <x v="287"/>
    <x v="1"/>
    <d v="1996-04-29T00:00:00"/>
    <n v="0.23660800000000001"/>
    <n v="1000"/>
    <s v="DIVIDENDO"/>
    <x v="15"/>
    <n v="2.3660800000000002E-4"/>
  </r>
  <r>
    <x v="287"/>
    <x v="1"/>
    <d v="1996-04-29T00:00:00"/>
    <n v="0.97293399999999997"/>
    <n v="1000"/>
    <s v="DIVIDENDO"/>
    <x v="15"/>
    <n v="9.7293399999999995E-4"/>
  </r>
  <r>
    <x v="287"/>
    <x v="1"/>
    <d v="1997-04-29T00:00:00"/>
    <n v="1.157E-3"/>
    <n v="1000"/>
    <s v="DIVIDENDO"/>
    <x v="16"/>
    <n v="1.1570000000000001E-6"/>
  </r>
  <r>
    <x v="287"/>
    <x v="1"/>
    <d v="1997-04-29T00:00:00"/>
    <n v="0.11339100000000001"/>
    <n v="1000"/>
    <s v="DIVIDENDO"/>
    <x v="16"/>
    <n v="1.13391E-4"/>
  </r>
  <r>
    <x v="287"/>
    <x v="1"/>
    <d v="1997-04-29T00:00:00"/>
    <n v="5.1296000000000001E-2"/>
    <n v="1000"/>
    <s v="DIVIDENDO"/>
    <x v="16"/>
    <n v="5.1295999999999998E-5"/>
  </r>
  <r>
    <x v="287"/>
    <x v="1"/>
    <d v="1997-04-29T00:00:00"/>
    <n v="1.7625770000000001"/>
    <n v="1000"/>
    <s v="DIVIDENDO"/>
    <x v="16"/>
    <n v="1.762577E-3"/>
  </r>
  <r>
    <x v="287"/>
    <x v="1"/>
    <d v="1998-04-07T00:00:00"/>
    <n v="2.2671749999999999"/>
    <n v="1000"/>
    <s v="JRS CAP PRÓPRIO"/>
    <x v="17"/>
    <n v="2.2671749999999997E-3"/>
  </r>
  <r>
    <x v="288"/>
    <x v="0"/>
    <d v="1998-12-30T00:00:00"/>
    <n v="0.68359762869999996"/>
    <n v="1000"/>
    <s v="JRS CAP PRÓPRIO"/>
    <x v="17"/>
    <n v="6.8359762869999992E-4"/>
  </r>
  <r>
    <x v="288"/>
    <x v="0"/>
    <d v="1998-12-30T00:00:00"/>
    <n v="0.78640237130000001"/>
    <n v="1000"/>
    <s v="JRS CAP PRÓPRIO"/>
    <x v="17"/>
    <n v="7.8640237130000003E-4"/>
  </r>
  <r>
    <x v="288"/>
    <x v="0"/>
    <d v="1999-12-30T00:00:00"/>
    <n v="2.1946249999999998"/>
    <n v="1000"/>
    <s v="JRS CAP PRÓPRIO"/>
    <x v="8"/>
    <n v="2.194625E-3"/>
  </r>
  <r>
    <x v="288"/>
    <x v="0"/>
    <d v="2000-03-13T00:00:00"/>
    <n v="0.13642099999999999"/>
    <n v="1000"/>
    <s v="DIVIDENDO"/>
    <x v="9"/>
    <n v="1.3642099999999999E-4"/>
  </r>
  <r>
    <x v="288"/>
    <x v="0"/>
    <d v="2000-12-28T00:00:00"/>
    <n v="1.660295053"/>
    <n v="1000"/>
    <s v="JRS CAP PRÓPRIO"/>
    <x v="9"/>
    <n v="1.660295053E-3"/>
  </r>
  <r>
    <x v="288"/>
    <x v="0"/>
    <d v="2001-12-28T00:00:00"/>
    <n v="2.1479976449999998"/>
    <n v="1000"/>
    <s v="JRS CAP PRÓPRIO"/>
    <x v="10"/>
    <n v="2.1479976449999996E-3"/>
  </r>
  <r>
    <x v="288"/>
    <x v="0"/>
    <d v="2002-10-04T00:00:00"/>
    <n v="0.68669999999999998"/>
    <n v="1000"/>
    <s v="DIVIDENDO"/>
    <x v="11"/>
    <n v="6.8669999999999994E-4"/>
  </r>
  <r>
    <x v="288"/>
    <x v="0"/>
    <d v="2002-12-10T00:00:00"/>
    <n v="1.18575193433"/>
    <n v="1000"/>
    <s v="JRS CAP PRÓPRIO"/>
    <x v="11"/>
    <n v="1.1857519343299999E-3"/>
  </r>
  <r>
    <x v="288"/>
    <x v="0"/>
    <d v="2003-03-27T00:00:00"/>
    <n v="8.9062518830000006E-2"/>
    <n v="1000"/>
    <s v="DIVIDENDO"/>
    <x v="7"/>
    <n v="8.9062518830000008E-5"/>
  </r>
  <r>
    <x v="288"/>
    <x v="0"/>
    <d v="2003-04-04T00:00:00"/>
    <n v="1.7039642771700001"/>
    <n v="1000"/>
    <s v="DIVIDENDO"/>
    <x v="7"/>
    <n v="1.7039642771700001E-3"/>
  </r>
  <r>
    <x v="288"/>
    <x v="0"/>
    <d v="2003-10-02T00:00:00"/>
    <n v="3.42502518589"/>
    <n v="1000"/>
    <s v="DIVIDENDO"/>
    <x v="7"/>
    <n v="3.42502518589E-3"/>
  </r>
  <r>
    <x v="288"/>
    <x v="0"/>
    <d v="2003-12-11T00:00:00"/>
    <n v="2.0895882997599999"/>
    <n v="1000"/>
    <s v="JRS CAP PRÓPRIO"/>
    <x v="7"/>
    <n v="2.0895882997600001E-3"/>
  </r>
  <r>
    <x v="288"/>
    <x v="0"/>
    <d v="2004-04-07T00:00:00"/>
    <n v="1.1655533573500001"/>
    <n v="1000"/>
    <s v="DIVIDENDO"/>
    <x v="12"/>
    <n v="1.16555335735E-3"/>
  </r>
  <r>
    <x v="288"/>
    <x v="0"/>
    <d v="2004-04-07T00:00:00"/>
    <n v="0.56190929006000001"/>
    <n v="1000"/>
    <s v="JRS CAP PRÓPRIO"/>
    <x v="12"/>
    <n v="5.6190929005999998E-4"/>
  </r>
  <r>
    <x v="288"/>
    <x v="0"/>
    <d v="2004-10-05T00:00:00"/>
    <n v="3.0320306154700001"/>
    <n v="1000"/>
    <s v="DIVIDENDO"/>
    <x v="12"/>
    <n v="3.0320306154700003E-3"/>
  </r>
  <r>
    <x v="288"/>
    <x v="0"/>
    <d v="2004-10-05T00:00:00"/>
    <n v="1.126098131"/>
    <n v="1000"/>
    <s v="JRS CAP PRÓPRIO"/>
    <x v="12"/>
    <n v="1.126098131E-3"/>
  </r>
  <r>
    <x v="288"/>
    <x v="0"/>
    <d v="2005-04-01T00:00:00"/>
    <n v="2.8494385905900002"/>
    <n v="1000"/>
    <s v="DIVIDENDO"/>
    <x v="13"/>
    <n v="2.8494385905900002E-3"/>
  </r>
  <r>
    <x v="288"/>
    <x v="0"/>
    <d v="2005-04-29T00:00:00"/>
    <n v="0.68196563601000004"/>
    <n v="1000"/>
    <s v="JRS CAP PRÓPRIO"/>
    <x v="13"/>
    <n v="6.8196563601000007E-4"/>
  </r>
  <r>
    <x v="288"/>
    <x v="0"/>
    <d v="2005-09-19T00:00:00"/>
    <n v="2.4579541678800001"/>
    <n v="1"/>
    <s v="DIVIDENDO"/>
    <x v="13"/>
    <n v="2.4579541678800001"/>
  </r>
  <r>
    <x v="288"/>
    <x v="0"/>
    <d v="2005-09-19T00:00:00"/>
    <n v="0.45919918949999999"/>
    <n v="1"/>
    <s v="JRS CAP PRÓPRIO"/>
    <x v="13"/>
    <n v="0.45919918949999999"/>
  </r>
  <r>
    <x v="288"/>
    <x v="0"/>
    <d v="2005-12-12T00:00:00"/>
    <n v="0.72404851456999997"/>
    <n v="1"/>
    <s v="JRS CAP PRÓPRIO"/>
    <x v="13"/>
    <n v="0.72404851456999997"/>
  </r>
  <r>
    <x v="288"/>
    <x v="0"/>
    <d v="2006-05-23T00:00:00"/>
    <n v="2.1660175184099999"/>
    <n v="1"/>
    <s v="DIVIDENDO"/>
    <x v="14"/>
    <n v="2.1660175184099999"/>
  </r>
  <r>
    <x v="288"/>
    <x v="0"/>
    <d v="2006-05-23T00:00:00"/>
    <n v="0.53705791047999996"/>
    <n v="1"/>
    <s v="JRS CAP PRÓPRIO"/>
    <x v="14"/>
    <n v="0.53705791047999996"/>
  </r>
  <r>
    <x v="288"/>
    <x v="0"/>
    <d v="2006-11-10T00:00:00"/>
    <n v="2.1869481087599998"/>
    <n v="1"/>
    <s v="DIVIDENDO"/>
    <x v="14"/>
    <n v="2.1869481087599998"/>
  </r>
  <r>
    <x v="288"/>
    <x v="0"/>
    <d v="2006-11-10T00:00:00"/>
    <n v="0.68573796629999995"/>
    <n v="1"/>
    <s v="JRS CAP PRÓPRIO"/>
    <x v="14"/>
    <n v="0.68573796629999995"/>
  </r>
  <r>
    <x v="288"/>
    <x v="0"/>
    <d v="2006-12-18T00:00:00"/>
    <n v="0.22240150257999999"/>
    <n v="1"/>
    <s v="JRS CAP PRÓPRIO"/>
    <x v="14"/>
    <n v="0.22240150257999999"/>
  </r>
  <r>
    <x v="288"/>
    <x v="0"/>
    <d v="2007-03-29T00:00:00"/>
    <n v="1.3077798889900001"/>
    <n v="1"/>
    <s v="DIVIDENDO"/>
    <x v="0"/>
    <n v="1.3077798889900001"/>
  </r>
  <r>
    <x v="288"/>
    <x v="0"/>
    <d v="2007-04-30T00:00:00"/>
    <n v="0.40958943392000002"/>
    <n v="1"/>
    <s v="JRS CAP PRÓPRIO"/>
    <x v="0"/>
    <n v="0.40958943392000002"/>
  </r>
  <r>
    <x v="288"/>
    <x v="0"/>
    <d v="2007-11-07T00:00:00"/>
    <n v="2.9282864507099999"/>
    <n v="1"/>
    <s v="DIVIDENDO"/>
    <x v="0"/>
    <n v="2.9282864507099999"/>
  </r>
  <r>
    <x v="288"/>
    <x v="0"/>
    <d v="2007-11-07T00:00:00"/>
    <n v="0.38920262952000001"/>
    <n v="1"/>
    <s v="JRS CAP PRÓPRIO"/>
    <x v="0"/>
    <n v="0.38920262952000001"/>
  </r>
  <r>
    <x v="288"/>
    <x v="0"/>
    <d v="2007-12-10T00:00:00"/>
    <n v="0.39105597536999998"/>
    <n v="1"/>
    <s v="JRS CAP PRÓPRIO"/>
    <x v="0"/>
    <n v="0.39105597536999998"/>
  </r>
  <r>
    <x v="288"/>
    <x v="0"/>
    <d v="2008-03-26T00:00:00"/>
    <n v="0.65040964554000003"/>
    <n v="1"/>
    <s v="DIVIDENDO"/>
    <x v="1"/>
    <n v="0.65040964554000003"/>
  </r>
  <r>
    <x v="288"/>
    <x v="0"/>
    <d v="2008-05-20T00:00:00"/>
    <n v="0.89887274128000005"/>
    <n v="1"/>
    <s v="DIVIDENDO"/>
    <x v="1"/>
    <n v="0.89887274128000005"/>
  </r>
  <r>
    <x v="288"/>
    <x v="0"/>
    <d v="2008-05-20T00:00:00"/>
    <n v="0.37066917166000002"/>
    <n v="1"/>
    <s v="JRS CAP PRÓPRIO"/>
    <x v="1"/>
    <n v="0.37066917166000002"/>
  </r>
  <r>
    <x v="288"/>
    <x v="0"/>
    <d v="2008-11-24T00:00:00"/>
    <n v="2.0201469855599998"/>
    <n v="1"/>
    <s v="DIVIDENDO"/>
    <x v="1"/>
    <n v="2.0201469855599998"/>
  </r>
  <r>
    <x v="288"/>
    <x v="0"/>
    <d v="2008-12-09T00:00:00"/>
    <n v="0.77099187705000005"/>
    <n v="1"/>
    <s v="JRS CAP PRÓPRIO"/>
    <x v="1"/>
    <n v="0.77099187705000005"/>
  </r>
  <r>
    <x v="288"/>
    <x v="0"/>
    <d v="2009-03-24T00:00:00"/>
    <n v="0.73227611909000001"/>
    <n v="1"/>
    <s v="DIVIDENDO"/>
    <x v="2"/>
    <n v="0.73227611909000001"/>
  </r>
  <r>
    <x v="288"/>
    <x v="0"/>
    <d v="2009-05-18T00:00:00"/>
    <n v="0.8710725534"/>
    <n v="1"/>
    <s v="DIVIDENDO"/>
    <x v="2"/>
    <n v="0.8710725534"/>
  </r>
  <r>
    <x v="288"/>
    <x v="0"/>
    <d v="2009-09-30T00:00:00"/>
    <n v="0.74133834332000004"/>
    <n v="1"/>
    <s v="JRS CAP PRÓPRIO"/>
    <x v="2"/>
    <n v="0.74133834332000004"/>
  </r>
  <r>
    <x v="288"/>
    <x v="0"/>
    <d v="2009-12-09T00:00:00"/>
    <n v="0.37993590095000002"/>
    <n v="1"/>
    <s v="JRS CAP PRÓPRIO"/>
    <x v="2"/>
    <n v="0.37993590095000002"/>
  </r>
  <r>
    <x v="288"/>
    <x v="0"/>
    <d v="2010-04-07T00:00:00"/>
    <n v="1.4826766866500001"/>
    <n v="1"/>
    <s v="DIVIDENDO"/>
    <x v="3"/>
    <n v="1.4826766866500001"/>
  </r>
  <r>
    <x v="288"/>
    <x v="0"/>
    <d v="2010-04-07T00:00:00"/>
    <n v="0.83705484734000002"/>
    <n v="1"/>
    <s v="DIVIDENDO"/>
    <x v="3"/>
    <n v="0.83705484734000002"/>
  </r>
  <r>
    <x v="288"/>
    <x v="0"/>
    <d v="2010-09-29T00:00:00"/>
    <n v="0.36391372599999999"/>
    <n v="1"/>
    <s v="DIVIDENDO"/>
    <x v="3"/>
    <n v="0.36391372599999999"/>
  </r>
  <r>
    <x v="288"/>
    <x v="0"/>
    <d v="2010-09-29T00:00:00"/>
    <n v="0.72280488474000004"/>
    <n v="1"/>
    <s v="JRS CAP PRÓPRIO"/>
    <x v="3"/>
    <n v="0.72280488474000004"/>
  </r>
  <r>
    <x v="288"/>
    <x v="0"/>
    <d v="2010-12-14T00:00:00"/>
    <n v="0.37437586337000001"/>
    <n v="1"/>
    <s v="JRS CAP PRÓPRIO"/>
    <x v="3"/>
    <n v="0.37437586337000001"/>
  </r>
  <r>
    <x v="288"/>
    <x v="0"/>
    <d v="2011-03-18T00:00:00"/>
    <n v="3.1397525712499998"/>
    <n v="1"/>
    <s v="DIVIDENDO"/>
    <x v="4"/>
    <n v="3.1397525712499998"/>
  </r>
  <r>
    <x v="288"/>
    <x v="0"/>
    <d v="2011-09-13T00:00:00"/>
    <n v="1.0429482142199999"/>
    <n v="1"/>
    <s v="JRS CAP PRÓPRIO"/>
    <x v="4"/>
    <n v="1.0429482142199999"/>
  </r>
  <r>
    <x v="288"/>
    <x v="0"/>
    <d v="2011-09-13T00:00:00"/>
    <n v="0.31905871768999999"/>
    <n v="1"/>
    <s v="DIVIDENDO"/>
    <x v="4"/>
    <n v="0.31905871768999999"/>
  </r>
  <r>
    <x v="288"/>
    <x v="0"/>
    <d v="2011-12-12T00:00:00"/>
    <n v="0.51496556222000001"/>
    <n v="1"/>
    <s v="JRS CAP PRÓPRIO"/>
    <x v="4"/>
    <n v="0.51496556222000001"/>
  </r>
  <r>
    <x v="288"/>
    <x v="0"/>
    <d v="2012-04-11T00:00:00"/>
    <n v="1.6300928058199999"/>
    <n v="1"/>
    <s v="DIVIDENDO"/>
    <x v="5"/>
    <n v="1.6300928058199999"/>
  </r>
  <r>
    <x v="288"/>
    <x v="0"/>
    <d v="2012-11-05T00:00:00"/>
    <n v="0.93741671862999998"/>
    <n v="1"/>
    <s v="DIVIDENDO"/>
    <x v="5"/>
    <n v="0.93741671862999998"/>
  </r>
  <r>
    <x v="288"/>
    <x v="0"/>
    <d v="2013-01-10T00:00:00"/>
    <n v="1.3779135968"/>
    <n v="1"/>
    <s v="DIVIDENDO"/>
    <x v="6"/>
    <n v="1.3779135968"/>
  </r>
  <r>
    <x v="288"/>
    <x v="0"/>
    <d v="2013-04-16T00:00:00"/>
    <n v="1.2516203565799999"/>
    <n v="1"/>
    <s v="DIVIDENDO"/>
    <x v="6"/>
    <n v="1.2516203565799999"/>
  </r>
  <r>
    <x v="288"/>
    <x v="0"/>
    <d v="2013-08-19T00:00:00"/>
    <n v="0.1837218129"/>
    <n v="1"/>
    <s v="JRS CAP PRÓPRIO"/>
    <x v="6"/>
    <n v="0.1837218129"/>
  </r>
  <r>
    <x v="288"/>
    <x v="0"/>
    <d v="2013-09-19T00:00:00"/>
    <n v="0.1837218129"/>
    <n v="1"/>
    <s v="JRS CAP PRÓPRIO"/>
    <x v="6"/>
    <n v="0.1837218129"/>
  </r>
  <r>
    <x v="288"/>
    <x v="0"/>
    <d v="2013-10-18T00:00:00"/>
    <n v="0.62298396558000002"/>
    <n v="1"/>
    <s v="DIVIDENDO"/>
    <x v="6"/>
    <n v="0.62298396558000002"/>
  </r>
  <r>
    <x v="288"/>
    <x v="0"/>
    <d v="2013-10-18T00:00:00"/>
    <n v="0.44928334247000001"/>
    <n v="1"/>
    <s v="JRS CAP PRÓPRIO"/>
    <x v="6"/>
    <n v="0.44928334247000001"/>
  </r>
  <r>
    <x v="288"/>
    <x v="0"/>
    <d v="2013-12-18T00:00:00"/>
    <n v="0.63467535368000005"/>
    <n v="1"/>
    <s v="JRS CAP PRÓPRIO"/>
    <x v="6"/>
    <n v="0.63467535368000005"/>
  </r>
  <r>
    <x v="288"/>
    <x v="1"/>
    <d v="1998-12-30T00:00:00"/>
    <n v="0.68359762869999996"/>
    <n v="1000"/>
    <s v="JRS CAP PRÓPRIO"/>
    <x v="17"/>
    <n v="6.8359762869999992E-4"/>
  </r>
  <r>
    <x v="288"/>
    <x v="1"/>
    <d v="1998-12-30T00:00:00"/>
    <n v="0.78640237130000001"/>
    <n v="1000"/>
    <s v="JRS CAP PRÓPRIO"/>
    <x v="17"/>
    <n v="7.8640237130000003E-4"/>
  </r>
  <r>
    <x v="288"/>
    <x v="1"/>
    <d v="1999-12-30T00:00:00"/>
    <n v="2.1946249999999998"/>
    <n v="1000"/>
    <s v="JRS CAP PRÓPRIO"/>
    <x v="8"/>
    <n v="2.194625E-3"/>
  </r>
  <r>
    <x v="288"/>
    <x v="1"/>
    <d v="2000-03-13T00:00:00"/>
    <n v="0.13642099999999999"/>
    <n v="1000"/>
    <s v="DIVIDENDO"/>
    <x v="9"/>
    <n v="1.3642099999999999E-4"/>
  </r>
  <r>
    <x v="288"/>
    <x v="1"/>
    <d v="2000-12-28T00:00:00"/>
    <n v="1.660295053"/>
    <n v="1000"/>
    <s v="JRS CAP PRÓPRIO"/>
    <x v="9"/>
    <n v="1.660295053E-3"/>
  </r>
  <r>
    <x v="288"/>
    <x v="1"/>
    <d v="2001-12-28T00:00:00"/>
    <n v="2.1479976449999998"/>
    <n v="1000"/>
    <s v="JRS CAP PRÓPRIO"/>
    <x v="10"/>
    <n v="2.1479976449999996E-3"/>
  </r>
  <r>
    <x v="288"/>
    <x v="1"/>
    <d v="2002-10-04T00:00:00"/>
    <n v="0.68669999999999998"/>
    <n v="1000"/>
    <s v="DIVIDENDO"/>
    <x v="11"/>
    <n v="6.8669999999999994E-4"/>
  </r>
  <r>
    <x v="288"/>
    <x v="1"/>
    <d v="2002-12-10T00:00:00"/>
    <n v="1.18575193433"/>
    <n v="1000"/>
    <s v="JRS CAP PRÓPRIO"/>
    <x v="11"/>
    <n v="1.1857519343299999E-3"/>
  </r>
  <r>
    <x v="288"/>
    <x v="1"/>
    <d v="2003-03-27T00:00:00"/>
    <n v="0.26742768659999999"/>
    <n v="1000"/>
    <s v="DIVIDENDO"/>
    <x v="7"/>
    <n v="2.6742768659999999E-4"/>
  </r>
  <r>
    <x v="288"/>
    <x v="1"/>
    <d v="2003-04-04T00:00:00"/>
    <n v="1.87436070489"/>
    <n v="1000"/>
    <s v="DIVIDENDO"/>
    <x v="7"/>
    <n v="1.8743607048899999E-3"/>
  </r>
  <r>
    <x v="288"/>
    <x v="1"/>
    <d v="2003-10-02T00:00:00"/>
    <n v="3.76752770448"/>
    <n v="1000"/>
    <s v="DIVIDENDO"/>
    <x v="7"/>
    <n v="3.7675277044800001E-3"/>
  </r>
  <r>
    <x v="288"/>
    <x v="1"/>
    <d v="2003-12-11T00:00:00"/>
    <n v="2.2985471297400002"/>
    <n v="1000"/>
    <s v="JRS CAP PRÓPRIO"/>
    <x v="7"/>
    <n v="2.2985471297400002E-3"/>
  </r>
  <r>
    <x v="288"/>
    <x v="1"/>
    <d v="2004-04-07T00:00:00"/>
    <n v="1.2821086930800001"/>
    <n v="1000"/>
    <s v="DIVIDENDO"/>
    <x v="12"/>
    <n v="1.28210869308E-3"/>
  </r>
  <r>
    <x v="288"/>
    <x v="1"/>
    <d v="2004-04-07T00:00:00"/>
    <n v="0.61810021907000001"/>
    <n v="1000"/>
    <s v="JRS CAP PRÓPRIO"/>
    <x v="12"/>
    <n v="6.1810021907E-4"/>
  </r>
  <r>
    <x v="288"/>
    <x v="1"/>
    <d v="2004-10-05T00:00:00"/>
    <n v="3.3352336770200002"/>
    <n v="1000"/>
    <s v="DIVIDENDO"/>
    <x v="12"/>
    <n v="3.3352336770200003E-3"/>
  </r>
  <r>
    <x v="288"/>
    <x v="1"/>
    <d v="2004-10-05T00:00:00"/>
    <n v="1.2387079441"/>
    <n v="1000"/>
    <s v="JRS CAP PRÓPRIO"/>
    <x v="12"/>
    <n v="1.2387079440999999E-3"/>
  </r>
  <r>
    <x v="288"/>
    <x v="1"/>
    <d v="2005-04-01T00:00:00"/>
    <n v="3.1343824496499999"/>
    <n v="1000"/>
    <s v="DIVIDENDO"/>
    <x v="13"/>
    <n v="3.1343824496499998E-3"/>
  </r>
  <r>
    <x v="288"/>
    <x v="1"/>
    <d v="2005-04-29T00:00:00"/>
    <n v="0.75016219960999997"/>
    <n v="1000"/>
    <s v="JRS CAP PRÓPRIO"/>
    <x v="13"/>
    <n v="7.5016219960999993E-4"/>
  </r>
  <r>
    <x v="288"/>
    <x v="1"/>
    <d v="2005-09-19T00:00:00"/>
    <n v="2.7037495846700002"/>
    <n v="1"/>
    <s v="DIVIDENDO"/>
    <x v="13"/>
    <n v="2.7037495846700002"/>
  </r>
  <r>
    <x v="288"/>
    <x v="1"/>
    <d v="2005-09-19T00:00:00"/>
    <n v="0.50511910844999997"/>
    <n v="1"/>
    <s v="JRS CAP PRÓPRIO"/>
    <x v="13"/>
    <n v="0.50511910844999997"/>
  </r>
  <r>
    <x v="288"/>
    <x v="1"/>
    <d v="2005-12-12T00:00:00"/>
    <n v="0.79645336602000005"/>
    <n v="1"/>
    <s v="JRS CAP PRÓPRIO"/>
    <x v="13"/>
    <n v="0.79645336602000005"/>
  </r>
  <r>
    <x v="288"/>
    <x v="1"/>
    <d v="2006-05-23T00:00:00"/>
    <n v="2.3826192702500002"/>
    <n v="1"/>
    <s v="DIVIDENDO"/>
    <x v="14"/>
    <n v="2.3826192702500002"/>
  </r>
  <r>
    <x v="288"/>
    <x v="1"/>
    <d v="2006-05-23T00:00:00"/>
    <n v="0.59076370153000002"/>
    <n v="1"/>
    <s v="JRS CAP PRÓPRIO"/>
    <x v="14"/>
    <n v="0.59076370153000002"/>
  </r>
  <r>
    <x v="288"/>
    <x v="1"/>
    <d v="2006-11-10T00:00:00"/>
    <n v="2.40564291963"/>
    <n v="1"/>
    <s v="DIVIDENDO"/>
    <x v="14"/>
    <n v="2.40564291963"/>
  </r>
  <r>
    <x v="288"/>
    <x v="1"/>
    <d v="2006-11-10T00:00:00"/>
    <n v="0.75431176293000002"/>
    <n v="1"/>
    <s v="JRS CAP PRÓPRIO"/>
    <x v="14"/>
    <n v="0.75431176293000002"/>
  </r>
  <r>
    <x v="288"/>
    <x v="1"/>
    <d v="2006-12-18T00:00:00"/>
    <n v="0.24464165284"/>
    <n v="1"/>
    <s v="JRS CAP PRÓPRIO"/>
    <x v="14"/>
    <n v="0.24464165284"/>
  </r>
  <r>
    <x v="288"/>
    <x v="1"/>
    <d v="2007-03-29T00:00:00"/>
    <n v="1.4385578778899999"/>
    <n v="1"/>
    <s v="DIVIDENDO"/>
    <x v="0"/>
    <n v="1.4385578778899999"/>
  </r>
  <r>
    <x v="288"/>
    <x v="1"/>
    <d v="2007-04-30T00:00:00"/>
    <n v="0.45054837732000003"/>
    <n v="1"/>
    <s v="JRS CAP PRÓPRIO"/>
    <x v="0"/>
    <n v="0.45054837732000003"/>
  </r>
  <r>
    <x v="288"/>
    <x v="1"/>
    <d v="2007-11-07T00:00:00"/>
    <n v="3.2211150957800001"/>
    <n v="1"/>
    <s v="DIVIDENDO"/>
    <x v="0"/>
    <n v="3.2211150957800001"/>
  </r>
  <r>
    <x v="288"/>
    <x v="1"/>
    <d v="2007-11-07T00:00:00"/>
    <n v="0.42812289247000002"/>
    <n v="1"/>
    <s v="JRS CAP PRÓPRIO"/>
    <x v="0"/>
    <n v="0.42812289247000002"/>
  </r>
  <r>
    <x v="288"/>
    <x v="1"/>
    <d v="2007-12-10T00:00:00"/>
    <n v="0.43016157291000001"/>
    <n v="1"/>
    <s v="JRS CAP PRÓPRIO"/>
    <x v="0"/>
    <n v="0.43016157291000001"/>
  </r>
  <r>
    <x v="288"/>
    <x v="1"/>
    <d v="2008-03-26T00:00:00"/>
    <n v="0.71545061008999999"/>
    <n v="1"/>
    <s v="DIVIDENDO"/>
    <x v="1"/>
    <n v="0.71545061008999999"/>
  </r>
  <r>
    <x v="288"/>
    <x v="1"/>
    <d v="2008-05-20T00:00:00"/>
    <n v="0.98876001541000003"/>
    <n v="1"/>
    <s v="DIVIDENDO"/>
    <x v="1"/>
    <n v="0.98876001541000003"/>
  </r>
  <r>
    <x v="288"/>
    <x v="1"/>
    <d v="2008-05-20T00:00:00"/>
    <n v="0.40773608882000001"/>
    <n v="1"/>
    <s v="JRS CAP PRÓPRIO"/>
    <x v="1"/>
    <n v="0.40773608882000001"/>
  </r>
  <r>
    <x v="288"/>
    <x v="1"/>
    <d v="2008-11-24T00:00:00"/>
    <n v="2.22216168412"/>
    <n v="1"/>
    <s v="DIVIDENDO"/>
    <x v="1"/>
    <n v="2.22216168412"/>
  </r>
  <r>
    <x v="288"/>
    <x v="1"/>
    <d v="2008-12-09T00:00:00"/>
    <n v="0.84809106475999996"/>
    <n v="1"/>
    <s v="JRS CAP PRÓPRIO"/>
    <x v="1"/>
    <n v="0.84809106475999996"/>
  </r>
  <r>
    <x v="288"/>
    <x v="1"/>
    <d v="2009-03-24T00:00:00"/>
    <n v="0.80550373099999995"/>
    <n v="1"/>
    <s v="DIVIDENDO"/>
    <x v="2"/>
    <n v="0.80550373099999995"/>
  </r>
  <r>
    <x v="288"/>
    <x v="1"/>
    <d v="2009-05-18T00:00:00"/>
    <n v="0.95817980873999997"/>
    <n v="1"/>
    <s v="DIVIDENDO"/>
    <x v="2"/>
    <n v="0.95817980873999997"/>
  </r>
  <r>
    <x v="288"/>
    <x v="1"/>
    <d v="2009-09-30T00:00:00"/>
    <n v="0.81547217765000002"/>
    <n v="1"/>
    <s v="JRS CAP PRÓPRIO"/>
    <x v="2"/>
    <n v="0.81547217765000002"/>
  </r>
  <r>
    <x v="288"/>
    <x v="1"/>
    <d v="2009-12-09T00:00:00"/>
    <n v="0.41792949104999999"/>
    <n v="1"/>
    <s v="JRS CAP PRÓPRIO"/>
    <x v="2"/>
    <n v="0.41792949104999999"/>
  </r>
  <r>
    <x v="288"/>
    <x v="1"/>
    <d v="2010-04-07T00:00:00"/>
    <n v="1.63094435531"/>
    <n v="1"/>
    <s v="DIVIDENDO"/>
    <x v="3"/>
    <n v="1.63094435531"/>
  </r>
  <r>
    <x v="288"/>
    <x v="1"/>
    <d v="2010-04-07T00:00:00"/>
    <n v="0.92076033206999996"/>
    <n v="1"/>
    <s v="DIVIDENDO"/>
    <x v="3"/>
    <n v="0.92076033206999996"/>
  </r>
  <r>
    <x v="288"/>
    <x v="1"/>
    <d v="2010-09-29T00:00:00"/>
    <n v="0.40030509861000002"/>
    <n v="1"/>
    <s v="DIVIDENDO"/>
    <x v="3"/>
    <n v="0.40030509861000002"/>
  </r>
  <r>
    <x v="288"/>
    <x v="1"/>
    <d v="2010-09-29T00:00:00"/>
    <n v="0.79508537326999995"/>
    <n v="1"/>
    <s v="JRS CAP PRÓPRIO"/>
    <x v="3"/>
    <n v="0.79508537326999995"/>
  </r>
  <r>
    <x v="288"/>
    <x v="1"/>
    <d v="2010-12-14T00:00:00"/>
    <n v="0.41181344971"/>
    <n v="1"/>
    <s v="JRS CAP PRÓPRIO"/>
    <x v="3"/>
    <n v="0.41181344971"/>
  </r>
  <r>
    <x v="288"/>
    <x v="1"/>
    <d v="2011-03-18T00:00:00"/>
    <n v="3.4537278283799999"/>
    <n v="1"/>
    <s v="DIVIDENDO"/>
    <x v="4"/>
    <n v="3.4537278283799999"/>
  </r>
  <r>
    <x v="288"/>
    <x v="1"/>
    <d v="2011-09-13T00:00:00"/>
    <n v="1.1472430356500001"/>
    <n v="1"/>
    <s v="JRS CAP PRÓPRIO"/>
    <x v="4"/>
    <n v="1.1472430356500001"/>
  </r>
  <r>
    <x v="288"/>
    <x v="1"/>
    <d v="2011-09-13T00:00:00"/>
    <n v="0.35096458945999998"/>
    <n v="1"/>
    <s v="DIVIDENDO"/>
    <x v="4"/>
    <n v="0.35096458945999998"/>
  </r>
  <r>
    <x v="288"/>
    <x v="1"/>
    <d v="2011-12-12T00:00:00"/>
    <n v="0.56646211844000005"/>
    <n v="1"/>
    <s v="JRS CAP PRÓPRIO"/>
    <x v="4"/>
    <n v="0.56646211844000005"/>
  </r>
  <r>
    <x v="288"/>
    <x v="1"/>
    <d v="2012-04-11T00:00:00"/>
    <n v="1.79310208641"/>
    <n v="1"/>
    <s v="DIVIDENDO"/>
    <x v="5"/>
    <n v="1.79310208641"/>
  </r>
  <r>
    <x v="288"/>
    <x v="1"/>
    <d v="2012-11-05T00:00:00"/>
    <n v="1.0311583904899999"/>
    <n v="1"/>
    <s v="DIVIDENDO"/>
    <x v="5"/>
    <n v="1.0311583904899999"/>
  </r>
  <r>
    <x v="288"/>
    <x v="1"/>
    <d v="2013-01-10T00:00:00"/>
    <n v="1.51570495648"/>
    <n v="1"/>
    <s v="DIVIDENDO"/>
    <x v="6"/>
    <n v="1.51570495648"/>
  </r>
  <r>
    <x v="288"/>
    <x v="1"/>
    <d v="2013-04-16T00:00:00"/>
    <n v="1.37678239224"/>
    <n v="1"/>
    <s v="DIVIDENDO"/>
    <x v="6"/>
    <n v="1.37678239224"/>
  </r>
  <r>
    <x v="288"/>
    <x v="1"/>
    <d v="2013-08-19T00:00:00"/>
    <n v="0.20209399418999999"/>
    <n v="1"/>
    <s v="JRS CAP PRÓPRIO"/>
    <x v="6"/>
    <n v="0.20209399418999999"/>
  </r>
  <r>
    <x v="288"/>
    <x v="1"/>
    <d v="2013-09-19T00:00:00"/>
    <n v="0.20209399418999999"/>
    <n v="1"/>
    <s v="JRS CAP PRÓPRIO"/>
    <x v="6"/>
    <n v="0.20209399418999999"/>
  </r>
  <r>
    <x v="288"/>
    <x v="1"/>
    <d v="2013-10-18T00:00:00"/>
    <n v="0.68528236214000005"/>
    <n v="1"/>
    <s v="DIVIDENDO"/>
    <x v="6"/>
    <n v="0.68528236214000005"/>
  </r>
  <r>
    <x v="288"/>
    <x v="1"/>
    <d v="2013-10-18T00:00:00"/>
    <n v="0.49421167671999999"/>
    <n v="1"/>
    <s v="JRS CAP PRÓPRIO"/>
    <x v="6"/>
    <n v="0.49421167671999999"/>
  </r>
  <r>
    <x v="288"/>
    <x v="1"/>
    <d v="2013-12-18T00:00:00"/>
    <n v="0.69814288903999999"/>
    <n v="1"/>
    <s v="JRS CAP PRÓPRIO"/>
    <x v="6"/>
    <n v="0.69814288903999999"/>
  </r>
  <r>
    <x v="289"/>
    <x v="0"/>
    <d v="2012-04-30T00:00:00"/>
    <n v="0.52129449400000005"/>
    <n v="1"/>
    <s v="REST CAP DIN"/>
    <x v="5"/>
    <n v="0.52129449400000005"/>
  </r>
  <r>
    <x v="289"/>
    <x v="0"/>
    <d v="2013-04-30T00:00:00"/>
    <n v="0.17299999999999999"/>
    <n v="1"/>
    <s v="DIVIDENDO"/>
    <x v="6"/>
    <n v="0.17299999999999999"/>
  </r>
  <r>
    <x v="290"/>
    <x v="0"/>
    <d v="2011-06-21T00:00:00"/>
    <n v="7.4228260000000004E-2"/>
    <n v="1"/>
    <s v="JRS CAP PRÓPRIO"/>
    <x v="4"/>
    <n v="7.4228260000000004E-2"/>
  </r>
  <r>
    <x v="290"/>
    <x v="0"/>
    <d v="2011-06-21T00:00:00"/>
    <n v="2.9604200000000001E-3"/>
    <n v="1"/>
    <s v="DIVIDENDO"/>
    <x v="4"/>
    <n v="2.9604200000000001E-3"/>
  </r>
  <r>
    <x v="290"/>
    <x v="0"/>
    <d v="2012-06-11T00:00:00"/>
    <n v="3.8485510000000001E-2"/>
    <n v="1"/>
    <s v="DIVIDENDO"/>
    <x v="5"/>
    <n v="3.8485510000000001E-2"/>
  </r>
  <r>
    <x v="290"/>
    <x v="0"/>
    <d v="2012-06-11T00:00:00"/>
    <n v="3.2434030000000003E-2"/>
    <n v="1"/>
    <s v="JRS CAP PRÓPRIO"/>
    <x v="5"/>
    <n v="3.2434030000000003E-2"/>
  </r>
  <r>
    <x v="290"/>
    <x v="0"/>
    <d v="2013-06-12T00:00:00"/>
    <n v="4.6238108E-2"/>
    <n v="1"/>
    <s v="DIVIDENDO"/>
    <x v="6"/>
    <n v="4.6238108E-2"/>
  </r>
  <r>
    <x v="291"/>
    <x v="0"/>
    <d v="1996-03-01T00:00:00"/>
    <n v="4.7E-2"/>
    <n v="1"/>
    <s v="DIVIDENDO"/>
    <x v="15"/>
    <n v="4.7E-2"/>
  </r>
  <r>
    <x v="291"/>
    <x v="0"/>
    <d v="1997-02-27T00:00:00"/>
    <n v="5.6000000000000001E-2"/>
    <n v="1"/>
    <s v="DIVIDENDO"/>
    <x v="16"/>
    <n v="5.6000000000000001E-2"/>
  </r>
  <r>
    <x v="291"/>
    <x v="0"/>
    <d v="1998-03-12T00:00:00"/>
    <n v="5.96E-2"/>
    <n v="1"/>
    <s v="DIVIDENDO"/>
    <x v="17"/>
    <n v="5.96E-2"/>
  </r>
  <r>
    <x v="291"/>
    <x v="0"/>
    <d v="1999-04-27T00:00:00"/>
    <n v="5.5899999999999998E-2"/>
    <n v="1"/>
    <s v="DIVIDENDO"/>
    <x v="8"/>
    <n v="5.5899999999999998E-2"/>
  </r>
  <r>
    <x v="291"/>
    <x v="0"/>
    <d v="2000-04-27T00:00:00"/>
    <n v="5.5800000000000002E-2"/>
    <n v="1"/>
    <s v="DIVIDENDO"/>
    <x v="9"/>
    <n v="5.5800000000000002E-2"/>
  </r>
  <r>
    <x v="291"/>
    <x v="0"/>
    <d v="2001-04-26T00:00:00"/>
    <n v="5.5800000000000002E-2"/>
    <n v="1"/>
    <s v="DIVIDENDO"/>
    <x v="10"/>
    <n v="5.5800000000000002E-2"/>
  </r>
  <r>
    <x v="291"/>
    <x v="0"/>
    <d v="2002-04-25T00:00:00"/>
    <n v="5.5800000000000002E-2"/>
    <n v="1"/>
    <s v="DIVIDENDO"/>
    <x v="11"/>
    <n v="5.5800000000000002E-2"/>
  </r>
  <r>
    <x v="291"/>
    <x v="0"/>
    <d v="2004-08-10T00:00:00"/>
    <n v="8.9999999999999993E-3"/>
    <n v="1"/>
    <s v="DIVIDENDO"/>
    <x v="12"/>
    <n v="8.9999999999999993E-3"/>
  </r>
  <r>
    <x v="291"/>
    <x v="0"/>
    <d v="2005-04-28T00:00:00"/>
    <n v="7.3000000000000001E-3"/>
    <n v="1"/>
    <s v="DIVIDENDO"/>
    <x v="13"/>
    <n v="7.3000000000000001E-3"/>
  </r>
  <r>
    <x v="291"/>
    <x v="1"/>
    <d v="1996-03-01T00:00:00"/>
    <n v="4.7E-2"/>
    <n v="1"/>
    <s v="DIVIDENDO"/>
    <x v="15"/>
    <n v="4.7E-2"/>
  </r>
  <r>
    <x v="291"/>
    <x v="1"/>
    <d v="1997-02-27T00:00:00"/>
    <n v="5.6000000000000001E-2"/>
    <n v="1"/>
    <s v="DIVIDENDO"/>
    <x v="16"/>
    <n v="5.6000000000000001E-2"/>
  </r>
  <r>
    <x v="291"/>
    <x v="1"/>
    <d v="1998-03-12T00:00:00"/>
    <n v="5.96E-2"/>
    <n v="1"/>
    <s v="DIVIDENDO"/>
    <x v="17"/>
    <n v="5.96E-2"/>
  </r>
  <r>
    <x v="291"/>
    <x v="1"/>
    <d v="1999-04-27T00:00:00"/>
    <n v="5.5899999999999998E-2"/>
    <n v="1"/>
    <s v="DIVIDENDO"/>
    <x v="8"/>
    <n v="5.5899999999999998E-2"/>
  </r>
  <r>
    <x v="291"/>
    <x v="1"/>
    <d v="2000-04-27T00:00:00"/>
    <n v="5.5800000000000002E-2"/>
    <n v="1"/>
    <s v="DIVIDENDO"/>
    <x v="9"/>
    <n v="5.5800000000000002E-2"/>
  </r>
  <r>
    <x v="291"/>
    <x v="1"/>
    <d v="2001-04-26T00:00:00"/>
    <n v="5.5800000000000002E-2"/>
    <n v="1"/>
    <s v="DIVIDENDO"/>
    <x v="10"/>
    <n v="5.5800000000000002E-2"/>
  </r>
  <r>
    <x v="291"/>
    <x v="1"/>
    <d v="2002-04-25T00:00:00"/>
    <n v="5.5800000000000002E-2"/>
    <n v="1"/>
    <s v="DIVIDENDO"/>
    <x v="11"/>
    <n v="5.5800000000000002E-2"/>
  </r>
  <r>
    <x v="291"/>
    <x v="1"/>
    <d v="2004-08-10T00:00:00"/>
    <n v="8.9999999999999993E-3"/>
    <n v="1"/>
    <s v="DIVIDENDO"/>
    <x v="12"/>
    <n v="8.9999999999999993E-3"/>
  </r>
  <r>
    <x v="291"/>
    <x v="1"/>
    <d v="2005-04-28T00:00:00"/>
    <n v="7.3000000000000001E-3"/>
    <n v="1"/>
    <s v="DIVIDENDO"/>
    <x v="13"/>
    <n v="7.3000000000000001E-3"/>
  </r>
  <r>
    <x v="292"/>
    <x v="0"/>
    <d v="1998-12-30T00:00:00"/>
    <n v="9.1929999999999998E-2"/>
    <n v="1000"/>
    <s v="JRS CAP PRÓPRIO"/>
    <x v="17"/>
    <n v="9.1929999999999996E-5"/>
  </r>
  <r>
    <x v="292"/>
    <x v="0"/>
    <d v="1999-04-22T00:00:00"/>
    <n v="1.6129999999999999E-2"/>
    <n v="1000"/>
    <s v="DIVIDENDO"/>
    <x v="8"/>
    <n v="1.613E-5"/>
  </r>
  <r>
    <x v="292"/>
    <x v="0"/>
    <d v="1999-04-22T00:00:00"/>
    <n v="5.0000000000000001E-4"/>
    <n v="1000"/>
    <s v="RENDIMENTO"/>
    <x v="8"/>
    <n v="4.9999999999999998E-7"/>
  </r>
  <r>
    <x v="292"/>
    <x v="0"/>
    <d v="1999-12-30T00:00:00"/>
    <n v="4.2541637899999998E-2"/>
    <n v="1000"/>
    <s v="JRS CAP PRÓPRIO"/>
    <x v="8"/>
    <n v="4.2541637899999998E-5"/>
  </r>
  <r>
    <x v="292"/>
    <x v="0"/>
    <d v="2000-12-28T00:00:00"/>
    <n v="7.5209548999999997E-3"/>
    <n v="1000"/>
    <s v="JRS CAP PRÓPRIO"/>
    <x v="9"/>
    <n v="7.5209549E-6"/>
  </r>
  <r>
    <x v="292"/>
    <x v="0"/>
    <d v="2001-04-25T00:00:00"/>
    <n v="2.7637218000000002E-2"/>
    <n v="1000"/>
    <s v="DIVIDENDO"/>
    <x v="10"/>
    <n v="2.7637218000000003E-5"/>
  </r>
  <r>
    <x v="292"/>
    <x v="0"/>
    <d v="2001-04-25T00:00:00"/>
    <n v="1.3124299999999999E-4"/>
    <n v="1000"/>
    <s v="RENDIMENTO"/>
    <x v="10"/>
    <n v="1.3124299999999998E-7"/>
  </r>
  <r>
    <x v="292"/>
    <x v="0"/>
    <d v="2001-12-28T00:00:00"/>
    <n v="6.1627679999999997E-2"/>
    <n v="1000"/>
    <s v="JRS CAP PRÓPRIO"/>
    <x v="10"/>
    <n v="6.1627679999999991E-5"/>
  </r>
  <r>
    <x v="292"/>
    <x v="0"/>
    <d v="2002-04-05T00:00:00"/>
    <n v="2.5479245000000002E-3"/>
    <n v="1000"/>
    <s v="DIVIDENDO"/>
    <x v="11"/>
    <n v="2.5479245000000001E-6"/>
  </r>
  <r>
    <x v="292"/>
    <x v="0"/>
    <d v="2002-04-05T00:00:00"/>
    <n v="1.22015E-5"/>
    <n v="1000"/>
    <s v="RENDIMENTO"/>
    <x v="11"/>
    <n v="1.22015E-8"/>
  </r>
  <r>
    <x v="292"/>
    <x v="0"/>
    <d v="2002-12-30T00:00:00"/>
    <n v="4.9567020000000003E-2"/>
    <n v="1000"/>
    <s v="JRS CAP PRÓPRIO"/>
    <x v="11"/>
    <n v="4.9567020000000003E-5"/>
  </r>
  <r>
    <x v="292"/>
    <x v="0"/>
    <d v="2003-03-18T00:00:00"/>
    <n v="3.4326922599999997E-2"/>
    <n v="1000"/>
    <s v="DIVIDENDO"/>
    <x v="7"/>
    <n v="3.4326922599999995E-5"/>
  </r>
  <r>
    <x v="292"/>
    <x v="0"/>
    <d v="2003-12-30T00:00:00"/>
    <n v="3.3662621900000002E-2"/>
    <n v="1000"/>
    <s v="JRS CAP PRÓPRIO"/>
    <x v="7"/>
    <n v="3.36626219E-5"/>
  </r>
  <r>
    <x v="292"/>
    <x v="0"/>
    <d v="2004-04-23T00:00:00"/>
    <n v="7.6149999100000004E-2"/>
    <n v="1000"/>
    <s v="DIVIDENDO"/>
    <x v="12"/>
    <n v="7.6149999100000003E-5"/>
  </r>
  <r>
    <x v="292"/>
    <x v="0"/>
    <d v="2004-12-30T00:00:00"/>
    <n v="4.2704316999999999E-2"/>
    <n v="1000"/>
    <s v="JRS CAP PRÓPRIO"/>
    <x v="12"/>
    <n v="4.2704316999999997E-5"/>
  </r>
  <r>
    <x v="292"/>
    <x v="0"/>
    <d v="2005-03-09T00:00:00"/>
    <n v="6.0699999999999997E-2"/>
    <n v="1000"/>
    <s v="DIVIDENDO"/>
    <x v="13"/>
    <n v="6.0699999999999998E-5"/>
  </r>
  <r>
    <x v="292"/>
    <x v="0"/>
    <d v="2005-12-14T00:00:00"/>
    <n v="7.9583755000000006E-2"/>
    <n v="1000"/>
    <s v="JRS CAP PRÓPRIO"/>
    <x v="13"/>
    <n v="7.9583755000000006E-5"/>
  </r>
  <r>
    <x v="292"/>
    <x v="0"/>
    <d v="2006-03-07T00:00:00"/>
    <n v="7.1099999999999997E-2"/>
    <n v="1000"/>
    <s v="DIVIDENDO"/>
    <x v="14"/>
    <n v="7.1099999999999994E-5"/>
  </r>
  <r>
    <x v="292"/>
    <x v="0"/>
    <d v="2007-04-12T00:00:00"/>
    <n v="0.19350000000000001"/>
    <n v="1000"/>
    <s v="DIVIDENDO"/>
    <x v="0"/>
    <n v="1.9350000000000001E-4"/>
  </r>
  <r>
    <x v="292"/>
    <x v="0"/>
    <d v="2011-04-11T00:00:00"/>
    <n v="0.200591462"/>
    <n v="1"/>
    <s v="DIVIDENDO"/>
    <x v="4"/>
    <n v="0.200591462"/>
  </r>
  <r>
    <x v="292"/>
    <x v="0"/>
    <d v="2012-04-11T00:00:00"/>
    <n v="0.12586344899999999"/>
    <n v="1"/>
    <s v="DIVIDENDO"/>
    <x v="5"/>
    <n v="0.12586344899999999"/>
  </r>
  <r>
    <x v="292"/>
    <x v="0"/>
    <d v="2012-04-11T00:00:00"/>
    <n v="9.4787112000000007E-2"/>
    <n v="1"/>
    <s v="DIVIDENDO"/>
    <x v="5"/>
    <n v="9.4787112000000007E-2"/>
  </r>
  <r>
    <x v="292"/>
    <x v="0"/>
    <d v="2013-04-11T00:00:00"/>
    <n v="0.1537133192"/>
    <n v="1"/>
    <s v="DIVIDENDO"/>
    <x v="6"/>
    <n v="0.1537133192"/>
  </r>
  <r>
    <x v="292"/>
    <x v="0"/>
    <d v="2013-04-11T00:00:00"/>
    <n v="0.1537133192"/>
    <n v="1"/>
    <s v="DIVIDENDO"/>
    <x v="6"/>
    <n v="0.1537133192"/>
  </r>
  <r>
    <x v="292"/>
    <x v="1"/>
    <d v="1998-12-30T00:00:00"/>
    <n v="9.1929999999999998E-2"/>
    <n v="1000"/>
    <s v="JRS CAP PRÓPRIO"/>
    <x v="17"/>
    <n v="9.1929999999999996E-5"/>
  </r>
  <r>
    <x v="292"/>
    <x v="1"/>
    <d v="1999-04-22T00:00:00"/>
    <n v="1.6129999999999999E-2"/>
    <n v="1000"/>
    <s v="DIVIDENDO"/>
    <x v="8"/>
    <n v="1.613E-5"/>
  </r>
  <r>
    <x v="292"/>
    <x v="1"/>
    <d v="1999-04-22T00:00:00"/>
    <n v="5.0000000000000001E-4"/>
    <n v="1000"/>
    <s v="RENDIMENTO"/>
    <x v="8"/>
    <n v="4.9999999999999998E-7"/>
  </r>
  <r>
    <x v="292"/>
    <x v="1"/>
    <d v="1999-12-30T00:00:00"/>
    <n v="4.2541637899999998E-2"/>
    <n v="1000"/>
    <s v="JRS CAP PRÓPRIO"/>
    <x v="8"/>
    <n v="4.2541637899999998E-5"/>
  </r>
  <r>
    <x v="292"/>
    <x v="1"/>
    <d v="2000-12-28T00:00:00"/>
    <n v="7.5209548999999997E-3"/>
    <n v="1000"/>
    <s v="JRS CAP PRÓPRIO"/>
    <x v="9"/>
    <n v="7.5209549E-6"/>
  </r>
  <r>
    <x v="292"/>
    <x v="1"/>
    <d v="2001-04-25T00:00:00"/>
    <n v="2.7637218000000002E-2"/>
    <n v="1000"/>
    <s v="DIVIDENDO"/>
    <x v="10"/>
    <n v="2.7637218000000003E-5"/>
  </r>
  <r>
    <x v="292"/>
    <x v="1"/>
    <d v="2001-04-25T00:00:00"/>
    <n v="1.3124299999999999E-4"/>
    <n v="1000"/>
    <s v="RENDIMENTO"/>
    <x v="10"/>
    <n v="1.3124299999999998E-7"/>
  </r>
  <r>
    <x v="292"/>
    <x v="1"/>
    <d v="2001-12-28T00:00:00"/>
    <n v="6.1627679999999997E-2"/>
    <n v="1000"/>
    <s v="JRS CAP PRÓPRIO"/>
    <x v="10"/>
    <n v="6.1627679999999991E-5"/>
  </r>
  <r>
    <x v="292"/>
    <x v="1"/>
    <d v="2002-04-05T00:00:00"/>
    <n v="2.5479245000000002E-3"/>
    <n v="1000"/>
    <s v="DIVIDENDO"/>
    <x v="11"/>
    <n v="2.5479245000000001E-6"/>
  </r>
  <r>
    <x v="292"/>
    <x v="1"/>
    <d v="2002-04-05T00:00:00"/>
    <n v="1.22015E-5"/>
    <n v="1000"/>
    <s v="RENDIMENTO"/>
    <x v="11"/>
    <n v="1.22015E-8"/>
  </r>
  <r>
    <x v="292"/>
    <x v="1"/>
    <d v="2002-12-30T00:00:00"/>
    <n v="4.9567020000000003E-2"/>
    <n v="1000"/>
    <s v="JRS CAP PRÓPRIO"/>
    <x v="11"/>
    <n v="4.9567020000000003E-5"/>
  </r>
  <r>
    <x v="292"/>
    <x v="1"/>
    <d v="2003-03-18T00:00:00"/>
    <n v="3.4326922599999997E-2"/>
    <n v="1000"/>
    <s v="DIVIDENDO"/>
    <x v="7"/>
    <n v="3.4326922599999995E-5"/>
  </r>
  <r>
    <x v="292"/>
    <x v="1"/>
    <d v="2003-12-30T00:00:00"/>
    <n v="3.3662621900000002E-2"/>
    <n v="1000"/>
    <s v="JRS CAP PRÓPRIO"/>
    <x v="7"/>
    <n v="3.36626219E-5"/>
  </r>
  <r>
    <x v="292"/>
    <x v="1"/>
    <d v="2004-04-23T00:00:00"/>
    <n v="7.6149999100000004E-2"/>
    <n v="1000"/>
    <s v="DIVIDENDO"/>
    <x v="12"/>
    <n v="7.6149999100000003E-5"/>
  </r>
  <r>
    <x v="292"/>
    <x v="1"/>
    <d v="2004-12-30T00:00:00"/>
    <n v="4.2704316999999999E-2"/>
    <n v="1000"/>
    <s v="JRS CAP PRÓPRIO"/>
    <x v="12"/>
    <n v="4.2704316999999997E-5"/>
  </r>
  <r>
    <x v="292"/>
    <x v="1"/>
    <d v="2005-03-09T00:00:00"/>
    <n v="6.0699999999999997E-2"/>
    <n v="1000"/>
    <s v="DIVIDENDO"/>
    <x v="13"/>
    <n v="6.0699999999999998E-5"/>
  </r>
  <r>
    <x v="292"/>
    <x v="1"/>
    <d v="2005-12-14T00:00:00"/>
    <n v="7.9583755000000006E-2"/>
    <n v="1000"/>
    <s v="JRS CAP PRÓPRIO"/>
    <x v="13"/>
    <n v="7.9583755000000006E-5"/>
  </r>
  <r>
    <x v="292"/>
    <x v="1"/>
    <d v="2006-03-07T00:00:00"/>
    <n v="7.1099999999999997E-2"/>
    <n v="1000"/>
    <s v="DIVIDENDO"/>
    <x v="14"/>
    <n v="7.1099999999999994E-5"/>
  </r>
  <r>
    <x v="292"/>
    <x v="1"/>
    <d v="2007-04-12T00:00:00"/>
    <n v="0.19350000000000001"/>
    <n v="1000"/>
    <s v="DIVIDENDO"/>
    <x v="0"/>
    <n v="1.9350000000000001E-4"/>
  </r>
  <r>
    <x v="292"/>
    <x v="1"/>
    <d v="2008-04-11T00:00:00"/>
    <n v="0.13769999999999999"/>
    <n v="1"/>
    <s v="DIVIDENDO"/>
    <x v="1"/>
    <n v="0.13769999999999999"/>
  </r>
  <r>
    <x v="292"/>
    <x v="1"/>
    <d v="2009-04-02T00:00:00"/>
    <n v="0.110739"/>
    <n v="1"/>
    <s v="DIVIDENDO"/>
    <x v="2"/>
    <n v="0.110739"/>
  </r>
  <r>
    <x v="292"/>
    <x v="1"/>
    <d v="2010-04-27T00:00:00"/>
    <n v="0.12509999999999999"/>
    <n v="1"/>
    <s v="DIVIDENDO"/>
    <x v="3"/>
    <n v="0.12509999999999999"/>
  </r>
  <r>
    <x v="292"/>
    <x v="1"/>
    <d v="2011-04-11T00:00:00"/>
    <n v="0.200591462"/>
    <n v="1"/>
    <s v="DIVIDENDO"/>
    <x v="4"/>
    <n v="0.200591462"/>
  </r>
  <r>
    <x v="293"/>
    <x v="0"/>
    <d v="2012-04-27T00:00:00"/>
    <n v="0.20587800000000001"/>
    <n v="1"/>
    <s v="DIVIDENDO"/>
    <x v="5"/>
    <n v="0.20587800000000001"/>
  </r>
  <r>
    <x v="294"/>
    <x v="0"/>
    <d v="2009-12-11T00:00:00"/>
    <n v="0.16743430200000001"/>
    <n v="1"/>
    <s v="JRS CAP PRÓPRIO"/>
    <x v="2"/>
    <n v="0.16743430200000001"/>
  </r>
  <r>
    <x v="294"/>
    <x v="0"/>
    <d v="2010-04-08T00:00:00"/>
    <n v="0.51502402800000002"/>
    <n v="1"/>
    <s v="DIVIDENDO"/>
    <x v="3"/>
    <n v="0.51502402800000002"/>
  </r>
  <r>
    <x v="295"/>
    <x v="0"/>
    <d v="2007-03-16T00:00:00"/>
    <n v="0.84538999999999997"/>
    <n v="1"/>
    <s v="DIVIDENDO"/>
    <x v="0"/>
    <n v="0.84538999999999997"/>
  </r>
  <r>
    <x v="295"/>
    <x v="0"/>
    <d v="2008-03-07T00:00:00"/>
    <n v="1.1083799999999999"/>
    <n v="1"/>
    <s v="DIVIDENDO"/>
    <x v="1"/>
    <n v="1.1083799999999999"/>
  </r>
  <r>
    <x v="295"/>
    <x v="0"/>
    <d v="2008-12-18T00:00:00"/>
    <n v="0.62595400000000001"/>
    <n v="1"/>
    <s v="JRS CAP PRÓPRIO"/>
    <x v="1"/>
    <n v="0.62595400000000001"/>
  </r>
  <r>
    <x v="295"/>
    <x v="0"/>
    <d v="2009-03-24T00:00:00"/>
    <n v="0.53000999999999998"/>
    <n v="1"/>
    <s v="DIVIDENDO"/>
    <x v="2"/>
    <n v="0.53000999999999998"/>
  </r>
  <r>
    <x v="295"/>
    <x v="0"/>
    <d v="2009-12-10T00:00:00"/>
    <n v="0.72225499999999998"/>
    <n v="1"/>
    <s v="JRS CAP PRÓPRIO"/>
    <x v="2"/>
    <n v="0.72225499999999998"/>
  </r>
  <r>
    <x v="295"/>
    <x v="0"/>
    <d v="2010-03-24T00:00:00"/>
    <n v="1.5921000000000001"/>
    <n v="1"/>
    <s v="DIVIDENDO"/>
    <x v="3"/>
    <n v="1.5921000000000001"/>
  </r>
  <r>
    <x v="295"/>
    <x v="0"/>
    <d v="2010-12-21T00:00:00"/>
    <n v="0.85825200000000001"/>
    <n v="1"/>
    <s v="JRS CAP PRÓPRIO"/>
    <x v="3"/>
    <n v="0.85825200000000001"/>
  </r>
  <r>
    <x v="295"/>
    <x v="0"/>
    <d v="2011-03-10T00:00:00"/>
    <n v="1.9106000000000001"/>
    <n v="1"/>
    <s v="DIVIDENDO"/>
    <x v="4"/>
    <n v="1.9106000000000001"/>
  </r>
  <r>
    <x v="295"/>
    <x v="0"/>
    <d v="2011-12-20T00:00:00"/>
    <n v="0.21948100000000001"/>
    <n v="1"/>
    <s v="JRS CAP PRÓPRIO"/>
    <x v="4"/>
    <n v="0.21948100000000001"/>
  </r>
  <r>
    <x v="295"/>
    <x v="0"/>
    <d v="2012-03-21T00:00:00"/>
    <n v="0.40453"/>
    <n v="1"/>
    <s v="DIVIDENDO"/>
    <x v="5"/>
    <n v="0.40453"/>
  </r>
  <r>
    <x v="295"/>
    <x v="0"/>
    <d v="2012-12-20T00:00:00"/>
    <n v="0.24871599999999999"/>
    <n v="1"/>
    <s v="JRS CAP PRÓPRIO"/>
    <x v="5"/>
    <n v="0.24871599999999999"/>
  </r>
  <r>
    <x v="295"/>
    <x v="0"/>
    <d v="2013-03-05T00:00:00"/>
    <n v="0.48134900000000003"/>
    <n v="1"/>
    <s v="DIVIDENDO"/>
    <x v="6"/>
    <n v="0.48134900000000003"/>
  </r>
  <r>
    <x v="295"/>
    <x v="0"/>
    <d v="2013-07-30T00:00:00"/>
    <n v="0.13273140999999999"/>
    <n v="1"/>
    <s v="JRS CAP PRÓPRIO"/>
    <x v="6"/>
    <n v="0.13273140999999999"/>
  </r>
  <r>
    <x v="295"/>
    <x v="0"/>
    <d v="2013-12-19T00:00:00"/>
    <n v="0.112438817"/>
    <n v="1"/>
    <s v="JRS CAP PRÓPRIO"/>
    <x v="6"/>
    <n v="0.112438817"/>
  </r>
  <r>
    <x v="296"/>
    <x v="0"/>
    <d v="2002-04-04T00:00:00"/>
    <n v="8.0940828300000003E-2"/>
    <n v="1000"/>
    <s v="DIVIDENDO"/>
    <x v="11"/>
    <n v="8.0940828300000008E-5"/>
  </r>
  <r>
    <x v="296"/>
    <x v="0"/>
    <d v="2002-04-04T00:00:00"/>
    <n v="4.1102411200000001E-2"/>
    <n v="1000"/>
    <s v="DIVIDENDO"/>
    <x v="11"/>
    <n v="4.1102411200000001E-5"/>
  </r>
  <r>
    <x v="296"/>
    <x v="0"/>
    <d v="2002-04-29T00:00:00"/>
    <n v="2.5479588599999999E-2"/>
    <n v="1000"/>
    <s v="DIVIDENDO"/>
    <x v="11"/>
    <n v="2.5479588599999999E-5"/>
  </r>
  <r>
    <x v="296"/>
    <x v="0"/>
    <d v="2003-03-13T00:00:00"/>
    <n v="0.28243099999999999"/>
    <n v="1000"/>
    <s v="DIVIDENDO"/>
    <x v="7"/>
    <n v="2.8243099999999998E-4"/>
  </r>
  <r>
    <x v="296"/>
    <x v="0"/>
    <d v="2003-07-11T00:00:00"/>
    <n v="0.22060299999999999"/>
    <n v="1000"/>
    <s v="JRS CAP PRÓPRIO"/>
    <x v="7"/>
    <n v="2.2060299999999999E-4"/>
  </r>
  <r>
    <x v="296"/>
    <x v="0"/>
    <d v="2003-11-13T00:00:00"/>
    <n v="0.137877"/>
    <n v="1000"/>
    <s v="JRS CAP PRÓPRIO"/>
    <x v="7"/>
    <n v="1.3787700000000001E-4"/>
  </r>
  <r>
    <x v="296"/>
    <x v="0"/>
    <d v="2004-04-12T00:00:00"/>
    <n v="0.394175"/>
    <n v="1000"/>
    <s v="DIVIDENDO"/>
    <x v="12"/>
    <n v="3.9417499999999997E-4"/>
  </r>
  <r>
    <x v="296"/>
    <x v="0"/>
    <d v="2004-12-09T00:00:00"/>
    <n v="0.39065100000000003"/>
    <n v="1000"/>
    <s v="JRS CAP PRÓPRIO"/>
    <x v="12"/>
    <n v="3.9065100000000005E-4"/>
  </r>
  <r>
    <x v="296"/>
    <x v="0"/>
    <d v="2005-04-07T00:00:00"/>
    <n v="0.51326899999999998"/>
    <n v="1000"/>
    <s v="DIVIDENDO"/>
    <x v="13"/>
    <n v="5.1326900000000001E-4"/>
  </r>
  <r>
    <x v="296"/>
    <x v="0"/>
    <d v="2005-05-12T00:00:00"/>
    <n v="0.168515"/>
    <n v="1000"/>
    <s v="JRS CAP PRÓPRIO"/>
    <x v="13"/>
    <n v="1.68515E-4"/>
  </r>
  <r>
    <x v="296"/>
    <x v="0"/>
    <d v="2005-05-12T00:00:00"/>
    <n v="9.9999999999999995E-7"/>
    <n v="1000"/>
    <s v="RENDIMENTO"/>
    <x v="13"/>
    <n v="9.9999999999999986E-10"/>
  </r>
  <r>
    <x v="296"/>
    <x v="0"/>
    <d v="2005-10-19T00:00:00"/>
    <n v="0.18690399999999999"/>
    <n v="1"/>
    <s v="JRS CAP PRÓPRIO"/>
    <x v="13"/>
    <n v="0.18690399999999999"/>
  </r>
  <r>
    <x v="296"/>
    <x v="0"/>
    <d v="2005-10-19T00:00:00"/>
    <n v="0.22520399999999999"/>
    <n v="1"/>
    <s v="DIVIDENDO"/>
    <x v="13"/>
    <n v="0.22520399999999999"/>
  </r>
  <r>
    <x v="296"/>
    <x v="0"/>
    <d v="2005-10-19T00:00:00"/>
    <n v="0.21601200000000001"/>
    <n v="1"/>
    <s v="DIVIDENDO"/>
    <x v="13"/>
    <n v="0.21601200000000001"/>
  </r>
  <r>
    <x v="296"/>
    <x v="0"/>
    <d v="2005-12-15T00:00:00"/>
    <n v="6.0819999999999999E-2"/>
    <n v="1"/>
    <s v="JRS CAP PRÓPRIO"/>
    <x v="13"/>
    <n v="6.0819999999999999E-2"/>
  </r>
  <r>
    <x v="296"/>
    <x v="0"/>
    <d v="2006-04-26T00:00:00"/>
    <n v="0.70684999999999998"/>
    <n v="1"/>
    <s v="DIVIDENDO"/>
    <x v="14"/>
    <n v="0.70684999999999998"/>
  </r>
  <r>
    <x v="296"/>
    <x v="0"/>
    <d v="2006-08-11T00:00:00"/>
    <n v="0.174648"/>
    <n v="1"/>
    <s v="JRS CAP PRÓPRIO"/>
    <x v="14"/>
    <n v="0.174648"/>
  </r>
  <r>
    <x v="296"/>
    <x v="0"/>
    <d v="2006-08-11T00:00:00"/>
    <n v="0.496367"/>
    <n v="1"/>
    <s v="DIVIDENDO"/>
    <x v="14"/>
    <n v="0.496367"/>
  </r>
  <r>
    <x v="296"/>
    <x v="0"/>
    <d v="2006-12-06T00:00:00"/>
    <n v="0.151668"/>
    <n v="1"/>
    <s v="JRS CAP PRÓPRIO"/>
    <x v="14"/>
    <n v="0.151668"/>
  </r>
  <r>
    <x v="296"/>
    <x v="0"/>
    <d v="2007-04-24T00:00:00"/>
    <n v="0.60236396859999997"/>
    <n v="1"/>
    <s v="DIVIDENDO"/>
    <x v="0"/>
    <n v="0.60236396859999997"/>
  </r>
  <r>
    <x v="296"/>
    <x v="0"/>
    <d v="2007-05-10T00:00:00"/>
    <n v="0.13481586000000001"/>
    <n v="1"/>
    <s v="JRS CAP PRÓPRIO"/>
    <x v="0"/>
    <n v="0.13481586000000001"/>
  </r>
  <r>
    <x v="296"/>
    <x v="0"/>
    <d v="2007-08-14T00:00:00"/>
    <n v="0.55162142560000005"/>
    <n v="1"/>
    <s v="DIVIDENDO"/>
    <x v="0"/>
    <n v="0.55162142560000005"/>
  </r>
  <r>
    <x v="296"/>
    <x v="0"/>
    <d v="2007-12-05T00:00:00"/>
    <n v="0.13481586000000001"/>
    <n v="1"/>
    <s v="JRS CAP PRÓPRIO"/>
    <x v="0"/>
    <n v="0.13481586000000001"/>
  </r>
  <r>
    <x v="296"/>
    <x v="0"/>
    <d v="2008-04-08T00:00:00"/>
    <n v="0.70054997320000001"/>
    <n v="1"/>
    <s v="DIVIDENDO"/>
    <x v="1"/>
    <n v="0.70054997320000001"/>
  </r>
  <r>
    <x v="296"/>
    <x v="0"/>
    <d v="2008-08-13T00:00:00"/>
    <n v="0.88901673179999996"/>
    <n v="1"/>
    <s v="DIVIDENDO"/>
    <x v="1"/>
    <n v="0.88901673179999996"/>
  </r>
  <r>
    <x v="296"/>
    <x v="0"/>
    <d v="2008-11-07T00:00:00"/>
    <n v="0.26963172010000003"/>
    <n v="1"/>
    <s v="JRS CAP PRÓPRIO"/>
    <x v="1"/>
    <n v="0.26963172010000003"/>
  </r>
  <r>
    <x v="296"/>
    <x v="0"/>
    <d v="2009-08-07T00:00:00"/>
    <n v="0.53314492260000002"/>
    <n v="1"/>
    <s v="DIVIDENDO"/>
    <x v="2"/>
    <n v="0.53314492260000002"/>
  </r>
  <r>
    <x v="296"/>
    <x v="0"/>
    <d v="2009-11-05T00:00:00"/>
    <n v="0.29720769149999998"/>
    <n v="1"/>
    <s v="JRS CAP PRÓPRIO"/>
    <x v="2"/>
    <n v="0.29720769149999998"/>
  </r>
  <r>
    <x v="296"/>
    <x v="0"/>
    <d v="2010-04-23T00:00:00"/>
    <n v="0.1254900014"/>
    <n v="1"/>
    <s v="DIVIDENDO"/>
    <x v="3"/>
    <n v="0.1254900014"/>
  </r>
  <r>
    <x v="296"/>
    <x v="0"/>
    <d v="2010-08-12T00:00:00"/>
    <n v="0.43830499090000002"/>
    <n v="1"/>
    <s v="DIVIDENDO"/>
    <x v="3"/>
    <n v="0.43830499090000002"/>
  </r>
  <r>
    <x v="296"/>
    <x v="0"/>
    <d v="2010-11-05T00:00:00"/>
    <n v="0.33703965009999998"/>
    <n v="1"/>
    <s v="JRS CAP PRÓPRIO"/>
    <x v="3"/>
    <n v="0.33703965009999998"/>
  </r>
  <r>
    <x v="296"/>
    <x v="0"/>
    <d v="2011-04-05T00:00:00"/>
    <n v="0.24246878390000001"/>
    <n v="1"/>
    <s v="DIVIDENDO"/>
    <x v="4"/>
    <n v="0.24246878390000001"/>
  </r>
  <r>
    <x v="296"/>
    <x v="0"/>
    <d v="2011-07-29T00:00:00"/>
    <n v="1.0080763921"/>
    <n v="1"/>
    <s v="DIVIDENDO"/>
    <x v="4"/>
    <n v="1.0080763921"/>
  </r>
  <r>
    <x v="296"/>
    <x v="0"/>
    <d v="2011-11-04T00:00:00"/>
    <n v="0.38911227599999998"/>
    <n v="1"/>
    <s v="JRS CAP PRÓPRIO"/>
    <x v="4"/>
    <n v="0.38911227599999998"/>
  </r>
  <r>
    <x v="296"/>
    <x v="0"/>
    <d v="2012-03-21T00:00:00"/>
    <n v="0.792566942"/>
    <n v="1"/>
    <s v="DIVIDENDO"/>
    <x v="5"/>
    <n v="0.792566942"/>
  </r>
  <r>
    <x v="296"/>
    <x v="0"/>
    <d v="2012-07-26T00:00:00"/>
    <n v="1.0628376925"/>
    <n v="1"/>
    <s v="DIVIDENDO"/>
    <x v="5"/>
    <n v="1.0628376925"/>
  </r>
  <r>
    <x v="296"/>
    <x v="0"/>
    <d v="2012-10-25T00:00:00"/>
    <n v="0.42313796069999998"/>
    <n v="1"/>
    <s v="JRS CAP PRÓPRIO"/>
    <x v="5"/>
    <n v="0.42313796069999998"/>
  </r>
  <r>
    <x v="296"/>
    <x v="0"/>
    <d v="2013-02-07T00:00:00"/>
    <n v="0.88309041340000005"/>
    <n v="1"/>
    <s v="DIVIDENDO"/>
    <x v="6"/>
    <n v="0.88309041340000005"/>
  </r>
  <r>
    <x v="296"/>
    <x v="0"/>
    <d v="2013-07-30T00:00:00"/>
    <n v="1.1759130707000001"/>
    <n v="1"/>
    <s v="DIVIDENDO"/>
    <x v="6"/>
    <n v="1.1759130707000001"/>
  </r>
  <r>
    <x v="296"/>
    <x v="0"/>
    <d v="2013-10-25T00:00:00"/>
    <n v="0.37503321070000001"/>
    <n v="1"/>
    <s v="JRS CAP PRÓPRIO"/>
    <x v="6"/>
    <n v="0.37503321070000001"/>
  </r>
  <r>
    <x v="296"/>
    <x v="3"/>
    <d v="2002-04-04T00:00:00"/>
    <n v="0.13740485690000001"/>
    <n v="1000"/>
    <s v="DIVIDENDO"/>
    <x v="11"/>
    <n v="1.374048569E-4"/>
  </r>
  <r>
    <x v="296"/>
    <x v="3"/>
    <d v="2002-04-04T00:00:00"/>
    <n v="5.2506813800000003E-2"/>
    <n v="1000"/>
    <s v="DIVIDENDO"/>
    <x v="11"/>
    <n v="5.2506813800000005E-5"/>
  </r>
  <r>
    <x v="296"/>
    <x v="3"/>
    <d v="2002-04-29T00:00:00"/>
    <n v="3.2549274500000003E-2"/>
    <n v="1000"/>
    <s v="DIVIDENDO"/>
    <x v="11"/>
    <n v="3.2549274500000004E-5"/>
  </r>
  <r>
    <x v="296"/>
    <x v="3"/>
    <d v="2003-03-13T00:00:00"/>
    <n v="0.35736899999999999"/>
    <n v="1000"/>
    <s v="DIVIDENDO"/>
    <x v="7"/>
    <n v="3.5736900000000001E-4"/>
  </r>
  <r>
    <x v="296"/>
    <x v="3"/>
    <d v="2003-07-11T00:00:00"/>
    <n v="0.25807200000000002"/>
    <n v="1000"/>
    <s v="JRS CAP PRÓPRIO"/>
    <x v="7"/>
    <n v="2.5807200000000003E-4"/>
  </r>
  <r>
    <x v="296"/>
    <x v="3"/>
    <d v="2003-11-13T00:00:00"/>
    <n v="0.162856"/>
    <n v="1000"/>
    <s v="JRS CAP PRÓPRIO"/>
    <x v="7"/>
    <n v="1.6285600000000001E-4"/>
  </r>
  <r>
    <x v="296"/>
    <x v="3"/>
    <d v="2004-04-12T00:00:00"/>
    <n v="0.41603200000000001"/>
    <n v="1000"/>
    <s v="DIVIDENDO"/>
    <x v="12"/>
    <n v="4.1603199999999999E-4"/>
  </r>
  <r>
    <x v="296"/>
    <x v="3"/>
    <d v="2004-12-09T00:00:00"/>
    <n v="0.46558899999999998"/>
    <n v="1000"/>
    <s v="JRS CAP PRÓPRIO"/>
    <x v="12"/>
    <n v="4.6558899999999998E-4"/>
  </r>
  <r>
    <x v="296"/>
    <x v="3"/>
    <d v="2005-04-07T00:00:00"/>
    <n v="0.51326899999999998"/>
    <n v="1000"/>
    <s v="DIVIDENDO"/>
    <x v="13"/>
    <n v="5.1326900000000001E-4"/>
  </r>
  <r>
    <x v="296"/>
    <x v="3"/>
    <d v="2005-05-12T00:00:00"/>
    <n v="0.19972999999999999"/>
    <n v="1000"/>
    <s v="JRS CAP PRÓPRIO"/>
    <x v="13"/>
    <n v="1.9972999999999999E-4"/>
  </r>
  <r>
    <x v="296"/>
    <x v="3"/>
    <d v="2005-05-12T00:00:00"/>
    <n v="1.0000000000000001E-5"/>
    <n v="1000"/>
    <s v="RENDIMENTO"/>
    <x v="13"/>
    <n v="1E-8"/>
  </r>
  <r>
    <x v="296"/>
    <x v="4"/>
    <d v="2002-04-04T00:00:00"/>
    <n v="8.0940828300000003E-2"/>
    <n v="1000"/>
    <s v="DIVIDENDO"/>
    <x v="11"/>
    <n v="8.0940828300000008E-5"/>
  </r>
  <r>
    <x v="296"/>
    <x v="4"/>
    <d v="2002-04-04T00:00:00"/>
    <n v="4.1102411200000001E-2"/>
    <n v="1000"/>
    <s v="DIVIDENDO"/>
    <x v="11"/>
    <n v="4.1102411200000001E-5"/>
  </r>
  <r>
    <x v="296"/>
    <x v="4"/>
    <d v="2002-04-29T00:00:00"/>
    <n v="2.5479588599999999E-2"/>
    <n v="1000"/>
    <s v="DIVIDENDO"/>
    <x v="11"/>
    <n v="2.5479588599999999E-5"/>
  </r>
  <r>
    <x v="296"/>
    <x v="4"/>
    <d v="2003-03-13T00:00:00"/>
    <n v="0.28243099999999999"/>
    <n v="1000"/>
    <s v="DIVIDENDO"/>
    <x v="7"/>
    <n v="2.8243099999999998E-4"/>
  </r>
  <r>
    <x v="296"/>
    <x v="4"/>
    <d v="2003-07-11T00:00:00"/>
    <n v="0.22060299999999999"/>
    <n v="1000"/>
    <s v="JRS CAP PRÓPRIO"/>
    <x v="7"/>
    <n v="2.2060299999999999E-4"/>
  </r>
  <r>
    <x v="296"/>
    <x v="4"/>
    <d v="2003-11-13T00:00:00"/>
    <n v="0.137877"/>
    <n v="1000"/>
    <s v="JRS CAP PRÓPRIO"/>
    <x v="7"/>
    <n v="1.3787700000000001E-4"/>
  </r>
  <r>
    <x v="296"/>
    <x v="4"/>
    <d v="2004-04-12T00:00:00"/>
    <n v="0.394175"/>
    <n v="1000"/>
    <s v="DIVIDENDO"/>
    <x v="12"/>
    <n v="3.9417499999999997E-4"/>
  </r>
  <r>
    <x v="296"/>
    <x v="4"/>
    <d v="2004-12-09T00:00:00"/>
    <n v="0.39065100000000003"/>
    <n v="1000"/>
    <s v="JRS CAP PRÓPRIO"/>
    <x v="12"/>
    <n v="3.9065100000000005E-4"/>
  </r>
  <r>
    <x v="296"/>
    <x v="4"/>
    <d v="2005-04-07T00:00:00"/>
    <n v="0.51326899999999998"/>
    <n v="1000"/>
    <s v="DIVIDENDO"/>
    <x v="13"/>
    <n v="5.1326900000000001E-4"/>
  </r>
  <r>
    <x v="296"/>
    <x v="4"/>
    <d v="2005-05-12T00:00:00"/>
    <n v="0.168515"/>
    <n v="1000"/>
    <s v="JRS CAP PRÓPRIO"/>
    <x v="13"/>
    <n v="1.68515E-4"/>
  </r>
  <r>
    <x v="296"/>
    <x v="4"/>
    <d v="2005-05-12T00:00:00"/>
    <n v="9.9999999999999995E-7"/>
    <n v="1000"/>
    <s v="RENDIMENTO"/>
    <x v="13"/>
    <n v="9.9999999999999986E-10"/>
  </r>
  <r>
    <x v="297"/>
    <x v="0"/>
    <d v="2000-12-11T00:00:00"/>
    <n v="0.213451"/>
    <n v="1000"/>
    <s v="JRS CAP PRÓPRIO"/>
    <x v="9"/>
    <n v="2.13451E-4"/>
  </r>
  <r>
    <x v="297"/>
    <x v="0"/>
    <d v="2001-04-24T00:00:00"/>
    <n v="6.3881999999999994E-2"/>
    <n v="1000"/>
    <s v="DIVIDENDO"/>
    <x v="10"/>
    <n v="6.3881999999999996E-5"/>
  </r>
  <r>
    <x v="297"/>
    <x v="0"/>
    <d v="2001-06-25T00:00:00"/>
    <n v="0.213451"/>
    <n v="1000"/>
    <s v="JRS CAP PRÓPRIO"/>
    <x v="10"/>
    <n v="2.13451E-4"/>
  </r>
  <r>
    <x v="297"/>
    <x v="0"/>
    <d v="2001-12-03T00:00:00"/>
    <n v="8.1437499999999996E-2"/>
    <n v="1000"/>
    <s v="JRS CAP PRÓPRIO"/>
    <x v="10"/>
    <n v="8.1437499999999994E-5"/>
  </r>
  <r>
    <x v="297"/>
    <x v="0"/>
    <d v="2002-04-26T00:00:00"/>
    <n v="0.21913379999999999"/>
    <n v="1000"/>
    <s v="DIVIDENDO"/>
    <x v="11"/>
    <n v="2.1913379999999999E-4"/>
  </r>
  <r>
    <x v="297"/>
    <x v="0"/>
    <d v="2002-06-24T00:00:00"/>
    <n v="0.36408800000000002"/>
    <n v="1000"/>
    <s v="JRS CAP PRÓPRIO"/>
    <x v="11"/>
    <n v="3.6408800000000004E-4"/>
  </r>
  <r>
    <x v="297"/>
    <x v="0"/>
    <d v="2002-09-23T00:00:00"/>
    <n v="0.21435499999999999"/>
    <n v="1000"/>
    <s v="JRS CAP PRÓPRIO"/>
    <x v="11"/>
    <n v="2.14355E-4"/>
  </r>
  <r>
    <x v="297"/>
    <x v="0"/>
    <d v="2002-12-16T00:00:00"/>
    <n v="0.33492899999999998"/>
    <n v="1000"/>
    <s v="JRS CAP PRÓPRIO"/>
    <x v="11"/>
    <n v="3.3492899999999998E-4"/>
  </r>
  <r>
    <x v="297"/>
    <x v="0"/>
    <d v="2003-04-25T00:00:00"/>
    <n v="8.5621900000000001E-2"/>
    <n v="1000"/>
    <s v="DIVIDENDO"/>
    <x v="7"/>
    <n v="8.5621899999999994E-5"/>
  </r>
  <r>
    <x v="297"/>
    <x v="0"/>
    <d v="2003-05-12T00:00:00"/>
    <n v="0.45818389999999998"/>
    <n v="1000"/>
    <s v="JRS CAP PRÓPRIO"/>
    <x v="7"/>
    <n v="4.5818389999999996E-4"/>
  </r>
  <r>
    <x v="297"/>
    <x v="0"/>
    <d v="2003-09-08T00:00:00"/>
    <n v="0.52817749999999997"/>
    <n v="1000"/>
    <s v="JRS CAP PRÓPRIO"/>
    <x v="7"/>
    <n v="5.2817749999999996E-4"/>
  </r>
  <r>
    <x v="297"/>
    <x v="0"/>
    <d v="2004-05-10T00:00:00"/>
    <n v="0.18204770000000001"/>
    <n v="1000"/>
    <s v="JRS CAP PRÓPRIO"/>
    <x v="12"/>
    <n v="1.8204770000000001E-4"/>
  </r>
  <r>
    <x v="297"/>
    <x v="0"/>
    <d v="2004-11-22T00:00:00"/>
    <n v="0.32034600000000002"/>
    <n v="1000"/>
    <s v="JRS CAP PRÓPRIO"/>
    <x v="12"/>
    <n v="3.20346E-4"/>
  </r>
  <r>
    <x v="297"/>
    <x v="0"/>
    <d v="2005-06-13T00:00:00"/>
    <n v="0.364095"/>
    <n v="1000"/>
    <s v="JRS CAP PRÓPRIO"/>
    <x v="13"/>
    <n v="3.6409499999999999E-4"/>
  </r>
  <r>
    <x v="297"/>
    <x v="0"/>
    <d v="2005-09-12T00:00:00"/>
    <n v="0.63636599999999999"/>
    <n v="1000"/>
    <s v="JRS CAP PRÓPRIO"/>
    <x v="13"/>
    <n v="6.3636599999999997E-4"/>
  </r>
  <r>
    <x v="297"/>
    <x v="0"/>
    <d v="2005-12-19T00:00:00"/>
    <n v="0.60287299999999999"/>
    <n v="1000"/>
    <s v="JRS CAP PRÓPRIO"/>
    <x v="13"/>
    <n v="6.0287299999999997E-4"/>
  </r>
  <r>
    <x v="297"/>
    <x v="0"/>
    <d v="2006-04-20T00:00:00"/>
    <n v="0.65177300000000005"/>
    <n v="1000"/>
    <s v="DIVIDENDO"/>
    <x v="14"/>
    <n v="6.5177300000000002E-4"/>
  </r>
  <r>
    <x v="297"/>
    <x v="0"/>
    <d v="2006-05-15T00:00:00"/>
    <n v="0.18204699999999999"/>
    <n v="1000"/>
    <s v="JRS CAP PRÓPRIO"/>
    <x v="14"/>
    <n v="1.8204699999999999E-4"/>
  </r>
  <r>
    <x v="297"/>
    <x v="0"/>
    <d v="2006-05-15T00:00:00"/>
    <n v="0.18204699999999999"/>
    <n v="1000"/>
    <s v="JRS CAP PRÓPRIO"/>
    <x v="14"/>
    <n v="1.8204699999999999E-4"/>
  </r>
  <r>
    <x v="297"/>
    <x v="0"/>
    <d v="2007-03-19T00:00:00"/>
    <n v="0.40592499999999998"/>
    <n v="1000"/>
    <s v="DIVIDENDO"/>
    <x v="0"/>
    <n v="4.0592499999999996E-4"/>
  </r>
  <r>
    <x v="297"/>
    <x v="0"/>
    <d v="2007-03-19T00:00:00"/>
    <n v="0.56938100000000003"/>
    <n v="1000"/>
    <s v="DIVIDENDO"/>
    <x v="0"/>
    <n v="5.6938099999999999E-4"/>
  </r>
  <r>
    <x v="297"/>
    <x v="0"/>
    <d v="2007-07-10T00:00:00"/>
    <n v="1.6093170000000001"/>
    <n v="1000"/>
    <s v="DIVIDENDO"/>
    <x v="0"/>
    <n v="1.6093170000000001E-3"/>
  </r>
  <r>
    <x v="297"/>
    <x v="0"/>
    <d v="2007-10-01T00:00:00"/>
    <n v="1.162283"/>
    <n v="1"/>
    <s v="DIVIDENDO"/>
    <x v="0"/>
    <n v="1.162283"/>
  </r>
  <r>
    <x v="297"/>
    <x v="0"/>
    <d v="2007-10-31T00:00:00"/>
    <n v="1.3371390000000001"/>
    <n v="1"/>
    <s v="JRS CAP PRÓPRIO"/>
    <x v="0"/>
    <n v="1.3371390000000001"/>
  </r>
  <r>
    <x v="297"/>
    <x v="0"/>
    <d v="2007-12-10T00:00:00"/>
    <n v="0.26206600000000002"/>
    <n v="1"/>
    <s v="JRS CAP PRÓPRIO"/>
    <x v="0"/>
    <n v="0.26206600000000002"/>
  </r>
  <r>
    <x v="297"/>
    <x v="0"/>
    <d v="2008-01-15T00:00:00"/>
    <n v="1.1387620000000001"/>
    <n v="1"/>
    <s v="DIVIDENDO"/>
    <x v="1"/>
    <n v="1.1387620000000001"/>
  </r>
  <r>
    <x v="297"/>
    <x v="0"/>
    <d v="2008-03-10T00:00:00"/>
    <n v="0.41217100000000001"/>
    <n v="1"/>
    <s v="JRS CAP PRÓPRIO"/>
    <x v="1"/>
    <n v="0.41217100000000001"/>
  </r>
  <r>
    <x v="297"/>
    <x v="0"/>
    <d v="2008-04-09T00:00:00"/>
    <n v="0.44880599999999998"/>
    <n v="1"/>
    <s v="DIVIDENDO"/>
    <x v="1"/>
    <n v="0.44880599999999998"/>
  </r>
  <r>
    <x v="297"/>
    <x v="0"/>
    <d v="2008-06-30T00:00:00"/>
    <n v="0.97129699999999997"/>
    <n v="1"/>
    <s v="DIVIDENDO"/>
    <x v="1"/>
    <n v="0.97129699999999997"/>
  </r>
  <r>
    <x v="297"/>
    <x v="0"/>
    <d v="2008-06-30T00:00:00"/>
    <n v="0.39060400000000001"/>
    <n v="1"/>
    <s v="JRS CAP PRÓPRIO"/>
    <x v="1"/>
    <n v="0.39060400000000001"/>
  </r>
  <r>
    <x v="297"/>
    <x v="0"/>
    <d v="2008-09-30T00:00:00"/>
    <n v="0.40451599999999999"/>
    <n v="1"/>
    <s v="JRS CAP PRÓPRIO"/>
    <x v="1"/>
    <n v="0.40451599999999999"/>
  </r>
  <r>
    <x v="297"/>
    <x v="0"/>
    <d v="2008-09-30T00:00:00"/>
    <n v="0.36582300000000001"/>
    <n v="1"/>
    <s v="DIVIDENDO"/>
    <x v="1"/>
    <n v="0.36582300000000001"/>
  </r>
  <r>
    <x v="297"/>
    <x v="0"/>
    <d v="2008-12-05T00:00:00"/>
    <n v="0.39968999999999999"/>
    <n v="1"/>
    <s v="JRS CAP PRÓPRIO"/>
    <x v="1"/>
    <n v="0.39968999999999999"/>
  </r>
  <r>
    <x v="297"/>
    <x v="0"/>
    <d v="2009-01-05T00:00:00"/>
    <n v="0.82057800000000003"/>
    <n v="1"/>
    <s v="DIVIDENDO"/>
    <x v="2"/>
    <n v="0.82057800000000003"/>
  </r>
  <r>
    <x v="297"/>
    <x v="0"/>
    <d v="2009-03-31T00:00:00"/>
    <n v="0.42359000000000002"/>
    <n v="1"/>
    <s v="JRS CAP PRÓPRIO"/>
    <x v="2"/>
    <n v="0.42359000000000002"/>
  </r>
  <r>
    <x v="297"/>
    <x v="0"/>
    <d v="2009-04-15T00:00:00"/>
    <n v="0.70931900000000003"/>
    <n v="1"/>
    <s v="DIVIDENDO"/>
    <x v="2"/>
    <n v="0.70931900000000003"/>
  </r>
  <r>
    <x v="297"/>
    <x v="0"/>
    <d v="2009-06-19T00:00:00"/>
    <n v="0.42829699999999998"/>
    <n v="1"/>
    <s v="JRS CAP PRÓPRIO"/>
    <x v="2"/>
    <n v="0.42829699999999998"/>
  </r>
  <r>
    <x v="297"/>
    <x v="0"/>
    <d v="2009-06-30T00:00:00"/>
    <n v="0.407557"/>
    <n v="1"/>
    <s v="DIVIDENDO"/>
    <x v="2"/>
    <n v="0.407557"/>
  </r>
  <r>
    <x v="297"/>
    <x v="0"/>
    <d v="2009-09-30T00:00:00"/>
    <n v="0.68662500000000004"/>
    <n v="1"/>
    <s v="DIVIDENDO"/>
    <x v="2"/>
    <n v="0.68662500000000004"/>
  </r>
  <r>
    <x v="297"/>
    <x v="0"/>
    <d v="2009-09-30T00:00:00"/>
    <n v="0.41189999999999999"/>
    <n v="1"/>
    <s v="JRS CAP PRÓPRIO"/>
    <x v="2"/>
    <n v="0.41189999999999999"/>
  </r>
  <r>
    <x v="297"/>
    <x v="0"/>
    <d v="2009-12-14T00:00:00"/>
    <n v="0.40742200000000001"/>
    <n v="1"/>
    <s v="JRS CAP PRÓPRIO"/>
    <x v="2"/>
    <n v="0.40742200000000001"/>
  </r>
  <r>
    <x v="297"/>
    <x v="0"/>
    <d v="2010-01-11T00:00:00"/>
    <n v="1.0686560000000001"/>
    <n v="1"/>
    <s v="DIVIDENDO"/>
    <x v="3"/>
    <n v="1.0686560000000001"/>
  </r>
  <r>
    <x v="297"/>
    <x v="0"/>
    <d v="2010-03-30T00:00:00"/>
    <n v="0.86275599999999997"/>
    <n v="1"/>
    <s v="DIVIDENDO"/>
    <x v="3"/>
    <n v="0.86275599999999997"/>
  </r>
  <r>
    <x v="297"/>
    <x v="0"/>
    <d v="2010-03-30T00:00:00"/>
    <n v="0.41100199999999998"/>
    <n v="1"/>
    <s v="JRS CAP PRÓPRIO"/>
    <x v="3"/>
    <n v="0.41100199999999998"/>
  </r>
  <r>
    <x v="297"/>
    <x v="0"/>
    <d v="2010-04-29T00:00:00"/>
    <n v="0.50914300000000001"/>
    <n v="1"/>
    <s v="DIVIDENDO"/>
    <x v="3"/>
    <n v="0.50914300000000001"/>
  </r>
  <r>
    <x v="297"/>
    <x v="0"/>
    <d v="2010-06-28T00:00:00"/>
    <n v="0.41936400000000001"/>
    <n v="1"/>
    <s v="DIVIDENDO"/>
    <x v="3"/>
    <n v="0.41936400000000001"/>
  </r>
  <r>
    <x v="297"/>
    <x v="0"/>
    <d v="2010-06-28T00:00:00"/>
    <n v="0.41445199999999999"/>
    <n v="1"/>
    <s v="JRS CAP PRÓPRIO"/>
    <x v="3"/>
    <n v="0.41445199999999999"/>
  </r>
  <r>
    <x v="297"/>
    <x v="0"/>
    <d v="2010-09-30T00:00:00"/>
    <n v="0.963453"/>
    <n v="1"/>
    <s v="DIVIDENDO"/>
    <x v="3"/>
    <n v="0.963453"/>
  </r>
  <r>
    <x v="297"/>
    <x v="0"/>
    <d v="2010-09-30T00:00:00"/>
    <n v="0.419682"/>
    <n v="1"/>
    <s v="JRS CAP PRÓPRIO"/>
    <x v="3"/>
    <n v="0.419682"/>
  </r>
  <r>
    <x v="297"/>
    <x v="0"/>
    <d v="2010-12-17T00:00:00"/>
    <n v="0.73815200000000003"/>
    <n v="1"/>
    <s v="DIVIDENDO"/>
    <x v="3"/>
    <n v="0.73815200000000003"/>
  </r>
  <r>
    <x v="297"/>
    <x v="0"/>
    <d v="2010-12-17T00:00:00"/>
    <n v="0.41511900000000002"/>
    <n v="1"/>
    <s v="JRS CAP PRÓPRIO"/>
    <x v="3"/>
    <n v="0.41511900000000002"/>
  </r>
  <r>
    <x v="297"/>
    <x v="0"/>
    <d v="2011-03-31T00:00:00"/>
    <n v="1.1941539999999999"/>
    <n v="1"/>
    <s v="DIVIDENDO"/>
    <x v="4"/>
    <n v="1.1941539999999999"/>
  </r>
  <r>
    <x v="297"/>
    <x v="0"/>
    <d v="2011-03-31T00:00:00"/>
    <n v="0.43267600000000001"/>
    <n v="1"/>
    <s v="JRS CAP PRÓPRIO"/>
    <x v="4"/>
    <n v="0.43267600000000001"/>
  </r>
  <r>
    <x v="297"/>
    <x v="0"/>
    <d v="2011-04-29T00:00:00"/>
    <n v="0.110087"/>
    <n v="1"/>
    <s v="DIVIDENDO"/>
    <x v="4"/>
    <n v="0.110087"/>
  </r>
  <r>
    <x v="297"/>
    <x v="0"/>
    <d v="2011-06-30T00:00:00"/>
    <n v="1.057275"/>
    <n v="1"/>
    <s v="DIVIDENDO"/>
    <x v="4"/>
    <n v="1.057275"/>
  </r>
  <r>
    <x v="297"/>
    <x v="0"/>
    <d v="2011-06-30T00:00:00"/>
    <n v="0.41797499999999999"/>
    <n v="1"/>
    <s v="JRS CAP PRÓPRIO"/>
    <x v="4"/>
    <n v="0.41797499999999999"/>
  </r>
  <r>
    <x v="297"/>
    <x v="0"/>
    <d v="2011-09-30T00:00:00"/>
    <n v="1.1379349999999999"/>
    <n v="1"/>
    <s v="DIVIDENDO"/>
    <x v="4"/>
    <n v="1.1379349999999999"/>
  </r>
  <r>
    <x v="297"/>
    <x v="0"/>
    <d v="2011-09-30T00:00:00"/>
    <n v="0.40327299999999999"/>
    <n v="1"/>
    <s v="JRS CAP PRÓPRIO"/>
    <x v="4"/>
    <n v="0.40327299999999999"/>
  </r>
  <r>
    <x v="297"/>
    <x v="0"/>
    <d v="2011-12-21T00:00:00"/>
    <n v="0.42026400000000003"/>
    <n v="1"/>
    <s v="JRS CAP PRÓPRIO"/>
    <x v="4"/>
    <n v="0.42026400000000003"/>
  </r>
  <r>
    <x v="297"/>
    <x v="0"/>
    <d v="2011-12-21T00:00:00"/>
    <n v="1.1125389999999999"/>
    <n v="1"/>
    <s v="DIVIDENDO"/>
    <x v="4"/>
    <n v="1.1125389999999999"/>
  </r>
  <r>
    <x v="297"/>
    <x v="0"/>
    <d v="2012-03-29T00:00:00"/>
    <n v="0.32969500000000002"/>
    <n v="1"/>
    <s v="DIVIDENDO"/>
    <x v="5"/>
    <n v="0.32969500000000002"/>
  </r>
  <r>
    <x v="297"/>
    <x v="0"/>
    <d v="2012-03-29T00:00:00"/>
    <n v="0.41889999999999999"/>
    <n v="1"/>
    <s v="JRS CAP PRÓPRIO"/>
    <x v="5"/>
    <n v="0.41889999999999999"/>
  </r>
  <r>
    <x v="297"/>
    <x v="0"/>
    <d v="2012-04-16T00:00:00"/>
    <n v="0.205349"/>
    <n v="1"/>
    <s v="DIVIDENDO"/>
    <x v="5"/>
    <n v="0.205349"/>
  </r>
  <r>
    <x v="297"/>
    <x v="0"/>
    <d v="2012-06-29T00:00:00"/>
    <n v="0.41889999999999999"/>
    <n v="1"/>
    <s v="JRS CAP PRÓPRIO"/>
    <x v="5"/>
    <n v="0.41889999999999999"/>
  </r>
  <r>
    <x v="297"/>
    <x v="0"/>
    <d v="2012-06-29T00:00:00"/>
    <n v="0.63572099999999998"/>
    <n v="1"/>
    <s v="DIVIDENDO"/>
    <x v="5"/>
    <n v="0.63572099999999998"/>
  </r>
  <r>
    <x v="297"/>
    <x v="0"/>
    <d v="2013-12-20T00:00:00"/>
    <n v="1.3100879999999999"/>
    <n v="1"/>
    <s v="JRS CAP PRÓPRIO"/>
    <x v="6"/>
    <n v="1.3100879999999999"/>
  </r>
  <r>
    <x v="297"/>
    <x v="1"/>
    <d v="2000-12-11T00:00:00"/>
    <n v="0.213451"/>
    <n v="1000"/>
    <s v="JRS CAP PRÓPRIO"/>
    <x v="9"/>
    <n v="2.13451E-4"/>
  </r>
  <r>
    <x v="297"/>
    <x v="1"/>
    <d v="2001-04-24T00:00:00"/>
    <n v="6.3881999999999994E-2"/>
    <n v="1000"/>
    <s v="DIVIDENDO"/>
    <x v="10"/>
    <n v="6.3881999999999996E-5"/>
  </r>
  <r>
    <x v="297"/>
    <x v="1"/>
    <d v="2001-06-25T00:00:00"/>
    <n v="0.213451"/>
    <n v="1000"/>
    <s v="JRS CAP PRÓPRIO"/>
    <x v="10"/>
    <n v="2.13451E-4"/>
  </r>
  <r>
    <x v="297"/>
    <x v="1"/>
    <d v="2001-12-03T00:00:00"/>
    <n v="8.1437499999999996E-2"/>
    <n v="1000"/>
    <s v="JRS CAP PRÓPRIO"/>
    <x v="10"/>
    <n v="8.1437499999999994E-5"/>
  </r>
  <r>
    <x v="297"/>
    <x v="1"/>
    <d v="2002-04-26T00:00:00"/>
    <n v="0.21913379999999999"/>
    <n v="1000"/>
    <s v="DIVIDENDO"/>
    <x v="11"/>
    <n v="2.1913379999999999E-4"/>
  </r>
  <r>
    <x v="297"/>
    <x v="1"/>
    <d v="2002-06-24T00:00:00"/>
    <n v="0.36408800000000002"/>
    <n v="1000"/>
    <s v="JRS CAP PRÓPRIO"/>
    <x v="11"/>
    <n v="3.6408800000000004E-4"/>
  </r>
  <r>
    <x v="297"/>
    <x v="1"/>
    <d v="2002-09-23T00:00:00"/>
    <n v="0.21435499999999999"/>
    <n v="1000"/>
    <s v="JRS CAP PRÓPRIO"/>
    <x v="11"/>
    <n v="2.14355E-4"/>
  </r>
  <r>
    <x v="297"/>
    <x v="1"/>
    <d v="2002-12-16T00:00:00"/>
    <n v="0.33492899999999998"/>
    <n v="1000"/>
    <s v="JRS CAP PRÓPRIO"/>
    <x v="11"/>
    <n v="3.3492899999999998E-4"/>
  </r>
  <r>
    <x v="297"/>
    <x v="1"/>
    <d v="2003-04-25T00:00:00"/>
    <n v="8.5621900000000001E-2"/>
    <n v="1000"/>
    <s v="DIVIDENDO"/>
    <x v="7"/>
    <n v="8.5621899999999994E-5"/>
  </r>
  <r>
    <x v="297"/>
    <x v="1"/>
    <d v="2003-05-12T00:00:00"/>
    <n v="0.45818389999999998"/>
    <n v="1000"/>
    <s v="JRS CAP PRÓPRIO"/>
    <x v="7"/>
    <n v="4.5818389999999996E-4"/>
  </r>
  <r>
    <x v="297"/>
    <x v="1"/>
    <d v="2003-09-08T00:00:00"/>
    <n v="0.52817749999999997"/>
    <n v="1000"/>
    <s v="JRS CAP PRÓPRIO"/>
    <x v="7"/>
    <n v="5.2817749999999996E-4"/>
  </r>
  <r>
    <x v="297"/>
    <x v="1"/>
    <d v="2004-05-10T00:00:00"/>
    <n v="0.18204770000000001"/>
    <n v="1000"/>
    <s v="JRS CAP PRÓPRIO"/>
    <x v="12"/>
    <n v="1.8204770000000001E-4"/>
  </r>
  <r>
    <x v="297"/>
    <x v="1"/>
    <d v="2004-11-22T00:00:00"/>
    <n v="0.32034600000000002"/>
    <n v="1000"/>
    <s v="JRS CAP PRÓPRIO"/>
    <x v="12"/>
    <n v="3.20346E-4"/>
  </r>
  <r>
    <x v="297"/>
    <x v="1"/>
    <d v="2005-06-13T00:00:00"/>
    <n v="0.364095"/>
    <n v="1000"/>
    <s v="JRS CAP PRÓPRIO"/>
    <x v="13"/>
    <n v="3.6409499999999999E-4"/>
  </r>
  <r>
    <x v="297"/>
    <x v="1"/>
    <d v="2005-09-12T00:00:00"/>
    <n v="0.63636599999999999"/>
    <n v="1000"/>
    <s v="JRS CAP PRÓPRIO"/>
    <x v="13"/>
    <n v="6.3636599999999997E-4"/>
  </r>
  <r>
    <x v="297"/>
    <x v="1"/>
    <d v="2005-12-19T00:00:00"/>
    <n v="0.60287299999999999"/>
    <n v="1000"/>
    <s v="JRS CAP PRÓPRIO"/>
    <x v="13"/>
    <n v="6.0287299999999997E-4"/>
  </r>
  <r>
    <x v="297"/>
    <x v="1"/>
    <d v="2006-04-20T00:00:00"/>
    <n v="0.65177300000000005"/>
    <n v="1000"/>
    <s v="DIVIDENDO"/>
    <x v="14"/>
    <n v="6.5177300000000002E-4"/>
  </r>
  <r>
    <x v="297"/>
    <x v="1"/>
    <d v="2006-05-15T00:00:00"/>
    <n v="0.18204699999999999"/>
    <n v="1000"/>
    <s v="JRS CAP PRÓPRIO"/>
    <x v="14"/>
    <n v="1.8204699999999999E-4"/>
  </r>
  <r>
    <x v="297"/>
    <x v="1"/>
    <d v="2006-05-15T00:00:00"/>
    <n v="0.18204699999999999"/>
    <n v="1000"/>
    <s v="JRS CAP PRÓPRIO"/>
    <x v="14"/>
    <n v="1.8204699999999999E-4"/>
  </r>
  <r>
    <x v="297"/>
    <x v="1"/>
    <d v="2007-03-19T00:00:00"/>
    <n v="0.40592499999999998"/>
    <n v="1000"/>
    <s v="DIVIDENDO"/>
    <x v="0"/>
    <n v="4.0592499999999996E-4"/>
  </r>
  <r>
    <x v="297"/>
    <x v="1"/>
    <d v="2007-03-19T00:00:00"/>
    <n v="0.56938100000000003"/>
    <n v="1000"/>
    <s v="DIVIDENDO"/>
    <x v="0"/>
    <n v="5.6938099999999999E-4"/>
  </r>
  <r>
    <x v="297"/>
    <x v="1"/>
    <d v="2007-07-10T00:00:00"/>
    <n v="1.6093170000000001"/>
    <n v="1000"/>
    <s v="DIVIDENDO"/>
    <x v="0"/>
    <n v="1.6093170000000001E-3"/>
  </r>
  <r>
    <x v="297"/>
    <x v="1"/>
    <d v="2007-10-01T00:00:00"/>
    <n v="1.162283"/>
    <n v="1"/>
    <s v="DIVIDENDO"/>
    <x v="0"/>
    <n v="1.162283"/>
  </r>
  <r>
    <x v="297"/>
    <x v="1"/>
    <d v="2007-10-31T00:00:00"/>
    <n v="1.3371390000000001"/>
    <n v="1"/>
    <s v="JRS CAP PRÓPRIO"/>
    <x v="0"/>
    <n v="1.3371390000000001"/>
  </r>
  <r>
    <x v="297"/>
    <x v="1"/>
    <d v="2007-12-10T00:00:00"/>
    <n v="0.26206600000000002"/>
    <n v="1"/>
    <s v="JRS CAP PRÓPRIO"/>
    <x v="0"/>
    <n v="0.26206600000000002"/>
  </r>
  <r>
    <x v="297"/>
    <x v="1"/>
    <d v="2008-01-15T00:00:00"/>
    <n v="1.1387620000000001"/>
    <n v="1"/>
    <s v="DIVIDENDO"/>
    <x v="1"/>
    <n v="1.1387620000000001"/>
  </r>
  <r>
    <x v="297"/>
    <x v="1"/>
    <d v="2008-03-10T00:00:00"/>
    <n v="0.41217100000000001"/>
    <n v="1"/>
    <s v="JRS CAP PRÓPRIO"/>
    <x v="1"/>
    <n v="0.41217100000000001"/>
  </r>
  <r>
    <x v="297"/>
    <x v="1"/>
    <d v="2008-04-09T00:00:00"/>
    <n v="0.44880599999999998"/>
    <n v="1"/>
    <s v="DIVIDENDO"/>
    <x v="1"/>
    <n v="0.44880599999999998"/>
  </r>
  <r>
    <x v="297"/>
    <x v="1"/>
    <d v="2008-06-30T00:00:00"/>
    <n v="0.97129699999999997"/>
    <n v="1"/>
    <s v="DIVIDENDO"/>
    <x v="1"/>
    <n v="0.97129699999999997"/>
  </r>
  <r>
    <x v="297"/>
    <x v="1"/>
    <d v="2008-06-30T00:00:00"/>
    <n v="0.39060400000000001"/>
    <n v="1"/>
    <s v="JRS CAP PRÓPRIO"/>
    <x v="1"/>
    <n v="0.39060400000000001"/>
  </r>
  <r>
    <x v="297"/>
    <x v="1"/>
    <d v="2008-09-30T00:00:00"/>
    <n v="0.40451599999999999"/>
    <n v="1"/>
    <s v="JRS CAP PRÓPRIO"/>
    <x v="1"/>
    <n v="0.40451599999999999"/>
  </r>
  <r>
    <x v="297"/>
    <x v="1"/>
    <d v="2008-09-30T00:00:00"/>
    <n v="0.36582300000000001"/>
    <n v="1"/>
    <s v="DIVIDENDO"/>
    <x v="1"/>
    <n v="0.36582300000000001"/>
  </r>
  <r>
    <x v="297"/>
    <x v="1"/>
    <d v="2008-12-05T00:00:00"/>
    <n v="0.39968999999999999"/>
    <n v="1"/>
    <s v="JRS CAP PRÓPRIO"/>
    <x v="1"/>
    <n v="0.39968999999999999"/>
  </r>
  <r>
    <x v="297"/>
    <x v="1"/>
    <d v="2009-01-05T00:00:00"/>
    <n v="0.82057800000000003"/>
    <n v="1"/>
    <s v="DIVIDENDO"/>
    <x v="2"/>
    <n v="0.82057800000000003"/>
  </r>
  <r>
    <x v="297"/>
    <x v="1"/>
    <d v="2009-03-31T00:00:00"/>
    <n v="0.42359000000000002"/>
    <n v="1"/>
    <s v="JRS CAP PRÓPRIO"/>
    <x v="2"/>
    <n v="0.42359000000000002"/>
  </r>
  <r>
    <x v="297"/>
    <x v="1"/>
    <d v="2009-04-15T00:00:00"/>
    <n v="0.70931900000000003"/>
    <n v="1"/>
    <s v="DIVIDENDO"/>
    <x v="2"/>
    <n v="0.70931900000000003"/>
  </r>
  <r>
    <x v="297"/>
    <x v="1"/>
    <d v="2009-06-19T00:00:00"/>
    <n v="0.42829699999999998"/>
    <n v="1"/>
    <s v="JRS CAP PRÓPRIO"/>
    <x v="2"/>
    <n v="0.42829699999999998"/>
  </r>
  <r>
    <x v="297"/>
    <x v="1"/>
    <d v="2009-06-30T00:00:00"/>
    <n v="0.407557"/>
    <n v="1"/>
    <s v="DIVIDENDO"/>
    <x v="2"/>
    <n v="0.407557"/>
  </r>
  <r>
    <x v="297"/>
    <x v="1"/>
    <d v="2009-09-30T00:00:00"/>
    <n v="0.68662500000000004"/>
    <n v="1"/>
    <s v="DIVIDENDO"/>
    <x v="2"/>
    <n v="0.68662500000000004"/>
  </r>
  <r>
    <x v="297"/>
    <x v="1"/>
    <d v="2009-09-30T00:00:00"/>
    <n v="0.41189999999999999"/>
    <n v="1"/>
    <s v="JRS CAP PRÓPRIO"/>
    <x v="2"/>
    <n v="0.41189999999999999"/>
  </r>
  <r>
    <x v="297"/>
    <x v="1"/>
    <d v="2009-12-14T00:00:00"/>
    <n v="0.40742200000000001"/>
    <n v="1"/>
    <s v="JRS CAP PRÓPRIO"/>
    <x v="2"/>
    <n v="0.40742200000000001"/>
  </r>
  <r>
    <x v="297"/>
    <x v="1"/>
    <d v="2010-01-11T00:00:00"/>
    <n v="1.0686560000000001"/>
    <n v="1"/>
    <s v="DIVIDENDO"/>
    <x v="3"/>
    <n v="1.0686560000000001"/>
  </r>
  <r>
    <x v="297"/>
    <x v="1"/>
    <d v="2010-03-30T00:00:00"/>
    <n v="0.86275599999999997"/>
    <n v="1"/>
    <s v="DIVIDENDO"/>
    <x v="3"/>
    <n v="0.86275599999999997"/>
  </r>
  <r>
    <x v="297"/>
    <x v="1"/>
    <d v="2010-03-30T00:00:00"/>
    <n v="0.41100199999999998"/>
    <n v="1"/>
    <s v="JRS CAP PRÓPRIO"/>
    <x v="3"/>
    <n v="0.41100199999999998"/>
  </r>
  <r>
    <x v="297"/>
    <x v="1"/>
    <d v="2010-04-29T00:00:00"/>
    <n v="0.50914300000000001"/>
    <n v="1"/>
    <s v="DIVIDENDO"/>
    <x v="3"/>
    <n v="0.50914300000000001"/>
  </r>
  <r>
    <x v="297"/>
    <x v="1"/>
    <d v="2010-06-28T00:00:00"/>
    <n v="0.41936400000000001"/>
    <n v="1"/>
    <s v="DIVIDENDO"/>
    <x v="3"/>
    <n v="0.41936400000000001"/>
  </r>
  <r>
    <x v="297"/>
    <x v="1"/>
    <d v="2010-06-28T00:00:00"/>
    <n v="0.41445199999999999"/>
    <n v="1"/>
    <s v="JRS CAP PRÓPRIO"/>
    <x v="3"/>
    <n v="0.41445199999999999"/>
  </r>
  <r>
    <x v="297"/>
    <x v="1"/>
    <d v="2010-09-30T00:00:00"/>
    <n v="0.963453"/>
    <n v="1"/>
    <s v="DIVIDENDO"/>
    <x v="3"/>
    <n v="0.963453"/>
  </r>
  <r>
    <x v="297"/>
    <x v="1"/>
    <d v="2010-09-30T00:00:00"/>
    <n v="0.419682"/>
    <n v="1"/>
    <s v="JRS CAP PRÓPRIO"/>
    <x v="3"/>
    <n v="0.419682"/>
  </r>
  <r>
    <x v="297"/>
    <x v="1"/>
    <d v="2010-12-17T00:00:00"/>
    <n v="0.73815200000000003"/>
    <n v="1"/>
    <s v="DIVIDENDO"/>
    <x v="3"/>
    <n v="0.73815200000000003"/>
  </r>
  <r>
    <x v="297"/>
    <x v="1"/>
    <d v="2010-12-17T00:00:00"/>
    <n v="0.41511900000000002"/>
    <n v="1"/>
    <s v="JRS CAP PRÓPRIO"/>
    <x v="3"/>
    <n v="0.41511900000000002"/>
  </r>
  <r>
    <x v="297"/>
    <x v="1"/>
    <d v="2011-03-31T00:00:00"/>
    <n v="1.1941539999999999"/>
    <n v="1"/>
    <s v="DIVIDENDO"/>
    <x v="4"/>
    <n v="1.1941539999999999"/>
  </r>
  <r>
    <x v="297"/>
    <x v="1"/>
    <d v="2011-03-31T00:00:00"/>
    <n v="0.43267600000000001"/>
    <n v="1"/>
    <s v="JRS CAP PRÓPRIO"/>
    <x v="4"/>
    <n v="0.43267600000000001"/>
  </r>
  <r>
    <x v="297"/>
    <x v="1"/>
    <d v="2011-04-29T00:00:00"/>
    <n v="0.110087"/>
    <n v="1"/>
    <s v="DIVIDENDO"/>
    <x v="4"/>
    <n v="0.110087"/>
  </r>
  <r>
    <x v="297"/>
    <x v="1"/>
    <d v="2011-06-30T00:00:00"/>
    <n v="1.057275"/>
    <n v="1"/>
    <s v="DIVIDENDO"/>
    <x v="4"/>
    <n v="1.057275"/>
  </r>
  <r>
    <x v="297"/>
    <x v="1"/>
    <d v="2011-06-30T00:00:00"/>
    <n v="0.41797499999999999"/>
    <n v="1"/>
    <s v="JRS CAP PRÓPRIO"/>
    <x v="4"/>
    <n v="0.41797499999999999"/>
  </r>
  <r>
    <x v="297"/>
    <x v="1"/>
    <d v="2011-09-30T00:00:00"/>
    <n v="1.1379349999999999"/>
    <n v="1"/>
    <s v="DIVIDENDO"/>
    <x v="4"/>
    <n v="1.1379349999999999"/>
  </r>
  <r>
    <x v="297"/>
    <x v="1"/>
    <d v="2011-09-30T00:00:00"/>
    <n v="0.40327299999999999"/>
    <n v="1"/>
    <s v="JRS CAP PRÓPRIO"/>
    <x v="4"/>
    <n v="0.40327299999999999"/>
  </r>
  <r>
    <x v="297"/>
    <x v="1"/>
    <d v="2011-12-21T00:00:00"/>
    <n v="0.42026400000000003"/>
    <n v="1"/>
    <s v="JRS CAP PRÓPRIO"/>
    <x v="4"/>
    <n v="0.42026400000000003"/>
  </r>
  <r>
    <x v="297"/>
    <x v="1"/>
    <d v="2011-12-21T00:00:00"/>
    <n v="1.1125389999999999"/>
    <n v="1"/>
    <s v="DIVIDENDO"/>
    <x v="4"/>
    <n v="1.1125389999999999"/>
  </r>
  <r>
    <x v="297"/>
    <x v="1"/>
    <d v="2012-03-29T00:00:00"/>
    <n v="0.32969500000000002"/>
    <n v="1"/>
    <s v="DIVIDENDO"/>
    <x v="5"/>
    <n v="0.32969500000000002"/>
  </r>
  <r>
    <x v="297"/>
    <x v="1"/>
    <d v="2012-03-29T00:00:00"/>
    <n v="0.41889999999999999"/>
    <n v="1"/>
    <s v="JRS CAP PRÓPRIO"/>
    <x v="5"/>
    <n v="0.41889999999999999"/>
  </r>
  <r>
    <x v="297"/>
    <x v="1"/>
    <d v="2012-04-16T00:00:00"/>
    <n v="0.205349"/>
    <n v="1"/>
    <s v="DIVIDENDO"/>
    <x v="5"/>
    <n v="0.205349"/>
  </r>
  <r>
    <x v="297"/>
    <x v="1"/>
    <d v="2012-06-29T00:00:00"/>
    <n v="0.41889999999999999"/>
    <n v="1"/>
    <s v="JRS CAP PRÓPRIO"/>
    <x v="5"/>
    <n v="0.41889999999999999"/>
  </r>
  <r>
    <x v="297"/>
    <x v="1"/>
    <d v="2012-06-29T00:00:00"/>
    <n v="0.63572099999999998"/>
    <n v="1"/>
    <s v="DIVIDENDO"/>
    <x v="5"/>
    <n v="0.63572099999999998"/>
  </r>
  <r>
    <x v="297"/>
    <x v="1"/>
    <d v="2013-12-20T00:00:00"/>
    <n v="1.3100879999999999"/>
    <n v="1"/>
    <s v="JRS CAP PRÓPRIO"/>
    <x v="6"/>
    <n v="1.3100879999999999"/>
  </r>
  <r>
    <x v="298"/>
    <x v="0"/>
    <d v="1998-06-08T00:00:00"/>
    <n v="5.5E-2"/>
    <n v="1000"/>
    <s v="DIVIDENDO"/>
    <x v="17"/>
    <n v="5.5000000000000002E-5"/>
  </r>
  <r>
    <x v="298"/>
    <x v="0"/>
    <d v="2001-03-13T00:00:00"/>
    <n v="0.21"/>
    <n v="1000"/>
    <s v="DIVIDENDO"/>
    <x v="10"/>
    <n v="2.0999999999999998E-4"/>
  </r>
  <r>
    <x v="298"/>
    <x v="0"/>
    <d v="2002-04-03T00:00:00"/>
    <n v="4.2000000000000003E-2"/>
    <n v="1000"/>
    <s v="DIVIDENDO"/>
    <x v="11"/>
    <n v="4.2000000000000004E-5"/>
  </r>
  <r>
    <x v="298"/>
    <x v="0"/>
    <d v="2003-03-25T00:00:00"/>
    <n v="6.4869999999999997E-2"/>
    <n v="1000"/>
    <s v="DIVIDENDO"/>
    <x v="7"/>
    <n v="6.4869999999999994E-5"/>
  </r>
  <r>
    <x v="298"/>
    <x v="0"/>
    <d v="2004-03-26T00:00:00"/>
    <n v="0.08"/>
    <n v="1000"/>
    <s v="DIVIDENDO"/>
    <x v="12"/>
    <n v="8.0000000000000007E-5"/>
  </r>
  <r>
    <x v="298"/>
    <x v="0"/>
    <d v="2005-04-25T00:00:00"/>
    <n v="9.2600000000000002E-2"/>
    <n v="1000"/>
    <s v="DIVIDENDO"/>
    <x v="13"/>
    <n v="9.2600000000000001E-5"/>
  </r>
  <r>
    <x v="298"/>
    <x v="0"/>
    <d v="2006-04-18T00:00:00"/>
    <n v="0.3"/>
    <n v="1"/>
    <s v="DIVIDENDO"/>
    <x v="14"/>
    <n v="0.3"/>
  </r>
  <r>
    <x v="298"/>
    <x v="0"/>
    <d v="2007-04-24T00:00:00"/>
    <n v="0.27"/>
    <n v="1"/>
    <s v="DIVIDENDO"/>
    <x v="0"/>
    <n v="0.27"/>
  </r>
  <r>
    <x v="298"/>
    <x v="0"/>
    <d v="2008-04-28T00:00:00"/>
    <n v="0.65"/>
    <n v="1"/>
    <s v="DIVIDENDO"/>
    <x v="1"/>
    <n v="0.65"/>
  </r>
  <r>
    <x v="298"/>
    <x v="0"/>
    <d v="2009-04-27T00:00:00"/>
    <n v="0.19"/>
    <n v="1"/>
    <s v="DIVIDENDO"/>
    <x v="2"/>
    <n v="0.19"/>
  </r>
  <r>
    <x v="298"/>
    <x v="0"/>
    <d v="2010-04-23T00:00:00"/>
    <n v="0.374"/>
    <n v="1"/>
    <s v="DIVIDENDO"/>
    <x v="3"/>
    <n v="0.374"/>
  </r>
  <r>
    <x v="298"/>
    <x v="0"/>
    <d v="2011-04-29T00:00:00"/>
    <n v="0.65800000000000003"/>
    <n v="1"/>
    <s v="DIVIDENDO"/>
    <x v="4"/>
    <n v="0.65800000000000003"/>
  </r>
  <r>
    <x v="298"/>
    <x v="0"/>
    <d v="2012-04-27T00:00:00"/>
    <n v="0.86699999999999999"/>
    <n v="1"/>
    <s v="DIVIDENDO"/>
    <x v="5"/>
    <n v="0.86699999999999999"/>
  </r>
  <r>
    <x v="298"/>
    <x v="0"/>
    <d v="2013-04-30T00:00:00"/>
    <n v="0.88"/>
    <n v="1"/>
    <s v="DIVIDENDO"/>
    <x v="6"/>
    <n v="0.88"/>
  </r>
  <r>
    <x v="298"/>
    <x v="1"/>
    <d v="1998-06-08T00:00:00"/>
    <n v="6.0999999999999999E-2"/>
    <n v="1000"/>
    <s v="DIVIDENDO"/>
    <x v="17"/>
    <n v="6.0999999999999999E-5"/>
  </r>
  <r>
    <x v="298"/>
    <x v="1"/>
    <d v="2001-03-13T00:00:00"/>
    <n v="0.23"/>
    <n v="1000"/>
    <s v="DIVIDENDO"/>
    <x v="10"/>
    <n v="2.3000000000000001E-4"/>
  </r>
  <r>
    <x v="298"/>
    <x v="1"/>
    <d v="2002-04-03T00:00:00"/>
    <n v="4.6199999999999998E-2"/>
    <n v="1000"/>
    <s v="DIVIDENDO"/>
    <x v="11"/>
    <n v="4.6199999999999998E-5"/>
  </r>
  <r>
    <x v="298"/>
    <x v="1"/>
    <d v="2003-03-25T00:00:00"/>
    <n v="7.1360000000000007E-2"/>
    <n v="1000"/>
    <s v="DIVIDENDO"/>
    <x v="7"/>
    <n v="7.1360000000000008E-5"/>
  </r>
  <r>
    <x v="298"/>
    <x v="1"/>
    <d v="2004-03-26T00:00:00"/>
    <n v="8.7999999999999995E-2"/>
    <n v="1000"/>
    <s v="DIVIDENDO"/>
    <x v="12"/>
    <n v="8.7999999999999998E-5"/>
  </r>
  <r>
    <x v="298"/>
    <x v="1"/>
    <d v="2005-04-25T00:00:00"/>
    <n v="0.1019"/>
    <n v="1000"/>
    <s v="DIVIDENDO"/>
    <x v="13"/>
    <n v="1.0190000000000001E-4"/>
  </r>
  <r>
    <x v="298"/>
    <x v="1"/>
    <d v="2006-04-18T00:00:00"/>
    <n v="0.33"/>
    <n v="1"/>
    <s v="DIVIDENDO"/>
    <x v="14"/>
    <n v="0.33"/>
  </r>
  <r>
    <x v="298"/>
    <x v="1"/>
    <d v="2007-04-24T00:00:00"/>
    <n v="0.29699999999999999"/>
    <n v="1"/>
    <s v="DIVIDENDO"/>
    <x v="0"/>
    <n v="0.29699999999999999"/>
  </r>
  <r>
    <x v="298"/>
    <x v="1"/>
    <d v="2008-04-28T00:00:00"/>
    <n v="0.71499999999999997"/>
    <n v="1"/>
    <s v="DIVIDENDO"/>
    <x v="1"/>
    <n v="0.71499999999999997"/>
  </r>
  <r>
    <x v="298"/>
    <x v="1"/>
    <d v="2009-04-27T00:00:00"/>
    <n v="0.20899999999999999"/>
    <n v="1"/>
    <s v="DIVIDENDO"/>
    <x v="2"/>
    <n v="0.20899999999999999"/>
  </r>
  <r>
    <x v="298"/>
    <x v="1"/>
    <d v="2010-04-23T00:00:00"/>
    <n v="0.41199999999999998"/>
    <n v="1"/>
    <s v="DIVIDENDO"/>
    <x v="3"/>
    <n v="0.41199999999999998"/>
  </r>
  <r>
    <x v="298"/>
    <x v="1"/>
    <d v="2011-04-29T00:00:00"/>
    <n v="0.72399999999999998"/>
    <n v="1"/>
    <s v="DIVIDENDO"/>
    <x v="4"/>
    <n v="0.72399999999999998"/>
  </r>
  <r>
    <x v="298"/>
    <x v="1"/>
    <d v="2012-04-27T00:00:00"/>
    <n v="0.95399999999999996"/>
    <n v="1"/>
    <s v="DIVIDENDO"/>
    <x v="5"/>
    <n v="0.95399999999999996"/>
  </r>
  <r>
    <x v="298"/>
    <x v="1"/>
    <d v="2013-04-30T00:00:00"/>
    <n v="0.96799999999999997"/>
    <n v="1"/>
    <s v="DIVIDENDO"/>
    <x v="6"/>
    <n v="0.96799999999999997"/>
  </r>
  <r>
    <x v="299"/>
    <x v="0"/>
    <d v="2008-04-14T00:00:00"/>
    <n v="6.6179366520000005E-2"/>
    <n v="1"/>
    <s v="DIVIDENDO"/>
    <x v="1"/>
    <n v="6.6179366520000005E-2"/>
  </r>
  <r>
    <x v="299"/>
    <x v="0"/>
    <d v="2008-12-10T00:00:00"/>
    <n v="6.4522459860000006E-2"/>
    <n v="1"/>
    <s v="DIVIDENDO"/>
    <x v="1"/>
    <n v="6.4522459860000006E-2"/>
  </r>
  <r>
    <x v="299"/>
    <x v="0"/>
    <d v="2010-04-16T00:00:00"/>
    <n v="0.14174367199999999"/>
    <n v="1"/>
    <s v="DIVIDENDO"/>
    <x v="3"/>
    <n v="0.14174367199999999"/>
  </r>
  <r>
    <x v="299"/>
    <x v="0"/>
    <d v="2011-04-29T00:00:00"/>
    <n v="0.113698418"/>
    <n v="1"/>
    <s v="DIVIDENDO"/>
    <x v="4"/>
    <n v="0.113698418"/>
  </r>
  <r>
    <x v="299"/>
    <x v="0"/>
    <d v="2013-04-22T00:00:00"/>
    <n v="4.8509999999999998E-2"/>
    <n v="1"/>
    <s v="DIVIDENDO"/>
    <x v="6"/>
    <n v="4.8509999999999998E-2"/>
  </r>
  <r>
    <x v="300"/>
    <x v="0"/>
    <d v="2010-03-05T00:00:00"/>
    <n v="5.7456E-2"/>
    <n v="1"/>
    <s v="DIVIDENDO"/>
    <x v="3"/>
    <n v="5.7456E-2"/>
  </r>
  <r>
    <x v="300"/>
    <x v="0"/>
    <d v="2010-08-11T00:00:00"/>
    <n v="5.0195480000000001E-2"/>
    <n v="1"/>
    <s v="DIVIDENDO"/>
    <x v="3"/>
    <n v="5.0195480000000001E-2"/>
  </r>
  <r>
    <x v="300"/>
    <x v="0"/>
    <d v="2010-09-21T00:00:00"/>
    <n v="7.5342000000000006E-2"/>
    <n v="1"/>
    <s v="DIVIDENDO"/>
    <x v="3"/>
    <n v="7.5342000000000006E-2"/>
  </r>
  <r>
    <x v="300"/>
    <x v="0"/>
    <d v="2011-03-28T00:00:00"/>
    <n v="5.0770000000000003E-2"/>
    <n v="1"/>
    <s v="DIVIDENDO"/>
    <x v="4"/>
    <n v="5.0770000000000003E-2"/>
  </r>
  <r>
    <x v="300"/>
    <x v="0"/>
    <d v="2011-10-03T00:00:00"/>
    <n v="0.136986"/>
    <n v="1"/>
    <s v="DIVIDENDO"/>
    <x v="4"/>
    <n v="0.136986"/>
  </r>
  <r>
    <x v="300"/>
    <x v="0"/>
    <d v="2012-03-22T00:00:00"/>
    <n v="1.4607E-2"/>
    <n v="1"/>
    <s v="DIVIDENDO"/>
    <x v="5"/>
    <n v="1.4607E-2"/>
  </r>
  <r>
    <x v="300"/>
    <x v="0"/>
    <d v="2012-08-09T00:00:00"/>
    <n v="0.14000000000000001"/>
    <n v="1"/>
    <s v="DIVIDENDO"/>
    <x v="5"/>
    <n v="0.14000000000000001"/>
  </r>
  <r>
    <x v="300"/>
    <x v="0"/>
    <d v="2012-10-18T00:00:00"/>
    <n v="0.18"/>
    <n v="1"/>
    <s v="DIVIDENDO"/>
    <x v="5"/>
    <n v="0.18"/>
  </r>
  <r>
    <x v="300"/>
    <x v="0"/>
    <d v="2013-10-17T00:00:00"/>
    <n v="0.35625000000000001"/>
    <n v="1"/>
    <s v="DIVIDENDO"/>
    <x v="6"/>
    <n v="0.35625000000000001"/>
  </r>
  <r>
    <x v="301"/>
    <x v="0"/>
    <d v="2000-03-30T00:00:00"/>
    <n v="0.16339999999999999"/>
    <n v="1000"/>
    <s v="JRS CAP PRÓPRIO"/>
    <x v="9"/>
    <n v="1.6339999999999999E-4"/>
  </r>
  <r>
    <x v="301"/>
    <x v="0"/>
    <d v="2001-04-20T00:00:00"/>
    <n v="0.19170000000000001"/>
    <n v="1000"/>
    <s v="JRS CAP PRÓPRIO"/>
    <x v="10"/>
    <n v="1.917E-4"/>
  </r>
  <r>
    <x v="301"/>
    <x v="0"/>
    <d v="2002-04-26T00:00:00"/>
    <n v="0.22170000000000001"/>
    <n v="1000"/>
    <s v="JRS CAP PRÓPRIO"/>
    <x v="11"/>
    <n v="2.2169999999999999E-4"/>
  </r>
  <r>
    <x v="301"/>
    <x v="0"/>
    <d v="2004-04-29T00:00:00"/>
    <n v="3.6999999999999998E-2"/>
    <n v="1000"/>
    <s v="JRS CAP PRÓPRIO"/>
    <x v="12"/>
    <n v="3.6999999999999998E-5"/>
  </r>
  <r>
    <x v="301"/>
    <x v="0"/>
    <d v="2005-04-28T00:00:00"/>
    <n v="0.15609999999999999"/>
    <n v="1000"/>
    <s v="JRS CAP PRÓPRIO"/>
    <x v="13"/>
    <n v="1.561E-4"/>
  </r>
  <r>
    <x v="301"/>
    <x v="0"/>
    <d v="2008-04-30T00:00:00"/>
    <n v="0.28276000000000001"/>
    <n v="1000"/>
    <s v="DIVIDENDO"/>
    <x v="1"/>
    <n v="2.8276000000000001E-4"/>
  </r>
  <r>
    <x v="301"/>
    <x v="0"/>
    <d v="2009-04-28T00:00:00"/>
    <n v="0.28681000000000001"/>
    <n v="1000"/>
    <s v="DIVIDENDO"/>
    <x v="2"/>
    <n v="2.8681000000000003E-4"/>
  </r>
  <r>
    <x v="301"/>
    <x v="0"/>
    <d v="2009-04-28T00:00:00"/>
    <n v="0.4869"/>
    <n v="1000"/>
    <s v="JRS CAP PRÓPRIO"/>
    <x v="2"/>
    <n v="4.8690000000000002E-4"/>
  </r>
  <r>
    <x v="301"/>
    <x v="0"/>
    <d v="2010-04-28T00:00:00"/>
    <n v="0.50696989999999997"/>
    <n v="1000"/>
    <s v="DIVIDENDO"/>
    <x v="3"/>
    <n v="5.069699E-4"/>
  </r>
  <r>
    <x v="301"/>
    <x v="0"/>
    <d v="2010-04-28T00:00:00"/>
    <n v="0.62984720000000005"/>
    <n v="1000"/>
    <s v="JRS CAP PRÓPRIO"/>
    <x v="3"/>
    <n v="6.2984720000000007E-4"/>
  </r>
  <r>
    <x v="301"/>
    <x v="0"/>
    <d v="2011-04-29T00:00:00"/>
    <n v="0.40661000000000003"/>
    <n v="1"/>
    <s v="DIVIDENDO"/>
    <x v="4"/>
    <n v="0.40661000000000003"/>
  </r>
  <r>
    <x v="301"/>
    <x v="0"/>
    <d v="2011-04-29T00:00:00"/>
    <n v="0.72990999999999995"/>
    <n v="1"/>
    <s v="JRS CAP PRÓPRIO"/>
    <x v="4"/>
    <n v="0.72990999999999995"/>
  </r>
  <r>
    <x v="301"/>
    <x v="0"/>
    <d v="2012-04-30T00:00:00"/>
    <n v="0.63832"/>
    <n v="1"/>
    <s v="DIVIDENDO"/>
    <x v="5"/>
    <n v="0.63832"/>
  </r>
  <r>
    <x v="301"/>
    <x v="0"/>
    <d v="2012-04-30T00:00:00"/>
    <n v="0.84033999999999998"/>
    <n v="1"/>
    <s v="JRS CAP PRÓPRIO"/>
    <x v="5"/>
    <n v="0.84033999999999998"/>
  </r>
  <r>
    <x v="301"/>
    <x v="0"/>
    <d v="2013-04-12T00:00:00"/>
    <n v="6.4150375999999995E-2"/>
    <n v="1"/>
    <s v="DIVIDENDO"/>
    <x v="6"/>
    <n v="6.4150375999999995E-2"/>
  </r>
  <r>
    <x v="301"/>
    <x v="0"/>
    <d v="2013-04-12T00:00:00"/>
    <n v="0.18412092899999999"/>
    <n v="1"/>
    <s v="JRS CAP PRÓPRIO"/>
    <x v="6"/>
    <n v="0.18412092899999999"/>
  </r>
  <r>
    <x v="301"/>
    <x v="1"/>
    <d v="2000-03-30T00:00:00"/>
    <n v="0.16339999999999999"/>
    <n v="1000"/>
    <s v="JRS CAP PRÓPRIO"/>
    <x v="9"/>
    <n v="1.6339999999999999E-4"/>
  </r>
  <r>
    <x v="301"/>
    <x v="1"/>
    <d v="2000-03-30T00:00:00"/>
    <n v="1.3899999999999999E-2"/>
    <n v="1000"/>
    <s v="DIVIDENDO"/>
    <x v="9"/>
    <n v="1.3899999999999999E-5"/>
  </r>
  <r>
    <x v="301"/>
    <x v="1"/>
    <d v="2001-04-20T00:00:00"/>
    <n v="0.2109"/>
    <n v="1000"/>
    <s v="JRS CAP PRÓPRIO"/>
    <x v="10"/>
    <n v="2.109E-4"/>
  </r>
  <r>
    <x v="301"/>
    <x v="1"/>
    <d v="2002-04-26T00:00:00"/>
    <n v="0.24390000000000001"/>
    <n v="1000"/>
    <s v="JRS CAP PRÓPRIO"/>
    <x v="11"/>
    <n v="2.4389999999999999E-4"/>
  </r>
  <r>
    <x v="301"/>
    <x v="1"/>
    <d v="2004-04-29T00:00:00"/>
    <n v="4.0099999999999997E-2"/>
    <n v="1000"/>
    <s v="JRS CAP PRÓPRIO"/>
    <x v="12"/>
    <n v="4.0099999999999999E-5"/>
  </r>
  <r>
    <x v="301"/>
    <x v="1"/>
    <d v="2005-04-28T00:00:00"/>
    <n v="0.1694"/>
    <n v="1000"/>
    <s v="JRS CAP PRÓPRIO"/>
    <x v="13"/>
    <n v="1.694E-4"/>
  </r>
  <r>
    <x v="301"/>
    <x v="1"/>
    <d v="2008-04-30T00:00:00"/>
    <n v="0.31102999999999997"/>
    <n v="1000"/>
    <s v="DIVIDENDO"/>
    <x v="1"/>
    <n v="3.1102999999999995E-4"/>
  </r>
  <r>
    <x v="301"/>
    <x v="1"/>
    <d v="2009-04-28T00:00:00"/>
    <n v="0.3155"/>
    <n v="1000"/>
    <s v="DIVIDENDO"/>
    <x v="2"/>
    <n v="3.1550000000000003E-4"/>
  </r>
  <r>
    <x v="301"/>
    <x v="1"/>
    <d v="2009-04-28T00:00:00"/>
    <n v="0.53559000000000001"/>
    <n v="1000"/>
    <s v="JRS CAP PRÓPRIO"/>
    <x v="2"/>
    <n v="5.3558999999999996E-4"/>
  </r>
  <r>
    <x v="301"/>
    <x v="1"/>
    <d v="2010-04-28T00:00:00"/>
    <n v="0.55766689999999997"/>
    <n v="1000"/>
    <s v="DIVIDENDO"/>
    <x v="3"/>
    <n v="5.5766689999999994E-4"/>
  </r>
  <r>
    <x v="301"/>
    <x v="1"/>
    <d v="2010-04-28T00:00:00"/>
    <n v="0.69283189999999995"/>
    <n v="1000"/>
    <s v="JRS CAP PRÓPRIO"/>
    <x v="3"/>
    <n v="6.9283189999999996E-4"/>
  </r>
  <r>
    <x v="301"/>
    <x v="1"/>
    <d v="2011-04-29T00:00:00"/>
    <n v="0.40661000000000003"/>
    <n v="1"/>
    <s v="DIVIDENDO"/>
    <x v="4"/>
    <n v="0.40661000000000003"/>
  </r>
  <r>
    <x v="301"/>
    <x v="1"/>
    <d v="2011-04-29T00:00:00"/>
    <n v="0.72990999999999995"/>
    <n v="1"/>
    <s v="JRS CAP PRÓPRIO"/>
    <x v="4"/>
    <n v="0.72990999999999995"/>
  </r>
  <r>
    <x v="301"/>
    <x v="1"/>
    <d v="2012-04-30T00:00:00"/>
    <n v="0.63832"/>
    <n v="1"/>
    <s v="DIVIDENDO"/>
    <x v="5"/>
    <n v="0.63832"/>
  </r>
  <r>
    <x v="301"/>
    <x v="1"/>
    <d v="2012-04-30T00:00:00"/>
    <n v="0.84033999999999998"/>
    <n v="1"/>
    <s v="JRS CAP PRÓPRIO"/>
    <x v="5"/>
    <n v="0.84033999999999998"/>
  </r>
  <r>
    <x v="302"/>
    <x v="0"/>
    <d v="2000-02-22T00:00:00"/>
    <n v="0.23852999999999999"/>
    <n v="1000"/>
    <s v="DIVIDENDO"/>
    <x v="9"/>
    <n v="2.3852999999999998E-4"/>
  </r>
  <r>
    <x v="302"/>
    <x v="0"/>
    <d v="2000-08-03T00:00:00"/>
    <n v="0.30193999999999999"/>
    <n v="1000"/>
    <s v="DIVIDENDO"/>
    <x v="9"/>
    <n v="3.0194E-4"/>
  </r>
  <r>
    <x v="302"/>
    <x v="0"/>
    <d v="2000-12-28T00:00:00"/>
    <n v="0.26879999999999998"/>
    <n v="1000"/>
    <s v="JRS CAP PRÓPRIO"/>
    <x v="9"/>
    <n v="2.6879999999999997E-4"/>
  </r>
  <r>
    <x v="302"/>
    <x v="0"/>
    <d v="2001-04-27T00:00:00"/>
    <n v="0.13771"/>
    <n v="1000"/>
    <s v="DIVIDENDO"/>
    <x v="10"/>
    <n v="1.3771000000000001E-4"/>
  </r>
  <r>
    <x v="302"/>
    <x v="0"/>
    <d v="2001-04-27T00:00:00"/>
    <n v="0.18509"/>
    <n v="1000"/>
    <s v="DIVIDENDO"/>
    <x v="10"/>
    <n v="1.8509E-4"/>
  </r>
  <r>
    <x v="302"/>
    <x v="0"/>
    <d v="2001-08-21T00:00:00"/>
    <n v="0.56879060000000004"/>
    <n v="1000"/>
    <s v="JRS CAP PRÓPRIO"/>
    <x v="10"/>
    <n v="5.687906E-4"/>
  </r>
  <r>
    <x v="302"/>
    <x v="0"/>
    <d v="2001-08-21T00:00:00"/>
    <n v="0.62383489999999997"/>
    <n v="1000"/>
    <s v="DIVIDENDO"/>
    <x v="10"/>
    <n v="6.2383489999999996E-4"/>
  </r>
  <r>
    <x v="302"/>
    <x v="0"/>
    <d v="2001-08-21T00:00:00"/>
    <n v="2.2935107000000001"/>
    <n v="1000"/>
    <s v="DIVIDENDO"/>
    <x v="10"/>
    <n v="2.2935107000000001E-3"/>
  </r>
  <r>
    <x v="302"/>
    <x v="0"/>
    <d v="2002-02-25T00:00:00"/>
    <n v="0.40365800000000002"/>
    <n v="1000"/>
    <s v="DIVIDENDO"/>
    <x v="11"/>
    <n v="4.0365799999999999E-4"/>
  </r>
  <r>
    <x v="302"/>
    <x v="0"/>
    <d v="2002-08-06T00:00:00"/>
    <n v="0.36711199999999999"/>
    <n v="1000"/>
    <s v="DIVIDENDO"/>
    <x v="11"/>
    <n v="3.67112E-4"/>
  </r>
  <r>
    <x v="302"/>
    <x v="0"/>
    <d v="2003-02-12T00:00:00"/>
    <n v="0.62926800000000005"/>
    <n v="1000"/>
    <s v="DIVIDENDO"/>
    <x v="7"/>
    <n v="6.292680000000001E-4"/>
  </r>
  <r>
    <x v="302"/>
    <x v="0"/>
    <d v="2003-08-06T00:00:00"/>
    <n v="0.46199600000000002"/>
    <n v="1000"/>
    <s v="DIVIDENDO"/>
    <x v="7"/>
    <n v="4.61996E-4"/>
  </r>
  <r>
    <x v="302"/>
    <x v="0"/>
    <d v="2004-02-11T00:00:00"/>
    <n v="0.54523100000000002"/>
    <n v="1000"/>
    <s v="DIVIDENDO"/>
    <x v="12"/>
    <n v="5.4523099999999997E-4"/>
  </r>
  <r>
    <x v="302"/>
    <x v="0"/>
    <d v="2004-08-04T00:00:00"/>
    <n v="1.33"/>
    <n v="1000"/>
    <s v="DIVIDENDO"/>
    <x v="12"/>
    <n v="1.33E-3"/>
  </r>
  <r>
    <x v="302"/>
    <x v="0"/>
    <d v="2005-02-16T00:00:00"/>
    <n v="0.89798500000000003"/>
    <n v="1000"/>
    <s v="DIVIDENDO"/>
    <x v="13"/>
    <n v="8.9798500000000002E-4"/>
  </r>
  <r>
    <x v="302"/>
    <x v="0"/>
    <d v="2005-08-03T00:00:00"/>
    <n v="0.70381700000000003"/>
    <n v="1000"/>
    <s v="DIVIDENDO"/>
    <x v="13"/>
    <n v="7.0381700000000003E-4"/>
  </r>
  <r>
    <x v="302"/>
    <x v="0"/>
    <d v="2006-02-15T00:00:00"/>
    <n v="1.2324980000000001"/>
    <n v="1"/>
    <s v="DIVIDENDO"/>
    <x v="14"/>
    <n v="1.2324980000000001"/>
  </r>
  <r>
    <x v="302"/>
    <x v="0"/>
    <d v="2006-08-02T00:00:00"/>
    <n v="0.88739800000000002"/>
    <n v="1"/>
    <s v="DIVIDENDO"/>
    <x v="14"/>
    <n v="0.88739800000000002"/>
  </r>
  <r>
    <x v="302"/>
    <x v="0"/>
    <d v="2007-02-12T00:00:00"/>
    <n v="0.88963300000000001"/>
    <n v="1"/>
    <s v="DIVIDENDO"/>
    <x v="0"/>
    <n v="0.88963300000000001"/>
  </r>
  <r>
    <x v="302"/>
    <x v="0"/>
    <d v="2008-02-20T00:00:00"/>
    <n v="1.777031"/>
    <n v="1"/>
    <s v="DIVIDENDO"/>
    <x v="1"/>
    <n v="1.777031"/>
  </r>
  <r>
    <x v="302"/>
    <x v="0"/>
    <d v="2008-08-06T00:00:00"/>
    <n v="0.89"/>
    <n v="1"/>
    <s v="DIVIDENDO"/>
    <x v="1"/>
    <n v="0.89"/>
  </r>
  <r>
    <x v="302"/>
    <x v="0"/>
    <d v="2009-03-11T00:00:00"/>
    <n v="0.88703100000000001"/>
    <n v="1"/>
    <s v="DIVIDENDO"/>
    <x v="2"/>
    <n v="0.88703100000000001"/>
  </r>
  <r>
    <x v="302"/>
    <x v="0"/>
    <d v="2009-08-12T00:00:00"/>
    <n v="0.89"/>
    <n v="1"/>
    <s v="DIVIDENDO"/>
    <x v="2"/>
    <n v="0.89"/>
  </r>
  <r>
    <x v="302"/>
    <x v="0"/>
    <d v="2010-02-24T00:00:00"/>
    <n v="1.19"/>
    <n v="1"/>
    <s v="DIVIDENDO"/>
    <x v="3"/>
    <n v="1.19"/>
  </r>
  <r>
    <x v="302"/>
    <x v="0"/>
    <d v="2010-08-11T00:00:00"/>
    <n v="1.32"/>
    <n v="1"/>
    <s v="DIVIDENDO"/>
    <x v="3"/>
    <n v="1.32"/>
  </r>
  <r>
    <x v="302"/>
    <x v="0"/>
    <d v="2011-02-23T00:00:00"/>
    <n v="0.47"/>
    <n v="1"/>
    <s v="DIVIDENDO"/>
    <x v="4"/>
    <n v="0.47"/>
  </r>
  <r>
    <x v="302"/>
    <x v="0"/>
    <d v="2011-08-10T00:00:00"/>
    <n v="0.47"/>
    <n v="1"/>
    <s v="DIVIDENDO"/>
    <x v="4"/>
    <n v="0.47"/>
  </r>
  <r>
    <x v="302"/>
    <x v="0"/>
    <d v="2012-02-15T00:00:00"/>
    <n v="0.51"/>
    <n v="1"/>
    <s v="DIVIDENDO"/>
    <x v="5"/>
    <n v="0.51"/>
  </r>
  <r>
    <x v="302"/>
    <x v="0"/>
    <d v="2012-08-01T00:00:00"/>
    <n v="0.51"/>
    <n v="1"/>
    <s v="DIVIDENDO"/>
    <x v="5"/>
    <n v="0.51"/>
  </r>
  <r>
    <x v="302"/>
    <x v="0"/>
    <d v="2013-02-20T00:00:00"/>
    <n v="0.66"/>
    <n v="1"/>
    <s v="DIVIDENDO"/>
    <x v="6"/>
    <n v="0.66"/>
  </r>
  <r>
    <x v="302"/>
    <x v="0"/>
    <d v="2013-07-31T00:00:00"/>
    <n v="0.66"/>
    <n v="1"/>
    <s v="DIVIDENDO"/>
    <x v="6"/>
    <n v="0.66"/>
  </r>
  <r>
    <x v="302"/>
    <x v="0"/>
    <d v="2014-02-19T00:00:00"/>
    <n v="0.71"/>
    <n v="1"/>
    <s v="DIVIDENDO"/>
    <x v="18"/>
    <n v="0.71"/>
  </r>
  <r>
    <x v="302"/>
    <x v="1"/>
    <d v="2000-02-22T00:00:00"/>
    <n v="0.26238"/>
    <n v="1000"/>
    <s v="DIVIDENDO"/>
    <x v="9"/>
    <n v="2.6237999999999999E-4"/>
  </r>
  <r>
    <x v="302"/>
    <x v="1"/>
    <d v="2000-08-03T00:00:00"/>
    <n v="0.33212999999999998"/>
    <n v="1000"/>
    <s v="DIVIDENDO"/>
    <x v="9"/>
    <n v="3.3212999999999998E-4"/>
  </r>
  <r>
    <x v="302"/>
    <x v="1"/>
    <d v="2000-12-28T00:00:00"/>
    <n v="0.29568"/>
    <n v="1000"/>
    <s v="JRS CAP PRÓPRIO"/>
    <x v="9"/>
    <n v="2.9567999999999999E-4"/>
  </r>
  <r>
    <x v="302"/>
    <x v="1"/>
    <d v="2001-04-27T00:00:00"/>
    <n v="0.15148"/>
    <n v="1000"/>
    <s v="DIVIDENDO"/>
    <x v="10"/>
    <n v="1.5148000000000001E-4"/>
  </r>
  <r>
    <x v="302"/>
    <x v="1"/>
    <d v="2001-04-27T00:00:00"/>
    <n v="0.20358999999999999"/>
    <n v="1000"/>
    <s v="DIVIDENDO"/>
    <x v="10"/>
    <n v="2.0358999999999999E-4"/>
  </r>
  <r>
    <x v="302"/>
    <x v="1"/>
    <d v="2001-08-21T00:00:00"/>
    <n v="0.6256697"/>
    <n v="1000"/>
    <s v="JRS CAP PRÓPRIO"/>
    <x v="10"/>
    <n v="6.2566969999999994E-4"/>
  </r>
  <r>
    <x v="302"/>
    <x v="1"/>
    <d v="2001-08-21T00:00:00"/>
    <n v="0.68621840000000001"/>
    <n v="1000"/>
    <s v="DIVIDENDO"/>
    <x v="10"/>
    <n v="6.8621839999999997E-4"/>
  </r>
  <r>
    <x v="302"/>
    <x v="1"/>
    <d v="2001-08-21T00:00:00"/>
    <n v="2.5228617"/>
    <n v="1000"/>
    <s v="DIVIDENDO"/>
    <x v="10"/>
    <n v="2.5228617000000002E-3"/>
  </r>
  <r>
    <x v="302"/>
    <x v="1"/>
    <d v="2002-02-25T00:00:00"/>
    <n v="0.44402399999999997"/>
    <n v="1000"/>
    <s v="DIVIDENDO"/>
    <x v="11"/>
    <n v="4.4402399999999995E-4"/>
  </r>
  <r>
    <x v="302"/>
    <x v="1"/>
    <d v="2002-08-06T00:00:00"/>
    <n v="0.40382299999999999"/>
    <n v="1000"/>
    <s v="DIVIDENDO"/>
    <x v="11"/>
    <n v="4.0382299999999999E-4"/>
  </r>
  <r>
    <x v="302"/>
    <x v="1"/>
    <d v="2003-02-12T00:00:00"/>
    <n v="0.692195"/>
    <n v="1000"/>
    <s v="DIVIDENDO"/>
    <x v="7"/>
    <n v="6.9219500000000005E-4"/>
  </r>
  <r>
    <x v="302"/>
    <x v="1"/>
    <d v="2003-08-06T00:00:00"/>
    <n v="0.50819499999999995"/>
    <n v="1000"/>
    <s v="DIVIDENDO"/>
    <x v="7"/>
    <n v="5.0819499999999991E-4"/>
  </r>
  <r>
    <x v="302"/>
    <x v="1"/>
    <d v="2004-02-11T00:00:00"/>
    <n v="0.59975400000000001"/>
    <n v="1000"/>
    <s v="DIVIDENDO"/>
    <x v="12"/>
    <n v="5.9975399999999998E-4"/>
  </r>
  <r>
    <x v="302"/>
    <x v="1"/>
    <d v="2004-08-04T00:00:00"/>
    <n v="1.33"/>
    <n v="1000"/>
    <s v="DIVIDENDO"/>
    <x v="12"/>
    <n v="1.33E-3"/>
  </r>
  <r>
    <x v="302"/>
    <x v="1"/>
    <d v="2005-02-16T00:00:00"/>
    <n v="0.89798500000000003"/>
    <n v="1000"/>
    <s v="DIVIDENDO"/>
    <x v="13"/>
    <n v="8.9798500000000002E-4"/>
  </r>
  <r>
    <x v="302"/>
    <x v="1"/>
    <d v="2005-08-03T00:00:00"/>
    <n v="0.70381700000000003"/>
    <n v="1000"/>
    <s v="DIVIDENDO"/>
    <x v="13"/>
    <n v="7.0381700000000003E-4"/>
  </r>
  <r>
    <x v="302"/>
    <x v="1"/>
    <d v="2006-02-15T00:00:00"/>
    <n v="1.2324980000000001"/>
    <n v="1"/>
    <s v="DIVIDENDO"/>
    <x v="14"/>
    <n v="1.2324980000000001"/>
  </r>
  <r>
    <x v="302"/>
    <x v="1"/>
    <d v="2006-08-02T00:00:00"/>
    <n v="0.88739800000000002"/>
    <n v="1"/>
    <s v="DIVIDENDO"/>
    <x v="14"/>
    <n v="0.88739800000000002"/>
  </r>
  <r>
    <x v="302"/>
    <x v="1"/>
    <d v="2007-02-12T00:00:00"/>
    <n v="0.88963300000000001"/>
    <n v="1"/>
    <s v="DIVIDENDO"/>
    <x v="0"/>
    <n v="0.88963300000000001"/>
  </r>
  <r>
    <x v="302"/>
    <x v="1"/>
    <d v="2008-02-20T00:00:00"/>
    <n v="1.777031"/>
    <n v="1"/>
    <s v="DIVIDENDO"/>
    <x v="1"/>
    <n v="1.777031"/>
  </r>
  <r>
    <x v="302"/>
    <x v="1"/>
    <d v="2008-08-06T00:00:00"/>
    <n v="0.89"/>
    <n v="1"/>
    <s v="DIVIDENDO"/>
    <x v="1"/>
    <n v="0.89"/>
  </r>
  <r>
    <x v="302"/>
    <x v="1"/>
    <d v="2009-03-11T00:00:00"/>
    <n v="0.88703100000000001"/>
    <n v="1"/>
    <s v="DIVIDENDO"/>
    <x v="2"/>
    <n v="0.88703100000000001"/>
  </r>
  <r>
    <x v="302"/>
    <x v="1"/>
    <d v="2009-08-12T00:00:00"/>
    <n v="0.89"/>
    <n v="1"/>
    <s v="DIVIDENDO"/>
    <x v="2"/>
    <n v="0.89"/>
  </r>
  <r>
    <x v="302"/>
    <x v="1"/>
    <d v="2010-02-24T00:00:00"/>
    <n v="1.19"/>
    <n v="1"/>
    <s v="DIVIDENDO"/>
    <x v="3"/>
    <n v="1.19"/>
  </r>
  <r>
    <x v="302"/>
    <x v="1"/>
    <d v="2010-08-11T00:00:00"/>
    <n v="1.32"/>
    <n v="1"/>
    <s v="DIVIDENDO"/>
    <x v="3"/>
    <n v="1.32"/>
  </r>
  <r>
    <x v="302"/>
    <x v="1"/>
    <d v="2011-02-23T00:00:00"/>
    <n v="0.47"/>
    <n v="1"/>
    <s v="DIVIDENDO"/>
    <x v="4"/>
    <n v="0.47"/>
  </r>
  <r>
    <x v="303"/>
    <x v="0"/>
    <d v="2012-12-21T00:00:00"/>
    <n v="0.13619999999999999"/>
    <n v="1"/>
    <s v="JRS CAP PRÓPRIO"/>
    <x v="5"/>
    <n v="0.13619999999999999"/>
  </r>
  <r>
    <x v="303"/>
    <x v="0"/>
    <d v="2013-04-30T00:00:00"/>
    <n v="0.39429500000000001"/>
    <n v="1"/>
    <s v="DIVIDENDO"/>
    <x v="6"/>
    <n v="0.39429500000000001"/>
  </r>
  <r>
    <x v="303"/>
    <x v="0"/>
    <d v="2013-12-23T00:00:00"/>
    <n v="9.8400000000000001E-2"/>
    <n v="1"/>
    <s v="JRS CAP PRÓPRIO"/>
    <x v="6"/>
    <n v="9.8400000000000001E-2"/>
  </r>
  <r>
    <x v="304"/>
    <x v="0"/>
    <d v="1996-02-26T00:00:00"/>
    <n v="0.06"/>
    <n v="1"/>
    <s v="DIVIDENDO"/>
    <x v="15"/>
    <n v="0.06"/>
  </r>
  <r>
    <x v="304"/>
    <x v="0"/>
    <d v="1996-09-23T00:00:00"/>
    <n v="1.8499999999999999E-2"/>
    <n v="1"/>
    <s v="DIVIDENDO"/>
    <x v="15"/>
    <n v="1.8499999999999999E-2"/>
  </r>
  <r>
    <x v="304"/>
    <x v="0"/>
    <d v="1998-04-27T00:00:00"/>
    <n v="0.01"/>
    <n v="1"/>
    <s v="DIVIDENDO"/>
    <x v="17"/>
    <n v="0.01"/>
  </r>
  <r>
    <x v="304"/>
    <x v="0"/>
    <d v="1998-08-17T00:00:00"/>
    <n v="0.01"/>
    <n v="1"/>
    <s v="DIVIDENDO"/>
    <x v="17"/>
    <n v="0.01"/>
  </r>
  <r>
    <x v="304"/>
    <x v="0"/>
    <d v="1998-12-04T00:00:00"/>
    <n v="0.01"/>
    <n v="1"/>
    <s v="DIVIDENDO"/>
    <x v="17"/>
    <n v="0.01"/>
  </r>
  <r>
    <x v="304"/>
    <x v="0"/>
    <d v="1999-04-30T00:00:00"/>
    <n v="2.5000000000000001E-2"/>
    <n v="1"/>
    <s v="DIVIDENDO"/>
    <x v="8"/>
    <n v="2.5000000000000001E-2"/>
  </r>
  <r>
    <x v="304"/>
    <x v="0"/>
    <d v="1999-08-06T00:00:00"/>
    <n v="1.4999999999999999E-2"/>
    <n v="1"/>
    <s v="DIVIDENDO"/>
    <x v="8"/>
    <n v="1.4999999999999999E-2"/>
  </r>
  <r>
    <x v="304"/>
    <x v="0"/>
    <d v="1999-12-01T00:00:00"/>
    <n v="0.02"/>
    <n v="1"/>
    <s v="DIVIDENDO"/>
    <x v="8"/>
    <n v="0.02"/>
  </r>
  <r>
    <x v="304"/>
    <x v="0"/>
    <d v="1999-12-30T00:00:00"/>
    <n v="5.6000000000000001E-2"/>
    <n v="1"/>
    <s v="JRS CAP PRÓPRIO"/>
    <x v="8"/>
    <n v="5.6000000000000001E-2"/>
  </r>
  <r>
    <x v="304"/>
    <x v="0"/>
    <d v="2000-04-27T00:00:00"/>
    <n v="0.10639999999999999"/>
    <n v="1"/>
    <s v="DIVIDENDO"/>
    <x v="9"/>
    <n v="0.10639999999999999"/>
  </r>
  <r>
    <x v="304"/>
    <x v="0"/>
    <d v="2000-12-28T00:00:00"/>
    <n v="0.05"/>
    <n v="1"/>
    <s v="JRS CAP PRÓPRIO"/>
    <x v="9"/>
    <n v="0.05"/>
  </r>
  <r>
    <x v="304"/>
    <x v="0"/>
    <d v="2001-04-27T00:00:00"/>
    <n v="4.4699999999999997E-2"/>
    <n v="1"/>
    <s v="DIVIDENDO"/>
    <x v="10"/>
    <n v="4.4699999999999997E-2"/>
  </r>
  <r>
    <x v="304"/>
    <x v="0"/>
    <d v="2001-06-22T00:00:00"/>
    <n v="0.04"/>
    <n v="1"/>
    <s v="JRS CAP PRÓPRIO"/>
    <x v="10"/>
    <n v="0.04"/>
  </r>
  <r>
    <x v="304"/>
    <x v="0"/>
    <d v="2001-12-21T00:00:00"/>
    <n v="0.04"/>
    <n v="1"/>
    <s v="JRS CAP PRÓPRIO"/>
    <x v="10"/>
    <n v="0.04"/>
  </r>
  <r>
    <x v="304"/>
    <x v="0"/>
    <d v="2002-04-25T00:00:00"/>
    <n v="1.4E-2"/>
    <n v="1"/>
    <s v="DIVIDENDO"/>
    <x v="11"/>
    <n v="1.4E-2"/>
  </r>
  <r>
    <x v="304"/>
    <x v="0"/>
    <d v="2002-10-24T00:00:00"/>
    <n v="4.3799999999999999E-2"/>
    <n v="1"/>
    <s v="JRS CAP PRÓPRIO"/>
    <x v="11"/>
    <n v="4.3799999999999999E-2"/>
  </r>
  <r>
    <x v="304"/>
    <x v="0"/>
    <d v="2002-10-24T00:00:00"/>
    <n v="1.6199999999999999E-2"/>
    <n v="1"/>
    <s v="JRS CAP PRÓPRIO"/>
    <x v="11"/>
    <n v="1.6199999999999999E-2"/>
  </r>
  <r>
    <x v="304"/>
    <x v="0"/>
    <d v="2002-12-20T00:00:00"/>
    <n v="1.7000000000000001E-2"/>
    <n v="1"/>
    <s v="JRS CAP PRÓPRIO"/>
    <x v="11"/>
    <n v="1.7000000000000001E-2"/>
  </r>
  <r>
    <x v="304"/>
    <x v="0"/>
    <d v="2003-04-25T00:00:00"/>
    <n v="1.355E-2"/>
    <n v="1"/>
    <s v="DIVIDENDO"/>
    <x v="7"/>
    <n v="1.355E-2"/>
  </r>
  <r>
    <x v="304"/>
    <x v="0"/>
    <d v="2003-11-06T00:00:00"/>
    <n v="0.02"/>
    <n v="1"/>
    <s v="DIVIDENDO"/>
    <x v="7"/>
    <n v="0.02"/>
  </r>
  <r>
    <x v="304"/>
    <x v="0"/>
    <d v="2003-12-30T00:00:00"/>
    <n v="0.04"/>
    <n v="1"/>
    <s v="JRS CAP PRÓPRIO"/>
    <x v="7"/>
    <n v="0.04"/>
  </r>
  <r>
    <x v="304"/>
    <x v="0"/>
    <d v="2004-04-27T00:00:00"/>
    <n v="1.67E-2"/>
    <n v="1"/>
    <s v="DIVIDENDO"/>
    <x v="12"/>
    <n v="1.67E-2"/>
  </r>
  <r>
    <x v="304"/>
    <x v="0"/>
    <d v="2004-08-11T00:00:00"/>
    <n v="2.5000000000000001E-2"/>
    <n v="1"/>
    <s v="JRS CAP PRÓPRIO"/>
    <x v="12"/>
    <n v="2.5000000000000001E-2"/>
  </r>
  <r>
    <x v="304"/>
    <x v="0"/>
    <d v="2004-12-27T00:00:00"/>
    <n v="0.09"/>
    <n v="1"/>
    <s v="JRS CAP PRÓPRIO"/>
    <x v="12"/>
    <n v="0.09"/>
  </r>
  <r>
    <x v="304"/>
    <x v="0"/>
    <d v="2005-04-27T00:00:00"/>
    <n v="1.2149999999999999E-2"/>
    <n v="1"/>
    <s v="DIVIDENDO"/>
    <x v="13"/>
    <n v="1.2149999999999999E-2"/>
  </r>
  <r>
    <x v="304"/>
    <x v="0"/>
    <d v="2005-06-30T00:00:00"/>
    <n v="0.01"/>
    <n v="1"/>
    <s v="JRS CAP PRÓPRIO"/>
    <x v="13"/>
    <n v="0.01"/>
  </r>
  <r>
    <x v="304"/>
    <x v="0"/>
    <d v="2005-06-30T00:00:00"/>
    <n v="0.03"/>
    <n v="1"/>
    <s v="JRS CAP PRÓPRIO"/>
    <x v="13"/>
    <n v="0.03"/>
  </r>
  <r>
    <x v="304"/>
    <x v="0"/>
    <d v="2005-09-29T00:00:00"/>
    <n v="2.5000000000000001E-2"/>
    <n v="1"/>
    <s v="JRS CAP PRÓPRIO"/>
    <x v="13"/>
    <n v="2.5000000000000001E-2"/>
  </r>
  <r>
    <x v="304"/>
    <x v="0"/>
    <d v="2005-12-27T00:00:00"/>
    <n v="0.02"/>
    <n v="1"/>
    <s v="JRS CAP PRÓPRIO"/>
    <x v="13"/>
    <n v="0.02"/>
  </r>
  <r>
    <x v="304"/>
    <x v="0"/>
    <d v="2006-04-27T00:00:00"/>
    <n v="1.171E-2"/>
    <n v="1"/>
    <s v="DIVIDENDO"/>
    <x v="14"/>
    <n v="1.171E-2"/>
  </r>
  <r>
    <x v="304"/>
    <x v="0"/>
    <d v="2006-08-25T00:00:00"/>
    <n v="0.01"/>
    <n v="1"/>
    <s v="JRS CAP PRÓPRIO"/>
    <x v="14"/>
    <n v="0.01"/>
  </r>
  <r>
    <x v="304"/>
    <x v="0"/>
    <d v="2006-11-13T00:00:00"/>
    <n v="0.01"/>
    <n v="1"/>
    <s v="JRS CAP PRÓPRIO"/>
    <x v="14"/>
    <n v="0.01"/>
  </r>
  <r>
    <x v="304"/>
    <x v="0"/>
    <d v="2006-12-21T00:00:00"/>
    <n v="2.7E-2"/>
    <n v="1"/>
    <s v="JRS CAP PRÓPRIO"/>
    <x v="14"/>
    <n v="2.7E-2"/>
  </r>
  <r>
    <x v="304"/>
    <x v="0"/>
    <d v="2007-04-16T00:00:00"/>
    <n v="7.5000000000000002E-4"/>
    <n v="1"/>
    <s v="DIVIDENDO"/>
    <x v="0"/>
    <n v="7.5000000000000002E-4"/>
  </r>
  <r>
    <x v="304"/>
    <x v="0"/>
    <d v="2007-08-23T00:00:00"/>
    <n v="0.01"/>
    <n v="1"/>
    <s v="DIVIDENDO"/>
    <x v="0"/>
    <n v="0.01"/>
  </r>
  <r>
    <x v="304"/>
    <x v="0"/>
    <d v="2007-12-10T00:00:00"/>
    <n v="0.01"/>
    <n v="1"/>
    <s v="DIVIDENDO"/>
    <x v="0"/>
    <n v="0.01"/>
  </r>
  <r>
    <x v="304"/>
    <x v="0"/>
    <d v="2008-03-13T00:00:00"/>
    <n v="0.01"/>
    <n v="1"/>
    <s v="DIVIDENDO"/>
    <x v="1"/>
    <n v="0.01"/>
  </r>
  <r>
    <x v="304"/>
    <x v="0"/>
    <d v="2008-04-15T00:00:00"/>
    <n v="2.1000000000000001E-2"/>
    <n v="1"/>
    <s v="DIVIDENDO"/>
    <x v="1"/>
    <n v="2.1000000000000001E-2"/>
  </r>
  <r>
    <x v="304"/>
    <x v="0"/>
    <d v="2008-08-12T00:00:00"/>
    <n v="1.2E-2"/>
    <n v="1"/>
    <s v="JRS CAP PRÓPRIO"/>
    <x v="1"/>
    <n v="1.2E-2"/>
  </r>
  <r>
    <x v="304"/>
    <x v="0"/>
    <d v="2008-10-31T00:00:00"/>
    <n v="1.2E-2"/>
    <n v="1"/>
    <s v="JRS CAP PRÓPRIO"/>
    <x v="1"/>
    <n v="1.2E-2"/>
  </r>
  <r>
    <x v="304"/>
    <x v="0"/>
    <d v="2009-02-06T00:00:00"/>
    <n v="0.01"/>
    <n v="1"/>
    <s v="DIVIDENDO"/>
    <x v="2"/>
    <n v="0.01"/>
  </r>
  <r>
    <x v="304"/>
    <x v="0"/>
    <d v="2009-02-06T00:00:00"/>
    <n v="0.01"/>
    <n v="1"/>
    <s v="DIVIDENDO"/>
    <x v="2"/>
    <n v="0.01"/>
  </r>
  <r>
    <x v="304"/>
    <x v="0"/>
    <d v="2009-08-20T00:00:00"/>
    <n v="0.01"/>
    <n v="1"/>
    <s v="DIVIDENDO"/>
    <x v="2"/>
    <n v="0.01"/>
  </r>
  <r>
    <x v="304"/>
    <x v="0"/>
    <d v="2012-08-14T00:00:00"/>
    <n v="1.916E-3"/>
    <n v="1"/>
    <s v="DIVIDENDO"/>
    <x v="5"/>
    <n v="1.916E-3"/>
  </r>
  <r>
    <x v="304"/>
    <x v="0"/>
    <d v="2013-04-29T00:00:00"/>
    <n v="6.8840000000000004E-3"/>
    <n v="1"/>
    <s v="DIVIDENDO"/>
    <x v="6"/>
    <n v="6.8840000000000004E-3"/>
  </r>
  <r>
    <x v="304"/>
    <x v="3"/>
    <d v="1996-02-26T00:00:00"/>
    <n v="0.1"/>
    <n v="1"/>
    <s v="DIVIDENDO"/>
    <x v="15"/>
    <n v="0.1"/>
  </r>
  <r>
    <x v="304"/>
    <x v="3"/>
    <d v="1996-09-23T00:00:00"/>
    <n v="1.8499999999999999E-2"/>
    <n v="1"/>
    <s v="DIVIDENDO"/>
    <x v="15"/>
    <n v="1.8499999999999999E-2"/>
  </r>
  <r>
    <x v="304"/>
    <x v="3"/>
    <d v="1997-04-28T00:00:00"/>
    <n v="8.1500000000000003E-2"/>
    <n v="1"/>
    <s v="DIVIDENDO"/>
    <x v="16"/>
    <n v="8.1500000000000003E-2"/>
  </r>
  <r>
    <x v="304"/>
    <x v="3"/>
    <d v="1998-04-27T00:00:00"/>
    <n v="0.1"/>
    <n v="1"/>
    <s v="DIVIDENDO"/>
    <x v="17"/>
    <n v="0.1"/>
  </r>
  <r>
    <x v="304"/>
    <x v="3"/>
    <d v="1998-08-17T00:00:00"/>
    <n v="0.01"/>
    <n v="1"/>
    <s v="DIVIDENDO"/>
    <x v="17"/>
    <n v="0.01"/>
  </r>
  <r>
    <x v="304"/>
    <x v="3"/>
    <d v="1998-12-04T00:00:00"/>
    <n v="0.01"/>
    <n v="1"/>
    <s v="DIVIDENDO"/>
    <x v="17"/>
    <n v="0.01"/>
  </r>
  <r>
    <x v="304"/>
    <x v="3"/>
    <d v="1999-04-30T00:00:00"/>
    <n v="0.08"/>
    <n v="1"/>
    <s v="DIVIDENDO"/>
    <x v="8"/>
    <n v="0.08"/>
  </r>
  <r>
    <x v="304"/>
    <x v="3"/>
    <d v="1999-08-06T00:00:00"/>
    <n v="1.4999999999999999E-2"/>
    <n v="1"/>
    <s v="DIVIDENDO"/>
    <x v="8"/>
    <n v="1.4999999999999999E-2"/>
  </r>
  <r>
    <x v="304"/>
    <x v="3"/>
    <d v="1999-12-01T00:00:00"/>
    <n v="0.02"/>
    <n v="1"/>
    <s v="DIVIDENDO"/>
    <x v="8"/>
    <n v="0.02"/>
  </r>
  <r>
    <x v="304"/>
    <x v="3"/>
    <d v="1999-12-30T00:00:00"/>
    <n v="5.6000000000000001E-2"/>
    <n v="1"/>
    <s v="JRS CAP PRÓPRIO"/>
    <x v="8"/>
    <n v="5.6000000000000001E-2"/>
  </r>
  <r>
    <x v="304"/>
    <x v="3"/>
    <d v="2000-04-27T00:00:00"/>
    <n v="0.10639999999999999"/>
    <n v="1"/>
    <s v="DIVIDENDO"/>
    <x v="9"/>
    <n v="0.10639999999999999"/>
  </r>
  <r>
    <x v="304"/>
    <x v="3"/>
    <d v="2000-12-28T00:00:00"/>
    <n v="0.05"/>
    <n v="1"/>
    <s v="JRS CAP PRÓPRIO"/>
    <x v="9"/>
    <n v="0.05"/>
  </r>
  <r>
    <x v="304"/>
    <x v="3"/>
    <d v="2001-04-27T00:00:00"/>
    <n v="5.7500000000000002E-2"/>
    <n v="1"/>
    <s v="DIVIDENDO"/>
    <x v="10"/>
    <n v="5.7500000000000002E-2"/>
  </r>
  <r>
    <x v="304"/>
    <x v="3"/>
    <d v="2001-06-22T00:00:00"/>
    <n v="0.04"/>
    <n v="1"/>
    <s v="JRS CAP PRÓPRIO"/>
    <x v="10"/>
    <n v="0.04"/>
  </r>
  <r>
    <x v="304"/>
    <x v="3"/>
    <d v="2001-12-21T00:00:00"/>
    <n v="0.04"/>
    <n v="1"/>
    <s v="JRS CAP PRÓPRIO"/>
    <x v="10"/>
    <n v="0.04"/>
  </r>
  <r>
    <x v="304"/>
    <x v="3"/>
    <d v="2002-04-25T00:00:00"/>
    <n v="3.2000000000000001E-2"/>
    <n v="1"/>
    <s v="DIVIDENDO"/>
    <x v="11"/>
    <n v="3.2000000000000001E-2"/>
  </r>
  <r>
    <x v="304"/>
    <x v="3"/>
    <d v="2002-10-24T00:00:00"/>
    <n v="4.3799999999999999E-2"/>
    <n v="1"/>
    <s v="JRS CAP PRÓPRIO"/>
    <x v="11"/>
    <n v="4.3799999999999999E-2"/>
  </r>
  <r>
    <x v="304"/>
    <x v="3"/>
    <d v="2002-10-24T00:00:00"/>
    <n v="1.6199999999999999E-2"/>
    <n v="1"/>
    <s v="JRS CAP PRÓPRIO"/>
    <x v="11"/>
    <n v="1.6199999999999999E-2"/>
  </r>
  <r>
    <x v="304"/>
    <x v="3"/>
    <d v="2002-12-20T00:00:00"/>
    <n v="1.7000000000000001E-2"/>
    <n v="1"/>
    <s v="JRS CAP PRÓPRIO"/>
    <x v="11"/>
    <n v="1.7000000000000001E-2"/>
  </r>
  <r>
    <x v="304"/>
    <x v="3"/>
    <d v="2003-04-25T00:00:00"/>
    <n v="3.4549999999999997E-2"/>
    <n v="1"/>
    <s v="DIVIDENDO"/>
    <x v="7"/>
    <n v="3.4549999999999997E-2"/>
  </r>
  <r>
    <x v="304"/>
    <x v="3"/>
    <d v="2003-11-06T00:00:00"/>
    <n v="0.02"/>
    <n v="1"/>
    <s v="DIVIDENDO"/>
    <x v="7"/>
    <n v="0.02"/>
  </r>
  <r>
    <x v="304"/>
    <x v="3"/>
    <d v="2003-12-30T00:00:00"/>
    <n v="0.04"/>
    <n v="1"/>
    <s v="JRS CAP PRÓPRIO"/>
    <x v="7"/>
    <n v="0.04"/>
  </r>
  <r>
    <x v="304"/>
    <x v="3"/>
    <d v="2004-04-27T00:00:00"/>
    <n v="4.5999999999999999E-2"/>
    <n v="1"/>
    <s v="DIVIDENDO"/>
    <x v="12"/>
    <n v="4.5999999999999999E-2"/>
  </r>
  <r>
    <x v="304"/>
    <x v="3"/>
    <d v="2004-08-11T00:00:00"/>
    <n v="2.5000000000000001E-2"/>
    <n v="1"/>
    <s v="JRS CAP PRÓPRIO"/>
    <x v="12"/>
    <n v="2.5000000000000001E-2"/>
  </r>
  <r>
    <x v="304"/>
    <x v="3"/>
    <d v="2004-12-27T00:00:00"/>
    <n v="0.09"/>
    <n v="1"/>
    <s v="JRS CAP PRÓPRIO"/>
    <x v="12"/>
    <n v="0.09"/>
  </r>
  <r>
    <x v="304"/>
    <x v="3"/>
    <d v="2005-04-27T00:00:00"/>
    <n v="2.3140000000000001E-2"/>
    <n v="1"/>
    <s v="DIVIDENDO"/>
    <x v="13"/>
    <n v="2.3140000000000001E-2"/>
  </r>
  <r>
    <x v="304"/>
    <x v="3"/>
    <d v="2005-06-30T00:00:00"/>
    <n v="2.1000000000000001E-2"/>
    <n v="1"/>
    <s v="JRS CAP PRÓPRIO"/>
    <x v="13"/>
    <n v="2.1000000000000001E-2"/>
  </r>
  <r>
    <x v="304"/>
    <x v="3"/>
    <d v="2005-06-30T00:00:00"/>
    <n v="2.3E-2"/>
    <n v="1"/>
    <s v="JRS CAP PRÓPRIO"/>
    <x v="13"/>
    <n v="2.3E-2"/>
  </r>
  <r>
    <x v="304"/>
    <x v="3"/>
    <d v="2005-09-29T00:00:00"/>
    <n v="2.75E-2"/>
    <n v="1"/>
    <s v="JRS CAP PRÓPRIO"/>
    <x v="13"/>
    <n v="2.75E-2"/>
  </r>
  <r>
    <x v="304"/>
    <x v="3"/>
    <d v="2005-12-27T00:00:00"/>
    <n v="2.1999999999999999E-2"/>
    <n v="1"/>
    <s v="JRS CAP PRÓPRIO"/>
    <x v="13"/>
    <n v="2.1999999999999999E-2"/>
  </r>
  <r>
    <x v="304"/>
    <x v="3"/>
    <d v="2006-04-27T00:00:00"/>
    <n v="2.0525000000000002E-2"/>
    <n v="1"/>
    <s v="DIVIDENDO"/>
    <x v="14"/>
    <n v="2.0525000000000002E-2"/>
  </r>
  <r>
    <x v="304"/>
    <x v="3"/>
    <d v="2006-08-25T00:00:00"/>
    <n v="1.0999999999999999E-2"/>
    <n v="1"/>
    <s v="JRS CAP PRÓPRIO"/>
    <x v="14"/>
    <n v="1.0999999999999999E-2"/>
  </r>
  <r>
    <x v="304"/>
    <x v="3"/>
    <d v="2006-11-13T00:00:00"/>
    <n v="1.0999999999999999E-2"/>
    <n v="1"/>
    <s v="JRS CAP PRÓPRIO"/>
    <x v="14"/>
    <n v="1.0999999999999999E-2"/>
  </r>
  <r>
    <x v="304"/>
    <x v="3"/>
    <d v="2006-12-21T00:00:00"/>
    <n v="2.9700000000000001E-2"/>
    <n v="1"/>
    <s v="JRS CAP PRÓPRIO"/>
    <x v="14"/>
    <n v="2.9700000000000001E-2"/>
  </r>
  <r>
    <x v="304"/>
    <x v="3"/>
    <d v="2007-04-16T00:00:00"/>
    <n v="5.6055000000000001E-2"/>
    <n v="1"/>
    <s v="DIVIDENDO"/>
    <x v="0"/>
    <n v="5.6055000000000001E-2"/>
  </r>
  <r>
    <x v="304"/>
    <x v="3"/>
    <d v="2007-08-23T00:00:00"/>
    <n v="1.0999999999999999E-2"/>
    <n v="1"/>
    <s v="DIVIDENDO"/>
    <x v="0"/>
    <n v="1.0999999999999999E-2"/>
  </r>
  <r>
    <x v="304"/>
    <x v="3"/>
    <d v="2007-12-10T00:00:00"/>
    <n v="1.0999999999999999E-2"/>
    <n v="1"/>
    <s v="DIVIDENDO"/>
    <x v="0"/>
    <n v="1.0999999999999999E-2"/>
  </r>
  <r>
    <x v="304"/>
    <x v="3"/>
    <d v="2008-03-13T00:00:00"/>
    <n v="1.0999999999999999E-2"/>
    <n v="1"/>
    <s v="DIVIDENDO"/>
    <x v="1"/>
    <n v="1.0999999999999999E-2"/>
  </r>
  <r>
    <x v="304"/>
    <x v="3"/>
    <d v="2008-04-15T00:00:00"/>
    <n v="6.7000000000000004E-2"/>
    <n v="1"/>
    <s v="DIVIDENDO"/>
    <x v="1"/>
    <n v="6.7000000000000004E-2"/>
  </r>
  <r>
    <x v="304"/>
    <x v="3"/>
    <d v="2008-08-12T00:00:00"/>
    <n v="1.32E-2"/>
    <n v="1"/>
    <s v="JRS CAP PRÓPRIO"/>
    <x v="1"/>
    <n v="1.32E-2"/>
  </r>
  <r>
    <x v="304"/>
    <x v="3"/>
    <d v="2008-10-31T00:00:00"/>
    <n v="1.32E-2"/>
    <n v="1"/>
    <s v="JRS CAP PRÓPRIO"/>
    <x v="1"/>
    <n v="1.32E-2"/>
  </r>
  <r>
    <x v="304"/>
    <x v="3"/>
    <d v="2009-02-06T00:00:00"/>
    <n v="1.0999999999999999E-2"/>
    <n v="1"/>
    <s v="DIVIDENDO"/>
    <x v="2"/>
    <n v="1.0999999999999999E-2"/>
  </r>
  <r>
    <x v="304"/>
    <x v="3"/>
    <d v="2009-02-06T00:00:00"/>
    <n v="1.0999999999999999E-2"/>
    <n v="1"/>
    <s v="DIVIDENDO"/>
    <x v="2"/>
    <n v="1.0999999999999999E-2"/>
  </r>
  <r>
    <x v="304"/>
    <x v="3"/>
    <d v="2009-04-24T00:00:00"/>
    <n v="5.16E-2"/>
    <n v="1"/>
    <s v="DIVIDENDO"/>
    <x v="2"/>
    <n v="5.16E-2"/>
  </r>
  <r>
    <x v="304"/>
    <x v="3"/>
    <d v="2009-08-20T00:00:00"/>
    <n v="1.0999999999999999E-2"/>
    <n v="1"/>
    <s v="DIVIDENDO"/>
    <x v="2"/>
    <n v="1.0999999999999999E-2"/>
  </r>
  <r>
    <x v="304"/>
    <x v="3"/>
    <d v="2010-04-30T00:00:00"/>
    <n v="8.8999999999999996E-2"/>
    <n v="1"/>
    <s v="DIVIDENDO"/>
    <x v="3"/>
    <n v="8.8999999999999996E-2"/>
  </r>
  <r>
    <x v="304"/>
    <x v="3"/>
    <d v="2012-08-14T00:00:00"/>
    <n v="2.1075999999999998E-3"/>
    <n v="1"/>
    <s v="DIVIDENDO"/>
    <x v="5"/>
    <n v="2.1075999999999998E-3"/>
  </r>
  <r>
    <x v="304"/>
    <x v="3"/>
    <d v="2013-04-29T00:00:00"/>
    <n v="4.3892399999999998E-2"/>
    <n v="1"/>
    <s v="DIVIDENDO"/>
    <x v="6"/>
    <n v="4.3892399999999998E-2"/>
  </r>
  <r>
    <x v="304"/>
    <x v="4"/>
    <d v="1996-02-26T00:00:00"/>
    <n v="0.06"/>
    <n v="1"/>
    <s v="DIVIDENDO"/>
    <x v="15"/>
    <n v="0.06"/>
  </r>
  <r>
    <x v="304"/>
    <x v="4"/>
    <d v="1996-09-23T00:00:00"/>
    <n v="1.8499999999999999E-2"/>
    <n v="1"/>
    <s v="DIVIDENDO"/>
    <x v="15"/>
    <n v="1.8499999999999999E-2"/>
  </r>
  <r>
    <x v="304"/>
    <x v="4"/>
    <d v="1998-04-27T00:00:00"/>
    <n v="0.01"/>
    <n v="1"/>
    <s v="DIVIDENDO"/>
    <x v="17"/>
    <n v="0.01"/>
  </r>
  <r>
    <x v="304"/>
    <x v="4"/>
    <d v="1998-08-17T00:00:00"/>
    <n v="0.01"/>
    <n v="1"/>
    <s v="DIVIDENDO"/>
    <x v="17"/>
    <n v="0.01"/>
  </r>
  <r>
    <x v="304"/>
    <x v="4"/>
    <d v="1998-12-04T00:00:00"/>
    <n v="0.01"/>
    <n v="1"/>
    <s v="DIVIDENDO"/>
    <x v="17"/>
    <n v="0.01"/>
  </r>
  <r>
    <x v="304"/>
    <x v="4"/>
    <d v="1999-04-30T00:00:00"/>
    <n v="0.03"/>
    <n v="1"/>
    <s v="DIVIDENDO"/>
    <x v="8"/>
    <n v="0.03"/>
  </r>
  <r>
    <x v="304"/>
    <x v="4"/>
    <d v="1999-08-06T00:00:00"/>
    <n v="1.4999999999999999E-2"/>
    <n v="1"/>
    <s v="DIVIDENDO"/>
    <x v="8"/>
    <n v="1.4999999999999999E-2"/>
  </r>
  <r>
    <x v="304"/>
    <x v="4"/>
    <d v="1999-12-01T00:00:00"/>
    <n v="0.02"/>
    <n v="1"/>
    <s v="DIVIDENDO"/>
    <x v="8"/>
    <n v="0.02"/>
  </r>
  <r>
    <x v="304"/>
    <x v="4"/>
    <d v="1999-12-30T00:00:00"/>
    <n v="5.6000000000000001E-2"/>
    <n v="1"/>
    <s v="JRS CAP PRÓPRIO"/>
    <x v="8"/>
    <n v="5.6000000000000001E-2"/>
  </r>
  <r>
    <x v="304"/>
    <x v="4"/>
    <d v="2000-04-27T00:00:00"/>
    <n v="0.12529999999999999"/>
    <n v="1"/>
    <s v="DIVIDENDO"/>
    <x v="9"/>
    <n v="0.12529999999999999"/>
  </r>
  <r>
    <x v="304"/>
    <x v="4"/>
    <d v="2000-12-28T00:00:00"/>
    <n v="0.05"/>
    <n v="1"/>
    <s v="JRS CAP PRÓPRIO"/>
    <x v="9"/>
    <n v="0.05"/>
  </r>
  <r>
    <x v="304"/>
    <x v="4"/>
    <d v="2001-04-27T00:00:00"/>
    <n v="5.3499999999999999E-2"/>
    <n v="1"/>
    <s v="DIVIDENDO"/>
    <x v="10"/>
    <n v="5.3499999999999999E-2"/>
  </r>
  <r>
    <x v="304"/>
    <x v="4"/>
    <d v="2001-06-22T00:00:00"/>
    <n v="0.04"/>
    <n v="1"/>
    <s v="JRS CAP PRÓPRIO"/>
    <x v="10"/>
    <n v="0.04"/>
  </r>
  <r>
    <x v="304"/>
    <x v="4"/>
    <d v="2001-12-21T00:00:00"/>
    <n v="0.04"/>
    <n v="1"/>
    <s v="JRS CAP PRÓPRIO"/>
    <x v="10"/>
    <n v="0.04"/>
  </r>
  <r>
    <x v="304"/>
    <x v="4"/>
    <d v="2002-04-25T00:00:00"/>
    <n v="2.2200000000000001E-2"/>
    <n v="1"/>
    <s v="DIVIDENDO"/>
    <x v="11"/>
    <n v="2.2200000000000001E-2"/>
  </r>
  <r>
    <x v="304"/>
    <x v="4"/>
    <d v="2002-10-24T00:00:00"/>
    <n v="4.3799999999999999E-2"/>
    <n v="1"/>
    <s v="JRS CAP PRÓPRIO"/>
    <x v="11"/>
    <n v="4.3799999999999999E-2"/>
  </r>
  <r>
    <x v="304"/>
    <x v="4"/>
    <d v="2002-10-24T00:00:00"/>
    <n v="1.6199999999999999E-2"/>
    <n v="1"/>
    <s v="JRS CAP PRÓPRIO"/>
    <x v="11"/>
    <n v="1.6199999999999999E-2"/>
  </r>
  <r>
    <x v="304"/>
    <x v="4"/>
    <d v="2002-12-20T00:00:00"/>
    <n v="1.7000000000000001E-2"/>
    <n v="1"/>
    <s v="JRS CAP PRÓPRIO"/>
    <x v="11"/>
    <n v="1.7000000000000001E-2"/>
  </r>
  <r>
    <x v="304"/>
    <x v="4"/>
    <d v="2003-04-25T00:00:00"/>
    <n v="2.145E-2"/>
    <n v="1"/>
    <s v="DIVIDENDO"/>
    <x v="7"/>
    <n v="2.145E-2"/>
  </r>
  <r>
    <x v="304"/>
    <x v="4"/>
    <d v="2003-11-06T00:00:00"/>
    <n v="0.02"/>
    <n v="1"/>
    <s v="DIVIDENDO"/>
    <x v="7"/>
    <n v="0.02"/>
  </r>
  <r>
    <x v="304"/>
    <x v="4"/>
    <d v="2003-12-30T00:00:00"/>
    <n v="0.04"/>
    <n v="1"/>
    <s v="JRS CAP PRÓPRIO"/>
    <x v="7"/>
    <n v="0.04"/>
  </r>
  <r>
    <x v="304"/>
    <x v="4"/>
    <d v="2004-04-27T00:00:00"/>
    <n v="2.3769999999999999E-2"/>
    <n v="1"/>
    <s v="DIVIDENDO"/>
    <x v="12"/>
    <n v="2.3769999999999999E-2"/>
  </r>
  <r>
    <x v="304"/>
    <x v="4"/>
    <d v="2004-08-11T00:00:00"/>
    <n v="2.5000000000000001E-2"/>
    <n v="1"/>
    <s v="JRS CAP PRÓPRIO"/>
    <x v="12"/>
    <n v="2.5000000000000001E-2"/>
  </r>
  <r>
    <x v="304"/>
    <x v="4"/>
    <d v="2004-12-27T00:00:00"/>
    <n v="0.09"/>
    <n v="1"/>
    <s v="JRS CAP PRÓPRIO"/>
    <x v="12"/>
    <n v="0.09"/>
  </r>
  <r>
    <x v="304"/>
    <x v="4"/>
    <d v="2005-04-27T00:00:00"/>
    <n v="2.3140000000000001E-2"/>
    <n v="1"/>
    <s v="DIVIDENDO"/>
    <x v="13"/>
    <n v="2.3140000000000001E-2"/>
  </r>
  <r>
    <x v="304"/>
    <x v="4"/>
    <d v="2005-06-30T00:00:00"/>
    <n v="2.1000000000000001E-2"/>
    <n v="1"/>
    <s v="JRS CAP PRÓPRIO"/>
    <x v="13"/>
    <n v="2.1000000000000001E-2"/>
  </r>
  <r>
    <x v="304"/>
    <x v="4"/>
    <d v="2005-06-30T00:00:00"/>
    <n v="2.3E-2"/>
    <n v="1"/>
    <s v="JRS CAP PRÓPRIO"/>
    <x v="13"/>
    <n v="2.3E-2"/>
  </r>
  <r>
    <x v="304"/>
    <x v="4"/>
    <d v="2005-09-29T00:00:00"/>
    <n v="2.75E-2"/>
    <n v="1"/>
    <s v="JRS CAP PRÓPRIO"/>
    <x v="13"/>
    <n v="2.75E-2"/>
  </r>
  <r>
    <x v="304"/>
    <x v="4"/>
    <d v="2005-12-27T00:00:00"/>
    <n v="2.1999999999999999E-2"/>
    <n v="1"/>
    <s v="JRS CAP PRÓPRIO"/>
    <x v="13"/>
    <n v="2.1999999999999999E-2"/>
  </r>
  <r>
    <x v="304"/>
    <x v="4"/>
    <d v="2006-04-27T00:00:00"/>
    <n v="1.2881E-2"/>
    <n v="1"/>
    <s v="DIVIDENDO"/>
    <x v="14"/>
    <n v="1.2881E-2"/>
  </r>
  <r>
    <x v="304"/>
    <x v="4"/>
    <d v="2006-08-25T00:00:00"/>
    <n v="1.0999999999999999E-2"/>
    <n v="1"/>
    <s v="JRS CAP PRÓPRIO"/>
    <x v="14"/>
    <n v="1.0999999999999999E-2"/>
  </r>
  <r>
    <x v="304"/>
    <x v="4"/>
    <d v="2006-11-13T00:00:00"/>
    <n v="1.0999999999999999E-2"/>
    <n v="1"/>
    <s v="JRS CAP PRÓPRIO"/>
    <x v="14"/>
    <n v="1.0999999999999999E-2"/>
  </r>
  <r>
    <x v="304"/>
    <x v="4"/>
    <d v="2006-12-21T00:00:00"/>
    <n v="2.9700000000000001E-2"/>
    <n v="1"/>
    <s v="JRS CAP PRÓPRIO"/>
    <x v="14"/>
    <n v="2.9700000000000001E-2"/>
  </r>
  <r>
    <x v="304"/>
    <x v="4"/>
    <d v="2007-04-16T00:00:00"/>
    <n v="8.25E-4"/>
    <n v="1"/>
    <s v="DIVIDENDO"/>
    <x v="0"/>
    <n v="8.25E-4"/>
  </r>
  <r>
    <x v="304"/>
    <x v="4"/>
    <d v="2007-08-23T00:00:00"/>
    <n v="1.0999999999999999E-2"/>
    <n v="1"/>
    <s v="DIVIDENDO"/>
    <x v="0"/>
    <n v="1.0999999999999999E-2"/>
  </r>
  <r>
    <x v="304"/>
    <x v="4"/>
    <d v="2007-12-10T00:00:00"/>
    <n v="1.0999999999999999E-2"/>
    <n v="1"/>
    <s v="DIVIDENDO"/>
    <x v="0"/>
    <n v="1.0999999999999999E-2"/>
  </r>
  <r>
    <x v="304"/>
    <x v="4"/>
    <d v="2008-03-13T00:00:00"/>
    <n v="1.0999999999999999E-2"/>
    <n v="1"/>
    <s v="DIVIDENDO"/>
    <x v="1"/>
    <n v="1.0999999999999999E-2"/>
  </r>
  <r>
    <x v="304"/>
    <x v="4"/>
    <d v="2008-04-15T00:00:00"/>
    <n v="2.3099999999999999E-2"/>
    <n v="1"/>
    <s v="DIVIDENDO"/>
    <x v="1"/>
    <n v="2.3099999999999999E-2"/>
  </r>
  <r>
    <x v="304"/>
    <x v="4"/>
    <d v="2008-08-12T00:00:00"/>
    <n v="1.32E-2"/>
    <n v="1"/>
    <s v="JRS CAP PRÓPRIO"/>
    <x v="1"/>
    <n v="1.32E-2"/>
  </r>
  <r>
    <x v="304"/>
    <x v="4"/>
    <d v="2008-10-31T00:00:00"/>
    <n v="1.32E-2"/>
    <n v="1"/>
    <s v="JRS CAP PRÓPRIO"/>
    <x v="1"/>
    <n v="1.32E-2"/>
  </r>
  <r>
    <x v="304"/>
    <x v="4"/>
    <d v="2009-02-06T00:00:00"/>
    <n v="1.0999999999999999E-2"/>
    <n v="1"/>
    <s v="DIVIDENDO"/>
    <x v="2"/>
    <n v="1.0999999999999999E-2"/>
  </r>
  <r>
    <x v="304"/>
    <x v="4"/>
    <d v="2009-02-06T00:00:00"/>
    <n v="1.0999999999999999E-2"/>
    <n v="1"/>
    <s v="DIVIDENDO"/>
    <x v="2"/>
    <n v="1.0999999999999999E-2"/>
  </r>
  <r>
    <x v="304"/>
    <x v="4"/>
    <d v="2009-08-20T00:00:00"/>
    <n v="1.0999999999999999E-2"/>
    <n v="1"/>
    <s v="DIVIDENDO"/>
    <x v="2"/>
    <n v="1.0999999999999999E-2"/>
  </r>
  <r>
    <x v="304"/>
    <x v="4"/>
    <d v="2012-08-14T00:00:00"/>
    <n v="2.1075999999999998E-3"/>
    <n v="1"/>
    <s v="DIVIDENDO"/>
    <x v="5"/>
    <n v="2.1075999999999998E-3"/>
  </r>
  <r>
    <x v="304"/>
    <x v="4"/>
    <d v="2013-04-29T00:00:00"/>
    <n v="7.5724E-3"/>
    <n v="1"/>
    <s v="DIVIDENDO"/>
    <x v="6"/>
    <n v="7.5724E-3"/>
  </r>
  <r>
    <x v="305"/>
    <x v="0"/>
    <d v="1996-03-06T00:00:00"/>
    <n v="5.4449999999999998E-2"/>
    <n v="1000"/>
    <s v="DIVIDENDO"/>
    <x v="15"/>
    <n v="5.4449999999999995E-5"/>
  </r>
  <r>
    <x v="305"/>
    <x v="0"/>
    <d v="1996-08-14T00:00:00"/>
    <n v="1.8380000000000001E-2"/>
    <n v="1000"/>
    <s v="DIVIDENDO"/>
    <x v="15"/>
    <n v="1.838E-5"/>
  </r>
  <r>
    <x v="305"/>
    <x v="0"/>
    <d v="1997-03-06T00:00:00"/>
    <n v="4.9619999999999997E-2"/>
    <n v="1000"/>
    <s v="DIVIDENDO"/>
    <x v="16"/>
    <n v="4.9619999999999996E-5"/>
  </r>
  <r>
    <x v="305"/>
    <x v="0"/>
    <d v="1997-08-28T00:00:00"/>
    <n v="0.34088000000000002"/>
    <n v="1"/>
    <s v="JRS CAP PRÓPRIO"/>
    <x v="16"/>
    <n v="0.34088000000000002"/>
  </r>
  <r>
    <x v="305"/>
    <x v="0"/>
    <d v="1997-12-30T00:00:00"/>
    <n v="0.5"/>
    <n v="1"/>
    <s v="JRS CAP PRÓPRIO"/>
    <x v="16"/>
    <n v="0.5"/>
  </r>
  <r>
    <x v="305"/>
    <x v="0"/>
    <d v="1998-08-27T00:00:00"/>
    <n v="0.35780000000000001"/>
    <n v="1"/>
    <s v="JRS CAP PRÓPRIO"/>
    <x v="17"/>
    <n v="0.35780000000000001"/>
  </r>
  <r>
    <x v="305"/>
    <x v="0"/>
    <d v="1998-11-26T00:00:00"/>
    <n v="0.27800000000000002"/>
    <n v="1"/>
    <s v="JRS CAP PRÓPRIO"/>
    <x v="17"/>
    <n v="0.27800000000000002"/>
  </r>
  <r>
    <x v="305"/>
    <x v="0"/>
    <d v="1999-08-26T00:00:00"/>
    <n v="0.17743600000000001"/>
    <n v="1"/>
    <s v="DIVIDENDO"/>
    <x v="8"/>
    <n v="0.17743600000000001"/>
  </r>
  <r>
    <x v="305"/>
    <x v="0"/>
    <d v="2000-03-02T00:00:00"/>
    <n v="0.17743600000000001"/>
    <n v="1"/>
    <s v="DIVIDENDO"/>
    <x v="9"/>
    <n v="0.17743600000000001"/>
  </r>
  <r>
    <x v="305"/>
    <x v="0"/>
    <d v="2000-08-22T00:00:00"/>
    <n v="0.17743600000000001"/>
    <n v="1"/>
    <s v="DIVIDENDO"/>
    <x v="9"/>
    <n v="0.17743600000000001"/>
  </r>
  <r>
    <x v="305"/>
    <x v="0"/>
    <d v="2001-03-08T00:00:00"/>
    <n v="0.2395389"/>
    <n v="1"/>
    <s v="JRS CAP PRÓPRIO"/>
    <x v="10"/>
    <n v="0.2395389"/>
  </r>
  <r>
    <x v="305"/>
    <x v="0"/>
    <d v="2001-08-23T00:00:00"/>
    <n v="0.2041"/>
    <n v="1"/>
    <s v="DIVIDENDO"/>
    <x v="10"/>
    <n v="0.2041"/>
  </r>
  <r>
    <x v="305"/>
    <x v="0"/>
    <d v="2002-03-07T00:00:00"/>
    <n v="0.22178999999999999"/>
    <n v="1"/>
    <s v="DIVIDENDO"/>
    <x v="11"/>
    <n v="0.22178999999999999"/>
  </r>
  <r>
    <x v="305"/>
    <x v="0"/>
    <d v="2003-07-10T00:00:00"/>
    <n v="0.373"/>
    <n v="1"/>
    <s v="JRS CAP PRÓPRIO"/>
    <x v="7"/>
    <n v="0.373"/>
  </r>
  <r>
    <x v="305"/>
    <x v="0"/>
    <d v="2003-12-18T00:00:00"/>
    <n v="1.1977"/>
    <n v="1"/>
    <s v="JRS CAP PRÓPRIO"/>
    <x v="7"/>
    <n v="1.1977"/>
  </r>
  <r>
    <x v="305"/>
    <x v="0"/>
    <d v="2004-03-04T00:00:00"/>
    <n v="0.19950000000000001"/>
    <n v="1"/>
    <s v="DIVIDENDO"/>
    <x v="12"/>
    <n v="0.19950000000000001"/>
  </r>
  <r>
    <x v="305"/>
    <x v="0"/>
    <d v="2004-08-26T00:00:00"/>
    <n v="1.1731799999999999"/>
    <n v="1"/>
    <s v="JRS CAP PRÓPRIO"/>
    <x v="12"/>
    <n v="1.1731799999999999"/>
  </r>
  <r>
    <x v="305"/>
    <x v="0"/>
    <d v="2004-12-16T00:00:00"/>
    <n v="0.53879999999999995"/>
    <n v="1"/>
    <s v="JRS CAP PRÓPRIO"/>
    <x v="12"/>
    <n v="0.53879999999999995"/>
  </r>
  <r>
    <x v="305"/>
    <x v="0"/>
    <d v="2005-02-24T00:00:00"/>
    <n v="2.93208"/>
    <n v="1"/>
    <s v="DIVIDENDO"/>
    <x v="13"/>
    <n v="2.93208"/>
  </r>
  <r>
    <x v="305"/>
    <x v="0"/>
    <d v="2005-08-24T00:00:00"/>
    <n v="1.2166999999999999"/>
    <n v="1"/>
    <s v="JRS CAP PRÓPRIO"/>
    <x v="13"/>
    <n v="1.2166999999999999"/>
  </r>
  <r>
    <x v="305"/>
    <x v="0"/>
    <d v="2005-08-24T00:00:00"/>
    <n v="1.1712"/>
    <n v="1"/>
    <s v="DIVIDENDO"/>
    <x v="13"/>
    <n v="1.1712"/>
  </r>
  <r>
    <x v="305"/>
    <x v="0"/>
    <d v="2005-11-23T00:00:00"/>
    <n v="1.1297999999999999"/>
    <n v="1"/>
    <s v="JRS CAP PRÓPRIO"/>
    <x v="13"/>
    <n v="1.1297999999999999"/>
  </r>
  <r>
    <x v="305"/>
    <x v="0"/>
    <d v="2006-03-08T00:00:00"/>
    <n v="1.3284"/>
    <n v="1"/>
    <s v="DIVIDENDO"/>
    <x v="14"/>
    <n v="1.3284"/>
  </r>
  <r>
    <x v="305"/>
    <x v="0"/>
    <d v="2006-08-30T00:00:00"/>
    <n v="1.5207900000000001"/>
    <n v="1"/>
    <s v="JRS CAP PRÓPRIO"/>
    <x v="14"/>
    <n v="1.5207900000000001"/>
  </r>
  <r>
    <x v="305"/>
    <x v="0"/>
    <d v="2006-11-29T00:00:00"/>
    <n v="1.3035399999999999"/>
    <n v="1"/>
    <s v="JRS CAP PRÓPRIO"/>
    <x v="14"/>
    <n v="1.3035399999999999"/>
  </r>
  <r>
    <x v="305"/>
    <x v="0"/>
    <d v="2007-03-05T00:00:00"/>
    <n v="0.86900999999999995"/>
    <n v="1"/>
    <s v="DIVIDENDO"/>
    <x v="0"/>
    <n v="0.86900999999999995"/>
  </r>
  <r>
    <x v="305"/>
    <x v="0"/>
    <d v="2007-08-08T00:00:00"/>
    <n v="1.4382299999999999"/>
    <n v="1"/>
    <s v="JRS CAP PRÓPRIO"/>
    <x v="0"/>
    <n v="1.4382299999999999"/>
  </r>
  <r>
    <x v="305"/>
    <x v="0"/>
    <d v="2007-08-08T00:00:00"/>
    <n v="0.75738000000000005"/>
    <n v="1"/>
    <s v="DIVIDENDO"/>
    <x v="0"/>
    <n v="0.75738000000000005"/>
  </r>
  <r>
    <x v="305"/>
    <x v="0"/>
    <d v="2007-11-27T00:00:00"/>
    <n v="0.90958000000000006"/>
    <n v="1"/>
    <s v="JRS CAP PRÓPRIO"/>
    <x v="0"/>
    <n v="0.90958000000000006"/>
  </r>
  <r>
    <x v="305"/>
    <x v="0"/>
    <d v="2008-03-26T00:00:00"/>
    <n v="0.85826999999999998"/>
    <n v="1"/>
    <s v="DIVIDENDO"/>
    <x v="1"/>
    <n v="0.85826999999999998"/>
  </r>
  <r>
    <x v="305"/>
    <x v="0"/>
    <d v="2008-08-13T00:00:00"/>
    <n v="0.73963999999999996"/>
    <n v="1"/>
    <s v="JRS CAP PRÓPRIO"/>
    <x v="1"/>
    <n v="0.73963999999999996"/>
  </r>
  <r>
    <x v="305"/>
    <x v="0"/>
    <d v="2008-08-13T00:00:00"/>
    <n v="0.28045999999999999"/>
    <n v="1"/>
    <s v="DIVIDENDO"/>
    <x v="1"/>
    <n v="0.28045999999999999"/>
  </r>
  <r>
    <x v="305"/>
    <x v="0"/>
    <d v="2008-11-12T00:00:00"/>
    <n v="0.72419"/>
    <n v="1"/>
    <s v="JRS CAP PRÓPRIO"/>
    <x v="1"/>
    <n v="0.72419"/>
  </r>
  <r>
    <x v="305"/>
    <x v="0"/>
    <d v="2009-02-18T00:00:00"/>
    <n v="0.45158999999999999"/>
    <n v="1"/>
    <s v="DIVIDENDO"/>
    <x v="2"/>
    <n v="0.45158999999999999"/>
  </r>
  <r>
    <x v="305"/>
    <x v="0"/>
    <d v="2009-07-22T00:00:00"/>
    <n v="0.17358000000000001"/>
    <n v="1"/>
    <s v="JRS CAP PRÓPRIO"/>
    <x v="2"/>
    <n v="0.17358000000000001"/>
  </r>
  <r>
    <x v="305"/>
    <x v="0"/>
    <d v="2009-12-22T00:00:00"/>
    <n v="0.5948"/>
    <n v="1"/>
    <s v="JRS CAP PRÓPRIO"/>
    <x v="2"/>
    <n v="0.5948"/>
  </r>
  <r>
    <x v="305"/>
    <x v="0"/>
    <d v="2010-02-24T00:00:00"/>
    <n v="0.13975000000000001"/>
    <n v="1"/>
    <s v="DIVIDENDO"/>
    <x v="3"/>
    <n v="0.13975000000000001"/>
  </r>
  <r>
    <x v="305"/>
    <x v="0"/>
    <d v="2010-09-28T00:00:00"/>
    <n v="0.22226000000000001"/>
    <n v="1"/>
    <s v="JRS CAP PRÓPRIO"/>
    <x v="3"/>
    <n v="0.22226000000000001"/>
  </r>
  <r>
    <x v="305"/>
    <x v="0"/>
    <d v="2010-12-21T00:00:00"/>
    <n v="0.172041"/>
    <n v="1"/>
    <s v="JRS CAP PRÓPRIO"/>
    <x v="3"/>
    <n v="0.172041"/>
  </r>
  <r>
    <x v="305"/>
    <x v="0"/>
    <d v="2011-02-22T00:00:00"/>
    <n v="0.136908"/>
    <n v="1"/>
    <s v="JRS CAP PRÓPRIO"/>
    <x v="4"/>
    <n v="0.136908"/>
  </r>
  <r>
    <x v="305"/>
    <x v="0"/>
    <d v="2012-03-06T00:00:00"/>
    <n v="7.8769099999999995E-2"/>
    <n v="1"/>
    <s v="JRS CAP PRÓPRIO"/>
    <x v="5"/>
    <n v="7.8769099999999995E-2"/>
  </r>
  <r>
    <x v="305"/>
    <x v="1"/>
    <d v="1996-03-07T00:00:00"/>
    <n v="5.4449999999999998E-2"/>
    <n v="1000"/>
    <s v="DIVIDENDO"/>
    <x v="15"/>
    <n v="5.4449999999999995E-5"/>
  </r>
  <r>
    <x v="305"/>
    <x v="1"/>
    <d v="1996-08-14T00:00:00"/>
    <n v="1.8380000000000001E-2"/>
    <n v="1000"/>
    <s v="DIVIDENDO"/>
    <x v="15"/>
    <n v="1.838E-5"/>
  </r>
  <r>
    <x v="305"/>
    <x v="1"/>
    <d v="1997-03-06T00:00:00"/>
    <n v="4.9619999999999997E-2"/>
    <n v="1000"/>
    <s v="DIVIDENDO"/>
    <x v="16"/>
    <n v="4.9619999999999996E-5"/>
  </r>
  <r>
    <x v="305"/>
    <x v="1"/>
    <d v="1997-08-28T00:00:00"/>
    <n v="0.34088000000000002"/>
    <n v="1"/>
    <s v="JRS CAP PRÓPRIO"/>
    <x v="16"/>
    <n v="0.34088000000000002"/>
  </r>
  <r>
    <x v="305"/>
    <x v="1"/>
    <d v="1997-12-30T00:00:00"/>
    <n v="0.5"/>
    <n v="1"/>
    <s v="JRS CAP PRÓPRIO"/>
    <x v="16"/>
    <n v="0.5"/>
  </r>
  <r>
    <x v="305"/>
    <x v="1"/>
    <d v="1998-03-05T00:00:00"/>
    <n v="8.4087999999999996E-2"/>
    <n v="1"/>
    <s v="JRS CAP PRÓPRIO"/>
    <x v="17"/>
    <n v="8.4087999999999996E-2"/>
  </r>
  <r>
    <x v="305"/>
    <x v="1"/>
    <d v="1998-08-27T00:00:00"/>
    <n v="0.39357999999999999"/>
    <n v="1"/>
    <s v="JRS CAP PRÓPRIO"/>
    <x v="17"/>
    <n v="0.39357999999999999"/>
  </r>
  <r>
    <x v="305"/>
    <x v="1"/>
    <d v="1998-11-26T00:00:00"/>
    <n v="0.30580000000000002"/>
    <n v="1"/>
    <s v="JRS CAP PRÓPRIO"/>
    <x v="17"/>
    <n v="0.30580000000000002"/>
  </r>
  <r>
    <x v="305"/>
    <x v="3"/>
    <d v="1999-08-26T00:00:00"/>
    <n v="0.19517960000000001"/>
    <n v="1"/>
    <s v="DIVIDENDO"/>
    <x v="8"/>
    <n v="0.19517960000000001"/>
  </r>
  <r>
    <x v="305"/>
    <x v="3"/>
    <d v="2000-03-02T00:00:00"/>
    <n v="0.19517960000000001"/>
    <n v="1"/>
    <s v="DIVIDENDO"/>
    <x v="9"/>
    <n v="0.19517960000000001"/>
  </r>
  <r>
    <x v="305"/>
    <x v="3"/>
    <d v="2000-08-22T00:00:00"/>
    <n v="0.19517960000000001"/>
    <n v="1"/>
    <s v="DIVIDENDO"/>
    <x v="9"/>
    <n v="0.19517960000000001"/>
  </r>
  <r>
    <x v="305"/>
    <x v="3"/>
    <d v="2001-03-08T00:00:00"/>
    <n v="0.26349280000000003"/>
    <n v="1"/>
    <s v="JRS CAP PRÓPRIO"/>
    <x v="10"/>
    <n v="0.26349280000000003"/>
  </r>
  <r>
    <x v="305"/>
    <x v="3"/>
    <d v="2001-08-23T00:00:00"/>
    <n v="0.22450000000000001"/>
    <n v="1"/>
    <s v="DIVIDENDO"/>
    <x v="10"/>
    <n v="0.22450000000000001"/>
  </r>
  <r>
    <x v="305"/>
    <x v="3"/>
    <d v="2002-03-07T00:00:00"/>
    <n v="0.24398"/>
    <n v="1"/>
    <s v="DIVIDENDO"/>
    <x v="11"/>
    <n v="0.24398"/>
  </r>
  <r>
    <x v="305"/>
    <x v="3"/>
    <d v="2003-07-10T00:00:00"/>
    <n v="0.4103"/>
    <n v="1"/>
    <s v="JRS CAP PRÓPRIO"/>
    <x v="7"/>
    <n v="0.4103"/>
  </r>
  <r>
    <x v="305"/>
    <x v="3"/>
    <d v="2003-12-18T00:00:00"/>
    <n v="1.3174999999999999"/>
    <n v="1"/>
    <s v="JRS CAP PRÓPRIO"/>
    <x v="7"/>
    <n v="1.3174999999999999"/>
  </r>
  <r>
    <x v="305"/>
    <x v="3"/>
    <d v="2004-03-04T00:00:00"/>
    <n v="0.2195"/>
    <n v="1"/>
    <s v="DIVIDENDO"/>
    <x v="12"/>
    <n v="0.2195"/>
  </r>
  <r>
    <x v="305"/>
    <x v="3"/>
    <d v="2004-08-26T00:00:00"/>
    <n v="1.2905"/>
    <n v="1"/>
    <s v="JRS CAP PRÓPRIO"/>
    <x v="12"/>
    <n v="1.2905"/>
  </r>
  <r>
    <x v="305"/>
    <x v="3"/>
    <d v="2004-12-16T00:00:00"/>
    <n v="0.5927"/>
    <n v="1"/>
    <s v="JRS CAP PRÓPRIO"/>
    <x v="12"/>
    <n v="0.5927"/>
  </r>
  <r>
    <x v="305"/>
    <x v="3"/>
    <d v="2005-02-24T00:00:00"/>
    <n v="3.2252900000000002"/>
    <n v="1"/>
    <s v="DIVIDENDO"/>
    <x v="13"/>
    <n v="3.2252900000000002"/>
  </r>
  <r>
    <x v="305"/>
    <x v="3"/>
    <d v="2005-08-24T00:00:00"/>
    <n v="1.3384"/>
    <n v="1"/>
    <s v="JRS CAP PRÓPRIO"/>
    <x v="13"/>
    <n v="1.3384"/>
  </r>
  <r>
    <x v="305"/>
    <x v="3"/>
    <d v="2005-08-24T00:00:00"/>
    <n v="1.2883"/>
    <n v="1"/>
    <s v="DIVIDENDO"/>
    <x v="13"/>
    <n v="1.2883"/>
  </r>
  <r>
    <x v="305"/>
    <x v="3"/>
    <d v="2005-11-23T00:00:00"/>
    <n v="1.2427999999999999"/>
    <n v="1"/>
    <s v="JRS CAP PRÓPRIO"/>
    <x v="13"/>
    <n v="1.2427999999999999"/>
  </r>
  <r>
    <x v="305"/>
    <x v="3"/>
    <d v="2006-03-08T00:00:00"/>
    <n v="1.4613"/>
    <n v="1"/>
    <s v="DIVIDENDO"/>
    <x v="14"/>
    <n v="1.4613"/>
  </r>
  <r>
    <x v="305"/>
    <x v="3"/>
    <d v="2006-08-30T00:00:00"/>
    <n v="1.6728700000000001"/>
    <n v="1"/>
    <s v="JRS CAP PRÓPRIO"/>
    <x v="14"/>
    <n v="1.6728700000000001"/>
  </r>
  <r>
    <x v="305"/>
    <x v="3"/>
    <d v="2006-11-29T00:00:00"/>
    <n v="1.4339"/>
    <n v="1"/>
    <s v="JRS CAP PRÓPRIO"/>
    <x v="14"/>
    <n v="1.4339"/>
  </r>
  <r>
    <x v="305"/>
    <x v="3"/>
    <d v="2007-03-05T00:00:00"/>
    <n v="0.95591999999999999"/>
    <n v="1"/>
    <s v="DIVIDENDO"/>
    <x v="0"/>
    <n v="0.95591999999999999"/>
  </r>
  <r>
    <x v="305"/>
    <x v="3"/>
    <d v="2007-08-08T00:00:00"/>
    <n v="1.58206"/>
    <n v="1"/>
    <s v="JRS CAP PRÓPRIO"/>
    <x v="0"/>
    <n v="1.58206"/>
  </r>
  <r>
    <x v="305"/>
    <x v="3"/>
    <d v="2007-08-08T00:00:00"/>
    <n v="0.83311999999999997"/>
    <n v="1"/>
    <s v="DIVIDENDO"/>
    <x v="0"/>
    <n v="0.83311999999999997"/>
  </r>
  <r>
    <x v="305"/>
    <x v="3"/>
    <d v="2007-11-27T00:00:00"/>
    <n v="1.00054"/>
    <n v="1"/>
    <s v="JRS CAP PRÓPRIO"/>
    <x v="0"/>
    <n v="1.00054"/>
  </r>
  <r>
    <x v="305"/>
    <x v="3"/>
    <d v="2008-03-26T00:00:00"/>
    <n v="0.94410000000000005"/>
    <n v="1"/>
    <s v="DIVIDENDO"/>
    <x v="1"/>
    <n v="0.94410000000000005"/>
  </r>
  <r>
    <x v="305"/>
    <x v="3"/>
    <d v="2008-08-13T00:00:00"/>
    <n v="0.81359999999999999"/>
    <n v="1"/>
    <s v="JRS CAP PRÓPRIO"/>
    <x v="1"/>
    <n v="0.81359999999999999"/>
  </r>
  <r>
    <x v="305"/>
    <x v="3"/>
    <d v="2008-08-13T00:00:00"/>
    <n v="0.3085"/>
    <n v="1"/>
    <s v="DIVIDENDO"/>
    <x v="1"/>
    <n v="0.3085"/>
  </r>
  <r>
    <x v="305"/>
    <x v="3"/>
    <d v="2008-11-12T00:00:00"/>
    <n v="0.79661000000000004"/>
    <n v="1"/>
    <s v="JRS CAP PRÓPRIO"/>
    <x v="1"/>
    <n v="0.79661000000000004"/>
  </r>
  <r>
    <x v="305"/>
    <x v="3"/>
    <d v="2009-02-18T00:00:00"/>
    <n v="0.49675000000000002"/>
    <n v="1"/>
    <s v="DIVIDENDO"/>
    <x v="2"/>
    <n v="0.49675000000000002"/>
  </r>
  <r>
    <x v="305"/>
    <x v="3"/>
    <d v="2009-08-03T00:00:00"/>
    <n v="0.19094"/>
    <n v="1"/>
    <s v="JRS CAP PRÓPRIO"/>
    <x v="2"/>
    <n v="0.19094"/>
  </r>
  <r>
    <x v="305"/>
    <x v="3"/>
    <d v="2009-12-22T00:00:00"/>
    <n v="0.65427999999999997"/>
    <n v="1"/>
    <s v="JRS CAP PRÓPRIO"/>
    <x v="2"/>
    <n v="0.65427999999999997"/>
  </r>
  <r>
    <x v="305"/>
    <x v="3"/>
    <d v="2010-02-24T00:00:00"/>
    <n v="0.15373000000000001"/>
    <n v="1"/>
    <s v="DIVIDENDO"/>
    <x v="3"/>
    <n v="0.15373000000000001"/>
  </r>
  <r>
    <x v="305"/>
    <x v="3"/>
    <d v="2010-09-28T00:00:00"/>
    <n v="0.24448500000000001"/>
    <n v="1"/>
    <s v="JRS CAP PRÓPRIO"/>
    <x v="3"/>
    <n v="0.24448500000000001"/>
  </r>
  <r>
    <x v="305"/>
    <x v="3"/>
    <d v="2010-12-21T00:00:00"/>
    <n v="0.189246"/>
    <n v="1"/>
    <s v="JRS CAP PRÓPRIO"/>
    <x v="3"/>
    <n v="0.189246"/>
  </r>
  <r>
    <x v="305"/>
    <x v="3"/>
    <d v="2011-02-22T00:00:00"/>
    <n v="0.15059900000000001"/>
    <n v="1"/>
    <s v="JRS CAP PRÓPRIO"/>
    <x v="4"/>
    <n v="0.15059900000000001"/>
  </r>
  <r>
    <x v="305"/>
    <x v="3"/>
    <d v="2012-03-06T00:00:00"/>
    <n v="8.6646000000000001E-2"/>
    <n v="1"/>
    <s v="JRS CAP PRÓPRIO"/>
    <x v="5"/>
    <n v="8.6646000000000001E-2"/>
  </r>
  <r>
    <x v="305"/>
    <x v="4"/>
    <d v="1999-08-26T00:00:00"/>
    <n v="0.19517960000000001"/>
    <n v="1"/>
    <s v="DIVIDENDO"/>
    <x v="8"/>
    <n v="0.19517960000000001"/>
  </r>
  <r>
    <x v="305"/>
    <x v="4"/>
    <d v="2000-03-02T00:00:00"/>
    <n v="0.19517960000000001"/>
    <n v="1"/>
    <s v="DIVIDENDO"/>
    <x v="9"/>
    <n v="0.19517960000000001"/>
  </r>
  <r>
    <x v="305"/>
    <x v="4"/>
    <d v="2000-08-22T00:00:00"/>
    <n v="0.19517960000000001"/>
    <n v="1"/>
    <s v="DIVIDENDO"/>
    <x v="9"/>
    <n v="0.19517960000000001"/>
  </r>
  <r>
    <x v="305"/>
    <x v="4"/>
    <d v="2001-03-08T00:00:00"/>
    <n v="0.26349280000000003"/>
    <n v="1"/>
    <s v="JRS CAP PRÓPRIO"/>
    <x v="10"/>
    <n v="0.26349280000000003"/>
  </r>
  <r>
    <x v="305"/>
    <x v="4"/>
    <d v="2001-08-23T00:00:00"/>
    <n v="0.22450000000000001"/>
    <n v="1"/>
    <s v="DIVIDENDO"/>
    <x v="10"/>
    <n v="0.22450000000000001"/>
  </r>
  <r>
    <x v="305"/>
    <x v="4"/>
    <d v="2002-03-07T00:00:00"/>
    <n v="0.24398"/>
    <n v="1"/>
    <s v="DIVIDENDO"/>
    <x v="11"/>
    <n v="0.24398"/>
  </r>
  <r>
    <x v="305"/>
    <x v="4"/>
    <d v="2003-07-10T00:00:00"/>
    <n v="0.4103"/>
    <n v="1"/>
    <s v="JRS CAP PRÓPRIO"/>
    <x v="7"/>
    <n v="0.4103"/>
  </r>
  <r>
    <x v="305"/>
    <x v="4"/>
    <d v="2003-12-18T00:00:00"/>
    <n v="1.3174999999999999"/>
    <n v="1"/>
    <s v="JRS CAP PRÓPRIO"/>
    <x v="7"/>
    <n v="1.3174999999999999"/>
  </r>
  <r>
    <x v="305"/>
    <x v="4"/>
    <d v="2004-03-04T00:00:00"/>
    <n v="0.2195"/>
    <n v="1"/>
    <s v="DIVIDENDO"/>
    <x v="12"/>
    <n v="0.2195"/>
  </r>
  <r>
    <x v="305"/>
    <x v="4"/>
    <d v="2004-08-26T00:00:00"/>
    <n v="1.2905"/>
    <n v="1"/>
    <s v="JRS CAP PRÓPRIO"/>
    <x v="12"/>
    <n v="1.2905"/>
  </r>
  <r>
    <x v="305"/>
    <x v="4"/>
    <d v="2004-12-16T00:00:00"/>
    <n v="0.5927"/>
    <n v="1"/>
    <s v="JRS CAP PRÓPRIO"/>
    <x v="12"/>
    <n v="0.5927"/>
  </r>
  <r>
    <x v="305"/>
    <x v="4"/>
    <d v="2005-02-24T00:00:00"/>
    <n v="3.2252900000000002"/>
    <n v="1"/>
    <s v="DIVIDENDO"/>
    <x v="13"/>
    <n v="3.2252900000000002"/>
  </r>
  <r>
    <x v="305"/>
    <x v="4"/>
    <d v="2005-08-24T00:00:00"/>
    <n v="1.3384"/>
    <n v="1"/>
    <s v="JRS CAP PRÓPRIO"/>
    <x v="13"/>
    <n v="1.3384"/>
  </r>
  <r>
    <x v="305"/>
    <x v="4"/>
    <d v="2005-08-24T00:00:00"/>
    <n v="1.2883"/>
    <n v="1"/>
    <s v="DIVIDENDO"/>
    <x v="13"/>
    <n v="1.2883"/>
  </r>
  <r>
    <x v="305"/>
    <x v="4"/>
    <d v="2005-11-23T00:00:00"/>
    <n v="1.2427999999999999"/>
    <n v="1"/>
    <s v="JRS CAP PRÓPRIO"/>
    <x v="13"/>
    <n v="1.2427999999999999"/>
  </r>
  <r>
    <x v="305"/>
    <x v="4"/>
    <d v="2006-03-08T00:00:00"/>
    <n v="1.4613"/>
    <n v="1"/>
    <s v="DIVIDENDO"/>
    <x v="14"/>
    <n v="1.4613"/>
  </r>
  <r>
    <x v="305"/>
    <x v="4"/>
    <d v="2006-08-30T00:00:00"/>
    <n v="1.6728700000000001"/>
    <n v="1"/>
    <s v="JRS CAP PRÓPRIO"/>
    <x v="14"/>
    <n v="1.6728700000000001"/>
  </r>
  <r>
    <x v="305"/>
    <x v="4"/>
    <d v="2006-11-29T00:00:00"/>
    <n v="1.4339"/>
    <n v="1"/>
    <s v="JRS CAP PRÓPRIO"/>
    <x v="14"/>
    <n v="1.4339"/>
  </r>
  <r>
    <x v="305"/>
    <x v="4"/>
    <d v="2007-03-30T00:00:00"/>
    <n v="0.95591999999999999"/>
    <n v="1"/>
    <s v="DIVIDENDO"/>
    <x v="0"/>
    <n v="0.95591999999999999"/>
  </r>
  <r>
    <x v="305"/>
    <x v="4"/>
    <d v="2007-08-08T00:00:00"/>
    <n v="1.58206"/>
    <n v="1"/>
    <s v="JRS CAP PRÓPRIO"/>
    <x v="0"/>
    <n v="1.58206"/>
  </r>
  <r>
    <x v="305"/>
    <x v="4"/>
    <d v="2007-08-08T00:00:00"/>
    <n v="0.83311999999999997"/>
    <n v="1"/>
    <s v="DIVIDENDO"/>
    <x v="0"/>
    <n v="0.83311999999999997"/>
  </r>
  <r>
    <x v="305"/>
    <x v="4"/>
    <d v="2007-11-27T00:00:00"/>
    <n v="1.00054"/>
    <n v="1"/>
    <s v="JRS CAP PRÓPRIO"/>
    <x v="0"/>
    <n v="1.00054"/>
  </r>
  <r>
    <x v="305"/>
    <x v="4"/>
    <d v="2008-03-26T00:00:00"/>
    <n v="0.94410000000000005"/>
    <n v="1"/>
    <s v="DIVIDENDO"/>
    <x v="1"/>
    <n v="0.94410000000000005"/>
  </r>
  <r>
    <x v="305"/>
    <x v="4"/>
    <d v="2008-08-13T00:00:00"/>
    <n v="0.81359999999999999"/>
    <n v="1"/>
    <s v="JRS CAP PRÓPRIO"/>
    <x v="1"/>
    <n v="0.81359999999999999"/>
  </r>
  <r>
    <x v="305"/>
    <x v="4"/>
    <d v="2008-08-13T00:00:00"/>
    <n v="0.3085"/>
    <n v="1"/>
    <s v="DIVIDENDO"/>
    <x v="1"/>
    <n v="0.3085"/>
  </r>
  <r>
    <x v="305"/>
    <x v="4"/>
    <d v="2008-11-12T00:00:00"/>
    <n v="0.79661000000000004"/>
    <n v="1"/>
    <s v="JRS CAP PRÓPRIO"/>
    <x v="1"/>
    <n v="0.79661000000000004"/>
  </r>
  <r>
    <x v="305"/>
    <x v="4"/>
    <d v="2009-02-18T00:00:00"/>
    <n v="0.49675000000000002"/>
    <n v="1"/>
    <s v="DIVIDENDO"/>
    <x v="2"/>
    <n v="0.49675000000000002"/>
  </r>
  <r>
    <x v="305"/>
    <x v="4"/>
    <d v="2009-07-22T00:00:00"/>
    <n v="0.19094"/>
    <n v="1"/>
    <s v="JRS CAP PRÓPRIO"/>
    <x v="2"/>
    <n v="0.19094"/>
  </r>
  <r>
    <x v="305"/>
    <x v="4"/>
    <d v="2009-12-22T00:00:00"/>
    <n v="0.65427999999999997"/>
    <n v="1"/>
    <s v="JRS CAP PRÓPRIO"/>
    <x v="2"/>
    <n v="0.65427999999999997"/>
  </r>
  <r>
    <x v="305"/>
    <x v="4"/>
    <d v="2010-02-24T00:00:00"/>
    <n v="0.15373000000000001"/>
    <n v="1"/>
    <s v="DIVIDENDO"/>
    <x v="3"/>
    <n v="0.15373000000000001"/>
  </r>
  <r>
    <x v="305"/>
    <x v="4"/>
    <d v="2010-09-28T00:00:00"/>
    <n v="0.24448500000000001"/>
    <n v="1"/>
    <s v="JRS CAP PRÓPRIO"/>
    <x v="3"/>
    <n v="0.24448500000000001"/>
  </r>
  <r>
    <x v="305"/>
    <x v="4"/>
    <d v="2010-12-21T00:00:00"/>
    <n v="0.189246"/>
    <n v="1"/>
    <s v="JRS CAP PRÓPRIO"/>
    <x v="3"/>
    <n v="0.189246"/>
  </r>
  <r>
    <x v="305"/>
    <x v="4"/>
    <d v="2011-02-22T00:00:00"/>
    <n v="0.15059900000000001"/>
    <n v="1"/>
    <s v="JRS CAP PRÓPRIO"/>
    <x v="4"/>
    <n v="0.15059900000000001"/>
  </r>
  <r>
    <x v="305"/>
    <x v="4"/>
    <d v="2012-03-06T00:00:00"/>
    <n v="8.6646000000000001E-2"/>
    <n v="1"/>
    <s v="JRS CAP PRÓPRIO"/>
    <x v="5"/>
    <n v="8.6646000000000001E-2"/>
  </r>
  <r>
    <x v="306"/>
    <x v="0"/>
    <d v="1996-04-10T00:00:00"/>
    <n v="1.6100000000000001E-3"/>
    <n v="1"/>
    <s v="DIVIDENDO"/>
    <x v="15"/>
    <n v="1.6100000000000001E-3"/>
  </r>
  <r>
    <x v="306"/>
    <x v="0"/>
    <d v="1996-08-30T00:00:00"/>
    <n v="0.17354600000000001"/>
    <n v="1"/>
    <s v="DIVIDENDO"/>
    <x v="15"/>
    <n v="0.17354600000000001"/>
  </r>
  <r>
    <x v="306"/>
    <x v="0"/>
    <d v="1997-04-10T00:00:00"/>
    <n v="0.50815999999999995"/>
    <n v="1"/>
    <s v="JRS CAP PRÓPRIO"/>
    <x v="16"/>
    <n v="0.50815999999999995"/>
  </r>
  <r>
    <x v="306"/>
    <x v="0"/>
    <d v="1997-07-23T00:00:00"/>
    <n v="0.32457000000000003"/>
    <n v="1"/>
    <s v="JRS CAP PRÓPRIO"/>
    <x v="16"/>
    <n v="0.32457000000000003"/>
  </r>
  <r>
    <x v="306"/>
    <x v="0"/>
    <d v="1998-04-23T00:00:00"/>
    <n v="1.0054209999999999"/>
    <n v="1"/>
    <s v="JRS CAP PRÓPRIO"/>
    <x v="17"/>
    <n v="1.0054209999999999"/>
  </r>
  <r>
    <x v="306"/>
    <x v="0"/>
    <d v="1998-08-05T00:00:00"/>
    <n v="0.75"/>
    <n v="1"/>
    <s v="JRS CAP PRÓPRIO"/>
    <x v="17"/>
    <n v="0.75"/>
  </r>
  <r>
    <x v="306"/>
    <x v="0"/>
    <d v="1998-10-28T00:00:00"/>
    <n v="0.65"/>
    <n v="1"/>
    <s v="JRS CAP PRÓPRIO"/>
    <x v="17"/>
    <n v="0.65"/>
  </r>
  <r>
    <x v="306"/>
    <x v="0"/>
    <d v="1998-12-30T00:00:00"/>
    <n v="0.5"/>
    <n v="1"/>
    <s v="JRS CAP PRÓPRIO"/>
    <x v="17"/>
    <n v="0.5"/>
  </r>
  <r>
    <x v="306"/>
    <x v="0"/>
    <d v="1999-08-04T00:00:00"/>
    <n v="1.1100000000000001"/>
    <n v="1"/>
    <s v="JRS CAP PRÓPRIO"/>
    <x v="8"/>
    <n v="1.1100000000000001"/>
  </r>
  <r>
    <x v="306"/>
    <x v="0"/>
    <d v="1999-12-28T00:00:00"/>
    <n v="1.17"/>
    <n v="1"/>
    <s v="JRS CAP PRÓPRIO"/>
    <x v="8"/>
    <n v="1.17"/>
  </r>
  <r>
    <x v="306"/>
    <x v="0"/>
    <d v="2000-12-28T00:00:00"/>
    <n v="3.33"/>
    <n v="1"/>
    <s v="JRS CAP PRÓPRIO"/>
    <x v="9"/>
    <n v="3.33"/>
  </r>
  <r>
    <x v="306"/>
    <x v="0"/>
    <d v="2001-11-22T00:00:00"/>
    <n v="2.3050000000000002"/>
    <n v="1"/>
    <s v="JRS CAP PRÓPRIO"/>
    <x v="10"/>
    <n v="2.3050000000000002"/>
  </r>
  <r>
    <x v="306"/>
    <x v="0"/>
    <d v="2001-11-22T00:00:00"/>
    <n v="2.3050000000000002"/>
    <n v="1"/>
    <s v="JRS CAP PRÓPRIO"/>
    <x v="10"/>
    <n v="2.3050000000000002"/>
  </r>
  <r>
    <x v="306"/>
    <x v="0"/>
    <d v="2002-11-13T00:00:00"/>
    <n v="2.68"/>
    <n v="1"/>
    <s v="JRS CAP PRÓPRIO"/>
    <x v="11"/>
    <n v="2.68"/>
  </r>
  <r>
    <x v="306"/>
    <x v="0"/>
    <d v="2003-04-16T00:00:00"/>
    <n v="1.62"/>
    <n v="1"/>
    <s v="JRS CAP PRÓPRIO"/>
    <x v="7"/>
    <n v="1.62"/>
  </r>
  <r>
    <x v="306"/>
    <x v="0"/>
    <d v="2003-08-27T00:00:00"/>
    <n v="1.94"/>
    <n v="1"/>
    <s v="JRS CAP PRÓPRIO"/>
    <x v="7"/>
    <n v="1.94"/>
  </r>
  <r>
    <x v="306"/>
    <x v="0"/>
    <d v="2003-10-15T00:00:00"/>
    <n v="1.48"/>
    <n v="1"/>
    <s v="JRS CAP PRÓPRIO"/>
    <x v="7"/>
    <n v="1.48"/>
  </r>
  <r>
    <x v="306"/>
    <x v="0"/>
    <d v="2004-04-14T00:00:00"/>
    <n v="2.06"/>
    <n v="1"/>
    <s v="JRS CAP PRÓPRIO"/>
    <x v="12"/>
    <n v="2.06"/>
  </r>
  <r>
    <x v="306"/>
    <x v="0"/>
    <d v="2004-10-13T00:00:00"/>
    <n v="1.03"/>
    <n v="1"/>
    <s v="JRS CAP PRÓPRIO"/>
    <x v="12"/>
    <n v="1.03"/>
  </r>
  <r>
    <x v="306"/>
    <x v="0"/>
    <d v="2004-10-13T00:00:00"/>
    <n v="0.24"/>
    <n v="1"/>
    <s v="DIVIDENDO"/>
    <x v="12"/>
    <n v="0.24"/>
  </r>
  <r>
    <x v="306"/>
    <x v="0"/>
    <d v="2005-04-14T00:00:00"/>
    <n v="1.1100000000000001"/>
    <n v="1"/>
    <s v="JRS CAP PRÓPRIO"/>
    <x v="13"/>
    <n v="1.1100000000000001"/>
  </r>
  <r>
    <x v="306"/>
    <x v="0"/>
    <d v="2005-10-14T00:00:00"/>
    <n v="0.67910248900000003"/>
    <n v="1"/>
    <s v="JRS CAP PRÓPRIO"/>
    <x v="13"/>
    <n v="0.67910248900000003"/>
  </r>
  <r>
    <x v="306"/>
    <x v="0"/>
    <d v="2005-10-14T00:00:00"/>
    <n v="0.303381656"/>
    <n v="1"/>
    <s v="DIVIDENDO"/>
    <x v="13"/>
    <n v="0.303381656"/>
  </r>
  <r>
    <x v="306"/>
    <x v="0"/>
    <d v="2005-10-14T00:00:00"/>
    <n v="0.58949048699999995"/>
    <n v="1"/>
    <s v="DIVIDENDO"/>
    <x v="13"/>
    <n v="0.58949048699999995"/>
  </r>
  <r>
    <x v="306"/>
    <x v="0"/>
    <d v="2006-04-12T00:00:00"/>
    <n v="0.47915902500000002"/>
    <n v="1"/>
    <s v="DIVIDENDO"/>
    <x v="14"/>
    <n v="0.47915902500000002"/>
  </r>
  <r>
    <x v="306"/>
    <x v="0"/>
    <d v="2006-04-12T00:00:00"/>
    <n v="0.66613386900000005"/>
    <n v="1"/>
    <s v="JRS CAP PRÓPRIO"/>
    <x v="14"/>
    <n v="0.66613386900000005"/>
  </r>
  <r>
    <x v="306"/>
    <x v="0"/>
    <d v="2006-10-19T00:00:00"/>
    <n v="0.55873008000000002"/>
    <n v="1"/>
    <s v="JRS CAP PRÓPRIO"/>
    <x v="14"/>
    <n v="0.55873008000000002"/>
  </r>
  <r>
    <x v="306"/>
    <x v="0"/>
    <d v="2006-10-19T00:00:00"/>
    <n v="1.5327828999999999E-2"/>
    <n v="1"/>
    <s v="DIVIDENDO"/>
    <x v="14"/>
    <n v="1.5327828999999999E-2"/>
  </r>
  <r>
    <x v="306"/>
    <x v="0"/>
    <d v="2007-04-17T00:00:00"/>
    <n v="0.257284656"/>
    <n v="1"/>
    <s v="JRS CAP PRÓPRIO"/>
    <x v="0"/>
    <n v="0.257284656"/>
  </r>
  <r>
    <x v="306"/>
    <x v="0"/>
    <d v="2007-04-17T00:00:00"/>
    <n v="0.43349453500000001"/>
    <n v="1"/>
    <s v="DIVIDENDO"/>
    <x v="0"/>
    <n v="0.43349453500000001"/>
  </r>
  <r>
    <x v="306"/>
    <x v="0"/>
    <d v="2007-10-18T00:00:00"/>
    <n v="0.30965727300000001"/>
    <n v="1"/>
    <s v="JRS CAP PRÓPRIO"/>
    <x v="0"/>
    <n v="0.30965727300000001"/>
  </r>
  <r>
    <x v="306"/>
    <x v="0"/>
    <d v="2007-10-18T00:00:00"/>
    <n v="7.2213735000000001E-2"/>
    <n v="1"/>
    <s v="JRS CAP PRÓPRIO"/>
    <x v="0"/>
    <n v="7.2213735000000001E-2"/>
  </r>
  <r>
    <x v="306"/>
    <x v="0"/>
    <d v="2007-10-18T00:00:00"/>
    <n v="1.2238248E-2"/>
    <n v="1"/>
    <s v="DIVIDENDO"/>
    <x v="0"/>
    <n v="1.2238248E-2"/>
  </r>
  <r>
    <x v="306"/>
    <x v="0"/>
    <d v="2008-04-10T00:00:00"/>
    <n v="0.238079862"/>
    <n v="1"/>
    <s v="JRS CAP PRÓPRIO"/>
    <x v="1"/>
    <n v="0.238079862"/>
  </r>
  <r>
    <x v="306"/>
    <x v="0"/>
    <d v="2008-04-10T00:00:00"/>
    <n v="0.19850525099999999"/>
    <n v="1"/>
    <s v="DIVIDENDO"/>
    <x v="1"/>
    <n v="0.19850525099999999"/>
  </r>
  <r>
    <x v="306"/>
    <x v="0"/>
    <d v="2008-10-16T00:00:00"/>
    <n v="0.51474115300000001"/>
    <n v="1"/>
    <s v="JRS CAP PRÓPRIO"/>
    <x v="1"/>
    <n v="0.51474115300000001"/>
  </r>
  <r>
    <x v="306"/>
    <x v="0"/>
    <d v="2008-10-16T00:00:00"/>
    <n v="0.138519743"/>
    <n v="1"/>
    <s v="DIVIDENDO"/>
    <x v="1"/>
    <n v="0.138519743"/>
  </r>
  <r>
    <x v="306"/>
    <x v="0"/>
    <d v="2009-04-15T00:00:00"/>
    <n v="0.52458615099999995"/>
    <n v="1"/>
    <s v="DIVIDENDO"/>
    <x v="2"/>
    <n v="0.52458615099999995"/>
  </r>
  <r>
    <x v="306"/>
    <x v="0"/>
    <d v="2009-10-15T00:00:00"/>
    <n v="0.49203622600000002"/>
    <n v="1"/>
    <s v="JRS CAP PRÓPRIO"/>
    <x v="2"/>
    <n v="0.49203622600000002"/>
  </r>
  <r>
    <x v="306"/>
    <x v="0"/>
    <d v="2010-04-14T00:00:00"/>
    <n v="0.42166051300000001"/>
    <n v="1"/>
    <s v="JRS CAP PRÓPRIO"/>
    <x v="3"/>
    <n v="0.42166051300000001"/>
  </r>
  <r>
    <x v="306"/>
    <x v="0"/>
    <d v="2010-10-14T00:00:00"/>
    <n v="0.55515410499999995"/>
    <n v="1"/>
    <s v="JRS CAP PRÓPRIO"/>
    <x v="3"/>
    <n v="0.55515410499999995"/>
  </r>
  <r>
    <x v="306"/>
    <x v="0"/>
    <d v="2011-01-14T00:00:00"/>
    <n v="0.32004803799999998"/>
    <n v="1"/>
    <s v="JRS CAP PRÓPRIO"/>
    <x v="4"/>
    <n v="0.32004803799999998"/>
  </r>
  <r>
    <x v="306"/>
    <x v="0"/>
    <d v="2011-04-13T00:00:00"/>
    <n v="0.60824649500000005"/>
    <n v="1"/>
    <s v="JRS CAP PRÓPRIO"/>
    <x v="4"/>
    <n v="0.60824649500000005"/>
  </r>
  <r>
    <x v="306"/>
    <x v="0"/>
    <d v="2011-08-11T00:00:00"/>
    <n v="0.933403176"/>
    <n v="1"/>
    <s v="DIVIDENDO"/>
    <x v="4"/>
    <n v="0.933403176"/>
  </r>
  <r>
    <x v="306"/>
    <x v="0"/>
    <d v="2011-10-14T00:00:00"/>
    <n v="0.63432938299999997"/>
    <n v="1"/>
    <s v="JRS CAP PRÓPRIO"/>
    <x v="4"/>
    <n v="0.63432938299999997"/>
  </r>
  <r>
    <x v="306"/>
    <x v="0"/>
    <d v="2011-10-14T00:00:00"/>
    <n v="0.38933462000000002"/>
    <n v="1"/>
    <s v="DIVIDENDO"/>
    <x v="4"/>
    <n v="0.38933462000000002"/>
  </r>
  <r>
    <x v="306"/>
    <x v="0"/>
    <d v="2012-04-13T00:00:00"/>
    <n v="0.43299478699999999"/>
    <n v="1"/>
    <s v="JRS CAP PRÓPRIO"/>
    <x v="5"/>
    <n v="0.43299478699999999"/>
  </r>
  <r>
    <x v="306"/>
    <x v="0"/>
    <d v="2012-04-13T00:00:00"/>
    <n v="0.64228175799999998"/>
    <n v="1"/>
    <s v="JRS CAP PRÓPRIO"/>
    <x v="5"/>
    <n v="0.64228175799999998"/>
  </r>
  <r>
    <x v="306"/>
    <x v="0"/>
    <d v="2012-10-16T00:00:00"/>
    <n v="0.52586897700000002"/>
    <n v="1"/>
    <s v="JRS CAP PRÓPRIO"/>
    <x v="5"/>
    <n v="0.52586897700000002"/>
  </r>
  <r>
    <x v="306"/>
    <x v="0"/>
    <d v="2012-10-16T00:00:00"/>
    <n v="0.66065443499999998"/>
    <n v="1"/>
    <s v="DIVIDENDO"/>
    <x v="5"/>
    <n v="0.66065443499999998"/>
  </r>
  <r>
    <x v="306"/>
    <x v="0"/>
    <d v="2013-04-16T00:00:00"/>
    <n v="0.710437345"/>
    <n v="1"/>
    <s v="JRS CAP PRÓPRIO"/>
    <x v="6"/>
    <n v="0.710437345"/>
  </r>
  <r>
    <x v="306"/>
    <x v="0"/>
    <d v="2013-04-16T00:00:00"/>
    <n v="0.15360807500000001"/>
    <n v="1"/>
    <s v="DIVIDENDO"/>
    <x v="6"/>
    <n v="0.15360807500000001"/>
  </r>
  <r>
    <x v="306"/>
    <x v="0"/>
    <d v="2013-10-17T00:00:00"/>
    <n v="0.823732032"/>
    <n v="1"/>
    <s v="JRS CAP PRÓPRIO"/>
    <x v="6"/>
    <n v="0.823732032"/>
  </r>
  <r>
    <x v="306"/>
    <x v="0"/>
    <d v="2013-10-17T00:00:00"/>
    <n v="0.12060543"/>
    <n v="1"/>
    <s v="DIVIDENDO"/>
    <x v="6"/>
    <n v="0.12060543"/>
  </r>
  <r>
    <x v="306"/>
    <x v="1"/>
    <d v="1996-04-10T00:00:00"/>
    <n v="1.6100000000000001E-3"/>
    <n v="1"/>
    <s v="DIVIDENDO"/>
    <x v="15"/>
    <n v="1.6100000000000001E-3"/>
  </r>
  <r>
    <x v="306"/>
    <x v="1"/>
    <d v="1996-08-30T00:00:00"/>
    <n v="0.17354600000000001"/>
    <n v="1"/>
    <s v="DIVIDENDO"/>
    <x v="15"/>
    <n v="0.17354600000000001"/>
  </r>
  <r>
    <x v="306"/>
    <x v="1"/>
    <d v="1997-04-10T00:00:00"/>
    <n v="0.50815999999999995"/>
    <n v="1"/>
    <s v="JRS CAP PRÓPRIO"/>
    <x v="16"/>
    <n v="0.50815999999999995"/>
  </r>
  <r>
    <x v="306"/>
    <x v="1"/>
    <d v="1997-07-23T00:00:00"/>
    <n v="0.32457000000000003"/>
    <n v="1"/>
    <s v="JRS CAP PRÓPRIO"/>
    <x v="16"/>
    <n v="0.32457000000000003"/>
  </r>
  <r>
    <x v="306"/>
    <x v="1"/>
    <d v="1998-04-23T00:00:00"/>
    <n v="1.0054209999999999"/>
    <n v="1"/>
    <s v="JRS CAP PRÓPRIO"/>
    <x v="17"/>
    <n v="1.0054209999999999"/>
  </r>
  <r>
    <x v="306"/>
    <x v="3"/>
    <d v="1998-08-05T00:00:00"/>
    <n v="0.75"/>
    <n v="1"/>
    <s v="JRS CAP PRÓPRIO"/>
    <x v="17"/>
    <n v="0.75"/>
  </r>
  <r>
    <x v="306"/>
    <x v="3"/>
    <d v="1998-10-28T00:00:00"/>
    <n v="0.65"/>
    <n v="1"/>
    <s v="JRS CAP PRÓPRIO"/>
    <x v="17"/>
    <n v="0.65"/>
  </r>
  <r>
    <x v="306"/>
    <x v="3"/>
    <d v="1998-12-30T00:00:00"/>
    <n v="0.5"/>
    <n v="1"/>
    <s v="JRS CAP PRÓPRIO"/>
    <x v="17"/>
    <n v="0.5"/>
  </r>
  <r>
    <x v="306"/>
    <x v="3"/>
    <d v="1999-08-04T00:00:00"/>
    <n v="1.1100000000000001"/>
    <n v="1"/>
    <s v="JRS CAP PRÓPRIO"/>
    <x v="8"/>
    <n v="1.1100000000000001"/>
  </r>
  <r>
    <x v="306"/>
    <x v="3"/>
    <d v="1999-12-28T00:00:00"/>
    <n v="1.17"/>
    <n v="1"/>
    <s v="JRS CAP PRÓPRIO"/>
    <x v="8"/>
    <n v="1.17"/>
  </r>
  <r>
    <x v="306"/>
    <x v="3"/>
    <d v="2000-12-28T00:00:00"/>
    <n v="3.33"/>
    <n v="1"/>
    <s v="JRS CAP PRÓPRIO"/>
    <x v="9"/>
    <n v="3.33"/>
  </r>
  <r>
    <x v="306"/>
    <x v="3"/>
    <d v="2001-11-22T00:00:00"/>
    <n v="2.3050000000000002"/>
    <n v="1"/>
    <s v="JRS CAP PRÓPRIO"/>
    <x v="10"/>
    <n v="2.3050000000000002"/>
  </r>
  <r>
    <x v="306"/>
    <x v="3"/>
    <d v="2001-11-22T00:00:00"/>
    <n v="2.3050000000000002"/>
    <n v="1"/>
    <s v="JRS CAP PRÓPRIO"/>
    <x v="10"/>
    <n v="2.3050000000000002"/>
  </r>
  <r>
    <x v="306"/>
    <x v="3"/>
    <d v="2002-11-13T00:00:00"/>
    <n v="2.68"/>
    <n v="1"/>
    <s v="JRS CAP PRÓPRIO"/>
    <x v="11"/>
    <n v="2.68"/>
  </r>
  <r>
    <x v="306"/>
    <x v="3"/>
    <d v="2003-04-16T00:00:00"/>
    <n v="1.62"/>
    <n v="1"/>
    <s v="JRS CAP PRÓPRIO"/>
    <x v="7"/>
    <n v="1.62"/>
  </r>
  <r>
    <x v="306"/>
    <x v="3"/>
    <d v="2003-08-27T00:00:00"/>
    <n v="1.94"/>
    <n v="1"/>
    <s v="JRS CAP PRÓPRIO"/>
    <x v="7"/>
    <n v="1.94"/>
  </r>
  <r>
    <x v="306"/>
    <x v="3"/>
    <d v="2003-10-15T00:00:00"/>
    <n v="1.48"/>
    <n v="1"/>
    <s v="JRS CAP PRÓPRIO"/>
    <x v="7"/>
    <n v="1.48"/>
  </r>
  <r>
    <x v="306"/>
    <x v="3"/>
    <d v="2004-04-14T00:00:00"/>
    <n v="2.06"/>
    <n v="1"/>
    <s v="JRS CAP PRÓPRIO"/>
    <x v="12"/>
    <n v="2.06"/>
  </r>
  <r>
    <x v="306"/>
    <x v="3"/>
    <d v="2004-10-13T00:00:00"/>
    <n v="1.03"/>
    <n v="1"/>
    <s v="JRS CAP PRÓPRIO"/>
    <x v="12"/>
    <n v="1.03"/>
  </r>
  <r>
    <x v="306"/>
    <x v="3"/>
    <d v="2004-10-13T00:00:00"/>
    <n v="0.24"/>
    <n v="1"/>
    <s v="DIVIDENDO"/>
    <x v="12"/>
    <n v="0.24"/>
  </r>
  <r>
    <x v="306"/>
    <x v="3"/>
    <d v="2005-04-14T00:00:00"/>
    <n v="1.1100000000000001"/>
    <n v="1"/>
    <s v="JRS CAP PRÓPRIO"/>
    <x v="13"/>
    <n v="1.1100000000000001"/>
  </r>
  <r>
    <x v="306"/>
    <x v="3"/>
    <d v="2005-10-14T00:00:00"/>
    <n v="0.67910248900000003"/>
    <n v="1"/>
    <s v="JRS CAP PRÓPRIO"/>
    <x v="13"/>
    <n v="0.67910248900000003"/>
  </r>
  <r>
    <x v="306"/>
    <x v="3"/>
    <d v="2005-10-14T00:00:00"/>
    <n v="0.303381656"/>
    <n v="1"/>
    <s v="DIVIDENDO"/>
    <x v="13"/>
    <n v="0.303381656"/>
  </r>
  <r>
    <x v="306"/>
    <x v="3"/>
    <d v="2005-10-14T00:00:00"/>
    <n v="0.58949048699999995"/>
    <n v="1"/>
    <s v="DIVIDENDO"/>
    <x v="13"/>
    <n v="0.58949048699999995"/>
  </r>
  <r>
    <x v="306"/>
    <x v="3"/>
    <d v="2006-04-12T00:00:00"/>
    <n v="0.47915902500000002"/>
    <n v="1"/>
    <s v="DIVIDENDO"/>
    <x v="14"/>
    <n v="0.47915902500000002"/>
  </r>
  <r>
    <x v="306"/>
    <x v="3"/>
    <d v="2006-04-12T00:00:00"/>
    <n v="0.66613386900000005"/>
    <n v="1"/>
    <s v="JRS CAP PRÓPRIO"/>
    <x v="14"/>
    <n v="0.66613386900000005"/>
  </r>
  <r>
    <x v="306"/>
    <x v="3"/>
    <d v="2006-10-19T00:00:00"/>
    <n v="0.55873008000000002"/>
    <n v="1"/>
    <s v="JRS CAP PRÓPRIO"/>
    <x v="14"/>
    <n v="0.55873008000000002"/>
  </r>
  <r>
    <x v="306"/>
    <x v="3"/>
    <d v="2006-10-19T00:00:00"/>
    <n v="1.5327828999999999E-2"/>
    <n v="1"/>
    <s v="DIVIDENDO"/>
    <x v="14"/>
    <n v="1.5327828999999999E-2"/>
  </r>
  <r>
    <x v="306"/>
    <x v="3"/>
    <d v="2007-04-17T00:00:00"/>
    <n v="0.257284656"/>
    <n v="1"/>
    <s v="JRS CAP PRÓPRIO"/>
    <x v="0"/>
    <n v="0.257284656"/>
  </r>
  <r>
    <x v="306"/>
    <x v="3"/>
    <d v="2007-04-17T00:00:00"/>
    <n v="0.43349453500000001"/>
    <n v="1"/>
    <s v="DIVIDENDO"/>
    <x v="0"/>
    <n v="0.43349453500000001"/>
  </r>
  <r>
    <x v="306"/>
    <x v="3"/>
    <d v="2007-10-18T00:00:00"/>
    <n v="0.30965727300000001"/>
    <n v="1"/>
    <s v="JRS CAP PRÓPRIO"/>
    <x v="0"/>
    <n v="0.30965727300000001"/>
  </r>
  <r>
    <x v="306"/>
    <x v="3"/>
    <d v="2007-10-18T00:00:00"/>
    <n v="7.2213735000000001E-2"/>
    <n v="1"/>
    <s v="JRS CAP PRÓPRIO"/>
    <x v="0"/>
    <n v="7.2213735000000001E-2"/>
  </r>
  <r>
    <x v="306"/>
    <x v="3"/>
    <d v="2007-10-18T00:00:00"/>
    <n v="1.2238248E-2"/>
    <n v="1"/>
    <s v="DIVIDENDO"/>
    <x v="0"/>
    <n v="1.2238248E-2"/>
  </r>
  <r>
    <x v="306"/>
    <x v="3"/>
    <d v="2008-04-10T00:00:00"/>
    <n v="0.238079862"/>
    <n v="1"/>
    <s v="JRS CAP PRÓPRIO"/>
    <x v="1"/>
    <n v="0.238079862"/>
  </r>
  <r>
    <x v="306"/>
    <x v="3"/>
    <d v="2008-04-10T00:00:00"/>
    <n v="0.19850525099999999"/>
    <n v="1"/>
    <s v="DIVIDENDO"/>
    <x v="1"/>
    <n v="0.19850525099999999"/>
  </r>
  <r>
    <x v="306"/>
    <x v="3"/>
    <d v="2008-10-16T00:00:00"/>
    <n v="0.51474115300000001"/>
    <n v="1"/>
    <s v="JRS CAP PRÓPRIO"/>
    <x v="1"/>
    <n v="0.51474115300000001"/>
  </r>
  <r>
    <x v="306"/>
    <x v="3"/>
    <d v="2008-10-16T00:00:00"/>
    <n v="0.138519743"/>
    <n v="1"/>
    <s v="DIVIDENDO"/>
    <x v="1"/>
    <n v="0.138519743"/>
  </r>
  <r>
    <x v="306"/>
    <x v="3"/>
    <d v="2009-04-15T00:00:00"/>
    <n v="0.52458615099999995"/>
    <n v="1"/>
    <s v="DIVIDENDO"/>
    <x v="2"/>
    <n v="0.52458615099999995"/>
  </r>
  <r>
    <x v="306"/>
    <x v="3"/>
    <d v="2009-10-15T00:00:00"/>
    <n v="0.49203622600000002"/>
    <n v="1"/>
    <s v="JRS CAP PRÓPRIO"/>
    <x v="2"/>
    <n v="0.49203622600000002"/>
  </r>
  <r>
    <x v="306"/>
    <x v="3"/>
    <d v="2010-04-14T00:00:00"/>
    <n v="0.42166051300000001"/>
    <n v="1"/>
    <s v="JRS CAP PRÓPRIO"/>
    <x v="3"/>
    <n v="0.42166051300000001"/>
  </r>
  <r>
    <x v="306"/>
    <x v="3"/>
    <d v="2010-10-14T00:00:00"/>
    <n v="0.55515410499999995"/>
    <n v="1"/>
    <s v="JRS CAP PRÓPRIO"/>
    <x v="3"/>
    <n v="0.55515410499999995"/>
  </r>
  <r>
    <x v="306"/>
    <x v="3"/>
    <d v="2011-01-14T00:00:00"/>
    <n v="0.32004803799999998"/>
    <n v="1"/>
    <s v="JRS CAP PRÓPRIO"/>
    <x v="4"/>
    <n v="0.32004803799999998"/>
  </r>
  <r>
    <x v="306"/>
    <x v="3"/>
    <d v="2011-04-13T00:00:00"/>
    <n v="0.60824649500000005"/>
    <n v="1"/>
    <s v="JRS CAP PRÓPRIO"/>
    <x v="4"/>
    <n v="0.60824649500000005"/>
  </r>
  <r>
    <x v="306"/>
    <x v="3"/>
    <d v="2011-08-11T00:00:00"/>
    <n v="0.933403176"/>
    <n v="1"/>
    <s v="DIVIDENDO"/>
    <x v="4"/>
    <n v="0.933403176"/>
  </r>
  <r>
    <x v="306"/>
    <x v="3"/>
    <d v="2011-10-14T00:00:00"/>
    <n v="0.63432938299999997"/>
    <n v="1"/>
    <s v="JRS CAP PRÓPRIO"/>
    <x v="4"/>
    <n v="0.63432938299999997"/>
  </r>
  <r>
    <x v="306"/>
    <x v="3"/>
    <d v="2011-10-14T00:00:00"/>
    <n v="0.38933462000000002"/>
    <n v="1"/>
    <s v="DIVIDENDO"/>
    <x v="4"/>
    <n v="0.38933462000000002"/>
  </r>
  <r>
    <x v="306"/>
    <x v="3"/>
    <d v="2012-04-13T00:00:00"/>
    <n v="0.43299478699999999"/>
    <n v="1"/>
    <s v="JRS CAP PRÓPRIO"/>
    <x v="5"/>
    <n v="0.43299478699999999"/>
  </r>
  <r>
    <x v="306"/>
    <x v="3"/>
    <d v="2012-04-13T00:00:00"/>
    <n v="0.64228175799999998"/>
    <n v="1"/>
    <s v="JRS CAP PRÓPRIO"/>
    <x v="5"/>
    <n v="0.64228175799999998"/>
  </r>
  <r>
    <x v="306"/>
    <x v="3"/>
    <d v="2012-10-16T00:00:00"/>
    <n v="0.52586897700000002"/>
    <n v="1"/>
    <s v="JRS CAP PRÓPRIO"/>
    <x v="5"/>
    <n v="0.52586897700000002"/>
  </r>
  <r>
    <x v="306"/>
    <x v="3"/>
    <d v="2012-10-16T00:00:00"/>
    <n v="0.66065443499999998"/>
    <n v="1"/>
    <s v="DIVIDENDO"/>
    <x v="5"/>
    <n v="0.66065443499999998"/>
  </r>
  <r>
    <x v="306"/>
    <x v="3"/>
    <d v="2013-04-16T00:00:00"/>
    <n v="0.710437345"/>
    <n v="1"/>
    <s v="JRS CAP PRÓPRIO"/>
    <x v="6"/>
    <n v="0.710437345"/>
  </r>
  <r>
    <x v="306"/>
    <x v="3"/>
    <d v="2013-04-16T00:00:00"/>
    <n v="0.15360807500000001"/>
    <n v="1"/>
    <s v="DIVIDENDO"/>
    <x v="6"/>
    <n v="0.15360807500000001"/>
  </r>
  <r>
    <x v="306"/>
    <x v="3"/>
    <d v="2013-10-17T00:00:00"/>
    <n v="0.823732032"/>
    <n v="1"/>
    <s v="JRS CAP PRÓPRIO"/>
    <x v="6"/>
    <n v="0.823732032"/>
  </r>
  <r>
    <x v="306"/>
    <x v="3"/>
    <d v="2013-10-17T00:00:00"/>
    <n v="0.12060543"/>
    <n v="1"/>
    <s v="DIVIDENDO"/>
    <x v="6"/>
    <n v="0.12060543"/>
  </r>
  <r>
    <x v="307"/>
    <x v="0"/>
    <d v="2006-07-17T00:00:00"/>
    <n v="4.1000000000000002E-2"/>
    <n v="1"/>
    <s v="DIVIDENDO"/>
    <x v="14"/>
    <n v="4.1000000000000002E-2"/>
  </r>
  <r>
    <x v="307"/>
    <x v="0"/>
    <d v="2006-07-17T00:00:00"/>
    <n v="6.9409999999999999E-2"/>
    <n v="1"/>
    <s v="JRS CAP PRÓPRIO"/>
    <x v="14"/>
    <n v="6.9409999999999999E-2"/>
  </r>
  <r>
    <x v="307"/>
    <x v="0"/>
    <d v="2006-10-20T00:00:00"/>
    <n v="6.4000000000000001E-2"/>
    <n v="1"/>
    <s v="JRS CAP PRÓPRIO"/>
    <x v="14"/>
    <n v="6.4000000000000001E-2"/>
  </r>
  <r>
    <x v="307"/>
    <x v="0"/>
    <d v="2006-10-20T00:00:00"/>
    <n v="4.5600000000000002E-2"/>
    <n v="1"/>
    <s v="DIVIDENDO"/>
    <x v="14"/>
    <n v="4.5600000000000002E-2"/>
  </r>
  <r>
    <x v="307"/>
    <x v="0"/>
    <d v="2007-03-30T00:00:00"/>
    <n v="3.0200000000000001E-2"/>
    <n v="1"/>
    <s v="JRS CAP PRÓPRIO"/>
    <x v="0"/>
    <n v="3.0200000000000001E-2"/>
  </r>
  <r>
    <x v="307"/>
    <x v="0"/>
    <d v="2007-03-30T00:00:00"/>
    <n v="3.0200000000000001E-2"/>
    <n v="1"/>
    <s v="JRS CAP PRÓPRIO"/>
    <x v="0"/>
    <n v="3.0200000000000001E-2"/>
  </r>
  <r>
    <x v="307"/>
    <x v="0"/>
    <d v="2007-03-30T00:00:00"/>
    <n v="7.4329999999999993E-2"/>
    <n v="1"/>
    <s v="DIVIDENDO"/>
    <x v="0"/>
    <n v="7.4329999999999993E-2"/>
  </r>
  <r>
    <x v="307"/>
    <x v="0"/>
    <d v="2007-03-30T00:00:00"/>
    <n v="7.4329999999999993E-2"/>
    <n v="1"/>
    <s v="DIVIDENDO"/>
    <x v="0"/>
    <n v="7.4329999999999993E-2"/>
  </r>
  <r>
    <x v="307"/>
    <x v="0"/>
    <d v="2007-03-30T00:00:00"/>
    <n v="3.075E-3"/>
    <n v="1"/>
    <s v="DIVIDENDO"/>
    <x v="0"/>
    <n v="3.075E-3"/>
  </r>
  <r>
    <x v="307"/>
    <x v="0"/>
    <d v="2007-03-30T00:00:00"/>
    <n v="3.075E-3"/>
    <n v="1"/>
    <s v="DIVIDENDO"/>
    <x v="0"/>
    <n v="3.075E-3"/>
  </r>
  <r>
    <x v="307"/>
    <x v="0"/>
    <d v="2007-07-26T00:00:00"/>
    <n v="0.13400000000000001"/>
    <n v="1"/>
    <s v="JRS CAP PRÓPRIO"/>
    <x v="0"/>
    <n v="0.13400000000000001"/>
  </r>
  <r>
    <x v="307"/>
    <x v="0"/>
    <d v="2007-10-24T00:00:00"/>
    <n v="6.6600000000000006E-2"/>
    <n v="1"/>
    <s v="JRS CAP PRÓPRIO"/>
    <x v="0"/>
    <n v="6.6600000000000006E-2"/>
  </r>
  <r>
    <x v="307"/>
    <x v="0"/>
    <d v="2007-10-24T00:00:00"/>
    <n v="4.3389999999999998E-2"/>
    <n v="1"/>
    <s v="DIVIDENDO"/>
    <x v="0"/>
    <n v="4.3389999999999998E-2"/>
  </r>
  <r>
    <x v="307"/>
    <x v="0"/>
    <d v="2007-12-17T00:00:00"/>
    <n v="0.1"/>
    <n v="1"/>
    <s v="DIVIDENDO"/>
    <x v="0"/>
    <n v="0.1"/>
  </r>
  <r>
    <x v="307"/>
    <x v="0"/>
    <d v="2008-03-14T00:00:00"/>
    <n v="6.7199999999999996E-2"/>
    <n v="1"/>
    <s v="JRS CAP PRÓPRIO"/>
    <x v="1"/>
    <n v="6.7199999999999996E-2"/>
  </r>
  <r>
    <x v="307"/>
    <x v="0"/>
    <d v="2008-03-14T00:00:00"/>
    <n v="4.2900000000000001E-2"/>
    <n v="1"/>
    <s v="DIVIDENDO"/>
    <x v="1"/>
    <n v="4.2900000000000001E-2"/>
  </r>
  <r>
    <x v="307"/>
    <x v="0"/>
    <d v="2008-08-01T00:00:00"/>
    <n v="0.15294099999999999"/>
    <n v="1"/>
    <s v="JRS CAP PRÓPRIO"/>
    <x v="1"/>
    <n v="0.15294099999999999"/>
  </r>
  <r>
    <x v="307"/>
    <x v="0"/>
    <d v="2008-10-21T00:00:00"/>
    <n v="5.6800000000000003E-2"/>
    <n v="1"/>
    <s v="DIVIDENDO"/>
    <x v="1"/>
    <n v="5.6800000000000003E-2"/>
  </r>
  <r>
    <x v="307"/>
    <x v="0"/>
    <d v="2008-10-21T00:00:00"/>
    <n v="8.6099999999999996E-2"/>
    <n v="1"/>
    <s v="JRS CAP PRÓPRIO"/>
    <x v="1"/>
    <n v="8.6099999999999996E-2"/>
  </r>
  <r>
    <x v="307"/>
    <x v="0"/>
    <d v="2008-12-30T00:00:00"/>
    <n v="0.1"/>
    <n v="1"/>
    <s v="DIVIDENDO"/>
    <x v="1"/>
    <n v="0.1"/>
  </r>
  <r>
    <x v="307"/>
    <x v="0"/>
    <d v="2009-03-24T00:00:00"/>
    <n v="8.7999999999999995E-2"/>
    <n v="1"/>
    <s v="JRS CAP PRÓPRIO"/>
    <x v="2"/>
    <n v="8.7999999999999995E-2"/>
  </r>
  <r>
    <x v="307"/>
    <x v="0"/>
    <d v="2009-07-06T00:00:00"/>
    <n v="0.14119999999999999"/>
    <n v="1"/>
    <s v="JRS CAP PRÓPRIO"/>
    <x v="2"/>
    <n v="0.14119999999999999"/>
  </r>
  <r>
    <x v="307"/>
    <x v="0"/>
    <d v="2009-10-22T00:00:00"/>
    <n v="0.14119999999999999"/>
    <n v="1"/>
    <s v="JRS CAP PRÓPRIO"/>
    <x v="2"/>
    <n v="0.14119999999999999"/>
  </r>
  <r>
    <x v="307"/>
    <x v="0"/>
    <d v="2009-12-30T00:00:00"/>
    <n v="0.11"/>
    <n v="1"/>
    <s v="DIVIDENDO"/>
    <x v="2"/>
    <n v="0.11"/>
  </r>
  <r>
    <x v="307"/>
    <x v="0"/>
    <d v="2010-03-25T00:00:00"/>
    <n v="0.03"/>
    <n v="1"/>
    <s v="DIVIDENDO"/>
    <x v="3"/>
    <n v="0.03"/>
  </r>
  <r>
    <x v="307"/>
    <x v="0"/>
    <d v="2010-03-25T00:00:00"/>
    <n v="0.1176"/>
    <n v="1"/>
    <s v="JRS CAP PRÓPRIO"/>
    <x v="3"/>
    <n v="0.1176"/>
  </r>
  <r>
    <x v="307"/>
    <x v="0"/>
    <d v="2010-07-21T00:00:00"/>
    <n v="0.14119999999999999"/>
    <n v="1"/>
    <s v="JRS CAP PRÓPRIO"/>
    <x v="3"/>
    <n v="0.14119999999999999"/>
  </r>
  <r>
    <x v="307"/>
    <x v="0"/>
    <d v="2010-10-22T00:00:00"/>
    <n v="0.141176471"/>
    <n v="1"/>
    <s v="JRS CAP PRÓPRIO"/>
    <x v="3"/>
    <n v="0.141176471"/>
  </r>
  <r>
    <x v="307"/>
    <x v="0"/>
    <d v="2010-12-14T00:00:00"/>
    <n v="0.13"/>
    <n v="1"/>
    <s v="DIVIDENDO"/>
    <x v="3"/>
    <n v="0.13"/>
  </r>
  <r>
    <x v="307"/>
    <x v="0"/>
    <d v="2011-04-26T00:00:00"/>
    <n v="4.3999999999999997E-2"/>
    <n v="1"/>
    <s v="DIVIDENDO"/>
    <x v="4"/>
    <n v="4.3999999999999997E-2"/>
  </r>
  <r>
    <x v="307"/>
    <x v="0"/>
    <d v="2011-04-26T00:00:00"/>
    <n v="0.16470000000000001"/>
    <n v="1"/>
    <s v="JRS CAP PRÓPRIO"/>
    <x v="4"/>
    <n v="0.16470000000000001"/>
  </r>
  <r>
    <x v="307"/>
    <x v="0"/>
    <d v="2011-07-21T00:00:00"/>
    <n v="0.21176500000000001"/>
    <n v="1"/>
    <s v="JRS CAP PRÓPRIO"/>
    <x v="4"/>
    <n v="0.21176500000000001"/>
  </r>
  <r>
    <x v="307"/>
    <x v="0"/>
    <d v="2011-10-21T00:00:00"/>
    <n v="5.5300000000000002E-2"/>
    <n v="1"/>
    <s v="DIVIDENDO"/>
    <x v="4"/>
    <n v="5.5300000000000002E-2"/>
  </r>
  <r>
    <x v="307"/>
    <x v="0"/>
    <d v="2011-10-21T00:00:00"/>
    <n v="0.15190000000000001"/>
    <n v="1"/>
    <s v="JRS CAP PRÓPRIO"/>
    <x v="4"/>
    <n v="0.15190000000000001"/>
  </r>
  <r>
    <x v="307"/>
    <x v="0"/>
    <d v="2011-12-13T00:00:00"/>
    <n v="5.5280999999999997E-2"/>
    <n v="1"/>
    <s v="DIVIDENDO"/>
    <x v="4"/>
    <n v="5.5280999999999997E-2"/>
  </r>
  <r>
    <x v="307"/>
    <x v="0"/>
    <d v="2011-12-13T00:00:00"/>
    <n v="0.15190100000000001"/>
    <n v="1"/>
    <s v="JRS CAP PRÓPRIO"/>
    <x v="4"/>
    <n v="0.15190100000000001"/>
  </r>
  <r>
    <x v="307"/>
    <x v="0"/>
    <d v="2012-04-26T00:00:00"/>
    <n v="1.1872849999999999"/>
    <n v="1"/>
    <s v="DIVIDENDO"/>
    <x v="5"/>
    <n v="1.1872849999999999"/>
  </r>
  <r>
    <x v="307"/>
    <x v="0"/>
    <d v="2012-08-14T00:00:00"/>
    <n v="8.4500000000000006E-2"/>
    <n v="1"/>
    <s v="DIVIDENDO"/>
    <x v="5"/>
    <n v="8.4500000000000006E-2"/>
  </r>
  <r>
    <x v="307"/>
    <x v="0"/>
    <d v="2012-08-14T00:00:00"/>
    <n v="0.23"/>
    <n v="1"/>
    <s v="JRS CAP PRÓPRIO"/>
    <x v="5"/>
    <n v="0.23"/>
  </r>
  <r>
    <x v="307"/>
    <x v="0"/>
    <d v="2012-11-07T00:00:00"/>
    <n v="0.28000000000000003"/>
    <n v="1"/>
    <s v="DIVIDENDO"/>
    <x v="5"/>
    <n v="0.28000000000000003"/>
  </r>
  <r>
    <x v="307"/>
    <x v="0"/>
    <d v="2013-01-21T00:00:00"/>
    <n v="0.224"/>
    <n v="1"/>
    <s v="JRS CAP PRÓPRIO"/>
    <x v="6"/>
    <n v="0.224"/>
  </r>
  <r>
    <x v="307"/>
    <x v="0"/>
    <d v="2013-04-30T00:00:00"/>
    <n v="0.332511422"/>
    <n v="1"/>
    <s v="DIVIDENDO"/>
    <x v="6"/>
    <n v="0.332511422"/>
  </r>
  <r>
    <x v="307"/>
    <x v="0"/>
    <d v="2013-08-14T00:00:00"/>
    <n v="0.1"/>
    <n v="1"/>
    <s v="DIVIDENDO"/>
    <x v="6"/>
    <n v="0.1"/>
  </r>
  <r>
    <x v="307"/>
    <x v="0"/>
    <d v="2013-08-14T00:00:00"/>
    <n v="0.211764706"/>
    <n v="1"/>
    <s v="JRS CAP PRÓPRIO"/>
    <x v="6"/>
    <n v="0.211764706"/>
  </r>
  <r>
    <x v="307"/>
    <x v="0"/>
    <d v="2013-10-21T00:00:00"/>
    <n v="0.1865"/>
    <n v="1"/>
    <s v="DIVIDENDO"/>
    <x v="6"/>
    <n v="0.1865"/>
  </r>
  <r>
    <x v="307"/>
    <x v="0"/>
    <d v="2013-10-21T00:00:00"/>
    <n v="0.11"/>
    <n v="1"/>
    <s v="JRS CAP PRÓPRIO"/>
    <x v="6"/>
    <n v="0.11"/>
  </r>
  <r>
    <x v="307"/>
    <x v="0"/>
    <d v="2013-12-26T00:00:00"/>
    <n v="0.19"/>
    <n v="1"/>
    <s v="DIVIDENDO"/>
    <x v="6"/>
    <n v="0.19"/>
  </r>
  <r>
    <x v="307"/>
    <x v="0"/>
    <d v="2014-01-21T00:00:00"/>
    <n v="0.105882353"/>
    <n v="1"/>
    <s v="JRS CAP PRÓPRIO"/>
    <x v="18"/>
    <n v="0.105882353"/>
  </r>
  <r>
    <x v="308"/>
    <x v="0"/>
    <d v="1997-03-05T00:00:00"/>
    <n v="0.41947919"/>
    <n v="1"/>
    <s v="DIVIDENDO"/>
    <x v="16"/>
    <n v="0.41947919"/>
  </r>
  <r>
    <x v="308"/>
    <x v="0"/>
    <d v="1998-03-12T00:00:00"/>
    <n v="0.2345357706"/>
    <n v="1"/>
    <s v="JRS CAP PRÓPRIO"/>
    <x v="17"/>
    <n v="0.2345357706"/>
  </r>
  <r>
    <x v="308"/>
    <x v="0"/>
    <d v="1999-04-30T00:00:00"/>
    <n v="0.14197723000000001"/>
    <n v="1"/>
    <s v="JRS CAP PRÓPRIO"/>
    <x v="8"/>
    <n v="0.14197723000000001"/>
  </r>
  <r>
    <x v="308"/>
    <x v="0"/>
    <d v="2000-04-27T00:00:00"/>
    <n v="0.26829900000000001"/>
    <n v="1"/>
    <s v="JRS CAP PRÓPRIO"/>
    <x v="9"/>
    <n v="0.26829900000000001"/>
  </r>
  <r>
    <x v="308"/>
    <x v="0"/>
    <d v="2001-03-27T00:00:00"/>
    <n v="0.29499999999999998"/>
    <n v="1"/>
    <s v="JRS CAP PRÓPRIO"/>
    <x v="10"/>
    <n v="0.29499999999999998"/>
  </r>
  <r>
    <x v="308"/>
    <x v="0"/>
    <d v="2002-04-05T00:00:00"/>
    <n v="0.17875785999999999"/>
    <n v="1"/>
    <s v="JRS CAP PRÓPRIO"/>
    <x v="11"/>
    <n v="0.17875785999999999"/>
  </r>
  <r>
    <x v="308"/>
    <x v="0"/>
    <d v="2003-04-24T00:00:00"/>
    <n v="0.22342529"/>
    <n v="1"/>
    <s v="JRS CAP PRÓPRIO"/>
    <x v="7"/>
    <n v="0.22342529"/>
  </r>
  <r>
    <x v="308"/>
    <x v="0"/>
    <d v="2004-04-30T00:00:00"/>
    <n v="3.3423000000000001E-2"/>
    <n v="1"/>
    <s v="JRS CAP PRÓPRIO"/>
    <x v="12"/>
    <n v="3.3423000000000001E-2"/>
  </r>
  <r>
    <x v="308"/>
    <x v="0"/>
    <d v="2005-04-19T00:00:00"/>
    <n v="0.20455000000000001"/>
    <n v="1"/>
    <s v="JRS CAP PRÓPRIO"/>
    <x v="13"/>
    <n v="0.20455000000000001"/>
  </r>
  <r>
    <x v="308"/>
    <x v="0"/>
    <d v="2006-04-28T00:00:00"/>
    <n v="4.8379999999999999E-2"/>
    <n v="1"/>
    <s v="DIVIDENDO"/>
    <x v="14"/>
    <n v="4.8379999999999999E-2"/>
  </r>
  <r>
    <x v="308"/>
    <x v="0"/>
    <d v="2006-04-28T00:00:00"/>
    <n v="0.21168100000000001"/>
    <n v="1"/>
    <s v="JRS CAP PRÓPRIO"/>
    <x v="14"/>
    <n v="0.21168100000000001"/>
  </r>
  <r>
    <x v="308"/>
    <x v="0"/>
    <d v="2007-04-16T00:00:00"/>
    <n v="0.334233"/>
    <n v="1"/>
    <s v="JRS CAP PRÓPRIO"/>
    <x v="0"/>
    <n v="0.334233"/>
  </r>
  <r>
    <x v="308"/>
    <x v="0"/>
    <d v="2008-04-29T00:00:00"/>
    <n v="0.34732200000000002"/>
    <n v="1"/>
    <s v="JRS CAP PRÓPRIO"/>
    <x v="1"/>
    <n v="0.34732200000000002"/>
  </r>
  <r>
    <x v="308"/>
    <x v="0"/>
    <d v="2009-04-30T00:00:00"/>
    <n v="3.1620048999999997E-2"/>
    <n v="1"/>
    <s v="DIVIDENDO"/>
    <x v="2"/>
    <n v="3.1620048999999997E-2"/>
  </r>
  <r>
    <x v="308"/>
    <x v="0"/>
    <d v="2013-04-12T00:00:00"/>
    <n v="1.4536E-2"/>
    <n v="1"/>
    <s v="DIVIDENDO"/>
    <x v="6"/>
    <n v="1.4536E-2"/>
  </r>
  <r>
    <x v="308"/>
    <x v="0"/>
    <d v="2013-09-26T00:00:00"/>
    <n v="0.64425500000000002"/>
    <n v="1"/>
    <s v="DIVIDENDO"/>
    <x v="6"/>
    <n v="0.64425500000000002"/>
  </r>
  <r>
    <x v="308"/>
    <x v="0"/>
    <d v="2013-10-16T00:00:00"/>
    <n v="0.56513000000000002"/>
    <n v="1"/>
    <s v="DIVIDENDO"/>
    <x v="6"/>
    <n v="0.56513000000000002"/>
  </r>
  <r>
    <x v="308"/>
    <x v="1"/>
    <d v="1997-03-05T00:00:00"/>
    <n v="0.41947919"/>
    <n v="1"/>
    <s v="DIVIDENDO"/>
    <x v="16"/>
    <n v="0.41947919"/>
  </r>
  <r>
    <x v="308"/>
    <x v="1"/>
    <d v="1998-03-12T00:00:00"/>
    <n v="0.2345357706"/>
    <n v="1"/>
    <s v="JRS CAP PRÓPRIO"/>
    <x v="17"/>
    <n v="0.2345357706"/>
  </r>
  <r>
    <x v="308"/>
    <x v="1"/>
    <d v="1999-04-30T00:00:00"/>
    <n v="0.14197723000000001"/>
    <n v="1"/>
    <s v="JRS CAP PRÓPRIO"/>
    <x v="8"/>
    <n v="0.14197723000000001"/>
  </r>
  <r>
    <x v="308"/>
    <x v="1"/>
    <d v="1999-06-29T00:00:00"/>
    <n v="1.4197723000000001E-2"/>
    <n v="1"/>
    <s v="DIVIDENDO"/>
    <x v="8"/>
    <n v="1.4197723000000001E-2"/>
  </r>
  <r>
    <x v="308"/>
    <x v="1"/>
    <d v="2000-04-27T00:00:00"/>
    <n v="0.26829900000000001"/>
    <n v="1"/>
    <s v="JRS CAP PRÓPRIO"/>
    <x v="9"/>
    <n v="0.26829900000000001"/>
  </r>
  <r>
    <x v="308"/>
    <x v="1"/>
    <d v="2001-03-27T00:00:00"/>
    <n v="0.29499999999999998"/>
    <n v="1"/>
    <s v="JRS CAP PRÓPRIO"/>
    <x v="10"/>
    <n v="0.29499999999999998"/>
  </r>
  <r>
    <x v="308"/>
    <x v="1"/>
    <d v="2002-04-05T00:00:00"/>
    <n v="0.17875785999999999"/>
    <n v="1"/>
    <s v="JRS CAP PRÓPRIO"/>
    <x v="11"/>
    <n v="0.17875785999999999"/>
  </r>
  <r>
    <x v="308"/>
    <x v="1"/>
    <d v="2003-04-24T00:00:00"/>
    <n v="0.22342529"/>
    <n v="1"/>
    <s v="JRS CAP PRÓPRIO"/>
    <x v="7"/>
    <n v="0.22342529"/>
  </r>
  <r>
    <x v="308"/>
    <x v="1"/>
    <d v="2004-03-17T00:00:00"/>
    <n v="8.1592955750000001E-2"/>
    <n v="1"/>
    <s v="JRS CAP PRÓPRIO"/>
    <x v="12"/>
    <n v="8.1592955750000001E-2"/>
  </r>
  <r>
    <x v="308"/>
    <x v="1"/>
    <d v="2004-04-30T00:00:00"/>
    <n v="3.3423000000000001E-2"/>
    <n v="1"/>
    <s v="JRS CAP PRÓPRIO"/>
    <x v="12"/>
    <n v="3.3423000000000001E-2"/>
  </r>
  <r>
    <x v="308"/>
    <x v="1"/>
    <d v="2005-04-19T00:00:00"/>
    <n v="0.20455000000000001"/>
    <n v="1"/>
    <s v="JRS CAP PRÓPRIO"/>
    <x v="13"/>
    <n v="0.20455000000000001"/>
  </r>
  <r>
    <x v="308"/>
    <x v="1"/>
    <d v="2006-04-28T00:00:00"/>
    <n v="0.21168100000000001"/>
    <n v="1"/>
    <s v="JRS CAP PRÓPRIO"/>
    <x v="14"/>
    <n v="0.21168100000000001"/>
  </r>
  <r>
    <x v="308"/>
    <x v="1"/>
    <d v="2006-04-28T00:00:00"/>
    <n v="4.8379999999999999E-2"/>
    <n v="1"/>
    <s v="DIVIDENDO"/>
    <x v="14"/>
    <n v="4.8379999999999999E-2"/>
  </r>
  <r>
    <x v="308"/>
    <x v="1"/>
    <d v="2007-04-16T00:00:00"/>
    <n v="0.334233"/>
    <n v="1"/>
    <s v="JRS CAP PRÓPRIO"/>
    <x v="0"/>
    <n v="0.334233"/>
  </r>
  <r>
    <x v="309"/>
    <x v="0"/>
    <d v="2013-04-30T00:00:00"/>
    <n v="4.87E-2"/>
    <n v="1"/>
    <s v="DIVIDENDO"/>
    <x v="6"/>
    <n v="4.87E-2"/>
  </r>
  <r>
    <x v="310"/>
    <x v="0"/>
    <d v="2007-05-11T00:00:00"/>
    <n v="0.14151416999999999"/>
    <n v="1000"/>
    <s v="DIVIDENDO"/>
    <x v="0"/>
    <n v="1.4151417E-4"/>
  </r>
  <r>
    <x v="310"/>
    <x v="0"/>
    <d v="2008-04-28T00:00:00"/>
    <n v="0.1356"/>
    <n v="1"/>
    <s v="DIVIDENDO"/>
    <x v="1"/>
    <n v="0.1356"/>
  </r>
  <r>
    <x v="310"/>
    <x v="0"/>
    <d v="2009-06-01T00:00:00"/>
    <n v="0.67113420999999995"/>
    <n v="1"/>
    <s v="DIVIDENDO"/>
    <x v="2"/>
    <n v="0.67113420999999995"/>
  </r>
  <r>
    <x v="310"/>
    <x v="0"/>
    <d v="2010-04-30T00:00:00"/>
    <n v="0.39157900000000001"/>
    <n v="1"/>
    <s v="DIVIDENDO"/>
    <x v="3"/>
    <n v="0.39157900000000001"/>
  </r>
  <r>
    <x v="310"/>
    <x v="0"/>
    <d v="2011-04-25T00:00:00"/>
    <n v="0.10372000000000001"/>
    <n v="1"/>
    <s v="DIVIDENDO"/>
    <x v="4"/>
    <n v="0.10372000000000001"/>
  </r>
  <r>
    <x v="310"/>
    <x v="1"/>
    <d v="2007-05-11T00:00:00"/>
    <n v="1.67998439"/>
    <n v="1000"/>
    <s v="DIVIDENDO"/>
    <x v="0"/>
    <n v="1.67998439E-3"/>
  </r>
  <r>
    <x v="311"/>
    <x v="0"/>
    <s v="26/02/1996"/>
    <n v="1.41"/>
    <n v="1000"/>
    <s v="DIVIDENDO"/>
    <x v="15"/>
    <n v="1.41E-3"/>
  </r>
  <r>
    <x v="311"/>
    <x v="0"/>
    <s v="26/02/1996"/>
    <n v="2.77"/>
    <n v="1000"/>
    <s v="DIVIDENDO"/>
    <x v="15"/>
    <n v="2.7699999999999999E-3"/>
  </r>
  <r>
    <x v="311"/>
    <x v="0"/>
    <s v="05/08/1996"/>
    <n v="4.67"/>
    <n v="1000"/>
    <s v="DIVIDENDO"/>
    <x v="15"/>
    <n v="4.6699999999999997E-3"/>
  </r>
  <r>
    <x v="311"/>
    <x v="0"/>
    <s v="11/02/1997"/>
    <n v="13.31"/>
    <n v="1000"/>
    <s v="DIVIDENDO"/>
    <x v="16"/>
    <n v="1.3310000000000001E-2"/>
  </r>
  <r>
    <x v="311"/>
    <x v="0"/>
    <s v="30/07/1997"/>
    <n v="10"/>
    <n v="1000"/>
    <s v="DIVIDENDO"/>
    <x v="16"/>
    <n v="0.01"/>
  </r>
  <r>
    <x v="311"/>
    <x v="0"/>
    <s v="23/12/1997"/>
    <n v="1.2E-2"/>
    <n v="1"/>
    <s v="JRS CAP PRÓPRIO"/>
    <x v="16"/>
    <n v="1.2E-2"/>
  </r>
  <r>
    <x v="311"/>
    <x v="0"/>
    <s v="23/12/1997"/>
    <n v="1.2999999999999999E-2"/>
    <n v="1"/>
    <s v="JRS CAP PRÓPRIO"/>
    <x v="16"/>
    <n v="1.2999999999999999E-2"/>
  </r>
  <r>
    <x v="311"/>
    <x v="0"/>
    <s v="16/07/1998"/>
    <n v="1.7646999999999999E-2"/>
    <n v="1"/>
    <s v="JRS CAP PRÓPRIO"/>
    <x v="17"/>
    <n v="1.7646999999999999E-2"/>
  </r>
  <r>
    <x v="311"/>
    <x v="0"/>
    <s v="18/12/1998"/>
    <n v="2.5000000000000001E-3"/>
    <n v="1"/>
    <s v="DIVIDENDO"/>
    <x v="17"/>
    <n v="2.5000000000000001E-3"/>
  </r>
  <r>
    <x v="311"/>
    <x v="0"/>
    <s v="18/12/1998"/>
    <n v="3.2353E-2"/>
    <n v="1"/>
    <s v="JRS CAP PRÓPRIO"/>
    <x v="17"/>
    <n v="3.2353E-2"/>
  </r>
  <r>
    <x v="311"/>
    <x v="0"/>
    <s v="20/07/1999"/>
    <n v="2.2941E-2"/>
    <n v="1"/>
    <s v="JRS CAP PRÓPRIO"/>
    <x v="8"/>
    <n v="2.2941E-2"/>
  </r>
  <r>
    <x v="311"/>
    <x v="0"/>
    <s v="16/12/1999"/>
    <n v="2.1763999999999999E-2"/>
    <n v="1"/>
    <s v="JRS CAP PRÓPRIO"/>
    <x v="8"/>
    <n v="2.1763999999999999E-2"/>
  </r>
  <r>
    <x v="311"/>
    <x v="0"/>
    <s v="13/07/2000"/>
    <n v="3.294118E-2"/>
    <n v="1"/>
    <s v="JRS CAP PRÓPRIO"/>
    <x v="9"/>
    <n v="3.294118E-2"/>
  </r>
  <r>
    <x v="311"/>
    <x v="0"/>
    <s v="14/12/2000"/>
    <n v="3.1764710000000002E-2"/>
    <n v="1"/>
    <s v="JRS CAP PRÓPRIO"/>
    <x v="9"/>
    <n v="3.1764710000000002E-2"/>
  </r>
  <r>
    <x v="311"/>
    <x v="0"/>
    <s v="15/02/2001"/>
    <n v="0.01"/>
    <n v="1"/>
    <s v="DIVIDENDO"/>
    <x v="10"/>
    <n v="0.01"/>
  </r>
  <r>
    <x v="311"/>
    <x v="0"/>
    <s v="13/06/2001"/>
    <n v="1.2999999999999999E-2"/>
    <n v="1"/>
    <s v="DIVIDENDO"/>
    <x v="10"/>
    <n v="1.2999999999999999E-2"/>
  </r>
  <r>
    <x v="311"/>
    <x v="0"/>
    <s v="13/06/2001"/>
    <n v="3.1764710000000002E-2"/>
    <n v="1"/>
    <s v="JRS CAP PRÓPRIO"/>
    <x v="10"/>
    <n v="3.1764710000000002E-2"/>
  </r>
  <r>
    <x v="311"/>
    <x v="0"/>
    <s v="13/12/2001"/>
    <n v="2.8000000000000001E-2"/>
    <n v="1"/>
    <s v="DIVIDENDO"/>
    <x v="10"/>
    <n v="2.8000000000000001E-2"/>
  </r>
  <r>
    <x v="311"/>
    <x v="0"/>
    <s v="13/12/2001"/>
    <n v="3.7647060000000003E-2"/>
    <n v="1"/>
    <s v="JRS CAP PRÓPRIO"/>
    <x v="10"/>
    <n v="3.7647060000000003E-2"/>
  </r>
  <r>
    <x v="311"/>
    <x v="0"/>
    <s v="18/07/2002"/>
    <n v="0.05"/>
    <n v="1"/>
    <s v="DIVIDENDO"/>
    <x v="11"/>
    <n v="0.05"/>
  </r>
  <r>
    <x v="311"/>
    <x v="0"/>
    <s v="13/02/2003"/>
    <n v="9.5000000000000001E-2"/>
    <n v="1"/>
    <s v="DIVIDENDO"/>
    <x v="7"/>
    <n v="9.5000000000000001E-2"/>
  </r>
  <r>
    <x v="311"/>
    <x v="0"/>
    <s v="17/07/2003"/>
    <n v="8.8235439999999991E-3"/>
    <n v="1"/>
    <s v="JRS CAP PRÓPRIO"/>
    <x v="7"/>
    <n v="8.8235439999999991E-3"/>
  </r>
  <r>
    <x v="311"/>
    <x v="0"/>
    <s v="17/07/2003"/>
    <n v="7.2499999999999995E-2"/>
    <n v="1"/>
    <s v="DIVIDENDO"/>
    <x v="7"/>
    <n v="7.2499999999999995E-2"/>
  </r>
  <r>
    <x v="311"/>
    <x v="0"/>
    <s v="11/12/2003"/>
    <n v="8.2352940000000006E-3"/>
    <n v="1"/>
    <s v="JRS CAP PRÓPRIO"/>
    <x v="7"/>
    <n v="8.2352940000000006E-3"/>
  </r>
  <r>
    <x v="311"/>
    <x v="0"/>
    <s v="12/02/2004"/>
    <n v="0.114"/>
    <n v="1"/>
    <s v="DIVIDENDO"/>
    <x v="12"/>
    <n v="0.114"/>
  </r>
  <r>
    <x v="311"/>
    <x v="0"/>
    <s v="23/07/2004"/>
    <n v="0.14000000000000001"/>
    <n v="1"/>
    <s v="DIVIDENDO"/>
    <x v="12"/>
    <n v="0.14000000000000001"/>
  </r>
  <r>
    <x v="311"/>
    <x v="0"/>
    <d v="2004-12-16T00:00:00"/>
    <n v="1.2941176E-2"/>
    <n v="1"/>
    <s v="JRS CAP PRÓPRIO"/>
    <x v="12"/>
    <n v="1.2941176E-2"/>
  </r>
  <r>
    <x v="311"/>
    <x v="0"/>
    <d v="2005-02-17T00:00:00"/>
    <n v="0.129"/>
    <n v="1"/>
    <s v="DIVIDENDO"/>
    <x v="13"/>
    <n v="0.129"/>
  </r>
  <r>
    <x v="311"/>
    <x v="0"/>
    <d v="2005-03-17T00:00:00"/>
    <n v="1.1764706E-2"/>
    <n v="1"/>
    <s v="JRS CAP PRÓPRIO"/>
    <x v="13"/>
    <n v="1.1764706E-2"/>
  </r>
  <r>
    <x v="311"/>
    <x v="0"/>
    <d v="2005-06-21T00:00:00"/>
    <n v="1.6470588000000001E-2"/>
    <n v="1"/>
    <s v="JRS CAP PRÓPRIO"/>
    <x v="13"/>
    <n v="1.6470588000000001E-2"/>
  </r>
  <r>
    <x v="311"/>
    <x v="0"/>
    <d v="2005-07-21T00:00:00"/>
    <n v="9.6000000000000002E-2"/>
    <n v="1"/>
    <s v="DIVIDENDO"/>
    <x v="13"/>
    <n v="9.6000000000000002E-2"/>
  </r>
  <r>
    <x v="311"/>
    <x v="0"/>
    <d v="2005-09-15T00:00:00"/>
    <n v="1.2941176E-2"/>
    <n v="1"/>
    <s v="JRS CAP PRÓPRIO"/>
    <x v="13"/>
    <n v="1.2941176E-2"/>
  </r>
  <r>
    <x v="311"/>
    <x v="0"/>
    <d v="2005-12-15T00:00:00"/>
    <n v="1.1764706E-2"/>
    <n v="1"/>
    <s v="JRS CAP PRÓPRIO"/>
    <x v="13"/>
    <n v="1.1764706E-2"/>
  </r>
  <r>
    <x v="311"/>
    <x v="0"/>
    <d v="2006-02-16T00:00:00"/>
    <n v="0.11899999999999999"/>
    <n v="1"/>
    <s v="DIVIDENDO"/>
    <x v="14"/>
    <n v="0.11899999999999999"/>
  </r>
  <r>
    <x v="311"/>
    <x v="0"/>
    <d v="2006-03-16T00:00:00"/>
    <n v="1.4117647000000001E-2"/>
    <n v="1"/>
    <s v="JRS CAP PRÓPRIO"/>
    <x v="14"/>
    <n v="1.4117647000000001E-2"/>
  </r>
  <r>
    <x v="311"/>
    <x v="0"/>
    <d v="2006-06-20T00:00:00"/>
    <n v="1.4117647000000001E-2"/>
    <n v="1"/>
    <s v="JRS CAP PRÓPRIO"/>
    <x v="14"/>
    <n v="1.4117647000000001E-2"/>
  </r>
  <r>
    <x v="311"/>
    <x v="0"/>
    <d v="2006-07-28T00:00:00"/>
    <n v="0.13600000000000001"/>
    <n v="1"/>
    <s v="DIVIDENDO"/>
    <x v="14"/>
    <n v="0.13600000000000001"/>
  </r>
  <r>
    <x v="311"/>
    <x v="0"/>
    <d v="2006-09-14T00:00:00"/>
    <n v="2.9411764999999999E-2"/>
    <n v="1"/>
    <s v="JRS CAP PRÓPRIO"/>
    <x v="14"/>
    <n v="2.9411764999999999E-2"/>
  </r>
  <r>
    <x v="311"/>
    <x v="0"/>
    <d v="2006-12-14T00:00:00"/>
    <n v="1.1764706E-2"/>
    <n v="1"/>
    <s v="JRS CAP PRÓPRIO"/>
    <x v="14"/>
    <n v="1.1764706E-2"/>
  </r>
  <r>
    <x v="311"/>
    <x v="0"/>
    <d v="2007-02-13T00:00:00"/>
    <n v="0.16500000000000001"/>
    <n v="1"/>
    <s v="DIVIDENDO"/>
    <x v="0"/>
    <n v="0.16500000000000001"/>
  </r>
  <r>
    <x v="311"/>
    <x v="0"/>
    <d v="2007-03-15T00:00:00"/>
    <n v="1.4117647000000001E-2"/>
    <n v="1"/>
    <s v="JRS CAP PRÓPRIO"/>
    <x v="0"/>
    <n v="1.4117647000000001E-2"/>
  </r>
  <r>
    <x v="311"/>
    <x v="0"/>
    <d v="2007-06-18T00:00:00"/>
    <n v="1.4117647000000001E-2"/>
    <n v="1"/>
    <s v="JRS CAP PRÓPRIO"/>
    <x v="0"/>
    <n v="1.4117647000000001E-2"/>
  </r>
  <r>
    <x v="311"/>
    <x v="0"/>
    <d v="2007-07-19T00:00:00"/>
    <n v="0.19600000000000001"/>
    <n v="1"/>
    <s v="DIVIDENDO"/>
    <x v="0"/>
    <n v="0.19600000000000001"/>
  </r>
  <r>
    <x v="311"/>
    <x v="0"/>
    <d v="2007-09-14T00:00:00"/>
    <n v="1.2941176E-2"/>
    <n v="1"/>
    <s v="JRS CAP PRÓPRIO"/>
    <x v="0"/>
    <n v="1.2941176E-2"/>
  </r>
  <r>
    <x v="311"/>
    <x v="0"/>
    <d v="2007-12-13T00:00:00"/>
    <n v="0.117647059"/>
    <n v="1"/>
    <s v="JRS CAP PRÓPRIO"/>
    <x v="0"/>
    <n v="0.117647059"/>
  </r>
  <r>
    <x v="311"/>
    <x v="0"/>
    <d v="2008-02-19T00:00:00"/>
    <n v="0.129"/>
    <n v="1"/>
    <s v="DIVIDENDO"/>
    <x v="1"/>
    <n v="0.129"/>
  </r>
  <r>
    <x v="311"/>
    <x v="0"/>
    <d v="2008-03-18T00:00:00"/>
    <n v="4.4705882000000002E-2"/>
    <n v="1"/>
    <s v="JRS CAP PRÓPRIO"/>
    <x v="1"/>
    <n v="4.4705882000000002E-2"/>
  </r>
  <r>
    <x v="311"/>
    <x v="0"/>
    <d v="2008-06-17T00:00:00"/>
    <n v="4.5882353000000001E-2"/>
    <n v="1"/>
    <s v="JRS CAP PRÓPRIO"/>
    <x v="1"/>
    <n v="4.5882353000000001E-2"/>
  </r>
  <r>
    <x v="311"/>
    <x v="0"/>
    <d v="2008-07-21T00:00:00"/>
    <n v="0.16300000000000001"/>
    <n v="1"/>
    <s v="DIVIDENDO"/>
    <x v="1"/>
    <n v="0.16300000000000001"/>
  </r>
  <r>
    <x v="311"/>
    <x v="0"/>
    <d v="2008-09-18T00:00:00"/>
    <n v="4.5882353000000001E-2"/>
    <n v="1"/>
    <s v="JRS CAP PRÓPRIO"/>
    <x v="1"/>
    <n v="4.5882353000000001E-2"/>
  </r>
  <r>
    <x v="311"/>
    <x v="0"/>
    <d v="2008-12-16T00:00:00"/>
    <n v="4.7058823999999999E-2"/>
    <n v="1"/>
    <s v="JRS CAP PRÓPRIO"/>
    <x v="1"/>
    <n v="4.7058823999999999E-2"/>
  </r>
  <r>
    <x v="311"/>
    <x v="0"/>
    <d v="2009-02-16T00:00:00"/>
    <n v="0.14099999999999999"/>
    <n v="1"/>
    <s v="DIVIDENDO"/>
    <x v="2"/>
    <n v="0.14099999999999999"/>
  </r>
  <r>
    <x v="311"/>
    <x v="0"/>
    <d v="2009-03-23T00:00:00"/>
    <n v="5.2941176E-2"/>
    <n v="1"/>
    <s v="JRS CAP PRÓPRIO"/>
    <x v="2"/>
    <n v="5.2941176E-2"/>
  </r>
  <r>
    <x v="311"/>
    <x v="0"/>
    <d v="2009-06-16T00:00:00"/>
    <n v="4.7058823999999999E-2"/>
    <n v="1"/>
    <s v="JRS CAP PRÓPRIO"/>
    <x v="2"/>
    <n v="4.7058823999999999E-2"/>
  </r>
  <r>
    <x v="311"/>
    <x v="0"/>
    <d v="2009-07-23T00:00:00"/>
    <n v="0.115"/>
    <n v="1"/>
    <s v="DIVIDENDO"/>
    <x v="2"/>
    <n v="0.115"/>
  </r>
  <r>
    <x v="311"/>
    <x v="0"/>
    <d v="2009-09-17T00:00:00"/>
    <n v="4.7058823999999999E-2"/>
    <n v="1"/>
    <s v="JRS CAP PRÓPRIO"/>
    <x v="2"/>
    <n v="4.7058823999999999E-2"/>
  </r>
  <r>
    <x v="311"/>
    <x v="0"/>
    <d v="2009-12-14T00:00:00"/>
    <n v="1.7647059E-2"/>
    <n v="1"/>
    <s v="JRS CAP PRÓPRIO"/>
    <x v="2"/>
    <n v="1.7647059E-2"/>
  </r>
  <r>
    <x v="311"/>
    <x v="0"/>
    <d v="2010-02-23T00:00:00"/>
    <n v="0.20499999999999999"/>
    <n v="1"/>
    <s v="DIVIDENDO"/>
    <x v="3"/>
    <n v="0.20499999999999999"/>
  </r>
  <r>
    <x v="311"/>
    <x v="0"/>
    <d v="2010-03-23T00:00:00"/>
    <n v="5.0588235000000002E-2"/>
    <n v="1"/>
    <s v="JRS CAP PRÓPRIO"/>
    <x v="3"/>
    <n v="5.0588235000000002E-2"/>
  </r>
  <r>
    <x v="311"/>
    <x v="0"/>
    <d v="2010-06-29T00:00:00"/>
    <n v="5.8823528999999999E-2"/>
    <n v="1"/>
    <s v="JRS CAP PRÓPRIO"/>
    <x v="3"/>
    <n v="5.8823528999999999E-2"/>
  </r>
  <r>
    <x v="311"/>
    <x v="0"/>
    <d v="2010-07-27T00:00:00"/>
    <n v="0.107"/>
    <n v="1"/>
    <s v="DIVIDENDO"/>
    <x v="3"/>
    <n v="0.107"/>
  </r>
  <r>
    <x v="311"/>
    <x v="0"/>
    <d v="2010-09-21T00:00:00"/>
    <n v="5.5294118000000003E-2"/>
    <n v="1"/>
    <s v="JRS CAP PRÓPRIO"/>
    <x v="3"/>
    <n v="5.5294118000000003E-2"/>
  </r>
  <r>
    <x v="311"/>
    <x v="0"/>
    <d v="2010-12-21T00:00:00"/>
    <n v="5.8823529999999999E-2"/>
    <n v="1"/>
    <s v="JRS CAP PRÓPRIO"/>
    <x v="3"/>
    <n v="5.8823529999999999E-2"/>
  </r>
  <r>
    <x v="311"/>
    <x v="0"/>
    <d v="2011-02-22T00:00:00"/>
    <n v="0.16300000000000001"/>
    <n v="1"/>
    <s v="DIVIDENDO"/>
    <x v="4"/>
    <n v="0.16300000000000001"/>
  </r>
  <r>
    <x v="311"/>
    <x v="0"/>
    <d v="2011-03-22T00:00:00"/>
    <n v="6.8235290000000004E-2"/>
    <n v="1"/>
    <s v="JRS CAP PRÓPRIO"/>
    <x v="4"/>
    <n v="6.8235290000000004E-2"/>
  </r>
  <r>
    <x v="311"/>
    <x v="0"/>
    <d v="2011-06-21T00:00:00"/>
    <n v="7.6470588000000006E-2"/>
    <n v="1"/>
    <s v="JRS CAP PRÓPRIO"/>
    <x v="4"/>
    <n v="7.6470588000000006E-2"/>
  </r>
  <r>
    <x v="311"/>
    <x v="0"/>
    <d v="2011-07-21T00:00:00"/>
    <n v="9.7000000000000003E-2"/>
    <n v="1"/>
    <s v="DIVIDENDO"/>
    <x v="4"/>
    <n v="9.7000000000000003E-2"/>
  </r>
  <r>
    <x v="311"/>
    <x v="0"/>
    <d v="2011-09-20T00:00:00"/>
    <n v="8.2352939999999999E-2"/>
    <n v="1"/>
    <s v="JRS CAP PRÓPRIO"/>
    <x v="4"/>
    <n v="8.2352939999999999E-2"/>
  </r>
  <r>
    <x v="311"/>
    <x v="0"/>
    <d v="2011-12-20T00:00:00"/>
    <n v="8.2352939999999999E-2"/>
    <n v="1"/>
    <s v="JRS CAP PRÓPRIO"/>
    <x v="4"/>
    <n v="8.2352939999999999E-2"/>
  </r>
  <r>
    <x v="311"/>
    <x v="0"/>
    <d v="2012-02-14T00:00:00"/>
    <n v="0.14000000000000001"/>
    <n v="1"/>
    <s v="DIVIDENDO"/>
    <x v="5"/>
    <n v="0.14000000000000001"/>
  </r>
  <r>
    <x v="311"/>
    <x v="0"/>
    <d v="2012-03-20T00:00:00"/>
    <n v="7.6470590000000005E-2"/>
    <n v="1"/>
    <s v="JRS CAP PRÓPRIO"/>
    <x v="5"/>
    <n v="7.6470590000000005E-2"/>
  </r>
  <r>
    <x v="311"/>
    <x v="0"/>
    <d v="2012-06-26T00:00:00"/>
    <n v="7.6470590000000005E-2"/>
    <n v="1"/>
    <s v="JRS CAP PRÓPRIO"/>
    <x v="5"/>
    <n v="7.6470590000000005E-2"/>
  </r>
  <r>
    <x v="311"/>
    <x v="0"/>
    <d v="2012-07-24T00:00:00"/>
    <n v="0.1"/>
    <n v="1"/>
    <s v="DIVIDENDO"/>
    <x v="5"/>
    <n v="0.1"/>
  </r>
  <r>
    <x v="311"/>
    <x v="0"/>
    <d v="2012-09-25T00:00:00"/>
    <n v="7.6470590000000005E-2"/>
    <n v="1"/>
    <s v="JRS CAP PRÓPRIO"/>
    <x v="5"/>
    <n v="7.6470590000000005E-2"/>
  </r>
  <r>
    <x v="311"/>
    <x v="0"/>
    <d v="2012-12-18T00:00:00"/>
    <n v="6.9411760000000003E-2"/>
    <n v="1"/>
    <s v="JRS CAP PRÓPRIO"/>
    <x v="5"/>
    <n v="6.9411760000000003E-2"/>
  </r>
  <r>
    <x v="311"/>
    <x v="0"/>
    <d v="2013-02-26T00:00:00"/>
    <n v="0.20599999999999999"/>
    <n v="1"/>
    <s v="DIVIDENDO"/>
    <x v="6"/>
    <n v="0.20599999999999999"/>
  </r>
  <r>
    <x v="311"/>
    <x v="0"/>
    <d v="2013-03-26T00:00:00"/>
    <n v="6.4705890000000002E-2"/>
    <n v="1"/>
    <s v="JRS CAP PRÓPRIO"/>
    <x v="6"/>
    <n v="6.4705890000000002E-2"/>
  </r>
  <r>
    <x v="311"/>
    <x v="0"/>
    <d v="2013-06-25T00:00:00"/>
    <n v="7.0588230000000002E-2"/>
    <n v="1"/>
    <s v="JRS CAP PRÓPRIO"/>
    <x v="6"/>
    <n v="7.0588230000000002E-2"/>
  </r>
  <r>
    <x v="311"/>
    <x v="0"/>
    <d v="2013-07-30T00:00:00"/>
    <n v="0.18500123600000001"/>
    <n v="1"/>
    <s v="DIVIDENDO"/>
    <x v="6"/>
    <n v="0.18500123600000001"/>
  </r>
  <r>
    <x v="311"/>
    <x v="0"/>
    <d v="2013-09-24T00:00:00"/>
    <n v="7.6470588000000006E-2"/>
    <n v="1"/>
    <s v="JRS CAP PRÓPRIO"/>
    <x v="6"/>
    <n v="7.6470588000000006E-2"/>
  </r>
  <r>
    <x v="311"/>
    <x v="0"/>
    <d v="2013-12-17T00:00:00"/>
    <n v="8.4705881999999996E-2"/>
    <n v="1"/>
    <s v="JRS CAP PRÓPRIO"/>
    <x v="6"/>
    <n v="8.4705881999999996E-2"/>
  </r>
  <r>
    <x v="311"/>
    <x v="0"/>
    <d v="2014-02-25T00:00:00"/>
    <n v="0.26300066999999999"/>
    <n v="1"/>
    <s v="DIVIDENDO"/>
    <x v="18"/>
    <n v="0.26300066999999999"/>
  </r>
  <r>
    <x v="311"/>
    <x v="1"/>
    <s v="26/02/1996"/>
    <n v="1.41"/>
    <n v="1000"/>
    <s v="DIVIDENDO"/>
    <x v="15"/>
    <n v="1.41E-3"/>
  </r>
  <r>
    <x v="311"/>
    <x v="1"/>
    <s v="26/02/1996"/>
    <n v="2.77"/>
    <n v="1000"/>
    <s v="DIVIDENDO"/>
    <x v="15"/>
    <n v="2.7699999999999999E-3"/>
  </r>
  <r>
    <x v="311"/>
    <x v="1"/>
    <s v="05/08/1996"/>
    <n v="4.67"/>
    <n v="1000"/>
    <s v="DIVIDENDO"/>
    <x v="15"/>
    <n v="4.6699999999999997E-3"/>
  </r>
  <r>
    <x v="311"/>
    <x v="1"/>
    <s v="11/02/1997"/>
    <n v="13.31"/>
    <n v="1000"/>
    <s v="DIVIDENDO"/>
    <x v="16"/>
    <n v="1.3310000000000001E-2"/>
  </r>
  <r>
    <x v="311"/>
    <x v="1"/>
    <s v="30/07/1997"/>
    <n v="10"/>
    <n v="1000"/>
    <s v="DIVIDENDO"/>
    <x v="16"/>
    <n v="0.01"/>
  </r>
  <r>
    <x v="311"/>
    <x v="1"/>
    <s v="23/12/1997"/>
    <n v="1.2E-2"/>
    <n v="1"/>
    <s v="JRS CAP PRÓPRIO"/>
    <x v="16"/>
    <n v="1.2E-2"/>
  </r>
  <r>
    <x v="311"/>
    <x v="1"/>
    <s v="23/12/1997"/>
    <n v="1.2999999999999999E-2"/>
    <n v="1"/>
    <s v="JRS CAP PRÓPRIO"/>
    <x v="16"/>
    <n v="1.2999999999999999E-2"/>
  </r>
  <r>
    <x v="311"/>
    <x v="1"/>
    <s v="16/07/1998"/>
    <n v="1.7646999999999999E-2"/>
    <n v="1"/>
    <s v="JRS CAP PRÓPRIO"/>
    <x v="17"/>
    <n v="1.7646999999999999E-2"/>
  </r>
  <r>
    <x v="311"/>
    <x v="1"/>
    <s v="18/12/1998"/>
    <n v="2.5000000000000001E-3"/>
    <n v="1"/>
    <s v="DIVIDENDO"/>
    <x v="17"/>
    <n v="2.5000000000000001E-3"/>
  </r>
  <r>
    <x v="311"/>
    <x v="1"/>
    <s v="18/12/1998"/>
    <n v="3.2353E-2"/>
    <n v="1"/>
    <s v="JRS CAP PRÓPRIO"/>
    <x v="17"/>
    <n v="3.2353E-2"/>
  </r>
  <r>
    <x v="311"/>
    <x v="1"/>
    <s v="20/07/1999"/>
    <n v="2.2941E-2"/>
    <n v="1"/>
    <s v="JRS CAP PRÓPRIO"/>
    <x v="8"/>
    <n v="2.2941E-2"/>
  </r>
  <r>
    <x v="311"/>
    <x v="1"/>
    <s v="16/12/1999"/>
    <n v="2.1763999999999999E-2"/>
    <n v="1"/>
    <s v="JRS CAP PRÓPRIO"/>
    <x v="8"/>
    <n v="2.1763999999999999E-2"/>
  </r>
  <r>
    <x v="311"/>
    <x v="1"/>
    <s v="13/07/2000"/>
    <n v="3.294118E-2"/>
    <n v="1"/>
    <s v="JRS CAP PRÓPRIO"/>
    <x v="9"/>
    <n v="3.294118E-2"/>
  </r>
  <r>
    <x v="311"/>
    <x v="1"/>
    <s v="14/12/2000"/>
    <n v="3.1764710000000002E-2"/>
    <n v="1"/>
    <s v="JRS CAP PRÓPRIO"/>
    <x v="9"/>
    <n v="3.1764710000000002E-2"/>
  </r>
  <r>
    <x v="311"/>
    <x v="1"/>
    <s v="15/02/2001"/>
    <n v="0.01"/>
    <n v="1"/>
    <s v="DIVIDENDO"/>
    <x v="10"/>
    <n v="0.01"/>
  </r>
  <r>
    <x v="311"/>
    <x v="1"/>
    <s v="13/06/2001"/>
    <n v="1.2999999999999999E-2"/>
    <n v="1"/>
    <s v="DIVIDENDO"/>
    <x v="10"/>
    <n v="1.2999999999999999E-2"/>
  </r>
  <r>
    <x v="311"/>
    <x v="1"/>
    <s v="13/06/2001"/>
    <n v="3.1764710000000002E-2"/>
    <n v="1"/>
    <s v="JRS CAP PRÓPRIO"/>
    <x v="10"/>
    <n v="3.1764710000000002E-2"/>
  </r>
  <r>
    <x v="311"/>
    <x v="1"/>
    <s v="13/12/2001"/>
    <n v="2.8000000000000001E-2"/>
    <n v="1"/>
    <s v="DIVIDENDO"/>
    <x v="10"/>
    <n v="2.8000000000000001E-2"/>
  </r>
  <r>
    <x v="311"/>
    <x v="1"/>
    <s v="13/12/2001"/>
    <n v="3.7647060000000003E-2"/>
    <n v="1"/>
    <s v="JRS CAP PRÓPRIO"/>
    <x v="10"/>
    <n v="3.7647060000000003E-2"/>
  </r>
  <r>
    <x v="311"/>
    <x v="1"/>
    <s v="18/07/2002"/>
    <n v="0.05"/>
    <n v="1"/>
    <s v="DIVIDENDO"/>
    <x v="11"/>
    <n v="0.05"/>
  </r>
  <r>
    <x v="311"/>
    <x v="1"/>
    <s v="13/02/2003"/>
    <n v="9.5000000000000001E-2"/>
    <n v="1"/>
    <s v="DIVIDENDO"/>
    <x v="7"/>
    <n v="9.5000000000000001E-2"/>
  </r>
  <r>
    <x v="311"/>
    <x v="1"/>
    <s v="17/07/2003"/>
    <n v="8.8235439999999991E-3"/>
    <n v="1"/>
    <s v="JRS CAP PRÓPRIO"/>
    <x v="7"/>
    <n v="8.8235439999999991E-3"/>
  </r>
  <r>
    <x v="311"/>
    <x v="1"/>
    <s v="17/07/2003"/>
    <n v="7.2499999999999995E-2"/>
    <n v="1"/>
    <s v="DIVIDENDO"/>
    <x v="7"/>
    <n v="7.2499999999999995E-2"/>
  </r>
  <r>
    <x v="311"/>
    <x v="1"/>
    <s v="11/12/2003"/>
    <n v="8.2352940000000006E-3"/>
    <n v="1"/>
    <s v="JRS CAP PRÓPRIO"/>
    <x v="7"/>
    <n v="8.2352940000000006E-3"/>
  </r>
  <r>
    <x v="311"/>
    <x v="1"/>
    <s v="12/02/2004"/>
    <n v="0.114"/>
    <n v="1"/>
    <s v="DIVIDENDO"/>
    <x v="12"/>
    <n v="0.114"/>
  </r>
  <r>
    <x v="311"/>
    <x v="1"/>
    <s v="23/07/2004"/>
    <n v="0.14000000000000001"/>
    <n v="1"/>
    <s v="DIVIDENDO"/>
    <x v="12"/>
    <n v="0.14000000000000001"/>
  </r>
  <r>
    <x v="311"/>
    <x v="1"/>
    <d v="2004-12-16T00:00:00"/>
    <n v="1.2941176E-2"/>
    <n v="1"/>
    <s v="JRS CAP PRÓPRIO"/>
    <x v="12"/>
    <n v="1.2941176E-2"/>
  </r>
  <r>
    <x v="311"/>
    <x v="1"/>
    <d v="2005-02-17T00:00:00"/>
    <n v="0.129"/>
    <n v="1"/>
    <s v="DIVIDENDO"/>
    <x v="13"/>
    <n v="0.129"/>
  </r>
  <r>
    <x v="311"/>
    <x v="1"/>
    <d v="2005-03-17T00:00:00"/>
    <n v="1.1764706E-2"/>
    <n v="1"/>
    <s v="JRS CAP PRÓPRIO"/>
    <x v="13"/>
    <n v="1.1764706E-2"/>
  </r>
  <r>
    <x v="311"/>
    <x v="1"/>
    <d v="2005-06-21T00:00:00"/>
    <n v="1.6470588000000001E-2"/>
    <n v="1"/>
    <s v="JRS CAP PRÓPRIO"/>
    <x v="13"/>
    <n v="1.6470588000000001E-2"/>
  </r>
  <r>
    <x v="311"/>
    <x v="1"/>
    <d v="2005-07-21T00:00:00"/>
    <n v="9.6000000000000002E-2"/>
    <n v="1"/>
    <s v="DIVIDENDO"/>
    <x v="13"/>
    <n v="9.6000000000000002E-2"/>
  </r>
  <r>
    <x v="311"/>
    <x v="1"/>
    <d v="2005-09-15T00:00:00"/>
    <n v="1.2941176E-2"/>
    <n v="1"/>
    <s v="JRS CAP PRÓPRIO"/>
    <x v="13"/>
    <n v="1.2941176E-2"/>
  </r>
  <r>
    <x v="311"/>
    <x v="1"/>
    <d v="2005-12-15T00:00:00"/>
    <n v="1.1764706E-2"/>
    <n v="1"/>
    <s v="JRS CAP PRÓPRIO"/>
    <x v="13"/>
    <n v="1.1764706E-2"/>
  </r>
  <r>
    <x v="311"/>
    <x v="1"/>
    <d v="2006-02-16T00:00:00"/>
    <n v="0.11899999999999999"/>
    <n v="1"/>
    <s v="DIVIDENDO"/>
    <x v="14"/>
    <n v="0.11899999999999999"/>
  </r>
  <r>
    <x v="311"/>
    <x v="1"/>
    <d v="2006-03-16T00:00:00"/>
    <n v="1.4117647000000001E-2"/>
    <n v="1"/>
    <s v="JRS CAP PRÓPRIO"/>
    <x v="14"/>
    <n v="1.4117647000000001E-2"/>
  </r>
  <r>
    <x v="311"/>
    <x v="1"/>
    <d v="2006-06-20T00:00:00"/>
    <n v="1.4117647000000001E-2"/>
    <n v="1"/>
    <s v="JRS CAP PRÓPRIO"/>
    <x v="14"/>
    <n v="1.4117647000000001E-2"/>
  </r>
  <r>
    <x v="311"/>
    <x v="1"/>
    <d v="2006-07-28T00:00:00"/>
    <n v="0.13600000000000001"/>
    <n v="1"/>
    <s v="DIVIDENDO"/>
    <x v="14"/>
    <n v="0.13600000000000001"/>
  </r>
  <r>
    <x v="311"/>
    <x v="1"/>
    <d v="2006-09-14T00:00:00"/>
    <n v="2.9411764999999999E-2"/>
    <n v="1"/>
    <s v="JRS CAP PRÓPRIO"/>
    <x v="14"/>
    <n v="2.9411764999999999E-2"/>
  </r>
  <r>
    <x v="311"/>
    <x v="1"/>
    <d v="2006-12-14T00:00:00"/>
    <n v="1.1764706E-2"/>
    <n v="1"/>
    <s v="JRS CAP PRÓPRIO"/>
    <x v="14"/>
    <n v="1.1764706E-2"/>
  </r>
  <r>
    <x v="311"/>
    <x v="1"/>
    <d v="2007-02-13T00:00:00"/>
    <n v="0.16500000000000001"/>
    <n v="1"/>
    <s v="DIVIDENDO"/>
    <x v="0"/>
    <n v="0.16500000000000001"/>
  </r>
  <r>
    <x v="311"/>
    <x v="1"/>
    <d v="2007-03-15T00:00:00"/>
    <n v="1.4117647000000001E-2"/>
    <n v="1"/>
    <s v="JRS CAP PRÓPRIO"/>
    <x v="0"/>
    <n v="1.4117647000000001E-2"/>
  </r>
  <r>
    <x v="312"/>
    <x v="0"/>
    <d v="1996-04-29T00:00:00"/>
    <n v="0.19694400000000001"/>
    <n v="1000"/>
    <s v="DIVIDENDO"/>
    <x v="15"/>
    <n v="1.96944E-4"/>
  </r>
  <r>
    <x v="312"/>
    <x v="0"/>
    <d v="1997-04-29T00:00:00"/>
    <n v="0.13806299999999999"/>
    <n v="1000"/>
    <s v="DIVIDENDO"/>
    <x v="16"/>
    <n v="1.3806299999999998E-4"/>
  </r>
  <r>
    <x v="312"/>
    <x v="0"/>
    <d v="1997-04-29T00:00:00"/>
    <n v="3.0915999999999999E-2"/>
    <n v="1000"/>
    <s v="DIVIDENDO"/>
    <x v="16"/>
    <n v="3.0916E-5"/>
  </r>
  <r>
    <x v="312"/>
    <x v="0"/>
    <d v="1998-04-30T00:00:00"/>
    <n v="0.14316400000000001"/>
    <n v="1000"/>
    <s v="DIVIDENDO"/>
    <x v="17"/>
    <n v="1.4316400000000001E-4"/>
  </r>
  <r>
    <x v="312"/>
    <x v="0"/>
    <d v="1998-04-30T00:00:00"/>
    <n v="2.7202E-2"/>
    <n v="1000"/>
    <s v="DIVIDENDO"/>
    <x v="17"/>
    <n v="2.7202000000000001E-5"/>
  </r>
  <r>
    <x v="312"/>
    <x v="0"/>
    <d v="2000-04-29T00:00:00"/>
    <n v="0.2041"/>
    <n v="1000"/>
    <s v="DIVIDENDO"/>
    <x v="9"/>
    <n v="2.041E-4"/>
  </r>
  <r>
    <x v="312"/>
    <x v="0"/>
    <d v="2001-04-30T00:00:00"/>
    <n v="0.20927899999999999"/>
    <n v="1000"/>
    <s v="DIVIDENDO"/>
    <x v="10"/>
    <n v="2.0927899999999999E-4"/>
  </r>
  <r>
    <x v="312"/>
    <x v="0"/>
    <d v="2002-04-26T00:00:00"/>
    <n v="0.22419500000000001"/>
    <n v="1000"/>
    <s v="DIVIDENDO"/>
    <x v="11"/>
    <n v="2.24195E-4"/>
  </r>
  <r>
    <x v="312"/>
    <x v="0"/>
    <d v="2003-04-30T00:00:00"/>
    <n v="0.47989900000000002"/>
    <n v="1000"/>
    <s v="DIVIDENDO"/>
    <x v="7"/>
    <n v="4.7989899999999999E-4"/>
  </r>
  <r>
    <x v="312"/>
    <x v="0"/>
    <d v="2004-04-30T00:00:00"/>
    <n v="0.72893799999999997"/>
    <n v="1000"/>
    <s v="DIVIDENDO"/>
    <x v="12"/>
    <n v="7.2893799999999994E-4"/>
  </r>
  <r>
    <x v="312"/>
    <x v="0"/>
    <d v="2009-04-30T00:00:00"/>
    <n v="0.27161000000000002"/>
    <n v="1"/>
    <s v="DIVIDENDO"/>
    <x v="2"/>
    <n v="0.27161000000000002"/>
  </r>
  <r>
    <x v="312"/>
    <x v="0"/>
    <d v="2009-04-30T00:00:00"/>
    <n v="2.6305999999999998"/>
    <n v="1"/>
    <s v="DIVIDENDO"/>
    <x v="2"/>
    <n v="2.6305999999999998"/>
  </r>
  <r>
    <x v="312"/>
    <x v="0"/>
    <d v="2009-04-30T00:00:00"/>
    <n v="1.7027699999999999"/>
    <n v="1"/>
    <s v="DIVIDENDO"/>
    <x v="2"/>
    <n v="1.7027699999999999"/>
  </r>
  <r>
    <x v="312"/>
    <x v="0"/>
    <d v="2010-04-30T00:00:00"/>
    <n v="7.7516000000000002E-2"/>
    <n v="1"/>
    <s v="DIVIDENDO"/>
    <x v="3"/>
    <n v="7.7516000000000002E-2"/>
  </r>
  <r>
    <x v="312"/>
    <x v="0"/>
    <d v="2011-04-29T00:00:00"/>
    <n v="3.2114999999999998E-2"/>
    <n v="1"/>
    <s v="DIVIDENDO"/>
    <x v="4"/>
    <n v="3.2114999999999998E-2"/>
  </r>
  <r>
    <x v="312"/>
    <x v="1"/>
    <d v="1996-04-29T00:00:00"/>
    <n v="0.19694400000000001"/>
    <n v="1000"/>
    <s v="DIVIDENDO"/>
    <x v="15"/>
    <n v="1.96944E-4"/>
  </r>
  <r>
    <x v="312"/>
    <x v="1"/>
    <d v="1997-04-29T00:00:00"/>
    <n v="0.13806299999999999"/>
    <n v="1000"/>
    <s v="DIVIDENDO"/>
    <x v="16"/>
    <n v="1.3806299999999998E-4"/>
  </r>
  <r>
    <x v="312"/>
    <x v="1"/>
    <d v="1997-04-29T00:00:00"/>
    <n v="3.0915999999999999E-2"/>
    <n v="1000"/>
    <s v="DIVIDENDO"/>
    <x v="16"/>
    <n v="3.0916E-5"/>
  </r>
  <r>
    <x v="312"/>
    <x v="1"/>
    <d v="1998-04-30T00:00:00"/>
    <n v="0.14316400000000001"/>
    <n v="1000"/>
    <s v="DIVIDENDO"/>
    <x v="17"/>
    <n v="1.4316400000000001E-4"/>
  </r>
  <r>
    <x v="312"/>
    <x v="1"/>
    <d v="1998-04-30T00:00:00"/>
    <n v="2.7202E-2"/>
    <n v="1000"/>
    <s v="DIVIDENDO"/>
    <x v="17"/>
    <n v="2.7202000000000001E-5"/>
  </r>
  <r>
    <x v="312"/>
    <x v="1"/>
    <d v="2000-04-29T00:00:00"/>
    <n v="0.22450000000000001"/>
    <n v="1000"/>
    <s v="DIVIDENDO"/>
    <x v="9"/>
    <n v="2.2450000000000001E-4"/>
  </r>
  <r>
    <x v="312"/>
    <x v="1"/>
    <d v="2001-04-30T00:00:00"/>
    <n v="0.23020689999999999"/>
    <n v="1000"/>
    <s v="DIVIDENDO"/>
    <x v="10"/>
    <n v="2.3020689999999998E-4"/>
  </r>
  <r>
    <x v="312"/>
    <x v="1"/>
    <d v="2002-04-26T00:00:00"/>
    <n v="0.246614"/>
    <n v="1000"/>
    <s v="DIVIDENDO"/>
    <x v="11"/>
    <n v="2.4661399999999998E-4"/>
  </r>
  <r>
    <x v="313"/>
    <x v="0"/>
    <d v="1996-01-22T00:00:00"/>
    <n v="1.1379999999999999E-2"/>
    <n v="1"/>
    <s v="DIVIDENDO"/>
    <x v="15"/>
    <n v="1.1379999999999999E-2"/>
  </r>
  <r>
    <x v="313"/>
    <x v="0"/>
    <d v="1996-07-25T00:00:00"/>
    <n v="2.333E-2"/>
    <n v="1"/>
    <s v="DIVIDENDO"/>
    <x v="15"/>
    <n v="2.333E-2"/>
  </r>
  <r>
    <x v="313"/>
    <x v="0"/>
    <d v="1997-01-14T00:00:00"/>
    <n v="3.4000000000000002E-2"/>
    <n v="1"/>
    <s v="DIVIDENDO"/>
    <x v="16"/>
    <n v="3.4000000000000002E-2"/>
  </r>
  <r>
    <x v="313"/>
    <x v="0"/>
    <d v="1997-07-24T00:00:00"/>
    <n v="2.043E-2"/>
    <n v="1"/>
    <s v="DIVIDENDO"/>
    <x v="16"/>
    <n v="2.043E-2"/>
  </r>
  <r>
    <x v="313"/>
    <x v="0"/>
    <d v="1998-01-14T00:00:00"/>
    <n v="1.307E-2"/>
    <n v="1"/>
    <s v="DIVIDENDO"/>
    <x v="17"/>
    <n v="1.307E-2"/>
  </r>
  <r>
    <x v="313"/>
    <x v="0"/>
    <d v="1998-07-24T00:00:00"/>
    <n v="1.2070000000000001E-2"/>
    <n v="1"/>
    <s v="JRS CAP PRÓPRIO"/>
    <x v="17"/>
    <n v="1.2070000000000001E-2"/>
  </r>
  <r>
    <x v="313"/>
    <x v="0"/>
    <d v="1999-01-26T00:00:00"/>
    <n v="1.3950000000000001E-2"/>
    <n v="1"/>
    <s v="JRS CAP PRÓPRIO"/>
    <x v="8"/>
    <n v="1.3950000000000001E-2"/>
  </r>
  <r>
    <x v="313"/>
    <x v="0"/>
    <d v="2000-12-21T00:00:00"/>
    <n v="2.7E-2"/>
    <n v="1"/>
    <s v="JRS CAP PRÓPRIO"/>
    <x v="9"/>
    <n v="2.7E-2"/>
  </r>
  <r>
    <x v="313"/>
    <x v="0"/>
    <d v="2001-12-26T00:00:00"/>
    <n v="5.3069999999999999E-2"/>
    <n v="1"/>
    <s v="JRS CAP PRÓPRIO"/>
    <x v="10"/>
    <n v="5.3069999999999999E-2"/>
  </r>
  <r>
    <x v="313"/>
    <x v="0"/>
    <d v="2002-12-19T00:00:00"/>
    <n v="4.19E-2"/>
    <n v="1"/>
    <s v="JRS CAP PRÓPRIO"/>
    <x v="11"/>
    <n v="4.19E-2"/>
  </r>
  <r>
    <x v="313"/>
    <x v="0"/>
    <d v="2003-12-17T00:00:00"/>
    <n v="1.2409999999999999E-2"/>
    <n v="1"/>
    <s v="JRS CAP PRÓPRIO"/>
    <x v="7"/>
    <n v="1.2409999999999999E-2"/>
  </r>
  <r>
    <x v="313"/>
    <x v="0"/>
    <d v="2005-03-21T00:00:00"/>
    <n v="2.33E-3"/>
    <n v="1"/>
    <s v="DIVIDENDO"/>
    <x v="13"/>
    <n v="2.33E-3"/>
  </r>
  <r>
    <x v="313"/>
    <x v="0"/>
    <d v="2005-12-20T00:00:00"/>
    <n v="1.64E-3"/>
    <n v="1"/>
    <s v="JRS CAP PRÓPRIO"/>
    <x v="13"/>
    <n v="1.64E-3"/>
  </r>
  <r>
    <x v="313"/>
    <x v="0"/>
    <d v="2006-01-16T00:00:00"/>
    <n v="1.4829999999999999E-2"/>
    <n v="1"/>
    <s v="JRS CAP PRÓPRIO"/>
    <x v="14"/>
    <n v="1.4829999999999999E-2"/>
  </r>
  <r>
    <x v="313"/>
    <x v="0"/>
    <d v="2006-12-18T00:00:00"/>
    <n v="2.894E-2"/>
    <n v="1"/>
    <s v="JRS CAP PRÓPRIO"/>
    <x v="14"/>
    <n v="2.894E-2"/>
  </r>
  <r>
    <x v="313"/>
    <x v="0"/>
    <d v="2007-02-01T00:00:00"/>
    <n v="3.4110000000000001E-2"/>
    <n v="1"/>
    <s v="DIVIDENDO"/>
    <x v="0"/>
    <n v="3.4110000000000001E-2"/>
  </r>
  <r>
    <x v="313"/>
    <x v="0"/>
    <d v="2007-04-11T00:00:00"/>
    <n v="0.38268000000000002"/>
    <n v="1"/>
    <s v="DIVIDENDO"/>
    <x v="0"/>
    <n v="0.38268000000000002"/>
  </r>
  <r>
    <x v="313"/>
    <x v="0"/>
    <d v="2007-04-17T00:00:00"/>
    <n v="1.321E-2"/>
    <n v="1"/>
    <s v="DIVIDENDO"/>
    <x v="0"/>
    <n v="1.321E-2"/>
  </r>
  <r>
    <x v="313"/>
    <x v="0"/>
    <d v="2007-11-30T00:00:00"/>
    <n v="3.5499999999999997E-2"/>
    <n v="1"/>
    <s v="DIVIDENDO"/>
    <x v="0"/>
    <n v="3.5499999999999997E-2"/>
  </r>
  <r>
    <x v="313"/>
    <x v="0"/>
    <d v="2007-11-30T00:00:00"/>
    <n v="4.2599999999999999E-2"/>
    <n v="1"/>
    <s v="JRS CAP PRÓPRIO"/>
    <x v="0"/>
    <n v="4.2599999999999999E-2"/>
  </r>
  <r>
    <x v="313"/>
    <x v="0"/>
    <d v="2008-01-18T00:00:00"/>
    <n v="1.5299999999999999E-2"/>
    <n v="1"/>
    <s v="DIVIDENDO"/>
    <x v="1"/>
    <n v="1.5299999999999999E-2"/>
  </r>
  <r>
    <x v="313"/>
    <x v="0"/>
    <d v="2008-10-23T00:00:00"/>
    <n v="0.1714"/>
    <n v="1"/>
    <s v="DIVIDENDO"/>
    <x v="1"/>
    <n v="0.1714"/>
  </r>
  <r>
    <x v="313"/>
    <x v="0"/>
    <d v="2008-10-23T00:00:00"/>
    <n v="8.6800000000000002E-2"/>
    <n v="1"/>
    <s v="DIVIDENDO"/>
    <x v="1"/>
    <n v="8.6800000000000002E-2"/>
  </r>
  <r>
    <x v="313"/>
    <x v="0"/>
    <d v="2008-10-23T00:00:00"/>
    <n v="3.95E-2"/>
    <n v="1"/>
    <s v="JRS CAP PRÓPRIO"/>
    <x v="1"/>
    <n v="3.95E-2"/>
  </r>
  <r>
    <x v="313"/>
    <x v="0"/>
    <d v="2008-12-08T00:00:00"/>
    <n v="4.36E-2"/>
    <n v="1"/>
    <s v="DIVIDENDO"/>
    <x v="1"/>
    <n v="4.36E-2"/>
  </r>
  <r>
    <x v="313"/>
    <x v="0"/>
    <d v="2008-12-08T00:00:00"/>
    <n v="0.12959999999999999"/>
    <n v="1"/>
    <s v="DIVIDENDO"/>
    <x v="1"/>
    <n v="0.12959999999999999"/>
  </r>
  <r>
    <x v="313"/>
    <x v="0"/>
    <d v="2009-11-24T00:00:00"/>
    <n v="3.0099999999999998E-2"/>
    <n v="1"/>
    <s v="DIVIDENDO"/>
    <x v="2"/>
    <n v="3.0099999999999998E-2"/>
  </r>
  <r>
    <x v="313"/>
    <x v="0"/>
    <d v="2009-11-24T00:00:00"/>
    <n v="0.1971"/>
    <n v="1"/>
    <s v="DIVIDENDO"/>
    <x v="2"/>
    <n v="0.1971"/>
  </r>
  <r>
    <x v="313"/>
    <x v="0"/>
    <d v="2009-11-24T00:00:00"/>
    <n v="4.2599999999999999E-2"/>
    <n v="1"/>
    <s v="JRS CAP PRÓPRIO"/>
    <x v="2"/>
    <n v="4.2599999999999999E-2"/>
  </r>
  <r>
    <x v="313"/>
    <x v="0"/>
    <d v="2010-10-26T00:00:00"/>
    <n v="0.1701"/>
    <n v="1"/>
    <s v="DIVIDENDO"/>
    <x v="3"/>
    <n v="0.1701"/>
  </r>
  <r>
    <x v="313"/>
    <x v="0"/>
    <d v="2010-10-26T00:00:00"/>
    <n v="0.18110000000000001"/>
    <n v="1"/>
    <s v="DIVIDENDO"/>
    <x v="3"/>
    <n v="0.18110000000000001"/>
  </r>
  <r>
    <x v="313"/>
    <x v="0"/>
    <d v="2010-10-26T00:00:00"/>
    <n v="4.2599999999999999E-2"/>
    <n v="1"/>
    <s v="JRS CAP PRÓPRIO"/>
    <x v="3"/>
    <n v="4.2599999999999999E-2"/>
  </r>
  <r>
    <x v="313"/>
    <x v="0"/>
    <d v="2011-12-05T00:00:00"/>
    <n v="0.15809999999999999"/>
    <n v="1"/>
    <s v="DIVIDENDO"/>
    <x v="4"/>
    <n v="0.15809999999999999"/>
  </r>
  <r>
    <x v="313"/>
    <x v="0"/>
    <d v="2012-10-30T00:00:00"/>
    <n v="0.15851000000000001"/>
    <n v="1"/>
    <s v="DIVIDENDO"/>
    <x v="5"/>
    <n v="0.15851000000000001"/>
  </r>
  <r>
    <x v="313"/>
    <x v="0"/>
    <d v="2012-10-30T00:00:00"/>
    <n v="4.7759999999999997E-2"/>
    <n v="1"/>
    <s v="JRS CAP PRÓPRIO"/>
    <x v="5"/>
    <n v="4.7759999999999997E-2"/>
  </r>
  <r>
    <x v="313"/>
    <x v="0"/>
    <d v="2013-10-25T00:00:00"/>
    <n v="0.35056999999999999"/>
    <n v="1"/>
    <s v="DIVIDENDO"/>
    <x v="6"/>
    <n v="0.35056999999999999"/>
  </r>
  <r>
    <x v="313"/>
    <x v="1"/>
    <d v="1996-01-22T00:00:00"/>
    <n v="1.1379999999999999E-2"/>
    <n v="1"/>
    <s v="DIVIDENDO"/>
    <x v="15"/>
    <n v="1.1379999999999999E-2"/>
  </r>
  <r>
    <x v="313"/>
    <x v="1"/>
    <d v="1996-07-25T00:00:00"/>
    <n v="2.333E-2"/>
    <n v="1"/>
    <s v="DIVIDENDO"/>
    <x v="15"/>
    <n v="2.333E-2"/>
  </r>
  <r>
    <x v="313"/>
    <x v="1"/>
    <d v="1997-01-14T00:00:00"/>
    <n v="3.4000000000000002E-2"/>
    <n v="1"/>
    <s v="DIVIDENDO"/>
    <x v="16"/>
    <n v="3.4000000000000002E-2"/>
  </r>
  <r>
    <x v="313"/>
    <x v="1"/>
    <d v="1997-07-24T00:00:00"/>
    <n v="2.247E-2"/>
    <n v="1"/>
    <s v="DIVIDENDO"/>
    <x v="16"/>
    <n v="2.247E-2"/>
  </r>
  <r>
    <x v="313"/>
    <x v="1"/>
    <d v="1998-01-14T00:00:00"/>
    <n v="1.438E-2"/>
    <n v="1"/>
    <s v="DIVIDENDO"/>
    <x v="17"/>
    <n v="1.438E-2"/>
  </r>
  <r>
    <x v="313"/>
    <x v="1"/>
    <d v="1998-07-24T00:00:00"/>
    <n v="1.328E-2"/>
    <n v="1"/>
    <s v="JRS CAP PRÓPRIO"/>
    <x v="17"/>
    <n v="1.328E-2"/>
  </r>
  <r>
    <x v="313"/>
    <x v="1"/>
    <d v="1999-01-26T00:00:00"/>
    <n v="1.5350000000000001E-2"/>
    <n v="1"/>
    <s v="JRS CAP PRÓPRIO"/>
    <x v="8"/>
    <n v="1.5350000000000001E-2"/>
  </r>
  <r>
    <x v="313"/>
    <x v="1"/>
    <d v="2000-12-21T00:00:00"/>
    <n v="2.9700000000000001E-2"/>
    <n v="1"/>
    <s v="JRS CAP PRÓPRIO"/>
    <x v="9"/>
    <n v="2.9700000000000001E-2"/>
  </r>
  <r>
    <x v="313"/>
    <x v="1"/>
    <d v="2001-12-26T00:00:00"/>
    <n v="5.8380000000000001E-2"/>
    <n v="1"/>
    <s v="JRS CAP PRÓPRIO"/>
    <x v="10"/>
    <n v="5.8380000000000001E-2"/>
  </r>
  <r>
    <x v="313"/>
    <x v="1"/>
    <d v="2002-12-19T00:00:00"/>
    <n v="4.6089999999999999E-2"/>
    <n v="1"/>
    <s v="JRS CAP PRÓPRIO"/>
    <x v="11"/>
    <n v="4.6089999999999999E-2"/>
  </r>
  <r>
    <x v="313"/>
    <x v="1"/>
    <d v="2003-12-17T00:00:00"/>
    <n v="1.3650000000000001E-2"/>
    <n v="1"/>
    <s v="JRS CAP PRÓPRIO"/>
    <x v="7"/>
    <n v="1.3650000000000001E-2"/>
  </r>
  <r>
    <x v="313"/>
    <x v="1"/>
    <d v="2005-03-21T00:00:00"/>
    <n v="2.5699999999999998E-3"/>
    <n v="1"/>
    <s v="DIVIDENDO"/>
    <x v="13"/>
    <n v="2.5699999999999998E-3"/>
  </r>
  <r>
    <x v="313"/>
    <x v="1"/>
    <d v="2005-12-20T00:00:00"/>
    <n v="1.81E-3"/>
    <n v="1"/>
    <s v="JRS CAP PRÓPRIO"/>
    <x v="13"/>
    <n v="1.81E-3"/>
  </r>
  <r>
    <x v="313"/>
    <x v="1"/>
    <d v="2006-01-16T00:00:00"/>
    <n v="1.6310000000000002E-2"/>
    <n v="1"/>
    <s v="JRS CAP PRÓPRIO"/>
    <x v="14"/>
    <n v="1.6310000000000002E-2"/>
  </r>
  <r>
    <x v="313"/>
    <x v="1"/>
    <d v="2006-12-18T00:00:00"/>
    <n v="3.1829999999999997E-2"/>
    <n v="1"/>
    <s v="JRS CAP PRÓPRIO"/>
    <x v="14"/>
    <n v="3.1829999999999997E-2"/>
  </r>
  <r>
    <x v="313"/>
    <x v="1"/>
    <d v="2007-02-01T00:00:00"/>
    <n v="3.7530000000000001E-2"/>
    <n v="1"/>
    <s v="DIVIDENDO"/>
    <x v="0"/>
    <n v="3.7530000000000001E-2"/>
  </r>
  <r>
    <x v="313"/>
    <x v="1"/>
    <d v="2007-04-11T00:00:00"/>
    <n v="0.42094999999999999"/>
    <n v="1"/>
    <s v="DIVIDENDO"/>
    <x v="0"/>
    <n v="0.42094999999999999"/>
  </r>
  <r>
    <x v="313"/>
    <x v="1"/>
    <d v="2007-04-17T00:00:00"/>
    <n v="1.453E-2"/>
    <n v="1"/>
    <s v="DIVIDENDO"/>
    <x v="0"/>
    <n v="1.453E-2"/>
  </r>
  <r>
    <x v="313"/>
    <x v="1"/>
    <d v="2007-11-30T00:00:00"/>
    <n v="3.9E-2"/>
    <n v="1"/>
    <s v="DIVIDENDO"/>
    <x v="0"/>
    <n v="3.9E-2"/>
  </r>
  <r>
    <x v="313"/>
    <x v="1"/>
    <d v="2007-11-30T00:00:00"/>
    <n v="4.6800000000000001E-2"/>
    <n v="1"/>
    <s v="JRS CAP PRÓPRIO"/>
    <x v="0"/>
    <n v="4.6800000000000001E-2"/>
  </r>
  <r>
    <x v="313"/>
    <x v="1"/>
    <d v="2008-01-18T00:00:00"/>
    <n v="1.6799999999999999E-2"/>
    <n v="1"/>
    <s v="DIVIDENDO"/>
    <x v="1"/>
    <n v="1.6799999999999999E-2"/>
  </r>
  <r>
    <x v="313"/>
    <x v="1"/>
    <d v="2008-10-23T00:00:00"/>
    <n v="0.1885"/>
    <n v="1"/>
    <s v="DIVIDENDO"/>
    <x v="1"/>
    <n v="0.1885"/>
  </r>
  <r>
    <x v="313"/>
    <x v="1"/>
    <d v="2008-10-23T00:00:00"/>
    <n v="9.5399999999999999E-2"/>
    <n v="1"/>
    <s v="DIVIDENDO"/>
    <x v="1"/>
    <n v="9.5399999999999999E-2"/>
  </r>
  <r>
    <x v="313"/>
    <x v="1"/>
    <d v="2008-10-23T00:00:00"/>
    <n v="4.3400000000000001E-2"/>
    <n v="1"/>
    <s v="JRS CAP PRÓPRIO"/>
    <x v="1"/>
    <n v="4.3400000000000001E-2"/>
  </r>
  <r>
    <x v="313"/>
    <x v="1"/>
    <d v="2008-12-08T00:00:00"/>
    <n v="4.7899999999999998E-2"/>
    <n v="1"/>
    <s v="DIVIDENDO"/>
    <x v="1"/>
    <n v="4.7899999999999998E-2"/>
  </r>
  <r>
    <x v="313"/>
    <x v="1"/>
    <d v="2008-12-08T00:00:00"/>
    <n v="0.1426"/>
    <n v="1"/>
    <s v="DIVIDENDO"/>
    <x v="1"/>
    <n v="0.1426"/>
  </r>
  <r>
    <x v="313"/>
    <x v="1"/>
    <d v="2009-11-24T00:00:00"/>
    <n v="3.3099999999999997E-2"/>
    <n v="1"/>
    <s v="DIVIDENDO"/>
    <x v="2"/>
    <n v="3.3099999999999997E-2"/>
  </r>
  <r>
    <x v="313"/>
    <x v="1"/>
    <d v="2009-11-24T00:00:00"/>
    <n v="0.21679999999999999"/>
    <n v="1"/>
    <s v="DIVIDENDO"/>
    <x v="2"/>
    <n v="0.21679999999999999"/>
  </r>
  <r>
    <x v="313"/>
    <x v="1"/>
    <d v="2009-11-24T00:00:00"/>
    <n v="4.6800000000000001E-2"/>
    <n v="1"/>
    <s v="JRS CAP PRÓPRIO"/>
    <x v="2"/>
    <n v="4.6800000000000001E-2"/>
  </r>
  <r>
    <x v="313"/>
    <x v="1"/>
    <d v="2010-10-26T00:00:00"/>
    <n v="0.18709999999999999"/>
    <n v="1"/>
    <s v="DIVIDENDO"/>
    <x v="3"/>
    <n v="0.18709999999999999"/>
  </r>
  <r>
    <x v="313"/>
    <x v="1"/>
    <d v="2010-10-26T00:00:00"/>
    <n v="0.1993"/>
    <n v="1"/>
    <s v="DIVIDENDO"/>
    <x v="3"/>
    <n v="0.1993"/>
  </r>
  <r>
    <x v="313"/>
    <x v="1"/>
    <d v="2010-10-26T00:00:00"/>
    <n v="4.6800000000000001E-2"/>
    <n v="1"/>
    <s v="JRS CAP PRÓPRIO"/>
    <x v="3"/>
    <n v="4.6800000000000001E-2"/>
  </r>
  <r>
    <x v="313"/>
    <x v="1"/>
    <d v="2011-12-05T00:00:00"/>
    <n v="0.1739"/>
    <n v="1"/>
    <s v="DIVIDENDO"/>
    <x v="4"/>
    <n v="0.1739"/>
  </r>
  <r>
    <x v="313"/>
    <x v="1"/>
    <d v="2012-10-30T00:00:00"/>
    <n v="0.17435999999999999"/>
    <n v="1"/>
    <s v="DIVIDENDO"/>
    <x v="5"/>
    <n v="0.17435999999999999"/>
  </r>
  <r>
    <x v="313"/>
    <x v="1"/>
    <d v="2012-10-30T00:00:00"/>
    <n v="5.253E-2"/>
    <n v="1"/>
    <s v="JRS CAP PRÓPRIO"/>
    <x v="5"/>
    <n v="5.253E-2"/>
  </r>
  <r>
    <x v="313"/>
    <x v="1"/>
    <d v="2013-10-25T00:00:00"/>
    <n v="0.38562999999999997"/>
    <n v="1"/>
    <s v="DIVIDENDO"/>
    <x v="6"/>
    <n v="0.38562999999999997"/>
  </r>
  <r>
    <x v="314"/>
    <x v="0"/>
    <d v="2004-12-20T00:00:00"/>
    <n v="0.65"/>
    <n v="1000"/>
    <s v="DIVIDENDO"/>
    <x v="12"/>
    <n v="6.4999999999999997E-4"/>
  </r>
  <r>
    <x v="314"/>
    <x v="0"/>
    <d v="2005-04-29T00:00:00"/>
    <n v="1.1240000000000001"/>
    <n v="1000"/>
    <s v="DIVIDENDO"/>
    <x v="13"/>
    <n v="1.1240000000000002E-3"/>
  </r>
  <r>
    <x v="314"/>
    <x v="0"/>
    <d v="2005-11-16T00:00:00"/>
    <n v="0.84599999999999997"/>
    <n v="1000"/>
    <s v="DIVIDENDO"/>
    <x v="13"/>
    <n v="8.4599999999999996E-4"/>
  </r>
  <r>
    <x v="314"/>
    <x v="0"/>
    <d v="2006-12-18T00:00:00"/>
    <n v="0.72199999999999998"/>
    <n v="1000"/>
    <s v="DIVIDENDO"/>
    <x v="14"/>
    <n v="7.2199999999999999E-4"/>
  </r>
  <r>
    <x v="314"/>
    <x v="0"/>
    <d v="2008-01-21T00:00:00"/>
    <n v="0.65100000000000002"/>
    <n v="1"/>
    <s v="DIVIDENDO"/>
    <x v="1"/>
    <n v="0.65100000000000002"/>
  </r>
  <r>
    <x v="314"/>
    <x v="0"/>
    <d v="2009-01-27T00:00:00"/>
    <n v="2.2743000000000002"/>
    <n v="1"/>
    <s v="DIVIDENDO"/>
    <x v="2"/>
    <n v="2.2743000000000002"/>
  </r>
  <r>
    <x v="314"/>
    <x v="0"/>
    <d v="2009-04-30T00:00:00"/>
    <n v="0.3916"/>
    <n v="1"/>
    <s v="DIVIDENDO"/>
    <x v="2"/>
    <n v="0.3916"/>
  </r>
  <r>
    <x v="314"/>
    <x v="0"/>
    <d v="2010-04-30T00:00:00"/>
    <n v="0.82479999999999998"/>
    <n v="1"/>
    <s v="DIVIDENDO"/>
    <x v="3"/>
    <n v="0.82479999999999998"/>
  </r>
  <r>
    <x v="314"/>
    <x v="0"/>
    <d v="2010-10-07T00:00:00"/>
    <n v="1.605"/>
    <n v="1"/>
    <s v="DIVIDENDO"/>
    <x v="3"/>
    <n v="1.605"/>
  </r>
  <r>
    <x v="314"/>
    <x v="0"/>
    <d v="2011-04-29T00:00:00"/>
    <n v="0.1588"/>
    <n v="1"/>
    <s v="DIVIDENDO"/>
    <x v="4"/>
    <n v="0.1588"/>
  </r>
  <r>
    <x v="314"/>
    <x v="0"/>
    <d v="2012-02-09T00:00:00"/>
    <n v="2.02"/>
    <n v="1"/>
    <s v="DIVIDENDO"/>
    <x v="5"/>
    <n v="2.02"/>
  </r>
  <r>
    <x v="314"/>
    <x v="0"/>
    <d v="2013-04-30T00:00:00"/>
    <n v="0.19864999999999999"/>
    <n v="1"/>
    <s v="DIVIDENDO"/>
    <x v="6"/>
    <n v="0.19864999999999999"/>
  </r>
  <r>
    <x v="314"/>
    <x v="0"/>
    <d v="2013-04-30T00:00:00"/>
    <n v="1.7545200000000001"/>
    <n v="1"/>
    <s v="DIVIDENDO"/>
    <x v="6"/>
    <n v="1.7545200000000001"/>
  </r>
  <r>
    <x v="314"/>
    <x v="0"/>
    <d v="2013-11-28T00:00:00"/>
    <n v="1.823"/>
    <n v="1"/>
    <s v="DIVIDENDO"/>
    <x v="6"/>
    <n v="1.823"/>
  </r>
  <r>
    <x v="314"/>
    <x v="1"/>
    <d v="2004-12-20T00:00:00"/>
    <n v="0.71499999999999997"/>
    <n v="1000"/>
    <s v="DIVIDENDO"/>
    <x v="12"/>
    <n v="7.1499999999999992E-4"/>
  </r>
  <r>
    <x v="314"/>
    <x v="1"/>
    <d v="2005-04-29T00:00:00"/>
    <n v="1.2363999999999999"/>
    <n v="1000"/>
    <s v="DIVIDENDO"/>
    <x v="13"/>
    <n v="1.2363999999999999E-3"/>
  </r>
  <r>
    <x v="314"/>
    <x v="1"/>
    <d v="2005-11-16T00:00:00"/>
    <n v="0.93059999999999998"/>
    <n v="1000"/>
    <s v="DIVIDENDO"/>
    <x v="13"/>
    <n v="9.3059999999999996E-4"/>
  </r>
  <r>
    <x v="314"/>
    <x v="1"/>
    <d v="2006-12-18T00:00:00"/>
    <n v="0.79420000000000002"/>
    <n v="1000"/>
    <s v="DIVIDENDO"/>
    <x v="14"/>
    <n v="7.9420000000000001E-4"/>
  </r>
  <r>
    <x v="314"/>
    <x v="1"/>
    <d v="2008-01-21T00:00:00"/>
    <n v="0.71609999999999996"/>
    <n v="1"/>
    <s v="DIVIDENDO"/>
    <x v="1"/>
    <n v="0.71609999999999996"/>
  </r>
  <r>
    <x v="314"/>
    <x v="1"/>
    <d v="2009-01-27T00:00:00"/>
    <n v="2.5017299999999998"/>
    <n v="1"/>
    <s v="DIVIDENDO"/>
    <x v="2"/>
    <n v="2.5017299999999998"/>
  </r>
  <r>
    <x v="314"/>
    <x v="1"/>
    <d v="2009-04-30T00:00:00"/>
    <n v="0.43075999999999998"/>
    <n v="1"/>
    <s v="DIVIDENDO"/>
    <x v="2"/>
    <n v="0.43075999999999998"/>
  </r>
  <r>
    <x v="314"/>
    <x v="1"/>
    <d v="2010-04-30T00:00:00"/>
    <n v="0.90727999999999998"/>
    <n v="1"/>
    <s v="DIVIDENDO"/>
    <x v="3"/>
    <n v="0.90727999999999998"/>
  </r>
  <r>
    <x v="314"/>
    <x v="1"/>
    <d v="2010-10-07T00:00:00"/>
    <n v="1.7655000000000001"/>
    <n v="1"/>
    <s v="DIVIDENDO"/>
    <x v="3"/>
    <n v="1.7655000000000001"/>
  </r>
  <r>
    <x v="314"/>
    <x v="1"/>
    <d v="2011-04-29T00:00:00"/>
    <n v="0.17468"/>
    <n v="1"/>
    <s v="DIVIDENDO"/>
    <x v="4"/>
    <n v="0.17468"/>
  </r>
  <r>
    <x v="314"/>
    <x v="1"/>
    <d v="2012-02-09T00:00:00"/>
    <n v="2.222"/>
    <n v="1"/>
    <s v="DIVIDENDO"/>
    <x v="5"/>
    <n v="2.222"/>
  </r>
  <r>
    <x v="314"/>
    <x v="1"/>
    <d v="2013-04-30T00:00:00"/>
    <n v="0.21851999999999999"/>
    <n v="1"/>
    <s v="DIVIDENDO"/>
    <x v="6"/>
    <n v="0.21851999999999999"/>
  </r>
  <r>
    <x v="314"/>
    <x v="1"/>
    <d v="2013-04-30T00:00:00"/>
    <n v="1.92997"/>
    <n v="1"/>
    <s v="DIVIDENDO"/>
    <x v="6"/>
    <n v="1.92997"/>
  </r>
  <r>
    <x v="314"/>
    <x v="1"/>
    <d v="2013-11-28T00:00:00"/>
    <n v="2.0053000000000001"/>
    <n v="1"/>
    <s v="DIVIDENDO"/>
    <x v="6"/>
    <n v="2.0053000000000001"/>
  </r>
  <r>
    <x v="315"/>
    <x v="9"/>
    <d v="1996-02-06T00:00:00"/>
    <n v="0.19574"/>
    <n v="1"/>
    <s v="DIVIDENDO"/>
    <x v="15"/>
    <n v="0.19574"/>
  </r>
  <r>
    <x v="315"/>
    <x v="9"/>
    <d v="1996-04-30T00:00:00"/>
    <n v="0.19"/>
    <n v="1"/>
    <s v="DIVIDENDO"/>
    <x v="15"/>
    <n v="0.19"/>
  </r>
  <r>
    <x v="315"/>
    <x v="9"/>
    <d v="1996-08-06T00:00:00"/>
    <n v="0.20286000000000001"/>
    <n v="1"/>
    <s v="DIVIDENDO"/>
    <x v="15"/>
    <n v="0.20286000000000001"/>
  </r>
  <r>
    <x v="315"/>
    <x v="9"/>
    <d v="1996-11-05T00:00:00"/>
    <n v="0.20676"/>
    <n v="1"/>
    <s v="DIVIDENDO"/>
    <x v="15"/>
    <n v="0.20676"/>
  </r>
  <r>
    <x v="315"/>
    <x v="9"/>
    <d v="1997-02-06T00:00:00"/>
    <n v="0.20101482000000001"/>
    <n v="1"/>
    <s v="DIVIDENDO"/>
    <x v="16"/>
    <n v="0.20101482000000001"/>
  </r>
  <r>
    <x v="315"/>
    <x v="9"/>
    <d v="1997-04-30T00:00:00"/>
    <n v="0.23558999999999999"/>
    <n v="1"/>
    <s v="DIVIDENDO"/>
    <x v="16"/>
    <n v="0.23558999999999999"/>
  </r>
  <r>
    <x v="315"/>
    <x v="9"/>
    <d v="1997-08-05T00:00:00"/>
    <n v="0.233996863"/>
    <n v="1"/>
    <s v="DIVIDENDO"/>
    <x v="16"/>
    <n v="0.233996863"/>
  </r>
  <r>
    <x v="315"/>
    <x v="9"/>
    <d v="1997-11-04T00:00:00"/>
    <n v="0.23807574000000001"/>
    <n v="1"/>
    <s v="DIVIDENDO"/>
    <x v="16"/>
    <n v="0.23807574000000001"/>
  </r>
  <r>
    <x v="315"/>
    <x v="9"/>
    <d v="1998-02-03T00:00:00"/>
    <n v="0.24226191999999999"/>
    <n v="1"/>
    <s v="DIVIDENDO"/>
    <x v="17"/>
    <n v="0.24226191999999999"/>
  </r>
  <r>
    <x v="315"/>
    <x v="9"/>
    <d v="1998-04-28T00:00:00"/>
    <n v="0.25117400000000001"/>
    <n v="1"/>
    <s v="DIVIDENDO"/>
    <x v="17"/>
    <n v="0.25117400000000001"/>
  </r>
  <r>
    <x v="315"/>
    <x v="9"/>
    <d v="1998-08-04T00:00:00"/>
    <n v="0.25685000000000002"/>
    <n v="1"/>
    <s v="DIVIDENDO"/>
    <x v="17"/>
    <n v="0.25685000000000002"/>
  </r>
  <r>
    <x v="315"/>
    <x v="9"/>
    <d v="1998-11-03T00:00:00"/>
    <n v="0.26243"/>
    <n v="1"/>
    <s v="DIVIDENDO"/>
    <x v="17"/>
    <n v="0.26243"/>
  </r>
  <r>
    <x v="315"/>
    <x v="9"/>
    <d v="1999-02-02T00:00:00"/>
    <n v="0.39538400000000001"/>
    <n v="1"/>
    <s v="DIVIDENDO"/>
    <x v="8"/>
    <n v="0.39538400000000001"/>
  </r>
  <r>
    <x v="315"/>
    <x v="9"/>
    <d v="1999-04-27T00:00:00"/>
    <n v="0.36475999999999997"/>
    <n v="1"/>
    <s v="DIVIDENDO"/>
    <x v="8"/>
    <n v="0.36475999999999997"/>
  </r>
  <r>
    <x v="315"/>
    <x v="9"/>
    <d v="1999-08-03T00:00:00"/>
    <n v="0.415341615"/>
    <n v="1"/>
    <s v="DIVIDENDO"/>
    <x v="8"/>
    <n v="0.415341615"/>
  </r>
  <r>
    <x v="315"/>
    <x v="9"/>
    <d v="1999-11-03T00:00:00"/>
    <n v="0.42607400000000001"/>
    <n v="1"/>
    <s v="DIVIDENDO"/>
    <x v="8"/>
    <n v="0.42607400000000001"/>
  </r>
  <r>
    <x v="315"/>
    <x v="9"/>
    <d v="2000-02-02T00:00:00"/>
    <n v="0.39"/>
    <n v="1"/>
    <s v="DIVIDENDO"/>
    <x v="9"/>
    <n v="0.39"/>
  </r>
  <r>
    <x v="315"/>
    <x v="9"/>
    <d v="2000-08-02T00:00:00"/>
    <n v="0.39705600000000002"/>
    <n v="1"/>
    <s v="DIVIDENDO"/>
    <x v="9"/>
    <n v="0.39705600000000002"/>
  </r>
  <r>
    <x v="315"/>
    <x v="9"/>
    <d v="2000-11-07T00:00:00"/>
    <n v="0.43027599999999999"/>
    <n v="1"/>
    <s v="DIVIDENDO"/>
    <x v="9"/>
    <n v="0.43027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3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D321" firstHeaderRow="1" firstDataRow="2" firstDataCol="1"/>
  <pivotFields count="8">
    <pivotField axis="axisRow" showAll="0">
      <items count="3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t="default" sd="0"/>
      </items>
    </pivotField>
    <pivotField axis="axisRow" showAll="0">
      <items count="13">
        <item x="9"/>
        <item sd="0" x="0"/>
        <item sd="0" x="1"/>
        <item x="3"/>
        <item x="4"/>
        <item x="5"/>
        <item x="6"/>
        <item x="7"/>
        <item x="8"/>
        <item x="10"/>
        <item x="11"/>
        <item sd="0" x="2"/>
        <item t="default"/>
      </items>
    </pivotField>
    <pivotField showAll="0"/>
    <pivotField numFmtId="175" showAll="0"/>
    <pivotField showAll="0"/>
    <pivotField showAll="0"/>
    <pivotField axis="axisRow" dataField="1" showAll="0">
      <items count="21">
        <item x="15"/>
        <item x="16"/>
        <item x="17"/>
        <item x="8"/>
        <item x="9"/>
        <item x="10"/>
        <item x="11"/>
        <item x="7"/>
        <item x="12"/>
        <item x="13"/>
        <item x="14"/>
        <item x="0"/>
        <item x="1"/>
        <item x="2"/>
        <item x="3"/>
        <item x="4"/>
        <item x="5"/>
        <item x="6"/>
        <item x="18"/>
        <item x="19"/>
        <item t="default"/>
      </items>
    </pivotField>
    <pivotField dataField="1" numFmtId="171" showAll="0" defaultSubtotal="0"/>
  </pivotFields>
  <rowFields count="3">
    <field x="0"/>
    <field x="1"/>
    <field x="6"/>
  </rowFields>
  <rowItems count="3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ínimo de Ano" fld="6" subtotal="min" baseField="0" baseItem="0"/>
    <dataField name="Máx de Ano" fld="6" subtotal="max" baseField="0" baseItem="0"/>
    <dataField name="Soma de Proventos/Ação" fld="7" baseField="0" baseItem="0" numFmtId="172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4">
        <item x="0"/>
        <item m="1" x="12"/>
        <item m="1" x="4"/>
        <item m="1" x="7"/>
        <item m="1" x="9"/>
        <item m="1" x="5"/>
        <item m="1" x="6"/>
        <item m="1" x="8"/>
        <item m="1" x="11"/>
        <item m="1" x="10"/>
        <item m="1" x="3"/>
        <item x="1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63" connectionId="69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29" connectionId="36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19" connectionId="32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43" connectionId="6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45" connectionId="6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50" connectionId="72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78" connectionId="7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16" connectionId="31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4" connectionId="69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33" connectionId="3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30" connectionId="54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82" connectionId="77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9" connectionId="6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30" connectionId="83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28" connectionId="3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17" connectionId="32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44" connectionId="43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42" connectionId="60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24" connectionId="35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4" connectionId="5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22" connectionId="34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71" connectionId="5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53" connectionId="81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0" connectionId="100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0" connectionId="110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81" connectionId="76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52" connectionId="3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65" connectionId="69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22" connectionId="33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47" connectionId="63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70" connectionId="7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2" connectionId="9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73" connectionId="73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38" connectionId="39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39" connectionId="59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53" connectionId="65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9" connectionId="108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31" connectionId="61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2" connectionId="81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20" connectionId="3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7" connectionId="81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30" connectionId="46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60" connectionId="44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25" connectionId="35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32" connectionId="37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4" connectionId="9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52" connectionId="79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57" connectionId="40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" connectionId="8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75" connectionId="7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8" connectionId="81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33" connectionId="94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6" connectionId="10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30" connectionId="36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40" connectionId="59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65" connectionId="52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32" connectionId="65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55" connectionId="6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23" connectionId="35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4" connectionId="86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66" connectionId="5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74" connectionId="73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35" connectionId="38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12" connectionId="30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50" connectionId="63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25" connectionId="38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243" connectionId="42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48" connectionId="63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23" connectionId="100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26" connectionId="35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64" connectionId="51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80" connectionId="76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27" connectionId="41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51" connectionId="31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8" connectionId="106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54" connectionId="35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16" connectionId="89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51" connectionId="64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26" connectionId="106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33" connectionId="69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57" connectionId="67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56" connectionId="38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71" connectionId="72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28" connectionId="108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62" connectionId="68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67" connectionId="71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61" connectionId="68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66" connectionId="70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64" connectionId="69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1" connectionId="81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51" connectionId="79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69" connectionId="72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38" connectionId="59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52" connectionId="64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15" connectionId="31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7" connectionId="105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37" connectionId="57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18" connectionId="32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62" connectionId="48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70" connectionId="38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49" connectionId="61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5" connectionId="74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47" connectionId="49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0" connectionId="78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40" connectionId="42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5" connectionId="88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37" connectionId="39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53" connectionId="34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76" connectionId="74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72" connectionId="73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29" connectionId="44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63" connectionId="49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21" connectionId="33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13" connectionId="84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79" connectionId="76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34" connectionId="74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68" connectionId="71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20" connectionId="33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33" connectionId="51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60" connectionId="68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41" connectionId="42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46" connectionId="62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90" connectionId="78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5" connectionId="100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24" connectionId="37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58" connectionId="67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55" connectionId="37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44" connectionId="61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22" connectionId="81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31" connectionId="91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24" connectionId="106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35" connectionId="54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9" connectionId="74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50" connectionId="29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28" connectionId="43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19" connectionId="96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21" connectionId="33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36" connectionId="56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12" connectionId="81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03" connectionId="74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11" connectionId="113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41" connectionId="60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6" connectionId="61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4" connectionId="38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27" connectionId="107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31" connectionId="37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59" connectionId="67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77" connectionId="75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11" connectionId="29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98" connectionId="38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5" connectionId="78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54" connectionId="65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45" connectionId="44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29" connectionId="108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19" connectionId="29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9" connectionId="38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13" connectionId="30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253" connectionId="29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61" connectionId="68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19" connectionId="96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99" connectionId="45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64" connectionId="69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4" connectionId="97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78" connectionId="76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58" connectionId="67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319" connectionId="49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29" connectionId="51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04" connectionId="78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60" connectionId="68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336" connectionId="52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26" connectionId="41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4" connectionId="40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72" connectionId="36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367" connectionId="58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18" connectionId="48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48" connectionId="63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63" connectionId="69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53" connectionId="34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33" connectionId="51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8" connectionId="106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49" connectionId="63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353" connectionId="570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69" connectionId="7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309" connectionId="47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361" connectionId="58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70" connectionId="40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2" connectionId="106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360" connectionId="57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30" connectionId="95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6" connectionId="103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58" connectionId="30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311" connectionId="47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26" connectionId="50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41" connectionId="81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300" connectionId="45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38" connectionId="53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65" connectionId="58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55" connectionId="659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05" connectionId="46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60" connectionId="319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80" connectionId="38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57" connectionId="67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59" connectionId="67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30" connectionId="52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62" connectionId="32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6" connectionId="62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90" connectionId="79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54" connectionId="65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45" connectionId="61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28" connectionId="92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44" connectionId="106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35" connectionId="98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376" connectionId="79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75" connectionId="36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15" connectionId="88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71" connectionId="72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60" connectionId="45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5" connectionId="79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54" connectionId="36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55" connectionId="37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6" connectionId="78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66" connectionId="54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58" connectionId="42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37" connectionId="57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98" connectionId="45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62" connectionId="68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51" connectionId="64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25" connectionId="39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57" connectionId="40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27" connectionId="41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17" connectionId="105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26" connectionId="89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38" connectionId="100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40" connectionId="100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33" connectionId="52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29" connectionId="45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94" connectionId="44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66" connectionId="70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52" connectionId="56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80" connectionId="76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37" connectionId="53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34" connectionId="75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70" connectionId="35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77" connectionId="37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87" connectionId="41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45" connectionId="107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56" connectionId="57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11" connectionId="113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76" connectionId="369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63" connectionId="499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4" connectionId="71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0" connectionId="80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5" connectionId="88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5" connectionId="75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50" connectionId="64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32" connectionId="96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83" connectionId="81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57" connectionId="30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21" connectionId="33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82" connectionId="39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8" connectionId="70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67" connectionId="77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82" connectionId="77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62" connectionId="48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39" connectionId="100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323" connectionId="50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5" connectionId="101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325" connectionId="50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67" connectionId="71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98" connectionId="40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65" connectionId="53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24" connectionId="503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44" connectionId="61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3" connectionId="70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32" connectionId="49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79" connectionId="76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369" connectionId="59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327" connectionId="50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7" connectionId="105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44" connectionId="547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20" connectionId="31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59" connectionId="31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56" connectionId="39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71" connectionId="35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23" connectionId="35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31" connectionId="52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08" connectionId="47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1" connectionId="108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75" connectionId="74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21" connectionId="103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9" connectionId="108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9" connectionId="74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33" connectionId="97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3" connectionId="84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91" connectionId="42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46" connectionId="108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61" connectionId="322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95" connectionId="443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24" connectionId="81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22" connectionId="348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04" connectionId="46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74" connectionId="73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42" connectionId="102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51" connectionId="31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0" connectionId="798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14" connectionId="86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16" connectionId="89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" connectionId="79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49" connectionId="92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53" connectionId="651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28" connectionId="43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69" connectionId="34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50" connectionId="93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68" connectionId="71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43" connectionId="611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77" connectionId="75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23" connectionId="113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345" connectionId="55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12" connectionId="81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76" connectionId="75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20" connectionId="101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65" connectionId="33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328" connectionId="51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34" connectionId="98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52" connectionId="33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371" connectionId="72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7" connectionId="66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39" connectionId="539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81" connectionId="76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1" connectionId="80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50" connectionId="55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9" connectionId="41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152" connectionId="647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61" connectionId="47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15" connectionId="48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63" connectionId="32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75" connectionId="74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17" connectionId="48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58" connectionId="57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64" connectionId="51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30" connectionId="561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34" connectionId="530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268" connectionId="340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97" connectionId="44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59" connectionId="43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51" connectionId="949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29" connectionId="94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49" connectionId="55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65" connectionId="70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363" connectionId="58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146" connectionId="62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31" connectionId="48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41" connectionId="60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42" connectionId="54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70" connectionId="72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96" connectionId="44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288" connectionId="41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36" connectionId="99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81" connectionId="39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42" connectionId="60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93" connectionId="43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40" connectionId="600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72" connectionId="73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31" connectionId="62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36" connectionId="56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31" connectionId="95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30" connectionId="468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56" connectionId="66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13" connectionId="84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20" connectionId="49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71" connectionId="56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03" connectionId="74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79" connectionId="38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27" connectionId="91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47" connectionId="109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278" connectionId="380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37" connectionId="99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73" connectionId="66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72" connectionId="62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90" connectionId="424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18" connectionId="86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10" connectionId="110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39" connectionId="597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362" connectionId="58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19" connectionId="30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6" connectionId="77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73" connectionId="73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370" connectionId="60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38" connectionId="59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02" connectionId="46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307" connectionId="47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22" connectionId="110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56" connectionId="29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43" connectionId="106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47" connectionId="63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43" connectionId="54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32" connectionId="66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24" connectionId="37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135" connectionId="55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66" connectionId="71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51" connectionId="89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59" connectionId="43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155" connectionId="660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70" connectionId="92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288" connectionId="41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99" connectionId="45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53" connectionId="65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68" connectionId="34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52" connectionId="78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42" connectionId="609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90" connectionId="795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414" connectionId="59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80" connectionId="76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87" connectionId="41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271" connectionId="35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416" connectionId="60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69" connectionId="59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60" connectionId="58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58" connectionId="67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39" connectionId="100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450" connectionId="776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4" connectionId="71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43" connectionId="106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126" connectionId="41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441" connectionId="721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44" connectionId="108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96" connectionId="44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54" connectionId="65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46" connectionId="1130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18" connectionId="86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48" connectionId="63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35" connectionId="990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65" connectionId="58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72" connectionId="36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33" connectionId="98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76" connectionId="657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29" connectionId="45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19" connectionId="493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400" connectionId="38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309" connectionId="47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447" connectionId="768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45" connectionId="61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57" connectionId="67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70" connectionId="35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4" connectionId="97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53" connectionId="57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15" connectionId="88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7" connectionId="1055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5" connectionId="101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51" connectionId="31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71" connectionId="56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64" connectionId="51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52" connectionId="64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11" connectionId="113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9" connectionId="74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45" connectionId="110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262" connectionId="32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36" connectionId="99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39" connectionId="59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46" connectionId="62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31" connectionId="52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402" connectionId="41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454" connectionId="80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6" connectionId="103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363" connectionId="586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24" connectionId="82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292" connectionId="43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7" connectionId="66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31" connectionId="62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2" connectionId="107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445" connectionId="76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257" connectionId="30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119" connectionId="30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72" connectionId="950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73" connectionId="73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67" connectionId="59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69" connectionId="72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30" connectionId="52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377" connectionId="69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56" connectionId="29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53" connectionId="798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433" connectionId="68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26" connectionId="90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35" connectionId="55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19" connectionId="970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5" connectionId="79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133" connectionId="51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54" connectionId="36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32" connectionId="66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40" connectionId="601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10" connectionId="54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25" connectionId="506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20" connectionId="101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61" connectionId="58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59" connectionId="67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73" connectionId="66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31" connectionId="48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10" connectionId="111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50" connectionId="30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260" connectionId="320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14" connectionId="87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11" connectionId="47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67" connectionId="775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304" connectionId="46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23" connectionId="64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16" connectionId="90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28" connectionId="436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3" connectionId="84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164" connectionId="69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20" connectionId="49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66" connectionId="107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67" connectionId="108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342" connectionId="54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58" connectionId="42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455" connectionId="80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73" connectionId="38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65" connectionId="33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63" connectionId="50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275" connectionId="36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8" connectionId="70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97" connectionId="44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24" connectionId="37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432" connectionId="68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362" connectionId="58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56" connectionId="57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57" connectionId="96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76" connectionId="75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60" connectionId="68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38" connectionId="53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82" connectionId="39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81" connectionId="39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307" connectionId="47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56" connectionId="391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421" connectionId="636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37" connectionId="100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46" connectionId="76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22" connectionId="110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329" connectionId="520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52" connectionId="33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50" connectionId="64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79" connectionId="781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326" connectionId="508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ExternalData_42" connectionId="105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08" connectionId="47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323" connectionId="502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74" connectionId="54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61" connectionId="68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182" connectionId="77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63" connectionId="99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31" connectionId="959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70" connectionId="40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28" connectionId="51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298" connectionId="45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136" connectionId="565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61" connectionId="47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03" connectionId="74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165" connectionId="70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438" connectionId="70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" connectionId="79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277" connectionId="37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418" connectionId="62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302" connectionId="462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98" connectionId="40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9" connectionId="41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62" connectionId="69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71" connectionId="941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442" connectionId="74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315" connectionId="48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398" connectionId="35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95" connectionId="44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26" connectionId="77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12" connectionId="826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425" connectionId="650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324" connectionId="50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401" connectionId="400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27" connectionId="510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38" connectionId="59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181" connectionId="77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79" connectionId="764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434" connectionId="68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48" connectionId="840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424" connectionId="64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ExternalData_29" connectionId="94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27" connectionId="420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13" connectionId="84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62" connectionId="48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91" connectionId="42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17" connectionId="105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41" connectionId="96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17" connectionId="48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36" connectionId="52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65" connectionId="53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30" connectionId="56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337" connectionId="53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276" connectionId="370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344" connectionId="548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358" connectionId="57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43" connectionId="54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137" connectionId="57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72" connectionId="62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38" connectionId="100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90" connectionId="425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27" connectionId="914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49" connectionId="86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18" connectionId="49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6" connectionId="78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69" connectionId="83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59" connectionId="31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53" connectionId="346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23" connectionId="1137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404" connectionId="44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50" connectionId="559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32" connectionId="498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52" connectionId="912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94" connectionId="298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33" connectionId="70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78" connectionId="74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144" connectionId="61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34" connectionId="75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ExternalData_56" connectionId="95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174" connectionId="739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21" connectionId="103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97" connectionId="34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269" connectionId="344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50" connectionId="88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403" connectionId="430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60" connectionId="97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28" connectionId="66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75" connectionId="74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8" connectionId="107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57" connectionId="40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9" connectionId="108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ExternalData_32" connectionId="96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456" connectionId="812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5" connectionId="753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300" connectionId="46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40" connectionId="717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34" connectionId="53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279" connectionId="38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ExternalData_65" connectionId="1066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444" connectionId="759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141" connectionId="60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278" connectionId="38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77" connectionId="75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6" connectionId="62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78" connectionId="76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55" connectionId="95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30" connectionId="469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68" connectionId="1093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62" connectionId="98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1" connectionId="80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435" connectionId="69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56" connectionId="67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34" connectionId="98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63" connectionId="32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80" connectionId="386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28" connectionId="92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305" connectionId="46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15" connectionId="59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40" connectionId="1009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54" connectionId="940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55" connectionId="37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25" connectionId="890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47" connectionId="632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163" connectionId="69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170" connectionId="727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59" connectionId="974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25" connectionId="393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72" connectionId="73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167" connectionId="71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30" connectionId="95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349" connectionId="557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0" connectionId="79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1" connectionId="109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293" connectionId="43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123" connectionId="360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47" connectionId="81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431" connectionId="677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333" connectionId="526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51" connectionId="64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58" connectionId="969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122" connectionId="34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51" connectionId="782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94" connectionId="441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439" connectionId="71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352" connectionId="56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171" connectionId="730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0" connectionId="80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49" connectionId="638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339" connectionId="540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26" connectionId="65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408" connectionId="511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411" connectionId="560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258" connectionId="30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61" connectionId="32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61" connectionId="98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60" connectionId="45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4" connectionId="405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437" connectionId="69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ExternalData_53" connectionId="926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83" connectionId="816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409" connectionId="527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104" connectionId="78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168" connectionId="71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64" connectionId="1062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345" connectionId="555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66" connectionId="55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143" connectionId="612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140" connectionId="951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400" connectionId="390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271" connectionId="35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39" connectionId="540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311" connectionId="47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134" connectionId="877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317" connectionId="48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337" connectionId="53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ExternalData_111" connectionId="1146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77" connectionId="1032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45" connectionId="61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45" connectionId="110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37" connectionId="57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307" connectionId="47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133" connectionId="87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295" connectionId="44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179" connectionId="764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0" connectionId="80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109" connectionId="114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37" connectionId="100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53" connectionId="928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16" connectionId="904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280" connectionId="38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178" connectionId="761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411" connectionId="56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376" connectionId="662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177" connectionId="758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265" connectionId="337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433" connectionId="68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" connectionId="79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73" connectionId="66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82" connectionId="1043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62" connectionId="482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115" connectionId="82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54" connectionId="94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172" connectionId="733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31" connectionId="622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52" connectionId="56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55" connectionId="954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_98" connectionId="111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59" connectionId="97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65" connectionId="53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92" connectionId="109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442" connectionId="74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47" connectionId="822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4" connectionId="97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21" connectionId="103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409" connectionId="53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62" connectionId="990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175" connectionId="74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31" connectionId="52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10" connectionId="111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418" connectionId="623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38" connectionId="59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123" connectionId="84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365" connectionId="58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6" connectionId="629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64" connectionId="69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64" connectionId="518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410" connectionId="54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275" connectionId="367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336" connectionId="52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130" connectionId="86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297" connectionId="44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136" connectionId="881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330" connectionId="522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43" connectionId="1070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26" connectionId="41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101" connectionId="112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326" connectionId="508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338" connectionId="53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53" connectionId="34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52" connectionId="914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29" connectionId="456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315" connectionId="48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ExternalData_24" connectionId="823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360" connectionId="580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7" connectionId="105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170" connectionId="727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49" connectionId="866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362" connectionId="584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408" connectionId="514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26" connectionId="654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23" connectionId="113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61" connectionId="47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04" connectionId="452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65" connectionId="100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281" connectionId="39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320" connectionId="49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263" connectionId="32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93" connectionId="109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41" connectionId="722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367" connectionId="590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308" connectionId="47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35" connectionId="79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180" connectionId="76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432" connectionId="682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65" connectionId="70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277" connectionId="37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67" connectionId="1010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47" connectionId="632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377" connectionId="704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349" connectionId="557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125" connectionId="853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102" connectionId="112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138" connectionId="922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34" connectionId="53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398" connectionId="359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34" connectionId="98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53" connectionId="652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36" connectionId="99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28" connectionId="513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16" connectionId="783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451" connectionId="78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29" connectionId="41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144" connectionId="61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154" connectionId="65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75" connectionId="102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70" connectionId="353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5" connectionId="1011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257" connectionId="30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378" connectionId="745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131" connectionId="87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318" connectionId="49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46" connectionId="113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9" connectionId="97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14" connectionId="87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ExternalData_95" connectionId="1102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259" connectionId="31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379" connectionId="787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56" connectionId="95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56" connectionId="297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71" connectionId="56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69" connectionId="72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358" connectionId="57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158" connectionId="67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55" connectionId="808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58" connectionId="422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423" connectionId="643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438" connectionId="70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54" connectionId="80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4" connectionId="405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81" connectionId="1041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425" connectionId="651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13" connectionId="84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174" connectionId="739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79" connectionId="103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118" connectionId="83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112" connectionId="1148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268" connectionId="341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262" connectionId="32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51" connectionId="900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305" connectionId="466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435" connectionId="692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96" connectionId="110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52" connectionId="33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117" connectionId="829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290" connectionId="42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292" connectionId="432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450" connectionId="777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136" connectionId="565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69" connectionId="1015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121" connectionId="841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394" connectionId="300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ExternalData_17" connectionId="105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309" connectionId="477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57" connectionId="407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302" connectionId="46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68" connectionId="101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ExternalData_97" connectionId="110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151" connectionId="64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397" connectionId="34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63" connectionId="693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276" connectionId="37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319" connectionId="493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114" connectionId="1152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142" connectionId="609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38" connectionId="100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29" connectionId="86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50" connectionId="303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73" connectionId="736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125" connectionId="39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293" connectionId="43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41" connectionId="60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452" connectionId="789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00" connectionId="460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99" connectionId="45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71" connectionId="101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103" connectionId="1124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124" connectionId="851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167" connectionId="715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27" connectionId="42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329" connectionId="52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434" connectionId="689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325" connectionId="50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296" connectionId="44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304" connectionId="464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0" connectionId="80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55" connectionId="660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59" connectionId="434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22" connectionId="34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279" connectionId="38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183" connectionId="816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89" connectionId="107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40" connectionId="601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105" connectionId="112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363" connectionId="586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ExternalData_104" connectionId="1126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76" connectionId="751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15" connectionId="88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260" connectionId="32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374" connectionId="56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124" connectionId="376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87" connectionId="1057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70" connectionId="1017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46" connectionId="624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148" connectionId="63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139" connectionId="946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22" connectionId="1110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66" connectionId="1008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19" connectionId="30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135" connectionId="879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73" connectionId="102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333" connectionId="52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80" connectionId="1039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135" connectionId="553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116" connectionId="826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278" connectionId="381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120" connectionId="838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373" connectionId="40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171" connectionId="73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72" connectionId="102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30" connectionId="562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128" connectionId="85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343" connectionId="544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416" connectionId="60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66" connectionId="550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41" connectionId="999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33" connectionId="981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100" connectionId="111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72" connectionId="364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56" connectionId="670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1" connectionId="809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104" connectionId="789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63" connectionId="99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56" connectionId="391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26" connectionId="77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439" connectionId="71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327" connectionId="510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30" connectionId="469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50" connectionId="88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31" connectionId="960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50" connectionId="559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60" connectionId="453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261" connectionId="323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342" connectionId="542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18" connectionId="86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106" connectionId="113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3" connectionId="705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78" connectionId="1034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447" connectionId="769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182" connectionId="77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323" connectionId="502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31" connectionId="67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ExternalData_11" connectionId="1134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51" connectionId="31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35" connectionId="99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21" connectionId="637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86" connectionId="1052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282" connectionId="398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345" connectionId="555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88" connectionId="1068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157" connectionId="673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57" connectionId="965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2" connectionId="107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456" connectionId="81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446" connectionId="76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ExternalData_113" connectionId="1150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61" connectionId="68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94" connectionId="1100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70" connectionId="409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6" connectionId="1035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402" connectionId="41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20" connectionId="1014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4" connectionId="75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ExternalData_29" connectionId="943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12" connectionId="82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401" connectionId="404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44" connectionId="760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84" connectionId="1047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428" connectionId="665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32" connectionId="663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7" connectionId="66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54" connectionId="362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356" connectionId="573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437" connectionId="700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415" connectionId="600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ExternalData_126" connectionId="85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160" connectionId="683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181" connectionId="770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98" connectionId="402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127" connectionId="857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361" connectionId="582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61" connectionId="985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298" connectionId="45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3" connectionId="846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60" connectionId="98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03" connectionId="43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424" connectionId="647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39" connectionId="598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44" connectionId="108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66" connectionId="710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90" connectionId="1083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25" connectionId="890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128" connectionId="43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123" connectionId="360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103" connectionId="746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291" connectionId="428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150" connectionId="641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27" connectionId="915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324" connectionId="504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132" connectionId="873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33" connectionId="51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85" connectionId="1049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122" connectionId="846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453" connectionId="799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48" connectionId="84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108" connectionId="1140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152" connectionId="648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369" connectionId="595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137" connectionId="90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40" connectionId="100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39" connectionId="100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" connectionId="109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269" connectionId="344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74" connectionId="1025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55" connectionId="37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67" connectionId="775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42" connectionId="1054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83" connectionId="1045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294" connectionId="441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91" connectionId="109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440" connectionId="718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64" connectionId="1002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28" connectionId="929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131" connectionId="484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72" connectionId="627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99" connectionId="1116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76" connectionId="1030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63" connectionId="50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07" connectionId="113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32" connectionId="96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344" connectionId="548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119" connectionId="83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8" connectionId="1071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353" connectionId="571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59" connectionId="679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287" connectionId="415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288" connectionId="417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143" connectionId="612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168" connectionId="719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132" connectionId="49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9" connectionId="1088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30" connectionId="955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26" connectionId="90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14" connectionId="597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14" connectionId="712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15" connectionId="75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58" connectionId="30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149" connectionId="638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58" connectionId="970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445" connectionId="763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90" connectionId="795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162" connectionId="690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9" connectionId="748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8" connectionId="707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110" connectionId="114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156" connectionId="918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439" connectionId="715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106" connectionId="113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257" connectionId="305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153" connectionId="91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182" connectionId="77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16" connectionId="904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02" connectionId="1123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113" connectionId="1151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7" connectionId="666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165" connectionId="93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27" connectionId="916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376" connectionId="663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11" connectionId="565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164" connectionId="93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139" connectionId="59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43" connectionId="61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349" connectionId="557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126" connectionId="411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147" connectionId="63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258" connectionId="309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139" connectionId="890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78" connectionId="103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144" connectionId="615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65" connectionId="702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53" connectionId="57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32" connectionId="664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23" connectionId="64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9" connectionId="74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88" connectionId="106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421" connectionId="63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107" connectionId="1138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263" connectionId="329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62" connectionId="99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441" connectionId="723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35" connectionId="793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161" connectionId="932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83" connectionId="1046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146" connectionId="62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14" connectionId="872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6" connectionId="1036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394" connectionId="301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4" connectionId="712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177" connectionId="758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40" connectionId="1009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54" connectionId="362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55" connectionId="374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31" connectionId="62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8" connectionId="107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168" connectionId="95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403" connectionId="434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290" connectionId="425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63" connectionId="99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50" connectionId="889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19" connectionId="972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52" connectionId="333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04" connectionId="45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57" connectionId="407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130" connectionId="865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166" connectionId="937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296" connectionId="446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136" connectionId="88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50" connectionId="30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315" connectionId="48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38" connectionId="707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167" connectionId="716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75" connectionId="1028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119" connectionId="837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269" connectionId="344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154" connectionId="65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379" connectionId="78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37" connectionId="1001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132" connectionId="498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153" connectionId="652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23" connectionId="1139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278" connectionId="381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121" connectionId="84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10" connectionId="806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49" connectionId="905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150" connectionId="641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155" connectionId="660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103" connectionId="746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414" connectionId="598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62" connectionId="69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331" connectionId="52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282" connectionId="398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65" connectionId="53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115" connectionId="82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339" connectionId="540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141" connectionId="606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450" connectionId="780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298" connectionId="451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151" connectionId="645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152" connectionId="649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270" connectionId="35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30" connectionId="46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445" connectionId="76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81" connectionId="1042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425" connectionId="65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6" connectionId="78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80" connectionId="38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61" connectionId="988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337" connectionId="536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124" connectionId="376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ExternalData_111" connectionId="1147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442" connectionId="748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140" connectionId="891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434" connectionId="690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308" connectionId="475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60" connectionId="983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66" connectionId="1009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309" connectionId="477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24" connectionId="648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401" connectionId="40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11" connectionId="479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119" connectionId="30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294" connectionId="441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100" connectionId="1119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169" connectionId="72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318" connectionId="49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158" connectionId="676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56" connectionId="670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145" connectionId="619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360" connectionId="580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317" connectionId="488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70" connectionId="409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59" connectionId="978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259" connectionId="312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ExternalData_145" connectionId="896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52" connectionId="917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133" connectionId="87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ExternalData_158" connectionId="92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126" connectionId="85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39" connectionId="1006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408" connectionId="515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256" connectionId="297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11" connectionId="810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36" connectionId="565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35" connectionId="55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91" connectionId="109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65" connectionId="1005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428" connectionId="666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68" connectionId="1014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127" connectionId="858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55" connectionId="957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180" connectionId="767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176" connectionId="75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137" connectionId="578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45" connectionId="111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297" connectionId="448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67" connectionId="775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14" connectionId="115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12" connectionId="827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87" connectionId="415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43" connectionId="107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444" connectionId="761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262" connectionId="326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164" connectionId="697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163" connectionId="934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157" connectionId="67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409" connectionId="531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325" connectionId="506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304" connectionId="464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35" connectionId="99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292" connectionId="43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84" connectionId="1048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73" connectionId="1024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291" connectionId="428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454" connectionId="80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86" connectionId="1053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29" connectionId="41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265" connectionId="33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9" connectionId="108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350" connectionId="55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75" connectionId="367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160" connectionId="927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329" connectionId="520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300" connectionId="460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101" connectionId="1121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150" connectionId="906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59" connectionId="43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432" connectionId="683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133" connectionId="516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146" connectionId="897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148" connectionId="90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22" connectionId="1111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26" connectionId="779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141" connectionId="892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344" connectionId="548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105" connectionId="1129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ExternalData_70" connectionId="1018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61" connectionId="687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175" connectionId="743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ExternalData_56" connectionId="962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143" connectionId="894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149" connectionId="638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34" connectionId="98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54" connectionId="911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94" connectionId="110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142" connectionId="60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77" connectionId="103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30" connectionId="56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53" connectionId="931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151" connectionId="90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326" connectionId="50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336" connectionId="529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64" connectionId="1003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295" connectionId="44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8" connectionId="708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5" connectionId="1012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377" connectionId="705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18" connectionId="868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85" connectionId="1050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79" connectionId="103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288" connectionId="417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66" connectionId="551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63" connectionId="694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324" connectionId="504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71" connectionId="56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33" connectionId="70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131" connectionId="871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74" connectionId="1026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25" connectionId="890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125" connectionId="393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32" connectionId="87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95" connectionId="1103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455" connectionId="811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37" connectionId="701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32" connectionId="967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345" connectionId="555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3" connectionId="84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28" connectionId="436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108" connectionId="114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31" connectionId="961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0" connectionId="801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99" connectionId="111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6" connectionId="629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104" connectionId="1127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135" connectionId="880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56" connectionId="391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22" connectionId="847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148" connectionId="635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42" connectionId="1055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398" connectionId="360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293" connectionId="43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61" connectionId="47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397" connectionId="346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343" connectionId="544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137" connectionId="883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30" connectionId="956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44" connectionId="1090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82" connectionId="104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20" connectionId="496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66" connectionId="710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299" connectionId="458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7" connectionId="1056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171" connectionId="730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96" connectionId="1105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307" connectionId="473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342" connectionId="542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281" connectionId="395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20" connectionId="1014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72" connectionId="73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17" connectionId="105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47" connectionId="825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64" connectionId="518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80" connectionId="1040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272" connectionId="364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174" connectionId="73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34" connectionId="755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24" connectionId="852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327" connectionId="510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" connectionId="79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73" connectionId="668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328" connectionId="513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38" connectionId="59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160" connectionId="684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110" connectionId="1145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426" connectionId="655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58" connectionId="973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09" connectionId="1143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11" connectionId="1135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358" connectionId="575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51" connectionId="903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52" connectionId="908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365" connectionId="58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49" connectionId="869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456" connectionId="814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63" connectionId="500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367" connectionId="590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5" connectionId="88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374" connectionId="56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129" connectionId="456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46" connectionId="1136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431" connectionId="679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129" connectionId="862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168" connectionId="720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1" connectionId="1092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51" connectionId="316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120" connectionId="83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170" connectionId="72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89" connectionId="1079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54" connectionId="945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57" connectionId="968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42" connectionId="893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361" connectionId="582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323" connectionId="502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60" connectionId="454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23" connectionId="360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53" connectionId="347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55" connectionId="913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93" connectionId="109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62" connectionId="48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103" connectionId="1125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378" connectionId="746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16" connectionId="605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435" connectionId="693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67" connectionId="1011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373" connectionId="402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127" connectionId="420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271" connectionId="356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125" connectionId="85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352" connectionId="569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268" connectionId="341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112" connectionId="1149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79" connectionId="384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72" connectionId="1022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159" connectionId="680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159" connectionId="925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16" connectionId="828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362" connectionId="58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369" connectionId="595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330" connectionId="522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26" connectionId="902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276" connectionId="370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415" connectionId="601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38" connectionId="100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181" connectionId="77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38" connectionId="538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140" connectionId="60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410" connectionId="550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305" connectionId="466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400" connectionId="39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446" connectionId="767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33" connectionId="982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157" connectionId="923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79" connectionId="76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183" connectionId="816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69" connectionId="1016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10" connectionId="1115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134" connectionId="532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402" connectionId="420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44" connectionId="895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56" connectionId="573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138" connectionId="885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98" connectionId="1114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28" connectionId="930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433" connectionId="687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76" connectionId="103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162" connectionId="933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ExternalData_36" connectionId="997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72" connectionId="627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178" connectionId="761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4" connectionId="405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58" connectionId="422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123" connectionId="850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418" connectionId="624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21" connectionId="1033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13" connectionId="845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ExternalData_97" connectionId="1108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453" connectionId="802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90" connectionId="1084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260" connectionId="320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302" connectionId="46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ExternalData_4" connectionId="977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167" connectionId="947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147" connectionId="899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ExternalData_71" connectionId="1020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333" connectionId="526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92" connectionId="1097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277" connectionId="378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15" connectionId="753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24" connectionId="824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ExternalData_41" connectionId="1000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452" connectionId="79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117" connectionId="830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90" connectionId="795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48" connectionId="844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451" connectionId="785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363" connectionId="586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261" connectionId="323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131" connectionId="484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ExternalData_118" connectionId="832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ExternalData_2" connectionId="1075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dosExternos_122" connectionId="349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319" connectionId="493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ExternalData_87" connectionId="1058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104" connectionId="790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ExternalData_128" connectionId="860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ExternalData_29" connectionId="944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98" connectionId="403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447" connectionId="770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440" connectionId="719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ExternalData_134" connectionId="878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173" connectionId="736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244" totalsRowCount="1">
  <autoFilter ref="A1:BB243">
    <filterColumn colId="0"/>
    <filterColumn colId="3"/>
    <filterColumn colId="39"/>
    <filterColumn colId="44"/>
  </autoFilter>
  <sortState ref="A2:BB474">
    <sortCondition ref="A1:A474"/>
  </sortState>
  <tableColumns count="54">
    <tableColumn id="10" name="Classificação Setorial" totalsRowFunction="count" dataDxfId="233" totalsRowDxfId="78"/>
    <tableColumn id="9" name="PAPEL" dataDxfId="232" totalsRowDxfId="77"/>
    <tableColumn id="34" name="Nome" dataDxfId="231">
      <calculatedColumnFormula>LEFT([PAPEL],LEN([PAPEL])-(LEN([PAPEL])-4))</calculatedColumnFormula>
    </tableColumn>
    <tableColumn id="24" name="Ref"/>
    <tableColumn id="1" name="Capital Social" dataDxfId="230"/>
    <tableColumn id="7" name="Ações" dataDxfId="229"/>
    <tableColumn id="25" name="%Div" dataDxfId="228"/>
    <tableColumn id="29" name="% PNA (PL)" dataDxfId="227"/>
    <tableColumn id="30" name="% PNA (CS)" dataDxfId="226"/>
    <tableColumn id="47" name="% Pref. / ON" dataDxfId="225"/>
    <tableColumn id="27" name="Unit ON" dataDxfId="224"/>
    <tableColumn id="31" name="Unit PN" dataDxfId="223"/>
    <tableColumn id="32" name="Ativo || Passivo" dataDxfId="222" totalsRowDxfId="76"/>
    <tableColumn id="45" name="Ativo Circulante" dataDxfId="221" totalsRowDxfId="75"/>
    <tableColumn id="46" name="Passivo Circulante" dataDxfId="220" totalsRowDxfId="74"/>
    <tableColumn id="2" name="Patrimônio Líquido" dataDxfId="219" totalsRowDxfId="73"/>
    <tableColumn id="13" name="Lucro Líquido" dataDxfId="218" totalsRowDxfId="72"/>
    <tableColumn id="38" name="Dívida" dataDxfId="217" totalsRowDxfId="71">
      <calculatedColumnFormula>IF(Tabela3[[#This Row],[Ativo || Passivo]]&gt;0,Tabela3[[#This Row],[Ativo || Passivo]]-Tabela3[[#This Row],[Patrimônio Líquido]],0)</calculatedColumnFormula>
    </tableColumn>
    <tableColumn id="43" name="Valor de Mercado" dataDxfId="216" totalsRowDxfId="70">
      <calculatedColumnFormula>Tabela3[[#This Row],[Cotação]]*Tabela3[[#This Row],[Total Ações]]</calculatedColumnFormula>
    </tableColumn>
    <tableColumn id="48" name="Liquidez Corrente" dataDxfId="215" totalsRowDxfId="69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214" totalsRowDxfId="68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213" totalsRowDxfId="67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212" totalsRowDxfId="66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211" totalsRowDxfId="65">
      <calculatedColumnFormula>IF(Tabela3[[#This Row],[Dívida]]&gt;0,Tabela3[[#This Row],[Dívida]]/Tabela3[[#This Row],[Patrimônio Líquido]],0)</calculatedColumnFormula>
    </tableColumn>
    <tableColumn id="55" name="Dívida / PL Média" dataDxfId="210" totalsRowDxfId="64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209" totalsRowDxfId="63">
      <calculatedColumnFormula>Tabela3[[#This Row],[Capital Social]]*20%</calculatedColumnFormula>
    </tableColumn>
    <tableColumn id="36" name="Reserva Legal" dataDxfId="208" totalsRowDxfId="62">
      <calculatedColumnFormula>IF(([Lucro Líquido]*5%)&gt;[Teto R. Legal],[Teto R. Legal],[Lucro Líquido]*5%)</calculatedColumnFormula>
    </tableColumn>
    <tableColumn id="37" name="Lucro Distribuir" dataDxfId="207" totalsRowDxfId="61">
      <calculatedColumnFormula>IF([Lucro Líquido]&lt;0,0,[Lucro Líquido]-[Reserva Legal])</calculatedColumnFormula>
    </tableColumn>
    <tableColumn id="23" name="25 % Div" dataDxfId="206" totalsRowDxfId="60">
      <calculatedColumnFormula>Tabela3[[#This Row],[Lucro Distribuir]]*[%Div]</calculatedColumnFormula>
    </tableColumn>
    <tableColumn id="3" name="Total Ações" dataDxfId="205" totalsRowDxfId="59">
      <calculatedColumnFormula>SUMPRODUCT(N([Nome]=Tabela3[[#This Row],[Nome]]),[Ações])</calculatedColumnFormula>
    </tableColumn>
    <tableColumn id="44" name="VN" dataDxfId="204" totalsRowDxfId="58">
      <calculatedColumnFormula>[Capital Social]/[Total Ações]</calculatedColumnFormula>
    </tableColumn>
    <tableColumn id="19" name="Lucro/Ação" dataDxfId="203" totalsRowDxfId="57">
      <calculatedColumnFormula>Tabela3[[#This Row],[Lucro Líquido]]/Tabela3[[#This Row],[Total Ações]]</calculatedColumnFormula>
    </tableColumn>
    <tableColumn id="40" name="Div. Mínimo" dataDxfId="202" totalsRowDxfId="56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201" totalsRowDxfId="55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200" totalsRowDxfId="54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99" totalsRowDxfId="53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98" totalsRowDxfId="52">
      <calculatedColumnFormula>[Div Base]*[Ações]</calculatedColumnFormula>
    </tableColumn>
    <tableColumn id="22" name="Total" dataDxfId="197" totalsRowDxfId="51">
      <calculatedColumnFormula>SUMPRODUCT(N([Nome]=Tabela3[[#This Row],[Nome]]),[Div Base]*[Ações])</calculatedColumnFormula>
    </tableColumn>
    <tableColumn id="4" name="VPA" dataDxfId="196" totalsRowDxfId="50">
      <calculatedColumnFormula>[Patrimônio Líquido]/[Total Ações]</calculatedColumnFormula>
    </tableColumn>
    <tableColumn id="5" name="Cotação" dataDxfId="195" totalsRowDxfId="49">
      <calculatedColumnFormula>MAX(Tabela3[[#This Row],[Cotação 1]:[Cotação 5]])</calculatedColumnFormula>
    </tableColumn>
    <tableColumn id="6" name="PVPA" dataDxfId="194" totalsRowDxfId="48">
      <calculatedColumnFormula>[Cotação]/[VPA]</calculatedColumnFormula>
    </tableColumn>
    <tableColumn id="16" name="PL" dataDxfId="193">
      <calculatedColumnFormula>IF(Tabela3[[#This Row],[Lucro/Ação]]&gt;0,Tabela3[[#This Row],[Cotação]]/(Tabela3[[#This Row],[Lucro/Ação]]/[Ref]*4),0)</calculatedColumnFormula>
    </tableColumn>
    <tableColumn id="53" name="Lucro Dist./Ação" dataDxfId="192" totalsRowDxfId="47">
      <calculatedColumnFormula>[Lucro Distribuir]/[Total Ações]</calculatedColumnFormula>
    </tableColumn>
    <tableColumn id="52" name="Lucro" dataDxfId="103" totalsRowDxfId="46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91" totalsRowDxfId="45">
      <calculatedColumnFormula>IF(AND([% A.A.]&gt;=5%,SUMPRODUCT(N([Nome]=Tabela3[[#This Row],[Nome]]),[PL])&gt;0),"Sim","Não")</calculatedColumnFormula>
    </tableColumn>
    <tableColumn id="14" name="% Yield" dataDxfId="190" totalsRowDxfId="44">
      <calculatedColumnFormula>IF([Cotação]&gt;0,Tabela3[[#This Row],[Lucro]]/Tabela3[[#This Row],[Cotação]],0)</calculatedColumnFormula>
    </tableColumn>
    <tableColumn id="12" name="% A.A." dataDxfId="189" totalsRowDxfId="43">
      <calculatedColumnFormula>((1+Tabela3[[#This Row],[% Yield]])^(1/(3*Tabela3[[#This Row],[Ref]])))^(12)-1</calculatedColumnFormula>
    </tableColumn>
    <tableColumn id="17" name="Ativos" dataDxfId="188" totalsRowDxfId="42">
      <calculatedColumnFormula>IF([Cotação]&gt;0,($BH$1/Tabela3[[#This Row],[Cotação]]-MOD($BH$1/Tabela3[[#This Row],[Cotação]],100)),)</calculatedColumnFormula>
    </tableColumn>
    <tableColumn id="18" name="Lucro Med A.A" dataDxfId="187" totalsRowDxfId="41">
      <calculatedColumnFormula>Tabela3[[#This Row],[Ativos]]*[Lucro]</calculatedColumnFormula>
    </tableColumn>
    <tableColumn id="15" name="Cotação 1" dataDxfId="186" totalsRowDxfId="40">
      <calculatedColumnFormula>SUMPRODUCT(N(Tabela1[Código]=Tabela3[[#This Row],[PAPEL]]),Tabela1[Fechamento])</calculatedColumnFormula>
    </tableColumn>
    <tableColumn id="20" name="Cotação 2" dataDxfId="185" totalsRowDxfId="39">
      <calculatedColumnFormula>SUMPRODUCT(N(Tabela17[Código]=Tabela3[[#This Row],[PAPEL]]),Tabela17[Fechamento])</calculatedColumnFormula>
    </tableColumn>
    <tableColumn id="11" name="Cotação 3" dataDxfId="184" totalsRowDxfId="38">
      <calculatedColumnFormula>SUMPRODUCT(N(Tabela176[Código]=Tabela3[[#This Row],[PAPEL]]),Tabela176[Fechamento])</calculatedColumnFormula>
    </tableColumn>
    <tableColumn id="21" name="Cotação 4" dataDxfId="183" totalsRowDxfId="37">
      <calculatedColumnFormula>SUMPRODUCT(N(Tabela1768[Código]=Tabela3[[#This Row],[PAPEL]]),Tabela1768[Fechamento])</calculatedColumnFormula>
    </tableColumn>
    <tableColumn id="26" name="Cotação 5" dataDxfId="182" totalsRowDxfId="36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X235" totalsRowShown="0" headerRowDxfId="89" headerRowBorderDxfId="87" tableBorderDxfId="88">
  <autoFilter ref="A1:X235"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>
      <customFilters>
        <customFilter operator="notEqual" val=" "/>
      </customFilters>
    </filterColumn>
    <filterColumn colId="23"/>
  </autoFilter>
  <sortState ref="A28:X235">
    <sortCondition descending="1" ref="W1:W235"/>
  </sortState>
  <tableColumns count="24">
    <tableColumn id="1" name="Nome de Pregão"/>
    <tableColumn id="2" name="Tipo da Ação"/>
    <tableColumn id="3" name="PAPEL" dataDxfId="95"/>
    <tableColumn id="4" name="Exercício Ini" dataDxfId="86">
      <calculatedColumnFormula>GETPIVOTDATA("Mínimo de Ano",Ano!$A$3,"Nome de Pregão",Tabela13[[#This Row],[Nome de Pregão]])</calculatedColumnFormula>
    </tableColumn>
    <tableColumn id="16" name="Exercício Fim" dataDxfId="84">
      <calculatedColumnFormula>GETPIVOTDATA("Máx de Ano",Ano!$A$3,"Nome de Pregão",Tabela13[[#This Row],[Nome de Pregão]])</calculatedColumnFormula>
    </tableColumn>
    <tableColumn id="5" name="Exercício Base" dataDxfId="83">
      <calculatedColumnFormula>2013</calculatedColumnFormula>
    </tableColumn>
    <tableColumn id="6" name="Dividendo" dataDxfId="34" dataCellStyle="Separador de milhares">
      <calculatedColumnFormula>SUMPRODUCT(N(Tabela13[[#This Row],[Nome de Pregão]]=Tabela9[Nome de Pregão]),N(Tabela13[[#This Row],[Tipo da Ação]]=Tabela9[Tipo da Ação]),N(Tabela9[Tipo do Provento]="DIVIDENDO"),Tabela9[Proventos/Ação])</calculatedColumnFormula>
    </tableColumn>
    <tableColumn id="18" name="Jrs Cap Próprio Pago" dataDxfId="3" dataCellStyle="Separador de milhares">
      <calculatedColumnFormula>0</calculatedColumnFormula>
    </tableColumn>
    <tableColumn id="14" name="Cotação" dataDxfId="85" dataCellStyle="Separador de milhares">
      <calculatedColumnFormula>MAX(Tabela13[[#This Row],[Colunas1]:[Colunas5]])</calculatedColumnFormula>
    </tableColumn>
    <tableColumn id="7" name="Média Dividendo" dataDxfId="79" dataCellStyle="Separador de milhares">
      <calculatedColumnFormula>[Dividendo]/IF(([Exercício Base]-[Exercício Ini])=0,1,([Exercício Base]-[Exercício Ini]))</calculatedColumnFormula>
    </tableColumn>
    <tableColumn id="22" name="Média JCP" dataDxfId="8" dataCellStyle="Separador de milhares">
      <calculatedColumnFormula>[Jrs Cap Próprio Pago]/IF(([Exercício Base]-[Exercício Ini])=0,1,([Exercício Base]-[Exercício Ini]))</calculatedColumnFormula>
    </tableColumn>
    <tableColumn id="20" name="Capital Social" dataDxfId="0" dataCellStyle="Separador de milhares">
      <calculatedColumnFormula>0</calculatedColumnFormula>
    </tableColumn>
    <tableColumn id="19" name="Qtde Total Ações" dataDxfId="1" dataCellStyle="Separador de milhares">
      <calculatedColumnFormula>SUMPRODUCT(N(TRIM(Tabela15[Nome de pregão])=Tabela13[[#This Row],[Nome de Pregão]]),Tabela15[Qtde total de ações])</calculatedColumnFormula>
    </tableColumn>
    <tableColumn id="25" name="Juros" dataDxfId="5" dataCellStyle="Separador de milhares">
      <calculatedColumnFormula>[Capital Social]*$AA$1</calculatedColumnFormula>
    </tableColumn>
    <tableColumn id="21" name="Prev JPC/Ação" dataDxfId="4" dataCellStyle="Separador de milhares">
      <calculatedColumnFormula>IF([Jrs Cap Próprio Pago]&gt;0,IF(([Capital Social]*$AA$1/[Qtde Total Ações])&gt;[Média JCP],[Média JCP],[Capital Social]*$AA$1/[Qtde Total Ações]),0)</calculatedColumnFormula>
    </tableColumn>
    <tableColumn id="9" name="Colunas1" dataDxfId="94">
      <calculatedColumnFormula>SUMPRODUCT(N(Tabela1[Código]=Tabela13[[#This Row],[PAPEL]]),Tabela1[Fechamento])</calculatedColumnFormula>
    </tableColumn>
    <tableColumn id="10" name="Colunas2" dataDxfId="93">
      <calculatedColumnFormula>SUMPRODUCT(N(Tabela17[Código]=Tabela13[[#This Row],[PAPEL]]),Tabela17[Fechamento])</calculatedColumnFormula>
    </tableColumn>
    <tableColumn id="11" name="Colunas3" dataDxfId="92">
      <calculatedColumnFormula>SUMPRODUCT(N(Tabela176[Código]=Tabela13[[#This Row],[PAPEL]]),Tabela176[Fechamento])</calculatedColumnFormula>
    </tableColumn>
    <tableColumn id="12" name="Colunas4" dataDxfId="91">
      <calculatedColumnFormula>SUMPRODUCT(N(Tabela1768[Código]=Tabela13[[#This Row],[PAPEL]]),Tabela1768[Fechamento])</calculatedColumnFormula>
    </tableColumn>
    <tableColumn id="13" name="Colunas5" dataDxfId="90">
      <calculatedColumnFormula>SUMPRODUCT(N(Tabela17683[Código]=Tabela13[[#This Row],[PAPEL]]),Tabela17683[Fechamento])</calculatedColumnFormula>
    </tableColumn>
    <tableColumn id="23" name="Prev Provento" dataDxfId="7">
      <calculatedColumnFormula>[Média Dividendo]+[Prev JPC/Ação]</calculatedColumnFormula>
    </tableColumn>
    <tableColumn id="26" name="Lucro Líquido" dataDxfId="2" dataCellStyle="Separador de milhares">
      <calculatedColumnFormula>Tabela13[[#This Row],[Prev Provento]]*[Qtde Total Ações]</calculatedColumnFormula>
    </tableColumn>
    <tableColumn id="15" name="% ROI" dataDxfId="6" dataCellStyle="Porcentagem">
      <calculatedColumnFormula>IF(AND((Tabela13[[#This Row],[Exercício Base]]-Tabela13[[#This Row],[Exercício Fim]])&lt;3,Tabela13[[#This Row],[Cotação]]&gt;0),Tabela13[[#This Row],[Prev Provento]]/Tabela13[[#This Row],[Cotação]],"")</calculatedColumnFormula>
    </tableColumn>
    <tableColumn id="17" name="QTD" dataDxfId="35">
      <calculatedColumnFormula>IF(Tabela13[[#This Row],[Cotação]]&gt;0,$Z$1/Tabela13[[#This Row],[Cotação]]-MOD($Z$1/Tabela13[[#This Row],[Cotação]],100),0)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ela9" displayName="Tabela9" ref="A1:H14203" totalsRowShown="0" headerRowDxfId="80" dataDxfId="96" headerRowBorderDxfId="104" tableBorderDxfId="105">
  <autoFilter ref="A1:H14203">
    <filterColumn colId="7"/>
  </autoFilter>
  <tableColumns count="8">
    <tableColumn id="1" name="Nome de Pregão" dataDxfId="102"/>
    <tableColumn id="2" name="Tipo da Ação" dataDxfId="101"/>
    <tableColumn id="3" name="Data da Aprovação" dataDxfId="100"/>
    <tableColumn id="4" name="Valor do Provento R$" dataDxfId="99"/>
    <tableColumn id="5" name="Provento por 1 ou 1000 Ações" dataDxfId="98"/>
    <tableColumn id="6" name="Tipo do Provento" dataDxfId="97"/>
    <tableColumn id="7" name="Ano" dataDxfId="82" dataCellStyle="Separador de milhares">
      <calculatedColumnFormula>IF([Data da Aprovação]&lt;&gt;"ESTATUTÁRIO",YEAR([Data da Aprovação]),"")</calculatedColumnFormula>
    </tableColumn>
    <tableColumn id="11" name="Proventos/Ação" dataDxfId="81" dataCellStyle="Separador de milhares">
      <calculatedColumnFormula>Tabela9[[#This Row],[Valor do Provento R$]]/Tabela9[[#This Row],[Provento por 1 ou 1000 Ações]]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abela15" displayName="Tabela15" ref="A1:V518" totalsRowShown="0" headerRowDxfId="10" dataDxfId="9" tableBorderDxfId="33">
  <autoFilter ref="A1:V518"/>
  <tableColumns count="22">
    <tableColumn id="1" name="Nome de pregão" dataDxfId="32"/>
    <tableColumn id="2" name="Código" dataDxfId="31"/>
    <tableColumn id="3" name="Denominação social" dataDxfId="30"/>
    <tableColumn id="4" name="Segmento de mercado" dataDxfId="29"/>
    <tableColumn id="5" name="Tipo de capital" dataDxfId="28"/>
    <tableColumn id="6" name="Capital R$" dataDxfId="27"/>
    <tableColumn id="7" name="Aprovado em" dataDxfId="26"/>
    <tableColumn id="8" name="Qtde ações ordinárias" dataDxfId="25"/>
    <tableColumn id="9" name="Qtde ações preferenciais" dataDxfId="24"/>
    <tableColumn id="10" name="Qtde total de ações" dataDxfId="23"/>
    <tableColumn id="11" name="Classe" dataDxfId="22"/>
    <tableColumn id="12" name="Qtde ações" dataDxfId="21"/>
    <tableColumn id="13" name="Classe2" dataDxfId="20"/>
    <tableColumn id="14" name="Qtde ações3" dataDxfId="19"/>
    <tableColumn id="15" name="Classe4" dataDxfId="18"/>
    <tableColumn id="16" name="Qtde ações5" dataDxfId="17"/>
    <tableColumn id="17" name="Classe6" dataDxfId="16"/>
    <tableColumn id="18" name="Qtde ações7" dataDxfId="15"/>
    <tableColumn id="19" name="Classe8" dataDxfId="14"/>
    <tableColumn id="20" name="Qtde ações9" dataDxfId="13"/>
    <tableColumn id="21" name="Classe10" dataDxfId="12"/>
    <tableColumn id="22" name="Qtde ações11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5" totalsRowCount="1" headerRowDxfId="136" dataDxfId="135" totalsRowDxfId="134">
  <autoFilter ref="A1:N4"/>
  <tableColumns count="14">
    <tableColumn id="1" name="Data Liquidação" totalsRowLabel="Total" dataDxfId="133" totalsRowDxfId="132"/>
    <tableColumn id="16" name="Dia" dataDxfId="131" totalsRowDxfId="130">
      <calculatedColumnFormula>DAY([Data Liquidação])</calculatedColumnFormula>
    </tableColumn>
    <tableColumn id="15" name="Mês" dataDxfId="129" totalsRowDxfId="128">
      <calculatedColumnFormula>MONTH([Data Liquidação])</calculatedColumnFormula>
    </tableColumn>
    <tableColumn id="14" name="Ano" dataDxfId="127" totalsRowDxfId="126">
      <calculatedColumnFormula>YEAR([Data Liquidação])</calculatedColumnFormula>
    </tableColumn>
    <tableColumn id="7" name="Nome" dataDxfId="125" totalsRowDxfId="124"/>
    <tableColumn id="2" name="Aplicação" totalsRowFunction="sum" dataDxfId="123" totalsRowDxfId="122"/>
    <tableColumn id="3" name="Taxas" totalsRowFunction="min" dataDxfId="121" totalsRowDxfId="120"/>
    <tableColumn id="4" name="Resgates" totalsRowFunction="sum" dataDxfId="119" totalsRowDxfId="118"/>
    <tableColumn id="5" name="Dividendo" totalsRowFunction="sum" dataDxfId="117" totalsRowDxfId="116"/>
    <tableColumn id="18" name="JPC" totalsRowFunction="sum" dataDxfId="115" totalsRowDxfId="114"/>
    <tableColumn id="8" name="Quantidade" dataDxfId="113" totalsRowDxfId="112"/>
    <tableColumn id="9" name="Preço Médio" dataDxfId="111" totalsRowDxfId="110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109" totalsRowDxfId="108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07" totalsRowDxfId="106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ela1" displayName="Tabela1" ref="P6:V112" totalsRowShown="0" headerRowDxfId="181" dataDxfId="180">
  <autoFilter ref="P6:V112"/>
  <sortState ref="P7:V112">
    <sortCondition ref="P6:P112"/>
  </sortState>
  <tableColumns count="7">
    <tableColumn id="1" name="Código" dataDxfId="179"/>
    <tableColumn id="2" name="Ativo" dataDxfId="178">
      <calculatedColumnFormula>IF(A7="","",C7)</calculatedColumnFormula>
    </tableColumn>
    <tableColumn id="3" name="Data" dataDxfId="177">
      <calculatedColumnFormula>IF(A7="","",H7)</calculatedColumnFormula>
    </tableColumn>
    <tableColumn id="4" name="Abertura" dataDxfId="176">
      <calculatedColumnFormula>J7</calculatedColumnFormula>
    </tableColumn>
    <tableColumn id="5" name="Fechamento" dataDxfId="175">
      <calculatedColumnFormula>K7</calculatedColumnFormula>
    </tableColumn>
    <tableColumn id="6" name="Máxima" dataDxfId="174">
      <calculatedColumnFormula>L7</calculatedColumnFormula>
    </tableColumn>
    <tableColumn id="7" name="Mínima" dataDxfId="173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ela17" displayName="Tabela17" ref="P6:V112" totalsRowShown="0" headerRowDxfId="172" dataDxfId="171">
  <autoFilter ref="P6:V112"/>
  <sortState ref="P7:V112">
    <sortCondition ref="P6:P112"/>
  </sortState>
  <tableColumns count="7">
    <tableColumn id="1" name="Código" dataDxfId="170"/>
    <tableColumn id="2" name="Ativo" dataDxfId="169">
      <calculatedColumnFormula>IF(A7="","",C7)</calculatedColumnFormula>
    </tableColumn>
    <tableColumn id="3" name="Data" dataDxfId="168">
      <calculatedColumnFormula>IF(A7="","",H7)</calculatedColumnFormula>
    </tableColumn>
    <tableColumn id="4" name="Abertura" dataDxfId="167">
      <calculatedColumnFormula>J7</calculatedColumnFormula>
    </tableColumn>
    <tableColumn id="5" name="Fechamento" dataDxfId="166">
      <calculatedColumnFormula>K7</calculatedColumnFormula>
    </tableColumn>
    <tableColumn id="6" name="Máxima" dataDxfId="165">
      <calculatedColumnFormula>L7</calculatedColumnFormula>
    </tableColumn>
    <tableColumn id="7" name="Mínima" dataDxfId="164">
      <calculatedColumnFormula>M7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ela176" displayName="Tabela176" ref="P6:V112" totalsRowShown="0" headerRowDxfId="163" dataDxfId="162">
  <autoFilter ref="P6:V112"/>
  <sortState ref="P7:V112">
    <sortCondition ref="P6:P112"/>
  </sortState>
  <tableColumns count="7">
    <tableColumn id="1" name="Código" dataDxfId="161"/>
    <tableColumn id="2" name="Ativo" dataDxfId="160">
      <calculatedColumnFormula>IF(A7="","",C7)</calculatedColumnFormula>
    </tableColumn>
    <tableColumn id="3" name="Data" dataDxfId="159">
      <calculatedColumnFormula>IF(A7="","",H7)</calculatedColumnFormula>
    </tableColumn>
    <tableColumn id="4" name="Abertura" dataDxfId="158">
      <calculatedColumnFormula>J7</calculatedColumnFormula>
    </tableColumn>
    <tableColumn id="5" name="Fechamento" dataDxfId="157">
      <calculatedColumnFormula>K7</calculatedColumnFormula>
    </tableColumn>
    <tableColumn id="6" name="Máxima" dataDxfId="156">
      <calculatedColumnFormula>L7</calculatedColumnFormula>
    </tableColumn>
    <tableColumn id="7" name="Mínima" dataDxfId="155">
      <calculatedColumnFormula>M7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ela1768" displayName="Tabela1768" ref="P6:V112" totalsRowShown="0" headerRowDxfId="154" dataDxfId="153">
  <autoFilter ref="P6:V112"/>
  <sortState ref="P7:V112">
    <sortCondition ref="P6:P112"/>
  </sortState>
  <tableColumns count="7">
    <tableColumn id="1" name="Código" dataDxfId="152"/>
    <tableColumn id="2" name="Ativo" dataDxfId="151">
      <calculatedColumnFormula>IF(A7="","",C7)</calculatedColumnFormula>
    </tableColumn>
    <tableColumn id="3" name="Data" dataDxfId="150">
      <calculatedColumnFormula>IF(A7="","",H7)</calculatedColumnFormula>
    </tableColumn>
    <tableColumn id="4" name="Abertura" dataDxfId="149">
      <calculatedColumnFormula>J7</calculatedColumnFormula>
    </tableColumn>
    <tableColumn id="5" name="Fechamento" dataDxfId="148">
      <calculatedColumnFormula>K7</calculatedColumnFormula>
    </tableColumn>
    <tableColumn id="6" name="Máxima" dataDxfId="147">
      <calculatedColumnFormula>L7</calculatedColumnFormula>
    </tableColumn>
    <tableColumn id="7" name="Mínima" dataDxfId="146">
      <calculatedColumnFormula>M7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Tabela17683" displayName="Tabela17683" ref="P6:V112" totalsRowShown="0" headerRowDxfId="145" dataDxfId="144">
  <autoFilter ref="P6:V112"/>
  <sortState ref="P7:V112">
    <sortCondition ref="P6:P112"/>
  </sortState>
  <tableColumns count="7">
    <tableColumn id="1" name="Código" dataDxfId="143"/>
    <tableColumn id="2" name="Ativo" dataDxfId="142">
      <calculatedColumnFormula>IF(A7="","",C7)</calculatedColumnFormula>
    </tableColumn>
    <tableColumn id="3" name="Data" dataDxfId="141">
      <calculatedColumnFormula>IF(A7="","",H7)</calculatedColumnFormula>
    </tableColumn>
    <tableColumn id="4" name="Abertura" dataDxfId="140">
      <calculatedColumnFormula>J7</calculatedColumnFormula>
    </tableColumn>
    <tableColumn id="5" name="Fechamento" dataDxfId="139">
      <calculatedColumnFormula>K7</calculatedColumnFormula>
    </tableColumn>
    <tableColumn id="6" name="Máxima" dataDxfId="138">
      <calculatedColumnFormula>L7</calculatedColumnFormula>
    </tableColumn>
    <tableColumn id="7" name="Mínima" dataDxfId="137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1762&amp;idioma=pt-br" TargetMode="External"/><Relationship Id="rId21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431&amp;idioma=pt-br" TargetMode="External"/><Relationship Id="rId63" Type="http://schemas.openxmlformats.org/officeDocument/2006/relationships/hyperlink" Target="http://www.bmfbovespa.com.br/cias-listadas/empresas-listadas/ResumoEmpresaPrincipal.aspx?codigoCvm=13285&amp;idioma=pt-br" TargetMode="External"/><Relationship Id="rId84" Type="http://schemas.openxmlformats.org/officeDocument/2006/relationships/hyperlink" Target="http://www.bmfbovespa.com.br/cias-listadas/empresas-listadas/ResumoEmpresaPrincipal.aspx?codigoCvm=14761&amp;idioma=pt-br" TargetMode="External"/><Relationship Id="rId138" Type="http://schemas.openxmlformats.org/officeDocument/2006/relationships/hyperlink" Target="http://www.bmfbovespa.com.br/cias-listadas/empresas-listadas/ResumoEmpresaPrincipal.aspx?codigoCvm=22055&amp;idioma=pt-br" TargetMode="External"/><Relationship Id="rId159" Type="http://schemas.openxmlformats.org/officeDocument/2006/relationships/hyperlink" Target="http://www.bmfbovespa.com.br/cias-listadas/empresas-listadas/ResumoEmpresaPrincipal.aspx?codigoCvm=10596&amp;idioma=pt-br" TargetMode="External"/><Relationship Id="rId170" Type="http://schemas.openxmlformats.org/officeDocument/2006/relationships/hyperlink" Target="http://www.bmfbovespa.com.br/cias-listadas/empresas-listadas/ResumoEmpresaPrincipal.aspx?codigoCvm=4782&amp;idioma=pt-br" TargetMode="External"/><Relationship Id="rId191" Type="http://schemas.openxmlformats.org/officeDocument/2006/relationships/hyperlink" Target="http://www.bmfbovespa.com.br/cias-listadas/empresas-listadas/ResumoEmpresaPrincipal.aspx?codigoCvm=3174&amp;idioma=pt-br" TargetMode="External"/><Relationship Id="rId205" Type="http://schemas.openxmlformats.org/officeDocument/2006/relationships/hyperlink" Target="http://www.bmfbovespa.com.br/cias-listadas/empresas-listadas/ResumoEmpresaPrincipal.aspx?codigoCvm=22020&amp;idioma=pt-br" TargetMode="External"/><Relationship Id="rId226" Type="http://schemas.openxmlformats.org/officeDocument/2006/relationships/hyperlink" Target="http://www.bmfbovespa.com.br/cias-listadas/empresas-listadas/ResumoEmpresaPrincipal.aspx?codigoCvm=7595&amp;idioma=pt-br" TargetMode="External"/><Relationship Id="rId247" Type="http://schemas.openxmlformats.org/officeDocument/2006/relationships/hyperlink" Target="http://www.bmfbovespa.com.br/cias-listadas/empresas-listadas/ResumoEmpresaPrincipal.aspx?codigoCvm=11991&amp;idioma=pt-br" TargetMode="External"/><Relationship Id="rId107" Type="http://schemas.openxmlformats.org/officeDocument/2006/relationships/hyperlink" Target="http://www.bmfbovespa.com.br/cias-listadas/empresas-listadas/ResumoEmpresaPrincipal.aspx?codigoCvm=20966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32" Type="http://schemas.openxmlformats.org/officeDocument/2006/relationships/hyperlink" Target="http://www.bmfbovespa.com.br/cias-listadas/empresas-listadas/ResumoEmpresaPrincipal.aspx?codigoCvm=22497&amp;idioma=pt-br" TargetMode="External"/><Relationship Id="rId53" Type="http://schemas.openxmlformats.org/officeDocument/2006/relationships/hyperlink" Target="http://www.bmfbovespa.com.br/cias-listadas/empresas-listadas/ResumoEmpresaPrincipal.aspx?codigoCvm=18490&amp;idioma=pt-br" TargetMode="External"/><Relationship Id="rId74" Type="http://schemas.openxmlformats.org/officeDocument/2006/relationships/hyperlink" Target="http://www.bmfbovespa.com.br/cias-listadas/empresas-listadas/ResumoEmpresaPrincipal.aspx?codigoCvm=22780&amp;idioma=pt-br" TargetMode="External"/><Relationship Id="rId128" Type="http://schemas.openxmlformats.org/officeDocument/2006/relationships/hyperlink" Target="http://www.bmfbovespa.com.br/cias-listadas/empresas-listadas/ResumoEmpresaPrincipal.aspx?codigoCvm=19739&amp;idioma=pt-br" TargetMode="External"/><Relationship Id="rId149" Type="http://schemas.openxmlformats.org/officeDocument/2006/relationships/hyperlink" Target="http://www.bmfbovespa.com.br/cias-listadas/empresas-listadas/ResumoEmpresaPrincipal.aspx?codigoCvm=20770&amp;idioma=pt-br" TargetMode="External"/><Relationship Id="rId5" Type="http://schemas.openxmlformats.org/officeDocument/2006/relationships/hyperlink" Target="http://www.bmfbovespa.com.br/cias-listadas/empresas-listadas/ResumoEmpresaPrincipal.aspx?codigoCvm=19925&amp;idioma=pt-br" TargetMode="External"/><Relationship Id="rId95" Type="http://schemas.openxmlformats.org/officeDocument/2006/relationships/hyperlink" Target="http://www.bmfbovespa.com.br/cias-listadas/empresas-listadas/ResumoEmpresaPrincipal.aspx?codigoCvm=4081&amp;idioma=pt-br" TargetMode="External"/><Relationship Id="rId160" Type="http://schemas.openxmlformats.org/officeDocument/2006/relationships/hyperlink" Target="http://www.bmfbovespa.com.br/cias-listadas/empresas-listadas/ResumoEmpresaPrincipal.aspx?codigoCvm=20435&amp;idioma=pt-br" TargetMode="External"/><Relationship Id="rId181" Type="http://schemas.openxmlformats.org/officeDocument/2006/relationships/hyperlink" Target="http://www.bmfbovespa.com.br/cias-listadas/empresas-listadas/ResumoEmpresaPrincipal.aspx?codigoCvm=19100&amp;idioma=pt-br" TargetMode="External"/><Relationship Id="rId216" Type="http://schemas.openxmlformats.org/officeDocument/2006/relationships/hyperlink" Target="http://www.bmfbovespa.com.br/cias-listadas/empresas-listadas/ResumoEmpresaPrincipal.aspx?codigoCvm=1562&amp;idioma=pt-br" TargetMode="External"/><Relationship Id="rId237" Type="http://schemas.openxmlformats.org/officeDocument/2006/relationships/hyperlink" Target="http://www.bmfbovespa.com.br/Cias-Listadas/Empresas-Listadas/ResumoEmpresaPrincipal.aspx?codigoCvm=6211&amp;idioma=pt-BR" TargetMode="External"/><Relationship Id="rId22" Type="http://schemas.openxmlformats.org/officeDocument/2006/relationships/hyperlink" Target="http://www.bmfbovespa.com.br/Cias-Listadas/Empresas-Listadas/ResumoEmpresaPrincipal.aspx?codigoCvm=18376&amp;idioma=pt-BR" TargetMode="External"/><Relationship Id="rId43" Type="http://schemas.openxmlformats.org/officeDocument/2006/relationships/hyperlink" Target="http://www.bmfbovespa.com.br/cias-listadas/empresas-listadas/ResumoEmpresaPrincipal.aspx?codigoCvm=5258&amp;idioma=pt-br" TargetMode="External"/><Relationship Id="rId64" Type="http://schemas.openxmlformats.org/officeDocument/2006/relationships/hyperlink" Target="http://www.bmfbovespa.com.br/cias-listadas/empresas-listadas/ResumoEmpresaPrincipal.aspx?codigoCvm=20338&amp;idioma=pt-br" TargetMode="External"/><Relationship Id="rId118" Type="http://schemas.openxmlformats.org/officeDocument/2006/relationships/hyperlink" Target="http://www.bmfbovespa.com.br/cias-listadas/empresas-listadas/ResumoEmpresaPrincipal.aspx?codigoCvm=5312&amp;idioma=pt-br" TargetMode="External"/><Relationship Id="rId139" Type="http://schemas.openxmlformats.org/officeDocument/2006/relationships/hyperlink" Target="http://www.bmfbovespa.com.br/cias-listadas/empresas-listadas/ResumoEmpresaPrincipal.aspx?codigoCvm=10960&amp;idioma=pt-br" TargetMode="External"/><Relationship Id="rId85" Type="http://schemas.openxmlformats.org/officeDocument/2006/relationships/hyperlink" Target="http://www.bmfbovespa.com.br/cias-listadas/empresas-listadas/ResumoEmpresaPrincipal.aspx?codigoCvm=3077&amp;idioma=pt-br" TargetMode="External"/><Relationship Id="rId150" Type="http://schemas.openxmlformats.org/officeDocument/2006/relationships/hyperlink" Target="http://www.bmfbovespa.com.br/cias-listadas/empresas-listadas/ResumoEmpresaPrincipal.aspx?codigoCvm=16101&amp;idioma=pt-br" TargetMode="External"/><Relationship Id="rId171" Type="http://schemas.openxmlformats.org/officeDocument/2006/relationships/hyperlink" Target="http://www.bmfbovespa.com.br/cias-listadas/empresas-listadas/ResumoEmpresaPrincipal.aspx?codigoCvm=4782&amp;idioma=pt-br" TargetMode="External"/><Relationship Id="rId192" Type="http://schemas.openxmlformats.org/officeDocument/2006/relationships/hyperlink" Target="http://www.bmfbovespa.com.br/cias-listadas/empresas-listadas/ResumoEmpresaPrincipal.aspx?codigoCvm=3174&amp;idioma=pt-br" TargetMode="External"/><Relationship Id="rId206" Type="http://schemas.openxmlformats.org/officeDocument/2006/relationships/hyperlink" Target="http://www.bmfbovespa.com.br/cias-listadas/empresas-listadas/ResumoEmpresaPrincipal.aspx?codigoCvm=20800&amp;idioma=pt-br" TargetMode="External"/><Relationship Id="rId227" Type="http://schemas.openxmlformats.org/officeDocument/2006/relationships/hyperlink" Target="http://www.bmfbovespa.com.br/cias-listadas/empresas-listadas/ResumoEmpresaPrincipal.aspx?codigoCvm=7595&amp;idioma=pt-br" TargetMode="External"/><Relationship Id="rId248" Type="http://schemas.openxmlformats.org/officeDocument/2006/relationships/hyperlink" Target="http://www.bmfbovespa.com.br/cias-listadas/empresas-listadas/ResumoEmpresaPrincipal.aspx?codigoCvm=11991&amp;idioma=pt-br" TargetMode="External"/><Relationship Id="rId12" Type="http://schemas.openxmlformats.org/officeDocument/2006/relationships/hyperlink" Target="http://www.bmfbovespa.com.br/cias-listadas/empresas-listadas/ResumoEmpresaPrincipal.aspx?codigoCvm=19836&amp;idioma=pt-br" TargetMode="External"/><Relationship Id="rId17" Type="http://schemas.openxmlformats.org/officeDocument/2006/relationships/hyperlink" Target="http://www.bmfbovespa.com.br/cias-listadas/empresas-listadas/ResumoEmpresaPrincipal.aspx?codigoCvm=18350&amp;idioma=pt-br" TargetMode="External"/><Relationship Id="rId33" Type="http://schemas.openxmlformats.org/officeDocument/2006/relationships/hyperlink" Target="http://www.bmfbovespa.com.br/cias-listadas/empresas-listadas/ResumoEmpresaPrincipal.aspx?codigoCvm=20141&amp;idioma=pt-br" TargetMode="External"/><Relationship Id="rId38" Type="http://schemas.openxmlformats.org/officeDocument/2006/relationships/hyperlink" Target="http://www.bmfbovespa.com.br/cias-listadas/empresas-listadas/ResumoEmpresaPrincipal.aspx?codigoCvm=4057&amp;idioma=pt-br" TargetMode="External"/><Relationship Id="rId59" Type="http://schemas.openxmlformats.org/officeDocument/2006/relationships/hyperlink" Target="http://www.bmfbovespa.com.br/cias-listadas/empresas-listadas/ResumoEmpresaPrincipal.aspx?codigoCvm=3336&amp;idioma=pt-br" TargetMode="External"/><Relationship Id="rId103" Type="http://schemas.openxmlformats.org/officeDocument/2006/relationships/hyperlink" Target="http://www.bmfbovespa.com.br/cias-listadas/empresas-listadas/ResumoEmpresaPrincipal.aspx?codigoCvm=4146&amp;idioma=pt-br" TargetMode="External"/><Relationship Id="rId108" Type="http://schemas.openxmlformats.org/officeDocument/2006/relationships/hyperlink" Target="http://www.bmfbovespa.com.br/cias-listadas/empresas-listadas/ResumoEmpresaPrincipal.aspx?codigoCvm=11215&amp;idioma=pt-br" TargetMode="External"/><Relationship Id="rId124" Type="http://schemas.openxmlformats.org/officeDocument/2006/relationships/hyperlink" Target="http://www.bmfbovespa.com.br/cias-listadas/empresas-listadas/ResumoEmpresaPrincipal.aspx?codigoCvm=22551&amp;idioma=pt-br" TargetMode="External"/><Relationship Id="rId129" Type="http://schemas.openxmlformats.org/officeDocument/2006/relationships/hyperlink" Target="http://www.bmfbovespa.com.br/cias-listadas/empresas-listadas/ResumoEmpresaPrincipal.aspx?codigoCvm=21440&amp;idioma=pt-br" TargetMode="External"/><Relationship Id="rId54" Type="http://schemas.openxmlformats.org/officeDocument/2006/relationships/hyperlink" Target="http://www.bmfbovespa.com.br/cias-listadas/empresas-listadas/ResumoEmpresaPrincipal.aspx?codigoCvm=1570&amp;idioma=pt-br" TargetMode="External"/><Relationship Id="rId70" Type="http://schemas.openxmlformats.org/officeDocument/2006/relationships/hyperlink" Target="http://www.bmfbovespa.com.br/cias-listadas/empresas-listadas/ResumoEmpresaPrincipal.aspx?codigoCvm=9415&amp;idioma=pt-br" TargetMode="External"/><Relationship Id="rId75" Type="http://schemas.openxmlformats.org/officeDocument/2006/relationships/hyperlink" Target="http://www.bmfbovespa.com.br/cias-listadas/empresas-listadas/ResumoEmpresaPrincipal.aspx?codigoCvm=14346&amp;idioma=pt-br" TargetMode="External"/><Relationship Id="rId91" Type="http://schemas.openxmlformats.org/officeDocument/2006/relationships/hyperlink" Target="http://www.bmfbovespa.com.br/cias-listadas/empresas-listadas/ResumoEmpresaPrincipal.aspx?codigoCvm=6629&amp;idioma=pt-br" TargetMode="External"/><Relationship Id="rId96" Type="http://schemas.openxmlformats.org/officeDocument/2006/relationships/hyperlink" Target="http://www.bmfbovespa.com.br/cias-listadas/empresas-listadas/ResumoEmpresaPrincipal.aspx?codigoCvm=4081&amp;idioma=pt-br" TargetMode="External"/><Relationship Id="rId140" Type="http://schemas.openxmlformats.org/officeDocument/2006/relationships/hyperlink" Target="http://www.bmfbovespa.com.br/cias-listadas/empresas-listadas/ResumoEmpresaPrincipal.aspx?codigoCvm=10960&amp;idioma=pt-br" TargetMode="External"/><Relationship Id="rId145" Type="http://schemas.openxmlformats.org/officeDocument/2006/relationships/hyperlink" Target="http://www.bmfbovespa.com.br/cias-listadas/empresas-listadas/ResumoEmpresaPrincipal.aspx?codigoCvm=20630&amp;idioma=pt-br" TargetMode="External"/><Relationship Id="rId161" Type="http://schemas.openxmlformats.org/officeDocument/2006/relationships/hyperlink" Target="http://www.bmfbovespa.com.br/cias-listadas/empresas-listadas/ResumoEmpresaPrincipal.aspx?codigoCvm=21130&amp;idioma=pt-br" TargetMode="External"/><Relationship Id="rId166" Type="http://schemas.openxmlformats.org/officeDocument/2006/relationships/hyperlink" Target="http://www.bmfbovespa.com.br/cias-listadas/empresas-listadas/ResumoEmpresaPrincipal.aspx?codigoCvm=4774&amp;idioma=pt-br" TargetMode="External"/><Relationship Id="rId182" Type="http://schemas.openxmlformats.org/officeDocument/2006/relationships/hyperlink" Target="http://www.bmfbovespa.com.br/cias-listadas/empresas-listadas/ResumoEmpresaPrincipal.aspx?codigoCvm=20044&amp;idioma=pt-br" TargetMode="External"/><Relationship Id="rId187" Type="http://schemas.openxmlformats.org/officeDocument/2006/relationships/hyperlink" Target="http://www.bmfbovespa.com.br/cias-listadas/empresas-listadas/ResumoEmpresaPrincipal.aspx?codigoCvm=19771&amp;idioma=pt-br" TargetMode="External"/><Relationship Id="rId217" Type="http://schemas.openxmlformats.org/officeDocument/2006/relationships/hyperlink" Target="http://www.bmfbovespa.com.br/cias-listadas/empresas-listadas/ResumoEmpresaPrincipal.aspx?codigoCvm=1562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9909&amp;idioma=pt-br" TargetMode="External"/><Relationship Id="rId212" Type="http://schemas.openxmlformats.org/officeDocument/2006/relationships/hyperlink" Target="http://www.bmfbovespa.com.br/cias-listadas/empresas-listadas/ResumoEmpresaPrincipal.aspx?codigoCvm=5380&amp;idioma=pt-br" TargetMode="External"/><Relationship Id="rId233" Type="http://schemas.openxmlformats.org/officeDocument/2006/relationships/hyperlink" Target="http://www.bmfbovespa.com.br/cias-listadas/empresas-listadas/ResumoEmpresaPrincipal.aspx?codigoCvm=22381&amp;idioma=pt-br" TargetMode="External"/><Relationship Id="rId238" Type="http://schemas.openxmlformats.org/officeDocument/2006/relationships/hyperlink" Target="http://www.bmfbovespa.com.br/cias-listadas/empresas-listadas/ResumoEmpresaPrincipal.aspx?codigoCvm=8575&amp;idioma=pt-br" TargetMode="External"/><Relationship Id="rId23" Type="http://schemas.openxmlformats.org/officeDocument/2006/relationships/hyperlink" Target="http://www.bmfbovespa.com.br/cias-listadas/empresas-listadas/ResumoEmpresaPrincipal.aspx?codigoCvm=20036&amp;idioma=pt-br" TargetMode="External"/><Relationship Id="rId28" Type="http://schemas.openxmlformats.org/officeDocument/2006/relationships/hyperlink" Target="http://www.bmfbovespa.com.br/cias-listadas/empresas-listadas/ResumoEmpresaPrincipal.aspx?codigoCvm=19917&amp;idioma=pt-br" TargetMode="External"/><Relationship Id="rId49" Type="http://schemas.openxmlformats.org/officeDocument/2006/relationships/hyperlink" Target="http://www.bmfbovespa.com.br/cias-listadas/empresas-listadas/ResumoEmpresaPrincipal.aspx?codigoCvm=14826&amp;idioma=pt-br" TargetMode="External"/><Relationship Id="rId114" Type="http://schemas.openxmlformats.org/officeDocument/2006/relationships/hyperlink" Target="http://www.bmfbovespa.com.br/cias-listadas/empresas-listadas/ResumoEmpresaPrincipal.aspx?codigoCvm=2100&amp;idioma=pt-br" TargetMode="External"/><Relationship Id="rId119" Type="http://schemas.openxmlformats.org/officeDocument/2006/relationships/hyperlink" Target="http://www.bmfbovespa.com.br/cias-listadas/empresas-listadas/ResumoEmpresaPrincipal.aspx?codigoCvm=22519&amp;idioma=pt-br" TargetMode="External"/><Relationship Id="rId44" Type="http://schemas.openxmlformats.org/officeDocument/2006/relationships/hyperlink" Target="http://www.bmfbovespa.com.br/cias-listadas/empresas-listadas/ResumoEmpresaPrincipal.aspx?codigoCvm=22500&amp;idioma=pt-br" TargetMode="External"/><Relationship Id="rId60" Type="http://schemas.openxmlformats.org/officeDocument/2006/relationships/hyperlink" Target="http://www.bmfbovespa.com.br/cias-listadas/empresas-listadas/ResumoEmpresaPrincipal.aspx?codigoCvm=3336&amp;idioma=pt-br" TargetMode="External"/><Relationship Id="rId65" Type="http://schemas.openxmlformats.org/officeDocument/2006/relationships/hyperlink" Target="http://www.bmfbovespa.com.br/cias-listadas/empresas-listadas/ResumoEmpresaPrincipal.aspx?codigoCvm=22845&amp;idioma=pt-br" TargetMode="External"/><Relationship Id="rId81" Type="http://schemas.openxmlformats.org/officeDocument/2006/relationships/hyperlink" Target="http://www.bmfbovespa.com.br/cias-listadas/empresas-listadas/ResumoEmpresaPrincipal.aspx?codigoCvm=6505&amp;idioma=pt-br" TargetMode="External"/><Relationship Id="rId86" Type="http://schemas.openxmlformats.org/officeDocument/2006/relationships/hyperlink" Target="http://www.bmfbovespa.com.br/cias-listadas/empresas-listadas/ResumoEmpresaPrincipal.aspx?codigoCvm=3077&amp;idioma=pt-br" TargetMode="External"/><Relationship Id="rId130" Type="http://schemas.openxmlformats.org/officeDocument/2006/relationships/hyperlink" Target="http://www.bmfbovespa.com.br/cias-listadas/empresas-listadas/ResumoEmpresaPrincipal.aspx?codigoCvm=22349&amp;idioma=pt-br" TargetMode="External"/><Relationship Id="rId135" Type="http://schemas.openxmlformats.org/officeDocument/2006/relationships/hyperlink" Target="http://www.bmfbovespa.com.br/cias-listadas/empresas-listadas/ResumoEmpresaPrincipal.aspx?codigoCvm=8117&amp;idioma=pt-br" TargetMode="External"/><Relationship Id="rId151" Type="http://schemas.openxmlformats.org/officeDocument/2006/relationships/hyperlink" Target="http://www.bmfbovespa.com.br/cias-listadas/empresas-listadas/ResumoEmpresaPrincipal.aspx?codigoCvm=20877&amp;idioma=pt-br" TargetMode="External"/><Relationship Id="rId156" Type="http://schemas.openxmlformats.org/officeDocument/2006/relationships/hyperlink" Target="http://www.bmfbovespa.com.br/cias-listadas/empresas-listadas/ResumoEmpresaPrincipal.aspx?codigoCvm=20451&amp;idioma=pt-br" TargetMode="External"/><Relationship Id="rId177" Type="http://schemas.openxmlformats.org/officeDocument/2006/relationships/hyperlink" Target="http://www.bmfbovespa.com.br/cias-listadas/empresas-listadas/ResumoEmpresaPrincipal.aspx?codigoCvm=21180&amp;idioma=pt-br" TargetMode="External"/><Relationship Id="rId198" Type="http://schemas.openxmlformats.org/officeDocument/2006/relationships/hyperlink" Target="http://www.bmfbovespa.com.br/cias-listadas/empresas-listadas/ResumoEmpresaPrincipal.aspx?codigoCvm=19569&amp;idioma=pt-br" TargetMode="External"/><Relationship Id="rId172" Type="http://schemas.openxmlformats.org/officeDocument/2006/relationships/hyperlink" Target="http://www.bmfbovespa.com.br/cias-listadas/empresas-listadas/ResumoEmpresaPrincipal.aspx?codigoCvm=10880&amp;idioma=pt-br" TargetMode="External"/><Relationship Id="rId193" Type="http://schemas.openxmlformats.org/officeDocument/2006/relationships/hyperlink" Target="http://www.bmfbovespa.com.br/cias-listadas/empresas-listadas/ResumoEmpresaPrincipal.aspx?codigoCvm=21482&amp;idioma=pt-br" TargetMode="External"/><Relationship Id="rId202" Type="http://schemas.openxmlformats.org/officeDocument/2006/relationships/hyperlink" Target="http://www.bmfbovespa.com.br/cias-listadas/empresas-listadas/ResumoEmpresaPrincipal.aspx?codigoCvm=20710&amp;idioma=pt-br" TargetMode="External"/><Relationship Id="rId207" Type="http://schemas.openxmlformats.org/officeDocument/2006/relationships/hyperlink" Target="http://www.bmfbovespa.com.br/cias-listadas/empresas-listadas/ResumoEmpresaPrincipal.aspx?codigoCvm=11070&amp;idioma=pt-br" TargetMode="External"/><Relationship Id="rId223" Type="http://schemas.openxmlformats.org/officeDocument/2006/relationships/hyperlink" Target="http://www.bmfbovespa.com.br/cias-listadas/empresas-listadas/ResumoEmpresaPrincipal.aspx?codigoCvm=1520&amp;idioma=pt-br" TargetMode="External"/><Relationship Id="rId228" Type="http://schemas.openxmlformats.org/officeDocument/2006/relationships/hyperlink" Target="http://www.bmfbovespa.com.br/cias-listadas/empresas-listadas/ResumoEmpresaPrincipal.aspx?codigoCvm=7870&amp;idioma=pt-br" TargetMode="External"/><Relationship Id="rId244" Type="http://schemas.openxmlformats.org/officeDocument/2006/relationships/hyperlink" Target="http://www.bmfbovespa.com.br/cias-listadas/empresas-listadas/ResumoEmpresaPrincipal.aspx?codigoCvm=14109&amp;idioma=pt-br" TargetMode="External"/><Relationship Id="rId249" Type="http://schemas.openxmlformats.org/officeDocument/2006/relationships/hyperlink" Target="http://www.bmfbovespa.com.br/Cias-Listadas/Empresas-Listadas/ResumoEmpresaPrincipal.aspx?codigoCvm=18961&amp;idioma=pt-BR" TargetMode="External"/><Relationship Id="rId13" Type="http://schemas.openxmlformats.org/officeDocument/2006/relationships/hyperlink" Target="http://www.bmfbovespa.com.br/cias-listadas/empresas-listadas/ResumoEmpresaPrincipal.aspx?codigoCvm=13781&amp;idioma=pt-br" TargetMode="External"/><Relationship Id="rId18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39" Type="http://schemas.openxmlformats.org/officeDocument/2006/relationships/hyperlink" Target="http://www.bmfbovespa.com.br/cias-listadas/empresas-listadas/ResumoEmpresaPrincipal.aspx?codigoCvm=8087&amp;idioma=pt-br" TargetMode="External"/><Relationship Id="rId109" Type="http://schemas.openxmlformats.org/officeDocument/2006/relationships/hyperlink" Target="http://www.bmfbovespa.com.br/cias-listadas/empresas-listadas/ResumoEmpresaPrincipal.aspx?codigoCvm=11215&amp;idioma=pt-br" TargetMode="External"/><Relationship Id="rId34" Type="http://schemas.openxmlformats.org/officeDocument/2006/relationships/hyperlink" Target="http://www.bmfbovespa.com.br/cias-listadas/empresas-listadas/ResumoEmpresaPrincipal.aspx?codigoCvm=19305&amp;idioma=pt-br" TargetMode="External"/><Relationship Id="rId50" Type="http://schemas.openxmlformats.org/officeDocument/2006/relationships/hyperlink" Target="http://www.bmfbovespa.com.br/cias-listadas/empresas-listadas/ResumoEmpresaPrincipal.aspx?codigoCvm=23264&amp;idioma=pt-br" TargetMode="External"/><Relationship Id="rId55" Type="http://schemas.openxmlformats.org/officeDocument/2006/relationships/hyperlink" Target="http://www.bmfbovespa.com.br/cias-listadas/empresas-listadas/ResumoEmpresaPrincipal.aspx?codigoCvm=1570&amp;idioma=pt-br" TargetMode="External"/><Relationship Id="rId76" Type="http://schemas.openxmlformats.org/officeDocument/2006/relationships/hyperlink" Target="http://www.bmfbovespa.com.br/cias-listadas/empresas-listadas/ResumoEmpresaPrincipal.aspx?codigoCvm=14346&amp;idioma=pt-br" TargetMode="External"/><Relationship Id="rId97" Type="http://schemas.openxmlformats.org/officeDocument/2006/relationships/hyperlink" Target="http://www.bmfbovespa.com.br/cias-listadas/empresas-listadas/ResumoEmpresaPrincipal.aspx?codigoCvm=4081&amp;idioma=pt-br" TargetMode="External"/><Relationship Id="rId104" Type="http://schemas.openxmlformats.org/officeDocument/2006/relationships/hyperlink" Target="http://www.bmfbovespa.com.br/cias-listadas/empresas-listadas/ResumoEmpresaPrincipal.aspx?codigoCvm=9539&amp;idioma=pt-br" TargetMode="External"/><Relationship Id="rId120" Type="http://schemas.openxmlformats.org/officeDocument/2006/relationships/hyperlink" Target="http://www.bmfbovespa.com.br/cias-listadas/empresas-listadas/ResumoEmpresaPrincipal.aspx?codigoCvm=14621&amp;idioma=pt-br" TargetMode="External"/><Relationship Id="rId125" Type="http://schemas.openxmlformats.org/officeDocument/2006/relationships/hyperlink" Target="http://www.bmfbovespa.com.br/cias-listadas/empresas-listadas/ResumoEmpresaPrincipal.aspx?codigoCvm=10472&amp;idioma=pt-br" TargetMode="External"/><Relationship Id="rId141" Type="http://schemas.openxmlformats.org/officeDocument/2006/relationships/hyperlink" Target="http://www.bmfbovespa.com.br/cias-listadas/empresas-listadas/ResumoEmpresaPrincipal.aspx?codigoCvm=10960&amp;idioma=pt-br" TargetMode="External"/><Relationship Id="rId146" Type="http://schemas.openxmlformats.org/officeDocument/2006/relationships/hyperlink" Target="http://www.bmfbovespa.com.br/cias-listadas/empresas-listadas/ResumoEmpresaPrincipal.aspx?codigoCvm=14460&amp;idioma=pt-br" TargetMode="External"/><Relationship Id="rId167" Type="http://schemas.openxmlformats.org/officeDocument/2006/relationships/hyperlink" Target="http://www.bmfbovespa.com.br/cias-listadas/empresas-listadas/ResumoEmpresaPrincipal.aspx?codigoCvm=13030&amp;idioma=pt-br" TargetMode="External"/><Relationship Id="rId188" Type="http://schemas.openxmlformats.org/officeDocument/2006/relationships/hyperlink" Target="http://www.bmfbovespa.com.br/cias-listadas/empresas-listadas/ResumoEmpresaPrincipal.aspx?codigoCvm=18821&amp;idioma=pt-br" TargetMode="External"/><Relationship Id="rId7" Type="http://schemas.openxmlformats.org/officeDocument/2006/relationships/hyperlink" Target="http://www.bmfbovespa.com.br/cias-listadas/empresas-listadas/ResumoEmpresaPrincipal.aspx?codigoCvm=22691&amp;idioma=pt-br" TargetMode="External"/><Relationship Id="rId71" Type="http://schemas.openxmlformats.org/officeDocument/2006/relationships/hyperlink" Target="http://www.bmfbovespa.com.br/cias-listadas/empresas-listadas/ResumoEmpresaPrincipal.aspx?codigoCvm=9415&amp;idioma=pt-br" TargetMode="External"/><Relationship Id="rId92" Type="http://schemas.openxmlformats.org/officeDocument/2006/relationships/hyperlink" Target="http://www.bmfbovespa.com.br/cias-listadas/empresas-listadas/ResumoEmpresaPrincipal.aspx?codigoCvm=6629&amp;idioma=pt-br" TargetMode="External"/><Relationship Id="rId162" Type="http://schemas.openxmlformats.org/officeDocument/2006/relationships/hyperlink" Target="http://www.bmfbovespa.com.br/cias-listadas/empresas-listadas/ResumoEmpresaPrincipal.aspx?codigoCvm=20702&amp;idioma=pt-br" TargetMode="External"/><Relationship Id="rId183" Type="http://schemas.openxmlformats.org/officeDocument/2006/relationships/hyperlink" Target="http://www.bmfbovespa.com.br/cias-listadas/empresas-listadas/ResumoEmpresaPrincipal.aspx?codigoCvm=18597&amp;idioma=pt-br" TargetMode="External"/><Relationship Id="rId213" Type="http://schemas.openxmlformats.org/officeDocument/2006/relationships/hyperlink" Target="http://www.bmfbovespa.com.br/cias-listadas/empresas-listadas/ResumoEmpresaPrincipal.aspx?codigoCvm=5380&amp;idioma=pt-br" TargetMode="External"/><Relationship Id="rId218" Type="http://schemas.openxmlformats.org/officeDocument/2006/relationships/hyperlink" Target="http://www.bmfbovespa.com.br/cias-listadas/empresas-listadas/ResumoEmpresaPrincipal.aspx?codigoCvm=13773&amp;idioma=pt-br" TargetMode="External"/><Relationship Id="rId234" Type="http://schemas.openxmlformats.org/officeDocument/2006/relationships/hyperlink" Target="http://www.bmfbovespa.com.br/cias-listadas/empresas-listadas/ResumoEmpresaPrincipal.aspx?codigoCvm=5150&amp;idioma=pt-br" TargetMode="External"/><Relationship Id="rId239" Type="http://schemas.openxmlformats.org/officeDocument/2006/relationships/hyperlink" Target="http://www.bmfbovespa.com.br/cias-listadas/empresas-listadas/ResumoEmpresaPrincipal.aspx?codigoCvm=8451&amp;idioma=pt-br" TargetMode="External"/><Relationship Id="rId2" Type="http://schemas.openxmlformats.org/officeDocument/2006/relationships/hyperlink" Target="http://www.bmfbovespa.com.br/cias-listadas/empresas-listadas/ResumoEmpresaPrincipal.aspx?codigoCvm=20982&amp;idioma=pt-br" TargetMode="External"/><Relationship Id="rId29" Type="http://schemas.openxmlformats.org/officeDocument/2006/relationships/hyperlink" Target="http://www.bmfbovespa.com.br/cias-listadas/empresas-listadas/ResumoEmpresaPrincipal.aspx?codigoCvm=19623&amp;idioma=pt-br" TargetMode="External"/><Relationship Id="rId250" Type="http://schemas.openxmlformats.org/officeDocument/2006/relationships/printerSettings" Target="../printerSettings/printerSettings1.bin"/><Relationship Id="rId24" Type="http://schemas.openxmlformats.org/officeDocument/2006/relationships/hyperlink" Target="http://www.bmfbovespa.com.br/cias-listadas/empresas-listadas/ResumoEmpresaPrincipal.aspx?codigoCvm=4863&amp;idioma=pt-br" TargetMode="External"/><Relationship Id="rId40" Type="http://schemas.openxmlformats.org/officeDocument/2006/relationships/hyperlink" Target="http://www.bmfbovespa.com.br/cias-listadas/empresas-listadas/ResumoEmpresaPrincipal.aspx?codigoCvm=8087&amp;idioma=pt-br" TargetMode="External"/><Relationship Id="rId45" Type="http://schemas.openxmlformats.org/officeDocument/2006/relationships/hyperlink" Target="http://www.bmfbovespa.com.br/cias-listadas/empresas-listadas/ResumoEmpresaPrincipal.aspx?codigoCvm=9342&amp;idioma=pt-br" TargetMode="External"/><Relationship Id="rId66" Type="http://schemas.openxmlformats.org/officeDocument/2006/relationships/hyperlink" Target="http://www.bmfbovespa.com.br/cias-listadas/empresas-listadas/ResumoEmpresaPrincipal.aspx?codigoCvm=20354&amp;idioma=pt-br" TargetMode="External"/><Relationship Id="rId87" Type="http://schemas.openxmlformats.org/officeDocument/2006/relationships/hyperlink" Target="http://www.bmfbovespa.com.br/cias-listadas/empresas-listadas/ResumoEmpresaPrincipal.aspx?codigoCvm=8427&amp;idioma=pt-br" TargetMode="External"/><Relationship Id="rId110" Type="http://schemas.openxmlformats.org/officeDocument/2006/relationships/hyperlink" Target="http://www.bmfbovespa.com.br/cias-listadas/empresas-listadas/ResumoEmpresaPrincipal.aspx?codigoCvm=11215&amp;idioma=pt-br" TargetMode="External"/><Relationship Id="rId115" Type="http://schemas.openxmlformats.org/officeDocument/2006/relationships/hyperlink" Target="http://www.bmfbovespa.com.br/cias-listadas/empresas-listadas/ResumoEmpresaPrincipal.aspx?codigoCvm=2100&amp;idioma=pt-br" TargetMode="External"/><Relationship Id="rId131" Type="http://schemas.openxmlformats.org/officeDocument/2006/relationships/hyperlink" Target="http://www.bmfbovespa.com.br/cias-listadas/empresas-listadas/ResumoEmpresaPrincipal.aspx?codigoCvm=4537&amp;idioma=pt-br" TargetMode="External"/><Relationship Id="rId136" Type="http://schemas.openxmlformats.org/officeDocument/2006/relationships/hyperlink" Target="http://www.bmfbovespa.com.br/cias-listadas/empresas-listadas/ResumoEmpresaPrincipal.aspx?codigoCvm=8117&amp;idioma=pt-br" TargetMode="External"/><Relationship Id="rId157" Type="http://schemas.openxmlformats.org/officeDocument/2006/relationships/hyperlink" Target="http://www.bmfbovespa.com.br/cias-listadas/empresas-listadas/ResumoEmpresaPrincipal.aspx?codigoCvm=16306&amp;idioma=pt-br" TargetMode="External"/><Relationship Id="rId178" Type="http://schemas.openxmlformats.org/officeDocument/2006/relationships/hyperlink" Target="http://www.bmfbovespa.com.br/cias-listadas/empresas-listadas/ResumoEmpresaPrincipal.aspx?codigoCvm=20370&amp;idioma=pt-br" TargetMode="External"/><Relationship Id="rId61" Type="http://schemas.openxmlformats.org/officeDocument/2006/relationships/hyperlink" Target="http://www.bmfbovespa.com.br/cias-listadas/empresas-listadas/ResumoEmpresaPrincipal.aspx?codigoCvm=22136&amp;idioma=pt-br" TargetMode="External"/><Relationship Id="rId82" Type="http://schemas.openxmlformats.org/officeDocument/2006/relationships/hyperlink" Target="http://www.bmfbovespa.com.br/cias-listadas/empresas-listadas/ResumoEmpresaPrincipal.aspx?codigoCvm=6505&amp;idioma=pt-br" TargetMode="External"/><Relationship Id="rId152" Type="http://schemas.openxmlformats.org/officeDocument/2006/relationships/hyperlink" Target="http://www.bmfbovespa.com.br/cias-listadas/empresas-listadas/ResumoEmpresaPrincipal.aspx?codigoCvm=20605&amp;idioma=pt-br" TargetMode="External"/><Relationship Id="rId173" Type="http://schemas.openxmlformats.org/officeDocument/2006/relationships/hyperlink" Target="http://www.bmfbovespa.com.br/cias-listadas/empresas-listadas/ResumoEmpresaPrincipal.aspx?codigoCvm=10880&amp;idioma=pt-br" TargetMode="External"/><Relationship Id="rId194" Type="http://schemas.openxmlformats.org/officeDocument/2006/relationships/hyperlink" Target="http://www.bmfbovespa.com.br/cias-listadas/empresas-listadas/ResumoEmpresaPrincipal.aspx?codigoCvm=17892&amp;idioma=pt-br" TargetMode="External"/><Relationship Id="rId199" Type="http://schemas.openxmlformats.org/officeDocument/2006/relationships/hyperlink" Target="http://www.bmfbovespa.com.br/cias-listadas/empresas-listadas/ResumoEmpresaPrincipal.aspx?codigoCvm=17450&amp;idioma=pt-br" TargetMode="External"/><Relationship Id="rId203" Type="http://schemas.openxmlformats.org/officeDocument/2006/relationships/hyperlink" Target="http://www.bmfbovespa.com.br/cias-listadas/empresas-listadas/ResumoEmpresaPrincipal.aspx?codigoCvm=8192&amp;idioma=pt-br" TargetMode="External"/><Relationship Id="rId208" Type="http://schemas.openxmlformats.org/officeDocument/2006/relationships/hyperlink" Target="http://www.bmfbovespa.com.br/cias-listadas/empresas-listadas/ResumoEmpresaPrincipal.aspx?codigoCvm=11070&amp;idioma=pt-br" TargetMode="External"/><Relationship Id="rId229" Type="http://schemas.openxmlformats.org/officeDocument/2006/relationships/hyperlink" Target="http://www.bmfbovespa.com.br/cias-listadas/empresas-listadas/ResumoEmpresaPrincipal.aspx?codigoCvm=14664&amp;idioma=pt-br" TargetMode="External"/><Relationship Id="rId19" Type="http://schemas.openxmlformats.org/officeDocument/2006/relationships/hyperlink" Target="http://www.bmfbovespa.com.br/cias-listadas/empresas-listadas/ResumoEmpresaPrincipal.aspx?codigoCvm=14362&amp;idioma=pt-br" TargetMode="External"/><Relationship Id="rId224" Type="http://schemas.openxmlformats.org/officeDocument/2006/relationships/hyperlink" Target="http://www.bmfbovespa.com.br/cias-listadas/empresas-listadas/ResumoEmpresaPrincipal.aspx?codigoCvm=1520&amp;idioma=pt-br" TargetMode="External"/><Relationship Id="rId240" Type="http://schemas.openxmlformats.org/officeDocument/2006/relationships/hyperlink" Target="http://www.bmfbovespa.com.br/cias-listadas/empresas-listadas/ResumoEmpresaPrincipal.aspx?codigoCvm=8451&amp;idioma=pt-br" TargetMode="External"/><Relationship Id="rId245" Type="http://schemas.openxmlformats.org/officeDocument/2006/relationships/hyperlink" Target="http://www.bmfbovespa.com.br/cias-listadas/empresas-listadas/ResumoEmpresaPrincipal.aspx?codigoCvm=14109&amp;idioma=pt-br" TargetMode="External"/><Relationship Id="rId14" Type="http://schemas.openxmlformats.org/officeDocument/2006/relationships/hyperlink" Target="http://www.bmfbovespa.com.br/cias-listadas/empresas-listadas/ResumoEmpresaPrincipal.aspx?codigoCvm=22357&amp;idioma=pt-br" TargetMode="External"/><Relationship Id="rId30" Type="http://schemas.openxmlformats.org/officeDocument/2006/relationships/hyperlink" Target="http://www.bmfbovespa.com.br/cias-listadas/empresas-listadas/ResumoEmpresaPrincipal.aspx?codigoCvm=21881&amp;idioma=pt-br" TargetMode="External"/><Relationship Id="rId35" Type="http://schemas.openxmlformats.org/officeDocument/2006/relationships/hyperlink" Target="http://www.bmfbovespa.com.br/cias-listadas/empresas-listadas/ResumoEmpresaPrincipal.aspx?codigoCvm=19550&amp;idioma=pt-br" TargetMode="External"/><Relationship Id="rId56" Type="http://schemas.openxmlformats.org/officeDocument/2006/relationships/hyperlink" Target="http://www.bmfbovespa.com.br/cias-listadas/empresas-listadas/ResumoEmpresaPrincipal.aspx?codigoCvm=20931&amp;idioma=pt-br" TargetMode="External"/><Relationship Id="rId77" Type="http://schemas.openxmlformats.org/officeDocument/2006/relationships/hyperlink" Target="http://www.bmfbovespa.com.br/cias-listadas/empresas-listadas/ResumoEmpresaPrincipal.aspx?codigoCvm=1970&amp;idioma=pt-br" TargetMode="External"/><Relationship Id="rId100" Type="http://schemas.openxmlformats.org/officeDocument/2006/relationships/hyperlink" Target="http://www.bmfbovespa.com.br/cias-listadas/empresas-listadas/ResumoEmpresaPrincipal.aspx?codigoCvm=16497&amp;idioma=pt-br" TargetMode="External"/><Relationship Id="rId105" Type="http://schemas.openxmlformats.org/officeDocument/2006/relationships/hyperlink" Target="http://www.bmfbovespa.com.br/cias-listadas/empresas-listadas/ResumoEmpresaPrincipal.aspx?codigoCvm=9539&amp;idioma=pt-br" TargetMode="External"/><Relationship Id="rId126" Type="http://schemas.openxmlformats.org/officeDocument/2006/relationships/hyperlink" Target="http://www.bmfbovespa.com.br/cias-listadas/empresas-listadas/ResumoEmpresaPrincipal.aspx?codigoCvm=10472&amp;idioma=pt-br" TargetMode="External"/><Relationship Id="rId147" Type="http://schemas.openxmlformats.org/officeDocument/2006/relationships/hyperlink" Target="http://www.bmfbovespa.com.br/cias-listadas/empresas-listadas/ResumoEmpresaPrincipal.aspx?codigoCvm=21350&amp;idioma=pt-br" TargetMode="External"/><Relationship Id="rId168" Type="http://schemas.openxmlformats.org/officeDocument/2006/relationships/hyperlink" Target="http://www.bmfbovespa.com.br/cias-listadas/empresas-listadas/ResumoEmpresaPrincipal.aspx?codigoCvm=13030&amp;idioma=pt-br" TargetMode="External"/><Relationship Id="rId8" Type="http://schemas.openxmlformats.org/officeDocument/2006/relationships/hyperlink" Target="http://www.bmfbovespa.com.br/cias-listadas/empresas-listadas/ResumoEmpresaPrincipal.aspx?codigoCvm=20575&amp;idioma=pt-br" TargetMode="External"/><Relationship Id="rId51" Type="http://schemas.openxmlformats.org/officeDocument/2006/relationships/hyperlink" Target="http://www.bmfbovespa.com.br/cias-listadas/empresas-listadas/ResumoEmpresaPrincipal.aspx?codigoCvm=22772&amp;idioma=pt-br" TargetMode="External"/><Relationship Id="rId72" Type="http://schemas.openxmlformats.org/officeDocument/2006/relationships/hyperlink" Target="http://www.bmfbovespa.com.br/cias-listadas/empresas-listadas/ResumoEmpresaPrincipal.aspx?codigoCvm=22454&amp;idioma=pt-br" TargetMode="External"/><Relationship Id="rId93" Type="http://schemas.openxmlformats.org/officeDocument/2006/relationships/hyperlink" Target="http://www.bmfbovespa.com.br/cias-listadas/empresas-listadas/ResumoEmpresaPrincipal.aspx?codigoCvm=3158&amp;idioma=pt-br" TargetMode="External"/><Relationship Id="rId98" Type="http://schemas.openxmlformats.org/officeDocument/2006/relationships/hyperlink" Target="http://www.bmfbovespa.com.br/cias-listadas/empresas-listadas/ResumoEmpresaPrincipal.aspx?codigoCvm=5207&amp;idioma=pt-br" TargetMode="External"/><Relationship Id="rId121" Type="http://schemas.openxmlformats.org/officeDocument/2006/relationships/hyperlink" Target="http://www.bmfbovespa.com.br/cias-listadas/empresas-listadas/ResumoEmpresaPrincipal.aspx?codigoCvm=14621&amp;idioma=pt-br" TargetMode="External"/><Relationship Id="rId142" Type="http://schemas.openxmlformats.org/officeDocument/2006/relationships/hyperlink" Target="http://www.bmfbovespa.com.br/cias-listadas/empresas-listadas/ResumoEmpresaPrincipal.aspx?codigoCvm=20265&amp;idioma=pt-br" TargetMode="External"/><Relationship Id="rId163" Type="http://schemas.openxmlformats.org/officeDocument/2006/relationships/hyperlink" Target="http://www.bmfbovespa.com.br/cias-listadas/empresas-listadas/ResumoEmpresaPrincipal.aspx?codigoCvm=11975&amp;idioma=pt-br" TargetMode="External"/><Relationship Id="rId184" Type="http://schemas.openxmlformats.org/officeDocument/2006/relationships/hyperlink" Target="http://www.bmfbovespa.com.br/cias-listadas/empresas-listadas/ResumoEmpresaPrincipal.aspx?codigoCvm=18597&amp;idioma=pt-br" TargetMode="External"/><Relationship Id="rId189" Type="http://schemas.openxmlformats.org/officeDocument/2006/relationships/hyperlink" Target="http://www.bmfbovespa.com.br/cias-listadas/empresas-listadas/ResumoEmpresaPrincipal.aspx?codigoCvm=19330&amp;idioma=pt-br" TargetMode="External"/><Relationship Id="rId219" Type="http://schemas.openxmlformats.org/officeDocument/2006/relationships/hyperlink" Target="http://www.bmfbovespa.com.br/cias-listadas/empresas-listadas/ResumoEmpresaPrincipal.aspx?codigoCvm=13366&amp;idioma=pt-br" TargetMode="External"/><Relationship Id="rId3" Type="http://schemas.openxmlformats.org/officeDocument/2006/relationships/hyperlink" Target="http://www.bmfbovespa.com.br/cias-listadas/empresas-listadas/ResumoEmpresaPrincipal.aspx?codigoCvm=20494&amp;idioma=pt-br" TargetMode="External"/><Relationship Id="rId214" Type="http://schemas.openxmlformats.org/officeDocument/2006/relationships/hyperlink" Target="http://www.bmfbovespa.com.br/cias-listadas/empresas-listadas/ResumoEmpresaPrincipal.aspx?codigoCvm=8753&amp;idioma=pt-br" TargetMode="External"/><Relationship Id="rId230" Type="http://schemas.openxmlformats.org/officeDocument/2006/relationships/hyperlink" Target="http://www.bmfbovespa.com.br/cias-listadas/empresas-listadas/ResumoEmpresaPrincipal.aspx?codigoCvm=14664&amp;idioma=pt-br" TargetMode="External"/><Relationship Id="rId235" Type="http://schemas.openxmlformats.org/officeDocument/2006/relationships/hyperlink" Target="http://www.bmfbovespa.com.br/cias-listadas/empresas-listadas/ResumoEmpresaPrincipal.aspx?codigoCvm=5150&amp;idioma=pt-br" TargetMode="External"/><Relationship Id="rId251" Type="http://schemas.openxmlformats.org/officeDocument/2006/relationships/table" Target="../tables/table1.xml"/><Relationship Id="rId25" Type="http://schemas.openxmlformats.org/officeDocument/2006/relationships/hyperlink" Target="http://www.bmfbovespa.com.br/cias-listadas/empresas-listadas/ResumoEmpresaPrincipal.aspx?codigoCvm=4863&amp;idioma=pt-br" TargetMode="External"/><Relationship Id="rId46" Type="http://schemas.openxmlformats.org/officeDocument/2006/relationships/hyperlink" Target="http://www.bmfbovespa.com.br/cias-listadas/empresas-listadas/ResumoEmpresaPrincipal.aspx?codigoCvm=9342&amp;idioma=pt-br" TargetMode="External"/><Relationship Id="rId67" Type="http://schemas.openxmlformats.org/officeDocument/2006/relationships/hyperlink" Target="http://www.bmfbovespa.com.br/cias-listadas/empresas-listadas/ResumoEmpresaPrincipal.aspx?codigoCvm=20745&amp;idioma=pt-br" TargetMode="External"/><Relationship Id="rId116" Type="http://schemas.openxmlformats.org/officeDocument/2006/relationships/hyperlink" Target="http://www.bmfbovespa.com.br/cias-listadas/empresas-listadas/ResumoEmpresaPrincipal.aspx?codigoCvm=19615&amp;idioma=pt-br" TargetMode="External"/><Relationship Id="rId137" Type="http://schemas.openxmlformats.org/officeDocument/2006/relationships/hyperlink" Target="http://www.bmfbovespa.com.br/cias-listadas/empresas-listadas/ResumoEmpresaPrincipal.aspx?codigoCvm=8133&amp;idioma=pt-br" TargetMode="External"/><Relationship Id="rId158" Type="http://schemas.openxmlformats.org/officeDocument/2006/relationships/hyperlink" Target="http://www.bmfbovespa.com.br/cias-listadas/empresas-listadas/ResumoEmpresaPrincipal.aspx?codigoCvm=10596&amp;idioma=pt-br" TargetMode="External"/><Relationship Id="rId20" Type="http://schemas.openxmlformats.org/officeDocument/2006/relationships/hyperlink" Target="http://www.bmfbovespa.com.br/cias-listadas/empresas-listadas/ResumoEmpresaPrincipal.aspx?codigoCvm=16608&amp;idioma=pt-br" TargetMode="External"/><Relationship Id="rId41" Type="http://schemas.openxmlformats.org/officeDocument/2006/relationships/hyperlink" Target="http://www.bmfbovespa.com.br/cias-listadas/empresas-listadas/ResumoEmpresaPrincipal.aspx?codigoCvm=20990&amp;idioma=pt-br" TargetMode="External"/><Relationship Id="rId62" Type="http://schemas.openxmlformats.org/officeDocument/2006/relationships/hyperlink" Target="http://www.bmfbovespa.com.br/cias-listadas/empresas-listadas/ResumoEmpresaPrincipal.aspx?codigoCvm=13285&amp;idioma=pt-br" TargetMode="External"/><Relationship Id="rId83" Type="http://schemas.openxmlformats.org/officeDocument/2006/relationships/hyperlink" Target="http://www.bmfbovespa.com.br/cias-listadas/empresas-listadas/ResumoEmpresaPrincipal.aspx?codigoCvm=6815&amp;idioma=pt-br" TargetMode="External"/><Relationship Id="rId88" Type="http://schemas.openxmlformats.org/officeDocument/2006/relationships/hyperlink" Target="http://www.bmfbovespa.com.br/cias-listadas/empresas-listadas/ResumoEmpresaPrincipal.aspx?codigoCvm=8427&amp;idioma=pt-br" TargetMode="External"/><Relationship Id="rId111" Type="http://schemas.openxmlformats.org/officeDocument/2006/relationships/hyperlink" Target="http://www.bmfbovespa.com.br/cias-listadas/empresas-listadas/ResumoEmpresaPrincipal.aspx?codigoCvm=11215&amp;idioma=pt-br" TargetMode="External"/><Relationship Id="rId132" Type="http://schemas.openxmlformats.org/officeDocument/2006/relationships/hyperlink" Target="http://www.bmfbovespa.com.br/cias-listadas/empresas-listadas/ResumoEmpresaPrincipal.aspx?codigoCvm=4537&amp;idioma=pt-br" TargetMode="External"/><Relationship Id="rId153" Type="http://schemas.openxmlformats.org/officeDocument/2006/relationships/hyperlink" Target="http://www.bmfbovespa.com.br/cias-listadas/empresas-listadas/ResumoEmpresaPrincipal.aspx?codigoCvm=7811&amp;idioma=pt-br" TargetMode="External"/><Relationship Id="rId174" Type="http://schemas.openxmlformats.org/officeDocument/2006/relationships/hyperlink" Target="http://www.bmfbovespa.com.br/cias-listadas/empresas-listadas/ResumoEmpresaPrincipal.aspx?codigoCvm=10880&amp;idioma=pt-br" TargetMode="External"/><Relationship Id="rId179" Type="http://schemas.openxmlformats.org/officeDocument/2006/relationships/hyperlink" Target="http://www.bmfbovespa.com.br/cias-listadas/empresas-listadas/ResumoEmpresaPrincipal.aspx?codigoCvm=19100&amp;idioma=pt-br" TargetMode="External"/><Relationship Id="rId195" Type="http://schemas.openxmlformats.org/officeDocument/2006/relationships/hyperlink" Target="http://www.bmfbovespa.com.br/cias-listadas/empresas-listadas/ResumoEmpresaPrincipal.aspx?codigoCvm=17892&amp;idioma=pt-br" TargetMode="External"/><Relationship Id="rId209" Type="http://schemas.openxmlformats.org/officeDocument/2006/relationships/hyperlink" Target="http://www.bmfbovespa.com.br/cias-listadas/empresas-listadas/ResumoEmpresaPrincipal.aspx?codigoCvm=20613&amp;idioma=pt-br" TargetMode="External"/><Relationship Id="rId190" Type="http://schemas.openxmlformats.org/officeDocument/2006/relationships/hyperlink" Target="http://www.bmfbovespa.com.br/cias-listadas/empresas-listadas/ResumoEmpresaPrincipal.aspx?codigoCvm=19453&amp;idioma=pt-br" TargetMode="External"/><Relationship Id="rId204" Type="http://schemas.openxmlformats.org/officeDocument/2006/relationships/hyperlink" Target="http://www.bmfbovespa.com.br/cias-listadas/empresas-listadas/ResumoEmpresaPrincipal.aspx?codigoCvm=8192&amp;idioma=pt-br" TargetMode="External"/><Relationship Id="rId220" Type="http://schemas.openxmlformats.org/officeDocument/2006/relationships/hyperlink" Target="http://www.bmfbovespa.com.br/cias-listadas/empresas-listadas/ResumoEmpresaPrincipal.aspx?codigoCvm=2488&amp;idioma=pt-br" TargetMode="External"/><Relationship Id="rId225" Type="http://schemas.openxmlformats.org/officeDocument/2006/relationships/hyperlink" Target="http://www.bmfbovespa.com.br/cias-listadas/empresas-listadas/ResumoEmpresaPrincipal.aspx?codigoCvm=7510&amp;idioma=pt-br" TargetMode="External"/><Relationship Id="rId241" Type="http://schemas.openxmlformats.org/officeDocument/2006/relationships/hyperlink" Target="http://www.bmfbovespa.com.br/cias-listadas/empresas-listadas/ResumoEmpresaPrincipal.aspx?codigoCvm=13439&amp;idioma=pt-br" TargetMode="External"/><Relationship Id="rId246" Type="http://schemas.openxmlformats.org/officeDocument/2006/relationships/hyperlink" Target="http://www.bmfbovespa.com.br/cias-listadas/empresas-listadas/ResumoEmpresaPrincipal.aspx?codigoCvm=6343&amp;idioma=pt-br" TargetMode="External"/><Relationship Id="rId15" Type="http://schemas.openxmlformats.org/officeDocument/2006/relationships/hyperlink" Target="http://www.bmfbovespa.com.br/cias-listadas/empresas-listadas/ResumoEmpresaPrincipal.aspx?codigoCvm=20516&amp;idioma=pt-br" TargetMode="External"/><Relationship Id="rId36" Type="http://schemas.openxmlformats.org/officeDocument/2006/relationships/hyperlink" Target="http://www.bmfbovespa.com.br/cias-listadas/empresas-listadas/ResumoEmpresaPrincipal.aspx?codigoCvm=12190&amp;idioma=pt-br" TargetMode="External"/><Relationship Id="rId57" Type="http://schemas.openxmlformats.org/officeDocument/2006/relationships/hyperlink" Target="http://www.bmfbovespa.com.br/cias-listadas/empresas-listadas/ResumoEmpresaPrincipal.aspx?codigoCvm=20788&amp;idioma=pt-br" TargetMode="External"/><Relationship Id="rId106" Type="http://schemas.openxmlformats.org/officeDocument/2006/relationships/hyperlink" Target="http://www.bmfbovespa.com.br/cias-listadas/empresas-listadas/ResumoEmpresaPrincipal.aspx?codigoCvm=11800&amp;idioma=pt-br" TargetMode="External"/><Relationship Id="rId127" Type="http://schemas.openxmlformats.org/officeDocument/2006/relationships/hyperlink" Target="http://www.bmfbovespa.com.br/cias-listadas/empresas-listadas/ResumoEmpresaPrincipal.aspx?codigoCvm=22438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31" Type="http://schemas.openxmlformats.org/officeDocument/2006/relationships/hyperlink" Target="http://www.bmfbovespa.com.br/cias-listadas/empresas-listadas/ResumoEmpresaPrincipal.aspx?codigoCvm=20125&amp;idioma=pt-br" TargetMode="External"/><Relationship Id="rId52" Type="http://schemas.openxmlformats.org/officeDocument/2006/relationships/hyperlink" Target="http://www.bmfbovespa.com.br/cias-listadas/empresas-listadas/ResumoEmpresaPrincipal.aspx?codigoCvm=18490&amp;idioma=pt-br" TargetMode="External"/><Relationship Id="rId73" Type="http://schemas.openxmlformats.org/officeDocument/2006/relationships/hyperlink" Target="http://www.bmfbovespa.com.br/cias-listadas/empresas-listadas/ResumoEmpresaPrincipal.aspx?codigoCvm=1694&amp;idioma=pt-br" TargetMode="External"/><Relationship Id="rId78" Type="http://schemas.openxmlformats.org/officeDocument/2006/relationships/hyperlink" Target="http://www.bmfbovespa.com.br/cias-listadas/empresas-listadas/ResumoEmpresaPrincipal.aspx?codigoCvm=1970&amp;idioma=pt-br" TargetMode="External"/><Relationship Id="rId94" Type="http://schemas.openxmlformats.org/officeDocument/2006/relationships/hyperlink" Target="http://www.bmfbovespa.com.br/cias-listadas/empresas-listadas/ResumoEmpresaPrincipal.aspx?codigoCvm=3158&amp;idioma=pt-br" TargetMode="External"/><Relationship Id="rId99" Type="http://schemas.openxmlformats.org/officeDocument/2006/relationships/hyperlink" Target="http://www.bmfbovespa.com.br/cias-listadas/empresas-listadas/ResumoEmpresaPrincipal.aspx?codigoCvm=5207&amp;idioma=pt-br" TargetMode="External"/><Relationship Id="rId101" Type="http://schemas.openxmlformats.org/officeDocument/2006/relationships/hyperlink" Target="http://www.bmfbovespa.com.br/cias-listadas/empresas-listadas/ResumoEmpresaPrincipal.aspx?codigoCvm=16497&amp;idioma=pt-br" TargetMode="External"/><Relationship Id="rId122" Type="http://schemas.openxmlformats.org/officeDocument/2006/relationships/hyperlink" Target="http://www.bmfbovespa.com.br/cias-listadas/empresas-listadas/ResumoEmpresaPrincipal.aspx?codigoCvm=22551&amp;idioma=pt-br" TargetMode="External"/><Relationship Id="rId143" Type="http://schemas.openxmlformats.org/officeDocument/2006/relationships/hyperlink" Target="http://www.bmfbovespa.com.br/cias-listadas/empresas-listadas/ResumoEmpresaPrincipal.aspx?codigoCvm=4723&amp;idioma=pt-br" TargetMode="External"/><Relationship Id="rId148" Type="http://schemas.openxmlformats.org/officeDocument/2006/relationships/hyperlink" Target="http://www.bmfbovespa.com.br/cias-listadas/empresas-listadas/ResumoEmpresaPrincipal.aspx?codigoCvm=20524&amp;idioma=pt-br" TargetMode="External"/><Relationship Id="rId164" Type="http://schemas.openxmlformats.org/officeDocument/2006/relationships/hyperlink" Target="http://www.bmfbovespa.com.br/cias-listadas/empresas-listadas/ResumoEmpresaPrincipal.aspx?codigoCvm=11975&amp;idioma=pt-br" TargetMode="External"/><Relationship Id="rId169" Type="http://schemas.openxmlformats.org/officeDocument/2006/relationships/hyperlink" Target="http://www.bmfbovespa.com.br/cias-listadas/empresas-listadas/ResumoEmpresaPrincipal.aspx?codigoCvm=4782&amp;idioma=pt-br" TargetMode="External"/><Relationship Id="rId185" Type="http://schemas.openxmlformats.org/officeDocument/2006/relationships/hyperlink" Target="http://www.bmfbovespa.com.br/cias-listadas/empresas-listadas/ResumoEmpresaPrincipal.aspx?codigoCvm=22012&amp;idioma=pt-br" TargetMode="External"/><Relationship Id="rId4" Type="http://schemas.openxmlformats.org/officeDocument/2006/relationships/hyperlink" Target="http://www.bmfbovespa.com.br/cias-listadas/empresas-listadas/ResumoEmpresaPrincipal.aspx?codigoCvm=21040&amp;idioma=pt-br" TargetMode="External"/><Relationship Id="rId9" Type="http://schemas.openxmlformats.org/officeDocument/2006/relationships/hyperlink" Target="http://www.bmfbovespa.com.br/cias-listadas/empresas-listadas/ResumoEmpresaPrincipal.aspx?codigoCvm=16292&amp;idioma=pt-br" TargetMode="External"/><Relationship Id="rId180" Type="http://schemas.openxmlformats.org/officeDocument/2006/relationships/hyperlink" Target="http://www.bmfbovespa.com.br/cias-listadas/empresas-listadas/ResumoEmpresaPrincipal.aspx?codigoCvm=19100&amp;idioma=pt-br" TargetMode="External"/><Relationship Id="rId210" Type="http://schemas.openxmlformats.org/officeDocument/2006/relationships/hyperlink" Target="http://www.bmfbovespa.com.br/cias-listadas/empresas-listadas/ResumoEmpresaPrincipal.aspx?codigoCvm=6173&amp;idioma=pt-br" TargetMode="External"/><Relationship Id="rId215" Type="http://schemas.openxmlformats.org/officeDocument/2006/relationships/hyperlink" Target="http://www.bmfbovespa.com.br/cias-listadas/empresas-listadas/ResumoEmpresaPrincipal.aspx?codigoCvm=8753&amp;idioma=pt-br" TargetMode="External"/><Relationship Id="rId236" Type="http://schemas.openxmlformats.org/officeDocument/2006/relationships/hyperlink" Target="http://www.bmfbovespa.com.br/cias-listadas/empresas-listadas/ResumoEmpresaPrincipal.aspx?codigoCvm=11932&amp;idioma=pt-br" TargetMode="External"/><Relationship Id="rId26" Type="http://schemas.openxmlformats.org/officeDocument/2006/relationships/hyperlink" Target="http://www.bmfbovespa.com.br/cias-listadas/empresas-listadas/ResumoEmpresaPrincipal.aspx?codigoCvm=21008&amp;idioma=pt-br" TargetMode="External"/><Relationship Id="rId231" Type="http://schemas.openxmlformats.org/officeDocument/2006/relationships/hyperlink" Target="http://www.bmfbovespa.com.br/cias-listadas/empresas-listadas/ResumoEmpresaPrincipal.aspx?codigoCvm=5410&amp;idioma=pt-br" TargetMode="External"/><Relationship Id="rId47" Type="http://schemas.openxmlformats.org/officeDocument/2006/relationships/hyperlink" Target="http://www.bmfbovespa.com.br/cias-listadas/empresas-listadas/ResumoEmpresaPrincipal.aspx?codigoCvm=20346&amp;idioma=pt-br" TargetMode="External"/><Relationship Id="rId68" Type="http://schemas.openxmlformats.org/officeDocument/2006/relationships/hyperlink" Target="http://www.bmfbovespa.com.br/cias-listadas/empresas-listadas/ResumoEmpresaPrincipal.aspx?codigoCvm=23310&amp;idioma=pt-br" TargetMode="External"/><Relationship Id="rId89" Type="http://schemas.openxmlformats.org/officeDocument/2006/relationships/hyperlink" Target="http://www.bmfbovespa.com.br/cias-listadas/empresas-listadas/ResumoEmpresaPrincipal.aspx?codigoCvm=9040&amp;idioma=pt-br" TargetMode="External"/><Relationship Id="rId112" Type="http://schemas.openxmlformats.org/officeDocument/2006/relationships/hyperlink" Target="http://www.bmfbovespa.com.br/cias-listadas/empresas-listadas/ResumoEmpresaPrincipal.aspx?codigoCvm=10456&amp;idioma=pt-br" TargetMode="External"/><Relationship Id="rId133" Type="http://schemas.openxmlformats.org/officeDocument/2006/relationships/hyperlink" Target="http://www.bmfbovespa.com.br/cias-listadas/empresas-listadas/ResumoEmpresaPrincipal.aspx?codigoCvm=4669&amp;idioma=pt-br" TargetMode="External"/><Relationship Id="rId154" Type="http://schemas.openxmlformats.org/officeDocument/2006/relationships/hyperlink" Target="http://www.bmfbovespa.com.br/cias-listadas/empresas-listadas/ResumoEmpresaPrincipal.aspx?codigoCvm=20915&amp;idioma=pt-br" TargetMode="External"/><Relationship Id="rId175" Type="http://schemas.openxmlformats.org/officeDocument/2006/relationships/hyperlink" Target="http://www.bmfbovespa.com.br/cias-listadas/empresas-listadas/ResumoEmpresaPrincipal.aspx?codigoCvm=11207&amp;idioma=pt-br" TargetMode="External"/><Relationship Id="rId196" Type="http://schemas.openxmlformats.org/officeDocument/2006/relationships/hyperlink" Target="http://www.bmfbovespa.com.br/cias-listadas/empresas-listadas/ResumoEmpresaPrincipal.aspx?codigoCvm=17892&amp;idioma=pt-br" TargetMode="External"/><Relationship Id="rId200" Type="http://schemas.openxmlformats.org/officeDocument/2006/relationships/hyperlink" Target="http://www.bmfbovespa.com.br/cias-listadas/empresas-listadas/ResumoEmpresaPrincipal.aspx?codigoCvm=15369&amp;idioma=pt-br" TargetMode="External"/><Relationship Id="rId16" Type="http://schemas.openxmlformats.org/officeDocument/2006/relationships/hyperlink" Target="http://www.bmfbovespa.com.br/Cias-Listadas/Empresas-Listadas/ResumoEmpresaPrincipal.aspx?codigoCvm=15253&amp;idioma=pt-br" TargetMode="External"/><Relationship Id="rId221" Type="http://schemas.openxmlformats.org/officeDocument/2006/relationships/hyperlink" Target="http://www.bmfbovespa.com.br/cias-listadas/empresas-listadas/ResumoEmpresaPrincipal.aspx?codigoCvm=2488&amp;idioma=pt-br" TargetMode="External"/><Relationship Id="rId242" Type="http://schemas.openxmlformats.org/officeDocument/2006/relationships/hyperlink" Target="http://www.bmfbovespa.com.br/cias-listadas/empresas-listadas/ResumoEmpresaPrincipal.aspx?codigoCvm=13439&amp;idioma=pt-br" TargetMode="External"/><Relationship Id="rId37" Type="http://schemas.openxmlformats.org/officeDocument/2006/relationships/hyperlink" Target="http://www.bmfbovespa.com.br/cias-listadas/empresas-listadas/ResumoEmpresaPrincipal.aspx?codigoCvm=12190&amp;idioma=pt-br" TargetMode="External"/><Relationship Id="rId58" Type="http://schemas.openxmlformats.org/officeDocument/2006/relationships/hyperlink" Target="http://www.bmfbovespa.com.br/cias-listadas/empresas-listadas/ResumoEmpresaPrincipal.aspx?codigoCvm=3336&amp;idioma=pt-br" TargetMode="External"/><Relationship Id="rId79" Type="http://schemas.openxmlformats.org/officeDocument/2006/relationships/hyperlink" Target="http://www.bmfbovespa.com.br/cias-listadas/empresas-listadas/ResumoEmpresaPrincipal.aspx?codigoCvm=22470&amp;idioma=pt-br" TargetMode="External"/><Relationship Id="rId102" Type="http://schemas.openxmlformats.org/officeDocument/2006/relationships/hyperlink" Target="http://www.bmfbovespa.com.br/cias-listadas/empresas-listadas/ResumoEmpresaPrincipal.aspx?codigoCvm=4146&amp;idioma=pt-br" TargetMode="External"/><Relationship Id="rId123" Type="http://schemas.openxmlformats.org/officeDocument/2006/relationships/hyperlink" Target="http://www.bmfbovespa.com.br/cias-listadas/empresas-listadas/ResumoEmpresaPrincipal.aspx?codigoCvm=22551&amp;idioma=pt-br" TargetMode="External"/><Relationship Id="rId144" Type="http://schemas.openxmlformats.org/officeDocument/2006/relationships/hyperlink" Target="http://www.bmfbovespa.com.br/cias-listadas/empresas-listadas/ResumoEmpresaPrincipal.aspx?codigoCvm=4723&amp;idioma=pt-br" TargetMode="External"/><Relationship Id="rId90" Type="http://schemas.openxmlformats.org/officeDocument/2006/relationships/hyperlink" Target="http://www.bmfbovespa.com.br/cias-listadas/empresas-listadas/ResumoEmpresaPrincipal.aspx?codigoCvm=9040&amp;idioma=pt-br" TargetMode="External"/><Relationship Id="rId165" Type="http://schemas.openxmlformats.org/officeDocument/2006/relationships/hyperlink" Target="http://www.bmfbovespa.com.br/cias-listadas/empresas-listadas/ResumoEmpresaPrincipal.aspx?codigoCvm=4774&amp;idioma=pt-br" TargetMode="External"/><Relationship Id="rId186" Type="http://schemas.openxmlformats.org/officeDocument/2006/relationships/hyperlink" Target="http://www.bmfbovespa.com.br/cias-listadas/empresas-listadas/ResumoEmpresaPrincipal.aspx?codigoCvm=20028&amp;idioma=pt-br" TargetMode="External"/><Relationship Id="rId211" Type="http://schemas.openxmlformats.org/officeDocument/2006/relationships/hyperlink" Target="http://www.bmfbovespa.com.br/cias-listadas/empresas-listadas/ResumoEmpresaPrincipal.aspx?codigoCvm=6173&amp;idioma=pt-br" TargetMode="External"/><Relationship Id="rId232" Type="http://schemas.openxmlformats.org/officeDocument/2006/relationships/hyperlink" Target="http://www.bmfbovespa.com.br/cias-listadas/empresas-listadas/ResumoEmpresaPrincipal.aspx?codigoCvm=20087&amp;idioma=pt-br" TargetMode="External"/><Relationship Id="rId27" Type="http://schemas.openxmlformats.org/officeDocument/2006/relationships/hyperlink" Target="http://www.bmfbovespa.com.br/cias-listadas/empresas-listadas/ResumoEmpresaPrincipal.aspx?codigoCvm=20982&amp;idioma=pt-br" TargetMode="External"/><Relationship Id="rId48" Type="http://schemas.openxmlformats.org/officeDocument/2006/relationships/hyperlink" Target="http://www.bmfbovespa.com.br/cias-listadas/empresas-listadas/ResumoEmpresaPrincipal.aspx?codigoCvm=14826&amp;idioma=pt-br" TargetMode="External"/><Relationship Id="rId69" Type="http://schemas.openxmlformats.org/officeDocument/2006/relationships/hyperlink" Target="http://www.bmfbovespa.com.br/cias-listadas/empresas-listadas/ResumoEmpresaPrincipal.aspx?codigoCvm=9415&amp;idioma=pt-br" TargetMode="External"/><Relationship Id="rId113" Type="http://schemas.openxmlformats.org/officeDocument/2006/relationships/hyperlink" Target="http://www.bmfbovespa.com.br/cias-listadas/empresas-listadas/ResumoEmpresaPrincipal.aspx?codigoCvm=10456&amp;idioma=pt-br" TargetMode="External"/><Relationship Id="rId134" Type="http://schemas.openxmlformats.org/officeDocument/2006/relationships/hyperlink" Target="http://www.bmfbovespa.com.br/cias-listadas/empresas-listadas/ResumoEmpresaPrincipal.aspx?codigoCvm=4669&amp;idioma=pt-br" TargetMode="External"/><Relationship Id="rId80" Type="http://schemas.openxmlformats.org/officeDocument/2006/relationships/hyperlink" Target="http://www.bmfbovespa.com.br/cias-listadas/empresas-listadas/ResumoEmpresaPrincipal.aspx?codigoCvm=6505&amp;idioma=pt-br" TargetMode="External"/><Relationship Id="rId155" Type="http://schemas.openxmlformats.org/officeDocument/2006/relationships/hyperlink" Target="http://www.bmfbovespa.com.br/cias-listadas/empresas-listadas/ResumoEmpresaPrincipal.aspx?codigoCvm=20478&amp;idioma=pt-br" TargetMode="External"/><Relationship Id="rId176" Type="http://schemas.openxmlformats.org/officeDocument/2006/relationships/hyperlink" Target="http://www.bmfbovespa.com.br/cias-listadas/empresas-listadas/ResumoEmpresaPrincipal.aspx?codigoCvm=11207&amp;idioma=pt-br" TargetMode="External"/><Relationship Id="rId197" Type="http://schemas.openxmlformats.org/officeDocument/2006/relationships/hyperlink" Target="http://www.bmfbovespa.com.br/cias-listadas/empresas-listadas/ResumoEmpresaPrincipal.aspx?codigoCvm=19569&amp;idioma=pt-br" TargetMode="External"/><Relationship Id="rId201" Type="http://schemas.openxmlformats.org/officeDocument/2006/relationships/hyperlink" Target="http://www.bmfbovespa.com.br/cias-listadas/empresas-listadas/ResumoEmpresaPrincipal.aspx?codigoCvm=15369&amp;idioma=pt-br" TargetMode="External"/><Relationship Id="rId222" Type="http://schemas.openxmlformats.org/officeDocument/2006/relationships/hyperlink" Target="http://www.bmfbovespa.com.br/cias-listadas/empresas-listadas/ResumoEmpresaPrincipal.aspx?codigoCvm=5762&amp;idioma=pt-br" TargetMode="External"/><Relationship Id="rId243" Type="http://schemas.openxmlformats.org/officeDocument/2006/relationships/hyperlink" Target="http://www.bmfbovespa.com.br/cias-listadas/empresas-listadas/ResumoEmpresaPrincipal.aspx?codigoCvm=13471&amp;idioma=pt-b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65" Type="http://schemas.openxmlformats.org/officeDocument/2006/relationships/queryTable" Target="../queryTables/queryTable262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77.xml"/><Relationship Id="rId299" Type="http://schemas.openxmlformats.org/officeDocument/2006/relationships/queryTable" Target="../queryTables/queryTable559.xml"/><Relationship Id="rId303" Type="http://schemas.openxmlformats.org/officeDocument/2006/relationships/queryTable" Target="../queryTables/queryTable563.xml"/><Relationship Id="rId21" Type="http://schemas.openxmlformats.org/officeDocument/2006/relationships/queryTable" Target="../queryTables/queryTable281.xml"/><Relationship Id="rId42" Type="http://schemas.openxmlformats.org/officeDocument/2006/relationships/queryTable" Target="../queryTables/queryTable302.xml"/><Relationship Id="rId63" Type="http://schemas.openxmlformats.org/officeDocument/2006/relationships/queryTable" Target="../queryTables/queryTable323.xml"/><Relationship Id="rId84" Type="http://schemas.openxmlformats.org/officeDocument/2006/relationships/queryTable" Target="../queryTables/queryTable344.xml"/><Relationship Id="rId138" Type="http://schemas.openxmlformats.org/officeDocument/2006/relationships/queryTable" Target="../queryTables/queryTable398.xml"/><Relationship Id="rId159" Type="http://schemas.openxmlformats.org/officeDocument/2006/relationships/queryTable" Target="../queryTables/queryTable419.xml"/><Relationship Id="rId324" Type="http://schemas.openxmlformats.org/officeDocument/2006/relationships/queryTable" Target="../queryTables/queryTable584.xml"/><Relationship Id="rId345" Type="http://schemas.openxmlformats.org/officeDocument/2006/relationships/queryTable" Target="../queryTables/queryTable605.xml"/><Relationship Id="rId366" Type="http://schemas.openxmlformats.org/officeDocument/2006/relationships/queryTable" Target="../queryTables/queryTable626.xml"/><Relationship Id="rId170" Type="http://schemas.openxmlformats.org/officeDocument/2006/relationships/queryTable" Target="../queryTables/queryTable430.xml"/><Relationship Id="rId191" Type="http://schemas.openxmlformats.org/officeDocument/2006/relationships/queryTable" Target="../queryTables/queryTable451.xml"/><Relationship Id="rId205" Type="http://schemas.openxmlformats.org/officeDocument/2006/relationships/queryTable" Target="../queryTables/queryTable465.xml"/><Relationship Id="rId226" Type="http://schemas.openxmlformats.org/officeDocument/2006/relationships/queryTable" Target="../queryTables/queryTable486.xml"/><Relationship Id="rId247" Type="http://schemas.openxmlformats.org/officeDocument/2006/relationships/queryTable" Target="../queryTables/queryTable507.xml"/><Relationship Id="rId107" Type="http://schemas.openxmlformats.org/officeDocument/2006/relationships/queryTable" Target="../queryTables/queryTable367.xml"/><Relationship Id="rId268" Type="http://schemas.openxmlformats.org/officeDocument/2006/relationships/queryTable" Target="../queryTables/queryTable528.xml"/><Relationship Id="rId289" Type="http://schemas.openxmlformats.org/officeDocument/2006/relationships/queryTable" Target="../queryTables/queryTable549.xml"/><Relationship Id="rId11" Type="http://schemas.openxmlformats.org/officeDocument/2006/relationships/queryTable" Target="../queryTables/queryTable271.xml"/><Relationship Id="rId32" Type="http://schemas.openxmlformats.org/officeDocument/2006/relationships/queryTable" Target="../queryTables/queryTable292.xml"/><Relationship Id="rId53" Type="http://schemas.openxmlformats.org/officeDocument/2006/relationships/queryTable" Target="../queryTables/queryTable313.xml"/><Relationship Id="rId74" Type="http://schemas.openxmlformats.org/officeDocument/2006/relationships/queryTable" Target="../queryTables/queryTable334.xml"/><Relationship Id="rId128" Type="http://schemas.openxmlformats.org/officeDocument/2006/relationships/queryTable" Target="../queryTables/queryTable388.xml"/><Relationship Id="rId149" Type="http://schemas.openxmlformats.org/officeDocument/2006/relationships/queryTable" Target="../queryTables/queryTable409.xml"/><Relationship Id="rId314" Type="http://schemas.openxmlformats.org/officeDocument/2006/relationships/queryTable" Target="../queryTables/queryTable574.xml"/><Relationship Id="rId335" Type="http://schemas.openxmlformats.org/officeDocument/2006/relationships/queryTable" Target="../queryTables/queryTable595.xml"/><Relationship Id="rId356" Type="http://schemas.openxmlformats.org/officeDocument/2006/relationships/queryTable" Target="../queryTables/queryTable616.xml"/><Relationship Id="rId5" Type="http://schemas.openxmlformats.org/officeDocument/2006/relationships/queryTable" Target="../queryTables/queryTable265.xml"/><Relationship Id="rId95" Type="http://schemas.openxmlformats.org/officeDocument/2006/relationships/queryTable" Target="../queryTables/queryTable355.xml"/><Relationship Id="rId160" Type="http://schemas.openxmlformats.org/officeDocument/2006/relationships/queryTable" Target="../queryTables/queryTable420.xml"/><Relationship Id="rId181" Type="http://schemas.openxmlformats.org/officeDocument/2006/relationships/queryTable" Target="../queryTables/queryTable441.xml"/><Relationship Id="rId216" Type="http://schemas.openxmlformats.org/officeDocument/2006/relationships/queryTable" Target="../queryTables/queryTable476.xml"/><Relationship Id="rId237" Type="http://schemas.openxmlformats.org/officeDocument/2006/relationships/queryTable" Target="../queryTables/queryTable497.xml"/><Relationship Id="rId258" Type="http://schemas.openxmlformats.org/officeDocument/2006/relationships/queryTable" Target="../queryTables/queryTable518.xml"/><Relationship Id="rId279" Type="http://schemas.openxmlformats.org/officeDocument/2006/relationships/queryTable" Target="../queryTables/queryTable539.xml"/><Relationship Id="rId22" Type="http://schemas.openxmlformats.org/officeDocument/2006/relationships/queryTable" Target="../queryTables/queryTable282.xml"/><Relationship Id="rId43" Type="http://schemas.openxmlformats.org/officeDocument/2006/relationships/queryTable" Target="../queryTables/queryTable303.xml"/><Relationship Id="rId64" Type="http://schemas.openxmlformats.org/officeDocument/2006/relationships/queryTable" Target="../queryTables/queryTable324.xml"/><Relationship Id="rId118" Type="http://schemas.openxmlformats.org/officeDocument/2006/relationships/queryTable" Target="../queryTables/queryTable378.xml"/><Relationship Id="rId139" Type="http://schemas.openxmlformats.org/officeDocument/2006/relationships/queryTable" Target="../queryTables/queryTable399.xml"/><Relationship Id="rId290" Type="http://schemas.openxmlformats.org/officeDocument/2006/relationships/queryTable" Target="../queryTables/queryTable550.xml"/><Relationship Id="rId304" Type="http://schemas.openxmlformats.org/officeDocument/2006/relationships/queryTable" Target="../queryTables/queryTable564.xml"/><Relationship Id="rId325" Type="http://schemas.openxmlformats.org/officeDocument/2006/relationships/queryTable" Target="../queryTables/queryTable585.xml"/><Relationship Id="rId346" Type="http://schemas.openxmlformats.org/officeDocument/2006/relationships/queryTable" Target="../queryTables/queryTable606.xml"/><Relationship Id="rId367" Type="http://schemas.openxmlformats.org/officeDocument/2006/relationships/queryTable" Target="../queryTables/queryTable627.xml"/><Relationship Id="rId85" Type="http://schemas.openxmlformats.org/officeDocument/2006/relationships/queryTable" Target="../queryTables/queryTable345.xml"/><Relationship Id="rId150" Type="http://schemas.openxmlformats.org/officeDocument/2006/relationships/queryTable" Target="../queryTables/queryTable410.xml"/><Relationship Id="rId171" Type="http://schemas.openxmlformats.org/officeDocument/2006/relationships/queryTable" Target="../queryTables/queryTable431.xml"/><Relationship Id="rId192" Type="http://schemas.openxmlformats.org/officeDocument/2006/relationships/queryTable" Target="../queryTables/queryTable452.xml"/><Relationship Id="rId206" Type="http://schemas.openxmlformats.org/officeDocument/2006/relationships/queryTable" Target="../queryTables/queryTable466.xml"/><Relationship Id="rId227" Type="http://schemas.openxmlformats.org/officeDocument/2006/relationships/queryTable" Target="../queryTables/queryTable487.xml"/><Relationship Id="rId248" Type="http://schemas.openxmlformats.org/officeDocument/2006/relationships/queryTable" Target="../queryTables/queryTable508.xml"/><Relationship Id="rId269" Type="http://schemas.openxmlformats.org/officeDocument/2006/relationships/queryTable" Target="../queryTables/queryTable529.xml"/><Relationship Id="rId12" Type="http://schemas.openxmlformats.org/officeDocument/2006/relationships/queryTable" Target="../queryTables/queryTable272.xml"/><Relationship Id="rId33" Type="http://schemas.openxmlformats.org/officeDocument/2006/relationships/queryTable" Target="../queryTables/queryTable293.xml"/><Relationship Id="rId108" Type="http://schemas.openxmlformats.org/officeDocument/2006/relationships/queryTable" Target="../queryTables/queryTable368.xml"/><Relationship Id="rId129" Type="http://schemas.openxmlformats.org/officeDocument/2006/relationships/queryTable" Target="../queryTables/queryTable389.xml"/><Relationship Id="rId280" Type="http://schemas.openxmlformats.org/officeDocument/2006/relationships/queryTable" Target="../queryTables/queryTable540.xml"/><Relationship Id="rId315" Type="http://schemas.openxmlformats.org/officeDocument/2006/relationships/queryTable" Target="../queryTables/queryTable575.xml"/><Relationship Id="rId336" Type="http://schemas.openxmlformats.org/officeDocument/2006/relationships/queryTable" Target="../queryTables/queryTable596.xml"/><Relationship Id="rId357" Type="http://schemas.openxmlformats.org/officeDocument/2006/relationships/queryTable" Target="../queryTables/queryTable617.xml"/><Relationship Id="rId54" Type="http://schemas.openxmlformats.org/officeDocument/2006/relationships/queryTable" Target="../queryTables/queryTable314.xml"/><Relationship Id="rId75" Type="http://schemas.openxmlformats.org/officeDocument/2006/relationships/queryTable" Target="../queryTables/queryTable335.xml"/><Relationship Id="rId96" Type="http://schemas.openxmlformats.org/officeDocument/2006/relationships/queryTable" Target="../queryTables/queryTable356.xml"/><Relationship Id="rId140" Type="http://schemas.openxmlformats.org/officeDocument/2006/relationships/queryTable" Target="../queryTables/queryTable400.xml"/><Relationship Id="rId161" Type="http://schemas.openxmlformats.org/officeDocument/2006/relationships/queryTable" Target="../queryTables/queryTable421.xml"/><Relationship Id="rId182" Type="http://schemas.openxmlformats.org/officeDocument/2006/relationships/queryTable" Target="../queryTables/queryTable442.xml"/><Relationship Id="rId217" Type="http://schemas.openxmlformats.org/officeDocument/2006/relationships/queryTable" Target="../queryTables/queryTable477.xml"/><Relationship Id="rId6" Type="http://schemas.openxmlformats.org/officeDocument/2006/relationships/queryTable" Target="../queryTables/queryTable266.xml"/><Relationship Id="rId238" Type="http://schemas.openxmlformats.org/officeDocument/2006/relationships/queryTable" Target="../queryTables/queryTable498.xml"/><Relationship Id="rId259" Type="http://schemas.openxmlformats.org/officeDocument/2006/relationships/queryTable" Target="../queryTables/queryTable519.xml"/><Relationship Id="rId23" Type="http://schemas.openxmlformats.org/officeDocument/2006/relationships/queryTable" Target="../queryTables/queryTable283.xml"/><Relationship Id="rId119" Type="http://schemas.openxmlformats.org/officeDocument/2006/relationships/queryTable" Target="../queryTables/queryTable379.xml"/><Relationship Id="rId270" Type="http://schemas.openxmlformats.org/officeDocument/2006/relationships/queryTable" Target="../queryTables/queryTable530.xml"/><Relationship Id="rId291" Type="http://schemas.openxmlformats.org/officeDocument/2006/relationships/queryTable" Target="../queryTables/queryTable551.xml"/><Relationship Id="rId305" Type="http://schemas.openxmlformats.org/officeDocument/2006/relationships/queryTable" Target="../queryTables/queryTable565.xml"/><Relationship Id="rId326" Type="http://schemas.openxmlformats.org/officeDocument/2006/relationships/queryTable" Target="../queryTables/queryTable586.xml"/><Relationship Id="rId347" Type="http://schemas.openxmlformats.org/officeDocument/2006/relationships/queryTable" Target="../queryTables/queryTable607.xml"/><Relationship Id="rId44" Type="http://schemas.openxmlformats.org/officeDocument/2006/relationships/queryTable" Target="../queryTables/queryTable304.xml"/><Relationship Id="rId65" Type="http://schemas.openxmlformats.org/officeDocument/2006/relationships/queryTable" Target="../queryTables/queryTable325.xml"/><Relationship Id="rId86" Type="http://schemas.openxmlformats.org/officeDocument/2006/relationships/queryTable" Target="../queryTables/queryTable346.xml"/><Relationship Id="rId130" Type="http://schemas.openxmlformats.org/officeDocument/2006/relationships/queryTable" Target="../queryTables/queryTable390.xml"/><Relationship Id="rId151" Type="http://schemas.openxmlformats.org/officeDocument/2006/relationships/queryTable" Target="../queryTables/queryTable411.xml"/><Relationship Id="rId368" Type="http://schemas.openxmlformats.org/officeDocument/2006/relationships/queryTable" Target="../queryTables/queryTable628.xml"/><Relationship Id="rId172" Type="http://schemas.openxmlformats.org/officeDocument/2006/relationships/queryTable" Target="../queryTables/queryTable432.xml"/><Relationship Id="rId193" Type="http://schemas.openxmlformats.org/officeDocument/2006/relationships/queryTable" Target="../queryTables/queryTable453.xml"/><Relationship Id="rId207" Type="http://schemas.openxmlformats.org/officeDocument/2006/relationships/queryTable" Target="../queryTables/queryTable467.xml"/><Relationship Id="rId228" Type="http://schemas.openxmlformats.org/officeDocument/2006/relationships/queryTable" Target="../queryTables/queryTable488.xml"/><Relationship Id="rId249" Type="http://schemas.openxmlformats.org/officeDocument/2006/relationships/queryTable" Target="../queryTables/queryTable509.xml"/><Relationship Id="rId13" Type="http://schemas.openxmlformats.org/officeDocument/2006/relationships/queryTable" Target="../queryTables/queryTable273.xml"/><Relationship Id="rId109" Type="http://schemas.openxmlformats.org/officeDocument/2006/relationships/queryTable" Target="../queryTables/queryTable369.xml"/><Relationship Id="rId260" Type="http://schemas.openxmlformats.org/officeDocument/2006/relationships/queryTable" Target="../queryTables/queryTable520.xml"/><Relationship Id="rId281" Type="http://schemas.openxmlformats.org/officeDocument/2006/relationships/queryTable" Target="../queryTables/queryTable541.xml"/><Relationship Id="rId316" Type="http://schemas.openxmlformats.org/officeDocument/2006/relationships/queryTable" Target="../queryTables/queryTable576.xml"/><Relationship Id="rId337" Type="http://schemas.openxmlformats.org/officeDocument/2006/relationships/queryTable" Target="../queryTables/queryTable597.xml"/><Relationship Id="rId34" Type="http://schemas.openxmlformats.org/officeDocument/2006/relationships/queryTable" Target="../queryTables/queryTable294.xml"/><Relationship Id="rId55" Type="http://schemas.openxmlformats.org/officeDocument/2006/relationships/queryTable" Target="../queryTables/queryTable315.xml"/><Relationship Id="rId76" Type="http://schemas.openxmlformats.org/officeDocument/2006/relationships/queryTable" Target="../queryTables/queryTable336.xml"/><Relationship Id="rId97" Type="http://schemas.openxmlformats.org/officeDocument/2006/relationships/queryTable" Target="../queryTables/queryTable357.xml"/><Relationship Id="rId120" Type="http://schemas.openxmlformats.org/officeDocument/2006/relationships/queryTable" Target="../queryTables/queryTable380.xml"/><Relationship Id="rId141" Type="http://schemas.openxmlformats.org/officeDocument/2006/relationships/queryTable" Target="../queryTables/queryTable401.xml"/><Relationship Id="rId358" Type="http://schemas.openxmlformats.org/officeDocument/2006/relationships/queryTable" Target="../queryTables/queryTable618.xml"/><Relationship Id="rId7" Type="http://schemas.openxmlformats.org/officeDocument/2006/relationships/queryTable" Target="../queryTables/queryTable267.xml"/><Relationship Id="rId162" Type="http://schemas.openxmlformats.org/officeDocument/2006/relationships/queryTable" Target="../queryTables/queryTable422.xml"/><Relationship Id="rId183" Type="http://schemas.openxmlformats.org/officeDocument/2006/relationships/queryTable" Target="../queryTables/queryTable443.xml"/><Relationship Id="rId218" Type="http://schemas.openxmlformats.org/officeDocument/2006/relationships/queryTable" Target="../queryTables/queryTable478.xml"/><Relationship Id="rId239" Type="http://schemas.openxmlformats.org/officeDocument/2006/relationships/queryTable" Target="../queryTables/queryTable499.xml"/><Relationship Id="rId250" Type="http://schemas.openxmlformats.org/officeDocument/2006/relationships/queryTable" Target="../queryTables/queryTable510.xml"/><Relationship Id="rId271" Type="http://schemas.openxmlformats.org/officeDocument/2006/relationships/queryTable" Target="../queryTables/queryTable531.xml"/><Relationship Id="rId292" Type="http://schemas.openxmlformats.org/officeDocument/2006/relationships/queryTable" Target="../queryTables/queryTable552.xml"/><Relationship Id="rId306" Type="http://schemas.openxmlformats.org/officeDocument/2006/relationships/queryTable" Target="../queryTables/queryTable566.xml"/><Relationship Id="rId24" Type="http://schemas.openxmlformats.org/officeDocument/2006/relationships/queryTable" Target="../queryTables/queryTable284.xml"/><Relationship Id="rId45" Type="http://schemas.openxmlformats.org/officeDocument/2006/relationships/queryTable" Target="../queryTables/queryTable305.xml"/><Relationship Id="rId66" Type="http://schemas.openxmlformats.org/officeDocument/2006/relationships/queryTable" Target="../queryTables/queryTable326.xml"/><Relationship Id="rId87" Type="http://schemas.openxmlformats.org/officeDocument/2006/relationships/queryTable" Target="../queryTables/queryTable347.xml"/><Relationship Id="rId110" Type="http://schemas.openxmlformats.org/officeDocument/2006/relationships/queryTable" Target="../queryTables/queryTable370.xml"/><Relationship Id="rId131" Type="http://schemas.openxmlformats.org/officeDocument/2006/relationships/queryTable" Target="../queryTables/queryTable391.xml"/><Relationship Id="rId327" Type="http://schemas.openxmlformats.org/officeDocument/2006/relationships/queryTable" Target="../queryTables/queryTable587.xml"/><Relationship Id="rId348" Type="http://schemas.openxmlformats.org/officeDocument/2006/relationships/queryTable" Target="../queryTables/queryTable608.xml"/><Relationship Id="rId369" Type="http://schemas.openxmlformats.org/officeDocument/2006/relationships/queryTable" Target="../queryTables/queryTable629.xml"/><Relationship Id="rId152" Type="http://schemas.openxmlformats.org/officeDocument/2006/relationships/queryTable" Target="../queryTables/queryTable412.xml"/><Relationship Id="rId173" Type="http://schemas.openxmlformats.org/officeDocument/2006/relationships/queryTable" Target="../queryTables/queryTable433.xml"/><Relationship Id="rId194" Type="http://schemas.openxmlformats.org/officeDocument/2006/relationships/queryTable" Target="../queryTables/queryTable454.xml"/><Relationship Id="rId208" Type="http://schemas.openxmlformats.org/officeDocument/2006/relationships/queryTable" Target="../queryTables/queryTable468.xml"/><Relationship Id="rId229" Type="http://schemas.openxmlformats.org/officeDocument/2006/relationships/queryTable" Target="../queryTables/queryTable489.xml"/><Relationship Id="rId240" Type="http://schemas.openxmlformats.org/officeDocument/2006/relationships/queryTable" Target="../queryTables/queryTable500.xml"/><Relationship Id="rId261" Type="http://schemas.openxmlformats.org/officeDocument/2006/relationships/queryTable" Target="../queryTables/queryTable521.xml"/><Relationship Id="rId14" Type="http://schemas.openxmlformats.org/officeDocument/2006/relationships/queryTable" Target="../queryTables/queryTable274.xml"/><Relationship Id="rId35" Type="http://schemas.openxmlformats.org/officeDocument/2006/relationships/queryTable" Target="../queryTables/queryTable295.xml"/><Relationship Id="rId56" Type="http://schemas.openxmlformats.org/officeDocument/2006/relationships/queryTable" Target="../queryTables/queryTable316.xml"/><Relationship Id="rId77" Type="http://schemas.openxmlformats.org/officeDocument/2006/relationships/queryTable" Target="../queryTables/queryTable337.xml"/><Relationship Id="rId100" Type="http://schemas.openxmlformats.org/officeDocument/2006/relationships/queryTable" Target="../queryTables/queryTable360.xml"/><Relationship Id="rId282" Type="http://schemas.openxmlformats.org/officeDocument/2006/relationships/queryTable" Target="../queryTables/queryTable542.xml"/><Relationship Id="rId317" Type="http://schemas.openxmlformats.org/officeDocument/2006/relationships/queryTable" Target="../queryTables/queryTable577.xml"/><Relationship Id="rId338" Type="http://schemas.openxmlformats.org/officeDocument/2006/relationships/queryTable" Target="../queryTables/queryTable598.xml"/><Relationship Id="rId359" Type="http://schemas.openxmlformats.org/officeDocument/2006/relationships/queryTable" Target="../queryTables/queryTable619.xml"/><Relationship Id="rId8" Type="http://schemas.openxmlformats.org/officeDocument/2006/relationships/queryTable" Target="../queryTables/queryTable268.xml"/><Relationship Id="rId98" Type="http://schemas.openxmlformats.org/officeDocument/2006/relationships/queryTable" Target="../queryTables/queryTable358.xml"/><Relationship Id="rId121" Type="http://schemas.openxmlformats.org/officeDocument/2006/relationships/queryTable" Target="../queryTables/queryTable381.xml"/><Relationship Id="rId142" Type="http://schemas.openxmlformats.org/officeDocument/2006/relationships/queryTable" Target="../queryTables/queryTable402.xml"/><Relationship Id="rId163" Type="http://schemas.openxmlformats.org/officeDocument/2006/relationships/queryTable" Target="../queryTables/queryTable423.xml"/><Relationship Id="rId184" Type="http://schemas.openxmlformats.org/officeDocument/2006/relationships/queryTable" Target="../queryTables/queryTable444.xml"/><Relationship Id="rId219" Type="http://schemas.openxmlformats.org/officeDocument/2006/relationships/queryTable" Target="../queryTables/queryTable479.xml"/><Relationship Id="rId370" Type="http://schemas.openxmlformats.org/officeDocument/2006/relationships/queryTable" Target="../queryTables/queryTable630.xml"/><Relationship Id="rId230" Type="http://schemas.openxmlformats.org/officeDocument/2006/relationships/queryTable" Target="../queryTables/queryTable490.xml"/><Relationship Id="rId251" Type="http://schemas.openxmlformats.org/officeDocument/2006/relationships/queryTable" Target="../queryTables/queryTable511.xml"/><Relationship Id="rId25" Type="http://schemas.openxmlformats.org/officeDocument/2006/relationships/queryTable" Target="../queryTables/queryTable285.xml"/><Relationship Id="rId46" Type="http://schemas.openxmlformats.org/officeDocument/2006/relationships/queryTable" Target="../queryTables/queryTable306.xml"/><Relationship Id="rId67" Type="http://schemas.openxmlformats.org/officeDocument/2006/relationships/queryTable" Target="../queryTables/queryTable327.xml"/><Relationship Id="rId272" Type="http://schemas.openxmlformats.org/officeDocument/2006/relationships/queryTable" Target="../queryTables/queryTable532.xml"/><Relationship Id="rId293" Type="http://schemas.openxmlformats.org/officeDocument/2006/relationships/queryTable" Target="../queryTables/queryTable553.xml"/><Relationship Id="rId307" Type="http://schemas.openxmlformats.org/officeDocument/2006/relationships/queryTable" Target="../queryTables/queryTable567.xml"/><Relationship Id="rId328" Type="http://schemas.openxmlformats.org/officeDocument/2006/relationships/queryTable" Target="../queryTables/queryTable588.xml"/><Relationship Id="rId349" Type="http://schemas.openxmlformats.org/officeDocument/2006/relationships/queryTable" Target="../queryTables/queryTable609.xml"/><Relationship Id="rId88" Type="http://schemas.openxmlformats.org/officeDocument/2006/relationships/queryTable" Target="../queryTables/queryTable348.xml"/><Relationship Id="rId111" Type="http://schemas.openxmlformats.org/officeDocument/2006/relationships/queryTable" Target="../queryTables/queryTable371.xml"/><Relationship Id="rId132" Type="http://schemas.openxmlformats.org/officeDocument/2006/relationships/queryTable" Target="../queryTables/queryTable392.xml"/><Relationship Id="rId153" Type="http://schemas.openxmlformats.org/officeDocument/2006/relationships/queryTable" Target="../queryTables/queryTable413.xml"/><Relationship Id="rId174" Type="http://schemas.openxmlformats.org/officeDocument/2006/relationships/queryTable" Target="../queryTables/queryTable434.xml"/><Relationship Id="rId195" Type="http://schemas.openxmlformats.org/officeDocument/2006/relationships/queryTable" Target="../queryTables/queryTable455.xml"/><Relationship Id="rId209" Type="http://schemas.openxmlformats.org/officeDocument/2006/relationships/queryTable" Target="../queryTables/queryTable469.xml"/><Relationship Id="rId360" Type="http://schemas.openxmlformats.org/officeDocument/2006/relationships/queryTable" Target="../queryTables/queryTable620.xml"/><Relationship Id="rId220" Type="http://schemas.openxmlformats.org/officeDocument/2006/relationships/queryTable" Target="../queryTables/queryTable480.xml"/><Relationship Id="rId241" Type="http://schemas.openxmlformats.org/officeDocument/2006/relationships/queryTable" Target="../queryTables/queryTable501.xml"/><Relationship Id="rId15" Type="http://schemas.openxmlformats.org/officeDocument/2006/relationships/queryTable" Target="../queryTables/queryTable275.xml"/><Relationship Id="rId36" Type="http://schemas.openxmlformats.org/officeDocument/2006/relationships/queryTable" Target="../queryTables/queryTable296.xml"/><Relationship Id="rId57" Type="http://schemas.openxmlformats.org/officeDocument/2006/relationships/queryTable" Target="../queryTables/queryTable317.xml"/><Relationship Id="rId262" Type="http://schemas.openxmlformats.org/officeDocument/2006/relationships/queryTable" Target="../queryTables/queryTable522.xml"/><Relationship Id="rId283" Type="http://schemas.openxmlformats.org/officeDocument/2006/relationships/queryTable" Target="../queryTables/queryTable543.xml"/><Relationship Id="rId318" Type="http://schemas.openxmlformats.org/officeDocument/2006/relationships/queryTable" Target="../queryTables/queryTable578.xml"/><Relationship Id="rId339" Type="http://schemas.openxmlformats.org/officeDocument/2006/relationships/queryTable" Target="../queryTables/queryTable599.xml"/><Relationship Id="rId10" Type="http://schemas.openxmlformats.org/officeDocument/2006/relationships/queryTable" Target="../queryTables/queryTable270.xml"/><Relationship Id="rId31" Type="http://schemas.openxmlformats.org/officeDocument/2006/relationships/queryTable" Target="../queryTables/queryTable291.xml"/><Relationship Id="rId52" Type="http://schemas.openxmlformats.org/officeDocument/2006/relationships/queryTable" Target="../queryTables/queryTable312.xml"/><Relationship Id="rId73" Type="http://schemas.openxmlformats.org/officeDocument/2006/relationships/queryTable" Target="../queryTables/queryTable333.xml"/><Relationship Id="rId78" Type="http://schemas.openxmlformats.org/officeDocument/2006/relationships/queryTable" Target="../queryTables/queryTable338.xml"/><Relationship Id="rId94" Type="http://schemas.openxmlformats.org/officeDocument/2006/relationships/queryTable" Target="../queryTables/queryTable354.xml"/><Relationship Id="rId99" Type="http://schemas.openxmlformats.org/officeDocument/2006/relationships/queryTable" Target="../queryTables/queryTable359.xml"/><Relationship Id="rId101" Type="http://schemas.openxmlformats.org/officeDocument/2006/relationships/queryTable" Target="../queryTables/queryTable361.xml"/><Relationship Id="rId122" Type="http://schemas.openxmlformats.org/officeDocument/2006/relationships/queryTable" Target="../queryTables/queryTable382.xml"/><Relationship Id="rId143" Type="http://schemas.openxmlformats.org/officeDocument/2006/relationships/queryTable" Target="../queryTables/queryTable403.xml"/><Relationship Id="rId148" Type="http://schemas.openxmlformats.org/officeDocument/2006/relationships/queryTable" Target="../queryTables/queryTable408.xml"/><Relationship Id="rId164" Type="http://schemas.openxmlformats.org/officeDocument/2006/relationships/queryTable" Target="../queryTables/queryTable424.xml"/><Relationship Id="rId169" Type="http://schemas.openxmlformats.org/officeDocument/2006/relationships/queryTable" Target="../queryTables/queryTable429.xml"/><Relationship Id="rId185" Type="http://schemas.openxmlformats.org/officeDocument/2006/relationships/queryTable" Target="../queryTables/queryTable445.xml"/><Relationship Id="rId334" Type="http://schemas.openxmlformats.org/officeDocument/2006/relationships/queryTable" Target="../queryTables/queryTable594.xml"/><Relationship Id="rId350" Type="http://schemas.openxmlformats.org/officeDocument/2006/relationships/queryTable" Target="../queryTables/queryTable610.xml"/><Relationship Id="rId355" Type="http://schemas.openxmlformats.org/officeDocument/2006/relationships/queryTable" Target="../queryTables/queryTable615.xml"/><Relationship Id="rId4" Type="http://schemas.openxmlformats.org/officeDocument/2006/relationships/queryTable" Target="../queryTables/queryTable264.xml"/><Relationship Id="rId9" Type="http://schemas.openxmlformats.org/officeDocument/2006/relationships/queryTable" Target="../queryTables/queryTable269.xml"/><Relationship Id="rId180" Type="http://schemas.openxmlformats.org/officeDocument/2006/relationships/queryTable" Target="../queryTables/queryTable440.xml"/><Relationship Id="rId210" Type="http://schemas.openxmlformats.org/officeDocument/2006/relationships/queryTable" Target="../queryTables/queryTable470.xml"/><Relationship Id="rId215" Type="http://schemas.openxmlformats.org/officeDocument/2006/relationships/queryTable" Target="../queryTables/queryTable475.xml"/><Relationship Id="rId236" Type="http://schemas.openxmlformats.org/officeDocument/2006/relationships/queryTable" Target="../queryTables/queryTable496.xml"/><Relationship Id="rId257" Type="http://schemas.openxmlformats.org/officeDocument/2006/relationships/queryTable" Target="../queryTables/queryTable517.xml"/><Relationship Id="rId278" Type="http://schemas.openxmlformats.org/officeDocument/2006/relationships/queryTable" Target="../queryTables/queryTable538.xml"/><Relationship Id="rId26" Type="http://schemas.openxmlformats.org/officeDocument/2006/relationships/queryTable" Target="../queryTables/queryTable286.xml"/><Relationship Id="rId231" Type="http://schemas.openxmlformats.org/officeDocument/2006/relationships/queryTable" Target="../queryTables/queryTable491.xml"/><Relationship Id="rId252" Type="http://schemas.openxmlformats.org/officeDocument/2006/relationships/queryTable" Target="../queryTables/queryTable512.xml"/><Relationship Id="rId273" Type="http://schemas.openxmlformats.org/officeDocument/2006/relationships/queryTable" Target="../queryTables/queryTable533.xml"/><Relationship Id="rId294" Type="http://schemas.openxmlformats.org/officeDocument/2006/relationships/queryTable" Target="../queryTables/queryTable554.xml"/><Relationship Id="rId308" Type="http://schemas.openxmlformats.org/officeDocument/2006/relationships/queryTable" Target="../queryTables/queryTable568.xml"/><Relationship Id="rId329" Type="http://schemas.openxmlformats.org/officeDocument/2006/relationships/queryTable" Target="../queryTables/queryTable589.xml"/><Relationship Id="rId47" Type="http://schemas.openxmlformats.org/officeDocument/2006/relationships/queryTable" Target="../queryTables/queryTable307.xml"/><Relationship Id="rId68" Type="http://schemas.openxmlformats.org/officeDocument/2006/relationships/queryTable" Target="../queryTables/queryTable328.xml"/><Relationship Id="rId89" Type="http://schemas.openxmlformats.org/officeDocument/2006/relationships/queryTable" Target="../queryTables/queryTable349.xml"/><Relationship Id="rId112" Type="http://schemas.openxmlformats.org/officeDocument/2006/relationships/queryTable" Target="../queryTables/queryTable372.xml"/><Relationship Id="rId133" Type="http://schemas.openxmlformats.org/officeDocument/2006/relationships/queryTable" Target="../queryTables/queryTable393.xml"/><Relationship Id="rId154" Type="http://schemas.openxmlformats.org/officeDocument/2006/relationships/queryTable" Target="../queryTables/queryTable414.xml"/><Relationship Id="rId175" Type="http://schemas.openxmlformats.org/officeDocument/2006/relationships/queryTable" Target="../queryTables/queryTable435.xml"/><Relationship Id="rId340" Type="http://schemas.openxmlformats.org/officeDocument/2006/relationships/queryTable" Target="../queryTables/queryTable600.xml"/><Relationship Id="rId361" Type="http://schemas.openxmlformats.org/officeDocument/2006/relationships/queryTable" Target="../queryTables/queryTable621.xml"/><Relationship Id="rId196" Type="http://schemas.openxmlformats.org/officeDocument/2006/relationships/queryTable" Target="../queryTables/queryTable456.xml"/><Relationship Id="rId200" Type="http://schemas.openxmlformats.org/officeDocument/2006/relationships/queryTable" Target="../queryTables/queryTable460.xml"/><Relationship Id="rId16" Type="http://schemas.openxmlformats.org/officeDocument/2006/relationships/queryTable" Target="../queryTables/queryTable276.xml"/><Relationship Id="rId221" Type="http://schemas.openxmlformats.org/officeDocument/2006/relationships/queryTable" Target="../queryTables/queryTable481.xml"/><Relationship Id="rId242" Type="http://schemas.openxmlformats.org/officeDocument/2006/relationships/queryTable" Target="../queryTables/queryTable502.xml"/><Relationship Id="rId263" Type="http://schemas.openxmlformats.org/officeDocument/2006/relationships/queryTable" Target="../queryTables/queryTable523.xml"/><Relationship Id="rId284" Type="http://schemas.openxmlformats.org/officeDocument/2006/relationships/queryTable" Target="../queryTables/queryTable544.xml"/><Relationship Id="rId319" Type="http://schemas.openxmlformats.org/officeDocument/2006/relationships/queryTable" Target="../queryTables/queryTable579.xml"/><Relationship Id="rId37" Type="http://schemas.openxmlformats.org/officeDocument/2006/relationships/queryTable" Target="../queryTables/queryTable297.xml"/><Relationship Id="rId58" Type="http://schemas.openxmlformats.org/officeDocument/2006/relationships/queryTable" Target="../queryTables/queryTable318.xml"/><Relationship Id="rId79" Type="http://schemas.openxmlformats.org/officeDocument/2006/relationships/queryTable" Target="../queryTables/queryTable339.xml"/><Relationship Id="rId102" Type="http://schemas.openxmlformats.org/officeDocument/2006/relationships/queryTable" Target="../queryTables/queryTable362.xml"/><Relationship Id="rId123" Type="http://schemas.openxmlformats.org/officeDocument/2006/relationships/queryTable" Target="../queryTables/queryTable383.xml"/><Relationship Id="rId144" Type="http://schemas.openxmlformats.org/officeDocument/2006/relationships/queryTable" Target="../queryTables/queryTable404.xml"/><Relationship Id="rId330" Type="http://schemas.openxmlformats.org/officeDocument/2006/relationships/queryTable" Target="../queryTables/queryTable590.xml"/><Relationship Id="rId90" Type="http://schemas.openxmlformats.org/officeDocument/2006/relationships/queryTable" Target="../queryTables/queryTable350.xml"/><Relationship Id="rId165" Type="http://schemas.openxmlformats.org/officeDocument/2006/relationships/queryTable" Target="../queryTables/queryTable425.xml"/><Relationship Id="rId186" Type="http://schemas.openxmlformats.org/officeDocument/2006/relationships/queryTable" Target="../queryTables/queryTable446.xml"/><Relationship Id="rId351" Type="http://schemas.openxmlformats.org/officeDocument/2006/relationships/queryTable" Target="../queryTables/queryTable611.xml"/><Relationship Id="rId211" Type="http://schemas.openxmlformats.org/officeDocument/2006/relationships/queryTable" Target="../queryTables/queryTable471.xml"/><Relationship Id="rId232" Type="http://schemas.openxmlformats.org/officeDocument/2006/relationships/queryTable" Target="../queryTables/queryTable492.xml"/><Relationship Id="rId253" Type="http://schemas.openxmlformats.org/officeDocument/2006/relationships/queryTable" Target="../queryTables/queryTable513.xml"/><Relationship Id="rId274" Type="http://schemas.openxmlformats.org/officeDocument/2006/relationships/queryTable" Target="../queryTables/queryTable534.xml"/><Relationship Id="rId295" Type="http://schemas.openxmlformats.org/officeDocument/2006/relationships/queryTable" Target="../queryTables/queryTable555.xml"/><Relationship Id="rId309" Type="http://schemas.openxmlformats.org/officeDocument/2006/relationships/queryTable" Target="../queryTables/queryTable569.xml"/><Relationship Id="rId27" Type="http://schemas.openxmlformats.org/officeDocument/2006/relationships/queryTable" Target="../queryTables/queryTable287.xml"/><Relationship Id="rId48" Type="http://schemas.openxmlformats.org/officeDocument/2006/relationships/queryTable" Target="../queryTables/queryTable308.xml"/><Relationship Id="rId69" Type="http://schemas.openxmlformats.org/officeDocument/2006/relationships/queryTable" Target="../queryTables/queryTable329.xml"/><Relationship Id="rId113" Type="http://schemas.openxmlformats.org/officeDocument/2006/relationships/queryTable" Target="../queryTables/queryTable373.xml"/><Relationship Id="rId134" Type="http://schemas.openxmlformats.org/officeDocument/2006/relationships/queryTable" Target="../queryTables/queryTable394.xml"/><Relationship Id="rId320" Type="http://schemas.openxmlformats.org/officeDocument/2006/relationships/queryTable" Target="../queryTables/queryTable580.xml"/><Relationship Id="rId80" Type="http://schemas.openxmlformats.org/officeDocument/2006/relationships/queryTable" Target="../queryTables/queryTable340.xml"/><Relationship Id="rId155" Type="http://schemas.openxmlformats.org/officeDocument/2006/relationships/queryTable" Target="../queryTables/queryTable415.xml"/><Relationship Id="rId176" Type="http://schemas.openxmlformats.org/officeDocument/2006/relationships/queryTable" Target="../queryTables/queryTable436.xml"/><Relationship Id="rId197" Type="http://schemas.openxmlformats.org/officeDocument/2006/relationships/queryTable" Target="../queryTables/queryTable457.xml"/><Relationship Id="rId341" Type="http://schemas.openxmlformats.org/officeDocument/2006/relationships/queryTable" Target="../queryTables/queryTable601.xml"/><Relationship Id="rId362" Type="http://schemas.openxmlformats.org/officeDocument/2006/relationships/queryTable" Target="../queryTables/queryTable622.xml"/><Relationship Id="rId201" Type="http://schemas.openxmlformats.org/officeDocument/2006/relationships/queryTable" Target="../queryTables/queryTable461.xml"/><Relationship Id="rId222" Type="http://schemas.openxmlformats.org/officeDocument/2006/relationships/queryTable" Target="../queryTables/queryTable482.xml"/><Relationship Id="rId243" Type="http://schemas.openxmlformats.org/officeDocument/2006/relationships/queryTable" Target="../queryTables/queryTable503.xml"/><Relationship Id="rId264" Type="http://schemas.openxmlformats.org/officeDocument/2006/relationships/queryTable" Target="../queryTables/queryTable524.xml"/><Relationship Id="rId285" Type="http://schemas.openxmlformats.org/officeDocument/2006/relationships/queryTable" Target="../queryTables/queryTable545.xml"/><Relationship Id="rId17" Type="http://schemas.openxmlformats.org/officeDocument/2006/relationships/queryTable" Target="../queryTables/queryTable277.xml"/><Relationship Id="rId38" Type="http://schemas.openxmlformats.org/officeDocument/2006/relationships/queryTable" Target="../queryTables/queryTable298.xml"/><Relationship Id="rId59" Type="http://schemas.openxmlformats.org/officeDocument/2006/relationships/queryTable" Target="../queryTables/queryTable319.xml"/><Relationship Id="rId103" Type="http://schemas.openxmlformats.org/officeDocument/2006/relationships/queryTable" Target="../queryTables/queryTable363.xml"/><Relationship Id="rId124" Type="http://schemas.openxmlformats.org/officeDocument/2006/relationships/queryTable" Target="../queryTables/queryTable384.xml"/><Relationship Id="rId310" Type="http://schemas.openxmlformats.org/officeDocument/2006/relationships/queryTable" Target="../queryTables/queryTable570.xml"/><Relationship Id="rId70" Type="http://schemas.openxmlformats.org/officeDocument/2006/relationships/queryTable" Target="../queryTables/queryTable330.xml"/><Relationship Id="rId91" Type="http://schemas.openxmlformats.org/officeDocument/2006/relationships/queryTable" Target="../queryTables/queryTable351.xml"/><Relationship Id="rId145" Type="http://schemas.openxmlformats.org/officeDocument/2006/relationships/queryTable" Target="../queryTables/queryTable405.xml"/><Relationship Id="rId166" Type="http://schemas.openxmlformats.org/officeDocument/2006/relationships/queryTable" Target="../queryTables/queryTable426.xml"/><Relationship Id="rId187" Type="http://schemas.openxmlformats.org/officeDocument/2006/relationships/queryTable" Target="../queryTables/queryTable447.xml"/><Relationship Id="rId331" Type="http://schemas.openxmlformats.org/officeDocument/2006/relationships/queryTable" Target="../queryTables/queryTable591.xml"/><Relationship Id="rId352" Type="http://schemas.openxmlformats.org/officeDocument/2006/relationships/queryTable" Target="../queryTables/queryTable612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72.xml"/><Relationship Id="rId233" Type="http://schemas.openxmlformats.org/officeDocument/2006/relationships/queryTable" Target="../queryTables/queryTable493.xml"/><Relationship Id="rId254" Type="http://schemas.openxmlformats.org/officeDocument/2006/relationships/queryTable" Target="../queryTables/queryTable514.xml"/><Relationship Id="rId28" Type="http://schemas.openxmlformats.org/officeDocument/2006/relationships/queryTable" Target="../queryTables/queryTable288.xml"/><Relationship Id="rId49" Type="http://schemas.openxmlformats.org/officeDocument/2006/relationships/queryTable" Target="../queryTables/queryTable309.xml"/><Relationship Id="rId114" Type="http://schemas.openxmlformats.org/officeDocument/2006/relationships/queryTable" Target="../queryTables/queryTable374.xml"/><Relationship Id="rId275" Type="http://schemas.openxmlformats.org/officeDocument/2006/relationships/queryTable" Target="../queryTables/queryTable535.xml"/><Relationship Id="rId296" Type="http://schemas.openxmlformats.org/officeDocument/2006/relationships/queryTable" Target="../queryTables/queryTable556.xml"/><Relationship Id="rId300" Type="http://schemas.openxmlformats.org/officeDocument/2006/relationships/queryTable" Target="../queryTables/queryTable560.xml"/><Relationship Id="rId60" Type="http://schemas.openxmlformats.org/officeDocument/2006/relationships/queryTable" Target="../queryTables/queryTable320.xml"/><Relationship Id="rId81" Type="http://schemas.openxmlformats.org/officeDocument/2006/relationships/queryTable" Target="../queryTables/queryTable341.xml"/><Relationship Id="rId135" Type="http://schemas.openxmlformats.org/officeDocument/2006/relationships/queryTable" Target="../queryTables/queryTable395.xml"/><Relationship Id="rId156" Type="http://schemas.openxmlformats.org/officeDocument/2006/relationships/queryTable" Target="../queryTables/queryTable416.xml"/><Relationship Id="rId177" Type="http://schemas.openxmlformats.org/officeDocument/2006/relationships/queryTable" Target="../queryTables/queryTable437.xml"/><Relationship Id="rId198" Type="http://schemas.openxmlformats.org/officeDocument/2006/relationships/queryTable" Target="../queryTables/queryTable458.xml"/><Relationship Id="rId321" Type="http://schemas.openxmlformats.org/officeDocument/2006/relationships/queryTable" Target="../queryTables/queryTable581.xml"/><Relationship Id="rId342" Type="http://schemas.openxmlformats.org/officeDocument/2006/relationships/queryTable" Target="../queryTables/queryTable602.xml"/><Relationship Id="rId363" Type="http://schemas.openxmlformats.org/officeDocument/2006/relationships/queryTable" Target="../queryTables/queryTable623.xml"/><Relationship Id="rId202" Type="http://schemas.openxmlformats.org/officeDocument/2006/relationships/queryTable" Target="../queryTables/queryTable462.xml"/><Relationship Id="rId223" Type="http://schemas.openxmlformats.org/officeDocument/2006/relationships/queryTable" Target="../queryTables/queryTable483.xml"/><Relationship Id="rId244" Type="http://schemas.openxmlformats.org/officeDocument/2006/relationships/queryTable" Target="../queryTables/queryTable504.xml"/><Relationship Id="rId18" Type="http://schemas.openxmlformats.org/officeDocument/2006/relationships/queryTable" Target="../queryTables/queryTable278.xml"/><Relationship Id="rId39" Type="http://schemas.openxmlformats.org/officeDocument/2006/relationships/queryTable" Target="../queryTables/queryTable299.xml"/><Relationship Id="rId265" Type="http://schemas.openxmlformats.org/officeDocument/2006/relationships/queryTable" Target="../queryTables/queryTable525.xml"/><Relationship Id="rId286" Type="http://schemas.openxmlformats.org/officeDocument/2006/relationships/queryTable" Target="../queryTables/queryTable546.xml"/><Relationship Id="rId50" Type="http://schemas.openxmlformats.org/officeDocument/2006/relationships/queryTable" Target="../queryTables/queryTable310.xml"/><Relationship Id="rId104" Type="http://schemas.openxmlformats.org/officeDocument/2006/relationships/queryTable" Target="../queryTables/queryTable364.xml"/><Relationship Id="rId125" Type="http://schemas.openxmlformats.org/officeDocument/2006/relationships/queryTable" Target="../queryTables/queryTable385.xml"/><Relationship Id="rId146" Type="http://schemas.openxmlformats.org/officeDocument/2006/relationships/queryTable" Target="../queryTables/queryTable406.xml"/><Relationship Id="rId167" Type="http://schemas.openxmlformats.org/officeDocument/2006/relationships/queryTable" Target="../queryTables/queryTable427.xml"/><Relationship Id="rId188" Type="http://schemas.openxmlformats.org/officeDocument/2006/relationships/queryTable" Target="../queryTables/queryTable448.xml"/><Relationship Id="rId311" Type="http://schemas.openxmlformats.org/officeDocument/2006/relationships/queryTable" Target="../queryTables/queryTable571.xml"/><Relationship Id="rId332" Type="http://schemas.openxmlformats.org/officeDocument/2006/relationships/queryTable" Target="../queryTables/queryTable592.xml"/><Relationship Id="rId353" Type="http://schemas.openxmlformats.org/officeDocument/2006/relationships/queryTable" Target="../queryTables/queryTable613.xml"/><Relationship Id="rId71" Type="http://schemas.openxmlformats.org/officeDocument/2006/relationships/queryTable" Target="../queryTables/queryTable331.xml"/><Relationship Id="rId92" Type="http://schemas.openxmlformats.org/officeDocument/2006/relationships/queryTable" Target="../queryTables/queryTable352.xml"/><Relationship Id="rId213" Type="http://schemas.openxmlformats.org/officeDocument/2006/relationships/queryTable" Target="../queryTables/queryTable473.xml"/><Relationship Id="rId234" Type="http://schemas.openxmlformats.org/officeDocument/2006/relationships/queryTable" Target="../queryTables/queryTable494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9.xml"/><Relationship Id="rId255" Type="http://schemas.openxmlformats.org/officeDocument/2006/relationships/queryTable" Target="../queryTables/queryTable515.xml"/><Relationship Id="rId276" Type="http://schemas.openxmlformats.org/officeDocument/2006/relationships/queryTable" Target="../queryTables/queryTable536.xml"/><Relationship Id="rId297" Type="http://schemas.openxmlformats.org/officeDocument/2006/relationships/queryTable" Target="../queryTables/queryTable557.xml"/><Relationship Id="rId40" Type="http://schemas.openxmlformats.org/officeDocument/2006/relationships/queryTable" Target="../queryTables/queryTable300.xml"/><Relationship Id="rId115" Type="http://schemas.openxmlformats.org/officeDocument/2006/relationships/queryTable" Target="../queryTables/queryTable375.xml"/><Relationship Id="rId136" Type="http://schemas.openxmlformats.org/officeDocument/2006/relationships/queryTable" Target="../queryTables/queryTable396.xml"/><Relationship Id="rId157" Type="http://schemas.openxmlformats.org/officeDocument/2006/relationships/queryTable" Target="../queryTables/queryTable417.xml"/><Relationship Id="rId178" Type="http://schemas.openxmlformats.org/officeDocument/2006/relationships/queryTable" Target="../queryTables/queryTable438.xml"/><Relationship Id="rId301" Type="http://schemas.openxmlformats.org/officeDocument/2006/relationships/queryTable" Target="../queryTables/queryTable561.xml"/><Relationship Id="rId322" Type="http://schemas.openxmlformats.org/officeDocument/2006/relationships/queryTable" Target="../queryTables/queryTable582.xml"/><Relationship Id="rId343" Type="http://schemas.openxmlformats.org/officeDocument/2006/relationships/queryTable" Target="../queryTables/queryTable603.xml"/><Relationship Id="rId364" Type="http://schemas.openxmlformats.org/officeDocument/2006/relationships/queryTable" Target="../queryTables/queryTable624.xml"/><Relationship Id="rId61" Type="http://schemas.openxmlformats.org/officeDocument/2006/relationships/queryTable" Target="../queryTables/queryTable321.xml"/><Relationship Id="rId82" Type="http://schemas.openxmlformats.org/officeDocument/2006/relationships/queryTable" Target="../queryTables/queryTable342.xml"/><Relationship Id="rId199" Type="http://schemas.openxmlformats.org/officeDocument/2006/relationships/queryTable" Target="../queryTables/queryTable459.xml"/><Relationship Id="rId203" Type="http://schemas.openxmlformats.org/officeDocument/2006/relationships/queryTable" Target="../queryTables/queryTable463.xml"/><Relationship Id="rId19" Type="http://schemas.openxmlformats.org/officeDocument/2006/relationships/queryTable" Target="../queryTables/queryTable279.xml"/><Relationship Id="rId224" Type="http://schemas.openxmlformats.org/officeDocument/2006/relationships/queryTable" Target="../queryTables/queryTable484.xml"/><Relationship Id="rId245" Type="http://schemas.openxmlformats.org/officeDocument/2006/relationships/queryTable" Target="../queryTables/queryTable505.xml"/><Relationship Id="rId266" Type="http://schemas.openxmlformats.org/officeDocument/2006/relationships/queryTable" Target="../queryTables/queryTable526.xml"/><Relationship Id="rId287" Type="http://schemas.openxmlformats.org/officeDocument/2006/relationships/queryTable" Target="../queryTables/queryTable547.xml"/><Relationship Id="rId30" Type="http://schemas.openxmlformats.org/officeDocument/2006/relationships/queryTable" Target="../queryTables/queryTable290.xml"/><Relationship Id="rId105" Type="http://schemas.openxmlformats.org/officeDocument/2006/relationships/queryTable" Target="../queryTables/queryTable365.xml"/><Relationship Id="rId126" Type="http://schemas.openxmlformats.org/officeDocument/2006/relationships/queryTable" Target="../queryTables/queryTable386.xml"/><Relationship Id="rId147" Type="http://schemas.openxmlformats.org/officeDocument/2006/relationships/queryTable" Target="../queryTables/queryTable407.xml"/><Relationship Id="rId168" Type="http://schemas.openxmlformats.org/officeDocument/2006/relationships/queryTable" Target="../queryTables/queryTable428.xml"/><Relationship Id="rId312" Type="http://schemas.openxmlformats.org/officeDocument/2006/relationships/queryTable" Target="../queryTables/queryTable572.xml"/><Relationship Id="rId333" Type="http://schemas.openxmlformats.org/officeDocument/2006/relationships/queryTable" Target="../queryTables/queryTable593.xml"/><Relationship Id="rId354" Type="http://schemas.openxmlformats.org/officeDocument/2006/relationships/queryTable" Target="../queryTables/queryTable614.xml"/><Relationship Id="rId51" Type="http://schemas.openxmlformats.org/officeDocument/2006/relationships/queryTable" Target="../queryTables/queryTable311.xml"/><Relationship Id="rId72" Type="http://schemas.openxmlformats.org/officeDocument/2006/relationships/queryTable" Target="../queryTables/queryTable332.xml"/><Relationship Id="rId93" Type="http://schemas.openxmlformats.org/officeDocument/2006/relationships/queryTable" Target="../queryTables/queryTable353.xml"/><Relationship Id="rId189" Type="http://schemas.openxmlformats.org/officeDocument/2006/relationships/queryTable" Target="../queryTables/queryTable449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474.xml"/><Relationship Id="rId235" Type="http://schemas.openxmlformats.org/officeDocument/2006/relationships/queryTable" Target="../queryTables/queryTable495.xml"/><Relationship Id="rId256" Type="http://schemas.openxmlformats.org/officeDocument/2006/relationships/queryTable" Target="../queryTables/queryTable516.xml"/><Relationship Id="rId277" Type="http://schemas.openxmlformats.org/officeDocument/2006/relationships/queryTable" Target="../queryTables/queryTable537.xml"/><Relationship Id="rId298" Type="http://schemas.openxmlformats.org/officeDocument/2006/relationships/queryTable" Target="../queryTables/queryTable558.xml"/><Relationship Id="rId116" Type="http://schemas.openxmlformats.org/officeDocument/2006/relationships/queryTable" Target="../queryTables/queryTable376.xml"/><Relationship Id="rId137" Type="http://schemas.openxmlformats.org/officeDocument/2006/relationships/queryTable" Target="../queryTables/queryTable397.xml"/><Relationship Id="rId158" Type="http://schemas.openxmlformats.org/officeDocument/2006/relationships/queryTable" Target="../queryTables/queryTable418.xml"/><Relationship Id="rId302" Type="http://schemas.openxmlformats.org/officeDocument/2006/relationships/queryTable" Target="../queryTables/queryTable562.xml"/><Relationship Id="rId323" Type="http://schemas.openxmlformats.org/officeDocument/2006/relationships/queryTable" Target="../queryTables/queryTable583.xml"/><Relationship Id="rId344" Type="http://schemas.openxmlformats.org/officeDocument/2006/relationships/queryTable" Target="../queryTables/queryTable604.xml"/><Relationship Id="rId20" Type="http://schemas.openxmlformats.org/officeDocument/2006/relationships/queryTable" Target="../queryTables/queryTable280.xml"/><Relationship Id="rId41" Type="http://schemas.openxmlformats.org/officeDocument/2006/relationships/queryTable" Target="../queryTables/queryTable301.xml"/><Relationship Id="rId62" Type="http://schemas.openxmlformats.org/officeDocument/2006/relationships/queryTable" Target="../queryTables/queryTable322.xml"/><Relationship Id="rId83" Type="http://schemas.openxmlformats.org/officeDocument/2006/relationships/queryTable" Target="../queryTables/queryTable343.xml"/><Relationship Id="rId179" Type="http://schemas.openxmlformats.org/officeDocument/2006/relationships/queryTable" Target="../queryTables/queryTable439.xml"/><Relationship Id="rId365" Type="http://schemas.openxmlformats.org/officeDocument/2006/relationships/queryTable" Target="../queryTables/queryTable625.xml"/><Relationship Id="rId190" Type="http://schemas.openxmlformats.org/officeDocument/2006/relationships/queryTable" Target="../queryTables/queryTable450.xml"/><Relationship Id="rId204" Type="http://schemas.openxmlformats.org/officeDocument/2006/relationships/queryTable" Target="../queryTables/queryTable464.xml"/><Relationship Id="rId225" Type="http://schemas.openxmlformats.org/officeDocument/2006/relationships/queryTable" Target="../queryTables/queryTable485.xml"/><Relationship Id="rId246" Type="http://schemas.openxmlformats.org/officeDocument/2006/relationships/queryTable" Target="../queryTables/queryTable506.xml"/><Relationship Id="rId267" Type="http://schemas.openxmlformats.org/officeDocument/2006/relationships/queryTable" Target="../queryTables/queryTable527.xml"/><Relationship Id="rId288" Type="http://schemas.openxmlformats.org/officeDocument/2006/relationships/queryTable" Target="../queryTables/queryTable548.xml"/><Relationship Id="rId106" Type="http://schemas.openxmlformats.org/officeDocument/2006/relationships/queryTable" Target="../queryTables/queryTable366.xml"/><Relationship Id="rId127" Type="http://schemas.openxmlformats.org/officeDocument/2006/relationships/queryTable" Target="../queryTables/queryTable387.xml"/><Relationship Id="rId313" Type="http://schemas.openxmlformats.org/officeDocument/2006/relationships/queryTable" Target="../queryTables/queryTable57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44.xml"/><Relationship Id="rId299" Type="http://schemas.openxmlformats.org/officeDocument/2006/relationships/queryTable" Target="../queryTables/queryTable926.xml"/><Relationship Id="rId21" Type="http://schemas.openxmlformats.org/officeDocument/2006/relationships/queryTable" Target="../queryTables/queryTable648.xml"/><Relationship Id="rId63" Type="http://schemas.openxmlformats.org/officeDocument/2006/relationships/queryTable" Target="../queryTables/queryTable690.xml"/><Relationship Id="rId159" Type="http://schemas.openxmlformats.org/officeDocument/2006/relationships/queryTable" Target="../queryTables/queryTable786.xml"/><Relationship Id="rId324" Type="http://schemas.openxmlformats.org/officeDocument/2006/relationships/queryTable" Target="../queryTables/queryTable951.xml"/><Relationship Id="rId366" Type="http://schemas.openxmlformats.org/officeDocument/2006/relationships/queryTable" Target="../queryTables/queryTable993.xml"/><Relationship Id="rId170" Type="http://schemas.openxmlformats.org/officeDocument/2006/relationships/queryTable" Target="../queryTables/queryTable797.xml"/><Relationship Id="rId226" Type="http://schemas.openxmlformats.org/officeDocument/2006/relationships/queryTable" Target="../queryTables/queryTable853.xml"/><Relationship Id="rId433" Type="http://schemas.openxmlformats.org/officeDocument/2006/relationships/queryTable" Target="../queryTables/queryTable1060.xml"/><Relationship Id="rId268" Type="http://schemas.openxmlformats.org/officeDocument/2006/relationships/queryTable" Target="../queryTables/queryTable895.xml"/><Relationship Id="rId32" Type="http://schemas.openxmlformats.org/officeDocument/2006/relationships/queryTable" Target="../queryTables/queryTable659.xml"/><Relationship Id="rId74" Type="http://schemas.openxmlformats.org/officeDocument/2006/relationships/queryTable" Target="../queryTables/queryTable701.xml"/><Relationship Id="rId128" Type="http://schemas.openxmlformats.org/officeDocument/2006/relationships/queryTable" Target="../queryTables/queryTable755.xml"/><Relationship Id="rId335" Type="http://schemas.openxmlformats.org/officeDocument/2006/relationships/queryTable" Target="../queryTables/queryTable962.xml"/><Relationship Id="rId377" Type="http://schemas.openxmlformats.org/officeDocument/2006/relationships/queryTable" Target="../queryTables/queryTable1004.xml"/><Relationship Id="rId5" Type="http://schemas.openxmlformats.org/officeDocument/2006/relationships/queryTable" Target="../queryTables/queryTable632.xml"/><Relationship Id="rId181" Type="http://schemas.openxmlformats.org/officeDocument/2006/relationships/queryTable" Target="../queryTables/queryTable808.xml"/><Relationship Id="rId237" Type="http://schemas.openxmlformats.org/officeDocument/2006/relationships/queryTable" Target="../queryTables/queryTable864.xml"/><Relationship Id="rId402" Type="http://schemas.openxmlformats.org/officeDocument/2006/relationships/queryTable" Target="../queryTables/queryTable1029.xml"/><Relationship Id="rId279" Type="http://schemas.openxmlformats.org/officeDocument/2006/relationships/queryTable" Target="../queryTables/queryTable906.xml"/><Relationship Id="rId444" Type="http://schemas.openxmlformats.org/officeDocument/2006/relationships/queryTable" Target="../queryTables/queryTable1071.xml"/><Relationship Id="rId43" Type="http://schemas.openxmlformats.org/officeDocument/2006/relationships/queryTable" Target="../queryTables/queryTable670.xml"/><Relationship Id="rId139" Type="http://schemas.openxmlformats.org/officeDocument/2006/relationships/queryTable" Target="../queryTables/queryTable766.xml"/><Relationship Id="rId290" Type="http://schemas.openxmlformats.org/officeDocument/2006/relationships/queryTable" Target="../queryTables/queryTable917.xml"/><Relationship Id="rId304" Type="http://schemas.openxmlformats.org/officeDocument/2006/relationships/queryTable" Target="../queryTables/queryTable931.xml"/><Relationship Id="rId346" Type="http://schemas.openxmlformats.org/officeDocument/2006/relationships/queryTable" Target="../queryTables/queryTable973.xml"/><Relationship Id="rId388" Type="http://schemas.openxmlformats.org/officeDocument/2006/relationships/queryTable" Target="../queryTables/queryTable1015.xml"/><Relationship Id="rId85" Type="http://schemas.openxmlformats.org/officeDocument/2006/relationships/queryTable" Target="../queryTables/queryTable712.xml"/><Relationship Id="rId150" Type="http://schemas.openxmlformats.org/officeDocument/2006/relationships/queryTable" Target="../queryTables/queryTable777.xml"/><Relationship Id="rId192" Type="http://schemas.openxmlformats.org/officeDocument/2006/relationships/queryTable" Target="../queryTables/queryTable819.xml"/><Relationship Id="rId206" Type="http://schemas.openxmlformats.org/officeDocument/2006/relationships/queryTable" Target="../queryTables/queryTable833.xml"/><Relationship Id="rId413" Type="http://schemas.openxmlformats.org/officeDocument/2006/relationships/queryTable" Target="../queryTables/queryTable1040.xml"/><Relationship Id="rId248" Type="http://schemas.openxmlformats.org/officeDocument/2006/relationships/queryTable" Target="../queryTables/queryTable875.xml"/><Relationship Id="rId455" Type="http://schemas.openxmlformats.org/officeDocument/2006/relationships/queryTable" Target="../queryTables/queryTable1082.xml"/><Relationship Id="rId12" Type="http://schemas.openxmlformats.org/officeDocument/2006/relationships/queryTable" Target="../queryTables/queryTable639.xml"/><Relationship Id="rId108" Type="http://schemas.openxmlformats.org/officeDocument/2006/relationships/queryTable" Target="../queryTables/queryTable735.xml"/><Relationship Id="rId315" Type="http://schemas.openxmlformats.org/officeDocument/2006/relationships/queryTable" Target="../queryTables/queryTable942.xml"/><Relationship Id="rId357" Type="http://schemas.openxmlformats.org/officeDocument/2006/relationships/queryTable" Target="../queryTables/queryTable984.xml"/><Relationship Id="rId54" Type="http://schemas.openxmlformats.org/officeDocument/2006/relationships/queryTable" Target="../queryTables/queryTable681.xml"/><Relationship Id="rId96" Type="http://schemas.openxmlformats.org/officeDocument/2006/relationships/queryTable" Target="../queryTables/queryTable723.xml"/><Relationship Id="rId161" Type="http://schemas.openxmlformats.org/officeDocument/2006/relationships/queryTable" Target="../queryTables/queryTable788.xml"/><Relationship Id="rId217" Type="http://schemas.openxmlformats.org/officeDocument/2006/relationships/queryTable" Target="../queryTables/queryTable844.xml"/><Relationship Id="rId399" Type="http://schemas.openxmlformats.org/officeDocument/2006/relationships/queryTable" Target="../queryTables/queryTable1026.xml"/><Relationship Id="rId259" Type="http://schemas.openxmlformats.org/officeDocument/2006/relationships/queryTable" Target="../queryTables/queryTable886.xml"/><Relationship Id="rId424" Type="http://schemas.openxmlformats.org/officeDocument/2006/relationships/queryTable" Target="../queryTables/queryTable1051.xml"/><Relationship Id="rId23" Type="http://schemas.openxmlformats.org/officeDocument/2006/relationships/queryTable" Target="../queryTables/queryTable650.xml"/><Relationship Id="rId119" Type="http://schemas.openxmlformats.org/officeDocument/2006/relationships/queryTable" Target="../queryTables/queryTable746.xml"/><Relationship Id="rId270" Type="http://schemas.openxmlformats.org/officeDocument/2006/relationships/queryTable" Target="../queryTables/queryTable897.xml"/><Relationship Id="rId291" Type="http://schemas.openxmlformats.org/officeDocument/2006/relationships/queryTable" Target="../queryTables/queryTable918.xml"/><Relationship Id="rId305" Type="http://schemas.openxmlformats.org/officeDocument/2006/relationships/queryTable" Target="../queryTables/queryTable932.xml"/><Relationship Id="rId326" Type="http://schemas.openxmlformats.org/officeDocument/2006/relationships/queryTable" Target="../queryTables/queryTable953.xml"/><Relationship Id="rId347" Type="http://schemas.openxmlformats.org/officeDocument/2006/relationships/queryTable" Target="../queryTables/queryTable974.xml"/><Relationship Id="rId44" Type="http://schemas.openxmlformats.org/officeDocument/2006/relationships/queryTable" Target="../queryTables/queryTable671.xml"/><Relationship Id="rId65" Type="http://schemas.openxmlformats.org/officeDocument/2006/relationships/queryTable" Target="../queryTables/queryTable692.xml"/><Relationship Id="rId86" Type="http://schemas.openxmlformats.org/officeDocument/2006/relationships/queryTable" Target="../queryTables/queryTable713.xml"/><Relationship Id="rId130" Type="http://schemas.openxmlformats.org/officeDocument/2006/relationships/queryTable" Target="../queryTables/queryTable757.xml"/><Relationship Id="rId151" Type="http://schemas.openxmlformats.org/officeDocument/2006/relationships/queryTable" Target="../queryTables/queryTable778.xml"/><Relationship Id="rId368" Type="http://schemas.openxmlformats.org/officeDocument/2006/relationships/queryTable" Target="../queryTables/queryTable995.xml"/><Relationship Id="rId389" Type="http://schemas.openxmlformats.org/officeDocument/2006/relationships/queryTable" Target="../queryTables/queryTable1016.xml"/><Relationship Id="rId172" Type="http://schemas.openxmlformats.org/officeDocument/2006/relationships/queryTable" Target="../queryTables/queryTable799.xml"/><Relationship Id="rId193" Type="http://schemas.openxmlformats.org/officeDocument/2006/relationships/queryTable" Target="../queryTables/queryTable820.xml"/><Relationship Id="rId207" Type="http://schemas.openxmlformats.org/officeDocument/2006/relationships/queryTable" Target="../queryTables/queryTable834.xml"/><Relationship Id="rId228" Type="http://schemas.openxmlformats.org/officeDocument/2006/relationships/queryTable" Target="../queryTables/queryTable855.xml"/><Relationship Id="rId249" Type="http://schemas.openxmlformats.org/officeDocument/2006/relationships/queryTable" Target="../queryTables/queryTable876.xml"/><Relationship Id="rId414" Type="http://schemas.openxmlformats.org/officeDocument/2006/relationships/queryTable" Target="../queryTables/queryTable1041.xml"/><Relationship Id="rId435" Type="http://schemas.openxmlformats.org/officeDocument/2006/relationships/queryTable" Target="../queryTables/queryTable1062.xml"/><Relationship Id="rId456" Type="http://schemas.openxmlformats.org/officeDocument/2006/relationships/queryTable" Target="../queryTables/queryTable1083.xml"/><Relationship Id="rId13" Type="http://schemas.openxmlformats.org/officeDocument/2006/relationships/queryTable" Target="../queryTables/queryTable640.xml"/><Relationship Id="rId109" Type="http://schemas.openxmlformats.org/officeDocument/2006/relationships/queryTable" Target="../queryTables/queryTable736.xml"/><Relationship Id="rId260" Type="http://schemas.openxmlformats.org/officeDocument/2006/relationships/queryTable" Target="../queryTables/queryTable887.xml"/><Relationship Id="rId281" Type="http://schemas.openxmlformats.org/officeDocument/2006/relationships/queryTable" Target="../queryTables/queryTable908.xml"/><Relationship Id="rId316" Type="http://schemas.openxmlformats.org/officeDocument/2006/relationships/queryTable" Target="../queryTables/queryTable943.xml"/><Relationship Id="rId337" Type="http://schemas.openxmlformats.org/officeDocument/2006/relationships/queryTable" Target="../queryTables/queryTable964.xml"/><Relationship Id="rId34" Type="http://schemas.openxmlformats.org/officeDocument/2006/relationships/queryTable" Target="../queryTables/queryTable661.xml"/><Relationship Id="rId55" Type="http://schemas.openxmlformats.org/officeDocument/2006/relationships/queryTable" Target="../queryTables/queryTable682.xml"/><Relationship Id="rId76" Type="http://schemas.openxmlformats.org/officeDocument/2006/relationships/queryTable" Target="../queryTables/queryTable703.xml"/><Relationship Id="rId97" Type="http://schemas.openxmlformats.org/officeDocument/2006/relationships/queryTable" Target="../queryTables/queryTable724.xml"/><Relationship Id="rId120" Type="http://schemas.openxmlformats.org/officeDocument/2006/relationships/queryTable" Target="../queryTables/queryTable747.xml"/><Relationship Id="rId141" Type="http://schemas.openxmlformats.org/officeDocument/2006/relationships/queryTable" Target="../queryTables/queryTable768.xml"/><Relationship Id="rId358" Type="http://schemas.openxmlformats.org/officeDocument/2006/relationships/queryTable" Target="../queryTables/queryTable985.xml"/><Relationship Id="rId379" Type="http://schemas.openxmlformats.org/officeDocument/2006/relationships/queryTable" Target="../queryTables/queryTable1006.xml"/><Relationship Id="rId7" Type="http://schemas.openxmlformats.org/officeDocument/2006/relationships/queryTable" Target="../queryTables/queryTable634.xml"/><Relationship Id="rId162" Type="http://schemas.openxmlformats.org/officeDocument/2006/relationships/queryTable" Target="../queryTables/queryTable789.xml"/><Relationship Id="rId183" Type="http://schemas.openxmlformats.org/officeDocument/2006/relationships/queryTable" Target="../queryTables/queryTable810.xml"/><Relationship Id="rId218" Type="http://schemas.openxmlformats.org/officeDocument/2006/relationships/queryTable" Target="../queryTables/queryTable845.xml"/><Relationship Id="rId239" Type="http://schemas.openxmlformats.org/officeDocument/2006/relationships/queryTable" Target="../queryTables/queryTable866.xml"/><Relationship Id="rId390" Type="http://schemas.openxmlformats.org/officeDocument/2006/relationships/queryTable" Target="../queryTables/queryTable1017.xml"/><Relationship Id="rId404" Type="http://schemas.openxmlformats.org/officeDocument/2006/relationships/queryTable" Target="../queryTables/queryTable1031.xml"/><Relationship Id="rId425" Type="http://schemas.openxmlformats.org/officeDocument/2006/relationships/queryTable" Target="../queryTables/queryTable1052.xml"/><Relationship Id="rId446" Type="http://schemas.openxmlformats.org/officeDocument/2006/relationships/queryTable" Target="../queryTables/queryTable1073.xml"/><Relationship Id="rId250" Type="http://schemas.openxmlformats.org/officeDocument/2006/relationships/queryTable" Target="../queryTables/queryTable877.xml"/><Relationship Id="rId271" Type="http://schemas.openxmlformats.org/officeDocument/2006/relationships/queryTable" Target="../queryTables/queryTable898.xml"/><Relationship Id="rId292" Type="http://schemas.openxmlformats.org/officeDocument/2006/relationships/queryTable" Target="../queryTables/queryTable919.xml"/><Relationship Id="rId306" Type="http://schemas.openxmlformats.org/officeDocument/2006/relationships/queryTable" Target="../queryTables/queryTable933.xml"/><Relationship Id="rId24" Type="http://schemas.openxmlformats.org/officeDocument/2006/relationships/queryTable" Target="../queryTables/queryTable651.xml"/><Relationship Id="rId45" Type="http://schemas.openxmlformats.org/officeDocument/2006/relationships/queryTable" Target="../queryTables/queryTable672.xml"/><Relationship Id="rId66" Type="http://schemas.openxmlformats.org/officeDocument/2006/relationships/queryTable" Target="../queryTables/queryTable693.xml"/><Relationship Id="rId87" Type="http://schemas.openxmlformats.org/officeDocument/2006/relationships/queryTable" Target="../queryTables/queryTable714.xml"/><Relationship Id="rId110" Type="http://schemas.openxmlformats.org/officeDocument/2006/relationships/queryTable" Target="../queryTables/queryTable737.xml"/><Relationship Id="rId131" Type="http://schemas.openxmlformats.org/officeDocument/2006/relationships/queryTable" Target="../queryTables/queryTable758.xml"/><Relationship Id="rId327" Type="http://schemas.openxmlformats.org/officeDocument/2006/relationships/queryTable" Target="../queryTables/queryTable954.xml"/><Relationship Id="rId348" Type="http://schemas.openxmlformats.org/officeDocument/2006/relationships/queryTable" Target="../queryTables/queryTable975.xml"/><Relationship Id="rId369" Type="http://schemas.openxmlformats.org/officeDocument/2006/relationships/queryTable" Target="../queryTables/queryTable996.xml"/><Relationship Id="rId152" Type="http://schemas.openxmlformats.org/officeDocument/2006/relationships/queryTable" Target="../queryTables/queryTable779.xml"/><Relationship Id="rId173" Type="http://schemas.openxmlformats.org/officeDocument/2006/relationships/queryTable" Target="../queryTables/queryTable800.xml"/><Relationship Id="rId194" Type="http://schemas.openxmlformats.org/officeDocument/2006/relationships/queryTable" Target="../queryTables/queryTable821.xml"/><Relationship Id="rId208" Type="http://schemas.openxmlformats.org/officeDocument/2006/relationships/queryTable" Target="../queryTables/queryTable835.xml"/><Relationship Id="rId229" Type="http://schemas.openxmlformats.org/officeDocument/2006/relationships/queryTable" Target="../queryTables/queryTable856.xml"/><Relationship Id="rId380" Type="http://schemas.openxmlformats.org/officeDocument/2006/relationships/queryTable" Target="../queryTables/queryTable1007.xml"/><Relationship Id="rId415" Type="http://schemas.openxmlformats.org/officeDocument/2006/relationships/queryTable" Target="../queryTables/queryTable1042.xml"/><Relationship Id="rId436" Type="http://schemas.openxmlformats.org/officeDocument/2006/relationships/queryTable" Target="../queryTables/queryTable1063.xml"/><Relationship Id="rId457" Type="http://schemas.openxmlformats.org/officeDocument/2006/relationships/queryTable" Target="../queryTables/queryTable1084.xml"/><Relationship Id="rId240" Type="http://schemas.openxmlformats.org/officeDocument/2006/relationships/queryTable" Target="../queryTables/queryTable867.xml"/><Relationship Id="rId261" Type="http://schemas.openxmlformats.org/officeDocument/2006/relationships/queryTable" Target="../queryTables/queryTable888.xml"/><Relationship Id="rId14" Type="http://schemas.openxmlformats.org/officeDocument/2006/relationships/queryTable" Target="../queryTables/queryTable641.xml"/><Relationship Id="rId35" Type="http://schemas.openxmlformats.org/officeDocument/2006/relationships/queryTable" Target="../queryTables/queryTable662.xml"/><Relationship Id="rId56" Type="http://schemas.openxmlformats.org/officeDocument/2006/relationships/queryTable" Target="../queryTables/queryTable683.xml"/><Relationship Id="rId77" Type="http://schemas.openxmlformats.org/officeDocument/2006/relationships/queryTable" Target="../queryTables/queryTable704.xml"/><Relationship Id="rId100" Type="http://schemas.openxmlformats.org/officeDocument/2006/relationships/queryTable" Target="../queryTables/queryTable727.xml"/><Relationship Id="rId282" Type="http://schemas.openxmlformats.org/officeDocument/2006/relationships/queryTable" Target="../queryTables/queryTable909.xml"/><Relationship Id="rId317" Type="http://schemas.openxmlformats.org/officeDocument/2006/relationships/queryTable" Target="../queryTables/queryTable944.xml"/><Relationship Id="rId338" Type="http://schemas.openxmlformats.org/officeDocument/2006/relationships/queryTable" Target="../queryTables/queryTable965.xml"/><Relationship Id="rId359" Type="http://schemas.openxmlformats.org/officeDocument/2006/relationships/queryTable" Target="../queryTables/queryTable986.xml"/><Relationship Id="rId8" Type="http://schemas.openxmlformats.org/officeDocument/2006/relationships/queryTable" Target="../queryTables/queryTable635.xml"/><Relationship Id="rId98" Type="http://schemas.openxmlformats.org/officeDocument/2006/relationships/queryTable" Target="../queryTables/queryTable725.xml"/><Relationship Id="rId121" Type="http://schemas.openxmlformats.org/officeDocument/2006/relationships/queryTable" Target="../queryTables/queryTable748.xml"/><Relationship Id="rId142" Type="http://schemas.openxmlformats.org/officeDocument/2006/relationships/queryTable" Target="../queryTables/queryTable769.xml"/><Relationship Id="rId163" Type="http://schemas.openxmlformats.org/officeDocument/2006/relationships/queryTable" Target="../queryTables/queryTable790.xml"/><Relationship Id="rId184" Type="http://schemas.openxmlformats.org/officeDocument/2006/relationships/queryTable" Target="../queryTables/queryTable811.xml"/><Relationship Id="rId219" Type="http://schemas.openxmlformats.org/officeDocument/2006/relationships/queryTable" Target="../queryTables/queryTable846.xml"/><Relationship Id="rId370" Type="http://schemas.openxmlformats.org/officeDocument/2006/relationships/queryTable" Target="../queryTables/queryTable997.xml"/><Relationship Id="rId391" Type="http://schemas.openxmlformats.org/officeDocument/2006/relationships/queryTable" Target="../queryTables/queryTable1018.xml"/><Relationship Id="rId405" Type="http://schemas.openxmlformats.org/officeDocument/2006/relationships/queryTable" Target="../queryTables/queryTable1032.xml"/><Relationship Id="rId426" Type="http://schemas.openxmlformats.org/officeDocument/2006/relationships/queryTable" Target="../queryTables/queryTable1053.xml"/><Relationship Id="rId447" Type="http://schemas.openxmlformats.org/officeDocument/2006/relationships/queryTable" Target="../queryTables/queryTable1074.xml"/><Relationship Id="rId230" Type="http://schemas.openxmlformats.org/officeDocument/2006/relationships/queryTable" Target="../queryTables/queryTable857.xml"/><Relationship Id="rId251" Type="http://schemas.openxmlformats.org/officeDocument/2006/relationships/queryTable" Target="../queryTables/queryTable878.xml"/><Relationship Id="rId25" Type="http://schemas.openxmlformats.org/officeDocument/2006/relationships/queryTable" Target="../queryTables/queryTable652.xml"/><Relationship Id="rId46" Type="http://schemas.openxmlformats.org/officeDocument/2006/relationships/queryTable" Target="../queryTables/queryTable673.xml"/><Relationship Id="rId67" Type="http://schemas.openxmlformats.org/officeDocument/2006/relationships/queryTable" Target="../queryTables/queryTable694.xml"/><Relationship Id="rId272" Type="http://schemas.openxmlformats.org/officeDocument/2006/relationships/queryTable" Target="../queryTables/queryTable899.xml"/><Relationship Id="rId293" Type="http://schemas.openxmlformats.org/officeDocument/2006/relationships/queryTable" Target="../queryTables/queryTable920.xml"/><Relationship Id="rId307" Type="http://schemas.openxmlformats.org/officeDocument/2006/relationships/queryTable" Target="../queryTables/queryTable934.xml"/><Relationship Id="rId328" Type="http://schemas.openxmlformats.org/officeDocument/2006/relationships/queryTable" Target="../queryTables/queryTable955.xml"/><Relationship Id="rId349" Type="http://schemas.openxmlformats.org/officeDocument/2006/relationships/queryTable" Target="../queryTables/queryTable976.xml"/><Relationship Id="rId88" Type="http://schemas.openxmlformats.org/officeDocument/2006/relationships/queryTable" Target="../queryTables/queryTable715.xml"/><Relationship Id="rId111" Type="http://schemas.openxmlformats.org/officeDocument/2006/relationships/queryTable" Target="../queryTables/queryTable738.xml"/><Relationship Id="rId132" Type="http://schemas.openxmlformats.org/officeDocument/2006/relationships/queryTable" Target="../queryTables/queryTable759.xml"/><Relationship Id="rId153" Type="http://schemas.openxmlformats.org/officeDocument/2006/relationships/queryTable" Target="../queryTables/queryTable780.xml"/><Relationship Id="rId174" Type="http://schemas.openxmlformats.org/officeDocument/2006/relationships/queryTable" Target="../queryTables/queryTable801.xml"/><Relationship Id="rId195" Type="http://schemas.openxmlformats.org/officeDocument/2006/relationships/queryTable" Target="../queryTables/queryTable822.xml"/><Relationship Id="rId209" Type="http://schemas.openxmlformats.org/officeDocument/2006/relationships/queryTable" Target="../queryTables/queryTable836.xml"/><Relationship Id="rId360" Type="http://schemas.openxmlformats.org/officeDocument/2006/relationships/queryTable" Target="../queryTables/queryTable987.xml"/><Relationship Id="rId381" Type="http://schemas.openxmlformats.org/officeDocument/2006/relationships/queryTable" Target="../queryTables/queryTable1008.xml"/><Relationship Id="rId416" Type="http://schemas.openxmlformats.org/officeDocument/2006/relationships/queryTable" Target="../queryTables/queryTable1043.xml"/><Relationship Id="rId220" Type="http://schemas.openxmlformats.org/officeDocument/2006/relationships/queryTable" Target="../queryTables/queryTable847.xml"/><Relationship Id="rId241" Type="http://schemas.openxmlformats.org/officeDocument/2006/relationships/queryTable" Target="../queryTables/queryTable868.xml"/><Relationship Id="rId437" Type="http://schemas.openxmlformats.org/officeDocument/2006/relationships/queryTable" Target="../queryTables/queryTable1064.xml"/><Relationship Id="rId458" Type="http://schemas.openxmlformats.org/officeDocument/2006/relationships/queryTable" Target="../queryTables/queryTable1085.xml"/><Relationship Id="rId15" Type="http://schemas.openxmlformats.org/officeDocument/2006/relationships/queryTable" Target="../queryTables/queryTable642.xml"/><Relationship Id="rId36" Type="http://schemas.openxmlformats.org/officeDocument/2006/relationships/queryTable" Target="../queryTables/queryTable663.xml"/><Relationship Id="rId57" Type="http://schemas.openxmlformats.org/officeDocument/2006/relationships/queryTable" Target="../queryTables/queryTable684.xml"/><Relationship Id="rId262" Type="http://schemas.openxmlformats.org/officeDocument/2006/relationships/queryTable" Target="../queryTables/queryTable889.xml"/><Relationship Id="rId283" Type="http://schemas.openxmlformats.org/officeDocument/2006/relationships/queryTable" Target="../queryTables/queryTable910.xml"/><Relationship Id="rId318" Type="http://schemas.openxmlformats.org/officeDocument/2006/relationships/queryTable" Target="../queryTables/queryTable945.xml"/><Relationship Id="rId339" Type="http://schemas.openxmlformats.org/officeDocument/2006/relationships/queryTable" Target="../queryTables/queryTable966.xml"/><Relationship Id="rId78" Type="http://schemas.openxmlformats.org/officeDocument/2006/relationships/queryTable" Target="../queryTables/queryTable705.xml"/><Relationship Id="rId99" Type="http://schemas.openxmlformats.org/officeDocument/2006/relationships/queryTable" Target="../queryTables/queryTable726.xml"/><Relationship Id="rId101" Type="http://schemas.openxmlformats.org/officeDocument/2006/relationships/queryTable" Target="../queryTables/queryTable728.xml"/><Relationship Id="rId122" Type="http://schemas.openxmlformats.org/officeDocument/2006/relationships/queryTable" Target="../queryTables/queryTable749.xml"/><Relationship Id="rId143" Type="http://schemas.openxmlformats.org/officeDocument/2006/relationships/queryTable" Target="../queryTables/queryTable770.xml"/><Relationship Id="rId164" Type="http://schemas.openxmlformats.org/officeDocument/2006/relationships/queryTable" Target="../queryTables/queryTable791.xml"/><Relationship Id="rId185" Type="http://schemas.openxmlformats.org/officeDocument/2006/relationships/queryTable" Target="../queryTables/queryTable812.xml"/><Relationship Id="rId350" Type="http://schemas.openxmlformats.org/officeDocument/2006/relationships/queryTable" Target="../queryTables/queryTable977.xml"/><Relationship Id="rId371" Type="http://schemas.openxmlformats.org/officeDocument/2006/relationships/queryTable" Target="../queryTables/queryTable998.xml"/><Relationship Id="rId406" Type="http://schemas.openxmlformats.org/officeDocument/2006/relationships/queryTable" Target="../queryTables/queryTable1033.xml"/><Relationship Id="rId9" Type="http://schemas.openxmlformats.org/officeDocument/2006/relationships/queryTable" Target="../queryTables/queryTable636.xml"/><Relationship Id="rId210" Type="http://schemas.openxmlformats.org/officeDocument/2006/relationships/queryTable" Target="../queryTables/queryTable837.xml"/><Relationship Id="rId392" Type="http://schemas.openxmlformats.org/officeDocument/2006/relationships/queryTable" Target="../queryTables/queryTable1019.xml"/><Relationship Id="rId427" Type="http://schemas.openxmlformats.org/officeDocument/2006/relationships/queryTable" Target="../queryTables/queryTable1054.xml"/><Relationship Id="rId448" Type="http://schemas.openxmlformats.org/officeDocument/2006/relationships/queryTable" Target="../queryTables/queryTable1075.xml"/><Relationship Id="rId26" Type="http://schemas.openxmlformats.org/officeDocument/2006/relationships/queryTable" Target="../queryTables/queryTable653.xml"/><Relationship Id="rId231" Type="http://schemas.openxmlformats.org/officeDocument/2006/relationships/queryTable" Target="../queryTables/queryTable858.xml"/><Relationship Id="rId252" Type="http://schemas.openxmlformats.org/officeDocument/2006/relationships/queryTable" Target="../queryTables/queryTable879.xml"/><Relationship Id="rId273" Type="http://schemas.openxmlformats.org/officeDocument/2006/relationships/queryTable" Target="../queryTables/queryTable900.xml"/><Relationship Id="rId294" Type="http://schemas.openxmlformats.org/officeDocument/2006/relationships/queryTable" Target="../queryTables/queryTable921.xml"/><Relationship Id="rId308" Type="http://schemas.openxmlformats.org/officeDocument/2006/relationships/queryTable" Target="../queryTables/queryTable935.xml"/><Relationship Id="rId329" Type="http://schemas.openxmlformats.org/officeDocument/2006/relationships/queryTable" Target="../queryTables/queryTable956.xml"/><Relationship Id="rId47" Type="http://schemas.openxmlformats.org/officeDocument/2006/relationships/queryTable" Target="../queryTables/queryTable674.xml"/><Relationship Id="rId68" Type="http://schemas.openxmlformats.org/officeDocument/2006/relationships/queryTable" Target="../queryTables/queryTable695.xml"/><Relationship Id="rId89" Type="http://schemas.openxmlformats.org/officeDocument/2006/relationships/queryTable" Target="../queryTables/queryTable716.xml"/><Relationship Id="rId112" Type="http://schemas.openxmlformats.org/officeDocument/2006/relationships/queryTable" Target="../queryTables/queryTable739.xml"/><Relationship Id="rId133" Type="http://schemas.openxmlformats.org/officeDocument/2006/relationships/queryTable" Target="../queryTables/queryTable760.xml"/><Relationship Id="rId154" Type="http://schemas.openxmlformats.org/officeDocument/2006/relationships/queryTable" Target="../queryTables/queryTable781.xml"/><Relationship Id="rId175" Type="http://schemas.openxmlformats.org/officeDocument/2006/relationships/queryTable" Target="../queryTables/queryTable802.xml"/><Relationship Id="rId340" Type="http://schemas.openxmlformats.org/officeDocument/2006/relationships/queryTable" Target="../queryTables/queryTable967.xml"/><Relationship Id="rId361" Type="http://schemas.openxmlformats.org/officeDocument/2006/relationships/queryTable" Target="../queryTables/queryTable988.xml"/><Relationship Id="rId196" Type="http://schemas.openxmlformats.org/officeDocument/2006/relationships/queryTable" Target="../queryTables/queryTable823.xml"/><Relationship Id="rId200" Type="http://schemas.openxmlformats.org/officeDocument/2006/relationships/queryTable" Target="../queryTables/queryTable827.xml"/><Relationship Id="rId382" Type="http://schemas.openxmlformats.org/officeDocument/2006/relationships/queryTable" Target="../queryTables/queryTable1009.xml"/><Relationship Id="rId417" Type="http://schemas.openxmlformats.org/officeDocument/2006/relationships/queryTable" Target="../queryTables/queryTable1044.xml"/><Relationship Id="rId438" Type="http://schemas.openxmlformats.org/officeDocument/2006/relationships/queryTable" Target="../queryTables/queryTable1065.xml"/><Relationship Id="rId16" Type="http://schemas.openxmlformats.org/officeDocument/2006/relationships/queryTable" Target="../queryTables/queryTable643.xml"/><Relationship Id="rId221" Type="http://schemas.openxmlformats.org/officeDocument/2006/relationships/queryTable" Target="../queryTables/queryTable848.xml"/><Relationship Id="rId242" Type="http://schemas.openxmlformats.org/officeDocument/2006/relationships/queryTable" Target="../queryTables/queryTable869.xml"/><Relationship Id="rId263" Type="http://schemas.openxmlformats.org/officeDocument/2006/relationships/queryTable" Target="../queryTables/queryTable890.xml"/><Relationship Id="rId284" Type="http://schemas.openxmlformats.org/officeDocument/2006/relationships/queryTable" Target="../queryTables/queryTable911.xml"/><Relationship Id="rId319" Type="http://schemas.openxmlformats.org/officeDocument/2006/relationships/queryTable" Target="../queryTables/queryTable946.xml"/><Relationship Id="rId37" Type="http://schemas.openxmlformats.org/officeDocument/2006/relationships/queryTable" Target="../queryTables/queryTable664.xml"/><Relationship Id="rId58" Type="http://schemas.openxmlformats.org/officeDocument/2006/relationships/queryTable" Target="../queryTables/queryTable685.xml"/><Relationship Id="rId79" Type="http://schemas.openxmlformats.org/officeDocument/2006/relationships/queryTable" Target="../queryTables/queryTable706.xml"/><Relationship Id="rId102" Type="http://schemas.openxmlformats.org/officeDocument/2006/relationships/queryTable" Target="../queryTables/queryTable729.xml"/><Relationship Id="rId123" Type="http://schemas.openxmlformats.org/officeDocument/2006/relationships/queryTable" Target="../queryTables/queryTable750.xml"/><Relationship Id="rId144" Type="http://schemas.openxmlformats.org/officeDocument/2006/relationships/queryTable" Target="../queryTables/queryTable771.xml"/><Relationship Id="rId330" Type="http://schemas.openxmlformats.org/officeDocument/2006/relationships/queryTable" Target="../queryTables/queryTable957.xml"/><Relationship Id="rId90" Type="http://schemas.openxmlformats.org/officeDocument/2006/relationships/queryTable" Target="../queryTables/queryTable717.xml"/><Relationship Id="rId165" Type="http://schemas.openxmlformats.org/officeDocument/2006/relationships/queryTable" Target="../queryTables/queryTable792.xml"/><Relationship Id="rId186" Type="http://schemas.openxmlformats.org/officeDocument/2006/relationships/queryTable" Target="../queryTables/queryTable813.xml"/><Relationship Id="rId351" Type="http://schemas.openxmlformats.org/officeDocument/2006/relationships/queryTable" Target="../queryTables/queryTable978.xml"/><Relationship Id="rId372" Type="http://schemas.openxmlformats.org/officeDocument/2006/relationships/queryTable" Target="../queryTables/queryTable999.xml"/><Relationship Id="rId393" Type="http://schemas.openxmlformats.org/officeDocument/2006/relationships/queryTable" Target="../queryTables/queryTable1020.xml"/><Relationship Id="rId407" Type="http://schemas.openxmlformats.org/officeDocument/2006/relationships/queryTable" Target="../queryTables/queryTable1034.xml"/><Relationship Id="rId428" Type="http://schemas.openxmlformats.org/officeDocument/2006/relationships/queryTable" Target="../queryTables/queryTable1055.xml"/><Relationship Id="rId449" Type="http://schemas.openxmlformats.org/officeDocument/2006/relationships/queryTable" Target="../queryTables/queryTable1076.xml"/><Relationship Id="rId211" Type="http://schemas.openxmlformats.org/officeDocument/2006/relationships/queryTable" Target="../queryTables/queryTable838.xml"/><Relationship Id="rId232" Type="http://schemas.openxmlformats.org/officeDocument/2006/relationships/queryTable" Target="../queryTables/queryTable859.xml"/><Relationship Id="rId253" Type="http://schemas.openxmlformats.org/officeDocument/2006/relationships/queryTable" Target="../queryTables/queryTable880.xml"/><Relationship Id="rId274" Type="http://schemas.openxmlformats.org/officeDocument/2006/relationships/queryTable" Target="../queryTables/queryTable901.xml"/><Relationship Id="rId295" Type="http://schemas.openxmlformats.org/officeDocument/2006/relationships/queryTable" Target="../queryTables/queryTable922.xml"/><Relationship Id="rId309" Type="http://schemas.openxmlformats.org/officeDocument/2006/relationships/queryTable" Target="../queryTables/queryTable936.xml"/><Relationship Id="rId27" Type="http://schemas.openxmlformats.org/officeDocument/2006/relationships/queryTable" Target="../queryTables/queryTable654.xml"/><Relationship Id="rId48" Type="http://schemas.openxmlformats.org/officeDocument/2006/relationships/queryTable" Target="../queryTables/queryTable675.xml"/><Relationship Id="rId69" Type="http://schemas.openxmlformats.org/officeDocument/2006/relationships/queryTable" Target="../queryTables/queryTable696.xml"/><Relationship Id="rId113" Type="http://schemas.openxmlformats.org/officeDocument/2006/relationships/queryTable" Target="../queryTables/queryTable740.xml"/><Relationship Id="rId134" Type="http://schemas.openxmlformats.org/officeDocument/2006/relationships/queryTable" Target="../queryTables/queryTable761.xml"/><Relationship Id="rId320" Type="http://schemas.openxmlformats.org/officeDocument/2006/relationships/queryTable" Target="../queryTables/queryTable947.xml"/><Relationship Id="rId80" Type="http://schemas.openxmlformats.org/officeDocument/2006/relationships/queryTable" Target="../queryTables/queryTable707.xml"/><Relationship Id="rId155" Type="http://schemas.openxmlformats.org/officeDocument/2006/relationships/queryTable" Target="../queryTables/queryTable782.xml"/><Relationship Id="rId176" Type="http://schemas.openxmlformats.org/officeDocument/2006/relationships/queryTable" Target="../queryTables/queryTable803.xml"/><Relationship Id="rId197" Type="http://schemas.openxmlformats.org/officeDocument/2006/relationships/queryTable" Target="../queryTables/queryTable824.xml"/><Relationship Id="rId341" Type="http://schemas.openxmlformats.org/officeDocument/2006/relationships/queryTable" Target="../queryTables/queryTable968.xml"/><Relationship Id="rId362" Type="http://schemas.openxmlformats.org/officeDocument/2006/relationships/queryTable" Target="../queryTables/queryTable989.xml"/><Relationship Id="rId383" Type="http://schemas.openxmlformats.org/officeDocument/2006/relationships/queryTable" Target="../queryTables/queryTable1010.xml"/><Relationship Id="rId418" Type="http://schemas.openxmlformats.org/officeDocument/2006/relationships/queryTable" Target="../queryTables/queryTable1045.xml"/><Relationship Id="rId439" Type="http://schemas.openxmlformats.org/officeDocument/2006/relationships/queryTable" Target="../queryTables/queryTable1066.xml"/><Relationship Id="rId201" Type="http://schemas.openxmlformats.org/officeDocument/2006/relationships/queryTable" Target="../queryTables/queryTable828.xml"/><Relationship Id="rId222" Type="http://schemas.openxmlformats.org/officeDocument/2006/relationships/queryTable" Target="../queryTables/queryTable849.xml"/><Relationship Id="rId243" Type="http://schemas.openxmlformats.org/officeDocument/2006/relationships/queryTable" Target="../queryTables/queryTable870.xml"/><Relationship Id="rId264" Type="http://schemas.openxmlformats.org/officeDocument/2006/relationships/queryTable" Target="../queryTables/queryTable891.xml"/><Relationship Id="rId285" Type="http://schemas.openxmlformats.org/officeDocument/2006/relationships/queryTable" Target="../queryTables/queryTable912.xml"/><Relationship Id="rId450" Type="http://schemas.openxmlformats.org/officeDocument/2006/relationships/queryTable" Target="../queryTables/queryTable1077.xml"/><Relationship Id="rId17" Type="http://schemas.openxmlformats.org/officeDocument/2006/relationships/queryTable" Target="../queryTables/queryTable644.xml"/><Relationship Id="rId38" Type="http://schemas.openxmlformats.org/officeDocument/2006/relationships/queryTable" Target="../queryTables/queryTable665.xml"/><Relationship Id="rId59" Type="http://schemas.openxmlformats.org/officeDocument/2006/relationships/queryTable" Target="../queryTables/queryTable686.xml"/><Relationship Id="rId103" Type="http://schemas.openxmlformats.org/officeDocument/2006/relationships/queryTable" Target="../queryTables/queryTable730.xml"/><Relationship Id="rId124" Type="http://schemas.openxmlformats.org/officeDocument/2006/relationships/queryTable" Target="../queryTables/queryTable751.xml"/><Relationship Id="rId310" Type="http://schemas.openxmlformats.org/officeDocument/2006/relationships/queryTable" Target="../queryTables/queryTable937.xml"/><Relationship Id="rId70" Type="http://schemas.openxmlformats.org/officeDocument/2006/relationships/queryTable" Target="../queryTables/queryTable697.xml"/><Relationship Id="rId91" Type="http://schemas.openxmlformats.org/officeDocument/2006/relationships/queryTable" Target="../queryTables/queryTable718.xml"/><Relationship Id="rId145" Type="http://schemas.openxmlformats.org/officeDocument/2006/relationships/queryTable" Target="../queryTables/queryTable772.xml"/><Relationship Id="rId166" Type="http://schemas.openxmlformats.org/officeDocument/2006/relationships/queryTable" Target="../queryTables/queryTable793.xml"/><Relationship Id="rId187" Type="http://schemas.openxmlformats.org/officeDocument/2006/relationships/queryTable" Target="../queryTables/queryTable814.xml"/><Relationship Id="rId331" Type="http://schemas.openxmlformats.org/officeDocument/2006/relationships/queryTable" Target="../queryTables/queryTable958.xml"/><Relationship Id="rId352" Type="http://schemas.openxmlformats.org/officeDocument/2006/relationships/queryTable" Target="../queryTables/queryTable979.xml"/><Relationship Id="rId373" Type="http://schemas.openxmlformats.org/officeDocument/2006/relationships/queryTable" Target="../queryTables/queryTable1000.xml"/><Relationship Id="rId394" Type="http://schemas.openxmlformats.org/officeDocument/2006/relationships/queryTable" Target="../queryTables/queryTable1021.xml"/><Relationship Id="rId408" Type="http://schemas.openxmlformats.org/officeDocument/2006/relationships/queryTable" Target="../queryTables/queryTable1035.xml"/><Relationship Id="rId429" Type="http://schemas.openxmlformats.org/officeDocument/2006/relationships/queryTable" Target="../queryTables/queryTable105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39.xml"/><Relationship Id="rId233" Type="http://schemas.openxmlformats.org/officeDocument/2006/relationships/queryTable" Target="../queryTables/queryTable860.xml"/><Relationship Id="rId254" Type="http://schemas.openxmlformats.org/officeDocument/2006/relationships/queryTable" Target="../queryTables/queryTable881.xml"/><Relationship Id="rId440" Type="http://schemas.openxmlformats.org/officeDocument/2006/relationships/queryTable" Target="../queryTables/queryTable1067.xml"/><Relationship Id="rId28" Type="http://schemas.openxmlformats.org/officeDocument/2006/relationships/queryTable" Target="../queryTables/queryTable655.xml"/><Relationship Id="rId49" Type="http://schemas.openxmlformats.org/officeDocument/2006/relationships/queryTable" Target="../queryTables/queryTable676.xml"/><Relationship Id="rId114" Type="http://schemas.openxmlformats.org/officeDocument/2006/relationships/queryTable" Target="../queryTables/queryTable741.xml"/><Relationship Id="rId275" Type="http://schemas.openxmlformats.org/officeDocument/2006/relationships/queryTable" Target="../queryTables/queryTable902.xml"/><Relationship Id="rId296" Type="http://schemas.openxmlformats.org/officeDocument/2006/relationships/queryTable" Target="../queryTables/queryTable923.xml"/><Relationship Id="rId300" Type="http://schemas.openxmlformats.org/officeDocument/2006/relationships/queryTable" Target="../queryTables/queryTable927.xml"/><Relationship Id="rId60" Type="http://schemas.openxmlformats.org/officeDocument/2006/relationships/queryTable" Target="../queryTables/queryTable687.xml"/><Relationship Id="rId81" Type="http://schemas.openxmlformats.org/officeDocument/2006/relationships/queryTable" Target="../queryTables/queryTable708.xml"/><Relationship Id="rId135" Type="http://schemas.openxmlformats.org/officeDocument/2006/relationships/queryTable" Target="../queryTables/queryTable762.xml"/><Relationship Id="rId156" Type="http://schemas.openxmlformats.org/officeDocument/2006/relationships/queryTable" Target="../queryTables/queryTable783.xml"/><Relationship Id="rId177" Type="http://schemas.openxmlformats.org/officeDocument/2006/relationships/queryTable" Target="../queryTables/queryTable804.xml"/><Relationship Id="rId198" Type="http://schemas.openxmlformats.org/officeDocument/2006/relationships/queryTable" Target="../queryTables/queryTable825.xml"/><Relationship Id="rId321" Type="http://schemas.openxmlformats.org/officeDocument/2006/relationships/queryTable" Target="../queryTables/queryTable948.xml"/><Relationship Id="rId342" Type="http://schemas.openxmlformats.org/officeDocument/2006/relationships/queryTable" Target="../queryTables/queryTable969.xml"/><Relationship Id="rId363" Type="http://schemas.openxmlformats.org/officeDocument/2006/relationships/queryTable" Target="../queryTables/queryTable990.xml"/><Relationship Id="rId384" Type="http://schemas.openxmlformats.org/officeDocument/2006/relationships/queryTable" Target="../queryTables/queryTable1011.xml"/><Relationship Id="rId419" Type="http://schemas.openxmlformats.org/officeDocument/2006/relationships/queryTable" Target="../queryTables/queryTable1046.xml"/><Relationship Id="rId202" Type="http://schemas.openxmlformats.org/officeDocument/2006/relationships/queryTable" Target="../queryTables/queryTable829.xml"/><Relationship Id="rId223" Type="http://schemas.openxmlformats.org/officeDocument/2006/relationships/queryTable" Target="../queryTables/queryTable850.xml"/><Relationship Id="rId244" Type="http://schemas.openxmlformats.org/officeDocument/2006/relationships/queryTable" Target="../queryTables/queryTable871.xml"/><Relationship Id="rId430" Type="http://schemas.openxmlformats.org/officeDocument/2006/relationships/queryTable" Target="../queryTables/queryTable1057.xml"/><Relationship Id="rId18" Type="http://schemas.openxmlformats.org/officeDocument/2006/relationships/queryTable" Target="../queryTables/queryTable645.xml"/><Relationship Id="rId39" Type="http://schemas.openxmlformats.org/officeDocument/2006/relationships/queryTable" Target="../queryTables/queryTable666.xml"/><Relationship Id="rId265" Type="http://schemas.openxmlformats.org/officeDocument/2006/relationships/queryTable" Target="../queryTables/queryTable892.xml"/><Relationship Id="rId286" Type="http://schemas.openxmlformats.org/officeDocument/2006/relationships/queryTable" Target="../queryTables/queryTable913.xml"/><Relationship Id="rId451" Type="http://schemas.openxmlformats.org/officeDocument/2006/relationships/queryTable" Target="../queryTables/queryTable1078.xml"/><Relationship Id="rId50" Type="http://schemas.openxmlformats.org/officeDocument/2006/relationships/queryTable" Target="../queryTables/queryTable677.xml"/><Relationship Id="rId104" Type="http://schemas.openxmlformats.org/officeDocument/2006/relationships/queryTable" Target="../queryTables/queryTable731.xml"/><Relationship Id="rId125" Type="http://schemas.openxmlformats.org/officeDocument/2006/relationships/queryTable" Target="../queryTables/queryTable752.xml"/><Relationship Id="rId146" Type="http://schemas.openxmlformats.org/officeDocument/2006/relationships/queryTable" Target="../queryTables/queryTable773.xml"/><Relationship Id="rId167" Type="http://schemas.openxmlformats.org/officeDocument/2006/relationships/queryTable" Target="../queryTables/queryTable794.xml"/><Relationship Id="rId188" Type="http://schemas.openxmlformats.org/officeDocument/2006/relationships/queryTable" Target="../queryTables/queryTable815.xml"/><Relationship Id="rId311" Type="http://schemas.openxmlformats.org/officeDocument/2006/relationships/queryTable" Target="../queryTables/queryTable938.xml"/><Relationship Id="rId332" Type="http://schemas.openxmlformats.org/officeDocument/2006/relationships/queryTable" Target="../queryTables/queryTable959.xml"/><Relationship Id="rId353" Type="http://schemas.openxmlformats.org/officeDocument/2006/relationships/queryTable" Target="../queryTables/queryTable980.xml"/><Relationship Id="rId374" Type="http://schemas.openxmlformats.org/officeDocument/2006/relationships/queryTable" Target="../queryTables/queryTable1001.xml"/><Relationship Id="rId395" Type="http://schemas.openxmlformats.org/officeDocument/2006/relationships/queryTable" Target="../queryTables/queryTable1022.xml"/><Relationship Id="rId409" Type="http://schemas.openxmlformats.org/officeDocument/2006/relationships/queryTable" Target="../queryTables/queryTable1036.xml"/><Relationship Id="rId71" Type="http://schemas.openxmlformats.org/officeDocument/2006/relationships/queryTable" Target="../queryTables/queryTable698.xml"/><Relationship Id="rId92" Type="http://schemas.openxmlformats.org/officeDocument/2006/relationships/queryTable" Target="../queryTables/queryTable719.xml"/><Relationship Id="rId213" Type="http://schemas.openxmlformats.org/officeDocument/2006/relationships/queryTable" Target="../queryTables/queryTable840.xml"/><Relationship Id="rId234" Type="http://schemas.openxmlformats.org/officeDocument/2006/relationships/queryTable" Target="../queryTables/queryTable861.xml"/><Relationship Id="rId420" Type="http://schemas.openxmlformats.org/officeDocument/2006/relationships/queryTable" Target="../queryTables/queryTable1047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56.xml"/><Relationship Id="rId255" Type="http://schemas.openxmlformats.org/officeDocument/2006/relationships/queryTable" Target="../queryTables/queryTable882.xml"/><Relationship Id="rId276" Type="http://schemas.openxmlformats.org/officeDocument/2006/relationships/queryTable" Target="../queryTables/queryTable903.xml"/><Relationship Id="rId297" Type="http://schemas.openxmlformats.org/officeDocument/2006/relationships/queryTable" Target="../queryTables/queryTable924.xml"/><Relationship Id="rId441" Type="http://schemas.openxmlformats.org/officeDocument/2006/relationships/queryTable" Target="../queryTables/queryTable1068.xml"/><Relationship Id="rId40" Type="http://schemas.openxmlformats.org/officeDocument/2006/relationships/queryTable" Target="../queryTables/queryTable667.xml"/><Relationship Id="rId115" Type="http://schemas.openxmlformats.org/officeDocument/2006/relationships/queryTable" Target="../queryTables/queryTable742.xml"/><Relationship Id="rId136" Type="http://schemas.openxmlformats.org/officeDocument/2006/relationships/queryTable" Target="../queryTables/queryTable763.xml"/><Relationship Id="rId157" Type="http://schemas.openxmlformats.org/officeDocument/2006/relationships/queryTable" Target="../queryTables/queryTable784.xml"/><Relationship Id="rId178" Type="http://schemas.openxmlformats.org/officeDocument/2006/relationships/queryTable" Target="../queryTables/queryTable805.xml"/><Relationship Id="rId301" Type="http://schemas.openxmlformats.org/officeDocument/2006/relationships/queryTable" Target="../queryTables/queryTable928.xml"/><Relationship Id="rId322" Type="http://schemas.openxmlformats.org/officeDocument/2006/relationships/queryTable" Target="../queryTables/queryTable949.xml"/><Relationship Id="rId343" Type="http://schemas.openxmlformats.org/officeDocument/2006/relationships/queryTable" Target="../queryTables/queryTable970.xml"/><Relationship Id="rId364" Type="http://schemas.openxmlformats.org/officeDocument/2006/relationships/queryTable" Target="../queryTables/queryTable991.xml"/><Relationship Id="rId61" Type="http://schemas.openxmlformats.org/officeDocument/2006/relationships/queryTable" Target="../queryTables/queryTable688.xml"/><Relationship Id="rId82" Type="http://schemas.openxmlformats.org/officeDocument/2006/relationships/queryTable" Target="../queryTables/queryTable709.xml"/><Relationship Id="rId199" Type="http://schemas.openxmlformats.org/officeDocument/2006/relationships/queryTable" Target="../queryTables/queryTable826.xml"/><Relationship Id="rId203" Type="http://schemas.openxmlformats.org/officeDocument/2006/relationships/queryTable" Target="../queryTables/queryTable830.xml"/><Relationship Id="rId385" Type="http://schemas.openxmlformats.org/officeDocument/2006/relationships/queryTable" Target="../queryTables/queryTable1012.xml"/><Relationship Id="rId19" Type="http://schemas.openxmlformats.org/officeDocument/2006/relationships/queryTable" Target="../queryTables/queryTable646.xml"/><Relationship Id="rId224" Type="http://schemas.openxmlformats.org/officeDocument/2006/relationships/queryTable" Target="../queryTables/queryTable851.xml"/><Relationship Id="rId245" Type="http://schemas.openxmlformats.org/officeDocument/2006/relationships/queryTable" Target="../queryTables/queryTable872.xml"/><Relationship Id="rId266" Type="http://schemas.openxmlformats.org/officeDocument/2006/relationships/queryTable" Target="../queryTables/queryTable893.xml"/><Relationship Id="rId287" Type="http://schemas.openxmlformats.org/officeDocument/2006/relationships/queryTable" Target="../queryTables/queryTable914.xml"/><Relationship Id="rId410" Type="http://schemas.openxmlformats.org/officeDocument/2006/relationships/queryTable" Target="../queryTables/queryTable1037.xml"/><Relationship Id="rId431" Type="http://schemas.openxmlformats.org/officeDocument/2006/relationships/queryTable" Target="../queryTables/queryTable1058.xml"/><Relationship Id="rId452" Type="http://schemas.openxmlformats.org/officeDocument/2006/relationships/queryTable" Target="../queryTables/queryTable1079.xml"/><Relationship Id="rId30" Type="http://schemas.openxmlformats.org/officeDocument/2006/relationships/queryTable" Target="../queryTables/queryTable657.xml"/><Relationship Id="rId105" Type="http://schemas.openxmlformats.org/officeDocument/2006/relationships/queryTable" Target="../queryTables/queryTable732.xml"/><Relationship Id="rId126" Type="http://schemas.openxmlformats.org/officeDocument/2006/relationships/queryTable" Target="../queryTables/queryTable753.xml"/><Relationship Id="rId147" Type="http://schemas.openxmlformats.org/officeDocument/2006/relationships/queryTable" Target="../queryTables/queryTable774.xml"/><Relationship Id="rId168" Type="http://schemas.openxmlformats.org/officeDocument/2006/relationships/queryTable" Target="../queryTables/queryTable795.xml"/><Relationship Id="rId312" Type="http://schemas.openxmlformats.org/officeDocument/2006/relationships/queryTable" Target="../queryTables/queryTable939.xml"/><Relationship Id="rId333" Type="http://schemas.openxmlformats.org/officeDocument/2006/relationships/queryTable" Target="../queryTables/queryTable960.xml"/><Relationship Id="rId354" Type="http://schemas.openxmlformats.org/officeDocument/2006/relationships/queryTable" Target="../queryTables/queryTable981.xml"/><Relationship Id="rId51" Type="http://schemas.openxmlformats.org/officeDocument/2006/relationships/queryTable" Target="../queryTables/queryTable678.xml"/><Relationship Id="rId72" Type="http://schemas.openxmlformats.org/officeDocument/2006/relationships/queryTable" Target="../queryTables/queryTable699.xml"/><Relationship Id="rId93" Type="http://schemas.openxmlformats.org/officeDocument/2006/relationships/queryTable" Target="../queryTables/queryTable720.xml"/><Relationship Id="rId189" Type="http://schemas.openxmlformats.org/officeDocument/2006/relationships/queryTable" Target="../queryTables/queryTable816.xml"/><Relationship Id="rId375" Type="http://schemas.openxmlformats.org/officeDocument/2006/relationships/queryTable" Target="../queryTables/queryTable1002.xml"/><Relationship Id="rId396" Type="http://schemas.openxmlformats.org/officeDocument/2006/relationships/queryTable" Target="../queryTables/queryTable1023.xml"/><Relationship Id="rId3" Type="http://schemas.openxmlformats.org/officeDocument/2006/relationships/table" Target="../tables/table8.xml"/><Relationship Id="rId214" Type="http://schemas.openxmlformats.org/officeDocument/2006/relationships/queryTable" Target="../queryTables/queryTable841.xml"/><Relationship Id="rId235" Type="http://schemas.openxmlformats.org/officeDocument/2006/relationships/queryTable" Target="../queryTables/queryTable862.xml"/><Relationship Id="rId256" Type="http://schemas.openxmlformats.org/officeDocument/2006/relationships/queryTable" Target="../queryTables/queryTable883.xml"/><Relationship Id="rId277" Type="http://schemas.openxmlformats.org/officeDocument/2006/relationships/queryTable" Target="../queryTables/queryTable904.xml"/><Relationship Id="rId298" Type="http://schemas.openxmlformats.org/officeDocument/2006/relationships/queryTable" Target="../queryTables/queryTable925.xml"/><Relationship Id="rId400" Type="http://schemas.openxmlformats.org/officeDocument/2006/relationships/queryTable" Target="../queryTables/queryTable1027.xml"/><Relationship Id="rId421" Type="http://schemas.openxmlformats.org/officeDocument/2006/relationships/queryTable" Target="../queryTables/queryTable1048.xml"/><Relationship Id="rId442" Type="http://schemas.openxmlformats.org/officeDocument/2006/relationships/queryTable" Target="../queryTables/queryTable1069.xml"/><Relationship Id="rId116" Type="http://schemas.openxmlformats.org/officeDocument/2006/relationships/queryTable" Target="../queryTables/queryTable743.xml"/><Relationship Id="rId137" Type="http://schemas.openxmlformats.org/officeDocument/2006/relationships/queryTable" Target="../queryTables/queryTable764.xml"/><Relationship Id="rId158" Type="http://schemas.openxmlformats.org/officeDocument/2006/relationships/queryTable" Target="../queryTables/queryTable785.xml"/><Relationship Id="rId302" Type="http://schemas.openxmlformats.org/officeDocument/2006/relationships/queryTable" Target="../queryTables/queryTable929.xml"/><Relationship Id="rId323" Type="http://schemas.openxmlformats.org/officeDocument/2006/relationships/queryTable" Target="../queryTables/queryTable950.xml"/><Relationship Id="rId344" Type="http://schemas.openxmlformats.org/officeDocument/2006/relationships/queryTable" Target="../queryTables/queryTable971.xml"/><Relationship Id="rId20" Type="http://schemas.openxmlformats.org/officeDocument/2006/relationships/queryTable" Target="../queryTables/queryTable647.xml"/><Relationship Id="rId41" Type="http://schemas.openxmlformats.org/officeDocument/2006/relationships/queryTable" Target="../queryTables/queryTable668.xml"/><Relationship Id="rId62" Type="http://schemas.openxmlformats.org/officeDocument/2006/relationships/queryTable" Target="../queryTables/queryTable689.xml"/><Relationship Id="rId83" Type="http://schemas.openxmlformats.org/officeDocument/2006/relationships/queryTable" Target="../queryTables/queryTable710.xml"/><Relationship Id="rId179" Type="http://schemas.openxmlformats.org/officeDocument/2006/relationships/queryTable" Target="../queryTables/queryTable806.xml"/><Relationship Id="rId365" Type="http://schemas.openxmlformats.org/officeDocument/2006/relationships/queryTable" Target="../queryTables/queryTable992.xml"/><Relationship Id="rId386" Type="http://schemas.openxmlformats.org/officeDocument/2006/relationships/queryTable" Target="../queryTables/queryTable1013.xml"/><Relationship Id="rId190" Type="http://schemas.openxmlformats.org/officeDocument/2006/relationships/queryTable" Target="../queryTables/queryTable817.xml"/><Relationship Id="rId204" Type="http://schemas.openxmlformats.org/officeDocument/2006/relationships/queryTable" Target="../queryTables/queryTable831.xml"/><Relationship Id="rId225" Type="http://schemas.openxmlformats.org/officeDocument/2006/relationships/queryTable" Target="../queryTables/queryTable852.xml"/><Relationship Id="rId246" Type="http://schemas.openxmlformats.org/officeDocument/2006/relationships/queryTable" Target="../queryTables/queryTable873.xml"/><Relationship Id="rId267" Type="http://schemas.openxmlformats.org/officeDocument/2006/relationships/queryTable" Target="../queryTables/queryTable894.xml"/><Relationship Id="rId288" Type="http://schemas.openxmlformats.org/officeDocument/2006/relationships/queryTable" Target="../queryTables/queryTable915.xml"/><Relationship Id="rId411" Type="http://schemas.openxmlformats.org/officeDocument/2006/relationships/queryTable" Target="../queryTables/queryTable1038.xml"/><Relationship Id="rId432" Type="http://schemas.openxmlformats.org/officeDocument/2006/relationships/queryTable" Target="../queryTables/queryTable1059.xml"/><Relationship Id="rId453" Type="http://schemas.openxmlformats.org/officeDocument/2006/relationships/queryTable" Target="../queryTables/queryTable1080.xml"/><Relationship Id="rId106" Type="http://schemas.openxmlformats.org/officeDocument/2006/relationships/queryTable" Target="../queryTables/queryTable733.xml"/><Relationship Id="rId127" Type="http://schemas.openxmlformats.org/officeDocument/2006/relationships/queryTable" Target="../queryTables/queryTable754.xml"/><Relationship Id="rId313" Type="http://schemas.openxmlformats.org/officeDocument/2006/relationships/queryTable" Target="../queryTables/queryTable940.xml"/><Relationship Id="rId10" Type="http://schemas.openxmlformats.org/officeDocument/2006/relationships/queryTable" Target="../queryTables/queryTable637.xml"/><Relationship Id="rId31" Type="http://schemas.openxmlformats.org/officeDocument/2006/relationships/queryTable" Target="../queryTables/queryTable658.xml"/><Relationship Id="rId52" Type="http://schemas.openxmlformats.org/officeDocument/2006/relationships/queryTable" Target="../queryTables/queryTable679.xml"/><Relationship Id="rId73" Type="http://schemas.openxmlformats.org/officeDocument/2006/relationships/queryTable" Target="../queryTables/queryTable700.xml"/><Relationship Id="rId94" Type="http://schemas.openxmlformats.org/officeDocument/2006/relationships/queryTable" Target="../queryTables/queryTable721.xml"/><Relationship Id="rId148" Type="http://schemas.openxmlformats.org/officeDocument/2006/relationships/queryTable" Target="../queryTables/queryTable775.xml"/><Relationship Id="rId169" Type="http://schemas.openxmlformats.org/officeDocument/2006/relationships/queryTable" Target="../queryTables/queryTable796.xml"/><Relationship Id="rId334" Type="http://schemas.openxmlformats.org/officeDocument/2006/relationships/queryTable" Target="../queryTables/queryTable961.xml"/><Relationship Id="rId355" Type="http://schemas.openxmlformats.org/officeDocument/2006/relationships/queryTable" Target="../queryTables/queryTable982.xml"/><Relationship Id="rId376" Type="http://schemas.openxmlformats.org/officeDocument/2006/relationships/queryTable" Target="../queryTables/queryTable1003.xml"/><Relationship Id="rId397" Type="http://schemas.openxmlformats.org/officeDocument/2006/relationships/queryTable" Target="../queryTables/queryTable1024.xml"/><Relationship Id="rId4" Type="http://schemas.openxmlformats.org/officeDocument/2006/relationships/queryTable" Target="../queryTables/queryTable631.xml"/><Relationship Id="rId180" Type="http://schemas.openxmlformats.org/officeDocument/2006/relationships/queryTable" Target="../queryTables/queryTable807.xml"/><Relationship Id="rId215" Type="http://schemas.openxmlformats.org/officeDocument/2006/relationships/queryTable" Target="../queryTables/queryTable842.xml"/><Relationship Id="rId236" Type="http://schemas.openxmlformats.org/officeDocument/2006/relationships/queryTable" Target="../queryTables/queryTable863.xml"/><Relationship Id="rId257" Type="http://schemas.openxmlformats.org/officeDocument/2006/relationships/queryTable" Target="../queryTables/queryTable884.xml"/><Relationship Id="rId278" Type="http://schemas.openxmlformats.org/officeDocument/2006/relationships/queryTable" Target="../queryTables/queryTable905.xml"/><Relationship Id="rId401" Type="http://schemas.openxmlformats.org/officeDocument/2006/relationships/queryTable" Target="../queryTables/queryTable1028.xml"/><Relationship Id="rId422" Type="http://schemas.openxmlformats.org/officeDocument/2006/relationships/queryTable" Target="../queryTables/queryTable1049.xml"/><Relationship Id="rId443" Type="http://schemas.openxmlformats.org/officeDocument/2006/relationships/queryTable" Target="../queryTables/queryTable1070.xml"/><Relationship Id="rId303" Type="http://schemas.openxmlformats.org/officeDocument/2006/relationships/queryTable" Target="../queryTables/queryTable930.xml"/><Relationship Id="rId42" Type="http://schemas.openxmlformats.org/officeDocument/2006/relationships/queryTable" Target="../queryTables/queryTable669.xml"/><Relationship Id="rId84" Type="http://schemas.openxmlformats.org/officeDocument/2006/relationships/queryTable" Target="../queryTables/queryTable711.xml"/><Relationship Id="rId138" Type="http://schemas.openxmlformats.org/officeDocument/2006/relationships/queryTable" Target="../queryTables/queryTable765.xml"/><Relationship Id="rId345" Type="http://schemas.openxmlformats.org/officeDocument/2006/relationships/queryTable" Target="../queryTables/queryTable972.xml"/><Relationship Id="rId387" Type="http://schemas.openxmlformats.org/officeDocument/2006/relationships/queryTable" Target="../queryTables/queryTable1014.xml"/><Relationship Id="rId191" Type="http://schemas.openxmlformats.org/officeDocument/2006/relationships/queryTable" Target="../queryTables/queryTable818.xml"/><Relationship Id="rId205" Type="http://schemas.openxmlformats.org/officeDocument/2006/relationships/queryTable" Target="../queryTables/queryTable832.xml"/><Relationship Id="rId247" Type="http://schemas.openxmlformats.org/officeDocument/2006/relationships/queryTable" Target="../queryTables/queryTable874.xml"/><Relationship Id="rId412" Type="http://schemas.openxmlformats.org/officeDocument/2006/relationships/queryTable" Target="../queryTables/queryTable1039.xml"/><Relationship Id="rId107" Type="http://schemas.openxmlformats.org/officeDocument/2006/relationships/queryTable" Target="../queryTables/queryTable734.xml"/><Relationship Id="rId289" Type="http://schemas.openxmlformats.org/officeDocument/2006/relationships/queryTable" Target="../queryTables/queryTable916.xml"/><Relationship Id="rId454" Type="http://schemas.openxmlformats.org/officeDocument/2006/relationships/queryTable" Target="../queryTables/queryTable1081.xml"/><Relationship Id="rId11" Type="http://schemas.openxmlformats.org/officeDocument/2006/relationships/queryTable" Target="../queryTables/queryTable638.xml"/><Relationship Id="rId53" Type="http://schemas.openxmlformats.org/officeDocument/2006/relationships/queryTable" Target="../queryTables/queryTable680.xml"/><Relationship Id="rId149" Type="http://schemas.openxmlformats.org/officeDocument/2006/relationships/queryTable" Target="../queryTables/queryTable776.xml"/><Relationship Id="rId314" Type="http://schemas.openxmlformats.org/officeDocument/2006/relationships/queryTable" Target="../queryTables/queryTable941.xml"/><Relationship Id="rId356" Type="http://schemas.openxmlformats.org/officeDocument/2006/relationships/queryTable" Target="../queryTables/queryTable983.xml"/><Relationship Id="rId398" Type="http://schemas.openxmlformats.org/officeDocument/2006/relationships/queryTable" Target="../queryTables/queryTable1025.xml"/><Relationship Id="rId95" Type="http://schemas.openxmlformats.org/officeDocument/2006/relationships/queryTable" Target="../queryTables/queryTable722.xml"/><Relationship Id="rId160" Type="http://schemas.openxmlformats.org/officeDocument/2006/relationships/queryTable" Target="../queryTables/queryTable787.xml"/><Relationship Id="rId216" Type="http://schemas.openxmlformats.org/officeDocument/2006/relationships/queryTable" Target="../queryTables/queryTable843.xml"/><Relationship Id="rId423" Type="http://schemas.openxmlformats.org/officeDocument/2006/relationships/queryTable" Target="../queryTables/queryTable1050.xml"/><Relationship Id="rId258" Type="http://schemas.openxmlformats.org/officeDocument/2006/relationships/queryTable" Target="../queryTables/queryTable885.xml"/><Relationship Id="rId22" Type="http://schemas.openxmlformats.org/officeDocument/2006/relationships/queryTable" Target="../queryTables/queryTable649.xml"/><Relationship Id="rId64" Type="http://schemas.openxmlformats.org/officeDocument/2006/relationships/queryTable" Target="../queryTables/queryTable691.xml"/><Relationship Id="rId118" Type="http://schemas.openxmlformats.org/officeDocument/2006/relationships/queryTable" Target="../queryTables/queryTable745.xml"/><Relationship Id="rId325" Type="http://schemas.openxmlformats.org/officeDocument/2006/relationships/queryTable" Target="../queryTables/queryTable952.xml"/><Relationship Id="rId367" Type="http://schemas.openxmlformats.org/officeDocument/2006/relationships/queryTable" Target="../queryTables/queryTable994.xml"/><Relationship Id="rId171" Type="http://schemas.openxmlformats.org/officeDocument/2006/relationships/queryTable" Target="../queryTables/queryTable798.xml"/><Relationship Id="rId227" Type="http://schemas.openxmlformats.org/officeDocument/2006/relationships/queryTable" Target="../queryTables/queryTable854.xml"/><Relationship Id="rId269" Type="http://schemas.openxmlformats.org/officeDocument/2006/relationships/queryTable" Target="../queryTables/queryTable896.xml"/><Relationship Id="rId434" Type="http://schemas.openxmlformats.org/officeDocument/2006/relationships/queryTable" Target="../queryTables/queryTable1061.xml"/><Relationship Id="rId33" Type="http://schemas.openxmlformats.org/officeDocument/2006/relationships/queryTable" Target="../queryTables/queryTable660.xml"/><Relationship Id="rId129" Type="http://schemas.openxmlformats.org/officeDocument/2006/relationships/queryTable" Target="../queryTables/queryTable756.xml"/><Relationship Id="rId280" Type="http://schemas.openxmlformats.org/officeDocument/2006/relationships/queryTable" Target="../queryTables/queryTable907.xml"/><Relationship Id="rId336" Type="http://schemas.openxmlformats.org/officeDocument/2006/relationships/queryTable" Target="../queryTables/queryTable963.xml"/><Relationship Id="rId75" Type="http://schemas.openxmlformats.org/officeDocument/2006/relationships/queryTable" Target="../queryTables/queryTable702.xml"/><Relationship Id="rId140" Type="http://schemas.openxmlformats.org/officeDocument/2006/relationships/queryTable" Target="../queryTables/queryTable767.xml"/><Relationship Id="rId182" Type="http://schemas.openxmlformats.org/officeDocument/2006/relationships/queryTable" Target="../queryTables/queryTable809.xml"/><Relationship Id="rId378" Type="http://schemas.openxmlformats.org/officeDocument/2006/relationships/queryTable" Target="../queryTables/queryTable1005.xml"/><Relationship Id="rId403" Type="http://schemas.openxmlformats.org/officeDocument/2006/relationships/queryTable" Target="../queryTables/queryTable1030.xml"/><Relationship Id="rId6" Type="http://schemas.openxmlformats.org/officeDocument/2006/relationships/queryTable" Target="../queryTables/queryTable633.xml"/><Relationship Id="rId238" Type="http://schemas.openxmlformats.org/officeDocument/2006/relationships/queryTable" Target="../queryTables/queryTable865.xml"/><Relationship Id="rId445" Type="http://schemas.openxmlformats.org/officeDocument/2006/relationships/queryTable" Target="../queryTables/queryTable1072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99.xml"/><Relationship Id="rId299" Type="http://schemas.openxmlformats.org/officeDocument/2006/relationships/queryTable" Target="../queryTables/queryTable1381.xml"/><Relationship Id="rId21" Type="http://schemas.openxmlformats.org/officeDocument/2006/relationships/queryTable" Target="../queryTables/queryTable1103.xml"/><Relationship Id="rId63" Type="http://schemas.openxmlformats.org/officeDocument/2006/relationships/queryTable" Target="../queryTables/queryTable1145.xml"/><Relationship Id="rId159" Type="http://schemas.openxmlformats.org/officeDocument/2006/relationships/queryTable" Target="../queryTables/queryTable1241.xml"/><Relationship Id="rId324" Type="http://schemas.openxmlformats.org/officeDocument/2006/relationships/queryTable" Target="../queryTables/queryTable1406.xml"/><Relationship Id="rId366" Type="http://schemas.openxmlformats.org/officeDocument/2006/relationships/queryTable" Target="../queryTables/queryTable1448.xml"/><Relationship Id="rId170" Type="http://schemas.openxmlformats.org/officeDocument/2006/relationships/queryTable" Target="../queryTables/queryTable1252.xml"/><Relationship Id="rId226" Type="http://schemas.openxmlformats.org/officeDocument/2006/relationships/queryTable" Target="../queryTables/queryTable1308.xml"/><Relationship Id="rId433" Type="http://schemas.openxmlformats.org/officeDocument/2006/relationships/queryTable" Target="../queryTables/queryTable1515.xml"/><Relationship Id="rId268" Type="http://schemas.openxmlformats.org/officeDocument/2006/relationships/queryTable" Target="../queryTables/queryTable1350.xml"/><Relationship Id="rId475" Type="http://schemas.openxmlformats.org/officeDocument/2006/relationships/queryTable" Target="../queryTables/queryTable1557.xml"/><Relationship Id="rId32" Type="http://schemas.openxmlformats.org/officeDocument/2006/relationships/queryTable" Target="../queryTables/queryTable1114.xml"/><Relationship Id="rId74" Type="http://schemas.openxmlformats.org/officeDocument/2006/relationships/queryTable" Target="../queryTables/queryTable1156.xml"/><Relationship Id="rId128" Type="http://schemas.openxmlformats.org/officeDocument/2006/relationships/queryTable" Target="../queryTables/queryTable1210.xml"/><Relationship Id="rId335" Type="http://schemas.openxmlformats.org/officeDocument/2006/relationships/queryTable" Target="../queryTables/queryTable1417.xml"/><Relationship Id="rId377" Type="http://schemas.openxmlformats.org/officeDocument/2006/relationships/queryTable" Target="../queryTables/queryTable1459.xml"/><Relationship Id="rId500" Type="http://schemas.openxmlformats.org/officeDocument/2006/relationships/queryTable" Target="../queryTables/queryTable1582.xml"/><Relationship Id="rId5" Type="http://schemas.openxmlformats.org/officeDocument/2006/relationships/queryTable" Target="../queryTables/queryTable1087.xml"/><Relationship Id="rId181" Type="http://schemas.openxmlformats.org/officeDocument/2006/relationships/queryTable" Target="../queryTables/queryTable1263.xml"/><Relationship Id="rId237" Type="http://schemas.openxmlformats.org/officeDocument/2006/relationships/queryTable" Target="../queryTables/queryTable1319.xml"/><Relationship Id="rId402" Type="http://schemas.openxmlformats.org/officeDocument/2006/relationships/queryTable" Target="../queryTables/queryTable1484.xml"/><Relationship Id="rId279" Type="http://schemas.openxmlformats.org/officeDocument/2006/relationships/queryTable" Target="../queryTables/queryTable1361.xml"/><Relationship Id="rId444" Type="http://schemas.openxmlformats.org/officeDocument/2006/relationships/queryTable" Target="../queryTables/queryTable1526.xml"/><Relationship Id="rId486" Type="http://schemas.openxmlformats.org/officeDocument/2006/relationships/queryTable" Target="../queryTables/queryTable1568.xml"/><Relationship Id="rId43" Type="http://schemas.openxmlformats.org/officeDocument/2006/relationships/queryTable" Target="../queryTables/queryTable1125.xml"/><Relationship Id="rId139" Type="http://schemas.openxmlformats.org/officeDocument/2006/relationships/queryTable" Target="../queryTables/queryTable1221.xml"/><Relationship Id="rId290" Type="http://schemas.openxmlformats.org/officeDocument/2006/relationships/queryTable" Target="../queryTables/queryTable1372.xml"/><Relationship Id="rId304" Type="http://schemas.openxmlformats.org/officeDocument/2006/relationships/queryTable" Target="../queryTables/queryTable1386.xml"/><Relationship Id="rId346" Type="http://schemas.openxmlformats.org/officeDocument/2006/relationships/queryTable" Target="../queryTables/queryTable1428.xml"/><Relationship Id="rId388" Type="http://schemas.openxmlformats.org/officeDocument/2006/relationships/queryTable" Target="../queryTables/queryTable1470.xml"/><Relationship Id="rId511" Type="http://schemas.openxmlformats.org/officeDocument/2006/relationships/queryTable" Target="../queryTables/queryTable1593.xml"/><Relationship Id="rId85" Type="http://schemas.openxmlformats.org/officeDocument/2006/relationships/queryTable" Target="../queryTables/queryTable1167.xml"/><Relationship Id="rId150" Type="http://schemas.openxmlformats.org/officeDocument/2006/relationships/queryTable" Target="../queryTables/queryTable1232.xml"/><Relationship Id="rId192" Type="http://schemas.openxmlformats.org/officeDocument/2006/relationships/queryTable" Target="../queryTables/queryTable1274.xml"/><Relationship Id="rId206" Type="http://schemas.openxmlformats.org/officeDocument/2006/relationships/queryTable" Target="../queryTables/queryTable1288.xml"/><Relationship Id="rId413" Type="http://schemas.openxmlformats.org/officeDocument/2006/relationships/queryTable" Target="../queryTables/queryTable1495.xml"/><Relationship Id="rId248" Type="http://schemas.openxmlformats.org/officeDocument/2006/relationships/queryTable" Target="../queryTables/queryTable1330.xml"/><Relationship Id="rId455" Type="http://schemas.openxmlformats.org/officeDocument/2006/relationships/queryTable" Target="../queryTables/queryTable1537.xml"/><Relationship Id="rId497" Type="http://schemas.openxmlformats.org/officeDocument/2006/relationships/queryTable" Target="../queryTables/queryTable1579.xml"/><Relationship Id="rId12" Type="http://schemas.openxmlformats.org/officeDocument/2006/relationships/queryTable" Target="../queryTables/queryTable1094.xml"/><Relationship Id="rId108" Type="http://schemas.openxmlformats.org/officeDocument/2006/relationships/queryTable" Target="../queryTables/queryTable1190.xml"/><Relationship Id="rId315" Type="http://schemas.openxmlformats.org/officeDocument/2006/relationships/queryTable" Target="../queryTables/queryTable1397.xml"/><Relationship Id="rId357" Type="http://schemas.openxmlformats.org/officeDocument/2006/relationships/queryTable" Target="../queryTables/queryTable1439.xml"/><Relationship Id="rId522" Type="http://schemas.openxmlformats.org/officeDocument/2006/relationships/queryTable" Target="../queryTables/queryTable1604.xml"/><Relationship Id="rId54" Type="http://schemas.openxmlformats.org/officeDocument/2006/relationships/queryTable" Target="../queryTables/queryTable1136.xml"/><Relationship Id="rId96" Type="http://schemas.openxmlformats.org/officeDocument/2006/relationships/queryTable" Target="../queryTables/queryTable1178.xml"/><Relationship Id="rId161" Type="http://schemas.openxmlformats.org/officeDocument/2006/relationships/queryTable" Target="../queryTables/queryTable1243.xml"/><Relationship Id="rId217" Type="http://schemas.openxmlformats.org/officeDocument/2006/relationships/queryTable" Target="../queryTables/queryTable1299.xml"/><Relationship Id="rId399" Type="http://schemas.openxmlformats.org/officeDocument/2006/relationships/queryTable" Target="../queryTables/queryTable1481.xml"/><Relationship Id="rId259" Type="http://schemas.openxmlformats.org/officeDocument/2006/relationships/queryTable" Target="../queryTables/queryTable1341.xml"/><Relationship Id="rId424" Type="http://schemas.openxmlformats.org/officeDocument/2006/relationships/queryTable" Target="../queryTables/queryTable1506.xml"/><Relationship Id="rId466" Type="http://schemas.openxmlformats.org/officeDocument/2006/relationships/queryTable" Target="../queryTables/queryTable1548.xml"/><Relationship Id="rId23" Type="http://schemas.openxmlformats.org/officeDocument/2006/relationships/queryTable" Target="../queryTables/queryTable1105.xml"/><Relationship Id="rId119" Type="http://schemas.openxmlformats.org/officeDocument/2006/relationships/queryTable" Target="../queryTables/queryTable1201.xml"/><Relationship Id="rId270" Type="http://schemas.openxmlformats.org/officeDocument/2006/relationships/queryTable" Target="../queryTables/queryTable1352.xml"/><Relationship Id="rId326" Type="http://schemas.openxmlformats.org/officeDocument/2006/relationships/queryTable" Target="../queryTables/queryTable1408.xml"/><Relationship Id="rId65" Type="http://schemas.openxmlformats.org/officeDocument/2006/relationships/queryTable" Target="../queryTables/queryTable1147.xml"/><Relationship Id="rId130" Type="http://schemas.openxmlformats.org/officeDocument/2006/relationships/queryTable" Target="../queryTables/queryTable1212.xml"/><Relationship Id="rId368" Type="http://schemas.openxmlformats.org/officeDocument/2006/relationships/queryTable" Target="../queryTables/queryTable1450.xml"/><Relationship Id="rId172" Type="http://schemas.openxmlformats.org/officeDocument/2006/relationships/queryTable" Target="../queryTables/queryTable1254.xml"/><Relationship Id="rId228" Type="http://schemas.openxmlformats.org/officeDocument/2006/relationships/queryTable" Target="../queryTables/queryTable1310.xml"/><Relationship Id="rId435" Type="http://schemas.openxmlformats.org/officeDocument/2006/relationships/queryTable" Target="../queryTables/queryTable1517.xml"/><Relationship Id="rId477" Type="http://schemas.openxmlformats.org/officeDocument/2006/relationships/queryTable" Target="../queryTables/queryTable1559.xml"/><Relationship Id="rId281" Type="http://schemas.openxmlformats.org/officeDocument/2006/relationships/queryTable" Target="../queryTables/queryTable1363.xml"/><Relationship Id="rId337" Type="http://schemas.openxmlformats.org/officeDocument/2006/relationships/queryTable" Target="../queryTables/queryTable1419.xml"/><Relationship Id="rId502" Type="http://schemas.openxmlformats.org/officeDocument/2006/relationships/queryTable" Target="../queryTables/queryTable1584.xml"/><Relationship Id="rId34" Type="http://schemas.openxmlformats.org/officeDocument/2006/relationships/queryTable" Target="../queryTables/queryTable1116.xml"/><Relationship Id="rId76" Type="http://schemas.openxmlformats.org/officeDocument/2006/relationships/queryTable" Target="../queryTables/queryTable1158.xml"/><Relationship Id="rId141" Type="http://schemas.openxmlformats.org/officeDocument/2006/relationships/queryTable" Target="../queryTables/queryTable1223.xml"/><Relationship Id="rId379" Type="http://schemas.openxmlformats.org/officeDocument/2006/relationships/queryTable" Target="../queryTables/queryTable1461.xml"/><Relationship Id="rId7" Type="http://schemas.openxmlformats.org/officeDocument/2006/relationships/queryTable" Target="../queryTables/queryTable1089.xml"/><Relationship Id="rId183" Type="http://schemas.openxmlformats.org/officeDocument/2006/relationships/queryTable" Target="../queryTables/queryTable1265.xml"/><Relationship Id="rId239" Type="http://schemas.openxmlformats.org/officeDocument/2006/relationships/queryTable" Target="../queryTables/queryTable1321.xml"/><Relationship Id="rId390" Type="http://schemas.openxmlformats.org/officeDocument/2006/relationships/queryTable" Target="../queryTables/queryTable1472.xml"/><Relationship Id="rId404" Type="http://schemas.openxmlformats.org/officeDocument/2006/relationships/queryTable" Target="../queryTables/queryTable1486.xml"/><Relationship Id="rId446" Type="http://schemas.openxmlformats.org/officeDocument/2006/relationships/queryTable" Target="../queryTables/queryTable1528.xml"/><Relationship Id="rId250" Type="http://schemas.openxmlformats.org/officeDocument/2006/relationships/queryTable" Target="../queryTables/queryTable1332.xml"/><Relationship Id="rId292" Type="http://schemas.openxmlformats.org/officeDocument/2006/relationships/queryTable" Target="../queryTables/queryTable1374.xml"/><Relationship Id="rId306" Type="http://schemas.openxmlformats.org/officeDocument/2006/relationships/queryTable" Target="../queryTables/queryTable1388.xml"/><Relationship Id="rId488" Type="http://schemas.openxmlformats.org/officeDocument/2006/relationships/queryTable" Target="../queryTables/queryTable1570.xml"/><Relationship Id="rId45" Type="http://schemas.openxmlformats.org/officeDocument/2006/relationships/queryTable" Target="../queryTables/queryTable1127.xml"/><Relationship Id="rId87" Type="http://schemas.openxmlformats.org/officeDocument/2006/relationships/queryTable" Target="../queryTables/queryTable1169.xml"/><Relationship Id="rId110" Type="http://schemas.openxmlformats.org/officeDocument/2006/relationships/queryTable" Target="../queryTables/queryTable1192.xml"/><Relationship Id="rId348" Type="http://schemas.openxmlformats.org/officeDocument/2006/relationships/queryTable" Target="../queryTables/queryTable1430.xml"/><Relationship Id="rId513" Type="http://schemas.openxmlformats.org/officeDocument/2006/relationships/queryTable" Target="../queryTables/queryTable1595.xml"/><Relationship Id="rId152" Type="http://schemas.openxmlformats.org/officeDocument/2006/relationships/queryTable" Target="../queryTables/queryTable1234.xml"/><Relationship Id="rId194" Type="http://schemas.openxmlformats.org/officeDocument/2006/relationships/queryTable" Target="../queryTables/queryTable1276.xml"/><Relationship Id="rId208" Type="http://schemas.openxmlformats.org/officeDocument/2006/relationships/queryTable" Target="../queryTables/queryTable1290.xml"/><Relationship Id="rId415" Type="http://schemas.openxmlformats.org/officeDocument/2006/relationships/queryTable" Target="../queryTables/queryTable1497.xml"/><Relationship Id="rId457" Type="http://schemas.openxmlformats.org/officeDocument/2006/relationships/queryTable" Target="../queryTables/queryTable1539.xml"/><Relationship Id="rId261" Type="http://schemas.openxmlformats.org/officeDocument/2006/relationships/queryTable" Target="../queryTables/queryTable1343.xml"/><Relationship Id="rId499" Type="http://schemas.openxmlformats.org/officeDocument/2006/relationships/queryTable" Target="../queryTables/queryTable1581.xml"/><Relationship Id="rId14" Type="http://schemas.openxmlformats.org/officeDocument/2006/relationships/queryTable" Target="../queryTables/queryTable1096.xml"/><Relationship Id="rId56" Type="http://schemas.openxmlformats.org/officeDocument/2006/relationships/queryTable" Target="../queryTables/queryTable1138.xml"/><Relationship Id="rId317" Type="http://schemas.openxmlformats.org/officeDocument/2006/relationships/queryTable" Target="../queryTables/queryTable1399.xml"/><Relationship Id="rId359" Type="http://schemas.openxmlformats.org/officeDocument/2006/relationships/queryTable" Target="../queryTables/queryTable1441.xml"/><Relationship Id="rId524" Type="http://schemas.openxmlformats.org/officeDocument/2006/relationships/queryTable" Target="../queryTables/queryTable1606.xml"/><Relationship Id="rId8" Type="http://schemas.openxmlformats.org/officeDocument/2006/relationships/queryTable" Target="../queryTables/queryTable1090.xml"/><Relationship Id="rId98" Type="http://schemas.openxmlformats.org/officeDocument/2006/relationships/queryTable" Target="../queryTables/queryTable1180.xml"/><Relationship Id="rId121" Type="http://schemas.openxmlformats.org/officeDocument/2006/relationships/queryTable" Target="../queryTables/queryTable1203.xml"/><Relationship Id="rId142" Type="http://schemas.openxmlformats.org/officeDocument/2006/relationships/queryTable" Target="../queryTables/queryTable1224.xml"/><Relationship Id="rId163" Type="http://schemas.openxmlformats.org/officeDocument/2006/relationships/queryTable" Target="../queryTables/queryTable1245.xml"/><Relationship Id="rId184" Type="http://schemas.openxmlformats.org/officeDocument/2006/relationships/queryTable" Target="../queryTables/queryTable1266.xml"/><Relationship Id="rId219" Type="http://schemas.openxmlformats.org/officeDocument/2006/relationships/queryTable" Target="../queryTables/queryTable1301.xml"/><Relationship Id="rId370" Type="http://schemas.openxmlformats.org/officeDocument/2006/relationships/queryTable" Target="../queryTables/queryTable1452.xml"/><Relationship Id="rId391" Type="http://schemas.openxmlformats.org/officeDocument/2006/relationships/queryTable" Target="../queryTables/queryTable1473.xml"/><Relationship Id="rId405" Type="http://schemas.openxmlformats.org/officeDocument/2006/relationships/queryTable" Target="../queryTables/queryTable1487.xml"/><Relationship Id="rId426" Type="http://schemas.openxmlformats.org/officeDocument/2006/relationships/queryTable" Target="../queryTables/queryTable1508.xml"/><Relationship Id="rId447" Type="http://schemas.openxmlformats.org/officeDocument/2006/relationships/queryTable" Target="../queryTables/queryTable1529.xml"/><Relationship Id="rId230" Type="http://schemas.openxmlformats.org/officeDocument/2006/relationships/queryTable" Target="../queryTables/queryTable1312.xml"/><Relationship Id="rId251" Type="http://schemas.openxmlformats.org/officeDocument/2006/relationships/queryTable" Target="../queryTables/queryTable1333.xml"/><Relationship Id="rId468" Type="http://schemas.openxmlformats.org/officeDocument/2006/relationships/queryTable" Target="../queryTables/queryTable1550.xml"/><Relationship Id="rId489" Type="http://schemas.openxmlformats.org/officeDocument/2006/relationships/queryTable" Target="../queryTables/queryTable1571.xml"/><Relationship Id="rId25" Type="http://schemas.openxmlformats.org/officeDocument/2006/relationships/queryTable" Target="../queryTables/queryTable1107.xml"/><Relationship Id="rId46" Type="http://schemas.openxmlformats.org/officeDocument/2006/relationships/queryTable" Target="../queryTables/queryTable1128.xml"/><Relationship Id="rId67" Type="http://schemas.openxmlformats.org/officeDocument/2006/relationships/queryTable" Target="../queryTables/queryTable1149.xml"/><Relationship Id="rId272" Type="http://schemas.openxmlformats.org/officeDocument/2006/relationships/queryTable" Target="../queryTables/queryTable1354.xml"/><Relationship Id="rId293" Type="http://schemas.openxmlformats.org/officeDocument/2006/relationships/queryTable" Target="../queryTables/queryTable1375.xml"/><Relationship Id="rId307" Type="http://schemas.openxmlformats.org/officeDocument/2006/relationships/queryTable" Target="../queryTables/queryTable1389.xml"/><Relationship Id="rId328" Type="http://schemas.openxmlformats.org/officeDocument/2006/relationships/queryTable" Target="../queryTables/queryTable1410.xml"/><Relationship Id="rId349" Type="http://schemas.openxmlformats.org/officeDocument/2006/relationships/queryTable" Target="../queryTables/queryTable1431.xml"/><Relationship Id="rId514" Type="http://schemas.openxmlformats.org/officeDocument/2006/relationships/queryTable" Target="../queryTables/queryTable1596.xml"/><Relationship Id="rId88" Type="http://schemas.openxmlformats.org/officeDocument/2006/relationships/queryTable" Target="../queryTables/queryTable1170.xml"/><Relationship Id="rId111" Type="http://schemas.openxmlformats.org/officeDocument/2006/relationships/queryTable" Target="../queryTables/queryTable1193.xml"/><Relationship Id="rId132" Type="http://schemas.openxmlformats.org/officeDocument/2006/relationships/queryTable" Target="../queryTables/queryTable1214.xml"/><Relationship Id="rId153" Type="http://schemas.openxmlformats.org/officeDocument/2006/relationships/queryTable" Target="../queryTables/queryTable1235.xml"/><Relationship Id="rId174" Type="http://schemas.openxmlformats.org/officeDocument/2006/relationships/queryTable" Target="../queryTables/queryTable1256.xml"/><Relationship Id="rId195" Type="http://schemas.openxmlformats.org/officeDocument/2006/relationships/queryTable" Target="../queryTables/queryTable1277.xml"/><Relationship Id="rId209" Type="http://schemas.openxmlformats.org/officeDocument/2006/relationships/queryTable" Target="../queryTables/queryTable1291.xml"/><Relationship Id="rId360" Type="http://schemas.openxmlformats.org/officeDocument/2006/relationships/queryTable" Target="../queryTables/queryTable1442.xml"/><Relationship Id="rId381" Type="http://schemas.openxmlformats.org/officeDocument/2006/relationships/queryTable" Target="../queryTables/queryTable1463.xml"/><Relationship Id="rId416" Type="http://schemas.openxmlformats.org/officeDocument/2006/relationships/queryTable" Target="../queryTables/queryTable1498.xml"/><Relationship Id="rId220" Type="http://schemas.openxmlformats.org/officeDocument/2006/relationships/queryTable" Target="../queryTables/queryTable1302.xml"/><Relationship Id="rId241" Type="http://schemas.openxmlformats.org/officeDocument/2006/relationships/queryTable" Target="../queryTables/queryTable1323.xml"/><Relationship Id="rId437" Type="http://schemas.openxmlformats.org/officeDocument/2006/relationships/queryTable" Target="../queryTables/queryTable1519.xml"/><Relationship Id="rId458" Type="http://schemas.openxmlformats.org/officeDocument/2006/relationships/queryTable" Target="../queryTables/queryTable1540.xml"/><Relationship Id="rId479" Type="http://schemas.openxmlformats.org/officeDocument/2006/relationships/queryTable" Target="../queryTables/queryTable1561.xml"/><Relationship Id="rId15" Type="http://schemas.openxmlformats.org/officeDocument/2006/relationships/queryTable" Target="../queryTables/queryTable1097.xml"/><Relationship Id="rId36" Type="http://schemas.openxmlformats.org/officeDocument/2006/relationships/queryTable" Target="../queryTables/queryTable1118.xml"/><Relationship Id="rId57" Type="http://schemas.openxmlformats.org/officeDocument/2006/relationships/queryTable" Target="../queryTables/queryTable1139.xml"/><Relationship Id="rId262" Type="http://schemas.openxmlformats.org/officeDocument/2006/relationships/queryTable" Target="../queryTables/queryTable1344.xml"/><Relationship Id="rId283" Type="http://schemas.openxmlformats.org/officeDocument/2006/relationships/queryTable" Target="../queryTables/queryTable1365.xml"/><Relationship Id="rId318" Type="http://schemas.openxmlformats.org/officeDocument/2006/relationships/queryTable" Target="../queryTables/queryTable1400.xml"/><Relationship Id="rId339" Type="http://schemas.openxmlformats.org/officeDocument/2006/relationships/queryTable" Target="../queryTables/queryTable1421.xml"/><Relationship Id="rId490" Type="http://schemas.openxmlformats.org/officeDocument/2006/relationships/queryTable" Target="../queryTables/queryTable1572.xml"/><Relationship Id="rId504" Type="http://schemas.openxmlformats.org/officeDocument/2006/relationships/queryTable" Target="../queryTables/queryTable1586.xml"/><Relationship Id="rId525" Type="http://schemas.openxmlformats.org/officeDocument/2006/relationships/queryTable" Target="../queryTables/queryTable1607.xml"/><Relationship Id="rId78" Type="http://schemas.openxmlformats.org/officeDocument/2006/relationships/queryTable" Target="../queryTables/queryTable1160.xml"/><Relationship Id="rId99" Type="http://schemas.openxmlformats.org/officeDocument/2006/relationships/queryTable" Target="../queryTables/queryTable1181.xml"/><Relationship Id="rId101" Type="http://schemas.openxmlformats.org/officeDocument/2006/relationships/queryTable" Target="../queryTables/queryTable1183.xml"/><Relationship Id="rId122" Type="http://schemas.openxmlformats.org/officeDocument/2006/relationships/queryTable" Target="../queryTables/queryTable1204.xml"/><Relationship Id="rId143" Type="http://schemas.openxmlformats.org/officeDocument/2006/relationships/queryTable" Target="../queryTables/queryTable1225.xml"/><Relationship Id="rId164" Type="http://schemas.openxmlformats.org/officeDocument/2006/relationships/queryTable" Target="../queryTables/queryTable1246.xml"/><Relationship Id="rId185" Type="http://schemas.openxmlformats.org/officeDocument/2006/relationships/queryTable" Target="../queryTables/queryTable1267.xml"/><Relationship Id="rId350" Type="http://schemas.openxmlformats.org/officeDocument/2006/relationships/queryTable" Target="../queryTables/queryTable1432.xml"/><Relationship Id="rId371" Type="http://schemas.openxmlformats.org/officeDocument/2006/relationships/queryTable" Target="../queryTables/queryTable1453.xml"/><Relationship Id="rId406" Type="http://schemas.openxmlformats.org/officeDocument/2006/relationships/queryTable" Target="../queryTables/queryTable1488.xml"/><Relationship Id="rId9" Type="http://schemas.openxmlformats.org/officeDocument/2006/relationships/queryTable" Target="../queryTables/queryTable1091.xml"/><Relationship Id="rId210" Type="http://schemas.openxmlformats.org/officeDocument/2006/relationships/queryTable" Target="../queryTables/queryTable1292.xml"/><Relationship Id="rId392" Type="http://schemas.openxmlformats.org/officeDocument/2006/relationships/queryTable" Target="../queryTables/queryTable1474.xml"/><Relationship Id="rId427" Type="http://schemas.openxmlformats.org/officeDocument/2006/relationships/queryTable" Target="../queryTables/queryTable1509.xml"/><Relationship Id="rId448" Type="http://schemas.openxmlformats.org/officeDocument/2006/relationships/queryTable" Target="../queryTables/queryTable1530.xml"/><Relationship Id="rId469" Type="http://schemas.openxmlformats.org/officeDocument/2006/relationships/queryTable" Target="../queryTables/queryTable1551.xml"/><Relationship Id="rId26" Type="http://schemas.openxmlformats.org/officeDocument/2006/relationships/queryTable" Target="../queryTables/queryTable1108.xml"/><Relationship Id="rId231" Type="http://schemas.openxmlformats.org/officeDocument/2006/relationships/queryTable" Target="../queryTables/queryTable1313.xml"/><Relationship Id="rId252" Type="http://schemas.openxmlformats.org/officeDocument/2006/relationships/queryTable" Target="../queryTables/queryTable1334.xml"/><Relationship Id="rId273" Type="http://schemas.openxmlformats.org/officeDocument/2006/relationships/queryTable" Target="../queryTables/queryTable1355.xml"/><Relationship Id="rId294" Type="http://schemas.openxmlformats.org/officeDocument/2006/relationships/queryTable" Target="../queryTables/queryTable1376.xml"/><Relationship Id="rId308" Type="http://schemas.openxmlformats.org/officeDocument/2006/relationships/queryTable" Target="../queryTables/queryTable1390.xml"/><Relationship Id="rId329" Type="http://schemas.openxmlformats.org/officeDocument/2006/relationships/queryTable" Target="../queryTables/queryTable1411.xml"/><Relationship Id="rId480" Type="http://schemas.openxmlformats.org/officeDocument/2006/relationships/queryTable" Target="../queryTables/queryTable1562.xml"/><Relationship Id="rId515" Type="http://schemas.openxmlformats.org/officeDocument/2006/relationships/queryTable" Target="../queryTables/queryTable1597.xml"/><Relationship Id="rId47" Type="http://schemas.openxmlformats.org/officeDocument/2006/relationships/queryTable" Target="../queryTables/queryTable1129.xml"/><Relationship Id="rId68" Type="http://schemas.openxmlformats.org/officeDocument/2006/relationships/queryTable" Target="../queryTables/queryTable1150.xml"/><Relationship Id="rId89" Type="http://schemas.openxmlformats.org/officeDocument/2006/relationships/queryTable" Target="../queryTables/queryTable1171.xml"/><Relationship Id="rId112" Type="http://schemas.openxmlformats.org/officeDocument/2006/relationships/queryTable" Target="../queryTables/queryTable1194.xml"/><Relationship Id="rId133" Type="http://schemas.openxmlformats.org/officeDocument/2006/relationships/queryTable" Target="../queryTables/queryTable1215.xml"/><Relationship Id="rId154" Type="http://schemas.openxmlformats.org/officeDocument/2006/relationships/queryTable" Target="../queryTables/queryTable1236.xml"/><Relationship Id="rId175" Type="http://schemas.openxmlformats.org/officeDocument/2006/relationships/queryTable" Target="../queryTables/queryTable1257.xml"/><Relationship Id="rId340" Type="http://schemas.openxmlformats.org/officeDocument/2006/relationships/queryTable" Target="../queryTables/queryTable1422.xml"/><Relationship Id="rId361" Type="http://schemas.openxmlformats.org/officeDocument/2006/relationships/queryTable" Target="../queryTables/queryTable1443.xml"/><Relationship Id="rId196" Type="http://schemas.openxmlformats.org/officeDocument/2006/relationships/queryTable" Target="../queryTables/queryTable1278.xml"/><Relationship Id="rId200" Type="http://schemas.openxmlformats.org/officeDocument/2006/relationships/queryTable" Target="../queryTables/queryTable1282.xml"/><Relationship Id="rId382" Type="http://schemas.openxmlformats.org/officeDocument/2006/relationships/queryTable" Target="../queryTables/queryTable1464.xml"/><Relationship Id="rId417" Type="http://schemas.openxmlformats.org/officeDocument/2006/relationships/queryTable" Target="../queryTables/queryTable1499.xml"/><Relationship Id="rId438" Type="http://schemas.openxmlformats.org/officeDocument/2006/relationships/queryTable" Target="../queryTables/queryTable1520.xml"/><Relationship Id="rId459" Type="http://schemas.openxmlformats.org/officeDocument/2006/relationships/queryTable" Target="../queryTables/queryTable1541.xml"/><Relationship Id="rId16" Type="http://schemas.openxmlformats.org/officeDocument/2006/relationships/queryTable" Target="../queryTables/queryTable1098.xml"/><Relationship Id="rId221" Type="http://schemas.openxmlformats.org/officeDocument/2006/relationships/queryTable" Target="../queryTables/queryTable1303.xml"/><Relationship Id="rId242" Type="http://schemas.openxmlformats.org/officeDocument/2006/relationships/queryTable" Target="../queryTables/queryTable1324.xml"/><Relationship Id="rId263" Type="http://schemas.openxmlformats.org/officeDocument/2006/relationships/queryTable" Target="../queryTables/queryTable1345.xml"/><Relationship Id="rId284" Type="http://schemas.openxmlformats.org/officeDocument/2006/relationships/queryTable" Target="../queryTables/queryTable1366.xml"/><Relationship Id="rId319" Type="http://schemas.openxmlformats.org/officeDocument/2006/relationships/queryTable" Target="../queryTables/queryTable1401.xml"/><Relationship Id="rId470" Type="http://schemas.openxmlformats.org/officeDocument/2006/relationships/queryTable" Target="../queryTables/queryTable1552.xml"/><Relationship Id="rId491" Type="http://schemas.openxmlformats.org/officeDocument/2006/relationships/queryTable" Target="../queryTables/queryTable1573.xml"/><Relationship Id="rId505" Type="http://schemas.openxmlformats.org/officeDocument/2006/relationships/queryTable" Target="../queryTables/queryTable1587.xml"/><Relationship Id="rId526" Type="http://schemas.openxmlformats.org/officeDocument/2006/relationships/queryTable" Target="../queryTables/queryTable1608.xml"/><Relationship Id="rId37" Type="http://schemas.openxmlformats.org/officeDocument/2006/relationships/queryTable" Target="../queryTables/queryTable1119.xml"/><Relationship Id="rId58" Type="http://schemas.openxmlformats.org/officeDocument/2006/relationships/queryTable" Target="../queryTables/queryTable1140.xml"/><Relationship Id="rId79" Type="http://schemas.openxmlformats.org/officeDocument/2006/relationships/queryTable" Target="../queryTables/queryTable1161.xml"/><Relationship Id="rId102" Type="http://schemas.openxmlformats.org/officeDocument/2006/relationships/queryTable" Target="../queryTables/queryTable1184.xml"/><Relationship Id="rId123" Type="http://schemas.openxmlformats.org/officeDocument/2006/relationships/queryTable" Target="../queryTables/queryTable1205.xml"/><Relationship Id="rId144" Type="http://schemas.openxmlformats.org/officeDocument/2006/relationships/queryTable" Target="../queryTables/queryTable1226.xml"/><Relationship Id="rId330" Type="http://schemas.openxmlformats.org/officeDocument/2006/relationships/queryTable" Target="../queryTables/queryTable1412.xml"/><Relationship Id="rId90" Type="http://schemas.openxmlformats.org/officeDocument/2006/relationships/queryTable" Target="../queryTables/queryTable1172.xml"/><Relationship Id="rId165" Type="http://schemas.openxmlformats.org/officeDocument/2006/relationships/queryTable" Target="../queryTables/queryTable1247.xml"/><Relationship Id="rId186" Type="http://schemas.openxmlformats.org/officeDocument/2006/relationships/queryTable" Target="../queryTables/queryTable1268.xml"/><Relationship Id="rId351" Type="http://schemas.openxmlformats.org/officeDocument/2006/relationships/queryTable" Target="../queryTables/queryTable1433.xml"/><Relationship Id="rId372" Type="http://schemas.openxmlformats.org/officeDocument/2006/relationships/queryTable" Target="../queryTables/queryTable1454.xml"/><Relationship Id="rId393" Type="http://schemas.openxmlformats.org/officeDocument/2006/relationships/queryTable" Target="../queryTables/queryTable1475.xml"/><Relationship Id="rId407" Type="http://schemas.openxmlformats.org/officeDocument/2006/relationships/queryTable" Target="../queryTables/queryTable1489.xml"/><Relationship Id="rId428" Type="http://schemas.openxmlformats.org/officeDocument/2006/relationships/queryTable" Target="../queryTables/queryTable1510.xml"/><Relationship Id="rId449" Type="http://schemas.openxmlformats.org/officeDocument/2006/relationships/queryTable" Target="../queryTables/queryTable1531.xml"/><Relationship Id="rId211" Type="http://schemas.openxmlformats.org/officeDocument/2006/relationships/queryTable" Target="../queryTables/queryTable1293.xml"/><Relationship Id="rId232" Type="http://schemas.openxmlformats.org/officeDocument/2006/relationships/queryTable" Target="../queryTables/queryTable1314.xml"/><Relationship Id="rId253" Type="http://schemas.openxmlformats.org/officeDocument/2006/relationships/queryTable" Target="../queryTables/queryTable1335.xml"/><Relationship Id="rId274" Type="http://schemas.openxmlformats.org/officeDocument/2006/relationships/queryTable" Target="../queryTables/queryTable1356.xml"/><Relationship Id="rId295" Type="http://schemas.openxmlformats.org/officeDocument/2006/relationships/queryTable" Target="../queryTables/queryTable1377.xml"/><Relationship Id="rId309" Type="http://schemas.openxmlformats.org/officeDocument/2006/relationships/queryTable" Target="../queryTables/queryTable1391.xml"/><Relationship Id="rId460" Type="http://schemas.openxmlformats.org/officeDocument/2006/relationships/queryTable" Target="../queryTables/queryTable1542.xml"/><Relationship Id="rId481" Type="http://schemas.openxmlformats.org/officeDocument/2006/relationships/queryTable" Target="../queryTables/queryTable1563.xml"/><Relationship Id="rId516" Type="http://schemas.openxmlformats.org/officeDocument/2006/relationships/queryTable" Target="../queryTables/queryTable1598.xml"/><Relationship Id="rId27" Type="http://schemas.openxmlformats.org/officeDocument/2006/relationships/queryTable" Target="../queryTables/queryTable1109.xml"/><Relationship Id="rId48" Type="http://schemas.openxmlformats.org/officeDocument/2006/relationships/queryTable" Target="../queryTables/queryTable1130.xml"/><Relationship Id="rId69" Type="http://schemas.openxmlformats.org/officeDocument/2006/relationships/queryTable" Target="../queryTables/queryTable1151.xml"/><Relationship Id="rId113" Type="http://schemas.openxmlformats.org/officeDocument/2006/relationships/queryTable" Target="../queryTables/queryTable1195.xml"/><Relationship Id="rId134" Type="http://schemas.openxmlformats.org/officeDocument/2006/relationships/queryTable" Target="../queryTables/queryTable1216.xml"/><Relationship Id="rId320" Type="http://schemas.openxmlformats.org/officeDocument/2006/relationships/queryTable" Target="../queryTables/queryTable1402.xml"/><Relationship Id="rId80" Type="http://schemas.openxmlformats.org/officeDocument/2006/relationships/queryTable" Target="../queryTables/queryTable1162.xml"/><Relationship Id="rId155" Type="http://schemas.openxmlformats.org/officeDocument/2006/relationships/queryTable" Target="../queryTables/queryTable1237.xml"/><Relationship Id="rId176" Type="http://schemas.openxmlformats.org/officeDocument/2006/relationships/queryTable" Target="../queryTables/queryTable1258.xml"/><Relationship Id="rId197" Type="http://schemas.openxmlformats.org/officeDocument/2006/relationships/queryTable" Target="../queryTables/queryTable1279.xml"/><Relationship Id="rId341" Type="http://schemas.openxmlformats.org/officeDocument/2006/relationships/queryTable" Target="../queryTables/queryTable1423.xml"/><Relationship Id="rId362" Type="http://schemas.openxmlformats.org/officeDocument/2006/relationships/queryTable" Target="../queryTables/queryTable1444.xml"/><Relationship Id="rId383" Type="http://schemas.openxmlformats.org/officeDocument/2006/relationships/queryTable" Target="../queryTables/queryTable1465.xml"/><Relationship Id="rId418" Type="http://schemas.openxmlformats.org/officeDocument/2006/relationships/queryTable" Target="../queryTables/queryTable1500.xml"/><Relationship Id="rId439" Type="http://schemas.openxmlformats.org/officeDocument/2006/relationships/queryTable" Target="../queryTables/queryTable1521.xml"/><Relationship Id="rId201" Type="http://schemas.openxmlformats.org/officeDocument/2006/relationships/queryTable" Target="../queryTables/queryTable1283.xml"/><Relationship Id="rId222" Type="http://schemas.openxmlformats.org/officeDocument/2006/relationships/queryTable" Target="../queryTables/queryTable1304.xml"/><Relationship Id="rId243" Type="http://schemas.openxmlformats.org/officeDocument/2006/relationships/queryTable" Target="../queryTables/queryTable1325.xml"/><Relationship Id="rId264" Type="http://schemas.openxmlformats.org/officeDocument/2006/relationships/queryTable" Target="../queryTables/queryTable1346.xml"/><Relationship Id="rId285" Type="http://schemas.openxmlformats.org/officeDocument/2006/relationships/queryTable" Target="../queryTables/queryTable1367.xml"/><Relationship Id="rId450" Type="http://schemas.openxmlformats.org/officeDocument/2006/relationships/queryTable" Target="../queryTables/queryTable1532.xml"/><Relationship Id="rId471" Type="http://schemas.openxmlformats.org/officeDocument/2006/relationships/queryTable" Target="../queryTables/queryTable1553.xml"/><Relationship Id="rId506" Type="http://schemas.openxmlformats.org/officeDocument/2006/relationships/queryTable" Target="../queryTables/queryTable1588.xml"/><Relationship Id="rId17" Type="http://schemas.openxmlformats.org/officeDocument/2006/relationships/queryTable" Target="../queryTables/queryTable1099.xml"/><Relationship Id="rId38" Type="http://schemas.openxmlformats.org/officeDocument/2006/relationships/queryTable" Target="../queryTables/queryTable1120.xml"/><Relationship Id="rId59" Type="http://schemas.openxmlformats.org/officeDocument/2006/relationships/queryTable" Target="../queryTables/queryTable1141.xml"/><Relationship Id="rId103" Type="http://schemas.openxmlformats.org/officeDocument/2006/relationships/queryTable" Target="../queryTables/queryTable1185.xml"/><Relationship Id="rId124" Type="http://schemas.openxmlformats.org/officeDocument/2006/relationships/queryTable" Target="../queryTables/queryTable1206.xml"/><Relationship Id="rId310" Type="http://schemas.openxmlformats.org/officeDocument/2006/relationships/queryTable" Target="../queryTables/queryTable1392.xml"/><Relationship Id="rId492" Type="http://schemas.openxmlformats.org/officeDocument/2006/relationships/queryTable" Target="../queryTables/queryTable1574.xml"/><Relationship Id="rId527" Type="http://schemas.openxmlformats.org/officeDocument/2006/relationships/queryTable" Target="../queryTables/queryTable1609.xml"/><Relationship Id="rId70" Type="http://schemas.openxmlformats.org/officeDocument/2006/relationships/queryTable" Target="../queryTables/queryTable1152.xml"/><Relationship Id="rId91" Type="http://schemas.openxmlformats.org/officeDocument/2006/relationships/queryTable" Target="../queryTables/queryTable1173.xml"/><Relationship Id="rId145" Type="http://schemas.openxmlformats.org/officeDocument/2006/relationships/queryTable" Target="../queryTables/queryTable1227.xml"/><Relationship Id="rId166" Type="http://schemas.openxmlformats.org/officeDocument/2006/relationships/queryTable" Target="../queryTables/queryTable1248.xml"/><Relationship Id="rId187" Type="http://schemas.openxmlformats.org/officeDocument/2006/relationships/queryTable" Target="../queryTables/queryTable1269.xml"/><Relationship Id="rId331" Type="http://schemas.openxmlformats.org/officeDocument/2006/relationships/queryTable" Target="../queryTables/queryTable1413.xml"/><Relationship Id="rId352" Type="http://schemas.openxmlformats.org/officeDocument/2006/relationships/queryTable" Target="../queryTables/queryTable1434.xml"/><Relationship Id="rId373" Type="http://schemas.openxmlformats.org/officeDocument/2006/relationships/queryTable" Target="../queryTables/queryTable1455.xml"/><Relationship Id="rId394" Type="http://schemas.openxmlformats.org/officeDocument/2006/relationships/queryTable" Target="../queryTables/queryTable1476.xml"/><Relationship Id="rId408" Type="http://schemas.openxmlformats.org/officeDocument/2006/relationships/queryTable" Target="../queryTables/queryTable1490.xml"/><Relationship Id="rId429" Type="http://schemas.openxmlformats.org/officeDocument/2006/relationships/queryTable" Target="../queryTables/queryTable1511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94.xml"/><Relationship Id="rId233" Type="http://schemas.openxmlformats.org/officeDocument/2006/relationships/queryTable" Target="../queryTables/queryTable1315.xml"/><Relationship Id="rId254" Type="http://schemas.openxmlformats.org/officeDocument/2006/relationships/queryTable" Target="../queryTables/queryTable1336.xml"/><Relationship Id="rId440" Type="http://schemas.openxmlformats.org/officeDocument/2006/relationships/queryTable" Target="../queryTables/queryTable1522.xml"/><Relationship Id="rId28" Type="http://schemas.openxmlformats.org/officeDocument/2006/relationships/queryTable" Target="../queryTables/queryTable1110.xml"/><Relationship Id="rId49" Type="http://schemas.openxmlformats.org/officeDocument/2006/relationships/queryTable" Target="../queryTables/queryTable1131.xml"/><Relationship Id="rId114" Type="http://schemas.openxmlformats.org/officeDocument/2006/relationships/queryTable" Target="../queryTables/queryTable1196.xml"/><Relationship Id="rId275" Type="http://schemas.openxmlformats.org/officeDocument/2006/relationships/queryTable" Target="../queryTables/queryTable1357.xml"/><Relationship Id="rId296" Type="http://schemas.openxmlformats.org/officeDocument/2006/relationships/queryTable" Target="../queryTables/queryTable1378.xml"/><Relationship Id="rId300" Type="http://schemas.openxmlformats.org/officeDocument/2006/relationships/queryTable" Target="../queryTables/queryTable1382.xml"/><Relationship Id="rId461" Type="http://schemas.openxmlformats.org/officeDocument/2006/relationships/queryTable" Target="../queryTables/queryTable1543.xml"/><Relationship Id="rId482" Type="http://schemas.openxmlformats.org/officeDocument/2006/relationships/queryTable" Target="../queryTables/queryTable1564.xml"/><Relationship Id="rId517" Type="http://schemas.openxmlformats.org/officeDocument/2006/relationships/queryTable" Target="../queryTables/queryTable1599.xml"/><Relationship Id="rId60" Type="http://schemas.openxmlformats.org/officeDocument/2006/relationships/queryTable" Target="../queryTables/queryTable1142.xml"/><Relationship Id="rId81" Type="http://schemas.openxmlformats.org/officeDocument/2006/relationships/queryTable" Target="../queryTables/queryTable1163.xml"/><Relationship Id="rId135" Type="http://schemas.openxmlformats.org/officeDocument/2006/relationships/queryTable" Target="../queryTables/queryTable1217.xml"/><Relationship Id="rId156" Type="http://schemas.openxmlformats.org/officeDocument/2006/relationships/queryTable" Target="../queryTables/queryTable1238.xml"/><Relationship Id="rId177" Type="http://schemas.openxmlformats.org/officeDocument/2006/relationships/queryTable" Target="../queryTables/queryTable1259.xml"/><Relationship Id="rId198" Type="http://schemas.openxmlformats.org/officeDocument/2006/relationships/queryTable" Target="../queryTables/queryTable1280.xml"/><Relationship Id="rId321" Type="http://schemas.openxmlformats.org/officeDocument/2006/relationships/queryTable" Target="../queryTables/queryTable1403.xml"/><Relationship Id="rId342" Type="http://schemas.openxmlformats.org/officeDocument/2006/relationships/queryTable" Target="../queryTables/queryTable1424.xml"/><Relationship Id="rId363" Type="http://schemas.openxmlformats.org/officeDocument/2006/relationships/queryTable" Target="../queryTables/queryTable1445.xml"/><Relationship Id="rId384" Type="http://schemas.openxmlformats.org/officeDocument/2006/relationships/queryTable" Target="../queryTables/queryTable1466.xml"/><Relationship Id="rId419" Type="http://schemas.openxmlformats.org/officeDocument/2006/relationships/queryTable" Target="../queryTables/queryTable1501.xml"/><Relationship Id="rId202" Type="http://schemas.openxmlformats.org/officeDocument/2006/relationships/queryTable" Target="../queryTables/queryTable1284.xml"/><Relationship Id="rId223" Type="http://schemas.openxmlformats.org/officeDocument/2006/relationships/queryTable" Target="../queryTables/queryTable1305.xml"/><Relationship Id="rId244" Type="http://schemas.openxmlformats.org/officeDocument/2006/relationships/queryTable" Target="../queryTables/queryTable1326.xml"/><Relationship Id="rId430" Type="http://schemas.openxmlformats.org/officeDocument/2006/relationships/queryTable" Target="../queryTables/queryTable1512.xml"/><Relationship Id="rId18" Type="http://schemas.openxmlformats.org/officeDocument/2006/relationships/queryTable" Target="../queryTables/queryTable1100.xml"/><Relationship Id="rId39" Type="http://schemas.openxmlformats.org/officeDocument/2006/relationships/queryTable" Target="../queryTables/queryTable1121.xml"/><Relationship Id="rId265" Type="http://schemas.openxmlformats.org/officeDocument/2006/relationships/queryTable" Target="../queryTables/queryTable1347.xml"/><Relationship Id="rId286" Type="http://schemas.openxmlformats.org/officeDocument/2006/relationships/queryTable" Target="../queryTables/queryTable1368.xml"/><Relationship Id="rId451" Type="http://schemas.openxmlformats.org/officeDocument/2006/relationships/queryTable" Target="../queryTables/queryTable1533.xml"/><Relationship Id="rId472" Type="http://schemas.openxmlformats.org/officeDocument/2006/relationships/queryTable" Target="../queryTables/queryTable1554.xml"/><Relationship Id="rId493" Type="http://schemas.openxmlformats.org/officeDocument/2006/relationships/queryTable" Target="../queryTables/queryTable1575.xml"/><Relationship Id="rId507" Type="http://schemas.openxmlformats.org/officeDocument/2006/relationships/queryTable" Target="../queryTables/queryTable1589.xml"/><Relationship Id="rId50" Type="http://schemas.openxmlformats.org/officeDocument/2006/relationships/queryTable" Target="../queryTables/queryTable1132.xml"/><Relationship Id="rId104" Type="http://schemas.openxmlformats.org/officeDocument/2006/relationships/queryTable" Target="../queryTables/queryTable1186.xml"/><Relationship Id="rId125" Type="http://schemas.openxmlformats.org/officeDocument/2006/relationships/queryTable" Target="../queryTables/queryTable1207.xml"/><Relationship Id="rId146" Type="http://schemas.openxmlformats.org/officeDocument/2006/relationships/queryTable" Target="../queryTables/queryTable1228.xml"/><Relationship Id="rId167" Type="http://schemas.openxmlformats.org/officeDocument/2006/relationships/queryTable" Target="../queryTables/queryTable1249.xml"/><Relationship Id="rId188" Type="http://schemas.openxmlformats.org/officeDocument/2006/relationships/queryTable" Target="../queryTables/queryTable1270.xml"/><Relationship Id="rId311" Type="http://schemas.openxmlformats.org/officeDocument/2006/relationships/queryTable" Target="../queryTables/queryTable1393.xml"/><Relationship Id="rId332" Type="http://schemas.openxmlformats.org/officeDocument/2006/relationships/queryTable" Target="../queryTables/queryTable1414.xml"/><Relationship Id="rId353" Type="http://schemas.openxmlformats.org/officeDocument/2006/relationships/queryTable" Target="../queryTables/queryTable1435.xml"/><Relationship Id="rId374" Type="http://schemas.openxmlformats.org/officeDocument/2006/relationships/queryTable" Target="../queryTables/queryTable1456.xml"/><Relationship Id="rId395" Type="http://schemas.openxmlformats.org/officeDocument/2006/relationships/queryTable" Target="../queryTables/queryTable1477.xml"/><Relationship Id="rId409" Type="http://schemas.openxmlformats.org/officeDocument/2006/relationships/queryTable" Target="../queryTables/queryTable1491.xml"/><Relationship Id="rId71" Type="http://schemas.openxmlformats.org/officeDocument/2006/relationships/queryTable" Target="../queryTables/queryTable1153.xml"/><Relationship Id="rId92" Type="http://schemas.openxmlformats.org/officeDocument/2006/relationships/queryTable" Target="../queryTables/queryTable1174.xml"/><Relationship Id="rId213" Type="http://schemas.openxmlformats.org/officeDocument/2006/relationships/queryTable" Target="../queryTables/queryTable1295.xml"/><Relationship Id="rId234" Type="http://schemas.openxmlformats.org/officeDocument/2006/relationships/queryTable" Target="../queryTables/queryTable1316.xml"/><Relationship Id="rId420" Type="http://schemas.openxmlformats.org/officeDocument/2006/relationships/queryTable" Target="../queryTables/queryTable1502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111.xml"/><Relationship Id="rId255" Type="http://schemas.openxmlformats.org/officeDocument/2006/relationships/queryTable" Target="../queryTables/queryTable1337.xml"/><Relationship Id="rId276" Type="http://schemas.openxmlformats.org/officeDocument/2006/relationships/queryTable" Target="../queryTables/queryTable1358.xml"/><Relationship Id="rId297" Type="http://schemas.openxmlformats.org/officeDocument/2006/relationships/queryTable" Target="../queryTables/queryTable1379.xml"/><Relationship Id="rId441" Type="http://schemas.openxmlformats.org/officeDocument/2006/relationships/queryTable" Target="../queryTables/queryTable1523.xml"/><Relationship Id="rId462" Type="http://schemas.openxmlformats.org/officeDocument/2006/relationships/queryTable" Target="../queryTables/queryTable1544.xml"/><Relationship Id="rId483" Type="http://schemas.openxmlformats.org/officeDocument/2006/relationships/queryTable" Target="../queryTables/queryTable1565.xml"/><Relationship Id="rId518" Type="http://schemas.openxmlformats.org/officeDocument/2006/relationships/queryTable" Target="../queryTables/queryTable1600.xml"/><Relationship Id="rId40" Type="http://schemas.openxmlformats.org/officeDocument/2006/relationships/queryTable" Target="../queryTables/queryTable1122.xml"/><Relationship Id="rId115" Type="http://schemas.openxmlformats.org/officeDocument/2006/relationships/queryTable" Target="../queryTables/queryTable1197.xml"/><Relationship Id="rId136" Type="http://schemas.openxmlformats.org/officeDocument/2006/relationships/queryTable" Target="../queryTables/queryTable1218.xml"/><Relationship Id="rId157" Type="http://schemas.openxmlformats.org/officeDocument/2006/relationships/queryTable" Target="../queryTables/queryTable1239.xml"/><Relationship Id="rId178" Type="http://schemas.openxmlformats.org/officeDocument/2006/relationships/queryTable" Target="../queryTables/queryTable1260.xml"/><Relationship Id="rId301" Type="http://schemas.openxmlformats.org/officeDocument/2006/relationships/queryTable" Target="../queryTables/queryTable1383.xml"/><Relationship Id="rId322" Type="http://schemas.openxmlformats.org/officeDocument/2006/relationships/queryTable" Target="../queryTables/queryTable1404.xml"/><Relationship Id="rId343" Type="http://schemas.openxmlformats.org/officeDocument/2006/relationships/queryTable" Target="../queryTables/queryTable1425.xml"/><Relationship Id="rId364" Type="http://schemas.openxmlformats.org/officeDocument/2006/relationships/queryTable" Target="../queryTables/queryTable1446.xml"/><Relationship Id="rId61" Type="http://schemas.openxmlformats.org/officeDocument/2006/relationships/queryTable" Target="../queryTables/queryTable1143.xml"/><Relationship Id="rId82" Type="http://schemas.openxmlformats.org/officeDocument/2006/relationships/queryTable" Target="../queryTables/queryTable1164.xml"/><Relationship Id="rId199" Type="http://schemas.openxmlformats.org/officeDocument/2006/relationships/queryTable" Target="../queryTables/queryTable1281.xml"/><Relationship Id="rId203" Type="http://schemas.openxmlformats.org/officeDocument/2006/relationships/queryTable" Target="../queryTables/queryTable1285.xml"/><Relationship Id="rId385" Type="http://schemas.openxmlformats.org/officeDocument/2006/relationships/queryTable" Target="../queryTables/queryTable1467.xml"/><Relationship Id="rId19" Type="http://schemas.openxmlformats.org/officeDocument/2006/relationships/queryTable" Target="../queryTables/queryTable1101.xml"/><Relationship Id="rId224" Type="http://schemas.openxmlformats.org/officeDocument/2006/relationships/queryTable" Target="../queryTables/queryTable1306.xml"/><Relationship Id="rId245" Type="http://schemas.openxmlformats.org/officeDocument/2006/relationships/queryTable" Target="../queryTables/queryTable1327.xml"/><Relationship Id="rId266" Type="http://schemas.openxmlformats.org/officeDocument/2006/relationships/queryTable" Target="../queryTables/queryTable1348.xml"/><Relationship Id="rId287" Type="http://schemas.openxmlformats.org/officeDocument/2006/relationships/queryTable" Target="../queryTables/queryTable1369.xml"/><Relationship Id="rId410" Type="http://schemas.openxmlformats.org/officeDocument/2006/relationships/queryTable" Target="../queryTables/queryTable1492.xml"/><Relationship Id="rId431" Type="http://schemas.openxmlformats.org/officeDocument/2006/relationships/queryTable" Target="../queryTables/queryTable1513.xml"/><Relationship Id="rId452" Type="http://schemas.openxmlformats.org/officeDocument/2006/relationships/queryTable" Target="../queryTables/queryTable1534.xml"/><Relationship Id="rId473" Type="http://schemas.openxmlformats.org/officeDocument/2006/relationships/queryTable" Target="../queryTables/queryTable1555.xml"/><Relationship Id="rId494" Type="http://schemas.openxmlformats.org/officeDocument/2006/relationships/queryTable" Target="../queryTables/queryTable1576.xml"/><Relationship Id="rId508" Type="http://schemas.openxmlformats.org/officeDocument/2006/relationships/queryTable" Target="../queryTables/queryTable1590.xml"/><Relationship Id="rId30" Type="http://schemas.openxmlformats.org/officeDocument/2006/relationships/queryTable" Target="../queryTables/queryTable1112.xml"/><Relationship Id="rId105" Type="http://schemas.openxmlformats.org/officeDocument/2006/relationships/queryTable" Target="../queryTables/queryTable1187.xml"/><Relationship Id="rId126" Type="http://schemas.openxmlformats.org/officeDocument/2006/relationships/queryTable" Target="../queryTables/queryTable1208.xml"/><Relationship Id="rId147" Type="http://schemas.openxmlformats.org/officeDocument/2006/relationships/queryTable" Target="../queryTables/queryTable1229.xml"/><Relationship Id="rId168" Type="http://schemas.openxmlformats.org/officeDocument/2006/relationships/queryTable" Target="../queryTables/queryTable1250.xml"/><Relationship Id="rId312" Type="http://schemas.openxmlformats.org/officeDocument/2006/relationships/queryTable" Target="../queryTables/queryTable1394.xml"/><Relationship Id="rId333" Type="http://schemas.openxmlformats.org/officeDocument/2006/relationships/queryTable" Target="../queryTables/queryTable1415.xml"/><Relationship Id="rId354" Type="http://schemas.openxmlformats.org/officeDocument/2006/relationships/queryTable" Target="../queryTables/queryTable1436.xml"/><Relationship Id="rId51" Type="http://schemas.openxmlformats.org/officeDocument/2006/relationships/queryTable" Target="../queryTables/queryTable1133.xml"/><Relationship Id="rId72" Type="http://schemas.openxmlformats.org/officeDocument/2006/relationships/queryTable" Target="../queryTables/queryTable1154.xml"/><Relationship Id="rId93" Type="http://schemas.openxmlformats.org/officeDocument/2006/relationships/queryTable" Target="../queryTables/queryTable1175.xml"/><Relationship Id="rId189" Type="http://schemas.openxmlformats.org/officeDocument/2006/relationships/queryTable" Target="../queryTables/queryTable1271.xml"/><Relationship Id="rId375" Type="http://schemas.openxmlformats.org/officeDocument/2006/relationships/queryTable" Target="../queryTables/queryTable1457.xml"/><Relationship Id="rId396" Type="http://schemas.openxmlformats.org/officeDocument/2006/relationships/queryTable" Target="../queryTables/queryTable1478.xml"/><Relationship Id="rId3" Type="http://schemas.openxmlformats.org/officeDocument/2006/relationships/table" Target="../tables/table9.xml"/><Relationship Id="rId214" Type="http://schemas.openxmlformats.org/officeDocument/2006/relationships/queryTable" Target="../queryTables/queryTable1296.xml"/><Relationship Id="rId235" Type="http://schemas.openxmlformats.org/officeDocument/2006/relationships/queryTable" Target="../queryTables/queryTable1317.xml"/><Relationship Id="rId256" Type="http://schemas.openxmlformats.org/officeDocument/2006/relationships/queryTable" Target="../queryTables/queryTable1338.xml"/><Relationship Id="rId277" Type="http://schemas.openxmlformats.org/officeDocument/2006/relationships/queryTable" Target="../queryTables/queryTable1359.xml"/><Relationship Id="rId298" Type="http://schemas.openxmlformats.org/officeDocument/2006/relationships/queryTable" Target="../queryTables/queryTable1380.xml"/><Relationship Id="rId400" Type="http://schemas.openxmlformats.org/officeDocument/2006/relationships/queryTable" Target="../queryTables/queryTable1482.xml"/><Relationship Id="rId421" Type="http://schemas.openxmlformats.org/officeDocument/2006/relationships/queryTable" Target="../queryTables/queryTable1503.xml"/><Relationship Id="rId442" Type="http://schemas.openxmlformats.org/officeDocument/2006/relationships/queryTable" Target="../queryTables/queryTable1524.xml"/><Relationship Id="rId463" Type="http://schemas.openxmlformats.org/officeDocument/2006/relationships/queryTable" Target="../queryTables/queryTable1545.xml"/><Relationship Id="rId484" Type="http://schemas.openxmlformats.org/officeDocument/2006/relationships/queryTable" Target="../queryTables/queryTable1566.xml"/><Relationship Id="rId519" Type="http://schemas.openxmlformats.org/officeDocument/2006/relationships/queryTable" Target="../queryTables/queryTable1601.xml"/><Relationship Id="rId116" Type="http://schemas.openxmlformats.org/officeDocument/2006/relationships/queryTable" Target="../queryTables/queryTable1198.xml"/><Relationship Id="rId137" Type="http://schemas.openxmlformats.org/officeDocument/2006/relationships/queryTable" Target="../queryTables/queryTable1219.xml"/><Relationship Id="rId158" Type="http://schemas.openxmlformats.org/officeDocument/2006/relationships/queryTable" Target="../queryTables/queryTable1240.xml"/><Relationship Id="rId302" Type="http://schemas.openxmlformats.org/officeDocument/2006/relationships/queryTable" Target="../queryTables/queryTable1384.xml"/><Relationship Id="rId323" Type="http://schemas.openxmlformats.org/officeDocument/2006/relationships/queryTable" Target="../queryTables/queryTable1405.xml"/><Relationship Id="rId344" Type="http://schemas.openxmlformats.org/officeDocument/2006/relationships/queryTable" Target="../queryTables/queryTable1426.xml"/><Relationship Id="rId20" Type="http://schemas.openxmlformats.org/officeDocument/2006/relationships/queryTable" Target="../queryTables/queryTable1102.xml"/><Relationship Id="rId41" Type="http://schemas.openxmlformats.org/officeDocument/2006/relationships/queryTable" Target="../queryTables/queryTable1123.xml"/><Relationship Id="rId62" Type="http://schemas.openxmlformats.org/officeDocument/2006/relationships/queryTable" Target="../queryTables/queryTable1144.xml"/><Relationship Id="rId83" Type="http://schemas.openxmlformats.org/officeDocument/2006/relationships/queryTable" Target="../queryTables/queryTable1165.xml"/><Relationship Id="rId179" Type="http://schemas.openxmlformats.org/officeDocument/2006/relationships/queryTable" Target="../queryTables/queryTable1261.xml"/><Relationship Id="rId365" Type="http://schemas.openxmlformats.org/officeDocument/2006/relationships/queryTable" Target="../queryTables/queryTable1447.xml"/><Relationship Id="rId386" Type="http://schemas.openxmlformats.org/officeDocument/2006/relationships/queryTable" Target="../queryTables/queryTable1468.xml"/><Relationship Id="rId190" Type="http://schemas.openxmlformats.org/officeDocument/2006/relationships/queryTable" Target="../queryTables/queryTable1272.xml"/><Relationship Id="rId204" Type="http://schemas.openxmlformats.org/officeDocument/2006/relationships/queryTable" Target="../queryTables/queryTable1286.xml"/><Relationship Id="rId225" Type="http://schemas.openxmlformats.org/officeDocument/2006/relationships/queryTable" Target="../queryTables/queryTable1307.xml"/><Relationship Id="rId246" Type="http://schemas.openxmlformats.org/officeDocument/2006/relationships/queryTable" Target="../queryTables/queryTable1328.xml"/><Relationship Id="rId267" Type="http://schemas.openxmlformats.org/officeDocument/2006/relationships/queryTable" Target="../queryTables/queryTable1349.xml"/><Relationship Id="rId288" Type="http://schemas.openxmlformats.org/officeDocument/2006/relationships/queryTable" Target="../queryTables/queryTable1370.xml"/><Relationship Id="rId411" Type="http://schemas.openxmlformats.org/officeDocument/2006/relationships/queryTable" Target="../queryTables/queryTable1493.xml"/><Relationship Id="rId432" Type="http://schemas.openxmlformats.org/officeDocument/2006/relationships/queryTable" Target="../queryTables/queryTable1514.xml"/><Relationship Id="rId453" Type="http://schemas.openxmlformats.org/officeDocument/2006/relationships/queryTable" Target="../queryTables/queryTable1535.xml"/><Relationship Id="rId474" Type="http://schemas.openxmlformats.org/officeDocument/2006/relationships/queryTable" Target="../queryTables/queryTable1556.xml"/><Relationship Id="rId509" Type="http://schemas.openxmlformats.org/officeDocument/2006/relationships/queryTable" Target="../queryTables/queryTable1591.xml"/><Relationship Id="rId106" Type="http://schemas.openxmlformats.org/officeDocument/2006/relationships/queryTable" Target="../queryTables/queryTable1188.xml"/><Relationship Id="rId127" Type="http://schemas.openxmlformats.org/officeDocument/2006/relationships/queryTable" Target="../queryTables/queryTable1209.xml"/><Relationship Id="rId313" Type="http://schemas.openxmlformats.org/officeDocument/2006/relationships/queryTable" Target="../queryTables/queryTable1395.xml"/><Relationship Id="rId495" Type="http://schemas.openxmlformats.org/officeDocument/2006/relationships/queryTable" Target="../queryTables/queryTable1577.xml"/><Relationship Id="rId10" Type="http://schemas.openxmlformats.org/officeDocument/2006/relationships/queryTable" Target="../queryTables/queryTable1092.xml"/><Relationship Id="rId31" Type="http://schemas.openxmlformats.org/officeDocument/2006/relationships/queryTable" Target="../queryTables/queryTable1113.xml"/><Relationship Id="rId52" Type="http://schemas.openxmlformats.org/officeDocument/2006/relationships/queryTable" Target="../queryTables/queryTable1134.xml"/><Relationship Id="rId73" Type="http://schemas.openxmlformats.org/officeDocument/2006/relationships/queryTable" Target="../queryTables/queryTable1155.xml"/><Relationship Id="rId94" Type="http://schemas.openxmlformats.org/officeDocument/2006/relationships/queryTable" Target="../queryTables/queryTable1176.xml"/><Relationship Id="rId148" Type="http://schemas.openxmlformats.org/officeDocument/2006/relationships/queryTable" Target="../queryTables/queryTable1230.xml"/><Relationship Id="rId169" Type="http://schemas.openxmlformats.org/officeDocument/2006/relationships/queryTable" Target="../queryTables/queryTable1251.xml"/><Relationship Id="rId334" Type="http://schemas.openxmlformats.org/officeDocument/2006/relationships/queryTable" Target="../queryTables/queryTable1416.xml"/><Relationship Id="rId355" Type="http://schemas.openxmlformats.org/officeDocument/2006/relationships/queryTable" Target="../queryTables/queryTable1437.xml"/><Relationship Id="rId376" Type="http://schemas.openxmlformats.org/officeDocument/2006/relationships/queryTable" Target="../queryTables/queryTable1458.xml"/><Relationship Id="rId397" Type="http://schemas.openxmlformats.org/officeDocument/2006/relationships/queryTable" Target="../queryTables/queryTable1479.xml"/><Relationship Id="rId520" Type="http://schemas.openxmlformats.org/officeDocument/2006/relationships/queryTable" Target="../queryTables/queryTable1602.xml"/><Relationship Id="rId4" Type="http://schemas.openxmlformats.org/officeDocument/2006/relationships/queryTable" Target="../queryTables/queryTable1086.xml"/><Relationship Id="rId180" Type="http://schemas.openxmlformats.org/officeDocument/2006/relationships/queryTable" Target="../queryTables/queryTable1262.xml"/><Relationship Id="rId215" Type="http://schemas.openxmlformats.org/officeDocument/2006/relationships/queryTable" Target="../queryTables/queryTable1297.xml"/><Relationship Id="rId236" Type="http://schemas.openxmlformats.org/officeDocument/2006/relationships/queryTable" Target="../queryTables/queryTable1318.xml"/><Relationship Id="rId257" Type="http://schemas.openxmlformats.org/officeDocument/2006/relationships/queryTable" Target="../queryTables/queryTable1339.xml"/><Relationship Id="rId278" Type="http://schemas.openxmlformats.org/officeDocument/2006/relationships/queryTable" Target="../queryTables/queryTable1360.xml"/><Relationship Id="rId401" Type="http://schemas.openxmlformats.org/officeDocument/2006/relationships/queryTable" Target="../queryTables/queryTable1483.xml"/><Relationship Id="rId422" Type="http://schemas.openxmlformats.org/officeDocument/2006/relationships/queryTable" Target="../queryTables/queryTable1504.xml"/><Relationship Id="rId443" Type="http://schemas.openxmlformats.org/officeDocument/2006/relationships/queryTable" Target="../queryTables/queryTable1525.xml"/><Relationship Id="rId464" Type="http://schemas.openxmlformats.org/officeDocument/2006/relationships/queryTable" Target="../queryTables/queryTable1546.xml"/><Relationship Id="rId303" Type="http://schemas.openxmlformats.org/officeDocument/2006/relationships/queryTable" Target="../queryTables/queryTable1385.xml"/><Relationship Id="rId485" Type="http://schemas.openxmlformats.org/officeDocument/2006/relationships/queryTable" Target="../queryTables/queryTable1567.xml"/><Relationship Id="rId42" Type="http://schemas.openxmlformats.org/officeDocument/2006/relationships/queryTable" Target="../queryTables/queryTable1124.xml"/><Relationship Id="rId84" Type="http://schemas.openxmlformats.org/officeDocument/2006/relationships/queryTable" Target="../queryTables/queryTable1166.xml"/><Relationship Id="rId138" Type="http://schemas.openxmlformats.org/officeDocument/2006/relationships/queryTable" Target="../queryTables/queryTable1220.xml"/><Relationship Id="rId345" Type="http://schemas.openxmlformats.org/officeDocument/2006/relationships/queryTable" Target="../queryTables/queryTable1427.xml"/><Relationship Id="rId387" Type="http://schemas.openxmlformats.org/officeDocument/2006/relationships/queryTable" Target="../queryTables/queryTable1469.xml"/><Relationship Id="rId510" Type="http://schemas.openxmlformats.org/officeDocument/2006/relationships/queryTable" Target="../queryTables/queryTable1592.xml"/><Relationship Id="rId191" Type="http://schemas.openxmlformats.org/officeDocument/2006/relationships/queryTable" Target="../queryTables/queryTable1273.xml"/><Relationship Id="rId205" Type="http://schemas.openxmlformats.org/officeDocument/2006/relationships/queryTable" Target="../queryTables/queryTable1287.xml"/><Relationship Id="rId247" Type="http://schemas.openxmlformats.org/officeDocument/2006/relationships/queryTable" Target="../queryTables/queryTable1329.xml"/><Relationship Id="rId412" Type="http://schemas.openxmlformats.org/officeDocument/2006/relationships/queryTable" Target="../queryTables/queryTable1494.xml"/><Relationship Id="rId107" Type="http://schemas.openxmlformats.org/officeDocument/2006/relationships/queryTable" Target="../queryTables/queryTable1189.xml"/><Relationship Id="rId289" Type="http://schemas.openxmlformats.org/officeDocument/2006/relationships/queryTable" Target="../queryTables/queryTable1371.xml"/><Relationship Id="rId454" Type="http://schemas.openxmlformats.org/officeDocument/2006/relationships/queryTable" Target="../queryTables/queryTable1536.xml"/><Relationship Id="rId496" Type="http://schemas.openxmlformats.org/officeDocument/2006/relationships/queryTable" Target="../queryTables/queryTable1578.xml"/><Relationship Id="rId11" Type="http://schemas.openxmlformats.org/officeDocument/2006/relationships/queryTable" Target="../queryTables/queryTable1093.xml"/><Relationship Id="rId53" Type="http://schemas.openxmlformats.org/officeDocument/2006/relationships/queryTable" Target="../queryTables/queryTable1135.xml"/><Relationship Id="rId149" Type="http://schemas.openxmlformats.org/officeDocument/2006/relationships/queryTable" Target="../queryTables/queryTable1231.xml"/><Relationship Id="rId314" Type="http://schemas.openxmlformats.org/officeDocument/2006/relationships/queryTable" Target="../queryTables/queryTable1396.xml"/><Relationship Id="rId356" Type="http://schemas.openxmlformats.org/officeDocument/2006/relationships/queryTable" Target="../queryTables/queryTable1438.xml"/><Relationship Id="rId398" Type="http://schemas.openxmlformats.org/officeDocument/2006/relationships/queryTable" Target="../queryTables/queryTable1480.xml"/><Relationship Id="rId521" Type="http://schemas.openxmlformats.org/officeDocument/2006/relationships/queryTable" Target="../queryTables/queryTable1603.xml"/><Relationship Id="rId95" Type="http://schemas.openxmlformats.org/officeDocument/2006/relationships/queryTable" Target="../queryTables/queryTable1177.xml"/><Relationship Id="rId160" Type="http://schemas.openxmlformats.org/officeDocument/2006/relationships/queryTable" Target="../queryTables/queryTable1242.xml"/><Relationship Id="rId216" Type="http://schemas.openxmlformats.org/officeDocument/2006/relationships/queryTable" Target="../queryTables/queryTable1298.xml"/><Relationship Id="rId423" Type="http://schemas.openxmlformats.org/officeDocument/2006/relationships/queryTable" Target="../queryTables/queryTable1505.xml"/><Relationship Id="rId258" Type="http://schemas.openxmlformats.org/officeDocument/2006/relationships/queryTable" Target="../queryTables/queryTable1340.xml"/><Relationship Id="rId465" Type="http://schemas.openxmlformats.org/officeDocument/2006/relationships/queryTable" Target="../queryTables/queryTable1547.xml"/><Relationship Id="rId22" Type="http://schemas.openxmlformats.org/officeDocument/2006/relationships/queryTable" Target="../queryTables/queryTable1104.xml"/><Relationship Id="rId64" Type="http://schemas.openxmlformats.org/officeDocument/2006/relationships/queryTable" Target="../queryTables/queryTable1146.xml"/><Relationship Id="rId118" Type="http://schemas.openxmlformats.org/officeDocument/2006/relationships/queryTable" Target="../queryTables/queryTable1200.xml"/><Relationship Id="rId325" Type="http://schemas.openxmlformats.org/officeDocument/2006/relationships/queryTable" Target="../queryTables/queryTable1407.xml"/><Relationship Id="rId367" Type="http://schemas.openxmlformats.org/officeDocument/2006/relationships/queryTable" Target="../queryTables/queryTable1449.xml"/><Relationship Id="rId171" Type="http://schemas.openxmlformats.org/officeDocument/2006/relationships/queryTable" Target="../queryTables/queryTable1253.xml"/><Relationship Id="rId227" Type="http://schemas.openxmlformats.org/officeDocument/2006/relationships/queryTable" Target="../queryTables/queryTable1309.xml"/><Relationship Id="rId269" Type="http://schemas.openxmlformats.org/officeDocument/2006/relationships/queryTable" Target="../queryTables/queryTable1351.xml"/><Relationship Id="rId434" Type="http://schemas.openxmlformats.org/officeDocument/2006/relationships/queryTable" Target="../queryTables/queryTable1516.xml"/><Relationship Id="rId476" Type="http://schemas.openxmlformats.org/officeDocument/2006/relationships/queryTable" Target="../queryTables/queryTable1558.xml"/><Relationship Id="rId33" Type="http://schemas.openxmlformats.org/officeDocument/2006/relationships/queryTable" Target="../queryTables/queryTable1115.xml"/><Relationship Id="rId129" Type="http://schemas.openxmlformats.org/officeDocument/2006/relationships/queryTable" Target="../queryTables/queryTable1211.xml"/><Relationship Id="rId280" Type="http://schemas.openxmlformats.org/officeDocument/2006/relationships/queryTable" Target="../queryTables/queryTable1362.xml"/><Relationship Id="rId336" Type="http://schemas.openxmlformats.org/officeDocument/2006/relationships/queryTable" Target="../queryTables/queryTable1418.xml"/><Relationship Id="rId501" Type="http://schemas.openxmlformats.org/officeDocument/2006/relationships/queryTable" Target="../queryTables/queryTable1583.xml"/><Relationship Id="rId75" Type="http://schemas.openxmlformats.org/officeDocument/2006/relationships/queryTable" Target="../queryTables/queryTable1157.xml"/><Relationship Id="rId140" Type="http://schemas.openxmlformats.org/officeDocument/2006/relationships/queryTable" Target="../queryTables/queryTable1222.xml"/><Relationship Id="rId182" Type="http://schemas.openxmlformats.org/officeDocument/2006/relationships/queryTable" Target="../queryTables/queryTable1264.xml"/><Relationship Id="rId378" Type="http://schemas.openxmlformats.org/officeDocument/2006/relationships/queryTable" Target="../queryTables/queryTable1460.xml"/><Relationship Id="rId403" Type="http://schemas.openxmlformats.org/officeDocument/2006/relationships/queryTable" Target="../queryTables/queryTable1485.xml"/><Relationship Id="rId6" Type="http://schemas.openxmlformats.org/officeDocument/2006/relationships/queryTable" Target="../queryTables/queryTable1088.xml"/><Relationship Id="rId238" Type="http://schemas.openxmlformats.org/officeDocument/2006/relationships/queryTable" Target="../queryTables/queryTable1320.xml"/><Relationship Id="rId445" Type="http://schemas.openxmlformats.org/officeDocument/2006/relationships/queryTable" Target="../queryTables/queryTable1527.xml"/><Relationship Id="rId487" Type="http://schemas.openxmlformats.org/officeDocument/2006/relationships/queryTable" Target="../queryTables/queryTable1569.xml"/><Relationship Id="rId291" Type="http://schemas.openxmlformats.org/officeDocument/2006/relationships/queryTable" Target="../queryTables/queryTable1373.xml"/><Relationship Id="rId305" Type="http://schemas.openxmlformats.org/officeDocument/2006/relationships/queryTable" Target="../queryTables/queryTable1387.xml"/><Relationship Id="rId347" Type="http://schemas.openxmlformats.org/officeDocument/2006/relationships/queryTable" Target="../queryTables/queryTable1429.xml"/><Relationship Id="rId512" Type="http://schemas.openxmlformats.org/officeDocument/2006/relationships/queryTable" Target="../queryTables/queryTable1594.xml"/><Relationship Id="rId44" Type="http://schemas.openxmlformats.org/officeDocument/2006/relationships/queryTable" Target="../queryTables/queryTable1126.xml"/><Relationship Id="rId86" Type="http://schemas.openxmlformats.org/officeDocument/2006/relationships/queryTable" Target="../queryTables/queryTable1168.xml"/><Relationship Id="rId151" Type="http://schemas.openxmlformats.org/officeDocument/2006/relationships/queryTable" Target="../queryTables/queryTable1233.xml"/><Relationship Id="rId389" Type="http://schemas.openxmlformats.org/officeDocument/2006/relationships/queryTable" Target="../queryTables/queryTable1471.xml"/><Relationship Id="rId193" Type="http://schemas.openxmlformats.org/officeDocument/2006/relationships/queryTable" Target="../queryTables/queryTable1275.xml"/><Relationship Id="rId207" Type="http://schemas.openxmlformats.org/officeDocument/2006/relationships/queryTable" Target="../queryTables/queryTable1289.xml"/><Relationship Id="rId249" Type="http://schemas.openxmlformats.org/officeDocument/2006/relationships/queryTable" Target="../queryTables/queryTable1331.xml"/><Relationship Id="rId414" Type="http://schemas.openxmlformats.org/officeDocument/2006/relationships/queryTable" Target="../queryTables/queryTable1496.xml"/><Relationship Id="rId456" Type="http://schemas.openxmlformats.org/officeDocument/2006/relationships/queryTable" Target="../queryTables/queryTable1538.xml"/><Relationship Id="rId498" Type="http://schemas.openxmlformats.org/officeDocument/2006/relationships/queryTable" Target="../queryTables/queryTable1580.xml"/><Relationship Id="rId13" Type="http://schemas.openxmlformats.org/officeDocument/2006/relationships/queryTable" Target="../queryTables/queryTable1095.xml"/><Relationship Id="rId109" Type="http://schemas.openxmlformats.org/officeDocument/2006/relationships/queryTable" Target="../queryTables/queryTable1191.xml"/><Relationship Id="rId260" Type="http://schemas.openxmlformats.org/officeDocument/2006/relationships/queryTable" Target="../queryTables/queryTable1342.xml"/><Relationship Id="rId316" Type="http://schemas.openxmlformats.org/officeDocument/2006/relationships/queryTable" Target="../queryTables/queryTable1398.xml"/><Relationship Id="rId523" Type="http://schemas.openxmlformats.org/officeDocument/2006/relationships/queryTable" Target="../queryTables/queryTable1605.xml"/><Relationship Id="rId55" Type="http://schemas.openxmlformats.org/officeDocument/2006/relationships/queryTable" Target="../queryTables/queryTable1137.xml"/><Relationship Id="rId97" Type="http://schemas.openxmlformats.org/officeDocument/2006/relationships/queryTable" Target="../queryTables/queryTable1179.xml"/><Relationship Id="rId120" Type="http://schemas.openxmlformats.org/officeDocument/2006/relationships/queryTable" Target="../queryTables/queryTable1202.xml"/><Relationship Id="rId358" Type="http://schemas.openxmlformats.org/officeDocument/2006/relationships/queryTable" Target="../queryTables/queryTable1440.xml"/><Relationship Id="rId162" Type="http://schemas.openxmlformats.org/officeDocument/2006/relationships/queryTable" Target="../queryTables/queryTable1244.xml"/><Relationship Id="rId218" Type="http://schemas.openxmlformats.org/officeDocument/2006/relationships/queryTable" Target="../queryTables/queryTable1300.xml"/><Relationship Id="rId425" Type="http://schemas.openxmlformats.org/officeDocument/2006/relationships/queryTable" Target="../queryTables/queryTable1507.xml"/><Relationship Id="rId467" Type="http://schemas.openxmlformats.org/officeDocument/2006/relationships/queryTable" Target="../queryTables/queryTable1549.xml"/><Relationship Id="rId271" Type="http://schemas.openxmlformats.org/officeDocument/2006/relationships/queryTable" Target="../queryTables/queryTable1353.xml"/><Relationship Id="rId24" Type="http://schemas.openxmlformats.org/officeDocument/2006/relationships/queryTable" Target="../queryTables/queryTable1106.xml"/><Relationship Id="rId66" Type="http://schemas.openxmlformats.org/officeDocument/2006/relationships/queryTable" Target="../queryTables/queryTable1148.xml"/><Relationship Id="rId131" Type="http://schemas.openxmlformats.org/officeDocument/2006/relationships/queryTable" Target="../queryTables/queryTable1213.xml"/><Relationship Id="rId327" Type="http://schemas.openxmlformats.org/officeDocument/2006/relationships/queryTable" Target="../queryTables/queryTable1409.xml"/><Relationship Id="rId369" Type="http://schemas.openxmlformats.org/officeDocument/2006/relationships/queryTable" Target="../queryTables/queryTable1451.xml"/><Relationship Id="rId173" Type="http://schemas.openxmlformats.org/officeDocument/2006/relationships/queryTable" Target="../queryTables/queryTable1255.xml"/><Relationship Id="rId229" Type="http://schemas.openxmlformats.org/officeDocument/2006/relationships/queryTable" Target="../queryTables/queryTable1311.xml"/><Relationship Id="rId380" Type="http://schemas.openxmlformats.org/officeDocument/2006/relationships/queryTable" Target="../queryTables/queryTable1462.xml"/><Relationship Id="rId436" Type="http://schemas.openxmlformats.org/officeDocument/2006/relationships/queryTable" Target="../queryTables/queryTable1518.xml"/><Relationship Id="rId240" Type="http://schemas.openxmlformats.org/officeDocument/2006/relationships/queryTable" Target="../queryTables/queryTable1322.xml"/><Relationship Id="rId478" Type="http://schemas.openxmlformats.org/officeDocument/2006/relationships/queryTable" Target="../queryTables/queryTable1560.xml"/><Relationship Id="rId35" Type="http://schemas.openxmlformats.org/officeDocument/2006/relationships/queryTable" Target="../queryTables/queryTable1117.xml"/><Relationship Id="rId77" Type="http://schemas.openxmlformats.org/officeDocument/2006/relationships/queryTable" Target="../queryTables/queryTable1159.xml"/><Relationship Id="rId100" Type="http://schemas.openxmlformats.org/officeDocument/2006/relationships/queryTable" Target="../queryTables/queryTable1182.xml"/><Relationship Id="rId282" Type="http://schemas.openxmlformats.org/officeDocument/2006/relationships/queryTable" Target="../queryTables/queryTable1364.xml"/><Relationship Id="rId338" Type="http://schemas.openxmlformats.org/officeDocument/2006/relationships/queryTable" Target="../queryTables/queryTable1420.xml"/><Relationship Id="rId503" Type="http://schemas.openxmlformats.org/officeDocument/2006/relationships/queryTable" Target="../queryTables/queryTable1585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723.xml"/><Relationship Id="rId299" Type="http://schemas.openxmlformats.org/officeDocument/2006/relationships/queryTable" Target="../queryTables/queryTable1905.xml"/><Relationship Id="rId21" Type="http://schemas.openxmlformats.org/officeDocument/2006/relationships/queryTable" Target="../queryTables/queryTable1627.xml"/><Relationship Id="rId63" Type="http://schemas.openxmlformats.org/officeDocument/2006/relationships/queryTable" Target="../queryTables/queryTable1669.xml"/><Relationship Id="rId159" Type="http://schemas.openxmlformats.org/officeDocument/2006/relationships/queryTable" Target="../queryTables/queryTable1765.xml"/><Relationship Id="rId324" Type="http://schemas.openxmlformats.org/officeDocument/2006/relationships/queryTable" Target="../queryTables/queryTable1930.xml"/><Relationship Id="rId366" Type="http://schemas.openxmlformats.org/officeDocument/2006/relationships/queryTable" Target="../queryTables/queryTable1972.xml"/><Relationship Id="rId531" Type="http://schemas.openxmlformats.org/officeDocument/2006/relationships/queryTable" Target="../queryTables/queryTable2137.xml"/><Relationship Id="rId170" Type="http://schemas.openxmlformats.org/officeDocument/2006/relationships/queryTable" Target="../queryTables/queryTable1776.xml"/><Relationship Id="rId226" Type="http://schemas.openxmlformats.org/officeDocument/2006/relationships/queryTable" Target="../queryTables/queryTable1832.xml"/><Relationship Id="rId433" Type="http://schemas.openxmlformats.org/officeDocument/2006/relationships/queryTable" Target="../queryTables/queryTable2039.xml"/><Relationship Id="rId268" Type="http://schemas.openxmlformats.org/officeDocument/2006/relationships/queryTable" Target="../queryTables/queryTable1874.xml"/><Relationship Id="rId475" Type="http://schemas.openxmlformats.org/officeDocument/2006/relationships/queryTable" Target="../queryTables/queryTable2081.xml"/><Relationship Id="rId32" Type="http://schemas.openxmlformats.org/officeDocument/2006/relationships/queryTable" Target="../queryTables/queryTable1638.xml"/><Relationship Id="rId74" Type="http://schemas.openxmlformats.org/officeDocument/2006/relationships/queryTable" Target="../queryTables/queryTable1680.xml"/><Relationship Id="rId128" Type="http://schemas.openxmlformats.org/officeDocument/2006/relationships/queryTable" Target="../queryTables/queryTable1734.xml"/><Relationship Id="rId335" Type="http://schemas.openxmlformats.org/officeDocument/2006/relationships/queryTable" Target="../queryTables/queryTable1941.xml"/><Relationship Id="rId377" Type="http://schemas.openxmlformats.org/officeDocument/2006/relationships/queryTable" Target="../queryTables/queryTable1983.xml"/><Relationship Id="rId500" Type="http://schemas.openxmlformats.org/officeDocument/2006/relationships/queryTable" Target="../queryTables/queryTable2106.xml"/><Relationship Id="rId542" Type="http://schemas.openxmlformats.org/officeDocument/2006/relationships/queryTable" Target="../queryTables/queryTable2148.xml"/><Relationship Id="rId5" Type="http://schemas.openxmlformats.org/officeDocument/2006/relationships/queryTable" Target="../queryTables/queryTable1611.xml"/><Relationship Id="rId181" Type="http://schemas.openxmlformats.org/officeDocument/2006/relationships/queryTable" Target="../queryTables/queryTable1787.xml"/><Relationship Id="rId237" Type="http://schemas.openxmlformats.org/officeDocument/2006/relationships/queryTable" Target="../queryTables/queryTable1843.xml"/><Relationship Id="rId402" Type="http://schemas.openxmlformats.org/officeDocument/2006/relationships/queryTable" Target="../queryTables/queryTable2008.xml"/><Relationship Id="rId279" Type="http://schemas.openxmlformats.org/officeDocument/2006/relationships/queryTable" Target="../queryTables/queryTable1885.xml"/><Relationship Id="rId444" Type="http://schemas.openxmlformats.org/officeDocument/2006/relationships/queryTable" Target="../queryTables/queryTable2050.xml"/><Relationship Id="rId486" Type="http://schemas.openxmlformats.org/officeDocument/2006/relationships/queryTable" Target="../queryTables/queryTable2092.xml"/><Relationship Id="rId43" Type="http://schemas.openxmlformats.org/officeDocument/2006/relationships/queryTable" Target="../queryTables/queryTable1649.xml"/><Relationship Id="rId139" Type="http://schemas.openxmlformats.org/officeDocument/2006/relationships/queryTable" Target="../queryTables/queryTable1745.xml"/><Relationship Id="rId290" Type="http://schemas.openxmlformats.org/officeDocument/2006/relationships/queryTable" Target="../queryTables/queryTable1896.xml"/><Relationship Id="rId304" Type="http://schemas.openxmlformats.org/officeDocument/2006/relationships/queryTable" Target="../queryTables/queryTable1910.xml"/><Relationship Id="rId346" Type="http://schemas.openxmlformats.org/officeDocument/2006/relationships/queryTable" Target="../queryTables/queryTable1952.xml"/><Relationship Id="rId388" Type="http://schemas.openxmlformats.org/officeDocument/2006/relationships/queryTable" Target="../queryTables/queryTable1994.xml"/><Relationship Id="rId511" Type="http://schemas.openxmlformats.org/officeDocument/2006/relationships/queryTable" Target="../queryTables/queryTable2117.xml"/><Relationship Id="rId553" Type="http://schemas.openxmlformats.org/officeDocument/2006/relationships/queryTable" Target="../queryTables/queryTable2159.xml"/><Relationship Id="rId85" Type="http://schemas.openxmlformats.org/officeDocument/2006/relationships/queryTable" Target="../queryTables/queryTable1691.xml"/><Relationship Id="rId150" Type="http://schemas.openxmlformats.org/officeDocument/2006/relationships/queryTable" Target="../queryTables/queryTable1756.xml"/><Relationship Id="rId192" Type="http://schemas.openxmlformats.org/officeDocument/2006/relationships/queryTable" Target="../queryTables/queryTable1798.xml"/><Relationship Id="rId206" Type="http://schemas.openxmlformats.org/officeDocument/2006/relationships/queryTable" Target="../queryTables/queryTable1812.xml"/><Relationship Id="rId413" Type="http://schemas.openxmlformats.org/officeDocument/2006/relationships/queryTable" Target="../queryTables/queryTable2019.xml"/><Relationship Id="rId248" Type="http://schemas.openxmlformats.org/officeDocument/2006/relationships/queryTable" Target="../queryTables/queryTable1854.xml"/><Relationship Id="rId455" Type="http://schemas.openxmlformats.org/officeDocument/2006/relationships/queryTable" Target="../queryTables/queryTable2061.xml"/><Relationship Id="rId497" Type="http://schemas.openxmlformats.org/officeDocument/2006/relationships/queryTable" Target="../queryTables/queryTable2103.xml"/><Relationship Id="rId12" Type="http://schemas.openxmlformats.org/officeDocument/2006/relationships/queryTable" Target="../queryTables/queryTable1618.xml"/><Relationship Id="rId108" Type="http://schemas.openxmlformats.org/officeDocument/2006/relationships/queryTable" Target="../queryTables/queryTable1714.xml"/><Relationship Id="rId315" Type="http://schemas.openxmlformats.org/officeDocument/2006/relationships/queryTable" Target="../queryTables/queryTable1921.xml"/><Relationship Id="rId357" Type="http://schemas.openxmlformats.org/officeDocument/2006/relationships/queryTable" Target="../queryTables/queryTable1963.xml"/><Relationship Id="rId522" Type="http://schemas.openxmlformats.org/officeDocument/2006/relationships/queryTable" Target="../queryTables/queryTable2128.xml"/><Relationship Id="rId54" Type="http://schemas.openxmlformats.org/officeDocument/2006/relationships/queryTable" Target="../queryTables/queryTable1660.xml"/><Relationship Id="rId96" Type="http://schemas.openxmlformats.org/officeDocument/2006/relationships/queryTable" Target="../queryTables/queryTable1702.xml"/><Relationship Id="rId161" Type="http://schemas.openxmlformats.org/officeDocument/2006/relationships/queryTable" Target="../queryTables/queryTable1767.xml"/><Relationship Id="rId217" Type="http://schemas.openxmlformats.org/officeDocument/2006/relationships/queryTable" Target="../queryTables/queryTable1823.xml"/><Relationship Id="rId399" Type="http://schemas.openxmlformats.org/officeDocument/2006/relationships/queryTable" Target="../queryTables/queryTable2005.xml"/><Relationship Id="rId259" Type="http://schemas.openxmlformats.org/officeDocument/2006/relationships/queryTable" Target="../queryTables/queryTable1865.xml"/><Relationship Id="rId424" Type="http://schemas.openxmlformats.org/officeDocument/2006/relationships/queryTable" Target="../queryTables/queryTable2030.xml"/><Relationship Id="rId466" Type="http://schemas.openxmlformats.org/officeDocument/2006/relationships/queryTable" Target="../queryTables/queryTable2072.xml"/><Relationship Id="rId23" Type="http://schemas.openxmlformats.org/officeDocument/2006/relationships/queryTable" Target="../queryTables/queryTable1629.xml"/><Relationship Id="rId119" Type="http://schemas.openxmlformats.org/officeDocument/2006/relationships/queryTable" Target="../queryTables/queryTable1725.xml"/><Relationship Id="rId270" Type="http://schemas.openxmlformats.org/officeDocument/2006/relationships/queryTable" Target="../queryTables/queryTable1876.xml"/><Relationship Id="rId326" Type="http://schemas.openxmlformats.org/officeDocument/2006/relationships/queryTable" Target="../queryTables/queryTable1932.xml"/><Relationship Id="rId533" Type="http://schemas.openxmlformats.org/officeDocument/2006/relationships/queryTable" Target="../queryTables/queryTable2139.xml"/><Relationship Id="rId65" Type="http://schemas.openxmlformats.org/officeDocument/2006/relationships/queryTable" Target="../queryTables/queryTable1671.xml"/><Relationship Id="rId130" Type="http://schemas.openxmlformats.org/officeDocument/2006/relationships/queryTable" Target="../queryTables/queryTable1736.xml"/><Relationship Id="rId368" Type="http://schemas.openxmlformats.org/officeDocument/2006/relationships/queryTable" Target="../queryTables/queryTable1974.xml"/><Relationship Id="rId172" Type="http://schemas.openxmlformats.org/officeDocument/2006/relationships/queryTable" Target="../queryTables/queryTable1778.xml"/><Relationship Id="rId228" Type="http://schemas.openxmlformats.org/officeDocument/2006/relationships/queryTable" Target="../queryTables/queryTable1834.xml"/><Relationship Id="rId435" Type="http://schemas.openxmlformats.org/officeDocument/2006/relationships/queryTable" Target="../queryTables/queryTable2041.xml"/><Relationship Id="rId477" Type="http://schemas.openxmlformats.org/officeDocument/2006/relationships/queryTable" Target="../queryTables/queryTable2083.xml"/><Relationship Id="rId281" Type="http://schemas.openxmlformats.org/officeDocument/2006/relationships/queryTable" Target="../queryTables/queryTable1887.xml"/><Relationship Id="rId337" Type="http://schemas.openxmlformats.org/officeDocument/2006/relationships/queryTable" Target="../queryTables/queryTable1943.xml"/><Relationship Id="rId502" Type="http://schemas.openxmlformats.org/officeDocument/2006/relationships/queryTable" Target="../queryTables/queryTable2108.xml"/><Relationship Id="rId34" Type="http://schemas.openxmlformats.org/officeDocument/2006/relationships/queryTable" Target="../queryTables/queryTable1640.xml"/><Relationship Id="rId76" Type="http://schemas.openxmlformats.org/officeDocument/2006/relationships/queryTable" Target="../queryTables/queryTable1682.xml"/><Relationship Id="rId141" Type="http://schemas.openxmlformats.org/officeDocument/2006/relationships/queryTable" Target="../queryTables/queryTable1747.xml"/><Relationship Id="rId379" Type="http://schemas.openxmlformats.org/officeDocument/2006/relationships/queryTable" Target="../queryTables/queryTable1985.xml"/><Relationship Id="rId544" Type="http://schemas.openxmlformats.org/officeDocument/2006/relationships/queryTable" Target="../queryTables/queryTable2150.xml"/><Relationship Id="rId7" Type="http://schemas.openxmlformats.org/officeDocument/2006/relationships/queryTable" Target="../queryTables/queryTable1613.xml"/><Relationship Id="rId183" Type="http://schemas.openxmlformats.org/officeDocument/2006/relationships/queryTable" Target="../queryTables/queryTable1789.xml"/><Relationship Id="rId239" Type="http://schemas.openxmlformats.org/officeDocument/2006/relationships/queryTable" Target="../queryTables/queryTable1845.xml"/><Relationship Id="rId390" Type="http://schemas.openxmlformats.org/officeDocument/2006/relationships/queryTable" Target="../queryTables/queryTable1996.xml"/><Relationship Id="rId404" Type="http://schemas.openxmlformats.org/officeDocument/2006/relationships/queryTable" Target="../queryTables/queryTable2010.xml"/><Relationship Id="rId446" Type="http://schemas.openxmlformats.org/officeDocument/2006/relationships/queryTable" Target="../queryTables/queryTable2052.xml"/><Relationship Id="rId250" Type="http://schemas.openxmlformats.org/officeDocument/2006/relationships/queryTable" Target="../queryTables/queryTable1856.xml"/><Relationship Id="rId292" Type="http://schemas.openxmlformats.org/officeDocument/2006/relationships/queryTable" Target="../queryTables/queryTable1898.xml"/><Relationship Id="rId306" Type="http://schemas.openxmlformats.org/officeDocument/2006/relationships/queryTable" Target="../queryTables/queryTable1912.xml"/><Relationship Id="rId488" Type="http://schemas.openxmlformats.org/officeDocument/2006/relationships/queryTable" Target="../queryTables/queryTable2094.xml"/><Relationship Id="rId45" Type="http://schemas.openxmlformats.org/officeDocument/2006/relationships/queryTable" Target="../queryTables/queryTable1651.xml"/><Relationship Id="rId87" Type="http://schemas.openxmlformats.org/officeDocument/2006/relationships/queryTable" Target="../queryTables/queryTable1693.xml"/><Relationship Id="rId110" Type="http://schemas.openxmlformats.org/officeDocument/2006/relationships/queryTable" Target="../queryTables/queryTable1716.xml"/><Relationship Id="rId348" Type="http://schemas.openxmlformats.org/officeDocument/2006/relationships/queryTable" Target="../queryTables/queryTable1954.xml"/><Relationship Id="rId513" Type="http://schemas.openxmlformats.org/officeDocument/2006/relationships/queryTable" Target="../queryTables/queryTable2119.xml"/><Relationship Id="rId555" Type="http://schemas.openxmlformats.org/officeDocument/2006/relationships/queryTable" Target="../queryTables/queryTable2161.xml"/><Relationship Id="rId152" Type="http://schemas.openxmlformats.org/officeDocument/2006/relationships/queryTable" Target="../queryTables/queryTable1758.xml"/><Relationship Id="rId194" Type="http://schemas.openxmlformats.org/officeDocument/2006/relationships/queryTable" Target="../queryTables/queryTable1800.xml"/><Relationship Id="rId208" Type="http://schemas.openxmlformats.org/officeDocument/2006/relationships/queryTable" Target="../queryTables/queryTable1814.xml"/><Relationship Id="rId415" Type="http://schemas.openxmlformats.org/officeDocument/2006/relationships/queryTable" Target="../queryTables/queryTable2021.xml"/><Relationship Id="rId457" Type="http://schemas.openxmlformats.org/officeDocument/2006/relationships/queryTable" Target="../queryTables/queryTable2063.xml"/><Relationship Id="rId261" Type="http://schemas.openxmlformats.org/officeDocument/2006/relationships/queryTable" Target="../queryTables/queryTable1867.xml"/><Relationship Id="rId499" Type="http://schemas.openxmlformats.org/officeDocument/2006/relationships/queryTable" Target="../queryTables/queryTable2105.xml"/><Relationship Id="rId14" Type="http://schemas.openxmlformats.org/officeDocument/2006/relationships/queryTable" Target="../queryTables/queryTable1620.xml"/><Relationship Id="rId56" Type="http://schemas.openxmlformats.org/officeDocument/2006/relationships/queryTable" Target="../queryTables/queryTable1662.xml"/><Relationship Id="rId317" Type="http://schemas.openxmlformats.org/officeDocument/2006/relationships/queryTable" Target="../queryTables/queryTable1923.xml"/><Relationship Id="rId359" Type="http://schemas.openxmlformats.org/officeDocument/2006/relationships/queryTable" Target="../queryTables/queryTable1965.xml"/><Relationship Id="rId524" Type="http://schemas.openxmlformats.org/officeDocument/2006/relationships/queryTable" Target="../queryTables/queryTable2130.xml"/><Relationship Id="rId98" Type="http://schemas.openxmlformats.org/officeDocument/2006/relationships/queryTable" Target="../queryTables/queryTable1704.xml"/><Relationship Id="rId121" Type="http://schemas.openxmlformats.org/officeDocument/2006/relationships/queryTable" Target="../queryTables/queryTable1727.xml"/><Relationship Id="rId163" Type="http://schemas.openxmlformats.org/officeDocument/2006/relationships/queryTable" Target="../queryTables/queryTable1769.xml"/><Relationship Id="rId219" Type="http://schemas.openxmlformats.org/officeDocument/2006/relationships/queryTable" Target="../queryTables/queryTable1825.xml"/><Relationship Id="rId370" Type="http://schemas.openxmlformats.org/officeDocument/2006/relationships/queryTable" Target="../queryTables/queryTable1976.xml"/><Relationship Id="rId426" Type="http://schemas.openxmlformats.org/officeDocument/2006/relationships/queryTable" Target="../queryTables/queryTable2032.xml"/><Relationship Id="rId230" Type="http://schemas.openxmlformats.org/officeDocument/2006/relationships/queryTable" Target="../queryTables/queryTable1836.xml"/><Relationship Id="rId468" Type="http://schemas.openxmlformats.org/officeDocument/2006/relationships/queryTable" Target="../queryTables/queryTable2074.xml"/><Relationship Id="rId25" Type="http://schemas.openxmlformats.org/officeDocument/2006/relationships/queryTable" Target="../queryTables/queryTable1631.xml"/><Relationship Id="rId67" Type="http://schemas.openxmlformats.org/officeDocument/2006/relationships/queryTable" Target="../queryTables/queryTable1673.xml"/><Relationship Id="rId272" Type="http://schemas.openxmlformats.org/officeDocument/2006/relationships/queryTable" Target="../queryTables/queryTable1878.xml"/><Relationship Id="rId328" Type="http://schemas.openxmlformats.org/officeDocument/2006/relationships/queryTable" Target="../queryTables/queryTable1934.xml"/><Relationship Id="rId535" Type="http://schemas.openxmlformats.org/officeDocument/2006/relationships/queryTable" Target="../queryTables/queryTable2141.xml"/><Relationship Id="rId132" Type="http://schemas.openxmlformats.org/officeDocument/2006/relationships/queryTable" Target="../queryTables/queryTable1738.xml"/><Relationship Id="rId174" Type="http://schemas.openxmlformats.org/officeDocument/2006/relationships/queryTable" Target="../queryTables/queryTable1780.xml"/><Relationship Id="rId381" Type="http://schemas.openxmlformats.org/officeDocument/2006/relationships/queryTable" Target="../queryTables/queryTable1987.xml"/><Relationship Id="rId241" Type="http://schemas.openxmlformats.org/officeDocument/2006/relationships/queryTable" Target="../queryTables/queryTable1847.xml"/><Relationship Id="rId437" Type="http://schemas.openxmlformats.org/officeDocument/2006/relationships/queryTable" Target="../queryTables/queryTable2043.xml"/><Relationship Id="rId479" Type="http://schemas.openxmlformats.org/officeDocument/2006/relationships/queryTable" Target="../queryTables/queryTable2085.xml"/><Relationship Id="rId36" Type="http://schemas.openxmlformats.org/officeDocument/2006/relationships/queryTable" Target="../queryTables/queryTable1642.xml"/><Relationship Id="rId283" Type="http://schemas.openxmlformats.org/officeDocument/2006/relationships/queryTable" Target="../queryTables/queryTable1889.xml"/><Relationship Id="rId339" Type="http://schemas.openxmlformats.org/officeDocument/2006/relationships/queryTable" Target="../queryTables/queryTable1945.xml"/><Relationship Id="rId490" Type="http://schemas.openxmlformats.org/officeDocument/2006/relationships/queryTable" Target="../queryTables/queryTable2096.xml"/><Relationship Id="rId504" Type="http://schemas.openxmlformats.org/officeDocument/2006/relationships/queryTable" Target="../queryTables/queryTable2110.xml"/><Relationship Id="rId546" Type="http://schemas.openxmlformats.org/officeDocument/2006/relationships/queryTable" Target="../queryTables/queryTable2152.xml"/><Relationship Id="rId78" Type="http://schemas.openxmlformats.org/officeDocument/2006/relationships/queryTable" Target="../queryTables/queryTable1684.xml"/><Relationship Id="rId99" Type="http://schemas.openxmlformats.org/officeDocument/2006/relationships/queryTable" Target="../queryTables/queryTable1705.xml"/><Relationship Id="rId101" Type="http://schemas.openxmlformats.org/officeDocument/2006/relationships/queryTable" Target="../queryTables/queryTable1707.xml"/><Relationship Id="rId122" Type="http://schemas.openxmlformats.org/officeDocument/2006/relationships/queryTable" Target="../queryTables/queryTable1728.xml"/><Relationship Id="rId143" Type="http://schemas.openxmlformats.org/officeDocument/2006/relationships/queryTable" Target="../queryTables/queryTable1749.xml"/><Relationship Id="rId164" Type="http://schemas.openxmlformats.org/officeDocument/2006/relationships/queryTable" Target="../queryTables/queryTable1770.xml"/><Relationship Id="rId185" Type="http://schemas.openxmlformats.org/officeDocument/2006/relationships/queryTable" Target="../queryTables/queryTable1791.xml"/><Relationship Id="rId350" Type="http://schemas.openxmlformats.org/officeDocument/2006/relationships/queryTable" Target="../queryTables/queryTable1956.xml"/><Relationship Id="rId371" Type="http://schemas.openxmlformats.org/officeDocument/2006/relationships/queryTable" Target="../queryTables/queryTable1977.xml"/><Relationship Id="rId406" Type="http://schemas.openxmlformats.org/officeDocument/2006/relationships/queryTable" Target="../queryTables/queryTable2012.xml"/><Relationship Id="rId9" Type="http://schemas.openxmlformats.org/officeDocument/2006/relationships/queryTable" Target="../queryTables/queryTable1615.xml"/><Relationship Id="rId210" Type="http://schemas.openxmlformats.org/officeDocument/2006/relationships/queryTable" Target="../queryTables/queryTable1816.xml"/><Relationship Id="rId392" Type="http://schemas.openxmlformats.org/officeDocument/2006/relationships/queryTable" Target="../queryTables/queryTable1998.xml"/><Relationship Id="rId427" Type="http://schemas.openxmlformats.org/officeDocument/2006/relationships/queryTable" Target="../queryTables/queryTable2033.xml"/><Relationship Id="rId448" Type="http://schemas.openxmlformats.org/officeDocument/2006/relationships/queryTable" Target="../queryTables/queryTable2054.xml"/><Relationship Id="rId469" Type="http://schemas.openxmlformats.org/officeDocument/2006/relationships/queryTable" Target="../queryTables/queryTable2075.xml"/><Relationship Id="rId26" Type="http://schemas.openxmlformats.org/officeDocument/2006/relationships/queryTable" Target="../queryTables/queryTable1632.xml"/><Relationship Id="rId231" Type="http://schemas.openxmlformats.org/officeDocument/2006/relationships/queryTable" Target="../queryTables/queryTable1837.xml"/><Relationship Id="rId252" Type="http://schemas.openxmlformats.org/officeDocument/2006/relationships/queryTable" Target="../queryTables/queryTable1858.xml"/><Relationship Id="rId273" Type="http://schemas.openxmlformats.org/officeDocument/2006/relationships/queryTable" Target="../queryTables/queryTable1879.xml"/><Relationship Id="rId294" Type="http://schemas.openxmlformats.org/officeDocument/2006/relationships/queryTable" Target="../queryTables/queryTable1900.xml"/><Relationship Id="rId308" Type="http://schemas.openxmlformats.org/officeDocument/2006/relationships/queryTable" Target="../queryTables/queryTable1914.xml"/><Relationship Id="rId329" Type="http://schemas.openxmlformats.org/officeDocument/2006/relationships/queryTable" Target="../queryTables/queryTable1935.xml"/><Relationship Id="rId480" Type="http://schemas.openxmlformats.org/officeDocument/2006/relationships/queryTable" Target="../queryTables/queryTable2086.xml"/><Relationship Id="rId515" Type="http://schemas.openxmlformats.org/officeDocument/2006/relationships/queryTable" Target="../queryTables/queryTable2121.xml"/><Relationship Id="rId536" Type="http://schemas.openxmlformats.org/officeDocument/2006/relationships/queryTable" Target="../queryTables/queryTable2142.xml"/><Relationship Id="rId47" Type="http://schemas.openxmlformats.org/officeDocument/2006/relationships/queryTable" Target="../queryTables/queryTable1653.xml"/><Relationship Id="rId68" Type="http://schemas.openxmlformats.org/officeDocument/2006/relationships/queryTable" Target="../queryTables/queryTable1674.xml"/><Relationship Id="rId89" Type="http://schemas.openxmlformats.org/officeDocument/2006/relationships/queryTable" Target="../queryTables/queryTable1695.xml"/><Relationship Id="rId112" Type="http://schemas.openxmlformats.org/officeDocument/2006/relationships/queryTable" Target="../queryTables/queryTable1718.xml"/><Relationship Id="rId133" Type="http://schemas.openxmlformats.org/officeDocument/2006/relationships/queryTable" Target="../queryTables/queryTable1739.xml"/><Relationship Id="rId154" Type="http://schemas.openxmlformats.org/officeDocument/2006/relationships/queryTable" Target="../queryTables/queryTable1760.xml"/><Relationship Id="rId175" Type="http://schemas.openxmlformats.org/officeDocument/2006/relationships/queryTable" Target="../queryTables/queryTable1781.xml"/><Relationship Id="rId340" Type="http://schemas.openxmlformats.org/officeDocument/2006/relationships/queryTable" Target="../queryTables/queryTable1946.xml"/><Relationship Id="rId361" Type="http://schemas.openxmlformats.org/officeDocument/2006/relationships/queryTable" Target="../queryTables/queryTable1967.xml"/><Relationship Id="rId557" Type="http://schemas.openxmlformats.org/officeDocument/2006/relationships/queryTable" Target="../queryTables/queryTable2163.xml"/><Relationship Id="rId196" Type="http://schemas.openxmlformats.org/officeDocument/2006/relationships/queryTable" Target="../queryTables/queryTable1802.xml"/><Relationship Id="rId200" Type="http://schemas.openxmlformats.org/officeDocument/2006/relationships/queryTable" Target="../queryTables/queryTable1806.xml"/><Relationship Id="rId382" Type="http://schemas.openxmlformats.org/officeDocument/2006/relationships/queryTable" Target="../queryTables/queryTable1988.xml"/><Relationship Id="rId417" Type="http://schemas.openxmlformats.org/officeDocument/2006/relationships/queryTable" Target="../queryTables/queryTable2023.xml"/><Relationship Id="rId438" Type="http://schemas.openxmlformats.org/officeDocument/2006/relationships/queryTable" Target="../queryTables/queryTable2044.xml"/><Relationship Id="rId459" Type="http://schemas.openxmlformats.org/officeDocument/2006/relationships/queryTable" Target="../queryTables/queryTable2065.xml"/><Relationship Id="rId16" Type="http://schemas.openxmlformats.org/officeDocument/2006/relationships/queryTable" Target="../queryTables/queryTable1622.xml"/><Relationship Id="rId221" Type="http://schemas.openxmlformats.org/officeDocument/2006/relationships/queryTable" Target="../queryTables/queryTable1827.xml"/><Relationship Id="rId242" Type="http://schemas.openxmlformats.org/officeDocument/2006/relationships/queryTable" Target="../queryTables/queryTable1848.xml"/><Relationship Id="rId263" Type="http://schemas.openxmlformats.org/officeDocument/2006/relationships/queryTable" Target="../queryTables/queryTable1869.xml"/><Relationship Id="rId284" Type="http://schemas.openxmlformats.org/officeDocument/2006/relationships/queryTable" Target="../queryTables/queryTable1890.xml"/><Relationship Id="rId319" Type="http://schemas.openxmlformats.org/officeDocument/2006/relationships/queryTable" Target="../queryTables/queryTable1925.xml"/><Relationship Id="rId470" Type="http://schemas.openxmlformats.org/officeDocument/2006/relationships/queryTable" Target="../queryTables/queryTable2076.xml"/><Relationship Id="rId491" Type="http://schemas.openxmlformats.org/officeDocument/2006/relationships/queryTable" Target="../queryTables/queryTable2097.xml"/><Relationship Id="rId505" Type="http://schemas.openxmlformats.org/officeDocument/2006/relationships/queryTable" Target="../queryTables/queryTable2111.xml"/><Relationship Id="rId526" Type="http://schemas.openxmlformats.org/officeDocument/2006/relationships/queryTable" Target="../queryTables/queryTable2132.xml"/><Relationship Id="rId37" Type="http://schemas.openxmlformats.org/officeDocument/2006/relationships/queryTable" Target="../queryTables/queryTable1643.xml"/><Relationship Id="rId58" Type="http://schemas.openxmlformats.org/officeDocument/2006/relationships/queryTable" Target="../queryTables/queryTable1664.xml"/><Relationship Id="rId79" Type="http://schemas.openxmlformats.org/officeDocument/2006/relationships/queryTable" Target="../queryTables/queryTable1685.xml"/><Relationship Id="rId102" Type="http://schemas.openxmlformats.org/officeDocument/2006/relationships/queryTable" Target="../queryTables/queryTable1708.xml"/><Relationship Id="rId123" Type="http://schemas.openxmlformats.org/officeDocument/2006/relationships/queryTable" Target="../queryTables/queryTable1729.xml"/><Relationship Id="rId144" Type="http://schemas.openxmlformats.org/officeDocument/2006/relationships/queryTable" Target="../queryTables/queryTable1750.xml"/><Relationship Id="rId330" Type="http://schemas.openxmlformats.org/officeDocument/2006/relationships/queryTable" Target="../queryTables/queryTable1936.xml"/><Relationship Id="rId547" Type="http://schemas.openxmlformats.org/officeDocument/2006/relationships/queryTable" Target="../queryTables/queryTable2153.xml"/><Relationship Id="rId90" Type="http://schemas.openxmlformats.org/officeDocument/2006/relationships/queryTable" Target="../queryTables/queryTable1696.xml"/><Relationship Id="rId165" Type="http://schemas.openxmlformats.org/officeDocument/2006/relationships/queryTable" Target="../queryTables/queryTable1771.xml"/><Relationship Id="rId186" Type="http://schemas.openxmlformats.org/officeDocument/2006/relationships/queryTable" Target="../queryTables/queryTable1792.xml"/><Relationship Id="rId351" Type="http://schemas.openxmlformats.org/officeDocument/2006/relationships/queryTable" Target="../queryTables/queryTable1957.xml"/><Relationship Id="rId372" Type="http://schemas.openxmlformats.org/officeDocument/2006/relationships/queryTable" Target="../queryTables/queryTable1978.xml"/><Relationship Id="rId393" Type="http://schemas.openxmlformats.org/officeDocument/2006/relationships/queryTable" Target="../queryTables/queryTable1999.xml"/><Relationship Id="rId407" Type="http://schemas.openxmlformats.org/officeDocument/2006/relationships/queryTable" Target="../queryTables/queryTable2013.xml"/><Relationship Id="rId428" Type="http://schemas.openxmlformats.org/officeDocument/2006/relationships/queryTable" Target="../queryTables/queryTable2034.xml"/><Relationship Id="rId449" Type="http://schemas.openxmlformats.org/officeDocument/2006/relationships/queryTable" Target="../queryTables/queryTable2055.xml"/><Relationship Id="rId211" Type="http://schemas.openxmlformats.org/officeDocument/2006/relationships/queryTable" Target="../queryTables/queryTable1817.xml"/><Relationship Id="rId232" Type="http://schemas.openxmlformats.org/officeDocument/2006/relationships/queryTable" Target="../queryTables/queryTable1838.xml"/><Relationship Id="rId253" Type="http://schemas.openxmlformats.org/officeDocument/2006/relationships/queryTable" Target="../queryTables/queryTable1859.xml"/><Relationship Id="rId274" Type="http://schemas.openxmlformats.org/officeDocument/2006/relationships/queryTable" Target="../queryTables/queryTable1880.xml"/><Relationship Id="rId295" Type="http://schemas.openxmlformats.org/officeDocument/2006/relationships/queryTable" Target="../queryTables/queryTable1901.xml"/><Relationship Id="rId309" Type="http://schemas.openxmlformats.org/officeDocument/2006/relationships/queryTable" Target="../queryTables/queryTable1915.xml"/><Relationship Id="rId460" Type="http://schemas.openxmlformats.org/officeDocument/2006/relationships/queryTable" Target="../queryTables/queryTable2066.xml"/><Relationship Id="rId481" Type="http://schemas.openxmlformats.org/officeDocument/2006/relationships/queryTable" Target="../queryTables/queryTable2087.xml"/><Relationship Id="rId516" Type="http://schemas.openxmlformats.org/officeDocument/2006/relationships/queryTable" Target="../queryTables/queryTable2122.xml"/><Relationship Id="rId27" Type="http://schemas.openxmlformats.org/officeDocument/2006/relationships/queryTable" Target="../queryTables/queryTable1633.xml"/><Relationship Id="rId48" Type="http://schemas.openxmlformats.org/officeDocument/2006/relationships/queryTable" Target="../queryTables/queryTable1654.xml"/><Relationship Id="rId69" Type="http://schemas.openxmlformats.org/officeDocument/2006/relationships/queryTable" Target="../queryTables/queryTable1675.xml"/><Relationship Id="rId113" Type="http://schemas.openxmlformats.org/officeDocument/2006/relationships/queryTable" Target="../queryTables/queryTable1719.xml"/><Relationship Id="rId134" Type="http://schemas.openxmlformats.org/officeDocument/2006/relationships/queryTable" Target="../queryTables/queryTable1740.xml"/><Relationship Id="rId320" Type="http://schemas.openxmlformats.org/officeDocument/2006/relationships/queryTable" Target="../queryTables/queryTable1926.xml"/><Relationship Id="rId537" Type="http://schemas.openxmlformats.org/officeDocument/2006/relationships/queryTable" Target="../queryTables/queryTable2143.xml"/><Relationship Id="rId558" Type="http://schemas.openxmlformats.org/officeDocument/2006/relationships/queryTable" Target="../queryTables/queryTable2164.xml"/><Relationship Id="rId80" Type="http://schemas.openxmlformats.org/officeDocument/2006/relationships/queryTable" Target="../queryTables/queryTable1686.xml"/><Relationship Id="rId155" Type="http://schemas.openxmlformats.org/officeDocument/2006/relationships/queryTable" Target="../queryTables/queryTable1761.xml"/><Relationship Id="rId176" Type="http://schemas.openxmlformats.org/officeDocument/2006/relationships/queryTable" Target="../queryTables/queryTable1782.xml"/><Relationship Id="rId197" Type="http://schemas.openxmlformats.org/officeDocument/2006/relationships/queryTable" Target="../queryTables/queryTable1803.xml"/><Relationship Id="rId341" Type="http://schemas.openxmlformats.org/officeDocument/2006/relationships/queryTable" Target="../queryTables/queryTable1947.xml"/><Relationship Id="rId362" Type="http://schemas.openxmlformats.org/officeDocument/2006/relationships/queryTable" Target="../queryTables/queryTable1968.xml"/><Relationship Id="rId383" Type="http://schemas.openxmlformats.org/officeDocument/2006/relationships/queryTable" Target="../queryTables/queryTable1989.xml"/><Relationship Id="rId418" Type="http://schemas.openxmlformats.org/officeDocument/2006/relationships/queryTable" Target="../queryTables/queryTable2024.xml"/><Relationship Id="rId439" Type="http://schemas.openxmlformats.org/officeDocument/2006/relationships/queryTable" Target="../queryTables/queryTable2045.xml"/><Relationship Id="rId201" Type="http://schemas.openxmlformats.org/officeDocument/2006/relationships/queryTable" Target="../queryTables/queryTable1807.xml"/><Relationship Id="rId222" Type="http://schemas.openxmlformats.org/officeDocument/2006/relationships/queryTable" Target="../queryTables/queryTable1828.xml"/><Relationship Id="rId243" Type="http://schemas.openxmlformats.org/officeDocument/2006/relationships/queryTable" Target="../queryTables/queryTable1849.xml"/><Relationship Id="rId264" Type="http://schemas.openxmlformats.org/officeDocument/2006/relationships/queryTable" Target="../queryTables/queryTable1870.xml"/><Relationship Id="rId285" Type="http://schemas.openxmlformats.org/officeDocument/2006/relationships/queryTable" Target="../queryTables/queryTable1891.xml"/><Relationship Id="rId450" Type="http://schemas.openxmlformats.org/officeDocument/2006/relationships/queryTable" Target="../queryTables/queryTable2056.xml"/><Relationship Id="rId471" Type="http://schemas.openxmlformats.org/officeDocument/2006/relationships/queryTable" Target="../queryTables/queryTable2077.xml"/><Relationship Id="rId506" Type="http://schemas.openxmlformats.org/officeDocument/2006/relationships/queryTable" Target="../queryTables/queryTable2112.xml"/><Relationship Id="rId17" Type="http://schemas.openxmlformats.org/officeDocument/2006/relationships/queryTable" Target="../queryTables/queryTable1623.xml"/><Relationship Id="rId38" Type="http://schemas.openxmlformats.org/officeDocument/2006/relationships/queryTable" Target="../queryTables/queryTable1644.xml"/><Relationship Id="rId59" Type="http://schemas.openxmlformats.org/officeDocument/2006/relationships/queryTable" Target="../queryTables/queryTable1665.xml"/><Relationship Id="rId103" Type="http://schemas.openxmlformats.org/officeDocument/2006/relationships/queryTable" Target="../queryTables/queryTable1709.xml"/><Relationship Id="rId124" Type="http://schemas.openxmlformats.org/officeDocument/2006/relationships/queryTable" Target="../queryTables/queryTable1730.xml"/><Relationship Id="rId310" Type="http://schemas.openxmlformats.org/officeDocument/2006/relationships/queryTable" Target="../queryTables/queryTable1916.xml"/><Relationship Id="rId492" Type="http://schemas.openxmlformats.org/officeDocument/2006/relationships/queryTable" Target="../queryTables/queryTable2098.xml"/><Relationship Id="rId527" Type="http://schemas.openxmlformats.org/officeDocument/2006/relationships/queryTable" Target="../queryTables/queryTable2133.xml"/><Relationship Id="rId548" Type="http://schemas.openxmlformats.org/officeDocument/2006/relationships/queryTable" Target="../queryTables/queryTable2154.xml"/><Relationship Id="rId70" Type="http://schemas.openxmlformats.org/officeDocument/2006/relationships/queryTable" Target="../queryTables/queryTable1676.xml"/><Relationship Id="rId91" Type="http://schemas.openxmlformats.org/officeDocument/2006/relationships/queryTable" Target="../queryTables/queryTable1697.xml"/><Relationship Id="rId145" Type="http://schemas.openxmlformats.org/officeDocument/2006/relationships/queryTable" Target="../queryTables/queryTable1751.xml"/><Relationship Id="rId166" Type="http://schemas.openxmlformats.org/officeDocument/2006/relationships/queryTable" Target="../queryTables/queryTable1772.xml"/><Relationship Id="rId187" Type="http://schemas.openxmlformats.org/officeDocument/2006/relationships/queryTable" Target="../queryTables/queryTable1793.xml"/><Relationship Id="rId331" Type="http://schemas.openxmlformats.org/officeDocument/2006/relationships/queryTable" Target="../queryTables/queryTable1937.xml"/><Relationship Id="rId352" Type="http://schemas.openxmlformats.org/officeDocument/2006/relationships/queryTable" Target="../queryTables/queryTable1958.xml"/><Relationship Id="rId373" Type="http://schemas.openxmlformats.org/officeDocument/2006/relationships/queryTable" Target="../queryTables/queryTable1979.xml"/><Relationship Id="rId394" Type="http://schemas.openxmlformats.org/officeDocument/2006/relationships/queryTable" Target="../queryTables/queryTable2000.xml"/><Relationship Id="rId408" Type="http://schemas.openxmlformats.org/officeDocument/2006/relationships/queryTable" Target="../queryTables/queryTable2014.xml"/><Relationship Id="rId429" Type="http://schemas.openxmlformats.org/officeDocument/2006/relationships/queryTable" Target="../queryTables/queryTable2035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818.xml"/><Relationship Id="rId233" Type="http://schemas.openxmlformats.org/officeDocument/2006/relationships/queryTable" Target="../queryTables/queryTable1839.xml"/><Relationship Id="rId254" Type="http://schemas.openxmlformats.org/officeDocument/2006/relationships/queryTable" Target="../queryTables/queryTable1860.xml"/><Relationship Id="rId440" Type="http://schemas.openxmlformats.org/officeDocument/2006/relationships/queryTable" Target="../queryTables/queryTable2046.xml"/><Relationship Id="rId28" Type="http://schemas.openxmlformats.org/officeDocument/2006/relationships/queryTable" Target="../queryTables/queryTable1634.xml"/><Relationship Id="rId49" Type="http://schemas.openxmlformats.org/officeDocument/2006/relationships/queryTable" Target="../queryTables/queryTable1655.xml"/><Relationship Id="rId114" Type="http://schemas.openxmlformats.org/officeDocument/2006/relationships/queryTable" Target="../queryTables/queryTable1720.xml"/><Relationship Id="rId275" Type="http://schemas.openxmlformats.org/officeDocument/2006/relationships/queryTable" Target="../queryTables/queryTable1881.xml"/><Relationship Id="rId296" Type="http://schemas.openxmlformats.org/officeDocument/2006/relationships/queryTable" Target="../queryTables/queryTable1902.xml"/><Relationship Id="rId300" Type="http://schemas.openxmlformats.org/officeDocument/2006/relationships/queryTable" Target="../queryTables/queryTable1906.xml"/><Relationship Id="rId461" Type="http://schemas.openxmlformats.org/officeDocument/2006/relationships/queryTable" Target="../queryTables/queryTable2067.xml"/><Relationship Id="rId482" Type="http://schemas.openxmlformats.org/officeDocument/2006/relationships/queryTable" Target="../queryTables/queryTable2088.xml"/><Relationship Id="rId517" Type="http://schemas.openxmlformats.org/officeDocument/2006/relationships/queryTable" Target="../queryTables/queryTable2123.xml"/><Relationship Id="rId538" Type="http://schemas.openxmlformats.org/officeDocument/2006/relationships/queryTable" Target="../queryTables/queryTable2144.xml"/><Relationship Id="rId559" Type="http://schemas.openxmlformats.org/officeDocument/2006/relationships/queryTable" Target="../queryTables/queryTable2165.xml"/><Relationship Id="rId60" Type="http://schemas.openxmlformats.org/officeDocument/2006/relationships/queryTable" Target="../queryTables/queryTable1666.xml"/><Relationship Id="rId81" Type="http://schemas.openxmlformats.org/officeDocument/2006/relationships/queryTable" Target="../queryTables/queryTable1687.xml"/><Relationship Id="rId135" Type="http://schemas.openxmlformats.org/officeDocument/2006/relationships/queryTable" Target="../queryTables/queryTable1741.xml"/><Relationship Id="rId156" Type="http://schemas.openxmlformats.org/officeDocument/2006/relationships/queryTable" Target="../queryTables/queryTable1762.xml"/><Relationship Id="rId177" Type="http://schemas.openxmlformats.org/officeDocument/2006/relationships/queryTable" Target="../queryTables/queryTable1783.xml"/><Relationship Id="rId198" Type="http://schemas.openxmlformats.org/officeDocument/2006/relationships/queryTable" Target="../queryTables/queryTable1804.xml"/><Relationship Id="rId321" Type="http://schemas.openxmlformats.org/officeDocument/2006/relationships/queryTable" Target="../queryTables/queryTable1927.xml"/><Relationship Id="rId342" Type="http://schemas.openxmlformats.org/officeDocument/2006/relationships/queryTable" Target="../queryTables/queryTable1948.xml"/><Relationship Id="rId363" Type="http://schemas.openxmlformats.org/officeDocument/2006/relationships/queryTable" Target="../queryTables/queryTable1969.xml"/><Relationship Id="rId384" Type="http://schemas.openxmlformats.org/officeDocument/2006/relationships/queryTable" Target="../queryTables/queryTable1990.xml"/><Relationship Id="rId419" Type="http://schemas.openxmlformats.org/officeDocument/2006/relationships/queryTable" Target="../queryTables/queryTable2025.xml"/><Relationship Id="rId202" Type="http://schemas.openxmlformats.org/officeDocument/2006/relationships/queryTable" Target="../queryTables/queryTable1808.xml"/><Relationship Id="rId223" Type="http://schemas.openxmlformats.org/officeDocument/2006/relationships/queryTable" Target="../queryTables/queryTable1829.xml"/><Relationship Id="rId244" Type="http://schemas.openxmlformats.org/officeDocument/2006/relationships/queryTable" Target="../queryTables/queryTable1850.xml"/><Relationship Id="rId430" Type="http://schemas.openxmlformats.org/officeDocument/2006/relationships/queryTable" Target="../queryTables/queryTable2036.xml"/><Relationship Id="rId18" Type="http://schemas.openxmlformats.org/officeDocument/2006/relationships/queryTable" Target="../queryTables/queryTable1624.xml"/><Relationship Id="rId39" Type="http://schemas.openxmlformats.org/officeDocument/2006/relationships/queryTable" Target="../queryTables/queryTable1645.xml"/><Relationship Id="rId265" Type="http://schemas.openxmlformats.org/officeDocument/2006/relationships/queryTable" Target="../queryTables/queryTable1871.xml"/><Relationship Id="rId286" Type="http://schemas.openxmlformats.org/officeDocument/2006/relationships/queryTable" Target="../queryTables/queryTable1892.xml"/><Relationship Id="rId451" Type="http://schemas.openxmlformats.org/officeDocument/2006/relationships/queryTable" Target="../queryTables/queryTable2057.xml"/><Relationship Id="rId472" Type="http://schemas.openxmlformats.org/officeDocument/2006/relationships/queryTable" Target="../queryTables/queryTable2078.xml"/><Relationship Id="rId493" Type="http://schemas.openxmlformats.org/officeDocument/2006/relationships/queryTable" Target="../queryTables/queryTable2099.xml"/><Relationship Id="rId507" Type="http://schemas.openxmlformats.org/officeDocument/2006/relationships/queryTable" Target="../queryTables/queryTable2113.xml"/><Relationship Id="rId528" Type="http://schemas.openxmlformats.org/officeDocument/2006/relationships/queryTable" Target="../queryTables/queryTable2134.xml"/><Relationship Id="rId549" Type="http://schemas.openxmlformats.org/officeDocument/2006/relationships/queryTable" Target="../queryTables/queryTable2155.xml"/><Relationship Id="rId50" Type="http://schemas.openxmlformats.org/officeDocument/2006/relationships/queryTable" Target="../queryTables/queryTable1656.xml"/><Relationship Id="rId104" Type="http://schemas.openxmlformats.org/officeDocument/2006/relationships/queryTable" Target="../queryTables/queryTable1710.xml"/><Relationship Id="rId125" Type="http://schemas.openxmlformats.org/officeDocument/2006/relationships/queryTable" Target="../queryTables/queryTable1731.xml"/><Relationship Id="rId146" Type="http://schemas.openxmlformats.org/officeDocument/2006/relationships/queryTable" Target="../queryTables/queryTable1752.xml"/><Relationship Id="rId167" Type="http://schemas.openxmlformats.org/officeDocument/2006/relationships/queryTable" Target="../queryTables/queryTable1773.xml"/><Relationship Id="rId188" Type="http://schemas.openxmlformats.org/officeDocument/2006/relationships/queryTable" Target="../queryTables/queryTable1794.xml"/><Relationship Id="rId311" Type="http://schemas.openxmlformats.org/officeDocument/2006/relationships/queryTable" Target="../queryTables/queryTable1917.xml"/><Relationship Id="rId332" Type="http://schemas.openxmlformats.org/officeDocument/2006/relationships/queryTable" Target="../queryTables/queryTable1938.xml"/><Relationship Id="rId353" Type="http://schemas.openxmlformats.org/officeDocument/2006/relationships/queryTable" Target="../queryTables/queryTable1959.xml"/><Relationship Id="rId374" Type="http://schemas.openxmlformats.org/officeDocument/2006/relationships/queryTable" Target="../queryTables/queryTable1980.xml"/><Relationship Id="rId395" Type="http://schemas.openxmlformats.org/officeDocument/2006/relationships/queryTable" Target="../queryTables/queryTable2001.xml"/><Relationship Id="rId409" Type="http://schemas.openxmlformats.org/officeDocument/2006/relationships/queryTable" Target="../queryTables/queryTable2015.xml"/><Relationship Id="rId560" Type="http://schemas.openxmlformats.org/officeDocument/2006/relationships/queryTable" Target="../queryTables/queryTable2166.xml"/><Relationship Id="rId71" Type="http://schemas.openxmlformats.org/officeDocument/2006/relationships/queryTable" Target="../queryTables/queryTable1677.xml"/><Relationship Id="rId92" Type="http://schemas.openxmlformats.org/officeDocument/2006/relationships/queryTable" Target="../queryTables/queryTable1698.xml"/><Relationship Id="rId213" Type="http://schemas.openxmlformats.org/officeDocument/2006/relationships/queryTable" Target="../queryTables/queryTable1819.xml"/><Relationship Id="rId234" Type="http://schemas.openxmlformats.org/officeDocument/2006/relationships/queryTable" Target="../queryTables/queryTable1840.xml"/><Relationship Id="rId420" Type="http://schemas.openxmlformats.org/officeDocument/2006/relationships/queryTable" Target="../queryTables/queryTable2026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35.xml"/><Relationship Id="rId255" Type="http://schemas.openxmlformats.org/officeDocument/2006/relationships/queryTable" Target="../queryTables/queryTable1861.xml"/><Relationship Id="rId276" Type="http://schemas.openxmlformats.org/officeDocument/2006/relationships/queryTable" Target="../queryTables/queryTable1882.xml"/><Relationship Id="rId297" Type="http://schemas.openxmlformats.org/officeDocument/2006/relationships/queryTable" Target="../queryTables/queryTable1903.xml"/><Relationship Id="rId441" Type="http://schemas.openxmlformats.org/officeDocument/2006/relationships/queryTable" Target="../queryTables/queryTable2047.xml"/><Relationship Id="rId462" Type="http://schemas.openxmlformats.org/officeDocument/2006/relationships/queryTable" Target="../queryTables/queryTable2068.xml"/><Relationship Id="rId483" Type="http://schemas.openxmlformats.org/officeDocument/2006/relationships/queryTable" Target="../queryTables/queryTable2089.xml"/><Relationship Id="rId518" Type="http://schemas.openxmlformats.org/officeDocument/2006/relationships/queryTable" Target="../queryTables/queryTable2124.xml"/><Relationship Id="rId539" Type="http://schemas.openxmlformats.org/officeDocument/2006/relationships/queryTable" Target="../queryTables/queryTable2145.xml"/><Relationship Id="rId40" Type="http://schemas.openxmlformats.org/officeDocument/2006/relationships/queryTable" Target="../queryTables/queryTable1646.xml"/><Relationship Id="rId115" Type="http://schemas.openxmlformats.org/officeDocument/2006/relationships/queryTable" Target="../queryTables/queryTable1721.xml"/><Relationship Id="rId136" Type="http://schemas.openxmlformats.org/officeDocument/2006/relationships/queryTable" Target="../queryTables/queryTable1742.xml"/><Relationship Id="rId157" Type="http://schemas.openxmlformats.org/officeDocument/2006/relationships/queryTable" Target="../queryTables/queryTable1763.xml"/><Relationship Id="rId178" Type="http://schemas.openxmlformats.org/officeDocument/2006/relationships/queryTable" Target="../queryTables/queryTable1784.xml"/><Relationship Id="rId301" Type="http://schemas.openxmlformats.org/officeDocument/2006/relationships/queryTable" Target="../queryTables/queryTable1907.xml"/><Relationship Id="rId322" Type="http://schemas.openxmlformats.org/officeDocument/2006/relationships/queryTable" Target="../queryTables/queryTable1928.xml"/><Relationship Id="rId343" Type="http://schemas.openxmlformats.org/officeDocument/2006/relationships/queryTable" Target="../queryTables/queryTable1949.xml"/><Relationship Id="rId364" Type="http://schemas.openxmlformats.org/officeDocument/2006/relationships/queryTable" Target="../queryTables/queryTable1970.xml"/><Relationship Id="rId550" Type="http://schemas.openxmlformats.org/officeDocument/2006/relationships/queryTable" Target="../queryTables/queryTable2156.xml"/><Relationship Id="rId61" Type="http://schemas.openxmlformats.org/officeDocument/2006/relationships/queryTable" Target="../queryTables/queryTable1667.xml"/><Relationship Id="rId82" Type="http://schemas.openxmlformats.org/officeDocument/2006/relationships/queryTable" Target="../queryTables/queryTable1688.xml"/><Relationship Id="rId199" Type="http://schemas.openxmlformats.org/officeDocument/2006/relationships/queryTable" Target="../queryTables/queryTable1805.xml"/><Relationship Id="rId203" Type="http://schemas.openxmlformats.org/officeDocument/2006/relationships/queryTable" Target="../queryTables/queryTable1809.xml"/><Relationship Id="rId385" Type="http://schemas.openxmlformats.org/officeDocument/2006/relationships/queryTable" Target="../queryTables/queryTable1991.xml"/><Relationship Id="rId19" Type="http://schemas.openxmlformats.org/officeDocument/2006/relationships/queryTable" Target="../queryTables/queryTable1625.xml"/><Relationship Id="rId224" Type="http://schemas.openxmlformats.org/officeDocument/2006/relationships/queryTable" Target="../queryTables/queryTable1830.xml"/><Relationship Id="rId245" Type="http://schemas.openxmlformats.org/officeDocument/2006/relationships/queryTable" Target="../queryTables/queryTable1851.xml"/><Relationship Id="rId266" Type="http://schemas.openxmlformats.org/officeDocument/2006/relationships/queryTable" Target="../queryTables/queryTable1872.xml"/><Relationship Id="rId287" Type="http://schemas.openxmlformats.org/officeDocument/2006/relationships/queryTable" Target="../queryTables/queryTable1893.xml"/><Relationship Id="rId410" Type="http://schemas.openxmlformats.org/officeDocument/2006/relationships/queryTable" Target="../queryTables/queryTable2016.xml"/><Relationship Id="rId431" Type="http://schemas.openxmlformats.org/officeDocument/2006/relationships/queryTable" Target="../queryTables/queryTable2037.xml"/><Relationship Id="rId452" Type="http://schemas.openxmlformats.org/officeDocument/2006/relationships/queryTable" Target="../queryTables/queryTable2058.xml"/><Relationship Id="rId473" Type="http://schemas.openxmlformats.org/officeDocument/2006/relationships/queryTable" Target="../queryTables/queryTable2079.xml"/><Relationship Id="rId494" Type="http://schemas.openxmlformats.org/officeDocument/2006/relationships/queryTable" Target="../queryTables/queryTable2100.xml"/><Relationship Id="rId508" Type="http://schemas.openxmlformats.org/officeDocument/2006/relationships/queryTable" Target="../queryTables/queryTable2114.xml"/><Relationship Id="rId529" Type="http://schemas.openxmlformats.org/officeDocument/2006/relationships/queryTable" Target="../queryTables/queryTable2135.xml"/><Relationship Id="rId30" Type="http://schemas.openxmlformats.org/officeDocument/2006/relationships/queryTable" Target="../queryTables/queryTable1636.xml"/><Relationship Id="rId105" Type="http://schemas.openxmlformats.org/officeDocument/2006/relationships/queryTable" Target="../queryTables/queryTable1711.xml"/><Relationship Id="rId126" Type="http://schemas.openxmlformats.org/officeDocument/2006/relationships/queryTable" Target="../queryTables/queryTable1732.xml"/><Relationship Id="rId147" Type="http://schemas.openxmlformats.org/officeDocument/2006/relationships/queryTable" Target="../queryTables/queryTable1753.xml"/><Relationship Id="rId168" Type="http://schemas.openxmlformats.org/officeDocument/2006/relationships/queryTable" Target="../queryTables/queryTable1774.xml"/><Relationship Id="rId312" Type="http://schemas.openxmlformats.org/officeDocument/2006/relationships/queryTable" Target="../queryTables/queryTable1918.xml"/><Relationship Id="rId333" Type="http://schemas.openxmlformats.org/officeDocument/2006/relationships/queryTable" Target="../queryTables/queryTable1939.xml"/><Relationship Id="rId354" Type="http://schemas.openxmlformats.org/officeDocument/2006/relationships/queryTable" Target="../queryTables/queryTable1960.xml"/><Relationship Id="rId540" Type="http://schemas.openxmlformats.org/officeDocument/2006/relationships/queryTable" Target="../queryTables/queryTable2146.xml"/><Relationship Id="rId51" Type="http://schemas.openxmlformats.org/officeDocument/2006/relationships/queryTable" Target="../queryTables/queryTable1657.xml"/><Relationship Id="rId72" Type="http://schemas.openxmlformats.org/officeDocument/2006/relationships/queryTable" Target="../queryTables/queryTable1678.xml"/><Relationship Id="rId93" Type="http://schemas.openxmlformats.org/officeDocument/2006/relationships/queryTable" Target="../queryTables/queryTable1699.xml"/><Relationship Id="rId189" Type="http://schemas.openxmlformats.org/officeDocument/2006/relationships/queryTable" Target="../queryTables/queryTable1795.xml"/><Relationship Id="rId375" Type="http://schemas.openxmlformats.org/officeDocument/2006/relationships/queryTable" Target="../queryTables/queryTable1981.xml"/><Relationship Id="rId396" Type="http://schemas.openxmlformats.org/officeDocument/2006/relationships/queryTable" Target="../queryTables/queryTable2002.xml"/><Relationship Id="rId561" Type="http://schemas.openxmlformats.org/officeDocument/2006/relationships/queryTable" Target="../queryTables/queryTable2167.xml"/><Relationship Id="rId3" Type="http://schemas.openxmlformats.org/officeDocument/2006/relationships/table" Target="../tables/table10.xml"/><Relationship Id="rId214" Type="http://schemas.openxmlformats.org/officeDocument/2006/relationships/queryTable" Target="../queryTables/queryTable1820.xml"/><Relationship Id="rId235" Type="http://schemas.openxmlformats.org/officeDocument/2006/relationships/queryTable" Target="../queryTables/queryTable1841.xml"/><Relationship Id="rId256" Type="http://schemas.openxmlformats.org/officeDocument/2006/relationships/queryTable" Target="../queryTables/queryTable1862.xml"/><Relationship Id="rId277" Type="http://schemas.openxmlformats.org/officeDocument/2006/relationships/queryTable" Target="../queryTables/queryTable1883.xml"/><Relationship Id="rId298" Type="http://schemas.openxmlformats.org/officeDocument/2006/relationships/queryTable" Target="../queryTables/queryTable1904.xml"/><Relationship Id="rId400" Type="http://schemas.openxmlformats.org/officeDocument/2006/relationships/queryTable" Target="../queryTables/queryTable2006.xml"/><Relationship Id="rId421" Type="http://schemas.openxmlformats.org/officeDocument/2006/relationships/queryTable" Target="../queryTables/queryTable2027.xml"/><Relationship Id="rId442" Type="http://schemas.openxmlformats.org/officeDocument/2006/relationships/queryTable" Target="../queryTables/queryTable2048.xml"/><Relationship Id="rId463" Type="http://schemas.openxmlformats.org/officeDocument/2006/relationships/queryTable" Target="../queryTables/queryTable2069.xml"/><Relationship Id="rId484" Type="http://schemas.openxmlformats.org/officeDocument/2006/relationships/queryTable" Target="../queryTables/queryTable2090.xml"/><Relationship Id="rId519" Type="http://schemas.openxmlformats.org/officeDocument/2006/relationships/queryTable" Target="../queryTables/queryTable2125.xml"/><Relationship Id="rId116" Type="http://schemas.openxmlformats.org/officeDocument/2006/relationships/queryTable" Target="../queryTables/queryTable1722.xml"/><Relationship Id="rId137" Type="http://schemas.openxmlformats.org/officeDocument/2006/relationships/queryTable" Target="../queryTables/queryTable1743.xml"/><Relationship Id="rId158" Type="http://schemas.openxmlformats.org/officeDocument/2006/relationships/queryTable" Target="../queryTables/queryTable1764.xml"/><Relationship Id="rId302" Type="http://schemas.openxmlformats.org/officeDocument/2006/relationships/queryTable" Target="../queryTables/queryTable1908.xml"/><Relationship Id="rId323" Type="http://schemas.openxmlformats.org/officeDocument/2006/relationships/queryTable" Target="../queryTables/queryTable1929.xml"/><Relationship Id="rId344" Type="http://schemas.openxmlformats.org/officeDocument/2006/relationships/queryTable" Target="../queryTables/queryTable1950.xml"/><Relationship Id="rId530" Type="http://schemas.openxmlformats.org/officeDocument/2006/relationships/queryTable" Target="../queryTables/queryTable2136.xml"/><Relationship Id="rId20" Type="http://schemas.openxmlformats.org/officeDocument/2006/relationships/queryTable" Target="../queryTables/queryTable1626.xml"/><Relationship Id="rId41" Type="http://schemas.openxmlformats.org/officeDocument/2006/relationships/queryTable" Target="../queryTables/queryTable1647.xml"/><Relationship Id="rId62" Type="http://schemas.openxmlformats.org/officeDocument/2006/relationships/queryTable" Target="../queryTables/queryTable1668.xml"/><Relationship Id="rId83" Type="http://schemas.openxmlformats.org/officeDocument/2006/relationships/queryTable" Target="../queryTables/queryTable1689.xml"/><Relationship Id="rId179" Type="http://schemas.openxmlformats.org/officeDocument/2006/relationships/queryTable" Target="../queryTables/queryTable1785.xml"/><Relationship Id="rId365" Type="http://schemas.openxmlformats.org/officeDocument/2006/relationships/queryTable" Target="../queryTables/queryTable1971.xml"/><Relationship Id="rId386" Type="http://schemas.openxmlformats.org/officeDocument/2006/relationships/queryTable" Target="../queryTables/queryTable1992.xml"/><Relationship Id="rId551" Type="http://schemas.openxmlformats.org/officeDocument/2006/relationships/queryTable" Target="../queryTables/queryTable2157.xml"/><Relationship Id="rId190" Type="http://schemas.openxmlformats.org/officeDocument/2006/relationships/queryTable" Target="../queryTables/queryTable1796.xml"/><Relationship Id="rId204" Type="http://schemas.openxmlformats.org/officeDocument/2006/relationships/queryTable" Target="../queryTables/queryTable1810.xml"/><Relationship Id="rId225" Type="http://schemas.openxmlformats.org/officeDocument/2006/relationships/queryTable" Target="../queryTables/queryTable1831.xml"/><Relationship Id="rId246" Type="http://schemas.openxmlformats.org/officeDocument/2006/relationships/queryTable" Target="../queryTables/queryTable1852.xml"/><Relationship Id="rId267" Type="http://schemas.openxmlformats.org/officeDocument/2006/relationships/queryTable" Target="../queryTables/queryTable1873.xml"/><Relationship Id="rId288" Type="http://schemas.openxmlformats.org/officeDocument/2006/relationships/queryTable" Target="../queryTables/queryTable1894.xml"/><Relationship Id="rId411" Type="http://schemas.openxmlformats.org/officeDocument/2006/relationships/queryTable" Target="../queryTables/queryTable2017.xml"/><Relationship Id="rId432" Type="http://schemas.openxmlformats.org/officeDocument/2006/relationships/queryTable" Target="../queryTables/queryTable2038.xml"/><Relationship Id="rId453" Type="http://schemas.openxmlformats.org/officeDocument/2006/relationships/queryTable" Target="../queryTables/queryTable2059.xml"/><Relationship Id="rId474" Type="http://schemas.openxmlformats.org/officeDocument/2006/relationships/queryTable" Target="../queryTables/queryTable2080.xml"/><Relationship Id="rId509" Type="http://schemas.openxmlformats.org/officeDocument/2006/relationships/queryTable" Target="../queryTables/queryTable2115.xml"/><Relationship Id="rId106" Type="http://schemas.openxmlformats.org/officeDocument/2006/relationships/queryTable" Target="../queryTables/queryTable1712.xml"/><Relationship Id="rId127" Type="http://schemas.openxmlformats.org/officeDocument/2006/relationships/queryTable" Target="../queryTables/queryTable1733.xml"/><Relationship Id="rId313" Type="http://schemas.openxmlformats.org/officeDocument/2006/relationships/queryTable" Target="../queryTables/queryTable1919.xml"/><Relationship Id="rId495" Type="http://schemas.openxmlformats.org/officeDocument/2006/relationships/queryTable" Target="../queryTables/queryTable2101.xml"/><Relationship Id="rId10" Type="http://schemas.openxmlformats.org/officeDocument/2006/relationships/queryTable" Target="../queryTables/queryTable1616.xml"/><Relationship Id="rId31" Type="http://schemas.openxmlformats.org/officeDocument/2006/relationships/queryTable" Target="../queryTables/queryTable1637.xml"/><Relationship Id="rId52" Type="http://schemas.openxmlformats.org/officeDocument/2006/relationships/queryTable" Target="../queryTables/queryTable1658.xml"/><Relationship Id="rId73" Type="http://schemas.openxmlformats.org/officeDocument/2006/relationships/queryTable" Target="../queryTables/queryTable1679.xml"/><Relationship Id="rId94" Type="http://schemas.openxmlformats.org/officeDocument/2006/relationships/queryTable" Target="../queryTables/queryTable1700.xml"/><Relationship Id="rId148" Type="http://schemas.openxmlformats.org/officeDocument/2006/relationships/queryTable" Target="../queryTables/queryTable1754.xml"/><Relationship Id="rId169" Type="http://schemas.openxmlformats.org/officeDocument/2006/relationships/queryTable" Target="../queryTables/queryTable1775.xml"/><Relationship Id="rId334" Type="http://schemas.openxmlformats.org/officeDocument/2006/relationships/queryTable" Target="../queryTables/queryTable1940.xml"/><Relationship Id="rId355" Type="http://schemas.openxmlformats.org/officeDocument/2006/relationships/queryTable" Target="../queryTables/queryTable1961.xml"/><Relationship Id="rId376" Type="http://schemas.openxmlformats.org/officeDocument/2006/relationships/queryTable" Target="../queryTables/queryTable1982.xml"/><Relationship Id="rId397" Type="http://schemas.openxmlformats.org/officeDocument/2006/relationships/queryTable" Target="../queryTables/queryTable2003.xml"/><Relationship Id="rId520" Type="http://schemas.openxmlformats.org/officeDocument/2006/relationships/queryTable" Target="../queryTables/queryTable2126.xml"/><Relationship Id="rId541" Type="http://schemas.openxmlformats.org/officeDocument/2006/relationships/queryTable" Target="../queryTables/queryTable2147.xml"/><Relationship Id="rId4" Type="http://schemas.openxmlformats.org/officeDocument/2006/relationships/queryTable" Target="../queryTables/queryTable1610.xml"/><Relationship Id="rId180" Type="http://schemas.openxmlformats.org/officeDocument/2006/relationships/queryTable" Target="../queryTables/queryTable1786.xml"/><Relationship Id="rId215" Type="http://schemas.openxmlformats.org/officeDocument/2006/relationships/queryTable" Target="../queryTables/queryTable1821.xml"/><Relationship Id="rId236" Type="http://schemas.openxmlformats.org/officeDocument/2006/relationships/queryTable" Target="../queryTables/queryTable1842.xml"/><Relationship Id="rId257" Type="http://schemas.openxmlformats.org/officeDocument/2006/relationships/queryTable" Target="../queryTables/queryTable1863.xml"/><Relationship Id="rId278" Type="http://schemas.openxmlformats.org/officeDocument/2006/relationships/queryTable" Target="../queryTables/queryTable1884.xml"/><Relationship Id="rId401" Type="http://schemas.openxmlformats.org/officeDocument/2006/relationships/queryTable" Target="../queryTables/queryTable2007.xml"/><Relationship Id="rId422" Type="http://schemas.openxmlformats.org/officeDocument/2006/relationships/queryTable" Target="../queryTables/queryTable2028.xml"/><Relationship Id="rId443" Type="http://schemas.openxmlformats.org/officeDocument/2006/relationships/queryTable" Target="../queryTables/queryTable2049.xml"/><Relationship Id="rId464" Type="http://schemas.openxmlformats.org/officeDocument/2006/relationships/queryTable" Target="../queryTables/queryTable2070.xml"/><Relationship Id="rId303" Type="http://schemas.openxmlformats.org/officeDocument/2006/relationships/queryTable" Target="../queryTables/queryTable1909.xml"/><Relationship Id="rId485" Type="http://schemas.openxmlformats.org/officeDocument/2006/relationships/queryTable" Target="../queryTables/queryTable2091.xml"/><Relationship Id="rId42" Type="http://schemas.openxmlformats.org/officeDocument/2006/relationships/queryTable" Target="../queryTables/queryTable1648.xml"/><Relationship Id="rId84" Type="http://schemas.openxmlformats.org/officeDocument/2006/relationships/queryTable" Target="../queryTables/queryTable1690.xml"/><Relationship Id="rId138" Type="http://schemas.openxmlformats.org/officeDocument/2006/relationships/queryTable" Target="../queryTables/queryTable1744.xml"/><Relationship Id="rId345" Type="http://schemas.openxmlformats.org/officeDocument/2006/relationships/queryTable" Target="../queryTables/queryTable1951.xml"/><Relationship Id="rId387" Type="http://schemas.openxmlformats.org/officeDocument/2006/relationships/queryTable" Target="../queryTables/queryTable1993.xml"/><Relationship Id="rId510" Type="http://schemas.openxmlformats.org/officeDocument/2006/relationships/queryTable" Target="../queryTables/queryTable2116.xml"/><Relationship Id="rId552" Type="http://schemas.openxmlformats.org/officeDocument/2006/relationships/queryTable" Target="../queryTables/queryTable2158.xml"/><Relationship Id="rId191" Type="http://schemas.openxmlformats.org/officeDocument/2006/relationships/queryTable" Target="../queryTables/queryTable1797.xml"/><Relationship Id="rId205" Type="http://schemas.openxmlformats.org/officeDocument/2006/relationships/queryTable" Target="../queryTables/queryTable1811.xml"/><Relationship Id="rId247" Type="http://schemas.openxmlformats.org/officeDocument/2006/relationships/queryTable" Target="../queryTables/queryTable1853.xml"/><Relationship Id="rId412" Type="http://schemas.openxmlformats.org/officeDocument/2006/relationships/queryTable" Target="../queryTables/queryTable2018.xml"/><Relationship Id="rId107" Type="http://schemas.openxmlformats.org/officeDocument/2006/relationships/queryTable" Target="../queryTables/queryTable1713.xml"/><Relationship Id="rId289" Type="http://schemas.openxmlformats.org/officeDocument/2006/relationships/queryTable" Target="../queryTables/queryTable1895.xml"/><Relationship Id="rId454" Type="http://schemas.openxmlformats.org/officeDocument/2006/relationships/queryTable" Target="../queryTables/queryTable2060.xml"/><Relationship Id="rId496" Type="http://schemas.openxmlformats.org/officeDocument/2006/relationships/queryTable" Target="../queryTables/queryTable2102.xml"/><Relationship Id="rId11" Type="http://schemas.openxmlformats.org/officeDocument/2006/relationships/queryTable" Target="../queryTables/queryTable1617.xml"/><Relationship Id="rId53" Type="http://schemas.openxmlformats.org/officeDocument/2006/relationships/queryTable" Target="../queryTables/queryTable1659.xml"/><Relationship Id="rId149" Type="http://schemas.openxmlformats.org/officeDocument/2006/relationships/queryTable" Target="../queryTables/queryTable1755.xml"/><Relationship Id="rId314" Type="http://schemas.openxmlformats.org/officeDocument/2006/relationships/queryTable" Target="../queryTables/queryTable1920.xml"/><Relationship Id="rId356" Type="http://schemas.openxmlformats.org/officeDocument/2006/relationships/queryTable" Target="../queryTables/queryTable1962.xml"/><Relationship Id="rId398" Type="http://schemas.openxmlformats.org/officeDocument/2006/relationships/queryTable" Target="../queryTables/queryTable2004.xml"/><Relationship Id="rId521" Type="http://schemas.openxmlformats.org/officeDocument/2006/relationships/queryTable" Target="../queryTables/queryTable2127.xml"/><Relationship Id="rId95" Type="http://schemas.openxmlformats.org/officeDocument/2006/relationships/queryTable" Target="../queryTables/queryTable1701.xml"/><Relationship Id="rId160" Type="http://schemas.openxmlformats.org/officeDocument/2006/relationships/queryTable" Target="../queryTables/queryTable1766.xml"/><Relationship Id="rId216" Type="http://schemas.openxmlformats.org/officeDocument/2006/relationships/queryTable" Target="../queryTables/queryTable1822.xml"/><Relationship Id="rId423" Type="http://schemas.openxmlformats.org/officeDocument/2006/relationships/queryTable" Target="../queryTables/queryTable2029.xml"/><Relationship Id="rId258" Type="http://schemas.openxmlformats.org/officeDocument/2006/relationships/queryTable" Target="../queryTables/queryTable1864.xml"/><Relationship Id="rId465" Type="http://schemas.openxmlformats.org/officeDocument/2006/relationships/queryTable" Target="../queryTables/queryTable2071.xml"/><Relationship Id="rId22" Type="http://schemas.openxmlformats.org/officeDocument/2006/relationships/queryTable" Target="../queryTables/queryTable1628.xml"/><Relationship Id="rId64" Type="http://schemas.openxmlformats.org/officeDocument/2006/relationships/queryTable" Target="../queryTables/queryTable1670.xml"/><Relationship Id="rId118" Type="http://schemas.openxmlformats.org/officeDocument/2006/relationships/queryTable" Target="../queryTables/queryTable1724.xml"/><Relationship Id="rId325" Type="http://schemas.openxmlformats.org/officeDocument/2006/relationships/queryTable" Target="../queryTables/queryTable1931.xml"/><Relationship Id="rId367" Type="http://schemas.openxmlformats.org/officeDocument/2006/relationships/queryTable" Target="../queryTables/queryTable1973.xml"/><Relationship Id="rId532" Type="http://schemas.openxmlformats.org/officeDocument/2006/relationships/queryTable" Target="../queryTables/queryTable2138.xml"/><Relationship Id="rId171" Type="http://schemas.openxmlformats.org/officeDocument/2006/relationships/queryTable" Target="../queryTables/queryTable1777.xml"/><Relationship Id="rId227" Type="http://schemas.openxmlformats.org/officeDocument/2006/relationships/queryTable" Target="../queryTables/queryTable1833.xml"/><Relationship Id="rId269" Type="http://schemas.openxmlformats.org/officeDocument/2006/relationships/queryTable" Target="../queryTables/queryTable1875.xml"/><Relationship Id="rId434" Type="http://schemas.openxmlformats.org/officeDocument/2006/relationships/queryTable" Target="../queryTables/queryTable2040.xml"/><Relationship Id="rId476" Type="http://schemas.openxmlformats.org/officeDocument/2006/relationships/queryTable" Target="../queryTables/queryTable2082.xml"/><Relationship Id="rId33" Type="http://schemas.openxmlformats.org/officeDocument/2006/relationships/queryTable" Target="../queryTables/queryTable1639.xml"/><Relationship Id="rId129" Type="http://schemas.openxmlformats.org/officeDocument/2006/relationships/queryTable" Target="../queryTables/queryTable1735.xml"/><Relationship Id="rId280" Type="http://schemas.openxmlformats.org/officeDocument/2006/relationships/queryTable" Target="../queryTables/queryTable1886.xml"/><Relationship Id="rId336" Type="http://schemas.openxmlformats.org/officeDocument/2006/relationships/queryTable" Target="../queryTables/queryTable1942.xml"/><Relationship Id="rId501" Type="http://schemas.openxmlformats.org/officeDocument/2006/relationships/queryTable" Target="../queryTables/queryTable2107.xml"/><Relationship Id="rId543" Type="http://schemas.openxmlformats.org/officeDocument/2006/relationships/queryTable" Target="../queryTables/queryTable2149.xml"/><Relationship Id="rId75" Type="http://schemas.openxmlformats.org/officeDocument/2006/relationships/queryTable" Target="../queryTables/queryTable1681.xml"/><Relationship Id="rId140" Type="http://schemas.openxmlformats.org/officeDocument/2006/relationships/queryTable" Target="../queryTables/queryTable1746.xml"/><Relationship Id="rId182" Type="http://schemas.openxmlformats.org/officeDocument/2006/relationships/queryTable" Target="../queryTables/queryTable1788.xml"/><Relationship Id="rId378" Type="http://schemas.openxmlformats.org/officeDocument/2006/relationships/queryTable" Target="../queryTables/queryTable1984.xml"/><Relationship Id="rId403" Type="http://schemas.openxmlformats.org/officeDocument/2006/relationships/queryTable" Target="../queryTables/queryTable2009.xml"/><Relationship Id="rId6" Type="http://schemas.openxmlformats.org/officeDocument/2006/relationships/queryTable" Target="../queryTables/queryTable1612.xml"/><Relationship Id="rId238" Type="http://schemas.openxmlformats.org/officeDocument/2006/relationships/queryTable" Target="../queryTables/queryTable1844.xml"/><Relationship Id="rId445" Type="http://schemas.openxmlformats.org/officeDocument/2006/relationships/queryTable" Target="../queryTables/queryTable2051.xml"/><Relationship Id="rId487" Type="http://schemas.openxmlformats.org/officeDocument/2006/relationships/queryTable" Target="../queryTables/queryTable2093.xml"/><Relationship Id="rId291" Type="http://schemas.openxmlformats.org/officeDocument/2006/relationships/queryTable" Target="../queryTables/queryTable1897.xml"/><Relationship Id="rId305" Type="http://schemas.openxmlformats.org/officeDocument/2006/relationships/queryTable" Target="../queryTables/queryTable1911.xml"/><Relationship Id="rId347" Type="http://schemas.openxmlformats.org/officeDocument/2006/relationships/queryTable" Target="../queryTables/queryTable1953.xml"/><Relationship Id="rId512" Type="http://schemas.openxmlformats.org/officeDocument/2006/relationships/queryTable" Target="../queryTables/queryTable2118.xml"/><Relationship Id="rId44" Type="http://schemas.openxmlformats.org/officeDocument/2006/relationships/queryTable" Target="../queryTables/queryTable1650.xml"/><Relationship Id="rId86" Type="http://schemas.openxmlformats.org/officeDocument/2006/relationships/queryTable" Target="../queryTables/queryTable1692.xml"/><Relationship Id="rId151" Type="http://schemas.openxmlformats.org/officeDocument/2006/relationships/queryTable" Target="../queryTables/queryTable1757.xml"/><Relationship Id="rId389" Type="http://schemas.openxmlformats.org/officeDocument/2006/relationships/queryTable" Target="../queryTables/queryTable1995.xml"/><Relationship Id="rId554" Type="http://schemas.openxmlformats.org/officeDocument/2006/relationships/queryTable" Target="../queryTables/queryTable2160.xml"/><Relationship Id="rId193" Type="http://schemas.openxmlformats.org/officeDocument/2006/relationships/queryTable" Target="../queryTables/queryTable1799.xml"/><Relationship Id="rId207" Type="http://schemas.openxmlformats.org/officeDocument/2006/relationships/queryTable" Target="../queryTables/queryTable1813.xml"/><Relationship Id="rId249" Type="http://schemas.openxmlformats.org/officeDocument/2006/relationships/queryTable" Target="../queryTables/queryTable1855.xml"/><Relationship Id="rId414" Type="http://schemas.openxmlformats.org/officeDocument/2006/relationships/queryTable" Target="../queryTables/queryTable2020.xml"/><Relationship Id="rId456" Type="http://schemas.openxmlformats.org/officeDocument/2006/relationships/queryTable" Target="../queryTables/queryTable2062.xml"/><Relationship Id="rId498" Type="http://schemas.openxmlformats.org/officeDocument/2006/relationships/queryTable" Target="../queryTables/queryTable2104.xml"/><Relationship Id="rId13" Type="http://schemas.openxmlformats.org/officeDocument/2006/relationships/queryTable" Target="../queryTables/queryTable1619.xml"/><Relationship Id="rId109" Type="http://schemas.openxmlformats.org/officeDocument/2006/relationships/queryTable" Target="../queryTables/queryTable1715.xml"/><Relationship Id="rId260" Type="http://schemas.openxmlformats.org/officeDocument/2006/relationships/queryTable" Target="../queryTables/queryTable1866.xml"/><Relationship Id="rId316" Type="http://schemas.openxmlformats.org/officeDocument/2006/relationships/queryTable" Target="../queryTables/queryTable1922.xml"/><Relationship Id="rId523" Type="http://schemas.openxmlformats.org/officeDocument/2006/relationships/queryTable" Target="../queryTables/queryTable2129.xml"/><Relationship Id="rId55" Type="http://schemas.openxmlformats.org/officeDocument/2006/relationships/queryTable" Target="../queryTables/queryTable1661.xml"/><Relationship Id="rId97" Type="http://schemas.openxmlformats.org/officeDocument/2006/relationships/queryTable" Target="../queryTables/queryTable1703.xml"/><Relationship Id="rId120" Type="http://schemas.openxmlformats.org/officeDocument/2006/relationships/queryTable" Target="../queryTables/queryTable1726.xml"/><Relationship Id="rId358" Type="http://schemas.openxmlformats.org/officeDocument/2006/relationships/queryTable" Target="../queryTables/queryTable1964.xml"/><Relationship Id="rId162" Type="http://schemas.openxmlformats.org/officeDocument/2006/relationships/queryTable" Target="../queryTables/queryTable1768.xml"/><Relationship Id="rId218" Type="http://schemas.openxmlformats.org/officeDocument/2006/relationships/queryTable" Target="../queryTables/queryTable1824.xml"/><Relationship Id="rId425" Type="http://schemas.openxmlformats.org/officeDocument/2006/relationships/queryTable" Target="../queryTables/queryTable2031.xml"/><Relationship Id="rId467" Type="http://schemas.openxmlformats.org/officeDocument/2006/relationships/queryTable" Target="../queryTables/queryTable2073.xml"/><Relationship Id="rId271" Type="http://schemas.openxmlformats.org/officeDocument/2006/relationships/queryTable" Target="../queryTables/queryTable1877.xml"/><Relationship Id="rId24" Type="http://schemas.openxmlformats.org/officeDocument/2006/relationships/queryTable" Target="../queryTables/queryTable1630.xml"/><Relationship Id="rId66" Type="http://schemas.openxmlformats.org/officeDocument/2006/relationships/queryTable" Target="../queryTables/queryTable1672.xml"/><Relationship Id="rId131" Type="http://schemas.openxmlformats.org/officeDocument/2006/relationships/queryTable" Target="../queryTables/queryTable1737.xml"/><Relationship Id="rId327" Type="http://schemas.openxmlformats.org/officeDocument/2006/relationships/queryTable" Target="../queryTables/queryTable1933.xml"/><Relationship Id="rId369" Type="http://schemas.openxmlformats.org/officeDocument/2006/relationships/queryTable" Target="../queryTables/queryTable1975.xml"/><Relationship Id="rId534" Type="http://schemas.openxmlformats.org/officeDocument/2006/relationships/queryTable" Target="../queryTables/queryTable2140.xml"/><Relationship Id="rId173" Type="http://schemas.openxmlformats.org/officeDocument/2006/relationships/queryTable" Target="../queryTables/queryTable1779.xml"/><Relationship Id="rId229" Type="http://schemas.openxmlformats.org/officeDocument/2006/relationships/queryTable" Target="../queryTables/queryTable1835.xml"/><Relationship Id="rId380" Type="http://schemas.openxmlformats.org/officeDocument/2006/relationships/queryTable" Target="../queryTables/queryTable1986.xml"/><Relationship Id="rId436" Type="http://schemas.openxmlformats.org/officeDocument/2006/relationships/queryTable" Target="../queryTables/queryTable2042.xml"/><Relationship Id="rId240" Type="http://schemas.openxmlformats.org/officeDocument/2006/relationships/queryTable" Target="../queryTables/queryTable1846.xml"/><Relationship Id="rId478" Type="http://schemas.openxmlformats.org/officeDocument/2006/relationships/queryTable" Target="../queryTables/queryTable2084.xml"/><Relationship Id="rId35" Type="http://schemas.openxmlformats.org/officeDocument/2006/relationships/queryTable" Target="../queryTables/queryTable1641.xml"/><Relationship Id="rId77" Type="http://schemas.openxmlformats.org/officeDocument/2006/relationships/queryTable" Target="../queryTables/queryTable1683.xml"/><Relationship Id="rId100" Type="http://schemas.openxmlformats.org/officeDocument/2006/relationships/queryTable" Target="../queryTables/queryTable1706.xml"/><Relationship Id="rId282" Type="http://schemas.openxmlformats.org/officeDocument/2006/relationships/queryTable" Target="../queryTables/queryTable1888.xml"/><Relationship Id="rId338" Type="http://schemas.openxmlformats.org/officeDocument/2006/relationships/queryTable" Target="../queryTables/queryTable1944.xml"/><Relationship Id="rId503" Type="http://schemas.openxmlformats.org/officeDocument/2006/relationships/queryTable" Target="../queryTables/queryTable2109.xml"/><Relationship Id="rId545" Type="http://schemas.openxmlformats.org/officeDocument/2006/relationships/queryTable" Target="../queryTables/queryTable2151.xml"/><Relationship Id="rId8" Type="http://schemas.openxmlformats.org/officeDocument/2006/relationships/queryTable" Target="../queryTables/queryTable1614.xml"/><Relationship Id="rId142" Type="http://schemas.openxmlformats.org/officeDocument/2006/relationships/queryTable" Target="../queryTables/queryTable1748.xml"/><Relationship Id="rId184" Type="http://schemas.openxmlformats.org/officeDocument/2006/relationships/queryTable" Target="../queryTables/queryTable1790.xml"/><Relationship Id="rId391" Type="http://schemas.openxmlformats.org/officeDocument/2006/relationships/queryTable" Target="../queryTables/queryTable1997.xml"/><Relationship Id="rId405" Type="http://schemas.openxmlformats.org/officeDocument/2006/relationships/queryTable" Target="../queryTables/queryTable2011.xml"/><Relationship Id="rId447" Type="http://schemas.openxmlformats.org/officeDocument/2006/relationships/queryTable" Target="../queryTables/queryTable2053.xml"/><Relationship Id="rId251" Type="http://schemas.openxmlformats.org/officeDocument/2006/relationships/queryTable" Target="../queryTables/queryTable1857.xml"/><Relationship Id="rId489" Type="http://schemas.openxmlformats.org/officeDocument/2006/relationships/queryTable" Target="../queryTables/queryTable2095.xml"/><Relationship Id="rId46" Type="http://schemas.openxmlformats.org/officeDocument/2006/relationships/queryTable" Target="../queryTables/queryTable1652.xml"/><Relationship Id="rId293" Type="http://schemas.openxmlformats.org/officeDocument/2006/relationships/queryTable" Target="../queryTables/queryTable1899.xml"/><Relationship Id="rId307" Type="http://schemas.openxmlformats.org/officeDocument/2006/relationships/queryTable" Target="../queryTables/queryTable1913.xml"/><Relationship Id="rId349" Type="http://schemas.openxmlformats.org/officeDocument/2006/relationships/queryTable" Target="../queryTables/queryTable1955.xml"/><Relationship Id="rId514" Type="http://schemas.openxmlformats.org/officeDocument/2006/relationships/queryTable" Target="../queryTables/queryTable2120.xml"/><Relationship Id="rId556" Type="http://schemas.openxmlformats.org/officeDocument/2006/relationships/queryTable" Target="../queryTables/queryTable2162.xml"/><Relationship Id="rId88" Type="http://schemas.openxmlformats.org/officeDocument/2006/relationships/queryTable" Target="../queryTables/queryTable1694.xml"/><Relationship Id="rId111" Type="http://schemas.openxmlformats.org/officeDocument/2006/relationships/queryTable" Target="../queryTables/queryTable1717.xml"/><Relationship Id="rId153" Type="http://schemas.openxmlformats.org/officeDocument/2006/relationships/queryTable" Target="../queryTables/queryTable1759.xml"/><Relationship Id="rId195" Type="http://schemas.openxmlformats.org/officeDocument/2006/relationships/queryTable" Target="../queryTables/queryTable1801.xml"/><Relationship Id="rId209" Type="http://schemas.openxmlformats.org/officeDocument/2006/relationships/queryTable" Target="../queryTables/queryTable1815.xml"/><Relationship Id="rId360" Type="http://schemas.openxmlformats.org/officeDocument/2006/relationships/queryTable" Target="../queryTables/queryTable1966.xml"/><Relationship Id="rId416" Type="http://schemas.openxmlformats.org/officeDocument/2006/relationships/queryTable" Target="../queryTables/queryTable2022.xml"/><Relationship Id="rId220" Type="http://schemas.openxmlformats.org/officeDocument/2006/relationships/queryTable" Target="../queryTables/queryTable1826.xml"/><Relationship Id="rId458" Type="http://schemas.openxmlformats.org/officeDocument/2006/relationships/queryTable" Target="../queryTables/queryTable2064.xml"/><Relationship Id="rId15" Type="http://schemas.openxmlformats.org/officeDocument/2006/relationships/queryTable" Target="../queryTables/queryTable1621.xml"/><Relationship Id="rId57" Type="http://schemas.openxmlformats.org/officeDocument/2006/relationships/queryTable" Target="../queryTables/queryTable1663.xml"/><Relationship Id="rId262" Type="http://schemas.openxmlformats.org/officeDocument/2006/relationships/queryTable" Target="../queryTables/queryTable1868.xml"/><Relationship Id="rId318" Type="http://schemas.openxmlformats.org/officeDocument/2006/relationships/queryTable" Target="../queryTables/queryTable1924.xml"/><Relationship Id="rId525" Type="http://schemas.openxmlformats.org/officeDocument/2006/relationships/queryTable" Target="../queryTables/queryTable213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475"/>
  <sheetViews>
    <sheetView workbookViewId="0">
      <pane xSplit="5" topLeftCell="F1" activePane="topRight" state="frozen"/>
      <selection pane="topRight" activeCell="E4" sqref="E4"/>
    </sheetView>
  </sheetViews>
  <sheetFormatPr defaultRowHeight="11.25"/>
  <cols>
    <col min="1" max="1" width="16" style="3" customWidth="1"/>
    <col min="2" max="2" width="7.28515625" style="3" bestFit="1" customWidth="1"/>
    <col min="3" max="3" width="5.42578125" style="14" hidden="1" customWidth="1"/>
    <col min="4" max="4" width="5.28515625" style="10" bestFit="1" customWidth="1"/>
    <col min="5" max="5" width="17.85546875" style="43" bestFit="1" customWidth="1"/>
    <col min="6" max="6" width="16.5703125" style="65" bestFit="1" customWidth="1"/>
    <col min="7" max="7" width="7.5703125" style="16" customWidth="1"/>
    <col min="8" max="8" width="10.140625" style="21" customWidth="1"/>
    <col min="9" max="9" width="8.42578125" style="16" customWidth="1"/>
    <col min="10" max="10" width="6" style="63" customWidth="1"/>
    <col min="11" max="11" width="5.5703125" style="62" customWidth="1"/>
    <col min="12" max="12" width="4.5703125" style="35" customWidth="1"/>
    <col min="13" max="13" width="19.140625" style="35" bestFit="1" customWidth="1"/>
    <col min="14" max="14" width="17.85546875" style="35" bestFit="1" customWidth="1"/>
    <col min="15" max="15" width="17.85546875" style="59" bestFit="1" customWidth="1"/>
    <col min="16" max="16" width="17.85546875" style="35" bestFit="1" customWidth="1"/>
    <col min="17" max="17" width="16.85546875" style="43" bestFit="1" customWidth="1"/>
    <col min="18" max="18" width="19.140625" style="68" bestFit="1" customWidth="1"/>
    <col min="19" max="19" width="5.42578125" style="16" customWidth="1"/>
    <col min="20" max="20" width="6.7109375" style="16" customWidth="1"/>
    <col min="21" max="21" width="7.28515625" style="16" customWidth="1"/>
    <col min="22" max="22" width="6.5703125" style="3" customWidth="1"/>
    <col min="23" max="23" width="7.7109375" style="3" customWidth="1"/>
    <col min="24" max="24" width="10.140625" style="61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30" width="16.57031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9.140625" style="3" customWidth="1"/>
    <col min="55" max="16384" width="9.140625" style="3"/>
  </cols>
  <sheetData>
    <row r="1" spans="1:60">
      <c r="A1" s="5" t="s">
        <v>12</v>
      </c>
      <c r="B1" s="14" t="s">
        <v>9</v>
      </c>
      <c r="C1" s="14" t="s">
        <v>349</v>
      </c>
      <c r="D1" s="14" t="s">
        <v>57</v>
      </c>
      <c r="E1" s="5" t="s">
        <v>374</v>
      </c>
      <c r="F1" s="43" t="s">
        <v>380</v>
      </c>
      <c r="G1" s="65" t="s">
        <v>402</v>
      </c>
      <c r="H1" s="16" t="s">
        <v>375</v>
      </c>
      <c r="I1" s="21" t="s">
        <v>376</v>
      </c>
      <c r="J1" s="16" t="s">
        <v>390</v>
      </c>
      <c r="K1" s="16" t="s">
        <v>403</v>
      </c>
      <c r="L1" s="16" t="s">
        <v>404</v>
      </c>
      <c r="M1" s="35" t="s">
        <v>1232</v>
      </c>
      <c r="N1" s="35" t="s">
        <v>1224</v>
      </c>
      <c r="O1" s="35" t="s">
        <v>1225</v>
      </c>
      <c r="P1" s="59" t="s">
        <v>3</v>
      </c>
      <c r="Q1" s="59" t="s">
        <v>47</v>
      </c>
      <c r="R1" s="59" t="s">
        <v>1222</v>
      </c>
      <c r="S1" s="35" t="s">
        <v>1223</v>
      </c>
      <c r="T1" s="98" t="s">
        <v>1226</v>
      </c>
      <c r="U1" s="98" t="s">
        <v>1229</v>
      </c>
      <c r="V1" s="16" t="s">
        <v>1227</v>
      </c>
      <c r="W1" s="16" t="s">
        <v>1230</v>
      </c>
      <c r="X1" s="16" t="s">
        <v>1228</v>
      </c>
      <c r="Y1" s="16" t="s">
        <v>1231</v>
      </c>
      <c r="Z1" s="5" t="s">
        <v>385</v>
      </c>
      <c r="AA1" s="5" t="s">
        <v>383</v>
      </c>
      <c r="AB1" s="59" t="s">
        <v>384</v>
      </c>
      <c r="AC1" s="59" t="s">
        <v>394</v>
      </c>
      <c r="AD1" s="43" t="s">
        <v>4</v>
      </c>
      <c r="AE1" s="5" t="s">
        <v>396</v>
      </c>
      <c r="AF1" s="63" t="s">
        <v>77</v>
      </c>
      <c r="AG1" s="63" t="s">
        <v>386</v>
      </c>
      <c r="AH1" s="63" t="s">
        <v>377</v>
      </c>
      <c r="AI1" s="63" t="s">
        <v>378</v>
      </c>
      <c r="AJ1" s="63" t="s">
        <v>395</v>
      </c>
      <c r="AK1" s="5" t="s">
        <v>387</v>
      </c>
      <c r="AL1" s="5" t="s">
        <v>288</v>
      </c>
      <c r="AM1" s="5" t="s">
        <v>5</v>
      </c>
      <c r="AN1" s="10" t="s">
        <v>6</v>
      </c>
      <c r="AO1" s="21" t="s">
        <v>7</v>
      </c>
      <c r="AP1" s="26" t="s">
        <v>46</v>
      </c>
      <c r="AQ1" s="63" t="s">
        <v>392</v>
      </c>
      <c r="AR1" s="63" t="s">
        <v>391</v>
      </c>
      <c r="AS1" s="3" t="s">
        <v>8</v>
      </c>
      <c r="AT1" s="3" t="s">
        <v>276</v>
      </c>
      <c r="AU1" s="16" t="s">
        <v>373</v>
      </c>
      <c r="AV1" s="3" t="s">
        <v>35</v>
      </c>
      <c r="AW1" s="5" t="s">
        <v>54</v>
      </c>
      <c r="AX1" s="5" t="s">
        <v>223</v>
      </c>
      <c r="AY1" s="5" t="s">
        <v>224</v>
      </c>
      <c r="AZ1" s="3" t="s">
        <v>501</v>
      </c>
      <c r="BA1" s="3" t="s">
        <v>775</v>
      </c>
      <c r="BB1" s="3" t="s">
        <v>1027</v>
      </c>
      <c r="BH1" s="5">
        <v>775</v>
      </c>
    </row>
    <row r="2" spans="1:60" ht="11.25" customHeight="1">
      <c r="A2" s="3" t="s">
        <v>1125</v>
      </c>
      <c r="B2" s="44" t="s">
        <v>1120</v>
      </c>
      <c r="C2" s="14" t="str">
        <f>LEFT([PAPEL],LEN([PAPEL])-(LEN([PAPEL])-4))</f>
        <v>SGAS</v>
      </c>
      <c r="D2" s="14">
        <v>3</v>
      </c>
      <c r="E2" s="5">
        <v>177375435.61000001</v>
      </c>
      <c r="F2" s="43">
        <v>3314244</v>
      </c>
      <c r="G2" s="65">
        <v>0.25</v>
      </c>
      <c r="H2" s="70"/>
      <c r="J2" s="16"/>
      <c r="K2" s="14"/>
      <c r="L2" s="70"/>
      <c r="M2" s="41"/>
      <c r="N2" s="41"/>
      <c r="O2" s="41"/>
      <c r="P2" s="73">
        <v>493990000</v>
      </c>
      <c r="Q2" s="60">
        <v>15361000</v>
      </c>
      <c r="R2" s="60">
        <f>IF(Tabela3[[#This Row],[Ativo || Passivo]]&gt;0,Tabela3[[#This Row],[Ativo || Passivo]]-Tabela3[[#This Row],[Patrimônio Líquido]],0)</f>
        <v>0</v>
      </c>
      <c r="S2" s="60">
        <f>Tabela3[[#This Row],[Cotação]]*Tabela3[[#This Row],[Total Ações]]</f>
        <v>655464060</v>
      </c>
      <c r="T2" s="27">
        <f>IF(Tabela3[[#This Row],[Passivo Circulante]]&gt;0,Tabela3[[#This Row],[Ativo Circulante]]/Tabela3[[#This Row],[Passivo Circulante]],0)</f>
        <v>0</v>
      </c>
      <c r="U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" s="16">
        <f>IF(Tabela3[[#This Row],[Lucro Líquido]]&gt;0,Tabela3[[#This Row],[Lucro Líquido]]/Tabela3[[#This Row],[Patrimônio Líquido]],0)/Tabela3[[#This Row],[Ref]]*4</f>
        <v>4.1461028225942491E-2</v>
      </c>
      <c r="W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" s="16">
        <f>IF(Tabela3[[#This Row],[Dívida]]&gt;0,Tabela3[[#This Row],[Dívida]]/Tabela3[[#This Row],[Patrimônio Líquido]],0)</f>
        <v>0</v>
      </c>
      <c r="Y2" s="16">
        <f>SUMPRODUCT(N([Dívida / PL]&gt;0),N(RIGHT([PAPEL],LEN([PAPEL])-(LEN([PAPEL])-1))="3"),[Dívida / PL])/SUMPRODUCT(N([Dívida / PL]&gt;0),N(RIGHT([PAPEL],LEN([PAPEL])-(LEN([PAPEL])-1))="3"))</f>
        <v>1.5501495106508842</v>
      </c>
      <c r="Z2" s="7">
        <f>Tabela3[[#This Row],[Capital Social]]*20%</f>
        <v>35475087.122000001</v>
      </c>
      <c r="AA2" s="35">
        <f>IF(([Lucro Líquido]*5%)&gt;[Teto R. Legal],[Teto R. Legal],[Lucro Líquido]*5%)</f>
        <v>768050</v>
      </c>
      <c r="AB2" s="35">
        <f>IF([Lucro Líquido]&lt;0,0,[Lucro Líquido]-[Reserva Legal])</f>
        <v>14592950</v>
      </c>
      <c r="AC2" s="35">
        <f>Tabela3[[#This Row],[Lucro Distribuir]]*[%Div]</f>
        <v>3648237.5</v>
      </c>
      <c r="AD2" s="43">
        <f>SUMPRODUCT(N([Nome]=Tabela3[[#This Row],[Nome]]),[Ações])</f>
        <v>7282934</v>
      </c>
      <c r="AE2" s="68">
        <f>[Capital Social]/[Total Ações]</f>
        <v>24.354942061811904</v>
      </c>
      <c r="AF2" s="68">
        <f>Tabela3[[#This Row],[Lucro Líquido]]/Tabela3[[#This Row],[Total Ações]]</f>
        <v>2.1091774276685742</v>
      </c>
      <c r="AG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2" s="7">
        <f>[Div Base]*[Ações]</f>
        <v>1608547.820718338</v>
      </c>
      <c r="AL2" s="95">
        <f>SUMPRODUCT(N([Nome]=Tabela3[[#This Row],[Nome]]),[Div Base]*[Ações])</f>
        <v>3727344.8752764873</v>
      </c>
      <c r="AM2" s="5">
        <f>[Patrimônio Líquido]/[Total Ações]</f>
        <v>67.828432881583169</v>
      </c>
      <c r="AN2" s="39">
        <f>MAX(Tabela3[[#This Row],[Cotação 1]:[Cotação 5]])</f>
        <v>90</v>
      </c>
      <c r="AO2" s="40">
        <f>[Cotação]/[VPA]</f>
        <v>1.3268771837486588</v>
      </c>
      <c r="AP2" s="27">
        <f>IF(Tabela3[[#This Row],[Lucro/Ação]]&gt;0,Tabela3[[#This Row],[Cotação]]/(Tabela3[[#This Row],[Lucro/Ação]]/[Ref]*4),0)</f>
        <v>32.002997526202719</v>
      </c>
      <c r="AQ2" s="68">
        <f>[Lucro Distribuir]/[Total Ações]</f>
        <v>2.0037185562851456</v>
      </c>
      <c r="AR2" s="68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2" s="9" t="str">
        <f>IF(AND([% A.A.]&gt;=5%,SUMPRODUCT(N([Nome]=Tabela3[[#This Row],[Nome]]),[PL])&gt;0),"Sim","Não")</f>
        <v>Não</v>
      </c>
      <c r="AT2" s="20">
        <f>IF([Cotação]&gt;0,Tabela3[[#This Row],[Lucro]]/Tabela3[[#This Row],[Cotação]],0)</f>
        <v>5.3927090351637017E-3</v>
      </c>
      <c r="AU2" s="20">
        <f>((1+Tabela3[[#This Row],[% Yield]])^(1/(3*Tabela3[[#This Row],[Ref]])))^(12)-1</f>
        <v>7.1967334998559451E-3</v>
      </c>
      <c r="AV2" s="9">
        <f>IF([Cotação]&gt;0,($BH$1/Tabela3[[#This Row],[Cotação]]-MOD($BH$1/Tabela3[[#This Row],[Cotação]],100)),)</f>
        <v>0</v>
      </c>
      <c r="AW2" s="7">
        <f>Tabela3[[#This Row],[Ativos]]*[Lucro]</f>
        <v>0</v>
      </c>
      <c r="AX2" s="7">
        <f>SUMPRODUCT(N(Tabela1[Código]=Tabela3[[#This Row],[PAPEL]]),Tabela1[Fechamento])</f>
        <v>0</v>
      </c>
      <c r="AY2" s="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90</v>
      </c>
    </row>
    <row r="3" spans="1:60" ht="11.25" customHeight="1">
      <c r="A3" s="3" t="s">
        <v>1125</v>
      </c>
      <c r="B3" s="44" t="s">
        <v>1121</v>
      </c>
      <c r="C3" s="14" t="str">
        <f>LEFT([PAPEL],LEN([PAPEL])-(LEN([PAPEL])-4))</f>
        <v>SGAS</v>
      </c>
      <c r="D3" s="14">
        <v>3</v>
      </c>
      <c r="E3" s="5">
        <v>177375435.61000001</v>
      </c>
      <c r="F3" s="43">
        <v>3968690</v>
      </c>
      <c r="G3" s="65">
        <v>0.25</v>
      </c>
      <c r="H3" s="70"/>
      <c r="J3" s="16">
        <v>0.1</v>
      </c>
      <c r="K3" s="14"/>
      <c r="L3" s="70"/>
      <c r="M3" s="41"/>
      <c r="N3" s="41"/>
      <c r="O3" s="41"/>
      <c r="P3" s="73">
        <v>493990000</v>
      </c>
      <c r="Q3" s="60">
        <v>15361000</v>
      </c>
      <c r="R3" s="60">
        <f>IF(Tabela3[[#This Row],[Ativo || Passivo]]&gt;0,Tabela3[[#This Row],[Ativo || Passivo]]-Tabela3[[#This Row],[Patrimônio Líquido]],0)</f>
        <v>0</v>
      </c>
      <c r="S3" s="60">
        <f>Tabela3[[#This Row],[Cotação]]*Tabela3[[#This Row],[Total Ações]]</f>
        <v>640898192</v>
      </c>
      <c r="T3" s="27">
        <f>IF(Tabela3[[#This Row],[Passivo Circulante]]&gt;0,Tabela3[[#This Row],[Ativo Circulante]]/Tabela3[[#This Row],[Passivo Circulante]],0)</f>
        <v>0</v>
      </c>
      <c r="U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" s="16">
        <f>IF(Tabela3[[#This Row],[Lucro Líquido]]&gt;0,Tabela3[[#This Row],[Lucro Líquido]]/Tabela3[[#This Row],[Patrimônio Líquido]],0)/Tabela3[[#This Row],[Ref]]*4</f>
        <v>4.1461028225942491E-2</v>
      </c>
      <c r="W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" s="16">
        <f>IF(Tabela3[[#This Row],[Dívida]]&gt;0,Tabela3[[#This Row],[Dívida]]/Tabela3[[#This Row],[Patrimônio Líquido]],0)</f>
        <v>0</v>
      </c>
      <c r="Y3" s="16">
        <f>SUMPRODUCT(N([Dívida / PL]&gt;0),N(RIGHT([PAPEL],LEN([PAPEL])-(LEN([PAPEL])-1))="3"),[Dívida / PL])/SUMPRODUCT(N([Dívida / PL]&gt;0),N(RIGHT([PAPEL],LEN([PAPEL])-(LEN([PAPEL])-1))="3"))</f>
        <v>1.5501495106508842</v>
      </c>
      <c r="Z3" s="7">
        <f>Tabela3[[#This Row],[Capital Social]]*20%</f>
        <v>35475087.122000001</v>
      </c>
      <c r="AA3" s="35">
        <f>IF(([Lucro Líquido]*5%)&gt;[Teto R. Legal],[Teto R. Legal],[Lucro Líquido]*5%)</f>
        <v>768050</v>
      </c>
      <c r="AB3" s="35">
        <f>IF([Lucro Líquido]&lt;0,0,[Lucro Líquido]-[Reserva Legal])</f>
        <v>14592950</v>
      </c>
      <c r="AC3" s="35">
        <f>Tabela3[[#This Row],[Lucro Distribuir]]*[%Div]</f>
        <v>3648237.5</v>
      </c>
      <c r="AD3" s="43">
        <f>SUMPRODUCT(N([Nome]=Tabela3[[#This Row],[Nome]]),[Ações])</f>
        <v>7282934</v>
      </c>
      <c r="AE3" s="68">
        <f>[Capital Social]/[Total Ações]</f>
        <v>24.354942061811904</v>
      </c>
      <c r="AF3" s="68">
        <f>Tabela3[[#This Row],[Lucro Líquido]]/Tabela3[[#This Row],[Total Ações]]</f>
        <v>2.1091774276685742</v>
      </c>
      <c r="AG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3" s="7">
        <f>[Div Base]*[Ações]</f>
        <v>2118797.0545581495</v>
      </c>
      <c r="AL3" s="95">
        <f>SUMPRODUCT(N([Nome]=Tabela3[[#This Row],[Nome]]),[Div Base]*[Ações])</f>
        <v>3727344.8752764873</v>
      </c>
      <c r="AM3" s="5">
        <f>[Patrimônio Líquido]/[Total Ações]</f>
        <v>67.828432881583169</v>
      </c>
      <c r="AN3" s="39">
        <f>MAX(Tabela3[[#This Row],[Cotação 1]:[Cotação 5]])</f>
        <v>88</v>
      </c>
      <c r="AO3" s="40">
        <f>[Cotação]/[VPA]</f>
        <v>1.2973910241097997</v>
      </c>
      <c r="AP3" s="27">
        <f>IF(Tabela3[[#This Row],[Lucro/Ação]]&gt;0,Tabela3[[#This Row],[Cotação]]/(Tabela3[[#This Row],[Lucro/Ação]]/[Ref]*4),0)</f>
        <v>31.291819803398216</v>
      </c>
      <c r="AQ3" s="68">
        <f>[Lucro Distribuir]/[Total Ações]</f>
        <v>2.0037185562851456</v>
      </c>
      <c r="AR3" s="68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3" s="9" t="str">
        <f>IF(AND([% A.A.]&gt;=5%,SUMPRODUCT(N([Nome]=Tabela3[[#This Row],[Nome]]),[PL])&gt;0),"Sim","Não")</f>
        <v>Não</v>
      </c>
      <c r="AT3" s="20">
        <f>IF([Cotação]&gt;0,Tabela3[[#This Row],[Lucro]]/Tabela3[[#This Row],[Cotação]],0)</f>
        <v>6.0667976728700423E-3</v>
      </c>
      <c r="AU3" s="20">
        <f>((1+Tabela3[[#This Row],[% Yield]])^(1/(3*Tabela3[[#This Row],[Ref]])))^(12)-1</f>
        <v>8.0972316833778368E-3</v>
      </c>
      <c r="AV3" s="9">
        <f>IF([Cotação]&gt;0,($BH$1/Tabela3[[#This Row],[Cotação]]-MOD($BH$1/Tabela3[[#This Row],[Cotação]],100)),)</f>
        <v>0</v>
      </c>
      <c r="AW3" s="7">
        <f>Tabela3[[#This Row],[Ativos]]*[Lucro]</f>
        <v>0</v>
      </c>
      <c r="AX3" s="7">
        <f>SUMPRODUCT(N(Tabela1[Código]=Tabela3[[#This Row],[PAPEL]]),Tabela1[Fechamento])</f>
        <v>0</v>
      </c>
      <c r="AY3" s="7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88</v>
      </c>
      <c r="BC3" s="5"/>
    </row>
    <row r="4" spans="1:60" ht="11.25" customHeight="1">
      <c r="A4" s="3" t="s">
        <v>1126</v>
      </c>
      <c r="B4" s="45" t="s">
        <v>1127</v>
      </c>
      <c r="C4" s="14" t="str">
        <f>LEFT([PAPEL],LEN([PAPEL])-(LEN([PAPEL])-4))</f>
        <v>FRIO</v>
      </c>
      <c r="D4" s="14">
        <v>3</v>
      </c>
      <c r="E4" s="5">
        <v>239988057.16999999</v>
      </c>
      <c r="F4" s="43">
        <v>41439330</v>
      </c>
      <c r="G4" s="65">
        <v>0.25</v>
      </c>
      <c r="H4" s="70"/>
      <c r="J4" s="16"/>
      <c r="K4" s="14"/>
      <c r="L4" s="70"/>
      <c r="M4" s="41"/>
      <c r="N4" s="41"/>
      <c r="O4" s="41"/>
      <c r="P4" s="73">
        <v>253972000</v>
      </c>
      <c r="Q4" s="60">
        <v>-9691000</v>
      </c>
      <c r="R4" s="60">
        <f>IF(Tabela3[[#This Row],[Ativo || Passivo]]&gt;0,Tabela3[[#This Row],[Ativo || Passivo]]-Tabela3[[#This Row],[Patrimônio Líquido]],0)</f>
        <v>0</v>
      </c>
      <c r="S4" s="60">
        <f>Tabela3[[#This Row],[Cotação]]*Tabela3[[#This Row],[Total Ações]]</f>
        <v>70861254.299999997</v>
      </c>
      <c r="T4" s="27">
        <f>IF(Tabela3[[#This Row],[Passivo Circulante]]&gt;0,Tabela3[[#This Row],[Ativo Circulante]]/Tabela3[[#This Row],[Passivo Circulante]],0)</f>
        <v>0</v>
      </c>
      <c r="U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" s="16">
        <f>IF(Tabela3[[#This Row],[Lucro Líquido]]&gt;0,Tabela3[[#This Row],[Lucro Líquido]]/Tabela3[[#This Row],[Patrimônio Líquido]],0)/Tabela3[[#This Row],[Ref]]*4</f>
        <v>0</v>
      </c>
      <c r="W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" s="16">
        <f>IF(Tabela3[[#This Row],[Dívida]]&gt;0,Tabela3[[#This Row],[Dívida]]/Tabela3[[#This Row],[Patrimônio Líquido]],0)</f>
        <v>0</v>
      </c>
      <c r="Y4" s="16">
        <f>SUMPRODUCT(N([Dívida / PL]&gt;0),N(RIGHT([PAPEL],LEN([PAPEL])-(LEN([PAPEL])-1))="3"),[Dívida / PL])/SUMPRODUCT(N([Dívida / PL]&gt;0),N(RIGHT([PAPEL],LEN([PAPEL])-(LEN([PAPEL])-1))="3"))</f>
        <v>1.5501495106508842</v>
      </c>
      <c r="Z4" s="7">
        <f>Tabela3[[#This Row],[Capital Social]]*20%</f>
        <v>47997611.434</v>
      </c>
      <c r="AA4" s="35">
        <f>IF(([Lucro Líquido]*5%)&gt;[Teto R. Legal],[Teto R. Legal],[Lucro Líquido]*5%)</f>
        <v>-484550</v>
      </c>
      <c r="AB4" s="35">
        <f>IF([Lucro Líquido]&lt;0,0,[Lucro Líquido]-[Reserva Legal])</f>
        <v>0</v>
      </c>
      <c r="AC4" s="35">
        <f>Tabela3[[#This Row],[Lucro Distribuir]]*[%Div]</f>
        <v>0</v>
      </c>
      <c r="AD4" s="43">
        <f>SUMPRODUCT(N([Nome]=Tabela3[[#This Row],[Nome]]),[Ações])</f>
        <v>41439330</v>
      </c>
      <c r="AE4" s="68">
        <f>[Capital Social]/[Total Ações]</f>
        <v>5.7913112294527922</v>
      </c>
      <c r="AF4" s="68">
        <f>Tabela3[[#This Row],[Lucro Líquido]]/Tabela3[[#This Row],[Total Ações]]</f>
        <v>-0.23385995864315373</v>
      </c>
      <c r="AG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" s="7">
        <f>[Div Base]*[Ações]</f>
        <v>0</v>
      </c>
      <c r="AL4" s="95">
        <f>SUMPRODUCT(N([Nome]=Tabela3[[#This Row],[Nome]]),[Div Base]*[Ações])</f>
        <v>0</v>
      </c>
      <c r="AM4" s="5">
        <f>[Patrimônio Líquido]/[Total Ações]</f>
        <v>6.1287670432895514</v>
      </c>
      <c r="AN4" s="39">
        <f>MAX(Tabela3[[#This Row],[Cotação 1]:[Cotação 5]])</f>
        <v>1.71</v>
      </c>
      <c r="AO4" s="40">
        <f>[Cotação]/[VPA]</f>
        <v>0.27901207337816764</v>
      </c>
      <c r="AP4" s="27">
        <f>IF(Tabela3[[#This Row],[Lucro/Ação]]&gt;0,Tabela3[[#This Row],[Cotação]]/(Tabela3[[#This Row],[Lucro/Ação]]/[Ref]*4),0)</f>
        <v>0</v>
      </c>
      <c r="AQ4" s="68">
        <f>[Lucro Distribuir]/[Total Ações]</f>
        <v>0</v>
      </c>
      <c r="AR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" s="9" t="str">
        <f>IF(AND([% A.A.]&gt;=5%,SUMPRODUCT(N([Nome]=Tabela3[[#This Row],[Nome]]),[PL])&gt;0),"Sim","Não")</f>
        <v>Não</v>
      </c>
      <c r="AT4" s="20">
        <f>IF([Cotação]&gt;0,Tabela3[[#This Row],[Lucro]]/Tabela3[[#This Row],[Cotação]],0)</f>
        <v>0</v>
      </c>
      <c r="AU4" s="20">
        <f>((1+Tabela3[[#This Row],[% Yield]])^(1/(3*Tabela3[[#This Row],[Ref]])))^(12)-1</f>
        <v>0</v>
      </c>
      <c r="AV4" s="9">
        <f>IF([Cotação]&gt;0,($BH$1/Tabela3[[#This Row],[Cotação]]-MOD($BH$1/Tabela3[[#This Row],[Cotação]],100)),)</f>
        <v>400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0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1.71</v>
      </c>
    </row>
    <row r="5" spans="1:60" ht="11.25" customHeight="1">
      <c r="A5" s="3" t="s">
        <v>1129</v>
      </c>
      <c r="B5" s="45" t="s">
        <v>1130</v>
      </c>
      <c r="C5" s="14" t="str">
        <f>LEFT([PAPEL],LEN([PAPEL])-(LEN([PAPEL])-4))</f>
        <v>FJTA</v>
      </c>
      <c r="D5" s="14">
        <v>3</v>
      </c>
      <c r="E5" s="5">
        <v>257797469.78999999</v>
      </c>
      <c r="F5" s="43">
        <v>47137539</v>
      </c>
      <c r="G5" s="65">
        <v>0.35</v>
      </c>
      <c r="H5" s="70"/>
      <c r="J5" s="16"/>
      <c r="K5" s="14"/>
      <c r="L5" s="70"/>
      <c r="M5" s="41"/>
      <c r="N5" s="41"/>
      <c r="O5" s="41"/>
      <c r="P5" s="73">
        <v>291810000</v>
      </c>
      <c r="Q5" s="60">
        <v>-84282000</v>
      </c>
      <c r="R5" s="60">
        <f>IF(Tabela3[[#This Row],[Ativo || Passivo]]&gt;0,Tabela3[[#This Row],[Ativo || Passivo]]-Tabela3[[#This Row],[Patrimônio Líquido]],0)</f>
        <v>0</v>
      </c>
      <c r="S5" s="60">
        <f>Tabela3[[#This Row],[Cotação]]*Tabela3[[#This Row],[Total Ações]]</f>
        <v>272926350.81</v>
      </c>
      <c r="T5" s="27">
        <f>IF(Tabela3[[#This Row],[Passivo Circulante]]&gt;0,Tabela3[[#This Row],[Ativo Circulante]]/Tabela3[[#This Row],[Passivo Circulante]],0)</f>
        <v>0</v>
      </c>
      <c r="U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" s="16">
        <f>IF(Tabela3[[#This Row],[Lucro Líquido]]&gt;0,Tabela3[[#This Row],[Lucro Líquido]]/Tabela3[[#This Row],[Patrimônio Líquido]],0)/Tabela3[[#This Row],[Ref]]*4</f>
        <v>0</v>
      </c>
      <c r="W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" s="16">
        <f>IF(Tabela3[[#This Row],[Dívida]]&gt;0,Tabela3[[#This Row],[Dívida]]/Tabela3[[#This Row],[Patrimônio Líquido]],0)</f>
        <v>0</v>
      </c>
      <c r="Y5" s="16">
        <f>SUMPRODUCT(N([Dívida / PL]&gt;0),N(RIGHT([PAPEL],LEN([PAPEL])-(LEN([PAPEL])-1))="3"),[Dívida / PL])/SUMPRODUCT(N([Dívida / PL]&gt;0),N(RIGHT([PAPEL],LEN([PAPEL])-(LEN([PAPEL])-1))="3"))</f>
        <v>1.5501495106508842</v>
      </c>
      <c r="Z5" s="7">
        <f>Tabela3[[#This Row],[Capital Social]]*20%</f>
        <v>51559493.958000004</v>
      </c>
      <c r="AA5" s="35">
        <f>IF(([Lucro Líquido]*5%)&gt;[Teto R. Legal],[Teto R. Legal],[Lucro Líquido]*5%)</f>
        <v>-4214100</v>
      </c>
      <c r="AB5" s="35">
        <f>IF([Lucro Líquido]&lt;0,0,[Lucro Líquido]-[Reserva Legal])</f>
        <v>0</v>
      </c>
      <c r="AC5" s="35">
        <f>Tabela3[[#This Row],[Lucro Distribuir]]*[%Div]</f>
        <v>0</v>
      </c>
      <c r="AD5" s="43">
        <f>SUMPRODUCT(N([Nome]=Tabela3[[#This Row],[Nome]]),[Ações])</f>
        <v>141412617</v>
      </c>
      <c r="AE5" s="68">
        <f>[Capital Social]/[Total Ações]</f>
        <v>1.8230160452373214</v>
      </c>
      <c r="AF5" s="68">
        <f>Tabela3[[#This Row],[Lucro Líquido]]/Tabela3[[#This Row],[Total Ações]]</f>
        <v>-0.59600056761554732</v>
      </c>
      <c r="AG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95">
        <f>SUMPRODUCT(N([Nome]=Tabela3[[#This Row],[Nome]]),[Div Base]*[Ações])</f>
        <v>0</v>
      </c>
      <c r="AM5" s="5">
        <f>[Patrimônio Líquido]/[Total Ações]</f>
        <v>2.0635358159024806</v>
      </c>
      <c r="AN5" s="39">
        <f>MAX(Tabela3[[#This Row],[Cotação 1]:[Cotação 5]])</f>
        <v>1.93</v>
      </c>
      <c r="AO5" s="40">
        <f>[Cotação]/[VPA]</f>
        <v>0.93528786131386854</v>
      </c>
      <c r="AP5" s="27">
        <f>IF(Tabela3[[#This Row],[Lucro/Ação]]&gt;0,Tabela3[[#This Row],[Cotação]]/(Tabela3[[#This Row],[Lucro/Ação]]/[Ref]*4),0)</f>
        <v>0</v>
      </c>
      <c r="AQ5" s="68">
        <f>[Lucro Distribuir]/[Total Ações]</f>
        <v>0</v>
      </c>
      <c r="AR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" s="9" t="str">
        <f>IF(AND([% A.A.]&gt;=5%,SUMPRODUCT(N([Nome]=Tabela3[[#This Row],[Nome]]),[PL])&gt;0),"Sim","Não")</f>
        <v>Não</v>
      </c>
      <c r="AT5" s="20">
        <f>IF([Cotação]&gt;0,Tabela3[[#This Row],[Lucro]]/Tabela3[[#This Row],[Cotação]],0)</f>
        <v>0</v>
      </c>
      <c r="AU5" s="20">
        <f>((1+Tabela3[[#This Row],[% Yield]])^(1/(3*Tabela3[[#This Row],[Ref]])))^(12)-1</f>
        <v>0</v>
      </c>
      <c r="AV5" s="9">
        <f>IF([Cotação]&gt;0,($BH$1/Tabela3[[#This Row],[Cotação]]-MOD($BH$1/Tabela3[[#This Row],[Cotação]],100)),)</f>
        <v>400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0</v>
      </c>
      <c r="BB5" s="7">
        <f>SUMPRODUCT(N(Tabela17683[Código]=Tabela3[[#This Row],[PAPEL]]),Tabela17683[Fechamento])</f>
        <v>1.93</v>
      </c>
    </row>
    <row r="6" spans="1:60" ht="11.25" customHeight="1">
      <c r="A6" s="3" t="s">
        <v>1129</v>
      </c>
      <c r="B6" s="45" t="s">
        <v>1131</v>
      </c>
      <c r="C6" s="14" t="str">
        <f>LEFT([PAPEL],LEN([PAPEL])-(LEN([PAPEL])-4))</f>
        <v>FJTA</v>
      </c>
      <c r="D6" s="14">
        <v>3</v>
      </c>
      <c r="E6" s="5">
        <v>257797469.78999999</v>
      </c>
      <c r="F6" s="43">
        <v>94275078</v>
      </c>
      <c r="G6" s="65">
        <v>0.35</v>
      </c>
      <c r="H6" s="70"/>
      <c r="J6" s="16"/>
      <c r="K6" s="14"/>
      <c r="L6" s="70"/>
      <c r="M6" s="41"/>
      <c r="N6" s="41"/>
      <c r="O6" s="41"/>
      <c r="P6" s="73">
        <v>291810000</v>
      </c>
      <c r="Q6" s="60">
        <v>-84282000</v>
      </c>
      <c r="R6" s="60">
        <f>IF(Tabela3[[#This Row],[Ativo || Passivo]]&gt;0,Tabela3[[#This Row],[Ativo || Passivo]]-Tabela3[[#This Row],[Patrimônio Líquido]],0)</f>
        <v>0</v>
      </c>
      <c r="S6" s="60">
        <f>Tabela3[[#This Row],[Cotação]]*Tabela3[[#This Row],[Total Ações]]</f>
        <v>240401448.90000001</v>
      </c>
      <c r="T6" s="27">
        <f>IF(Tabela3[[#This Row],[Passivo Circulante]]&gt;0,Tabela3[[#This Row],[Ativo Circulante]]/Tabela3[[#This Row],[Passivo Circulante]],0)</f>
        <v>0</v>
      </c>
      <c r="U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" s="16">
        <f>IF(Tabela3[[#This Row],[Lucro Líquido]]&gt;0,Tabela3[[#This Row],[Lucro Líquido]]/Tabela3[[#This Row],[Patrimônio Líquido]],0)/Tabela3[[#This Row],[Ref]]*4</f>
        <v>0</v>
      </c>
      <c r="W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" s="16">
        <f>IF(Tabela3[[#This Row],[Dívida]]&gt;0,Tabela3[[#This Row],[Dívida]]/Tabela3[[#This Row],[Patrimônio Líquido]],0)</f>
        <v>0</v>
      </c>
      <c r="Y6" s="16">
        <f>SUMPRODUCT(N([Dívida / PL]&gt;0),N(RIGHT([PAPEL],LEN([PAPEL])-(LEN([PAPEL])-1))="3"),[Dívida / PL])/SUMPRODUCT(N([Dívida / PL]&gt;0),N(RIGHT([PAPEL],LEN([PAPEL])-(LEN([PAPEL])-1))="3"))</f>
        <v>1.5501495106508842</v>
      </c>
      <c r="Z6" s="7">
        <f>Tabela3[[#This Row],[Capital Social]]*20%</f>
        <v>51559493.958000004</v>
      </c>
      <c r="AA6" s="35">
        <f>IF(([Lucro Líquido]*5%)&gt;[Teto R. Legal],[Teto R. Legal],[Lucro Líquido]*5%)</f>
        <v>-4214100</v>
      </c>
      <c r="AB6" s="35">
        <f>IF([Lucro Líquido]&lt;0,0,[Lucro Líquido]-[Reserva Legal])</f>
        <v>0</v>
      </c>
      <c r="AC6" s="35">
        <f>Tabela3[[#This Row],[Lucro Distribuir]]*[%Div]</f>
        <v>0</v>
      </c>
      <c r="AD6" s="43">
        <f>SUMPRODUCT(N([Nome]=Tabela3[[#This Row],[Nome]]),[Ações])</f>
        <v>141412617</v>
      </c>
      <c r="AE6" s="68">
        <f>[Capital Social]/[Total Ações]</f>
        <v>1.8230160452373214</v>
      </c>
      <c r="AF6" s="68">
        <f>Tabela3[[#This Row],[Lucro Líquido]]/Tabela3[[#This Row],[Total Ações]]</f>
        <v>-0.59600056761554732</v>
      </c>
      <c r="AG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" s="7">
        <f>[Div Base]*[Ações]</f>
        <v>0</v>
      </c>
      <c r="AL6" s="95">
        <f>SUMPRODUCT(N([Nome]=Tabela3[[#This Row],[Nome]]),[Div Base]*[Ações])</f>
        <v>0</v>
      </c>
      <c r="AM6" s="5">
        <f>[Patrimônio Líquido]/[Total Ações]</f>
        <v>2.0635358159024806</v>
      </c>
      <c r="AN6" s="39">
        <f>MAX(Tabela3[[#This Row],[Cotação 1]:[Cotação 5]])</f>
        <v>1.7</v>
      </c>
      <c r="AO6" s="40">
        <f>[Cotação]/[VPA]</f>
        <v>0.82382868613138682</v>
      </c>
      <c r="AP6" s="27">
        <f>IF(Tabela3[[#This Row],[Lucro/Ação]]&gt;0,Tabela3[[#This Row],[Cotação]]/(Tabela3[[#This Row],[Lucro/Ação]]/[Ref]*4),0)</f>
        <v>0</v>
      </c>
      <c r="AQ6" s="68">
        <f>[Lucro Distribuir]/[Total Ações]</f>
        <v>0</v>
      </c>
      <c r="AR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" s="9" t="str">
        <f>IF(AND([% A.A.]&gt;=5%,SUMPRODUCT(N([Nome]=Tabela3[[#This Row],[Nome]]),[PL])&gt;0),"Sim","Não")</f>
        <v>Não</v>
      </c>
      <c r="AT6" s="20">
        <f>IF([Cotação]&gt;0,Tabela3[[#This Row],[Lucro]]/Tabela3[[#This Row],[Cotação]],0)</f>
        <v>0</v>
      </c>
      <c r="AU6" s="20">
        <f>((1+Tabela3[[#This Row],[% Yield]])^(1/(3*Tabela3[[#This Row],[Ref]])))^(12)-1</f>
        <v>0</v>
      </c>
      <c r="AV6" s="9">
        <f>IF([Cotação]&gt;0,($BH$1/Tabela3[[#This Row],[Cotação]]-MOD($BH$1/Tabela3[[#This Row],[Cotação]],100)),)</f>
        <v>400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1.7</v>
      </c>
    </row>
    <row r="7" spans="1:60" ht="11.25" customHeight="1">
      <c r="A7" s="3" t="s">
        <v>1142</v>
      </c>
      <c r="B7" s="44" t="s">
        <v>1134</v>
      </c>
      <c r="C7" s="14" t="str">
        <f>LEFT([PAPEL],LEN([PAPEL])-(LEN([PAPEL])-4))</f>
        <v>EALT</v>
      </c>
      <c r="D7" s="14">
        <v>3</v>
      </c>
      <c r="E7" s="5">
        <v>8594000</v>
      </c>
      <c r="F7" s="43">
        <v>975000</v>
      </c>
      <c r="G7" s="65">
        <v>0.25</v>
      </c>
      <c r="H7" s="70"/>
      <c r="J7" s="16"/>
      <c r="K7" s="14"/>
      <c r="L7" s="70"/>
      <c r="M7" s="41"/>
      <c r="N7" s="41"/>
      <c r="O7" s="41"/>
      <c r="P7" s="73">
        <v>70672000</v>
      </c>
      <c r="Q7" s="60">
        <v>8076000</v>
      </c>
      <c r="R7" s="60">
        <f>IF(Tabela3[[#This Row],[Ativo || Passivo]]&gt;0,Tabela3[[#This Row],[Ativo || Passivo]]-Tabela3[[#This Row],[Patrimônio Líquido]],0)</f>
        <v>0</v>
      </c>
      <c r="S7" s="60">
        <f>Tabela3[[#This Row],[Cotação]]*Tabela3[[#This Row],[Total Ações]]</f>
        <v>63000000</v>
      </c>
      <c r="T7" s="27">
        <f>IF(Tabela3[[#This Row],[Passivo Circulante]]&gt;0,Tabela3[[#This Row],[Ativo Circulante]]/Tabela3[[#This Row],[Passivo Circulante]],0)</f>
        <v>0</v>
      </c>
      <c r="U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" s="16">
        <f>IF(Tabela3[[#This Row],[Lucro Líquido]]&gt;0,Tabela3[[#This Row],[Lucro Líquido]]/Tabela3[[#This Row],[Patrimônio Líquido]],0)/Tabela3[[#This Row],[Ref]]*4</f>
        <v>0.15236585918043921</v>
      </c>
      <c r="W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" s="16">
        <f>IF(Tabela3[[#This Row],[Dívida]]&gt;0,Tabela3[[#This Row],[Dívida]]/Tabela3[[#This Row],[Patrimônio Líquido]],0)</f>
        <v>0</v>
      </c>
      <c r="Y7" s="16">
        <f>SUMPRODUCT(N([Dívida / PL]&gt;0),N(RIGHT([PAPEL],LEN([PAPEL])-(LEN([PAPEL])-1))="3"),[Dívida / PL])/SUMPRODUCT(N([Dívida / PL]&gt;0),N(RIGHT([PAPEL],LEN([PAPEL])-(LEN([PAPEL])-1))="3"))</f>
        <v>1.5501495106508842</v>
      </c>
      <c r="Z7" s="7">
        <f>Tabela3[[#This Row],[Capital Social]]*20%</f>
        <v>1718800</v>
      </c>
      <c r="AA7" s="35">
        <f>IF(([Lucro Líquido]*5%)&gt;[Teto R. Legal],[Teto R. Legal],[Lucro Líquido]*5%)</f>
        <v>403800</v>
      </c>
      <c r="AB7" s="35">
        <f>IF([Lucro Líquido]&lt;0,0,[Lucro Líquido]-[Reserva Legal])</f>
        <v>7672200</v>
      </c>
      <c r="AC7" s="35">
        <f>Tabela3[[#This Row],[Lucro Distribuir]]*[%Div]</f>
        <v>1918050</v>
      </c>
      <c r="AD7" s="43">
        <f>SUMPRODUCT(N([Nome]=Tabela3[[#This Row],[Nome]]),[Ações])</f>
        <v>2250000</v>
      </c>
      <c r="AE7" s="68">
        <f>[Capital Social]/[Total Ações]</f>
        <v>3.8195555555555556</v>
      </c>
      <c r="AF7" s="68">
        <f>Tabela3[[#This Row],[Lucro Líquido]]/Tabela3[[#This Row],[Total Ações]]</f>
        <v>3.5893333333333333</v>
      </c>
      <c r="AG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7" s="7">
        <f>[Div Base]*[Ações]</f>
        <v>805294.60739999707</v>
      </c>
      <c r="AL7" s="95">
        <f>SUMPRODUCT(N([Nome]=Tabela3[[#This Row],[Nome]]),[Div Base]*[Ações])</f>
        <v>1963679.9288622441</v>
      </c>
      <c r="AM7" s="5">
        <f>[Patrimônio Líquido]/[Total Ações]</f>
        <v>31.409777777777776</v>
      </c>
      <c r="AN7" s="39">
        <f>MAX(Tabela3[[#This Row],[Cotação 1]:[Cotação 5]])</f>
        <v>28</v>
      </c>
      <c r="AO7" s="40">
        <f>[Cotação]/[VPA]</f>
        <v>0.89144215530903337</v>
      </c>
      <c r="AP7" s="27">
        <f>IF(Tabela3[[#This Row],[Lucro/Ação]]&gt;0,Tabela3[[#This Row],[Cotação]]/(Tabela3[[#This Row],[Lucro/Ação]]/[Ref]*4),0)</f>
        <v>5.8506686478454686</v>
      </c>
      <c r="AQ7" s="68">
        <f>[Lucro Distribuir]/[Total Ações]</f>
        <v>3.4098666666666668</v>
      </c>
      <c r="AR7" s="68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7" s="9" t="str">
        <f>IF(AND([% A.A.]&gt;=5%,SUMPRODUCT(N([Nome]=Tabela3[[#This Row],[Nome]]),[PL])&gt;0),"Sim","Não")</f>
        <v>Não</v>
      </c>
      <c r="AT7" s="20">
        <f>IF([Cotação]&gt;0,Tabela3[[#This Row],[Lucro]]/Tabela3[[#This Row],[Cotação]],0)</f>
        <v>2.9497970967032858E-2</v>
      </c>
      <c r="AU7" s="20">
        <f>((1+Tabela3[[#This Row],[% Yield]])^(1/(3*Tabela3[[#This Row],[Ref]])))^(12)-1</f>
        <v>3.9522738070927987E-2</v>
      </c>
      <c r="AV7" s="9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28</v>
      </c>
    </row>
    <row r="8" spans="1:60" ht="11.25" customHeight="1">
      <c r="A8" s="3" t="s">
        <v>1142</v>
      </c>
      <c r="B8" s="44" t="s">
        <v>1135</v>
      </c>
      <c r="C8" s="14" t="str">
        <f>LEFT([PAPEL],LEN([PAPEL])-(LEN([PAPEL])-4))</f>
        <v>EALT</v>
      </c>
      <c r="D8" s="14">
        <v>3</v>
      </c>
      <c r="E8" s="5">
        <v>8594000</v>
      </c>
      <c r="F8" s="43">
        <v>1275000</v>
      </c>
      <c r="G8" s="65">
        <v>0.25</v>
      </c>
      <c r="H8" s="70"/>
      <c r="J8" s="16">
        <v>0.1</v>
      </c>
      <c r="K8" s="14"/>
      <c r="L8" s="70"/>
      <c r="M8" s="41"/>
      <c r="N8" s="41"/>
      <c r="O8" s="41"/>
      <c r="P8" s="73">
        <v>70672000</v>
      </c>
      <c r="Q8" s="60">
        <v>8076000</v>
      </c>
      <c r="R8" s="60">
        <f>IF(Tabela3[[#This Row],[Ativo || Passivo]]&gt;0,Tabela3[[#This Row],[Ativo || Passivo]]-Tabela3[[#This Row],[Patrimônio Líquido]],0)</f>
        <v>0</v>
      </c>
      <c r="S8" s="60">
        <f>Tabela3[[#This Row],[Cotação]]*Tabela3[[#This Row],[Total Ações]]</f>
        <v>54990000</v>
      </c>
      <c r="T8" s="27">
        <f>IF(Tabela3[[#This Row],[Passivo Circulante]]&gt;0,Tabela3[[#This Row],[Ativo Circulante]]/Tabela3[[#This Row],[Passivo Circulante]],0)</f>
        <v>0</v>
      </c>
      <c r="U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" s="16">
        <f>IF(Tabela3[[#This Row],[Lucro Líquido]]&gt;0,Tabela3[[#This Row],[Lucro Líquido]]/Tabela3[[#This Row],[Patrimônio Líquido]],0)/Tabela3[[#This Row],[Ref]]*4</f>
        <v>0.15236585918043921</v>
      </c>
      <c r="W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" s="16">
        <f>IF(Tabela3[[#This Row],[Dívida]]&gt;0,Tabela3[[#This Row],[Dívida]]/Tabela3[[#This Row],[Patrimônio Líquido]],0)</f>
        <v>0</v>
      </c>
      <c r="Y8" s="16">
        <f>SUMPRODUCT(N([Dívida / PL]&gt;0),N(RIGHT([PAPEL],LEN([PAPEL])-(LEN([PAPEL])-1))="3"),[Dívida / PL])/SUMPRODUCT(N([Dívida / PL]&gt;0),N(RIGHT([PAPEL],LEN([PAPEL])-(LEN([PAPEL])-1))="3"))</f>
        <v>1.5501495106508842</v>
      </c>
      <c r="Z8" s="7">
        <f>Tabela3[[#This Row],[Capital Social]]*20%</f>
        <v>1718800</v>
      </c>
      <c r="AA8" s="35">
        <f>IF(([Lucro Líquido]*5%)&gt;[Teto R. Legal],[Teto R. Legal],[Lucro Líquido]*5%)</f>
        <v>403800</v>
      </c>
      <c r="AB8" s="35">
        <f>IF([Lucro Líquido]&lt;0,0,[Lucro Líquido]-[Reserva Legal])</f>
        <v>7672200</v>
      </c>
      <c r="AC8" s="35">
        <f>Tabela3[[#This Row],[Lucro Distribuir]]*[%Div]</f>
        <v>1918050</v>
      </c>
      <c r="AD8" s="43">
        <f>SUMPRODUCT(N([Nome]=Tabela3[[#This Row],[Nome]]),[Ações])</f>
        <v>2250000</v>
      </c>
      <c r="AE8" s="68">
        <f>[Capital Social]/[Total Ações]</f>
        <v>3.8195555555555556</v>
      </c>
      <c r="AF8" s="68">
        <f>Tabela3[[#This Row],[Lucro Líquido]]/Tabela3[[#This Row],[Total Ações]]</f>
        <v>3.5893333333333333</v>
      </c>
      <c r="AG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8" s="7">
        <f>[Div Base]*[Ações]</f>
        <v>1158385.3214622471</v>
      </c>
      <c r="AL8" s="95">
        <f>SUMPRODUCT(N([Nome]=Tabela3[[#This Row],[Nome]]),[Div Base]*[Ações])</f>
        <v>1963679.9288622441</v>
      </c>
      <c r="AM8" s="5">
        <f>[Patrimônio Líquido]/[Total Ações]</f>
        <v>31.409777777777776</v>
      </c>
      <c r="AN8" s="39">
        <f>MAX(Tabela3[[#This Row],[Cotação 1]:[Cotação 5]])</f>
        <v>24.44</v>
      </c>
      <c r="AO8" s="40">
        <f>[Cotação]/[VPA]</f>
        <v>0.77810165270545628</v>
      </c>
      <c r="AP8" s="27">
        <f>IF(Tabela3[[#This Row],[Lucro/Ação]]&gt;0,Tabela3[[#This Row],[Cotação]]/(Tabela3[[#This Row],[Lucro/Ação]]/[Ref]*4),0)</f>
        <v>5.1067979197622586</v>
      </c>
      <c r="AQ8" s="68">
        <f>[Lucro Distribuir]/[Total Ações]</f>
        <v>3.4098666666666668</v>
      </c>
      <c r="AR8" s="68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8" s="9" t="str">
        <f>IF(AND([% A.A.]&gt;=5%,SUMPRODUCT(N([Nome]=Tabela3[[#This Row],[Nome]]),[PL])&gt;0),"Sim","Não")</f>
        <v>Não</v>
      </c>
      <c r="AT8" s="20">
        <f>IF([Cotação]&gt;0,Tabela3[[#This Row],[Lucro]]/Tabela3[[#This Row],[Cotação]],0)</f>
        <v>3.7174202415270599E-2</v>
      </c>
      <c r="AU8" s="20">
        <f>((1+Tabela3[[#This Row],[% Yield]])^(1/(3*Tabela3[[#This Row],[Ref]])))^(12)-1</f>
        <v>4.9870198500620244E-2</v>
      </c>
      <c r="AV8" s="9">
        <f>IF([Cotação]&gt;0,($BH$1/Tabela3[[#This Row],[Cotação]]-MOD($BH$1/Tabela3[[#This Row],[Cotação]],100)),)</f>
        <v>0</v>
      </c>
      <c r="AW8" s="7">
        <f>Tabela3[[#This Row],[Ativos]]*[Lucro]</f>
        <v>0</v>
      </c>
      <c r="AX8" s="7">
        <f>SUMPRODUCT(N(Tabela1[Código]=Tabela3[[#This Row],[PAPEL]]),Tabela1[Fechamento])</f>
        <v>0</v>
      </c>
      <c r="AY8" s="7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24.44</v>
      </c>
    </row>
    <row r="9" spans="1:60" ht="11.25" customHeight="1">
      <c r="A9" s="3" t="s">
        <v>1142</v>
      </c>
      <c r="B9" s="45" t="s">
        <v>1136</v>
      </c>
      <c r="C9" s="14" t="str">
        <f>LEFT([PAPEL],LEN([PAPEL])-(LEN([PAPEL])-4))</f>
        <v>MTSA</v>
      </c>
      <c r="D9" s="14">
        <v>3</v>
      </c>
      <c r="E9" s="5">
        <v>100000000</v>
      </c>
      <c r="F9" s="43">
        <v>4212530</v>
      </c>
      <c r="G9" s="65">
        <v>0.25</v>
      </c>
      <c r="H9" s="70"/>
      <c r="J9" s="16"/>
      <c r="K9" s="14"/>
      <c r="L9" s="70"/>
      <c r="M9" s="41"/>
      <c r="N9" s="41"/>
      <c r="O9" s="41"/>
      <c r="P9" s="73">
        <v>187243051</v>
      </c>
      <c r="Q9" s="60">
        <v>15526375</v>
      </c>
      <c r="R9" s="60">
        <f>IF(Tabela3[[#This Row],[Ativo || Passivo]]&gt;0,Tabela3[[#This Row],[Ativo || Passivo]]-Tabela3[[#This Row],[Patrimônio Líquido]],0)</f>
        <v>0</v>
      </c>
      <c r="S9" s="60">
        <f>Tabela3[[#This Row],[Cotação]]*Tabela3[[#This Row],[Total Ações]]</f>
        <v>585868980</v>
      </c>
      <c r="T9" s="27">
        <f>IF(Tabela3[[#This Row],[Passivo Circulante]]&gt;0,Tabela3[[#This Row],[Ativo Circulante]]/Tabela3[[#This Row],[Passivo Circulante]],0)</f>
        <v>0</v>
      </c>
      <c r="U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" s="16">
        <f>IF(Tabela3[[#This Row],[Lucro Líquido]]&gt;0,Tabela3[[#This Row],[Lucro Líquido]]/Tabela3[[#This Row],[Patrimônio Líquido]],0)/Tabela3[[#This Row],[Ref]]*4</f>
        <v>0.11056129038045494</v>
      </c>
      <c r="W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" s="16">
        <f>IF(Tabela3[[#This Row],[Dívida]]&gt;0,Tabela3[[#This Row],[Dívida]]/Tabela3[[#This Row],[Patrimônio Líquido]],0)</f>
        <v>0</v>
      </c>
      <c r="Y9" s="16">
        <f>SUMPRODUCT(N([Dívida / PL]&gt;0),N(RIGHT([PAPEL],LEN([PAPEL])-(LEN([PAPEL])-1))="3"),[Dívida / PL])/SUMPRODUCT(N([Dívida / PL]&gt;0),N(RIGHT([PAPEL],LEN([PAPEL])-(LEN([PAPEL])-1))="3"))</f>
        <v>1.5501495106508842</v>
      </c>
      <c r="Z9" s="7">
        <f>Tabela3[[#This Row],[Capital Social]]*20%</f>
        <v>20000000</v>
      </c>
      <c r="AA9" s="35">
        <f>IF(([Lucro Líquido]*5%)&gt;[Teto R. Legal],[Teto R. Legal],[Lucro Líquido]*5%)</f>
        <v>776318.75</v>
      </c>
      <c r="AB9" s="35">
        <f>IF([Lucro Líquido]&lt;0,0,[Lucro Líquido]-[Reserva Legal])</f>
        <v>14750056.25</v>
      </c>
      <c r="AC9" s="35">
        <f>Tabela3[[#This Row],[Lucro Distribuir]]*[%Div]</f>
        <v>3687514.0625</v>
      </c>
      <c r="AD9" s="43">
        <f>SUMPRODUCT(N([Nome]=Tabela3[[#This Row],[Nome]]),[Ações])</f>
        <v>9764483</v>
      </c>
      <c r="AE9" s="68">
        <f>[Capital Social]/[Total Ações]</f>
        <v>10.241197613841921</v>
      </c>
      <c r="AF9" s="68">
        <f>Tabela3[[#This Row],[Lucro Líquido]]/Tabela3[[#This Row],[Total Ações]]</f>
        <v>1.5900867460161485</v>
      </c>
      <c r="AG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9" s="7">
        <f>[Div Base]*[Ações]</f>
        <v>1541346.2401431089</v>
      </c>
      <c r="AL9" s="95">
        <f>SUMPRODUCT(N([Nome]=Tabela3[[#This Row],[Nome]]),[Div Base]*[Ações])</f>
        <v>3775925.0047089439</v>
      </c>
      <c r="AM9" s="5">
        <f>[Patrimônio Líquido]/[Total Ações]</f>
        <v>19.17593087109681</v>
      </c>
      <c r="AN9" s="39">
        <f>MAX(Tabela3[[#This Row],[Cotação 1]:[Cotação 5]])</f>
        <v>60</v>
      </c>
      <c r="AO9" s="40">
        <f>[Cotação]/[VPA]</f>
        <v>3.1289224185948563</v>
      </c>
      <c r="AP9" s="27">
        <f>IF(Tabela3[[#This Row],[Lucro/Ação]]&gt;0,Tabela3[[#This Row],[Cotação]]/(Tabela3[[#This Row],[Lucro/Ação]]/[Ref]*4),0)</f>
        <v>28.30034280377744</v>
      </c>
      <c r="AQ9" s="68">
        <f>[Lucro Distribuir]/[Total Ações]</f>
        <v>1.510582408715341</v>
      </c>
      <c r="AR9" s="68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9" s="9" t="str">
        <f>IF(AND([% A.A.]&gt;=5%,SUMPRODUCT(N([Nome]=Tabela3[[#This Row],[Nome]]),[PL])&gt;0),"Sim","Não")</f>
        <v>Não</v>
      </c>
      <c r="AT9" s="20">
        <f>IF([Cotação]&gt;0,Tabela3[[#This Row],[Lucro]]/Tabela3[[#This Row],[Cotação]],0)</f>
        <v>6.0982601909980814E-3</v>
      </c>
      <c r="AU9" s="20">
        <f>((1+Tabela3[[#This Row],[% Yield]])^(1/(3*Tabela3[[#This Row],[Ref]])))^(12)-1</f>
        <v>8.1392665897594974E-3</v>
      </c>
      <c r="AV9" s="9">
        <f>IF([Cotação]&gt;0,($BH$1/Tabela3[[#This Row],[Cotação]]-MOD($BH$1/Tabela3[[#This Row],[Cotação]],100)),)</f>
        <v>0</v>
      </c>
      <c r="AW9" s="7">
        <f>Tabela3[[#This Row],[Ativos]]*[Lucro]</f>
        <v>0</v>
      </c>
      <c r="AX9" s="7">
        <f>SUMPRODUCT(N(Tabela1[Código]=Tabela3[[#This Row],[PAPEL]]),Tabela1[Fechamento])</f>
        <v>0</v>
      </c>
      <c r="AY9" s="7">
        <f>SUMPRODUCT(N(Tabela17[Código]=Tabela3[[#This Row],[PAPEL]]),Tabela17[Fechamento])</f>
        <v>0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60</v>
      </c>
    </row>
    <row r="10" spans="1:60" ht="11.25" customHeight="1">
      <c r="A10" s="3" t="s">
        <v>1142</v>
      </c>
      <c r="B10" s="45" t="s">
        <v>1137</v>
      </c>
      <c r="C10" s="14" t="str">
        <f>LEFT([PAPEL],LEN([PAPEL])-(LEN([PAPEL])-4))</f>
        <v>MTSA</v>
      </c>
      <c r="D10" s="14">
        <v>3</v>
      </c>
      <c r="E10" s="5">
        <v>100000000</v>
      </c>
      <c r="F10" s="43">
        <v>5551953</v>
      </c>
      <c r="G10" s="65">
        <v>0.25</v>
      </c>
      <c r="H10" s="70"/>
      <c r="J10" s="16">
        <v>0.1</v>
      </c>
      <c r="K10" s="14"/>
      <c r="L10" s="70"/>
      <c r="M10" s="41"/>
      <c r="N10" s="41"/>
      <c r="O10" s="41"/>
      <c r="P10" s="73">
        <v>187243051</v>
      </c>
      <c r="Q10" s="60">
        <v>15526375</v>
      </c>
      <c r="R10" s="60">
        <f>IF(Tabela3[[#This Row],[Ativo || Passivo]]&gt;0,Tabela3[[#This Row],[Ativo || Passivo]]-Tabela3[[#This Row],[Patrimônio Líquido]],0)</f>
        <v>0</v>
      </c>
      <c r="S10" s="60">
        <f>Tabela3[[#This Row],[Cotação]]*Tabela3[[#This Row],[Total Ações]]</f>
        <v>165996211</v>
      </c>
      <c r="T10" s="27">
        <f>IF(Tabela3[[#This Row],[Passivo Circulante]]&gt;0,Tabela3[[#This Row],[Ativo Circulante]]/Tabela3[[#This Row],[Passivo Circulante]],0)</f>
        <v>0</v>
      </c>
      <c r="U1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" s="16">
        <f>IF(Tabela3[[#This Row],[Lucro Líquido]]&gt;0,Tabela3[[#This Row],[Lucro Líquido]]/Tabela3[[#This Row],[Patrimônio Líquido]],0)/Tabela3[[#This Row],[Ref]]*4</f>
        <v>0.11056129038045494</v>
      </c>
      <c r="W1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" s="16">
        <f>IF(Tabela3[[#This Row],[Dívida]]&gt;0,Tabela3[[#This Row],[Dívida]]/Tabela3[[#This Row],[Patrimônio Líquido]],0)</f>
        <v>0</v>
      </c>
      <c r="Y10" s="16">
        <f>SUMPRODUCT(N([Dívida / PL]&gt;0),N(RIGHT([PAPEL],LEN([PAPEL])-(LEN([PAPEL])-1))="3"),[Dívida / PL])/SUMPRODUCT(N([Dívida / PL]&gt;0),N(RIGHT([PAPEL],LEN([PAPEL])-(LEN([PAPEL])-1))="3"))</f>
        <v>1.5501495106508842</v>
      </c>
      <c r="Z10" s="7">
        <f>Tabela3[[#This Row],[Capital Social]]*20%</f>
        <v>20000000</v>
      </c>
      <c r="AA10" s="35">
        <f>IF(([Lucro Líquido]*5%)&gt;[Teto R. Legal],[Teto R. Legal],[Lucro Líquido]*5%)</f>
        <v>776318.75</v>
      </c>
      <c r="AB10" s="35">
        <f>IF([Lucro Líquido]&lt;0,0,[Lucro Líquido]-[Reserva Legal])</f>
        <v>14750056.25</v>
      </c>
      <c r="AC10" s="35">
        <f>Tabela3[[#This Row],[Lucro Distribuir]]*[%Div]</f>
        <v>3687514.0625</v>
      </c>
      <c r="AD10" s="43">
        <f>SUMPRODUCT(N([Nome]=Tabela3[[#This Row],[Nome]]),[Ações])</f>
        <v>9764483</v>
      </c>
      <c r="AE10" s="68">
        <f>[Capital Social]/[Total Ações]</f>
        <v>10.241197613841921</v>
      </c>
      <c r="AF10" s="68">
        <f>Tabela3[[#This Row],[Lucro Líquido]]/Tabela3[[#This Row],[Total Ações]]</f>
        <v>1.5900867460161485</v>
      </c>
      <c r="AG1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1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10" s="7">
        <f>[Div Base]*[Ações]</f>
        <v>2234578.7645658352</v>
      </c>
      <c r="AL10" s="95">
        <f>SUMPRODUCT(N([Nome]=Tabela3[[#This Row],[Nome]]),[Div Base]*[Ações])</f>
        <v>3775925.0047089439</v>
      </c>
      <c r="AM10" s="5">
        <f>[Patrimônio Líquido]/[Total Ações]</f>
        <v>19.17593087109681</v>
      </c>
      <c r="AN10" s="39">
        <f>MAX(Tabela3[[#This Row],[Cotação 1]:[Cotação 5]])</f>
        <v>17</v>
      </c>
      <c r="AO10" s="40">
        <f>[Cotação]/[VPA]</f>
        <v>0.88652801860187591</v>
      </c>
      <c r="AP10" s="27">
        <f>IF(Tabela3[[#This Row],[Lucro/Ação]]&gt;0,Tabela3[[#This Row],[Cotação]]/(Tabela3[[#This Row],[Lucro/Ação]]/[Ref]*4),0)</f>
        <v>8.0184304610702757</v>
      </c>
      <c r="AQ10" s="68">
        <f>[Lucro Distribuir]/[Total Ações]</f>
        <v>1.510582408715341</v>
      </c>
      <c r="AR10" s="68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10" s="9" t="str">
        <f>IF(AND([% A.A.]&gt;=5%,SUMPRODUCT(N([Nome]=Tabela3[[#This Row],[Nome]]),[PL])&gt;0),"Sim","Não")</f>
        <v>Não</v>
      </c>
      <c r="AT10" s="20">
        <f>IF([Cotação]&gt;0,Tabela3[[#This Row],[Lucro]]/Tabela3[[#This Row],[Cotação]],0)</f>
        <v>2.3675598421013879E-2</v>
      </c>
      <c r="AU10" s="20">
        <f>((1+Tabela3[[#This Row],[% Yield]])^(1/(3*Tabela3[[#This Row],[Ref]])))^(12)-1</f>
        <v>3.1691378691335537E-2</v>
      </c>
      <c r="AV10" s="9">
        <f>IF([Cotação]&gt;0,($BH$1/Tabela3[[#This Row],[Cotação]]-MOD($BH$1/Tabela3[[#This Row],[Cotação]],100)),)</f>
        <v>0</v>
      </c>
      <c r="AW10" s="7">
        <f>Tabela3[[#This Row],[Ativos]]*[Lucro]</f>
        <v>0</v>
      </c>
      <c r="AX10" s="7">
        <f>SUMPRODUCT(N(Tabela1[Código]=Tabela3[[#This Row],[PAPEL]]),Tabela1[Fechamento])</f>
        <v>0</v>
      </c>
      <c r="AY10" s="7">
        <f>SUMPRODUCT(N(Tabela17[Código]=Tabela3[[#This Row],[PAPEL]]),Tabela17[Fechamento])</f>
        <v>0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17</v>
      </c>
    </row>
    <row r="11" spans="1:60" ht="11.25" customHeight="1">
      <c r="A11" s="3" t="s">
        <v>1147</v>
      </c>
      <c r="B11" s="44" t="s">
        <v>1143</v>
      </c>
      <c r="C11" s="14" t="str">
        <f>LEFT([PAPEL],LEN([PAPEL])-(LEN([PAPEL])-4))</f>
        <v>BALM</v>
      </c>
      <c r="D11" s="14">
        <v>3</v>
      </c>
      <c r="E11" s="5">
        <v>15000000</v>
      </c>
      <c r="F11" s="43">
        <v>490000</v>
      </c>
      <c r="G11" s="65">
        <v>0.25</v>
      </c>
      <c r="H11" s="70"/>
      <c r="J11" s="16"/>
      <c r="K11" s="14"/>
      <c r="L11" s="70"/>
      <c r="M11" s="35">
        <v>109025000</v>
      </c>
      <c r="N11" s="35">
        <v>67948000</v>
      </c>
      <c r="O11" s="35">
        <v>30740000</v>
      </c>
      <c r="P11" s="73">
        <v>65926000</v>
      </c>
      <c r="Q11" s="75">
        <v>10280000</v>
      </c>
      <c r="R11" s="60">
        <f>IF(Tabela3[[#This Row],[Ativo || Passivo]]&gt;0,Tabela3[[#This Row],[Ativo || Passivo]]-Tabela3[[#This Row],[Patrimônio Líquido]],0)</f>
        <v>43099000</v>
      </c>
      <c r="S11" s="7">
        <f>Tabela3[[#This Row],[Cotação]]*Tabela3[[#This Row],[Total Ações]]</f>
        <v>39200000</v>
      </c>
      <c r="T11" s="27">
        <f>IF(Tabela3[[#This Row],[Passivo Circulante]]&gt;0,Tabela3[[#This Row],[Ativo Circulante]]/Tabela3[[#This Row],[Passivo Circulante]],0)</f>
        <v>2.2104098893949251</v>
      </c>
      <c r="U1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" s="16">
        <f>IF(Tabela3[[#This Row],[Lucro Líquido]]&gt;0,Tabela3[[#This Row],[Lucro Líquido]]/Tabela3[[#This Row],[Patrimônio Líquido]],0)/Tabela3[[#This Row],[Ref]]*4</f>
        <v>0.20790987875294523</v>
      </c>
      <c r="W1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" s="16">
        <f>IF(Tabela3[[#This Row],[Dívida]]&gt;0,Tabela3[[#This Row],[Dívida]]/Tabela3[[#This Row],[Patrimônio Líquido]],0)</f>
        <v>0.65374814185602037</v>
      </c>
      <c r="Y11" s="16">
        <f>SUMPRODUCT(N([Dívida / PL]&gt;0),N(RIGHT([PAPEL],LEN([PAPEL])-(LEN([PAPEL])-1))="3"),[Dívida / PL])/SUMPRODUCT(N([Dívida / PL]&gt;0),N(RIGHT([PAPEL],LEN([PAPEL])-(LEN([PAPEL])-1))="3"))</f>
        <v>1.5501495106508842</v>
      </c>
      <c r="Z11" s="7">
        <f>Tabela3[[#This Row],[Capital Social]]*20%</f>
        <v>3000000</v>
      </c>
      <c r="AA11" s="35">
        <f>IF(([Lucro Líquido]*5%)&gt;[Teto R. Legal],[Teto R. Legal],[Lucro Líquido]*5%)</f>
        <v>514000</v>
      </c>
      <c r="AB11" s="35">
        <f>IF([Lucro Líquido]&lt;0,0,[Lucro Líquido]-[Reserva Legal])</f>
        <v>9766000</v>
      </c>
      <c r="AC11" s="35">
        <f>Tabela3[[#This Row],[Lucro Distribuir]]*[%Div]</f>
        <v>2441500</v>
      </c>
      <c r="AD11" s="43">
        <f>SUMPRODUCT(N([Nome]=Tabela3[[#This Row],[Nome]]),[Ações])</f>
        <v>980000</v>
      </c>
      <c r="AE11" s="68">
        <f>[Capital Social]/[Total Ações]</f>
        <v>15.306122448979592</v>
      </c>
      <c r="AF11" s="68">
        <f>Tabela3[[#This Row],[Lucro Líquido]]/Tabela3[[#This Row],[Total Ações]]</f>
        <v>10.489795918367347</v>
      </c>
      <c r="AG1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1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11" s="7">
        <f>[Div Base]*[Ações]</f>
        <v>1220750</v>
      </c>
      <c r="AL11" s="95">
        <f>SUMPRODUCT(N([Nome]=Tabela3[[#This Row],[Nome]]),[Div Base]*[Ações])</f>
        <v>2685650</v>
      </c>
      <c r="AM11" s="5">
        <f>[Patrimônio Líquido]/[Total Ações]</f>
        <v>67.271428571428572</v>
      </c>
      <c r="AN11" s="39">
        <f>MAX(Tabela3[[#This Row],[Cotação 1]:[Cotação 5]])</f>
        <v>40</v>
      </c>
      <c r="AO11" s="40">
        <f>[Cotação]/[VPA]</f>
        <v>0.59460607347632188</v>
      </c>
      <c r="AP11" s="27">
        <f>IF(Tabela3[[#This Row],[Lucro/Ação]]&gt;0,Tabela3[[#This Row],[Cotação]]/(Tabela3[[#This Row],[Lucro/Ação]]/[Ref]*4),0)</f>
        <v>2.8599221789883265</v>
      </c>
      <c r="AQ11" s="68">
        <f>[Lucro Distribuir]/[Total Ações]</f>
        <v>9.965306122448979</v>
      </c>
      <c r="AR11" s="68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11" s="9" t="str">
        <f>IF(AND([% A.A.]&gt;=5%,SUMPRODUCT(N([Nome]=Tabela3[[#This Row],[Nome]]),[PL])&gt;0),"Sim","Não")</f>
        <v>Sim</v>
      </c>
      <c r="AT11" s="20">
        <f>IF([Cotação]&gt;0,Tabela3[[#This Row],[Lucro]]/Tabela3[[#This Row],[Cotação]],0)</f>
        <v>6.228316326530612E-2</v>
      </c>
      <c r="AU11" s="20">
        <f>((1+Tabela3[[#This Row],[% Yield]])^(1/(3*Tabela3[[#This Row],[Ref]])))^(12)-1</f>
        <v>8.3894628893714795E-2</v>
      </c>
      <c r="AV11" s="12">
        <f>IF([Cotação]&gt;0,($BH$1/Tabela3[[#This Row],[Cotação]]-MOD($BH$1/Tabela3[[#This Row],[Cotação]],100)),)</f>
        <v>0</v>
      </c>
      <c r="AW11" s="7">
        <f>Tabela3[[#This Row],[Ativos]]*[Lucro]</f>
        <v>0</v>
      </c>
      <c r="AX11" s="7">
        <f>SUMPRODUCT(N(Tabela1[Código]=Tabela3[[#This Row],[PAPEL]]),Tabela1[Fechamento])</f>
        <v>0</v>
      </c>
      <c r="AY11" s="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40</v>
      </c>
    </row>
    <row r="12" spans="1:60" ht="11.25" customHeight="1">
      <c r="A12" s="3" t="s">
        <v>1147</v>
      </c>
      <c r="B12" s="44" t="s">
        <v>1144</v>
      </c>
      <c r="C12" s="14" t="str">
        <f>LEFT([PAPEL],LEN([PAPEL])-(LEN([PAPEL])-4))</f>
        <v>BALM</v>
      </c>
      <c r="D12" s="14">
        <v>3</v>
      </c>
      <c r="E12" s="5">
        <v>15000000</v>
      </c>
      <c r="F12" s="43">
        <v>490000</v>
      </c>
      <c r="G12" s="65">
        <v>0.3</v>
      </c>
      <c r="H12" s="70"/>
      <c r="J12" s="16"/>
      <c r="K12" s="14"/>
      <c r="L12" s="70"/>
      <c r="M12" s="35">
        <v>109025000</v>
      </c>
      <c r="N12" s="35">
        <v>67948000</v>
      </c>
      <c r="O12" s="35">
        <v>30740000</v>
      </c>
      <c r="P12" s="73">
        <v>65926000</v>
      </c>
      <c r="Q12" s="60">
        <v>10280000</v>
      </c>
      <c r="R12" s="60">
        <f>IF(Tabela3[[#This Row],[Ativo || Passivo]]&gt;0,Tabela3[[#This Row],[Ativo || Passivo]]-Tabela3[[#This Row],[Patrimônio Líquido]],0)</f>
        <v>43099000</v>
      </c>
      <c r="S12" s="60">
        <f>Tabela3[[#This Row],[Cotação]]*Tabela3[[#This Row],[Total Ações]]</f>
        <v>100450000</v>
      </c>
      <c r="T12" s="27">
        <f>IF(Tabela3[[#This Row],[Passivo Circulante]]&gt;0,Tabela3[[#This Row],[Ativo Circulante]]/Tabela3[[#This Row],[Passivo Circulante]],0)</f>
        <v>2.2104098893949251</v>
      </c>
      <c r="U1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" s="16">
        <f>IF(Tabela3[[#This Row],[Lucro Líquido]]&gt;0,Tabela3[[#This Row],[Lucro Líquido]]/Tabela3[[#This Row],[Patrimônio Líquido]],0)/Tabela3[[#This Row],[Ref]]*4</f>
        <v>0.20790987875294523</v>
      </c>
      <c r="W1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" s="16">
        <f>IF(Tabela3[[#This Row],[Dívida]]&gt;0,Tabela3[[#This Row],[Dívida]]/Tabela3[[#This Row],[Patrimônio Líquido]],0)</f>
        <v>0.65374814185602037</v>
      </c>
      <c r="Y12" s="16">
        <f>SUMPRODUCT(N([Dívida / PL]&gt;0),N(RIGHT([PAPEL],LEN([PAPEL])-(LEN([PAPEL])-1))="3"),[Dívida / PL])/SUMPRODUCT(N([Dívida / PL]&gt;0),N(RIGHT([PAPEL],LEN([PAPEL])-(LEN([PAPEL])-1))="3"))</f>
        <v>1.5501495106508842</v>
      </c>
      <c r="Z12" s="7">
        <f>Tabela3[[#This Row],[Capital Social]]*20%</f>
        <v>3000000</v>
      </c>
      <c r="AA12" s="35">
        <f>IF(([Lucro Líquido]*5%)&gt;[Teto R. Legal],[Teto R. Legal],[Lucro Líquido]*5%)</f>
        <v>514000</v>
      </c>
      <c r="AB12" s="35">
        <f>IF([Lucro Líquido]&lt;0,0,[Lucro Líquido]-[Reserva Legal])</f>
        <v>9766000</v>
      </c>
      <c r="AC12" s="35">
        <f>Tabela3[[#This Row],[Lucro Distribuir]]*[%Div]</f>
        <v>2929800</v>
      </c>
      <c r="AD12" s="43">
        <f>SUMPRODUCT(N([Nome]=Tabela3[[#This Row],[Nome]]),[Ações])</f>
        <v>980000</v>
      </c>
      <c r="AE12" s="68">
        <f>[Capital Social]/[Total Ações]</f>
        <v>15.306122448979592</v>
      </c>
      <c r="AF12" s="68">
        <f>Tabela3[[#This Row],[Lucro Líquido]]/Tabela3[[#This Row],[Total Ações]]</f>
        <v>10.489795918367347</v>
      </c>
      <c r="AG1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1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12" s="7">
        <f>[Div Base]*[Ações]</f>
        <v>1464900</v>
      </c>
      <c r="AL12" s="95">
        <f>SUMPRODUCT(N([Nome]=Tabela3[[#This Row],[Nome]]),[Div Base]*[Ações])</f>
        <v>2685650</v>
      </c>
      <c r="AM12" s="5">
        <f>[Patrimônio Líquido]/[Total Ações]</f>
        <v>67.271428571428572</v>
      </c>
      <c r="AN12" s="39">
        <f>MAX(Tabela3[[#This Row],[Cotação 1]:[Cotação 5]])</f>
        <v>102.5</v>
      </c>
      <c r="AO12" s="40">
        <f>[Cotação]/[VPA]</f>
        <v>1.5236780632830749</v>
      </c>
      <c r="AP12" s="27">
        <f>IF(Tabela3[[#This Row],[Lucro/Ação]]&gt;0,Tabela3[[#This Row],[Cotação]]/(Tabela3[[#This Row],[Lucro/Ação]]/[Ref]*4),0)</f>
        <v>7.328550583657587</v>
      </c>
      <c r="AQ12" s="68">
        <f>[Lucro Distribuir]/[Total Ações]</f>
        <v>9.965306122448979</v>
      </c>
      <c r="AR12" s="68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12" s="9" t="str">
        <f>IF(AND([% A.A.]&gt;=5%,SUMPRODUCT(N([Nome]=Tabela3[[#This Row],[Nome]]),[PL])&gt;0),"Sim","Não")</f>
        <v>Não</v>
      </c>
      <c r="AT12" s="20">
        <f>IF([Cotação]&gt;0,Tabela3[[#This Row],[Lucro]]/Tabela3[[#This Row],[Cotação]],0)</f>
        <v>2.9166749626679939E-2</v>
      </c>
      <c r="AU12" s="20">
        <f>((1+Tabela3[[#This Row],[% Yield]])^(1/(3*Tabela3[[#This Row],[Ref]])))^(12)-1</f>
        <v>3.9076833160148539E-2</v>
      </c>
      <c r="AV12" s="9">
        <f>IF([Cotação]&gt;0,($BH$1/Tabela3[[#This Row],[Cotação]]-MOD($BH$1/Tabela3[[#This Row],[Cotação]],100)),)</f>
        <v>0</v>
      </c>
      <c r="AW12" s="7">
        <f>Tabela3[[#This Row],[Ativos]]*[Lucro]</f>
        <v>0</v>
      </c>
      <c r="AX12" s="7">
        <f>SUMPRODUCT(N(Tabela1[Código]=Tabela3[[#This Row],[PAPEL]]),Tabela1[Fechamento])</f>
        <v>0</v>
      </c>
      <c r="AY12" s="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102.5</v>
      </c>
    </row>
    <row r="13" spans="1:60" ht="11.25" customHeight="1">
      <c r="A13" s="3" t="s">
        <v>1166</v>
      </c>
      <c r="B13" s="44" t="s">
        <v>1151</v>
      </c>
      <c r="C13" s="14" t="str">
        <f>LEFT([PAPEL],LEN([PAPEL])-(LEN([PAPEL])-4))</f>
        <v>BDLL</v>
      </c>
      <c r="D13" s="14">
        <v>3</v>
      </c>
      <c r="E13" s="5">
        <v>116800000</v>
      </c>
      <c r="F13" s="43">
        <v>607192</v>
      </c>
      <c r="G13" s="65">
        <v>0.25</v>
      </c>
      <c r="H13" s="70"/>
      <c r="J13" s="16"/>
      <c r="K13" s="14"/>
      <c r="L13" s="70"/>
      <c r="M13" s="41"/>
      <c r="N13" s="41"/>
      <c r="O13" s="41"/>
      <c r="P13" s="73">
        <v>366268000</v>
      </c>
      <c r="Q13" s="60">
        <v>-26803000</v>
      </c>
      <c r="R13" s="60">
        <f>IF(Tabela3[[#This Row],[Ativo || Passivo]]&gt;0,Tabela3[[#This Row],[Ativo || Passivo]]-Tabela3[[#This Row],[Patrimônio Líquido]],0)</f>
        <v>0</v>
      </c>
      <c r="S13" s="60">
        <f>Tabela3[[#This Row],[Cotação]]*Tabela3[[#This Row],[Total Ações]]</f>
        <v>72000000</v>
      </c>
      <c r="T13" s="27">
        <f>IF(Tabela3[[#This Row],[Passivo Circulante]]&gt;0,Tabela3[[#This Row],[Ativo Circulante]]/Tabela3[[#This Row],[Passivo Circulante]],0)</f>
        <v>0</v>
      </c>
      <c r="U1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" s="16">
        <f>IF(Tabela3[[#This Row],[Lucro Líquido]]&gt;0,Tabela3[[#This Row],[Lucro Líquido]]/Tabela3[[#This Row],[Patrimônio Líquido]],0)/Tabela3[[#This Row],[Ref]]*4</f>
        <v>0</v>
      </c>
      <c r="W1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" s="16">
        <f>IF(Tabela3[[#This Row],[Dívida]]&gt;0,Tabela3[[#This Row],[Dívida]]/Tabela3[[#This Row],[Patrimônio Líquido]],0)</f>
        <v>0</v>
      </c>
      <c r="Y13" s="16">
        <f>SUMPRODUCT(N([Dívida / PL]&gt;0),N(RIGHT([PAPEL],LEN([PAPEL])-(LEN([PAPEL])-1))="3"),[Dívida / PL])/SUMPRODUCT(N([Dívida / PL]&gt;0),N(RIGHT([PAPEL],LEN([PAPEL])-(LEN([PAPEL])-1))="3"))</f>
        <v>1.5501495106508842</v>
      </c>
      <c r="Z13" s="7">
        <f>Tabela3[[#This Row],[Capital Social]]*20%</f>
        <v>23360000</v>
      </c>
      <c r="AA13" s="35">
        <f>IF(([Lucro Líquido]*5%)&gt;[Teto R. Legal],[Teto R. Legal],[Lucro Líquido]*5%)</f>
        <v>-1340150</v>
      </c>
      <c r="AB13" s="35">
        <f>IF([Lucro Líquido]&lt;0,0,[Lucro Líquido]-[Reserva Legal])</f>
        <v>0</v>
      </c>
      <c r="AC13" s="35">
        <f>Tabela3[[#This Row],[Lucro Distribuir]]*[%Div]</f>
        <v>0</v>
      </c>
      <c r="AD13" s="43">
        <f>SUMPRODUCT(N([Nome]=Tabela3[[#This Row],[Nome]]),[Ações])</f>
        <v>1600000</v>
      </c>
      <c r="AE13" s="68">
        <f>[Capital Social]/[Total Ações]</f>
        <v>73</v>
      </c>
      <c r="AF13" s="68">
        <f>Tabela3[[#This Row],[Lucro Líquido]]/Tabela3[[#This Row],[Total Ações]]</f>
        <v>-16.751874999999998</v>
      </c>
      <c r="AG1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7">
        <f>[Div Base]*[Ações]</f>
        <v>0</v>
      </c>
      <c r="AL13" s="95">
        <f>SUMPRODUCT(N([Nome]=Tabela3[[#This Row],[Nome]]),[Div Base]*[Ações])</f>
        <v>0</v>
      </c>
      <c r="AM13" s="5">
        <f>[Patrimônio Líquido]/[Total Ações]</f>
        <v>228.91749999999999</v>
      </c>
      <c r="AN13" s="39">
        <f>MAX(Tabela3[[#This Row],[Cotação 1]:[Cotação 5]])</f>
        <v>45</v>
      </c>
      <c r="AO13" s="40">
        <f>[Cotação]/[VPA]</f>
        <v>0.19657736957637578</v>
      </c>
      <c r="AP13" s="27">
        <f>IF(Tabela3[[#This Row],[Lucro/Ação]]&gt;0,Tabela3[[#This Row],[Cotação]]/(Tabela3[[#This Row],[Lucro/Ação]]/[Ref]*4),0)</f>
        <v>0</v>
      </c>
      <c r="AQ13" s="68">
        <f>[Lucro Distribuir]/[Total Ações]</f>
        <v>0</v>
      </c>
      <c r="AR1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9" t="str">
        <f>IF(AND([% A.A.]&gt;=5%,SUMPRODUCT(N([Nome]=Tabela3[[#This Row],[Nome]]),[PL])&gt;0),"Sim","Não")</f>
        <v>Não</v>
      </c>
      <c r="AT13" s="20">
        <f>IF([Cotação]&gt;0,Tabela3[[#This Row],[Lucro]]/Tabela3[[#This Row],[Cotação]],0)</f>
        <v>0</v>
      </c>
      <c r="AU13" s="20">
        <f>((1+Tabela3[[#This Row],[% Yield]])^(1/(3*Tabela3[[#This Row],[Ref]])))^(12)-1</f>
        <v>0</v>
      </c>
      <c r="AV13" s="9">
        <f>IF([Cotação]&gt;0,($BH$1/Tabela3[[#This Row],[Cotação]]-MOD($BH$1/Tabela3[[#This Row],[Cotação]],100)),)</f>
        <v>0</v>
      </c>
      <c r="AW13" s="7">
        <f>Tabela3[[#This Row],[Ativos]]*[Lucro]</f>
        <v>0</v>
      </c>
      <c r="AX13" s="7">
        <f>SUMPRODUCT(N(Tabela1[Código]=Tabela3[[#This Row],[PAPEL]]),Tabela1[Fechamento])</f>
        <v>0</v>
      </c>
      <c r="AY13" s="7">
        <f>SUMPRODUCT(N(Tabela17[Código]=Tabela3[[#This Row],[PAPEL]]),Tabela17[Fechamento])</f>
        <v>0</v>
      </c>
      <c r="AZ13" s="7">
        <f>SUMPRODUCT(N(Tabela176[Código]=Tabela3[[#This Row],[PAPEL]]),Tabela176[Fechamento])</f>
        <v>0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45</v>
      </c>
    </row>
    <row r="14" spans="1:60" ht="11.25" customHeight="1">
      <c r="A14" s="3" t="s">
        <v>1166</v>
      </c>
      <c r="B14" s="44" t="s">
        <v>1152</v>
      </c>
      <c r="C14" s="14" t="str">
        <f>LEFT([PAPEL],LEN([PAPEL])-(LEN([PAPEL])-4))</f>
        <v>BDLL</v>
      </c>
      <c r="D14" s="14">
        <v>3</v>
      </c>
      <c r="E14" s="5">
        <v>116800000</v>
      </c>
      <c r="F14" s="43">
        <v>992808</v>
      </c>
      <c r="G14" s="65">
        <v>0.25</v>
      </c>
      <c r="H14" s="70"/>
      <c r="I14" s="16">
        <v>0.08</v>
      </c>
      <c r="J14" s="16"/>
      <c r="K14" s="14"/>
      <c r="L14" s="70"/>
      <c r="M14" s="41"/>
      <c r="N14" s="41"/>
      <c r="O14" s="41"/>
      <c r="P14" s="73">
        <v>366268000</v>
      </c>
      <c r="Q14" s="60">
        <v>-26803000</v>
      </c>
      <c r="R14" s="60">
        <f>IF(Tabela3[[#This Row],[Ativo || Passivo]]&gt;0,Tabela3[[#This Row],[Ativo || Passivo]]-Tabela3[[#This Row],[Patrimônio Líquido]],0)</f>
        <v>0</v>
      </c>
      <c r="S14" s="60">
        <f>Tabela3[[#This Row],[Cotação]]*Tabela3[[#This Row],[Total Ações]]</f>
        <v>73600000</v>
      </c>
      <c r="T14" s="27">
        <f>IF(Tabela3[[#This Row],[Passivo Circulante]]&gt;0,Tabela3[[#This Row],[Ativo Circulante]]/Tabela3[[#This Row],[Passivo Circulante]],0)</f>
        <v>0</v>
      </c>
      <c r="U1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" s="16">
        <f>IF(Tabela3[[#This Row],[Lucro Líquido]]&gt;0,Tabela3[[#This Row],[Lucro Líquido]]/Tabela3[[#This Row],[Patrimônio Líquido]],0)/Tabela3[[#This Row],[Ref]]*4</f>
        <v>0</v>
      </c>
      <c r="W1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" s="16">
        <f>IF(Tabela3[[#This Row],[Dívida]]&gt;0,Tabela3[[#This Row],[Dívida]]/Tabela3[[#This Row],[Patrimônio Líquido]],0)</f>
        <v>0</v>
      </c>
      <c r="Y14" s="16">
        <f>SUMPRODUCT(N([Dívida / PL]&gt;0),N(RIGHT([PAPEL],LEN([PAPEL])-(LEN([PAPEL])-1))="3"),[Dívida / PL])/SUMPRODUCT(N([Dívida / PL]&gt;0),N(RIGHT([PAPEL],LEN([PAPEL])-(LEN([PAPEL])-1))="3"))</f>
        <v>1.5501495106508842</v>
      </c>
      <c r="Z14" s="7">
        <f>Tabela3[[#This Row],[Capital Social]]*20%</f>
        <v>23360000</v>
      </c>
      <c r="AA14" s="35">
        <f>IF(([Lucro Líquido]*5%)&gt;[Teto R. Legal],[Teto R. Legal],[Lucro Líquido]*5%)</f>
        <v>-1340150</v>
      </c>
      <c r="AB14" s="35">
        <f>IF([Lucro Líquido]&lt;0,0,[Lucro Líquido]-[Reserva Legal])</f>
        <v>0</v>
      </c>
      <c r="AC14" s="35">
        <f>Tabela3[[#This Row],[Lucro Distribuir]]*[%Div]</f>
        <v>0</v>
      </c>
      <c r="AD14" s="43">
        <f>SUMPRODUCT(N([Nome]=Tabela3[[#This Row],[Nome]]),[Ações])</f>
        <v>1600000</v>
      </c>
      <c r="AE14" s="68">
        <f>[Capital Social]/[Total Ações]</f>
        <v>73</v>
      </c>
      <c r="AF14" s="68">
        <f>Tabela3[[#This Row],[Lucro Líquido]]/Tabela3[[#This Row],[Total Ações]]</f>
        <v>-16.751874999999998</v>
      </c>
      <c r="AG1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95">
        <f>SUMPRODUCT(N([Nome]=Tabela3[[#This Row],[Nome]]),[Div Base]*[Ações])</f>
        <v>0</v>
      </c>
      <c r="AM14" s="5">
        <f>[Patrimônio Líquido]/[Total Ações]</f>
        <v>228.91749999999999</v>
      </c>
      <c r="AN14" s="39">
        <f>MAX(Tabela3[[#This Row],[Cotação 1]:[Cotação 5]])</f>
        <v>46</v>
      </c>
      <c r="AO14" s="40">
        <f>[Cotação]/[VPA]</f>
        <v>0.2009457555669619</v>
      </c>
      <c r="AP14" s="27">
        <f>IF(Tabela3[[#This Row],[Lucro/Ação]]&gt;0,Tabela3[[#This Row],[Cotação]]/(Tabela3[[#This Row],[Lucro/Ação]]/[Ref]*4),0)</f>
        <v>0</v>
      </c>
      <c r="AQ14" s="68">
        <f>[Lucro Distribuir]/[Total Ações]</f>
        <v>0</v>
      </c>
      <c r="AR1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9" t="str">
        <f>IF(AND([% A.A.]&gt;=5%,SUMPRODUCT(N([Nome]=Tabela3[[#This Row],[Nome]]),[PL])&gt;0),"Sim","Não")</f>
        <v>Não</v>
      </c>
      <c r="AT14" s="20">
        <f>IF([Cotação]&gt;0,Tabela3[[#This Row],[Lucro]]/Tabela3[[#This Row],[Cotação]],0)</f>
        <v>0</v>
      </c>
      <c r="AU14" s="20">
        <f>((1+Tabela3[[#This Row],[% Yield]])^(1/(3*Tabela3[[#This Row],[Ref]])))^(12)-1</f>
        <v>0</v>
      </c>
      <c r="AV14" s="9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0</v>
      </c>
      <c r="BB14" s="7">
        <f>SUMPRODUCT(N(Tabela17683[Código]=Tabela3[[#This Row],[PAPEL]]),Tabela17683[Fechamento])</f>
        <v>46</v>
      </c>
    </row>
    <row r="15" spans="1:60" ht="11.25" customHeight="1">
      <c r="A15" s="3" t="s">
        <v>1166</v>
      </c>
      <c r="B15" s="44" t="s">
        <v>1154</v>
      </c>
      <c r="C15" s="14" t="str">
        <f>LEFT([PAPEL],LEN([PAPEL])-(LEN([PAPEL])-4))</f>
        <v>INEP</v>
      </c>
      <c r="D15" s="14">
        <v>3</v>
      </c>
      <c r="E15" s="5">
        <v>398977131.06</v>
      </c>
      <c r="F15" s="43">
        <v>39892065</v>
      </c>
      <c r="G15" s="65">
        <v>0.25</v>
      </c>
      <c r="H15" s="70"/>
      <c r="J15" s="16"/>
      <c r="K15" s="14"/>
      <c r="L15" s="70"/>
      <c r="M15" s="41"/>
      <c r="N15" s="41"/>
      <c r="O15" s="41"/>
      <c r="P15" s="73">
        <v>401785000</v>
      </c>
      <c r="Q15" s="60">
        <v>-141541000</v>
      </c>
      <c r="R15" s="60">
        <f>IF(Tabela3[[#This Row],[Ativo || Passivo]]&gt;0,Tabela3[[#This Row],[Ativo || Passivo]]-Tabela3[[#This Row],[Patrimônio Líquido]],0)</f>
        <v>0</v>
      </c>
      <c r="S15" s="60">
        <f>Tabela3[[#This Row],[Cotação]]*Tabela3[[#This Row],[Total Ações]]</f>
        <v>75210603.519999996</v>
      </c>
      <c r="T15" s="27">
        <f>IF(Tabela3[[#This Row],[Passivo Circulante]]&gt;0,Tabela3[[#This Row],[Ativo Circulante]]/Tabela3[[#This Row],[Passivo Circulante]],0)</f>
        <v>0</v>
      </c>
      <c r="U1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" s="16">
        <f>IF(Tabela3[[#This Row],[Lucro Líquido]]&gt;0,Tabela3[[#This Row],[Lucro Líquido]]/Tabela3[[#This Row],[Patrimônio Líquido]],0)/Tabela3[[#This Row],[Ref]]*4</f>
        <v>0</v>
      </c>
      <c r="W1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" s="16">
        <f>IF(Tabela3[[#This Row],[Dívida]]&gt;0,Tabela3[[#This Row],[Dívida]]/Tabela3[[#This Row],[Patrimônio Líquido]],0)</f>
        <v>0</v>
      </c>
      <c r="Y15" s="16">
        <f>SUMPRODUCT(N([Dívida / PL]&gt;0),N(RIGHT([PAPEL],LEN([PAPEL])-(LEN([PAPEL])-1))="3"),[Dívida / PL])/SUMPRODUCT(N([Dívida / PL]&gt;0),N(RIGHT([PAPEL],LEN([PAPEL])-(LEN([PAPEL])-1))="3"))</f>
        <v>1.5501495106508842</v>
      </c>
      <c r="Z15" s="7">
        <f>Tabela3[[#This Row],[Capital Social]]*20%</f>
        <v>79795426.211999997</v>
      </c>
      <c r="AA15" s="35">
        <f>IF(([Lucro Líquido]*5%)&gt;[Teto R. Legal],[Teto R. Legal],[Lucro Líquido]*5%)</f>
        <v>-7077050</v>
      </c>
      <c r="AB15" s="35">
        <f>IF([Lucro Líquido]&lt;0,0,[Lucro Líquido]-[Reserva Legal])</f>
        <v>0</v>
      </c>
      <c r="AC15" s="35">
        <f>Tabela3[[#This Row],[Lucro Distribuir]]*[%Div]</f>
        <v>0</v>
      </c>
      <c r="AD15" s="43">
        <f>SUMPRODUCT(N([Nome]=Tabela3[[#This Row],[Nome]]),[Ações])</f>
        <v>103028224</v>
      </c>
      <c r="AE15" s="68">
        <f>[Capital Social]/[Total Ações]</f>
        <v>3.8725032381418125</v>
      </c>
      <c r="AF15" s="68">
        <f>Tabela3[[#This Row],[Lucro Líquido]]/Tabela3[[#This Row],[Total Ações]]</f>
        <v>-1.3738080159471642</v>
      </c>
      <c r="AG1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95">
        <f>SUMPRODUCT(N([Nome]=Tabela3[[#This Row],[Nome]]),[Div Base]*[Ações])</f>
        <v>0</v>
      </c>
      <c r="AM15" s="5">
        <f>[Patrimônio Líquido]/[Total Ações]</f>
        <v>3.8997566336773892</v>
      </c>
      <c r="AN15" s="39">
        <f>MAX(Tabela3[[#This Row],[Cotação 1]:[Cotação 5]])</f>
        <v>0.73</v>
      </c>
      <c r="AO15" s="40">
        <f>[Cotação]/[VPA]</f>
        <v>0.18719116821185458</v>
      </c>
      <c r="AP15" s="27">
        <f>IF(Tabela3[[#This Row],[Lucro/Ação]]&gt;0,Tabela3[[#This Row],[Cotação]]/(Tabela3[[#This Row],[Lucro/Ação]]/[Ref]*4),0)</f>
        <v>0</v>
      </c>
      <c r="AQ15" s="68">
        <f>[Lucro Distribuir]/[Total Ações]</f>
        <v>0</v>
      </c>
      <c r="AR1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9" t="str">
        <f>IF(AND([% A.A.]&gt;=5%,SUMPRODUCT(N([Nome]=Tabela3[[#This Row],[Nome]]),[PL])&gt;0),"Sim","Não")</f>
        <v>Não</v>
      </c>
      <c r="AT15" s="20">
        <f>IF([Cotação]&gt;0,Tabela3[[#This Row],[Lucro]]/Tabela3[[#This Row],[Cotação]],0)</f>
        <v>0</v>
      </c>
      <c r="AU15" s="20">
        <f>((1+Tabela3[[#This Row],[% Yield]])^(1/(3*Tabela3[[#This Row],[Ref]])))^(12)-1</f>
        <v>0</v>
      </c>
      <c r="AV15" s="9">
        <f>IF([Cotação]&gt;0,($BH$1/Tabela3[[#This Row],[Cotação]]-MOD($BH$1/Tabela3[[#This Row],[Cotação]],100)),)</f>
        <v>1000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0</v>
      </c>
      <c r="BB15" s="7">
        <f>SUMPRODUCT(N(Tabela17683[Código]=Tabela3[[#This Row],[PAPEL]]),Tabela17683[Fechamento])</f>
        <v>0.73</v>
      </c>
    </row>
    <row r="16" spans="1:60" ht="11.25" customHeight="1">
      <c r="A16" s="3" t="s">
        <v>1166</v>
      </c>
      <c r="B16" s="44" t="s">
        <v>1155</v>
      </c>
      <c r="C16" s="14" t="str">
        <f>LEFT([PAPEL],LEN([PAPEL])-(LEN([PAPEL])-4))</f>
        <v>INEP</v>
      </c>
      <c r="D16" s="14">
        <v>3</v>
      </c>
      <c r="E16" s="5">
        <v>398977131.06</v>
      </c>
      <c r="F16" s="43">
        <v>63136159</v>
      </c>
      <c r="G16" s="65">
        <v>0.25</v>
      </c>
      <c r="H16" s="70"/>
      <c r="J16" s="16">
        <v>0.1</v>
      </c>
      <c r="K16" s="14"/>
      <c r="L16" s="70"/>
      <c r="M16" s="41"/>
      <c r="N16" s="41"/>
      <c r="O16" s="41"/>
      <c r="P16" s="73">
        <v>401785000</v>
      </c>
      <c r="Q16" s="60">
        <v>-141541000</v>
      </c>
      <c r="R16" s="60">
        <f>IF(Tabela3[[#This Row],[Ativo || Passivo]]&gt;0,Tabela3[[#This Row],[Ativo || Passivo]]-Tabela3[[#This Row],[Patrimônio Líquido]],0)</f>
        <v>0</v>
      </c>
      <c r="S16" s="60">
        <f>Tabela3[[#This Row],[Cotação]]*Tabela3[[#This Row],[Total Ações]]</f>
        <v>70059192.320000008</v>
      </c>
      <c r="T16" s="27">
        <f>IF(Tabela3[[#This Row],[Passivo Circulante]]&gt;0,Tabela3[[#This Row],[Ativo Circulante]]/Tabela3[[#This Row],[Passivo Circulante]],0)</f>
        <v>0</v>
      </c>
      <c r="U1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" s="16">
        <f>IF(Tabela3[[#This Row],[Lucro Líquido]]&gt;0,Tabela3[[#This Row],[Lucro Líquido]]/Tabela3[[#This Row],[Patrimônio Líquido]],0)/Tabela3[[#This Row],[Ref]]*4</f>
        <v>0</v>
      </c>
      <c r="W1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" s="16">
        <f>IF(Tabela3[[#This Row],[Dívida]]&gt;0,Tabela3[[#This Row],[Dívida]]/Tabela3[[#This Row],[Patrimônio Líquido]],0)</f>
        <v>0</v>
      </c>
      <c r="Y16" s="16">
        <f>SUMPRODUCT(N([Dívida / PL]&gt;0),N(RIGHT([PAPEL],LEN([PAPEL])-(LEN([PAPEL])-1))="3"),[Dívida / PL])/SUMPRODUCT(N([Dívida / PL]&gt;0),N(RIGHT([PAPEL],LEN([PAPEL])-(LEN([PAPEL])-1))="3"))</f>
        <v>1.5501495106508842</v>
      </c>
      <c r="Z16" s="7">
        <f>Tabela3[[#This Row],[Capital Social]]*20%</f>
        <v>79795426.211999997</v>
      </c>
      <c r="AA16" s="35">
        <f>IF(([Lucro Líquido]*5%)&gt;[Teto R. Legal],[Teto R. Legal],[Lucro Líquido]*5%)</f>
        <v>-7077050</v>
      </c>
      <c r="AB16" s="35">
        <f>IF([Lucro Líquido]&lt;0,0,[Lucro Líquido]-[Reserva Legal])</f>
        <v>0</v>
      </c>
      <c r="AC16" s="35">
        <f>Tabela3[[#This Row],[Lucro Distribuir]]*[%Div]</f>
        <v>0</v>
      </c>
      <c r="AD16" s="43">
        <f>SUMPRODUCT(N([Nome]=Tabela3[[#This Row],[Nome]]),[Ações])</f>
        <v>103028224</v>
      </c>
      <c r="AE16" s="68">
        <f>[Capital Social]/[Total Ações]</f>
        <v>3.8725032381418125</v>
      </c>
      <c r="AF16" s="68">
        <f>Tabela3[[#This Row],[Lucro Líquido]]/Tabela3[[#This Row],[Total Ações]]</f>
        <v>-1.3738080159471642</v>
      </c>
      <c r="AG1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95">
        <f>SUMPRODUCT(N([Nome]=Tabela3[[#This Row],[Nome]]),[Div Base]*[Ações])</f>
        <v>0</v>
      </c>
      <c r="AM16" s="5">
        <f>[Patrimônio Líquido]/[Total Ações]</f>
        <v>3.8997566336773892</v>
      </c>
      <c r="AN16" s="39">
        <f>MAX(Tabela3[[#This Row],[Cotação 1]:[Cotação 5]])</f>
        <v>0.68</v>
      </c>
      <c r="AO16" s="40">
        <f>[Cotação]/[VPA]</f>
        <v>0.17436985532063171</v>
      </c>
      <c r="AP16" s="27">
        <f>IF(Tabela3[[#This Row],[Lucro/Ação]]&gt;0,Tabela3[[#This Row],[Cotação]]/(Tabela3[[#This Row],[Lucro/Ação]]/[Ref]*4),0)</f>
        <v>0</v>
      </c>
      <c r="AQ16" s="68">
        <f>[Lucro Distribuir]/[Total Ações]</f>
        <v>0</v>
      </c>
      <c r="AR1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9" t="str">
        <f>IF(AND([% A.A.]&gt;=5%,SUMPRODUCT(N([Nome]=Tabela3[[#This Row],[Nome]]),[PL])&gt;0),"Sim","Não")</f>
        <v>Não</v>
      </c>
      <c r="AT16" s="20">
        <f>IF([Cotação]&gt;0,Tabela3[[#This Row],[Lucro]]/Tabela3[[#This Row],[Cotação]],0)</f>
        <v>0</v>
      </c>
      <c r="AU16" s="20">
        <f>((1+Tabela3[[#This Row],[% Yield]])^(1/(3*Tabela3[[#This Row],[Ref]])))^(12)-1</f>
        <v>0</v>
      </c>
      <c r="AV16" s="9">
        <f>IF([Cotação]&gt;0,($BH$1/Tabela3[[#This Row],[Cotação]]-MOD($BH$1/Tabela3[[#This Row],[Cotação]],100)),)</f>
        <v>1100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0</v>
      </c>
      <c r="BB16" s="7">
        <f>SUMPRODUCT(N(Tabela17683[Código]=Tabela3[[#This Row],[PAPEL]]),Tabela17683[Fechamento])</f>
        <v>0.68</v>
      </c>
    </row>
    <row r="17" spans="1:54" ht="11.25" customHeight="1">
      <c r="A17" s="3" t="s">
        <v>1166</v>
      </c>
      <c r="B17" s="44" t="s">
        <v>1156</v>
      </c>
      <c r="C17" s="14" t="str">
        <f>LEFT([PAPEL],LEN([PAPEL])-(LEN([PAPEL])-4))</f>
        <v>KEPL</v>
      </c>
      <c r="D17" s="14">
        <v>3</v>
      </c>
      <c r="E17" s="5">
        <v>230635729.90000001</v>
      </c>
      <c r="F17" s="43">
        <v>26185106</v>
      </c>
      <c r="G17" s="65">
        <v>0.25</v>
      </c>
      <c r="H17" s="70"/>
      <c r="J17" s="16"/>
      <c r="K17" s="14"/>
      <c r="L17" s="70"/>
      <c r="M17" s="41"/>
      <c r="N17" s="41"/>
      <c r="O17" s="41"/>
      <c r="P17" s="73">
        <v>351730000</v>
      </c>
      <c r="Q17" s="60">
        <v>37050000</v>
      </c>
      <c r="R17" s="60">
        <f>IF(Tabela3[[#This Row],[Ativo || Passivo]]&gt;0,Tabela3[[#This Row],[Ativo || Passivo]]-Tabela3[[#This Row],[Patrimônio Líquido]],0)</f>
        <v>0</v>
      </c>
      <c r="S17" s="60">
        <f>Tabela3[[#This Row],[Cotação]]*Tabela3[[#This Row],[Total Ações]]</f>
        <v>960731539.13999999</v>
      </c>
      <c r="T17" s="27">
        <f>IF(Tabela3[[#This Row],[Passivo Circulante]]&gt;0,Tabela3[[#This Row],[Ativo Circulante]]/Tabela3[[#This Row],[Passivo Circulante]],0)</f>
        <v>0</v>
      </c>
      <c r="U1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" s="16">
        <f>IF(Tabela3[[#This Row],[Lucro Líquido]]&gt;0,Tabela3[[#This Row],[Lucro Líquido]]/Tabela3[[#This Row],[Patrimônio Líquido]],0)/Tabela3[[#This Row],[Ref]]*4</f>
        <v>0.14044863958149717</v>
      </c>
      <c r="W1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" s="16">
        <f>IF(Tabela3[[#This Row],[Dívida]]&gt;0,Tabela3[[#This Row],[Dívida]]/Tabela3[[#This Row],[Patrimônio Líquido]],0)</f>
        <v>0</v>
      </c>
      <c r="Y17" s="16">
        <f>SUMPRODUCT(N([Dívida / PL]&gt;0),N(RIGHT([PAPEL],LEN([PAPEL])-(LEN([PAPEL])-1))="3"),[Dívida / PL])/SUMPRODUCT(N([Dívida / PL]&gt;0),N(RIGHT([PAPEL],LEN([PAPEL])-(LEN([PAPEL])-1))="3"))</f>
        <v>1.5501495106508842</v>
      </c>
      <c r="Z17" s="7">
        <f>Tabela3[[#This Row],[Capital Social]]*20%</f>
        <v>46127145.980000004</v>
      </c>
      <c r="AA17" s="35">
        <f>IF(([Lucro Líquido]*5%)&gt;[Teto R. Legal],[Teto R. Legal],[Lucro Líquido]*5%)</f>
        <v>1852500</v>
      </c>
      <c r="AB17" s="35">
        <f>IF([Lucro Líquido]&lt;0,0,[Lucro Líquido]-[Reserva Legal])</f>
        <v>35197500</v>
      </c>
      <c r="AC17" s="35">
        <f>Tabela3[[#This Row],[Lucro Distribuir]]*[%Div]</f>
        <v>8799375</v>
      </c>
      <c r="AD17" s="43">
        <f>SUMPRODUCT(N([Nome]=Tabela3[[#This Row],[Nome]]),[Ações])</f>
        <v>26185106</v>
      </c>
      <c r="AE17" s="68">
        <f>[Capital Social]/[Total Ações]</f>
        <v>8.8078975086066098</v>
      </c>
      <c r="AF17" s="68">
        <f>Tabela3[[#This Row],[Lucro Líquido]]/Tabela3[[#This Row],[Total Ações]]</f>
        <v>1.4149264853080985</v>
      </c>
      <c r="AG1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1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17" s="7">
        <f>[Div Base]*[Ações]</f>
        <v>8799375</v>
      </c>
      <c r="AL17" s="95">
        <f>SUMPRODUCT(N([Nome]=Tabela3[[#This Row],[Nome]]),[Div Base]*[Ações])</f>
        <v>8799375</v>
      </c>
      <c r="AM17" s="5">
        <f>[Patrimônio Líquido]/[Total Ações]</f>
        <v>13.432445146489</v>
      </c>
      <c r="AN17" s="39">
        <f>MAX(Tabela3[[#This Row],[Cotação 1]:[Cotação 5]])</f>
        <v>36.69</v>
      </c>
      <c r="AO17" s="40">
        <f>[Cotação]/[VPA]</f>
        <v>2.7314461067864553</v>
      </c>
      <c r="AP17" s="27">
        <f>IF(Tabela3[[#This Row],[Lucro/Ação]]&gt;0,Tabela3[[#This Row],[Cotação]]/(Tabela3[[#This Row],[Lucro/Ação]]/[Ref]*4),0)</f>
        <v>19.448006865182183</v>
      </c>
      <c r="AQ17" s="68">
        <f>[Lucro Distribuir]/[Total Ações]</f>
        <v>1.3441801610426936</v>
      </c>
      <c r="AR17" s="68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17" s="9" t="str">
        <f>IF(AND([% A.A.]&gt;=5%,SUMPRODUCT(N([Nome]=Tabela3[[#This Row],[Nome]]),[PL])&gt;0),"Sim","Não")</f>
        <v>Não</v>
      </c>
      <c r="AT17" s="20">
        <f>IF([Cotação]&gt;0,Tabela3[[#This Row],[Lucro]]/Tabela3[[#This Row],[Cotação]],0)</f>
        <v>9.159036256764062E-3</v>
      </c>
      <c r="AU17" s="20">
        <f>((1+Tabela3[[#This Row],[% Yield]])^(1/(3*Tabela3[[#This Row],[Ref]])))^(12)-1</f>
        <v>1.2230652309678902E-2</v>
      </c>
      <c r="AV17" s="9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36.69</v>
      </c>
    </row>
    <row r="18" spans="1:54" ht="11.25" customHeight="1">
      <c r="A18" s="3" t="s">
        <v>1166</v>
      </c>
      <c r="B18" s="44" t="s">
        <v>1153</v>
      </c>
      <c r="C18" s="14" t="str">
        <f>LEFT([PAPEL],LEN([PAPEL])-(LEN([PAPEL])-4))</f>
        <v>ROMI</v>
      </c>
      <c r="D18" s="14">
        <v>4</v>
      </c>
      <c r="E18" s="5">
        <v>502935785</v>
      </c>
      <c r="F18" s="43">
        <v>71757647</v>
      </c>
      <c r="G18" s="65">
        <v>0.25</v>
      </c>
      <c r="H18" s="70"/>
      <c r="J18" s="16"/>
      <c r="K18" s="14"/>
      <c r="L18" s="70"/>
      <c r="M18" s="41"/>
      <c r="N18" s="41"/>
      <c r="O18" s="41"/>
      <c r="P18" s="73">
        <v>648235000</v>
      </c>
      <c r="Q18" s="60">
        <v>1365000</v>
      </c>
      <c r="R18" s="60">
        <f>IF(Tabela3[[#This Row],[Ativo || Passivo]]&gt;0,Tabela3[[#This Row],[Ativo || Passivo]]-Tabela3[[#This Row],[Patrimônio Líquido]],0)</f>
        <v>0</v>
      </c>
      <c r="S18" s="60">
        <f>Tabela3[[#This Row],[Cotação]]*Tabela3[[#This Row],[Total Ações]]</f>
        <v>363811270.29000002</v>
      </c>
      <c r="T18" s="27">
        <f>IF(Tabela3[[#This Row],[Passivo Circulante]]&gt;0,Tabela3[[#This Row],[Ativo Circulante]]/Tabela3[[#This Row],[Passivo Circulante]],0)</f>
        <v>0</v>
      </c>
      <c r="U1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" s="16">
        <f>IF(Tabela3[[#This Row],[Lucro Líquido]]&gt;0,Tabela3[[#This Row],[Lucro Líquido]]/Tabela3[[#This Row],[Patrimônio Líquido]],0)/Tabela3[[#This Row],[Ref]]*4</f>
        <v>2.1057178338102695E-3</v>
      </c>
      <c r="W1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" s="16">
        <f>IF(Tabela3[[#This Row],[Dívida]]&gt;0,Tabela3[[#This Row],[Dívida]]/Tabela3[[#This Row],[Patrimônio Líquido]],0)</f>
        <v>0</v>
      </c>
      <c r="Y18" s="16">
        <f>SUMPRODUCT(N([Dívida / PL]&gt;0),N(RIGHT([PAPEL],LEN([PAPEL])-(LEN([PAPEL])-1))="3"),[Dívida / PL])/SUMPRODUCT(N([Dívida / PL]&gt;0),N(RIGHT([PAPEL],LEN([PAPEL])-(LEN([PAPEL])-1))="3"))</f>
        <v>1.5501495106508842</v>
      </c>
      <c r="Z18" s="7">
        <f>Tabela3[[#This Row],[Capital Social]]*20%</f>
        <v>100587157</v>
      </c>
      <c r="AA18" s="35">
        <f>IF(([Lucro Líquido]*5%)&gt;[Teto R. Legal],[Teto R. Legal],[Lucro Líquido]*5%)</f>
        <v>68250</v>
      </c>
      <c r="AB18" s="35">
        <f>IF([Lucro Líquido]&lt;0,0,[Lucro Líquido]-[Reserva Legal])</f>
        <v>1296750</v>
      </c>
      <c r="AC18" s="35">
        <f>Tabela3[[#This Row],[Lucro Distribuir]]*[%Div]</f>
        <v>324187.5</v>
      </c>
      <c r="AD18" s="43">
        <f>SUMPRODUCT(N([Nome]=Tabela3[[#This Row],[Nome]]),[Ações])</f>
        <v>71757647</v>
      </c>
      <c r="AE18" s="68">
        <f>[Capital Social]/[Total Ações]</f>
        <v>7.0088109912522629</v>
      </c>
      <c r="AF18" s="68">
        <f>Tabela3[[#This Row],[Lucro Líquido]]/Tabela3[[#This Row],[Total Ações]]</f>
        <v>1.9022362870956457E-2</v>
      </c>
      <c r="AG1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1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18" s="7">
        <f>[Div Base]*[Ações]</f>
        <v>324187.5</v>
      </c>
      <c r="AL18" s="95">
        <f>SUMPRODUCT(N([Nome]=Tabela3[[#This Row],[Nome]]),[Div Base]*[Ações])</f>
        <v>324187.5</v>
      </c>
      <c r="AM18" s="5">
        <f>[Patrimônio Líquido]/[Total Ações]</f>
        <v>9.0336713521278096</v>
      </c>
      <c r="AN18" s="39">
        <f>MAX(Tabela3[[#This Row],[Cotação 1]:[Cotação 5]])</f>
        <v>5.07</v>
      </c>
      <c r="AO18" s="40">
        <f>[Cotação]/[VPA]</f>
        <v>0.56123361171488728</v>
      </c>
      <c r="AP18" s="27">
        <f>IF(Tabela3[[#This Row],[Lucro/Ação]]&gt;0,Tabela3[[#This Row],[Cotação]]/(Tabela3[[#This Row],[Lucro/Ação]]/[Ref]*4),0)</f>
        <v>266.52840314285714</v>
      </c>
      <c r="AQ18" s="68">
        <f>[Lucro Distribuir]/[Total Ações]</f>
        <v>1.8071244727408634E-2</v>
      </c>
      <c r="AR18" s="68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18" s="9" t="str">
        <f>IF(AND([% A.A.]&gt;=5%,SUMPRODUCT(N([Nome]=Tabela3[[#This Row],[Nome]]),[PL])&gt;0),"Sim","Não")</f>
        <v>Não</v>
      </c>
      <c r="AT18" s="20">
        <f>IF([Cotação]&gt;0,Tabela3[[#This Row],[Lucro]]/Tabela3[[#This Row],[Cotação]],0)</f>
        <v>8.9108701811679652E-4</v>
      </c>
      <c r="AU18" s="20">
        <f>((1+Tabela3[[#This Row],[% Yield]])^(1/(3*Tabela3[[#This Row],[Ref]])))^(12)-1</f>
        <v>8.9108701811801971E-4</v>
      </c>
      <c r="AV18" s="9">
        <f>IF([Cotação]&gt;0,($BH$1/Tabela3[[#This Row],[Cotação]]-MOD($BH$1/Tabela3[[#This Row],[Cotação]],100)),)</f>
        <v>100</v>
      </c>
      <c r="AW18" s="7">
        <f>Tabela3[[#This Row],[Ativos]]*[Lucro]</f>
        <v>0.45178111818521582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0</v>
      </c>
      <c r="BB18" s="7">
        <f>SUMPRODUCT(N(Tabela17683[Código]=Tabela3[[#This Row],[PAPEL]]),Tabela17683[Fechamento])</f>
        <v>5.07</v>
      </c>
    </row>
    <row r="19" spans="1:54" ht="11.25" customHeight="1">
      <c r="A19" s="3" t="s">
        <v>1167</v>
      </c>
      <c r="B19" s="44" t="s">
        <v>1168</v>
      </c>
      <c r="C19" s="14" t="str">
        <f>LEFT([PAPEL],LEN([PAPEL])-(LEN([PAPEL])-4))</f>
        <v>SHUL</v>
      </c>
      <c r="D19" s="14">
        <v>4</v>
      </c>
      <c r="E19" s="5">
        <v>201852798.03999999</v>
      </c>
      <c r="F19" s="43">
        <v>27266565</v>
      </c>
      <c r="G19" s="65">
        <v>0.25</v>
      </c>
      <c r="H19" s="70"/>
      <c r="J19" s="16"/>
      <c r="K19" s="14"/>
      <c r="L19" s="70"/>
      <c r="M19" s="41">
        <v>958475000</v>
      </c>
      <c r="N19" s="41">
        <v>538847000</v>
      </c>
      <c r="O19" s="41">
        <v>197823000</v>
      </c>
      <c r="P19" s="73">
        <v>358721000</v>
      </c>
      <c r="Q19" s="60">
        <v>61497000</v>
      </c>
      <c r="R19" s="60">
        <f>IF(Tabela3[[#This Row],[Ativo || Passivo]]&gt;0,Tabela3[[#This Row],[Ativo || Passivo]]-Tabela3[[#This Row],[Patrimônio Líquido]],0)</f>
        <v>599754000</v>
      </c>
      <c r="S19" s="60">
        <f>Tabela3[[#This Row],[Cotação]]*Tabela3[[#This Row],[Total Ações]]</f>
        <v>0</v>
      </c>
      <c r="T19" s="27">
        <f>IF(Tabela3[[#This Row],[Passivo Circulante]]&gt;0,Tabela3[[#This Row],[Ativo Circulante]]/Tabela3[[#This Row],[Passivo Circulante]],0)</f>
        <v>2.7238844825930251</v>
      </c>
      <c r="U1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" s="16">
        <f>IF(Tabela3[[#This Row],[Lucro Líquido]]&gt;0,Tabela3[[#This Row],[Lucro Líquido]]/Tabela3[[#This Row],[Patrimônio Líquido]],0)/Tabela3[[#This Row],[Ref]]*4</f>
        <v>0.17143406714410364</v>
      </c>
      <c r="W1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" s="16">
        <f>IF(Tabela3[[#This Row],[Dívida]]&gt;0,Tabela3[[#This Row],[Dívida]]/Tabela3[[#This Row],[Patrimônio Líquido]],0)</f>
        <v>1.6719233052985467</v>
      </c>
      <c r="Y19" s="16">
        <f>SUMPRODUCT(N([Dívida / PL]&gt;0),N(RIGHT([PAPEL],LEN([PAPEL])-(LEN([PAPEL])-1))="3"),[Dívida / PL])/SUMPRODUCT(N([Dívida / PL]&gt;0),N(RIGHT([PAPEL],LEN([PAPEL])-(LEN([PAPEL])-1))="3"))</f>
        <v>1.5501495106508842</v>
      </c>
      <c r="Z19" s="7">
        <f>Tabela3[[#This Row],[Capital Social]]*20%</f>
        <v>40370559.608000003</v>
      </c>
      <c r="AA19" s="35">
        <f>IF(([Lucro Líquido]*5%)&gt;[Teto R. Legal],[Teto R. Legal],[Lucro Líquido]*5%)</f>
        <v>3074850</v>
      </c>
      <c r="AB19" s="35">
        <f>IF([Lucro Líquido]&lt;0,0,[Lucro Líquido]-[Reserva Legal])</f>
        <v>58422150</v>
      </c>
      <c r="AC19" s="35">
        <f>Tabela3[[#This Row],[Lucro Distribuir]]*[%Div]</f>
        <v>14605537.5</v>
      </c>
      <c r="AD19" s="43">
        <f>SUMPRODUCT(N([Nome]=Tabela3[[#This Row],[Nome]]),[Ações])</f>
        <v>63817490</v>
      </c>
      <c r="AE19" s="68">
        <f>[Capital Social]/[Total Ações]</f>
        <v>3.1629698698585607</v>
      </c>
      <c r="AF19" s="68">
        <f>Tabela3[[#This Row],[Lucro Líquido]]/Tabela3[[#This Row],[Total Ações]]</f>
        <v>0.96363865141045191</v>
      </c>
      <c r="AG1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1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19" s="7">
        <f>[Div Base]*[Ações]</f>
        <v>6046179.3243141109</v>
      </c>
      <c r="AL19" s="95">
        <f>SUMPRODUCT(N([Nome]=Tabela3[[#This Row],[Nome]]),[Div Base]*[Ações])</f>
        <v>14961596.138075691</v>
      </c>
      <c r="AM19" s="5">
        <f>[Patrimônio Líquido]/[Total Ações]</f>
        <v>5.6210452651773046</v>
      </c>
      <c r="AN19" s="39">
        <f>MAX(Tabela3[[#This Row],[Cotação 1]:[Cotação 5]])</f>
        <v>0</v>
      </c>
      <c r="AO19" s="40">
        <f>[Cotação]/[VPA]</f>
        <v>0</v>
      </c>
      <c r="AP19" s="27">
        <f>IF(Tabela3[[#This Row],[Lucro/Ação]]&gt;0,Tabela3[[#This Row],[Cotação]]/(Tabela3[[#This Row],[Lucro/Ação]]/[Ref]*4),0)</f>
        <v>0</v>
      </c>
      <c r="AQ19" s="68">
        <f>[Lucro Distribuir]/[Total Ações]</f>
        <v>0.9154567188399293</v>
      </c>
      <c r="AR19" s="68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19" s="9" t="str">
        <f>IF(AND([% A.A.]&gt;=5%,SUMPRODUCT(N([Nome]=Tabela3[[#This Row],[Nome]]),[PL])&gt;0),"Sim","Não")</f>
        <v>Não</v>
      </c>
      <c r="AT19" s="20">
        <f>IF([Cotação]&gt;0,Tabela3[[#This Row],[Lucro]]/Tabela3[[#This Row],[Cotação]],0)</f>
        <v>0</v>
      </c>
      <c r="AU19" s="20">
        <f>((1+Tabela3[[#This Row],[% Yield]])^(1/(3*Tabela3[[#This Row],[Ref]])))^(12)-1</f>
        <v>0</v>
      </c>
      <c r="AV19" s="9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0</v>
      </c>
      <c r="BB19" s="7">
        <f>SUMPRODUCT(N(Tabela17683[Código]=Tabela3[[#This Row],[PAPEL]]),Tabela17683[Fechamento])</f>
        <v>0</v>
      </c>
    </row>
    <row r="20" spans="1:54" ht="11.25" customHeight="1">
      <c r="A20" s="3" t="s">
        <v>1167</v>
      </c>
      <c r="B20" s="44" t="s">
        <v>1169</v>
      </c>
      <c r="C20" s="14" t="str">
        <f>LEFT([PAPEL],LEN([PAPEL])-(LEN([PAPEL])-4))</f>
        <v>SHUL</v>
      </c>
      <c r="D20" s="14">
        <v>4</v>
      </c>
      <c r="E20" s="5">
        <v>201852798.03999999</v>
      </c>
      <c r="F20" s="43">
        <v>36550925</v>
      </c>
      <c r="G20" s="65">
        <v>0.25</v>
      </c>
      <c r="H20" s="70"/>
      <c r="J20" s="16">
        <v>0.1</v>
      </c>
      <c r="K20" s="14"/>
      <c r="L20" s="70"/>
      <c r="M20" s="41">
        <v>958475000</v>
      </c>
      <c r="N20" s="41">
        <v>538847000</v>
      </c>
      <c r="O20" s="41">
        <v>197823000</v>
      </c>
      <c r="P20" s="73">
        <v>358721000</v>
      </c>
      <c r="Q20" s="60">
        <v>61497000</v>
      </c>
      <c r="R20" s="60">
        <f>IF(Tabela3[[#This Row],[Ativo || Passivo]]&gt;0,Tabela3[[#This Row],[Ativo || Passivo]]-Tabela3[[#This Row],[Patrimônio Líquido]],0)</f>
        <v>599754000</v>
      </c>
      <c r="S20" s="60">
        <f>Tabela3[[#This Row],[Cotação]]*Tabela3[[#This Row],[Total Ações]]</f>
        <v>638174900</v>
      </c>
      <c r="T20" s="27">
        <f>IF(Tabela3[[#This Row],[Passivo Circulante]]&gt;0,Tabela3[[#This Row],[Ativo Circulante]]/Tabela3[[#This Row],[Passivo Circulante]],0)</f>
        <v>2.7238844825930251</v>
      </c>
      <c r="U2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" s="16">
        <f>IF(Tabela3[[#This Row],[Lucro Líquido]]&gt;0,Tabela3[[#This Row],[Lucro Líquido]]/Tabela3[[#This Row],[Patrimônio Líquido]],0)/Tabela3[[#This Row],[Ref]]*4</f>
        <v>0.17143406714410364</v>
      </c>
      <c r="W2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" s="16">
        <f>IF(Tabela3[[#This Row],[Dívida]]&gt;0,Tabela3[[#This Row],[Dívida]]/Tabela3[[#This Row],[Patrimônio Líquido]],0)</f>
        <v>1.6719233052985467</v>
      </c>
      <c r="Y20" s="16">
        <f>SUMPRODUCT(N([Dívida / PL]&gt;0),N(RIGHT([PAPEL],LEN([PAPEL])-(LEN([PAPEL])-1))="3"),[Dívida / PL])/SUMPRODUCT(N([Dívida / PL]&gt;0),N(RIGHT([PAPEL],LEN([PAPEL])-(LEN([PAPEL])-1))="3"))</f>
        <v>1.5501495106508842</v>
      </c>
      <c r="Z20" s="7">
        <f>Tabela3[[#This Row],[Capital Social]]*20%</f>
        <v>40370559.608000003</v>
      </c>
      <c r="AA20" s="35">
        <f>IF(([Lucro Líquido]*5%)&gt;[Teto R. Legal],[Teto R. Legal],[Lucro Líquido]*5%)</f>
        <v>3074850</v>
      </c>
      <c r="AB20" s="35">
        <f>IF([Lucro Líquido]&lt;0,0,[Lucro Líquido]-[Reserva Legal])</f>
        <v>58422150</v>
      </c>
      <c r="AC20" s="35">
        <f>Tabela3[[#This Row],[Lucro Distribuir]]*[%Div]</f>
        <v>14605537.5</v>
      </c>
      <c r="AD20" s="43">
        <f>SUMPRODUCT(N([Nome]=Tabela3[[#This Row],[Nome]]),[Ações])</f>
        <v>63817490</v>
      </c>
      <c r="AE20" s="68">
        <f>[Capital Social]/[Total Ações]</f>
        <v>3.1629698698585607</v>
      </c>
      <c r="AF20" s="68">
        <f>Tabela3[[#This Row],[Lucro Líquido]]/Tabela3[[#This Row],[Total Ações]]</f>
        <v>0.96363865141045191</v>
      </c>
      <c r="AG2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2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20" s="7">
        <f>[Div Base]*[Ações]</f>
        <v>8915416.8137615789</v>
      </c>
      <c r="AL20" s="95">
        <f>SUMPRODUCT(N([Nome]=Tabela3[[#This Row],[Nome]]),[Div Base]*[Ações])</f>
        <v>14961596.138075691</v>
      </c>
      <c r="AM20" s="5">
        <f>[Patrimônio Líquido]/[Total Ações]</f>
        <v>5.6210452651773046</v>
      </c>
      <c r="AN20" s="39">
        <f>MAX(Tabela3[[#This Row],[Cotação 1]:[Cotação 5]])</f>
        <v>10</v>
      </c>
      <c r="AO20" s="40">
        <f>[Cotação]/[VPA]</f>
        <v>1.7790285486492288</v>
      </c>
      <c r="AP20" s="27">
        <f>IF(Tabela3[[#This Row],[Lucro/Ação]]&gt;0,Tabela3[[#This Row],[Cotação]]/(Tabela3[[#This Row],[Lucro/Ação]]/[Ref]*4),0)</f>
        <v>10.37733385368392</v>
      </c>
      <c r="AQ20" s="68">
        <f>[Lucro Distribuir]/[Total Ações]</f>
        <v>0.9154567188399293</v>
      </c>
      <c r="AR20" s="68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20" s="9" t="str">
        <f>IF(AND([% A.A.]&gt;=5%,SUMPRODUCT(N([Nome]=Tabela3[[#This Row],[Nome]]),[PL])&gt;0),"Sim","Não")</f>
        <v>Não</v>
      </c>
      <c r="AT20" s="20">
        <f>IF([Cotação]&gt;0,Tabela3[[#This Row],[Lucro]]/Tabela3[[#This Row],[Cotação]],0)</f>
        <v>2.4391767961444422E-2</v>
      </c>
      <c r="AU20" s="20">
        <f>((1+Tabela3[[#This Row],[% Yield]])^(1/(3*Tabela3[[#This Row],[Ref]])))^(12)-1</f>
        <v>2.4391767961443378E-2</v>
      </c>
      <c r="AV20" s="9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7">
        <f>SUMPRODUCT(N(Tabela1[Código]=Tabela3[[#This Row],[PAPEL]]),Tabela1[Fechamento])</f>
        <v>0</v>
      </c>
      <c r="AY20" s="7">
        <f>SUMPRODUCT(N(Tabela17[Código]=Tabela3[[#This Row],[PAPEL]]),Tabela17[Fechamento])</f>
        <v>0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10</v>
      </c>
    </row>
    <row r="21" spans="1:54" ht="11.25" customHeight="1">
      <c r="A21" s="3" t="s">
        <v>1167</v>
      </c>
      <c r="B21" s="44" t="s">
        <v>1170</v>
      </c>
      <c r="C21" s="14" t="str">
        <f>LEFT([PAPEL],LEN([PAPEL])-(LEN([PAPEL])-4))</f>
        <v>WEGE</v>
      </c>
      <c r="D21" s="14">
        <v>4</v>
      </c>
      <c r="E21" s="5">
        <v>2718440437</v>
      </c>
      <c r="F21" s="43">
        <v>620905029</v>
      </c>
      <c r="G21" s="65">
        <v>0.25</v>
      </c>
      <c r="H21" s="70"/>
      <c r="J21" s="16"/>
      <c r="K21" s="14"/>
      <c r="L21" s="70"/>
      <c r="M21" s="41">
        <v>4668281000</v>
      </c>
      <c r="N21" s="41">
        <v>943803000</v>
      </c>
      <c r="O21" s="41">
        <v>99987000</v>
      </c>
      <c r="P21" s="73">
        <v>4557772000</v>
      </c>
      <c r="Q21" s="60">
        <v>843467000</v>
      </c>
      <c r="R21" s="60">
        <f>IF(Tabela3[[#This Row],[Ativo || Passivo]]&gt;0,Tabela3[[#This Row],[Ativo || Passivo]]-Tabela3[[#This Row],[Patrimônio Líquido]],0)</f>
        <v>110509000</v>
      </c>
      <c r="S21" s="60">
        <f>Tabela3[[#This Row],[Cotação]]*Tabela3[[#This Row],[Total Ações]]</f>
        <v>19583344614.66</v>
      </c>
      <c r="T21" s="27">
        <f>IF(Tabela3[[#This Row],[Passivo Circulante]]&gt;0,Tabela3[[#This Row],[Ativo Circulante]]/Tabela3[[#This Row],[Passivo Circulante]],0)</f>
        <v>9.4392571034234454</v>
      </c>
      <c r="U2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" s="16">
        <f>IF(Tabela3[[#This Row],[Lucro Líquido]]&gt;0,Tabela3[[#This Row],[Lucro Líquido]]/Tabela3[[#This Row],[Patrimônio Líquido]],0)/Tabela3[[#This Row],[Ref]]*4</f>
        <v>0.18506125361251066</v>
      </c>
      <c r="W2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" s="16">
        <f>IF(Tabela3[[#This Row],[Dívida]]&gt;0,Tabela3[[#This Row],[Dívida]]/Tabela3[[#This Row],[Patrimônio Líquido]],0)</f>
        <v>2.4246276470170074E-2</v>
      </c>
      <c r="Y21" s="16">
        <f>SUMPRODUCT(N([Dívida / PL]&gt;0),N(RIGHT([PAPEL],LEN([PAPEL])-(LEN([PAPEL])-1))="3"),[Dívida / PL])/SUMPRODUCT(N([Dívida / PL]&gt;0),N(RIGHT([PAPEL],LEN([PAPEL])-(LEN([PAPEL])-1))="3"))</f>
        <v>1.5501495106508842</v>
      </c>
      <c r="Z21" s="7">
        <f>Tabela3[[#This Row],[Capital Social]]*20%</f>
        <v>543688087.39999998</v>
      </c>
      <c r="AA21" s="35">
        <f>IF(([Lucro Líquido]*5%)&gt;[Teto R. Legal],[Teto R. Legal],[Lucro Líquido]*5%)</f>
        <v>42173350</v>
      </c>
      <c r="AB21" s="35">
        <f>IF([Lucro Líquido]&lt;0,0,[Lucro Líquido]-[Reserva Legal])</f>
        <v>801293650</v>
      </c>
      <c r="AC21" s="35">
        <f>Tabela3[[#This Row],[Lucro Distribuir]]*[%Div]</f>
        <v>200323412.5</v>
      </c>
      <c r="AD21" s="43">
        <f>SUMPRODUCT(N([Nome]=Tabela3[[#This Row],[Nome]]),[Ações])</f>
        <v>620905029</v>
      </c>
      <c r="AE21" s="68">
        <f>[Capital Social]/[Total Ações]</f>
        <v>4.3781903995498155</v>
      </c>
      <c r="AF21" s="68">
        <f>Tabela3[[#This Row],[Lucro Líquido]]/Tabela3[[#This Row],[Total Ações]]</f>
        <v>1.3584476862080626</v>
      </c>
      <c r="AG2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2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21" s="7">
        <f>[Div Base]*[Ações]</f>
        <v>200323412.5</v>
      </c>
      <c r="AL21" s="95">
        <f>SUMPRODUCT(N([Nome]=Tabela3[[#This Row],[Nome]]),[Div Base]*[Ações])</f>
        <v>200323412.5</v>
      </c>
      <c r="AM21" s="5">
        <f>[Patrimônio Líquido]/[Total Ações]</f>
        <v>7.3405300120382826</v>
      </c>
      <c r="AN21" s="39">
        <f>MAX(Tabela3[[#This Row],[Cotação 1]:[Cotação 5]])</f>
        <v>31.54</v>
      </c>
      <c r="AO21" s="40">
        <f>[Cotação]/[VPA]</f>
        <v>4.2966924661128285</v>
      </c>
      <c r="AP21" s="27">
        <f>IF(Tabela3[[#This Row],[Lucro/Ação]]&gt;0,Tabela3[[#This Row],[Cotação]]/(Tabela3[[#This Row],[Lucro/Ação]]/[Ref]*4),0)</f>
        <v>23.217677294618522</v>
      </c>
      <c r="AQ21" s="68">
        <f>[Lucro Distribuir]/[Total Ações]</f>
        <v>1.2905253018976595</v>
      </c>
      <c r="AR21" s="68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21" s="9" t="str">
        <f>IF(AND([% A.A.]&gt;=5%,SUMPRODUCT(N([Nome]=Tabela3[[#This Row],[Nome]]),[PL])&gt;0),"Sim","Não")</f>
        <v>Não</v>
      </c>
      <c r="AT21" s="20">
        <f>IF([Cotação]&gt;0,Tabela3[[#This Row],[Lucro]]/Tabela3[[#This Row],[Cotação]],0)</f>
        <v>1.022927474554264E-2</v>
      </c>
      <c r="AU21" s="20">
        <f>((1+Tabela3[[#This Row],[% Yield]])^(1/(3*Tabela3[[#This Row],[Ref]])))^(12)-1</f>
        <v>1.0229274745541694E-2</v>
      </c>
      <c r="AV21" s="9">
        <f>IF([Cotação]&gt;0,($BH$1/Tabela3[[#This Row],[Cotação]]-MOD($BH$1/Tabela3[[#This Row],[Cotação]],100)),)</f>
        <v>0</v>
      </c>
      <c r="AW21" s="7">
        <f>Tabela3[[#This Row],[Ativos]]*[Lucro]</f>
        <v>0</v>
      </c>
      <c r="AX21" s="7">
        <f>SUMPRODUCT(N(Tabela1[Código]=Tabela3[[#This Row],[PAPEL]]),Tabela1[Fechamento])</f>
        <v>0</v>
      </c>
      <c r="AY21" s="7">
        <f>SUMPRODUCT(N(Tabela17[Código]=Tabela3[[#This Row],[PAPEL]]),Tabela17[Fechamento])</f>
        <v>0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31.54</v>
      </c>
    </row>
    <row r="22" spans="1:54" ht="11.25" customHeight="1">
      <c r="A22" s="3" t="s">
        <v>1174</v>
      </c>
      <c r="B22" s="45" t="s">
        <v>1175</v>
      </c>
      <c r="C22" s="14" t="str">
        <f>LEFT([PAPEL],LEN([PAPEL])-(LEN([PAPEL])-4))</f>
        <v>EMBR</v>
      </c>
      <c r="D22" s="14">
        <v>4</v>
      </c>
      <c r="E22" s="5">
        <v>4789617052.4200001</v>
      </c>
      <c r="F22" s="43">
        <v>740465044</v>
      </c>
      <c r="G22" s="65">
        <v>0.25</v>
      </c>
      <c r="H22" s="70"/>
      <c r="J22" s="16"/>
      <c r="K22" s="14"/>
      <c r="L22" s="70"/>
      <c r="M22" s="41">
        <v>20534126000</v>
      </c>
      <c r="N22" s="41">
        <v>10320011000</v>
      </c>
      <c r="O22" s="41">
        <v>5550587000</v>
      </c>
      <c r="P22" s="73">
        <v>8277255000</v>
      </c>
      <c r="Q22" s="60">
        <v>777689000</v>
      </c>
      <c r="R22" s="60">
        <f>IF(Tabela3[[#This Row],[Ativo || Passivo]]&gt;0,Tabela3[[#This Row],[Ativo || Passivo]]-Tabela3[[#This Row],[Patrimônio Líquido]],0)</f>
        <v>12256871000</v>
      </c>
      <c r="S22" s="60">
        <f>Tabela3[[#This Row],[Cotação]]*Tabela3[[#This Row],[Total Ações]]</f>
        <v>14868538083.519999</v>
      </c>
      <c r="T22" s="27">
        <f>IF(Tabela3[[#This Row],[Passivo Circulante]]&gt;0,Tabela3[[#This Row],[Ativo Circulante]]/Tabela3[[#This Row],[Passivo Circulante]],0)</f>
        <v>1.8592647948766501</v>
      </c>
      <c r="U2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" s="16">
        <f>IF(Tabela3[[#This Row],[Lucro Líquido]]&gt;0,Tabela3[[#This Row],[Lucro Líquido]]/Tabela3[[#This Row],[Patrimônio Líquido]],0)/Tabela3[[#This Row],[Ref]]*4</f>
        <v>9.395494037576467E-2</v>
      </c>
      <c r="W2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" s="16">
        <f>IF(Tabela3[[#This Row],[Dívida]]&gt;0,Tabela3[[#This Row],[Dívida]]/Tabela3[[#This Row],[Patrimônio Líquido]],0)</f>
        <v>1.4807893438102366</v>
      </c>
      <c r="Y22" s="16">
        <f>SUMPRODUCT(N([Dívida / PL]&gt;0),N(RIGHT([PAPEL],LEN([PAPEL])-(LEN([PAPEL])-1))="3"),[Dívida / PL])/SUMPRODUCT(N([Dívida / PL]&gt;0),N(RIGHT([PAPEL],LEN([PAPEL])-(LEN([PAPEL])-1))="3"))</f>
        <v>1.5501495106508842</v>
      </c>
      <c r="Z22" s="7">
        <f>Tabela3[[#This Row],[Capital Social]]*20%</f>
        <v>957923410.48400009</v>
      </c>
      <c r="AA22" s="35">
        <f>IF(([Lucro Líquido]*5%)&gt;[Teto R. Legal],[Teto R. Legal],[Lucro Líquido]*5%)</f>
        <v>38884450</v>
      </c>
      <c r="AB22" s="35">
        <f>IF([Lucro Líquido]&lt;0,0,[Lucro Líquido]-[Reserva Legal])</f>
        <v>738804550</v>
      </c>
      <c r="AC22" s="35">
        <f>Tabela3[[#This Row],[Lucro Distribuir]]*[%Div]</f>
        <v>184701137.5</v>
      </c>
      <c r="AD22" s="43">
        <f>SUMPRODUCT(N([Nome]=Tabela3[[#This Row],[Nome]]),[Ações])</f>
        <v>740465044</v>
      </c>
      <c r="AE22" s="68">
        <f>[Capital Social]/[Total Ações]</f>
        <v>6.468390494906334</v>
      </c>
      <c r="AF22" s="68">
        <f>Tabela3[[#This Row],[Lucro Líquido]]/Tabela3[[#This Row],[Total Ações]]</f>
        <v>1.050271051012639</v>
      </c>
      <c r="AG2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2" s="7">
        <f>[Div Base]*[Ações]</f>
        <v>184701137.5</v>
      </c>
      <c r="AL22" s="95">
        <f>SUMPRODUCT(N([Nome]=Tabela3[[#This Row],[Nome]]),[Div Base]*[Ações])</f>
        <v>184701137.5</v>
      </c>
      <c r="AM22" s="5">
        <f>[Patrimônio Líquido]/[Total Ações]</f>
        <v>11.17845476578635</v>
      </c>
      <c r="AN22" s="39">
        <f>MAX(Tabela3[[#This Row],[Cotação 1]:[Cotação 5]])</f>
        <v>20.079999999999998</v>
      </c>
      <c r="AO22" s="40">
        <f>[Cotação]/[VPA]</f>
        <v>1.7963126765479618</v>
      </c>
      <c r="AP22" s="27">
        <f>IF(Tabela3[[#This Row],[Lucro/Ação]]&gt;0,Tabela3[[#This Row],[Cotação]]/(Tabela3[[#This Row],[Lucro/Ação]]/[Ref]*4),0)</f>
        <v>19.118874104584222</v>
      </c>
      <c r="AQ22" s="68">
        <f>[Lucro Distribuir]/[Total Ações]</f>
        <v>0.99775749846200712</v>
      </c>
      <c r="AR22" s="68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2" s="9" t="str">
        <f>IF(AND([% A.A.]&gt;=5%,SUMPRODUCT(N([Nome]=Tabela3[[#This Row],[Nome]]),[PL])&gt;0),"Sim","Não")</f>
        <v>Não</v>
      </c>
      <c r="AT22" s="20">
        <f>IF([Cotação]&gt;0,Tabela3[[#This Row],[Lucro]]/Tabela3[[#This Row],[Cotação]],0)</f>
        <v>1.2422279612325787E-2</v>
      </c>
      <c r="AU22" s="20">
        <f>((1+Tabela3[[#This Row],[% Yield]])^(1/(3*Tabela3[[#This Row],[Ref]])))^(12)-1</f>
        <v>1.2422279612326115E-2</v>
      </c>
      <c r="AV22" s="9">
        <f>IF([Cotação]&gt;0,($BH$1/Tabela3[[#This Row],[Cotação]]-MOD($BH$1/Tabela3[[#This Row],[Cotação]],100)),)</f>
        <v>0</v>
      </c>
      <c r="AW22" s="7">
        <f>Tabela3[[#This Row],[Ativos]]*[Lucro]</f>
        <v>0</v>
      </c>
      <c r="AX22" s="7">
        <f>SUMPRODUCT(N(Tabela1[Código]=Tabela3[[#This Row],[PAPEL]]),Tabela1[Fechamento])</f>
        <v>0</v>
      </c>
      <c r="AY22" s="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20.079999999999998</v>
      </c>
    </row>
    <row r="23" spans="1:54" ht="11.25" customHeight="1">
      <c r="A23" s="3" t="s">
        <v>1216</v>
      </c>
      <c r="B23" s="44" t="s">
        <v>1181</v>
      </c>
      <c r="C23" s="14" t="str">
        <f>LEFT([PAPEL],LEN([PAPEL])-(LEN([PAPEL])-4))</f>
        <v>AUTM</v>
      </c>
      <c r="D23" s="14">
        <v>4</v>
      </c>
      <c r="E23" s="5">
        <v>900188000</v>
      </c>
      <c r="F23" s="43">
        <v>125907641</v>
      </c>
      <c r="G23" s="65">
        <v>0.25</v>
      </c>
      <c r="H23" s="70"/>
      <c r="J23" s="16"/>
      <c r="K23" s="14"/>
      <c r="L23" s="70"/>
      <c r="M23" s="41">
        <v>2052866000</v>
      </c>
      <c r="N23" s="41">
        <v>385538000</v>
      </c>
      <c r="O23" s="41">
        <v>182503000</v>
      </c>
      <c r="P23" s="73">
        <v>1295190000</v>
      </c>
      <c r="Q23" s="60">
        <v>136896000</v>
      </c>
      <c r="R23" s="60">
        <f>IF(Tabela3[[#This Row],[Ativo || Passivo]]&gt;0,Tabela3[[#This Row],[Ativo || Passivo]]-Tabela3[[#This Row],[Patrimônio Líquido]],0)</f>
        <v>757676000</v>
      </c>
      <c r="S23" s="60">
        <f>Tabela3[[#This Row],[Cotação]]*Tabela3[[#This Row],[Total Ações]]</f>
        <v>1962900123.1900001</v>
      </c>
      <c r="T23" s="27">
        <f>IF(Tabela3[[#This Row],[Passivo Circulante]]&gt;0,Tabela3[[#This Row],[Ativo Circulante]]/Tabela3[[#This Row],[Passivo Circulante]],0)</f>
        <v>2.112502260236818</v>
      </c>
      <c r="U2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" s="16">
        <f>IF(Tabela3[[#This Row],[Lucro Líquido]]&gt;0,Tabela3[[#This Row],[Lucro Líquido]]/Tabela3[[#This Row],[Patrimônio Líquido]],0)/Tabela3[[#This Row],[Ref]]*4</f>
        <v>0.10569568943552683</v>
      </c>
      <c r="W2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" s="16">
        <f>IF(Tabela3[[#This Row],[Dívida]]&gt;0,Tabela3[[#This Row],[Dívida]]/Tabela3[[#This Row],[Patrimônio Líquido]],0)</f>
        <v>0.58499216331194648</v>
      </c>
      <c r="Y23" s="16">
        <f>SUMPRODUCT(N([Dívida / PL]&gt;0),N(RIGHT([PAPEL],LEN([PAPEL])-(LEN([PAPEL])-1))="3"),[Dívida / PL])/SUMPRODUCT(N([Dívida / PL]&gt;0),N(RIGHT([PAPEL],LEN([PAPEL])-(LEN([PAPEL])-1))="3"))</f>
        <v>1.5501495106508842</v>
      </c>
      <c r="Z23" s="7">
        <f>Tabela3[[#This Row],[Capital Social]]*20%</f>
        <v>180037600</v>
      </c>
      <c r="AA23" s="35">
        <f>IF(([Lucro Líquido]*5%)&gt;[Teto R. Legal],[Teto R. Legal],[Lucro Líquido]*5%)</f>
        <v>6844800</v>
      </c>
      <c r="AB23" s="35">
        <f>IF([Lucro Líquido]&lt;0,0,[Lucro Líquido]-[Reserva Legal])</f>
        <v>130051200</v>
      </c>
      <c r="AC23" s="35">
        <f>Tabela3[[#This Row],[Lucro Distribuir]]*[%Div]</f>
        <v>32512800</v>
      </c>
      <c r="AD23" s="43">
        <f>SUMPRODUCT(N([Nome]=Tabela3[[#This Row],[Nome]]),[Ações])</f>
        <v>125907641</v>
      </c>
      <c r="AE23" s="68">
        <f>[Capital Social]/[Total Ações]</f>
        <v>7.1495899124978441</v>
      </c>
      <c r="AF23" s="68">
        <f>Tabela3[[#This Row],[Lucro Líquido]]/Tabela3[[#This Row],[Total Ações]]</f>
        <v>1.0872731703392013</v>
      </c>
      <c r="AG2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3" s="7">
        <f>[Div Base]*[Ações]</f>
        <v>32512799.999999996</v>
      </c>
      <c r="AL23" s="95">
        <f>SUMPRODUCT(N([Nome]=Tabela3[[#This Row],[Nome]]),[Div Base]*[Ações])</f>
        <v>32512799.999999996</v>
      </c>
      <c r="AM23" s="5">
        <f>[Patrimônio Líquido]/[Total Ações]</f>
        <v>10.28682603941408</v>
      </c>
      <c r="AN23" s="39">
        <f>MAX(Tabela3[[#This Row],[Cotação 1]:[Cotação 5]])</f>
        <v>15.59</v>
      </c>
      <c r="AO23" s="40">
        <f>[Cotação]/[VPA]</f>
        <v>1.5155306350342421</v>
      </c>
      <c r="AP23" s="27">
        <f>IF(Tabela3[[#This Row],[Lucro/Ação]]&gt;0,Tabela3[[#This Row],[Cotação]]/(Tabela3[[#This Row],[Lucro/Ação]]/[Ref]*4),0)</f>
        <v>14.338622919515544</v>
      </c>
      <c r="AQ23" s="68">
        <f>[Lucro Distribuir]/[Total Ações]</f>
        <v>1.0329095118222411</v>
      </c>
      <c r="AR23" s="68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3" s="9" t="str">
        <f>IF(AND([% A.A.]&gt;=5%,SUMPRODUCT(N([Nome]=Tabela3[[#This Row],[Nome]]),[PL])&gt;0),"Sim","Não")</f>
        <v>Não</v>
      </c>
      <c r="AT23" s="20">
        <f>IF([Cotação]&gt;0,Tabela3[[#This Row],[Lucro]]/Tabela3[[#This Row],[Cotação]],0)</f>
        <v>1.6563654775853771E-2</v>
      </c>
      <c r="AU23" s="20">
        <f>((1+Tabela3[[#This Row],[% Yield]])^(1/(3*Tabela3[[#This Row],[Ref]])))^(12)-1</f>
        <v>1.6563654775853864E-2</v>
      </c>
      <c r="AV23" s="9">
        <f>IF([Cotação]&gt;0,($BH$1/Tabela3[[#This Row],[Cotação]]-MOD($BH$1/Tabela3[[#This Row],[Cotação]],100)),)</f>
        <v>0</v>
      </c>
      <c r="AW23" s="7">
        <f>Tabela3[[#This Row],[Ativos]]*[Lucro]</f>
        <v>0</v>
      </c>
      <c r="AX23" s="7">
        <f>SUMPRODUCT(N(Tabela1[Código]=Tabela3[[#This Row],[PAPEL]]),Tabela1[Fechamento])</f>
        <v>0</v>
      </c>
      <c r="AY23" s="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15.59</v>
      </c>
    </row>
    <row r="24" spans="1:54" ht="11.25" customHeight="1">
      <c r="A24" s="3" t="s">
        <v>1216</v>
      </c>
      <c r="B24" s="44" t="s">
        <v>1182</v>
      </c>
      <c r="C24" s="14" t="str">
        <f>LEFT([PAPEL],LEN([PAPEL])-(LEN([PAPEL])-4))</f>
        <v>DHBI</v>
      </c>
      <c r="D24" s="14">
        <v>3</v>
      </c>
      <c r="E24" s="5">
        <v>105487086</v>
      </c>
      <c r="F24" s="43">
        <v>1448007</v>
      </c>
      <c r="G24" s="65">
        <v>0.25</v>
      </c>
      <c r="H24" s="70"/>
      <c r="J24" s="16"/>
      <c r="K24" s="14"/>
      <c r="L24" s="70"/>
      <c r="M24" s="41"/>
      <c r="N24" s="41"/>
      <c r="O24" s="41"/>
      <c r="P24" s="73">
        <v>-388239000</v>
      </c>
      <c r="Q24" s="60">
        <v>-80146000</v>
      </c>
      <c r="R24" s="60">
        <f>IF(Tabela3[[#This Row],[Ativo || Passivo]]&gt;0,Tabela3[[#This Row],[Ativo || Passivo]]-Tabela3[[#This Row],[Patrimônio Líquido]],0)</f>
        <v>0</v>
      </c>
      <c r="S24" s="60">
        <f>Tabela3[[#This Row],[Cotação]]*Tabela3[[#This Row],[Total Ações]]</f>
        <v>211348481.07999998</v>
      </c>
      <c r="T24" s="27">
        <f>IF(Tabela3[[#This Row],[Passivo Circulante]]&gt;0,Tabela3[[#This Row],[Ativo Circulante]]/Tabela3[[#This Row],[Passivo Circulante]],0)</f>
        <v>0</v>
      </c>
      <c r="U2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4" s="16">
        <f>IF(Tabela3[[#This Row],[Lucro Líquido]]&gt;0,Tabela3[[#This Row],[Lucro Líquido]]/Tabela3[[#This Row],[Patrimônio Líquido]],0)/Tabela3[[#This Row],[Ref]]*4</f>
        <v>0</v>
      </c>
      <c r="W2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4" s="16">
        <f>IF(Tabela3[[#This Row],[Dívida]]&gt;0,Tabela3[[#This Row],[Dívida]]/Tabela3[[#This Row],[Patrimônio Líquido]],0)</f>
        <v>0</v>
      </c>
      <c r="Y24" s="16">
        <f>SUMPRODUCT(N([Dívida / PL]&gt;0),N(RIGHT([PAPEL],LEN([PAPEL])-(LEN([PAPEL])-1))="3"),[Dívida / PL])/SUMPRODUCT(N([Dívida / PL]&gt;0),N(RIGHT([PAPEL],LEN([PAPEL])-(LEN([PAPEL])-1))="3"))</f>
        <v>1.5501495106508842</v>
      </c>
      <c r="Z24" s="7">
        <f>Tabela3[[#This Row],[Capital Social]]*20%</f>
        <v>21097417.200000003</v>
      </c>
      <c r="AA24" s="35">
        <f>IF(([Lucro Líquido]*5%)&gt;[Teto R. Legal],[Teto R. Legal],[Lucro Líquido]*5%)</f>
        <v>-4007300</v>
      </c>
      <c r="AB24" s="35">
        <f>IF([Lucro Líquido]&lt;0,0,[Lucro Líquido]-[Reserva Legal])</f>
        <v>0</v>
      </c>
      <c r="AC24" s="35">
        <f>Tabela3[[#This Row],[Lucro Distribuir]]*[%Div]</f>
        <v>0</v>
      </c>
      <c r="AD24" s="43">
        <f>SUMPRODUCT(N([Nome]=Tabela3[[#This Row],[Nome]]),[Ações])</f>
        <v>4196753</v>
      </c>
      <c r="AE24" s="68">
        <f>[Capital Social]/[Total Ações]</f>
        <v>25.135404918993327</v>
      </c>
      <c r="AF24" s="68">
        <f>Tabela3[[#This Row],[Lucro Líquido]]/Tabela3[[#This Row],[Total Ações]]</f>
        <v>-19.097144864136631</v>
      </c>
      <c r="AG2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" s="7">
        <f>[Div Base]*[Ações]</f>
        <v>0</v>
      </c>
      <c r="AL24" s="95">
        <f>SUMPRODUCT(N([Nome]=Tabela3[[#This Row],[Nome]]),[Div Base]*[Ações])</f>
        <v>0</v>
      </c>
      <c r="AM24" s="5">
        <f>[Patrimônio Líquido]/[Total Ações]</f>
        <v>-92.509375700690512</v>
      </c>
      <c r="AN24" s="39">
        <f>MAX(Tabela3[[#This Row],[Cotação 1]:[Cotação 5]])</f>
        <v>50.36</v>
      </c>
      <c r="AO24" s="40">
        <f>[Cotação]/[VPA]</f>
        <v>-0.54437725493832401</v>
      </c>
      <c r="AP24" s="27">
        <f>IF(Tabela3[[#This Row],[Lucro/Ação]]&gt;0,Tabela3[[#This Row],[Cotação]]/(Tabela3[[#This Row],[Lucro/Ação]]/[Ref]*4),0)</f>
        <v>0</v>
      </c>
      <c r="AQ24" s="68">
        <f>[Lucro Distribuir]/[Total Ações]</f>
        <v>0</v>
      </c>
      <c r="AR2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" s="9" t="str">
        <f>IF(AND([% A.A.]&gt;=5%,SUMPRODUCT(N([Nome]=Tabela3[[#This Row],[Nome]]),[PL])&gt;0),"Sim","Não")</f>
        <v>Não</v>
      </c>
      <c r="AT24" s="20">
        <f>IF([Cotação]&gt;0,Tabela3[[#This Row],[Lucro]]/Tabela3[[#This Row],[Cotação]],0)</f>
        <v>0</v>
      </c>
      <c r="AU24" s="20">
        <f>((1+Tabela3[[#This Row],[% Yield]])^(1/(3*Tabela3[[#This Row],[Ref]])))^(12)-1</f>
        <v>0</v>
      </c>
      <c r="AV24" s="9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50.36</v>
      </c>
    </row>
    <row r="25" spans="1:54" ht="11.25" customHeight="1">
      <c r="A25" s="3" t="s">
        <v>1216</v>
      </c>
      <c r="B25" s="44" t="s">
        <v>1183</v>
      </c>
      <c r="C25" s="14" t="str">
        <f>LEFT([PAPEL],LEN([PAPEL])-(LEN([PAPEL])-4))</f>
        <v>DHBI</v>
      </c>
      <c r="D25" s="14">
        <v>3</v>
      </c>
      <c r="E25" s="5">
        <v>105487086</v>
      </c>
      <c r="F25" s="43">
        <v>2748746</v>
      </c>
      <c r="G25" s="65">
        <v>0.25</v>
      </c>
      <c r="H25" s="70"/>
      <c r="J25" s="16"/>
      <c r="K25" s="14"/>
      <c r="L25" s="70"/>
      <c r="M25" s="41"/>
      <c r="N25" s="41"/>
      <c r="O25" s="41"/>
      <c r="P25" s="73">
        <v>-388239000</v>
      </c>
      <c r="Q25" s="60">
        <v>-80146000</v>
      </c>
      <c r="R25" s="60">
        <f>IF(Tabela3[[#This Row],[Ativo || Passivo]]&gt;0,Tabela3[[#This Row],[Ativo || Passivo]]-Tabela3[[#This Row],[Patrimônio Líquido]],0)</f>
        <v>0</v>
      </c>
      <c r="S25" s="60">
        <f>Tabela3[[#This Row],[Cotação]]*Tabela3[[#This Row],[Total Ações]]</f>
        <v>34203536.950000003</v>
      </c>
      <c r="T25" s="27">
        <f>IF(Tabela3[[#This Row],[Passivo Circulante]]&gt;0,Tabela3[[#This Row],[Ativo Circulante]]/Tabela3[[#This Row],[Passivo Circulante]],0)</f>
        <v>0</v>
      </c>
      <c r="U2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5" s="16">
        <f>IF(Tabela3[[#This Row],[Lucro Líquido]]&gt;0,Tabela3[[#This Row],[Lucro Líquido]]/Tabela3[[#This Row],[Patrimônio Líquido]],0)/Tabela3[[#This Row],[Ref]]*4</f>
        <v>0</v>
      </c>
      <c r="W2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5" s="16">
        <f>IF(Tabela3[[#This Row],[Dívida]]&gt;0,Tabela3[[#This Row],[Dívida]]/Tabela3[[#This Row],[Patrimônio Líquido]],0)</f>
        <v>0</v>
      </c>
      <c r="Y25" s="16">
        <f>SUMPRODUCT(N([Dívida / PL]&gt;0),N(RIGHT([PAPEL],LEN([PAPEL])-(LEN([PAPEL])-1))="3"),[Dívida / PL])/SUMPRODUCT(N([Dívida / PL]&gt;0),N(RIGHT([PAPEL],LEN([PAPEL])-(LEN([PAPEL])-1))="3"))</f>
        <v>1.5501495106508842</v>
      </c>
      <c r="Z25" s="7">
        <f>Tabela3[[#This Row],[Capital Social]]*20%</f>
        <v>21097417.200000003</v>
      </c>
      <c r="AA25" s="35">
        <f>IF(([Lucro Líquido]*5%)&gt;[Teto R. Legal],[Teto R. Legal],[Lucro Líquido]*5%)</f>
        <v>-4007300</v>
      </c>
      <c r="AB25" s="35">
        <f>IF([Lucro Líquido]&lt;0,0,[Lucro Líquido]-[Reserva Legal])</f>
        <v>0</v>
      </c>
      <c r="AC25" s="35">
        <f>Tabela3[[#This Row],[Lucro Distribuir]]*[%Div]</f>
        <v>0</v>
      </c>
      <c r="AD25" s="43">
        <f>SUMPRODUCT(N([Nome]=Tabela3[[#This Row],[Nome]]),[Ações])</f>
        <v>4196753</v>
      </c>
      <c r="AE25" s="68">
        <f>[Capital Social]/[Total Ações]</f>
        <v>25.135404918993327</v>
      </c>
      <c r="AF25" s="68">
        <f>Tabela3[[#This Row],[Lucro Líquido]]/Tabela3[[#This Row],[Total Ações]]</f>
        <v>-19.097144864136631</v>
      </c>
      <c r="AG2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" s="7">
        <f>[Div Base]*[Ações]</f>
        <v>0</v>
      </c>
      <c r="AL25" s="95">
        <f>SUMPRODUCT(N([Nome]=Tabela3[[#This Row],[Nome]]),[Div Base]*[Ações])</f>
        <v>0</v>
      </c>
      <c r="AM25" s="5">
        <f>[Patrimônio Líquido]/[Total Ações]</f>
        <v>-92.509375700690512</v>
      </c>
      <c r="AN25" s="39">
        <f>MAX(Tabela3[[#This Row],[Cotação 1]:[Cotação 5]])</f>
        <v>8.15</v>
      </c>
      <c r="AO25" s="40">
        <f>[Cotação]/[VPA]</f>
        <v>-8.8099178469963096E-2</v>
      </c>
      <c r="AP25" s="27">
        <f>IF(Tabela3[[#This Row],[Lucro/Ação]]&gt;0,Tabela3[[#This Row],[Cotação]]/(Tabela3[[#This Row],[Lucro/Ação]]/[Ref]*4),0)</f>
        <v>0</v>
      </c>
      <c r="AQ25" s="68">
        <f>[Lucro Distribuir]/[Total Ações]</f>
        <v>0</v>
      </c>
      <c r="AR2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" s="9" t="str">
        <f>IF(AND([% A.A.]&gt;=5%,SUMPRODUCT(N([Nome]=Tabela3[[#This Row],[Nome]]),[PL])&gt;0),"Sim","Não")</f>
        <v>Não</v>
      </c>
      <c r="AT25" s="20">
        <f>IF([Cotação]&gt;0,Tabela3[[#This Row],[Lucro]]/Tabela3[[#This Row],[Cotação]],0)</f>
        <v>0</v>
      </c>
      <c r="AU25" s="20">
        <f>((1+Tabela3[[#This Row],[% Yield]])^(1/(3*Tabela3[[#This Row],[Ref]])))^(12)-1</f>
        <v>0</v>
      </c>
      <c r="AV25" s="9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8.15</v>
      </c>
    </row>
    <row r="26" spans="1:54" ht="11.25" customHeight="1">
      <c r="A26" s="3" t="s">
        <v>1216</v>
      </c>
      <c r="B26" s="45" t="s">
        <v>1184</v>
      </c>
      <c r="C26" s="14" t="str">
        <f>LEFT([PAPEL],LEN([PAPEL])-(LEN([PAPEL])-4))</f>
        <v>FRAS</v>
      </c>
      <c r="D26" s="14">
        <v>4</v>
      </c>
      <c r="E26" s="5">
        <v>170000000</v>
      </c>
      <c r="F26" s="43">
        <v>99981000</v>
      </c>
      <c r="G26" s="65">
        <v>0.25</v>
      </c>
      <c r="H26" s="70"/>
      <c r="J26" s="16"/>
      <c r="K26" s="14"/>
      <c r="L26" s="70"/>
      <c r="M26" s="41">
        <v>825504000</v>
      </c>
      <c r="N26" s="41">
        <v>403249000</v>
      </c>
      <c r="O26" s="41">
        <v>124552000</v>
      </c>
      <c r="P26" s="73">
        <v>394943000</v>
      </c>
      <c r="Q26" s="60">
        <v>40003000</v>
      </c>
      <c r="R26" s="60">
        <f>IF(Tabela3[[#This Row],[Ativo || Passivo]]&gt;0,Tabela3[[#This Row],[Ativo || Passivo]]-Tabela3[[#This Row],[Patrimônio Líquido]],0)</f>
        <v>430561000</v>
      </c>
      <c r="S26" s="60">
        <f>Tabela3[[#This Row],[Cotação]]*Tabela3[[#This Row],[Total Ações]]</f>
        <v>438916589.99999994</v>
      </c>
      <c r="T26" s="27">
        <f>IF(Tabela3[[#This Row],[Passivo Circulante]]&gt;0,Tabela3[[#This Row],[Ativo Circulante]]/Tabela3[[#This Row],[Passivo Circulante]],0)</f>
        <v>3.2375955424240477</v>
      </c>
      <c r="U2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6" s="16">
        <f>IF(Tabela3[[#This Row],[Lucro Líquido]]&gt;0,Tabela3[[#This Row],[Lucro Líquido]]/Tabela3[[#This Row],[Patrimônio Líquido]],0)/Tabela3[[#This Row],[Ref]]*4</f>
        <v>0.10128803396945889</v>
      </c>
      <c r="W2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6" s="16">
        <f>IF(Tabela3[[#This Row],[Dívida]]&gt;0,Tabela3[[#This Row],[Dívida]]/Tabela3[[#This Row],[Patrimônio Líquido]],0)</f>
        <v>1.0901851659606576</v>
      </c>
      <c r="Y26" s="16">
        <f>SUMPRODUCT(N([Dívida / PL]&gt;0),N(RIGHT([PAPEL],LEN([PAPEL])-(LEN([PAPEL])-1))="3"),[Dívida / PL])/SUMPRODUCT(N([Dívida / PL]&gt;0),N(RIGHT([PAPEL],LEN([PAPEL])-(LEN([PAPEL])-1))="3"))</f>
        <v>1.5501495106508842</v>
      </c>
      <c r="Z26" s="7">
        <f>Tabela3[[#This Row],[Capital Social]]*20%</f>
        <v>34000000</v>
      </c>
      <c r="AA26" s="35">
        <f>IF(([Lucro Líquido]*5%)&gt;[Teto R. Legal],[Teto R. Legal],[Lucro Líquido]*5%)</f>
        <v>2000150</v>
      </c>
      <c r="AB26" s="35">
        <f>IF([Lucro Líquido]&lt;0,0,[Lucro Líquido]-[Reserva Legal])</f>
        <v>38002850</v>
      </c>
      <c r="AC26" s="35">
        <f>Tabela3[[#This Row],[Lucro Distribuir]]*[%Div]</f>
        <v>9500712.5</v>
      </c>
      <c r="AD26" s="43">
        <f>SUMPRODUCT(N([Nome]=Tabela3[[#This Row],[Nome]]),[Ações])</f>
        <v>99981000</v>
      </c>
      <c r="AE26" s="68">
        <f>[Capital Social]/[Total Ações]</f>
        <v>1.7003230613816624</v>
      </c>
      <c r="AF26" s="68">
        <f>Tabela3[[#This Row],[Lucro Líquido]]/Tabela3[[#This Row],[Total Ações]]</f>
        <v>0.40010602014382735</v>
      </c>
      <c r="AG2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6" s="7">
        <f>[Div Base]*[Ações]</f>
        <v>9500712.5</v>
      </c>
      <c r="AL26" s="95">
        <f>SUMPRODUCT(N([Nome]=Tabela3[[#This Row],[Nome]]),[Div Base]*[Ações])</f>
        <v>9500712.5</v>
      </c>
      <c r="AM26" s="5">
        <f>[Patrimônio Líquido]/[Total Ações]</f>
        <v>3.9501805343015173</v>
      </c>
      <c r="AN26" s="39">
        <f>MAX(Tabela3[[#This Row],[Cotação 1]:[Cotação 5]])</f>
        <v>4.3899999999999997</v>
      </c>
      <c r="AO26" s="40">
        <f>[Cotação]/[VPA]</f>
        <v>1.1113416113211272</v>
      </c>
      <c r="AP26" s="27">
        <f>IF(Tabela3[[#This Row],[Lucro/Ação]]&gt;0,Tabela3[[#This Row],[Cotação]]/(Tabela3[[#This Row],[Lucro/Ação]]/[Ref]*4),0)</f>
        <v>10.972091843111766</v>
      </c>
      <c r="AQ26" s="68">
        <f>[Lucro Distribuir]/[Total Ações]</f>
        <v>0.38010071913663596</v>
      </c>
      <c r="AR26" s="68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6" s="9" t="str">
        <f>IF(AND([% A.A.]&gt;=5%,SUMPRODUCT(N([Nome]=Tabela3[[#This Row],[Nome]]),[PL])&gt;0),"Sim","Não")</f>
        <v>Não</v>
      </c>
      <c r="AT26" s="20">
        <f>IF([Cotação]&gt;0,Tabela3[[#This Row],[Lucro]]/Tabela3[[#This Row],[Cotação]],0)</f>
        <v>2.1645826830104554E-2</v>
      </c>
      <c r="AU26" s="20">
        <f>((1+Tabela3[[#This Row],[% Yield]])^(1/(3*Tabela3[[#This Row],[Ref]])))^(12)-1</f>
        <v>2.1645826830103632E-2</v>
      </c>
      <c r="AV26" s="9">
        <f>IF([Cotação]&gt;0,($BH$1/Tabela3[[#This Row],[Cotação]]-MOD($BH$1/Tabela3[[#This Row],[Cotação]],100)),)</f>
        <v>100</v>
      </c>
      <c r="AW26" s="7">
        <f>Tabela3[[#This Row],[Ativos]]*[Lucro]</f>
        <v>9.5025179784158986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0</v>
      </c>
      <c r="BB26" s="7">
        <f>SUMPRODUCT(N(Tabela17683[Código]=Tabela3[[#This Row],[PAPEL]]),Tabela17683[Fechamento])</f>
        <v>4.3899999999999997</v>
      </c>
    </row>
    <row r="27" spans="1:54" ht="11.25" customHeight="1">
      <c r="A27" s="3" t="s">
        <v>1216</v>
      </c>
      <c r="B27" s="44" t="s">
        <v>1185</v>
      </c>
      <c r="C27" s="14" t="str">
        <f>LEFT([PAPEL],LEN([PAPEL])-(LEN([PAPEL])-4))</f>
        <v>LEVE</v>
      </c>
      <c r="D27" s="14">
        <v>4</v>
      </c>
      <c r="E27" s="5">
        <v>966254684</v>
      </c>
      <c r="F27" s="43">
        <v>128308500</v>
      </c>
      <c r="G27" s="65">
        <v>0.25</v>
      </c>
      <c r="H27" s="70"/>
      <c r="J27" s="16"/>
      <c r="K27" s="14"/>
      <c r="L27" s="70"/>
      <c r="M27" s="41">
        <v>2272504000</v>
      </c>
      <c r="N27" s="41">
        <v>850287000</v>
      </c>
      <c r="O27" s="41">
        <v>279790000</v>
      </c>
      <c r="P27" s="73">
        <v>1375668000</v>
      </c>
      <c r="Q27" s="60">
        <v>201482000</v>
      </c>
      <c r="R27" s="60">
        <f>IF(Tabela3[[#This Row],[Ativo || Passivo]]&gt;0,Tabela3[[#This Row],[Ativo || Passivo]]-Tabela3[[#This Row],[Patrimônio Líquido]],0)</f>
        <v>896836000</v>
      </c>
      <c r="S27" s="60">
        <f>Tabela3[[#This Row],[Cotação]]*Tabela3[[#This Row],[Total Ações]]</f>
        <v>3048609960</v>
      </c>
      <c r="T27" s="27">
        <f>IF(Tabela3[[#This Row],[Passivo Circulante]]&gt;0,Tabela3[[#This Row],[Ativo Circulante]]/Tabela3[[#This Row],[Passivo Circulante]],0)</f>
        <v>3.0390185496265056</v>
      </c>
      <c r="U2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7" s="16">
        <f>IF(Tabela3[[#This Row],[Lucro Líquido]]&gt;0,Tabela3[[#This Row],[Lucro Líquido]]/Tabela3[[#This Row],[Patrimônio Líquido]],0)/Tabela3[[#This Row],[Ref]]*4</f>
        <v>0.14646121011755744</v>
      </c>
      <c r="W2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7" s="16">
        <f>IF(Tabela3[[#This Row],[Dívida]]&gt;0,Tabela3[[#This Row],[Dívida]]/Tabela3[[#This Row],[Patrimônio Líquido]],0)</f>
        <v>0.65192764533303094</v>
      </c>
      <c r="Y27" s="16">
        <f>SUMPRODUCT(N([Dívida / PL]&gt;0),N(RIGHT([PAPEL],LEN([PAPEL])-(LEN([PAPEL])-1))="3"),[Dívida / PL])/SUMPRODUCT(N([Dívida / PL]&gt;0),N(RIGHT([PAPEL],LEN([PAPEL])-(LEN([PAPEL])-1))="3"))</f>
        <v>1.5501495106508842</v>
      </c>
      <c r="Z27" s="7">
        <f>Tabela3[[#This Row],[Capital Social]]*20%</f>
        <v>193250936.80000001</v>
      </c>
      <c r="AA27" s="35">
        <f>IF(([Lucro Líquido]*5%)&gt;[Teto R. Legal],[Teto R. Legal],[Lucro Líquido]*5%)</f>
        <v>10074100</v>
      </c>
      <c r="AB27" s="35">
        <f>IF([Lucro Líquido]&lt;0,0,[Lucro Líquido]-[Reserva Legal])</f>
        <v>191407900</v>
      </c>
      <c r="AC27" s="35">
        <f>Tabela3[[#This Row],[Lucro Distribuir]]*[%Div]</f>
        <v>47851975</v>
      </c>
      <c r="AD27" s="43">
        <f>SUMPRODUCT(N([Nome]=Tabela3[[#This Row],[Nome]]),[Ações])</f>
        <v>128308500</v>
      </c>
      <c r="AE27" s="68">
        <f>[Capital Social]/[Total Ações]</f>
        <v>7.5307145200824577</v>
      </c>
      <c r="AF27" s="68">
        <f>Tabela3[[#This Row],[Lucro Líquido]]/Tabela3[[#This Row],[Total Ações]]</f>
        <v>1.5702934723732254</v>
      </c>
      <c r="AG2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0.37294469968864102</v>
      </c>
      <c r="AH2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0.37294469968864102</v>
      </c>
      <c r="AK27" s="7">
        <f>[Div Base]*[Ações]</f>
        <v>47851975</v>
      </c>
      <c r="AL27" s="95">
        <f>SUMPRODUCT(N([Nome]=Tabela3[[#This Row],[Nome]]),[Div Base]*[Ações])</f>
        <v>47851975</v>
      </c>
      <c r="AM27" s="5">
        <f>[Patrimônio Líquido]/[Total Ações]</f>
        <v>10.721565601655385</v>
      </c>
      <c r="AN27" s="39">
        <f>MAX(Tabela3[[#This Row],[Cotação 1]:[Cotação 5]])</f>
        <v>23.76</v>
      </c>
      <c r="AO27" s="40">
        <f>[Cotação]/[VPA]</f>
        <v>2.2160942611153276</v>
      </c>
      <c r="AP27" s="27">
        <f>IF(Tabela3[[#This Row],[Lucro/Ação]]&gt;0,Tabela3[[#This Row],[Cotação]]/(Tabela3[[#This Row],[Lucro/Ação]]/[Ref]*4),0)</f>
        <v>15.130929611578207</v>
      </c>
      <c r="AQ27" s="68">
        <f>[Lucro Distribuir]/[Total Ações]</f>
        <v>1.4917787987545641</v>
      </c>
      <c r="AR27" s="68">
        <f>IF([Unit ON]&gt;0,SUMPRODUCT(N([Nome]=Tabela3[[#This Row],[Nome]]),N(RIGHT([PAPEL],1)="3"),[Div Base])*[Unit ON]+SUMPRODUCT(N([Nome]=Tabela3[[#This Row],[Nome]]),N(RIGHT([PAPEL],1)="4"),[Div Base])*[Unit PN],[Div Base])</f>
        <v>0.37294469968864102</v>
      </c>
      <c r="AS27" s="9" t="str">
        <f>IF(AND([% A.A.]&gt;=5%,SUMPRODUCT(N([Nome]=Tabela3[[#This Row],[Nome]]),[PL])&gt;0),"Sim","Não")</f>
        <v>Não</v>
      </c>
      <c r="AT27" s="20">
        <f>IF([Cotação]&gt;0,Tabela3[[#This Row],[Lucro]]/Tabela3[[#This Row],[Cotação]],0)</f>
        <v>1.5696325744471423E-2</v>
      </c>
      <c r="AU27" s="20">
        <f>((1+Tabela3[[#This Row],[% Yield]])^(1/(3*Tabela3[[#This Row],[Ref]])))^(12)-1</f>
        <v>1.5696325744470441E-2</v>
      </c>
      <c r="AV27" s="9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23.76</v>
      </c>
    </row>
    <row r="28" spans="1:54">
      <c r="A28" s="3" t="s">
        <v>1216</v>
      </c>
      <c r="B28" s="45" t="s">
        <v>1196</v>
      </c>
      <c r="C28" s="14" t="str">
        <f>LEFT([PAPEL],LEN([PAPEL])-(LEN([PAPEL])-4))</f>
        <v>MWET</v>
      </c>
      <c r="D28" s="14">
        <v>3</v>
      </c>
      <c r="E28" s="5">
        <v>47147375.020000003</v>
      </c>
      <c r="F28" s="43">
        <v>6860012</v>
      </c>
      <c r="G28" s="65">
        <v>0.25</v>
      </c>
      <c r="H28" s="70"/>
      <c r="J28" s="16"/>
      <c r="K28" s="14"/>
      <c r="L28" s="70"/>
      <c r="M28" s="41"/>
      <c r="N28" s="41"/>
      <c r="O28" s="41"/>
      <c r="P28" s="73">
        <v>-10141000</v>
      </c>
      <c r="Q28" s="60">
        <v>4196000</v>
      </c>
      <c r="R28" s="60">
        <f>IF(Tabela3[[#This Row],[Ativo || Passivo]]&gt;0,Tabela3[[#This Row],[Ativo || Passivo]]-Tabela3[[#This Row],[Patrimônio Líquido]],0)</f>
        <v>0</v>
      </c>
      <c r="S28" s="60">
        <f>Tabela3[[#This Row],[Cotação]]*Tabela3[[#This Row],[Total Ações]]</f>
        <v>82320144</v>
      </c>
      <c r="T28" s="27">
        <f>IF(Tabela3[[#This Row],[Passivo Circulante]]&gt;0,Tabela3[[#This Row],[Ativo Circulante]]/Tabela3[[#This Row],[Passivo Circulante]],0)</f>
        <v>0</v>
      </c>
      <c r="U2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8" s="16">
        <f>IF(Tabela3[[#This Row],[Lucro Líquido]]&gt;0,Tabela3[[#This Row],[Lucro Líquido]]/Tabela3[[#This Row],[Patrimônio Líquido]],0)/Tabela3[[#This Row],[Ref]]*4</f>
        <v>-0.55168786773165046</v>
      </c>
      <c r="W2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8" s="16">
        <f>IF(Tabela3[[#This Row],[Dívida]]&gt;0,Tabela3[[#This Row],[Dívida]]/Tabela3[[#This Row],[Patrimônio Líquido]],0)</f>
        <v>0</v>
      </c>
      <c r="Y28" s="16">
        <f>SUMPRODUCT(N([Dívida / PL]&gt;0),N(RIGHT([PAPEL],LEN([PAPEL])-(LEN([PAPEL])-1))="3"),[Dívida / PL])/SUMPRODUCT(N([Dívida / PL]&gt;0),N(RIGHT([PAPEL],LEN([PAPEL])-(LEN([PAPEL])-1))="3"))</f>
        <v>1.5501495106508842</v>
      </c>
      <c r="Z28" s="7">
        <f>Tabela3[[#This Row],[Capital Social]]*20%</f>
        <v>9429475.0040000007</v>
      </c>
      <c r="AA28" s="35">
        <f>IF(([Lucro Líquido]*5%)&gt;[Teto R. Legal],[Teto R. Legal],[Lucro Líquido]*5%)</f>
        <v>209800</v>
      </c>
      <c r="AB28" s="35">
        <f>IF([Lucro Líquido]&lt;0,0,[Lucro Líquido]-[Reserva Legal])</f>
        <v>3986200</v>
      </c>
      <c r="AC28" s="35">
        <f>Tabela3[[#This Row],[Lucro Distribuir]]*[%Div]</f>
        <v>996550</v>
      </c>
      <c r="AD28" s="43">
        <f>SUMPRODUCT(N([Nome]=Tabela3[[#This Row],[Nome]]),[Ações])</f>
        <v>20580036</v>
      </c>
      <c r="AE28" s="68">
        <f>[Capital Social]/[Total Ações]</f>
        <v>2.2909277233528651</v>
      </c>
      <c r="AF28" s="68">
        <f>Tabela3[[#This Row],[Lucro Líquido]]/Tabela3[[#This Row],[Total Ações]]</f>
        <v>0.20388691253990032</v>
      </c>
      <c r="AG2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2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28" s="7">
        <f>[Div Base]*[Ações]</f>
        <v>321847.84667299001</v>
      </c>
      <c r="AL28" s="95">
        <f>SUMPRODUCT(N([Nome]=Tabela3[[#This Row],[Nome]]),[Div Base]*[Ações])</f>
        <v>1029913.1103235433</v>
      </c>
      <c r="AM28" s="5">
        <f>[Patrimônio Líquido]/[Total Ações]</f>
        <v>-0.49275909915803839</v>
      </c>
      <c r="AN28" s="39">
        <f>MAX(Tabela3[[#This Row],[Cotação 1]:[Cotação 5]])</f>
        <v>4</v>
      </c>
      <c r="AO28" s="40">
        <f>[Cotação]/[VPA]</f>
        <v>-8.1175568484370384</v>
      </c>
      <c r="AP28" s="27">
        <f>IF(Tabela3[[#This Row],[Lucro/Ação]]&gt;0,Tabela3[[#This Row],[Cotação]]/(Tabela3[[#This Row],[Lucro/Ação]]/[Ref]*4),0)</f>
        <v>14.714039084842707</v>
      </c>
      <c r="AQ28" s="68">
        <f>[Lucro Distribuir]/[Total Ações]</f>
        <v>0.19369256691290529</v>
      </c>
      <c r="AR28" s="68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28" s="9" t="str">
        <f>IF(AND([% A.A.]&gt;=5%,SUMPRODUCT(N([Nome]=Tabela3[[#This Row],[Nome]]),[PL])&gt;0),"Sim","Não")</f>
        <v>Não</v>
      </c>
      <c r="AT28" s="20">
        <f>IF([Cotação]&gt;0,Tabela3[[#This Row],[Lucro]]/Tabela3[[#This Row],[Cotação]],0)</f>
        <v>1.1729128413805617E-2</v>
      </c>
      <c r="AU28" s="20">
        <f>((1+Tabela3[[#This Row],[% Yield]])^(1/(3*Tabela3[[#This Row],[Ref]])))^(12)-1</f>
        <v>1.5669330244186597E-2</v>
      </c>
      <c r="AV28" s="9">
        <f>IF([Cotação]&gt;0,($BH$1/Tabela3[[#This Row],[Cotação]]-MOD($BH$1/Tabela3[[#This Row],[Cotação]],100)),)</f>
        <v>100</v>
      </c>
      <c r="AW28" s="7">
        <f>Tabela3[[#This Row],[Ativos]]*[Lucro]</f>
        <v>4.6916513655222465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4</v>
      </c>
    </row>
    <row r="29" spans="1:54" ht="11.25" customHeight="1">
      <c r="A29" s="3" t="s">
        <v>1216</v>
      </c>
      <c r="B29" s="45" t="s">
        <v>1197</v>
      </c>
      <c r="C29" s="14" t="str">
        <f>LEFT([PAPEL],LEN([PAPEL])-(LEN([PAPEL])-4))</f>
        <v>MWET</v>
      </c>
      <c r="D29" s="14">
        <v>3</v>
      </c>
      <c r="E29" s="5">
        <v>47147375.020000003</v>
      </c>
      <c r="F29" s="43">
        <v>13720024</v>
      </c>
      <c r="G29" s="65">
        <v>0.25</v>
      </c>
      <c r="H29" s="70"/>
      <c r="J29" s="16">
        <v>0.1</v>
      </c>
      <c r="K29" s="14"/>
      <c r="L29" s="70"/>
      <c r="M29" s="41"/>
      <c r="N29" s="41"/>
      <c r="O29" s="41"/>
      <c r="P29" s="73">
        <v>-10141000</v>
      </c>
      <c r="Q29" s="60">
        <v>4196000</v>
      </c>
      <c r="R29" s="60">
        <f>IF(Tabela3[[#This Row],[Ativo || Passivo]]&gt;0,Tabela3[[#This Row],[Ativo || Passivo]]-Tabela3[[#This Row],[Patrimônio Líquido]],0)</f>
        <v>0</v>
      </c>
      <c r="S29" s="60">
        <f>Tabela3[[#This Row],[Cotação]]*Tabela3[[#This Row],[Total Ações]]</f>
        <v>33545458.679999996</v>
      </c>
      <c r="T29" s="27">
        <f>IF(Tabela3[[#This Row],[Passivo Circulante]]&gt;0,Tabela3[[#This Row],[Ativo Circulante]]/Tabela3[[#This Row],[Passivo Circulante]],0)</f>
        <v>0</v>
      </c>
      <c r="U2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9" s="16">
        <f>IF(Tabela3[[#This Row],[Lucro Líquido]]&gt;0,Tabela3[[#This Row],[Lucro Líquido]]/Tabela3[[#This Row],[Patrimônio Líquido]],0)/Tabela3[[#This Row],[Ref]]*4</f>
        <v>-0.55168786773165046</v>
      </c>
      <c r="W2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9" s="16">
        <f>IF(Tabela3[[#This Row],[Dívida]]&gt;0,Tabela3[[#This Row],[Dívida]]/Tabela3[[#This Row],[Patrimônio Líquido]],0)</f>
        <v>0</v>
      </c>
      <c r="Y29" s="16">
        <f>SUMPRODUCT(N([Dívida / PL]&gt;0),N(RIGHT([PAPEL],LEN([PAPEL])-(LEN([PAPEL])-1))="3"),[Dívida / PL])/SUMPRODUCT(N([Dívida / PL]&gt;0),N(RIGHT([PAPEL],LEN([PAPEL])-(LEN([PAPEL])-1))="3"))</f>
        <v>1.5501495106508842</v>
      </c>
      <c r="Z29" s="7">
        <f>Tabela3[[#This Row],[Capital Social]]*20%</f>
        <v>9429475.0040000007</v>
      </c>
      <c r="AA29" s="35">
        <f>IF(([Lucro Líquido]*5%)&gt;[Teto R. Legal],[Teto R. Legal],[Lucro Líquido]*5%)</f>
        <v>209800</v>
      </c>
      <c r="AB29" s="35">
        <f>IF([Lucro Líquido]&lt;0,0,[Lucro Líquido]-[Reserva Legal])</f>
        <v>3986200</v>
      </c>
      <c r="AC29" s="35">
        <f>Tabela3[[#This Row],[Lucro Distribuir]]*[%Div]</f>
        <v>996550</v>
      </c>
      <c r="AD29" s="43">
        <f>SUMPRODUCT(N([Nome]=Tabela3[[#This Row],[Nome]]),[Ações])</f>
        <v>20580036</v>
      </c>
      <c r="AE29" s="68">
        <f>[Capital Social]/[Total Ações]</f>
        <v>2.2909277233528651</v>
      </c>
      <c r="AF29" s="68">
        <f>Tabela3[[#This Row],[Lucro Líquido]]/Tabela3[[#This Row],[Total Ações]]</f>
        <v>0.20388691253990032</v>
      </c>
      <c r="AG2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2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29" s="7">
        <f>[Div Base]*[Ações]</f>
        <v>708065.2636505533</v>
      </c>
      <c r="AL29" s="95">
        <f>SUMPRODUCT(N([Nome]=Tabela3[[#This Row],[Nome]]),[Div Base]*[Ações])</f>
        <v>1029913.1103235433</v>
      </c>
      <c r="AM29" s="5">
        <f>[Patrimônio Líquido]/[Total Ações]</f>
        <v>-0.49275909915803839</v>
      </c>
      <c r="AN29" s="39">
        <f>MAX(Tabela3[[#This Row],[Cotação 1]:[Cotação 5]])</f>
        <v>1.63</v>
      </c>
      <c r="AO29" s="40">
        <f>[Cotação]/[VPA]</f>
        <v>-3.3079044157380926</v>
      </c>
      <c r="AP29" s="27">
        <f>IF(Tabela3[[#This Row],[Lucro/Ação]]&gt;0,Tabela3[[#This Row],[Cotação]]/(Tabela3[[#This Row],[Lucro/Ação]]/[Ref]*4),0)</f>
        <v>5.9959709270734027</v>
      </c>
      <c r="AQ29" s="68">
        <f>[Lucro Distribuir]/[Total Ações]</f>
        <v>0.19369256691290529</v>
      </c>
      <c r="AR29" s="68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29" s="9" t="str">
        <f>IF(AND([% A.A.]&gt;=5%,SUMPRODUCT(N([Nome]=Tabela3[[#This Row],[Nome]]),[PL])&gt;0),"Sim","Não")</f>
        <v>Não</v>
      </c>
      <c r="AT29" s="20">
        <f>IF([Cotação]&gt;0,Tabela3[[#This Row],[Lucro]]/Tabela3[[#This Row],[Cotação]],0)</f>
        <v>3.1661450976345089E-2</v>
      </c>
      <c r="AU29" s="20">
        <f>((1+Tabela3[[#This Row],[% Yield]])^(1/(3*Tabela3[[#This Row],[Ref]])))^(12)-1</f>
        <v>4.2436487053959526E-2</v>
      </c>
      <c r="AV29" s="9">
        <f>IF([Cotação]&gt;0,($BH$1/Tabela3[[#This Row],[Cotação]]-MOD($BH$1/Tabela3[[#This Row],[Cotação]],100)),)</f>
        <v>400</v>
      </c>
      <c r="AW29" s="7">
        <f>Tabela3[[#This Row],[Ativos]]*[Lucro]</f>
        <v>20.643266036577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1.63</v>
      </c>
    </row>
    <row r="30" spans="1:54" ht="11.25" customHeight="1">
      <c r="A30" s="3" t="s">
        <v>1216</v>
      </c>
      <c r="B30" s="44" t="s">
        <v>1214</v>
      </c>
      <c r="C30" s="14" t="str">
        <f>LEFT([PAPEL],LEN([PAPEL])-(LEN([PAPEL])-4))</f>
        <v>MYPK</v>
      </c>
      <c r="D30" s="14">
        <v>4</v>
      </c>
      <c r="E30" s="5">
        <v>700000000</v>
      </c>
      <c r="F30" s="43">
        <v>94863372</v>
      </c>
      <c r="G30" s="65">
        <v>0.37</v>
      </c>
      <c r="H30" s="70"/>
      <c r="J30" s="16"/>
      <c r="K30" s="14"/>
      <c r="L30" s="70"/>
      <c r="M30" s="41">
        <v>3358493000</v>
      </c>
      <c r="N30" s="41">
        <v>640518000</v>
      </c>
      <c r="O30" s="41">
        <v>408872000</v>
      </c>
      <c r="P30" s="73">
        <v>1221081000</v>
      </c>
      <c r="Q30" s="60">
        <v>170329000</v>
      </c>
      <c r="R30" s="60">
        <f>IF(Tabela3[[#This Row],[Ativo || Passivo]]&gt;0,Tabela3[[#This Row],[Ativo || Passivo]]-Tabela3[[#This Row],[Patrimônio Líquido]],0)</f>
        <v>2137412000</v>
      </c>
      <c r="S30" s="60">
        <f>Tabela3[[#This Row],[Cotação]]*Tabela3[[#This Row],[Total Ações]]</f>
        <v>2160987614.1600003</v>
      </c>
      <c r="T30" s="27">
        <f>IF(Tabela3[[#This Row],[Passivo Circulante]]&gt;0,Tabela3[[#This Row],[Ativo Circulante]]/Tabela3[[#This Row],[Passivo Circulante]],0)</f>
        <v>1.5665489444129215</v>
      </c>
      <c r="U3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0" s="16">
        <f>IF(Tabela3[[#This Row],[Lucro Líquido]]&gt;0,Tabela3[[#This Row],[Lucro Líquido]]/Tabela3[[#This Row],[Patrimônio Líquido]],0)/Tabela3[[#This Row],[Ref]]*4</f>
        <v>0.13949033684088116</v>
      </c>
      <c r="W3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0" s="16">
        <f>IF(Tabela3[[#This Row],[Dívida]]&gt;0,Tabela3[[#This Row],[Dívida]]/Tabela3[[#This Row],[Patrimônio Líquido]],0)</f>
        <v>1.7504260569118675</v>
      </c>
      <c r="Y30" s="16">
        <f>SUMPRODUCT(N([Dívida / PL]&gt;0),N(RIGHT([PAPEL],LEN([PAPEL])-(LEN([PAPEL])-1))="3"),[Dívida / PL])/SUMPRODUCT(N([Dívida / PL]&gt;0),N(RIGHT([PAPEL],LEN([PAPEL])-(LEN([PAPEL])-1))="3"))</f>
        <v>1.5501495106508842</v>
      </c>
      <c r="Z30" s="7">
        <f>Tabela3[[#This Row],[Capital Social]]*20%</f>
        <v>140000000</v>
      </c>
      <c r="AA30" s="35">
        <f>IF(([Lucro Líquido]*5%)&gt;[Teto R. Legal],[Teto R. Legal],[Lucro Líquido]*5%)</f>
        <v>8516450</v>
      </c>
      <c r="AB30" s="35">
        <f>IF([Lucro Líquido]&lt;0,0,[Lucro Líquido]-[Reserva Legal])</f>
        <v>161812550</v>
      </c>
      <c r="AC30" s="35">
        <f>Tabela3[[#This Row],[Lucro Distribuir]]*[%Div]</f>
        <v>59870643.5</v>
      </c>
      <c r="AD30" s="43">
        <f>SUMPRODUCT(N([Nome]=Tabela3[[#This Row],[Nome]]),[Ações])</f>
        <v>94863372</v>
      </c>
      <c r="AE30" s="68">
        <f>[Capital Social]/[Total Ações]</f>
        <v>7.3790335009385917</v>
      </c>
      <c r="AF30" s="68">
        <f>Tabela3[[#This Row],[Lucro Líquido]]/Tabela3[[#This Row],[Total Ações]]</f>
        <v>1.7955191388305278</v>
      </c>
      <c r="AG3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0" s="7">
        <f>[Div Base]*[Ações]</f>
        <v>59870643.499999993</v>
      </c>
      <c r="AL30" s="95">
        <f>SUMPRODUCT(N([Nome]=Tabela3[[#This Row],[Nome]]),[Div Base]*[Ações])</f>
        <v>59870643.499999993</v>
      </c>
      <c r="AM30" s="5">
        <f>[Patrimônio Líquido]/[Total Ações]</f>
        <v>12.871996580513709</v>
      </c>
      <c r="AN30" s="39">
        <f>MAX(Tabela3[[#This Row],[Cotação 1]:[Cotação 5]])</f>
        <v>22.78</v>
      </c>
      <c r="AO30" s="40">
        <f>[Cotação]/[VPA]</f>
        <v>1.7697332233979566</v>
      </c>
      <c r="AP30" s="27">
        <f>IF(Tabela3[[#This Row],[Lucro/Ação]]&gt;0,Tabela3[[#This Row],[Cotação]]/(Tabela3[[#This Row],[Lucro/Ação]]/[Ref]*4),0)</f>
        <v>12.687138503484434</v>
      </c>
      <c r="AQ30" s="68">
        <f>[Lucro Distribuir]/[Total Ações]</f>
        <v>1.7057431818890014</v>
      </c>
      <c r="AR30" s="68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0" s="9" t="str">
        <f>IF(AND([% A.A.]&gt;=5%,SUMPRODUCT(N([Nome]=Tabela3[[#This Row],[Nome]]),[PL])&gt;0),"Sim","Não")</f>
        <v>Não</v>
      </c>
      <c r="AT30" s="20">
        <f>IF([Cotação]&gt;0,Tabela3[[#This Row],[Lucro]]/Tabela3[[#This Row],[Cotação]],0)</f>
        <v>2.7705222884061916E-2</v>
      </c>
      <c r="AU30" s="20">
        <f>((1+Tabela3[[#This Row],[% Yield]])^(1/(3*Tabela3[[#This Row],[Ref]])))^(12)-1</f>
        <v>2.7705222884061964E-2</v>
      </c>
      <c r="AV30" s="9">
        <f>IF([Cotação]&gt;0,($BH$1/Tabela3[[#This Row],[Cotação]]-MOD($BH$1/Tabela3[[#This Row],[Cotação]],100)),)</f>
        <v>0</v>
      </c>
      <c r="AW30" s="7">
        <f>Tabela3[[#This Row],[Ativos]]*[Lucro]</f>
        <v>0</v>
      </c>
      <c r="AX30" s="7">
        <f>SUMPRODUCT(N(Tabela1[Código]=Tabela3[[#This Row],[PAPEL]]),Tabela1[Fechamento])</f>
        <v>0</v>
      </c>
      <c r="AY30" s="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22.78</v>
      </c>
    </row>
    <row r="31" spans="1:54" ht="11.25" customHeight="1">
      <c r="A31" s="3" t="s">
        <v>1216</v>
      </c>
      <c r="B31" s="44" t="s">
        <v>1190</v>
      </c>
      <c r="C31" s="14" t="str">
        <f>LEFT([PAPEL],LEN([PAPEL])-(LEN([PAPEL])-4))</f>
        <v>PLAS</v>
      </c>
      <c r="D31" s="14">
        <v>3</v>
      </c>
      <c r="E31" s="5">
        <v>289080000</v>
      </c>
      <c r="F31" s="43">
        <v>242017574</v>
      </c>
      <c r="G31" s="65">
        <v>0.25</v>
      </c>
      <c r="H31" s="70"/>
      <c r="J31" s="16"/>
      <c r="K31" s="14"/>
      <c r="L31" s="70"/>
      <c r="M31" s="41"/>
      <c r="N31" s="41"/>
      <c r="O31" s="41"/>
      <c r="P31" s="73">
        <v>368006000</v>
      </c>
      <c r="Q31" s="60">
        <v>-54443000</v>
      </c>
      <c r="R31" s="60">
        <f>IF(Tabela3[[#This Row],[Ativo || Passivo]]&gt;0,Tabela3[[#This Row],[Ativo || Passivo]]-Tabela3[[#This Row],[Patrimônio Líquido]],0)</f>
        <v>0</v>
      </c>
      <c r="S31" s="60">
        <f>Tabela3[[#This Row],[Cotação]]*Tabela3[[#This Row],[Total Ações]]</f>
        <v>101647381.08</v>
      </c>
      <c r="T31" s="27">
        <f>IF(Tabela3[[#This Row],[Passivo Circulante]]&gt;0,Tabela3[[#This Row],[Ativo Circulante]]/Tabela3[[#This Row],[Passivo Circulante]],0)</f>
        <v>0</v>
      </c>
      <c r="U3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1" s="16">
        <f>IF(Tabela3[[#This Row],[Lucro Líquido]]&gt;0,Tabela3[[#This Row],[Lucro Líquido]]/Tabela3[[#This Row],[Patrimônio Líquido]],0)/Tabela3[[#This Row],[Ref]]*4</f>
        <v>0</v>
      </c>
      <c r="W3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1" s="16">
        <f>IF(Tabela3[[#This Row],[Dívida]]&gt;0,Tabela3[[#This Row],[Dívida]]/Tabela3[[#This Row],[Patrimônio Líquido]],0)</f>
        <v>0</v>
      </c>
      <c r="Y31" s="16">
        <f>SUMPRODUCT(N([Dívida / PL]&gt;0),N(RIGHT([PAPEL],LEN([PAPEL])-(LEN([PAPEL])-1))="3"),[Dívida / PL])/SUMPRODUCT(N([Dívida / PL]&gt;0),N(RIGHT([PAPEL],LEN([PAPEL])-(LEN([PAPEL])-1))="3"))</f>
        <v>1.5501495106508842</v>
      </c>
      <c r="Z31" s="7">
        <f>Tabela3[[#This Row],[Capital Social]]*20%</f>
        <v>57816000</v>
      </c>
      <c r="AA31" s="35">
        <f>IF(([Lucro Líquido]*5%)&gt;[Teto R. Legal],[Teto R. Legal],[Lucro Líquido]*5%)</f>
        <v>-2722150</v>
      </c>
      <c r="AB31" s="35">
        <f>IF([Lucro Líquido]&lt;0,0,[Lucro Líquido]-[Reserva Legal])</f>
        <v>0</v>
      </c>
      <c r="AC31" s="35">
        <f>Tabela3[[#This Row],[Lucro Distribuir]]*[%Div]</f>
        <v>0</v>
      </c>
      <c r="AD31" s="43">
        <f>SUMPRODUCT(N([Nome]=Tabela3[[#This Row],[Nome]]),[Ações])</f>
        <v>242017574</v>
      </c>
      <c r="AE31" s="68">
        <f>[Capital Social]/[Total Ações]</f>
        <v>1.1944587131511366</v>
      </c>
      <c r="AF31" s="68">
        <f>Tabela3[[#This Row],[Lucro Líquido]]/Tabela3[[#This Row],[Total Ações]]</f>
        <v>-0.22495473820425949</v>
      </c>
      <c r="AG3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" s="7">
        <f>[Div Base]*[Ações]</f>
        <v>0</v>
      </c>
      <c r="AL31" s="95">
        <f>SUMPRODUCT(N([Nome]=Tabela3[[#This Row],[Nome]]),[Div Base]*[Ações])</f>
        <v>0</v>
      </c>
      <c r="AM31" s="5">
        <f>[Patrimônio Líquido]/[Total Ações]</f>
        <v>1.5205755264698257</v>
      </c>
      <c r="AN31" s="39">
        <f>MAX(Tabela3[[#This Row],[Cotação 1]:[Cotação 5]])</f>
        <v>0.42</v>
      </c>
      <c r="AO31" s="40">
        <f>[Cotação]/[VPA]</f>
        <v>0.27621120601294541</v>
      </c>
      <c r="AP31" s="27">
        <f>IF(Tabela3[[#This Row],[Lucro/Ação]]&gt;0,Tabela3[[#This Row],[Cotação]]/(Tabela3[[#This Row],[Lucro/Ação]]/[Ref]*4),0)</f>
        <v>0</v>
      </c>
      <c r="AQ31" s="68">
        <f>[Lucro Distribuir]/[Total Ações]</f>
        <v>0</v>
      </c>
      <c r="AR3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" s="9" t="str">
        <f>IF(AND([% A.A.]&gt;=5%,SUMPRODUCT(N([Nome]=Tabela3[[#This Row],[Nome]]),[PL])&gt;0),"Sim","Não")</f>
        <v>Não</v>
      </c>
      <c r="AT31" s="20">
        <f>IF([Cotação]&gt;0,Tabela3[[#This Row],[Lucro]]/Tabela3[[#This Row],[Cotação]],0)</f>
        <v>0</v>
      </c>
      <c r="AU31" s="20">
        <f>((1+Tabela3[[#This Row],[% Yield]])^(1/(3*Tabela3[[#This Row],[Ref]])))^(12)-1</f>
        <v>0</v>
      </c>
      <c r="AV31" s="9">
        <f>IF([Cotação]&gt;0,($BH$1/Tabela3[[#This Row],[Cotação]]-MOD($BH$1/Tabela3[[#This Row],[Cotação]],100)),)</f>
        <v>1800</v>
      </c>
      <c r="AW31" s="7">
        <f>Tabela3[[#This Row],[Ativos]]*[Lucro]</f>
        <v>0</v>
      </c>
      <c r="AX31" s="7">
        <f>SUMPRODUCT(N(Tabela1[Código]=Tabela3[[#This Row],[PAPEL]]),Tabela1[Fechamento])</f>
        <v>0</v>
      </c>
      <c r="AY31" s="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0.42</v>
      </c>
    </row>
    <row r="32" spans="1:54" ht="11.25" customHeight="1">
      <c r="A32" s="3" t="s">
        <v>1216</v>
      </c>
      <c r="B32" s="44" t="s">
        <v>1186</v>
      </c>
      <c r="C32" s="14" t="str">
        <f>LEFT([PAPEL],LEN([PAPEL])-(LEN([PAPEL])-4))</f>
        <v>POMO</v>
      </c>
      <c r="D32" s="14">
        <v>4</v>
      </c>
      <c r="E32" s="5">
        <v>700000000</v>
      </c>
      <c r="F32" s="43">
        <v>341625744</v>
      </c>
      <c r="G32" s="65">
        <v>0.25</v>
      </c>
      <c r="H32" s="70"/>
      <c r="J32" s="16"/>
      <c r="K32" s="14"/>
      <c r="L32" s="70"/>
      <c r="M32" s="41">
        <v>3089186000</v>
      </c>
      <c r="N32" s="41">
        <v>1634953000</v>
      </c>
      <c r="O32" s="41">
        <v>563852000</v>
      </c>
      <c r="P32" s="73">
        <v>1515896000</v>
      </c>
      <c r="Q32" s="60">
        <v>288709000</v>
      </c>
      <c r="R32" s="60">
        <f>IF(Tabela3[[#This Row],[Ativo || Passivo]]&gt;0,Tabela3[[#This Row],[Ativo || Passivo]]-Tabela3[[#This Row],[Patrimônio Líquido]],0)</f>
        <v>1573290000</v>
      </c>
      <c r="S32" s="60">
        <f>Tabela3[[#This Row],[Cotação]]*Tabela3[[#This Row],[Total Ações]]</f>
        <v>3686259345.2400002</v>
      </c>
      <c r="T32" s="27">
        <f>IF(Tabela3[[#This Row],[Passivo Circulante]]&gt;0,Tabela3[[#This Row],[Ativo Circulante]]/Tabela3[[#This Row],[Passivo Circulante]],0)</f>
        <v>2.8996137284251895</v>
      </c>
      <c r="U3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2" s="16">
        <f>IF(Tabela3[[#This Row],[Lucro Líquido]]&gt;0,Tabela3[[#This Row],[Lucro Líquido]]/Tabela3[[#This Row],[Patrimônio Líquido]],0)/Tabela3[[#This Row],[Ref]]*4</f>
        <v>0.19045435834648286</v>
      </c>
      <c r="W3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2" s="16">
        <f>IF(Tabela3[[#This Row],[Dívida]]&gt;0,Tabela3[[#This Row],[Dívida]]/Tabela3[[#This Row],[Patrimônio Líquido]],0)</f>
        <v>1.0378614364046082</v>
      </c>
      <c r="Y32" s="16">
        <f>SUMPRODUCT(N([Dívida / PL]&gt;0),N(RIGHT([PAPEL],LEN([PAPEL])-(LEN([PAPEL])-1))="3"),[Dívida / PL])/SUMPRODUCT(N([Dívida / PL]&gt;0),N(RIGHT([PAPEL],LEN([PAPEL])-(LEN([PAPEL])-1))="3"))</f>
        <v>1.5501495106508842</v>
      </c>
      <c r="Z32" s="7">
        <f>Tabela3[[#This Row],[Capital Social]]*20%</f>
        <v>140000000</v>
      </c>
      <c r="AA32" s="35">
        <f>IF(([Lucro Líquido]*5%)&gt;[Teto R. Legal],[Teto R. Legal],[Lucro Líquido]*5%)</f>
        <v>14435450</v>
      </c>
      <c r="AB32" s="35">
        <f>IF([Lucro Líquido]&lt;0,0,[Lucro Líquido]-[Reserva Legal])</f>
        <v>274273550</v>
      </c>
      <c r="AC32" s="35">
        <f>Tabela3[[#This Row],[Lucro Distribuir]]*[%Div]</f>
        <v>68568387.5</v>
      </c>
      <c r="AD32" s="43">
        <f>SUMPRODUCT(N([Nome]=Tabela3[[#This Row],[Nome]]),[Ações])</f>
        <v>896900084</v>
      </c>
      <c r="AE32" s="68">
        <f>[Capital Social]/[Total Ações]</f>
        <v>0.78046597663157313</v>
      </c>
      <c r="AF32" s="68">
        <f>Tabela3[[#This Row],[Lucro Líquido]]/Tabela3[[#This Row],[Total Ações]]</f>
        <v>0.32189650235332123</v>
      </c>
      <c r="AG3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2" s="7">
        <f>[Div Base]*[Ações]</f>
        <v>26117431.375519641</v>
      </c>
      <c r="AL32" s="95">
        <f>SUMPRODUCT(N([Nome]=Tabela3[[#This Row],[Nome]]),[Div Base]*[Ações])</f>
        <v>68568387.5</v>
      </c>
      <c r="AM32" s="5">
        <f>[Patrimônio Líquido]/[Total Ações]</f>
        <v>1.6901503601598502</v>
      </c>
      <c r="AN32" s="39">
        <f>MAX(Tabela3[[#This Row],[Cotação 1]:[Cotação 5]])</f>
        <v>4.1100000000000003</v>
      </c>
      <c r="AO32" s="40">
        <f>[Cotação]/[VPA]</f>
        <v>2.4317363099051654</v>
      </c>
      <c r="AP32" s="27">
        <f>IF(Tabela3[[#This Row],[Lucro/Ação]]&gt;0,Tabela3[[#This Row],[Cotação]]/(Tabela3[[#This Row],[Lucro/Ação]]/[Ref]*4),0)</f>
        <v>12.768079087385569</v>
      </c>
      <c r="AQ32" s="68">
        <f>[Lucro Distribuir]/[Total Ações]</f>
        <v>0.30580167723565516</v>
      </c>
      <c r="AR32" s="68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2" s="9" t="str">
        <f>IF(AND([% A.A.]&gt;=5%,SUMPRODUCT(N([Nome]=Tabela3[[#This Row],[Nome]]),[PL])&gt;0),"Sim","Não")</f>
        <v>Não</v>
      </c>
      <c r="AT32" s="20">
        <f>IF([Cotação]&gt;0,Tabela3[[#This Row],[Lucro]]/Tabela3[[#This Row],[Cotação]],0)</f>
        <v>1.8601075257643256E-2</v>
      </c>
      <c r="AU32" s="20">
        <f>((1+Tabela3[[#This Row],[% Yield]])^(1/(3*Tabela3[[#This Row],[Ref]])))^(12)-1</f>
        <v>1.860107525764465E-2</v>
      </c>
      <c r="AV32" s="9">
        <f>IF([Cotação]&gt;0,($BH$1/Tabela3[[#This Row],[Cotação]]-MOD($BH$1/Tabela3[[#This Row],[Cotação]],100)),)</f>
        <v>100</v>
      </c>
      <c r="AW32" s="7">
        <f>Tabela3[[#This Row],[Ativos]]*[Lucro]</f>
        <v>7.6450419308913791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4.1100000000000003</v>
      </c>
    </row>
    <row r="33" spans="1:54">
      <c r="A33" s="3" t="s">
        <v>1216</v>
      </c>
      <c r="B33" s="44" t="s">
        <v>1187</v>
      </c>
      <c r="C33" s="14" t="str">
        <f>LEFT([PAPEL],LEN([PAPEL])-(LEN([PAPEL])-4))</f>
        <v>POMO</v>
      </c>
      <c r="D33" s="14">
        <v>4</v>
      </c>
      <c r="E33" s="5">
        <v>700000000</v>
      </c>
      <c r="F33" s="43">
        <v>555274340</v>
      </c>
      <c r="G33" s="65">
        <v>0.25</v>
      </c>
      <c r="H33" s="70"/>
      <c r="J33" s="16"/>
      <c r="K33" s="14"/>
      <c r="L33" s="70"/>
      <c r="M33" s="41">
        <v>3089186000</v>
      </c>
      <c r="N33" s="41">
        <v>1634953000</v>
      </c>
      <c r="O33" s="41">
        <v>563852000</v>
      </c>
      <c r="P33" s="73">
        <v>1515896000</v>
      </c>
      <c r="Q33" s="60">
        <v>288709000</v>
      </c>
      <c r="R33" s="60">
        <f>IF(Tabela3[[#This Row],[Ativo || Passivo]]&gt;0,Tabela3[[#This Row],[Ativo || Passivo]]-Tabela3[[#This Row],[Patrimônio Líquido]],0)</f>
        <v>1573290000</v>
      </c>
      <c r="S33" s="60">
        <f>Tabela3[[#This Row],[Cotação]]*Tabela3[[#This Row],[Total Ações]]</f>
        <v>3892546364.5599999</v>
      </c>
      <c r="T33" s="27">
        <f>IF(Tabela3[[#This Row],[Passivo Circulante]]&gt;0,Tabela3[[#This Row],[Ativo Circulante]]/Tabela3[[#This Row],[Passivo Circulante]],0)</f>
        <v>2.8996137284251895</v>
      </c>
      <c r="U3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3" s="16">
        <f>IF(Tabela3[[#This Row],[Lucro Líquido]]&gt;0,Tabela3[[#This Row],[Lucro Líquido]]/Tabela3[[#This Row],[Patrimônio Líquido]],0)/Tabela3[[#This Row],[Ref]]*4</f>
        <v>0.19045435834648286</v>
      </c>
      <c r="W3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3" s="16">
        <f>IF(Tabela3[[#This Row],[Dívida]]&gt;0,Tabela3[[#This Row],[Dívida]]/Tabela3[[#This Row],[Patrimônio Líquido]],0)</f>
        <v>1.0378614364046082</v>
      </c>
      <c r="Y33" s="16">
        <f>SUMPRODUCT(N([Dívida / PL]&gt;0),N(RIGHT([PAPEL],LEN([PAPEL])-(LEN([PAPEL])-1))="3"),[Dívida / PL])/SUMPRODUCT(N([Dívida / PL]&gt;0),N(RIGHT([PAPEL],LEN([PAPEL])-(LEN([PAPEL])-1))="3"))</f>
        <v>1.5501495106508842</v>
      </c>
      <c r="Z33" s="7">
        <f>Tabela3[[#This Row],[Capital Social]]*20%</f>
        <v>140000000</v>
      </c>
      <c r="AA33" s="35">
        <f>IF(([Lucro Líquido]*5%)&gt;[Teto R. Legal],[Teto R. Legal],[Lucro Líquido]*5%)</f>
        <v>14435450</v>
      </c>
      <c r="AB33" s="35">
        <f>IF([Lucro Líquido]&lt;0,0,[Lucro Líquido]-[Reserva Legal])</f>
        <v>274273550</v>
      </c>
      <c r="AC33" s="35">
        <f>Tabela3[[#This Row],[Lucro Distribuir]]*[%Div]</f>
        <v>68568387.5</v>
      </c>
      <c r="AD33" s="43">
        <f>SUMPRODUCT(N([Nome]=Tabela3[[#This Row],[Nome]]),[Ações])</f>
        <v>896900084</v>
      </c>
      <c r="AE33" s="68">
        <f>[Capital Social]/[Total Ações]</f>
        <v>0.78046597663157313</v>
      </c>
      <c r="AF33" s="68">
        <f>Tabela3[[#This Row],[Lucro Líquido]]/Tabela3[[#This Row],[Total Ações]]</f>
        <v>0.32189650235332123</v>
      </c>
      <c r="AG3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3" s="7">
        <f>[Div Base]*[Ações]</f>
        <v>42450956.124480359</v>
      </c>
      <c r="AL33" s="95">
        <f>SUMPRODUCT(N([Nome]=Tabela3[[#This Row],[Nome]]),[Div Base]*[Ações])</f>
        <v>68568387.5</v>
      </c>
      <c r="AM33" s="5">
        <f>[Patrimônio Líquido]/[Total Ações]</f>
        <v>1.6901503601598502</v>
      </c>
      <c r="AN33" s="39">
        <f>MAX(Tabela3[[#This Row],[Cotação 1]:[Cotação 5]])</f>
        <v>4.34</v>
      </c>
      <c r="AO33" s="40">
        <f>[Cotação]/[VPA]</f>
        <v>2.5678188771261352</v>
      </c>
      <c r="AP33" s="27">
        <f>IF(Tabela3[[#This Row],[Lucro/Ação]]&gt;0,Tabela3[[#This Row],[Cotação]]/(Tabela3[[#This Row],[Lucro/Ação]]/[Ref]*4),0)</f>
        <v>13.482594462105441</v>
      </c>
      <c r="AQ33" s="68">
        <f>[Lucro Distribuir]/[Total Ações]</f>
        <v>0.30580167723565516</v>
      </c>
      <c r="AR33" s="68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3" s="9" t="str">
        <f>IF(AND([% A.A.]&gt;=5%,SUMPRODUCT(N([Nome]=Tabela3[[#This Row],[Nome]]),[PL])&gt;0),"Sim","Não")</f>
        <v>Não</v>
      </c>
      <c r="AT33" s="20">
        <f>IF([Cotação]&gt;0,Tabela3[[#This Row],[Lucro]]/Tabela3[[#This Row],[Cotação]],0)</f>
        <v>1.7615303988228984E-2</v>
      </c>
      <c r="AU33" s="20">
        <f>((1+Tabela3[[#This Row],[% Yield]])^(1/(3*Tabela3[[#This Row],[Ref]])))^(12)-1</f>
        <v>1.7615303988229858E-2</v>
      </c>
      <c r="AV33" s="9">
        <f>IF([Cotação]&gt;0,($BH$1/Tabela3[[#This Row],[Cotação]]-MOD($BH$1/Tabela3[[#This Row],[Cotação]],100)),)</f>
        <v>100</v>
      </c>
      <c r="AW33" s="7">
        <f>Tabela3[[#This Row],[Ativos]]*[Lucro]</f>
        <v>7.6450419308913791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4.34</v>
      </c>
    </row>
    <row r="34" spans="1:54" ht="11.25" customHeight="1">
      <c r="A34" s="3" t="s">
        <v>1216</v>
      </c>
      <c r="B34" s="45" t="s">
        <v>1191</v>
      </c>
      <c r="C34" s="14" t="str">
        <f>LEFT([PAPEL],LEN([PAPEL])-(LEN([PAPEL])-4))</f>
        <v>RAPT</v>
      </c>
      <c r="D34" s="14">
        <v>4</v>
      </c>
      <c r="E34" s="5">
        <v>730000000</v>
      </c>
      <c r="F34" s="43">
        <v>81888294</v>
      </c>
      <c r="G34" s="65">
        <v>0.3</v>
      </c>
      <c r="H34" s="70"/>
      <c r="J34" s="16"/>
      <c r="K34" s="14"/>
      <c r="L34" s="70"/>
      <c r="M34" s="41">
        <v>3430269000</v>
      </c>
      <c r="N34" s="41">
        <v>1739435000</v>
      </c>
      <c r="O34" s="41">
        <v>667710000</v>
      </c>
      <c r="P34" s="73">
        <v>1337201000</v>
      </c>
      <c r="Q34" s="60">
        <v>235062000</v>
      </c>
      <c r="R34" s="60">
        <f>IF(Tabela3[[#This Row],[Ativo || Passivo]]&gt;0,Tabela3[[#This Row],[Ativo || Passivo]]-Tabela3[[#This Row],[Patrimônio Líquido]],0)</f>
        <v>2093068000</v>
      </c>
      <c r="S34" s="60">
        <f>Tabela3[[#This Row],[Cotação]]*Tabela3[[#This Row],[Total Ações]]</f>
        <v>1660178928.1199999</v>
      </c>
      <c r="T34" s="27">
        <f>IF(Tabela3[[#This Row],[Passivo Circulante]]&gt;0,Tabela3[[#This Row],[Ativo Circulante]]/Tabela3[[#This Row],[Passivo Circulante]],0)</f>
        <v>2.6050755567536803</v>
      </c>
      <c r="U3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4" s="16">
        <f>IF(Tabela3[[#This Row],[Lucro Líquido]]&gt;0,Tabela3[[#This Row],[Lucro Líquido]]/Tabela3[[#This Row],[Patrimônio Líquido]],0)/Tabela3[[#This Row],[Ref]]*4</f>
        <v>0.17578658705759267</v>
      </c>
      <c r="W3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4" s="16">
        <f>IF(Tabela3[[#This Row],[Dívida]]&gt;0,Tabela3[[#This Row],[Dívida]]/Tabela3[[#This Row],[Patrimônio Líquido]],0)</f>
        <v>1.565260570400411</v>
      </c>
      <c r="Y34" s="16">
        <f>SUMPRODUCT(N([Dívida / PL]&gt;0),N(RIGHT([PAPEL],LEN([PAPEL])-(LEN([PAPEL])-1))="3"),[Dívida / PL])/SUMPRODUCT(N([Dívida / PL]&gt;0),N(RIGHT([PAPEL],LEN([PAPEL])-(LEN([PAPEL])-1))="3"))</f>
        <v>1.5501495106508842</v>
      </c>
      <c r="Z34" s="7">
        <f>Tabela3[[#This Row],[Capital Social]]*20%</f>
        <v>146000000</v>
      </c>
      <c r="AA34" s="35">
        <f>IF(([Lucro Líquido]*5%)&gt;[Teto R. Legal],[Teto R. Legal],[Lucro Líquido]*5%)</f>
        <v>11753100</v>
      </c>
      <c r="AB34" s="35">
        <f>IF([Lucro Líquido]&lt;0,0,[Lucro Líquido]-[Reserva Legal])</f>
        <v>223308900</v>
      </c>
      <c r="AC34" s="35">
        <f>Tabela3[[#This Row],[Lucro Distribuir]]*[%Div]</f>
        <v>66992670</v>
      </c>
      <c r="AD34" s="43">
        <f>SUMPRODUCT(N([Nome]=Tabela3[[#This Row],[Nome]]),[Ações])</f>
        <v>243785452</v>
      </c>
      <c r="AE34" s="68">
        <f>[Capital Social]/[Total Ações]</f>
        <v>2.994436271775561</v>
      </c>
      <c r="AF34" s="68">
        <f>Tabela3[[#This Row],[Lucro Líquido]]/Tabela3[[#This Row],[Total Ações]]</f>
        <v>0.96421668344672185</v>
      </c>
      <c r="AG3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4" s="7">
        <f>[Div Base]*[Ações]</f>
        <v>22503046.887330174</v>
      </c>
      <c r="AL34" s="95">
        <f>SUMPRODUCT(N([Nome]=Tabela3[[#This Row],[Nome]]),[Div Base]*[Ações])</f>
        <v>66992670</v>
      </c>
      <c r="AM34" s="5">
        <f>[Patrimônio Líquido]/[Total Ações]</f>
        <v>5.4851550370610305</v>
      </c>
      <c r="AN34" s="39">
        <f>MAX(Tabela3[[#This Row],[Cotação 1]:[Cotação 5]])</f>
        <v>6.81</v>
      </c>
      <c r="AO34" s="40">
        <f>[Cotação]/[VPA]</f>
        <v>1.2415328197630722</v>
      </c>
      <c r="AP34" s="27">
        <f>IF(Tabela3[[#This Row],[Lucro/Ação]]&gt;0,Tabela3[[#This Row],[Cotação]]/(Tabela3[[#This Row],[Lucro/Ação]]/[Ref]*4),0)</f>
        <v>7.0627278255098647</v>
      </c>
      <c r="AQ34" s="68">
        <f>[Lucro Distribuir]/[Total Ações]</f>
        <v>0.91600584927438577</v>
      </c>
      <c r="AR34" s="68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4" s="9" t="str">
        <f>IF(AND([% A.A.]&gt;=5%,SUMPRODUCT(N([Nome]=Tabela3[[#This Row],[Nome]]),[PL])&gt;0),"Sim","Não")</f>
        <v>Não</v>
      </c>
      <c r="AT34" s="20">
        <f>IF([Cotação]&gt;0,Tabela3[[#This Row],[Lucro]]/Tabela3[[#This Row],[Cotação]],0)</f>
        <v>4.0352680584774703E-2</v>
      </c>
      <c r="AU34" s="20">
        <f>((1+Tabela3[[#This Row],[% Yield]])^(1/(3*Tabela3[[#This Row],[Ref]])))^(12)-1</f>
        <v>4.0352680584775369E-2</v>
      </c>
      <c r="AV34" s="9">
        <f>IF([Cotação]&gt;0,($BH$1/Tabela3[[#This Row],[Cotação]]-MOD($BH$1/Tabela3[[#This Row],[Cotação]],100)),)</f>
        <v>100</v>
      </c>
      <c r="AW34" s="7">
        <f>Tabela3[[#This Row],[Ativos]]*[Lucro]</f>
        <v>27.480175478231573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0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6.81</v>
      </c>
    </row>
    <row r="35" spans="1:54" ht="11.25" customHeight="1">
      <c r="A35" s="3" t="s">
        <v>1216</v>
      </c>
      <c r="B35" s="45" t="s">
        <v>1192</v>
      </c>
      <c r="C35" s="14" t="str">
        <f>LEFT([PAPEL],LEN([PAPEL])-(LEN([PAPEL])-4))</f>
        <v>RAPT</v>
      </c>
      <c r="D35" s="14">
        <v>4</v>
      </c>
      <c r="E35" s="5">
        <v>730000000</v>
      </c>
      <c r="F35" s="43">
        <v>161897158</v>
      </c>
      <c r="G35" s="65">
        <v>0.3</v>
      </c>
      <c r="H35" s="70"/>
      <c r="J35" s="16"/>
      <c r="K35" s="14"/>
      <c r="L35" s="70"/>
      <c r="M35" s="41">
        <v>3430269000</v>
      </c>
      <c r="N35" s="41">
        <v>1739435000</v>
      </c>
      <c r="O35" s="41">
        <v>667710000</v>
      </c>
      <c r="P35" s="73">
        <v>1337201000</v>
      </c>
      <c r="Q35" s="60">
        <v>235062000</v>
      </c>
      <c r="R35" s="60">
        <f>IF(Tabela3[[#This Row],[Ativo || Passivo]]&gt;0,Tabela3[[#This Row],[Ativo || Passivo]]-Tabela3[[#This Row],[Patrimônio Líquido]],0)</f>
        <v>2093068000</v>
      </c>
      <c r="S35" s="60">
        <f>Tabela3[[#This Row],[Cotação]]*Tabela3[[#This Row],[Total Ações]]</f>
        <v>1984413579.2800002</v>
      </c>
      <c r="T35" s="27">
        <f>IF(Tabela3[[#This Row],[Passivo Circulante]]&gt;0,Tabela3[[#This Row],[Ativo Circulante]]/Tabela3[[#This Row],[Passivo Circulante]],0)</f>
        <v>2.6050755567536803</v>
      </c>
      <c r="U3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5" s="16">
        <f>IF(Tabela3[[#This Row],[Lucro Líquido]]&gt;0,Tabela3[[#This Row],[Lucro Líquido]]/Tabela3[[#This Row],[Patrimônio Líquido]],0)/Tabela3[[#This Row],[Ref]]*4</f>
        <v>0.17578658705759267</v>
      </c>
      <c r="W3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5" s="16">
        <f>IF(Tabela3[[#This Row],[Dívida]]&gt;0,Tabela3[[#This Row],[Dívida]]/Tabela3[[#This Row],[Patrimônio Líquido]],0)</f>
        <v>1.565260570400411</v>
      </c>
      <c r="Y35" s="16">
        <f>SUMPRODUCT(N([Dívida / PL]&gt;0),N(RIGHT([PAPEL],LEN([PAPEL])-(LEN([PAPEL])-1))="3"),[Dívida / PL])/SUMPRODUCT(N([Dívida / PL]&gt;0),N(RIGHT([PAPEL],LEN([PAPEL])-(LEN([PAPEL])-1))="3"))</f>
        <v>1.5501495106508842</v>
      </c>
      <c r="Z35" s="7">
        <f>Tabela3[[#This Row],[Capital Social]]*20%</f>
        <v>146000000</v>
      </c>
      <c r="AA35" s="35">
        <f>IF(([Lucro Líquido]*5%)&gt;[Teto R. Legal],[Teto R. Legal],[Lucro Líquido]*5%)</f>
        <v>11753100</v>
      </c>
      <c r="AB35" s="35">
        <f>IF([Lucro Líquido]&lt;0,0,[Lucro Líquido]-[Reserva Legal])</f>
        <v>223308900</v>
      </c>
      <c r="AC35" s="35">
        <f>Tabela3[[#This Row],[Lucro Distribuir]]*[%Div]</f>
        <v>66992670</v>
      </c>
      <c r="AD35" s="43">
        <f>SUMPRODUCT(N([Nome]=Tabela3[[#This Row],[Nome]]),[Ações])</f>
        <v>243785452</v>
      </c>
      <c r="AE35" s="68">
        <f>[Capital Social]/[Total Ações]</f>
        <v>2.994436271775561</v>
      </c>
      <c r="AF35" s="68">
        <f>Tabela3[[#This Row],[Lucro Líquido]]/Tabela3[[#This Row],[Total Ações]]</f>
        <v>0.96421668344672185</v>
      </c>
      <c r="AG3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5" s="7">
        <f>[Div Base]*[Ações]</f>
        <v>44489623.112669826</v>
      </c>
      <c r="AL35" s="95">
        <f>SUMPRODUCT(N([Nome]=Tabela3[[#This Row],[Nome]]),[Div Base]*[Ações])</f>
        <v>66992670</v>
      </c>
      <c r="AM35" s="5">
        <f>[Patrimônio Líquido]/[Total Ações]</f>
        <v>5.4851550370610305</v>
      </c>
      <c r="AN35" s="39">
        <f>MAX(Tabela3[[#This Row],[Cotação 1]:[Cotação 5]])</f>
        <v>8.14</v>
      </c>
      <c r="AO35" s="40">
        <f>[Cotação]/[VPA]</f>
        <v>1.4840054556345681</v>
      </c>
      <c r="AP35" s="27">
        <f>IF(Tabela3[[#This Row],[Lucro/Ação]]&gt;0,Tabela3[[#This Row],[Cotação]]/(Tabela3[[#This Row],[Lucro/Ação]]/[Ref]*4),0)</f>
        <v>8.442085829610912</v>
      </c>
      <c r="AQ35" s="68">
        <f>[Lucro Distribuir]/[Total Ações]</f>
        <v>0.91600584927438577</v>
      </c>
      <c r="AR35" s="68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5" s="9" t="str">
        <f>IF(AND([% A.A.]&gt;=5%,SUMPRODUCT(N([Nome]=Tabela3[[#This Row],[Nome]]),[PL])&gt;0),"Sim","Não")</f>
        <v>Não</v>
      </c>
      <c r="AT35" s="20">
        <f>IF([Cotação]&gt;0,Tabela3[[#This Row],[Lucro]]/Tabela3[[#This Row],[Cotação]],0)</f>
        <v>3.3759429334436819E-2</v>
      </c>
      <c r="AU35" s="20">
        <f>((1+Tabela3[[#This Row],[% Yield]])^(1/(3*Tabela3[[#This Row],[Ref]])))^(12)-1</f>
        <v>3.3759429334436097E-2</v>
      </c>
      <c r="AV35" s="9">
        <f>IF([Cotação]&gt;0,($BH$1/Tabela3[[#This Row],[Cotação]]-MOD($BH$1/Tabela3[[#This Row],[Cotação]],100)),)</f>
        <v>0</v>
      </c>
      <c r="AW35" s="7">
        <f>Tabela3[[#This Row],[Ativos]]*[Lucro]</f>
        <v>0</v>
      </c>
      <c r="AX35" s="7">
        <f>SUMPRODUCT(N(Tabela1[Código]=Tabela3[[#This Row],[PAPEL]]),Tabela1[Fechamento])</f>
        <v>0</v>
      </c>
      <c r="AY35" s="7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8.14</v>
      </c>
    </row>
    <row r="36" spans="1:54" ht="11.25" customHeight="1">
      <c r="A36" s="3" t="s">
        <v>1216</v>
      </c>
      <c r="B36" s="44" t="s">
        <v>1188</v>
      </c>
      <c r="C36" s="14" t="str">
        <f>LEFT([PAPEL],LEN([PAPEL])-(LEN([PAPEL])-4))</f>
        <v>RSUL</v>
      </c>
      <c r="D36" s="14">
        <v>3</v>
      </c>
      <c r="E36" s="5">
        <v>9213613.5800000001</v>
      </c>
      <c r="F36" s="43">
        <v>343000</v>
      </c>
      <c r="G36" s="65">
        <v>0.25</v>
      </c>
      <c r="H36" s="70"/>
      <c r="J36" s="16"/>
      <c r="K36" s="14"/>
      <c r="L36" s="70"/>
      <c r="M36" s="41"/>
      <c r="N36" s="41"/>
      <c r="O36" s="41"/>
      <c r="P36" s="73">
        <v>1266000</v>
      </c>
      <c r="Q36" s="60">
        <v>-5191000</v>
      </c>
      <c r="R36" s="60">
        <f>IF(Tabela3[[#This Row],[Ativo || Passivo]]&gt;0,Tabela3[[#This Row],[Ativo || Passivo]]-Tabela3[[#This Row],[Patrimônio Líquido]],0)</f>
        <v>0</v>
      </c>
      <c r="S36" s="60">
        <f>Tabela3[[#This Row],[Cotação]]*Tabela3[[#This Row],[Total Ações]]</f>
        <v>0</v>
      </c>
      <c r="T36" s="27">
        <f>IF(Tabela3[[#This Row],[Passivo Circulante]]&gt;0,Tabela3[[#This Row],[Ativo Circulante]]/Tabela3[[#This Row],[Passivo Circulante]],0)</f>
        <v>0</v>
      </c>
      <c r="U3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6" s="16">
        <f>IF(Tabela3[[#This Row],[Lucro Líquido]]&gt;0,Tabela3[[#This Row],[Lucro Líquido]]/Tabela3[[#This Row],[Patrimônio Líquido]],0)/Tabela3[[#This Row],[Ref]]*4</f>
        <v>0</v>
      </c>
      <c r="W3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6" s="16">
        <f>IF(Tabela3[[#This Row],[Dívida]]&gt;0,Tabela3[[#This Row],[Dívida]]/Tabela3[[#This Row],[Patrimônio Líquido]],0)</f>
        <v>0</v>
      </c>
      <c r="Y36" s="16">
        <f>SUMPRODUCT(N([Dívida / PL]&gt;0),N(RIGHT([PAPEL],LEN([PAPEL])-(LEN([PAPEL])-1))="3"),[Dívida / PL])/SUMPRODUCT(N([Dívida / PL]&gt;0),N(RIGHT([PAPEL],LEN([PAPEL])-(LEN([PAPEL])-1))="3"))</f>
        <v>1.5501495106508842</v>
      </c>
      <c r="Z36" s="7">
        <f>Tabela3[[#This Row],[Capital Social]]*20%</f>
        <v>1842722.716</v>
      </c>
      <c r="AA36" s="35">
        <f>IF(([Lucro Líquido]*5%)&gt;[Teto R. Legal],[Teto R. Legal],[Lucro Líquido]*5%)</f>
        <v>-259550</v>
      </c>
      <c r="AB36" s="35">
        <f>IF([Lucro Líquido]&lt;0,0,[Lucro Líquido]-[Reserva Legal])</f>
        <v>0</v>
      </c>
      <c r="AC36" s="35">
        <f>Tabela3[[#This Row],[Lucro Distribuir]]*[%Div]</f>
        <v>0</v>
      </c>
      <c r="AD36" s="43">
        <f>SUMPRODUCT(N([Nome]=Tabela3[[#This Row],[Nome]]),[Ações])</f>
        <v>583000</v>
      </c>
      <c r="AE36" s="68">
        <f>[Capital Social]/[Total Ações]</f>
        <v>15.803796878216124</v>
      </c>
      <c r="AF36" s="68">
        <f>Tabela3[[#This Row],[Lucro Líquido]]/Tabela3[[#This Row],[Total Ações]]</f>
        <v>-8.9039451114922805</v>
      </c>
      <c r="AG3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" s="7">
        <f>[Div Base]*[Ações]</f>
        <v>0</v>
      </c>
      <c r="AL36" s="95">
        <f>SUMPRODUCT(N([Nome]=Tabela3[[#This Row],[Nome]]),[Div Base]*[Ações])</f>
        <v>0</v>
      </c>
      <c r="AM36" s="5">
        <f>[Patrimônio Líquido]/[Total Ações]</f>
        <v>2.1715265866209261</v>
      </c>
      <c r="AN36" s="39">
        <f>MAX(Tabela3[[#This Row],[Cotação 1]:[Cotação 5]])</f>
        <v>0</v>
      </c>
      <c r="AO36" s="40">
        <f>[Cotação]/[VPA]</f>
        <v>0</v>
      </c>
      <c r="AP36" s="27">
        <f>IF(Tabela3[[#This Row],[Lucro/Ação]]&gt;0,Tabela3[[#This Row],[Cotação]]/(Tabela3[[#This Row],[Lucro/Ação]]/[Ref]*4),0)</f>
        <v>0</v>
      </c>
      <c r="AQ36" s="68">
        <f>[Lucro Distribuir]/[Total Ações]</f>
        <v>0</v>
      </c>
      <c r="AR3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" s="9" t="str">
        <f>IF(AND([% A.A.]&gt;=5%,SUMPRODUCT(N([Nome]=Tabela3[[#This Row],[Nome]]),[PL])&gt;0),"Sim","Não")</f>
        <v>Não</v>
      </c>
      <c r="AT36" s="20">
        <f>IF([Cotação]&gt;0,Tabela3[[#This Row],[Lucro]]/Tabela3[[#This Row],[Cotação]],0)</f>
        <v>0</v>
      </c>
      <c r="AU36" s="20">
        <f>((1+Tabela3[[#This Row],[% Yield]])^(1/(3*Tabela3[[#This Row],[Ref]])))^(12)-1</f>
        <v>0</v>
      </c>
      <c r="AV36" s="9">
        <f>IF([Cotação]&gt;0,($BH$1/Tabela3[[#This Row],[Cotação]]-MOD($BH$1/Tabela3[[#This Row],[Cotação]],100)),)</f>
        <v>0</v>
      </c>
      <c r="AW36" s="7">
        <f>Tabela3[[#This Row],[Ativos]]*[Lucro]</f>
        <v>0</v>
      </c>
      <c r="AX36" s="7">
        <f>SUMPRODUCT(N(Tabela1[Código]=Tabela3[[#This Row],[PAPEL]]),Tabela1[Fechamento])</f>
        <v>0</v>
      </c>
      <c r="AY36" s="7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customHeight="1">
      <c r="A37" s="3" t="s">
        <v>1216</v>
      </c>
      <c r="B37" s="44" t="s">
        <v>1189</v>
      </c>
      <c r="C37" s="14" t="str">
        <f>LEFT([PAPEL],LEN([PAPEL])-(LEN([PAPEL])-4))</f>
        <v>RSUL</v>
      </c>
      <c r="D37" s="14">
        <v>3</v>
      </c>
      <c r="E37" s="5">
        <v>9213613.5800000001</v>
      </c>
      <c r="F37" s="43">
        <v>240000</v>
      </c>
      <c r="G37" s="65">
        <v>0.25</v>
      </c>
      <c r="H37" s="70"/>
      <c r="J37" s="16">
        <v>0.1</v>
      </c>
      <c r="K37" s="14"/>
      <c r="L37" s="70"/>
      <c r="M37" s="41"/>
      <c r="N37" s="41"/>
      <c r="O37" s="41"/>
      <c r="P37" s="73">
        <v>1266000</v>
      </c>
      <c r="Q37" s="60">
        <v>-5191000</v>
      </c>
      <c r="R37" s="60">
        <f>IF(Tabela3[[#This Row],[Ativo || Passivo]]&gt;0,Tabela3[[#This Row],[Ativo || Passivo]]-Tabela3[[#This Row],[Patrimônio Líquido]],0)</f>
        <v>0</v>
      </c>
      <c r="S37" s="60">
        <f>Tabela3[[#This Row],[Cotação]]*Tabela3[[#This Row],[Total Ações]]</f>
        <v>17460850</v>
      </c>
      <c r="T37" s="27">
        <f>IF(Tabela3[[#This Row],[Passivo Circulante]]&gt;0,Tabela3[[#This Row],[Ativo Circulante]]/Tabela3[[#This Row],[Passivo Circulante]],0)</f>
        <v>0</v>
      </c>
      <c r="U3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7" s="16">
        <f>IF(Tabela3[[#This Row],[Lucro Líquido]]&gt;0,Tabela3[[#This Row],[Lucro Líquido]]/Tabela3[[#This Row],[Patrimônio Líquido]],0)/Tabela3[[#This Row],[Ref]]*4</f>
        <v>0</v>
      </c>
      <c r="W3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7" s="16">
        <f>IF(Tabela3[[#This Row],[Dívida]]&gt;0,Tabela3[[#This Row],[Dívida]]/Tabela3[[#This Row],[Patrimônio Líquido]],0)</f>
        <v>0</v>
      </c>
      <c r="Y37" s="16">
        <f>SUMPRODUCT(N([Dívida / PL]&gt;0),N(RIGHT([PAPEL],LEN([PAPEL])-(LEN([PAPEL])-1))="3"),[Dívida / PL])/SUMPRODUCT(N([Dívida / PL]&gt;0),N(RIGHT([PAPEL],LEN([PAPEL])-(LEN([PAPEL])-1))="3"))</f>
        <v>1.5501495106508842</v>
      </c>
      <c r="Z37" s="7">
        <f>Tabela3[[#This Row],[Capital Social]]*20%</f>
        <v>1842722.716</v>
      </c>
      <c r="AA37" s="35">
        <f>IF(([Lucro Líquido]*5%)&gt;[Teto R. Legal],[Teto R. Legal],[Lucro Líquido]*5%)</f>
        <v>-259550</v>
      </c>
      <c r="AB37" s="35">
        <f>IF([Lucro Líquido]&lt;0,0,[Lucro Líquido]-[Reserva Legal])</f>
        <v>0</v>
      </c>
      <c r="AC37" s="35">
        <f>Tabela3[[#This Row],[Lucro Distribuir]]*[%Div]</f>
        <v>0</v>
      </c>
      <c r="AD37" s="43">
        <f>SUMPRODUCT(N([Nome]=Tabela3[[#This Row],[Nome]]),[Ações])</f>
        <v>583000</v>
      </c>
      <c r="AE37" s="68">
        <f>[Capital Social]/[Total Ações]</f>
        <v>15.803796878216124</v>
      </c>
      <c r="AF37" s="68">
        <f>Tabela3[[#This Row],[Lucro Líquido]]/Tabela3[[#This Row],[Total Ações]]</f>
        <v>-8.9039451114922805</v>
      </c>
      <c r="AG3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" s="7">
        <f>[Div Base]*[Ações]</f>
        <v>0</v>
      </c>
      <c r="AL37" s="95">
        <f>SUMPRODUCT(N([Nome]=Tabela3[[#This Row],[Nome]]),[Div Base]*[Ações])</f>
        <v>0</v>
      </c>
      <c r="AM37" s="5">
        <f>[Patrimônio Líquido]/[Total Ações]</f>
        <v>2.1715265866209261</v>
      </c>
      <c r="AN37" s="39">
        <f>MAX(Tabela3[[#This Row],[Cotação 1]:[Cotação 5]])</f>
        <v>29.95</v>
      </c>
      <c r="AO37" s="40">
        <f>[Cotação]/[VPA]</f>
        <v>13.792140600315957</v>
      </c>
      <c r="AP37" s="27">
        <f>IF(Tabela3[[#This Row],[Lucro/Ação]]&gt;0,Tabela3[[#This Row],[Cotação]]/(Tabela3[[#This Row],[Lucro/Ação]]/[Ref]*4),0)</f>
        <v>0</v>
      </c>
      <c r="AQ37" s="68">
        <f>[Lucro Distribuir]/[Total Ações]</f>
        <v>0</v>
      </c>
      <c r="AR3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" s="9" t="str">
        <f>IF(AND([% A.A.]&gt;=5%,SUMPRODUCT(N([Nome]=Tabela3[[#This Row],[Nome]]),[PL])&gt;0),"Sim","Não")</f>
        <v>Não</v>
      </c>
      <c r="AT37" s="20">
        <f>IF([Cotação]&gt;0,Tabela3[[#This Row],[Lucro]]/Tabela3[[#This Row],[Cotação]],0)</f>
        <v>0</v>
      </c>
      <c r="AU37" s="20">
        <f>((1+Tabela3[[#This Row],[% Yield]])^(1/(3*Tabela3[[#This Row],[Ref]])))^(12)-1</f>
        <v>0</v>
      </c>
      <c r="AV37" s="9">
        <f>IF([Cotação]&gt;0,($BH$1/Tabela3[[#This Row],[Cotação]]-MOD($BH$1/Tabela3[[#This Row],[Cotação]],100)),)</f>
        <v>0</v>
      </c>
      <c r="AW37" s="7">
        <f>Tabela3[[#This Row],[Ativos]]*[Lucro]</f>
        <v>0</v>
      </c>
      <c r="AX37" s="7">
        <f>SUMPRODUCT(N(Tabela1[Código]=Tabela3[[#This Row],[PAPEL]]),Tabela1[Fechamento])</f>
        <v>0</v>
      </c>
      <c r="AY37" s="7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29.95</v>
      </c>
    </row>
    <row r="38" spans="1:54" ht="11.25" customHeight="1">
      <c r="A38" s="3" t="s">
        <v>1216</v>
      </c>
      <c r="B38" s="45" t="s">
        <v>1195</v>
      </c>
      <c r="C38" s="14" t="str">
        <f>LEFT([PAPEL],LEN([PAPEL])-(LEN([PAPEL])-4))</f>
        <v>TUPY</v>
      </c>
      <c r="D38" s="14">
        <v>4</v>
      </c>
      <c r="E38" s="5">
        <v>1053760000</v>
      </c>
      <c r="F38" s="43">
        <v>144177500</v>
      </c>
      <c r="G38" s="65">
        <v>0.25</v>
      </c>
      <c r="H38" s="70"/>
      <c r="J38" s="16"/>
      <c r="K38" s="14"/>
      <c r="L38" s="70"/>
      <c r="M38" s="41">
        <v>4169427000</v>
      </c>
      <c r="N38" s="41">
        <v>1345023000</v>
      </c>
      <c r="O38" s="41">
        <v>549750000</v>
      </c>
      <c r="P38" s="73">
        <v>1901901000</v>
      </c>
      <c r="Q38" s="60">
        <v>86321000</v>
      </c>
      <c r="R38" s="60">
        <f>IF(Tabela3[[#This Row],[Ativo || Passivo]]&gt;0,Tabela3[[#This Row],[Ativo || Passivo]]-Tabela3[[#This Row],[Patrimônio Líquido]],0)</f>
        <v>2267526000</v>
      </c>
      <c r="S38" s="60">
        <f>Tabela3[[#This Row],[Cotação]]*Tabela3[[#This Row],[Total Ações]]</f>
        <v>2611054525</v>
      </c>
      <c r="T38" s="27">
        <f>IF(Tabela3[[#This Row],[Passivo Circulante]]&gt;0,Tabela3[[#This Row],[Ativo Circulante]]/Tabela3[[#This Row],[Passivo Circulante]],0)</f>
        <v>2.4466084583901773</v>
      </c>
      <c r="U3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8" s="16">
        <f>IF(Tabela3[[#This Row],[Lucro Líquido]]&gt;0,Tabela3[[#This Row],[Lucro Líquido]]/Tabela3[[#This Row],[Patrimônio Líquido]],0)/Tabela3[[#This Row],[Ref]]*4</f>
        <v>4.5386694680743106E-2</v>
      </c>
      <c r="W3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8" s="16">
        <f>IF(Tabela3[[#This Row],[Dívida]]&gt;0,Tabela3[[#This Row],[Dívida]]/Tabela3[[#This Row],[Patrimônio Líquido]],0)</f>
        <v>1.1922418674789066</v>
      </c>
      <c r="Y38" s="16">
        <f>SUMPRODUCT(N([Dívida / PL]&gt;0),N(RIGHT([PAPEL],LEN([PAPEL])-(LEN([PAPEL])-1))="3"),[Dívida / PL])/SUMPRODUCT(N([Dívida / PL]&gt;0),N(RIGHT([PAPEL],LEN([PAPEL])-(LEN([PAPEL])-1))="3"))</f>
        <v>1.5501495106508842</v>
      </c>
      <c r="Z38" s="7">
        <f>Tabela3[[#This Row],[Capital Social]]*20%</f>
        <v>210752000</v>
      </c>
      <c r="AA38" s="35">
        <f>IF(([Lucro Líquido]*5%)&gt;[Teto R. Legal],[Teto R. Legal],[Lucro Líquido]*5%)</f>
        <v>4316050</v>
      </c>
      <c r="AB38" s="35">
        <f>IF([Lucro Líquido]&lt;0,0,[Lucro Líquido]-[Reserva Legal])</f>
        <v>82004950</v>
      </c>
      <c r="AC38" s="35">
        <f>Tabela3[[#This Row],[Lucro Distribuir]]*[%Div]</f>
        <v>20501237.5</v>
      </c>
      <c r="AD38" s="43">
        <f>SUMPRODUCT(N([Nome]=Tabela3[[#This Row],[Nome]]),[Ações])</f>
        <v>144177500</v>
      </c>
      <c r="AE38" s="68">
        <f>[Capital Social]/[Total Ações]</f>
        <v>7.3087687052418024</v>
      </c>
      <c r="AF38" s="68">
        <f>Tabela3[[#This Row],[Lucro Líquido]]/Tabela3[[#This Row],[Total Ações]]</f>
        <v>0.59871339147925295</v>
      </c>
      <c r="AG3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3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38" s="7">
        <f>[Div Base]*[Ações]</f>
        <v>20501237.499999996</v>
      </c>
      <c r="AL38" s="95">
        <f>SUMPRODUCT(N([Nome]=Tabela3[[#This Row],[Nome]]),[Div Base]*[Ações])</f>
        <v>20501237.499999996</v>
      </c>
      <c r="AM38" s="5">
        <f>[Patrimônio Líquido]/[Total Ações]</f>
        <v>13.191385618421737</v>
      </c>
      <c r="AN38" s="39">
        <f>MAX(Tabela3[[#This Row],[Cotação 1]:[Cotação 5]])</f>
        <v>18.11</v>
      </c>
      <c r="AO38" s="40">
        <f>[Cotação]/[VPA]</f>
        <v>1.3728656354878619</v>
      </c>
      <c r="AP38" s="27">
        <f>IF(Tabela3[[#This Row],[Lucro/Ação]]&gt;0,Tabela3[[#This Row],[Cotação]]/(Tabela3[[#This Row],[Lucro/Ação]]/[Ref]*4),0)</f>
        <v>30.248195977803782</v>
      </c>
      <c r="AQ38" s="68">
        <f>[Lucro Distribuir]/[Total Ações]</f>
        <v>0.5687777219052903</v>
      </c>
      <c r="AR38" s="68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38" s="9" t="str">
        <f>IF(AND([% A.A.]&gt;=5%,SUMPRODUCT(N([Nome]=Tabela3[[#This Row],[Nome]]),[PL])&gt;0),"Sim","Não")</f>
        <v>Não</v>
      </c>
      <c r="AT38" s="20">
        <f>IF([Cotação]&gt;0,Tabela3[[#This Row],[Lucro]]/Tabela3[[#This Row],[Cotação]],0)</f>
        <v>7.8517079224915843E-3</v>
      </c>
      <c r="AU38" s="20">
        <f>((1+Tabela3[[#This Row],[% Yield]])^(1/(3*Tabela3[[#This Row],[Ref]])))^(12)-1</f>
        <v>7.8517079224909025E-3</v>
      </c>
      <c r="AV38" s="9">
        <f>IF([Cotação]&gt;0,($BH$1/Tabela3[[#This Row],[Cotação]]-MOD($BH$1/Tabela3[[#This Row],[Cotação]],100)),)</f>
        <v>0</v>
      </c>
      <c r="AW38" s="7">
        <f>Tabela3[[#This Row],[Ativos]]*[Lucro]</f>
        <v>0</v>
      </c>
      <c r="AX38" s="7">
        <f>SUMPRODUCT(N(Tabela1[Código]=Tabela3[[#This Row],[PAPEL]]),Tabela1[Fechamento])</f>
        <v>0</v>
      </c>
      <c r="AY38" s="7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18.11</v>
      </c>
    </row>
    <row r="39" spans="1:54" ht="11.25" customHeight="1">
      <c r="A39" s="3" t="s">
        <v>1072</v>
      </c>
      <c r="B39" s="44" t="s">
        <v>1059</v>
      </c>
      <c r="C39" s="14" t="str">
        <f>LEFT([PAPEL],LEN([PAPEL])-(LEN([PAPEL])-4))</f>
        <v>CARD</v>
      </c>
      <c r="D39" s="14">
        <v>3</v>
      </c>
      <c r="E39" s="5">
        <v>129231849.61</v>
      </c>
      <c r="F39" s="43">
        <v>42900000</v>
      </c>
      <c r="G39" s="65">
        <v>0.25</v>
      </c>
      <c r="H39" s="16"/>
      <c r="J39" s="16"/>
      <c r="K39" s="14"/>
      <c r="L39" s="70"/>
      <c r="M39" s="41"/>
      <c r="N39" s="41"/>
      <c r="O39" s="41"/>
      <c r="P39" s="73">
        <v>154722000</v>
      </c>
      <c r="Q39" s="60">
        <v>-1870000</v>
      </c>
      <c r="R39" s="60">
        <f>IF(Tabela3[[#This Row],[Ativo || Passivo]]&gt;0,Tabela3[[#This Row],[Ativo || Passivo]]-Tabela3[[#This Row],[Patrimônio Líquido]],0)</f>
        <v>0</v>
      </c>
      <c r="S39" s="60">
        <f>Tabela3[[#This Row],[Cotação]]*Tabela3[[#This Row],[Total Ações]]</f>
        <v>86228999.999999985</v>
      </c>
      <c r="T39" s="27">
        <f>IF(Tabela3[[#This Row],[Passivo Circulante]]&gt;0,Tabela3[[#This Row],[Ativo Circulante]]/Tabela3[[#This Row],[Passivo Circulante]],0)</f>
        <v>0</v>
      </c>
      <c r="U3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39" s="16">
        <f>IF(Tabela3[[#This Row],[Lucro Líquido]]&gt;0,Tabela3[[#This Row],[Lucro Líquido]]/Tabela3[[#This Row],[Patrimônio Líquido]],0)/Tabela3[[#This Row],[Ref]]*4</f>
        <v>0</v>
      </c>
      <c r="W3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39" s="16">
        <f>IF(Tabela3[[#This Row],[Dívida]]&gt;0,Tabela3[[#This Row],[Dívida]]/Tabela3[[#This Row],[Patrimônio Líquido]],0)</f>
        <v>0</v>
      </c>
      <c r="Y39" s="16">
        <f>SUMPRODUCT(N([Dívida / PL]&gt;0),N(RIGHT([PAPEL],LEN([PAPEL])-(LEN([PAPEL])-1))="3"),[Dívida / PL])/SUMPRODUCT(N([Dívida / PL]&gt;0),N(RIGHT([PAPEL],LEN([PAPEL])-(LEN([PAPEL])-1))="3"))</f>
        <v>1.5501495106508842</v>
      </c>
      <c r="Z39" s="7">
        <f>Tabela3[[#This Row],[Capital Social]]*20%</f>
        <v>25846369.922000002</v>
      </c>
      <c r="AA39" s="35">
        <f>IF(([Lucro Líquido]*5%)&gt;[Teto R. Legal],[Teto R. Legal],[Lucro Líquido]*5%)</f>
        <v>-93500</v>
      </c>
      <c r="AB39" s="35">
        <f>IF([Lucro Líquido]&lt;0,0,[Lucro Líquido]-[Reserva Legal])</f>
        <v>0</v>
      </c>
      <c r="AC39" s="35">
        <f>Tabela3[[#This Row],[Lucro Distribuir]]*[%Div]</f>
        <v>0</v>
      </c>
      <c r="AD39" s="43">
        <f>SUMPRODUCT(N([Nome]=Tabela3[[#This Row],[Nome]]),[Ações])</f>
        <v>42900000</v>
      </c>
      <c r="AE39" s="68">
        <f>[Capital Social]/[Total Ações]</f>
        <v>3.012397426806527</v>
      </c>
      <c r="AF39" s="68">
        <f>Tabela3[[#This Row],[Lucro Líquido]]/Tabela3[[#This Row],[Total Ações]]</f>
        <v>-4.3589743589743588E-2</v>
      </c>
      <c r="AG3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" s="7">
        <f>[Div Base]*[Ações]</f>
        <v>0</v>
      </c>
      <c r="AL39" s="95">
        <f>SUMPRODUCT(N([Nome]=Tabela3[[#This Row],[Nome]]),[Div Base]*[Ações])</f>
        <v>0</v>
      </c>
      <c r="AM39" s="5">
        <f>[Patrimônio Líquido]/[Total Ações]</f>
        <v>3.6065734265734264</v>
      </c>
      <c r="AN39" s="39">
        <f>MAX(Tabela3[[#This Row],[Cotação 1]:[Cotação 5]])</f>
        <v>2.0099999999999998</v>
      </c>
      <c r="AO39" s="40">
        <f>[Cotação]/[VPA]</f>
        <v>0.55731570171016398</v>
      </c>
      <c r="AP39" s="27">
        <f>IF(Tabela3[[#This Row],[Lucro/Ação]]&gt;0,Tabela3[[#This Row],[Cotação]]/(Tabela3[[#This Row],[Lucro/Ação]]/[Ref]*4),0)</f>
        <v>0</v>
      </c>
      <c r="AQ39" s="68">
        <f>[Lucro Distribuir]/[Total Ações]</f>
        <v>0</v>
      </c>
      <c r="AR3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" s="9" t="str">
        <f>IF(AND([% A.A.]&gt;=5%,SUMPRODUCT(N([Nome]=Tabela3[[#This Row],[Nome]]),[PL])&gt;0),"Sim","Não")</f>
        <v>Não</v>
      </c>
      <c r="AT39" s="20">
        <f>IF([Cotação]&gt;0,Tabela3[[#This Row],[Lucro]]/Tabela3[[#This Row],[Cotação]],0)</f>
        <v>0</v>
      </c>
      <c r="AU39" s="20">
        <f>((1+Tabela3[[#This Row],[% Yield]])^(1/(3*Tabela3[[#This Row],[Ref]])))^(12)-1</f>
        <v>0</v>
      </c>
      <c r="AV39" s="9">
        <f>IF([Cotação]&gt;0,($BH$1/Tabela3[[#This Row],[Cotação]]-MOD($BH$1/Tabela3[[#This Row],[Cotação]],100)),)</f>
        <v>300</v>
      </c>
      <c r="AW39" s="7">
        <f>Tabela3[[#This Row],[Ativos]]*[Lucro]</f>
        <v>0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2.0099999999999998</v>
      </c>
    </row>
    <row r="40" spans="1:54" ht="11.25" customHeight="1">
      <c r="A40" s="3" t="s">
        <v>1072</v>
      </c>
      <c r="B40" s="44" t="s">
        <v>1056</v>
      </c>
      <c r="C40" s="14" t="str">
        <f>LEFT([PAPEL],LEN([PAPEL])-(LEN([PAPEL])-4))</f>
        <v>CTAX</v>
      </c>
      <c r="D40" s="14">
        <v>4</v>
      </c>
      <c r="E40" s="5"/>
      <c r="F40" s="43"/>
      <c r="G40" s="65">
        <v>0.25</v>
      </c>
      <c r="H40" s="16"/>
      <c r="J40" s="16"/>
      <c r="K40" s="14">
        <v>1</v>
      </c>
      <c r="L40" s="70">
        <v>4</v>
      </c>
      <c r="M40" s="41">
        <v>1248136000</v>
      </c>
      <c r="N40" s="41">
        <v>124319000</v>
      </c>
      <c r="O40" s="41">
        <v>129739000</v>
      </c>
      <c r="P40" s="73">
        <v>438248000</v>
      </c>
      <c r="Q40" s="60">
        <v>102257000</v>
      </c>
      <c r="R40" s="60">
        <f>IF(Tabela3[[#This Row],[Ativo || Passivo]]&gt;0,Tabela3[[#This Row],[Ativo || Passivo]]-Tabela3[[#This Row],[Patrimônio Líquido]],0)</f>
        <v>809888000</v>
      </c>
      <c r="S40" s="60">
        <f>Tabela3[[#This Row],[Cotação]]*Tabela3[[#This Row],[Total Ações]]</f>
        <v>6012903259.3000002</v>
      </c>
      <c r="T40" s="27">
        <f>IF(Tabela3[[#This Row],[Passivo Circulante]]&gt;0,Tabela3[[#This Row],[Ativo Circulante]]/Tabela3[[#This Row],[Passivo Circulante]],0)</f>
        <v>0.95822381858962991</v>
      </c>
      <c r="U4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0" s="16">
        <f>IF(Tabela3[[#This Row],[Lucro Líquido]]&gt;0,Tabela3[[#This Row],[Lucro Líquido]]/Tabela3[[#This Row],[Patrimônio Líquido]],0)/Tabela3[[#This Row],[Ref]]*4</f>
        <v>0.23333135576203429</v>
      </c>
      <c r="W4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0" s="16">
        <f>IF(Tabela3[[#This Row],[Dívida]]&gt;0,Tabela3[[#This Row],[Dívida]]/Tabela3[[#This Row],[Patrimônio Líquido]],0)</f>
        <v>1.8480129972070609</v>
      </c>
      <c r="Y40" s="16">
        <f>SUMPRODUCT(N([Dívida / PL]&gt;0),N(RIGHT([PAPEL],LEN([PAPEL])-(LEN([PAPEL])-1))="3"),[Dívida / PL])/SUMPRODUCT(N([Dívida / PL]&gt;0),N(RIGHT([PAPEL],LEN([PAPEL])-(LEN([PAPEL])-1))="3"))</f>
        <v>1.5501495106508842</v>
      </c>
      <c r="Z40" s="7">
        <f>Tabela3[[#This Row],[Capital Social]]*20%</f>
        <v>0</v>
      </c>
      <c r="AA40" s="35">
        <f>IF(([Lucro Líquido]*5%)&gt;[Teto R. Legal],[Teto R. Legal],[Lucro Líquido]*5%)</f>
        <v>0</v>
      </c>
      <c r="AB40" s="35">
        <f>IF([Lucro Líquido]&lt;0,0,[Lucro Líquido]-[Reserva Legal])</f>
        <v>102257000</v>
      </c>
      <c r="AC40" s="35">
        <f>Tabela3[[#This Row],[Lucro Distribuir]]*[%Div]</f>
        <v>25564250</v>
      </c>
      <c r="AD40" s="43">
        <f>SUMPRODUCT(N([Nome]=Tabela3[[#This Row],[Nome]]),[Ações])</f>
        <v>345767870</v>
      </c>
      <c r="AE40" s="68">
        <f>[Capital Social]/[Total Ações]</f>
        <v>0</v>
      </c>
      <c r="AF40" s="68">
        <f>Tabela3[[#This Row],[Lucro Líquido]]/Tabela3[[#This Row],[Total Ações]]</f>
        <v>0.29573887244063479</v>
      </c>
      <c r="AG4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4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4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" s="7">
        <f>[Div Base]*[Ações]</f>
        <v>0</v>
      </c>
      <c r="AL40" s="95">
        <f>SUMPRODUCT(N([Nome]=Tabela3[[#This Row],[Nome]]),[Div Base]*[Ações])</f>
        <v>24286037.5</v>
      </c>
      <c r="AM40" s="5">
        <f>[Patrimônio Líquido]/[Total Ações]</f>
        <v>1.2674630525965296</v>
      </c>
      <c r="AN40" s="39">
        <f>MAX(Tabela3[[#This Row],[Cotação 1]:[Cotação 5]])</f>
        <v>17.39</v>
      </c>
      <c r="AO40" s="40">
        <f>[Cotação]/[VPA]</f>
        <v>13.720321049497089</v>
      </c>
      <c r="AP40" s="27">
        <f>IF(Tabela3[[#This Row],[Lucro/Ação]]&gt;0,Tabela3[[#This Row],[Cotação]]/(Tabela3[[#This Row],[Lucro/Ação]]/[Ref]*4),0)</f>
        <v>58.801874290268643</v>
      </c>
      <c r="AQ40" s="68">
        <f>[Lucro Distribuir]/[Total Ações]</f>
        <v>0.29573887244063479</v>
      </c>
      <c r="AR40" s="68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40" s="9" t="str">
        <f>IF(AND([% A.A.]&gt;=5%,SUMPRODUCT(N([Nome]=Tabela3[[#This Row],[Nome]]),[PL])&gt;0),"Sim","Não")</f>
        <v>Não</v>
      </c>
      <c r="AT40" s="20">
        <f>IF([Cotação]&gt;0,Tabela3[[#This Row],[Lucro]]/Tabela3[[#This Row],[Cotação]],0)</f>
        <v>2.0194934503924893E-2</v>
      </c>
      <c r="AU40" s="20">
        <f>((1+Tabela3[[#This Row],[% Yield]])^(1/(3*Tabela3[[#This Row],[Ref]])))^(12)-1</f>
        <v>2.0194934503925177E-2</v>
      </c>
      <c r="AV40" s="9">
        <f>IF([Cotação]&gt;0,($BH$1/Tabela3[[#This Row],[Cotação]]-MOD($BH$1/Tabela3[[#This Row],[Cotação]],100)),)</f>
        <v>0</v>
      </c>
      <c r="AW40" s="7">
        <f>Tabela3[[#This Row],[Ativos]]*[Lucro]</f>
        <v>0</v>
      </c>
      <c r="AX40" s="7">
        <f>SUMPRODUCT(N(Tabela1[Código]=Tabela3[[#This Row],[PAPEL]]),Tabela1[Fechamento])</f>
        <v>0</v>
      </c>
      <c r="AY40" s="7">
        <f>SUMPRODUCT(N(Tabela17[Código]=Tabela3[[#This Row],[PAPEL]]),Tabela17[Fechamento])</f>
        <v>0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17.39</v>
      </c>
    </row>
    <row r="41" spans="1:54" ht="11.25" customHeight="1">
      <c r="A41" s="3" t="s">
        <v>1072</v>
      </c>
      <c r="B41" s="44" t="s">
        <v>1057</v>
      </c>
      <c r="C41" s="14" t="str">
        <f>LEFT([PAPEL],LEN([PAPEL])-(LEN([PAPEL])-4))</f>
        <v>CTAX</v>
      </c>
      <c r="D41" s="14">
        <v>4</v>
      </c>
      <c r="E41" s="5">
        <v>181637683.90000001</v>
      </c>
      <c r="F41" s="43">
        <v>119725707</v>
      </c>
      <c r="G41" s="65">
        <v>0.25</v>
      </c>
      <c r="H41" s="16"/>
      <c r="J41" s="16"/>
      <c r="K41" s="14"/>
      <c r="L41" s="70"/>
      <c r="M41" s="41">
        <v>1248136000</v>
      </c>
      <c r="N41" s="41">
        <v>124319000</v>
      </c>
      <c r="O41" s="41">
        <v>129739000</v>
      </c>
      <c r="P41" s="73">
        <v>438248000</v>
      </c>
      <c r="Q41" s="60">
        <v>102257000</v>
      </c>
      <c r="R41" s="60">
        <f>IF(Tabela3[[#This Row],[Ativo || Passivo]]&gt;0,Tabela3[[#This Row],[Ativo || Passivo]]-Tabela3[[#This Row],[Patrimônio Líquido]],0)</f>
        <v>809888000</v>
      </c>
      <c r="S41" s="60">
        <f>Tabela3[[#This Row],[Cotação]]*Tabela3[[#This Row],[Total Ações]]</f>
        <v>1383071480</v>
      </c>
      <c r="T41" s="27">
        <f>IF(Tabela3[[#This Row],[Passivo Circulante]]&gt;0,Tabela3[[#This Row],[Ativo Circulante]]/Tabela3[[#This Row],[Passivo Circulante]],0)</f>
        <v>0.95822381858962991</v>
      </c>
      <c r="U4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1" s="16">
        <f>IF(Tabela3[[#This Row],[Lucro Líquido]]&gt;0,Tabela3[[#This Row],[Lucro Líquido]]/Tabela3[[#This Row],[Patrimônio Líquido]],0)/Tabela3[[#This Row],[Ref]]*4</f>
        <v>0.23333135576203429</v>
      </c>
      <c r="W4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1" s="16">
        <f>IF(Tabela3[[#This Row],[Dívida]]&gt;0,Tabela3[[#This Row],[Dívida]]/Tabela3[[#This Row],[Patrimônio Líquido]],0)</f>
        <v>1.8480129972070609</v>
      </c>
      <c r="Y41" s="16">
        <f>SUMPRODUCT(N([Dívida / PL]&gt;0),N(RIGHT([PAPEL],LEN([PAPEL])-(LEN([PAPEL])-1))="3"),[Dívida / PL])/SUMPRODUCT(N([Dívida / PL]&gt;0),N(RIGHT([PAPEL],LEN([PAPEL])-(LEN([PAPEL])-1))="3"))</f>
        <v>1.5501495106508842</v>
      </c>
      <c r="Z41" s="7">
        <f>Tabela3[[#This Row],[Capital Social]]*20%</f>
        <v>36327536.780000001</v>
      </c>
      <c r="AA41" s="35">
        <f>IF(([Lucro Líquido]*5%)&gt;[Teto R. Legal],[Teto R. Legal],[Lucro Líquido]*5%)</f>
        <v>5112850</v>
      </c>
      <c r="AB41" s="35">
        <f>IF([Lucro Líquido]&lt;0,0,[Lucro Líquido]-[Reserva Legal])</f>
        <v>97144150</v>
      </c>
      <c r="AC41" s="35">
        <f>Tabela3[[#This Row],[Lucro Distribuir]]*[%Div]</f>
        <v>24286037.5</v>
      </c>
      <c r="AD41" s="43">
        <f>SUMPRODUCT(N([Nome]=Tabela3[[#This Row],[Nome]]),[Ações])</f>
        <v>345767870</v>
      </c>
      <c r="AE41" s="68">
        <f>[Capital Social]/[Total Ações]</f>
        <v>0.52531683727582901</v>
      </c>
      <c r="AF41" s="68">
        <f>Tabela3[[#This Row],[Lucro Líquido]]/Tabela3[[#This Row],[Total Ações]]</f>
        <v>0.29573887244063479</v>
      </c>
      <c r="AG4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4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4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4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41" s="7">
        <f>[Div Base]*[Ações]</f>
        <v>8409292.0777052324</v>
      </c>
      <c r="AL41" s="95">
        <f>SUMPRODUCT(N([Nome]=Tabela3[[#This Row],[Nome]]),[Div Base]*[Ações])</f>
        <v>24286037.5</v>
      </c>
      <c r="AM41" s="5">
        <f>[Patrimônio Líquido]/[Total Ações]</f>
        <v>1.2674630525965296</v>
      </c>
      <c r="AN41" s="39">
        <f>MAX(Tabela3[[#This Row],[Cotação 1]:[Cotação 5]])</f>
        <v>4</v>
      </c>
      <c r="AO41" s="40">
        <f>[Cotação]/[VPA]</f>
        <v>3.1559105346744309</v>
      </c>
      <c r="AP41" s="27">
        <f>IF(Tabela3[[#This Row],[Lucro/Ação]]&gt;0,Tabela3[[#This Row],[Cotação]]/(Tabela3[[#This Row],[Lucro/Ação]]/[Ref]*4),0)</f>
        <v>13.525445495173926</v>
      </c>
      <c r="AQ41" s="68">
        <f>[Lucro Distribuir]/[Total Ações]</f>
        <v>0.28095192881860309</v>
      </c>
      <c r="AR41" s="68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41" s="9" t="str">
        <f>IF(AND([% A.A.]&gt;=5%,SUMPRODUCT(N([Nome]=Tabela3[[#This Row],[Nome]]),[PL])&gt;0),"Sim","Não")</f>
        <v>Não</v>
      </c>
      <c r="AT41" s="20">
        <f>IF([Cotação]&gt;0,Tabela3[[#This Row],[Lucro]]/Tabela3[[#This Row],[Cotação]],0)</f>
        <v>1.7559495551162693E-2</v>
      </c>
      <c r="AU41" s="20">
        <f>((1+Tabela3[[#This Row],[% Yield]])^(1/(3*Tabela3[[#This Row],[Ref]])))^(12)-1</f>
        <v>1.7559495551163762E-2</v>
      </c>
      <c r="AV41" s="9">
        <f>IF([Cotação]&gt;0,($BH$1/Tabela3[[#This Row],[Cotação]]-MOD($BH$1/Tabela3[[#This Row],[Cotação]],100)),)</f>
        <v>100</v>
      </c>
      <c r="AW41" s="7">
        <f>Tabela3[[#This Row],[Ativos]]*[Lucro]</f>
        <v>7.0237982204650775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</v>
      </c>
    </row>
    <row r="42" spans="1:54" ht="11.25" customHeight="1">
      <c r="A42" s="3" t="s">
        <v>1072</v>
      </c>
      <c r="B42" s="44" t="s">
        <v>1058</v>
      </c>
      <c r="C42" s="14" t="str">
        <f>LEFT([PAPEL],LEN([PAPEL])-(LEN([PAPEL])-4))</f>
        <v>CTAX</v>
      </c>
      <c r="D42" s="14">
        <v>4</v>
      </c>
      <c r="E42" s="5">
        <v>181637683.90000001</v>
      </c>
      <c r="F42" s="43">
        <v>226042163</v>
      </c>
      <c r="G42" s="65">
        <v>0.25</v>
      </c>
      <c r="H42" s="16">
        <v>0.03</v>
      </c>
      <c r="I42" s="16">
        <v>0.06</v>
      </c>
      <c r="J42" s="16"/>
      <c r="K42" s="14"/>
      <c r="L42" s="70"/>
      <c r="M42" s="41">
        <v>1248136000</v>
      </c>
      <c r="N42" s="41">
        <v>124319000</v>
      </c>
      <c r="O42" s="41">
        <v>129739000</v>
      </c>
      <c r="P42" s="73">
        <v>438248000</v>
      </c>
      <c r="Q42" s="60">
        <v>102257000</v>
      </c>
      <c r="R42" s="60">
        <f>IF(Tabela3[[#This Row],[Ativo || Passivo]]&gt;0,Tabela3[[#This Row],[Ativo || Passivo]]-Tabela3[[#This Row],[Patrimônio Líquido]],0)</f>
        <v>809888000</v>
      </c>
      <c r="S42" s="60">
        <f>Tabela3[[#This Row],[Cotação]]*Tabela3[[#This Row],[Total Ações]]</f>
        <v>1151407007.1000001</v>
      </c>
      <c r="T42" s="27">
        <f>IF(Tabela3[[#This Row],[Passivo Circulante]]&gt;0,Tabela3[[#This Row],[Ativo Circulante]]/Tabela3[[#This Row],[Passivo Circulante]],0)</f>
        <v>0.95822381858962991</v>
      </c>
      <c r="U4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2" s="16">
        <f>IF(Tabela3[[#This Row],[Lucro Líquido]]&gt;0,Tabela3[[#This Row],[Lucro Líquido]]/Tabela3[[#This Row],[Patrimônio Líquido]],0)/Tabela3[[#This Row],[Ref]]*4</f>
        <v>0.23333135576203429</v>
      </c>
      <c r="W4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2" s="16">
        <f>IF(Tabela3[[#This Row],[Dívida]]&gt;0,Tabela3[[#This Row],[Dívida]]/Tabela3[[#This Row],[Patrimônio Líquido]],0)</f>
        <v>1.8480129972070609</v>
      </c>
      <c r="Y42" s="16">
        <f>SUMPRODUCT(N([Dívida / PL]&gt;0),N(RIGHT([PAPEL],LEN([PAPEL])-(LEN([PAPEL])-1))="3"),[Dívida / PL])/SUMPRODUCT(N([Dívida / PL]&gt;0),N(RIGHT([PAPEL],LEN([PAPEL])-(LEN([PAPEL])-1))="3"))</f>
        <v>1.5501495106508842</v>
      </c>
      <c r="Z42" s="7">
        <f>Tabela3[[#This Row],[Capital Social]]*20%</f>
        <v>36327536.780000001</v>
      </c>
      <c r="AA42" s="35">
        <f>IF(([Lucro Líquido]*5%)&gt;[Teto R. Legal],[Teto R. Legal],[Lucro Líquido]*5%)</f>
        <v>5112850</v>
      </c>
      <c r="AB42" s="35">
        <f>IF([Lucro Líquido]&lt;0,0,[Lucro Líquido]-[Reserva Legal])</f>
        <v>97144150</v>
      </c>
      <c r="AC42" s="35">
        <f>Tabela3[[#This Row],[Lucro Distribuir]]*[%Div]</f>
        <v>24286037.5</v>
      </c>
      <c r="AD42" s="43">
        <f>SUMPRODUCT(N([Nome]=Tabela3[[#This Row],[Nome]]),[Ações])</f>
        <v>345767870</v>
      </c>
      <c r="AE42" s="68">
        <f>[Capital Social]/[Total Ações]</f>
        <v>0.52531683727582901</v>
      </c>
      <c r="AF42" s="68">
        <f>Tabela3[[#This Row],[Lucro Líquido]]/Tabela3[[#This Row],[Total Ações]]</f>
        <v>0.29573887244063479</v>
      </c>
      <c r="AG4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4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4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4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42" s="7">
        <f>[Div Base]*[Ações]</f>
        <v>15876745.422294769</v>
      </c>
      <c r="AL42" s="95">
        <f>SUMPRODUCT(N([Nome]=Tabela3[[#This Row],[Nome]]),[Div Base]*[Ações])</f>
        <v>24286037.5</v>
      </c>
      <c r="AM42" s="5">
        <f>[Patrimônio Líquido]/[Total Ações]</f>
        <v>1.2674630525965296</v>
      </c>
      <c r="AN42" s="39">
        <f>MAX(Tabela3[[#This Row],[Cotação 1]:[Cotação 5]])</f>
        <v>3.33</v>
      </c>
      <c r="AO42" s="40">
        <f>[Cotação]/[VPA]</f>
        <v>2.6272955201164638</v>
      </c>
      <c r="AP42" s="27">
        <f>IF(Tabela3[[#This Row],[Lucro/Ação]]&gt;0,Tabela3[[#This Row],[Cotação]]/(Tabela3[[#This Row],[Lucro/Ação]]/[Ref]*4),0)</f>
        <v>11.259933374732293</v>
      </c>
      <c r="AQ42" s="68">
        <f>[Lucro Distribuir]/[Total Ações]</f>
        <v>0.28095192881860309</v>
      </c>
      <c r="AR42" s="68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42" s="9" t="str">
        <f>IF(AND([% A.A.]&gt;=5%,SUMPRODUCT(N([Nome]=Tabela3[[#This Row],[Nome]]),[PL])&gt;0),"Sim","Não")</f>
        <v>Não</v>
      </c>
      <c r="AT42" s="20">
        <f>IF([Cotação]&gt;0,Tabela3[[#This Row],[Lucro]]/Tabela3[[#This Row],[Cotação]],0)</f>
        <v>2.1092487148543775E-2</v>
      </c>
      <c r="AU42" s="20">
        <f>((1+Tabela3[[#This Row],[% Yield]])^(1/(3*Tabela3[[#This Row],[Ref]])))^(12)-1</f>
        <v>2.1092487148543393E-2</v>
      </c>
      <c r="AV42" s="9">
        <f>IF([Cotação]&gt;0,($BH$1/Tabela3[[#This Row],[Cotação]]-MOD($BH$1/Tabela3[[#This Row],[Cotação]],100)),)</f>
        <v>200</v>
      </c>
      <c r="AW42" s="7">
        <f>Tabela3[[#This Row],[Ativos]]*[Lucro]</f>
        <v>14.047596440930155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3.33</v>
      </c>
    </row>
    <row r="43" spans="1:54" ht="11.25" customHeight="1">
      <c r="A43" s="3" t="s">
        <v>1072</v>
      </c>
      <c r="B43" s="44" t="s">
        <v>1060</v>
      </c>
      <c r="C43" s="14" t="str">
        <f>LEFT([PAPEL],LEN([PAPEL])-(LEN([PAPEL])-4))</f>
        <v>DTCY</v>
      </c>
      <c r="D43" s="14">
        <v>3</v>
      </c>
      <c r="E43" s="5">
        <v>54109503.509999998</v>
      </c>
      <c r="F43" s="43">
        <v>52884310</v>
      </c>
      <c r="G43" s="65">
        <v>0.25</v>
      </c>
      <c r="H43" s="16"/>
      <c r="J43" s="16"/>
      <c r="K43" s="14"/>
      <c r="L43" s="70"/>
      <c r="M43" s="41"/>
      <c r="N43" s="41"/>
      <c r="O43" s="41"/>
      <c r="P43" s="73">
        <v>3294000</v>
      </c>
      <c r="Q43" s="60">
        <v>-1687000</v>
      </c>
      <c r="R43" s="60">
        <f>IF(Tabela3[[#This Row],[Ativo || Passivo]]&gt;0,Tabela3[[#This Row],[Ativo || Passivo]]-Tabela3[[#This Row],[Patrimônio Líquido]],0)</f>
        <v>0</v>
      </c>
      <c r="S43" s="60">
        <f>Tabela3[[#This Row],[Cotação]]*Tabela3[[#This Row],[Total Ações]]</f>
        <v>20768769.699999999</v>
      </c>
      <c r="T43" s="27">
        <f>IF(Tabela3[[#This Row],[Passivo Circulante]]&gt;0,Tabela3[[#This Row],[Ativo Circulante]]/Tabela3[[#This Row],[Passivo Circulante]],0)</f>
        <v>0</v>
      </c>
      <c r="U4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3" s="16">
        <f>IF(Tabela3[[#This Row],[Lucro Líquido]]&gt;0,Tabela3[[#This Row],[Lucro Líquido]]/Tabela3[[#This Row],[Patrimônio Líquido]],0)/Tabela3[[#This Row],[Ref]]*4</f>
        <v>0</v>
      </c>
      <c r="W4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3" s="16">
        <f>IF(Tabela3[[#This Row],[Dívida]]&gt;0,Tabela3[[#This Row],[Dívida]]/Tabela3[[#This Row],[Patrimônio Líquido]],0)</f>
        <v>0</v>
      </c>
      <c r="Y43" s="16">
        <f>SUMPRODUCT(N([Dívida / PL]&gt;0),N(RIGHT([PAPEL],LEN([PAPEL])-(LEN([PAPEL])-1))="3"),[Dívida / PL])/SUMPRODUCT(N([Dívida / PL]&gt;0),N(RIGHT([PAPEL],LEN([PAPEL])-(LEN([PAPEL])-1))="3"))</f>
        <v>1.5501495106508842</v>
      </c>
      <c r="Z43" s="7">
        <f>Tabela3[[#This Row],[Capital Social]]*20%</f>
        <v>10821900.702</v>
      </c>
      <c r="AA43" s="35">
        <f>IF(([Lucro Líquido]*5%)&gt;[Teto R. Legal],[Teto R. Legal],[Lucro Líquido]*5%)</f>
        <v>-84350</v>
      </c>
      <c r="AB43" s="35">
        <f>IF([Lucro Líquido]&lt;0,0,[Lucro Líquido]-[Reserva Legal])</f>
        <v>0</v>
      </c>
      <c r="AC43" s="35">
        <f>Tabela3[[#This Row],[Lucro Distribuir]]*[%Div]</f>
        <v>0</v>
      </c>
      <c r="AD43" s="43">
        <f>SUMPRODUCT(N([Nome]=Tabela3[[#This Row],[Nome]]),[Ações])</f>
        <v>56131810</v>
      </c>
      <c r="AE43" s="68">
        <f>[Capital Social]/[Total Ações]</f>
        <v>0.96397218457769307</v>
      </c>
      <c r="AF43" s="68">
        <f>Tabela3[[#This Row],[Lucro Líquido]]/Tabela3[[#This Row],[Total Ações]]</f>
        <v>-3.0054259786028634E-2</v>
      </c>
      <c r="AG4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95">
        <f>SUMPRODUCT(N([Nome]=Tabela3[[#This Row],[Nome]]),[Div Base]*[Ações])</f>
        <v>0</v>
      </c>
      <c r="AM43" s="5">
        <f>[Patrimônio Líquido]/[Total Ações]</f>
        <v>5.8683302747586437E-2</v>
      </c>
      <c r="AN43" s="39">
        <f>MAX(Tabela3[[#This Row],[Cotação 1]:[Cotação 5]])</f>
        <v>0.37</v>
      </c>
      <c r="AO43" s="40">
        <f>[Cotação]/[VPA]</f>
        <v>6.3050302671523983</v>
      </c>
      <c r="AP43" s="27">
        <f>IF(Tabela3[[#This Row],[Lucro/Ação]]&gt;0,Tabela3[[#This Row],[Cotação]]/(Tabela3[[#This Row],[Lucro/Ação]]/[Ref]*4),0)</f>
        <v>0</v>
      </c>
      <c r="AQ43" s="68">
        <f>[Lucro Distribuir]/[Total Ações]</f>
        <v>0</v>
      </c>
      <c r="AR4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9" t="str">
        <f>IF(AND([% A.A.]&gt;=5%,SUMPRODUCT(N([Nome]=Tabela3[[#This Row],[Nome]]),[PL])&gt;0),"Sim","Não")</f>
        <v>Não</v>
      </c>
      <c r="AT43" s="20">
        <f>IF([Cotação]&gt;0,Tabela3[[#This Row],[Lucro]]/Tabela3[[#This Row],[Cotação]],0)</f>
        <v>0</v>
      </c>
      <c r="AU43" s="20">
        <f>((1+Tabela3[[#This Row],[% Yield]])^(1/(3*Tabela3[[#This Row],[Ref]])))^(12)-1</f>
        <v>0</v>
      </c>
      <c r="AV43" s="9">
        <f>IF([Cotação]&gt;0,($BH$1/Tabela3[[#This Row],[Cotação]]-MOD($BH$1/Tabela3[[#This Row],[Cotação]],100)),)</f>
        <v>2000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0.37</v>
      </c>
    </row>
    <row r="44" spans="1:54" ht="11.25" customHeight="1">
      <c r="A44" s="3" t="s">
        <v>1072</v>
      </c>
      <c r="B44" s="44" t="s">
        <v>1061</v>
      </c>
      <c r="C44" s="14" t="str">
        <f>LEFT([PAPEL],LEN([PAPEL])-(LEN([PAPEL])-4))</f>
        <v>DTCY</v>
      </c>
      <c r="D44" s="14">
        <v>3</v>
      </c>
      <c r="E44" s="5">
        <v>54109503.509999998</v>
      </c>
      <c r="F44" s="43">
        <v>3247500</v>
      </c>
      <c r="G44" s="65">
        <v>0.25</v>
      </c>
      <c r="H44" s="16"/>
      <c r="J44" s="16">
        <v>0.1</v>
      </c>
      <c r="K44" s="14"/>
      <c r="L44" s="70"/>
      <c r="M44" s="41"/>
      <c r="N44" s="41"/>
      <c r="O44" s="41"/>
      <c r="P44" s="73">
        <v>3294000</v>
      </c>
      <c r="Q44" s="60">
        <v>-1687000</v>
      </c>
      <c r="R44" s="60">
        <f>IF(Tabela3[[#This Row],[Ativo || Passivo]]&gt;0,Tabela3[[#This Row],[Ativo || Passivo]]-Tabela3[[#This Row],[Patrimônio Líquido]],0)</f>
        <v>0</v>
      </c>
      <c r="S44" s="60">
        <f>Tabela3[[#This Row],[Cotação]]*Tabela3[[#This Row],[Total Ações]]</f>
        <v>0</v>
      </c>
      <c r="T44" s="27">
        <f>IF(Tabela3[[#This Row],[Passivo Circulante]]&gt;0,Tabela3[[#This Row],[Ativo Circulante]]/Tabela3[[#This Row],[Passivo Circulante]],0)</f>
        <v>0</v>
      </c>
      <c r="U4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4" s="16">
        <f>IF(Tabela3[[#This Row],[Lucro Líquido]]&gt;0,Tabela3[[#This Row],[Lucro Líquido]]/Tabela3[[#This Row],[Patrimônio Líquido]],0)/Tabela3[[#This Row],[Ref]]*4</f>
        <v>0</v>
      </c>
      <c r="W4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4" s="16">
        <f>IF(Tabela3[[#This Row],[Dívida]]&gt;0,Tabela3[[#This Row],[Dívida]]/Tabela3[[#This Row],[Patrimônio Líquido]],0)</f>
        <v>0</v>
      </c>
      <c r="Y44" s="16">
        <f>SUMPRODUCT(N([Dívida / PL]&gt;0),N(RIGHT([PAPEL],LEN([PAPEL])-(LEN([PAPEL])-1))="3"),[Dívida / PL])/SUMPRODUCT(N([Dívida / PL]&gt;0),N(RIGHT([PAPEL],LEN([PAPEL])-(LEN([PAPEL])-1))="3"))</f>
        <v>1.5501495106508842</v>
      </c>
      <c r="Z44" s="7">
        <f>Tabela3[[#This Row],[Capital Social]]*20%</f>
        <v>10821900.702</v>
      </c>
      <c r="AA44" s="35">
        <f>IF(([Lucro Líquido]*5%)&gt;[Teto R. Legal],[Teto R. Legal],[Lucro Líquido]*5%)</f>
        <v>-84350</v>
      </c>
      <c r="AB44" s="35">
        <f>IF([Lucro Líquido]&lt;0,0,[Lucro Líquido]-[Reserva Legal])</f>
        <v>0</v>
      </c>
      <c r="AC44" s="35">
        <f>Tabela3[[#This Row],[Lucro Distribuir]]*[%Div]</f>
        <v>0</v>
      </c>
      <c r="AD44" s="43">
        <f>SUMPRODUCT(N([Nome]=Tabela3[[#This Row],[Nome]]),[Ações])</f>
        <v>56131810</v>
      </c>
      <c r="AE44" s="68">
        <f>[Capital Social]/[Total Ações]</f>
        <v>0.96397218457769307</v>
      </c>
      <c r="AF44" s="68">
        <f>Tabela3[[#This Row],[Lucro Líquido]]/Tabela3[[#This Row],[Total Ações]]</f>
        <v>-3.0054259786028634E-2</v>
      </c>
      <c r="AG4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" s="7">
        <f>[Div Base]*[Ações]</f>
        <v>0</v>
      </c>
      <c r="AL44" s="95">
        <f>SUMPRODUCT(N([Nome]=Tabela3[[#This Row],[Nome]]),[Div Base]*[Ações])</f>
        <v>0</v>
      </c>
      <c r="AM44" s="5">
        <f>[Patrimônio Líquido]/[Total Ações]</f>
        <v>5.8683302747586437E-2</v>
      </c>
      <c r="AN44" s="39">
        <f>MAX(Tabela3[[#This Row],[Cotação 1]:[Cotação 5]])</f>
        <v>0</v>
      </c>
      <c r="AO44" s="40">
        <f>[Cotação]/[VPA]</f>
        <v>0</v>
      </c>
      <c r="AP44" s="27">
        <f>IF(Tabela3[[#This Row],[Lucro/Ação]]&gt;0,Tabela3[[#This Row],[Cotação]]/(Tabela3[[#This Row],[Lucro/Ação]]/[Ref]*4),0)</f>
        <v>0</v>
      </c>
      <c r="AQ44" s="68">
        <f>[Lucro Distribuir]/[Total Ações]</f>
        <v>0</v>
      </c>
      <c r="AR4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" s="9" t="str">
        <f>IF(AND([% A.A.]&gt;=5%,SUMPRODUCT(N([Nome]=Tabela3[[#This Row],[Nome]]),[PL])&gt;0),"Sim","Não")</f>
        <v>Não</v>
      </c>
      <c r="AT44" s="20">
        <f>IF([Cotação]&gt;0,Tabela3[[#This Row],[Lucro]]/Tabela3[[#This Row],[Cotação]],0)</f>
        <v>0</v>
      </c>
      <c r="AU44" s="20">
        <f>((1+Tabela3[[#This Row],[% Yield]])^(1/(3*Tabela3[[#This Row],[Ref]])))^(12)-1</f>
        <v>0</v>
      </c>
      <c r="AV44" s="9">
        <f>IF([Cotação]&gt;0,($BH$1/Tabela3[[#This Row],[Cotação]]-MOD($BH$1/Tabela3[[#This Row],[Cotação]],100)),)</f>
        <v>0</v>
      </c>
      <c r="AW44" s="7">
        <f>Tabela3[[#This Row],[Ativos]]*[Lucro]</f>
        <v>0</v>
      </c>
      <c r="AX44" s="7">
        <f>SUMPRODUCT(N(Tabela1[Código]=Tabela3[[#This Row],[PAPEL]]),Tabela1[Fechamento])</f>
        <v>0</v>
      </c>
      <c r="AY44" s="7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customHeight="1">
      <c r="A45" s="3" t="s">
        <v>1072</v>
      </c>
      <c r="B45" s="44" t="s">
        <v>1062</v>
      </c>
      <c r="C45" s="14" t="str">
        <f>LEFT([PAPEL],LEN([PAPEL])-(LEN([PAPEL])-4))</f>
        <v>MILS</v>
      </c>
      <c r="D45" s="14">
        <v>4</v>
      </c>
      <c r="E45" s="5">
        <v>553232000</v>
      </c>
      <c r="F45" s="43">
        <v>127490508</v>
      </c>
      <c r="G45" s="65">
        <v>0.25</v>
      </c>
      <c r="H45" s="16"/>
      <c r="J45" s="16"/>
      <c r="K45" s="14"/>
      <c r="L45" s="70"/>
      <c r="M45" s="41">
        <v>1801245000</v>
      </c>
      <c r="N45" s="41">
        <v>319464000</v>
      </c>
      <c r="O45" s="41">
        <v>254983000</v>
      </c>
      <c r="P45" s="73">
        <v>1016513000</v>
      </c>
      <c r="Q45" s="60">
        <v>172592000</v>
      </c>
      <c r="R45" s="60">
        <f>IF(Tabela3[[#This Row],[Ativo || Passivo]]&gt;0,Tabela3[[#This Row],[Ativo || Passivo]]-Tabela3[[#This Row],[Patrimônio Líquido]],0)</f>
        <v>784732000</v>
      </c>
      <c r="S45" s="60">
        <f>Tabela3[[#This Row],[Cotação]]*Tabela3[[#This Row],[Total Ações]]</f>
        <v>3481765773.48</v>
      </c>
      <c r="T45" s="27">
        <f>IF(Tabela3[[#This Row],[Passivo Circulante]]&gt;0,Tabela3[[#This Row],[Ativo Circulante]]/Tabela3[[#This Row],[Passivo Circulante]],0)</f>
        <v>1.2528835255683712</v>
      </c>
      <c r="U4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5" s="16">
        <f>IF(Tabela3[[#This Row],[Lucro Líquido]]&gt;0,Tabela3[[#This Row],[Lucro Líquido]]/Tabela3[[#This Row],[Patrimônio Líquido]],0)/Tabela3[[#This Row],[Ref]]*4</f>
        <v>0.16978828603274135</v>
      </c>
      <c r="W4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5" s="16">
        <f>IF(Tabela3[[#This Row],[Dívida]]&gt;0,Tabela3[[#This Row],[Dívida]]/Tabela3[[#This Row],[Patrimônio Líquido]],0)</f>
        <v>0.77198422450081794</v>
      </c>
      <c r="Y45" s="16">
        <f>SUMPRODUCT(N([Dívida / PL]&gt;0),N(RIGHT([PAPEL],LEN([PAPEL])-(LEN([PAPEL])-1))="3"),[Dívida / PL])/SUMPRODUCT(N([Dívida / PL]&gt;0),N(RIGHT([PAPEL],LEN([PAPEL])-(LEN([PAPEL])-1))="3"))</f>
        <v>1.5501495106508842</v>
      </c>
      <c r="Z45" s="7">
        <f>Tabela3[[#This Row],[Capital Social]]*20%</f>
        <v>110646400</v>
      </c>
      <c r="AA45" s="35">
        <f>IF(([Lucro Líquido]*5%)&gt;[Teto R. Legal],[Teto R. Legal],[Lucro Líquido]*5%)</f>
        <v>8629600</v>
      </c>
      <c r="AB45" s="35">
        <f>IF([Lucro Líquido]&lt;0,0,[Lucro Líquido]-[Reserva Legal])</f>
        <v>163962400</v>
      </c>
      <c r="AC45" s="35">
        <f>Tabela3[[#This Row],[Lucro Distribuir]]*[%Div]</f>
        <v>40990600</v>
      </c>
      <c r="AD45" s="43">
        <f>SUMPRODUCT(N([Nome]=Tabela3[[#This Row],[Nome]]),[Ações])</f>
        <v>127490508</v>
      </c>
      <c r="AE45" s="68">
        <f>[Capital Social]/[Total Ações]</f>
        <v>4.3393975651897163</v>
      </c>
      <c r="AF45" s="68">
        <f>Tabela3[[#This Row],[Lucro Líquido]]/Tabela3[[#This Row],[Total Ações]]</f>
        <v>1.3537635288111018</v>
      </c>
      <c r="AG4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4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45" s="7">
        <f>[Div Base]*[Ações]</f>
        <v>40990600</v>
      </c>
      <c r="AL45" s="95">
        <f>SUMPRODUCT(N([Nome]=Tabela3[[#This Row],[Nome]]),[Div Base]*[Ações])</f>
        <v>40990600</v>
      </c>
      <c r="AM45" s="5">
        <f>[Patrimônio Líquido]/[Total Ações]</f>
        <v>7.9732445649993018</v>
      </c>
      <c r="AN45" s="39">
        <f>MAX(Tabela3[[#This Row],[Cotação 1]:[Cotação 5]])</f>
        <v>27.31</v>
      </c>
      <c r="AO45" s="40">
        <f>[Cotação]/[VPA]</f>
        <v>3.4252053574130383</v>
      </c>
      <c r="AP45" s="27">
        <f>IF(Tabela3[[#This Row],[Lucro/Ação]]&gt;0,Tabela3[[#This Row],[Cotação]]/(Tabela3[[#This Row],[Lucro/Ação]]/[Ref]*4),0)</f>
        <v>20.173390270000926</v>
      </c>
      <c r="AQ45" s="68">
        <f>[Lucro Distribuir]/[Total Ações]</f>
        <v>1.2860753523705466</v>
      </c>
      <c r="AR45" s="68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45" s="9" t="str">
        <f>IF(AND([% A.A.]&gt;=5%,SUMPRODUCT(N([Nome]=Tabela3[[#This Row],[Nome]]),[PL])&gt;0),"Sim","Não")</f>
        <v>Não</v>
      </c>
      <c r="AT45" s="20">
        <f>IF([Cotação]&gt;0,Tabela3[[#This Row],[Lucro]]/Tabela3[[#This Row],[Cotação]],0)</f>
        <v>1.1772934386401928E-2</v>
      </c>
      <c r="AU45" s="20">
        <f>((1+Tabela3[[#This Row],[% Yield]])^(1/(3*Tabela3[[#This Row],[Ref]])))^(12)-1</f>
        <v>1.1772934386403255E-2</v>
      </c>
      <c r="AV45" s="9">
        <f>IF([Cotação]&gt;0,($BH$1/Tabela3[[#This Row],[Cotação]]-MOD($BH$1/Tabela3[[#This Row],[Cotação]],100)),)</f>
        <v>0</v>
      </c>
      <c r="AW45" s="7">
        <f>Tabela3[[#This Row],[Ativos]]*[Lucro]</f>
        <v>0</v>
      </c>
      <c r="AX45" s="7">
        <f>SUMPRODUCT(N(Tabela1[Código]=Tabela3[[#This Row],[PAPEL]]),Tabela1[Fechamento])</f>
        <v>0</v>
      </c>
      <c r="AY45" s="7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27.31</v>
      </c>
    </row>
    <row r="46" spans="1:54" ht="11.25" customHeight="1">
      <c r="A46" s="3" t="s">
        <v>1072</v>
      </c>
      <c r="B46" s="44" t="s">
        <v>1063</v>
      </c>
      <c r="C46" s="14" t="str">
        <f>LEFT([PAPEL],LEN([PAPEL])-(LEN([PAPEL])-4))</f>
        <v>VLID</v>
      </c>
      <c r="D46" s="14">
        <v>3</v>
      </c>
      <c r="E46" s="5">
        <v>360000000</v>
      </c>
      <c r="F46" s="43">
        <v>55750000</v>
      </c>
      <c r="G46" s="65">
        <v>0.25</v>
      </c>
      <c r="H46" s="16"/>
      <c r="J46" s="16"/>
      <c r="K46" s="14"/>
      <c r="L46" s="70"/>
      <c r="M46" s="41"/>
      <c r="N46" s="41"/>
      <c r="O46" s="41"/>
      <c r="P46" s="73">
        <v>542670000</v>
      </c>
      <c r="Q46" s="60">
        <v>67675000</v>
      </c>
      <c r="R46" s="60">
        <f>IF(Tabela3[[#This Row],[Ativo || Passivo]]&gt;0,Tabela3[[#This Row],[Ativo || Passivo]]-Tabela3[[#This Row],[Patrimônio Líquido]],0)</f>
        <v>0</v>
      </c>
      <c r="S46" s="60">
        <f>Tabela3[[#This Row],[Cotação]]*Tabela3[[#This Row],[Total Ações]]</f>
        <v>1903862500</v>
      </c>
      <c r="T46" s="27">
        <f>IF(Tabela3[[#This Row],[Passivo Circulante]]&gt;0,Tabela3[[#This Row],[Ativo Circulante]]/Tabela3[[#This Row],[Passivo Circulante]],0)</f>
        <v>0</v>
      </c>
      <c r="U4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6" s="16">
        <f>IF(Tabela3[[#This Row],[Lucro Líquido]]&gt;0,Tabela3[[#This Row],[Lucro Líquido]]/Tabela3[[#This Row],[Patrimônio Líquido]],0)/Tabela3[[#This Row],[Ref]]*4</f>
        <v>0.16627661992248205</v>
      </c>
      <c r="W4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6" s="16">
        <f>IF(Tabela3[[#This Row],[Dívida]]&gt;0,Tabela3[[#This Row],[Dívida]]/Tabela3[[#This Row],[Patrimônio Líquido]],0)</f>
        <v>0</v>
      </c>
      <c r="Y46" s="16">
        <f>SUMPRODUCT(N([Dívida / PL]&gt;0),N(RIGHT([PAPEL],LEN([PAPEL])-(LEN([PAPEL])-1))="3"),[Dívida / PL])/SUMPRODUCT(N([Dívida / PL]&gt;0),N(RIGHT([PAPEL],LEN([PAPEL])-(LEN([PAPEL])-1))="3"))</f>
        <v>1.5501495106508842</v>
      </c>
      <c r="Z46" s="7">
        <f>Tabela3[[#This Row],[Capital Social]]*20%</f>
        <v>72000000</v>
      </c>
      <c r="AA46" s="35">
        <f>IF(([Lucro Líquido]*5%)&gt;[Teto R. Legal],[Teto R. Legal],[Lucro Líquido]*5%)</f>
        <v>3383750</v>
      </c>
      <c r="AB46" s="35">
        <f>IF([Lucro Líquido]&lt;0,0,[Lucro Líquido]-[Reserva Legal])</f>
        <v>64291250</v>
      </c>
      <c r="AC46" s="35">
        <f>Tabela3[[#This Row],[Lucro Distribuir]]*[%Div]</f>
        <v>16072812.5</v>
      </c>
      <c r="AD46" s="43">
        <f>SUMPRODUCT(N([Nome]=Tabela3[[#This Row],[Nome]]),[Ações])</f>
        <v>55750000</v>
      </c>
      <c r="AE46" s="68">
        <f>[Capital Social]/[Total Ações]</f>
        <v>6.4573991031390134</v>
      </c>
      <c r="AF46" s="68">
        <f>Tabela3[[#This Row],[Lucro Líquido]]/Tabela3[[#This Row],[Total Ações]]</f>
        <v>1.2139013452914797</v>
      </c>
      <c r="AG4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4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46" s="7">
        <f>[Div Base]*[Ações]</f>
        <v>16072812.5</v>
      </c>
      <c r="AL46" s="95">
        <f>SUMPRODUCT(N([Nome]=Tabela3[[#This Row],[Nome]]),[Div Base]*[Ações])</f>
        <v>16072812.5</v>
      </c>
      <c r="AM46" s="5">
        <f>[Patrimônio Líquido]/[Total Ações]</f>
        <v>9.7339910313901346</v>
      </c>
      <c r="AN46" s="39">
        <f>MAX(Tabela3[[#This Row],[Cotação 1]:[Cotação 5]])</f>
        <v>34.15</v>
      </c>
      <c r="AO46" s="40">
        <f>[Cotação]/[VPA]</f>
        <v>3.5083245803158456</v>
      </c>
      <c r="AP46" s="27">
        <f>IF(Tabela3[[#This Row],[Lucro/Ação]]&gt;0,Tabela3[[#This Row],[Cotação]]/(Tabela3[[#This Row],[Lucro/Ação]]/[Ref]*4),0)</f>
        <v>21.099325821943111</v>
      </c>
      <c r="AQ46" s="68">
        <f>[Lucro Distribuir]/[Total Ações]</f>
        <v>1.1532062780269059</v>
      </c>
      <c r="AR46" s="68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46" s="9" t="str">
        <f>IF(AND([% A.A.]&gt;=5%,SUMPRODUCT(N([Nome]=Tabela3[[#This Row],[Nome]]),[PL])&gt;0),"Sim","Não")</f>
        <v>Não</v>
      </c>
      <c r="AT46" s="20">
        <f>IF([Cotação]&gt;0,Tabela3[[#This Row],[Lucro]]/Tabela3[[#This Row],[Cotação]],0)</f>
        <v>8.4422128698895017E-3</v>
      </c>
      <c r="AU46" s="20">
        <f>((1+Tabela3[[#This Row],[% Yield]])^(1/(3*Tabela3[[#This Row],[Ref]])))^(12)-1</f>
        <v>1.1272092208447271E-2</v>
      </c>
      <c r="AV46" s="9">
        <f>IF([Cotação]&gt;0,($BH$1/Tabela3[[#This Row],[Cotação]]-MOD($BH$1/Tabela3[[#This Row],[Cotação]],100)),)</f>
        <v>0</v>
      </c>
      <c r="AW46" s="7">
        <f>Tabela3[[#This Row],[Ativos]]*[Lucro]</f>
        <v>0</v>
      </c>
      <c r="AX46" s="7">
        <f>SUMPRODUCT(N(Tabela1[Código]=Tabela3[[#This Row],[PAPEL]]),Tabela1[Fechamento])</f>
        <v>0</v>
      </c>
      <c r="AY46" s="7">
        <f>SUMPRODUCT(N(Tabela17[Código]=Tabela3[[#This Row],[PAPEL]]),Tabela17[Fechamento])</f>
        <v>0</v>
      </c>
      <c r="AZ46" s="7">
        <f>SUMPRODUCT(N(Tabela176[Código]=Tabela3[[#This Row],[PAPEL]]),Tabela176[Fechamento])</f>
        <v>0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34.15</v>
      </c>
    </row>
    <row r="47" spans="1:54" ht="11.25" customHeight="1">
      <c r="A47" s="3" t="s">
        <v>960</v>
      </c>
      <c r="B47" s="45" t="s">
        <v>961</v>
      </c>
      <c r="C47" s="14" t="str">
        <f>LEFT([PAPEL],LEN([PAPEL])-(LEN([PAPEL])-4))</f>
        <v>BISA</v>
      </c>
      <c r="D47" s="14">
        <v>3</v>
      </c>
      <c r="E47" s="5">
        <v>2543247634.8000002</v>
      </c>
      <c r="F47" s="43">
        <v>575902712</v>
      </c>
      <c r="G47" s="65">
        <v>0.25</v>
      </c>
      <c r="H47" s="70"/>
      <c r="J47" s="16"/>
      <c r="K47" s="14"/>
      <c r="L47" s="70"/>
      <c r="M47" s="41"/>
      <c r="N47" s="41"/>
      <c r="O47" s="41"/>
      <c r="P47" s="73">
        <v>2596093000</v>
      </c>
      <c r="Q47" s="60">
        <v>-261426000</v>
      </c>
      <c r="R47" s="60">
        <f>IF(Tabela3[[#This Row],[Ativo || Passivo]]&gt;0,Tabela3[[#This Row],[Ativo || Passivo]]-Tabela3[[#This Row],[Patrimônio Líquido]],0)</f>
        <v>0</v>
      </c>
      <c r="S47" s="60">
        <f>Tabela3[[#This Row],[Cotação]]*Tabela3[[#This Row],[Total Ações]]</f>
        <v>846576986.63999999</v>
      </c>
      <c r="T47" s="27">
        <f>IF(Tabela3[[#This Row],[Passivo Circulante]]&gt;0,Tabela3[[#This Row],[Ativo Circulante]]/Tabela3[[#This Row],[Passivo Circulante]],0)</f>
        <v>0</v>
      </c>
      <c r="U4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7" s="16">
        <f>IF(Tabela3[[#This Row],[Lucro Líquido]]&gt;0,Tabela3[[#This Row],[Lucro Líquido]]/Tabela3[[#This Row],[Patrimônio Líquido]],0)/Tabela3[[#This Row],[Ref]]*4</f>
        <v>0</v>
      </c>
      <c r="W4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7" s="16">
        <f>IF(Tabela3[[#This Row],[Dívida]]&gt;0,Tabela3[[#This Row],[Dívida]]/Tabela3[[#This Row],[Patrimônio Líquido]],0)</f>
        <v>0</v>
      </c>
      <c r="Y47" s="16">
        <f>SUMPRODUCT(N([Dívida / PL]&gt;0),N(RIGHT([PAPEL],LEN([PAPEL])-(LEN([PAPEL])-1))="3"),[Dívida / PL])/SUMPRODUCT(N([Dívida / PL]&gt;0),N(RIGHT([PAPEL],LEN([PAPEL])-(LEN([PAPEL])-1))="3"))</f>
        <v>1.5501495106508842</v>
      </c>
      <c r="Z47" s="7">
        <f>Tabela3[[#This Row],[Capital Social]]*20%</f>
        <v>508649526.96000004</v>
      </c>
      <c r="AA47" s="35">
        <f>IF(([Lucro Líquido]*5%)&gt;[Teto R. Legal],[Teto R. Legal],[Lucro Líquido]*5%)</f>
        <v>-13071300</v>
      </c>
      <c r="AB47" s="35">
        <f>IF([Lucro Líquido]&lt;0,0,[Lucro Líquido]-[Reserva Legal])</f>
        <v>0</v>
      </c>
      <c r="AC47" s="35">
        <f>Tabela3[[#This Row],[Lucro Distribuir]]*[%Div]</f>
        <v>0</v>
      </c>
      <c r="AD47" s="43">
        <f>SUMPRODUCT(N([Nome]=Tabela3[[#This Row],[Nome]]),[Ações])</f>
        <v>575902712</v>
      </c>
      <c r="AE47" s="68">
        <f>[Capital Social]/[Total Ações]</f>
        <v>4.4161063697161405</v>
      </c>
      <c r="AF47" s="68">
        <f>Tabela3[[#This Row],[Lucro Líquido]]/Tabela3[[#This Row],[Total Ações]]</f>
        <v>-0.45394125527229673</v>
      </c>
      <c r="AG4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" s="7">
        <f>[Div Base]*[Ações]</f>
        <v>0</v>
      </c>
      <c r="AL47" s="95">
        <f>SUMPRODUCT(N([Nome]=Tabela3[[#This Row],[Nome]]),[Div Base]*[Ações])</f>
        <v>0</v>
      </c>
      <c r="AM47" s="5">
        <f>[Patrimônio Líquido]/[Total Ações]</f>
        <v>4.5078672940856022</v>
      </c>
      <c r="AN47" s="39">
        <f>MAX(Tabela3[[#This Row],[Cotação 1]:[Cotação 5]])</f>
        <v>1.47</v>
      </c>
      <c r="AO47" s="40">
        <f>[Cotação]/[VPA]</f>
        <v>0.32609655610950766</v>
      </c>
      <c r="AP47" s="27">
        <f>IF(Tabela3[[#This Row],[Lucro/Ação]]&gt;0,Tabela3[[#This Row],[Cotação]]/(Tabela3[[#This Row],[Lucro/Ação]]/[Ref]*4),0)</f>
        <v>0</v>
      </c>
      <c r="AQ47" s="68">
        <f>[Lucro Distribuir]/[Total Ações]</f>
        <v>0</v>
      </c>
      <c r="AR4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" s="9" t="str">
        <f>IF(AND([% A.A.]&gt;=5%,SUMPRODUCT(N([Nome]=Tabela3[[#This Row],[Nome]]),[PL])&gt;0),"Sim","Não")</f>
        <v>Não</v>
      </c>
      <c r="AT47" s="20">
        <f>IF([Cotação]&gt;0,Tabela3[[#This Row],[Lucro]]/Tabela3[[#This Row],[Cotação]],0)</f>
        <v>0</v>
      </c>
      <c r="AU47" s="20">
        <f>((1+Tabela3[[#This Row],[% Yield]])^(1/(3*Tabela3[[#This Row],[Ref]])))^(12)-1</f>
        <v>0</v>
      </c>
      <c r="AV47" s="9">
        <f>IF([Cotação]&gt;0,($BH$1/Tabela3[[#This Row],[Cotação]]-MOD($BH$1/Tabela3[[#This Row],[Cotação]],100)),)</f>
        <v>500</v>
      </c>
      <c r="AW47" s="7">
        <f>Tabela3[[#This Row],[Ativos]]*[Lucro]</f>
        <v>0</v>
      </c>
      <c r="AX47" s="7">
        <f>SUMPRODUCT(N(Tabela1[Código]=Tabela3[[#This Row],[PAPEL]]),Tabela1[Fechamento])</f>
        <v>0</v>
      </c>
      <c r="AY47" s="7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1.47</v>
      </c>
      <c r="BB47" s="7">
        <f>SUMPRODUCT(N(Tabela17683[Código]=Tabela3[[#This Row],[PAPEL]]),Tabela17683[Fechamento])</f>
        <v>0</v>
      </c>
    </row>
    <row r="48" spans="1:54" ht="11.25" customHeight="1">
      <c r="A48" s="3" t="s">
        <v>960</v>
      </c>
      <c r="B48" s="45" t="s">
        <v>963</v>
      </c>
      <c r="C48" s="14" t="str">
        <f>LEFT([PAPEL],LEN([PAPEL])-(LEN([PAPEL])-4))</f>
        <v>CALI</v>
      </c>
      <c r="D48" s="14">
        <v>3</v>
      </c>
      <c r="E48" s="5">
        <v>38968552.789999999</v>
      </c>
      <c r="F48" s="43">
        <v>124040</v>
      </c>
      <c r="G48" s="65">
        <v>0.25</v>
      </c>
      <c r="H48" s="70"/>
      <c r="J48" s="16"/>
      <c r="K48" s="14"/>
      <c r="L48" s="70"/>
      <c r="M48" s="41">
        <v>22719000</v>
      </c>
      <c r="N48" s="41">
        <v>6643000</v>
      </c>
      <c r="O48" s="41">
        <v>3658000</v>
      </c>
      <c r="P48" s="73">
        <v>4577000</v>
      </c>
      <c r="Q48" s="60">
        <v>8961000</v>
      </c>
      <c r="R48" s="60">
        <f>IF(Tabela3[[#This Row],[Ativo || Passivo]]&gt;0,Tabela3[[#This Row],[Ativo || Passivo]]-Tabela3[[#This Row],[Patrimônio Líquido]],0)</f>
        <v>18142000</v>
      </c>
      <c r="S48" s="60">
        <f>Tabela3[[#This Row],[Cotação]]*Tabela3[[#This Row],[Total Ações]]</f>
        <v>46890715.190000005</v>
      </c>
      <c r="T48" s="27">
        <f>IF(Tabela3[[#This Row],[Passivo Circulante]]&gt;0,Tabela3[[#This Row],[Ativo Circulante]]/Tabela3[[#This Row],[Passivo Circulante]],0)</f>
        <v>1.8160196828868234</v>
      </c>
      <c r="U4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8" s="16">
        <f>IF(Tabela3[[#This Row],[Lucro Líquido]]&gt;0,Tabela3[[#This Row],[Lucro Líquido]]/Tabela3[[#This Row],[Patrimônio Líquido]],0)/Tabela3[[#This Row],[Ref]]*4</f>
        <v>2.6104435219576141</v>
      </c>
      <c r="W4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8" s="16">
        <f>IF(Tabela3[[#This Row],[Dívida]]&gt;0,Tabela3[[#This Row],[Dívida]]/Tabela3[[#This Row],[Patrimônio Líquido]],0)</f>
        <v>3.9637317019882019</v>
      </c>
      <c r="Y48" s="16">
        <f>SUMPRODUCT(N([Dívida / PL]&gt;0),N(RIGHT([PAPEL],LEN([PAPEL])-(LEN([PAPEL])-1))="3"),[Dívida / PL])/SUMPRODUCT(N([Dívida / PL]&gt;0),N(RIGHT([PAPEL],LEN([PAPEL])-(LEN([PAPEL])-1))="3"))</f>
        <v>1.5501495106508842</v>
      </c>
      <c r="Z48" s="7">
        <f>Tabela3[[#This Row],[Capital Social]]*20%</f>
        <v>7793710.5580000002</v>
      </c>
      <c r="AA48" s="35">
        <f>IF(([Lucro Líquido]*5%)&gt;[Teto R. Legal],[Teto R. Legal],[Lucro Líquido]*5%)</f>
        <v>448050</v>
      </c>
      <c r="AB48" s="35">
        <f>IF([Lucro Líquido]&lt;0,0,[Lucro Líquido]-[Reserva Legal])</f>
        <v>8512950</v>
      </c>
      <c r="AC48" s="35">
        <f>Tabela3[[#This Row],[Lucro Distribuir]]*[%Div]</f>
        <v>2128237.5</v>
      </c>
      <c r="AD48" s="43">
        <f>SUMPRODUCT(N([Nome]=Tabela3[[#This Row],[Nome]]),[Ações])</f>
        <v>372119</v>
      </c>
      <c r="AE48" s="68">
        <f>[Capital Social]/[Total Ações]</f>
        <v>104.72067481101476</v>
      </c>
      <c r="AF48" s="68">
        <f>Tabela3[[#This Row],[Lucro Líquido]]/Tabela3[[#This Row],[Total Ações]]</f>
        <v>24.081006344744559</v>
      </c>
      <c r="AG4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4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4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48" s="7">
        <f>[Div Base]*[Ações]</f>
        <v>439602.48138128733</v>
      </c>
      <c r="AL48" s="95">
        <f>SUMPRODUCT(N([Nome]=Tabela3[[#This Row],[Nome]]),[Div Base]*[Ações])</f>
        <v>2128237.5</v>
      </c>
      <c r="AM48" s="5">
        <f>[Patrimônio Líquido]/[Total Ações]</f>
        <v>12.299828818200629</v>
      </c>
      <c r="AN48" s="39">
        <f>MAX(Tabela3[[#This Row],[Cotação 1]:[Cotação 5]])</f>
        <v>126.01</v>
      </c>
      <c r="AO48" s="40">
        <f>[Cotação]/[VPA]</f>
        <v>10.244858027091983</v>
      </c>
      <c r="AP48" s="27">
        <f>IF(Tabela3[[#This Row],[Lucro/Ação]]&gt;0,Tabela3[[#This Row],[Cotação]]/(Tabela3[[#This Row],[Lucro/Ação]]/[Ref]*4),0)</f>
        <v>3.9245660520589221</v>
      </c>
      <c r="AQ48" s="68">
        <f>[Lucro Distribuir]/[Total Ações]</f>
        <v>22.87695602750733</v>
      </c>
      <c r="AR48" s="68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48" s="9" t="str">
        <f>IF(AND([% A.A.]&gt;=5%,SUMPRODUCT(N([Nome]=Tabela3[[#This Row],[Nome]]),[PL])&gt;0),"Sim","Não")</f>
        <v>Não</v>
      </c>
      <c r="AT48" s="20">
        <f>IF([Cotação]&gt;0,Tabela3[[#This Row],[Lucro]]/Tabela3[[#This Row],[Cotação]],0)</f>
        <v>2.8125054070129624E-2</v>
      </c>
      <c r="AU48" s="20">
        <f>((1+Tabela3[[#This Row],[% Yield]])^(1/(3*Tabela3[[#This Row],[Ref]])))^(12)-1</f>
        <v>3.767476806507486E-2</v>
      </c>
      <c r="AV48" s="9">
        <f>IF([Cotação]&gt;0,($BH$1/Tabela3[[#This Row],[Cotação]]-MOD($BH$1/Tabela3[[#This Row],[Cotação]],100)),)</f>
        <v>0</v>
      </c>
      <c r="AW48" s="7">
        <f>Tabela3[[#This Row],[Ativos]]*[Lucro]</f>
        <v>0</v>
      </c>
      <c r="AX48" s="7">
        <f>SUMPRODUCT(N(Tabela1[Código]=Tabela3[[#This Row],[PAPEL]]),Tabela1[Fechamento])</f>
        <v>0</v>
      </c>
      <c r="AY48" s="7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126.01</v>
      </c>
      <c r="BB48" s="7">
        <f>SUMPRODUCT(N(Tabela17683[Código]=Tabela3[[#This Row],[PAPEL]]),Tabela17683[Fechamento])</f>
        <v>0</v>
      </c>
    </row>
    <row r="49" spans="1:54" ht="11.25" customHeight="1">
      <c r="A49" s="3" t="s">
        <v>960</v>
      </c>
      <c r="B49" s="45" t="s">
        <v>964</v>
      </c>
      <c r="C49" s="14" t="str">
        <f>LEFT([PAPEL],LEN([PAPEL])-(LEN([PAPEL])-4))</f>
        <v>CALI</v>
      </c>
      <c r="D49" s="14">
        <v>3</v>
      </c>
      <c r="E49" s="5">
        <v>38968552.789999999</v>
      </c>
      <c r="F49" s="43">
        <v>248079</v>
      </c>
      <c r="G49" s="65">
        <v>0.25</v>
      </c>
      <c r="H49" s="70"/>
      <c r="I49" s="16">
        <v>6.5000000000000002E-2</v>
      </c>
      <c r="J49" s="16"/>
      <c r="K49" s="14"/>
      <c r="L49" s="70"/>
      <c r="M49" s="41">
        <v>22719000</v>
      </c>
      <c r="N49" s="41">
        <v>6643000</v>
      </c>
      <c r="O49" s="41">
        <v>3658000</v>
      </c>
      <c r="P49" s="73">
        <v>4577000</v>
      </c>
      <c r="Q49" s="60">
        <v>8961000</v>
      </c>
      <c r="R49" s="60">
        <f>IF(Tabela3[[#This Row],[Ativo || Passivo]]&gt;0,Tabela3[[#This Row],[Ativo || Passivo]]-Tabela3[[#This Row],[Patrimônio Líquido]],0)</f>
        <v>18142000</v>
      </c>
      <c r="S49" s="60">
        <f>Tabela3[[#This Row],[Cotação]]*Tabela3[[#This Row],[Total Ações]]</f>
        <v>93029750</v>
      </c>
      <c r="T49" s="27">
        <f>IF(Tabela3[[#This Row],[Passivo Circulante]]&gt;0,Tabela3[[#This Row],[Ativo Circulante]]/Tabela3[[#This Row],[Passivo Circulante]],0)</f>
        <v>1.8160196828868234</v>
      </c>
      <c r="U4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49" s="16">
        <f>IF(Tabela3[[#This Row],[Lucro Líquido]]&gt;0,Tabela3[[#This Row],[Lucro Líquido]]/Tabela3[[#This Row],[Patrimônio Líquido]],0)/Tabela3[[#This Row],[Ref]]*4</f>
        <v>2.6104435219576141</v>
      </c>
      <c r="W4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49" s="16">
        <f>IF(Tabela3[[#This Row],[Dívida]]&gt;0,Tabela3[[#This Row],[Dívida]]/Tabela3[[#This Row],[Patrimônio Líquido]],0)</f>
        <v>3.9637317019882019</v>
      </c>
      <c r="Y49" s="16">
        <f>SUMPRODUCT(N([Dívida / PL]&gt;0),N(RIGHT([PAPEL],LEN([PAPEL])-(LEN([PAPEL])-1))="3"),[Dívida / PL])/SUMPRODUCT(N([Dívida / PL]&gt;0),N(RIGHT([PAPEL],LEN([PAPEL])-(LEN([PAPEL])-1))="3"))</f>
        <v>1.5501495106508842</v>
      </c>
      <c r="Z49" s="7">
        <f>Tabela3[[#This Row],[Capital Social]]*20%</f>
        <v>7793710.5580000002</v>
      </c>
      <c r="AA49" s="35">
        <f>IF(([Lucro Líquido]*5%)&gt;[Teto R. Legal],[Teto R. Legal],[Lucro Líquido]*5%)</f>
        <v>448050</v>
      </c>
      <c r="AB49" s="35">
        <f>IF([Lucro Líquido]&lt;0,0,[Lucro Líquido]-[Reserva Legal])</f>
        <v>8512950</v>
      </c>
      <c r="AC49" s="35">
        <f>Tabela3[[#This Row],[Lucro Distribuir]]*[%Div]</f>
        <v>2128237.5</v>
      </c>
      <c r="AD49" s="43">
        <f>SUMPRODUCT(N([Nome]=Tabela3[[#This Row],[Nome]]),[Ações])</f>
        <v>372119</v>
      </c>
      <c r="AE49" s="68">
        <f>[Capital Social]/[Total Ações]</f>
        <v>104.72067481101476</v>
      </c>
      <c r="AF49" s="68">
        <f>Tabela3[[#This Row],[Lucro Líquido]]/Tabela3[[#This Row],[Total Ações]]</f>
        <v>24.081006344744559</v>
      </c>
      <c r="AG4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4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4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49" s="7">
        <f>[Div Base]*[Ações]</f>
        <v>1688635.0186187127</v>
      </c>
      <c r="AL49" s="95">
        <f>SUMPRODUCT(N([Nome]=Tabela3[[#This Row],[Nome]]),[Div Base]*[Ações])</f>
        <v>2128237.5</v>
      </c>
      <c r="AM49" s="5">
        <f>[Patrimônio Líquido]/[Total Ações]</f>
        <v>12.299828818200629</v>
      </c>
      <c r="AN49" s="39">
        <f>MAX(Tabela3[[#This Row],[Cotação 1]:[Cotação 5]])</f>
        <v>250</v>
      </c>
      <c r="AO49" s="40">
        <f>[Cotação]/[VPA]</f>
        <v>20.325486126283593</v>
      </c>
      <c r="AP49" s="27">
        <f>IF(Tabela3[[#This Row],[Lucro/Ação]]&gt;0,Tabela3[[#This Row],[Cotação]]/(Tabela3[[#This Row],[Lucro/Ação]]/[Ref]*4),0)</f>
        <v>7.7862194509541345</v>
      </c>
      <c r="AQ49" s="68">
        <f>[Lucro Distribuir]/[Total Ações]</f>
        <v>22.87695602750733</v>
      </c>
      <c r="AR49" s="68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49" s="9" t="str">
        <f>IF(AND([% A.A.]&gt;=5%,SUMPRODUCT(N([Nome]=Tabela3[[#This Row],[Nome]]),[PL])&gt;0),"Sim","Não")</f>
        <v>Não</v>
      </c>
      <c r="AT49" s="20">
        <f>IF([Cotação]&gt;0,Tabela3[[#This Row],[Lucro]]/Tabela3[[#This Row],[Cotação]],0)</f>
        <v>2.7227375450863837E-2</v>
      </c>
      <c r="AU49" s="20">
        <f>((1+Tabela3[[#This Row],[% Yield]])^(1/(3*Tabela3[[#This Row],[Ref]])))^(12)-1</f>
        <v>3.6466921644602968E-2</v>
      </c>
      <c r="AV49" s="9">
        <f>IF([Cotação]&gt;0,($BH$1/Tabela3[[#This Row],[Cotação]]-MOD($BH$1/Tabela3[[#This Row],[Cotação]],100)),)</f>
        <v>0</v>
      </c>
      <c r="AW49" s="7">
        <f>Tabela3[[#This Row],[Ativos]]*[Lucro]</f>
        <v>0</v>
      </c>
      <c r="AX49" s="7">
        <f>SUMPRODUCT(N(Tabela1[Código]=Tabela3[[#This Row],[PAPEL]]),Tabela1[Fechamento])</f>
        <v>0</v>
      </c>
      <c r="AY49" s="7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250</v>
      </c>
      <c r="BB49" s="7">
        <f>SUMPRODUCT(N(Tabela17683[Código]=Tabela3[[#This Row],[PAPEL]]),Tabela17683[Fechamento])</f>
        <v>0</v>
      </c>
    </row>
    <row r="50" spans="1:54" ht="11.25" customHeight="1">
      <c r="A50" s="3" t="s">
        <v>960</v>
      </c>
      <c r="B50" s="44" t="s">
        <v>969</v>
      </c>
      <c r="C50" s="14" t="str">
        <f>LEFT([PAPEL],LEN([PAPEL])-(LEN([PAPEL])-4))</f>
        <v>CRDE</v>
      </c>
      <c r="D50" s="14">
        <v>4</v>
      </c>
      <c r="E50" s="5">
        <v>376095000</v>
      </c>
      <c r="F50" s="43">
        <v>48443062</v>
      </c>
      <c r="G50" s="65">
        <v>0.25</v>
      </c>
      <c r="H50" s="70"/>
      <c r="J50" s="16"/>
      <c r="K50" s="14"/>
      <c r="L50" s="70"/>
      <c r="M50" s="41">
        <v>396853000</v>
      </c>
      <c r="N50" s="41">
        <v>35395000</v>
      </c>
      <c r="O50" s="41">
        <v>39902000</v>
      </c>
      <c r="P50" s="73">
        <v>356951000</v>
      </c>
      <c r="Q50" s="60">
        <v>-31674000</v>
      </c>
      <c r="R50" s="60">
        <f>IF(Tabela3[[#This Row],[Ativo || Passivo]]&gt;0,Tabela3[[#This Row],[Ativo || Passivo]]-Tabela3[[#This Row],[Patrimônio Líquido]],0)</f>
        <v>39902000</v>
      </c>
      <c r="S50" s="60">
        <f>Tabela3[[#This Row],[Cotação]]*Tabela3[[#This Row],[Total Ações]]</f>
        <v>157924382.11999997</v>
      </c>
      <c r="T50" s="27">
        <f>IF(Tabela3[[#This Row],[Passivo Circulante]]&gt;0,Tabela3[[#This Row],[Ativo Circulante]]/Tabela3[[#This Row],[Passivo Circulante]],0)</f>
        <v>0.88704826825723027</v>
      </c>
      <c r="U5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0" s="16">
        <f>IF(Tabela3[[#This Row],[Lucro Líquido]]&gt;0,Tabela3[[#This Row],[Lucro Líquido]]/Tabela3[[#This Row],[Patrimônio Líquido]],0)/Tabela3[[#This Row],[Ref]]*4</f>
        <v>0</v>
      </c>
      <c r="W5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0" s="16">
        <f>IF(Tabela3[[#This Row],[Dívida]]&gt;0,Tabela3[[#This Row],[Dívida]]/Tabela3[[#This Row],[Patrimônio Líquido]],0)</f>
        <v>0.1117856512518525</v>
      </c>
      <c r="Y50" s="16">
        <f>SUMPRODUCT(N([Dívida / PL]&gt;0),N(RIGHT([PAPEL],LEN([PAPEL])-(LEN([PAPEL])-1))="3"),[Dívida / PL])/SUMPRODUCT(N([Dívida / PL]&gt;0),N(RIGHT([PAPEL],LEN([PAPEL])-(LEN([PAPEL])-1))="3"))</f>
        <v>1.5501495106508842</v>
      </c>
      <c r="Z50" s="7">
        <f>Tabela3[[#This Row],[Capital Social]]*20%</f>
        <v>75219000</v>
      </c>
      <c r="AA50" s="35">
        <f>IF(([Lucro Líquido]*5%)&gt;[Teto R. Legal],[Teto R. Legal],[Lucro Líquido]*5%)</f>
        <v>-1583700</v>
      </c>
      <c r="AB50" s="35">
        <f>IF([Lucro Líquido]&lt;0,0,[Lucro Líquido]-[Reserva Legal])</f>
        <v>0</v>
      </c>
      <c r="AC50" s="35">
        <f>Tabela3[[#This Row],[Lucro Distribuir]]*[%Div]</f>
        <v>0</v>
      </c>
      <c r="AD50" s="43">
        <f>SUMPRODUCT(N([Nome]=Tabela3[[#This Row],[Nome]]),[Ações])</f>
        <v>48443062</v>
      </c>
      <c r="AE50" s="68">
        <f>[Capital Social]/[Total Ações]</f>
        <v>7.7636504480249409</v>
      </c>
      <c r="AF50" s="68">
        <f>Tabela3[[#This Row],[Lucro Líquido]]/Tabela3[[#This Row],[Total Ações]]</f>
        <v>-0.65383975934469207</v>
      </c>
      <c r="AG5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" s="7">
        <f>[Div Base]*[Ações]</f>
        <v>0</v>
      </c>
      <c r="AL50" s="95">
        <f>SUMPRODUCT(N([Nome]=Tabela3[[#This Row],[Nome]]),[Div Base]*[Ações])</f>
        <v>0</v>
      </c>
      <c r="AM50" s="5">
        <f>[Patrimônio Líquido]/[Total Ações]</f>
        <v>7.3684648588068198</v>
      </c>
      <c r="AN50" s="39">
        <f>MAX(Tabela3[[#This Row],[Cotação 1]:[Cotação 5]])</f>
        <v>3.26</v>
      </c>
      <c r="AO50" s="40">
        <f>[Cotação]/[VPA]</f>
        <v>0.44242594115158657</v>
      </c>
      <c r="AP50" s="27">
        <f>IF(Tabela3[[#This Row],[Lucro/Ação]]&gt;0,Tabela3[[#This Row],[Cotação]]/(Tabela3[[#This Row],[Lucro/Ação]]/[Ref]*4),0)</f>
        <v>0</v>
      </c>
      <c r="AQ50" s="68">
        <f>[Lucro Distribuir]/[Total Ações]</f>
        <v>0</v>
      </c>
      <c r="AR5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" s="9" t="str">
        <f>IF(AND([% A.A.]&gt;=5%,SUMPRODUCT(N([Nome]=Tabela3[[#This Row],[Nome]]),[PL])&gt;0),"Sim","Não")</f>
        <v>Não</v>
      </c>
      <c r="AT50" s="20">
        <f>IF([Cotação]&gt;0,Tabela3[[#This Row],[Lucro]]/Tabela3[[#This Row],[Cotação]],0)</f>
        <v>0</v>
      </c>
      <c r="AU50" s="20">
        <f>((1+Tabela3[[#This Row],[% Yield]])^(1/(3*Tabela3[[#This Row],[Ref]])))^(12)-1</f>
        <v>0</v>
      </c>
      <c r="AV50" s="9">
        <f>IF([Cotação]&gt;0,($BH$1/Tabela3[[#This Row],[Cotação]]-MOD($BH$1/Tabela3[[#This Row],[Cotação]],100)),)</f>
        <v>200</v>
      </c>
      <c r="AW50" s="7">
        <f>Tabela3[[#This Row],[Ativos]]*[Lucro]</f>
        <v>0</v>
      </c>
      <c r="AX50" s="7">
        <f>SUMPRODUCT(N(Tabela1[Código]=Tabela3[[#This Row],[PAPEL]]),Tabela1[Fechamento])</f>
        <v>0</v>
      </c>
      <c r="AY50" s="7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3.26</v>
      </c>
      <c r="BB50" s="7">
        <f>SUMPRODUCT(N(Tabela17683[Código]=Tabela3[[#This Row],[PAPEL]]),Tabela17683[Fechamento])</f>
        <v>0</v>
      </c>
    </row>
    <row r="51" spans="1:54" ht="11.25" customHeight="1">
      <c r="A51" s="3" t="s">
        <v>960</v>
      </c>
      <c r="B51" s="44" t="s">
        <v>970</v>
      </c>
      <c r="C51" s="14" t="str">
        <f>LEFT([PAPEL],LEN([PAPEL])-(LEN([PAPEL])-4))</f>
        <v>CYRE</v>
      </c>
      <c r="D51" s="14">
        <v>3</v>
      </c>
      <c r="E51" s="5">
        <v>2583576445.8200002</v>
      </c>
      <c r="F51" s="43">
        <v>416658829</v>
      </c>
      <c r="G51" s="65">
        <v>0.25</v>
      </c>
      <c r="H51" s="70"/>
      <c r="J51" s="16"/>
      <c r="K51" s="14"/>
      <c r="L51" s="70"/>
      <c r="M51" s="41"/>
      <c r="N51" s="41"/>
      <c r="O51" s="41"/>
      <c r="P51" s="73">
        <v>5554561000</v>
      </c>
      <c r="Q51" s="60">
        <v>536310000</v>
      </c>
      <c r="R51" s="60">
        <f>IF(Tabela3[[#This Row],[Ativo || Passivo]]&gt;0,Tabela3[[#This Row],[Ativo || Passivo]]-Tabela3[[#This Row],[Patrimônio Líquido]],0)</f>
        <v>0</v>
      </c>
      <c r="S51" s="60">
        <f>Tabela3[[#This Row],[Cotação]]*Tabela3[[#This Row],[Total Ações]]</f>
        <v>5595728073.4700003</v>
      </c>
      <c r="T51" s="27">
        <f>IF(Tabela3[[#This Row],[Passivo Circulante]]&gt;0,Tabela3[[#This Row],[Ativo Circulante]]/Tabela3[[#This Row],[Passivo Circulante]],0)</f>
        <v>0</v>
      </c>
      <c r="U5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1" s="16">
        <f>IF(Tabela3[[#This Row],[Lucro Líquido]]&gt;0,Tabela3[[#This Row],[Lucro Líquido]]/Tabela3[[#This Row],[Patrimônio Líquido]],0)/Tabela3[[#This Row],[Ref]]*4</f>
        <v>0.12873744657768635</v>
      </c>
      <c r="W5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1" s="16">
        <f>IF(Tabela3[[#This Row],[Dívida]]&gt;0,Tabela3[[#This Row],[Dívida]]/Tabela3[[#This Row],[Patrimônio Líquido]],0)</f>
        <v>0</v>
      </c>
      <c r="Y51" s="16">
        <f>SUMPRODUCT(N([Dívida / PL]&gt;0),N(RIGHT([PAPEL],LEN([PAPEL])-(LEN([PAPEL])-1))="3"),[Dívida / PL])/SUMPRODUCT(N([Dívida / PL]&gt;0),N(RIGHT([PAPEL],LEN([PAPEL])-(LEN([PAPEL])-1))="3"))</f>
        <v>1.5501495106508842</v>
      </c>
      <c r="Z51" s="7">
        <f>Tabela3[[#This Row],[Capital Social]]*20%</f>
        <v>516715289.16400003</v>
      </c>
      <c r="AA51" s="35">
        <f>IF(([Lucro Líquido]*5%)&gt;[Teto R. Legal],[Teto R. Legal],[Lucro Líquido]*5%)</f>
        <v>26815500</v>
      </c>
      <c r="AB51" s="35">
        <f>IF([Lucro Líquido]&lt;0,0,[Lucro Líquido]-[Reserva Legal])</f>
        <v>509494500</v>
      </c>
      <c r="AC51" s="35">
        <f>Tabela3[[#This Row],[Lucro Distribuir]]*[%Div]</f>
        <v>127373625</v>
      </c>
      <c r="AD51" s="43">
        <f>SUMPRODUCT(N([Nome]=Tabela3[[#This Row],[Nome]]),[Ações])</f>
        <v>416658829</v>
      </c>
      <c r="AE51" s="68">
        <f>[Capital Social]/[Total Ações]</f>
        <v>6.2007001076173047</v>
      </c>
      <c r="AF51" s="68">
        <f>Tabela3[[#This Row],[Lucro Líquido]]/Tabela3[[#This Row],[Total Ações]]</f>
        <v>1.2871682121489378</v>
      </c>
      <c r="AG5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5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51" s="7">
        <f>[Div Base]*[Ações]</f>
        <v>127373625.00000001</v>
      </c>
      <c r="AL51" s="95">
        <f>SUMPRODUCT(N([Nome]=Tabela3[[#This Row],[Nome]]),[Div Base]*[Ações])</f>
        <v>127373625.00000001</v>
      </c>
      <c r="AM51" s="5">
        <f>[Patrimônio Líquido]/[Total Ações]</f>
        <v>13.331197165151154</v>
      </c>
      <c r="AN51" s="39">
        <f>MAX(Tabela3[[#This Row],[Cotação 1]:[Cotação 5]])</f>
        <v>13.43</v>
      </c>
      <c r="AO51" s="40">
        <f>[Cotação]/[VPA]</f>
        <v>1.0074114000134304</v>
      </c>
      <c r="AP51" s="27">
        <f>IF(Tabela3[[#This Row],[Lucro/Ação]]&gt;0,Tabela3[[#This Row],[Cotação]]/(Tabela3[[#This Row],[Lucro/Ação]]/[Ref]*4),0)</f>
        <v>7.8253175497426852</v>
      </c>
      <c r="AQ51" s="68">
        <f>[Lucro Distribuir]/[Total Ações]</f>
        <v>1.222809801541491</v>
      </c>
      <c r="AR51" s="68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51" s="9" t="str">
        <f>IF(AND([% A.A.]&gt;=5%,SUMPRODUCT(N([Nome]=Tabela3[[#This Row],[Nome]]),[PL])&gt;0),"Sim","Não")</f>
        <v>Não</v>
      </c>
      <c r="AT51" s="20">
        <f>IF([Cotação]&gt;0,Tabela3[[#This Row],[Lucro]]/Tabela3[[#This Row],[Cotação]],0)</f>
        <v>2.2762654533534828E-2</v>
      </c>
      <c r="AU51" s="20">
        <f>((1+Tabela3[[#This Row],[% Yield]])^(1/(3*Tabela3[[#This Row],[Ref]])))^(12)-1</f>
        <v>3.0464770948518183E-2</v>
      </c>
      <c r="AV51" s="9">
        <f>IF([Cotação]&gt;0,($BH$1/Tabela3[[#This Row],[Cotação]]-MOD($BH$1/Tabela3[[#This Row],[Cotação]],100)),)</f>
        <v>0</v>
      </c>
      <c r="AW51" s="7">
        <f>Tabela3[[#This Row],[Ativos]]*[Lucro]</f>
        <v>0</v>
      </c>
      <c r="AX51" s="7">
        <f>SUMPRODUCT(N(Tabela1[Código]=Tabela3[[#This Row],[PAPEL]]),Tabela1[Fechamento])</f>
        <v>0</v>
      </c>
      <c r="AY51" s="7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13.43</v>
      </c>
      <c r="BB51" s="7">
        <f>SUMPRODUCT(N(Tabela17683[Código]=Tabela3[[#This Row],[PAPEL]]),Tabela17683[Fechamento])</f>
        <v>0</v>
      </c>
    </row>
    <row r="52" spans="1:54" ht="11.25" customHeight="1">
      <c r="A52" s="3" t="s">
        <v>960</v>
      </c>
      <c r="B52" s="44" t="s">
        <v>971</v>
      </c>
      <c r="C52" s="14" t="str">
        <f>LEFT([PAPEL],LEN([PAPEL])-(LEN([PAPEL])-4))</f>
        <v>DIRR</v>
      </c>
      <c r="D52" s="14">
        <v>3</v>
      </c>
      <c r="E52" s="5">
        <v>702982399</v>
      </c>
      <c r="F52" s="43">
        <v>155298749</v>
      </c>
      <c r="G52" s="65">
        <v>0.25</v>
      </c>
      <c r="H52" s="70"/>
      <c r="J52" s="16"/>
      <c r="K52" s="14"/>
      <c r="L52" s="70"/>
      <c r="M52" s="41"/>
      <c r="N52" s="41"/>
      <c r="O52" s="41"/>
      <c r="P52" s="73">
        <v>1478036000</v>
      </c>
      <c r="Q52" s="60">
        <v>177713000</v>
      </c>
      <c r="R52" s="60">
        <f>IF(Tabela3[[#This Row],[Ativo || Passivo]]&gt;0,Tabela3[[#This Row],[Ativo || Passivo]]-Tabela3[[#This Row],[Patrimônio Líquido]],0)</f>
        <v>0</v>
      </c>
      <c r="S52" s="60">
        <f>Tabela3[[#This Row],[Cotação]]*Tabela3[[#This Row],[Total Ações]]</f>
        <v>1492420977.8899999</v>
      </c>
      <c r="T52" s="27">
        <f>IF(Tabela3[[#This Row],[Passivo Circulante]]&gt;0,Tabela3[[#This Row],[Ativo Circulante]]/Tabela3[[#This Row],[Passivo Circulante]],0)</f>
        <v>0</v>
      </c>
      <c r="U5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2" s="16">
        <f>IF(Tabela3[[#This Row],[Lucro Líquido]]&gt;0,Tabela3[[#This Row],[Lucro Líquido]]/Tabela3[[#This Row],[Patrimônio Líquido]],0)/Tabela3[[#This Row],[Ref]]*4</f>
        <v>0.16031454353389679</v>
      </c>
      <c r="W5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2" s="16">
        <f>IF(Tabela3[[#This Row],[Dívida]]&gt;0,Tabela3[[#This Row],[Dívida]]/Tabela3[[#This Row],[Patrimônio Líquido]],0)</f>
        <v>0</v>
      </c>
      <c r="Y52" s="16">
        <f>SUMPRODUCT(N([Dívida / PL]&gt;0),N(RIGHT([PAPEL],LEN([PAPEL])-(LEN([PAPEL])-1))="3"),[Dívida / PL])/SUMPRODUCT(N([Dívida / PL]&gt;0),N(RIGHT([PAPEL],LEN([PAPEL])-(LEN([PAPEL])-1))="3"))</f>
        <v>1.5501495106508842</v>
      </c>
      <c r="Z52" s="7">
        <f>Tabela3[[#This Row],[Capital Social]]*20%</f>
        <v>140596479.80000001</v>
      </c>
      <c r="AA52" s="35">
        <f>IF(([Lucro Líquido]*5%)&gt;[Teto R. Legal],[Teto R. Legal],[Lucro Líquido]*5%)</f>
        <v>8885650</v>
      </c>
      <c r="AB52" s="35">
        <f>IF([Lucro Líquido]&lt;0,0,[Lucro Líquido]-[Reserva Legal])</f>
        <v>168827350</v>
      </c>
      <c r="AC52" s="35">
        <f>Tabela3[[#This Row],[Lucro Distribuir]]*[%Div]</f>
        <v>42206837.5</v>
      </c>
      <c r="AD52" s="43">
        <f>SUMPRODUCT(N([Nome]=Tabela3[[#This Row],[Nome]]),[Ações])</f>
        <v>155298749</v>
      </c>
      <c r="AE52" s="68">
        <f>[Capital Social]/[Total Ações]</f>
        <v>4.5266456009893554</v>
      </c>
      <c r="AF52" s="68">
        <f>Tabela3[[#This Row],[Lucro Líquido]]/Tabela3[[#This Row],[Total Ações]]</f>
        <v>1.1443298876799066</v>
      </c>
      <c r="AG5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5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52" s="7">
        <f>[Div Base]*[Ações]</f>
        <v>42206837.5</v>
      </c>
      <c r="AL52" s="95">
        <f>SUMPRODUCT(N([Nome]=Tabela3[[#This Row],[Nome]]),[Div Base]*[Ações])</f>
        <v>42206837.5</v>
      </c>
      <c r="AM52" s="5">
        <f>[Patrimônio Líquido]/[Total Ações]</f>
        <v>9.5173722230048359</v>
      </c>
      <c r="AN52" s="39">
        <f>MAX(Tabela3[[#This Row],[Cotação 1]:[Cotação 5]])</f>
        <v>9.61</v>
      </c>
      <c r="AO52" s="40">
        <f>[Cotação]/[VPA]</f>
        <v>1.0097324949392301</v>
      </c>
      <c r="AP52" s="27">
        <f>IF(Tabela3[[#This Row],[Lucro/Ação]]&gt;0,Tabela3[[#This Row],[Cotação]]/(Tabela3[[#This Row],[Lucro/Ação]]/[Ref]*4),0)</f>
        <v>6.2984459967334958</v>
      </c>
      <c r="AQ52" s="68">
        <f>[Lucro Distribuir]/[Total Ações]</f>
        <v>1.0871133932959112</v>
      </c>
      <c r="AR52" s="68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52" s="9" t="str">
        <f>IF(AND([% A.A.]&gt;=5%,SUMPRODUCT(N([Nome]=Tabela3[[#This Row],[Nome]]),[PL])&gt;0),"Sim","Não")</f>
        <v>Não</v>
      </c>
      <c r="AT52" s="20">
        <f>IF([Cotação]&gt;0,Tabela3[[#This Row],[Lucro]]/Tabela3[[#This Row],[Cotação]],0)</f>
        <v>2.8280785465554403E-2</v>
      </c>
      <c r="AU52" s="20">
        <f>((1+Tabela3[[#This Row],[% Yield]])^(1/(3*Tabela3[[#This Row],[Ref]])))^(12)-1</f>
        <v>3.7884343892372829E-2</v>
      </c>
      <c r="AV52" s="9">
        <f>IF([Cotação]&gt;0,($BH$1/Tabela3[[#This Row],[Cotação]]-MOD($BH$1/Tabela3[[#This Row],[Cotação]],100)),)</f>
        <v>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9.61</v>
      </c>
      <c r="BB52" s="7">
        <f>SUMPRODUCT(N(Tabela17683[Código]=Tabela3[[#This Row],[PAPEL]]),Tabela17683[Fechamento])</f>
        <v>0</v>
      </c>
    </row>
    <row r="53" spans="1:54" ht="11.25" customHeight="1">
      <c r="A53" s="3" t="s">
        <v>960</v>
      </c>
      <c r="B53" s="44" t="s">
        <v>972</v>
      </c>
      <c r="C53" s="14" t="str">
        <f>LEFT([PAPEL],LEN([PAPEL])-(LEN([PAPEL])-4))</f>
        <v>EVEN</v>
      </c>
      <c r="D53" s="14">
        <v>4</v>
      </c>
      <c r="E53" s="5">
        <v>1067491000</v>
      </c>
      <c r="F53" s="43">
        <v>233293408</v>
      </c>
      <c r="G53" s="65">
        <v>0.25</v>
      </c>
      <c r="H53" s="70"/>
      <c r="J53" s="16"/>
      <c r="K53" s="14"/>
      <c r="L53" s="70"/>
      <c r="M53" s="41">
        <v>2897456000</v>
      </c>
      <c r="N53" s="41">
        <v>46386000</v>
      </c>
      <c r="O53" s="41">
        <v>254883000</v>
      </c>
      <c r="P53" s="73">
        <v>1988168000</v>
      </c>
      <c r="Q53" s="60">
        <v>282886000</v>
      </c>
      <c r="R53" s="60">
        <f>IF(Tabela3[[#This Row],[Ativo || Passivo]]&gt;0,Tabela3[[#This Row],[Ativo || Passivo]]-Tabela3[[#This Row],[Patrimônio Líquido]],0)</f>
        <v>909288000</v>
      </c>
      <c r="S53" s="60">
        <f>Tabela3[[#This Row],[Cotação]]*Tabela3[[#This Row],[Total Ações]]</f>
        <v>1728704153.28</v>
      </c>
      <c r="T53" s="27">
        <f>IF(Tabela3[[#This Row],[Passivo Circulante]]&gt;0,Tabela3[[#This Row],[Ativo Circulante]]/Tabela3[[#This Row],[Passivo Circulante]],0)</f>
        <v>0.18198938336413178</v>
      </c>
      <c r="U5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3" s="16">
        <f>IF(Tabela3[[#This Row],[Lucro Líquido]]&gt;0,Tabela3[[#This Row],[Lucro Líquido]]/Tabela3[[#This Row],[Patrimônio Líquido]],0)/Tabela3[[#This Row],[Ref]]*4</f>
        <v>0.1422847566201649</v>
      </c>
      <c r="W5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3" s="16">
        <f>IF(Tabela3[[#This Row],[Dívida]]&gt;0,Tabela3[[#This Row],[Dívida]]/Tabela3[[#This Row],[Patrimônio Líquido]],0)</f>
        <v>0.45734968071108678</v>
      </c>
      <c r="Y53" s="16">
        <f>SUMPRODUCT(N([Dívida / PL]&gt;0),N(RIGHT([PAPEL],LEN([PAPEL])-(LEN([PAPEL])-1))="3"),[Dívida / PL])/SUMPRODUCT(N([Dívida / PL]&gt;0),N(RIGHT([PAPEL],LEN([PAPEL])-(LEN([PAPEL])-1))="3"))</f>
        <v>1.5501495106508842</v>
      </c>
      <c r="Z53" s="7">
        <f>Tabela3[[#This Row],[Capital Social]]*20%</f>
        <v>213498200</v>
      </c>
      <c r="AA53" s="35">
        <f>IF(([Lucro Líquido]*5%)&gt;[Teto R. Legal],[Teto R. Legal],[Lucro Líquido]*5%)</f>
        <v>14144300</v>
      </c>
      <c r="AB53" s="35">
        <f>IF([Lucro Líquido]&lt;0,0,[Lucro Líquido]-[Reserva Legal])</f>
        <v>268741700</v>
      </c>
      <c r="AC53" s="35">
        <f>Tabela3[[#This Row],[Lucro Distribuir]]*[%Div]</f>
        <v>67185425</v>
      </c>
      <c r="AD53" s="43">
        <f>SUMPRODUCT(N([Nome]=Tabela3[[#This Row],[Nome]]),[Ações])</f>
        <v>233293408</v>
      </c>
      <c r="AE53" s="68">
        <f>[Capital Social]/[Total Ações]</f>
        <v>4.5757443776551119</v>
      </c>
      <c r="AF53" s="68">
        <f>Tabela3[[#This Row],[Lucro Líquido]]/Tabela3[[#This Row],[Total Ações]]</f>
        <v>1.2125760535848489</v>
      </c>
      <c r="AG5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5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53" s="7">
        <f>[Div Base]*[Ações]</f>
        <v>67185425</v>
      </c>
      <c r="AL53" s="95">
        <f>SUMPRODUCT(N([Nome]=Tabela3[[#This Row],[Nome]]),[Div Base]*[Ações])</f>
        <v>67185425</v>
      </c>
      <c r="AM53" s="5">
        <f>[Patrimônio Líquido]/[Total Ações]</f>
        <v>8.5221782177402972</v>
      </c>
      <c r="AN53" s="39">
        <f>MAX(Tabela3[[#This Row],[Cotação 1]:[Cotação 5]])</f>
        <v>7.41</v>
      </c>
      <c r="AO53" s="40">
        <f>[Cotação]/[VPA]</f>
        <v>0.86949601506512531</v>
      </c>
      <c r="AP53" s="27">
        <f>IF(Tabela3[[#This Row],[Lucro/Ação]]&gt;0,Tabela3[[#This Row],[Cotação]]/(Tabela3[[#This Row],[Lucro/Ação]]/[Ref]*4),0)</f>
        <v>6.1109568988214331</v>
      </c>
      <c r="AQ53" s="68">
        <f>[Lucro Distribuir]/[Total Ações]</f>
        <v>1.1519472509056063</v>
      </c>
      <c r="AR53" s="68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53" s="9" t="str">
        <f>IF(AND([% A.A.]&gt;=5%,SUMPRODUCT(N([Nome]=Tabela3[[#This Row],[Nome]]),[PL])&gt;0),"Sim","Não")</f>
        <v>Não</v>
      </c>
      <c r="AT53" s="20">
        <f>IF([Cotação]&gt;0,Tabela3[[#This Row],[Lucro]]/Tabela3[[#This Row],[Cotação]],0)</f>
        <v>3.8864617102078489E-2</v>
      </c>
      <c r="AU53" s="20">
        <f>((1+Tabela3[[#This Row],[% Yield]])^(1/(3*Tabela3[[#This Row],[Ref]])))^(12)-1</f>
        <v>3.886461710207878E-2</v>
      </c>
      <c r="AV53" s="9">
        <f>IF([Cotação]&gt;0,($BH$1/Tabela3[[#This Row],[Cotação]]-MOD($BH$1/Tabela3[[#This Row],[Cotação]],100)),)</f>
        <v>100</v>
      </c>
      <c r="AW53" s="7">
        <f>Tabela3[[#This Row],[Ativos]]*[Lucro]</f>
        <v>28.79868127264016</v>
      </c>
      <c r="AX53" s="7">
        <f>SUMPRODUCT(N(Tabela1[Código]=Tabela3[[#This Row],[PAPEL]]),Tabela1[Fechamento])</f>
        <v>0</v>
      </c>
      <c r="AY53" s="7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7.41</v>
      </c>
      <c r="BB53" s="7">
        <f>SUMPRODUCT(N(Tabela17683[Código]=Tabela3[[#This Row],[PAPEL]]),Tabela17683[Fechamento])</f>
        <v>0</v>
      </c>
    </row>
    <row r="54" spans="1:54" ht="11.25" customHeight="1">
      <c r="A54" s="3" t="s">
        <v>960</v>
      </c>
      <c r="B54" s="45" t="s">
        <v>973</v>
      </c>
      <c r="C54" s="14" t="str">
        <f>LEFT([PAPEL],LEN([PAPEL])-(LEN([PAPEL])-4))</f>
        <v>EZTC</v>
      </c>
      <c r="D54" s="14">
        <v>3</v>
      </c>
      <c r="E54" s="5">
        <v>1050000000</v>
      </c>
      <c r="F54" s="43">
        <v>146724120</v>
      </c>
      <c r="G54" s="65">
        <v>0.25</v>
      </c>
      <c r="H54" s="70"/>
      <c r="J54" s="16"/>
      <c r="K54" s="14"/>
      <c r="L54" s="70"/>
      <c r="M54" s="41">
        <v>2332089000</v>
      </c>
      <c r="N54" s="41">
        <v>239746000</v>
      </c>
      <c r="O54" s="41">
        <v>247157000</v>
      </c>
      <c r="P54" s="73">
        <v>2081158000</v>
      </c>
      <c r="Q54" s="60">
        <v>426497000</v>
      </c>
      <c r="R54" s="60">
        <f>IF(Tabela3[[#This Row],[Ativo || Passivo]]&gt;0,Tabela3[[#This Row],[Ativo || Passivo]]-Tabela3[[#This Row],[Patrimônio Líquido]],0)</f>
        <v>250931000</v>
      </c>
      <c r="S54" s="60">
        <f>Tabela3[[#This Row],[Cotação]]*Tabela3[[#This Row],[Total Ações]]</f>
        <v>4078930536</v>
      </c>
      <c r="T54" s="27">
        <f>IF(Tabela3[[#This Row],[Passivo Circulante]]&gt;0,Tabela3[[#This Row],[Ativo Circulante]]/Tabela3[[#This Row],[Passivo Circulante]],0)</f>
        <v>0.97001501070169971</v>
      </c>
      <c r="U5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4" s="16">
        <f>IF(Tabela3[[#This Row],[Lucro Líquido]]&gt;0,Tabela3[[#This Row],[Lucro Líquido]]/Tabela3[[#This Row],[Patrimônio Líquido]],0)/Tabela3[[#This Row],[Ref]]*4</f>
        <v>0.27324338981791224</v>
      </c>
      <c r="W5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4" s="16">
        <f>IF(Tabela3[[#This Row],[Dívida]]&gt;0,Tabela3[[#This Row],[Dívida]]/Tabela3[[#This Row],[Patrimônio Líquido]],0)</f>
        <v>0.12057277727111541</v>
      </c>
      <c r="Y54" s="16">
        <f>SUMPRODUCT(N([Dívida / PL]&gt;0),N(RIGHT([PAPEL],LEN([PAPEL])-(LEN([PAPEL])-1))="3"),[Dívida / PL])/SUMPRODUCT(N([Dívida / PL]&gt;0),N(RIGHT([PAPEL],LEN([PAPEL])-(LEN([PAPEL])-1))="3"))</f>
        <v>1.5501495106508842</v>
      </c>
      <c r="Z54" s="7">
        <f>Tabela3[[#This Row],[Capital Social]]*20%</f>
        <v>210000000</v>
      </c>
      <c r="AA54" s="35">
        <f>IF(([Lucro Líquido]*5%)&gt;[Teto R. Legal],[Teto R. Legal],[Lucro Líquido]*5%)</f>
        <v>21324850</v>
      </c>
      <c r="AB54" s="35">
        <f>IF([Lucro Líquido]&lt;0,0,[Lucro Líquido]-[Reserva Legal])</f>
        <v>405172150</v>
      </c>
      <c r="AC54" s="35">
        <f>Tabela3[[#This Row],[Lucro Distribuir]]*[%Div]</f>
        <v>101293037.5</v>
      </c>
      <c r="AD54" s="43">
        <f>SUMPRODUCT(N([Nome]=Tabela3[[#This Row],[Nome]]),[Ações])</f>
        <v>146724120</v>
      </c>
      <c r="AE54" s="68">
        <f>[Capital Social]/[Total Ações]</f>
        <v>7.156287596068049</v>
      </c>
      <c r="AF54" s="68">
        <f>Tabela3[[#This Row],[Lucro Líquido]]/Tabela3[[#This Row],[Total Ações]]</f>
        <v>2.9067954198668904</v>
      </c>
      <c r="AG5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5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54" s="7">
        <f>[Div Base]*[Ações]</f>
        <v>101293037.5</v>
      </c>
      <c r="AL54" s="95">
        <f>SUMPRODUCT(N([Nome]=Tabela3[[#This Row],[Nome]]),[Div Base]*[Ações])</f>
        <v>101293037.5</v>
      </c>
      <c r="AM54" s="5">
        <f>[Patrimônio Líquido]/[Total Ações]</f>
        <v>14.184157315102656</v>
      </c>
      <c r="AN54" s="39">
        <f>MAX(Tabela3[[#This Row],[Cotação 1]:[Cotação 5]])</f>
        <v>27.8</v>
      </c>
      <c r="AO54" s="40">
        <f>[Cotação]/[VPA]</f>
        <v>1.9599331410685783</v>
      </c>
      <c r="AP54" s="27">
        <f>IF(Tabela3[[#This Row],[Lucro/Ação]]&gt;0,Tabela3[[#This Row],[Cotação]]/(Tabela3[[#This Row],[Lucro/Ação]]/[Ref]*4),0)</f>
        <v>7.1728474104155477</v>
      </c>
      <c r="AQ54" s="68">
        <f>[Lucro Distribuir]/[Total Ações]</f>
        <v>2.7614556488735458</v>
      </c>
      <c r="AR54" s="68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54" s="9" t="str">
        <f>IF(AND([% A.A.]&gt;=5%,SUMPRODUCT(N([Nome]=Tabela3[[#This Row],[Nome]]),[PL])&gt;0),"Sim","Não")</f>
        <v>Não</v>
      </c>
      <c r="AT54" s="20">
        <f>IF([Cotação]&gt;0,Tabela3[[#This Row],[Lucro]]/Tabela3[[#This Row],[Cotação]],0)</f>
        <v>2.4833234252459944E-2</v>
      </c>
      <c r="AU54" s="20">
        <f>((1+Tabela3[[#This Row],[% Yield]])^(1/(3*Tabela3[[#This Row],[Ref]])))^(12)-1</f>
        <v>3.3247272576293785E-2</v>
      </c>
      <c r="AV54" s="9">
        <f>IF([Cotação]&gt;0,($BH$1/Tabela3[[#This Row],[Cotação]]-MOD($BH$1/Tabela3[[#This Row],[Cotação]],100)),)</f>
        <v>0</v>
      </c>
      <c r="AW54" s="7">
        <f>Tabela3[[#This Row],[Ativos]]*[Lucro]</f>
        <v>0</v>
      </c>
      <c r="AX54" s="7">
        <f>SUMPRODUCT(N(Tabela1[Código]=Tabela3[[#This Row],[PAPEL]]),Tabela1[Fechamento])</f>
        <v>0</v>
      </c>
      <c r="AY54" s="7">
        <f>SUMPRODUCT(N(Tabela17[Código]=Tabela3[[#This Row],[PAPEL]]),Tabela17[Fechamento])</f>
        <v>0</v>
      </c>
      <c r="AZ54" s="7">
        <f>SUMPRODUCT(N(Tabela176[Código]=Tabela3[[#This Row],[PAPEL]]),Tabela176[Fechamento])</f>
        <v>0</v>
      </c>
      <c r="BA54" s="7">
        <f>SUMPRODUCT(N(Tabela1768[Código]=Tabela3[[#This Row],[PAPEL]]),Tabela1768[Fechamento])</f>
        <v>27.8</v>
      </c>
      <c r="BB54" s="7">
        <f>SUMPRODUCT(N(Tabela17683[Código]=Tabela3[[#This Row],[PAPEL]]),Tabela17683[Fechamento])</f>
        <v>0</v>
      </c>
    </row>
    <row r="55" spans="1:54" ht="11.25" customHeight="1">
      <c r="A55" s="3" t="s">
        <v>960</v>
      </c>
      <c r="B55" s="44" t="s">
        <v>974</v>
      </c>
      <c r="C55" s="14" t="str">
        <f>LEFT([PAPEL],LEN([PAPEL])-(LEN([PAPEL])-4))</f>
        <v>GFSA</v>
      </c>
      <c r="D55" s="14">
        <v>4</v>
      </c>
      <c r="E55" s="5">
        <v>2740662000</v>
      </c>
      <c r="F55" s="43">
        <v>435559201</v>
      </c>
      <c r="G55" s="65">
        <v>0.25</v>
      </c>
      <c r="H55" s="70"/>
      <c r="J55" s="16"/>
      <c r="K55" s="14"/>
      <c r="L55" s="70"/>
      <c r="M55" s="41">
        <v>6823205000</v>
      </c>
      <c r="N55" s="41">
        <v>3312510000</v>
      </c>
      <c r="O55" s="41">
        <v>1925787000</v>
      </c>
      <c r="P55" s="73">
        <v>3190724000</v>
      </c>
      <c r="Q55" s="60">
        <v>867443000</v>
      </c>
      <c r="R55" s="60">
        <f>IF(Tabela3[[#This Row],[Ativo || Passivo]]&gt;0,Tabela3[[#This Row],[Ativo || Passivo]]-Tabela3[[#This Row],[Patrimônio Líquido]],0)</f>
        <v>3632481000</v>
      </c>
      <c r="S55" s="60">
        <f>Tabela3[[#This Row],[Cotação]]*Tabela3[[#This Row],[Total Ações]]</f>
        <v>1454767731.3399999</v>
      </c>
      <c r="T55" s="27">
        <f>IF(Tabela3[[#This Row],[Passivo Circulante]]&gt;0,Tabela3[[#This Row],[Ativo Circulante]]/Tabela3[[#This Row],[Passivo Circulante]],0)</f>
        <v>1.7200811927798869</v>
      </c>
      <c r="U5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5" s="16">
        <f>IF(Tabela3[[#This Row],[Lucro Líquido]]&gt;0,Tabela3[[#This Row],[Lucro Líquido]]/Tabela3[[#This Row],[Patrimônio Líquido]],0)/Tabela3[[#This Row],[Ref]]*4</f>
        <v>0.27186400327950649</v>
      </c>
      <c r="W5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5" s="16">
        <f>IF(Tabela3[[#This Row],[Dívida]]&gt;0,Tabela3[[#This Row],[Dívida]]/Tabela3[[#This Row],[Patrimônio Líquido]],0)</f>
        <v>1.1384503955841998</v>
      </c>
      <c r="Y55" s="16">
        <f>SUMPRODUCT(N([Dívida / PL]&gt;0),N(RIGHT([PAPEL],LEN([PAPEL])-(LEN([PAPEL])-1))="3"),[Dívida / PL])/SUMPRODUCT(N([Dívida / PL]&gt;0),N(RIGHT([PAPEL],LEN([PAPEL])-(LEN([PAPEL])-1))="3"))</f>
        <v>1.5501495106508842</v>
      </c>
      <c r="Z55" s="7">
        <f>Tabela3[[#This Row],[Capital Social]]*20%</f>
        <v>548132400</v>
      </c>
      <c r="AA55" s="35">
        <f>IF(([Lucro Líquido]*5%)&gt;[Teto R. Legal],[Teto R. Legal],[Lucro Líquido]*5%)</f>
        <v>43372150</v>
      </c>
      <c r="AB55" s="35">
        <f>IF([Lucro Líquido]&lt;0,0,[Lucro Líquido]-[Reserva Legal])</f>
        <v>824070850</v>
      </c>
      <c r="AC55" s="35">
        <f>Tabela3[[#This Row],[Lucro Distribuir]]*[%Div]</f>
        <v>206017712.5</v>
      </c>
      <c r="AD55" s="43">
        <f>SUMPRODUCT(N([Nome]=Tabela3[[#This Row],[Nome]]),[Ações])</f>
        <v>435559201</v>
      </c>
      <c r="AE55" s="68">
        <f>[Capital Social]/[Total Ações]</f>
        <v>6.2922835603236402</v>
      </c>
      <c r="AF55" s="68">
        <f>Tabela3[[#This Row],[Lucro Líquido]]/Tabela3[[#This Row],[Total Ações]]</f>
        <v>1.9915616476668117</v>
      </c>
      <c r="AG5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5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55" s="7">
        <f>[Div Base]*[Ações]</f>
        <v>206017712.5</v>
      </c>
      <c r="AL55" s="95">
        <f>SUMPRODUCT(N([Nome]=Tabela3[[#This Row],[Nome]]),[Div Base]*[Ações])</f>
        <v>206017712.5</v>
      </c>
      <c r="AM55" s="5">
        <f>[Patrimônio Líquido]/[Total Ações]</f>
        <v>7.3255805242419845</v>
      </c>
      <c r="AN55" s="39">
        <f>MAX(Tabela3[[#This Row],[Cotação 1]:[Cotação 5]])</f>
        <v>3.34</v>
      </c>
      <c r="AO55" s="40">
        <f>[Cotação]/[VPA]</f>
        <v>0.45593656215329187</v>
      </c>
      <c r="AP55" s="27">
        <f>IF(Tabela3[[#This Row],[Lucro/Ação]]&gt;0,Tabela3[[#This Row],[Cotação]]/(Tabela3[[#This Row],[Lucro/Ação]]/[Ref]*4),0)</f>
        <v>1.6770758785764597</v>
      </c>
      <c r="AQ55" s="68">
        <f>[Lucro Distribuir]/[Total Ações]</f>
        <v>1.8919835652834711</v>
      </c>
      <c r="AR55" s="68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55" s="9" t="str">
        <f>IF(AND([% A.A.]&gt;=5%,SUMPRODUCT(N([Nome]=Tabela3[[#This Row],[Nome]]),[PL])&gt;0),"Sim","Não")</f>
        <v>Sim</v>
      </c>
      <c r="AT55" s="20">
        <f>IF([Cotação]&gt;0,Tabela3[[#This Row],[Lucro]]/Tabela3[[#This Row],[Cotação]],0)</f>
        <v>0.14161553632361312</v>
      </c>
      <c r="AU55" s="20">
        <f>((1+Tabela3[[#This Row],[% Yield]])^(1/(3*Tabela3[[#This Row],[Ref]])))^(12)-1</f>
        <v>0.14161553632361112</v>
      </c>
      <c r="AV55" s="9">
        <f>IF([Cotação]&gt;0,($BH$1/Tabela3[[#This Row],[Cotação]]-MOD($BH$1/Tabela3[[#This Row],[Cotação]],100)),)</f>
        <v>200</v>
      </c>
      <c r="AW55" s="7">
        <f>Tabela3[[#This Row],[Ativos]]*[Lucro]</f>
        <v>94.59917826417356</v>
      </c>
      <c r="AX55" s="7">
        <f>SUMPRODUCT(N(Tabela1[Código]=Tabela3[[#This Row],[PAPEL]]),Tabela1[Fechamento])</f>
        <v>0</v>
      </c>
      <c r="AY55" s="7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3.34</v>
      </c>
      <c r="BB55" s="7">
        <f>SUMPRODUCT(N(Tabela17683[Código]=Tabela3[[#This Row],[PAPEL]]),Tabela17683[Fechamento])</f>
        <v>0</v>
      </c>
    </row>
    <row r="56" spans="1:54" ht="11.25" customHeight="1">
      <c r="A56" s="3" t="s">
        <v>960</v>
      </c>
      <c r="B56" s="44" t="s">
        <v>975</v>
      </c>
      <c r="C56" s="14" t="str">
        <f>LEFT([PAPEL],LEN([PAPEL])-(LEN([PAPEL])-4))</f>
        <v>HBOR</v>
      </c>
      <c r="D56" s="14">
        <v>3</v>
      </c>
      <c r="E56" s="5">
        <v>806376305</v>
      </c>
      <c r="F56" s="43">
        <v>257699937</v>
      </c>
      <c r="G56" s="65">
        <v>0.5</v>
      </c>
      <c r="H56" s="70"/>
      <c r="J56" s="16"/>
      <c r="K56" s="14"/>
      <c r="L56" s="70"/>
      <c r="M56" s="35">
        <v>1551852000</v>
      </c>
      <c r="N56" s="35">
        <v>117228000</v>
      </c>
      <c r="O56" s="35">
        <v>74274000</v>
      </c>
      <c r="P56" s="73">
        <v>1247354000</v>
      </c>
      <c r="Q56" s="60">
        <v>211777000</v>
      </c>
      <c r="R56" s="60">
        <f>IF(Tabela3[[#This Row],[Ativo || Passivo]]&gt;0,Tabela3[[#This Row],[Ativo || Passivo]]-Tabela3[[#This Row],[Patrimônio Líquido]],0)</f>
        <v>304498000</v>
      </c>
      <c r="S56" s="7">
        <f>Tabela3[[#This Row],[Cotação]]*Tabela3[[#This Row],[Total Ações]]</f>
        <v>1992020513.0100002</v>
      </c>
      <c r="T56" s="27">
        <f>IF(Tabela3[[#This Row],[Passivo Circulante]]&gt;0,Tabela3[[#This Row],[Ativo Circulante]]/Tabela3[[#This Row],[Passivo Circulante]],0)</f>
        <v>1.578318119395751</v>
      </c>
      <c r="U5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6" s="16">
        <f>IF(Tabela3[[#This Row],[Lucro Líquido]]&gt;0,Tabela3[[#This Row],[Lucro Líquido]]/Tabela3[[#This Row],[Patrimônio Líquido]],0)/Tabela3[[#This Row],[Ref]]*4</f>
        <v>0.22637465653962974</v>
      </c>
      <c r="W5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6" s="16">
        <f>IF(Tabela3[[#This Row],[Dívida]]&gt;0,Tabela3[[#This Row],[Dívida]]/Tabela3[[#This Row],[Patrimônio Líquido]],0)</f>
        <v>0.24411514293456388</v>
      </c>
      <c r="Y56" s="16">
        <f>SUMPRODUCT(N([Dívida / PL]&gt;0),N(RIGHT([PAPEL],LEN([PAPEL])-(LEN([PAPEL])-1))="3"),[Dívida / PL])/SUMPRODUCT(N([Dívida / PL]&gt;0),N(RIGHT([PAPEL],LEN([PAPEL])-(LEN([PAPEL])-1))="3"))</f>
        <v>1.5501495106508842</v>
      </c>
      <c r="Z56" s="7">
        <f>Tabela3[[#This Row],[Capital Social]]*20%</f>
        <v>161275261</v>
      </c>
      <c r="AA56" s="35">
        <f>IF(([Lucro Líquido]*5%)&gt;[Teto R. Legal],[Teto R. Legal],[Lucro Líquido]*5%)</f>
        <v>10588850</v>
      </c>
      <c r="AB56" s="35">
        <f>IF([Lucro Líquido]&lt;0,0,[Lucro Líquido]-[Reserva Legal])</f>
        <v>201188150</v>
      </c>
      <c r="AC56" s="35">
        <f>Tabela3[[#This Row],[Lucro Distribuir]]*[%Div]</f>
        <v>100594075</v>
      </c>
      <c r="AD56" s="43">
        <f>SUMPRODUCT(N([Nome]=Tabela3[[#This Row],[Nome]]),[Ações])</f>
        <v>257699937</v>
      </c>
      <c r="AE56" s="68">
        <f>[Capital Social]/[Total Ações]</f>
        <v>3.1291288402604458</v>
      </c>
      <c r="AF56" s="68">
        <f>Tabela3[[#This Row],[Lucro Líquido]]/Tabela3[[#This Row],[Total Ações]]</f>
        <v>0.82179686369112304</v>
      </c>
      <c r="AG5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5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56" s="7">
        <f>[Div Base]*[Ações]</f>
        <v>100594075</v>
      </c>
      <c r="AL56" s="95">
        <f>SUMPRODUCT(N([Nome]=Tabela3[[#This Row],[Nome]]),[Div Base]*[Ações])</f>
        <v>100594075</v>
      </c>
      <c r="AM56" s="5">
        <f>[Patrimônio Líquido]/[Total Ações]</f>
        <v>4.8403349046996471</v>
      </c>
      <c r="AN56" s="39">
        <f>MAX(Tabela3[[#This Row],[Cotação 1]:[Cotação 5]])</f>
        <v>7.73</v>
      </c>
      <c r="AO56" s="40">
        <f>[Cotação]/[VPA]</f>
        <v>1.5969969335168686</v>
      </c>
      <c r="AP56" s="27">
        <f>IF(Tabela3[[#This Row],[Lucro/Ação]]&gt;0,Tabela3[[#This Row],[Cotação]]/(Tabela3[[#This Row],[Lucro/Ação]]/[Ref]*4),0)</f>
        <v>7.0546630878589278</v>
      </c>
      <c r="AQ56" s="68">
        <f>[Lucro Distribuir]/[Total Ações]</f>
        <v>0.78070702050656693</v>
      </c>
      <c r="AR56" s="68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56" s="9" t="str">
        <f>IF(AND([% A.A.]&gt;=5%,SUMPRODUCT(N([Nome]=Tabela3[[#This Row],[Nome]]),[PL])&gt;0),"Sim","Não")</f>
        <v>Sim</v>
      </c>
      <c r="AT56" s="20">
        <f>IF([Cotação]&gt;0,Tabela3[[#This Row],[Lucro]]/Tabela3[[#This Row],[Cotação]],0)</f>
        <v>5.0498513616207434E-2</v>
      </c>
      <c r="AU56" s="20">
        <f>((1+Tabela3[[#This Row],[% Yield]])^(1/(3*Tabela3[[#This Row],[Ref]])))^(12)-1</f>
        <v>6.7891811339396257E-2</v>
      </c>
      <c r="AV56" s="12">
        <f>IF([Cotação]&gt;0,($BH$1/Tabela3[[#This Row],[Cotação]]-MOD($BH$1/Tabela3[[#This Row],[Cotação]],100)),)</f>
        <v>100</v>
      </c>
      <c r="AW56" s="7">
        <f>Tabela3[[#This Row],[Ativos]]*[Lucro]</f>
        <v>39.035351025328346</v>
      </c>
      <c r="AX56" s="7">
        <f>SUMPRODUCT(N(Tabela1[Código]=Tabela3[[#This Row],[PAPEL]]),Tabela1[Fechamento])</f>
        <v>0</v>
      </c>
      <c r="AY56" s="7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7.73</v>
      </c>
      <c r="BB56" s="7">
        <f>SUMPRODUCT(N(Tabela17683[Código]=Tabela3[[#This Row],[PAPEL]]),Tabela17683[Fechamento])</f>
        <v>0</v>
      </c>
    </row>
    <row r="57" spans="1:54" ht="11.25" customHeight="1">
      <c r="A57" s="3" t="s">
        <v>960</v>
      </c>
      <c r="B57" s="45" t="s">
        <v>985</v>
      </c>
      <c r="C57" s="14" t="str">
        <f>LEFT([PAPEL],LEN([PAPEL])-(LEN([PAPEL])-4))</f>
        <v>JFEN</v>
      </c>
      <c r="D57" s="14">
        <v>3</v>
      </c>
      <c r="E57" s="5">
        <v>840888586.38999999</v>
      </c>
      <c r="F57" s="43">
        <v>177770363</v>
      </c>
      <c r="G57" s="65">
        <v>0.25</v>
      </c>
      <c r="H57" s="70"/>
      <c r="J57" s="16"/>
      <c r="K57" s="14"/>
      <c r="L57" s="70"/>
      <c r="M57" s="41"/>
      <c r="N57" s="41"/>
      <c r="O57" s="41"/>
      <c r="P57" s="73">
        <v>872441000</v>
      </c>
      <c r="Q57" s="60">
        <v>22038000</v>
      </c>
      <c r="R57" s="60">
        <f>IF(Tabela3[[#This Row],[Ativo || Passivo]]&gt;0,Tabela3[[#This Row],[Ativo || Passivo]]-Tabela3[[#This Row],[Patrimônio Líquido]],0)</f>
        <v>0</v>
      </c>
      <c r="S57" s="60">
        <f>Tabela3[[#This Row],[Cotação]]*Tabela3[[#This Row],[Total Ações]]</f>
        <v>956404552.93999994</v>
      </c>
      <c r="T57" s="27">
        <f>IF(Tabela3[[#This Row],[Passivo Circulante]]&gt;0,Tabela3[[#This Row],[Ativo Circulante]]/Tabela3[[#This Row],[Passivo Circulante]],0)</f>
        <v>0</v>
      </c>
      <c r="U5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7" s="16">
        <f>IF(Tabela3[[#This Row],[Lucro Líquido]]&gt;0,Tabela3[[#This Row],[Lucro Líquido]]/Tabela3[[#This Row],[Patrimônio Líquido]],0)/Tabela3[[#This Row],[Ref]]*4</f>
        <v>3.3680214478686812E-2</v>
      </c>
      <c r="W5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7" s="16">
        <f>IF(Tabela3[[#This Row],[Dívida]]&gt;0,Tabela3[[#This Row],[Dívida]]/Tabela3[[#This Row],[Patrimônio Líquido]],0)</f>
        <v>0</v>
      </c>
      <c r="Y57" s="16">
        <f>SUMPRODUCT(N([Dívida / PL]&gt;0),N(RIGHT([PAPEL],LEN([PAPEL])-(LEN([PAPEL])-1))="3"),[Dívida / PL])/SUMPRODUCT(N([Dívida / PL]&gt;0),N(RIGHT([PAPEL],LEN([PAPEL])-(LEN([PAPEL])-1))="3"))</f>
        <v>1.5501495106508842</v>
      </c>
      <c r="Z57" s="7">
        <f>Tabela3[[#This Row],[Capital Social]]*20%</f>
        <v>168177717.278</v>
      </c>
      <c r="AA57" s="35">
        <f>IF(([Lucro Líquido]*5%)&gt;[Teto R. Legal],[Teto R. Legal],[Lucro Líquido]*5%)</f>
        <v>1101900</v>
      </c>
      <c r="AB57" s="35">
        <f>IF([Lucro Líquido]&lt;0,0,[Lucro Líquido]-[Reserva Legal])</f>
        <v>20936100</v>
      </c>
      <c r="AC57" s="35">
        <f>Tabela3[[#This Row],[Lucro Distribuir]]*[%Div]</f>
        <v>5234025</v>
      </c>
      <c r="AD57" s="43">
        <f>SUMPRODUCT(N([Nome]=Tabela3[[#This Row],[Nome]]),[Ações])</f>
        <v>177770363</v>
      </c>
      <c r="AE57" s="68">
        <f>[Capital Social]/[Total Ações]</f>
        <v>4.7301955860325267</v>
      </c>
      <c r="AF57" s="68">
        <f>Tabela3[[#This Row],[Lucro Líquido]]/Tabela3[[#This Row],[Total Ações]]</f>
        <v>0.1239689205112328</v>
      </c>
      <c r="AG5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5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57" s="7">
        <f>[Div Base]*[Ações]</f>
        <v>5234025</v>
      </c>
      <c r="AL57" s="95">
        <f>SUMPRODUCT(N([Nome]=Tabela3[[#This Row],[Nome]]),[Div Base]*[Ações])</f>
        <v>5234025</v>
      </c>
      <c r="AM57" s="5">
        <f>[Patrimônio Líquido]/[Total Ações]</f>
        <v>4.9076853153525937</v>
      </c>
      <c r="AN57" s="39">
        <f>MAX(Tabela3[[#This Row],[Cotação 1]:[Cotação 5]])</f>
        <v>5.38</v>
      </c>
      <c r="AO57" s="40">
        <f>[Cotação]/[VPA]</f>
        <v>1.0962398064052468</v>
      </c>
      <c r="AP57" s="27">
        <f>IF(Tabela3[[#This Row],[Lucro/Ação]]&gt;0,Tabela3[[#This Row],[Cotação]]/(Tabela3[[#This Row],[Lucro/Ação]]/[Ref]*4),0)</f>
        <v>32.548480565613936</v>
      </c>
      <c r="AQ57" s="68">
        <f>[Lucro Distribuir]/[Total Ações]</f>
        <v>0.11777047448567116</v>
      </c>
      <c r="AR57" s="68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57" s="9" t="str">
        <f>IF(AND([% A.A.]&gt;=5%,SUMPRODUCT(N([Nome]=Tabela3[[#This Row],[Nome]]),[PL])&gt;0),"Sim","Não")</f>
        <v>Não</v>
      </c>
      <c r="AT57" s="20">
        <f>IF([Cotação]&gt;0,Tabela3[[#This Row],[Lucro]]/Tabela3[[#This Row],[Cotação]],0)</f>
        <v>5.4726056917133439E-3</v>
      </c>
      <c r="AU57" s="20">
        <f>((1+Tabela3[[#This Row],[% Yield]])^(1/(3*Tabela3[[#This Row],[Ref]])))^(12)-1</f>
        <v>7.3034549385839753E-3</v>
      </c>
      <c r="AV57" s="9">
        <f>IF([Cotação]&gt;0,($BH$1/Tabela3[[#This Row],[Cotação]]-MOD($BH$1/Tabela3[[#This Row],[Cotação]],100)),)</f>
        <v>100</v>
      </c>
      <c r="AW57" s="7">
        <f>Tabela3[[#This Row],[Ativos]]*[Lucro]</f>
        <v>2.9442618621417789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5.38</v>
      </c>
      <c r="BB57" s="7">
        <f>SUMPRODUCT(N(Tabela17683[Código]=Tabela3[[#This Row],[PAPEL]]),Tabela17683[Fechamento])</f>
        <v>0</v>
      </c>
    </row>
    <row r="58" spans="1:54" ht="11.25" customHeight="1">
      <c r="A58" s="3" t="s">
        <v>960</v>
      </c>
      <c r="B58" s="45" t="s">
        <v>976</v>
      </c>
      <c r="C58" s="14" t="str">
        <f>LEFT([PAPEL],LEN([PAPEL])-(LEN([PAPEL])-4))</f>
        <v>JHSF</v>
      </c>
      <c r="D58" s="14">
        <v>3</v>
      </c>
      <c r="E58" s="5">
        <v>719259210.82000005</v>
      </c>
      <c r="F58" s="43">
        <v>432043157</v>
      </c>
      <c r="G58" s="65">
        <v>0.25</v>
      </c>
      <c r="H58" s="70"/>
      <c r="J58" s="16"/>
      <c r="K58" s="14"/>
      <c r="L58" s="70"/>
      <c r="M58" s="41"/>
      <c r="N58" s="41"/>
      <c r="O58" s="41"/>
      <c r="P58" s="73">
        <v>1316434000</v>
      </c>
      <c r="Q58" s="60">
        <v>47981000</v>
      </c>
      <c r="R58" s="60">
        <f>IF(Tabela3[[#This Row],[Ativo || Passivo]]&gt;0,Tabela3[[#This Row],[Ativo || Passivo]]-Tabela3[[#This Row],[Patrimônio Líquido]],0)</f>
        <v>0</v>
      </c>
      <c r="S58" s="60">
        <f>Tabela3[[#This Row],[Cotação]]*Tabela3[[#This Row],[Total Ações]]</f>
        <v>1723852196.4300001</v>
      </c>
      <c r="T58" s="27">
        <f>IF(Tabela3[[#This Row],[Passivo Circulante]]&gt;0,Tabela3[[#This Row],[Ativo Circulante]]/Tabela3[[#This Row],[Passivo Circulante]],0)</f>
        <v>0</v>
      </c>
      <c r="U5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8" s="16">
        <f>IF(Tabela3[[#This Row],[Lucro Líquido]]&gt;0,Tabela3[[#This Row],[Lucro Líquido]]/Tabela3[[#This Row],[Patrimônio Líquido]],0)/Tabela3[[#This Row],[Ref]]*4</f>
        <v>4.859694194062647E-2</v>
      </c>
      <c r="W5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8" s="16">
        <f>IF(Tabela3[[#This Row],[Dívida]]&gt;0,Tabela3[[#This Row],[Dívida]]/Tabela3[[#This Row],[Patrimônio Líquido]],0)</f>
        <v>0</v>
      </c>
      <c r="Y58" s="16">
        <f>SUMPRODUCT(N([Dívida / PL]&gt;0),N(RIGHT([PAPEL],LEN([PAPEL])-(LEN([PAPEL])-1))="3"),[Dívida / PL])/SUMPRODUCT(N([Dívida / PL]&gt;0),N(RIGHT([PAPEL],LEN([PAPEL])-(LEN([PAPEL])-1))="3"))</f>
        <v>1.5501495106508842</v>
      </c>
      <c r="Z58" s="7">
        <f>Tabela3[[#This Row],[Capital Social]]*20%</f>
        <v>143851842.164</v>
      </c>
      <c r="AA58" s="35">
        <f>IF(([Lucro Líquido]*5%)&gt;[Teto R. Legal],[Teto R. Legal],[Lucro Líquido]*5%)</f>
        <v>2399050</v>
      </c>
      <c r="AB58" s="35">
        <f>IF([Lucro Líquido]&lt;0,0,[Lucro Líquido]-[Reserva Legal])</f>
        <v>45581950</v>
      </c>
      <c r="AC58" s="35">
        <f>Tabela3[[#This Row],[Lucro Distribuir]]*[%Div]</f>
        <v>11395487.5</v>
      </c>
      <c r="AD58" s="43">
        <f>SUMPRODUCT(N([Nome]=Tabela3[[#This Row],[Nome]]),[Ações])</f>
        <v>432043157</v>
      </c>
      <c r="AE58" s="68">
        <f>[Capital Social]/[Total Ações]</f>
        <v>1.6647855640495657</v>
      </c>
      <c r="AF58" s="68">
        <f>Tabela3[[#This Row],[Lucro Líquido]]/Tabela3[[#This Row],[Total Ações]]</f>
        <v>0.11105603508031027</v>
      </c>
      <c r="AG5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5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58" s="7">
        <f>[Div Base]*[Ações]</f>
        <v>11395487.5</v>
      </c>
      <c r="AL58" s="95">
        <f>SUMPRODUCT(N([Nome]=Tabela3[[#This Row],[Nome]]),[Div Base]*[Ações])</f>
        <v>11395487.5</v>
      </c>
      <c r="AM58" s="5">
        <f>[Patrimônio Líquido]/[Total Ações]</f>
        <v>3.0469965295619761</v>
      </c>
      <c r="AN58" s="39">
        <f>MAX(Tabela3[[#This Row],[Cotação 1]:[Cotação 5]])</f>
        <v>3.99</v>
      </c>
      <c r="AO58" s="40">
        <f>[Cotação]/[VPA]</f>
        <v>1.3094862305516266</v>
      </c>
      <c r="AP58" s="27">
        <f>IF(Tabela3[[#This Row],[Lucro/Ação]]&gt;0,Tabela3[[#This Row],[Cotação]]/(Tabela3[[#This Row],[Lucro/Ação]]/[Ref]*4),0)</f>
        <v>26.945856637471085</v>
      </c>
      <c r="AQ58" s="68">
        <f>[Lucro Distribuir]/[Total Ações]</f>
        <v>0.10550323332629476</v>
      </c>
      <c r="AR58" s="68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58" s="9" t="str">
        <f>IF(AND([% A.A.]&gt;=5%,SUMPRODUCT(N([Nome]=Tabela3[[#This Row],[Nome]]),[PL])&gt;0),"Sim","Não")</f>
        <v>Não</v>
      </c>
      <c r="AT58" s="20">
        <f>IF([Cotação]&gt;0,Tabela3[[#This Row],[Lucro]]/Tabela3[[#This Row],[Cotação]],0)</f>
        <v>6.6104782785898963E-3</v>
      </c>
      <c r="AU58" s="20">
        <f>((1+Tabela3[[#This Row],[% Yield]])^(1/(3*Tabela3[[#This Row],[Ref]])))^(12)-1</f>
        <v>8.8236675728952108E-3</v>
      </c>
      <c r="AV58" s="9">
        <f>IF([Cotação]&gt;0,($BH$1/Tabela3[[#This Row],[Cotação]]-MOD($BH$1/Tabela3[[#This Row],[Cotação]],100)),)</f>
        <v>100</v>
      </c>
      <c r="AW58" s="7">
        <f>Tabela3[[#This Row],[Ativos]]*[Lucro]</f>
        <v>2.6375808331573691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3.99</v>
      </c>
      <c r="BB58" s="7">
        <f>SUMPRODUCT(N(Tabela17683[Código]=Tabela3[[#This Row],[PAPEL]]),Tabela17683[Fechamento])</f>
        <v>0</v>
      </c>
    </row>
    <row r="59" spans="1:54" ht="11.25" customHeight="1">
      <c r="A59" s="3" t="s">
        <v>960</v>
      </c>
      <c r="B59" s="44" t="s">
        <v>986</v>
      </c>
      <c r="C59" s="14" t="str">
        <f>LEFT([PAPEL],LEN([PAPEL])-(LEN([PAPEL])-4))</f>
        <v>MRVE</v>
      </c>
      <c r="D59" s="14">
        <v>3</v>
      </c>
      <c r="E59" s="5">
        <v>3197736059.7600002</v>
      </c>
      <c r="F59" s="43">
        <v>477221343</v>
      </c>
      <c r="G59" s="65">
        <v>0.25</v>
      </c>
      <c r="H59" s="70"/>
      <c r="J59" s="16"/>
      <c r="K59" s="14"/>
      <c r="L59" s="70"/>
      <c r="M59" s="41"/>
      <c r="N59" s="41"/>
      <c r="O59" s="41"/>
      <c r="P59" s="73">
        <v>4129362000</v>
      </c>
      <c r="Q59" s="60">
        <v>350720000</v>
      </c>
      <c r="R59" s="60">
        <f>IF(Tabela3[[#This Row],[Ativo || Passivo]]&gt;0,Tabela3[[#This Row],[Ativo || Passivo]]-Tabela3[[#This Row],[Patrimônio Líquido]],0)</f>
        <v>0</v>
      </c>
      <c r="S59" s="60">
        <f>Tabela3[[#This Row],[Cotação]]*Tabela3[[#This Row],[Total Ações]]</f>
        <v>3803454103.71</v>
      </c>
      <c r="T59" s="27">
        <f>IF(Tabela3[[#This Row],[Passivo Circulante]]&gt;0,Tabela3[[#This Row],[Ativo Circulante]]/Tabela3[[#This Row],[Passivo Circulante]],0)</f>
        <v>0</v>
      </c>
      <c r="U5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59" s="16">
        <f>IF(Tabela3[[#This Row],[Lucro Líquido]]&gt;0,Tabela3[[#This Row],[Lucro Líquido]]/Tabela3[[#This Row],[Patrimônio Líquido]],0)/Tabela3[[#This Row],[Ref]]*4</f>
        <v>0.11324428971513435</v>
      </c>
      <c r="W5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59" s="16">
        <f>IF(Tabela3[[#This Row],[Dívida]]&gt;0,Tabela3[[#This Row],[Dívida]]/Tabela3[[#This Row],[Patrimônio Líquido]],0)</f>
        <v>0</v>
      </c>
      <c r="Y59" s="16">
        <f>SUMPRODUCT(N([Dívida / PL]&gt;0),N(RIGHT([PAPEL],LEN([PAPEL])-(LEN([PAPEL])-1))="3"),[Dívida / PL])/SUMPRODUCT(N([Dívida / PL]&gt;0),N(RIGHT([PAPEL],LEN([PAPEL])-(LEN([PAPEL])-1))="3"))</f>
        <v>1.5501495106508842</v>
      </c>
      <c r="Z59" s="7">
        <f>Tabela3[[#This Row],[Capital Social]]*20%</f>
        <v>639547211.95200002</v>
      </c>
      <c r="AA59" s="35">
        <f>IF(([Lucro Líquido]*5%)&gt;[Teto R. Legal],[Teto R. Legal],[Lucro Líquido]*5%)</f>
        <v>17536000</v>
      </c>
      <c r="AB59" s="35">
        <f>IF([Lucro Líquido]&lt;0,0,[Lucro Líquido]-[Reserva Legal])</f>
        <v>333184000</v>
      </c>
      <c r="AC59" s="35">
        <f>Tabela3[[#This Row],[Lucro Distribuir]]*[%Div]</f>
        <v>83296000</v>
      </c>
      <c r="AD59" s="43">
        <f>SUMPRODUCT(N([Nome]=Tabela3[[#This Row],[Nome]]),[Ações])</f>
        <v>477221343</v>
      </c>
      <c r="AE59" s="68">
        <f>[Capital Social]/[Total Ações]</f>
        <v>6.700739827891562</v>
      </c>
      <c r="AF59" s="68">
        <f>Tabela3[[#This Row],[Lucro Líquido]]/Tabela3[[#This Row],[Total Ações]]</f>
        <v>0.73492102803960302</v>
      </c>
      <c r="AG5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5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59" s="7">
        <f>[Div Base]*[Ações]</f>
        <v>83296000</v>
      </c>
      <c r="AL59" s="95">
        <f>SUMPRODUCT(N([Nome]=Tabela3[[#This Row],[Nome]]),[Div Base]*[Ações])</f>
        <v>83296000</v>
      </c>
      <c r="AM59" s="5">
        <f>[Patrimônio Líquido]/[Total Ações]</f>
        <v>8.6529281654529857</v>
      </c>
      <c r="AN59" s="39">
        <f>MAX(Tabela3[[#This Row],[Cotação 1]:[Cotação 5]])</f>
        <v>7.97</v>
      </c>
      <c r="AO59" s="40">
        <f>[Cotação]/[VPA]</f>
        <v>0.92107548422976715</v>
      </c>
      <c r="AP59" s="27">
        <f>IF(Tabela3[[#This Row],[Lucro/Ação]]&gt;0,Tabela3[[#This Row],[Cotação]]/(Tabela3[[#This Row],[Lucro/Ação]]/[Ref]*4),0)</f>
        <v>8.1335269667612344</v>
      </c>
      <c r="AQ59" s="68">
        <f>[Lucro Distribuir]/[Total Ações]</f>
        <v>0.69817497663762285</v>
      </c>
      <c r="AR59" s="68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59" s="9" t="str">
        <f>IF(AND([% A.A.]&gt;=5%,SUMPRODUCT(N([Nome]=Tabela3[[#This Row],[Nome]]),[PL])&gt;0),"Sim","Não")</f>
        <v>Não</v>
      </c>
      <c r="AT59" s="20">
        <f>IF([Cotação]&gt;0,Tabela3[[#This Row],[Lucro]]/Tabela3[[#This Row],[Cotação]],0)</f>
        <v>2.1900093370063451E-2</v>
      </c>
      <c r="AU59" s="20">
        <f>((1+Tabela3[[#This Row],[% Yield]])^(1/(3*Tabela3[[#This Row],[Ref]])))^(12)-1</f>
        <v>2.9306191384819824E-2</v>
      </c>
      <c r="AV59" s="9">
        <f>IF([Cotação]&gt;0,($BH$1/Tabela3[[#This Row],[Cotação]]-MOD($BH$1/Tabela3[[#This Row],[Cotação]],100)),)</f>
        <v>0</v>
      </c>
      <c r="AW59" s="7">
        <f>Tabela3[[#This Row],[Ativos]]*[Lucro]</f>
        <v>0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7.97</v>
      </c>
      <c r="BB59" s="7">
        <f>SUMPRODUCT(N(Tabela17683[Código]=Tabela3[[#This Row],[PAPEL]]),Tabela17683[Fechamento])</f>
        <v>0</v>
      </c>
    </row>
    <row r="60" spans="1:54">
      <c r="A60" s="3" t="s">
        <v>960</v>
      </c>
      <c r="B60" s="44" t="s">
        <v>987</v>
      </c>
      <c r="C60" s="14" t="str">
        <f>LEFT([PAPEL],LEN([PAPEL])-(LEN([PAPEL])-4))</f>
        <v>PDGR</v>
      </c>
      <c r="D60" s="14">
        <v>4</v>
      </c>
      <c r="E60" s="5">
        <v>4960079848.04</v>
      </c>
      <c r="F60" s="43">
        <v>1339547923</v>
      </c>
      <c r="G60" s="65">
        <v>0.25</v>
      </c>
      <c r="H60" s="70"/>
      <c r="J60" s="16"/>
      <c r="K60" s="14"/>
      <c r="L60" s="70"/>
      <c r="M60" s="41"/>
      <c r="N60" s="41"/>
      <c r="O60" s="41"/>
      <c r="P60" s="73">
        <v>4703629000</v>
      </c>
      <c r="Q60" s="60">
        <v>-270987000</v>
      </c>
      <c r="R60" s="60">
        <f>IF(Tabela3[[#This Row],[Ativo || Passivo]]&gt;0,Tabela3[[#This Row],[Ativo || Passivo]]-Tabela3[[#This Row],[Patrimônio Líquido]],0)</f>
        <v>0</v>
      </c>
      <c r="S60" s="60">
        <f>Tabela3[[#This Row],[Cotação]]*Tabela3[[#This Row],[Total Ações]]</f>
        <v>1861971612.9699998</v>
      </c>
      <c r="T60" s="27">
        <f>IF(Tabela3[[#This Row],[Passivo Circulante]]&gt;0,Tabela3[[#This Row],[Ativo Circulante]]/Tabela3[[#This Row],[Passivo Circulante]],0)</f>
        <v>0</v>
      </c>
      <c r="U6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0" s="16">
        <f>IF(Tabela3[[#This Row],[Lucro Líquido]]&gt;0,Tabela3[[#This Row],[Lucro Líquido]]/Tabela3[[#This Row],[Patrimônio Líquido]],0)/Tabela3[[#This Row],[Ref]]*4</f>
        <v>0</v>
      </c>
      <c r="W6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0" s="16">
        <f>IF(Tabela3[[#This Row],[Dívida]]&gt;0,Tabela3[[#This Row],[Dívida]]/Tabela3[[#This Row],[Patrimônio Líquido]],0)</f>
        <v>0</v>
      </c>
      <c r="Y60" s="16">
        <f>SUMPRODUCT(N([Dívida / PL]&gt;0),N(RIGHT([PAPEL],LEN([PAPEL])-(LEN([PAPEL])-1))="3"),[Dívida / PL])/SUMPRODUCT(N([Dívida / PL]&gt;0),N(RIGHT([PAPEL],LEN([PAPEL])-(LEN([PAPEL])-1))="3"))</f>
        <v>1.5501495106508842</v>
      </c>
      <c r="Z60" s="7">
        <f>Tabela3[[#This Row],[Capital Social]]*20%</f>
        <v>992015969.60800004</v>
      </c>
      <c r="AA60" s="35">
        <f>IF(([Lucro Líquido]*5%)&gt;[Teto R. Legal],[Teto R. Legal],[Lucro Líquido]*5%)</f>
        <v>-13549350</v>
      </c>
      <c r="AB60" s="35">
        <f>IF([Lucro Líquido]&lt;0,0,[Lucro Líquido]-[Reserva Legal])</f>
        <v>0</v>
      </c>
      <c r="AC60" s="35">
        <f>Tabela3[[#This Row],[Lucro Distribuir]]*[%Div]</f>
        <v>0</v>
      </c>
      <c r="AD60" s="43">
        <f>SUMPRODUCT(N([Nome]=Tabela3[[#This Row],[Nome]]),[Ações])</f>
        <v>1339547923</v>
      </c>
      <c r="AE60" s="68">
        <f>[Capital Social]/[Total Ações]</f>
        <v>3.7028013428079496</v>
      </c>
      <c r="AF60" s="68">
        <f>Tabela3[[#This Row],[Lucro Líquido]]/Tabela3[[#This Row],[Total Ações]]</f>
        <v>-0.20229735371699725</v>
      </c>
      <c r="AG6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0" s="7">
        <f>[Div Base]*[Ações]</f>
        <v>0</v>
      </c>
      <c r="AL60" s="95">
        <f>SUMPRODUCT(N([Nome]=Tabela3[[#This Row],[Nome]]),[Div Base]*[Ações])</f>
        <v>0</v>
      </c>
      <c r="AM60" s="5">
        <f>[Patrimônio Líquido]/[Total Ações]</f>
        <v>3.5113555246802468</v>
      </c>
      <c r="AN60" s="39">
        <f>MAX(Tabela3[[#This Row],[Cotação 1]:[Cotação 5]])</f>
        <v>1.39</v>
      </c>
      <c r="AO60" s="40">
        <f>[Cotação]/[VPA]</f>
        <v>0.39585851966003271</v>
      </c>
      <c r="AP60" s="27">
        <f>IF(Tabela3[[#This Row],[Lucro/Ação]]&gt;0,Tabela3[[#This Row],[Cotação]]/(Tabela3[[#This Row],[Lucro/Ação]]/[Ref]*4),0)</f>
        <v>0</v>
      </c>
      <c r="AQ60" s="68">
        <f>[Lucro Distribuir]/[Total Ações]</f>
        <v>0</v>
      </c>
      <c r="AR6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0" s="9" t="str">
        <f>IF(AND([% A.A.]&gt;=5%,SUMPRODUCT(N([Nome]=Tabela3[[#This Row],[Nome]]),[PL])&gt;0),"Sim","Não")</f>
        <v>Não</v>
      </c>
      <c r="AT60" s="20">
        <f>IF([Cotação]&gt;0,Tabela3[[#This Row],[Lucro]]/Tabela3[[#This Row],[Cotação]],0)</f>
        <v>0</v>
      </c>
      <c r="AU60" s="20">
        <f>((1+Tabela3[[#This Row],[% Yield]])^(1/(3*Tabela3[[#This Row],[Ref]])))^(12)-1</f>
        <v>0</v>
      </c>
      <c r="AV60" s="9">
        <f>IF([Cotação]&gt;0,($BH$1/Tabela3[[#This Row],[Cotação]]-MOD($BH$1/Tabela3[[#This Row],[Cotação]],100)),)</f>
        <v>500</v>
      </c>
      <c r="AW60" s="7">
        <f>Tabela3[[#This Row],[Ativos]]*[Lucro]</f>
        <v>0</v>
      </c>
      <c r="AX60" s="7">
        <f>SUMPRODUCT(N(Tabela1[Código]=Tabela3[[#This Row],[PAPEL]]),Tabela1[Fechamento])</f>
        <v>0</v>
      </c>
      <c r="AY60" s="7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1.39</v>
      </c>
      <c r="BB60" s="7">
        <f>SUMPRODUCT(N(Tabela17683[Código]=Tabela3[[#This Row],[PAPEL]]),Tabela17683[Fechamento])</f>
        <v>0</v>
      </c>
    </row>
    <row r="61" spans="1:54">
      <c r="A61" s="3" t="s">
        <v>960</v>
      </c>
      <c r="B61" s="44" t="s">
        <v>988</v>
      </c>
      <c r="C61" s="14" t="str">
        <f>LEFT([PAPEL],LEN([PAPEL])-(LEN([PAPEL])-4))</f>
        <v>RDNI</v>
      </c>
      <c r="D61" s="14">
        <v>3</v>
      </c>
      <c r="E61" s="5">
        <v>512438000</v>
      </c>
      <c r="F61" s="43">
        <v>48575200</v>
      </c>
      <c r="G61" s="65">
        <v>0.25</v>
      </c>
      <c r="H61" s="70"/>
      <c r="J61" s="16"/>
      <c r="K61" s="14"/>
      <c r="L61" s="70"/>
      <c r="M61" s="41"/>
      <c r="N61" s="41"/>
      <c r="O61" s="41"/>
      <c r="P61" s="73">
        <v>815073000</v>
      </c>
      <c r="Q61" s="60">
        <v>50641000</v>
      </c>
      <c r="R61" s="60">
        <f>IF(Tabela3[[#This Row],[Ativo || Passivo]]&gt;0,Tabela3[[#This Row],[Ativo || Passivo]]-Tabela3[[#This Row],[Patrimônio Líquido]],0)</f>
        <v>0</v>
      </c>
      <c r="S61" s="60">
        <f>Tabela3[[#This Row],[Cotação]]*Tabela3[[#This Row],[Total Ações]]</f>
        <v>553757280</v>
      </c>
      <c r="T61" s="27">
        <f>IF(Tabela3[[#This Row],[Passivo Circulante]]&gt;0,Tabela3[[#This Row],[Ativo Circulante]]/Tabela3[[#This Row],[Passivo Circulante]],0)</f>
        <v>0</v>
      </c>
      <c r="U6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1" s="16">
        <f>IF(Tabela3[[#This Row],[Lucro Líquido]]&gt;0,Tabela3[[#This Row],[Lucro Líquido]]/Tabela3[[#This Row],[Patrimônio Líquido]],0)/Tabela3[[#This Row],[Ref]]*4</f>
        <v>8.2840841658763487E-2</v>
      </c>
      <c r="W6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1" s="16">
        <f>IF(Tabela3[[#This Row],[Dívida]]&gt;0,Tabela3[[#This Row],[Dívida]]/Tabela3[[#This Row],[Patrimônio Líquido]],0)</f>
        <v>0</v>
      </c>
      <c r="Y61" s="16">
        <f>SUMPRODUCT(N([Dívida / PL]&gt;0),N(RIGHT([PAPEL],LEN([PAPEL])-(LEN([PAPEL])-1))="3"),[Dívida / PL])/SUMPRODUCT(N([Dívida / PL]&gt;0),N(RIGHT([PAPEL],LEN([PAPEL])-(LEN([PAPEL])-1))="3"))</f>
        <v>1.5501495106508842</v>
      </c>
      <c r="Z61" s="7">
        <f>Tabela3[[#This Row],[Capital Social]]*20%</f>
        <v>102487600</v>
      </c>
      <c r="AA61" s="35">
        <f>IF(([Lucro Líquido]*5%)&gt;[Teto R. Legal],[Teto R. Legal],[Lucro Líquido]*5%)</f>
        <v>2532050</v>
      </c>
      <c r="AB61" s="35">
        <f>IF([Lucro Líquido]&lt;0,0,[Lucro Líquido]-[Reserva Legal])</f>
        <v>48108950</v>
      </c>
      <c r="AC61" s="35">
        <f>Tabela3[[#This Row],[Lucro Distribuir]]*[%Div]</f>
        <v>12027237.5</v>
      </c>
      <c r="AD61" s="43">
        <f>SUMPRODUCT(N([Nome]=Tabela3[[#This Row],[Nome]]),[Ações])</f>
        <v>48575200</v>
      </c>
      <c r="AE61" s="68">
        <f>[Capital Social]/[Total Ações]</f>
        <v>10.549374989706681</v>
      </c>
      <c r="AF61" s="68">
        <f>Tabela3[[#This Row],[Lucro Líquido]]/Tabela3[[#This Row],[Total Ações]]</f>
        <v>1.0425278743062303</v>
      </c>
      <c r="AG6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6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61" s="7">
        <f>[Div Base]*[Ações]</f>
        <v>12027237.5</v>
      </c>
      <c r="AL61" s="95">
        <f>SUMPRODUCT(N([Nome]=Tabela3[[#This Row],[Nome]]),[Div Base]*[Ações])</f>
        <v>12027237.5</v>
      </c>
      <c r="AM61" s="5">
        <f>[Patrimônio Líquido]/[Total Ações]</f>
        <v>16.779611818376456</v>
      </c>
      <c r="AN61" s="39">
        <f>MAX(Tabela3[[#This Row],[Cotação 1]:[Cotação 5]])</f>
        <v>11.4</v>
      </c>
      <c r="AO61" s="40">
        <f>[Cotação]/[VPA]</f>
        <v>0.67939593140737087</v>
      </c>
      <c r="AP61" s="27">
        <f>IF(Tabela3[[#This Row],[Lucro/Ação]]&gt;0,Tabela3[[#This Row],[Cotação]]/(Tabela3[[#This Row],[Lucro/Ação]]/[Ref]*4),0)</f>
        <v>8.2012195651744637</v>
      </c>
      <c r="AQ61" s="68">
        <f>[Lucro Distribuir]/[Total Ações]</f>
        <v>0.99040148059091881</v>
      </c>
      <c r="AR61" s="68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61" s="9" t="str">
        <f>IF(AND([% A.A.]&gt;=5%,SUMPRODUCT(N([Nome]=Tabela3[[#This Row],[Nome]]),[PL])&gt;0),"Sim","Não")</f>
        <v>Não</v>
      </c>
      <c r="AT61" s="20">
        <f>IF([Cotação]&gt;0,Tabela3[[#This Row],[Lucro]]/Tabela3[[#This Row],[Cotação]],0)</f>
        <v>2.1719330714713131E-2</v>
      </c>
      <c r="AU61" s="20">
        <f>((1+Tabela3[[#This Row],[% Yield]])^(1/(3*Tabela3[[#This Row],[Ref]])))^(12)-1</f>
        <v>2.9063434927525389E-2</v>
      </c>
      <c r="AV61" s="9">
        <f>IF([Cotação]&gt;0,($BH$1/Tabela3[[#This Row],[Cotação]]-MOD($BH$1/Tabela3[[#This Row],[Cotação]],100)),)</f>
        <v>0</v>
      </c>
      <c r="AW61" s="7">
        <f>Tabela3[[#This Row],[Ativos]]*[Lucro]</f>
        <v>0</v>
      </c>
      <c r="AX61" s="7">
        <f>SUMPRODUCT(N(Tabela1[Código]=Tabela3[[#This Row],[PAPEL]]),Tabela1[Fechamento])</f>
        <v>0</v>
      </c>
      <c r="AY61" s="7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11.4</v>
      </c>
      <c r="BB61" s="7">
        <f>SUMPRODUCT(N(Tabela17683[Código]=Tabela3[[#This Row],[PAPEL]]),Tabela17683[Fechamento])</f>
        <v>0</v>
      </c>
    </row>
    <row r="62" spans="1:54">
      <c r="A62" s="3" t="s">
        <v>960</v>
      </c>
      <c r="B62" s="44" t="s">
        <v>989</v>
      </c>
      <c r="C62" s="14" t="str">
        <f>LEFT([PAPEL],LEN([PAPEL])-(LEN([PAPEL])-4))</f>
        <v>RSID</v>
      </c>
      <c r="D62" s="14">
        <v>3</v>
      </c>
      <c r="E62" s="5">
        <v>2633562618.8600001</v>
      </c>
      <c r="F62" s="43">
        <v>428833420</v>
      </c>
      <c r="G62" s="65">
        <v>0.25</v>
      </c>
      <c r="H62" s="70"/>
      <c r="J62" s="16"/>
      <c r="K62" s="14"/>
      <c r="L62" s="70"/>
      <c r="M62" s="41"/>
      <c r="N62" s="41"/>
      <c r="O62" s="41"/>
      <c r="P62" s="73">
        <v>2386747000</v>
      </c>
      <c r="Q62" s="60">
        <v>38536000</v>
      </c>
      <c r="R62" s="60">
        <f>IF(Tabela3[[#This Row],[Ativo || Passivo]]&gt;0,Tabela3[[#This Row],[Ativo || Passivo]]-Tabela3[[#This Row],[Patrimônio Líquido]],0)</f>
        <v>0</v>
      </c>
      <c r="S62" s="60">
        <f>Tabela3[[#This Row],[Cotação]]*Tabela3[[#This Row],[Total Ações]]</f>
        <v>750458485</v>
      </c>
      <c r="T62" s="27">
        <f>IF(Tabela3[[#This Row],[Passivo Circulante]]&gt;0,Tabela3[[#This Row],[Ativo Circulante]]/Tabela3[[#This Row],[Passivo Circulante]],0)</f>
        <v>0</v>
      </c>
      <c r="U6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2" s="16">
        <f>IF(Tabela3[[#This Row],[Lucro Líquido]]&gt;0,Tabela3[[#This Row],[Lucro Líquido]]/Tabela3[[#This Row],[Patrimônio Líquido]],0)/Tabela3[[#This Row],[Ref]]*4</f>
        <v>2.1527767012311457E-2</v>
      </c>
      <c r="W6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2" s="16">
        <f>IF(Tabela3[[#This Row],[Dívida]]&gt;0,Tabela3[[#This Row],[Dívida]]/Tabela3[[#This Row],[Patrimônio Líquido]],0)</f>
        <v>0</v>
      </c>
      <c r="Y62" s="16">
        <f>SUMPRODUCT(N([Dívida / PL]&gt;0),N(RIGHT([PAPEL],LEN([PAPEL])-(LEN([PAPEL])-1))="3"),[Dívida / PL])/SUMPRODUCT(N([Dívida / PL]&gt;0),N(RIGHT([PAPEL],LEN([PAPEL])-(LEN([PAPEL])-1))="3"))</f>
        <v>1.5501495106508842</v>
      </c>
      <c r="Z62" s="7">
        <f>Tabela3[[#This Row],[Capital Social]]*20%</f>
        <v>526712523.77200007</v>
      </c>
      <c r="AA62" s="35">
        <f>IF(([Lucro Líquido]*5%)&gt;[Teto R. Legal],[Teto R. Legal],[Lucro Líquido]*5%)</f>
        <v>1926800</v>
      </c>
      <c r="AB62" s="35">
        <f>IF([Lucro Líquido]&lt;0,0,[Lucro Líquido]-[Reserva Legal])</f>
        <v>36609200</v>
      </c>
      <c r="AC62" s="35">
        <f>Tabela3[[#This Row],[Lucro Distribuir]]*[%Div]</f>
        <v>9152300</v>
      </c>
      <c r="AD62" s="43">
        <f>SUMPRODUCT(N([Nome]=Tabela3[[#This Row],[Nome]]),[Ações])</f>
        <v>428833420</v>
      </c>
      <c r="AE62" s="68">
        <f>[Capital Social]/[Total Ações]</f>
        <v>6.1412252311398685</v>
      </c>
      <c r="AF62" s="68">
        <f>Tabela3[[#This Row],[Lucro Líquido]]/Tabela3[[#This Row],[Total Ações]]</f>
        <v>8.9862399250506181E-2</v>
      </c>
      <c r="AG6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6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62" s="7">
        <f>[Div Base]*[Ações]</f>
        <v>9152300</v>
      </c>
      <c r="AL62" s="95">
        <f>SUMPRODUCT(N([Nome]=Tabela3[[#This Row],[Nome]]),[Div Base]*[Ações])</f>
        <v>9152300</v>
      </c>
      <c r="AM62" s="5">
        <f>[Patrimônio Líquido]/[Total Ações]</f>
        <v>5.5656739626309912</v>
      </c>
      <c r="AN62" s="39">
        <f>MAX(Tabela3[[#This Row],[Cotação 1]:[Cotação 5]])</f>
        <v>1.75</v>
      </c>
      <c r="AO62" s="40">
        <f>[Cotação]/[VPA]</f>
        <v>0.31442732933151268</v>
      </c>
      <c r="AP62" s="27">
        <f>IF(Tabela3[[#This Row],[Lucro/Ação]]&gt;0,Tabela3[[#This Row],[Cotação]]/(Tabela3[[#This Row],[Lucro/Ação]]/[Ref]*4),0)</f>
        <v>14.60566389220469</v>
      </c>
      <c r="AQ62" s="68">
        <f>[Lucro Distribuir]/[Total Ações]</f>
        <v>8.5369279287980868E-2</v>
      </c>
      <c r="AR62" s="68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62" s="9" t="str">
        <f>IF(AND([% A.A.]&gt;=5%,SUMPRODUCT(N([Nome]=Tabela3[[#This Row],[Nome]]),[PL])&gt;0),"Sim","Não")</f>
        <v>Não</v>
      </c>
      <c r="AT62" s="20">
        <f>IF([Cotação]&gt;0,Tabela3[[#This Row],[Lucro]]/Tabela3[[#This Row],[Cotação]],0)</f>
        <v>1.219561132685441E-2</v>
      </c>
      <c r="AU62" s="20">
        <f>((1+Tabela3[[#This Row],[% Yield]])^(1/(3*Tabela3[[#This Row],[Ref]])))^(12)-1</f>
        <v>1.629377774341334E-2</v>
      </c>
      <c r="AV62" s="9">
        <f>IF([Cotação]&gt;0,($BH$1/Tabela3[[#This Row],[Cotação]]-MOD($BH$1/Tabela3[[#This Row],[Cotação]],100)),)</f>
        <v>400</v>
      </c>
      <c r="AW62" s="7">
        <f>Tabela3[[#This Row],[Ativos]]*[Lucro]</f>
        <v>8.5369279287980859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1.75</v>
      </c>
      <c r="BB62" s="7">
        <f>SUMPRODUCT(N(Tabela17683[Código]=Tabela3[[#This Row],[PAPEL]]),Tabela17683[Fechamento])</f>
        <v>0</v>
      </c>
    </row>
    <row r="63" spans="1:54" ht="11.25" customHeight="1">
      <c r="A63" s="3" t="s">
        <v>960</v>
      </c>
      <c r="B63" s="44" t="s">
        <v>990</v>
      </c>
      <c r="C63" s="14" t="str">
        <f>LEFT([PAPEL],LEN([PAPEL])-(LEN([PAPEL])-4))</f>
        <v>SGEN</v>
      </c>
      <c r="D63" s="14">
        <v>3</v>
      </c>
      <c r="E63" s="5">
        <v>55000000</v>
      </c>
      <c r="F63" s="43">
        <v>15807460935</v>
      </c>
      <c r="G63" s="65">
        <v>0.25</v>
      </c>
      <c r="H63" s="70"/>
      <c r="J63" s="16"/>
      <c r="K63" s="14"/>
      <c r="L63" s="70"/>
      <c r="M63" s="41"/>
      <c r="N63" s="41"/>
      <c r="O63" s="41"/>
      <c r="P63" s="73">
        <v>156980922</v>
      </c>
      <c r="Q63" s="60">
        <v>-493467</v>
      </c>
      <c r="R63" s="60">
        <f>IF(Tabela3[[#This Row],[Ativo || Passivo]]&gt;0,Tabela3[[#This Row],[Ativo || Passivo]]-Tabela3[[#This Row],[Patrimônio Líquido]],0)</f>
        <v>0</v>
      </c>
      <c r="S63" s="60">
        <f>Tabela3[[#This Row],[Cotação]]*Tabela3[[#This Row],[Total Ações]]</f>
        <v>121375160025</v>
      </c>
      <c r="T63" s="27">
        <f>IF(Tabela3[[#This Row],[Passivo Circulante]]&gt;0,Tabela3[[#This Row],[Ativo Circulante]]/Tabela3[[#This Row],[Passivo Circulante]],0)</f>
        <v>0</v>
      </c>
      <c r="U6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3" s="16">
        <f>IF(Tabela3[[#This Row],[Lucro Líquido]]&gt;0,Tabela3[[#This Row],[Lucro Líquido]]/Tabela3[[#This Row],[Patrimônio Líquido]],0)/Tabela3[[#This Row],[Ref]]*4</f>
        <v>0</v>
      </c>
      <c r="W6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3" s="16">
        <f>IF(Tabela3[[#This Row],[Dívida]]&gt;0,Tabela3[[#This Row],[Dívida]]/Tabela3[[#This Row],[Patrimônio Líquido]],0)</f>
        <v>0</v>
      </c>
      <c r="Y63" s="16">
        <f>SUMPRODUCT(N([Dívida / PL]&gt;0),N(RIGHT([PAPEL],LEN([PAPEL])-(LEN([PAPEL])-1))="3"),[Dívida / PL])/SUMPRODUCT(N([Dívida / PL]&gt;0),N(RIGHT([PAPEL],LEN([PAPEL])-(LEN([PAPEL])-1))="3"))</f>
        <v>1.5501495106508842</v>
      </c>
      <c r="Z63" s="7">
        <f>Tabela3[[#This Row],[Capital Social]]*20%</f>
        <v>11000000</v>
      </c>
      <c r="AA63" s="35">
        <f>IF(([Lucro Líquido]*5%)&gt;[Teto R. Legal],[Teto R. Legal],[Lucro Líquido]*5%)</f>
        <v>-24673.350000000002</v>
      </c>
      <c r="AB63" s="35">
        <f>IF([Lucro Líquido]&lt;0,0,[Lucro Líquido]-[Reserva Legal])</f>
        <v>0</v>
      </c>
      <c r="AC63" s="35">
        <f>Tabela3[[#This Row],[Lucro Distribuir]]*[%Div]</f>
        <v>0</v>
      </c>
      <c r="AD63" s="43">
        <f>SUMPRODUCT(N([Nome]=Tabela3[[#This Row],[Nome]]),[Ações])</f>
        <v>24275032005</v>
      </c>
      <c r="AE63" s="68">
        <f>[Capital Social]/[Total Ações]</f>
        <v>2.265702471109883E-3</v>
      </c>
      <c r="AF63" s="68">
        <f>Tabela3[[#This Row],[Lucro Líquido]]/Tabela3[[#This Row],[Total Ações]]</f>
        <v>-2.0328170932930559E-5</v>
      </c>
      <c r="AG6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95">
        <f>SUMPRODUCT(N([Nome]=Tabela3[[#This Row],[Nome]]),[Div Base]*[Ações])</f>
        <v>0</v>
      </c>
      <c r="AM63" s="5">
        <f>[Patrimônio Líquido]/[Total Ações]</f>
        <v>6.4667647798637784E-3</v>
      </c>
      <c r="AN63" s="39">
        <f>MAX(Tabela3[[#This Row],[Cotação 1]:[Cotação 5]])</f>
        <v>5</v>
      </c>
      <c r="AO63" s="40">
        <f>[Cotação]/[VPA]</f>
        <v>773.18414542755716</v>
      </c>
      <c r="AP63" s="27">
        <f>IF(Tabela3[[#This Row],[Lucro/Ação]]&gt;0,Tabela3[[#This Row],[Cotação]]/(Tabela3[[#This Row],[Lucro/Ação]]/[Ref]*4),0)</f>
        <v>0</v>
      </c>
      <c r="AQ63" s="68">
        <f>[Lucro Distribuir]/[Total Ações]</f>
        <v>0</v>
      </c>
      <c r="AR6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9" t="str">
        <f>IF(AND([% A.A.]&gt;=5%,SUMPRODUCT(N([Nome]=Tabela3[[#This Row],[Nome]]),[PL])&gt;0),"Sim","Não")</f>
        <v>Não</v>
      </c>
      <c r="AT63" s="20">
        <f>IF([Cotação]&gt;0,Tabela3[[#This Row],[Lucro]]/Tabela3[[#This Row],[Cotação]],0)</f>
        <v>0</v>
      </c>
      <c r="AU63" s="20">
        <f>((1+Tabela3[[#This Row],[% Yield]])^(1/(3*Tabela3[[#This Row],[Ref]])))^(12)-1</f>
        <v>0</v>
      </c>
      <c r="AV63" s="9">
        <f>IF([Cotação]&gt;0,($BH$1/Tabela3[[#This Row],[Cotação]]-MOD($BH$1/Tabela3[[#This Row],[Cotação]],100)),)</f>
        <v>100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0</v>
      </c>
      <c r="BA63" s="7">
        <f>SUMPRODUCT(N(Tabela1768[Código]=Tabela3[[#This Row],[PAPEL]]),Tabela1768[Fechamento])</f>
        <v>5</v>
      </c>
      <c r="BB63" s="7">
        <f>SUMPRODUCT(N(Tabela17683[Código]=Tabela3[[#This Row],[PAPEL]]),Tabela17683[Fechamento])</f>
        <v>0</v>
      </c>
    </row>
    <row r="64" spans="1:54" ht="11.25" customHeight="1">
      <c r="A64" s="3" t="s">
        <v>960</v>
      </c>
      <c r="B64" s="44" t="s">
        <v>991</v>
      </c>
      <c r="C64" s="14" t="str">
        <f>LEFT([PAPEL],LEN([PAPEL])-(LEN([PAPEL])-4))</f>
        <v>SGEN</v>
      </c>
      <c r="D64" s="14">
        <v>3</v>
      </c>
      <c r="E64" s="5">
        <v>55000000</v>
      </c>
      <c r="F64" s="43">
        <v>8467571070</v>
      </c>
      <c r="G64" s="65">
        <v>0.25</v>
      </c>
      <c r="H64" s="70"/>
      <c r="J64" s="16">
        <v>0.1</v>
      </c>
      <c r="K64" s="14"/>
      <c r="L64" s="70"/>
      <c r="M64" s="41"/>
      <c r="N64" s="41"/>
      <c r="O64" s="41"/>
      <c r="P64" s="73">
        <v>156980922</v>
      </c>
      <c r="Q64" s="75">
        <v>-493467</v>
      </c>
      <c r="R64" s="75">
        <f>IF(Tabela3[[#This Row],[Ativo || Passivo]]&gt;0,Tabela3[[#This Row],[Ativo || Passivo]]-Tabela3[[#This Row],[Patrimônio Líquido]],0)</f>
        <v>0</v>
      </c>
      <c r="S64" s="75">
        <f>Tabela3[[#This Row],[Cotação]]*Tabela3[[#This Row],[Total Ações]]</f>
        <v>14565019203</v>
      </c>
      <c r="T64" s="29">
        <f>IF(Tabela3[[#This Row],[Passivo Circulante]]&gt;0,Tabela3[[#This Row],[Ativo Circulante]]/Tabela3[[#This Row],[Passivo Circulante]],0)</f>
        <v>0</v>
      </c>
      <c r="U64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4" s="17">
        <f>IF(Tabela3[[#This Row],[Lucro Líquido]]&gt;0,Tabela3[[#This Row],[Lucro Líquido]]/Tabela3[[#This Row],[Patrimônio Líquido]],0)/Tabela3[[#This Row],[Ref]]*4</f>
        <v>0</v>
      </c>
      <c r="W64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4" s="17">
        <f>IF(Tabela3[[#This Row],[Dívida]]&gt;0,Tabela3[[#This Row],[Dívida]]/Tabela3[[#This Row],[Patrimônio Líquido]],0)</f>
        <v>0</v>
      </c>
      <c r="Y64" s="17">
        <f>SUMPRODUCT(N([Dívida / PL]&gt;0),N(RIGHT([PAPEL],LEN([PAPEL])-(LEN([PAPEL])-1))="3"),[Dívida / PL])/SUMPRODUCT(N([Dívida / PL]&gt;0),N(RIGHT([PAPEL],LEN([PAPEL])-(LEN([PAPEL])-1))="3"))</f>
        <v>1.5501495106508842</v>
      </c>
      <c r="Z64" s="7">
        <f>Tabela3[[#This Row],[Capital Social]]*20%</f>
        <v>11000000</v>
      </c>
      <c r="AA64" s="35">
        <f>IF(([Lucro Líquido]*5%)&gt;[Teto R. Legal],[Teto R. Legal],[Lucro Líquido]*5%)</f>
        <v>-24673.350000000002</v>
      </c>
      <c r="AB64" s="35">
        <f>IF([Lucro Líquido]&lt;0,0,[Lucro Líquido]-[Reserva Legal])</f>
        <v>0</v>
      </c>
      <c r="AC64" s="35">
        <f>Tabela3[[#This Row],[Lucro Distribuir]]*[%Div]</f>
        <v>0</v>
      </c>
      <c r="AD64" s="43">
        <f>SUMPRODUCT(N([Nome]=Tabela3[[#This Row],[Nome]]),[Ações])</f>
        <v>24275032005</v>
      </c>
      <c r="AE64" s="68">
        <f>[Capital Social]/[Total Ações]</f>
        <v>2.265702471109883E-3</v>
      </c>
      <c r="AF64" s="68">
        <f>Tabela3[[#This Row],[Lucro Líquido]]/Tabela3[[#This Row],[Total Ações]]</f>
        <v>-2.0328170932930559E-5</v>
      </c>
      <c r="AG6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4" s="7">
        <f>[Div Base]*[Ações]</f>
        <v>0</v>
      </c>
      <c r="AL64" s="95">
        <f>SUMPRODUCT(N([Nome]=Tabela3[[#This Row],[Nome]]),[Div Base]*[Ações])</f>
        <v>0</v>
      </c>
      <c r="AM64" s="5">
        <f>[Patrimônio Líquido]/[Total Ações]</f>
        <v>6.4667647798637784E-3</v>
      </c>
      <c r="AN64" s="39">
        <f>MAX(Tabela3[[#This Row],[Cotação 1]:[Cotação 5]])</f>
        <v>0.6</v>
      </c>
      <c r="AO64" s="40">
        <f>[Cotação]/[VPA]</f>
        <v>92.782097451306853</v>
      </c>
      <c r="AP64" s="27">
        <f>IF(Tabela3[[#This Row],[Lucro/Ação]]&gt;0,Tabela3[[#This Row],[Cotação]]/(Tabela3[[#This Row],[Lucro/Ação]]/[Ref]*4),0)</f>
        <v>0</v>
      </c>
      <c r="AQ64" s="68">
        <f>[Lucro Distribuir]/[Total Ações]</f>
        <v>0</v>
      </c>
      <c r="AR6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4" s="9" t="str">
        <f>IF(AND([% A.A.]&gt;=5%,SUMPRODUCT(N([Nome]=Tabela3[[#This Row],[Nome]]),[PL])&gt;0),"Sim","Não")</f>
        <v>Não</v>
      </c>
      <c r="AT64" s="20">
        <f>IF([Cotação]&gt;0,Tabela3[[#This Row],[Lucro]]/Tabela3[[#This Row],[Cotação]],0)</f>
        <v>0</v>
      </c>
      <c r="AU64" s="20">
        <f>((1+Tabela3[[#This Row],[% Yield]])^(1/(3*Tabela3[[#This Row],[Ref]])))^(12)-1</f>
        <v>0</v>
      </c>
      <c r="AV64" s="9">
        <f>IF([Cotação]&gt;0,($BH$1/Tabela3[[#This Row],[Cotação]]-MOD($BH$1/Tabela3[[#This Row],[Cotação]],100)),)</f>
        <v>1200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0</v>
      </c>
      <c r="BA64" s="7">
        <f>SUMPRODUCT(N(Tabela1768[Código]=Tabela3[[#This Row],[PAPEL]]),Tabela1768[Fechamento])</f>
        <v>0.6</v>
      </c>
      <c r="BB64" s="7">
        <f>SUMPRODUCT(N(Tabela17683[Código]=Tabela3[[#This Row],[PAPEL]]),Tabela17683[Fechamento])</f>
        <v>0</v>
      </c>
    </row>
    <row r="65" spans="1:54">
      <c r="A65" s="3" t="s">
        <v>960</v>
      </c>
      <c r="B65" s="44" t="s">
        <v>992</v>
      </c>
      <c r="C65" s="14" t="str">
        <f>LEFT([PAPEL],LEN([PAPEL])-(LEN([PAPEL])-4))</f>
        <v>TCSA</v>
      </c>
      <c r="D65" s="14">
        <v>4</v>
      </c>
      <c r="E65" s="5">
        <v>1072815631.8</v>
      </c>
      <c r="F65" s="43">
        <v>185966569</v>
      </c>
      <c r="G65" s="65">
        <v>0.25</v>
      </c>
      <c r="H65" s="70"/>
      <c r="J65" s="16"/>
      <c r="K65" s="14"/>
      <c r="L65" s="70"/>
      <c r="M65" s="41">
        <v>2914886000</v>
      </c>
      <c r="N65" s="41">
        <v>225896000</v>
      </c>
      <c r="O65" s="41">
        <v>926641000</v>
      </c>
      <c r="P65" s="73">
        <v>1412430000</v>
      </c>
      <c r="Q65" s="60">
        <v>221146000</v>
      </c>
      <c r="R65" s="60">
        <f>IF(Tabela3[[#This Row],[Ativo || Passivo]]&gt;0,Tabela3[[#This Row],[Ativo || Passivo]]-Tabela3[[#This Row],[Patrimônio Líquido]],0)</f>
        <v>1502456000</v>
      </c>
      <c r="S65" s="60">
        <f>Tabela3[[#This Row],[Cotação]]*Tabela3[[#This Row],[Total Ações]]</f>
        <v>1469135895.1000001</v>
      </c>
      <c r="T65" s="27">
        <f>IF(Tabela3[[#This Row],[Passivo Circulante]]&gt;0,Tabela3[[#This Row],[Ativo Circulante]]/Tabela3[[#This Row],[Passivo Circulante]],0)</f>
        <v>0.24377941403412973</v>
      </c>
      <c r="U6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5" s="16">
        <f>IF(Tabela3[[#This Row],[Lucro Líquido]]&gt;0,Tabela3[[#This Row],[Lucro Líquido]]/Tabela3[[#This Row],[Patrimônio Líquido]],0)/Tabela3[[#This Row],[Ref]]*4</f>
        <v>0.15657129910862838</v>
      </c>
      <c r="W6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5" s="16">
        <f>IF(Tabela3[[#This Row],[Dívida]]&gt;0,Tabela3[[#This Row],[Dívida]]/Tabela3[[#This Row],[Patrimônio Líquido]],0)</f>
        <v>1.0637383799551128</v>
      </c>
      <c r="Y65" s="16">
        <f>SUMPRODUCT(N([Dívida / PL]&gt;0),N(RIGHT([PAPEL],LEN([PAPEL])-(LEN([PAPEL])-1))="3"),[Dívida / PL])/SUMPRODUCT(N([Dívida / PL]&gt;0),N(RIGHT([PAPEL],LEN([PAPEL])-(LEN([PAPEL])-1))="3"))</f>
        <v>1.5501495106508842</v>
      </c>
      <c r="Z65" s="7">
        <f>Tabela3[[#This Row],[Capital Social]]*20%</f>
        <v>214563126.36000001</v>
      </c>
      <c r="AA65" s="35">
        <f>IF(([Lucro Líquido]*5%)&gt;[Teto R. Legal],[Teto R. Legal],[Lucro Líquido]*5%)</f>
        <v>11057300</v>
      </c>
      <c r="AB65" s="35">
        <f>IF([Lucro Líquido]&lt;0,0,[Lucro Líquido]-[Reserva Legal])</f>
        <v>210088700</v>
      </c>
      <c r="AC65" s="35">
        <f>Tabela3[[#This Row],[Lucro Distribuir]]*[%Div]</f>
        <v>52522175</v>
      </c>
      <c r="AD65" s="43">
        <f>SUMPRODUCT(N([Nome]=Tabela3[[#This Row],[Nome]]),[Ações])</f>
        <v>185966569</v>
      </c>
      <c r="AE65" s="68">
        <f>[Capital Social]/[Total Ações]</f>
        <v>5.7688628529786987</v>
      </c>
      <c r="AF65" s="68">
        <f>Tabela3[[#This Row],[Lucro Líquido]]/Tabela3[[#This Row],[Total Ações]]</f>
        <v>1.1891707267019589</v>
      </c>
      <c r="AG6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6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65" s="7">
        <f>[Div Base]*[Ações]</f>
        <v>52522175</v>
      </c>
      <c r="AL65" s="95">
        <f>SUMPRODUCT(N([Nome]=Tabela3[[#This Row],[Nome]]),[Div Base]*[Ações])</f>
        <v>52522175</v>
      </c>
      <c r="AM65" s="5">
        <f>[Patrimônio Líquido]/[Total Ações]</f>
        <v>7.5950747900285238</v>
      </c>
      <c r="AN65" s="39">
        <f>MAX(Tabela3[[#This Row],[Cotação 1]:[Cotação 5]])</f>
        <v>7.9</v>
      </c>
      <c r="AO65" s="40">
        <f>[Cotação]/[VPA]</f>
        <v>1.0401477560657875</v>
      </c>
      <c r="AP65" s="27">
        <f>IF(Tabela3[[#This Row],[Lucro/Ação]]&gt;0,Tabela3[[#This Row],[Cotação]]/(Tabela3[[#This Row],[Lucro/Ação]]/[Ref]*4),0)</f>
        <v>6.6432849569967365</v>
      </c>
      <c r="AQ65" s="68">
        <f>[Lucro Distribuir]/[Total Ações]</f>
        <v>1.129712190366861</v>
      </c>
      <c r="AR65" s="68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65" s="9" t="str">
        <f>IF(AND([% A.A.]&gt;=5%,SUMPRODUCT(N([Nome]=Tabela3[[#This Row],[Nome]]),[PL])&gt;0),"Sim","Não")</f>
        <v>Não</v>
      </c>
      <c r="AT65" s="20">
        <f>IF([Cotação]&gt;0,Tabela3[[#This Row],[Lucro]]/Tabela3[[#This Row],[Cotação]],0)</f>
        <v>3.5750385771103198E-2</v>
      </c>
      <c r="AU65" s="20">
        <f>((1+Tabela3[[#This Row],[% Yield]])^(1/(3*Tabela3[[#This Row],[Ref]])))^(12)-1</f>
        <v>3.5750385771104121E-2</v>
      </c>
      <c r="AV65" s="9">
        <f>IF([Cotação]&gt;0,($BH$1/Tabela3[[#This Row],[Cotação]]-MOD($BH$1/Tabela3[[#This Row],[Cotação]],100)),)</f>
        <v>0</v>
      </c>
      <c r="AW65" s="7">
        <f>Tabela3[[#This Row],[Ativos]]*[Lucro]</f>
        <v>0</v>
      </c>
      <c r="AX65" s="7">
        <f>SUMPRODUCT(N(Tabela1[Código]=Tabela3[[#This Row],[PAPEL]]),Tabela1[Fechamento])</f>
        <v>0</v>
      </c>
      <c r="AY65" s="7">
        <f>SUMPRODUCT(N(Tabela17[Código]=Tabela3[[#This Row],[PAPEL]]),Tabela17[Fechamento])</f>
        <v>0</v>
      </c>
      <c r="AZ65" s="7">
        <f>SUMPRODUCT(N(Tabela176[Código]=Tabela3[[#This Row],[PAPEL]]),Tabela176[Fechamento])</f>
        <v>0</v>
      </c>
      <c r="BA65" s="7">
        <f>SUMPRODUCT(N(Tabela1768[Código]=Tabela3[[#This Row],[PAPEL]]),Tabela1768[Fechamento])</f>
        <v>7.9</v>
      </c>
      <c r="BB65" s="7">
        <f>SUMPRODUCT(N(Tabela17683[Código]=Tabela3[[#This Row],[PAPEL]]),Tabela17683[Fechamento])</f>
        <v>0</v>
      </c>
    </row>
    <row r="66" spans="1:54" ht="11.25" customHeight="1">
      <c r="A66" s="3" t="s">
        <v>960</v>
      </c>
      <c r="B66" s="44" t="s">
        <v>993</v>
      </c>
      <c r="C66" s="14" t="str">
        <f>LEFT([PAPEL],LEN([PAPEL])-(LEN([PAPEL])-4))</f>
        <v>TRIS</v>
      </c>
      <c r="D66" s="14">
        <v>4</v>
      </c>
      <c r="E66" s="5">
        <v>461080000</v>
      </c>
      <c r="F66" s="43">
        <v>81798769</v>
      </c>
      <c r="G66" s="65">
        <v>0.25</v>
      </c>
      <c r="H66" s="70"/>
      <c r="J66" s="16"/>
      <c r="K66" s="14"/>
      <c r="L66" s="70"/>
      <c r="M66" s="41">
        <v>812832000</v>
      </c>
      <c r="N66" s="41">
        <v>29131000</v>
      </c>
      <c r="O66" s="41">
        <v>231103000</v>
      </c>
      <c r="P66" s="73">
        <v>509078000</v>
      </c>
      <c r="Q66" s="60">
        <v>30713000</v>
      </c>
      <c r="R66" s="60">
        <f>IF(Tabela3[[#This Row],[Ativo || Passivo]]&gt;0,Tabela3[[#This Row],[Ativo || Passivo]]-Tabela3[[#This Row],[Patrimônio Líquido]],0)</f>
        <v>303754000</v>
      </c>
      <c r="S66" s="60">
        <f>Tabela3[[#This Row],[Cotação]]*Tabela3[[#This Row],[Total Ações]]</f>
        <v>341100866.73000002</v>
      </c>
      <c r="T66" s="27">
        <f>IF(Tabela3[[#This Row],[Passivo Circulante]]&gt;0,Tabela3[[#This Row],[Ativo Circulante]]/Tabela3[[#This Row],[Passivo Circulante]],0)</f>
        <v>0.12605202009493602</v>
      </c>
      <c r="U6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6" s="16">
        <f>IF(Tabela3[[#This Row],[Lucro Líquido]]&gt;0,Tabela3[[#This Row],[Lucro Líquido]]/Tabela3[[#This Row],[Patrimônio Líquido]],0)/Tabela3[[#This Row],[Ref]]*4</f>
        <v>6.0330636955437084E-2</v>
      </c>
      <c r="W6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6" s="16">
        <f>IF(Tabela3[[#This Row],[Dívida]]&gt;0,Tabela3[[#This Row],[Dívida]]/Tabela3[[#This Row],[Patrimônio Líquido]],0)</f>
        <v>0.59667477282459658</v>
      </c>
      <c r="Y66" s="16">
        <f>SUMPRODUCT(N([Dívida / PL]&gt;0),N(RIGHT([PAPEL],LEN([PAPEL])-(LEN([PAPEL])-1))="3"),[Dívida / PL])/SUMPRODUCT(N([Dívida / PL]&gt;0),N(RIGHT([PAPEL],LEN([PAPEL])-(LEN([PAPEL])-1))="3"))</f>
        <v>1.5501495106508842</v>
      </c>
      <c r="Z66" s="7">
        <f>Tabela3[[#This Row],[Capital Social]]*20%</f>
        <v>92216000</v>
      </c>
      <c r="AA66" s="35">
        <f>IF(([Lucro Líquido]*5%)&gt;[Teto R. Legal],[Teto R. Legal],[Lucro Líquido]*5%)</f>
        <v>1535650</v>
      </c>
      <c r="AB66" s="35">
        <f>IF([Lucro Líquido]&lt;0,0,[Lucro Líquido]-[Reserva Legal])</f>
        <v>29177350</v>
      </c>
      <c r="AC66" s="35">
        <f>Tabela3[[#This Row],[Lucro Distribuir]]*[%Div]</f>
        <v>7294337.5</v>
      </c>
      <c r="AD66" s="43">
        <f>SUMPRODUCT(N([Nome]=Tabela3[[#This Row],[Nome]]),[Ações])</f>
        <v>81798769</v>
      </c>
      <c r="AE66" s="68">
        <f>[Capital Social]/[Total Ações]</f>
        <v>5.63675964365674</v>
      </c>
      <c r="AF66" s="68">
        <f>Tabela3[[#This Row],[Lucro Líquido]]/Tabela3[[#This Row],[Total Ações]]</f>
        <v>0.37547019809063387</v>
      </c>
      <c r="AG6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8.9174172046525543E-2</v>
      </c>
      <c r="AH6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8.9174172046525543E-2</v>
      </c>
      <c r="AK66" s="7">
        <f>[Div Base]*[Ações]</f>
        <v>7294337.5</v>
      </c>
      <c r="AL66" s="95">
        <f>SUMPRODUCT(N([Nome]=Tabela3[[#This Row],[Nome]]),[Div Base]*[Ações])</f>
        <v>7294337.5</v>
      </c>
      <c r="AM66" s="5">
        <f>[Patrimônio Líquido]/[Total Ações]</f>
        <v>6.2235410902088271</v>
      </c>
      <c r="AN66" s="39">
        <f>MAX(Tabela3[[#This Row],[Cotação 1]:[Cotação 5]])</f>
        <v>4.17</v>
      </c>
      <c r="AO66" s="40">
        <f>[Cotação]/[VPA]</f>
        <v>0.67003654986072858</v>
      </c>
      <c r="AP66" s="27">
        <f>IF(Tabela3[[#This Row],[Lucro/Ação]]&gt;0,Tabela3[[#This Row],[Cotação]]/(Tabela3[[#This Row],[Lucro/Ação]]/[Ref]*4),0)</f>
        <v>11.106074519910136</v>
      </c>
      <c r="AQ66" s="68">
        <f>[Lucro Distribuir]/[Total Ações]</f>
        <v>0.35669668818610217</v>
      </c>
      <c r="AR66" s="68">
        <f>IF([Unit ON]&gt;0,SUMPRODUCT(N([Nome]=Tabela3[[#This Row],[Nome]]),N(RIGHT([PAPEL],1)="3"),[Div Base])*[Unit ON]+SUMPRODUCT(N([Nome]=Tabela3[[#This Row],[Nome]]),N(RIGHT([PAPEL],1)="4"),[Div Base])*[Unit PN],[Div Base])</f>
        <v>8.9174172046525543E-2</v>
      </c>
      <c r="AS66" s="9" t="str">
        <f>IF(AND([% A.A.]&gt;=5%,SUMPRODUCT(N([Nome]=Tabela3[[#This Row],[Nome]]),[PL])&gt;0),"Sim","Não")</f>
        <v>Não</v>
      </c>
      <c r="AT66" s="20">
        <f>IF([Cotação]&gt;0,Tabela3[[#This Row],[Lucro]]/Tabela3[[#This Row],[Cotação]],0)</f>
        <v>2.1384693536337061E-2</v>
      </c>
      <c r="AU66" s="20">
        <f>((1+Tabela3[[#This Row],[% Yield]])^(1/(3*Tabela3[[#This Row],[Ref]])))^(12)-1</f>
        <v>2.1384693536335764E-2</v>
      </c>
      <c r="AV66" s="9">
        <f>IF([Cotação]&gt;0,($BH$1/Tabela3[[#This Row],[Cotação]]-MOD($BH$1/Tabela3[[#This Row],[Cotação]],100)),)</f>
        <v>100</v>
      </c>
      <c r="AW66" s="7">
        <f>Tabela3[[#This Row],[Ativos]]*[Lucro]</f>
        <v>8.9174172046525548</v>
      </c>
      <c r="AX66" s="7">
        <f>SUMPRODUCT(N(Tabela1[Código]=Tabela3[[#This Row],[PAPEL]]),Tabela1[Fechamento])</f>
        <v>0</v>
      </c>
      <c r="AY66" s="7">
        <f>SUMPRODUCT(N(Tabela17[Código]=Tabela3[[#This Row],[PAPEL]]),Tabela17[Fechamento])</f>
        <v>0</v>
      </c>
      <c r="AZ66" s="7">
        <f>SUMPRODUCT(N(Tabela176[Código]=Tabela3[[#This Row],[PAPEL]]),Tabela176[Fechamento])</f>
        <v>0</v>
      </c>
      <c r="BA66" s="7">
        <f>SUMPRODUCT(N(Tabela1768[Código]=Tabela3[[#This Row],[PAPEL]]),Tabela1768[Fechamento])</f>
        <v>4.17</v>
      </c>
      <c r="BB66" s="7">
        <f>SUMPRODUCT(N(Tabela17683[Código]=Tabela3[[#This Row],[PAPEL]]),Tabela17683[Fechamento])</f>
        <v>0</v>
      </c>
    </row>
    <row r="67" spans="1:54">
      <c r="A67" s="3" t="s">
        <v>960</v>
      </c>
      <c r="B67" s="44" t="s">
        <v>994</v>
      </c>
      <c r="C67" s="14" t="str">
        <f>LEFT([PAPEL],LEN([PAPEL])-(LEN([PAPEL])-4))</f>
        <v>VIVR</v>
      </c>
      <c r="D67" s="14">
        <v>3</v>
      </c>
      <c r="E67" s="5">
        <v>1295915254.25</v>
      </c>
      <c r="F67" s="43">
        <v>335309452</v>
      </c>
      <c r="G67" s="65">
        <v>0.25</v>
      </c>
      <c r="H67" s="70"/>
      <c r="J67" s="16"/>
      <c r="K67" s="14"/>
      <c r="L67" s="70"/>
      <c r="M67" s="41"/>
      <c r="N67" s="41"/>
      <c r="O67" s="41"/>
      <c r="P67" s="73">
        <v>430386000</v>
      </c>
      <c r="Q67" s="60">
        <v>-158978000</v>
      </c>
      <c r="R67" s="60">
        <f>IF(Tabela3[[#This Row],[Ativo || Passivo]]&gt;0,Tabela3[[#This Row],[Ativo || Passivo]]-Tabela3[[#This Row],[Patrimônio Líquido]],0)</f>
        <v>0</v>
      </c>
      <c r="S67" s="60">
        <f>Tabela3[[#This Row],[Cotação]]*Tabela3[[#This Row],[Total Ações]]</f>
        <v>60355701.359999999</v>
      </c>
      <c r="T67" s="27">
        <f>IF(Tabela3[[#This Row],[Passivo Circulante]]&gt;0,Tabela3[[#This Row],[Ativo Circulante]]/Tabela3[[#This Row],[Passivo Circulante]],0)</f>
        <v>0</v>
      </c>
      <c r="U6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7" s="16">
        <f>IF(Tabela3[[#This Row],[Lucro Líquido]]&gt;0,Tabela3[[#This Row],[Lucro Líquido]]/Tabela3[[#This Row],[Patrimônio Líquido]],0)/Tabela3[[#This Row],[Ref]]*4</f>
        <v>0</v>
      </c>
      <c r="W6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7" s="16">
        <f>IF(Tabela3[[#This Row],[Dívida]]&gt;0,Tabela3[[#This Row],[Dívida]]/Tabela3[[#This Row],[Patrimônio Líquido]],0)</f>
        <v>0</v>
      </c>
      <c r="Y67" s="16">
        <f>SUMPRODUCT(N([Dívida / PL]&gt;0),N(RIGHT([PAPEL],LEN([PAPEL])-(LEN([PAPEL])-1))="3"),[Dívida / PL])/SUMPRODUCT(N([Dívida / PL]&gt;0),N(RIGHT([PAPEL],LEN([PAPEL])-(LEN([PAPEL])-1))="3"))</f>
        <v>1.5501495106508842</v>
      </c>
      <c r="Z67" s="7">
        <f>Tabela3[[#This Row],[Capital Social]]*20%</f>
        <v>259183050.85000002</v>
      </c>
      <c r="AA67" s="35">
        <f>IF(([Lucro Líquido]*5%)&gt;[Teto R. Legal],[Teto R. Legal],[Lucro Líquido]*5%)</f>
        <v>-7948900</v>
      </c>
      <c r="AB67" s="35">
        <f>IF([Lucro Líquido]&lt;0,0,[Lucro Líquido]-[Reserva Legal])</f>
        <v>0</v>
      </c>
      <c r="AC67" s="35">
        <f>Tabela3[[#This Row],[Lucro Distribuir]]*[%Div]</f>
        <v>0</v>
      </c>
      <c r="AD67" s="43">
        <f>SUMPRODUCT(N([Nome]=Tabela3[[#This Row],[Nome]]),[Ações])</f>
        <v>335309452</v>
      </c>
      <c r="AE67" s="68">
        <f>[Capital Social]/[Total Ações]</f>
        <v>3.8648336529743874</v>
      </c>
      <c r="AF67" s="68">
        <f>Tabela3[[#This Row],[Lucro Líquido]]/Tabela3[[#This Row],[Total Ações]]</f>
        <v>-0.47412322871232393</v>
      </c>
      <c r="AG6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7" s="7">
        <f>[Div Base]*[Ações]</f>
        <v>0</v>
      </c>
      <c r="AL67" s="95">
        <f>SUMPRODUCT(N([Nome]=Tabela3[[#This Row],[Nome]]),[Div Base]*[Ações])</f>
        <v>0</v>
      </c>
      <c r="AM67" s="5">
        <f>[Patrimônio Líquido]/[Total Ações]</f>
        <v>1.2835486665612994</v>
      </c>
      <c r="AN67" s="39">
        <f>MAX(Tabela3[[#This Row],[Cotação 1]:[Cotação 5]])</f>
        <v>0.18</v>
      </c>
      <c r="AO67" s="40">
        <f>[Cotação]/[VPA]</f>
        <v>0.1402362097280116</v>
      </c>
      <c r="AP67" s="27">
        <f>IF(Tabela3[[#This Row],[Lucro/Ação]]&gt;0,Tabela3[[#This Row],[Cotação]]/(Tabela3[[#This Row],[Lucro/Ação]]/[Ref]*4),0)</f>
        <v>0</v>
      </c>
      <c r="AQ67" s="68">
        <f>[Lucro Distribuir]/[Total Ações]</f>
        <v>0</v>
      </c>
      <c r="AR6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7" s="9" t="str">
        <f>IF(AND([% A.A.]&gt;=5%,SUMPRODUCT(N([Nome]=Tabela3[[#This Row],[Nome]]),[PL])&gt;0),"Sim","Não")</f>
        <v>Não</v>
      </c>
      <c r="AT67" s="20">
        <f>IF([Cotação]&gt;0,Tabela3[[#This Row],[Lucro]]/Tabela3[[#This Row],[Cotação]],0)</f>
        <v>0</v>
      </c>
      <c r="AU67" s="20">
        <f>((1+Tabela3[[#This Row],[% Yield]])^(1/(3*Tabela3[[#This Row],[Ref]])))^(12)-1</f>
        <v>0</v>
      </c>
      <c r="AV67" s="9">
        <f>IF([Cotação]&gt;0,($BH$1/Tabela3[[#This Row],[Cotação]]-MOD($BH$1/Tabela3[[#This Row],[Cotação]],100)),)</f>
        <v>4300</v>
      </c>
      <c r="AW67" s="7">
        <f>Tabela3[[#This Row],[Ativos]]*[Lucro]</f>
        <v>0</v>
      </c>
      <c r="AX67" s="7">
        <f>SUMPRODUCT(N(Tabela1[Código]=Tabela3[[#This Row],[PAPEL]]),Tabela1[Fechamento])</f>
        <v>0</v>
      </c>
      <c r="AY67" s="7">
        <f>SUMPRODUCT(N(Tabela17[Código]=Tabela3[[#This Row],[PAPEL]]),Tabela17[Fechamento])</f>
        <v>0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0.18</v>
      </c>
      <c r="BB67" s="7">
        <f>SUMPRODUCT(N(Tabela17683[Código]=Tabela3[[#This Row],[PAPEL]]),Tabela17683[Fechamento])</f>
        <v>0</v>
      </c>
    </row>
    <row r="68" spans="1:54" ht="11.25" customHeight="1">
      <c r="A68" s="3" t="s">
        <v>1026</v>
      </c>
      <c r="B68" s="44" t="s">
        <v>1005</v>
      </c>
      <c r="C68" s="14" t="str">
        <f>LEFT([PAPEL],LEN([PAPEL])-(LEN([PAPEL])-4))</f>
        <v>AZEV</v>
      </c>
      <c r="D68" s="14">
        <v>3</v>
      </c>
      <c r="E68" s="5">
        <v>53896441</v>
      </c>
      <c r="F68" s="43">
        <v>9000000</v>
      </c>
      <c r="G68" s="65">
        <v>0.25</v>
      </c>
      <c r="H68" s="70"/>
      <c r="J68" s="16"/>
      <c r="K68" s="14"/>
      <c r="L68" s="70"/>
      <c r="M68" s="41"/>
      <c r="N68" s="41"/>
      <c r="O68" s="41"/>
      <c r="P68" s="73">
        <v>35138000</v>
      </c>
      <c r="Q68" s="60">
        <v>2840000</v>
      </c>
      <c r="R68" s="60">
        <f>IF(Tabela3[[#This Row],[Ativo || Passivo]]&gt;0,Tabela3[[#This Row],[Ativo || Passivo]]-Tabela3[[#This Row],[Patrimônio Líquido]],0)</f>
        <v>0</v>
      </c>
      <c r="S68" s="60">
        <f>Tabela3[[#This Row],[Cotação]]*Tabela3[[#This Row],[Total Ações]]</f>
        <v>52650000</v>
      </c>
      <c r="T68" s="27">
        <f>IF(Tabela3[[#This Row],[Passivo Circulante]]&gt;0,Tabela3[[#This Row],[Ativo Circulante]]/Tabela3[[#This Row],[Passivo Circulante]],0)</f>
        <v>0</v>
      </c>
      <c r="U6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8" s="16">
        <f>IF(Tabela3[[#This Row],[Lucro Líquido]]&gt;0,Tabela3[[#This Row],[Lucro Líquido]]/Tabela3[[#This Row],[Patrimônio Líquido]],0)/Tabela3[[#This Row],[Ref]]*4</f>
        <v>0.10776557193541654</v>
      </c>
      <c r="W6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8" s="16">
        <f>IF(Tabela3[[#This Row],[Dívida]]&gt;0,Tabela3[[#This Row],[Dívida]]/Tabela3[[#This Row],[Patrimônio Líquido]],0)</f>
        <v>0</v>
      </c>
      <c r="Y68" s="16">
        <f>SUMPRODUCT(N([Dívida / PL]&gt;0),N(RIGHT([PAPEL],LEN([PAPEL])-(LEN([PAPEL])-1))="3"),[Dívida / PL])/SUMPRODUCT(N([Dívida / PL]&gt;0),N(RIGHT([PAPEL],LEN([PAPEL])-(LEN([PAPEL])-1))="3"))</f>
        <v>1.5501495106508842</v>
      </c>
      <c r="Z68" s="7">
        <f>Tabela3[[#This Row],[Capital Social]]*20%</f>
        <v>10779288.200000001</v>
      </c>
      <c r="AA68" s="35">
        <f>IF(([Lucro Líquido]*5%)&gt;[Teto R. Legal],[Teto R. Legal],[Lucro Líquido]*5%)</f>
        <v>142000</v>
      </c>
      <c r="AB68" s="35">
        <f>IF([Lucro Líquido]&lt;0,0,[Lucro Líquido]-[Reserva Legal])</f>
        <v>2698000</v>
      </c>
      <c r="AC68" s="35">
        <f>Tabela3[[#This Row],[Lucro Distribuir]]*[%Div]</f>
        <v>674500</v>
      </c>
      <c r="AD68" s="43">
        <f>SUMPRODUCT(N([Nome]=Tabela3[[#This Row],[Nome]]),[Ações])</f>
        <v>27000000</v>
      </c>
      <c r="AE68" s="68">
        <f>[Capital Social]/[Total Ações]</f>
        <v>1.9961644814814814</v>
      </c>
      <c r="AF68" s="68">
        <f>Tabela3[[#This Row],[Lucro Líquido]]/Tabela3[[#This Row],[Total Ações]]</f>
        <v>0.10518518518518519</v>
      </c>
      <c r="AG6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6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68" s="7">
        <f>[Div Base]*[Ações]</f>
        <v>224833.33333333334</v>
      </c>
      <c r="AL68" s="95">
        <f>SUMPRODUCT(N([Nome]=Tabela3[[#This Row],[Nome]]),[Div Base]*[Ações])</f>
        <v>674500</v>
      </c>
      <c r="AM68" s="5">
        <f>[Patrimônio Líquido]/[Total Ações]</f>
        <v>1.3014074074074073</v>
      </c>
      <c r="AN68" s="39">
        <f>MAX(Tabela3[[#This Row],[Cotação 1]:[Cotação 5]])</f>
        <v>1.95</v>
      </c>
      <c r="AO68" s="40">
        <f>[Cotação]/[VPA]</f>
        <v>1.4983778245773807</v>
      </c>
      <c r="AP68" s="27">
        <f>IF(Tabela3[[#This Row],[Lucro/Ação]]&gt;0,Tabela3[[#This Row],[Cotação]]/(Tabela3[[#This Row],[Lucro/Ação]]/[Ref]*4),0)</f>
        <v>13.904049295774648</v>
      </c>
      <c r="AQ68" s="68">
        <f>[Lucro Distribuir]/[Total Ações]</f>
        <v>9.9925925925925932E-2</v>
      </c>
      <c r="AR68" s="68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68" s="9" t="str">
        <f>IF(AND([% A.A.]&gt;=5%,SUMPRODUCT(N([Nome]=Tabela3[[#This Row],[Nome]]),[PL])&gt;0),"Sim","Não")</f>
        <v>Não</v>
      </c>
      <c r="AT68" s="20">
        <f>IF([Cotação]&gt;0,Tabela3[[#This Row],[Lucro]]/Tabela3[[#This Row],[Cotação]],0)</f>
        <v>1.2811016144349478E-2</v>
      </c>
      <c r="AU68" s="20">
        <f>((1+Tabela3[[#This Row],[% Yield]])^(1/(3*Tabela3[[#This Row],[Ref]])))^(12)-1</f>
        <v>1.7117723164410625E-2</v>
      </c>
      <c r="AV68" s="9">
        <f>IF([Cotação]&gt;0,($BH$1/Tabela3[[#This Row],[Cotação]]-MOD($BH$1/Tabela3[[#This Row],[Cotação]],100)),)</f>
        <v>300</v>
      </c>
      <c r="AW68" s="7">
        <f>Tabela3[[#This Row],[Ativos]]*[Lucro]</f>
        <v>7.4944444444444445</v>
      </c>
      <c r="AX68" s="7">
        <f>SUMPRODUCT(N(Tabela1[Código]=Tabela3[[#This Row],[PAPEL]]),Tabela1[Fechamento])</f>
        <v>0</v>
      </c>
      <c r="AY68" s="7">
        <f>SUMPRODUCT(N(Tabela17[Código]=Tabela3[[#This Row],[PAPEL]]),Tabela17[Fechamento])</f>
        <v>0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1.95</v>
      </c>
    </row>
    <row r="69" spans="1:54" ht="11.25" customHeight="1">
      <c r="A69" s="3" t="s">
        <v>1026</v>
      </c>
      <c r="B69" s="44" t="s">
        <v>1006</v>
      </c>
      <c r="C69" s="14" t="str">
        <f>LEFT([PAPEL],LEN([PAPEL])-(LEN([PAPEL])-4))</f>
        <v>AZEV</v>
      </c>
      <c r="D69" s="14">
        <v>3</v>
      </c>
      <c r="E69" s="5">
        <v>53896441</v>
      </c>
      <c r="F69" s="43">
        <v>18000000</v>
      </c>
      <c r="G69" s="65">
        <v>0.25</v>
      </c>
      <c r="H69" s="70"/>
      <c r="J69" s="16"/>
      <c r="K69" s="14"/>
      <c r="L69" s="70"/>
      <c r="M69" s="41"/>
      <c r="N69" s="41"/>
      <c r="O69" s="41"/>
      <c r="P69" s="73">
        <v>35138000</v>
      </c>
      <c r="Q69" s="60">
        <v>2840000</v>
      </c>
      <c r="R69" s="60">
        <f>IF(Tabela3[[#This Row],[Ativo || Passivo]]&gt;0,Tabela3[[#This Row],[Ativo || Passivo]]-Tabela3[[#This Row],[Patrimônio Líquido]],0)</f>
        <v>0</v>
      </c>
      <c r="S69" s="60">
        <f>Tabela3[[#This Row],[Cotação]]*Tabela3[[#This Row],[Total Ações]]</f>
        <v>44280000</v>
      </c>
      <c r="T69" s="27">
        <f>IF(Tabela3[[#This Row],[Passivo Circulante]]&gt;0,Tabela3[[#This Row],[Ativo Circulante]]/Tabela3[[#This Row],[Passivo Circulante]],0)</f>
        <v>0</v>
      </c>
      <c r="U6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69" s="16">
        <f>IF(Tabela3[[#This Row],[Lucro Líquido]]&gt;0,Tabela3[[#This Row],[Lucro Líquido]]/Tabela3[[#This Row],[Patrimônio Líquido]],0)/Tabela3[[#This Row],[Ref]]*4</f>
        <v>0.10776557193541654</v>
      </c>
      <c r="W6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69" s="16">
        <f>IF(Tabela3[[#This Row],[Dívida]]&gt;0,Tabela3[[#This Row],[Dívida]]/Tabela3[[#This Row],[Patrimônio Líquido]],0)</f>
        <v>0</v>
      </c>
      <c r="Y69" s="16">
        <f>SUMPRODUCT(N([Dívida / PL]&gt;0),N(RIGHT([PAPEL],LEN([PAPEL])-(LEN([PAPEL])-1))="3"),[Dívida / PL])/SUMPRODUCT(N([Dívida / PL]&gt;0),N(RIGHT([PAPEL],LEN([PAPEL])-(LEN([PAPEL])-1))="3"))</f>
        <v>1.5501495106508842</v>
      </c>
      <c r="Z69" s="7">
        <f>Tabela3[[#This Row],[Capital Social]]*20%</f>
        <v>10779288.200000001</v>
      </c>
      <c r="AA69" s="35">
        <f>IF(([Lucro Líquido]*5%)&gt;[Teto R. Legal],[Teto R. Legal],[Lucro Líquido]*5%)</f>
        <v>142000</v>
      </c>
      <c r="AB69" s="35">
        <f>IF([Lucro Líquido]&lt;0,0,[Lucro Líquido]-[Reserva Legal])</f>
        <v>2698000</v>
      </c>
      <c r="AC69" s="35">
        <f>Tabela3[[#This Row],[Lucro Distribuir]]*[%Div]</f>
        <v>674500</v>
      </c>
      <c r="AD69" s="43">
        <f>SUMPRODUCT(N([Nome]=Tabela3[[#This Row],[Nome]]),[Ações])</f>
        <v>27000000</v>
      </c>
      <c r="AE69" s="68">
        <f>[Capital Social]/[Total Ações]</f>
        <v>1.9961644814814814</v>
      </c>
      <c r="AF69" s="68">
        <f>Tabela3[[#This Row],[Lucro Líquido]]/Tabela3[[#This Row],[Total Ações]]</f>
        <v>0.10518518518518519</v>
      </c>
      <c r="AG6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6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69" s="7">
        <f>[Div Base]*[Ações]</f>
        <v>449666.66666666669</v>
      </c>
      <c r="AL69" s="95">
        <f>SUMPRODUCT(N([Nome]=Tabela3[[#This Row],[Nome]]),[Div Base]*[Ações])</f>
        <v>674500</v>
      </c>
      <c r="AM69" s="5">
        <f>[Patrimônio Líquido]/[Total Ações]</f>
        <v>1.3014074074074073</v>
      </c>
      <c r="AN69" s="39">
        <f>MAX(Tabela3[[#This Row],[Cotação 1]:[Cotação 5]])</f>
        <v>1.64</v>
      </c>
      <c r="AO69" s="40">
        <f>[Cotação]/[VPA]</f>
        <v>1.260174170413797</v>
      </c>
      <c r="AP69" s="27">
        <f>IF(Tabela3[[#This Row],[Lucro/Ação]]&gt;0,Tabela3[[#This Row],[Cotação]]/(Tabela3[[#This Row],[Lucro/Ação]]/[Ref]*4),0)</f>
        <v>11.693661971830986</v>
      </c>
      <c r="AQ69" s="68">
        <f>[Lucro Distribuir]/[Total Ações]</f>
        <v>9.9925925925925932E-2</v>
      </c>
      <c r="AR69" s="68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69" s="9" t="str">
        <f>IF(AND([% A.A.]&gt;=5%,SUMPRODUCT(N([Nome]=Tabela3[[#This Row],[Nome]]),[PL])&gt;0),"Sim","Não")</f>
        <v>Não</v>
      </c>
      <c r="AT69" s="20">
        <f>IF([Cotação]&gt;0,Tabela3[[#This Row],[Lucro]]/Tabela3[[#This Row],[Cotação]],0)</f>
        <v>1.523261065943993E-2</v>
      </c>
      <c r="AU69" s="20">
        <f>((1+Tabela3[[#This Row],[% Yield]])^(1/(3*Tabela3[[#This Row],[Ref]])))^(12)-1</f>
        <v>2.036153686525255E-2</v>
      </c>
      <c r="AV69" s="9">
        <f>IF([Cotação]&gt;0,($BH$1/Tabela3[[#This Row],[Cotação]]-MOD($BH$1/Tabela3[[#This Row],[Cotação]],100)),)</f>
        <v>400</v>
      </c>
      <c r="AW69" s="7">
        <f>Tabela3[[#This Row],[Ativos]]*[Lucro]</f>
        <v>9.9925925925925938</v>
      </c>
      <c r="AX69" s="7">
        <f>SUMPRODUCT(N(Tabela1[Código]=Tabela3[[#This Row],[PAPEL]]),Tabela1[Fechamento])</f>
        <v>0</v>
      </c>
      <c r="AY69" s="7">
        <f>SUMPRODUCT(N(Tabela17[Código]=Tabela3[[#This Row],[PAPEL]]),Tabela17[Fechamento])</f>
        <v>0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1.64</v>
      </c>
    </row>
    <row r="70" spans="1:54" ht="11.25" customHeight="1">
      <c r="A70" s="3" t="s">
        <v>1026</v>
      </c>
      <c r="B70" s="44" t="s">
        <v>1007</v>
      </c>
      <c r="C70" s="14" t="str">
        <f>LEFT([PAPEL],LEN([PAPEL])-(LEN([PAPEL])-4))</f>
        <v>LIXC</v>
      </c>
      <c r="D70" s="14">
        <v>3</v>
      </c>
      <c r="E70" s="5">
        <v>35635045.030000001</v>
      </c>
      <c r="F70" s="43">
        <v>6104107</v>
      </c>
      <c r="G70" s="65">
        <v>0.25</v>
      </c>
      <c r="H70" s="70"/>
      <c r="J70" s="16"/>
      <c r="K70" s="14"/>
      <c r="L70" s="70"/>
      <c r="M70" s="41"/>
      <c r="N70" s="41"/>
      <c r="O70" s="41"/>
      <c r="P70" s="73">
        <v>40919000</v>
      </c>
      <c r="Q70" s="60">
        <v>-4664000</v>
      </c>
      <c r="R70" s="60">
        <f>IF(Tabela3[[#This Row],[Ativo || Passivo]]&gt;0,Tabela3[[#This Row],[Ativo || Passivo]]-Tabela3[[#This Row],[Patrimônio Líquido]],0)</f>
        <v>0</v>
      </c>
      <c r="S70" s="60">
        <f>Tabela3[[#This Row],[Cotação]]*Tabela3[[#This Row],[Total Ações]]</f>
        <v>33101803.319999997</v>
      </c>
      <c r="T70" s="27">
        <f>IF(Tabela3[[#This Row],[Passivo Circulante]]&gt;0,Tabela3[[#This Row],[Ativo Circulante]]/Tabela3[[#This Row],[Passivo Circulante]],0)</f>
        <v>0</v>
      </c>
      <c r="U7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0" s="16">
        <f>IF(Tabela3[[#This Row],[Lucro Líquido]]&gt;0,Tabela3[[#This Row],[Lucro Líquido]]/Tabela3[[#This Row],[Patrimônio Líquido]],0)/Tabela3[[#This Row],[Ref]]*4</f>
        <v>0</v>
      </c>
      <c r="W7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0" s="16">
        <f>IF(Tabela3[[#This Row],[Dívida]]&gt;0,Tabela3[[#This Row],[Dívida]]/Tabela3[[#This Row],[Patrimônio Líquido]],0)</f>
        <v>0</v>
      </c>
      <c r="Y70" s="16">
        <f>SUMPRODUCT(N([Dívida / PL]&gt;0),N(RIGHT([PAPEL],LEN([PAPEL])-(LEN([PAPEL])-1))="3"),[Dívida / PL])/SUMPRODUCT(N([Dívida / PL]&gt;0),N(RIGHT([PAPEL],LEN([PAPEL])-(LEN([PAPEL])-1))="3"))</f>
        <v>1.5501495106508842</v>
      </c>
      <c r="Z70" s="7">
        <f>Tabela3[[#This Row],[Capital Social]]*20%</f>
        <v>7127009.006000001</v>
      </c>
      <c r="AA70" s="35">
        <f>IF(([Lucro Líquido]*5%)&gt;[Teto R. Legal],[Teto R. Legal],[Lucro Líquido]*5%)</f>
        <v>-233200</v>
      </c>
      <c r="AB70" s="35">
        <f>IF([Lucro Líquido]&lt;0,0,[Lucro Líquido]-[Reserva Legal])</f>
        <v>0</v>
      </c>
      <c r="AC70" s="35">
        <f>Tabela3[[#This Row],[Lucro Distribuir]]*[%Div]</f>
        <v>0</v>
      </c>
      <c r="AD70" s="43">
        <f>SUMPRODUCT(N([Nome]=Tabela3[[#This Row],[Nome]]),[Ações])</f>
        <v>11993407</v>
      </c>
      <c r="AE70" s="68">
        <f>[Capital Social]/[Total Ações]</f>
        <v>2.9712195233597929</v>
      </c>
      <c r="AF70" s="68">
        <f>Tabela3[[#This Row],[Lucro Líquido]]/Tabela3[[#This Row],[Total Ações]]</f>
        <v>-0.38888032399800992</v>
      </c>
      <c r="AG7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0" s="7">
        <f>[Div Base]*[Ações]</f>
        <v>0</v>
      </c>
      <c r="AL70" s="95">
        <f>SUMPRODUCT(N([Nome]=Tabela3[[#This Row],[Nome]]),[Div Base]*[Ações])</f>
        <v>0</v>
      </c>
      <c r="AM70" s="5">
        <f>[Patrimônio Líquido]/[Total Ações]</f>
        <v>3.4117911615940324</v>
      </c>
      <c r="AN70" s="39">
        <f>MAX(Tabela3[[#This Row],[Cotação 1]:[Cotação 5]])</f>
        <v>2.76</v>
      </c>
      <c r="AO70" s="40">
        <f>[Cotação]/[VPA]</f>
        <v>0.80895924436081035</v>
      </c>
      <c r="AP70" s="27">
        <f>IF(Tabela3[[#This Row],[Lucro/Ação]]&gt;0,Tabela3[[#This Row],[Cotação]]/(Tabela3[[#This Row],[Lucro/Ação]]/[Ref]*4),0)</f>
        <v>0</v>
      </c>
      <c r="AQ70" s="68">
        <f>[Lucro Distribuir]/[Total Ações]</f>
        <v>0</v>
      </c>
      <c r="AR7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0" s="9" t="str">
        <f>IF(AND([% A.A.]&gt;=5%,SUMPRODUCT(N([Nome]=Tabela3[[#This Row],[Nome]]),[PL])&gt;0),"Sim","Não")</f>
        <v>Não</v>
      </c>
      <c r="AT70" s="20">
        <f>IF([Cotação]&gt;0,Tabela3[[#This Row],[Lucro]]/Tabela3[[#This Row],[Cotação]],0)</f>
        <v>0</v>
      </c>
      <c r="AU70" s="20">
        <f>((1+Tabela3[[#This Row],[% Yield]])^(1/(3*Tabela3[[#This Row],[Ref]])))^(12)-1</f>
        <v>0</v>
      </c>
      <c r="AV70" s="9">
        <f>IF([Cotação]&gt;0,($BH$1/Tabela3[[#This Row],[Cotação]]-MOD($BH$1/Tabela3[[#This Row],[Cotação]],100)),)</f>
        <v>200</v>
      </c>
      <c r="AW70" s="7">
        <f>Tabela3[[#This Row],[Ativos]]*[Lucro]</f>
        <v>0</v>
      </c>
      <c r="AX70" s="7">
        <f>SUMPRODUCT(N(Tabela1[Código]=Tabela3[[#This Row],[PAPEL]]),Tabela1[Fechamento])</f>
        <v>0</v>
      </c>
      <c r="AY70" s="7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2.76</v>
      </c>
    </row>
    <row r="71" spans="1:54" ht="11.25" customHeight="1">
      <c r="A71" s="3" t="s">
        <v>1026</v>
      </c>
      <c r="B71" s="44" t="s">
        <v>1008</v>
      </c>
      <c r="C71" s="14" t="str">
        <f>LEFT([PAPEL],LEN([PAPEL])-(LEN([PAPEL])-4))</f>
        <v>LIXC</v>
      </c>
      <c r="D71" s="14">
        <v>3</v>
      </c>
      <c r="E71" s="5">
        <v>35635045.030000001</v>
      </c>
      <c r="F71" s="43">
        <v>5889300</v>
      </c>
      <c r="G71" s="65">
        <v>0.25</v>
      </c>
      <c r="H71" s="70"/>
      <c r="I71" s="16">
        <v>0.06</v>
      </c>
      <c r="J71" s="16"/>
      <c r="K71" s="14"/>
      <c r="L71" s="70"/>
      <c r="M71" s="41"/>
      <c r="N71" s="41"/>
      <c r="O71" s="41"/>
      <c r="P71" s="73">
        <v>40919000</v>
      </c>
      <c r="Q71" s="60">
        <v>-4664000</v>
      </c>
      <c r="R71" s="60">
        <f>IF(Tabela3[[#This Row],[Ativo || Passivo]]&gt;0,Tabela3[[#This Row],[Ativo || Passivo]]-Tabela3[[#This Row],[Patrimônio Líquido]],0)</f>
        <v>0</v>
      </c>
      <c r="S71" s="60">
        <f>Tabela3[[#This Row],[Cotação]]*Tabela3[[#This Row],[Total Ações]]</f>
        <v>35860286.93</v>
      </c>
      <c r="T71" s="27">
        <f>IF(Tabela3[[#This Row],[Passivo Circulante]]&gt;0,Tabela3[[#This Row],[Ativo Circulante]]/Tabela3[[#This Row],[Passivo Circulante]],0)</f>
        <v>0</v>
      </c>
      <c r="U7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1" s="16">
        <f>IF(Tabela3[[#This Row],[Lucro Líquido]]&gt;0,Tabela3[[#This Row],[Lucro Líquido]]/Tabela3[[#This Row],[Patrimônio Líquido]],0)/Tabela3[[#This Row],[Ref]]*4</f>
        <v>0</v>
      </c>
      <c r="W7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1" s="16">
        <f>IF(Tabela3[[#This Row],[Dívida]]&gt;0,Tabela3[[#This Row],[Dívida]]/Tabela3[[#This Row],[Patrimônio Líquido]],0)</f>
        <v>0</v>
      </c>
      <c r="Y71" s="16">
        <f>SUMPRODUCT(N([Dívida / PL]&gt;0),N(RIGHT([PAPEL],LEN([PAPEL])-(LEN([PAPEL])-1))="3"),[Dívida / PL])/SUMPRODUCT(N([Dívida / PL]&gt;0),N(RIGHT([PAPEL],LEN([PAPEL])-(LEN([PAPEL])-1))="3"))</f>
        <v>1.5501495106508842</v>
      </c>
      <c r="Z71" s="7">
        <f>Tabela3[[#This Row],[Capital Social]]*20%</f>
        <v>7127009.006000001</v>
      </c>
      <c r="AA71" s="35">
        <f>IF(([Lucro Líquido]*5%)&gt;[Teto R. Legal],[Teto R. Legal],[Lucro Líquido]*5%)</f>
        <v>-233200</v>
      </c>
      <c r="AB71" s="35">
        <f>IF([Lucro Líquido]&lt;0,0,[Lucro Líquido]-[Reserva Legal])</f>
        <v>0</v>
      </c>
      <c r="AC71" s="35">
        <f>Tabela3[[#This Row],[Lucro Distribuir]]*[%Div]</f>
        <v>0</v>
      </c>
      <c r="AD71" s="43">
        <f>SUMPRODUCT(N([Nome]=Tabela3[[#This Row],[Nome]]),[Ações])</f>
        <v>11993407</v>
      </c>
      <c r="AE71" s="68">
        <f>[Capital Social]/[Total Ações]</f>
        <v>2.9712195233597929</v>
      </c>
      <c r="AF71" s="68">
        <f>Tabela3[[#This Row],[Lucro Líquido]]/Tabela3[[#This Row],[Total Ações]]</f>
        <v>-0.38888032399800992</v>
      </c>
      <c r="AG7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1" s="7">
        <f>[Div Base]*[Ações]</f>
        <v>0</v>
      </c>
      <c r="AL71" s="95">
        <f>SUMPRODUCT(N([Nome]=Tabela3[[#This Row],[Nome]]),[Div Base]*[Ações])</f>
        <v>0</v>
      </c>
      <c r="AM71" s="5">
        <f>[Patrimônio Líquido]/[Total Ações]</f>
        <v>3.4117911615940324</v>
      </c>
      <c r="AN71" s="39">
        <f>MAX(Tabela3[[#This Row],[Cotação 1]:[Cotação 5]])</f>
        <v>2.99</v>
      </c>
      <c r="AO71" s="40">
        <f>[Cotação]/[VPA]</f>
        <v>0.87637251472421129</v>
      </c>
      <c r="AP71" s="27">
        <f>IF(Tabela3[[#This Row],[Lucro/Ação]]&gt;0,Tabela3[[#This Row],[Cotação]]/(Tabela3[[#This Row],[Lucro/Ação]]/[Ref]*4),0)</f>
        <v>0</v>
      </c>
      <c r="AQ71" s="68">
        <f>[Lucro Distribuir]/[Total Ações]</f>
        <v>0</v>
      </c>
      <c r="AR7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1" s="9" t="str">
        <f>IF(AND([% A.A.]&gt;=5%,SUMPRODUCT(N([Nome]=Tabela3[[#This Row],[Nome]]),[PL])&gt;0),"Sim","Não")</f>
        <v>Não</v>
      </c>
      <c r="AT71" s="20">
        <f>IF([Cotação]&gt;0,Tabela3[[#This Row],[Lucro]]/Tabela3[[#This Row],[Cotação]],0)</f>
        <v>0</v>
      </c>
      <c r="AU71" s="20">
        <f>((1+Tabela3[[#This Row],[% Yield]])^(1/(3*Tabela3[[#This Row],[Ref]])))^(12)-1</f>
        <v>0</v>
      </c>
      <c r="AV71" s="9">
        <f>IF([Cotação]&gt;0,($BH$1/Tabela3[[#This Row],[Cotação]]-MOD($BH$1/Tabela3[[#This Row],[Cotação]],100)),)</f>
        <v>200</v>
      </c>
      <c r="AW71" s="7">
        <f>Tabela3[[#This Row],[Ativos]]*[Lucro]</f>
        <v>0</v>
      </c>
      <c r="AX71" s="7">
        <f>SUMPRODUCT(N(Tabela1[Código]=Tabela3[[#This Row],[PAPEL]]),Tabela1[Fechamento])</f>
        <v>0</v>
      </c>
      <c r="AY71" s="7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2.99</v>
      </c>
    </row>
    <row r="72" spans="1:54" ht="11.25" customHeight="1">
      <c r="A72" s="3" t="s">
        <v>1026</v>
      </c>
      <c r="B72" s="44" t="s">
        <v>1011</v>
      </c>
      <c r="C72" s="14" t="str">
        <f>LEFT([PAPEL],LEN([PAPEL])-(LEN([PAPEL])-4))</f>
        <v>MEND</v>
      </c>
      <c r="D72" s="14">
        <v>3</v>
      </c>
      <c r="E72" s="5">
        <v>1521400000</v>
      </c>
      <c r="F72" s="43">
        <v>6976765</v>
      </c>
      <c r="G72" s="65">
        <v>0.25</v>
      </c>
      <c r="H72" s="70"/>
      <c r="J72" s="16"/>
      <c r="K72" s="14"/>
      <c r="L72" s="70"/>
      <c r="M72" s="41"/>
      <c r="N72" s="41"/>
      <c r="O72" s="41"/>
      <c r="P72" s="73">
        <v>3544023000</v>
      </c>
      <c r="Q72" s="60">
        <v>-229886000</v>
      </c>
      <c r="R72" s="60">
        <f>IF(Tabela3[[#This Row],[Ativo || Passivo]]&gt;0,Tabela3[[#This Row],[Ativo || Passivo]]-Tabela3[[#This Row],[Patrimônio Líquido]],0)</f>
        <v>0</v>
      </c>
      <c r="S72" s="60">
        <f>Tabela3[[#This Row],[Cotação]]*Tabela3[[#This Row],[Total Ações]]</f>
        <v>0</v>
      </c>
      <c r="T72" s="27">
        <f>IF(Tabela3[[#This Row],[Passivo Circulante]]&gt;0,Tabela3[[#This Row],[Ativo Circulante]]/Tabela3[[#This Row],[Passivo Circulante]],0)</f>
        <v>0</v>
      </c>
      <c r="U7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2" s="16">
        <f>IF(Tabela3[[#This Row],[Lucro Líquido]]&gt;0,Tabela3[[#This Row],[Lucro Líquido]]/Tabela3[[#This Row],[Patrimônio Líquido]],0)/Tabela3[[#This Row],[Ref]]*4</f>
        <v>0</v>
      </c>
      <c r="W7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2" s="16">
        <f>IF(Tabela3[[#This Row],[Dívida]]&gt;0,Tabela3[[#This Row],[Dívida]]/Tabela3[[#This Row],[Patrimônio Líquido]],0)</f>
        <v>0</v>
      </c>
      <c r="Y72" s="16">
        <f>SUMPRODUCT(N([Dívida / PL]&gt;0),N(RIGHT([PAPEL],LEN([PAPEL])-(LEN([PAPEL])-1))="3"),[Dívida / PL])/SUMPRODUCT(N([Dívida / PL]&gt;0),N(RIGHT([PAPEL],LEN([PAPEL])-(LEN([PAPEL])-1))="3"))</f>
        <v>1.5501495106508842</v>
      </c>
      <c r="Z72" s="7">
        <f>Tabela3[[#This Row],[Capital Social]]*20%</f>
        <v>304280000</v>
      </c>
      <c r="AA72" s="35">
        <f>IF(([Lucro Líquido]*5%)&gt;[Teto R. Legal],[Teto R. Legal],[Lucro Líquido]*5%)</f>
        <v>-11494300</v>
      </c>
      <c r="AB72" s="35">
        <f>IF([Lucro Líquido]&lt;0,0,[Lucro Líquido]-[Reserva Legal])</f>
        <v>0</v>
      </c>
      <c r="AC72" s="35">
        <f>Tabela3[[#This Row],[Lucro Distribuir]]*[%Div]</f>
        <v>0</v>
      </c>
      <c r="AD72" s="43">
        <f>SUMPRODUCT(N([Nome]=Tabela3[[#This Row],[Nome]]),[Ações])</f>
        <v>10309388</v>
      </c>
      <c r="AE72" s="68">
        <f>[Capital Social]/[Total Ações]</f>
        <v>147.57423040048545</v>
      </c>
      <c r="AF72" s="68">
        <f>Tabela3[[#This Row],[Lucro Líquido]]/Tabela3[[#This Row],[Total Ações]]</f>
        <v>-22.298704830975417</v>
      </c>
      <c r="AG7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2" s="7">
        <f>[Div Base]*[Ações]</f>
        <v>0</v>
      </c>
      <c r="AL72" s="95">
        <f>SUMPRODUCT(N([Nome]=Tabela3[[#This Row],[Nome]]),[Div Base]*[Ações])</f>
        <v>0</v>
      </c>
      <c r="AM72" s="5">
        <f>[Patrimônio Líquido]/[Total Ações]</f>
        <v>343.76657469871151</v>
      </c>
      <c r="AN72" s="39">
        <f>MAX(Tabela3[[#This Row],[Cotação 1]:[Cotação 5]])</f>
        <v>0</v>
      </c>
      <c r="AO72" s="40">
        <f>[Cotação]/[VPA]</f>
        <v>0</v>
      </c>
      <c r="AP72" s="27">
        <f>IF(Tabela3[[#This Row],[Lucro/Ação]]&gt;0,Tabela3[[#This Row],[Cotação]]/(Tabela3[[#This Row],[Lucro/Ação]]/[Ref]*4),0)</f>
        <v>0</v>
      </c>
      <c r="AQ72" s="68">
        <f>[Lucro Distribuir]/[Total Ações]</f>
        <v>0</v>
      </c>
      <c r="AR72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2" s="9" t="str">
        <f>IF(AND([% A.A.]&gt;=5%,SUMPRODUCT(N([Nome]=Tabela3[[#This Row],[Nome]]),[PL])&gt;0),"Sim","Não")</f>
        <v>Não</v>
      </c>
      <c r="AT72" s="20">
        <f>IF([Cotação]&gt;0,Tabela3[[#This Row],[Lucro]]/Tabela3[[#This Row],[Cotação]],0)</f>
        <v>0</v>
      </c>
      <c r="AU72" s="20">
        <f>((1+Tabela3[[#This Row],[% Yield]])^(1/(3*Tabela3[[#This Row],[Ref]])))^(12)-1</f>
        <v>0</v>
      </c>
      <c r="AV72" s="9">
        <f>IF([Cotação]&gt;0,($BH$1/Tabela3[[#This Row],[Cotação]]-MOD($BH$1/Tabela3[[#This Row],[Cotação]],100)),)</f>
        <v>0</v>
      </c>
      <c r="AW72" s="7">
        <f>Tabela3[[#This Row],[Ativos]]*[Lucro]</f>
        <v>0</v>
      </c>
      <c r="AX72" s="7">
        <f>SUMPRODUCT(N(Tabela1[Código]=Tabela3[[#This Row],[PAPEL]]),Tabela1[Fechamento])</f>
        <v>0</v>
      </c>
      <c r="AY72" s="7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t="11.25" customHeight="1">
      <c r="A73" s="3" t="s">
        <v>1026</v>
      </c>
      <c r="B73" s="44" t="s">
        <v>1012</v>
      </c>
      <c r="C73" s="14" t="str">
        <f>LEFT([PAPEL],LEN([PAPEL])-(LEN([PAPEL])-4))</f>
        <v>MEND</v>
      </c>
      <c r="D73" s="14">
        <v>3</v>
      </c>
      <c r="E73" s="5">
        <v>1521400000</v>
      </c>
      <c r="F73" s="43">
        <v>1534888</v>
      </c>
      <c r="G73" s="65">
        <v>0.25</v>
      </c>
      <c r="H73" s="70"/>
      <c r="I73" s="16">
        <v>0.06</v>
      </c>
      <c r="J73" s="16"/>
      <c r="K73" s="14"/>
      <c r="L73" s="70"/>
      <c r="M73" s="41"/>
      <c r="N73" s="41"/>
      <c r="O73" s="41"/>
      <c r="P73" s="73">
        <v>3544023000</v>
      </c>
      <c r="Q73" s="60">
        <v>-229886000</v>
      </c>
      <c r="R73" s="60">
        <f>IF(Tabela3[[#This Row],[Ativo || Passivo]]&gt;0,Tabela3[[#This Row],[Ativo || Passivo]]-Tabela3[[#This Row],[Patrimônio Líquido]],0)</f>
        <v>0</v>
      </c>
      <c r="S73" s="60">
        <f>Tabela3[[#This Row],[Cotação]]*Tabela3[[#This Row],[Total Ações]]</f>
        <v>106186696.40000001</v>
      </c>
      <c r="T73" s="27">
        <f>IF(Tabela3[[#This Row],[Passivo Circulante]]&gt;0,Tabela3[[#This Row],[Ativo Circulante]]/Tabela3[[#This Row],[Passivo Circulante]],0)</f>
        <v>0</v>
      </c>
      <c r="U7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3" s="16">
        <f>IF(Tabela3[[#This Row],[Lucro Líquido]]&gt;0,Tabela3[[#This Row],[Lucro Líquido]]/Tabela3[[#This Row],[Patrimônio Líquido]],0)/Tabela3[[#This Row],[Ref]]*4</f>
        <v>0</v>
      </c>
      <c r="W7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3" s="16">
        <f>IF(Tabela3[[#This Row],[Dívida]]&gt;0,Tabela3[[#This Row],[Dívida]]/Tabela3[[#This Row],[Patrimônio Líquido]],0)</f>
        <v>0</v>
      </c>
      <c r="Y73" s="16">
        <f>SUMPRODUCT(N([Dívida / PL]&gt;0),N(RIGHT([PAPEL],LEN([PAPEL])-(LEN([PAPEL])-1))="3"),[Dívida / PL])/SUMPRODUCT(N([Dívida / PL]&gt;0),N(RIGHT([PAPEL],LEN([PAPEL])-(LEN([PAPEL])-1))="3"))</f>
        <v>1.5501495106508842</v>
      </c>
      <c r="Z73" s="7">
        <f>Tabela3[[#This Row],[Capital Social]]*20%</f>
        <v>304280000</v>
      </c>
      <c r="AA73" s="35">
        <f>IF(([Lucro Líquido]*5%)&gt;[Teto R. Legal],[Teto R. Legal],[Lucro Líquido]*5%)</f>
        <v>-11494300</v>
      </c>
      <c r="AB73" s="35">
        <f>IF([Lucro Líquido]&lt;0,0,[Lucro Líquido]-[Reserva Legal])</f>
        <v>0</v>
      </c>
      <c r="AC73" s="35">
        <f>Tabela3[[#This Row],[Lucro Distribuir]]*[%Div]</f>
        <v>0</v>
      </c>
      <c r="AD73" s="43">
        <f>SUMPRODUCT(N([Nome]=Tabela3[[#This Row],[Nome]]),[Ações])</f>
        <v>10309388</v>
      </c>
      <c r="AE73" s="68">
        <f>[Capital Social]/[Total Ações]</f>
        <v>147.57423040048545</v>
      </c>
      <c r="AF73" s="68">
        <f>Tabela3[[#This Row],[Lucro Líquido]]/Tabela3[[#This Row],[Total Ações]]</f>
        <v>-22.298704830975417</v>
      </c>
      <c r="AG7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3" s="7">
        <f>[Div Base]*[Ações]</f>
        <v>0</v>
      </c>
      <c r="AL73" s="95">
        <f>SUMPRODUCT(N([Nome]=Tabela3[[#This Row],[Nome]]),[Div Base]*[Ações])</f>
        <v>0</v>
      </c>
      <c r="AM73" s="5">
        <f>[Patrimônio Líquido]/[Total Ações]</f>
        <v>343.76657469871151</v>
      </c>
      <c r="AN73" s="39">
        <f>MAX(Tabela3[[#This Row],[Cotação 1]:[Cotação 5]])</f>
        <v>10.3</v>
      </c>
      <c r="AO73" s="40">
        <f>[Cotação]/[VPA]</f>
        <v>2.9962191667492002E-2</v>
      </c>
      <c r="AP73" s="27">
        <f>IF(Tabela3[[#This Row],[Lucro/Ação]]&gt;0,Tabela3[[#This Row],[Cotação]]/(Tabela3[[#This Row],[Lucro/Ação]]/[Ref]*4),0)</f>
        <v>0</v>
      </c>
      <c r="AQ73" s="68">
        <f>[Lucro Distribuir]/[Total Ações]</f>
        <v>0</v>
      </c>
      <c r="AR7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3" s="9" t="str">
        <f>IF(AND([% A.A.]&gt;=5%,SUMPRODUCT(N([Nome]=Tabela3[[#This Row],[Nome]]),[PL])&gt;0),"Sim","Não")</f>
        <v>Não</v>
      </c>
      <c r="AT73" s="20">
        <f>IF([Cotação]&gt;0,Tabela3[[#This Row],[Lucro]]/Tabela3[[#This Row],[Cotação]],0)</f>
        <v>0</v>
      </c>
      <c r="AU73" s="20">
        <f>((1+Tabela3[[#This Row],[% Yield]])^(1/(3*Tabela3[[#This Row],[Ref]])))^(12)-1</f>
        <v>0</v>
      </c>
      <c r="AV73" s="9">
        <f>IF([Cotação]&gt;0,($BH$1/Tabela3[[#This Row],[Cotação]]-MOD($BH$1/Tabela3[[#This Row],[Cotação]],100)),)</f>
        <v>0</v>
      </c>
      <c r="AW73" s="7">
        <f>Tabela3[[#This Row],[Ativos]]*[Lucro]</f>
        <v>0</v>
      </c>
      <c r="AX73" s="7">
        <f>SUMPRODUCT(N(Tabela1[Código]=Tabela3[[#This Row],[PAPEL]]),Tabela1[Fechamento])</f>
        <v>0</v>
      </c>
      <c r="AY73" s="7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10.3</v>
      </c>
    </row>
    <row r="74" spans="1:54" ht="11.25" customHeight="1">
      <c r="A74" s="3" t="s">
        <v>1026</v>
      </c>
      <c r="B74" s="44" t="s">
        <v>1013</v>
      </c>
      <c r="C74" s="14" t="str">
        <f>LEFT([PAPEL],LEN([PAPEL])-(LEN([PAPEL])-4))</f>
        <v>MEND</v>
      </c>
      <c r="D74" s="14">
        <v>3</v>
      </c>
      <c r="E74" s="5">
        <v>1521400000</v>
      </c>
      <c r="F74" s="43">
        <v>1797735</v>
      </c>
      <c r="G74" s="65">
        <v>0.25</v>
      </c>
      <c r="H74" s="70"/>
      <c r="I74" s="16">
        <v>0.05</v>
      </c>
      <c r="J74" s="16"/>
      <c r="K74" s="14"/>
      <c r="L74" s="70"/>
      <c r="M74" s="41"/>
      <c r="N74" s="41"/>
      <c r="O74" s="41"/>
      <c r="P74" s="73">
        <v>3544023000</v>
      </c>
      <c r="Q74" s="60">
        <v>-229886000</v>
      </c>
      <c r="R74" s="60">
        <f>IF(Tabela3[[#This Row],[Ativo || Passivo]]&gt;0,Tabela3[[#This Row],[Ativo || Passivo]]-Tabela3[[#This Row],[Patrimônio Líquido]],0)</f>
        <v>0</v>
      </c>
      <c r="S74" s="60">
        <f>Tabela3[[#This Row],[Cotação]]*Tabela3[[#This Row],[Total Ações]]</f>
        <v>119588900.8</v>
      </c>
      <c r="T74" s="27">
        <f>IF(Tabela3[[#This Row],[Passivo Circulante]]&gt;0,Tabela3[[#This Row],[Ativo Circulante]]/Tabela3[[#This Row],[Passivo Circulante]],0)</f>
        <v>0</v>
      </c>
      <c r="U7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4" s="16">
        <f>IF(Tabela3[[#This Row],[Lucro Líquido]]&gt;0,Tabela3[[#This Row],[Lucro Líquido]]/Tabela3[[#This Row],[Patrimônio Líquido]],0)/Tabela3[[#This Row],[Ref]]*4</f>
        <v>0</v>
      </c>
      <c r="W7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4" s="16">
        <f>IF(Tabela3[[#This Row],[Dívida]]&gt;0,Tabela3[[#This Row],[Dívida]]/Tabela3[[#This Row],[Patrimônio Líquido]],0)</f>
        <v>0</v>
      </c>
      <c r="Y74" s="16">
        <f>SUMPRODUCT(N([Dívida / PL]&gt;0),N(RIGHT([PAPEL],LEN([PAPEL])-(LEN([PAPEL])-1))="3"),[Dívida / PL])/SUMPRODUCT(N([Dívida / PL]&gt;0),N(RIGHT([PAPEL],LEN([PAPEL])-(LEN([PAPEL])-1))="3"))</f>
        <v>1.5501495106508842</v>
      </c>
      <c r="Z74" s="7">
        <f>Tabela3[[#This Row],[Capital Social]]*20%</f>
        <v>304280000</v>
      </c>
      <c r="AA74" s="35">
        <f>IF(([Lucro Líquido]*5%)&gt;[Teto R. Legal],[Teto R. Legal],[Lucro Líquido]*5%)</f>
        <v>-11494300</v>
      </c>
      <c r="AB74" s="35">
        <f>IF([Lucro Líquido]&lt;0,0,[Lucro Líquido]-[Reserva Legal])</f>
        <v>0</v>
      </c>
      <c r="AC74" s="35">
        <f>Tabela3[[#This Row],[Lucro Distribuir]]*[%Div]</f>
        <v>0</v>
      </c>
      <c r="AD74" s="43">
        <f>SUMPRODUCT(N([Nome]=Tabela3[[#This Row],[Nome]]),[Ações])</f>
        <v>10309388</v>
      </c>
      <c r="AE74" s="68">
        <f>[Capital Social]/[Total Ações]</f>
        <v>147.57423040048545</v>
      </c>
      <c r="AF74" s="68">
        <f>Tabela3[[#This Row],[Lucro Líquido]]/Tabela3[[#This Row],[Total Ações]]</f>
        <v>-22.298704830975417</v>
      </c>
      <c r="AG7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4" s="7">
        <f>[Div Base]*[Ações]</f>
        <v>0</v>
      </c>
      <c r="AL74" s="95">
        <f>SUMPRODUCT(N([Nome]=Tabela3[[#This Row],[Nome]]),[Div Base]*[Ações])</f>
        <v>0</v>
      </c>
      <c r="AM74" s="5">
        <f>[Patrimônio Líquido]/[Total Ações]</f>
        <v>343.76657469871151</v>
      </c>
      <c r="AN74" s="39">
        <f>MAX(Tabela3[[#This Row],[Cotação 1]:[Cotação 5]])</f>
        <v>11.6</v>
      </c>
      <c r="AO74" s="40">
        <f>[Cotação]/[VPA]</f>
        <v>3.3743827509020115E-2</v>
      </c>
      <c r="AP74" s="27">
        <f>IF(Tabela3[[#This Row],[Lucro/Ação]]&gt;0,Tabela3[[#This Row],[Cotação]]/(Tabela3[[#This Row],[Lucro/Ação]]/[Ref]*4),0)</f>
        <v>0</v>
      </c>
      <c r="AQ74" s="68">
        <f>[Lucro Distribuir]/[Total Ações]</f>
        <v>0</v>
      </c>
      <c r="AR7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4" s="9" t="str">
        <f>IF(AND([% A.A.]&gt;=5%,SUMPRODUCT(N([Nome]=Tabela3[[#This Row],[Nome]]),[PL])&gt;0),"Sim","Não")</f>
        <v>Não</v>
      </c>
      <c r="AT74" s="20">
        <f>IF([Cotação]&gt;0,Tabela3[[#This Row],[Lucro]]/Tabela3[[#This Row],[Cotação]],0)</f>
        <v>0</v>
      </c>
      <c r="AU74" s="20">
        <f>((1+Tabela3[[#This Row],[% Yield]])^(1/(3*Tabela3[[#This Row],[Ref]])))^(12)-1</f>
        <v>0</v>
      </c>
      <c r="AV74" s="9">
        <f>IF([Cotação]&gt;0,($BH$1/Tabela3[[#This Row],[Cotação]]-MOD($BH$1/Tabela3[[#This Row],[Cotação]],100)),)</f>
        <v>0</v>
      </c>
      <c r="AW74" s="7">
        <f>Tabela3[[#This Row],[Ativos]]*[Lucro]</f>
        <v>0</v>
      </c>
      <c r="AX74" s="7">
        <f>SUMPRODUCT(N(Tabela1[Código]=Tabela3[[#This Row],[PAPEL]]),Tabela1[Fechamento])</f>
        <v>0</v>
      </c>
      <c r="AY74" s="7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11.6</v>
      </c>
    </row>
    <row r="75" spans="1:54" ht="11.25" customHeight="1">
      <c r="A75" s="3" t="s">
        <v>1026</v>
      </c>
      <c r="B75" s="44" t="s">
        <v>1009</v>
      </c>
      <c r="C75" s="14" t="str">
        <f>LEFT([PAPEL],LEN([PAPEL])-(LEN([PAPEL])-4))</f>
        <v>SULT</v>
      </c>
      <c r="D75" s="14">
        <v>3</v>
      </c>
      <c r="E75" s="5">
        <v>130000000</v>
      </c>
      <c r="F75" s="43">
        <v>7489720</v>
      </c>
      <c r="G75" s="65">
        <v>0.25</v>
      </c>
      <c r="H75" s="70"/>
      <c r="J75" s="16"/>
      <c r="K75" s="14"/>
      <c r="L75" s="70"/>
      <c r="M75" s="41"/>
      <c r="N75" s="41"/>
      <c r="O75" s="41"/>
      <c r="P75" s="73">
        <v>198646000</v>
      </c>
      <c r="Q75" s="60">
        <v>-25149000</v>
      </c>
      <c r="R75" s="60">
        <f>IF(Tabela3[[#This Row],[Ativo || Passivo]]&gt;0,Tabela3[[#This Row],[Ativo || Passivo]]-Tabela3[[#This Row],[Patrimônio Líquido]],0)</f>
        <v>0</v>
      </c>
      <c r="S75" s="60">
        <f>Tabela3[[#This Row],[Cotação]]*Tabela3[[#This Row],[Total Ações]]</f>
        <v>14489999.999999998</v>
      </c>
      <c r="T75" s="27">
        <f>IF(Tabela3[[#This Row],[Passivo Circulante]]&gt;0,Tabela3[[#This Row],[Ativo Circulante]]/Tabela3[[#This Row],[Passivo Circulante]],0)</f>
        <v>0</v>
      </c>
      <c r="U7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5" s="16">
        <f>IF(Tabela3[[#This Row],[Lucro Líquido]]&gt;0,Tabela3[[#This Row],[Lucro Líquido]]/Tabela3[[#This Row],[Patrimônio Líquido]],0)/Tabela3[[#This Row],[Ref]]*4</f>
        <v>0</v>
      </c>
      <c r="W7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5" s="16">
        <f>IF(Tabela3[[#This Row],[Dívida]]&gt;0,Tabela3[[#This Row],[Dívida]]/Tabela3[[#This Row],[Patrimônio Líquido]],0)</f>
        <v>0</v>
      </c>
      <c r="Y75" s="16">
        <f>SUMPRODUCT(N([Dívida / PL]&gt;0),N(RIGHT([PAPEL],LEN([PAPEL])-(LEN([PAPEL])-1))="3"),[Dívida / PL])/SUMPRODUCT(N([Dívida / PL]&gt;0),N(RIGHT([PAPEL],LEN([PAPEL])-(LEN([PAPEL])-1))="3"))</f>
        <v>1.5501495106508842</v>
      </c>
      <c r="Z75" s="7">
        <f>Tabela3[[#This Row],[Capital Social]]*20%</f>
        <v>26000000</v>
      </c>
      <c r="AA75" s="35">
        <f>IF(([Lucro Líquido]*5%)&gt;[Teto R. Legal],[Teto R. Legal],[Lucro Líquido]*5%)</f>
        <v>-1257450</v>
      </c>
      <c r="AB75" s="35">
        <f>IF([Lucro Líquido]&lt;0,0,[Lucro Líquido]-[Reserva Legal])</f>
        <v>0</v>
      </c>
      <c r="AC75" s="35">
        <f>Tabela3[[#This Row],[Lucro Distribuir]]*[%Div]</f>
        <v>0</v>
      </c>
      <c r="AD75" s="43">
        <f>SUMPRODUCT(N([Nome]=Tabela3[[#This Row],[Nome]]),[Ações])</f>
        <v>12600000</v>
      </c>
      <c r="AE75" s="68">
        <f>[Capital Social]/[Total Ações]</f>
        <v>10.317460317460318</v>
      </c>
      <c r="AF75" s="68">
        <f>Tabela3[[#This Row],[Lucro Líquido]]/Tabela3[[#This Row],[Total Ações]]</f>
        <v>-1.9959523809523809</v>
      </c>
      <c r="AG7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5" s="7">
        <f>[Div Base]*[Ações]</f>
        <v>0</v>
      </c>
      <c r="AL75" s="95">
        <f>SUMPRODUCT(N([Nome]=Tabela3[[#This Row],[Nome]]),[Div Base]*[Ações])</f>
        <v>0</v>
      </c>
      <c r="AM75" s="5">
        <f>[Patrimônio Líquido]/[Total Ações]</f>
        <v>15.765555555555556</v>
      </c>
      <c r="AN75" s="39">
        <f>MAX(Tabela3[[#This Row],[Cotação 1]:[Cotação 5]])</f>
        <v>1.1499999999999999</v>
      </c>
      <c r="AO75" s="40">
        <f>[Cotação]/[VPA]</f>
        <v>7.2943829727253495E-2</v>
      </c>
      <c r="AP75" s="27">
        <f>IF(Tabela3[[#This Row],[Lucro/Ação]]&gt;0,Tabela3[[#This Row],[Cotação]]/(Tabela3[[#This Row],[Lucro/Ação]]/[Ref]*4),0)</f>
        <v>0</v>
      </c>
      <c r="AQ75" s="68">
        <f>[Lucro Distribuir]/[Total Ações]</f>
        <v>0</v>
      </c>
      <c r="AR7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5" s="9" t="str">
        <f>IF(AND([% A.A.]&gt;=5%,SUMPRODUCT(N([Nome]=Tabela3[[#This Row],[Nome]]),[PL])&gt;0),"Sim","Não")</f>
        <v>Não</v>
      </c>
      <c r="AT75" s="20">
        <f>IF([Cotação]&gt;0,Tabela3[[#This Row],[Lucro]]/Tabela3[[#This Row],[Cotação]],0)</f>
        <v>0</v>
      </c>
      <c r="AU75" s="20">
        <f>((1+Tabela3[[#This Row],[% Yield]])^(1/(3*Tabela3[[#This Row],[Ref]])))^(12)-1</f>
        <v>0</v>
      </c>
      <c r="AV75" s="9">
        <f>IF([Cotação]&gt;0,($BH$1/Tabela3[[#This Row],[Cotação]]-MOD($BH$1/Tabela3[[#This Row],[Cotação]],100)),)</f>
        <v>600</v>
      </c>
      <c r="AW75" s="7">
        <f>Tabela3[[#This Row],[Ativos]]*[Lucro]</f>
        <v>0</v>
      </c>
      <c r="AX75" s="7">
        <f>SUMPRODUCT(N(Tabela1[Código]=Tabela3[[#This Row],[PAPEL]]),Tabela1[Fechamento])</f>
        <v>0</v>
      </c>
      <c r="AY75" s="7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1.1499999999999999</v>
      </c>
    </row>
    <row r="76" spans="1:54" ht="11.25" customHeight="1">
      <c r="A76" s="3" t="s">
        <v>1026</v>
      </c>
      <c r="B76" s="44" t="s">
        <v>1010</v>
      </c>
      <c r="C76" s="14" t="str">
        <f>LEFT([PAPEL],LEN([PAPEL])-(LEN([PAPEL])-4))</f>
        <v>SULT</v>
      </c>
      <c r="D76" s="14">
        <v>3</v>
      </c>
      <c r="E76" s="5">
        <v>130000000</v>
      </c>
      <c r="F76" s="43">
        <v>5110280</v>
      </c>
      <c r="G76" s="65">
        <v>0.25</v>
      </c>
      <c r="H76" s="70"/>
      <c r="J76" s="16">
        <v>0.1</v>
      </c>
      <c r="K76" s="14"/>
      <c r="L76" s="70"/>
      <c r="M76" s="41"/>
      <c r="N76" s="41"/>
      <c r="O76" s="41"/>
      <c r="P76" s="73">
        <v>198646000</v>
      </c>
      <c r="Q76" s="60">
        <v>-25149000</v>
      </c>
      <c r="R76" s="60">
        <f>IF(Tabela3[[#This Row],[Ativo || Passivo]]&gt;0,Tabela3[[#This Row],[Ativo || Passivo]]-Tabela3[[#This Row],[Patrimônio Líquido]],0)</f>
        <v>0</v>
      </c>
      <c r="S76" s="60">
        <f>Tabela3[[#This Row],[Cotação]]*Tabela3[[#This Row],[Total Ações]]</f>
        <v>12600000</v>
      </c>
      <c r="T76" s="27">
        <f>IF(Tabela3[[#This Row],[Passivo Circulante]]&gt;0,Tabela3[[#This Row],[Ativo Circulante]]/Tabela3[[#This Row],[Passivo Circulante]],0)</f>
        <v>0</v>
      </c>
      <c r="U7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6" s="16">
        <f>IF(Tabela3[[#This Row],[Lucro Líquido]]&gt;0,Tabela3[[#This Row],[Lucro Líquido]]/Tabela3[[#This Row],[Patrimônio Líquido]],0)/Tabela3[[#This Row],[Ref]]*4</f>
        <v>0</v>
      </c>
      <c r="W7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6" s="16">
        <f>IF(Tabela3[[#This Row],[Dívida]]&gt;0,Tabela3[[#This Row],[Dívida]]/Tabela3[[#This Row],[Patrimônio Líquido]],0)</f>
        <v>0</v>
      </c>
      <c r="Y76" s="16">
        <f>SUMPRODUCT(N([Dívida / PL]&gt;0),N(RIGHT([PAPEL],LEN([PAPEL])-(LEN([PAPEL])-1))="3"),[Dívida / PL])/SUMPRODUCT(N([Dívida / PL]&gt;0),N(RIGHT([PAPEL],LEN([PAPEL])-(LEN([PAPEL])-1))="3"))</f>
        <v>1.5501495106508842</v>
      </c>
      <c r="Z76" s="7">
        <f>Tabela3[[#This Row],[Capital Social]]*20%</f>
        <v>26000000</v>
      </c>
      <c r="AA76" s="35">
        <f>IF(([Lucro Líquido]*5%)&gt;[Teto R. Legal],[Teto R. Legal],[Lucro Líquido]*5%)</f>
        <v>-1257450</v>
      </c>
      <c r="AB76" s="35">
        <f>IF([Lucro Líquido]&lt;0,0,[Lucro Líquido]-[Reserva Legal])</f>
        <v>0</v>
      </c>
      <c r="AC76" s="35">
        <f>Tabela3[[#This Row],[Lucro Distribuir]]*[%Div]</f>
        <v>0</v>
      </c>
      <c r="AD76" s="43">
        <f>SUMPRODUCT(N([Nome]=Tabela3[[#This Row],[Nome]]),[Ações])</f>
        <v>12600000</v>
      </c>
      <c r="AE76" s="68">
        <f>[Capital Social]/[Total Ações]</f>
        <v>10.317460317460318</v>
      </c>
      <c r="AF76" s="68">
        <f>Tabela3[[#This Row],[Lucro Líquido]]/Tabela3[[#This Row],[Total Ações]]</f>
        <v>-1.9959523809523809</v>
      </c>
      <c r="AG7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6" s="7">
        <f>[Div Base]*[Ações]</f>
        <v>0</v>
      </c>
      <c r="AL76" s="95">
        <f>SUMPRODUCT(N([Nome]=Tabela3[[#This Row],[Nome]]),[Div Base]*[Ações])</f>
        <v>0</v>
      </c>
      <c r="AM76" s="5">
        <f>[Patrimônio Líquido]/[Total Ações]</f>
        <v>15.765555555555556</v>
      </c>
      <c r="AN76" s="39">
        <f>MAX(Tabela3[[#This Row],[Cotação 1]:[Cotação 5]])</f>
        <v>1</v>
      </c>
      <c r="AO76" s="40">
        <f>[Cotação]/[VPA]</f>
        <v>6.3429417154133486E-2</v>
      </c>
      <c r="AP76" s="27">
        <f>IF(Tabela3[[#This Row],[Lucro/Ação]]&gt;0,Tabela3[[#This Row],[Cotação]]/(Tabela3[[#This Row],[Lucro/Ação]]/[Ref]*4),0)</f>
        <v>0</v>
      </c>
      <c r="AQ76" s="68">
        <f>[Lucro Distribuir]/[Total Ações]</f>
        <v>0</v>
      </c>
      <c r="AR7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6" s="9" t="str">
        <f>IF(AND([% A.A.]&gt;=5%,SUMPRODUCT(N([Nome]=Tabela3[[#This Row],[Nome]]),[PL])&gt;0),"Sim","Não")</f>
        <v>Não</v>
      </c>
      <c r="AT76" s="20">
        <f>IF([Cotação]&gt;0,Tabela3[[#This Row],[Lucro]]/Tabela3[[#This Row],[Cotação]],0)</f>
        <v>0</v>
      </c>
      <c r="AU76" s="20">
        <f>((1+Tabela3[[#This Row],[% Yield]])^(1/(3*Tabela3[[#This Row],[Ref]])))^(12)-1</f>
        <v>0</v>
      </c>
      <c r="AV76" s="9">
        <f>IF([Cotação]&gt;0,($BH$1/Tabela3[[#This Row],[Cotação]]-MOD($BH$1/Tabela3[[#This Row],[Cotação]],100)),)</f>
        <v>700</v>
      </c>
      <c r="AW76" s="7">
        <f>Tabela3[[#This Row],[Ativos]]*[Lucro]</f>
        <v>0</v>
      </c>
      <c r="AX76" s="7">
        <f>SUMPRODUCT(N(Tabela1[Código]=Tabela3[[#This Row],[PAPEL]]),Tabela1[Fechamento])</f>
        <v>0</v>
      </c>
      <c r="AY76" s="7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1</v>
      </c>
    </row>
    <row r="77" spans="1:54" ht="11.25" customHeight="1">
      <c r="A77" s="3" t="s">
        <v>1040</v>
      </c>
      <c r="B77" s="44" t="s">
        <v>1028</v>
      </c>
      <c r="C77" s="14" t="str">
        <f>LEFT([PAPEL],LEN([PAPEL])-(LEN([PAPEL])-4))</f>
        <v>SOND</v>
      </c>
      <c r="D77" s="14">
        <v>3</v>
      </c>
      <c r="E77" s="5">
        <v>34200000</v>
      </c>
      <c r="F77" s="43">
        <v>856000</v>
      </c>
      <c r="G77" s="65">
        <v>0.25</v>
      </c>
      <c r="H77" s="70"/>
      <c r="J77" s="16"/>
      <c r="K77" s="14"/>
      <c r="L77" s="70"/>
      <c r="M77" s="41"/>
      <c r="N77" s="41"/>
      <c r="O77" s="41"/>
      <c r="P77" s="73">
        <v>89835000</v>
      </c>
      <c r="Q77" s="60">
        <v>4840000</v>
      </c>
      <c r="R77" s="60">
        <f>IF(Tabela3[[#This Row],[Ativo || Passivo]]&gt;0,Tabela3[[#This Row],[Ativo || Passivo]]-Tabela3[[#This Row],[Patrimônio Líquido]],0)</f>
        <v>0</v>
      </c>
      <c r="S77" s="60">
        <f>Tabela3[[#This Row],[Cotação]]*Tabela3[[#This Row],[Total Ações]]</f>
        <v>103231800</v>
      </c>
      <c r="T77" s="27">
        <f>IF(Tabela3[[#This Row],[Passivo Circulante]]&gt;0,Tabela3[[#This Row],[Ativo Circulante]]/Tabela3[[#This Row],[Passivo Circulante]],0)</f>
        <v>0</v>
      </c>
      <c r="U7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7" s="16">
        <f>IF(Tabela3[[#This Row],[Lucro Líquido]]&gt;0,Tabela3[[#This Row],[Lucro Líquido]]/Tabela3[[#This Row],[Patrimônio Líquido]],0)/Tabela3[[#This Row],[Ref]]*4</f>
        <v>7.183540194059479E-2</v>
      </c>
      <c r="W7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7" s="16">
        <f>IF(Tabela3[[#This Row],[Dívida]]&gt;0,Tabela3[[#This Row],[Dívida]]/Tabela3[[#This Row],[Patrimônio Líquido]],0)</f>
        <v>0</v>
      </c>
      <c r="Y77" s="16">
        <f>SUMPRODUCT(N([Dívida / PL]&gt;0),N(RIGHT([PAPEL],LEN([PAPEL])-(LEN([PAPEL])-1))="3"),[Dívida / PL])/SUMPRODUCT(N([Dívida / PL]&gt;0),N(RIGHT([PAPEL],LEN([PAPEL])-(LEN([PAPEL])-1))="3"))</f>
        <v>1.5501495106508842</v>
      </c>
      <c r="Z77" s="7">
        <f>Tabela3[[#This Row],[Capital Social]]*20%</f>
        <v>6840000</v>
      </c>
      <c r="AA77" s="35">
        <f>IF(([Lucro Líquido]*5%)&gt;[Teto R. Legal],[Teto R. Legal],[Lucro Líquido]*5%)</f>
        <v>242000</v>
      </c>
      <c r="AB77" s="35">
        <f>IF([Lucro Líquido]&lt;0,0,[Lucro Líquido]-[Reserva Legal])</f>
        <v>4598000</v>
      </c>
      <c r="AC77" s="35">
        <f>Tabela3[[#This Row],[Lucro Distribuir]]*[%Div]</f>
        <v>1149500</v>
      </c>
      <c r="AD77" s="43">
        <f>SUMPRODUCT(N([Nome]=Tabela3[[#This Row],[Nome]]),[Ações])</f>
        <v>2457900</v>
      </c>
      <c r="AE77" s="68">
        <f>[Capital Social]/[Total Ações]</f>
        <v>13.914317099963384</v>
      </c>
      <c r="AF77" s="68">
        <f>Tabela3[[#This Row],[Lucro Líquido]]/Tabela3[[#This Row],[Total Ações]]</f>
        <v>1.9691606656088532</v>
      </c>
      <c r="AG7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7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7" s="7">
        <f>[Div Base]*[Ações]</f>
        <v>0</v>
      </c>
      <c r="AL77" s="95">
        <f>SUMPRODUCT(N([Nome]=Tabela3[[#This Row],[Nome]]),[Div Base]*[Ações])</f>
        <v>2228934.4562431341</v>
      </c>
      <c r="AM77" s="5">
        <f>[Patrimônio Líquido]/[Total Ações]</f>
        <v>36.549493470035394</v>
      </c>
      <c r="AN77" s="39">
        <f>MAX(Tabela3[[#This Row],[Cotação 1]:[Cotação 5]])</f>
        <v>42</v>
      </c>
      <c r="AO77" s="40">
        <f>[Cotação]/[VPA]</f>
        <v>1.1491267323426282</v>
      </c>
      <c r="AP77" s="27">
        <f>IF(Tabela3[[#This Row],[Lucro/Ação]]&gt;0,Tabela3[[#This Row],[Cotação]]/(Tabela3[[#This Row],[Lucro/Ação]]/[Ref]*4),0)</f>
        <v>15.996663223140496</v>
      </c>
      <c r="AQ77" s="68">
        <f>[Lucro Distribuir]/[Total Ações]</f>
        <v>1.8707026323284104</v>
      </c>
      <c r="AR7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7" s="9" t="str">
        <f>IF(AND([% A.A.]&gt;=5%,SUMPRODUCT(N([Nome]=Tabela3[[#This Row],[Nome]]),[PL])&gt;0),"Sim","Não")</f>
        <v>Não</v>
      </c>
      <c r="AT77" s="20">
        <f>IF([Cotação]&gt;0,Tabela3[[#This Row],[Lucro]]/Tabela3[[#This Row],[Cotação]],0)</f>
        <v>0</v>
      </c>
      <c r="AU77" s="20">
        <f>((1+Tabela3[[#This Row],[% Yield]])^(1/(3*Tabela3[[#This Row],[Ref]])))^(12)-1</f>
        <v>0</v>
      </c>
      <c r="AV77" s="9">
        <f>IF([Cotação]&gt;0,($BH$1/Tabela3[[#This Row],[Cotação]]-MOD($BH$1/Tabela3[[#This Row],[Cotação]],100)),)</f>
        <v>0</v>
      </c>
      <c r="AW77" s="7">
        <f>Tabela3[[#This Row],[Ativos]]*[Lucro]</f>
        <v>0</v>
      </c>
      <c r="AX77" s="7">
        <f>SUMPRODUCT(N(Tabela1[Código]=Tabela3[[#This Row],[PAPEL]]),Tabela1[Fechamento])</f>
        <v>0</v>
      </c>
      <c r="AY77" s="7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42</v>
      </c>
    </row>
    <row r="78" spans="1:54" ht="11.25" customHeight="1">
      <c r="A78" s="3" t="s">
        <v>1040</v>
      </c>
      <c r="B78" s="44" t="s">
        <v>1029</v>
      </c>
      <c r="C78" s="14" t="str">
        <f>LEFT([PAPEL],LEN([PAPEL])-(LEN([PAPEL])-4))</f>
        <v>SOND</v>
      </c>
      <c r="D78" s="14">
        <v>3</v>
      </c>
      <c r="E78" s="5">
        <v>34200000</v>
      </c>
      <c r="F78" s="43">
        <v>784600</v>
      </c>
      <c r="G78" s="65">
        <v>0.25</v>
      </c>
      <c r="H78" s="70"/>
      <c r="I78" s="16">
        <v>0.1</v>
      </c>
      <c r="J78" s="16">
        <v>0.1</v>
      </c>
      <c r="K78" s="14"/>
      <c r="L78" s="70"/>
      <c r="M78" s="41"/>
      <c r="N78" s="41"/>
      <c r="O78" s="41"/>
      <c r="P78" s="73">
        <v>89835000</v>
      </c>
      <c r="Q78" s="109">
        <v>4840000</v>
      </c>
      <c r="R78" s="60">
        <f>IF(Tabela3[[#This Row],[Ativo || Passivo]]&gt;0,Tabela3[[#This Row],[Ativo || Passivo]]-Tabela3[[#This Row],[Patrimônio Líquido]],0)</f>
        <v>0</v>
      </c>
      <c r="S78" s="60">
        <f>Tabela3[[#This Row],[Cotação]]*Tabela3[[#This Row],[Total Ações]]</f>
        <v>100773900</v>
      </c>
      <c r="T78" s="27">
        <f>IF(Tabela3[[#This Row],[Passivo Circulante]]&gt;0,Tabela3[[#This Row],[Ativo Circulante]]/Tabela3[[#This Row],[Passivo Circulante]],0)</f>
        <v>0</v>
      </c>
      <c r="U7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8" s="16">
        <f>IF(Tabela3[[#This Row],[Lucro Líquido]]&gt;0,Tabela3[[#This Row],[Lucro Líquido]]/Tabela3[[#This Row],[Patrimônio Líquido]],0)/Tabela3[[#This Row],[Ref]]*4</f>
        <v>7.183540194059479E-2</v>
      </c>
      <c r="W7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8" s="16">
        <f>IF(Tabela3[[#This Row],[Dívida]]&gt;0,Tabela3[[#This Row],[Dívida]]/Tabela3[[#This Row],[Patrimônio Líquido]],0)</f>
        <v>0</v>
      </c>
      <c r="Y78" s="16">
        <f>SUMPRODUCT(N([Dívida / PL]&gt;0),N(RIGHT([PAPEL],LEN([PAPEL])-(LEN([PAPEL])-1))="3"),[Dívida / PL])/SUMPRODUCT(N([Dívida / PL]&gt;0),N(RIGHT([PAPEL],LEN([PAPEL])-(LEN([PAPEL])-1))="3"))</f>
        <v>1.5501495106508842</v>
      </c>
      <c r="Z78" s="7">
        <f>Tabela3[[#This Row],[Capital Social]]*20%</f>
        <v>6840000</v>
      </c>
      <c r="AA78" s="35">
        <f>IF(([Lucro Líquido]*5%)&gt;[Teto R. Legal],[Teto R. Legal],[Lucro Líquido]*5%)</f>
        <v>242000</v>
      </c>
      <c r="AB78" s="35">
        <f>IF([Lucro Líquido]&lt;0,0,[Lucro Líquido]-[Reserva Legal])</f>
        <v>4598000</v>
      </c>
      <c r="AC78" s="35">
        <f>Tabela3[[#This Row],[Lucro Distribuir]]*[%Div]</f>
        <v>1149500</v>
      </c>
      <c r="AD78" s="43">
        <f>SUMPRODUCT(N([Nome]=Tabela3[[#This Row],[Nome]]),[Ações])</f>
        <v>2457900</v>
      </c>
      <c r="AE78" s="68">
        <f>[Capital Social]/[Total Ações]</f>
        <v>13.914317099963384</v>
      </c>
      <c r="AF78" s="68">
        <f>Tabela3[[#This Row],[Lucro Líquido]]/Tabela3[[#This Row],[Total Ações]]</f>
        <v>1.9691606656088532</v>
      </c>
      <c r="AG7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7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7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78" s="7">
        <f>[Div Base]*[Ações]</f>
        <v>1091717.319663127</v>
      </c>
      <c r="AL78" s="95">
        <f>SUMPRODUCT(N([Nome]=Tabela3[[#This Row],[Nome]]),[Div Base]*[Ações])</f>
        <v>2228934.4562431341</v>
      </c>
      <c r="AM78" s="5">
        <f>[Patrimônio Líquido]/[Total Ações]</f>
        <v>36.549493470035394</v>
      </c>
      <c r="AN78" s="39">
        <f>MAX(Tabela3[[#This Row],[Cotação 1]:[Cotação 5]])</f>
        <v>41</v>
      </c>
      <c r="AO78" s="40">
        <f>[Cotação]/[VPA]</f>
        <v>1.1217665720487562</v>
      </c>
      <c r="AP78" s="27">
        <f>IF(Tabela3[[#This Row],[Lucro/Ação]]&gt;0,Tabela3[[#This Row],[Cotação]]/(Tabela3[[#This Row],[Lucro/Ação]]/[Ref]*4),0)</f>
        <v>15.615790289256198</v>
      </c>
      <c r="AQ78" s="68">
        <f>[Lucro Distribuir]/[Total Ações]</f>
        <v>1.8707026323284104</v>
      </c>
      <c r="AR78" s="68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78" s="9" t="str">
        <f>IF(AND([% A.A.]&gt;=5%,SUMPRODUCT(N([Nome]=Tabela3[[#This Row],[Nome]]),[PL])&gt;0),"Sim","Não")</f>
        <v>Não</v>
      </c>
      <c r="AT78" s="20">
        <f>IF([Cotação]&gt;0,Tabela3[[#This Row],[Lucro]]/Tabela3[[#This Row],[Cotação]],0)</f>
        <v>3.3937358780398497E-2</v>
      </c>
      <c r="AU78" s="20">
        <f>((1+Tabela3[[#This Row],[% Yield]])^(1/(3*Tabela3[[#This Row],[Ref]])))^(12)-1</f>
        <v>4.5503851470041878E-2</v>
      </c>
      <c r="AV78" s="9">
        <f>IF([Cotação]&gt;0,($BH$1/Tabela3[[#This Row],[Cotação]]-MOD($BH$1/Tabela3[[#This Row],[Cotação]],100)),)</f>
        <v>0</v>
      </c>
      <c r="AW78" s="7">
        <f>Tabela3[[#This Row],[Ativos]]*[Lucro]</f>
        <v>0</v>
      </c>
      <c r="AX78" s="7">
        <f>SUMPRODUCT(N(Tabela1[Código]=Tabela3[[#This Row],[PAPEL]]),Tabela1[Fechamento])</f>
        <v>0</v>
      </c>
      <c r="AY78" s="7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41</v>
      </c>
    </row>
    <row r="79" spans="1:54" ht="11.25" customHeight="1">
      <c r="A79" s="3" t="s">
        <v>1040</v>
      </c>
      <c r="B79" s="44" t="s">
        <v>1030</v>
      </c>
      <c r="C79" s="14" t="str">
        <f>LEFT([PAPEL],LEN([PAPEL])-(LEN([PAPEL])-4))</f>
        <v>SOND</v>
      </c>
      <c r="D79" s="14">
        <v>3</v>
      </c>
      <c r="E79" s="5">
        <v>34200000</v>
      </c>
      <c r="F79" s="43">
        <v>817300</v>
      </c>
      <c r="G79" s="65">
        <v>0.25</v>
      </c>
      <c r="H79" s="70"/>
      <c r="I79" s="16">
        <v>0.1</v>
      </c>
      <c r="J79" s="16">
        <v>0.1</v>
      </c>
      <c r="K79" s="14"/>
      <c r="L79" s="70"/>
      <c r="M79" s="41"/>
      <c r="N79" s="41"/>
      <c r="O79" s="41"/>
      <c r="P79" s="73">
        <v>89835000</v>
      </c>
      <c r="Q79" s="109">
        <v>4840000</v>
      </c>
      <c r="R79" s="60">
        <f>IF(Tabela3[[#This Row],[Ativo || Passivo]]&gt;0,Tabela3[[#This Row],[Ativo || Passivo]]-Tabela3[[#This Row],[Patrimônio Líquido]],0)</f>
        <v>0</v>
      </c>
      <c r="S79" s="60">
        <f>Tabela3[[#This Row],[Cotação]]*Tabela3[[#This Row],[Total Ações]]</f>
        <v>108147600</v>
      </c>
      <c r="T79" s="27">
        <f>IF(Tabela3[[#This Row],[Passivo Circulante]]&gt;0,Tabela3[[#This Row],[Ativo Circulante]]/Tabela3[[#This Row],[Passivo Circulante]],0)</f>
        <v>0</v>
      </c>
      <c r="U7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79" s="16">
        <f>IF(Tabela3[[#This Row],[Lucro Líquido]]&gt;0,Tabela3[[#This Row],[Lucro Líquido]]/Tabela3[[#This Row],[Patrimônio Líquido]],0)/Tabela3[[#This Row],[Ref]]*4</f>
        <v>7.183540194059479E-2</v>
      </c>
      <c r="W7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79" s="16">
        <f>IF(Tabela3[[#This Row],[Dívida]]&gt;0,Tabela3[[#This Row],[Dívida]]/Tabela3[[#This Row],[Patrimônio Líquido]],0)</f>
        <v>0</v>
      </c>
      <c r="Y79" s="16">
        <f>SUMPRODUCT(N([Dívida / PL]&gt;0),N(RIGHT([PAPEL],LEN([PAPEL])-(LEN([PAPEL])-1))="3"),[Dívida / PL])/SUMPRODUCT(N([Dívida / PL]&gt;0),N(RIGHT([PAPEL],LEN([PAPEL])-(LEN([PAPEL])-1))="3"))</f>
        <v>1.5501495106508842</v>
      </c>
      <c r="Z79" s="7">
        <f>Tabela3[[#This Row],[Capital Social]]*20%</f>
        <v>6840000</v>
      </c>
      <c r="AA79" s="35">
        <f>IF(([Lucro Líquido]*5%)&gt;[Teto R. Legal],[Teto R. Legal],[Lucro Líquido]*5%)</f>
        <v>242000</v>
      </c>
      <c r="AB79" s="35">
        <f>IF([Lucro Líquido]&lt;0,0,[Lucro Líquido]-[Reserva Legal])</f>
        <v>4598000</v>
      </c>
      <c r="AC79" s="35">
        <f>Tabela3[[#This Row],[Lucro Distribuir]]*[%Div]</f>
        <v>1149500</v>
      </c>
      <c r="AD79" s="43">
        <f>SUMPRODUCT(N([Nome]=Tabela3[[#This Row],[Nome]]),[Ações])</f>
        <v>2457900</v>
      </c>
      <c r="AE79" s="68">
        <f>[Capital Social]/[Total Ações]</f>
        <v>13.914317099963384</v>
      </c>
      <c r="AF79" s="68">
        <f>Tabela3[[#This Row],[Lucro Líquido]]/Tabela3[[#This Row],[Total Ações]]</f>
        <v>1.9691606656088532</v>
      </c>
      <c r="AG7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7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7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79" s="7">
        <f>[Div Base]*[Ações]</f>
        <v>1137217.1365800072</v>
      </c>
      <c r="AL79" s="95">
        <f>SUMPRODUCT(N([Nome]=Tabela3[[#This Row],[Nome]]),[Div Base]*[Ações])</f>
        <v>2228934.4562431341</v>
      </c>
      <c r="AM79" s="5">
        <f>[Patrimônio Líquido]/[Total Ações]</f>
        <v>36.549493470035394</v>
      </c>
      <c r="AN79" s="39">
        <f>MAX(Tabela3[[#This Row],[Cotação 1]:[Cotação 5]])</f>
        <v>44</v>
      </c>
      <c r="AO79" s="40">
        <f>[Cotação]/[VPA]</f>
        <v>1.2038470529303724</v>
      </c>
      <c r="AP79" s="27">
        <f>IF(Tabela3[[#This Row],[Lucro/Ação]]&gt;0,Tabela3[[#This Row],[Cotação]]/(Tabela3[[#This Row],[Lucro/Ação]]/[Ref]*4),0)</f>
        <v>16.75840909090909</v>
      </c>
      <c r="AQ79" s="68">
        <f>[Lucro Distribuir]/[Total Ações]</f>
        <v>1.8707026323284104</v>
      </c>
      <c r="AR79" s="68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79" s="9" t="str">
        <f>IF(AND([% A.A.]&gt;=5%,SUMPRODUCT(N([Nome]=Tabela3[[#This Row],[Nome]]),[PL])&gt;0),"Sim","Não")</f>
        <v>Não</v>
      </c>
      <c r="AT79" s="20">
        <f>IF([Cotação]&gt;0,Tabela3[[#This Row],[Lucro]]/Tabela3[[#This Row],[Cotação]],0)</f>
        <v>3.162344795446223E-2</v>
      </c>
      <c r="AU79" s="20">
        <f>((1+Tabela3[[#This Row],[% Yield]])^(1/(3*Tabela3[[#This Row],[Ref]])))^(12)-1</f>
        <v>4.2385287449836717E-2</v>
      </c>
      <c r="AV79" s="9">
        <f>IF([Cotação]&gt;0,($BH$1/Tabela3[[#This Row],[Cotação]]-MOD($BH$1/Tabela3[[#This Row],[Cotação]],100)),)</f>
        <v>0</v>
      </c>
      <c r="AW79" s="7">
        <f>Tabela3[[#This Row],[Ativos]]*[Lucro]</f>
        <v>0</v>
      </c>
      <c r="AX79" s="7">
        <f>SUMPRODUCT(N(Tabela1[Código]=Tabela3[[#This Row],[PAPEL]]),Tabela1[Fechamento])</f>
        <v>0</v>
      </c>
      <c r="AY79" s="7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44</v>
      </c>
    </row>
    <row r="80" spans="1:54" ht="11.25" customHeight="1">
      <c r="A80" s="3" t="s">
        <v>1040</v>
      </c>
      <c r="B80" s="96" t="s">
        <v>1031</v>
      </c>
      <c r="C80" s="14" t="str">
        <f>LEFT([PAPEL],LEN([PAPEL])-(LEN([PAPEL])-4))</f>
        <v>TCNO</v>
      </c>
      <c r="D80" s="14">
        <v>3</v>
      </c>
      <c r="E80" s="5">
        <v>12971838.99</v>
      </c>
      <c r="F80" s="43">
        <v>35305085</v>
      </c>
      <c r="G80" s="65">
        <v>0.25</v>
      </c>
      <c r="H80" s="70"/>
      <c r="J80" s="16"/>
      <c r="K80" s="14"/>
      <c r="L80" s="70"/>
      <c r="M80" s="41"/>
      <c r="N80" s="41"/>
      <c r="O80" s="41"/>
      <c r="P80" s="73">
        <v>5301000</v>
      </c>
      <c r="Q80" s="60">
        <v>-67139000</v>
      </c>
      <c r="R80" s="60">
        <f>IF(Tabela3[[#This Row],[Ativo || Passivo]]&gt;0,Tabela3[[#This Row],[Ativo || Passivo]]-Tabela3[[#This Row],[Patrimônio Líquido]],0)</f>
        <v>0</v>
      </c>
      <c r="S80" s="60">
        <f>Tabela3[[#This Row],[Cotação]]*Tabela3[[#This Row],[Total Ações]]</f>
        <v>6951355.9500000011</v>
      </c>
      <c r="T80" s="27">
        <f>IF(Tabela3[[#This Row],[Passivo Circulante]]&gt;0,Tabela3[[#This Row],[Ativo Circulante]]/Tabela3[[#This Row],[Passivo Circulante]],0)</f>
        <v>0</v>
      </c>
      <c r="U8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0" s="16">
        <f>IF(Tabela3[[#This Row],[Lucro Líquido]]&gt;0,Tabela3[[#This Row],[Lucro Líquido]]/Tabela3[[#This Row],[Patrimônio Líquido]],0)/Tabela3[[#This Row],[Ref]]*4</f>
        <v>0</v>
      </c>
      <c r="W8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0" s="16">
        <f>IF(Tabela3[[#This Row],[Dívida]]&gt;0,Tabela3[[#This Row],[Dívida]]/Tabela3[[#This Row],[Patrimônio Líquido]],0)</f>
        <v>0</v>
      </c>
      <c r="Y80" s="16">
        <f>SUMPRODUCT(N([Dívida / PL]&gt;0),N(RIGHT([PAPEL],LEN([PAPEL])-(LEN([PAPEL])-1))="3"),[Dívida / PL])/SUMPRODUCT(N([Dívida / PL]&gt;0),N(RIGHT([PAPEL],LEN([PAPEL])-(LEN([PAPEL])-1))="3"))</f>
        <v>1.5501495106508842</v>
      </c>
      <c r="Z80" s="7">
        <f>Tabela3[[#This Row],[Capital Social]]*20%</f>
        <v>2594367.7980000004</v>
      </c>
      <c r="AA80" s="35">
        <f>IF(([Lucro Líquido]*5%)&gt;[Teto R. Legal],[Teto R. Legal],[Lucro Líquido]*5%)</f>
        <v>-3356950</v>
      </c>
      <c r="AB80" s="35">
        <f>IF([Lucro Líquido]&lt;0,0,[Lucro Líquido]-[Reserva Legal])</f>
        <v>0</v>
      </c>
      <c r="AC80" s="35">
        <f>Tabela3[[#This Row],[Lucro Distribuir]]*[%Div]</f>
        <v>0</v>
      </c>
      <c r="AD80" s="43">
        <f>SUMPRODUCT(N([Nome]=Tabela3[[#This Row],[Nome]]),[Ações])</f>
        <v>99305085</v>
      </c>
      <c r="AE80" s="68">
        <f>[Capital Social]/[Total Ações]</f>
        <v>0.13062613047458749</v>
      </c>
      <c r="AF80" s="68">
        <f>Tabela3[[#This Row],[Lucro Líquido]]/Tabela3[[#This Row],[Total Ações]]</f>
        <v>-0.67608823858315015</v>
      </c>
      <c r="AG8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7">
        <f>[Div Base]*[Ações]</f>
        <v>0</v>
      </c>
      <c r="AL80" s="95">
        <f>SUMPRODUCT(N([Nome]=Tabela3[[#This Row],[Nome]]),[Div Base]*[Ações])</f>
        <v>0</v>
      </c>
      <c r="AM80" s="5">
        <f>[Patrimônio Líquido]/[Total Ações]</f>
        <v>5.3380952244288397E-2</v>
      </c>
      <c r="AN80" s="39">
        <f>MAX(Tabela3[[#This Row],[Cotação 1]:[Cotação 5]])</f>
        <v>7.0000000000000007E-2</v>
      </c>
      <c r="AO80" s="40">
        <f>[Cotação]/[VPA]</f>
        <v>1.3113291737408037</v>
      </c>
      <c r="AP80" s="27">
        <f>IF(Tabela3[[#This Row],[Lucro/Ação]]&gt;0,Tabela3[[#This Row],[Cotação]]/(Tabela3[[#This Row],[Lucro/Ação]]/[Ref]*4),0)</f>
        <v>0</v>
      </c>
      <c r="AQ80" s="68">
        <f>[Lucro Distribuir]/[Total Ações]</f>
        <v>0</v>
      </c>
      <c r="AR8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9" t="str">
        <f>IF(AND([% A.A.]&gt;=5%,SUMPRODUCT(N([Nome]=Tabela3[[#This Row],[Nome]]),[PL])&gt;0),"Sim","Não")</f>
        <v>Não</v>
      </c>
      <c r="AT80" s="20">
        <f>IF([Cotação]&gt;0,Tabela3[[#This Row],[Lucro]]/Tabela3[[#This Row],[Cotação]],0)</f>
        <v>0</v>
      </c>
      <c r="AU80" s="20">
        <f>((1+Tabela3[[#This Row],[% Yield]])^(1/(3*Tabela3[[#This Row],[Ref]])))^(12)-1</f>
        <v>0</v>
      </c>
      <c r="AV80" s="9">
        <f>IF([Cotação]&gt;0,($BH$1/Tabela3[[#This Row],[Cotação]]-MOD($BH$1/Tabela3[[#This Row],[Cotação]],100)),)</f>
        <v>11000</v>
      </c>
      <c r="AW80" s="7">
        <f>Tabela3[[#This Row],[Ativos]]*[Lucro]</f>
        <v>0</v>
      </c>
      <c r="AX80" s="7">
        <f>SUMPRODUCT(N(Tabela1[Código]=Tabela3[[#This Row],[PAPEL]]),Tabela1[Fechamento])</f>
        <v>0</v>
      </c>
      <c r="AY80" s="7">
        <f>SUMPRODUCT(N(Tabela17[Código]=Tabela3[[#This Row],[PAPEL]]),Tabela17[Fechamento])</f>
        <v>0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7.0000000000000007E-2</v>
      </c>
    </row>
    <row r="81" spans="1:54" ht="11.25" customHeight="1">
      <c r="A81" s="3" t="s">
        <v>1040</v>
      </c>
      <c r="B81" s="96" t="s">
        <v>1032</v>
      </c>
      <c r="C81" s="14" t="str">
        <f>LEFT([PAPEL],LEN([PAPEL])-(LEN([PAPEL])-4))</f>
        <v>TCNO</v>
      </c>
      <c r="D81" s="14">
        <v>3</v>
      </c>
      <c r="E81" s="5">
        <v>12971838.99</v>
      </c>
      <c r="F81" s="43">
        <v>64000000</v>
      </c>
      <c r="G81" s="65">
        <v>0.25</v>
      </c>
      <c r="H81" s="70"/>
      <c r="J81" s="16"/>
      <c r="K81" s="14"/>
      <c r="L81" s="70"/>
      <c r="M81" s="41"/>
      <c r="N81" s="41"/>
      <c r="O81" s="41"/>
      <c r="P81" s="73">
        <v>5301000</v>
      </c>
      <c r="Q81" s="60">
        <v>-67139000</v>
      </c>
      <c r="R81" s="60">
        <f>IF(Tabela3[[#This Row],[Ativo || Passivo]]&gt;0,Tabela3[[#This Row],[Ativo || Passivo]]-Tabela3[[#This Row],[Patrimônio Líquido]],0)</f>
        <v>0</v>
      </c>
      <c r="S81" s="60">
        <f>Tabela3[[#This Row],[Cotação]]*Tabela3[[#This Row],[Total Ações]]</f>
        <v>5958305.0999999996</v>
      </c>
      <c r="T81" s="27">
        <f>IF(Tabela3[[#This Row],[Passivo Circulante]]&gt;0,Tabela3[[#This Row],[Ativo Circulante]]/Tabela3[[#This Row],[Passivo Circulante]],0)</f>
        <v>0</v>
      </c>
      <c r="U8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1" s="16">
        <f>IF(Tabela3[[#This Row],[Lucro Líquido]]&gt;0,Tabela3[[#This Row],[Lucro Líquido]]/Tabela3[[#This Row],[Patrimônio Líquido]],0)/Tabela3[[#This Row],[Ref]]*4</f>
        <v>0</v>
      </c>
      <c r="W8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1" s="16">
        <f>IF(Tabela3[[#This Row],[Dívida]]&gt;0,Tabela3[[#This Row],[Dívida]]/Tabela3[[#This Row],[Patrimônio Líquido]],0)</f>
        <v>0</v>
      </c>
      <c r="Y81" s="16">
        <f>SUMPRODUCT(N([Dívida / PL]&gt;0),N(RIGHT([PAPEL],LEN([PAPEL])-(LEN([PAPEL])-1))="3"),[Dívida / PL])/SUMPRODUCT(N([Dívida / PL]&gt;0),N(RIGHT([PAPEL],LEN([PAPEL])-(LEN([PAPEL])-1))="3"))</f>
        <v>1.5501495106508842</v>
      </c>
      <c r="Z81" s="7">
        <f>Tabela3[[#This Row],[Capital Social]]*20%</f>
        <v>2594367.7980000004</v>
      </c>
      <c r="AA81" s="35">
        <f>IF(([Lucro Líquido]*5%)&gt;[Teto R. Legal],[Teto R. Legal],[Lucro Líquido]*5%)</f>
        <v>-3356950</v>
      </c>
      <c r="AB81" s="35">
        <f>IF([Lucro Líquido]&lt;0,0,[Lucro Líquido]-[Reserva Legal])</f>
        <v>0</v>
      </c>
      <c r="AC81" s="35">
        <f>Tabela3[[#This Row],[Lucro Distribuir]]*[%Div]</f>
        <v>0</v>
      </c>
      <c r="AD81" s="43">
        <f>SUMPRODUCT(N([Nome]=Tabela3[[#This Row],[Nome]]),[Ações])</f>
        <v>99305085</v>
      </c>
      <c r="AE81" s="68">
        <f>[Capital Social]/[Total Ações]</f>
        <v>0.13062613047458749</v>
      </c>
      <c r="AF81" s="68">
        <f>Tabela3[[#This Row],[Lucro Líquido]]/Tabela3[[#This Row],[Total Ações]]</f>
        <v>-0.67608823858315015</v>
      </c>
      <c r="AG8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1" s="7">
        <f>[Div Base]*[Ações]</f>
        <v>0</v>
      </c>
      <c r="AL81" s="95">
        <f>SUMPRODUCT(N([Nome]=Tabela3[[#This Row],[Nome]]),[Div Base]*[Ações])</f>
        <v>0</v>
      </c>
      <c r="AM81" s="5">
        <f>[Patrimônio Líquido]/[Total Ações]</f>
        <v>5.3380952244288397E-2</v>
      </c>
      <c r="AN81" s="39">
        <f>MAX(Tabela3[[#This Row],[Cotação 1]:[Cotação 5]])</f>
        <v>0.06</v>
      </c>
      <c r="AO81" s="40">
        <f>[Cotação]/[VPA]</f>
        <v>1.1239964346349745</v>
      </c>
      <c r="AP81" s="27">
        <f>IF(Tabela3[[#This Row],[Lucro/Ação]]&gt;0,Tabela3[[#This Row],[Cotação]]/(Tabela3[[#This Row],[Lucro/Ação]]/[Ref]*4),0)</f>
        <v>0</v>
      </c>
      <c r="AQ81" s="68">
        <f>[Lucro Distribuir]/[Total Ações]</f>
        <v>0</v>
      </c>
      <c r="AR8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1" s="9" t="str">
        <f>IF(AND([% A.A.]&gt;=5%,SUMPRODUCT(N([Nome]=Tabela3[[#This Row],[Nome]]),[PL])&gt;0),"Sim","Não")</f>
        <v>Não</v>
      </c>
      <c r="AT81" s="20">
        <f>IF([Cotação]&gt;0,Tabela3[[#This Row],[Lucro]]/Tabela3[[#This Row],[Cotação]],0)</f>
        <v>0</v>
      </c>
      <c r="AU81" s="20">
        <f>((1+Tabela3[[#This Row],[% Yield]])^(1/(3*Tabela3[[#This Row],[Ref]])))^(12)-1</f>
        <v>0</v>
      </c>
      <c r="AV81" s="9">
        <f>IF([Cotação]&gt;0,($BH$1/Tabela3[[#This Row],[Cotação]]-MOD($BH$1/Tabela3[[#This Row],[Cotação]],100)),)</f>
        <v>12900</v>
      </c>
      <c r="AW81" s="7">
        <f>Tabela3[[#This Row],[Ativos]]*[Lucro]</f>
        <v>0</v>
      </c>
      <c r="AX81" s="7">
        <f>SUMPRODUCT(N(Tabela1[Código]=Tabela3[[#This Row],[PAPEL]]),Tabela1[Fechamento])</f>
        <v>0</v>
      </c>
      <c r="AY81" s="7">
        <f>SUMPRODUCT(N(Tabela17[Código]=Tabela3[[#This Row],[PAPEL]]),Tabela17[Fechamento])</f>
        <v>0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0.06</v>
      </c>
    </row>
    <row r="82" spans="1:54" ht="11.25" customHeight="1">
      <c r="A82" s="3" t="s">
        <v>1045</v>
      </c>
      <c r="B82" s="44" t="s">
        <v>1041</v>
      </c>
      <c r="C82" s="14" t="str">
        <f>LEFT([PAPEL],LEN([PAPEL])-(LEN([PAPEL])-4))</f>
        <v>BBRK</v>
      </c>
      <c r="D82" s="14">
        <v>3</v>
      </c>
      <c r="E82" s="5">
        <v>533662061</v>
      </c>
      <c r="F82" s="43">
        <v>192839601</v>
      </c>
      <c r="G82" s="65">
        <v>0.25</v>
      </c>
      <c r="H82" s="70"/>
      <c r="J82" s="16"/>
      <c r="K82" s="14"/>
      <c r="L82" s="70"/>
      <c r="M82" s="41"/>
      <c r="N82" s="41"/>
      <c r="O82" s="41"/>
      <c r="P82" s="73">
        <v>681550000</v>
      </c>
      <c r="Q82" s="60">
        <v>49330000</v>
      </c>
      <c r="R82" s="60">
        <f>IF(Tabela3[[#This Row],[Ativo || Passivo]]&gt;0,Tabela3[[#This Row],[Ativo || Passivo]]-Tabela3[[#This Row],[Patrimônio Líquido]],0)</f>
        <v>0</v>
      </c>
      <c r="S82" s="60">
        <f>Tabela3[[#This Row],[Cotação]]*Tabela3[[#This Row],[Total Ações]]</f>
        <v>948770836.91999996</v>
      </c>
      <c r="T82" s="27">
        <f>IF(Tabela3[[#This Row],[Passivo Circulante]]&gt;0,Tabela3[[#This Row],[Ativo Circulante]]/Tabela3[[#This Row],[Passivo Circulante]],0)</f>
        <v>0</v>
      </c>
      <c r="U8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2" s="16">
        <f>IF(Tabela3[[#This Row],[Lucro Líquido]]&gt;0,Tabela3[[#This Row],[Lucro Líquido]]/Tabela3[[#This Row],[Patrimônio Líquido]],0)/Tabela3[[#This Row],[Ref]]*4</f>
        <v>9.6505514391216088E-2</v>
      </c>
      <c r="W8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2" s="16">
        <f>IF(Tabela3[[#This Row],[Dívida]]&gt;0,Tabela3[[#This Row],[Dívida]]/Tabela3[[#This Row],[Patrimônio Líquido]],0)</f>
        <v>0</v>
      </c>
      <c r="Y82" s="16">
        <f>SUMPRODUCT(N([Dívida / PL]&gt;0),N(RIGHT([PAPEL],LEN([PAPEL])-(LEN([PAPEL])-1))="3"),[Dívida / PL])/SUMPRODUCT(N([Dívida / PL]&gt;0),N(RIGHT([PAPEL],LEN([PAPEL])-(LEN([PAPEL])-1))="3"))</f>
        <v>1.5501495106508842</v>
      </c>
      <c r="Z82" s="7">
        <f>Tabela3[[#This Row],[Capital Social]]*20%</f>
        <v>106732412.2</v>
      </c>
      <c r="AA82" s="35">
        <f>IF(([Lucro Líquido]*5%)&gt;[Teto R. Legal],[Teto R. Legal],[Lucro Líquido]*5%)</f>
        <v>2466500</v>
      </c>
      <c r="AB82" s="35">
        <f>IF([Lucro Líquido]&lt;0,0,[Lucro Líquido]-[Reserva Legal])</f>
        <v>46863500</v>
      </c>
      <c r="AC82" s="35">
        <f>Tabela3[[#This Row],[Lucro Distribuir]]*[%Div]</f>
        <v>11715875</v>
      </c>
      <c r="AD82" s="43">
        <f>SUMPRODUCT(N([Nome]=Tabela3[[#This Row],[Nome]]),[Ações])</f>
        <v>192839601</v>
      </c>
      <c r="AE82" s="68">
        <f>[Capital Social]/[Total Ações]</f>
        <v>2.7673883280851634</v>
      </c>
      <c r="AF82" s="68">
        <f>Tabela3[[#This Row],[Lucro Líquido]]/Tabela3[[#This Row],[Total Ações]]</f>
        <v>0.25580845295360261</v>
      </c>
      <c r="AG8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8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82" s="7">
        <f>[Div Base]*[Ações]</f>
        <v>11715875</v>
      </c>
      <c r="AL82" s="95">
        <f>SUMPRODUCT(N([Nome]=Tabela3[[#This Row],[Nome]]),[Div Base]*[Ações])</f>
        <v>11715875</v>
      </c>
      <c r="AM82" s="5">
        <f>[Patrimônio Líquido]/[Total Ações]</f>
        <v>3.5342844336210799</v>
      </c>
      <c r="AN82" s="39">
        <f>MAX(Tabela3[[#This Row],[Cotação 1]:[Cotação 5]])</f>
        <v>4.92</v>
      </c>
      <c r="AO82" s="40">
        <f>[Cotação]/[VPA]</f>
        <v>1.3920781115398722</v>
      </c>
      <c r="AP82" s="27">
        <f>IF(Tabela3[[#This Row],[Lucro/Ação]]&gt;0,Tabela3[[#This Row],[Cotação]]/(Tabela3[[#This Row],[Lucro/Ação]]/[Ref]*4),0)</f>
        <v>14.424855619095887</v>
      </c>
      <c r="AQ82" s="68">
        <f>[Lucro Distribuir]/[Total Ações]</f>
        <v>0.24301803030592248</v>
      </c>
      <c r="AR82" s="68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82" s="9" t="str">
        <f>IF(AND([% A.A.]&gt;=5%,SUMPRODUCT(N([Nome]=Tabela3[[#This Row],[Nome]]),[PL])&gt;0),"Sim","Não")</f>
        <v>Não</v>
      </c>
      <c r="AT82" s="20">
        <f>IF([Cotação]&gt;0,Tabela3[[#This Row],[Lucro]]/Tabela3[[#This Row],[Cotação]],0)</f>
        <v>1.2348477149691183E-2</v>
      </c>
      <c r="AU82" s="20">
        <f>((1+Tabela3[[#This Row],[% Yield]])^(1/(3*Tabela3[[#This Row],[Ref]])))^(12)-1</f>
        <v>1.6498429220047184E-2</v>
      </c>
      <c r="AV82" s="9">
        <f>IF([Cotação]&gt;0,($BH$1/Tabela3[[#This Row],[Cotação]]-MOD($BH$1/Tabela3[[#This Row],[Cotação]],100)),)</f>
        <v>100</v>
      </c>
      <c r="AW82" s="7">
        <f>Tabela3[[#This Row],[Ativos]]*[Lucro]</f>
        <v>6.0754507576480616</v>
      </c>
      <c r="AX82" s="7">
        <f>SUMPRODUCT(N(Tabela1[Código]=Tabela3[[#This Row],[PAPEL]]),Tabela1[Fechamento])</f>
        <v>0</v>
      </c>
      <c r="AY82" s="7">
        <f>SUMPRODUCT(N(Tabela17[Código]=Tabela3[[#This Row],[PAPEL]]),Tabela17[Fechamento])</f>
        <v>0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4.92</v>
      </c>
    </row>
    <row r="83" spans="1:54" ht="11.25" customHeight="1">
      <c r="A83" s="3" t="s">
        <v>1045</v>
      </c>
      <c r="B83" s="44" t="s">
        <v>1042</v>
      </c>
      <c r="C83" s="14" t="str">
        <f>LEFT([PAPEL],LEN([PAPEL])-(LEN([PAPEL])-4))</f>
        <v>LPSB</v>
      </c>
      <c r="D83" s="14">
        <v>3</v>
      </c>
      <c r="E83" s="5">
        <v>264226567.44999999</v>
      </c>
      <c r="F83" s="43">
        <v>114381716</v>
      </c>
      <c r="G83" s="65">
        <v>0.25</v>
      </c>
      <c r="H83" s="70"/>
      <c r="J83" s="16"/>
      <c r="K83" s="14"/>
      <c r="L83" s="70"/>
      <c r="M83" s="41"/>
      <c r="N83" s="41"/>
      <c r="O83" s="41"/>
      <c r="P83" s="73">
        <v>586658000</v>
      </c>
      <c r="Q83" s="60">
        <v>95641000</v>
      </c>
      <c r="R83" s="60">
        <f>IF(Tabela3[[#This Row],[Ativo || Passivo]]&gt;0,Tabela3[[#This Row],[Ativo || Passivo]]-Tabela3[[#This Row],[Patrimônio Líquido]],0)</f>
        <v>0</v>
      </c>
      <c r="S83" s="60">
        <f>Tabela3[[#This Row],[Cotação]]*Tabela3[[#This Row],[Total Ações]]</f>
        <v>1441209621.5999999</v>
      </c>
      <c r="T83" s="27">
        <f>IF(Tabela3[[#This Row],[Passivo Circulante]]&gt;0,Tabela3[[#This Row],[Ativo Circulante]]/Tabela3[[#This Row],[Passivo Circulante]],0)</f>
        <v>0</v>
      </c>
      <c r="U8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3" s="16">
        <f>IF(Tabela3[[#This Row],[Lucro Líquido]]&gt;0,Tabela3[[#This Row],[Lucro Líquido]]/Tabela3[[#This Row],[Patrimônio Líquido]],0)/Tabela3[[#This Row],[Ref]]*4</f>
        <v>0.2173691202256397</v>
      </c>
      <c r="W8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3" s="16">
        <f>IF(Tabela3[[#This Row],[Dívida]]&gt;0,Tabela3[[#This Row],[Dívida]]/Tabela3[[#This Row],[Patrimônio Líquido]],0)</f>
        <v>0</v>
      </c>
      <c r="Y83" s="16">
        <f>SUMPRODUCT(N([Dívida / PL]&gt;0),N(RIGHT([PAPEL],LEN([PAPEL])-(LEN([PAPEL])-1))="3"),[Dívida / PL])/SUMPRODUCT(N([Dívida / PL]&gt;0),N(RIGHT([PAPEL],LEN([PAPEL])-(LEN([PAPEL])-1))="3"))</f>
        <v>1.5501495106508842</v>
      </c>
      <c r="Z83" s="7">
        <f>Tabela3[[#This Row],[Capital Social]]*20%</f>
        <v>52845313.490000002</v>
      </c>
      <c r="AA83" s="35">
        <f>IF(([Lucro Líquido]*5%)&gt;[Teto R. Legal],[Teto R. Legal],[Lucro Líquido]*5%)</f>
        <v>4782050</v>
      </c>
      <c r="AB83" s="35">
        <f>IF([Lucro Líquido]&lt;0,0,[Lucro Líquido]-[Reserva Legal])</f>
        <v>90858950</v>
      </c>
      <c r="AC83" s="35">
        <f>Tabela3[[#This Row],[Lucro Distribuir]]*[%Div]</f>
        <v>22714737.5</v>
      </c>
      <c r="AD83" s="43">
        <f>SUMPRODUCT(N([Nome]=Tabela3[[#This Row],[Nome]]),[Ações])</f>
        <v>114381716</v>
      </c>
      <c r="AE83" s="68">
        <f>[Capital Social]/[Total Ações]</f>
        <v>2.3100419952608506</v>
      </c>
      <c r="AF83" s="68">
        <f>Tabela3[[#This Row],[Lucro Líquido]]/Tabela3[[#This Row],[Total Ações]]</f>
        <v>0.83615636611012201</v>
      </c>
      <c r="AG8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8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83" s="7">
        <f>[Div Base]*[Ações]</f>
        <v>22714737.5</v>
      </c>
      <c r="AL83" s="95">
        <f>SUMPRODUCT(N([Nome]=Tabela3[[#This Row],[Nome]]),[Div Base]*[Ações])</f>
        <v>22714737.5</v>
      </c>
      <c r="AM83" s="5">
        <f>[Patrimônio Líquido]/[Total Ações]</f>
        <v>5.1289491058168775</v>
      </c>
      <c r="AN83" s="39">
        <f>MAX(Tabela3[[#This Row],[Cotação 1]:[Cotação 5]])</f>
        <v>12.6</v>
      </c>
      <c r="AO83" s="40">
        <f>[Cotação]/[VPA]</f>
        <v>2.4566436008713763</v>
      </c>
      <c r="AP83" s="27">
        <f>IF(Tabela3[[#This Row],[Lucro/Ação]]&gt;0,Tabela3[[#This Row],[Cotação]]/(Tabela3[[#This Row],[Lucro/Ação]]/[Ref]*4),0)</f>
        <v>11.301713869574764</v>
      </c>
      <c r="AQ83" s="68">
        <f>[Lucro Distribuir]/[Total Ações]</f>
        <v>0.79434854780461595</v>
      </c>
      <c r="AR83" s="68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83" s="9" t="str">
        <f>IF(AND([% A.A.]&gt;=5%,SUMPRODUCT(N([Nome]=Tabela3[[#This Row],[Nome]]),[PL])&gt;0),"Sim","Não")</f>
        <v>Não</v>
      </c>
      <c r="AT83" s="20">
        <f>IF([Cotação]&gt;0,Tabela3[[#This Row],[Lucro]]/Tabela3[[#This Row],[Cotação]],0)</f>
        <v>1.5760883885012223E-2</v>
      </c>
      <c r="AU83" s="20">
        <f>((1+Tabela3[[#This Row],[% Yield]])^(1/(3*Tabela3[[#This Row],[Ref]])))^(12)-1</f>
        <v>2.1069520981528145E-2</v>
      </c>
      <c r="AV83" s="9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7">
        <f>SUMPRODUCT(N(Tabela1[Código]=Tabela3[[#This Row],[PAPEL]]),Tabela1[Fechamento])</f>
        <v>0</v>
      </c>
      <c r="AY83" s="7">
        <f>SUMPRODUCT(N(Tabela17[Código]=Tabela3[[#This Row],[PAPEL]]),Tabela17[Fechamento])</f>
        <v>0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12.6</v>
      </c>
    </row>
    <row r="84" spans="1:54" ht="11.25" customHeight="1">
      <c r="A84" s="4" t="s">
        <v>310</v>
      </c>
      <c r="B84" s="97" t="s">
        <v>1046</v>
      </c>
      <c r="C84" s="14" t="str">
        <f>LEFT([PAPEL],LEN([PAPEL])-(LEN([PAPEL])-4))</f>
        <v>CCHI</v>
      </c>
      <c r="D84" s="14">
        <v>3</v>
      </c>
      <c r="E84" s="5">
        <v>31980000</v>
      </c>
      <c r="F84" s="43">
        <v>65862720</v>
      </c>
      <c r="G84" s="65">
        <v>0.25</v>
      </c>
      <c r="H84" s="16"/>
      <c r="J84" s="16"/>
      <c r="K84" s="14"/>
      <c r="L84" s="70"/>
      <c r="M84" s="41"/>
      <c r="N84" s="41"/>
      <c r="O84" s="41"/>
      <c r="P84" s="73">
        <v>-160447000</v>
      </c>
      <c r="Q84" s="60">
        <v>-1000</v>
      </c>
      <c r="R84" s="60">
        <f>IF(Tabela3[[#This Row],[Ativo || Passivo]]&gt;0,Tabela3[[#This Row],[Ativo || Passivo]]-Tabela3[[#This Row],[Patrimônio Líquido]],0)</f>
        <v>0</v>
      </c>
      <c r="S84" s="60">
        <f>Tabela3[[#This Row],[Cotação]]*Tabela3[[#This Row],[Total Ações]]</f>
        <v>8580000</v>
      </c>
      <c r="T84" s="27">
        <f>IF(Tabela3[[#This Row],[Passivo Circulante]]&gt;0,Tabela3[[#This Row],[Ativo Circulante]]/Tabela3[[#This Row],[Passivo Circulante]],0)</f>
        <v>0</v>
      </c>
      <c r="U8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4" s="16">
        <f>IF(Tabela3[[#This Row],[Lucro Líquido]]&gt;0,Tabela3[[#This Row],[Lucro Líquido]]/Tabela3[[#This Row],[Patrimônio Líquido]],0)/Tabela3[[#This Row],[Ref]]*4</f>
        <v>0</v>
      </c>
      <c r="W8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4" s="16">
        <f>IF(Tabela3[[#This Row],[Dívida]]&gt;0,Tabela3[[#This Row],[Dívida]]/Tabela3[[#This Row],[Patrimônio Líquido]],0)</f>
        <v>0</v>
      </c>
      <c r="Y84" s="16">
        <f>SUMPRODUCT(N([Dívida / PL]&gt;0),N(RIGHT([PAPEL],LEN([PAPEL])-(LEN([PAPEL])-1))="3"),[Dívida / PL])/SUMPRODUCT(N([Dívida / PL]&gt;0),N(RIGHT([PAPEL],LEN([PAPEL])-(LEN([PAPEL])-1))="3"))</f>
        <v>1.5501495106508842</v>
      </c>
      <c r="Z84" s="7">
        <f>Tabela3[[#This Row],[Capital Social]]*20%</f>
        <v>6396000</v>
      </c>
      <c r="AA84" s="35">
        <f>IF(([Lucro Líquido]*5%)&gt;[Teto R. Legal],[Teto R. Legal],[Lucro Líquido]*5%)</f>
        <v>-50</v>
      </c>
      <c r="AB84" s="35">
        <f>IF([Lucro Líquido]&lt;0,0,[Lucro Líquido]-[Reserva Legal])</f>
        <v>0</v>
      </c>
      <c r="AC84" s="35">
        <f>Tabela3[[#This Row],[Lucro Distribuir]]*[%Div]</f>
        <v>0</v>
      </c>
      <c r="AD84" s="43">
        <f>SUMPRODUCT(N([Nome]=Tabela3[[#This Row],[Nome]]),[Ações])</f>
        <v>78000000</v>
      </c>
      <c r="AE84" s="68">
        <f>[Capital Social]/[Total Ações]</f>
        <v>0.41</v>
      </c>
      <c r="AF84" s="68">
        <f>Tabela3[[#This Row],[Lucro Líquido]]/Tabela3[[#This Row],[Total Ações]]</f>
        <v>-1.282051282051282E-5</v>
      </c>
      <c r="AG8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4" s="7">
        <f>[Div Base]*[Ações]</f>
        <v>0</v>
      </c>
      <c r="AL84" s="95">
        <f>SUMPRODUCT(N([Nome]=Tabela3[[#This Row],[Nome]]),[Div Base]*[Ações])</f>
        <v>0</v>
      </c>
      <c r="AM84" s="5">
        <f>[Patrimônio Líquido]/[Total Ações]</f>
        <v>-2.0570128205128206</v>
      </c>
      <c r="AN84" s="39">
        <f>MAX(Tabela3[[#This Row],[Cotação 1]:[Cotação 5]])</f>
        <v>0.11</v>
      </c>
      <c r="AO84" s="40">
        <f>[Cotação]/[VPA]</f>
        <v>-5.3475602535416673E-2</v>
      </c>
      <c r="AP84" s="27">
        <f>IF(Tabela3[[#This Row],[Lucro/Ação]]&gt;0,Tabela3[[#This Row],[Cotação]]/(Tabela3[[#This Row],[Lucro/Ação]]/[Ref]*4),0)</f>
        <v>0</v>
      </c>
      <c r="AQ84" s="68">
        <f>[Lucro Distribuir]/[Total Ações]</f>
        <v>0</v>
      </c>
      <c r="AR8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4" s="9" t="str">
        <f>IF(AND([% A.A.]&gt;=5%,SUMPRODUCT(N([Nome]=Tabela3[[#This Row],[Nome]]),[PL])&gt;0),"Sim","Não")</f>
        <v>Não</v>
      </c>
      <c r="AT84" s="20">
        <f>IF([Cotação]&gt;0,Tabela3[[#This Row],[Lucro]]/Tabela3[[#This Row],[Cotação]],0)</f>
        <v>0</v>
      </c>
      <c r="AU84" s="20">
        <f>((1+Tabela3[[#This Row],[% Yield]])^(1/(3*Tabela3[[#This Row],[Ref]])))^(12)-1</f>
        <v>0</v>
      </c>
      <c r="AV84" s="9">
        <f>IF([Cotação]&gt;0,($BH$1/Tabela3[[#This Row],[Cotação]]-MOD($BH$1/Tabela3[[#This Row],[Cotação]],100)),)</f>
        <v>7000</v>
      </c>
      <c r="AW84" s="7">
        <f>Tabela3[[#This Row],[Ativos]]*[Lucro]</f>
        <v>0</v>
      </c>
      <c r="AX84" s="7">
        <f>SUMPRODUCT(N(Tabela1[Código]=Tabela3[[#This Row],[PAPEL]]),Tabela1[Fechamento])</f>
        <v>0</v>
      </c>
      <c r="AY84" s="7">
        <f>SUMPRODUCT(N(Tabela17[Código]=Tabela3[[#This Row],[PAPEL]]),Tabela17[Fechamento])</f>
        <v>0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0.11</v>
      </c>
    </row>
    <row r="85" spans="1:54" ht="11.25" customHeight="1">
      <c r="A85" s="4" t="s">
        <v>310</v>
      </c>
      <c r="B85" s="97" t="s">
        <v>1047</v>
      </c>
      <c r="C85" s="14" t="str">
        <f>LEFT([PAPEL],LEN([PAPEL])-(LEN([PAPEL])-4))</f>
        <v>CCHI</v>
      </c>
      <c r="D85" s="14">
        <v>3</v>
      </c>
      <c r="E85" s="5">
        <v>31980000</v>
      </c>
      <c r="F85" s="43">
        <v>12137280</v>
      </c>
      <c r="G85" s="65">
        <v>0.25</v>
      </c>
      <c r="H85" s="16"/>
      <c r="J85" s="16"/>
      <c r="K85" s="14"/>
      <c r="L85" s="70"/>
      <c r="M85" s="41"/>
      <c r="N85" s="41"/>
      <c r="O85" s="41"/>
      <c r="P85" s="73">
        <v>-160447000</v>
      </c>
      <c r="Q85" s="60">
        <v>-1000</v>
      </c>
      <c r="R85" s="60">
        <f>IF(Tabela3[[#This Row],[Ativo || Passivo]]&gt;0,Tabela3[[#This Row],[Ativo || Passivo]]-Tabela3[[#This Row],[Patrimônio Líquido]],0)</f>
        <v>0</v>
      </c>
      <c r="S85" s="60">
        <f>Tabela3[[#This Row],[Cotação]]*Tabela3[[#This Row],[Total Ações]]</f>
        <v>5460000.0000000009</v>
      </c>
      <c r="T85" s="27">
        <f>IF(Tabela3[[#This Row],[Passivo Circulante]]&gt;0,Tabela3[[#This Row],[Ativo Circulante]]/Tabela3[[#This Row],[Passivo Circulante]],0)</f>
        <v>0</v>
      </c>
      <c r="U8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5" s="16">
        <f>IF(Tabela3[[#This Row],[Lucro Líquido]]&gt;0,Tabela3[[#This Row],[Lucro Líquido]]/Tabela3[[#This Row],[Patrimônio Líquido]],0)/Tabela3[[#This Row],[Ref]]*4</f>
        <v>0</v>
      </c>
      <c r="W8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5" s="16">
        <f>IF(Tabela3[[#This Row],[Dívida]]&gt;0,Tabela3[[#This Row],[Dívida]]/Tabela3[[#This Row],[Patrimônio Líquido]],0)</f>
        <v>0</v>
      </c>
      <c r="Y85" s="16">
        <f>SUMPRODUCT(N([Dívida / PL]&gt;0),N(RIGHT([PAPEL],LEN([PAPEL])-(LEN([PAPEL])-1))="3"),[Dívida / PL])/SUMPRODUCT(N([Dívida / PL]&gt;0),N(RIGHT([PAPEL],LEN([PAPEL])-(LEN([PAPEL])-1))="3"))</f>
        <v>1.5501495106508842</v>
      </c>
      <c r="Z85" s="7">
        <f>Tabela3[[#This Row],[Capital Social]]*20%</f>
        <v>6396000</v>
      </c>
      <c r="AA85" s="35">
        <f>IF(([Lucro Líquido]*5%)&gt;[Teto R. Legal],[Teto R. Legal],[Lucro Líquido]*5%)</f>
        <v>-50</v>
      </c>
      <c r="AB85" s="35">
        <f>IF([Lucro Líquido]&lt;0,0,[Lucro Líquido]-[Reserva Legal])</f>
        <v>0</v>
      </c>
      <c r="AC85" s="35">
        <f>Tabela3[[#This Row],[Lucro Distribuir]]*[%Div]</f>
        <v>0</v>
      </c>
      <c r="AD85" s="43">
        <f>SUMPRODUCT(N([Nome]=Tabela3[[#This Row],[Nome]]),[Ações])</f>
        <v>78000000</v>
      </c>
      <c r="AE85" s="68">
        <f>[Capital Social]/[Total Ações]</f>
        <v>0.41</v>
      </c>
      <c r="AF85" s="68">
        <f>Tabela3[[#This Row],[Lucro Líquido]]/Tabela3[[#This Row],[Total Ações]]</f>
        <v>-1.282051282051282E-5</v>
      </c>
      <c r="AG8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5" s="7">
        <f>[Div Base]*[Ações]</f>
        <v>0</v>
      </c>
      <c r="AL85" s="95">
        <f>SUMPRODUCT(N([Nome]=Tabela3[[#This Row],[Nome]]),[Div Base]*[Ações])</f>
        <v>0</v>
      </c>
      <c r="AM85" s="5">
        <f>[Patrimônio Líquido]/[Total Ações]</f>
        <v>-2.0570128205128206</v>
      </c>
      <c r="AN85" s="39">
        <f>MAX(Tabela3[[#This Row],[Cotação 1]:[Cotação 5]])</f>
        <v>7.0000000000000007E-2</v>
      </c>
      <c r="AO85" s="40">
        <f>[Cotação]/[VPA]</f>
        <v>-3.4029928886174253E-2</v>
      </c>
      <c r="AP85" s="27">
        <f>IF(Tabela3[[#This Row],[Lucro/Ação]]&gt;0,Tabela3[[#This Row],[Cotação]]/(Tabela3[[#This Row],[Lucro/Ação]]/[Ref]*4),0)</f>
        <v>0</v>
      </c>
      <c r="AQ85" s="68">
        <f>[Lucro Distribuir]/[Total Ações]</f>
        <v>0</v>
      </c>
      <c r="AR8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5" s="9" t="str">
        <f>IF(AND([% A.A.]&gt;=5%,SUMPRODUCT(N([Nome]=Tabela3[[#This Row],[Nome]]),[PL])&gt;0),"Sim","Não")</f>
        <v>Não</v>
      </c>
      <c r="AT85" s="20">
        <f>IF([Cotação]&gt;0,Tabela3[[#This Row],[Lucro]]/Tabela3[[#This Row],[Cotação]],0)</f>
        <v>0</v>
      </c>
      <c r="AU85" s="20">
        <f>((1+Tabela3[[#This Row],[% Yield]])^(1/(3*Tabela3[[#This Row],[Ref]])))^(12)-1</f>
        <v>0</v>
      </c>
      <c r="AV85" s="9">
        <f>IF([Cotação]&gt;0,($BH$1/Tabela3[[#This Row],[Cotação]]-MOD($BH$1/Tabela3[[#This Row],[Cotação]],100)),)</f>
        <v>11000</v>
      </c>
      <c r="AW85" s="7">
        <f>Tabela3[[#This Row],[Ativos]]*[Lucro]</f>
        <v>0</v>
      </c>
      <c r="AX85" s="7">
        <f>SUMPRODUCT(N(Tabela1[Código]=Tabela3[[#This Row],[PAPEL]]),Tabela1[Fechamento])</f>
        <v>0</v>
      </c>
      <c r="AY85" s="7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7.0000000000000007E-2</v>
      </c>
    </row>
    <row r="86" spans="1:54" ht="11.25" customHeight="1">
      <c r="A86" s="4" t="s">
        <v>310</v>
      </c>
      <c r="B86" s="44" t="s">
        <v>309</v>
      </c>
      <c r="C86" s="66" t="str">
        <f>LEFT([PAPEL],LEN([PAPEL])-(LEN([PAPEL])-4))</f>
        <v>ETER</v>
      </c>
      <c r="D86" s="13">
        <v>4</v>
      </c>
      <c r="E86" s="6">
        <v>334251231.39999998</v>
      </c>
      <c r="F86" s="8">
        <v>89500000</v>
      </c>
      <c r="G86" s="65">
        <v>0.25</v>
      </c>
      <c r="H86" s="17"/>
      <c r="I86" s="17"/>
      <c r="J86" s="17"/>
      <c r="K86" s="71"/>
      <c r="L86" s="71"/>
      <c r="M86" s="42">
        <v>694937000</v>
      </c>
      <c r="N86" s="42">
        <v>227911000</v>
      </c>
      <c r="O86" s="42">
        <v>88826000</v>
      </c>
      <c r="P86" s="6">
        <v>506113000</v>
      </c>
      <c r="Q86" s="6">
        <v>102254000</v>
      </c>
      <c r="R86" s="6">
        <f>IF(Tabela3[[#This Row],[Ativo || Passivo]]&gt;0,Tabela3[[#This Row],[Ativo || Passivo]]-Tabela3[[#This Row],[Patrimônio Líquido]],0)</f>
        <v>188824000</v>
      </c>
      <c r="S86" s="6">
        <f>Tabela3[[#This Row],[Cotação]]*Tabela3[[#This Row],[Total Ações]]</f>
        <v>753590000</v>
      </c>
      <c r="T86" s="99">
        <f>IF(Tabela3[[#This Row],[Passivo Circulante]]&gt;0,Tabela3[[#This Row],[Ativo Circulante]]/Tabela3[[#This Row],[Passivo Circulante]],0)</f>
        <v>2.5658140634498907</v>
      </c>
      <c r="U86" s="9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6" s="17">
        <f>IF(Tabela3[[#This Row],[Lucro Líquido]]&gt;0,Tabela3[[#This Row],[Lucro Líquido]]/Tabela3[[#This Row],[Patrimônio Líquido]],0)/Tabela3[[#This Row],[Ref]]*4</f>
        <v>0.20203788482018839</v>
      </c>
      <c r="W86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6" s="17">
        <f>IF(Tabela3[[#This Row],[Dívida]]&gt;0,Tabela3[[#This Row],[Dívida]]/Tabela3[[#This Row],[Patrimônio Líquido]],0)</f>
        <v>0.37308664270627312</v>
      </c>
      <c r="Y86" s="17">
        <f>SUMPRODUCT(N([Dívida / PL]&gt;0),N(RIGHT([PAPEL],LEN([PAPEL])-(LEN([PAPEL])-1))="3"),[Dívida / PL])/SUMPRODUCT(N([Dívida / PL]&gt;0),N(RIGHT([PAPEL],LEN([PAPEL])-(LEN([PAPEL])-1))="3"))</f>
        <v>1.5501495106508842</v>
      </c>
      <c r="Z86" s="6">
        <f>Tabela3[[#This Row],[Capital Social]]*20%</f>
        <v>66850246.280000001</v>
      </c>
      <c r="AA86" s="6">
        <f>IF(([Lucro Líquido]*5%)&gt;[Teto R. Legal],[Teto R. Legal],[Lucro Líquido]*5%)</f>
        <v>5112700</v>
      </c>
      <c r="AB86" s="6">
        <f>IF([Lucro Líquido]&lt;0,0,[Lucro Líquido]-[Reserva Legal])</f>
        <v>97141300</v>
      </c>
      <c r="AC86" s="6">
        <f>Tabela3[[#This Row],[Lucro Distribuir]]*[%Div]</f>
        <v>24285325</v>
      </c>
      <c r="AD86" s="19">
        <f>SUMPRODUCT(N([Nome]=Tabela3[[#This Row],[Nome]]),[Ações])</f>
        <v>89500000</v>
      </c>
      <c r="AE86" s="6">
        <f>[Capital Social]/[Total Ações]</f>
        <v>3.7346506301675975</v>
      </c>
      <c r="AF86" s="64">
        <f>Tabela3[[#This Row],[Lucro Líquido]]/Tabela3[[#This Row],[Total Ações]]</f>
        <v>1.1425027932960894</v>
      </c>
      <c r="AG86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0.27134441340782123</v>
      </c>
      <c r="AH86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6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0.27134441340782123</v>
      </c>
      <c r="AK86" s="6">
        <f>[Div Base]*[Ações]</f>
        <v>24285325</v>
      </c>
      <c r="AL86" s="6">
        <f>SUMPRODUCT(N([Nome]=Tabela3[[#This Row],[Nome]]),[Div Base]*[Ações])</f>
        <v>24285325</v>
      </c>
      <c r="AM86" s="6">
        <f>[Patrimônio Líquido]/[Total Ações]</f>
        <v>5.654893854748603</v>
      </c>
      <c r="AN86" s="36">
        <f>MAX(Tabela3[[#This Row],[Cotação 1]:[Cotação 5]])</f>
        <v>8.42</v>
      </c>
      <c r="AO86" s="32">
        <f>[Cotação]/[VPA]</f>
        <v>1.4889757820881899</v>
      </c>
      <c r="AP86" s="29">
        <f>IF(Tabela3[[#This Row],[Lucro/Ação]]&gt;0,Tabela3[[#This Row],[Cotação]]/(Tabela3[[#This Row],[Lucro/Ação]]/[Ref]*4),0)</f>
        <v>7.3697850450838107</v>
      </c>
      <c r="AQ86" s="64">
        <f>[Lucro Distribuir]/[Total Ações]</f>
        <v>1.0853776536312849</v>
      </c>
      <c r="AR86" s="64">
        <f>IF([Unit ON]&gt;0,SUMPRODUCT(N([Nome]=Tabela3[[#This Row],[Nome]]),N(RIGHT([PAPEL],1)="3"),[Div Base])*[Unit ON]+SUMPRODUCT(N([Nome]=Tabela3[[#This Row],[Nome]]),N(RIGHT([PAPEL],1)="4"),[Div Base])*[Unit PN],[Div Base])</f>
        <v>0.27134441340782123</v>
      </c>
      <c r="AS86" s="13" t="str">
        <f>IF(AND([% A.A.]&gt;=5%,SUMPRODUCT(N([Nome]=Tabela3[[#This Row],[Nome]]),[PL])&gt;0),"Sim","Não")</f>
        <v>Não</v>
      </c>
      <c r="AT86" s="30">
        <f>IF([Cotação]&gt;0,Tabela3[[#This Row],[Lucro]]/Tabela3[[#This Row],[Cotação]],0)</f>
        <v>3.2226177364349316E-2</v>
      </c>
      <c r="AU86" s="17">
        <f>((1+Tabela3[[#This Row],[% Yield]])^(1/(3*Tabela3[[#This Row],[Ref]])))^(12)-1</f>
        <v>3.222617736434974E-2</v>
      </c>
      <c r="AV86" s="12">
        <f>IF([Cotação]&gt;0,($BH$1/Tabela3[[#This Row],[Cotação]]-MOD($BH$1/Tabela3[[#This Row],[Cotação]],100)),)</f>
        <v>0</v>
      </c>
      <c r="AW86" s="15">
        <f>Tabela3[[#This Row],[Ativos]]*[Lucro]</f>
        <v>0</v>
      </c>
      <c r="AX86" s="11">
        <f>SUMPRODUCT(N(Tabela1[Código]=Tabela3[[#This Row],[PAPEL]]),Tabela1[Fechamento])</f>
        <v>0</v>
      </c>
      <c r="AY86" s="42">
        <f>SUMPRODUCT(N(Tabela17[Código]=Tabela3[[#This Row],[PAPEL]]),Tabela17[Fechamento])</f>
        <v>8.42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customHeight="1">
      <c r="A87" s="4" t="s">
        <v>310</v>
      </c>
      <c r="B87" s="45" t="s">
        <v>1048</v>
      </c>
      <c r="C87" s="14" t="str">
        <f>LEFT([PAPEL],LEN([PAPEL])-(LEN([PAPEL])-4))</f>
        <v>HAGA</v>
      </c>
      <c r="D87" s="14">
        <v>3</v>
      </c>
      <c r="E87" s="5">
        <v>10353000</v>
      </c>
      <c r="F87" s="43">
        <v>3966667</v>
      </c>
      <c r="G87" s="65">
        <v>0.25</v>
      </c>
      <c r="H87" s="16"/>
      <c r="J87" s="16"/>
      <c r="K87" s="14"/>
      <c r="L87" s="70"/>
      <c r="M87" s="41"/>
      <c r="N87" s="41"/>
      <c r="O87" s="41"/>
      <c r="P87" s="73">
        <v>-90174895</v>
      </c>
      <c r="Q87" s="60">
        <v>2123777</v>
      </c>
      <c r="R87" s="60">
        <f>IF(Tabela3[[#This Row],[Ativo || Passivo]]&gt;0,Tabela3[[#This Row],[Ativo || Passivo]]-Tabela3[[#This Row],[Patrimônio Líquido]],0)</f>
        <v>0</v>
      </c>
      <c r="S87" s="60">
        <f>Tabela3[[#This Row],[Cotação]]*Tabela3[[#This Row],[Total Ações]]</f>
        <v>7854000.6600000001</v>
      </c>
      <c r="T87" s="27">
        <f>IF(Tabela3[[#This Row],[Passivo Circulante]]&gt;0,Tabela3[[#This Row],[Ativo Circulante]]/Tabela3[[#This Row],[Passivo Circulante]],0)</f>
        <v>0</v>
      </c>
      <c r="U8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7" s="16">
        <f>IF(Tabela3[[#This Row],[Lucro Líquido]]&gt;0,Tabela3[[#This Row],[Lucro Líquido]]/Tabela3[[#This Row],[Patrimônio Líquido]],0)/Tabela3[[#This Row],[Ref]]*4</f>
        <v>-3.140233949445316E-2</v>
      </c>
      <c r="W8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7" s="16">
        <f>IF(Tabela3[[#This Row],[Dívida]]&gt;0,Tabela3[[#This Row],[Dívida]]/Tabela3[[#This Row],[Patrimônio Líquido]],0)</f>
        <v>0</v>
      </c>
      <c r="Y87" s="16">
        <f>SUMPRODUCT(N([Dívida / PL]&gt;0),N(RIGHT([PAPEL],LEN([PAPEL])-(LEN([PAPEL])-1))="3"),[Dívida / PL])/SUMPRODUCT(N([Dívida / PL]&gt;0),N(RIGHT([PAPEL],LEN([PAPEL])-(LEN([PAPEL])-1))="3"))</f>
        <v>1.5501495106508842</v>
      </c>
      <c r="Z87" s="7">
        <f>Tabela3[[#This Row],[Capital Social]]*20%</f>
        <v>2070600</v>
      </c>
      <c r="AA87" s="35">
        <f>IF(([Lucro Líquido]*5%)&gt;[Teto R. Legal],[Teto R. Legal],[Lucro Líquido]*5%)</f>
        <v>106188.85</v>
      </c>
      <c r="AB87" s="35">
        <f>IF([Lucro Líquido]&lt;0,0,[Lucro Líquido]-[Reserva Legal])</f>
        <v>2017588.15</v>
      </c>
      <c r="AC87" s="35">
        <f>Tabela3[[#This Row],[Lucro Distribuir]]*[%Div]</f>
        <v>504397.03749999998</v>
      </c>
      <c r="AD87" s="43">
        <f>SUMPRODUCT(N([Nome]=Tabela3[[#This Row],[Nome]]),[Ações])</f>
        <v>3966667</v>
      </c>
      <c r="AE87" s="68">
        <f>[Capital Social]/[Total Ações]</f>
        <v>2.6099997806722874</v>
      </c>
      <c r="AF87" s="68">
        <f>Tabela3[[#This Row],[Lucro Líquido]]/Tabela3[[#This Row],[Total Ações]]</f>
        <v>0.53540592139446042</v>
      </c>
      <c r="AG8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0.12715890633118435</v>
      </c>
      <c r="AH8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0.12715890633118435</v>
      </c>
      <c r="AK87" s="7">
        <f>[Div Base]*[Ações]</f>
        <v>504397.03750000003</v>
      </c>
      <c r="AL87" s="95">
        <f>SUMPRODUCT(N([Nome]=Tabela3[[#This Row],[Nome]]),[Div Base]*[Ações])</f>
        <v>504397.03750000003</v>
      </c>
      <c r="AM87" s="5">
        <f>[Patrimônio Líquido]/[Total Ações]</f>
        <v>-22.733164896372699</v>
      </c>
      <c r="AN87" s="39">
        <f>MAX(Tabela3[[#This Row],[Cotação 1]:[Cotação 5]])</f>
        <v>1.98</v>
      </c>
      <c r="AO87" s="40">
        <f>[Cotação]/[VPA]</f>
        <v>-8.7097419520144714E-2</v>
      </c>
      <c r="AP87" s="27">
        <f>IF(Tabela3[[#This Row],[Lucro/Ação]]&gt;0,Tabela3[[#This Row],[Cotação]]/(Tabela3[[#This Row],[Lucro/Ação]]/[Ref]*4),0)</f>
        <v>2.7735965193144101</v>
      </c>
      <c r="AQ87" s="68">
        <f>[Lucro Distribuir]/[Total Ações]</f>
        <v>0.50863562532473738</v>
      </c>
      <c r="AR87" s="68">
        <f>IF([Unit ON]&gt;0,SUMPRODUCT(N([Nome]=Tabela3[[#This Row],[Nome]]),N(RIGHT([PAPEL],1)="3"),[Div Base])*[Unit ON]+SUMPRODUCT(N([Nome]=Tabela3[[#This Row],[Nome]]),N(RIGHT([PAPEL],1)="4"),[Div Base])*[Unit PN],[Div Base])</f>
        <v>0.12715890633118435</v>
      </c>
      <c r="AS87" s="9" t="str">
        <f>IF(AND([% A.A.]&gt;=5%,SUMPRODUCT(N([Nome]=Tabela3[[#This Row],[Nome]]),[PL])&gt;0),"Sim","Não")</f>
        <v>Sim</v>
      </c>
      <c r="AT87" s="20">
        <f>IF([Cotação]&gt;0,Tabela3[[#This Row],[Lucro]]/Tabela3[[#This Row],[Cotação]],0)</f>
        <v>6.4221669864234512E-2</v>
      </c>
      <c r="AU87" s="20">
        <f>((1+Tabela3[[#This Row],[% Yield]])^(1/(3*Tabela3[[#This Row],[Ref]])))^(12)-1</f>
        <v>8.6532689688784581E-2</v>
      </c>
      <c r="AV87" s="9">
        <f>IF([Cotação]&gt;0,($BH$1/Tabela3[[#This Row],[Cotação]]-MOD($BH$1/Tabela3[[#This Row],[Cotação]],100)),)</f>
        <v>300</v>
      </c>
      <c r="AW87" s="7">
        <f>Tabela3[[#This Row],[Ativos]]*[Lucro]</f>
        <v>38.147671899355302</v>
      </c>
      <c r="AX87" s="7">
        <f>SUMPRODUCT(N(Tabela1[Código]=Tabela3[[#This Row],[PAPEL]]),Tabela1[Fechamento])</f>
        <v>0</v>
      </c>
      <c r="AY87" s="7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1.98</v>
      </c>
    </row>
    <row r="88" spans="1:54" ht="11.25" customHeight="1">
      <c r="A88" s="4" t="s">
        <v>310</v>
      </c>
      <c r="B88" s="44" t="s">
        <v>1050</v>
      </c>
      <c r="C88" s="14" t="str">
        <f>LEFT([PAPEL],LEN([PAPEL])-(LEN([PAPEL])-4))</f>
        <v>PTBL</v>
      </c>
      <c r="D88" s="14">
        <v>3</v>
      </c>
      <c r="E88" s="5">
        <v>46065164.310000002</v>
      </c>
      <c r="F88" s="43">
        <v>159008924</v>
      </c>
      <c r="G88" s="65">
        <v>0.25</v>
      </c>
      <c r="H88" s="16"/>
      <c r="J88" s="16"/>
      <c r="K88" s="14"/>
      <c r="L88" s="70"/>
      <c r="M88" s="41">
        <v>954974000</v>
      </c>
      <c r="N88" s="41">
        <v>437578000</v>
      </c>
      <c r="O88" s="41">
        <v>313530000</v>
      </c>
      <c r="P88" s="73">
        <v>170850000</v>
      </c>
      <c r="Q88" s="60">
        <v>51178000</v>
      </c>
      <c r="R88" s="60">
        <f>IF(Tabela3[[#This Row],[Ativo || Passivo]]&gt;0,Tabela3[[#This Row],[Ativo || Passivo]]-Tabela3[[#This Row],[Patrimônio Líquido]],0)</f>
        <v>784124000</v>
      </c>
      <c r="S88" s="60">
        <f>Tabela3[[#This Row],[Cotação]]*Tabela3[[#This Row],[Total Ações]]</f>
        <v>788684263.03999996</v>
      </c>
      <c r="T88" s="27">
        <f>IF(Tabela3[[#This Row],[Passivo Circulante]]&gt;0,Tabela3[[#This Row],[Ativo Circulante]]/Tabela3[[#This Row],[Passivo Circulante]],0)</f>
        <v>1.3956495391190635</v>
      </c>
      <c r="U8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8" s="16">
        <f>IF(Tabela3[[#This Row],[Lucro Líquido]]&gt;0,Tabela3[[#This Row],[Lucro Líquido]]/Tabela3[[#This Row],[Patrimônio Líquido]],0)/Tabela3[[#This Row],[Ref]]*4</f>
        <v>0.39939908301629107</v>
      </c>
      <c r="W8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8" s="16">
        <f>IF(Tabela3[[#This Row],[Dívida]]&gt;0,Tabela3[[#This Row],[Dívida]]/Tabela3[[#This Row],[Patrimônio Líquido]],0)</f>
        <v>4.5895463857184664</v>
      </c>
      <c r="Y88" s="16">
        <f>SUMPRODUCT(N([Dívida / PL]&gt;0),N(RIGHT([PAPEL],LEN([PAPEL])-(LEN([PAPEL])-1))="3"),[Dívida / PL])/SUMPRODUCT(N([Dívida / PL]&gt;0),N(RIGHT([PAPEL],LEN([PAPEL])-(LEN([PAPEL])-1))="3"))</f>
        <v>1.5501495106508842</v>
      </c>
      <c r="Z88" s="7">
        <f>Tabela3[[#This Row],[Capital Social]]*20%</f>
        <v>9213032.8620000016</v>
      </c>
      <c r="AA88" s="35">
        <f>IF(([Lucro Líquido]*5%)&gt;[Teto R. Legal],[Teto R. Legal],[Lucro Líquido]*5%)</f>
        <v>2558900</v>
      </c>
      <c r="AB88" s="35">
        <f>IF([Lucro Líquido]&lt;0,0,[Lucro Líquido]-[Reserva Legal])</f>
        <v>48619100</v>
      </c>
      <c r="AC88" s="35">
        <f>Tabela3[[#This Row],[Lucro Distribuir]]*[%Div]</f>
        <v>12154775</v>
      </c>
      <c r="AD88" s="43">
        <f>SUMPRODUCT(N([Nome]=Tabela3[[#This Row],[Nome]]),[Ações])</f>
        <v>159008924</v>
      </c>
      <c r="AE88" s="68">
        <f>[Capital Social]/[Total Ações]</f>
        <v>0.28970175478956139</v>
      </c>
      <c r="AF88" s="68">
        <f>Tabela3[[#This Row],[Lucro Líquido]]/Tabela3[[#This Row],[Total Ações]]</f>
        <v>0.32185614940706098</v>
      </c>
      <c r="AG8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8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88" s="7">
        <f>[Div Base]*[Ações]</f>
        <v>12154775</v>
      </c>
      <c r="AL88" s="95">
        <f>SUMPRODUCT(N([Nome]=Tabela3[[#This Row],[Nome]]),[Div Base]*[Ações])</f>
        <v>12154775</v>
      </c>
      <c r="AM88" s="5">
        <f>[Patrimônio Líquido]/[Total Ações]</f>
        <v>1.07446799652578</v>
      </c>
      <c r="AN88" s="39">
        <f>MAX(Tabela3[[#This Row],[Cotação 1]:[Cotação 5]])</f>
        <v>4.96</v>
      </c>
      <c r="AO88" s="40">
        <f>[Cotação]/[VPA]</f>
        <v>4.6162380043312847</v>
      </c>
      <c r="AP88" s="27">
        <f>IF(Tabela3[[#This Row],[Lucro/Ação]]&gt;0,Tabela3[[#This Row],[Cotação]]/(Tabela3[[#This Row],[Lucro/Ação]]/[Ref]*4),0)</f>
        <v>11.557958444644182</v>
      </c>
      <c r="AQ88" s="68">
        <f>[Lucro Distribuir]/[Total Ações]</f>
        <v>0.3057633419367079</v>
      </c>
      <c r="AR88" s="68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88" s="9" t="str">
        <f>IF(AND([% A.A.]&gt;=5%,SUMPRODUCT(N([Nome]=Tabela3[[#This Row],[Nome]]),[PL])&gt;0),"Sim","Não")</f>
        <v>Não</v>
      </c>
      <c r="AT88" s="20">
        <f>IF([Cotação]&gt;0,Tabela3[[#This Row],[Lucro]]/Tabela3[[#This Row],[Cotação]],0)</f>
        <v>1.5411458766971165E-2</v>
      </c>
      <c r="AU88" s="20">
        <f>((1+Tabela3[[#This Row],[% Yield]])^(1/(3*Tabela3[[#This Row],[Ref]])))^(12)-1</f>
        <v>2.0601212759270737E-2</v>
      </c>
      <c r="AV88" s="9">
        <f>IF([Cotação]&gt;0,($BH$1/Tabela3[[#This Row],[Cotação]]-MOD($BH$1/Tabela3[[#This Row],[Cotação]],100)),)</f>
        <v>100</v>
      </c>
      <c r="AW88" s="7">
        <f>Tabela3[[#This Row],[Ativos]]*[Lucro]</f>
        <v>7.6440835484176972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0</v>
      </c>
      <c r="BB88" s="7">
        <f>SUMPRODUCT(N(Tabela17683[Código]=Tabela3[[#This Row],[PAPEL]]),Tabela17683[Fechamento])</f>
        <v>4.96</v>
      </c>
    </row>
    <row r="89" spans="1:54" ht="11.25" customHeight="1">
      <c r="A89" s="3" t="s">
        <v>1081</v>
      </c>
      <c r="B89" s="44" t="s">
        <v>1073</v>
      </c>
      <c r="C89" s="14" t="str">
        <f>LEFT([PAPEL],LEN([PAPEL])-(LEN([PAPEL])-4))</f>
        <v>ARTR</v>
      </c>
      <c r="D89" s="14">
        <v>4</v>
      </c>
      <c r="E89" s="5">
        <v>772416395.83000004</v>
      </c>
      <c r="F89" s="43">
        <v>344444440</v>
      </c>
      <c r="G89" s="65">
        <v>0.25</v>
      </c>
      <c r="H89" s="70"/>
      <c r="J89" s="16"/>
      <c r="K89" s="14"/>
      <c r="L89" s="70"/>
      <c r="M89" s="41">
        <v>3064518000</v>
      </c>
      <c r="N89" s="41">
        <v>263186000</v>
      </c>
      <c r="O89" s="41">
        <v>102648000</v>
      </c>
      <c r="P89" s="73">
        <v>1928203000</v>
      </c>
      <c r="Q89" s="60">
        <v>426970000</v>
      </c>
      <c r="R89" s="60">
        <f>IF(Tabela3[[#This Row],[Ativo || Passivo]]&gt;0,Tabela3[[#This Row],[Ativo || Passivo]]-Tabela3[[#This Row],[Patrimônio Líquido]],0)</f>
        <v>1136315000</v>
      </c>
      <c r="S89" s="60">
        <f>Tabela3[[#This Row],[Cotação]]*Tabela3[[#This Row],[Total Ações]]</f>
        <v>6458333250</v>
      </c>
      <c r="T89" s="27">
        <f>IF(Tabela3[[#This Row],[Passivo Circulante]]&gt;0,Tabela3[[#This Row],[Ativo Circulante]]/Tabela3[[#This Row],[Passivo Circulante]],0)</f>
        <v>2.5639661756683032</v>
      </c>
      <c r="U8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89" s="16">
        <f>IF(Tabela3[[#This Row],[Lucro Líquido]]&gt;0,Tabela3[[#This Row],[Lucro Líquido]]/Tabela3[[#This Row],[Patrimônio Líquido]],0)/Tabela3[[#This Row],[Ref]]*4</f>
        <v>0.22143415397652633</v>
      </c>
      <c r="W8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89" s="16">
        <f>IF(Tabela3[[#This Row],[Dívida]]&gt;0,Tabela3[[#This Row],[Dívida]]/Tabela3[[#This Row],[Patrimônio Líquido]],0)</f>
        <v>0.58931295097041136</v>
      </c>
      <c r="Y89" s="16">
        <f>SUMPRODUCT(N([Dívida / PL]&gt;0),N(RIGHT([PAPEL],LEN([PAPEL])-(LEN([PAPEL])-1))="3"),[Dívida / PL])/SUMPRODUCT(N([Dívida / PL]&gt;0),N(RIGHT([PAPEL],LEN([PAPEL])-(LEN([PAPEL])-1))="3"))</f>
        <v>1.5501495106508842</v>
      </c>
      <c r="Z89" s="7">
        <f>Tabela3[[#This Row],[Capital Social]]*20%</f>
        <v>154483279.16600001</v>
      </c>
      <c r="AA89" s="35">
        <f>IF(([Lucro Líquido]*5%)&gt;[Teto R. Legal],[Teto R. Legal],[Lucro Líquido]*5%)</f>
        <v>21348500</v>
      </c>
      <c r="AB89" s="35">
        <f>IF([Lucro Líquido]&lt;0,0,[Lucro Líquido]-[Reserva Legal])</f>
        <v>405621500</v>
      </c>
      <c r="AC89" s="35">
        <f>Tabela3[[#This Row],[Lucro Distribuir]]*[%Div]</f>
        <v>101405375</v>
      </c>
      <c r="AD89" s="43">
        <f>SUMPRODUCT(N([Nome]=Tabela3[[#This Row],[Nome]]),[Ações])</f>
        <v>344444440</v>
      </c>
      <c r="AE89" s="68">
        <f>[Capital Social]/[Total Ações]</f>
        <v>2.2424992426354744</v>
      </c>
      <c r="AF89" s="68">
        <f>Tabela3[[#This Row],[Lucro Líquido]]/Tabela3[[#This Row],[Total Ações]]</f>
        <v>1.2395903385753593</v>
      </c>
      <c r="AG8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8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89" s="7">
        <f>[Div Base]*[Ações]</f>
        <v>101405375</v>
      </c>
      <c r="AL89" s="95">
        <f>SUMPRODUCT(N([Nome]=Tabela3[[#This Row],[Nome]]),[Div Base]*[Ações])</f>
        <v>101405375</v>
      </c>
      <c r="AM89" s="5">
        <f>[Patrimônio Líquido]/[Total Ações]</f>
        <v>5.5980087819097903</v>
      </c>
      <c r="AN89" s="39">
        <f>MAX(Tabela3[[#This Row],[Cotação 1]:[Cotação 5]])</f>
        <v>18.75</v>
      </c>
      <c r="AO89" s="40">
        <f>[Cotação]/[VPA]</f>
        <v>3.34940524934356</v>
      </c>
      <c r="AP89" s="27">
        <f>IF(Tabela3[[#This Row],[Lucro/Ação]]&gt;0,Tabela3[[#This Row],[Cotação]]/(Tabela3[[#This Row],[Lucro/Ação]]/[Ref]*4),0)</f>
        <v>15.125964938988687</v>
      </c>
      <c r="AQ89" s="68">
        <f>[Lucro Distribuir]/[Total Ações]</f>
        <v>1.1776108216465913</v>
      </c>
      <c r="AR89" s="68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89" s="9" t="str">
        <f>IF(AND([% A.A.]&gt;=5%,SUMPRODUCT(N([Nome]=Tabela3[[#This Row],[Nome]]),[PL])&gt;0),"Sim","Não")</f>
        <v>Não</v>
      </c>
      <c r="AT89" s="20">
        <f>IF([Cotação]&gt;0,Tabela3[[#This Row],[Lucro]]/Tabela3[[#This Row],[Cotação]],0)</f>
        <v>1.5701477621954549E-2</v>
      </c>
      <c r="AU89" s="20">
        <f>((1+Tabela3[[#This Row],[% Yield]])^(1/(3*Tabela3[[#This Row],[Ref]])))^(12)-1</f>
        <v>1.570147762195373E-2</v>
      </c>
      <c r="AV89" s="9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18.75</v>
      </c>
    </row>
    <row r="90" spans="1:54" ht="11.25" customHeight="1">
      <c r="A90" s="3" t="s">
        <v>1081</v>
      </c>
      <c r="B90" s="44" t="s">
        <v>1074</v>
      </c>
      <c r="C90" s="14" t="str">
        <f>LEFT([PAPEL],LEN([PAPEL])-(LEN([PAPEL])-4))</f>
        <v>CCRO</v>
      </c>
      <c r="D90" s="14">
        <v>4</v>
      </c>
      <c r="E90" s="5">
        <v>2025342000</v>
      </c>
      <c r="F90" s="43">
        <v>1765587200</v>
      </c>
      <c r="G90" s="65">
        <v>0.25</v>
      </c>
      <c r="H90" s="70"/>
      <c r="J90" s="16"/>
      <c r="K90" s="14"/>
      <c r="L90" s="70"/>
      <c r="M90" s="41">
        <v>4418256000</v>
      </c>
      <c r="N90" s="41">
        <v>483119000</v>
      </c>
      <c r="O90" s="41">
        <v>126989000</v>
      </c>
      <c r="P90" s="73">
        <v>3475447000</v>
      </c>
      <c r="Q90" s="60">
        <v>1339571000</v>
      </c>
      <c r="R90" s="60">
        <f>IF(Tabela3[[#This Row],[Ativo || Passivo]]&gt;0,Tabela3[[#This Row],[Ativo || Passivo]]-Tabela3[[#This Row],[Patrimônio Líquido]],0)</f>
        <v>942809000</v>
      </c>
      <c r="S90" s="60">
        <f>Tabela3[[#This Row],[Cotação]]*Tabela3[[#This Row],[Total Ações]]</f>
        <v>30491690944</v>
      </c>
      <c r="T90" s="27">
        <f>IF(Tabela3[[#This Row],[Passivo Circulante]]&gt;0,Tabela3[[#This Row],[Ativo Circulante]]/Tabela3[[#This Row],[Passivo Circulante]],0)</f>
        <v>3.8044161305309907</v>
      </c>
      <c r="U9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0" s="16">
        <f>IF(Tabela3[[#This Row],[Lucro Líquido]]&gt;0,Tabela3[[#This Row],[Lucro Líquido]]/Tabela3[[#This Row],[Patrimônio Líquido]],0)/Tabela3[[#This Row],[Ref]]*4</f>
        <v>0.3854384774102439</v>
      </c>
      <c r="W9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0" s="16">
        <f>IF(Tabela3[[#This Row],[Dívida]]&gt;0,Tabela3[[#This Row],[Dívida]]/Tabela3[[#This Row],[Patrimônio Líquido]],0)</f>
        <v>0.27127704724025425</v>
      </c>
      <c r="Y90" s="16">
        <f>SUMPRODUCT(N([Dívida / PL]&gt;0),N(RIGHT([PAPEL],LEN([PAPEL])-(LEN([PAPEL])-1))="3"),[Dívida / PL])/SUMPRODUCT(N([Dívida / PL]&gt;0),N(RIGHT([PAPEL],LEN([PAPEL])-(LEN([PAPEL])-1))="3"))</f>
        <v>1.5501495106508842</v>
      </c>
      <c r="Z90" s="7">
        <f>Tabela3[[#This Row],[Capital Social]]*20%</f>
        <v>405068400</v>
      </c>
      <c r="AA90" s="35">
        <f>IF(([Lucro Líquido]*5%)&gt;[Teto R. Legal],[Teto R. Legal],[Lucro Líquido]*5%)</f>
        <v>66978550</v>
      </c>
      <c r="AB90" s="35">
        <f>IF([Lucro Líquido]&lt;0,0,[Lucro Líquido]-[Reserva Legal])</f>
        <v>1272592450</v>
      </c>
      <c r="AC90" s="35">
        <f>Tabela3[[#This Row],[Lucro Distribuir]]*[%Div]</f>
        <v>318148112.5</v>
      </c>
      <c r="AD90" s="43">
        <f>SUMPRODUCT(N([Nome]=Tabela3[[#This Row],[Nome]]),[Ações])</f>
        <v>1765587200</v>
      </c>
      <c r="AE90" s="68">
        <f>[Capital Social]/[Total Ações]</f>
        <v>1.1471209125213413</v>
      </c>
      <c r="AF90" s="68">
        <f>Tabela3[[#This Row],[Lucro Líquido]]/Tabela3[[#This Row],[Total Ações]]</f>
        <v>0.75871132278258469</v>
      </c>
      <c r="AG9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9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90" s="7">
        <f>[Div Base]*[Ações]</f>
        <v>318148112.5</v>
      </c>
      <c r="AL90" s="95">
        <f>SUMPRODUCT(N([Nome]=Tabela3[[#This Row],[Nome]]),[Div Base]*[Ações])</f>
        <v>318148112.5</v>
      </c>
      <c r="AM90" s="5">
        <f>[Patrimônio Líquido]/[Total Ações]</f>
        <v>1.9684369030314675</v>
      </c>
      <c r="AN90" s="39">
        <f>MAX(Tabela3[[#This Row],[Cotação 1]:[Cotação 5]])</f>
        <v>17.27</v>
      </c>
      <c r="AO90" s="40">
        <f>[Cotação]/[VPA]</f>
        <v>8.7734587648725473</v>
      </c>
      <c r="AP90" s="27">
        <f>IF(Tabela3[[#This Row],[Lucro/Ação]]&gt;0,Tabela3[[#This Row],[Cotação]]/(Tabela3[[#This Row],[Lucro/Ação]]/[Ref]*4),0)</f>
        <v>22.762280568928411</v>
      </c>
      <c r="AQ90" s="68">
        <f>[Lucro Distribuir]/[Total Ações]</f>
        <v>0.7207757566434555</v>
      </c>
      <c r="AR90" s="68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90" s="9" t="str">
        <f>IF(AND([% A.A.]&gt;=5%,SUMPRODUCT(N([Nome]=Tabela3[[#This Row],[Nome]]),[PL])&gt;0),"Sim","Não")</f>
        <v>Não</v>
      </c>
      <c r="AT90" s="20">
        <f>IF([Cotação]&gt;0,Tabela3[[#This Row],[Lucro]]/Tabela3[[#This Row],[Cotação]],0)</f>
        <v>1.0433928150600109E-2</v>
      </c>
      <c r="AU90" s="20">
        <f>((1+Tabela3[[#This Row],[% Yield]])^(1/(3*Tabela3[[#This Row],[Ref]])))^(12)-1</f>
        <v>1.0433928150600957E-2</v>
      </c>
      <c r="AV90" s="9">
        <f>IF([Cotação]&gt;0,($BH$1/Tabela3[[#This Row],[Cotação]]-MOD($BH$1/Tabela3[[#This Row],[Cotação]],100)),)</f>
        <v>0</v>
      </c>
      <c r="AW90" s="7">
        <f>Tabela3[[#This Row],[Ativos]]*[Lucro]</f>
        <v>0</v>
      </c>
      <c r="AX90" s="7">
        <f>SUMPRODUCT(N(Tabela1[Código]=Tabela3[[#This Row],[PAPEL]]),Tabela1[Fechamento])</f>
        <v>0</v>
      </c>
      <c r="AY90" s="7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17.27</v>
      </c>
    </row>
    <row r="91" spans="1:54" ht="11.25" customHeight="1">
      <c r="A91" s="3" t="s">
        <v>1081</v>
      </c>
      <c r="B91" s="44" t="s">
        <v>1075</v>
      </c>
      <c r="C91" s="14" t="str">
        <f>LEFT([PAPEL],LEN([PAPEL])-(LEN([PAPEL])-4))</f>
        <v>ECOR</v>
      </c>
      <c r="D91" s="14">
        <v>3</v>
      </c>
      <c r="E91" s="5">
        <v>1340699080</v>
      </c>
      <c r="F91" s="43">
        <v>558699080</v>
      </c>
      <c r="G91" s="65">
        <v>0.25</v>
      </c>
      <c r="H91" s="70"/>
      <c r="J91" s="16"/>
      <c r="K91" s="14"/>
      <c r="L91" s="70"/>
      <c r="M91" s="41"/>
      <c r="N91" s="41"/>
      <c r="O91" s="41"/>
      <c r="P91" s="73">
        <v>2152782000</v>
      </c>
      <c r="Q91" s="75">
        <v>309558000</v>
      </c>
      <c r="R91" s="60">
        <f>IF(Tabela3[[#This Row],[Ativo || Passivo]]&gt;0,Tabela3[[#This Row],[Ativo || Passivo]]-Tabela3[[#This Row],[Patrimônio Líquido]],0)</f>
        <v>0</v>
      </c>
      <c r="S91" s="60">
        <f>Tabela3[[#This Row],[Cotação]]*Tabela3[[#This Row],[Total Ações]]</f>
        <v>7559198552.3999996</v>
      </c>
      <c r="T91" s="27">
        <f>IF(Tabela3[[#This Row],[Passivo Circulante]]&gt;0,Tabela3[[#This Row],[Ativo Circulante]]/Tabela3[[#This Row],[Passivo Circulante]],0)</f>
        <v>0</v>
      </c>
      <c r="U9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1" s="16">
        <f>IF(Tabela3[[#This Row],[Lucro Líquido]]&gt;0,Tabela3[[#This Row],[Lucro Líquido]]/Tabela3[[#This Row],[Patrimônio Líquido]],0)/Tabela3[[#This Row],[Ref]]*4</f>
        <v>0.1917258691311986</v>
      </c>
      <c r="W9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1" s="16">
        <f>IF(Tabela3[[#This Row],[Dívida]]&gt;0,Tabela3[[#This Row],[Dívida]]/Tabela3[[#This Row],[Patrimônio Líquido]],0)</f>
        <v>0</v>
      </c>
      <c r="Y91" s="16">
        <f>SUMPRODUCT(N([Dívida / PL]&gt;0),N(RIGHT([PAPEL],LEN([PAPEL])-(LEN([PAPEL])-1))="3"),[Dívida / PL])/SUMPRODUCT(N([Dívida / PL]&gt;0),N(RIGHT([PAPEL],LEN([PAPEL])-(LEN([PAPEL])-1))="3"))</f>
        <v>1.5501495106508842</v>
      </c>
      <c r="Z91" s="7">
        <f>Tabela3[[#This Row],[Capital Social]]*20%</f>
        <v>268139816</v>
      </c>
      <c r="AA91" s="35">
        <f>IF(([Lucro Líquido]*5%)&gt;[Teto R. Legal],[Teto R. Legal],[Lucro Líquido]*5%)</f>
        <v>15477900</v>
      </c>
      <c r="AB91" s="35">
        <f>IF([Lucro Líquido]&lt;0,0,[Lucro Líquido]-[Reserva Legal])</f>
        <v>294080100</v>
      </c>
      <c r="AC91" s="35">
        <f>Tabela3[[#This Row],[Lucro Distribuir]]*[%Div]</f>
        <v>73520025</v>
      </c>
      <c r="AD91" s="43">
        <f>SUMPRODUCT(N([Nome]=Tabela3[[#This Row],[Nome]]),[Ações])</f>
        <v>558699080</v>
      </c>
      <c r="AE91" s="68">
        <f>[Capital Social]/[Total Ações]</f>
        <v>2.3996801283438662</v>
      </c>
      <c r="AF91" s="68">
        <f>Tabela3[[#This Row],[Lucro Líquido]]/Tabela3[[#This Row],[Total Ações]]</f>
        <v>0.55406928538346623</v>
      </c>
      <c r="AG9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9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91" s="7">
        <f>[Div Base]*[Ações]</f>
        <v>73520025</v>
      </c>
      <c r="AL91" s="95">
        <f>SUMPRODUCT(N([Nome]=Tabela3[[#This Row],[Nome]]),[Div Base]*[Ações])</f>
        <v>73520025</v>
      </c>
      <c r="AM91" s="5">
        <f>[Patrimônio Líquido]/[Total Ações]</f>
        <v>3.853204841504303</v>
      </c>
      <c r="AN91" s="39">
        <f>MAX(Tabela3[[#This Row],[Cotação 1]:[Cotação 5]])</f>
        <v>13.53</v>
      </c>
      <c r="AO91" s="40">
        <f>[Cotação]/[VPA]</f>
        <v>3.5113627633452902</v>
      </c>
      <c r="AP91" s="27">
        <f>IF(Tabela3[[#This Row],[Lucro/Ação]]&gt;0,Tabela3[[#This Row],[Cotação]]/(Tabela3[[#This Row],[Lucro/Ação]]/[Ref]*4),0)</f>
        <v>18.314496521814974</v>
      </c>
      <c r="AQ91" s="68">
        <f>[Lucro Distribuir]/[Total Ações]</f>
        <v>0.52636582111429286</v>
      </c>
      <c r="AR91" s="68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91" s="9" t="str">
        <f>IF(AND([% A.A.]&gt;=5%,SUMPRODUCT(N([Nome]=Tabela3[[#This Row],[Nome]]),[PL])&gt;0),"Sim","Não")</f>
        <v>Não</v>
      </c>
      <c r="AT91" s="20">
        <f>IF([Cotação]&gt;0,Tabela3[[#This Row],[Lucro]]/Tabela3[[#This Row],[Cotação]],0)</f>
        <v>9.725902090064539E-3</v>
      </c>
      <c r="AU91" s="20">
        <f>((1+Tabela3[[#This Row],[% Yield]])^(1/(3*Tabela3[[#This Row],[Ref]])))^(12)-1</f>
        <v>1.2988844909059605E-2</v>
      </c>
      <c r="AV91" s="9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13.53</v>
      </c>
    </row>
    <row r="92" spans="1:54" ht="11.25" customHeight="1">
      <c r="A92" s="3" t="s">
        <v>1081</v>
      </c>
      <c r="B92" s="44" t="s">
        <v>1076</v>
      </c>
      <c r="C92" s="14" t="str">
        <f>LEFT([PAPEL],LEN([PAPEL])-(LEN([PAPEL])-4))</f>
        <v>TPIS</v>
      </c>
      <c r="D92" s="14">
        <v>3</v>
      </c>
      <c r="E92" s="5">
        <v>512979226.55000001</v>
      </c>
      <c r="F92" s="43">
        <v>176000000</v>
      </c>
      <c r="G92" s="65">
        <v>0.25</v>
      </c>
      <c r="H92" s="70"/>
      <c r="J92" s="16"/>
      <c r="K92" s="14"/>
      <c r="L92" s="70"/>
      <c r="M92" s="41"/>
      <c r="N92" s="41"/>
      <c r="O92" s="41"/>
      <c r="P92" s="73">
        <v>2109303000</v>
      </c>
      <c r="Q92" s="60">
        <v>172000</v>
      </c>
      <c r="R92" s="60">
        <f>IF(Tabela3[[#This Row],[Ativo || Passivo]]&gt;0,Tabela3[[#This Row],[Ativo || Passivo]]-Tabela3[[#This Row],[Patrimônio Líquido]],0)</f>
        <v>0</v>
      </c>
      <c r="S92" s="60">
        <f>Tabela3[[#This Row],[Cotação]]*Tabela3[[#This Row],[Total Ações]]</f>
        <v>1503039999.9999998</v>
      </c>
      <c r="T92" s="27">
        <f>IF(Tabela3[[#This Row],[Passivo Circulante]]&gt;0,Tabela3[[#This Row],[Ativo Circulante]]/Tabela3[[#This Row],[Passivo Circulante]],0)</f>
        <v>0</v>
      </c>
      <c r="U9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2" s="16">
        <f>IF(Tabela3[[#This Row],[Lucro Líquido]]&gt;0,Tabela3[[#This Row],[Lucro Líquido]]/Tabela3[[#This Row],[Patrimônio Líquido]],0)/Tabela3[[#This Row],[Ref]]*4</f>
        <v>1.0872469879070638E-4</v>
      </c>
      <c r="W9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2" s="16">
        <f>IF(Tabela3[[#This Row],[Dívida]]&gt;0,Tabela3[[#This Row],[Dívida]]/Tabela3[[#This Row],[Patrimônio Líquido]],0)</f>
        <v>0</v>
      </c>
      <c r="Y92" s="16">
        <f>SUMPRODUCT(N([Dívida / PL]&gt;0),N(RIGHT([PAPEL],LEN([PAPEL])-(LEN([PAPEL])-1))="3"),[Dívida / PL])/SUMPRODUCT(N([Dívida / PL]&gt;0),N(RIGHT([PAPEL],LEN([PAPEL])-(LEN([PAPEL])-1))="3"))</f>
        <v>1.5501495106508842</v>
      </c>
      <c r="Z92" s="7">
        <f>Tabela3[[#This Row],[Capital Social]]*20%</f>
        <v>102595845.31</v>
      </c>
      <c r="AA92" s="35">
        <f>IF(([Lucro Líquido]*5%)&gt;[Teto R. Legal],[Teto R. Legal],[Lucro Líquido]*5%)</f>
        <v>8600</v>
      </c>
      <c r="AB92" s="35">
        <f>IF([Lucro Líquido]&lt;0,0,[Lucro Líquido]-[Reserva Legal])</f>
        <v>163400</v>
      </c>
      <c r="AC92" s="35">
        <f>Tabela3[[#This Row],[Lucro Distribuir]]*[%Div]</f>
        <v>40850</v>
      </c>
      <c r="AD92" s="43">
        <f>SUMPRODUCT(N([Nome]=Tabela3[[#This Row],[Nome]]),[Ações])</f>
        <v>176000000</v>
      </c>
      <c r="AE92" s="68">
        <f>[Capital Social]/[Total Ações]</f>
        <v>2.9146546963068181</v>
      </c>
      <c r="AF92" s="68">
        <f>Tabela3[[#This Row],[Lucro Líquido]]/Tabela3[[#This Row],[Total Ações]]</f>
        <v>9.7727272727272723E-4</v>
      </c>
      <c r="AG9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9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92" s="7">
        <f>[Div Base]*[Ações]</f>
        <v>40850</v>
      </c>
      <c r="AL92" s="95">
        <f>SUMPRODUCT(N([Nome]=Tabela3[[#This Row],[Nome]]),[Div Base]*[Ações])</f>
        <v>40850</v>
      </c>
      <c r="AM92" s="5">
        <f>[Patrimônio Líquido]/[Total Ações]</f>
        <v>11.984676136363637</v>
      </c>
      <c r="AN92" s="39">
        <f>MAX(Tabela3[[#This Row],[Cotação 1]:[Cotação 5]])</f>
        <v>8.5399999999999991</v>
      </c>
      <c r="AO92" s="40">
        <f>[Cotação]/[VPA]</f>
        <v>0.71257661891155499</v>
      </c>
      <c r="AP92" s="27">
        <f>IF(Tabela3[[#This Row],[Lucro/Ação]]&gt;0,Tabela3[[#This Row],[Cotação]]/(Tabela3[[#This Row],[Lucro/Ação]]/[Ref]*4),0)</f>
        <v>6553.9534883720926</v>
      </c>
      <c r="AQ92" s="68">
        <f>[Lucro Distribuir]/[Total Ações]</f>
        <v>9.2840909090909096E-4</v>
      </c>
      <c r="AR92" s="68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92" s="9" t="str">
        <f>IF(AND([% A.A.]&gt;=5%,SUMPRODUCT(N([Nome]=Tabela3[[#This Row],[Nome]]),[PL])&gt;0),"Sim","Não")</f>
        <v>Não</v>
      </c>
      <c r="AT92" s="20">
        <f>IF([Cotação]&gt;0,Tabela3[[#This Row],[Lucro]]/Tabela3[[#This Row],[Cotação]],0)</f>
        <v>2.7178252075793063E-5</v>
      </c>
      <c r="AU92" s="20">
        <f>((1+Tabela3[[#This Row],[% Yield]])^(1/(3*Tabela3[[#This Row],[Ref]])))^(12)-1</f>
        <v>3.6237833579422229E-5</v>
      </c>
      <c r="AV92" s="9">
        <f>IF([Cotação]&gt;0,($BH$1/Tabela3[[#This Row],[Cotação]]-MOD($BH$1/Tabela3[[#This Row],[Cotação]],100)),)</f>
        <v>0</v>
      </c>
      <c r="AW92" s="7">
        <f>Tabela3[[#This Row],[Ativos]]*[Lucro]</f>
        <v>0</v>
      </c>
      <c r="AX92" s="7">
        <f>SUMPRODUCT(N(Tabela1[Código]=Tabela3[[#This Row],[PAPEL]]),Tabela1[Fechamento])</f>
        <v>0</v>
      </c>
      <c r="AY92" s="7">
        <f>SUMPRODUCT(N(Tabela17[Código]=Tabela3[[#This Row],[PAPEL]]),Tabela17[Fechamento])</f>
        <v>0</v>
      </c>
      <c r="AZ92" s="7">
        <f>SUMPRODUCT(N(Tabela176[Código]=Tabela3[[#This Row],[PAPEL]]),Tabela176[Fechamento])</f>
        <v>0</v>
      </c>
      <c r="BA92" s="7">
        <f>SUMPRODUCT(N(Tabela1768[Código]=Tabela3[[#This Row],[PAPEL]]),Tabela1768[Fechamento])</f>
        <v>0</v>
      </c>
      <c r="BB92" s="7">
        <f>SUMPRODUCT(N(Tabela17683[Código]=Tabela3[[#This Row],[PAPEL]]),Tabela17683[Fechamento])</f>
        <v>8.5399999999999991</v>
      </c>
    </row>
    <row r="93" spans="1:54" ht="11.25" customHeight="1">
      <c r="A93" s="3" t="s">
        <v>1082</v>
      </c>
      <c r="B93" s="44" t="s">
        <v>1083</v>
      </c>
      <c r="C93" s="14" t="str">
        <f>LEFT([PAPEL],LEN([PAPEL])-(LEN([PAPEL])-4))</f>
        <v>IMBI</v>
      </c>
      <c r="D93" s="14">
        <v>3</v>
      </c>
      <c r="E93" s="5">
        <v>11238171.720000001</v>
      </c>
      <c r="F93" s="43">
        <v>145137632</v>
      </c>
      <c r="G93" s="65">
        <v>0.25</v>
      </c>
      <c r="H93" s="70"/>
      <c r="J93" s="16"/>
      <c r="K93" s="14"/>
      <c r="L93" s="70"/>
      <c r="M93" s="41"/>
      <c r="N93" s="41"/>
      <c r="O93" s="41"/>
      <c r="P93" s="73">
        <v>60300000</v>
      </c>
      <c r="Q93" s="60">
        <v>0</v>
      </c>
      <c r="R93" s="60">
        <f>IF(Tabela3[[#This Row],[Ativo || Passivo]]&gt;0,Tabela3[[#This Row],[Ativo || Passivo]]-Tabela3[[#This Row],[Patrimônio Líquido]],0)</f>
        <v>0</v>
      </c>
      <c r="S93" s="60">
        <f>Tabela3[[#This Row],[Cotação]]*Tabela3[[#This Row],[Total Ações]]</f>
        <v>187404694.18000001</v>
      </c>
      <c r="T93" s="27">
        <f>IF(Tabela3[[#This Row],[Passivo Circulante]]&gt;0,Tabela3[[#This Row],[Ativo Circulante]]/Tabela3[[#This Row],[Passivo Circulante]],0)</f>
        <v>0</v>
      </c>
      <c r="U9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3" s="16">
        <f>IF(Tabela3[[#This Row],[Lucro Líquido]]&gt;0,Tabela3[[#This Row],[Lucro Líquido]]/Tabela3[[#This Row],[Patrimônio Líquido]],0)/Tabela3[[#This Row],[Ref]]*4</f>
        <v>0</v>
      </c>
      <c r="W9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3" s="16">
        <f>IF(Tabela3[[#This Row],[Dívida]]&gt;0,Tabela3[[#This Row],[Dívida]]/Tabela3[[#This Row],[Patrimônio Líquido]],0)</f>
        <v>0</v>
      </c>
      <c r="Y93" s="16">
        <f>SUMPRODUCT(N([Dívida / PL]&gt;0),N(RIGHT([PAPEL],LEN([PAPEL])-(LEN([PAPEL])-1))="3"),[Dívida / PL])/SUMPRODUCT(N([Dívida / PL]&gt;0),N(RIGHT([PAPEL],LEN([PAPEL])-(LEN([PAPEL])-1))="3"))</f>
        <v>1.5501495106508842</v>
      </c>
      <c r="Z93" s="7">
        <f>Tabela3[[#This Row],[Capital Social]]*20%</f>
        <v>2247634.344</v>
      </c>
      <c r="AA93" s="35">
        <f>IF(([Lucro Líquido]*5%)&gt;[Teto R. Legal],[Teto R. Legal],[Lucro Líquido]*5%)</f>
        <v>0</v>
      </c>
      <c r="AB93" s="35">
        <f>IF([Lucro Líquido]&lt;0,0,[Lucro Líquido]-[Reserva Legal])</f>
        <v>0</v>
      </c>
      <c r="AC93" s="35">
        <f>Tabela3[[#This Row],[Lucro Distribuir]]*[%Div]</f>
        <v>0</v>
      </c>
      <c r="AD93" s="43">
        <f>SUMPRODUCT(N([Nome]=Tabela3[[#This Row],[Nome]]),[Ações])</f>
        <v>175144574</v>
      </c>
      <c r="AE93" s="68">
        <f>[Capital Social]/[Total Ações]</f>
        <v>6.4165114929566711E-2</v>
      </c>
      <c r="AF93" s="68">
        <f>Tabela3[[#This Row],[Lucro Líquido]]/Tabela3[[#This Row],[Total Ações]]</f>
        <v>0</v>
      </c>
      <c r="AG9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7">
        <f>[Div Base]*[Ações]</f>
        <v>0</v>
      </c>
      <c r="AL93" s="95">
        <f>SUMPRODUCT(N([Nome]=Tabela3[[#This Row],[Nome]]),[Div Base]*[Ações])</f>
        <v>0</v>
      </c>
      <c r="AM93" s="5">
        <f>[Patrimônio Líquido]/[Total Ações]</f>
        <v>0.34428700029268394</v>
      </c>
      <c r="AN93" s="39">
        <f>MAX(Tabela3[[#This Row],[Cotação 1]:[Cotação 5]])</f>
        <v>1.07</v>
      </c>
      <c r="AO93" s="40">
        <f>[Cotação]/[VPA]</f>
        <v>3.1078722086235491</v>
      </c>
      <c r="AP93" s="27">
        <f>IF(Tabela3[[#This Row],[Lucro/Ação]]&gt;0,Tabela3[[#This Row],[Cotação]]/(Tabela3[[#This Row],[Lucro/Ação]]/[Ref]*4),0)</f>
        <v>0</v>
      </c>
      <c r="AQ93" s="68">
        <f>[Lucro Distribuir]/[Total Ações]</f>
        <v>0</v>
      </c>
      <c r="AR9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9" t="str">
        <f>IF(AND([% A.A.]&gt;=5%,SUMPRODUCT(N([Nome]=Tabela3[[#This Row],[Nome]]),[PL])&gt;0),"Sim","Não")</f>
        <v>Não</v>
      </c>
      <c r="AT93" s="20">
        <f>IF([Cotação]&gt;0,Tabela3[[#This Row],[Lucro]]/Tabela3[[#This Row],[Cotação]],0)</f>
        <v>0</v>
      </c>
      <c r="AU93" s="20">
        <f>((1+Tabela3[[#This Row],[% Yield]])^(1/(3*Tabela3[[#This Row],[Ref]])))^(12)-1</f>
        <v>0</v>
      </c>
      <c r="AV93" s="9">
        <f>IF([Cotação]&gt;0,($BH$1/Tabela3[[#This Row],[Cotação]]-MOD($BH$1/Tabela3[[#This Row],[Cotação]],100)),)</f>
        <v>700</v>
      </c>
      <c r="AW93" s="7">
        <f>Tabela3[[#This Row],[Ativos]]*[Lucro]</f>
        <v>0</v>
      </c>
      <c r="AX93" s="7">
        <f>SUMPRODUCT(N(Tabela1[Código]=Tabela3[[#This Row],[PAPEL]]),Tabela1[Fechamento])</f>
        <v>0</v>
      </c>
      <c r="AY93" s="7">
        <f>SUMPRODUCT(N(Tabela17[Código]=Tabela3[[#This Row],[PAPEL]]),Tabela17[Fechamento])</f>
        <v>0</v>
      </c>
      <c r="AZ93" s="7">
        <f>SUMPRODUCT(N(Tabela176[Código]=Tabela3[[#This Row],[PAPEL]]),Tabela176[Fechamento])</f>
        <v>0</v>
      </c>
      <c r="BA93" s="7">
        <f>SUMPRODUCT(N(Tabela1768[Código]=Tabela3[[#This Row],[PAPEL]]),Tabela1768[Fechamento])</f>
        <v>0</v>
      </c>
      <c r="BB93" s="7">
        <f>SUMPRODUCT(N(Tabela17683[Código]=Tabela3[[#This Row],[PAPEL]]),Tabela17683[Fechamento])</f>
        <v>1.07</v>
      </c>
    </row>
    <row r="94" spans="1:54" ht="11.25" customHeight="1">
      <c r="A94" s="3" t="s">
        <v>1082</v>
      </c>
      <c r="B94" s="44" t="s">
        <v>1084</v>
      </c>
      <c r="C94" s="14" t="str">
        <f>LEFT([PAPEL],LEN([PAPEL])-(LEN([PAPEL])-4))</f>
        <v>IMBI</v>
      </c>
      <c r="D94" s="14">
        <v>3</v>
      </c>
      <c r="E94" s="5">
        <v>11238171.720000001</v>
      </c>
      <c r="F94" s="43">
        <v>30006942</v>
      </c>
      <c r="G94" s="65">
        <v>0.25</v>
      </c>
      <c r="H94" s="70"/>
      <c r="J94" s="16">
        <v>0.1</v>
      </c>
      <c r="K94" s="14"/>
      <c r="L94" s="70"/>
      <c r="M94" s="41"/>
      <c r="N94" s="41"/>
      <c r="O94" s="41"/>
      <c r="P94" s="73">
        <v>60300000</v>
      </c>
      <c r="Q94" s="60">
        <v>0</v>
      </c>
      <c r="R94" s="60">
        <f>IF(Tabela3[[#This Row],[Ativo || Passivo]]&gt;0,Tabela3[[#This Row],[Ativo || Passivo]]-Tabela3[[#This Row],[Patrimônio Líquido]],0)</f>
        <v>0</v>
      </c>
      <c r="S94" s="60">
        <f>Tabela3[[#This Row],[Cotação]]*Tabela3[[#This Row],[Total Ações]]</f>
        <v>124352647.53999999</v>
      </c>
      <c r="T94" s="27">
        <f>IF(Tabela3[[#This Row],[Passivo Circulante]]&gt;0,Tabela3[[#This Row],[Ativo Circulante]]/Tabela3[[#This Row],[Passivo Circulante]],0)</f>
        <v>0</v>
      </c>
      <c r="U9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4" s="16">
        <f>IF(Tabela3[[#This Row],[Lucro Líquido]]&gt;0,Tabela3[[#This Row],[Lucro Líquido]]/Tabela3[[#This Row],[Patrimônio Líquido]],0)/Tabela3[[#This Row],[Ref]]*4</f>
        <v>0</v>
      </c>
      <c r="W9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4" s="16">
        <f>IF(Tabela3[[#This Row],[Dívida]]&gt;0,Tabela3[[#This Row],[Dívida]]/Tabela3[[#This Row],[Patrimônio Líquido]],0)</f>
        <v>0</v>
      </c>
      <c r="Y94" s="16">
        <f>SUMPRODUCT(N([Dívida / PL]&gt;0),N(RIGHT([PAPEL],LEN([PAPEL])-(LEN([PAPEL])-1))="3"),[Dívida / PL])/SUMPRODUCT(N([Dívida / PL]&gt;0),N(RIGHT([PAPEL],LEN([PAPEL])-(LEN([PAPEL])-1))="3"))</f>
        <v>1.5501495106508842</v>
      </c>
      <c r="Z94" s="7">
        <f>Tabela3[[#This Row],[Capital Social]]*20%</f>
        <v>2247634.344</v>
      </c>
      <c r="AA94" s="35">
        <f>IF(([Lucro Líquido]*5%)&gt;[Teto R. Legal],[Teto R. Legal],[Lucro Líquido]*5%)</f>
        <v>0</v>
      </c>
      <c r="AB94" s="35">
        <f>IF([Lucro Líquido]&lt;0,0,[Lucro Líquido]-[Reserva Legal])</f>
        <v>0</v>
      </c>
      <c r="AC94" s="35">
        <f>Tabela3[[#This Row],[Lucro Distribuir]]*[%Div]</f>
        <v>0</v>
      </c>
      <c r="AD94" s="43">
        <f>SUMPRODUCT(N([Nome]=Tabela3[[#This Row],[Nome]]),[Ações])</f>
        <v>175144574</v>
      </c>
      <c r="AE94" s="68">
        <f>[Capital Social]/[Total Ações]</f>
        <v>6.4165114929566711E-2</v>
      </c>
      <c r="AF94" s="68">
        <f>Tabela3[[#This Row],[Lucro Líquido]]/Tabela3[[#This Row],[Total Ações]]</f>
        <v>0</v>
      </c>
      <c r="AG9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4" s="7">
        <f>[Div Base]*[Ações]</f>
        <v>0</v>
      </c>
      <c r="AL94" s="95">
        <f>SUMPRODUCT(N([Nome]=Tabela3[[#This Row],[Nome]]),[Div Base]*[Ações])</f>
        <v>0</v>
      </c>
      <c r="AM94" s="5">
        <f>[Patrimônio Líquido]/[Total Ações]</f>
        <v>0.34428700029268394</v>
      </c>
      <c r="AN94" s="39">
        <f>MAX(Tabela3[[#This Row],[Cotação 1]:[Cotação 5]])</f>
        <v>0.71</v>
      </c>
      <c r="AO94" s="40">
        <f>[Cotação]/[VPA]</f>
        <v>2.0622329608623549</v>
      </c>
      <c r="AP94" s="27">
        <f>IF(Tabela3[[#This Row],[Lucro/Ação]]&gt;0,Tabela3[[#This Row],[Cotação]]/(Tabela3[[#This Row],[Lucro/Ação]]/[Ref]*4),0)</f>
        <v>0</v>
      </c>
      <c r="AQ94" s="68">
        <f>[Lucro Distribuir]/[Total Ações]</f>
        <v>0</v>
      </c>
      <c r="AR9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4" s="9" t="str">
        <f>IF(AND([% A.A.]&gt;=5%,SUMPRODUCT(N([Nome]=Tabela3[[#This Row],[Nome]]),[PL])&gt;0),"Sim","Não")</f>
        <v>Não</v>
      </c>
      <c r="AT94" s="20">
        <f>IF([Cotação]&gt;0,Tabela3[[#This Row],[Lucro]]/Tabela3[[#This Row],[Cotação]],0)</f>
        <v>0</v>
      </c>
      <c r="AU94" s="20">
        <f>((1+Tabela3[[#This Row],[% Yield]])^(1/(3*Tabela3[[#This Row],[Ref]])))^(12)-1</f>
        <v>0</v>
      </c>
      <c r="AV94" s="9">
        <f>IF([Cotação]&gt;0,($BH$1/Tabela3[[#This Row],[Cotação]]-MOD($BH$1/Tabela3[[#This Row],[Cotação]],100)),)</f>
        <v>1000</v>
      </c>
      <c r="AW94" s="7">
        <f>Tabela3[[#This Row],[Ativos]]*[Lucro]</f>
        <v>0</v>
      </c>
      <c r="AX94" s="7">
        <f>SUMPRODUCT(N(Tabela1[Código]=Tabela3[[#This Row],[PAPEL]]),Tabela1[Fechamento])</f>
        <v>0</v>
      </c>
      <c r="AY94" s="7">
        <f>SUMPRODUCT(N(Tabela17[Código]=Tabela3[[#This Row],[PAPEL]]),Tabela17[Fechamento])</f>
        <v>0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0.71</v>
      </c>
    </row>
    <row r="95" spans="1:54">
      <c r="A95" s="3" t="s">
        <v>1082</v>
      </c>
      <c r="B95" s="44" t="s">
        <v>1085</v>
      </c>
      <c r="C95" s="14" t="str">
        <f>LEFT([PAPEL],LEN([PAPEL])-(LEN([PAPEL])-4))</f>
        <v>LLXL</v>
      </c>
      <c r="D95" s="14">
        <v>3</v>
      </c>
      <c r="E95" s="5">
        <v>624239307.03999996</v>
      </c>
      <c r="F95" s="43">
        <v>1777474711</v>
      </c>
      <c r="G95" s="65">
        <v>0.25</v>
      </c>
      <c r="H95" s="70"/>
      <c r="J95" s="16"/>
      <c r="K95" s="14"/>
      <c r="L95" s="70"/>
      <c r="M95" s="41"/>
      <c r="N95" s="41"/>
      <c r="O95" s="41"/>
      <c r="P95" s="73">
        <v>773839000</v>
      </c>
      <c r="Q95" s="60">
        <v>-103906000</v>
      </c>
      <c r="R95" s="60">
        <f>IF(Tabela3[[#This Row],[Ativo || Passivo]]&gt;0,Tabela3[[#This Row],[Ativo || Passivo]]-Tabela3[[#This Row],[Patrimônio Líquido]],0)</f>
        <v>0</v>
      </c>
      <c r="S95" s="60">
        <f>Tabela3[[#This Row],[Cotação]]*Tabela3[[#This Row],[Total Ações]]</f>
        <v>1813024205.22</v>
      </c>
      <c r="T95" s="27">
        <f>IF(Tabela3[[#This Row],[Passivo Circulante]]&gt;0,Tabela3[[#This Row],[Ativo Circulante]]/Tabela3[[#This Row],[Passivo Circulante]],0)</f>
        <v>0</v>
      </c>
      <c r="U9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5" s="16">
        <f>IF(Tabela3[[#This Row],[Lucro Líquido]]&gt;0,Tabela3[[#This Row],[Lucro Líquido]]/Tabela3[[#This Row],[Patrimônio Líquido]],0)/Tabela3[[#This Row],[Ref]]*4</f>
        <v>0</v>
      </c>
      <c r="W9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5" s="16">
        <f>IF(Tabela3[[#This Row],[Dívida]]&gt;0,Tabela3[[#This Row],[Dívida]]/Tabela3[[#This Row],[Patrimônio Líquido]],0)</f>
        <v>0</v>
      </c>
      <c r="Y95" s="16">
        <f>SUMPRODUCT(N([Dívida / PL]&gt;0),N(RIGHT([PAPEL],LEN([PAPEL])-(LEN([PAPEL])-1))="3"),[Dívida / PL])/SUMPRODUCT(N([Dívida / PL]&gt;0),N(RIGHT([PAPEL],LEN([PAPEL])-(LEN([PAPEL])-1))="3"))</f>
        <v>1.5501495106508842</v>
      </c>
      <c r="Z95" s="7">
        <f>Tabela3[[#This Row],[Capital Social]]*20%</f>
        <v>124847861.40799999</v>
      </c>
      <c r="AA95" s="35">
        <f>IF(([Lucro Líquido]*5%)&gt;[Teto R. Legal],[Teto R. Legal],[Lucro Líquido]*5%)</f>
        <v>-5195300</v>
      </c>
      <c r="AB95" s="35">
        <f>IF([Lucro Líquido]&lt;0,0,[Lucro Líquido]-[Reserva Legal])</f>
        <v>0</v>
      </c>
      <c r="AC95" s="35">
        <f>Tabela3[[#This Row],[Lucro Distribuir]]*[%Div]</f>
        <v>0</v>
      </c>
      <c r="AD95" s="43">
        <f>SUMPRODUCT(N([Nome]=Tabela3[[#This Row],[Nome]]),[Ações])</f>
        <v>1777474711</v>
      </c>
      <c r="AE95" s="68">
        <f>[Capital Social]/[Total Ações]</f>
        <v>0.35119448011094656</v>
      </c>
      <c r="AF95" s="68">
        <f>Tabela3[[#This Row],[Lucro Líquido]]/Tabela3[[#This Row],[Total Ações]]</f>
        <v>-5.8457090476152489E-2</v>
      </c>
      <c r="AG9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5" s="7">
        <f>[Div Base]*[Ações]</f>
        <v>0</v>
      </c>
      <c r="AL95" s="95">
        <f>SUMPRODUCT(N([Nome]=Tabela3[[#This Row],[Nome]]),[Div Base]*[Ações])</f>
        <v>0</v>
      </c>
      <c r="AM95" s="5">
        <f>[Patrimônio Líquido]/[Total Ações]</f>
        <v>0.43535865529397116</v>
      </c>
      <c r="AN95" s="39">
        <f>MAX(Tabela3[[#This Row],[Cotação 1]:[Cotação 5]])</f>
        <v>1.02</v>
      </c>
      <c r="AO95" s="40">
        <f>[Cotação]/[VPA]</f>
        <v>2.3428958804350777</v>
      </c>
      <c r="AP95" s="27">
        <f>IF(Tabela3[[#This Row],[Lucro/Ação]]&gt;0,Tabela3[[#This Row],[Cotação]]/(Tabela3[[#This Row],[Lucro/Ação]]/[Ref]*4),0)</f>
        <v>0</v>
      </c>
      <c r="AQ95" s="68">
        <f>[Lucro Distribuir]/[Total Ações]</f>
        <v>0</v>
      </c>
      <c r="AR9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5" s="9" t="str">
        <f>IF(AND([% A.A.]&gt;=5%,SUMPRODUCT(N([Nome]=Tabela3[[#This Row],[Nome]]),[PL])&gt;0),"Sim","Não")</f>
        <v>Não</v>
      </c>
      <c r="AT95" s="20">
        <f>IF([Cotação]&gt;0,Tabela3[[#This Row],[Lucro]]/Tabela3[[#This Row],[Cotação]],0)</f>
        <v>0</v>
      </c>
      <c r="AU95" s="20">
        <f>((1+Tabela3[[#This Row],[% Yield]])^(1/(3*Tabela3[[#This Row],[Ref]])))^(12)-1</f>
        <v>0</v>
      </c>
      <c r="AV95" s="9">
        <f>IF([Cotação]&gt;0,($BH$1/Tabela3[[#This Row],[Cotação]]-MOD($BH$1/Tabela3[[#This Row],[Cotação]],100)),)</f>
        <v>700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0</v>
      </c>
      <c r="BB95" s="7">
        <f>SUMPRODUCT(N(Tabela17683[Código]=Tabela3[[#This Row],[PAPEL]]),Tabela17683[Fechamento])</f>
        <v>1.02</v>
      </c>
    </row>
    <row r="96" spans="1:54" ht="11.25" customHeight="1">
      <c r="A96" s="3" t="s">
        <v>1082</v>
      </c>
      <c r="B96" s="44" t="s">
        <v>1086</v>
      </c>
      <c r="C96" s="14" t="str">
        <f>LEFT([PAPEL],LEN([PAPEL])-(LEN([PAPEL])-4))</f>
        <v>STBP</v>
      </c>
      <c r="D96" s="14">
        <v>4</v>
      </c>
      <c r="E96" s="5">
        <v>1071077315.22</v>
      </c>
      <c r="F96" s="43"/>
      <c r="G96" s="65">
        <v>0.25</v>
      </c>
      <c r="H96" s="70"/>
      <c r="J96" s="16"/>
      <c r="K96" s="14">
        <v>1</v>
      </c>
      <c r="L96" s="70">
        <v>4</v>
      </c>
      <c r="M96" s="41">
        <v>2144669000</v>
      </c>
      <c r="N96" s="41">
        <v>254441000</v>
      </c>
      <c r="O96" s="41">
        <v>354195000</v>
      </c>
      <c r="P96" s="73">
        <v>1447969000</v>
      </c>
      <c r="Q96" s="60">
        <v>255060000</v>
      </c>
      <c r="R96" s="60">
        <f>IF(Tabela3[[#This Row],[Ativo || Passivo]]&gt;0,Tabela3[[#This Row],[Ativo || Passivo]]-Tabela3[[#This Row],[Patrimônio Líquido]],0)</f>
        <v>696700000</v>
      </c>
      <c r="S96" s="60">
        <f>Tabela3[[#This Row],[Cotação]]*Tabela3[[#This Row],[Total Ações]]</f>
        <v>11216897569.360001</v>
      </c>
      <c r="T96" s="27">
        <f>IF(Tabela3[[#This Row],[Passivo Circulante]]&gt;0,Tabela3[[#This Row],[Ativo Circulante]]/Tabela3[[#This Row],[Passivo Circulante]],0)</f>
        <v>0.71836417792458951</v>
      </c>
      <c r="U9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6" s="16">
        <f>IF(Tabela3[[#This Row],[Lucro Líquido]]&gt;0,Tabela3[[#This Row],[Lucro Líquido]]/Tabela3[[#This Row],[Patrimônio Líquido]],0)/Tabela3[[#This Row],[Ref]]*4</f>
        <v>0.17615018001075991</v>
      </c>
      <c r="W9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6" s="16">
        <f>IF(Tabela3[[#This Row],[Dívida]]&gt;0,Tabela3[[#This Row],[Dívida]]/Tabela3[[#This Row],[Patrimônio Líquido]],0)</f>
        <v>0.48115670984668868</v>
      </c>
      <c r="Y96" s="16">
        <f>SUMPRODUCT(N([Dívida / PL]&gt;0),N(RIGHT([PAPEL],LEN([PAPEL])-(LEN([PAPEL])-1))="3"),[Dívida / PL])/SUMPRODUCT(N([Dívida / PL]&gt;0),N(RIGHT([PAPEL],LEN([PAPEL])-(LEN([PAPEL])-1))="3"))</f>
        <v>1.5501495106508842</v>
      </c>
      <c r="Z96" s="7">
        <f>Tabela3[[#This Row],[Capital Social]]*20%</f>
        <v>214215463.04400003</v>
      </c>
      <c r="AA96" s="35">
        <f>IF(([Lucro Líquido]*5%)&gt;[Teto R. Legal],[Teto R. Legal],[Lucro Líquido]*5%)</f>
        <v>12753000</v>
      </c>
      <c r="AB96" s="35">
        <f>IF([Lucro Líquido]&lt;0,0,[Lucro Líquido]-[Reserva Legal])</f>
        <v>242307000</v>
      </c>
      <c r="AC96" s="35">
        <f>Tabela3[[#This Row],[Lucro Distribuir]]*[%Div]</f>
        <v>60576750</v>
      </c>
      <c r="AD96" s="43">
        <f>SUMPRODUCT(N([Nome]=Tabela3[[#This Row],[Nome]]),[Ações])</f>
        <v>666086554</v>
      </c>
      <c r="AE96" s="68">
        <f>[Capital Social]/[Total Ações]</f>
        <v>1.6080152178240787</v>
      </c>
      <c r="AF96" s="68">
        <f>Tabela3[[#This Row],[Lucro Líquido]]/Tabela3[[#This Row],[Total Ações]]</f>
        <v>0.38292320790489942</v>
      </c>
      <c r="AG9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6" s="7">
        <f>[Div Base]*[Ações]</f>
        <v>0</v>
      </c>
      <c r="AL96" s="95">
        <f>SUMPRODUCT(N([Nome]=Tabela3[[#This Row],[Nome]]),[Div Base]*[Ações])</f>
        <v>60576750</v>
      </c>
      <c r="AM96" s="5">
        <f>[Patrimônio Líquido]/[Total Ações]</f>
        <v>2.1738451126278102</v>
      </c>
      <c r="AN96" s="39">
        <f>MAX(Tabela3[[#This Row],[Cotação 1]:[Cotação 5]])</f>
        <v>16.84</v>
      </c>
      <c r="AO96" s="40">
        <f>[Cotação]/[VPA]</f>
        <v>7.746642068552573</v>
      </c>
      <c r="AP96" s="27">
        <f>IF(Tabela3[[#This Row],[Lucro/Ação]]&gt;0,Tabela3[[#This Row],[Cotação]]/(Tabela3[[#This Row],[Lucro/Ação]]/[Ref]*4),0)</f>
        <v>43.977485961577663</v>
      </c>
      <c r="AQ96" s="68">
        <f>[Lucro Distribuir]/[Total Ações]</f>
        <v>0.36377704750965445</v>
      </c>
      <c r="AR96" s="68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96" s="9" t="str">
        <f>IF(AND([% A.A.]&gt;=5%,SUMPRODUCT(N([Nome]=Tabela3[[#This Row],[Nome]]),[PL])&gt;0),"Sim","Não")</f>
        <v>Não</v>
      </c>
      <c r="AT96" s="20">
        <f>IF([Cotação]&gt;0,Tabela3[[#This Row],[Lucro]]/Tabela3[[#This Row],[Cotação]],0)</f>
        <v>2.7002453051488604E-2</v>
      </c>
      <c r="AU96" s="20">
        <f>((1+Tabela3[[#This Row],[% Yield]])^(1/(3*Tabela3[[#This Row],[Ref]])))^(12)-1</f>
        <v>2.7002453051489184E-2</v>
      </c>
      <c r="AV96" s="9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0</v>
      </c>
      <c r="BB96" s="7">
        <f>SUMPRODUCT(N(Tabela17683[Código]=Tabela3[[#This Row],[PAPEL]]),Tabela17683[Fechamento])</f>
        <v>16.84</v>
      </c>
    </row>
    <row r="97" spans="1:54" ht="11.25" customHeight="1">
      <c r="A97" s="3" t="s">
        <v>1082</v>
      </c>
      <c r="B97" s="44" t="s">
        <v>1087</v>
      </c>
      <c r="C97" s="14" t="str">
        <f>LEFT([PAPEL],LEN([PAPEL])-(LEN([PAPEL])-4))</f>
        <v>STBP</v>
      </c>
      <c r="D97" s="14">
        <v>4</v>
      </c>
      <c r="E97" s="5">
        <v>1071077315.22</v>
      </c>
      <c r="F97" s="43">
        <v>454629482</v>
      </c>
      <c r="G97" s="65">
        <v>0.25</v>
      </c>
      <c r="H97" s="70"/>
      <c r="J97" s="16"/>
      <c r="K97" s="14"/>
      <c r="L97" s="70"/>
      <c r="M97" s="41">
        <v>2144669000</v>
      </c>
      <c r="N97" s="41">
        <v>254441000</v>
      </c>
      <c r="O97" s="41">
        <v>354195000</v>
      </c>
      <c r="P97" s="73">
        <v>1447969000</v>
      </c>
      <c r="Q97" s="60">
        <v>255060000</v>
      </c>
      <c r="R97" s="60">
        <f>IF(Tabela3[[#This Row],[Ativo || Passivo]]&gt;0,Tabela3[[#This Row],[Ativo || Passivo]]-Tabela3[[#This Row],[Patrimônio Líquido]],0)</f>
        <v>696700000</v>
      </c>
      <c r="S97" s="60">
        <f>Tabela3[[#This Row],[Cotação]]*Tabela3[[#This Row],[Total Ações]]</f>
        <v>0</v>
      </c>
      <c r="T97" s="27">
        <f>IF(Tabela3[[#This Row],[Passivo Circulante]]&gt;0,Tabela3[[#This Row],[Ativo Circulante]]/Tabela3[[#This Row],[Passivo Circulante]],0)</f>
        <v>0.71836417792458951</v>
      </c>
      <c r="U9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7" s="16">
        <f>IF(Tabela3[[#This Row],[Lucro Líquido]]&gt;0,Tabela3[[#This Row],[Lucro Líquido]]/Tabela3[[#This Row],[Patrimônio Líquido]],0)/Tabela3[[#This Row],[Ref]]*4</f>
        <v>0.17615018001075991</v>
      </c>
      <c r="W9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7" s="16">
        <f>IF(Tabela3[[#This Row],[Dívida]]&gt;0,Tabela3[[#This Row],[Dívida]]/Tabela3[[#This Row],[Patrimônio Líquido]],0)</f>
        <v>0.48115670984668868</v>
      </c>
      <c r="Y97" s="16">
        <f>SUMPRODUCT(N([Dívida / PL]&gt;0),N(RIGHT([PAPEL],LEN([PAPEL])-(LEN([PAPEL])-1))="3"),[Dívida / PL])/SUMPRODUCT(N([Dívida / PL]&gt;0),N(RIGHT([PAPEL],LEN([PAPEL])-(LEN([PAPEL])-1))="3"))</f>
        <v>1.5501495106508842</v>
      </c>
      <c r="Z97" s="7">
        <f>Tabela3[[#This Row],[Capital Social]]*20%</f>
        <v>214215463.04400003</v>
      </c>
      <c r="AA97" s="35">
        <f>IF(([Lucro Líquido]*5%)&gt;[Teto R. Legal],[Teto R. Legal],[Lucro Líquido]*5%)</f>
        <v>12753000</v>
      </c>
      <c r="AB97" s="35">
        <f>IF([Lucro Líquido]&lt;0,0,[Lucro Líquido]-[Reserva Legal])</f>
        <v>242307000</v>
      </c>
      <c r="AC97" s="35">
        <f>Tabela3[[#This Row],[Lucro Distribuir]]*[%Div]</f>
        <v>60576750</v>
      </c>
      <c r="AD97" s="43">
        <f>SUMPRODUCT(N([Nome]=Tabela3[[#This Row],[Nome]]),[Ações])</f>
        <v>666086554</v>
      </c>
      <c r="AE97" s="68">
        <f>[Capital Social]/[Total Ações]</f>
        <v>1.6080152178240787</v>
      </c>
      <c r="AF97" s="68">
        <f>Tabela3[[#This Row],[Lucro Líquido]]/Tabela3[[#This Row],[Total Ações]]</f>
        <v>0.38292320790489942</v>
      </c>
      <c r="AG9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9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97" s="7">
        <f>[Div Base]*[Ações]</f>
        <v>41345942.668200895</v>
      </c>
      <c r="AL97" s="95">
        <f>SUMPRODUCT(N([Nome]=Tabela3[[#This Row],[Nome]]),[Div Base]*[Ações])</f>
        <v>60576750</v>
      </c>
      <c r="AM97" s="5">
        <f>[Patrimônio Líquido]/[Total Ações]</f>
        <v>2.1738451126278102</v>
      </c>
      <c r="AN97" s="39">
        <f>MAX(Tabela3[[#This Row],[Cotação 1]:[Cotação 5]])</f>
        <v>0</v>
      </c>
      <c r="AO97" s="40">
        <f>[Cotação]/[VPA]</f>
        <v>0</v>
      </c>
      <c r="AP97" s="27">
        <f>IF(Tabela3[[#This Row],[Lucro/Ação]]&gt;0,Tabela3[[#This Row],[Cotação]]/(Tabela3[[#This Row],[Lucro/Ação]]/[Ref]*4),0)</f>
        <v>0</v>
      </c>
      <c r="AQ97" s="68">
        <f>[Lucro Distribuir]/[Total Ações]</f>
        <v>0.36377704750965445</v>
      </c>
      <c r="AR97" s="68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97" s="9" t="str">
        <f>IF(AND([% A.A.]&gt;=5%,SUMPRODUCT(N([Nome]=Tabela3[[#This Row],[Nome]]),[PL])&gt;0),"Sim","Não")</f>
        <v>Não</v>
      </c>
      <c r="AT97" s="20">
        <f>IF([Cotação]&gt;0,Tabela3[[#This Row],[Lucro]]/Tabela3[[#This Row],[Cotação]],0)</f>
        <v>0</v>
      </c>
      <c r="AU97" s="20">
        <f>((1+Tabela3[[#This Row],[% Yield]])^(1/(3*Tabela3[[#This Row],[Ref]])))^(12)-1</f>
        <v>0</v>
      </c>
      <c r="AV97" s="9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customHeight="1">
      <c r="A98" s="3" t="s">
        <v>1082</v>
      </c>
      <c r="B98" s="44" t="s">
        <v>1088</v>
      </c>
      <c r="C98" s="14" t="str">
        <f>LEFT([PAPEL],LEN([PAPEL])-(LEN([PAPEL])-4))</f>
        <v>STBP</v>
      </c>
      <c r="D98" s="14">
        <v>4</v>
      </c>
      <c r="E98" s="5">
        <v>1071077315.22</v>
      </c>
      <c r="F98" s="43">
        <v>211457072</v>
      </c>
      <c r="G98" s="65">
        <v>0.25</v>
      </c>
      <c r="H98" s="70"/>
      <c r="J98" s="16"/>
      <c r="K98" s="14"/>
      <c r="L98" s="70"/>
      <c r="M98" s="41">
        <v>2144669000</v>
      </c>
      <c r="N98" s="41">
        <v>254441000</v>
      </c>
      <c r="O98" s="41">
        <v>354195000</v>
      </c>
      <c r="P98" s="73">
        <v>1447969000</v>
      </c>
      <c r="Q98" s="60">
        <v>255060000</v>
      </c>
      <c r="R98" s="60">
        <f>IF(Tabela3[[#This Row],[Ativo || Passivo]]&gt;0,Tabela3[[#This Row],[Ativo || Passivo]]-Tabela3[[#This Row],[Patrimônio Líquido]],0)</f>
        <v>696700000</v>
      </c>
      <c r="S98" s="60">
        <f>Tabela3[[#This Row],[Cotação]]*Tabela3[[#This Row],[Total Ações]]</f>
        <v>0</v>
      </c>
      <c r="T98" s="27">
        <f>IF(Tabela3[[#This Row],[Passivo Circulante]]&gt;0,Tabela3[[#This Row],[Ativo Circulante]]/Tabela3[[#This Row],[Passivo Circulante]],0)</f>
        <v>0.71836417792458951</v>
      </c>
      <c r="U9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8" s="16">
        <f>IF(Tabela3[[#This Row],[Lucro Líquido]]&gt;0,Tabela3[[#This Row],[Lucro Líquido]]/Tabela3[[#This Row],[Patrimônio Líquido]],0)/Tabela3[[#This Row],[Ref]]*4</f>
        <v>0.17615018001075991</v>
      </c>
      <c r="W9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8" s="16">
        <f>IF(Tabela3[[#This Row],[Dívida]]&gt;0,Tabela3[[#This Row],[Dívida]]/Tabela3[[#This Row],[Patrimônio Líquido]],0)</f>
        <v>0.48115670984668868</v>
      </c>
      <c r="Y98" s="16">
        <f>SUMPRODUCT(N([Dívida / PL]&gt;0),N(RIGHT([PAPEL],LEN([PAPEL])-(LEN([PAPEL])-1))="3"),[Dívida / PL])/SUMPRODUCT(N([Dívida / PL]&gt;0),N(RIGHT([PAPEL],LEN([PAPEL])-(LEN([PAPEL])-1))="3"))</f>
        <v>1.5501495106508842</v>
      </c>
      <c r="Z98" s="7">
        <f>Tabela3[[#This Row],[Capital Social]]*20%</f>
        <v>214215463.04400003</v>
      </c>
      <c r="AA98" s="35">
        <f>IF(([Lucro Líquido]*5%)&gt;[Teto R. Legal],[Teto R. Legal],[Lucro Líquido]*5%)</f>
        <v>12753000</v>
      </c>
      <c r="AB98" s="35">
        <f>IF([Lucro Líquido]&lt;0,0,[Lucro Líquido]-[Reserva Legal])</f>
        <v>242307000</v>
      </c>
      <c r="AC98" s="35">
        <f>Tabela3[[#This Row],[Lucro Distribuir]]*[%Div]</f>
        <v>60576750</v>
      </c>
      <c r="AD98" s="43">
        <f>SUMPRODUCT(N([Nome]=Tabela3[[#This Row],[Nome]]),[Ações])</f>
        <v>666086554</v>
      </c>
      <c r="AE98" s="68">
        <f>[Capital Social]/[Total Ações]</f>
        <v>1.6080152178240787</v>
      </c>
      <c r="AF98" s="68">
        <f>Tabela3[[#This Row],[Lucro Líquido]]/Tabela3[[#This Row],[Total Ações]]</f>
        <v>0.38292320790489942</v>
      </c>
      <c r="AG9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9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98" s="7">
        <f>[Div Base]*[Ações]</f>
        <v>19230807.331799105</v>
      </c>
      <c r="AL98" s="95">
        <f>SUMPRODUCT(N([Nome]=Tabela3[[#This Row],[Nome]]),[Div Base]*[Ações])</f>
        <v>60576750</v>
      </c>
      <c r="AM98" s="5">
        <f>[Patrimônio Líquido]/[Total Ações]</f>
        <v>2.1738451126278102</v>
      </c>
      <c r="AN98" s="39">
        <f>MAX(Tabela3[[#This Row],[Cotação 1]:[Cotação 5]])</f>
        <v>0</v>
      </c>
      <c r="AO98" s="40">
        <f>[Cotação]/[VPA]</f>
        <v>0</v>
      </c>
      <c r="AP98" s="27">
        <f>IF(Tabela3[[#This Row],[Lucro/Ação]]&gt;0,Tabela3[[#This Row],[Cotação]]/(Tabela3[[#This Row],[Lucro/Ação]]/[Ref]*4),0)</f>
        <v>0</v>
      </c>
      <c r="AQ98" s="68">
        <f>[Lucro Distribuir]/[Total Ações]</f>
        <v>0.36377704750965445</v>
      </c>
      <c r="AR98" s="68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98" s="9" t="str">
        <f>IF(AND([% A.A.]&gt;=5%,SUMPRODUCT(N([Nome]=Tabela3[[#This Row],[Nome]]),[PL])&gt;0),"Sim","Não")</f>
        <v>Não</v>
      </c>
      <c r="AT98" s="20">
        <f>IF([Cotação]&gt;0,Tabela3[[#This Row],[Lucro]]/Tabela3[[#This Row],[Cotação]],0)</f>
        <v>0</v>
      </c>
      <c r="AU98" s="20">
        <f>((1+Tabela3[[#This Row],[% Yield]])^(1/(3*Tabela3[[#This Row],[Ref]])))^(12)-1</f>
        <v>0</v>
      </c>
      <c r="AV98" s="9">
        <f>IF([Cotação]&gt;0,($BH$1/Tabela3[[#This Row],[Cotação]]-MOD($BH$1/Tabela3[[#This Row],[Cotação]],100)),)</f>
        <v>0</v>
      </c>
      <c r="AW98" s="7">
        <f>Tabela3[[#This Row],[Ativos]]*[Lucro]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0</v>
      </c>
      <c r="BB98" s="7">
        <f>SUMPRODUCT(N(Tabela17683[Código]=Tabela3[[#This Row],[PAPEL]]),Tabela17683[Fechamento])</f>
        <v>0</v>
      </c>
    </row>
    <row r="99" spans="1:54" ht="11.25" customHeight="1">
      <c r="A99" s="3" t="s">
        <v>1095</v>
      </c>
      <c r="B99" s="45" t="s">
        <v>1096</v>
      </c>
      <c r="C99" s="14" t="str">
        <f>LEFT([PAPEL],LEN([PAPEL])-(LEN([PAPEL])-4))</f>
        <v>GOLL</v>
      </c>
      <c r="D99" s="14">
        <v>3</v>
      </c>
      <c r="E99" s="5">
        <v>2316461740.23</v>
      </c>
      <c r="F99" s="43">
        <v>143858204</v>
      </c>
      <c r="G99" s="65">
        <v>0.25</v>
      </c>
      <c r="H99" s="70"/>
      <c r="J99" s="16"/>
      <c r="K99" s="14"/>
      <c r="L99" s="70"/>
      <c r="M99" s="41"/>
      <c r="N99" s="41"/>
      <c r="O99" s="41"/>
      <c r="P99" s="73">
        <v>634371000</v>
      </c>
      <c r="Q99" s="60">
        <v>-705285000</v>
      </c>
      <c r="R99" s="60">
        <f>IF(Tabela3[[#This Row],[Ativo || Passivo]]&gt;0,Tabela3[[#This Row],[Ativo || Passivo]]-Tabela3[[#This Row],[Patrimônio Líquido]],0)</f>
        <v>0</v>
      </c>
      <c r="S99" s="60">
        <f>Tabela3[[#This Row],[Cotação]]*Tabela3[[#This Row],[Total Ações]]</f>
        <v>0</v>
      </c>
      <c r="T99" s="27">
        <f>IF(Tabela3[[#This Row],[Passivo Circulante]]&gt;0,Tabela3[[#This Row],[Ativo Circulante]]/Tabela3[[#This Row],[Passivo Circulante]],0)</f>
        <v>0</v>
      </c>
      <c r="U9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99" s="16">
        <f>IF(Tabela3[[#This Row],[Lucro Líquido]]&gt;0,Tabela3[[#This Row],[Lucro Líquido]]/Tabela3[[#This Row],[Patrimônio Líquido]],0)/Tabela3[[#This Row],[Ref]]*4</f>
        <v>0</v>
      </c>
      <c r="W9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99" s="16">
        <f>IF(Tabela3[[#This Row],[Dívida]]&gt;0,Tabela3[[#This Row],[Dívida]]/Tabela3[[#This Row],[Patrimônio Líquido]],0)</f>
        <v>0</v>
      </c>
      <c r="Y99" s="16">
        <f>SUMPRODUCT(N([Dívida / PL]&gt;0),N(RIGHT([PAPEL],LEN([PAPEL])-(LEN([PAPEL])-1))="3"),[Dívida / PL])/SUMPRODUCT(N([Dívida / PL]&gt;0),N(RIGHT([PAPEL],LEN([PAPEL])-(LEN([PAPEL])-1))="3"))</f>
        <v>1.5501495106508842</v>
      </c>
      <c r="Z99" s="7">
        <f>Tabela3[[#This Row],[Capital Social]]*20%</f>
        <v>463292348.046</v>
      </c>
      <c r="AA99" s="35">
        <f>IF(([Lucro Líquido]*5%)&gt;[Teto R. Legal],[Teto R. Legal],[Lucro Líquido]*5%)</f>
        <v>-35264250</v>
      </c>
      <c r="AB99" s="35">
        <f>IF([Lucro Líquido]&lt;0,0,[Lucro Líquido]-[Reserva Legal])</f>
        <v>0</v>
      </c>
      <c r="AC99" s="35">
        <f>Tabela3[[#This Row],[Lucro Distribuir]]*[%Div]</f>
        <v>0</v>
      </c>
      <c r="AD99" s="43">
        <f>SUMPRODUCT(N([Nome]=Tabela3[[#This Row],[Nome]]),[Ações])</f>
        <v>278861326</v>
      </c>
      <c r="AE99" s="68">
        <f>[Capital Social]/[Total Ações]</f>
        <v>8.3068590881978377</v>
      </c>
      <c r="AF99" s="68">
        <f>Tabela3[[#This Row],[Lucro Líquido]]/Tabela3[[#This Row],[Total Ações]]</f>
        <v>-2.5291603182005957</v>
      </c>
      <c r="AG9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95">
        <f>SUMPRODUCT(N([Nome]=Tabela3[[#This Row],[Nome]]),[Div Base]*[Ações])</f>
        <v>0</v>
      </c>
      <c r="AM99" s="5">
        <f>[Patrimônio Líquido]/[Total Ações]</f>
        <v>2.2748618788393768</v>
      </c>
      <c r="AN99" s="39">
        <f>MAX(Tabela3[[#This Row],[Cotação 1]:[Cotação 5]])</f>
        <v>0</v>
      </c>
      <c r="AO99" s="40">
        <f>[Cotação]/[VPA]</f>
        <v>0</v>
      </c>
      <c r="AP99" s="27">
        <f>IF(Tabela3[[#This Row],[Lucro/Ação]]&gt;0,Tabela3[[#This Row],[Cotação]]/(Tabela3[[#This Row],[Lucro/Ação]]/[Ref]*4),0)</f>
        <v>0</v>
      </c>
      <c r="AQ99" s="68">
        <f>[Lucro Distribuir]/[Total Ações]</f>
        <v>0</v>
      </c>
      <c r="AR9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9" t="str">
        <f>IF(AND([% A.A.]&gt;=5%,SUMPRODUCT(N([Nome]=Tabela3[[#This Row],[Nome]]),[PL])&gt;0),"Sim","Não")</f>
        <v>Não</v>
      </c>
      <c r="AT99" s="20">
        <f>IF([Cotação]&gt;0,Tabela3[[#This Row],[Lucro]]/Tabela3[[#This Row],[Cotação]],0)</f>
        <v>0</v>
      </c>
      <c r="AU99" s="20">
        <f>((1+Tabela3[[#This Row],[% Yield]])^(1/(3*Tabela3[[#This Row],[Ref]])))^(12)-1</f>
        <v>0</v>
      </c>
      <c r="AV99" s="9">
        <f>IF([Cotação]&gt;0,($BH$1/Tabela3[[#This Row],[Cotação]]-MOD($BH$1/Tabela3[[#This Row],[Cotação]],100)),)</f>
        <v>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0</v>
      </c>
    </row>
    <row r="100" spans="1:54" ht="11.25" customHeight="1">
      <c r="A100" s="3" t="s">
        <v>1095</v>
      </c>
      <c r="B100" s="45" t="s">
        <v>1097</v>
      </c>
      <c r="C100" s="14" t="str">
        <f>LEFT([PAPEL],LEN([PAPEL])-(LEN([PAPEL])-4))</f>
        <v>GOLL</v>
      </c>
      <c r="D100" s="14">
        <v>3</v>
      </c>
      <c r="E100" s="5">
        <v>2316461740.23</v>
      </c>
      <c r="F100" s="43">
        <v>135003122</v>
      </c>
      <c r="G100" s="65">
        <v>0.25</v>
      </c>
      <c r="H100" s="70"/>
      <c r="J100" s="16"/>
      <c r="K100" s="14"/>
      <c r="L100" s="70"/>
      <c r="M100" s="41"/>
      <c r="N100" s="41"/>
      <c r="O100" s="41"/>
      <c r="P100" s="73">
        <v>634371000</v>
      </c>
      <c r="Q100" s="60">
        <v>-705285000</v>
      </c>
      <c r="R100" s="60">
        <f>IF(Tabela3[[#This Row],[Ativo || Passivo]]&gt;0,Tabela3[[#This Row],[Ativo || Passivo]]-Tabela3[[#This Row],[Patrimônio Líquido]],0)</f>
        <v>0</v>
      </c>
      <c r="S100" s="60">
        <f>Tabela3[[#This Row],[Cotação]]*Tabela3[[#This Row],[Total Ações]]</f>
        <v>3098149331.8599997</v>
      </c>
      <c r="T100" s="27">
        <f>IF(Tabela3[[#This Row],[Passivo Circulante]]&gt;0,Tabela3[[#This Row],[Ativo Circulante]]/Tabela3[[#This Row],[Passivo Circulante]],0)</f>
        <v>0</v>
      </c>
      <c r="U10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0" s="16">
        <f>IF(Tabela3[[#This Row],[Lucro Líquido]]&gt;0,Tabela3[[#This Row],[Lucro Líquido]]/Tabela3[[#This Row],[Patrimônio Líquido]],0)/Tabela3[[#This Row],[Ref]]*4</f>
        <v>0</v>
      </c>
      <c r="W10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0" s="16">
        <f>IF(Tabela3[[#This Row],[Dívida]]&gt;0,Tabela3[[#This Row],[Dívida]]/Tabela3[[#This Row],[Patrimônio Líquido]],0)</f>
        <v>0</v>
      </c>
      <c r="Y100" s="16">
        <f>SUMPRODUCT(N([Dívida / PL]&gt;0),N(RIGHT([PAPEL],LEN([PAPEL])-(LEN([PAPEL])-1))="3"),[Dívida / PL])/SUMPRODUCT(N([Dívida / PL]&gt;0),N(RIGHT([PAPEL],LEN([PAPEL])-(LEN([PAPEL])-1))="3"))</f>
        <v>1.5501495106508842</v>
      </c>
      <c r="Z100" s="7">
        <f>Tabela3[[#This Row],[Capital Social]]*20%</f>
        <v>463292348.046</v>
      </c>
      <c r="AA100" s="35">
        <f>IF(([Lucro Líquido]*5%)&gt;[Teto R. Legal],[Teto R. Legal],[Lucro Líquido]*5%)</f>
        <v>-35264250</v>
      </c>
      <c r="AB100" s="35">
        <f>IF([Lucro Líquido]&lt;0,0,[Lucro Líquido]-[Reserva Legal])</f>
        <v>0</v>
      </c>
      <c r="AC100" s="35">
        <f>Tabela3[[#This Row],[Lucro Distribuir]]*[%Div]</f>
        <v>0</v>
      </c>
      <c r="AD100" s="43">
        <f>SUMPRODUCT(N([Nome]=Tabela3[[#This Row],[Nome]]),[Ações])</f>
        <v>278861326</v>
      </c>
      <c r="AE100" s="68">
        <f>[Capital Social]/[Total Ações]</f>
        <v>8.3068590881978377</v>
      </c>
      <c r="AF100" s="68">
        <f>Tabela3[[#This Row],[Lucro Líquido]]/Tabela3[[#This Row],[Total Ações]]</f>
        <v>-2.5291603182005957</v>
      </c>
      <c r="AG10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0" s="7">
        <f>[Div Base]*[Ações]</f>
        <v>0</v>
      </c>
      <c r="AL100" s="95">
        <f>SUMPRODUCT(N([Nome]=Tabela3[[#This Row],[Nome]]),[Div Base]*[Ações])</f>
        <v>0</v>
      </c>
      <c r="AM100" s="5">
        <f>[Patrimônio Líquido]/[Total Ações]</f>
        <v>2.2748618788393768</v>
      </c>
      <c r="AN100" s="39">
        <f>MAX(Tabela3[[#This Row],[Cotação 1]:[Cotação 5]])</f>
        <v>11.11</v>
      </c>
      <c r="AO100" s="40">
        <f>[Cotação]/[VPA]</f>
        <v>4.8838129924917757</v>
      </c>
      <c r="AP100" s="27">
        <f>IF(Tabela3[[#This Row],[Lucro/Ação]]&gt;0,Tabela3[[#This Row],[Cotação]]/(Tabela3[[#This Row],[Lucro/Ação]]/[Ref]*4),0)</f>
        <v>0</v>
      </c>
      <c r="AQ100" s="68">
        <f>[Lucro Distribuir]/[Total Ações]</f>
        <v>0</v>
      </c>
      <c r="AR10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0" s="9" t="str">
        <f>IF(AND([% A.A.]&gt;=5%,SUMPRODUCT(N([Nome]=Tabela3[[#This Row],[Nome]]),[PL])&gt;0),"Sim","Não")</f>
        <v>Não</v>
      </c>
      <c r="AT100" s="20">
        <f>IF([Cotação]&gt;0,Tabela3[[#This Row],[Lucro]]/Tabela3[[#This Row],[Cotação]],0)</f>
        <v>0</v>
      </c>
      <c r="AU100" s="20">
        <f>((1+Tabela3[[#This Row],[% Yield]])^(1/(3*Tabela3[[#This Row],[Ref]])))^(12)-1</f>
        <v>0</v>
      </c>
      <c r="AV100" s="9">
        <f>IF([Cotação]&gt;0,($BH$1/Tabela3[[#This Row],[Cotação]]-MOD($BH$1/Tabela3[[#This Row],[Cotação]],100)),)</f>
        <v>0</v>
      </c>
      <c r="AW100" s="7">
        <f>Tabela3[[#This Row],[Ativos]]*[Lucro]</f>
        <v>0</v>
      </c>
      <c r="AX100" s="7">
        <f>SUMPRODUCT(N(Tabela1[Código]=Tabela3[[#This Row],[PAPEL]]),Tabela1[Fechamento])</f>
        <v>0</v>
      </c>
      <c r="AY100" s="7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11.11</v>
      </c>
    </row>
    <row r="101" spans="1:54" ht="11.25" customHeight="1">
      <c r="A101" s="3" t="s">
        <v>1100</v>
      </c>
      <c r="B101" s="44" t="s">
        <v>1101</v>
      </c>
      <c r="C101" s="14" t="str">
        <f>LEFT([PAPEL],LEN([PAPEL])-(LEN([PAPEL])-4))</f>
        <v>ALLL</v>
      </c>
      <c r="D101" s="14">
        <v>4</v>
      </c>
      <c r="E101" s="5">
        <v>3448283431.6199999</v>
      </c>
      <c r="F101" s="43">
        <v>687664312</v>
      </c>
      <c r="G101" s="65">
        <v>0.25</v>
      </c>
      <c r="H101" s="70"/>
      <c r="J101" s="16"/>
      <c r="K101" s="14"/>
      <c r="L101" s="70"/>
      <c r="M101" s="41">
        <v>8867378000</v>
      </c>
      <c r="N101" s="41">
        <v>330461000</v>
      </c>
      <c r="O101" s="41">
        <v>360414000</v>
      </c>
      <c r="P101" s="73">
        <v>4351743000</v>
      </c>
      <c r="Q101" s="60">
        <v>13029000</v>
      </c>
      <c r="R101" s="60">
        <f>IF(Tabela3[[#This Row],[Ativo || Passivo]]&gt;0,Tabela3[[#This Row],[Ativo || Passivo]]-Tabela3[[#This Row],[Patrimônio Líquido]],0)</f>
        <v>4515635000</v>
      </c>
      <c r="S101" s="60">
        <f>Tabela3[[#This Row],[Cotação]]*Tabela3[[#This Row],[Total Ações]]</f>
        <v>5006196191.3600006</v>
      </c>
      <c r="T101" s="27">
        <f>IF(Tabela3[[#This Row],[Passivo Circulante]]&gt;0,Tabela3[[#This Row],[Ativo Circulante]]/Tabela3[[#This Row],[Passivo Circulante]],0)</f>
        <v>0.91689279550738878</v>
      </c>
      <c r="U10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1" s="16">
        <f>IF(Tabela3[[#This Row],[Lucro Líquido]]&gt;0,Tabela3[[#This Row],[Lucro Líquido]]/Tabela3[[#This Row],[Patrimônio Líquido]],0)/Tabela3[[#This Row],[Ref]]*4</f>
        <v>2.9939727598803515E-3</v>
      </c>
      <c r="W10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1" s="16">
        <f>IF(Tabela3[[#This Row],[Dívida]]&gt;0,Tabela3[[#This Row],[Dívida]]/Tabela3[[#This Row],[Patrimônio Líquido]],0)</f>
        <v>1.037661231373268</v>
      </c>
      <c r="Y101" s="16">
        <f>SUMPRODUCT(N([Dívida / PL]&gt;0),N(RIGHT([PAPEL],LEN([PAPEL])-(LEN([PAPEL])-1))="3"),[Dívida / PL])/SUMPRODUCT(N([Dívida / PL]&gt;0),N(RIGHT([PAPEL],LEN([PAPEL])-(LEN([PAPEL])-1))="3"))</f>
        <v>1.5501495106508842</v>
      </c>
      <c r="Z101" s="7">
        <f>Tabela3[[#This Row],[Capital Social]]*20%</f>
        <v>689656686.324</v>
      </c>
      <c r="AA101" s="35">
        <f>IF(([Lucro Líquido]*5%)&gt;[Teto R. Legal],[Teto R. Legal],[Lucro Líquido]*5%)</f>
        <v>651450</v>
      </c>
      <c r="AB101" s="35">
        <f>IF([Lucro Líquido]&lt;0,0,[Lucro Líquido]-[Reserva Legal])</f>
        <v>12377550</v>
      </c>
      <c r="AC101" s="35">
        <f>Tabela3[[#This Row],[Lucro Distribuir]]*[%Div]</f>
        <v>3094387.5</v>
      </c>
      <c r="AD101" s="43">
        <f>SUMPRODUCT(N([Nome]=Tabela3[[#This Row],[Nome]]),[Ações])</f>
        <v>687664312</v>
      </c>
      <c r="AE101" s="68">
        <f>[Capital Social]/[Total Ações]</f>
        <v>5.0144865328128292</v>
      </c>
      <c r="AF101" s="68">
        <f>Tabela3[[#This Row],[Lucro Líquido]]/Tabela3[[#This Row],[Total Ações]]</f>
        <v>1.8946744469124057E-2</v>
      </c>
      <c r="AG10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0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01" s="7">
        <f>[Div Base]*[Ações]</f>
        <v>3094387.4999999995</v>
      </c>
      <c r="AL101" s="95">
        <f>SUMPRODUCT(N([Nome]=Tabela3[[#This Row],[Nome]]),[Div Base]*[Ações])</f>
        <v>3094387.4999999995</v>
      </c>
      <c r="AM101" s="5">
        <f>[Patrimônio Líquido]/[Total Ações]</f>
        <v>6.3282955419678668</v>
      </c>
      <c r="AN101" s="39">
        <f>MAX(Tabela3[[#This Row],[Cotação 1]:[Cotação 5]])</f>
        <v>7.28</v>
      </c>
      <c r="AO101" s="40">
        <f>[Cotação]/[VPA]</f>
        <v>1.1503887502915497</v>
      </c>
      <c r="AP101" s="27">
        <f>IF(Tabela3[[#This Row],[Lucro/Ação]]&gt;0,Tabela3[[#This Row],[Cotação]]/(Tabela3[[#This Row],[Lucro/Ação]]/[Ref]*4),0)</f>
        <v>384.23487538260804</v>
      </c>
      <c r="AQ101" s="68">
        <f>[Lucro Distribuir]/[Total Ações]</f>
        <v>1.7999407245667853E-2</v>
      </c>
      <c r="AR101" s="68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01" s="9" t="str">
        <f>IF(AND([% A.A.]&gt;=5%,SUMPRODUCT(N([Nome]=Tabela3[[#This Row],[Nome]]),[PL])&gt;0),"Sim","Não")</f>
        <v>Não</v>
      </c>
      <c r="AT101" s="20">
        <f>IF([Cotação]&gt;0,Tabela3[[#This Row],[Lucro]]/Tabela3[[#This Row],[Cotação]],0)</f>
        <v>6.1811151255727512E-4</v>
      </c>
      <c r="AU101" s="20">
        <f>((1+Tabela3[[#This Row],[% Yield]])^(1/(3*Tabela3[[#This Row],[Ref]])))^(12)-1</f>
        <v>6.1811151255719565E-4</v>
      </c>
      <c r="AV101" s="9">
        <f>IF([Cotação]&gt;0,($BH$1/Tabela3[[#This Row],[Cotação]]-MOD($BH$1/Tabela3[[#This Row],[Cotação]],100)),)</f>
        <v>100</v>
      </c>
      <c r="AW101" s="7">
        <f>Tabela3[[#This Row],[Ativos]]*[Lucro]</f>
        <v>0.44998518114169633</v>
      </c>
      <c r="AX101" s="7">
        <f>SUMPRODUCT(N(Tabela1[Código]=Tabela3[[#This Row],[PAPEL]]),Tabela1[Fechamento])</f>
        <v>0</v>
      </c>
      <c r="AY101" s="7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7.28</v>
      </c>
    </row>
    <row r="102" spans="1:54" ht="11.25" customHeight="1">
      <c r="A102" s="3" t="s">
        <v>1100</v>
      </c>
      <c r="B102" s="44" t="s">
        <v>1102</v>
      </c>
      <c r="C102" s="14" t="str">
        <f>LEFT([PAPEL],LEN([PAPEL])-(LEN([PAPEL])-4))</f>
        <v>VSPT</v>
      </c>
      <c r="D102" s="14">
        <v>3</v>
      </c>
      <c r="E102" s="5">
        <v>1722965684.3399999</v>
      </c>
      <c r="F102" s="43">
        <v>210197577031248</v>
      </c>
      <c r="G102" s="65">
        <v>0.25</v>
      </c>
      <c r="H102" s="70"/>
      <c r="J102" s="16"/>
      <c r="K102" s="14"/>
      <c r="L102" s="70"/>
      <c r="M102" s="41"/>
      <c r="N102" s="41"/>
      <c r="O102" s="41"/>
      <c r="P102" s="73">
        <v>1228711000</v>
      </c>
      <c r="Q102" s="60">
        <v>-140764000</v>
      </c>
      <c r="R102" s="60">
        <f>IF(Tabela3[[#This Row],[Ativo || Passivo]]&gt;0,Tabela3[[#This Row],[Ativo || Passivo]]-Tabela3[[#This Row],[Patrimônio Líquido]],0)</f>
        <v>0</v>
      </c>
      <c r="S102" s="60">
        <f>Tabela3[[#This Row],[Cotação]]*Tabela3[[#This Row],[Total Ações]]</f>
        <v>630592931088780</v>
      </c>
      <c r="T102" s="27">
        <f>IF(Tabela3[[#This Row],[Passivo Circulante]]&gt;0,Tabela3[[#This Row],[Ativo Circulante]]/Tabela3[[#This Row],[Passivo Circulante]],0)</f>
        <v>0</v>
      </c>
      <c r="U10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2" s="16">
        <f>IF(Tabela3[[#This Row],[Lucro Líquido]]&gt;0,Tabela3[[#This Row],[Lucro Líquido]]/Tabela3[[#This Row],[Patrimônio Líquido]],0)/Tabela3[[#This Row],[Ref]]*4</f>
        <v>0</v>
      </c>
      <c r="W10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2" s="16">
        <f>IF(Tabela3[[#This Row],[Dívida]]&gt;0,Tabela3[[#This Row],[Dívida]]/Tabela3[[#This Row],[Patrimônio Líquido]],0)</f>
        <v>0</v>
      </c>
      <c r="Y102" s="16">
        <f>SUMPRODUCT(N([Dívida / PL]&gt;0),N(RIGHT([PAPEL],LEN([PAPEL])-(LEN([PAPEL])-1))="3"),[Dívida / PL])/SUMPRODUCT(N([Dívida / PL]&gt;0),N(RIGHT([PAPEL],LEN([PAPEL])-(LEN([PAPEL])-1))="3"))</f>
        <v>1.5501495106508842</v>
      </c>
      <c r="Z102" s="7">
        <f>Tabela3[[#This Row],[Capital Social]]*20%</f>
        <v>344593136.86800003</v>
      </c>
      <c r="AA102" s="35">
        <f>IF(([Lucro Líquido]*5%)&gt;[Teto R. Legal],[Teto R. Legal],[Lucro Líquido]*5%)</f>
        <v>-7038200</v>
      </c>
      <c r="AB102" s="35">
        <f>IF([Lucro Líquido]&lt;0,0,[Lucro Líquido]-[Reserva Legal])</f>
        <v>0</v>
      </c>
      <c r="AC102" s="35">
        <f>Tabela3[[#This Row],[Lucro Distribuir]]*[%Div]</f>
        <v>0</v>
      </c>
      <c r="AD102" s="43">
        <f>SUMPRODUCT(N([Nome]=Tabela3[[#This Row],[Nome]]),[Ações])</f>
        <v>210197643696260</v>
      </c>
      <c r="AE102" s="68">
        <f>[Capital Social]/[Total Ações]</f>
        <v>8.1968839138355012E-6</v>
      </c>
      <c r="AF102" s="68">
        <f>Tabela3[[#This Row],[Lucro Líquido]]/Tabela3[[#This Row],[Total Ações]]</f>
        <v>-6.6967449075407777E-7</v>
      </c>
      <c r="AG10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2" s="7">
        <f>[Div Base]*[Ações]</f>
        <v>0</v>
      </c>
      <c r="AL102" s="95">
        <f>SUMPRODUCT(N([Nome]=Tabela3[[#This Row],[Nome]]),[Div Base]*[Ações])</f>
        <v>11.690716240077828</v>
      </c>
      <c r="AM102" s="5">
        <f>[Patrimônio Líquido]/[Total Ações]</f>
        <v>5.8455032054284732E-6</v>
      </c>
      <c r="AN102" s="39">
        <f>MAX(Tabela3[[#This Row],[Cotação 1]:[Cotação 5]])</f>
        <v>3</v>
      </c>
      <c r="AO102" s="40">
        <f>[Cotação]/[VPA]</f>
        <v>513215.01239004132</v>
      </c>
      <c r="AP102" s="27">
        <f>IF(Tabela3[[#This Row],[Lucro/Ação]]&gt;0,Tabela3[[#This Row],[Cotação]]/(Tabela3[[#This Row],[Lucro/Ação]]/[Ref]*4),0)</f>
        <v>0</v>
      </c>
      <c r="AQ102" s="68">
        <f>[Lucro Distribuir]/[Total Ações]</f>
        <v>0</v>
      </c>
      <c r="AR102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2" s="9" t="str">
        <f>IF(AND([% A.A.]&gt;=5%,SUMPRODUCT(N([Nome]=Tabela3[[#This Row],[Nome]]),[PL])&gt;0),"Sim","Não")</f>
        <v>Não</v>
      </c>
      <c r="AT102" s="20">
        <f>IF([Cotação]&gt;0,Tabela3[[#This Row],[Lucro]]/Tabela3[[#This Row],[Cotação]],0)</f>
        <v>0</v>
      </c>
      <c r="AU102" s="20">
        <f>((1+Tabela3[[#This Row],[% Yield]])^(1/(3*Tabela3[[#This Row],[Ref]])))^(12)-1</f>
        <v>0</v>
      </c>
      <c r="AV102" s="9">
        <f>IF([Cotação]&gt;0,($BH$1/Tabela3[[#This Row],[Cotação]]-MOD($BH$1/Tabela3[[#This Row],[Cotação]],100)),)</f>
        <v>200</v>
      </c>
      <c r="AW102" s="7">
        <f>Tabela3[[#This Row],[Ativos]]*[Lucro]</f>
        <v>0</v>
      </c>
      <c r="AX102" s="7">
        <f>SUMPRODUCT(N(Tabela1[Código]=Tabela3[[#This Row],[PAPEL]]),Tabela1[Fechamento])</f>
        <v>0</v>
      </c>
      <c r="AY102" s="7">
        <f>SUMPRODUCT(N(Tabela17[Código]=Tabela3[[#This Row],[PAPEL]]),Tabela17[Fechamento])</f>
        <v>0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3</v>
      </c>
    </row>
    <row r="103" spans="1:54" ht="11.25" customHeight="1">
      <c r="A103" s="3" t="s">
        <v>1100</v>
      </c>
      <c r="B103" s="44" t="s">
        <v>1103</v>
      </c>
      <c r="C103" s="14" t="str">
        <f>LEFT([PAPEL],LEN([PAPEL])-(LEN([PAPEL])-4))</f>
        <v>VSPT</v>
      </c>
      <c r="D103" s="14">
        <v>3</v>
      </c>
      <c r="E103" s="5">
        <v>1722965684.3399999</v>
      </c>
      <c r="F103" s="43">
        <v>66665012</v>
      </c>
      <c r="G103" s="65">
        <v>0.25</v>
      </c>
      <c r="H103" s="65">
        <v>0.03</v>
      </c>
      <c r="J103" s="16"/>
      <c r="K103" s="14"/>
      <c r="L103" s="70"/>
      <c r="M103" s="41"/>
      <c r="N103" s="41"/>
      <c r="O103" s="41"/>
      <c r="P103" s="73">
        <v>1228711000</v>
      </c>
      <c r="Q103" s="60">
        <v>-140764000</v>
      </c>
      <c r="R103" s="60">
        <f>IF(Tabela3[[#This Row],[Ativo || Passivo]]&gt;0,Tabela3[[#This Row],[Ativo || Passivo]]-Tabela3[[#This Row],[Patrimônio Líquido]],0)</f>
        <v>0</v>
      </c>
      <c r="S103" s="60">
        <f>Tabela3[[#This Row],[Cotação]]*Tabela3[[#This Row],[Total Ações]]</f>
        <v>0</v>
      </c>
      <c r="T103" s="27">
        <f>IF(Tabela3[[#This Row],[Passivo Circulante]]&gt;0,Tabela3[[#This Row],[Ativo Circulante]]/Tabela3[[#This Row],[Passivo Circulante]],0)</f>
        <v>0</v>
      </c>
      <c r="U10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3" s="16">
        <f>IF(Tabela3[[#This Row],[Lucro Líquido]]&gt;0,Tabela3[[#This Row],[Lucro Líquido]]/Tabela3[[#This Row],[Patrimônio Líquido]],0)/Tabela3[[#This Row],[Ref]]*4</f>
        <v>0</v>
      </c>
      <c r="W10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3" s="16">
        <f>IF(Tabela3[[#This Row],[Dívida]]&gt;0,Tabela3[[#This Row],[Dívida]]/Tabela3[[#This Row],[Patrimônio Líquido]],0)</f>
        <v>0</v>
      </c>
      <c r="Y103" s="16">
        <f>SUMPRODUCT(N([Dívida / PL]&gt;0),N(RIGHT([PAPEL],LEN([PAPEL])-(LEN([PAPEL])-1))="3"),[Dívida / PL])/SUMPRODUCT(N([Dívida / PL]&gt;0),N(RIGHT([PAPEL],LEN([PAPEL])-(LEN([PAPEL])-1))="3"))</f>
        <v>1.5501495106508842</v>
      </c>
      <c r="Z103" s="7">
        <f>Tabela3[[#This Row],[Capital Social]]*20%</f>
        <v>344593136.86800003</v>
      </c>
      <c r="AA103" s="35">
        <f>IF(([Lucro Líquido]*5%)&gt;[Teto R. Legal],[Teto R. Legal],[Lucro Líquido]*5%)</f>
        <v>-7038200</v>
      </c>
      <c r="AB103" s="35">
        <f>IF([Lucro Líquido]&lt;0,0,[Lucro Líquido]-[Reserva Legal])</f>
        <v>0</v>
      </c>
      <c r="AC103" s="35">
        <f>Tabela3[[#This Row],[Lucro Distribuir]]*[%Div]</f>
        <v>0</v>
      </c>
      <c r="AD103" s="43">
        <f>SUMPRODUCT(N([Nome]=Tabela3[[#This Row],[Nome]]),[Ações])</f>
        <v>210197643696260</v>
      </c>
      <c r="AE103" s="68">
        <f>[Capital Social]/[Total Ações]</f>
        <v>8.1968839138355012E-6</v>
      </c>
      <c r="AF103" s="68">
        <f>Tabela3[[#This Row],[Lucro Líquido]]/Tabela3[[#This Row],[Total Ações]]</f>
        <v>-6.6967449075407777E-7</v>
      </c>
      <c r="AG10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10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103" s="7">
        <f>[Div Base]*[Ações]</f>
        <v>11.690716240077828</v>
      </c>
      <c r="AL103" s="95">
        <f>SUMPRODUCT(N([Nome]=Tabela3[[#This Row],[Nome]]),[Div Base]*[Ações])</f>
        <v>11.690716240077828</v>
      </c>
      <c r="AM103" s="5">
        <f>[Patrimônio Líquido]/[Total Ações]</f>
        <v>5.8455032054284732E-6</v>
      </c>
      <c r="AN103" s="39">
        <f>MAX(Tabela3[[#This Row],[Cotação 1]:[Cotação 5]])</f>
        <v>0</v>
      </c>
      <c r="AO103" s="40">
        <f>[Cotação]/[VPA]</f>
        <v>0</v>
      </c>
      <c r="AP103" s="27">
        <f>IF(Tabela3[[#This Row],[Lucro/Ação]]&gt;0,Tabela3[[#This Row],[Cotação]]/(Tabela3[[#This Row],[Lucro/Ação]]/[Ref]*4),0)</f>
        <v>0</v>
      </c>
      <c r="AQ103" s="68">
        <f>[Lucro Distribuir]/[Total Ações]</f>
        <v>0</v>
      </c>
      <c r="AR103" s="68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103" s="9" t="str">
        <f>IF(AND([% A.A.]&gt;=5%,SUMPRODUCT(N([Nome]=Tabela3[[#This Row],[Nome]]),[PL])&gt;0),"Sim","Não")</f>
        <v>Não</v>
      </c>
      <c r="AT103" s="20">
        <f>IF([Cotação]&gt;0,Tabela3[[#This Row],[Lucro]]/Tabela3[[#This Row],[Cotação]],0)</f>
        <v>0</v>
      </c>
      <c r="AU103" s="20">
        <f>((1+Tabela3[[#This Row],[% Yield]])^(1/(3*Tabela3[[#This Row],[Ref]])))^(12)-1</f>
        <v>0</v>
      </c>
      <c r="AV103" s="9">
        <f>IF([Cotação]&gt;0,($BH$1/Tabela3[[#This Row],[Cotação]]-MOD($BH$1/Tabela3[[#This Row],[Cotação]],100)),)</f>
        <v>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</v>
      </c>
    </row>
    <row r="104" spans="1:54" ht="11.25" customHeight="1">
      <c r="A104" s="3" t="s">
        <v>1107</v>
      </c>
      <c r="B104" s="44" t="s">
        <v>1108</v>
      </c>
      <c r="C104" s="14" t="str">
        <f>LEFT([PAPEL],LEN([PAPEL])-(LEN([PAPEL])-4))</f>
        <v>LOGN</v>
      </c>
      <c r="D104" s="14">
        <v>3</v>
      </c>
      <c r="E104" s="5">
        <v>527000000</v>
      </c>
      <c r="F104" s="43">
        <v>91711620</v>
      </c>
      <c r="G104" s="65">
        <v>0.25</v>
      </c>
      <c r="H104" s="70"/>
      <c r="J104" s="16"/>
      <c r="K104" s="14"/>
      <c r="L104" s="70"/>
      <c r="M104" s="41"/>
      <c r="N104" s="41"/>
      <c r="O104" s="41"/>
      <c r="P104" s="73">
        <v>533102000</v>
      </c>
      <c r="Q104" s="60">
        <v>2534000</v>
      </c>
      <c r="R104" s="60">
        <f>IF(Tabela3[[#This Row],[Ativo || Passivo]]&gt;0,Tabela3[[#This Row],[Ativo || Passivo]]-Tabela3[[#This Row],[Patrimônio Líquido]],0)</f>
        <v>0</v>
      </c>
      <c r="S104" s="60">
        <f>Tabela3[[#This Row],[Cotação]]*Tabela3[[#This Row],[Total Ações]]</f>
        <v>749283935.39999998</v>
      </c>
      <c r="T104" s="27">
        <f>IF(Tabela3[[#This Row],[Passivo Circulante]]&gt;0,Tabela3[[#This Row],[Ativo Circulante]]/Tabela3[[#This Row],[Passivo Circulante]],0)</f>
        <v>0</v>
      </c>
      <c r="U10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4" s="16">
        <f>IF(Tabela3[[#This Row],[Lucro Líquido]]&gt;0,Tabela3[[#This Row],[Lucro Líquido]]/Tabela3[[#This Row],[Patrimônio Líquido]],0)/Tabela3[[#This Row],[Ref]]*4</f>
        <v>6.3377489986281557E-3</v>
      </c>
      <c r="W10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4" s="16">
        <f>IF(Tabela3[[#This Row],[Dívida]]&gt;0,Tabela3[[#This Row],[Dívida]]/Tabela3[[#This Row],[Patrimônio Líquido]],0)</f>
        <v>0</v>
      </c>
      <c r="Y104" s="16">
        <f>SUMPRODUCT(N([Dívida / PL]&gt;0),N(RIGHT([PAPEL],LEN([PAPEL])-(LEN([PAPEL])-1))="3"),[Dívida / PL])/SUMPRODUCT(N([Dívida / PL]&gt;0),N(RIGHT([PAPEL],LEN([PAPEL])-(LEN([PAPEL])-1))="3"))</f>
        <v>1.5501495106508842</v>
      </c>
      <c r="Z104" s="7">
        <f>Tabela3[[#This Row],[Capital Social]]*20%</f>
        <v>105400000</v>
      </c>
      <c r="AA104" s="35">
        <f>IF(([Lucro Líquido]*5%)&gt;[Teto R. Legal],[Teto R. Legal],[Lucro Líquido]*5%)</f>
        <v>126700</v>
      </c>
      <c r="AB104" s="35">
        <f>IF([Lucro Líquido]&lt;0,0,[Lucro Líquido]-[Reserva Legal])</f>
        <v>2407300</v>
      </c>
      <c r="AC104" s="35">
        <f>Tabela3[[#This Row],[Lucro Distribuir]]*[%Div]</f>
        <v>601825</v>
      </c>
      <c r="AD104" s="43">
        <f>SUMPRODUCT(N([Nome]=Tabela3[[#This Row],[Nome]]),[Ações])</f>
        <v>91711620</v>
      </c>
      <c r="AE104" s="68">
        <f>[Capital Social]/[Total Ações]</f>
        <v>5.746272936842681</v>
      </c>
      <c r="AF104" s="68">
        <f>Tabela3[[#This Row],[Lucro Líquido]]/Tabela3[[#This Row],[Total Ações]]</f>
        <v>2.7630086569182838E-2</v>
      </c>
      <c r="AG10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10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104" s="7">
        <f>[Div Base]*[Ações]</f>
        <v>601825</v>
      </c>
      <c r="AL104" s="95">
        <f>SUMPRODUCT(N([Nome]=Tabela3[[#This Row],[Nome]]),[Div Base]*[Ações])</f>
        <v>601825</v>
      </c>
      <c r="AM104" s="5">
        <f>[Patrimônio Líquido]/[Total Ações]</f>
        <v>5.8128075809804693</v>
      </c>
      <c r="AN104" s="39">
        <f>MAX(Tabela3[[#This Row],[Cotação 1]:[Cotação 5]])</f>
        <v>8.17</v>
      </c>
      <c r="AO104" s="40">
        <f>[Cotação]/[VPA]</f>
        <v>1.4055170218832418</v>
      </c>
      <c r="AP104" s="27">
        <f>IF(Tabela3[[#This Row],[Lucro/Ação]]&gt;0,Tabela3[[#This Row],[Cotação]]/(Tabela3[[#This Row],[Lucro/Ação]]/[Ref]*4),0)</f>
        <v>221.7691205801105</v>
      </c>
      <c r="AQ104" s="68">
        <f>[Lucro Distribuir]/[Total Ações]</f>
        <v>2.6248582240723694E-2</v>
      </c>
      <c r="AR104" s="68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104" s="9" t="str">
        <f>IF(AND([% A.A.]&gt;=5%,SUMPRODUCT(N([Nome]=Tabela3[[#This Row],[Nome]]),[PL])&gt;0),"Sim","Não")</f>
        <v>Não</v>
      </c>
      <c r="AT104" s="20">
        <f>IF([Cotação]&gt;0,Tabela3[[#This Row],[Lucro]]/Tabela3[[#This Row],[Cotação]],0)</f>
        <v>8.0320019096461728E-4</v>
      </c>
      <c r="AU104" s="20">
        <f>((1+Tabela3[[#This Row],[% Yield]])^(1/(3*Tabela3[[#This Row],[Ref]])))^(12)-1</f>
        <v>1.0710769247173069E-3</v>
      </c>
      <c r="AV104" s="9">
        <f>IF([Cotação]&gt;0,($BH$1/Tabela3[[#This Row],[Cotação]]-MOD($BH$1/Tabela3[[#This Row],[Cotação]],100)),)</f>
        <v>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8.17</v>
      </c>
    </row>
    <row r="105" spans="1:54" ht="11.25" customHeight="1">
      <c r="A105" s="3" t="s">
        <v>1107</v>
      </c>
      <c r="B105" s="44" t="s">
        <v>1109</v>
      </c>
      <c r="C105" s="14" t="str">
        <f>LEFT([PAPEL],LEN([PAPEL])-(LEN([PAPEL])-4))</f>
        <v>LUXM</v>
      </c>
      <c r="D105" s="14">
        <v>3</v>
      </c>
      <c r="E105" s="5">
        <v>20000000</v>
      </c>
      <c r="F105" s="43">
        <v>766000</v>
      </c>
      <c r="G105" s="65">
        <v>0.25</v>
      </c>
      <c r="H105" s="70"/>
      <c r="J105" s="16"/>
      <c r="K105" s="14"/>
      <c r="L105" s="70"/>
      <c r="M105" s="41"/>
      <c r="N105" s="41"/>
      <c r="O105" s="41"/>
      <c r="P105" s="73">
        <v>87897000</v>
      </c>
      <c r="Q105" s="60">
        <v>5492000</v>
      </c>
      <c r="R105" s="60">
        <f>IF(Tabela3[[#This Row],[Ativo || Passivo]]&gt;0,Tabela3[[#This Row],[Ativo || Passivo]]-Tabela3[[#This Row],[Patrimônio Líquido]],0)</f>
        <v>0</v>
      </c>
      <c r="S105" s="60">
        <f>Tabela3[[#This Row],[Cotação]]*Tabela3[[#This Row],[Total Ações]]</f>
        <v>83568000</v>
      </c>
      <c r="T105" s="27">
        <f>IF(Tabela3[[#This Row],[Passivo Circulante]]&gt;0,Tabela3[[#This Row],[Ativo Circulante]]/Tabela3[[#This Row],[Passivo Circulante]],0)</f>
        <v>0</v>
      </c>
      <c r="U10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5" s="16">
        <f>IF(Tabela3[[#This Row],[Lucro Líquido]]&gt;0,Tabela3[[#This Row],[Lucro Líquido]]/Tabela3[[#This Row],[Patrimônio Líquido]],0)/Tabela3[[#This Row],[Ref]]*4</f>
        <v>8.330963134881357E-2</v>
      </c>
      <c r="W10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5" s="16">
        <f>IF(Tabela3[[#This Row],[Dívida]]&gt;0,Tabela3[[#This Row],[Dívida]]/Tabela3[[#This Row],[Patrimônio Líquido]],0)</f>
        <v>0</v>
      </c>
      <c r="Y105" s="16">
        <f>SUMPRODUCT(N([Dívida / PL]&gt;0),N(RIGHT([PAPEL],LEN([PAPEL])-(LEN([PAPEL])-1))="3"),[Dívida / PL])/SUMPRODUCT(N([Dívida / PL]&gt;0),N(RIGHT([PAPEL],LEN([PAPEL])-(LEN([PAPEL])-1))="3"))</f>
        <v>1.5501495106508842</v>
      </c>
      <c r="Z105" s="7">
        <f>Tabela3[[#This Row],[Capital Social]]*20%</f>
        <v>4000000</v>
      </c>
      <c r="AA105" s="35">
        <f>IF(([Lucro Líquido]*5%)&gt;[Teto R. Legal],[Teto R. Legal],[Lucro Líquido]*5%)</f>
        <v>274600</v>
      </c>
      <c r="AB105" s="35">
        <f>IF([Lucro Líquido]&lt;0,0,[Lucro Líquido]-[Reserva Legal])</f>
        <v>5217400</v>
      </c>
      <c r="AC105" s="35">
        <f>Tabela3[[#This Row],[Lucro Distribuir]]*[%Div]</f>
        <v>1304350</v>
      </c>
      <c r="AD105" s="43">
        <f>SUMPRODUCT(N([Nome]=Tabela3[[#This Row],[Nome]]),[Ações])</f>
        <v>1741000</v>
      </c>
      <c r="AE105" s="68">
        <f>[Capital Social]/[Total Ações]</f>
        <v>11.487650775416427</v>
      </c>
      <c r="AF105" s="68">
        <f>Tabela3[[#This Row],[Lucro Líquido]]/Tabela3[[#This Row],[Total Ações]]</f>
        <v>3.1545089029293512</v>
      </c>
      <c r="AG10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10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105" s="7">
        <f>[Div Base]*[Ações]</f>
        <v>556028.3176733352</v>
      </c>
      <c r="AL105" s="95">
        <f>SUMPRODUCT(N([Nome]=Tabela3[[#This Row],[Nome]]),[Div Base]*[Ações])</f>
        <v>1334540.5520357057</v>
      </c>
      <c r="AM105" s="5">
        <f>[Patrimônio Líquido]/[Total Ações]</f>
        <v>50.486502010338889</v>
      </c>
      <c r="AN105" s="39">
        <f>MAX(Tabela3[[#This Row],[Cotação 1]:[Cotação 5]])</f>
        <v>48</v>
      </c>
      <c r="AO105" s="40">
        <f>[Cotação]/[VPA]</f>
        <v>0.95074917232670053</v>
      </c>
      <c r="AP105" s="27">
        <f>IF(Tabela3[[#This Row],[Lucro/Ação]]&gt;0,Tabela3[[#This Row],[Cotação]]/(Tabela3[[#This Row],[Lucro/Ação]]/[Ref]*4),0)</f>
        <v>11.412235979606699</v>
      </c>
      <c r="AQ105" s="68">
        <f>[Lucro Distribuir]/[Total Ações]</f>
        <v>2.9967834577828834</v>
      </c>
      <c r="AR105" s="68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105" s="9" t="str">
        <f>IF(AND([% A.A.]&gt;=5%,SUMPRODUCT(N([Nome]=Tabela3[[#This Row],[Nome]]),[PL])&gt;0),"Sim","Não")</f>
        <v>Não</v>
      </c>
      <c r="AT105" s="20">
        <f>IF([Cotação]&gt;0,Tabela3[[#This Row],[Lucro]]/Tabela3[[#This Row],[Cotação]],0)</f>
        <v>1.5122615254387925E-2</v>
      </c>
      <c r="AU105" s="20">
        <f>((1+Tabela3[[#This Row],[% Yield]])^(1/(3*Tabela3[[#This Row],[Ref]])))^(12)-1</f>
        <v>2.0214138062082165E-2</v>
      </c>
      <c r="AV105" s="9">
        <f>IF([Cotação]&gt;0,($BH$1/Tabela3[[#This Row],[Cotação]]-MOD($BH$1/Tabela3[[#This Row],[Cotação]],100)),)</f>
        <v>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48</v>
      </c>
    </row>
    <row r="106" spans="1:54" ht="11.25" customHeight="1">
      <c r="A106" s="3" t="s">
        <v>1107</v>
      </c>
      <c r="B106" s="44" t="s">
        <v>1110</v>
      </c>
      <c r="C106" s="14" t="str">
        <f>LEFT([PAPEL],LEN([PAPEL])-(LEN([PAPEL])-4))</f>
        <v>LUXM</v>
      </c>
      <c r="D106" s="14">
        <v>3</v>
      </c>
      <c r="E106" s="5">
        <v>20000000</v>
      </c>
      <c r="F106" s="43">
        <v>975000</v>
      </c>
      <c r="G106" s="65">
        <v>0.25</v>
      </c>
      <c r="H106" s="70"/>
      <c r="J106" s="16">
        <v>0.1</v>
      </c>
      <c r="K106" s="14"/>
      <c r="L106" s="70"/>
      <c r="M106" s="41"/>
      <c r="N106" s="41"/>
      <c r="O106" s="41"/>
      <c r="P106" s="73">
        <v>87897000</v>
      </c>
      <c r="Q106" s="60">
        <v>5492000</v>
      </c>
      <c r="R106" s="60">
        <f>IF(Tabela3[[#This Row],[Ativo || Passivo]]&gt;0,Tabela3[[#This Row],[Ativo || Passivo]]-Tabela3[[#This Row],[Patrimônio Líquido]],0)</f>
        <v>0</v>
      </c>
      <c r="S106" s="60">
        <f>Tabela3[[#This Row],[Cotação]]*Tabela3[[#This Row],[Total Ações]]</f>
        <v>54232150</v>
      </c>
      <c r="T106" s="27">
        <f>IF(Tabela3[[#This Row],[Passivo Circulante]]&gt;0,Tabela3[[#This Row],[Ativo Circulante]]/Tabela3[[#This Row],[Passivo Circulante]],0)</f>
        <v>0</v>
      </c>
      <c r="U10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6" s="16">
        <f>IF(Tabela3[[#This Row],[Lucro Líquido]]&gt;0,Tabela3[[#This Row],[Lucro Líquido]]/Tabela3[[#This Row],[Patrimônio Líquido]],0)/Tabela3[[#This Row],[Ref]]*4</f>
        <v>8.330963134881357E-2</v>
      </c>
      <c r="W10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6" s="16">
        <f>IF(Tabela3[[#This Row],[Dívida]]&gt;0,Tabela3[[#This Row],[Dívida]]/Tabela3[[#This Row],[Patrimônio Líquido]],0)</f>
        <v>0</v>
      </c>
      <c r="Y106" s="16">
        <f>SUMPRODUCT(N([Dívida / PL]&gt;0),N(RIGHT([PAPEL],LEN([PAPEL])-(LEN([PAPEL])-1))="3"),[Dívida / PL])/SUMPRODUCT(N([Dívida / PL]&gt;0),N(RIGHT([PAPEL],LEN([PAPEL])-(LEN([PAPEL])-1))="3"))</f>
        <v>1.5501495106508842</v>
      </c>
      <c r="Z106" s="7">
        <f>Tabela3[[#This Row],[Capital Social]]*20%</f>
        <v>4000000</v>
      </c>
      <c r="AA106" s="35">
        <f>IF(([Lucro Líquido]*5%)&gt;[Teto R. Legal],[Teto R. Legal],[Lucro Líquido]*5%)</f>
        <v>274600</v>
      </c>
      <c r="AB106" s="35">
        <f>IF([Lucro Líquido]&lt;0,0,[Lucro Líquido]-[Reserva Legal])</f>
        <v>5217400</v>
      </c>
      <c r="AC106" s="35">
        <f>Tabela3[[#This Row],[Lucro Distribuir]]*[%Div]</f>
        <v>1304350</v>
      </c>
      <c r="AD106" s="43">
        <f>SUMPRODUCT(N([Nome]=Tabela3[[#This Row],[Nome]]),[Ações])</f>
        <v>1741000</v>
      </c>
      <c r="AE106" s="68">
        <f>[Capital Social]/[Total Ações]</f>
        <v>11.487650775416427</v>
      </c>
      <c r="AF106" s="68">
        <f>Tabela3[[#This Row],[Lucro Líquido]]/Tabela3[[#This Row],[Total Ações]]</f>
        <v>3.1545089029293512</v>
      </c>
      <c r="AG10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10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106" s="7">
        <f>[Div Base]*[Ações]</f>
        <v>778512.23436237057</v>
      </c>
      <c r="AL106" s="95">
        <f>SUMPRODUCT(N([Nome]=Tabela3[[#This Row],[Nome]]),[Div Base]*[Ações])</f>
        <v>1334540.5520357057</v>
      </c>
      <c r="AM106" s="5">
        <f>[Patrimônio Líquido]/[Total Ações]</f>
        <v>50.486502010338889</v>
      </c>
      <c r="AN106" s="39">
        <f>MAX(Tabela3[[#This Row],[Cotação 1]:[Cotação 5]])</f>
        <v>31.15</v>
      </c>
      <c r="AO106" s="40">
        <f>[Cotação]/[VPA]</f>
        <v>0.6169965982911817</v>
      </c>
      <c r="AP106" s="27">
        <f>IF(Tabela3[[#This Row],[Lucro/Ação]]&gt;0,Tabela3[[#This Row],[Cotação]]/(Tabela3[[#This Row],[Lucro/Ação]]/[Ref]*4),0)</f>
        <v>7.4060656409322636</v>
      </c>
      <c r="AQ106" s="68">
        <f>[Lucro Distribuir]/[Total Ações]</f>
        <v>2.9967834577828834</v>
      </c>
      <c r="AR106" s="68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106" s="9" t="str">
        <f>IF(AND([% A.A.]&gt;=5%,SUMPRODUCT(N([Nome]=Tabela3[[#This Row],[Nome]]),[PL])&gt;0),"Sim","Não")</f>
        <v>Não</v>
      </c>
      <c r="AT106" s="20">
        <f>IF([Cotação]&gt;0,Tabela3[[#This Row],[Lucro]]/Tabela3[[#This Row],[Cotação]],0)</f>
        <v>2.563319699921375E-2</v>
      </c>
      <c r="AU106" s="20">
        <f>((1+Tabela3[[#This Row],[% Yield]])^(1/(3*Tabela3[[#This Row],[Ref]])))^(12)-1</f>
        <v>3.4322786539436878E-2</v>
      </c>
      <c r="AV106" s="9">
        <f>IF([Cotação]&gt;0,($BH$1/Tabela3[[#This Row],[Cotação]]-MOD($BH$1/Tabela3[[#This Row],[Cotação]],100)),)</f>
        <v>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31.15</v>
      </c>
    </row>
    <row r="107" spans="1:54" ht="11.25" customHeight="1">
      <c r="A107" s="3" t="s">
        <v>1115</v>
      </c>
      <c r="B107" s="45" t="s">
        <v>1116</v>
      </c>
      <c r="C107" s="14" t="str">
        <f>LEFT([PAPEL],LEN([PAPEL])-(LEN([PAPEL])-4))</f>
        <v>JSLG</v>
      </c>
      <c r="D107" s="14">
        <v>4</v>
      </c>
      <c r="E107" s="5">
        <v>676614203.57000005</v>
      </c>
      <c r="F107" s="43">
        <v>216799134</v>
      </c>
      <c r="G107" s="65">
        <v>0.25</v>
      </c>
      <c r="H107" s="70"/>
      <c r="J107" s="16"/>
      <c r="K107" s="14"/>
      <c r="L107" s="70"/>
      <c r="M107" s="41">
        <v>5035404000</v>
      </c>
      <c r="N107" s="41">
        <v>1162216000</v>
      </c>
      <c r="O107" s="41">
        <v>811530000</v>
      </c>
      <c r="P107" s="73">
        <v>1014637000</v>
      </c>
      <c r="Q107" s="60">
        <v>93585000</v>
      </c>
      <c r="R107" s="60">
        <f>IF(Tabela3[[#This Row],[Ativo || Passivo]]&gt;0,Tabela3[[#This Row],[Ativo || Passivo]]-Tabela3[[#This Row],[Patrimônio Líquido]],0)</f>
        <v>4020767000</v>
      </c>
      <c r="S107" s="60">
        <f>Tabela3[[#This Row],[Cotação]]*Tabela3[[#This Row],[Total Ações]]</f>
        <v>3046027832.7000003</v>
      </c>
      <c r="T107" s="27">
        <f>IF(Tabela3[[#This Row],[Passivo Circulante]]&gt;0,Tabela3[[#This Row],[Ativo Circulante]]/Tabela3[[#This Row],[Passivo Circulante]],0)</f>
        <v>1.4321294345249098</v>
      </c>
      <c r="U10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7" s="16">
        <f>IF(Tabela3[[#This Row],[Lucro Líquido]]&gt;0,Tabela3[[#This Row],[Lucro Líquido]]/Tabela3[[#This Row],[Patrimônio Líquido]],0)/Tabela3[[#This Row],[Ref]]*4</f>
        <v>9.2234956935337467E-2</v>
      </c>
      <c r="W10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7" s="16">
        <f>IF(Tabela3[[#This Row],[Dívida]]&gt;0,Tabela3[[#This Row],[Dívida]]/Tabela3[[#This Row],[Patrimônio Líquido]],0)</f>
        <v>3.9627640229954162</v>
      </c>
      <c r="Y107" s="16">
        <f>SUMPRODUCT(N([Dívida / PL]&gt;0),N(RIGHT([PAPEL],LEN([PAPEL])-(LEN([PAPEL])-1))="3"),[Dívida / PL])/SUMPRODUCT(N([Dívida / PL]&gt;0),N(RIGHT([PAPEL],LEN([PAPEL])-(LEN([PAPEL])-1))="3"))</f>
        <v>1.5501495106508842</v>
      </c>
      <c r="Z107" s="7">
        <f>Tabela3[[#This Row],[Capital Social]]*20%</f>
        <v>135322840.71400002</v>
      </c>
      <c r="AA107" s="35">
        <f>IF(([Lucro Líquido]*5%)&gt;[Teto R. Legal],[Teto R. Legal],[Lucro Líquido]*5%)</f>
        <v>4679250</v>
      </c>
      <c r="AB107" s="35">
        <f>IF([Lucro Líquido]&lt;0,0,[Lucro Líquido]-[Reserva Legal])</f>
        <v>88905750</v>
      </c>
      <c r="AC107" s="35">
        <f>Tabela3[[#This Row],[Lucro Distribuir]]*[%Div]</f>
        <v>22226437.5</v>
      </c>
      <c r="AD107" s="43">
        <f>SUMPRODUCT(N([Nome]=Tabela3[[#This Row],[Nome]]),[Ações])</f>
        <v>216799134</v>
      </c>
      <c r="AE107" s="68">
        <f>[Capital Social]/[Total Ações]</f>
        <v>3.1209266895411125</v>
      </c>
      <c r="AF107" s="68">
        <f>Tabela3[[#This Row],[Lucro Líquido]]/Tabela3[[#This Row],[Total Ações]]</f>
        <v>0.43166685342940531</v>
      </c>
      <c r="AG10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10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107" s="7">
        <f>[Div Base]*[Ações]</f>
        <v>22226437.5</v>
      </c>
      <c r="AL107" s="95">
        <f>SUMPRODUCT(N([Nome]=Tabela3[[#This Row],[Nome]]),[Div Base]*[Ações])</f>
        <v>22226437.5</v>
      </c>
      <c r="AM107" s="5">
        <f>[Patrimônio Líquido]/[Total Ações]</f>
        <v>4.6800786575097666</v>
      </c>
      <c r="AN107" s="39">
        <f>MAX(Tabela3[[#This Row],[Cotação 1]:[Cotação 5]])</f>
        <v>14.05</v>
      </c>
      <c r="AO107" s="40">
        <f>[Cotação]/[VPA]</f>
        <v>3.0020862955914285</v>
      </c>
      <c r="AP107" s="27">
        <f>IF(Tabela3[[#This Row],[Lucro/Ação]]&gt;0,Tabela3[[#This Row],[Cotação]]/(Tabela3[[#This Row],[Lucro/Ação]]/[Ref]*4),0)</f>
        <v>32.54824846610034</v>
      </c>
      <c r="AQ107" s="68">
        <f>[Lucro Distribuir]/[Total Ações]</f>
        <v>0.41008351075793503</v>
      </c>
      <c r="AR107" s="68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107" s="9" t="str">
        <f>IF(AND([% A.A.]&gt;=5%,SUMPRODUCT(N([Nome]=Tabela3[[#This Row],[Nome]]),[PL])&gt;0),"Sim","Não")</f>
        <v>Não</v>
      </c>
      <c r="AT107" s="20">
        <f>IF([Cotação]&gt;0,Tabela3[[#This Row],[Lucro]]/Tabela3[[#This Row],[Cotação]],0)</f>
        <v>7.2968596220273135E-3</v>
      </c>
      <c r="AU107" s="20">
        <f>((1+Tabela3[[#This Row],[% Yield]])^(1/(3*Tabela3[[#This Row],[Ref]])))^(12)-1</f>
        <v>7.2968596220270854E-3</v>
      </c>
      <c r="AV107" s="9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7">
        <f>SUMPRODUCT(N(Tabela1[Código]=Tabela3[[#This Row],[PAPEL]]),Tabela1[Fechamento])</f>
        <v>0</v>
      </c>
      <c r="AY107" s="7">
        <f>SUMPRODUCT(N(Tabela17[Código]=Tabela3[[#This Row],[PAPEL]]),Tabela17[Fechamento])</f>
        <v>0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14.05</v>
      </c>
    </row>
    <row r="108" spans="1:54" ht="11.25" customHeight="1">
      <c r="A108" s="3" t="s">
        <v>1115</v>
      </c>
      <c r="B108" s="45" t="s">
        <v>1117</v>
      </c>
      <c r="C108" s="14" t="str">
        <f>LEFT([PAPEL],LEN([PAPEL])-(LEN([PAPEL])-4))</f>
        <v>TGMA</v>
      </c>
      <c r="D108" s="14">
        <v>3</v>
      </c>
      <c r="E108" s="5">
        <v>144469396</v>
      </c>
      <c r="F108" s="43">
        <v>66002915</v>
      </c>
      <c r="G108" s="65">
        <v>0.25</v>
      </c>
      <c r="H108" s="70"/>
      <c r="J108" s="16"/>
      <c r="K108" s="14"/>
      <c r="L108" s="70"/>
      <c r="M108" s="41"/>
      <c r="N108" s="41"/>
      <c r="O108" s="41"/>
      <c r="P108" s="73">
        <v>422689000</v>
      </c>
      <c r="Q108" s="60">
        <v>43227000</v>
      </c>
      <c r="R108" s="60">
        <f>IF(Tabela3[[#This Row],[Ativo || Passivo]]&gt;0,Tabela3[[#This Row],[Ativo || Passivo]]-Tabela3[[#This Row],[Patrimônio Líquido]],0)</f>
        <v>0</v>
      </c>
      <c r="S108" s="60">
        <f>Tabela3[[#This Row],[Cotação]]*Tabela3[[#This Row],[Total Ações]]</f>
        <v>1260655676.5</v>
      </c>
      <c r="T108" s="27">
        <f>IF(Tabela3[[#This Row],[Passivo Circulante]]&gt;0,Tabela3[[#This Row],[Ativo Circulante]]/Tabela3[[#This Row],[Passivo Circulante]],0)</f>
        <v>0</v>
      </c>
      <c r="U10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8" s="16">
        <f>IF(Tabela3[[#This Row],[Lucro Líquido]]&gt;0,Tabela3[[#This Row],[Lucro Líquido]]/Tabela3[[#This Row],[Patrimônio Líquido]],0)/Tabela3[[#This Row],[Ref]]*4</f>
        <v>0.13635557111729901</v>
      </c>
      <c r="W10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8" s="16">
        <f>IF(Tabela3[[#This Row],[Dívida]]&gt;0,Tabela3[[#This Row],[Dívida]]/Tabela3[[#This Row],[Patrimônio Líquido]],0)</f>
        <v>0</v>
      </c>
      <c r="Y108" s="16">
        <f>SUMPRODUCT(N([Dívida / PL]&gt;0),N(RIGHT([PAPEL],LEN([PAPEL])-(LEN([PAPEL])-1))="3"),[Dívida / PL])/SUMPRODUCT(N([Dívida / PL]&gt;0),N(RIGHT([PAPEL],LEN([PAPEL])-(LEN([PAPEL])-1))="3"))</f>
        <v>1.5501495106508842</v>
      </c>
      <c r="Z108" s="7">
        <f>Tabela3[[#This Row],[Capital Social]]*20%</f>
        <v>28893879.200000003</v>
      </c>
      <c r="AA108" s="35">
        <f>IF(([Lucro Líquido]*5%)&gt;[Teto R. Legal],[Teto R. Legal],[Lucro Líquido]*5%)</f>
        <v>2161350</v>
      </c>
      <c r="AB108" s="35">
        <f>IF([Lucro Líquido]&lt;0,0,[Lucro Líquido]-[Reserva Legal])</f>
        <v>41065650</v>
      </c>
      <c r="AC108" s="35">
        <f>Tabela3[[#This Row],[Lucro Distribuir]]*[%Div]</f>
        <v>10266412.5</v>
      </c>
      <c r="AD108" s="43">
        <f>SUMPRODUCT(N([Nome]=Tabela3[[#This Row],[Nome]]),[Ações])</f>
        <v>66002915</v>
      </c>
      <c r="AE108" s="68">
        <f>[Capital Social]/[Total Ações]</f>
        <v>2.1888335689416141</v>
      </c>
      <c r="AF108" s="68">
        <f>Tabela3[[#This Row],[Lucro Líquido]]/Tabela3[[#This Row],[Total Ações]]</f>
        <v>0.65492561957301432</v>
      </c>
      <c r="AG10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10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108" s="7">
        <f>[Div Base]*[Ações]</f>
        <v>10266412.5</v>
      </c>
      <c r="AL108" s="95">
        <f>SUMPRODUCT(N([Nome]=Tabela3[[#This Row],[Nome]]),[Div Base]*[Ações])</f>
        <v>10266412.5</v>
      </c>
      <c r="AM108" s="5">
        <f>[Patrimônio Líquido]/[Total Ações]</f>
        <v>6.4040959403080908</v>
      </c>
      <c r="AN108" s="39">
        <f>MAX(Tabela3[[#This Row],[Cotação 1]:[Cotação 5]])</f>
        <v>19.100000000000001</v>
      </c>
      <c r="AO108" s="40">
        <f>[Cotação]/[VPA]</f>
        <v>2.9824662494174206</v>
      </c>
      <c r="AP108" s="27">
        <f>IF(Tabela3[[#This Row],[Lucro/Ação]]&gt;0,Tabela3[[#This Row],[Cotação]]/(Tabela3[[#This Row],[Lucro/Ação]]/[Ref]*4),0)</f>
        <v>21.872712827052538</v>
      </c>
      <c r="AQ108" s="68">
        <f>[Lucro Distribuir]/[Total Ações]</f>
        <v>0.62217933859436358</v>
      </c>
      <c r="AR108" s="68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108" s="9" t="str">
        <f>IF(AND([% A.A.]&gt;=5%,SUMPRODUCT(N([Nome]=Tabela3[[#This Row],[Nome]]),[PL])&gt;0),"Sim","Não")</f>
        <v>Não</v>
      </c>
      <c r="AT108" s="20">
        <f>IF([Cotação]&gt;0,Tabela3[[#This Row],[Lucro]]/Tabela3[[#This Row],[Cotação]],0)</f>
        <v>8.1437086203450717E-3</v>
      </c>
      <c r="AU108" s="20">
        <f>((1+Tabela3[[#This Row],[% Yield]])^(1/(3*Tabela3[[#This Row],[Ref]])))^(12)-1</f>
        <v>1.087298935500236E-2</v>
      </c>
      <c r="AV108" s="9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19.100000000000001</v>
      </c>
    </row>
    <row r="109" spans="1:54" ht="11.25" customHeight="1">
      <c r="A109" s="3" t="s">
        <v>723</v>
      </c>
      <c r="B109" s="45" t="s">
        <v>726</v>
      </c>
      <c r="C109" s="14" t="str">
        <f>LEFT([PAPEL],LEN([PAPEL])-(LEN([PAPEL])-4))</f>
        <v>BTOW</v>
      </c>
      <c r="D109" s="14">
        <v>4</v>
      </c>
      <c r="E109" s="5">
        <v>1198991738.6400001</v>
      </c>
      <c r="F109" s="43">
        <v>158999202</v>
      </c>
      <c r="G109" s="65">
        <v>0.25</v>
      </c>
      <c r="H109" s="70"/>
      <c r="J109" s="16"/>
      <c r="K109" s="14"/>
      <c r="L109" s="70"/>
      <c r="M109" s="41">
        <v>5393176000</v>
      </c>
      <c r="N109" s="41">
        <v>2904778000</v>
      </c>
      <c r="O109" s="41">
        <v>2291621000</v>
      </c>
      <c r="P109" s="73">
        <v>829673000</v>
      </c>
      <c r="Q109" s="60">
        <v>-167568000</v>
      </c>
      <c r="R109" s="60">
        <f>IF(Tabela3[[#This Row],[Ativo || Passivo]]&gt;0,Tabela3[[#This Row],[Ativo || Passivo]]-Tabela3[[#This Row],[Patrimônio Líquido]],0)</f>
        <v>4563503000</v>
      </c>
      <c r="S109" s="60">
        <f>Tabela3[[#This Row],[Cotação]]*Tabela3[[#This Row],[Total Ações]]</f>
        <v>4280258517.8400002</v>
      </c>
      <c r="T109" s="27">
        <f>IF(Tabela3[[#This Row],[Passivo Circulante]]&gt;0,Tabela3[[#This Row],[Ativo Circulante]]/Tabela3[[#This Row],[Passivo Circulante]],0)</f>
        <v>1.267564750017564</v>
      </c>
      <c r="U10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09" s="16">
        <f>IF(Tabela3[[#This Row],[Lucro Líquido]]&gt;0,Tabela3[[#This Row],[Lucro Líquido]]/Tabela3[[#This Row],[Patrimônio Líquido]],0)/Tabela3[[#This Row],[Ref]]*4</f>
        <v>0</v>
      </c>
      <c r="W10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09" s="16">
        <f>IF(Tabela3[[#This Row],[Dívida]]&gt;0,Tabela3[[#This Row],[Dívida]]/Tabela3[[#This Row],[Patrimônio Líquido]],0)</f>
        <v>5.5003633961813874</v>
      </c>
      <c r="Y109" s="16">
        <f>SUMPRODUCT(N([Dívida / PL]&gt;0),N(RIGHT([PAPEL],LEN([PAPEL])-(LEN([PAPEL])-1))="3"),[Dívida / PL])/SUMPRODUCT(N([Dívida / PL]&gt;0),N(RIGHT([PAPEL],LEN([PAPEL])-(LEN([PAPEL])-1))="3"))</f>
        <v>1.5501495106508842</v>
      </c>
      <c r="Z109" s="7">
        <f>Tabela3[[#This Row],[Capital Social]]*20%</f>
        <v>239798347.72800004</v>
      </c>
      <c r="AA109" s="35">
        <f>IF(([Lucro Líquido]*5%)&gt;[Teto R. Legal],[Teto R. Legal],[Lucro Líquido]*5%)</f>
        <v>-8378400</v>
      </c>
      <c r="AB109" s="35">
        <f>IF([Lucro Líquido]&lt;0,0,[Lucro Líquido]-[Reserva Legal])</f>
        <v>0</v>
      </c>
      <c r="AC109" s="35">
        <f>Tabela3[[#This Row],[Lucro Distribuir]]*[%Div]</f>
        <v>0</v>
      </c>
      <c r="AD109" s="43">
        <f>SUMPRODUCT(N([Nome]=Tabela3[[#This Row],[Nome]]),[Ações])</f>
        <v>158999202</v>
      </c>
      <c r="AE109" s="68">
        <f>[Capital Social]/[Total Ações]</f>
        <v>7.5408663915181169</v>
      </c>
      <c r="AF109" s="68">
        <f>Tabela3[[#This Row],[Lucro Líquido]]/Tabela3[[#This Row],[Total Ações]]</f>
        <v>-1.0538920817979955</v>
      </c>
      <c r="AG10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7">
        <f>[Div Base]*[Ações]</f>
        <v>0</v>
      </c>
      <c r="AL109" s="7">
        <f>SUMPRODUCT(N([Nome]=Tabela3[[#This Row],[Nome]]),[Div Base]*[Ações])</f>
        <v>0</v>
      </c>
      <c r="AM109" s="5">
        <f>[Patrimônio Líquido]/[Total Ações]</f>
        <v>5.2180953713214233</v>
      </c>
      <c r="AN109" s="39">
        <f>MAX(Tabela3[[#This Row],[Cotação 1]:[Cotação 5]])</f>
        <v>26.92</v>
      </c>
      <c r="AO109" s="40">
        <f>[Cotação]/[VPA]</f>
        <v>5.1589704833591066</v>
      </c>
      <c r="AP109" s="27">
        <f>IF(Tabela3[[#This Row],[Lucro/Ação]]&gt;0,Tabela3[[#This Row],[Cotação]]/(Tabela3[[#This Row],[Lucro/Ação]]/[Ref]*4),0)</f>
        <v>0</v>
      </c>
      <c r="AQ109" s="68">
        <f>[Lucro Distribuir]/[Total Ações]</f>
        <v>0</v>
      </c>
      <c r="AR10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9" t="str">
        <f>IF(AND([% A.A.]&gt;=5%,SUMPRODUCT(N([Nome]=Tabela3[[#This Row],[Nome]]),[PL])&gt;0),"Sim","Não")</f>
        <v>Não</v>
      </c>
      <c r="AT109" s="20">
        <f>IF([Cotação]&gt;0,Tabela3[[#This Row],[Lucro]]/Tabela3[[#This Row],[Cotação]],0)</f>
        <v>0</v>
      </c>
      <c r="AU109" s="20">
        <f>((1+Tabela3[[#This Row],[% Yield]])^(1/(3*Tabela3[[#This Row],[Ref]])))^(12)-1</f>
        <v>0</v>
      </c>
      <c r="AV109" s="9">
        <f>IF([Cotação]&gt;0,($BH$1/Tabela3[[#This Row],[Cotação]]-MOD($BH$1/Tabela3[[#This Row],[Cotação]],100)),)</f>
        <v>0</v>
      </c>
      <c r="AW109" s="7">
        <f>Tabela3[[#This Row],[Ativos]]*[Lucro]</f>
        <v>0</v>
      </c>
      <c r="AX109" s="7">
        <f>SUMPRODUCT(N(Tabela1[Código]=Tabela3[[#This Row],[PAPEL]]),Tabela1[Fechamento])</f>
        <v>0</v>
      </c>
      <c r="AY109" s="7">
        <f>SUMPRODUCT(N(Tabela17[Código]=Tabela3[[#This Row],[PAPEL]]),Tabela17[Fechamento])</f>
        <v>0</v>
      </c>
      <c r="AZ109" s="7">
        <f>SUMPRODUCT(N(Tabela176[Código]=Tabela3[[#This Row],[PAPEL]]),Tabela176[Fechamento])</f>
        <v>26.92</v>
      </c>
      <c r="BA109" s="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customHeight="1">
      <c r="A110" s="3" t="s">
        <v>723</v>
      </c>
      <c r="B110" s="45" t="s">
        <v>728</v>
      </c>
      <c r="C110" s="14" t="str">
        <f>LEFT([PAPEL],LEN([PAPEL])-(LEN([PAPEL])-4))</f>
        <v>HYPE</v>
      </c>
      <c r="D110" s="14">
        <v>4</v>
      </c>
      <c r="E110" s="5">
        <v>5269124421.04</v>
      </c>
      <c r="F110" s="43">
        <v>632100787</v>
      </c>
      <c r="G110" s="65">
        <v>0.25</v>
      </c>
      <c r="H110" s="70"/>
      <c r="J110" s="16"/>
      <c r="K110" s="14"/>
      <c r="L110" s="70"/>
      <c r="M110" s="41">
        <v>12059427000</v>
      </c>
      <c r="N110" s="41">
        <v>2624550000</v>
      </c>
      <c r="O110" s="41">
        <v>1670812000</v>
      </c>
      <c r="P110" s="73">
        <v>7078577000</v>
      </c>
      <c r="Q110" s="60">
        <v>256722000</v>
      </c>
      <c r="R110" s="60">
        <f>IF(Tabela3[[#This Row],[Ativo || Passivo]]&gt;0,Tabela3[[#This Row],[Ativo || Passivo]]-Tabela3[[#This Row],[Patrimônio Líquido]],0)</f>
        <v>4980850000</v>
      </c>
      <c r="S110" s="60">
        <f>Tabela3[[#This Row],[Cotação]]*Tabela3[[#This Row],[Total Ações]]</f>
        <v>10530799111.42</v>
      </c>
      <c r="T110" s="27">
        <f>IF(Tabela3[[#This Row],[Passivo Circulante]]&gt;0,Tabela3[[#This Row],[Ativo Circulante]]/Tabela3[[#This Row],[Passivo Circulante]],0)</f>
        <v>1.5708230489127442</v>
      </c>
      <c r="U11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0" s="16">
        <f>IF(Tabela3[[#This Row],[Lucro Líquido]]&gt;0,Tabela3[[#This Row],[Lucro Líquido]]/Tabela3[[#This Row],[Patrimônio Líquido]],0)/Tabela3[[#This Row],[Ref]]*4</f>
        <v>3.6267458840950659E-2</v>
      </c>
      <c r="W11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0" s="16">
        <f>IF(Tabela3[[#This Row],[Dívida]]&gt;0,Tabela3[[#This Row],[Dívida]]/Tabela3[[#This Row],[Patrimônio Líquido]],0)</f>
        <v>0.7036513129686941</v>
      </c>
      <c r="Y110" s="16">
        <f>SUMPRODUCT(N([Dívida / PL]&gt;0),N(RIGHT([PAPEL],LEN([PAPEL])-(LEN([PAPEL])-1))="3"),[Dívida / PL])/SUMPRODUCT(N([Dívida / PL]&gt;0),N(RIGHT([PAPEL],LEN([PAPEL])-(LEN([PAPEL])-1))="3"))</f>
        <v>1.5501495106508842</v>
      </c>
      <c r="Z110" s="7">
        <f>Tabela3[[#This Row],[Capital Social]]*20%</f>
        <v>1053824884.2080001</v>
      </c>
      <c r="AA110" s="35">
        <f>IF(([Lucro Líquido]*5%)&gt;[Teto R. Legal],[Teto R. Legal],[Lucro Líquido]*5%)</f>
        <v>12836100</v>
      </c>
      <c r="AB110" s="35">
        <f>IF([Lucro Líquido]&lt;0,0,[Lucro Líquido]-[Reserva Legal])</f>
        <v>243885900</v>
      </c>
      <c r="AC110" s="35">
        <f>Tabela3[[#This Row],[Lucro Distribuir]]*[%Div]</f>
        <v>60971475</v>
      </c>
      <c r="AD110" s="43">
        <f>SUMPRODUCT(N([Nome]=Tabela3[[#This Row],[Nome]]),[Ações])</f>
        <v>632100787</v>
      </c>
      <c r="AE110" s="68">
        <f>[Capital Social]/[Total Ações]</f>
        <v>8.3358928345077352</v>
      </c>
      <c r="AF110" s="68">
        <f>Tabela3[[#This Row],[Lucro Líquido]]/Tabela3[[#This Row],[Total Ações]]</f>
        <v>0.40614092764924842</v>
      </c>
      <c r="AG11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11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110" s="7">
        <f>[Div Base]*[Ações]</f>
        <v>60971475</v>
      </c>
      <c r="AL110" s="7">
        <f>SUMPRODUCT(N([Nome]=Tabela3[[#This Row],[Nome]]),[Div Base]*[Ações])</f>
        <v>60971475</v>
      </c>
      <c r="AM110" s="5">
        <f>[Patrimônio Líquido]/[Total Ações]</f>
        <v>11.19849420469081</v>
      </c>
      <c r="AN110" s="39">
        <f>MAX(Tabela3[[#This Row],[Cotação 1]:[Cotação 5]])</f>
        <v>16.66</v>
      </c>
      <c r="AO110" s="40">
        <f>[Cotação]/[VPA]</f>
        <v>1.4877000153307649</v>
      </c>
      <c r="AP110" s="27">
        <f>IF(Tabela3[[#This Row],[Lucro/Ação]]&gt;0,Tabela3[[#This Row],[Cotação]]/(Tabela3[[#This Row],[Lucro/Ação]]/[Ref]*4),0)</f>
        <v>41.020244121734798</v>
      </c>
      <c r="AQ110" s="68">
        <f>[Lucro Distribuir]/[Total Ações]</f>
        <v>0.38583388126678603</v>
      </c>
      <c r="AR110" s="68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110" s="9" t="str">
        <f>IF(AND([% A.A.]&gt;=5%,SUMPRODUCT(N([Nome]=Tabela3[[#This Row],[Nome]]),[PL])&gt;0),"Sim","Não")</f>
        <v>Não</v>
      </c>
      <c r="AT110" s="20">
        <f>IF([Cotação]&gt;0,Tabela3[[#This Row],[Lucro]]/Tabela3[[#This Row],[Cotação]],0)</f>
        <v>5.789824148661255E-3</v>
      </c>
      <c r="AU110" s="20">
        <f>((1+Tabela3[[#This Row],[% Yield]])^(1/(3*Tabela3[[#This Row],[Ref]])))^(12)-1</f>
        <v>5.7898241486598057E-3</v>
      </c>
      <c r="AV110" s="9">
        <f>IF([Cotação]&gt;0,($BH$1/Tabela3[[#This Row],[Cotação]]-MOD($BH$1/Tabela3[[#This Row],[Cotação]],100)),)</f>
        <v>0</v>
      </c>
      <c r="AW110" s="7">
        <f>Tabela3[[#This Row],[Ativos]]*[Lucro]</f>
        <v>0</v>
      </c>
      <c r="AX110" s="7">
        <f>SUMPRODUCT(N(Tabela1[Código]=Tabela3[[#This Row],[PAPEL]]),Tabela1[Fechamento])</f>
        <v>0</v>
      </c>
      <c r="AY110" s="7">
        <f>SUMPRODUCT(N(Tabela17[Código]=Tabela3[[#This Row],[PAPEL]]),Tabela17[Fechamento])</f>
        <v>0</v>
      </c>
      <c r="AZ110" s="7">
        <f>SUMPRODUCT(N(Tabela176[Código]=Tabela3[[#This Row],[PAPEL]]),Tabela176[Fechamento])</f>
        <v>16.66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 ht="11.25" customHeight="1">
      <c r="A111" s="3" t="s">
        <v>723</v>
      </c>
      <c r="B111" s="45" t="s">
        <v>724</v>
      </c>
      <c r="C111" s="14" t="str">
        <f>LEFT([PAPEL],LEN([PAPEL])-(LEN([PAPEL])-4))</f>
        <v>LAME</v>
      </c>
      <c r="D111" s="14">
        <v>4</v>
      </c>
      <c r="E111" s="5">
        <v>548848132.39999998</v>
      </c>
      <c r="F111" s="43">
        <v>367025080</v>
      </c>
      <c r="G111" s="65">
        <v>0.25</v>
      </c>
      <c r="H111" s="70"/>
      <c r="J111" s="16"/>
      <c r="K111" s="14"/>
      <c r="L111" s="70"/>
      <c r="M111" s="41">
        <v>7939655000</v>
      </c>
      <c r="N111" s="41">
        <v>4173489000</v>
      </c>
      <c r="O111" s="41">
        <v>2921077000</v>
      </c>
      <c r="P111" s="73">
        <v>1175107000</v>
      </c>
      <c r="Q111" s="60">
        <v>452192000</v>
      </c>
      <c r="R111" s="60">
        <f>IF(Tabela3[[#This Row],[Ativo || Passivo]]&gt;0,Tabela3[[#This Row],[Ativo || Passivo]]-Tabela3[[#This Row],[Patrimônio Líquido]],0)</f>
        <v>6764548000</v>
      </c>
      <c r="S111" s="60">
        <f>Tabela3[[#This Row],[Cotação]]*Tabela3[[#This Row],[Total Ações]]</f>
        <v>13892364105.24</v>
      </c>
      <c r="T111" s="27">
        <f>IF(Tabela3[[#This Row],[Passivo Circulante]]&gt;0,Tabela3[[#This Row],[Ativo Circulante]]/Tabela3[[#This Row],[Passivo Circulante]],0)</f>
        <v>1.4287500808777036</v>
      </c>
      <c r="U11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1" s="16">
        <f>IF(Tabela3[[#This Row],[Lucro Líquido]]&gt;0,Tabela3[[#This Row],[Lucro Líquido]]/Tabela3[[#This Row],[Patrimônio Líquido]],0)/Tabela3[[#This Row],[Ref]]*4</f>
        <v>0.38480921311846494</v>
      </c>
      <c r="W11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1" s="16">
        <f>IF(Tabela3[[#This Row],[Dívida]]&gt;0,Tabela3[[#This Row],[Dívida]]/Tabela3[[#This Row],[Patrimônio Líquido]],0)</f>
        <v>5.7565379152706946</v>
      </c>
      <c r="Y111" s="16">
        <f>SUMPRODUCT(N([Dívida / PL]&gt;0),N(RIGHT([PAPEL],LEN([PAPEL])-(LEN([PAPEL])-1))="3"),[Dívida / PL])/SUMPRODUCT(N([Dívida / PL]&gt;0),N(RIGHT([PAPEL],LEN([PAPEL])-(LEN([PAPEL])-1))="3"))</f>
        <v>1.5501495106508842</v>
      </c>
      <c r="Z111" s="7">
        <f>Tabela3[[#This Row],[Capital Social]]*20%</f>
        <v>109769626.48</v>
      </c>
      <c r="AA111" s="35">
        <f>IF(([Lucro Líquido]*5%)&gt;[Teto R. Legal],[Teto R. Legal],[Lucro Líquido]*5%)</f>
        <v>22609600</v>
      </c>
      <c r="AB111" s="35">
        <f>IF([Lucro Líquido]&lt;0,0,[Lucro Líquido]-[Reserva Legal])</f>
        <v>429582400</v>
      </c>
      <c r="AC111" s="35">
        <f>Tabela3[[#This Row],[Lucro Distribuir]]*[%Div]</f>
        <v>107395600</v>
      </c>
      <c r="AD111" s="43">
        <f>SUMPRODUCT(N([Nome]=Tabela3[[#This Row],[Nome]]),[Ações])</f>
        <v>993731338</v>
      </c>
      <c r="AE111" s="68">
        <f>[Capital Social]/[Total Ações]</f>
        <v>0.55231037948810258</v>
      </c>
      <c r="AF111" s="68">
        <f>Tabela3[[#This Row],[Lucro Líquido]]/Tabela3[[#This Row],[Total Ações]]</f>
        <v>0.45504452029266684</v>
      </c>
      <c r="AG11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11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111" s="7">
        <f>[Div Base]*[Ações]</f>
        <v>39665528.472694695</v>
      </c>
      <c r="AL111" s="7">
        <f>SUMPRODUCT(N([Nome]=Tabela3[[#This Row],[Nome]]),[Div Base]*[Ações])</f>
        <v>107395600</v>
      </c>
      <c r="AM111" s="5">
        <f>[Patrimônio Líquido]/[Total Ações]</f>
        <v>1.182519817041334</v>
      </c>
      <c r="AN111" s="39">
        <f>MAX(Tabela3[[#This Row],[Cotação 1]:[Cotação 5]])</f>
        <v>13.98</v>
      </c>
      <c r="AO111" s="40">
        <f>[Cotação]/[VPA]</f>
        <v>11.822212024300766</v>
      </c>
      <c r="AP111" s="27">
        <f>IF(Tabela3[[#This Row],[Lucro/Ação]]&gt;0,Tabela3[[#This Row],[Cotação]]/(Tabela3[[#This Row],[Lucro/Ação]]/[Ref]*4),0)</f>
        <v>30.72226864968863</v>
      </c>
      <c r="AQ111" s="68">
        <f>[Lucro Distribuir]/[Total Ações]</f>
        <v>0.43229229427803351</v>
      </c>
      <c r="AR111" s="68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111" s="9" t="str">
        <f>IF(AND([% A.A.]&gt;=5%,SUMPRODUCT(N([Nome]=Tabela3[[#This Row],[Nome]]),[PL])&gt;0),"Sim","Não")</f>
        <v>Não</v>
      </c>
      <c r="AT111" s="20">
        <f>IF([Cotação]&gt;0,Tabela3[[#This Row],[Lucro]]/Tabela3[[#This Row],[Cotação]],0)</f>
        <v>7.7305488962452346E-3</v>
      </c>
      <c r="AU111" s="20">
        <f>((1+Tabela3[[#This Row],[% Yield]])^(1/(3*Tabela3[[#This Row],[Ref]])))^(12)-1</f>
        <v>7.7305488962462476E-3</v>
      </c>
      <c r="AV111" s="9">
        <f>IF([Cotação]&gt;0,($BH$1/Tabela3[[#This Row],[Cotação]]-MOD($BH$1/Tabela3[[#This Row],[Cotação]],100)),)</f>
        <v>0</v>
      </c>
      <c r="AW111" s="7">
        <f>Tabela3[[#This Row],[Ativos]]*[Lucro]</f>
        <v>0</v>
      </c>
      <c r="AX111" s="7">
        <f>SUMPRODUCT(N(Tabela1[Código]=Tabela3[[#This Row],[PAPEL]]),Tabela1[Fechamento])</f>
        <v>0</v>
      </c>
      <c r="AY111" s="7">
        <f>SUMPRODUCT(N(Tabela17[Código]=Tabela3[[#This Row],[PAPEL]]),Tabela17[Fechamento])</f>
        <v>0</v>
      </c>
      <c r="AZ111" s="7">
        <f>SUMPRODUCT(N(Tabela176[Código]=Tabela3[[#This Row],[PAPEL]]),Tabela176[Fechamento])</f>
        <v>13.98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customHeight="1">
      <c r="A112" s="3" t="s">
        <v>723</v>
      </c>
      <c r="B112" s="45" t="s">
        <v>725</v>
      </c>
      <c r="C112" s="14" t="str">
        <f>LEFT([PAPEL],LEN([PAPEL])-(LEN([PAPEL])-4))</f>
        <v>LAME</v>
      </c>
      <c r="D112" s="14">
        <v>4</v>
      </c>
      <c r="E112" s="5">
        <v>548848132.39999998</v>
      </c>
      <c r="F112" s="43">
        <v>626706258</v>
      </c>
      <c r="G112" s="65">
        <v>0.25</v>
      </c>
      <c r="H112" s="70"/>
      <c r="J112" s="16"/>
      <c r="K112" s="14"/>
      <c r="L112" s="70"/>
      <c r="M112" s="41">
        <v>7939655000</v>
      </c>
      <c r="N112" s="41">
        <v>4173489000</v>
      </c>
      <c r="O112" s="41">
        <v>2921077000</v>
      </c>
      <c r="P112" s="73">
        <v>1175107000</v>
      </c>
      <c r="Q112" s="60">
        <v>452192000</v>
      </c>
      <c r="R112" s="60">
        <f>IF(Tabela3[[#This Row],[Ativo || Passivo]]&gt;0,Tabela3[[#This Row],[Ativo || Passivo]]-Tabela3[[#This Row],[Patrimônio Líquido]],0)</f>
        <v>6764548000</v>
      </c>
      <c r="S112" s="60">
        <f>Tabela3[[#This Row],[Cotação]]*Tabela3[[#This Row],[Total Ações]]</f>
        <v>16317068569.960001</v>
      </c>
      <c r="T112" s="27">
        <f>IF(Tabela3[[#This Row],[Passivo Circulante]]&gt;0,Tabela3[[#This Row],[Ativo Circulante]]/Tabela3[[#This Row],[Passivo Circulante]],0)</f>
        <v>1.4287500808777036</v>
      </c>
      <c r="U11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2" s="16">
        <f>IF(Tabela3[[#This Row],[Lucro Líquido]]&gt;0,Tabela3[[#This Row],[Lucro Líquido]]/Tabela3[[#This Row],[Patrimônio Líquido]],0)/Tabela3[[#This Row],[Ref]]*4</f>
        <v>0.38480921311846494</v>
      </c>
      <c r="W11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2" s="16">
        <f>IF(Tabela3[[#This Row],[Dívida]]&gt;0,Tabela3[[#This Row],[Dívida]]/Tabela3[[#This Row],[Patrimônio Líquido]],0)</f>
        <v>5.7565379152706946</v>
      </c>
      <c r="Y112" s="16">
        <f>SUMPRODUCT(N([Dívida / PL]&gt;0),N(RIGHT([PAPEL],LEN([PAPEL])-(LEN([PAPEL])-1))="3"),[Dívida / PL])/SUMPRODUCT(N([Dívida / PL]&gt;0),N(RIGHT([PAPEL],LEN([PAPEL])-(LEN([PAPEL])-1))="3"))</f>
        <v>1.5501495106508842</v>
      </c>
      <c r="Z112" s="7">
        <f>Tabela3[[#This Row],[Capital Social]]*20%</f>
        <v>109769626.48</v>
      </c>
      <c r="AA112" s="35">
        <f>IF(([Lucro Líquido]*5%)&gt;[Teto R. Legal],[Teto R. Legal],[Lucro Líquido]*5%)</f>
        <v>22609600</v>
      </c>
      <c r="AB112" s="35">
        <f>IF([Lucro Líquido]&lt;0,0,[Lucro Líquido]-[Reserva Legal])</f>
        <v>429582400</v>
      </c>
      <c r="AC112" s="35">
        <f>Tabela3[[#This Row],[Lucro Distribuir]]*[%Div]</f>
        <v>107395600</v>
      </c>
      <c r="AD112" s="43">
        <f>SUMPRODUCT(N([Nome]=Tabela3[[#This Row],[Nome]]),[Ações])</f>
        <v>993731338</v>
      </c>
      <c r="AE112" s="68">
        <f>[Capital Social]/[Total Ações]</f>
        <v>0.55231037948810258</v>
      </c>
      <c r="AF112" s="68">
        <f>Tabela3[[#This Row],[Lucro Líquido]]/Tabela3[[#This Row],[Total Ações]]</f>
        <v>0.45504452029266684</v>
      </c>
      <c r="AG11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11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112" s="7">
        <f>[Div Base]*[Ações]</f>
        <v>67730071.527305305</v>
      </c>
      <c r="AL112" s="7">
        <f>SUMPRODUCT(N([Nome]=Tabela3[[#This Row],[Nome]]),[Div Base]*[Ações])</f>
        <v>107395600</v>
      </c>
      <c r="AM112" s="5">
        <f>[Patrimônio Líquido]/[Total Ações]</f>
        <v>1.182519817041334</v>
      </c>
      <c r="AN112" s="39">
        <f>MAX(Tabela3[[#This Row],[Cotação 1]:[Cotação 5]])</f>
        <v>16.420000000000002</v>
      </c>
      <c r="AO112" s="40">
        <f>[Cotação]/[VPA]</f>
        <v>13.885602391918354</v>
      </c>
      <c r="AP112" s="27">
        <f>IF(Tabela3[[#This Row],[Lucro/Ação]]&gt;0,Tabela3[[#This Row],[Cotação]]/(Tabela3[[#This Row],[Lucro/Ação]]/[Ref]*4),0)</f>
        <v>36.084381346773057</v>
      </c>
      <c r="AQ112" s="68">
        <f>[Lucro Distribuir]/[Total Ações]</f>
        <v>0.43229229427803351</v>
      </c>
      <c r="AR112" s="68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112" s="9" t="str">
        <f>IF(AND([% A.A.]&gt;=5%,SUMPRODUCT(N([Nome]=Tabela3[[#This Row],[Nome]]),[PL])&gt;0),"Sim","Não")</f>
        <v>Não</v>
      </c>
      <c r="AT112" s="20">
        <f>IF([Cotação]&gt;0,Tabela3[[#This Row],[Lucro]]/Tabela3[[#This Row],[Cotação]],0)</f>
        <v>6.5817949798726164E-3</v>
      </c>
      <c r="AU112" s="20">
        <f>((1+Tabela3[[#This Row],[% Yield]])^(1/(3*Tabela3[[#This Row],[Ref]])))^(12)-1</f>
        <v>6.5817949798738784E-3</v>
      </c>
      <c r="AV112" s="9">
        <f>IF([Cotação]&gt;0,($BH$1/Tabela3[[#This Row],[Cotação]]-MOD($BH$1/Tabela3[[#This Row],[Cotação]],100)),)</f>
        <v>0</v>
      </c>
      <c r="AW112" s="7">
        <f>Tabela3[[#This Row],[Ativos]]*[Lucro]</f>
        <v>0</v>
      </c>
      <c r="AX112" s="7">
        <f>SUMPRODUCT(N(Tabela1[Código]=Tabela3[[#This Row],[PAPEL]]),Tabela1[Fechamento])</f>
        <v>0</v>
      </c>
      <c r="AY112" s="7">
        <f>SUMPRODUCT(N(Tabela17[Código]=Tabela3[[#This Row],[PAPEL]]),Tabela17[Fechamento])</f>
        <v>0</v>
      </c>
      <c r="AZ112" s="7">
        <f>SUMPRODUCT(N(Tabela176[Código]=Tabela3[[#This Row],[PAPEL]]),Tabela176[Fechamento])</f>
        <v>16.420000000000002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3" t="s">
        <v>937</v>
      </c>
      <c r="B113" s="45" t="s">
        <v>952</v>
      </c>
      <c r="C113" s="14" t="str">
        <f>LEFT([PAPEL],LEN([PAPEL])-(LEN([PAPEL])-4))</f>
        <v>AMAR</v>
      </c>
      <c r="D113" s="14">
        <v>4</v>
      </c>
      <c r="E113" s="5">
        <v>661493000</v>
      </c>
      <c r="F113" s="43">
        <v>185532726</v>
      </c>
      <c r="G113" s="65">
        <v>0.25</v>
      </c>
      <c r="H113" s="70"/>
      <c r="J113" s="16"/>
      <c r="K113" s="14"/>
      <c r="L113" s="70"/>
      <c r="M113" s="41">
        <v>2351961000</v>
      </c>
      <c r="N113" s="41">
        <v>1008936000</v>
      </c>
      <c r="O113" s="41">
        <v>541422000</v>
      </c>
      <c r="P113" s="73">
        <v>1107738000</v>
      </c>
      <c r="Q113" s="60">
        <v>85498000</v>
      </c>
      <c r="R113" s="60">
        <f>IF(Tabela3[[#This Row],[Ativo || Passivo]]&gt;0,Tabela3[[#This Row],[Ativo || Passivo]]-Tabela3[[#This Row],[Patrimônio Líquido]],0)</f>
        <v>1244223000</v>
      </c>
      <c r="S113" s="60">
        <f>Tabela3[[#This Row],[Cotação]]*Tabela3[[#This Row],[Total Ações]]</f>
        <v>2742173690.2799997</v>
      </c>
      <c r="T113" s="27">
        <f>IF(Tabela3[[#This Row],[Passivo Circulante]]&gt;0,Tabela3[[#This Row],[Ativo Circulante]]/Tabela3[[#This Row],[Passivo Circulante]],0)</f>
        <v>1.8634928022873101</v>
      </c>
      <c r="U11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3" s="16">
        <f>IF(Tabela3[[#This Row],[Lucro Líquido]]&gt;0,Tabela3[[#This Row],[Lucro Líquido]]/Tabela3[[#This Row],[Patrimônio Líquido]],0)/Tabela3[[#This Row],[Ref]]*4</f>
        <v>7.7182510665879472E-2</v>
      </c>
      <c r="W11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3" s="16">
        <f>IF(Tabela3[[#This Row],[Dívida]]&gt;0,Tabela3[[#This Row],[Dívida]]/Tabela3[[#This Row],[Patrimônio Líquido]],0)</f>
        <v>1.1232105425651191</v>
      </c>
      <c r="Y113" s="16">
        <f>SUMPRODUCT(N([Dívida / PL]&gt;0),N(RIGHT([PAPEL],LEN([PAPEL])-(LEN([PAPEL])-1))="3"),[Dívida / PL])/SUMPRODUCT(N([Dívida / PL]&gt;0),N(RIGHT([PAPEL],LEN([PAPEL])-(LEN([PAPEL])-1))="3"))</f>
        <v>1.5501495106508842</v>
      </c>
      <c r="Z113" s="7">
        <f>Tabela3[[#This Row],[Capital Social]]*20%</f>
        <v>132298600</v>
      </c>
      <c r="AA113" s="35">
        <f>IF(([Lucro Líquido]*5%)&gt;[Teto R. Legal],[Teto R. Legal],[Lucro Líquido]*5%)</f>
        <v>4274900</v>
      </c>
      <c r="AB113" s="35">
        <f>IF([Lucro Líquido]&lt;0,0,[Lucro Líquido]-[Reserva Legal])</f>
        <v>81223100</v>
      </c>
      <c r="AC113" s="35">
        <f>Tabela3[[#This Row],[Lucro Distribuir]]*[%Div]</f>
        <v>20305775</v>
      </c>
      <c r="AD113" s="43">
        <f>SUMPRODUCT(N([Nome]=Tabela3[[#This Row],[Nome]]),[Ações])</f>
        <v>185532726</v>
      </c>
      <c r="AE113" s="68">
        <f>[Capital Social]/[Total Ações]</f>
        <v>3.5653709955191411</v>
      </c>
      <c r="AF113" s="68">
        <f>Tabela3[[#This Row],[Lucro Líquido]]/Tabela3[[#This Row],[Total Ações]]</f>
        <v>0.46082436151991857</v>
      </c>
      <c r="AG11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11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113" s="7">
        <f>[Div Base]*[Ações]</f>
        <v>20305775</v>
      </c>
      <c r="AL113" s="95">
        <f>SUMPRODUCT(N([Nome]=Tabela3[[#This Row],[Nome]]),[Div Base]*[Ações])</f>
        <v>20305775</v>
      </c>
      <c r="AM113" s="5">
        <f>[Patrimônio Líquido]/[Total Ações]</f>
        <v>5.9705800905442414</v>
      </c>
      <c r="AN113" s="39">
        <f>MAX(Tabela3[[#This Row],[Cotação 1]:[Cotação 5]])</f>
        <v>14.78</v>
      </c>
      <c r="AO113" s="40">
        <f>[Cotação]/[VPA]</f>
        <v>2.4754713571981823</v>
      </c>
      <c r="AP113" s="27">
        <f>IF(Tabela3[[#This Row],[Lucro/Ação]]&gt;0,Tabela3[[#This Row],[Cotação]]/(Tabela3[[#This Row],[Lucro/Ação]]/[Ref]*4),0)</f>
        <v>32.072957148471311</v>
      </c>
      <c r="AQ113" s="68">
        <f>[Lucro Distribuir]/[Total Ações]</f>
        <v>0.43778314344392266</v>
      </c>
      <c r="AR113" s="68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113" s="9" t="str">
        <f>IF(AND([% A.A.]&gt;=5%,SUMPRODUCT(N([Nome]=Tabela3[[#This Row],[Nome]]),[PL])&gt;0),"Sim","Não")</f>
        <v>Não</v>
      </c>
      <c r="AT113" s="20">
        <f>IF([Cotação]&gt;0,Tabela3[[#This Row],[Lucro]]/Tabela3[[#This Row],[Cotação]],0)</f>
        <v>7.4049922774682454E-3</v>
      </c>
      <c r="AU113" s="20">
        <f>((1+Tabela3[[#This Row],[% Yield]])^(1/(3*Tabela3[[#This Row],[Ref]])))^(12)-1</f>
        <v>7.4049922774674926E-3</v>
      </c>
      <c r="AV113" s="9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14.78</v>
      </c>
      <c r="BB113" s="7">
        <f>SUMPRODUCT(N(Tabela17683[Código]=Tabela3[[#This Row],[PAPEL]]),Tabela17683[Fechamento])</f>
        <v>0</v>
      </c>
    </row>
    <row r="114" spans="1:54" ht="11.25" customHeight="1">
      <c r="A114" s="3" t="s">
        <v>937</v>
      </c>
      <c r="B114" s="45" t="s">
        <v>938</v>
      </c>
      <c r="C114" s="14" t="str">
        <f>LEFT([PAPEL],LEN([PAPEL])-(LEN([PAPEL])-4))</f>
        <v>ARZZ</v>
      </c>
      <c r="D114" s="14">
        <v>3</v>
      </c>
      <c r="E114" s="5">
        <v>156000000</v>
      </c>
      <c r="F114" s="43">
        <v>88637034</v>
      </c>
      <c r="G114" s="65">
        <v>0.25</v>
      </c>
      <c r="H114" s="70"/>
      <c r="J114" s="16"/>
      <c r="K114" s="14"/>
      <c r="L114" s="70"/>
      <c r="M114" s="41"/>
      <c r="N114" s="41"/>
      <c r="O114" s="41"/>
      <c r="P114" s="73">
        <v>490719000</v>
      </c>
      <c r="Q114" s="60">
        <v>77810000</v>
      </c>
      <c r="R114" s="60">
        <f>IF(Tabela3[[#This Row],[Ativo || Passivo]]&gt;0,Tabela3[[#This Row],[Ativo || Passivo]]-Tabela3[[#This Row],[Patrimônio Líquido]],0)</f>
        <v>0</v>
      </c>
      <c r="S114" s="60">
        <f>Tabela3[[#This Row],[Cotação]]*Tabela3[[#This Row],[Total Ações]]</f>
        <v>2322290290.7999997</v>
      </c>
      <c r="T114" s="27">
        <f>IF(Tabela3[[#This Row],[Passivo Circulante]]&gt;0,Tabela3[[#This Row],[Ativo Circulante]]/Tabela3[[#This Row],[Passivo Circulante]],0)</f>
        <v>0</v>
      </c>
      <c r="U11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4" s="16">
        <f>IF(Tabela3[[#This Row],[Lucro Líquido]]&gt;0,Tabela3[[#This Row],[Lucro Líquido]]/Tabela3[[#This Row],[Patrimônio Líquido]],0)/Tabela3[[#This Row],[Ref]]*4</f>
        <v>0.21141766808839002</v>
      </c>
      <c r="W11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4" s="16">
        <f>IF(Tabela3[[#This Row],[Dívida]]&gt;0,Tabela3[[#This Row],[Dívida]]/Tabela3[[#This Row],[Patrimônio Líquido]],0)</f>
        <v>0</v>
      </c>
      <c r="Y114" s="16">
        <f>SUMPRODUCT(N([Dívida / PL]&gt;0),N(RIGHT([PAPEL],LEN([PAPEL])-(LEN([PAPEL])-1))="3"),[Dívida / PL])/SUMPRODUCT(N([Dívida / PL]&gt;0),N(RIGHT([PAPEL],LEN([PAPEL])-(LEN([PAPEL])-1))="3"))</f>
        <v>1.5501495106508842</v>
      </c>
      <c r="Z114" s="7">
        <f>Tabela3[[#This Row],[Capital Social]]*20%</f>
        <v>31200000</v>
      </c>
      <c r="AA114" s="35">
        <f>IF(([Lucro Líquido]*5%)&gt;[Teto R. Legal],[Teto R. Legal],[Lucro Líquido]*5%)</f>
        <v>3890500</v>
      </c>
      <c r="AB114" s="35">
        <f>IF([Lucro Líquido]&lt;0,0,[Lucro Líquido]-[Reserva Legal])</f>
        <v>73919500</v>
      </c>
      <c r="AC114" s="35">
        <f>Tabela3[[#This Row],[Lucro Distribuir]]*[%Div]</f>
        <v>18479875</v>
      </c>
      <c r="AD114" s="43">
        <f>SUMPRODUCT(N([Nome]=Tabela3[[#This Row],[Nome]]),[Ações])</f>
        <v>88637034</v>
      </c>
      <c r="AE114" s="68">
        <f>[Capital Social]/[Total Ações]</f>
        <v>1.7599866890852869</v>
      </c>
      <c r="AF114" s="68">
        <f>Tabela3[[#This Row],[Lucro Líquido]]/Tabela3[[#This Row],[Total Ações]]</f>
        <v>0.87784977101106521</v>
      </c>
      <c r="AG11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11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114" s="7">
        <f>[Div Base]*[Ações]</f>
        <v>18479875</v>
      </c>
      <c r="AL114" s="95">
        <f>SUMPRODUCT(N([Nome]=Tabela3[[#This Row],[Nome]]),[Div Base]*[Ações])</f>
        <v>18479875</v>
      </c>
      <c r="AM114" s="5">
        <f>[Patrimônio Líquido]/[Total Ações]</f>
        <v>5.5362750518028392</v>
      </c>
      <c r="AN114" s="39">
        <f>MAX(Tabela3[[#This Row],[Cotação 1]:[Cotação 5]])</f>
        <v>26.2</v>
      </c>
      <c r="AO114" s="40">
        <f>[Cotação]/[VPA]</f>
        <v>4.7324238327841393</v>
      </c>
      <c r="AP114" s="27">
        <f>IF(Tabela3[[#This Row],[Lucro/Ação]]&gt;0,Tabela3[[#This Row],[Cotação]]/(Tabela3[[#This Row],[Lucro/Ação]]/[Ref]*4),0)</f>
        <v>22.384240047551728</v>
      </c>
      <c r="AQ114" s="68">
        <f>[Lucro Distribuir]/[Total Ações]</f>
        <v>0.83395728246051193</v>
      </c>
      <c r="AR114" s="68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114" s="9" t="str">
        <f>IF(AND([% A.A.]&gt;=5%,SUMPRODUCT(N([Nome]=Tabela3[[#This Row],[Nome]]),[PL])&gt;0),"Sim","Não")</f>
        <v>Não</v>
      </c>
      <c r="AT114" s="20">
        <f>IF([Cotação]&gt;0,Tabela3[[#This Row],[Lucro]]/Tabela3[[#This Row],[Cotação]],0)</f>
        <v>7.957607657065954E-3</v>
      </c>
      <c r="AU114" s="20">
        <f>((1+Tabela3[[#This Row],[% Yield]])^(1/(3*Tabela3[[#This Row],[Ref]])))^(12)-1</f>
        <v>1.062419063403075E-2</v>
      </c>
      <c r="AV114" s="9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26.2</v>
      </c>
      <c r="BB114" s="7">
        <f>SUMPRODUCT(N(Tabela17683[Código]=Tabela3[[#This Row],[PAPEL]]),Tabela17683[Fechamento])</f>
        <v>0</v>
      </c>
    </row>
    <row r="115" spans="1:54">
      <c r="A115" s="3" t="s">
        <v>937</v>
      </c>
      <c r="B115" s="45" t="s">
        <v>940</v>
      </c>
      <c r="C115" s="14" t="str">
        <f>LEFT([PAPEL],LEN([PAPEL])-(LEN([PAPEL])-4))</f>
        <v>CGRA</v>
      </c>
      <c r="D115" s="14">
        <v>4</v>
      </c>
      <c r="E115" s="5">
        <v>141551832</v>
      </c>
      <c r="F115" s="43">
        <v>8759925</v>
      </c>
      <c r="G115" s="65">
        <v>0.25</v>
      </c>
      <c r="H115" s="70"/>
      <c r="J115" s="16"/>
      <c r="K115" s="14"/>
      <c r="L115" s="70"/>
      <c r="M115" s="41">
        <v>493836775</v>
      </c>
      <c r="N115" s="41">
        <v>244813557</v>
      </c>
      <c r="O115" s="41">
        <v>113102343</v>
      </c>
      <c r="P115" s="73">
        <v>356152349</v>
      </c>
      <c r="Q115" s="60">
        <v>50433141</v>
      </c>
      <c r="R115" s="60">
        <f>IF(Tabela3[[#This Row],[Ativo || Passivo]]&gt;0,Tabela3[[#This Row],[Ativo || Passivo]]-Tabela3[[#This Row],[Patrimônio Líquido]],0)</f>
        <v>137684426</v>
      </c>
      <c r="S115" s="60">
        <f>Tabela3[[#This Row],[Cotação]]*Tabela3[[#This Row],[Total Ações]]</f>
        <v>378549780.55000001</v>
      </c>
      <c r="T115" s="27">
        <f>IF(Tabela3[[#This Row],[Passivo Circulante]]&gt;0,Tabela3[[#This Row],[Ativo Circulante]]/Tabela3[[#This Row],[Passivo Circulante]],0)</f>
        <v>2.1645312599757549</v>
      </c>
      <c r="U11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5" s="16">
        <f>IF(Tabela3[[#This Row],[Lucro Líquido]]&gt;0,Tabela3[[#This Row],[Lucro Líquido]]/Tabela3[[#This Row],[Patrimônio Líquido]],0)/Tabela3[[#This Row],[Ref]]*4</f>
        <v>0.14160552679662378</v>
      </c>
      <c r="W11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5" s="16">
        <f>IF(Tabela3[[#This Row],[Dívida]]&gt;0,Tabela3[[#This Row],[Dívida]]/Tabela3[[#This Row],[Patrimônio Líquido]],0)</f>
        <v>0.38658856634411809</v>
      </c>
      <c r="Y115" s="16">
        <f>SUMPRODUCT(N([Dívida / PL]&gt;0),N(RIGHT([PAPEL],LEN([PAPEL])-(LEN([PAPEL])-1))="3"),[Dívida / PL])/SUMPRODUCT(N([Dívida / PL]&gt;0),N(RIGHT([PAPEL],LEN([PAPEL])-(LEN([PAPEL])-1))="3"))</f>
        <v>1.5501495106508842</v>
      </c>
      <c r="Z115" s="7">
        <f>Tabela3[[#This Row],[Capital Social]]*20%</f>
        <v>28310366.400000002</v>
      </c>
      <c r="AA115" s="35">
        <f>IF(([Lucro Líquido]*5%)&gt;[Teto R. Legal],[Teto R. Legal],[Lucro Líquido]*5%)</f>
        <v>2521657.0500000003</v>
      </c>
      <c r="AB115" s="35">
        <f>IF([Lucro Líquido]&lt;0,0,[Lucro Líquido]-[Reserva Legal])</f>
        <v>47911483.950000003</v>
      </c>
      <c r="AC115" s="35">
        <f>Tabela3[[#This Row],[Lucro Distribuir]]*[%Div]</f>
        <v>11977870.987500001</v>
      </c>
      <c r="AD115" s="43">
        <f>SUMPRODUCT(N([Nome]=Tabela3[[#This Row],[Nome]]),[Ações])</f>
        <v>21768245</v>
      </c>
      <c r="AE115" s="68">
        <f>[Capital Social]/[Total Ações]</f>
        <v>6.502675433871679</v>
      </c>
      <c r="AF115" s="68">
        <f>Tabela3[[#This Row],[Lucro Líquido]]/Tabela3[[#This Row],[Total Ações]]</f>
        <v>2.3168216362871696</v>
      </c>
      <c r="AG11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1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15" s="7">
        <f>[Div Base]*[Ações]</f>
        <v>4820106.14591006</v>
      </c>
      <c r="AL115" s="95">
        <f>SUMPRODUCT(N([Nome]=Tabela3[[#This Row],[Nome]]),[Div Base]*[Ações])</f>
        <v>11977870.987500001</v>
      </c>
      <c r="AM115" s="5">
        <f>[Patrimônio Líquido]/[Total Ações]</f>
        <v>16.361096128787597</v>
      </c>
      <c r="AN115" s="39">
        <f>MAX(Tabela3[[#This Row],[Cotação 1]:[Cotação 5]])</f>
        <v>17.39</v>
      </c>
      <c r="AO115" s="40">
        <f>[Cotação]/[VPA]</f>
        <v>1.0628872211930858</v>
      </c>
      <c r="AP115" s="27">
        <f>IF(Tabela3[[#This Row],[Lucro/Ação]]&gt;0,Tabela3[[#This Row],[Cotação]]/(Tabela3[[#This Row],[Lucro/Ação]]/[Ref]*4),0)</f>
        <v>7.5059727203982796</v>
      </c>
      <c r="AQ115" s="68">
        <f>[Lucro Distribuir]/[Total Ações]</f>
        <v>2.2009805544728112</v>
      </c>
      <c r="AR115" s="68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15" s="9" t="str">
        <f>IF(AND([% A.A.]&gt;=5%,SUMPRODUCT(N([Nome]=Tabela3[[#This Row],[Nome]]),[PL])&gt;0),"Sim","Não")</f>
        <v>Não</v>
      </c>
      <c r="AT115" s="20">
        <f>IF([Cotação]&gt;0,Tabela3[[#This Row],[Lucro]]/Tabela3[[#This Row],[Cotação]],0)</f>
        <v>3.164146858069021E-2</v>
      </c>
      <c r="AU115" s="20">
        <f>((1+Tabela3[[#This Row],[% Yield]])^(1/(3*Tabela3[[#This Row],[Ref]])))^(12)-1</f>
        <v>3.1641468580689391E-2</v>
      </c>
      <c r="AV115" s="9">
        <f>IF([Cotação]&gt;0,($BH$1/Tabela3[[#This Row],[Cotação]]-MOD($BH$1/Tabela3[[#This Row],[Cotação]],100)),)</f>
        <v>0</v>
      </c>
      <c r="AW115" s="7">
        <f>Tabela3[[#This Row],[Ativos]]*[Lucro]</f>
        <v>0</v>
      </c>
      <c r="AX115" s="7">
        <f>SUMPRODUCT(N(Tabela1[Código]=Tabela3[[#This Row],[PAPEL]]),Tabela1[Fechamento])</f>
        <v>0</v>
      </c>
      <c r="AY115" s="7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17.39</v>
      </c>
      <c r="BB115" s="7">
        <f>SUMPRODUCT(N(Tabela17683[Código]=Tabela3[[#This Row],[PAPEL]]),Tabela17683[Fechamento])</f>
        <v>0</v>
      </c>
    </row>
    <row r="116" spans="1:54" ht="11.25" customHeight="1">
      <c r="A116" s="3" t="s">
        <v>937</v>
      </c>
      <c r="B116" s="45" t="s">
        <v>941</v>
      </c>
      <c r="C116" s="14" t="str">
        <f>LEFT([PAPEL],LEN([PAPEL])-(LEN([PAPEL])-4))</f>
        <v>CGRA</v>
      </c>
      <c r="D116" s="14">
        <v>4</v>
      </c>
      <c r="E116" s="5">
        <v>141551832</v>
      </c>
      <c r="F116" s="43">
        <v>13008320</v>
      </c>
      <c r="G116" s="65">
        <v>0.25</v>
      </c>
      <c r="H116" s="70"/>
      <c r="J116" s="16"/>
      <c r="K116" s="14"/>
      <c r="L116" s="70"/>
      <c r="M116" s="41">
        <v>493836775</v>
      </c>
      <c r="N116" s="41">
        <v>244813557</v>
      </c>
      <c r="O116" s="41">
        <v>113102343</v>
      </c>
      <c r="P116" s="73">
        <v>356152349</v>
      </c>
      <c r="Q116" s="60">
        <v>50433141</v>
      </c>
      <c r="R116" s="60">
        <f>IF(Tabela3[[#This Row],[Ativo || Passivo]]&gt;0,Tabela3[[#This Row],[Ativo || Passivo]]-Tabela3[[#This Row],[Patrimônio Líquido]],0)</f>
        <v>137684426</v>
      </c>
      <c r="S116" s="60">
        <f>Tabela3[[#This Row],[Cotação]]*Tabela3[[#This Row],[Total Ações]]</f>
        <v>380944287.5</v>
      </c>
      <c r="T116" s="27">
        <f>IF(Tabela3[[#This Row],[Passivo Circulante]]&gt;0,Tabela3[[#This Row],[Ativo Circulante]]/Tabela3[[#This Row],[Passivo Circulante]],0)</f>
        <v>2.1645312599757549</v>
      </c>
      <c r="U11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6" s="16">
        <f>IF(Tabela3[[#This Row],[Lucro Líquido]]&gt;0,Tabela3[[#This Row],[Lucro Líquido]]/Tabela3[[#This Row],[Patrimônio Líquido]],0)/Tabela3[[#This Row],[Ref]]*4</f>
        <v>0.14160552679662378</v>
      </c>
      <c r="W11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6" s="16">
        <f>IF(Tabela3[[#This Row],[Dívida]]&gt;0,Tabela3[[#This Row],[Dívida]]/Tabela3[[#This Row],[Patrimônio Líquido]],0)</f>
        <v>0.38658856634411809</v>
      </c>
      <c r="Y116" s="16">
        <f>SUMPRODUCT(N([Dívida / PL]&gt;0),N(RIGHT([PAPEL],LEN([PAPEL])-(LEN([PAPEL])-1))="3"),[Dívida / PL])/SUMPRODUCT(N([Dívida / PL]&gt;0),N(RIGHT([PAPEL],LEN([PAPEL])-(LEN([PAPEL])-1))="3"))</f>
        <v>1.5501495106508842</v>
      </c>
      <c r="Z116" s="7">
        <f>Tabela3[[#This Row],[Capital Social]]*20%</f>
        <v>28310366.400000002</v>
      </c>
      <c r="AA116" s="35">
        <f>IF(([Lucro Líquido]*5%)&gt;[Teto R. Legal],[Teto R. Legal],[Lucro Líquido]*5%)</f>
        <v>2521657.0500000003</v>
      </c>
      <c r="AB116" s="35">
        <f>IF([Lucro Líquido]&lt;0,0,[Lucro Líquido]-[Reserva Legal])</f>
        <v>47911483.950000003</v>
      </c>
      <c r="AC116" s="35">
        <f>Tabela3[[#This Row],[Lucro Distribuir]]*[%Div]</f>
        <v>11977870.987500001</v>
      </c>
      <c r="AD116" s="43">
        <f>SUMPRODUCT(N([Nome]=Tabela3[[#This Row],[Nome]]),[Ações])</f>
        <v>21768245</v>
      </c>
      <c r="AE116" s="68">
        <f>[Capital Social]/[Total Ações]</f>
        <v>6.502675433871679</v>
      </c>
      <c r="AF116" s="68">
        <f>Tabela3[[#This Row],[Lucro Líquido]]/Tabela3[[#This Row],[Total Ações]]</f>
        <v>2.3168216362871696</v>
      </c>
      <c r="AG11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1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16" s="7">
        <f>[Div Base]*[Ações]</f>
        <v>7157764.8415899398</v>
      </c>
      <c r="AL116" s="95">
        <f>SUMPRODUCT(N([Nome]=Tabela3[[#This Row],[Nome]]),[Div Base]*[Ações])</f>
        <v>11977870.987500001</v>
      </c>
      <c r="AM116" s="5">
        <f>[Patrimônio Líquido]/[Total Ações]</f>
        <v>16.361096128787597</v>
      </c>
      <c r="AN116" s="39">
        <f>MAX(Tabela3[[#This Row],[Cotação 1]:[Cotação 5]])</f>
        <v>17.5</v>
      </c>
      <c r="AO116" s="40">
        <f>[Cotação]/[VPA]</f>
        <v>1.0696104871120757</v>
      </c>
      <c r="AP116" s="27">
        <f>IF(Tabela3[[#This Row],[Lucro/Ação]]&gt;0,Tabela3[[#This Row],[Cotação]]/(Tabela3[[#This Row],[Lucro/Ação]]/[Ref]*4),0)</f>
        <v>7.5534515587676765</v>
      </c>
      <c r="AQ116" s="68">
        <f>[Lucro Distribuir]/[Total Ações]</f>
        <v>2.2009805544728112</v>
      </c>
      <c r="AR116" s="68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16" s="9" t="str">
        <f>IF(AND([% A.A.]&gt;=5%,SUMPRODUCT(N([Nome]=Tabela3[[#This Row],[Nome]]),[PL])&gt;0),"Sim","Não")</f>
        <v>Não</v>
      </c>
      <c r="AT116" s="20">
        <f>IF([Cotação]&gt;0,Tabela3[[#This Row],[Lucro]]/Tabela3[[#This Row],[Cotação]],0)</f>
        <v>3.1442579349611588E-2</v>
      </c>
      <c r="AU116" s="20">
        <f>((1+Tabela3[[#This Row],[% Yield]])^(1/(3*Tabela3[[#This Row],[Ref]])))^(12)-1</f>
        <v>3.1442579349610922E-2</v>
      </c>
      <c r="AV116" s="9">
        <f>IF([Cotação]&gt;0,($BH$1/Tabela3[[#This Row],[Cotação]]-MOD($BH$1/Tabela3[[#This Row],[Cotação]],100)),)</f>
        <v>0</v>
      </c>
      <c r="AW116" s="7">
        <f>Tabela3[[#This Row],[Ativos]]*[Lucro]</f>
        <v>0</v>
      </c>
      <c r="AX116" s="7">
        <f>SUMPRODUCT(N(Tabela1[Código]=Tabela3[[#This Row],[PAPEL]]),Tabela1[Fechamento])</f>
        <v>0</v>
      </c>
      <c r="AY116" s="7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17.5</v>
      </c>
      <c r="BB116" s="7">
        <f>SUMPRODUCT(N(Tabela17683[Código]=Tabela3[[#This Row],[PAPEL]]),Tabela17683[Fechamento])</f>
        <v>0</v>
      </c>
    </row>
    <row r="117" spans="1:54" ht="11.25" customHeight="1">
      <c r="A117" s="3" t="s">
        <v>937</v>
      </c>
      <c r="B117" s="45" t="s">
        <v>944</v>
      </c>
      <c r="C117" s="14" t="str">
        <f>LEFT([PAPEL],LEN([PAPEL])-(LEN([PAPEL])-4))</f>
        <v>GUAR</v>
      </c>
      <c r="D117" s="14">
        <v>4</v>
      </c>
      <c r="E117" s="5">
        <v>2300000000</v>
      </c>
      <c r="F117" s="43">
        <v>31200000</v>
      </c>
      <c r="G117" s="65">
        <v>0.25</v>
      </c>
      <c r="H117" s="70"/>
      <c r="J117" s="16"/>
      <c r="K117" s="14"/>
      <c r="L117" s="70"/>
      <c r="M117" s="41"/>
      <c r="N117" s="41"/>
      <c r="O117" s="41"/>
      <c r="P117" s="73">
        <v>2829123000</v>
      </c>
      <c r="Q117" s="73">
        <v>420584000</v>
      </c>
      <c r="R117" s="73">
        <f>IF(Tabela3[[#This Row],[Ativo || Passivo]]&gt;0,Tabela3[[#This Row],[Ativo || Passivo]]-Tabela3[[#This Row],[Patrimônio Líquido]],0)</f>
        <v>0</v>
      </c>
      <c r="S117" s="73">
        <f>Tabela3[[#This Row],[Cotação]]*Tabela3[[#This Row],[Total Ações]]</f>
        <v>5657808000</v>
      </c>
      <c r="T117" s="26">
        <f>IF(Tabela3[[#This Row],[Passivo Circulante]]&gt;0,Tabela3[[#This Row],[Ativo Circulante]]/Tabela3[[#This Row],[Passivo Circulante]],0)</f>
        <v>0</v>
      </c>
      <c r="U117" s="26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7" s="16">
        <f>IF(Tabela3[[#This Row],[Lucro Líquido]]&gt;0,Tabela3[[#This Row],[Lucro Líquido]]/Tabela3[[#This Row],[Patrimônio Líquido]],0)/Tabela3[[#This Row],[Ref]]*4</f>
        <v>0.14866232397813739</v>
      </c>
      <c r="W11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7" s="16">
        <f>IF(Tabela3[[#This Row],[Dívida]]&gt;0,Tabela3[[#This Row],[Dívida]]/Tabela3[[#This Row],[Patrimônio Líquido]],0)</f>
        <v>0</v>
      </c>
      <c r="Y117" s="16">
        <f>SUMPRODUCT(N([Dívida / PL]&gt;0),N(RIGHT([PAPEL],LEN([PAPEL])-(LEN([PAPEL])-1))="3"),[Dívida / PL])/SUMPRODUCT(N([Dívida / PL]&gt;0),N(RIGHT([PAPEL],LEN([PAPEL])-(LEN([PAPEL])-1))="3"))</f>
        <v>1.5501495106508842</v>
      </c>
      <c r="Z117" s="7">
        <f>Tabela3[[#This Row],[Capital Social]]*20%</f>
        <v>460000000</v>
      </c>
      <c r="AA117" s="35">
        <f>IF(([Lucro Líquido]*5%)&gt;[Teto R. Legal],[Teto R. Legal],[Lucro Líquido]*5%)</f>
        <v>21029200</v>
      </c>
      <c r="AB117" s="35">
        <f>IF([Lucro Líquido]&lt;0,0,[Lucro Líquido]-[Reserva Legal])</f>
        <v>399554800</v>
      </c>
      <c r="AC117" s="35">
        <f>Tabela3[[#This Row],[Lucro Distribuir]]*[%Div]</f>
        <v>99888700</v>
      </c>
      <c r="AD117" s="43">
        <f>SUMPRODUCT(N([Nome]=Tabela3[[#This Row],[Nome]]),[Ações])</f>
        <v>62400000</v>
      </c>
      <c r="AE117" s="68">
        <f>[Capital Social]/[Total Ações]</f>
        <v>36.858974358974358</v>
      </c>
      <c r="AF117" s="68">
        <f>Tabela3[[#This Row],[Lucro Líquido]]/Tabela3[[#This Row],[Total Ações]]</f>
        <v>6.7401282051282054</v>
      </c>
      <c r="AG11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11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117" s="7">
        <f>[Div Base]*[Ações]</f>
        <v>48390391.353114687</v>
      </c>
      <c r="AL117" s="95">
        <f>SUMPRODUCT(N([Nome]=Tabela3[[#This Row],[Nome]]),[Div Base]*[Ações])</f>
        <v>101619821.91445959</v>
      </c>
      <c r="AM117" s="5">
        <f>[Patrimônio Líquido]/[Total Ações]</f>
        <v>45.338509615384616</v>
      </c>
      <c r="AN117" s="39">
        <f>MAX(Tabela3[[#This Row],[Cotação 1]:[Cotação 5]])</f>
        <v>90.67</v>
      </c>
      <c r="AO117" s="40">
        <f>[Cotação]/[VPA]</f>
        <v>1.9998451817047191</v>
      </c>
      <c r="AP117" s="27">
        <f>IF(Tabela3[[#This Row],[Lucro/Ação]]&gt;0,Tabela3[[#This Row],[Cotação]]/(Tabela3[[#This Row],[Lucro/Ação]]/[Ref]*4),0)</f>
        <v>13.452266372472561</v>
      </c>
      <c r="AQ117" s="68">
        <f>[Lucro Distribuir]/[Total Ações]</f>
        <v>6.4031217948717947</v>
      </c>
      <c r="AR117" s="68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117" s="9" t="str">
        <f>IF(AND([% A.A.]&gt;=5%,SUMPRODUCT(N([Nome]=Tabela3[[#This Row],[Nome]]),[PL])&gt;0),"Sim","Não")</f>
        <v>Não</v>
      </c>
      <c r="AT117" s="20">
        <f>IF([Cotação]&gt;0,Tabela3[[#This Row],[Lucro]]/Tabela3[[#This Row],[Cotação]],0)</f>
        <v>1.710570289876033E-2</v>
      </c>
      <c r="AU117" s="20">
        <f>((1+Tabela3[[#This Row],[% Yield]])^(1/(3*Tabela3[[#This Row],[Ref]])))^(12)-1</f>
        <v>1.7105702898761344E-2</v>
      </c>
      <c r="AV117" s="9">
        <f>IF([Cotação]&gt;0,($BH$1/Tabela3[[#This Row],[Cotação]]-MOD($BH$1/Tabela3[[#This Row],[Cotação]],100)),)</f>
        <v>0</v>
      </c>
      <c r="AW117" s="7">
        <f>Tabela3[[#This Row],[Ativos]]*[Lucro]</f>
        <v>0</v>
      </c>
      <c r="AX117" s="7">
        <f>SUMPRODUCT(N(Tabela1[Código]=Tabela3[[#This Row],[PAPEL]]),Tabela1[Fechamento])</f>
        <v>0</v>
      </c>
      <c r="AY117" s="7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90.67</v>
      </c>
      <c r="BB117" s="7">
        <f>SUMPRODUCT(N(Tabela17683[Código]=Tabela3[[#This Row],[PAPEL]]),Tabela17683[Fechamento])</f>
        <v>0</v>
      </c>
    </row>
    <row r="118" spans="1:54" ht="11.25" customHeight="1">
      <c r="A118" s="3" t="s">
        <v>937</v>
      </c>
      <c r="B118" s="45" t="s">
        <v>945</v>
      </c>
      <c r="C118" s="14" t="str">
        <f>LEFT([PAPEL],LEN([PAPEL])-(LEN([PAPEL])-4))</f>
        <v>GUAR</v>
      </c>
      <c r="D118" s="14">
        <v>4</v>
      </c>
      <c r="E118" s="5">
        <v>2300000000</v>
      </c>
      <c r="F118" s="43">
        <v>31200000</v>
      </c>
      <c r="G118" s="65">
        <v>0.25</v>
      </c>
      <c r="H118" s="70"/>
      <c r="J118" s="16">
        <v>0.1</v>
      </c>
      <c r="K118" s="14"/>
      <c r="L118" s="70"/>
      <c r="M118" s="41"/>
      <c r="N118" s="41"/>
      <c r="O118" s="41"/>
      <c r="P118" s="73">
        <v>2829123000</v>
      </c>
      <c r="Q118" s="73">
        <v>420584000</v>
      </c>
      <c r="R118" s="73">
        <f>IF(Tabela3[[#This Row],[Ativo || Passivo]]&gt;0,Tabela3[[#This Row],[Ativo || Passivo]]-Tabela3[[#This Row],[Patrimônio Líquido]],0)</f>
        <v>0</v>
      </c>
      <c r="S118" s="73">
        <f>Tabela3[[#This Row],[Cotação]]*Tabela3[[#This Row],[Total Ações]]</f>
        <v>5403216000</v>
      </c>
      <c r="T118" s="26">
        <f>IF(Tabela3[[#This Row],[Passivo Circulante]]&gt;0,Tabela3[[#This Row],[Ativo Circulante]]/Tabela3[[#This Row],[Passivo Circulante]],0)</f>
        <v>0</v>
      </c>
      <c r="U118" s="26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8" s="16">
        <f>IF(Tabela3[[#This Row],[Lucro Líquido]]&gt;0,Tabela3[[#This Row],[Lucro Líquido]]/Tabela3[[#This Row],[Patrimônio Líquido]],0)/Tabela3[[#This Row],[Ref]]*4</f>
        <v>0.14866232397813739</v>
      </c>
      <c r="W11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8" s="16">
        <f>IF(Tabela3[[#This Row],[Dívida]]&gt;0,Tabela3[[#This Row],[Dívida]]/Tabela3[[#This Row],[Patrimônio Líquido]],0)</f>
        <v>0</v>
      </c>
      <c r="Y118" s="16">
        <f>SUMPRODUCT(N([Dívida / PL]&gt;0),N(RIGHT([PAPEL],LEN([PAPEL])-(LEN([PAPEL])-1))="3"),[Dívida / PL])/SUMPRODUCT(N([Dívida / PL]&gt;0),N(RIGHT([PAPEL],LEN([PAPEL])-(LEN([PAPEL])-1))="3"))</f>
        <v>1.5501495106508842</v>
      </c>
      <c r="Z118" s="7">
        <f>Tabela3[[#This Row],[Capital Social]]*20%</f>
        <v>460000000</v>
      </c>
      <c r="AA118" s="35">
        <f>IF(([Lucro Líquido]*5%)&gt;[Teto R. Legal],[Teto R. Legal],[Lucro Líquido]*5%)</f>
        <v>21029200</v>
      </c>
      <c r="AB118" s="35">
        <f>IF([Lucro Líquido]&lt;0,0,[Lucro Líquido]-[Reserva Legal])</f>
        <v>399554800</v>
      </c>
      <c r="AC118" s="35">
        <f>Tabela3[[#This Row],[Lucro Distribuir]]*[%Div]</f>
        <v>99888700</v>
      </c>
      <c r="AD118" s="43">
        <f>SUMPRODUCT(N([Nome]=Tabela3[[#This Row],[Nome]]),[Ações])</f>
        <v>62400000</v>
      </c>
      <c r="AE118" s="68">
        <f>[Capital Social]/[Total Ações]</f>
        <v>36.858974358974358</v>
      </c>
      <c r="AF118" s="68">
        <f>Tabela3[[#This Row],[Lucro Líquido]]/Tabela3[[#This Row],[Total Ações]]</f>
        <v>6.7401282051282054</v>
      </c>
      <c r="AG11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11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118" s="7">
        <f>[Div Base]*[Ações]</f>
        <v>53229430.561344907</v>
      </c>
      <c r="AL118" s="95">
        <f>SUMPRODUCT(N([Nome]=Tabela3[[#This Row],[Nome]]),[Div Base]*[Ações])</f>
        <v>101619821.91445959</v>
      </c>
      <c r="AM118" s="5">
        <f>[Patrimônio Líquido]/[Total Ações]</f>
        <v>45.338509615384616</v>
      </c>
      <c r="AN118" s="39">
        <f>MAX(Tabela3[[#This Row],[Cotação 1]:[Cotação 5]])</f>
        <v>86.59</v>
      </c>
      <c r="AO118" s="40">
        <f>[Cotação]/[VPA]</f>
        <v>1.9098554569737689</v>
      </c>
      <c r="AP118" s="27">
        <f>IF(Tabela3[[#This Row],[Lucro/Ação]]&gt;0,Tabela3[[#This Row],[Cotação]]/(Tabela3[[#This Row],[Lucro/Ação]]/[Ref]*4),0)</f>
        <v>12.846936640480855</v>
      </c>
      <c r="AQ118" s="68">
        <f>[Lucro Distribuir]/[Total Ações]</f>
        <v>6.4031217948717947</v>
      </c>
      <c r="AR118" s="68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118" s="9" t="str">
        <f>IF(AND([% A.A.]&gt;=5%,SUMPRODUCT(N([Nome]=Tabela3[[#This Row],[Nome]]),[PL])&gt;0),"Sim","Não")</f>
        <v>Não</v>
      </c>
      <c r="AT118" s="20">
        <f>IF([Cotação]&gt;0,Tabela3[[#This Row],[Lucro]]/Tabela3[[#This Row],[Cotação]],0)</f>
        <v>1.9702869758064422E-2</v>
      </c>
      <c r="AU118" s="20">
        <f>((1+Tabela3[[#This Row],[% Yield]])^(1/(3*Tabela3[[#This Row],[Ref]])))^(12)-1</f>
        <v>1.97028697580659E-2</v>
      </c>
      <c r="AV118" s="9">
        <f>IF([Cotação]&gt;0,($BH$1/Tabela3[[#This Row],[Cotação]]-MOD($BH$1/Tabela3[[#This Row],[Cotação]],100)),)</f>
        <v>0</v>
      </c>
      <c r="AW118" s="7">
        <f>Tabela3[[#This Row],[Ativos]]*[Lucro]</f>
        <v>0</v>
      </c>
      <c r="AX118" s="7">
        <f>SUMPRODUCT(N(Tabela1[Código]=Tabela3[[#This Row],[PAPEL]]),Tabela1[Fechamento])</f>
        <v>0</v>
      </c>
      <c r="AY118" s="7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86.59</v>
      </c>
      <c r="BB118" s="7">
        <f>SUMPRODUCT(N(Tabela17683[Código]=Tabela3[[#This Row],[PAPEL]]),Tabela17683[Fechamento])</f>
        <v>0</v>
      </c>
    </row>
    <row r="119" spans="1:54" ht="11.25" customHeight="1">
      <c r="A119" s="3" t="s">
        <v>937</v>
      </c>
      <c r="B119" s="45" t="s">
        <v>946</v>
      </c>
      <c r="C119" s="14" t="str">
        <f>LEFT([PAPEL],LEN([PAPEL])-(LEN([PAPEL])-4))</f>
        <v>LHER</v>
      </c>
      <c r="D119" s="14">
        <v>3</v>
      </c>
      <c r="E119" s="5">
        <v>17359611.57</v>
      </c>
      <c r="F119" s="43">
        <v>46272</v>
      </c>
      <c r="G119" s="65">
        <v>0.25</v>
      </c>
      <c r="H119" s="70"/>
      <c r="J119" s="16"/>
      <c r="K119" s="14"/>
      <c r="L119" s="70"/>
      <c r="M119" s="41"/>
      <c r="N119" s="41"/>
      <c r="O119" s="41"/>
      <c r="P119" s="73">
        <v>4004000</v>
      </c>
      <c r="Q119" s="60">
        <v>130000</v>
      </c>
      <c r="R119" s="60">
        <f>IF(Tabela3[[#This Row],[Ativo || Passivo]]&gt;0,Tabela3[[#This Row],[Ativo || Passivo]]-Tabela3[[#This Row],[Patrimônio Líquido]],0)</f>
        <v>0</v>
      </c>
      <c r="S119" s="60">
        <f>Tabela3[[#This Row],[Cotação]]*Tabela3[[#This Row],[Total Ações]]</f>
        <v>0</v>
      </c>
      <c r="T119" s="27">
        <f>IF(Tabela3[[#This Row],[Passivo Circulante]]&gt;0,Tabela3[[#This Row],[Ativo Circulante]]/Tabela3[[#This Row],[Passivo Circulante]],0)</f>
        <v>0</v>
      </c>
      <c r="U11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19" s="16">
        <f>IF(Tabela3[[#This Row],[Lucro Líquido]]&gt;0,Tabela3[[#This Row],[Lucro Líquido]]/Tabela3[[#This Row],[Patrimônio Líquido]],0)/Tabela3[[#This Row],[Ref]]*4</f>
        <v>4.3290043290043288E-2</v>
      </c>
      <c r="W11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19" s="16">
        <f>IF(Tabela3[[#This Row],[Dívida]]&gt;0,Tabela3[[#This Row],[Dívida]]/Tabela3[[#This Row],[Patrimônio Líquido]],0)</f>
        <v>0</v>
      </c>
      <c r="Y119" s="16">
        <f>SUMPRODUCT(N([Dívida / PL]&gt;0),N(RIGHT([PAPEL],LEN([PAPEL])-(LEN([PAPEL])-1))="3"),[Dívida / PL])/SUMPRODUCT(N([Dívida / PL]&gt;0),N(RIGHT([PAPEL],LEN([PAPEL])-(LEN([PAPEL])-1))="3"))</f>
        <v>1.5501495106508842</v>
      </c>
      <c r="Z119" s="7">
        <f>Tabela3[[#This Row],[Capital Social]]*20%</f>
        <v>3471922.3140000002</v>
      </c>
      <c r="AA119" s="35">
        <f>IF(([Lucro Líquido]*5%)&gt;[Teto R. Legal],[Teto R. Legal],[Lucro Líquido]*5%)</f>
        <v>6500</v>
      </c>
      <c r="AB119" s="35">
        <f>IF([Lucro Líquido]&lt;0,0,[Lucro Líquido]-[Reserva Legal])</f>
        <v>123500</v>
      </c>
      <c r="AC119" s="35">
        <f>Tabela3[[#This Row],[Lucro Distribuir]]*[%Div]</f>
        <v>30875</v>
      </c>
      <c r="AD119" s="43">
        <f>SUMPRODUCT(N([Nome]=Tabela3[[#This Row],[Nome]]),[Ações])</f>
        <v>131055</v>
      </c>
      <c r="AE119" s="68">
        <f>[Capital Social]/[Total Ações]</f>
        <v>132.46050566556028</v>
      </c>
      <c r="AF119" s="68">
        <f>Tabela3[[#This Row],[Lucro Líquido]]/Tabela3[[#This Row],[Total Ações]]</f>
        <v>0.99194994467971465</v>
      </c>
      <c r="AG11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11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119" s="7">
        <f>[Div Base]*[Ações]</f>
        <v>10901.133112052192</v>
      </c>
      <c r="AL119" s="95">
        <f>SUMPRODUCT(N([Nome]=Tabela3[[#This Row],[Nome]]),[Div Base]*[Ações])</f>
        <v>30875</v>
      </c>
      <c r="AM119" s="5">
        <f>[Patrimônio Líquido]/[Total Ações]</f>
        <v>30.552058296135211</v>
      </c>
      <c r="AN119" s="39">
        <f>MAX(Tabela3[[#This Row],[Cotação 1]:[Cotação 5]])</f>
        <v>0</v>
      </c>
      <c r="AO119" s="40">
        <f>[Cotação]/[VPA]</f>
        <v>0</v>
      </c>
      <c r="AP119" s="27">
        <f>IF(Tabela3[[#This Row],[Lucro/Ação]]&gt;0,Tabela3[[#This Row],[Cotação]]/(Tabela3[[#This Row],[Lucro/Ação]]/[Ref]*4),0)</f>
        <v>0</v>
      </c>
      <c r="AQ119" s="68">
        <f>[Lucro Distribuir]/[Total Ações]</f>
        <v>0.94235244744572888</v>
      </c>
      <c r="AR119" s="68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119" s="9" t="str">
        <f>IF(AND([% A.A.]&gt;=5%,SUMPRODUCT(N([Nome]=Tabela3[[#This Row],[Nome]]),[PL])&gt;0),"Sim","Não")</f>
        <v>Não</v>
      </c>
      <c r="AT119" s="20">
        <f>IF([Cotação]&gt;0,Tabela3[[#This Row],[Lucro]]/Tabela3[[#This Row],[Cotação]],0)</f>
        <v>0</v>
      </c>
      <c r="AU119" s="20">
        <f>((1+Tabela3[[#This Row],[% Yield]])^(1/(3*Tabela3[[#This Row],[Ref]])))^(12)-1</f>
        <v>0</v>
      </c>
      <c r="AV119" s="9">
        <f>IF([Cotação]&gt;0,($BH$1/Tabela3[[#This Row],[Cotação]]-MOD($BH$1/Tabela3[[#This Row],[Cotação]],100)),)</f>
        <v>0</v>
      </c>
      <c r="AW119" s="7">
        <f>Tabela3[[#This Row],[Ativos]]*[Lucro]</f>
        <v>0</v>
      </c>
      <c r="AX119" s="7">
        <f>SUMPRODUCT(N(Tabela1[Código]=Tabela3[[#This Row],[PAPEL]]),Tabela1[Fechamento])</f>
        <v>0</v>
      </c>
      <c r="AY119" s="7">
        <f>SUMPRODUCT(N(Tabela17[Código]=Tabela3[[#This Row],[PAPEL]]),Tabela17[Fechamento])</f>
        <v>0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>
      <c r="A120" s="3" t="s">
        <v>937</v>
      </c>
      <c r="B120" s="45" t="s">
        <v>947</v>
      </c>
      <c r="C120" s="14" t="str">
        <f>LEFT([PAPEL],LEN([PAPEL])-(LEN([PAPEL])-4))</f>
        <v>LHER</v>
      </c>
      <c r="D120" s="14">
        <v>3</v>
      </c>
      <c r="E120" s="5">
        <v>17359611.57</v>
      </c>
      <c r="F120" s="43">
        <v>84783</v>
      </c>
      <c r="G120" s="65">
        <v>0.25</v>
      </c>
      <c r="H120" s="70"/>
      <c r="J120" s="16"/>
      <c r="K120" s="14"/>
      <c r="L120" s="70"/>
      <c r="M120" s="41"/>
      <c r="N120" s="41"/>
      <c r="O120" s="41"/>
      <c r="P120" s="73">
        <v>4004000</v>
      </c>
      <c r="Q120" s="60">
        <v>130000</v>
      </c>
      <c r="R120" s="60">
        <f>IF(Tabela3[[#This Row],[Ativo || Passivo]]&gt;0,Tabela3[[#This Row],[Ativo || Passivo]]-Tabela3[[#This Row],[Patrimônio Líquido]],0)</f>
        <v>0</v>
      </c>
      <c r="S120" s="60">
        <f>Tabela3[[#This Row],[Cotação]]*Tabela3[[#This Row],[Total Ações]]</f>
        <v>8911740</v>
      </c>
      <c r="T120" s="27">
        <f>IF(Tabela3[[#This Row],[Passivo Circulante]]&gt;0,Tabela3[[#This Row],[Ativo Circulante]]/Tabela3[[#This Row],[Passivo Circulante]],0)</f>
        <v>0</v>
      </c>
      <c r="U12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0" s="16">
        <f>IF(Tabela3[[#This Row],[Lucro Líquido]]&gt;0,Tabela3[[#This Row],[Lucro Líquido]]/Tabela3[[#This Row],[Patrimônio Líquido]],0)/Tabela3[[#This Row],[Ref]]*4</f>
        <v>4.3290043290043288E-2</v>
      </c>
      <c r="W12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0" s="16">
        <f>IF(Tabela3[[#This Row],[Dívida]]&gt;0,Tabela3[[#This Row],[Dívida]]/Tabela3[[#This Row],[Patrimônio Líquido]],0)</f>
        <v>0</v>
      </c>
      <c r="Y120" s="16">
        <f>SUMPRODUCT(N([Dívida / PL]&gt;0),N(RIGHT([PAPEL],LEN([PAPEL])-(LEN([PAPEL])-1))="3"),[Dívida / PL])/SUMPRODUCT(N([Dívida / PL]&gt;0),N(RIGHT([PAPEL],LEN([PAPEL])-(LEN([PAPEL])-1))="3"))</f>
        <v>1.5501495106508842</v>
      </c>
      <c r="Z120" s="7">
        <f>Tabela3[[#This Row],[Capital Social]]*20%</f>
        <v>3471922.3140000002</v>
      </c>
      <c r="AA120" s="35">
        <f>IF(([Lucro Líquido]*5%)&gt;[Teto R. Legal],[Teto R. Legal],[Lucro Líquido]*5%)</f>
        <v>6500</v>
      </c>
      <c r="AB120" s="35">
        <f>IF([Lucro Líquido]&lt;0,0,[Lucro Líquido]-[Reserva Legal])</f>
        <v>123500</v>
      </c>
      <c r="AC120" s="35">
        <f>Tabela3[[#This Row],[Lucro Distribuir]]*[%Div]</f>
        <v>30875</v>
      </c>
      <c r="AD120" s="43">
        <f>SUMPRODUCT(N([Nome]=Tabela3[[#This Row],[Nome]]),[Ações])</f>
        <v>131055</v>
      </c>
      <c r="AE120" s="68">
        <f>[Capital Social]/[Total Ações]</f>
        <v>132.46050566556028</v>
      </c>
      <c r="AF120" s="68">
        <f>Tabela3[[#This Row],[Lucro Líquido]]/Tabela3[[#This Row],[Total Ações]]</f>
        <v>0.99194994467971465</v>
      </c>
      <c r="AG12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12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120" s="7">
        <f>[Div Base]*[Ações]</f>
        <v>19973.866887947806</v>
      </c>
      <c r="AL120" s="95">
        <f>SUMPRODUCT(N([Nome]=Tabela3[[#This Row],[Nome]]),[Div Base]*[Ações])</f>
        <v>30875</v>
      </c>
      <c r="AM120" s="5">
        <f>[Patrimônio Líquido]/[Total Ações]</f>
        <v>30.552058296135211</v>
      </c>
      <c r="AN120" s="39">
        <f>MAX(Tabela3[[#This Row],[Cotação 1]:[Cotação 5]])</f>
        <v>68</v>
      </c>
      <c r="AO120" s="40">
        <f>[Cotação]/[VPA]</f>
        <v>2.2257092907092906</v>
      </c>
      <c r="AP120" s="27">
        <f>IF(Tabela3[[#This Row],[Lucro/Ação]]&gt;0,Tabela3[[#This Row],[Cotação]]/(Tabela3[[#This Row],[Lucro/Ação]]/[Ref]*4),0)</f>
        <v>51.413884615384617</v>
      </c>
      <c r="AQ120" s="68">
        <f>[Lucro Distribuir]/[Total Ações]</f>
        <v>0.94235244744572888</v>
      </c>
      <c r="AR120" s="68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120" s="9" t="str">
        <f>IF(AND([% A.A.]&gt;=5%,SUMPRODUCT(N([Nome]=Tabela3[[#This Row],[Nome]]),[PL])&gt;0),"Sim","Não")</f>
        <v>Não</v>
      </c>
      <c r="AT120" s="20">
        <f>IF([Cotação]&gt;0,Tabela3[[#This Row],[Lucro]]/Tabela3[[#This Row],[Cotação]],0)</f>
        <v>3.4645310567857678E-3</v>
      </c>
      <c r="AU120" s="20">
        <f>((1+Tabela3[[#This Row],[% Yield]])^(1/(3*Tabela3[[#This Row],[Ref]])))^(12)-1</f>
        <v>4.6220400196528288E-3</v>
      </c>
      <c r="AV120" s="9">
        <f>IF([Cotação]&gt;0,($BH$1/Tabela3[[#This Row],[Cotação]]-MOD($BH$1/Tabela3[[#This Row],[Cotação]],100)),)</f>
        <v>0</v>
      </c>
      <c r="AW120" s="7">
        <f>Tabela3[[#This Row],[Ativos]]*[Lucro]</f>
        <v>0</v>
      </c>
      <c r="AX120" s="7">
        <f>SUMPRODUCT(N(Tabela1[Código]=Tabela3[[#This Row],[PAPEL]]),Tabela1[Fechamento])</f>
        <v>0</v>
      </c>
      <c r="AY120" s="7">
        <f>SUMPRODUCT(N(Tabela17[Código]=Tabela3[[#This Row],[PAPEL]]),Tabela17[Fechamento])</f>
        <v>0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68</v>
      </c>
      <c r="BB120" s="7">
        <f>SUMPRODUCT(N(Tabela17683[Código]=Tabela3[[#This Row],[PAPEL]]),Tabela17683[Fechamento])</f>
        <v>0</v>
      </c>
    </row>
    <row r="121" spans="1:54">
      <c r="A121" s="3" t="s">
        <v>937</v>
      </c>
      <c r="B121" s="45" t="s">
        <v>935</v>
      </c>
      <c r="C121" s="14" t="str">
        <f>LEFT([PAPEL],LEN([PAPEL])-(LEN([PAPEL])-4))</f>
        <v>LLIS</v>
      </c>
      <c r="D121" s="14">
        <v>4</v>
      </c>
      <c r="E121" s="5">
        <v>131150000</v>
      </c>
      <c r="F121" s="43">
        <v>171171254</v>
      </c>
      <c r="G121" s="65">
        <v>0.25</v>
      </c>
      <c r="H121" s="70"/>
      <c r="J121" s="16"/>
      <c r="K121" s="14"/>
      <c r="L121" s="70"/>
      <c r="M121" s="41">
        <v>989623000</v>
      </c>
      <c r="N121" s="41">
        <v>502977000</v>
      </c>
      <c r="O121" s="41">
        <v>263063000</v>
      </c>
      <c r="P121" s="73">
        <v>156121000</v>
      </c>
      <c r="Q121" s="60">
        <v>-18408000</v>
      </c>
      <c r="R121" s="60">
        <f>IF(Tabela3[[#This Row],[Ativo || Passivo]]&gt;0,Tabela3[[#This Row],[Ativo || Passivo]]-Tabela3[[#This Row],[Patrimônio Líquido]],0)</f>
        <v>833502000</v>
      </c>
      <c r="S121" s="60">
        <f>Tabela3[[#This Row],[Cotação]]*Tabela3[[#This Row],[Total Ações]]</f>
        <v>1023604098.9200001</v>
      </c>
      <c r="T121" s="27">
        <f>IF(Tabela3[[#This Row],[Passivo Circulante]]&gt;0,Tabela3[[#This Row],[Ativo Circulante]]/Tabela3[[#This Row],[Passivo Circulante]],0)</f>
        <v>1.9120020679457013</v>
      </c>
      <c r="U12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1" s="16">
        <f>IF(Tabela3[[#This Row],[Lucro Líquido]]&gt;0,Tabela3[[#This Row],[Lucro Líquido]]/Tabela3[[#This Row],[Patrimônio Líquido]],0)/Tabela3[[#This Row],[Ref]]*4</f>
        <v>0</v>
      </c>
      <c r="W12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1" s="16">
        <f>IF(Tabela3[[#This Row],[Dívida]]&gt;0,Tabela3[[#This Row],[Dívida]]/Tabela3[[#This Row],[Patrimônio Líquido]],0)</f>
        <v>5.338820530229758</v>
      </c>
      <c r="Y121" s="16">
        <f>SUMPRODUCT(N([Dívida / PL]&gt;0),N(RIGHT([PAPEL],LEN([PAPEL])-(LEN([PAPEL])-1))="3"),[Dívida / PL])/SUMPRODUCT(N([Dívida / PL]&gt;0),N(RIGHT([PAPEL],LEN([PAPEL])-(LEN([PAPEL])-1))="3"))</f>
        <v>1.5501495106508842</v>
      </c>
      <c r="Z121" s="7">
        <f>Tabela3[[#This Row],[Capital Social]]*20%</f>
        <v>26230000</v>
      </c>
      <c r="AA121" s="35">
        <f>IF(([Lucro Líquido]*5%)&gt;[Teto R. Legal],[Teto R. Legal],[Lucro Líquido]*5%)</f>
        <v>-920400</v>
      </c>
      <c r="AB121" s="35">
        <f>IF([Lucro Líquido]&lt;0,0,[Lucro Líquido]-[Reserva Legal])</f>
        <v>0</v>
      </c>
      <c r="AC121" s="35">
        <f>Tabela3[[#This Row],[Lucro Distribuir]]*[%Div]</f>
        <v>0</v>
      </c>
      <c r="AD121" s="43">
        <f>SUMPRODUCT(N([Nome]=Tabela3[[#This Row],[Nome]]),[Ações])</f>
        <v>171171254</v>
      </c>
      <c r="AE121" s="68">
        <f>[Capital Social]/[Total Ações]</f>
        <v>0.76619173450701017</v>
      </c>
      <c r="AF121" s="68">
        <f>Tabela3[[#This Row],[Lucro Líquido]]/Tabela3[[#This Row],[Total Ações]]</f>
        <v>-0.1075414216454826</v>
      </c>
      <c r="AG12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7">
        <f>[Div Base]*[Ações]</f>
        <v>0</v>
      </c>
      <c r="AL121" s="95">
        <f>SUMPRODUCT(N([Nome]=Tabela3[[#This Row],[Nome]]),[Div Base]*[Ações])</f>
        <v>0</v>
      </c>
      <c r="AM121" s="5">
        <f>[Patrimônio Líquido]/[Total Ações]</f>
        <v>0.91207487444124236</v>
      </c>
      <c r="AN121" s="39">
        <f>MAX(Tabela3[[#This Row],[Cotação 1]:[Cotação 5]])</f>
        <v>5.98</v>
      </c>
      <c r="AO121" s="40">
        <f>[Cotação]/[VPA]</f>
        <v>6.5564792623670103</v>
      </c>
      <c r="AP121" s="27">
        <f>IF(Tabela3[[#This Row],[Lucro/Ação]]&gt;0,Tabela3[[#This Row],[Cotação]]/(Tabela3[[#This Row],[Lucro/Ação]]/[Ref]*4),0)</f>
        <v>0</v>
      </c>
      <c r="AQ121" s="68">
        <f>[Lucro Distribuir]/[Total Ações]</f>
        <v>0</v>
      </c>
      <c r="AR12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9" t="str">
        <f>IF(AND([% A.A.]&gt;=5%,SUMPRODUCT(N([Nome]=Tabela3[[#This Row],[Nome]]),[PL])&gt;0),"Sim","Não")</f>
        <v>Não</v>
      </c>
      <c r="AT121" s="20">
        <f>IF([Cotação]&gt;0,Tabela3[[#This Row],[Lucro]]/Tabela3[[#This Row],[Cotação]],0)</f>
        <v>0</v>
      </c>
      <c r="AU121" s="20">
        <f>((1+Tabela3[[#This Row],[% Yield]])^(1/(3*Tabela3[[#This Row],[Ref]])))^(12)-1</f>
        <v>0</v>
      </c>
      <c r="AV121" s="9">
        <f>IF([Cotação]&gt;0,($BH$1/Tabela3[[#This Row],[Cotação]]-MOD($BH$1/Tabela3[[#This Row],[Cotação]],100)),)</f>
        <v>100</v>
      </c>
      <c r="AW121" s="7">
        <f>Tabela3[[#This Row],[Ativos]]*[Lucro]</f>
        <v>0</v>
      </c>
      <c r="AX121" s="7">
        <f>SUMPRODUCT(N(Tabela1[Código]=Tabela3[[#This Row],[PAPEL]]),Tabela1[Fechamento])</f>
        <v>0</v>
      </c>
      <c r="AY121" s="7">
        <f>SUMPRODUCT(N(Tabela17[Código]=Tabela3[[#This Row],[PAPEL]]),Tabela17[Fechamento])</f>
        <v>0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5.98</v>
      </c>
      <c r="BB121" s="7">
        <f>SUMPRODUCT(N(Tabela17683[Código]=Tabela3[[#This Row],[PAPEL]]),Tabela17683[Fechamento])</f>
        <v>0</v>
      </c>
    </row>
    <row r="122" spans="1:54">
      <c r="A122" s="3" t="s">
        <v>937</v>
      </c>
      <c r="B122" s="45" t="s">
        <v>950</v>
      </c>
      <c r="C122" s="14" t="str">
        <f>LEFT([PAPEL],LEN([PAPEL])-(LEN([PAPEL])-4))</f>
        <v>LREN</v>
      </c>
      <c r="D122" s="14">
        <v>4</v>
      </c>
      <c r="E122" s="5">
        <v>421683182.5</v>
      </c>
      <c r="F122" s="43">
        <v>125894865</v>
      </c>
      <c r="G122" s="65">
        <v>0.25</v>
      </c>
      <c r="H122" s="70"/>
      <c r="J122" s="16"/>
      <c r="K122" s="14"/>
      <c r="L122" s="70"/>
      <c r="M122" s="41">
        <v>4200490000</v>
      </c>
      <c r="N122" s="41">
        <v>2618324000</v>
      </c>
      <c r="O122" s="41">
        <v>1620667000</v>
      </c>
      <c r="P122" s="73">
        <v>1493253000</v>
      </c>
      <c r="Q122" s="60">
        <v>407404000</v>
      </c>
      <c r="R122" s="60">
        <f>IF(Tabela3[[#This Row],[Ativo || Passivo]]&gt;0,Tabela3[[#This Row],[Ativo || Passivo]]-Tabela3[[#This Row],[Patrimônio Líquido]],0)</f>
        <v>2707237000</v>
      </c>
      <c r="S122" s="60">
        <f>Tabela3[[#This Row],[Cotação]]*Tabela3[[#This Row],[Total Ações]]</f>
        <v>7898643830.1000004</v>
      </c>
      <c r="T122" s="27">
        <f>IF(Tabela3[[#This Row],[Passivo Circulante]]&gt;0,Tabela3[[#This Row],[Ativo Circulante]]/Tabela3[[#This Row],[Passivo Circulante]],0)</f>
        <v>1.6155842008259562</v>
      </c>
      <c r="U12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2" s="16">
        <f>IF(Tabela3[[#This Row],[Lucro Líquido]]&gt;0,Tabela3[[#This Row],[Lucro Líquido]]/Tabela3[[#This Row],[Patrimônio Líquido]],0)/Tabela3[[#This Row],[Ref]]*4</f>
        <v>0.27282985535605819</v>
      </c>
      <c r="W12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2" s="16">
        <f>IF(Tabela3[[#This Row],[Dívida]]&gt;0,Tabela3[[#This Row],[Dívida]]/Tabela3[[#This Row],[Patrimônio Líquido]],0)</f>
        <v>1.8129794482247816</v>
      </c>
      <c r="Y122" s="16">
        <f>SUMPRODUCT(N([Dívida / PL]&gt;0),N(RIGHT([PAPEL],LEN([PAPEL])-(LEN([PAPEL])-1))="3"),[Dívida / PL])/SUMPRODUCT(N([Dívida / PL]&gt;0),N(RIGHT([PAPEL],LEN([PAPEL])-(LEN([PAPEL])-1))="3"))</f>
        <v>1.5501495106508842</v>
      </c>
      <c r="Z122" s="7">
        <f>Tabela3[[#This Row],[Capital Social]]*20%</f>
        <v>84336636.5</v>
      </c>
      <c r="AA122" s="35">
        <f>IF(([Lucro Líquido]*5%)&gt;[Teto R. Legal],[Teto R. Legal],[Lucro Líquido]*5%)</f>
        <v>20370200</v>
      </c>
      <c r="AB122" s="35">
        <f>IF([Lucro Líquido]&lt;0,0,[Lucro Líquido]-[Reserva Legal])</f>
        <v>387033800</v>
      </c>
      <c r="AC122" s="35">
        <f>Tabela3[[#This Row],[Lucro Distribuir]]*[%Div]</f>
        <v>96758450</v>
      </c>
      <c r="AD122" s="43">
        <f>SUMPRODUCT(N([Nome]=Tabela3[[#This Row],[Nome]]),[Ações])</f>
        <v>125894865</v>
      </c>
      <c r="AE122" s="68">
        <f>[Capital Social]/[Total Ações]</f>
        <v>3.3494867522992302</v>
      </c>
      <c r="AF122" s="68">
        <f>Tabela3[[#This Row],[Lucro Líquido]]/Tabela3[[#This Row],[Total Ações]]</f>
        <v>3.2360652676342281</v>
      </c>
      <c r="AG12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12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122" s="7">
        <f>[Div Base]*[Ações]</f>
        <v>96758450</v>
      </c>
      <c r="AL122" s="95">
        <f>SUMPRODUCT(N([Nome]=Tabela3[[#This Row],[Nome]]),[Div Base]*[Ações])</f>
        <v>96758450</v>
      </c>
      <c r="AM122" s="5">
        <f>[Patrimônio Líquido]/[Total Ações]</f>
        <v>11.861111253425626</v>
      </c>
      <c r="AN122" s="39">
        <f>MAX(Tabela3[[#This Row],[Cotação 1]:[Cotação 5]])</f>
        <v>62.74</v>
      </c>
      <c r="AO122" s="40">
        <f>[Cotação]/[VPA]</f>
        <v>5.2895549716625379</v>
      </c>
      <c r="AP122" s="27">
        <f>IF(Tabela3[[#This Row],[Lucro/Ação]]&gt;0,Tabela3[[#This Row],[Cotação]]/(Tabela3[[#This Row],[Lucro/Ação]]/[Ref]*4),0)</f>
        <v>19.387742462273319</v>
      </c>
      <c r="AQ122" s="68">
        <f>[Lucro Distribuir]/[Total Ações]</f>
        <v>3.0742620042525166</v>
      </c>
      <c r="AR122" s="68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122" s="9" t="str">
        <f>IF(AND([% A.A.]&gt;=5%,SUMPRODUCT(N([Nome]=Tabela3[[#This Row],[Nome]]),[PL])&gt;0),"Sim","Não")</f>
        <v>Não</v>
      </c>
      <c r="AT122" s="20">
        <f>IF([Cotação]&gt;0,Tabela3[[#This Row],[Lucro]]/Tabela3[[#This Row],[Cotação]],0)</f>
        <v>1.2250007986342511E-2</v>
      </c>
      <c r="AU122" s="20">
        <f>((1+Tabela3[[#This Row],[% Yield]])^(1/(3*Tabela3[[#This Row],[Ref]])))^(12)-1</f>
        <v>1.225000798634257E-2</v>
      </c>
      <c r="AV122" s="9">
        <f>IF([Cotação]&gt;0,($BH$1/Tabela3[[#This Row],[Cotação]]-MOD($BH$1/Tabela3[[#This Row],[Cotação]],100)),)</f>
        <v>0</v>
      </c>
      <c r="AW122" s="7">
        <f>Tabela3[[#This Row],[Ativos]]*[Lucro]</f>
        <v>0</v>
      </c>
      <c r="AX122" s="7">
        <f>SUMPRODUCT(N(Tabela1[Código]=Tabela3[[#This Row],[PAPEL]]),Tabela1[Fechamento])</f>
        <v>0</v>
      </c>
      <c r="AY122" s="7">
        <f>SUMPRODUCT(N(Tabela17[Código]=Tabela3[[#This Row],[PAPEL]]),Tabela17[Fechamento])</f>
        <v>0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62.74</v>
      </c>
      <c r="BB122" s="7">
        <f>SUMPRODUCT(N(Tabela17683[Código]=Tabela3[[#This Row],[PAPEL]]),Tabela17683[Fechamento])</f>
        <v>0</v>
      </c>
    </row>
    <row r="123" spans="1:54" ht="11.25" customHeight="1">
      <c r="A123" s="3" t="s">
        <v>289</v>
      </c>
      <c r="B123" s="45" t="s">
        <v>290</v>
      </c>
      <c r="C123" s="67" t="str">
        <f>LEFT([PAPEL],LEN([PAPEL])-(LEN([PAPEL])-4))</f>
        <v>LCAM</v>
      </c>
      <c r="D123" s="14">
        <v>3</v>
      </c>
      <c r="E123" s="5">
        <v>298927602.41000003</v>
      </c>
      <c r="F123" s="43">
        <v>65075322</v>
      </c>
      <c r="G123" s="69">
        <v>0.25</v>
      </c>
      <c r="H123" s="14"/>
      <c r="J123" s="16"/>
      <c r="K123" s="70"/>
      <c r="L123" s="70"/>
      <c r="M123" s="41"/>
      <c r="N123" s="41"/>
      <c r="O123" s="41"/>
      <c r="P123" s="5">
        <v>314080000</v>
      </c>
      <c r="Q123" s="5">
        <v>22535000</v>
      </c>
      <c r="R123" s="5">
        <f>IF(Tabela3[[#This Row],[Ativo || Passivo]]&gt;0,Tabela3[[#This Row],[Ativo || Passivo]]-Tabela3[[#This Row],[Patrimônio Líquido]],0)</f>
        <v>0</v>
      </c>
      <c r="S123" s="5">
        <f>Tabela3[[#This Row],[Cotação]]*Tabela3[[#This Row],[Total Ações]]</f>
        <v>223208354.46000001</v>
      </c>
      <c r="T123" s="98">
        <f>IF(Tabela3[[#This Row],[Passivo Circulante]]&gt;0,Tabela3[[#This Row],[Ativo Circulante]]/Tabela3[[#This Row],[Passivo Circulante]],0)</f>
        <v>0</v>
      </c>
      <c r="U123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3" s="16">
        <f>IF(Tabela3[[#This Row],[Lucro Líquido]]&gt;0,Tabela3[[#This Row],[Lucro Líquido]]/Tabela3[[#This Row],[Patrimônio Líquido]],0)/Tabela3[[#This Row],[Ref]]*4</f>
        <v>9.5665647817965702E-2</v>
      </c>
      <c r="W12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3" s="16">
        <f>IF(Tabela3[[#This Row],[Dívida]]&gt;0,Tabela3[[#This Row],[Dívida]]/Tabela3[[#This Row],[Patrimônio Líquido]],0)</f>
        <v>0</v>
      </c>
      <c r="Y123" s="16">
        <f>SUMPRODUCT(N([Dívida / PL]&gt;0),N(RIGHT([PAPEL],LEN([PAPEL])-(LEN([PAPEL])-1))="3"),[Dívida / PL])/SUMPRODUCT(N([Dívida / PL]&gt;0),N(RIGHT([PAPEL],LEN([PAPEL])-(LEN([PAPEL])-1))="3"))</f>
        <v>1.5501495106508842</v>
      </c>
      <c r="Z123" s="5">
        <f>Tabela3[[#This Row],[Capital Social]]*20%</f>
        <v>59785520.482000008</v>
      </c>
      <c r="AA123" s="5">
        <f>IF(([Lucro Líquido]*5%)&gt;[Teto R. Legal],[Teto R. Legal],[Lucro Líquido]*5%)</f>
        <v>1126750</v>
      </c>
      <c r="AB123" s="5">
        <f>IF([Lucro Líquido]&lt;0,0,[Lucro Líquido]-[Reserva Legal])</f>
        <v>21408250</v>
      </c>
      <c r="AC123" s="5">
        <f>Tabela3[[#This Row],[Lucro Distribuir]]*[%Div]</f>
        <v>5352062.5</v>
      </c>
      <c r="AD123" s="43">
        <f>SUMPRODUCT(N([Nome]=Tabela3[[#This Row],[Nome]]),[Ações])</f>
        <v>65075322</v>
      </c>
      <c r="AE123" s="5">
        <f>[Capital Social]/[Total Ações]</f>
        <v>4.5935631699217723</v>
      </c>
      <c r="AF123" s="63">
        <f>Tabela3[[#This Row],[Lucro Líquido]]/Tabela3[[#This Row],[Total Ações]]</f>
        <v>0.34629102565178238</v>
      </c>
      <c r="AG123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123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123" s="5">
        <f>[Div Base]*[Ações]</f>
        <v>5352062.5</v>
      </c>
      <c r="AL123" s="5">
        <f>SUMPRODUCT(N([Nome]=Tabela3[[#This Row],[Nome]]),[Div Base]*[Ações])</f>
        <v>5352062.5</v>
      </c>
      <c r="AM123" s="5">
        <f>[Patrimônio Líquido]/[Total Ações]</f>
        <v>4.8264071593837059</v>
      </c>
      <c r="AN123" s="39">
        <f>MAX(Tabela3[[#This Row],[Cotação 1]:[Cotação 5]])</f>
        <v>3.43</v>
      </c>
      <c r="AO123" s="40">
        <f>[Cotação]/[VPA]</f>
        <v>0.71067356870860932</v>
      </c>
      <c r="AP123" s="27">
        <f>IF(Tabela3[[#This Row],[Lucro/Ação]]&gt;0,Tabela3[[#This Row],[Cotação]]/(Tabela3[[#This Row],[Lucro/Ação]]/[Ref]*4),0)</f>
        <v>7.4287226911471054</v>
      </c>
      <c r="AQ123" s="63">
        <f>[Lucro Distribuir]/[Total Ações]</f>
        <v>0.32897647436919331</v>
      </c>
      <c r="AR123" s="63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123" s="14" t="str">
        <f>IF(AND([% A.A.]&gt;=5%,SUMPRODUCT(N([Nome]=Tabela3[[#This Row],[Nome]]),[PL])&gt;0),"Sim","Não")</f>
        <v>Não</v>
      </c>
      <c r="AT123" s="20">
        <f>IF([Cotação]&gt;0,Tabela3[[#This Row],[Lucro]]/Tabela3[[#This Row],[Cotação]],0)</f>
        <v>2.3977877140611756E-2</v>
      </c>
      <c r="AU123" s="16">
        <f>((1+Tabela3[[#This Row],[% Yield]])^(1/(3*Tabela3[[#This Row],[Ref]])))^(12)-1</f>
        <v>3.209759292096126E-2</v>
      </c>
      <c r="AV123" s="9">
        <f>IF([Cotação]&gt;0,($BH$1/Tabela3[[#This Row],[Cotação]]-MOD($BH$1/Tabela3[[#This Row],[Cotação]],100)),)</f>
        <v>200</v>
      </c>
      <c r="AW123" s="7">
        <f>Tabela3[[#This Row],[Ativos]]*[Lucro]</f>
        <v>16.448823718459664</v>
      </c>
      <c r="AX123" s="35">
        <f>SUMPRODUCT(N(Tabela1[Código]=Tabela3[[#This Row],[PAPEL]]),Tabela1[Fechamento])</f>
        <v>0</v>
      </c>
      <c r="AY123" s="41">
        <f>SUMPRODUCT(N(Tabela17[Código]=Tabela3[[#This Row],[PAPEL]]),Tabela17[Fechamento])</f>
        <v>3.43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customHeight="1">
      <c r="A124" s="3" t="s">
        <v>289</v>
      </c>
      <c r="B124" s="45" t="s">
        <v>932</v>
      </c>
      <c r="C124" s="14" t="str">
        <f>LEFT([PAPEL],LEN([PAPEL])-(LEN([PAPEL])-4))</f>
        <v>RENT</v>
      </c>
      <c r="D124" s="14">
        <v>3</v>
      </c>
      <c r="E124" s="5">
        <v>976708000</v>
      </c>
      <c r="F124" s="43">
        <v>211793400</v>
      </c>
      <c r="G124" s="65">
        <v>0.25</v>
      </c>
      <c r="H124" s="70"/>
      <c r="J124" s="16"/>
      <c r="K124" s="14"/>
      <c r="L124" s="70"/>
      <c r="M124" s="41"/>
      <c r="N124" s="41"/>
      <c r="O124" s="41"/>
      <c r="P124" s="73">
        <v>1554129000</v>
      </c>
      <c r="Q124" s="60">
        <v>294349000</v>
      </c>
      <c r="R124" s="60">
        <f>IF(Tabela3[[#This Row],[Ativo || Passivo]]&gt;0,Tabela3[[#This Row],[Ativo || Passivo]]-Tabela3[[#This Row],[Patrimônio Líquido]],0)</f>
        <v>0</v>
      </c>
      <c r="S124" s="60">
        <f>Tabela3[[#This Row],[Cotação]]*Tabela3[[#This Row],[Total Ações]]</f>
        <v>6993418068.000001</v>
      </c>
      <c r="T124" s="27">
        <f>IF(Tabela3[[#This Row],[Passivo Circulante]]&gt;0,Tabela3[[#This Row],[Ativo Circulante]]/Tabela3[[#This Row],[Passivo Circulante]],0)</f>
        <v>0</v>
      </c>
      <c r="U12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4" s="16">
        <f>IF(Tabela3[[#This Row],[Lucro Líquido]]&gt;0,Tabela3[[#This Row],[Lucro Líquido]]/Tabela3[[#This Row],[Patrimônio Líquido]],0)/Tabela3[[#This Row],[Ref]]*4</f>
        <v>0.25253073157590739</v>
      </c>
      <c r="W12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4" s="16">
        <f>IF(Tabela3[[#This Row],[Dívida]]&gt;0,Tabela3[[#This Row],[Dívida]]/Tabela3[[#This Row],[Patrimônio Líquido]],0)</f>
        <v>0</v>
      </c>
      <c r="Y124" s="16">
        <f>SUMPRODUCT(N([Dívida / PL]&gt;0),N(RIGHT([PAPEL],LEN([PAPEL])-(LEN([PAPEL])-1))="3"),[Dívida / PL])/SUMPRODUCT(N([Dívida / PL]&gt;0),N(RIGHT([PAPEL],LEN([PAPEL])-(LEN([PAPEL])-1))="3"))</f>
        <v>1.5501495106508842</v>
      </c>
      <c r="Z124" s="7">
        <f>Tabela3[[#This Row],[Capital Social]]*20%</f>
        <v>195341600</v>
      </c>
      <c r="AA124" s="35">
        <f>IF(([Lucro Líquido]*5%)&gt;[Teto R. Legal],[Teto R. Legal],[Lucro Líquido]*5%)</f>
        <v>14717450</v>
      </c>
      <c r="AB124" s="35">
        <f>IF([Lucro Líquido]&lt;0,0,[Lucro Líquido]-[Reserva Legal])</f>
        <v>279631550</v>
      </c>
      <c r="AC124" s="35">
        <f>Tabela3[[#This Row],[Lucro Distribuir]]*[%Div]</f>
        <v>69907887.5</v>
      </c>
      <c r="AD124" s="43">
        <f>SUMPRODUCT(N([Nome]=Tabela3[[#This Row],[Nome]]),[Ações])</f>
        <v>211793400</v>
      </c>
      <c r="AE124" s="68">
        <f>[Capital Social]/[Total Ações]</f>
        <v>4.6116073494263752</v>
      </c>
      <c r="AF124" s="68">
        <f>Tabela3[[#This Row],[Lucro Líquido]]/Tabela3[[#This Row],[Total Ações]]</f>
        <v>1.3897930719276428</v>
      </c>
      <c r="AG12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12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124" s="7">
        <f>[Div Base]*[Ações]</f>
        <v>69907887.5</v>
      </c>
      <c r="AL124" s="95">
        <f>SUMPRODUCT(N([Nome]=Tabela3[[#This Row],[Nome]]),[Div Base]*[Ações])</f>
        <v>69907887.5</v>
      </c>
      <c r="AM124" s="5">
        <f>[Patrimônio Líquido]/[Total Ações]</f>
        <v>7.3379482080178136</v>
      </c>
      <c r="AN124" s="39">
        <f>MAX(Tabela3[[#This Row],[Cotação 1]:[Cotação 5]])</f>
        <v>33.020000000000003</v>
      </c>
      <c r="AO124" s="40">
        <f>[Cotação]/[VPA]</f>
        <v>4.4998954835795493</v>
      </c>
      <c r="AP124" s="27">
        <f>IF(Tabela3[[#This Row],[Lucro/Ação]]&gt;0,Tabela3[[#This Row],[Cotação]]/(Tabela3[[#This Row],[Lucro/Ação]]/[Ref]*4),0)</f>
        <v>17.819199491080315</v>
      </c>
      <c r="AQ124" s="68">
        <f>[Lucro Distribuir]/[Total Ações]</f>
        <v>1.3203034183312605</v>
      </c>
      <c r="AR124" s="68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124" s="9" t="str">
        <f>IF(AND([% A.A.]&gt;=5%,SUMPRODUCT(N([Nome]=Tabela3[[#This Row],[Nome]]),[PL])&gt;0),"Sim","Não")</f>
        <v>Não</v>
      </c>
      <c r="AT124" s="20">
        <f>IF([Cotação]&gt;0,Tabela3[[#This Row],[Lucro]]/Tabela3[[#This Row],[Cotação]],0)</f>
        <v>9.9962402962693857E-3</v>
      </c>
      <c r="AU124" s="20">
        <f>((1+Tabela3[[#This Row],[% Yield]])^(1/(3*Tabela3[[#This Row],[Ref]])))^(12)-1</f>
        <v>1.335047678792245E-2</v>
      </c>
      <c r="AV124" s="9">
        <f>IF([Cotação]&gt;0,($BH$1/Tabela3[[#This Row],[Cotação]]-MOD($BH$1/Tabela3[[#This Row],[Cotação]],100)),)</f>
        <v>0</v>
      </c>
      <c r="AW124" s="7">
        <f>Tabela3[[#This Row],[Ativos]]*[Lucro]</f>
        <v>0</v>
      </c>
      <c r="AX124" s="7">
        <f>SUMPRODUCT(N(Tabela1[Código]=Tabela3[[#This Row],[PAPEL]]),Tabela1[Fechamento])</f>
        <v>0</v>
      </c>
      <c r="AY124" s="7">
        <f>SUMPRODUCT(N(Tabela17[Código]=Tabela3[[#This Row],[PAPEL]]),Tabela17[Fechamento])</f>
        <v>0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33.020000000000003</v>
      </c>
      <c r="BB124" s="7">
        <f>SUMPRODUCT(N(Tabela17683[Código]=Tabela3[[#This Row],[PAPEL]]),Tabela17683[Fechamento])</f>
        <v>0</v>
      </c>
    </row>
    <row r="125" spans="1:54" ht="11.25" customHeight="1">
      <c r="A125" s="3" t="s">
        <v>1291</v>
      </c>
      <c r="B125" s="45" t="s">
        <v>1287</v>
      </c>
      <c r="C125" s="14" t="str">
        <f>LEFT([PAPEL],LEN([PAPEL])-(LEN([PAPEL])-4))</f>
        <v>AEDU</v>
      </c>
      <c r="D125" s="14">
        <v>4</v>
      </c>
      <c r="E125" s="5">
        <v>1802265000</v>
      </c>
      <c r="F125" s="43">
        <v>437070783</v>
      </c>
      <c r="G125" s="65">
        <v>0.01</v>
      </c>
      <c r="H125" s="70"/>
      <c r="J125" s="16"/>
      <c r="K125" s="14"/>
      <c r="L125" s="70"/>
      <c r="M125" s="41">
        <v>3092538000</v>
      </c>
      <c r="N125" s="41">
        <v>94148000</v>
      </c>
      <c r="O125" s="41">
        <v>109112000</v>
      </c>
      <c r="P125" s="73">
        <v>2327296000</v>
      </c>
      <c r="Q125" s="60">
        <v>125420000</v>
      </c>
      <c r="R125" s="60">
        <f>IF(Tabela3[[#This Row],[Ativo || Passivo]]&gt;0,Tabela3[[#This Row],[Ativo || Passivo]]-Tabela3[[#This Row],[Patrimônio Líquido]],0)</f>
        <v>765242000</v>
      </c>
      <c r="S125" s="7">
        <f>Tabela3[[#This Row],[Cotação]]*Tabela3[[#This Row],[Total Ações]]</f>
        <v>5939791940.9700003</v>
      </c>
      <c r="T125" s="27">
        <f>IF(Tabela3[[#This Row],[Passivo Circulante]]&gt;0,Tabela3[[#This Row],[Ativo Circulante]]/Tabela3[[#This Row],[Passivo Circulante]],0)</f>
        <v>0.86285651440721456</v>
      </c>
      <c r="U12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5" s="16">
        <f>IF(Tabela3[[#This Row],[Lucro Líquido]]&gt;0,Tabela3[[#This Row],[Lucro Líquido]]/Tabela3[[#This Row],[Patrimônio Líquido]],0)/Tabela3[[#This Row],[Ref]]*4</f>
        <v>5.3890867341326587E-2</v>
      </c>
      <c r="W12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5" s="16">
        <f>IF(Tabela3[[#This Row],[Dívida]]&gt;0,Tabela3[[#This Row],[Dívida]]/Tabela3[[#This Row],[Patrimônio Líquido]],0)</f>
        <v>0.3288116337586624</v>
      </c>
      <c r="Y125" s="16">
        <f>SUMPRODUCT(N([Dívida / PL]&gt;0),N(RIGHT([PAPEL],LEN([PAPEL])-(LEN([PAPEL])-1))="3"),[Dívida / PL])/SUMPRODUCT(N([Dívida / PL]&gt;0),N(RIGHT([PAPEL],LEN([PAPEL])-(LEN([PAPEL])-1))="3"))</f>
        <v>1.5501495106508842</v>
      </c>
      <c r="Z125" s="7">
        <f>Tabela3[[#This Row],[Capital Social]]*20%</f>
        <v>360453000</v>
      </c>
      <c r="AA125" s="35">
        <f>IF(([Lucro Líquido]*5%)&gt;[Teto R. Legal],[Teto R. Legal],[Lucro Líquido]*5%)</f>
        <v>6271000</v>
      </c>
      <c r="AB125" s="35">
        <f>IF([Lucro Líquido]&lt;0,0,[Lucro Líquido]-[Reserva Legal])</f>
        <v>119149000</v>
      </c>
      <c r="AC125" s="35">
        <f>Tabela3[[#This Row],[Lucro Distribuir]]*[%Div]</f>
        <v>1191490</v>
      </c>
      <c r="AD125" s="43">
        <f>SUMPRODUCT(N([Nome]=Tabela3[[#This Row],[Nome]]),[Ações])</f>
        <v>437070783</v>
      </c>
      <c r="AE125" s="68">
        <f>[Capital Social]/[Total Ações]</f>
        <v>4.1235082968243155</v>
      </c>
      <c r="AF125" s="68">
        <f>Tabela3[[#This Row],[Lucro Líquido]]/Tabela3[[#This Row],[Total Ações]]</f>
        <v>0.28695580871165211</v>
      </c>
      <c r="AG12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2.7260801827606947E-3</v>
      </c>
      <c r="AH12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2.7260801827606947E-3</v>
      </c>
      <c r="AK125" s="7">
        <f>[Div Base]*[Ações]</f>
        <v>1191490</v>
      </c>
      <c r="AL125" s="95">
        <f>SUMPRODUCT(N([Nome]=Tabela3[[#This Row],[Nome]]),[Div Base]*[Ações])</f>
        <v>1191490</v>
      </c>
      <c r="AM125" s="5">
        <f>[Patrimônio Líquido]/[Total Ações]</f>
        <v>5.3247576605915565</v>
      </c>
      <c r="AN125" s="39">
        <f>MAX(Tabela3[[#This Row],[Cotação 1]:[Cotação 5]])</f>
        <v>13.59</v>
      </c>
      <c r="AO125" s="40">
        <f>[Cotação]/[VPA]</f>
        <v>2.5522288273472737</v>
      </c>
      <c r="AP125" s="27">
        <f>IF(Tabela3[[#This Row],[Lucro/Ação]]&gt;0,Tabela3[[#This Row],[Cotação]]/(Tabela3[[#This Row],[Lucro/Ação]]/[Ref]*4),0)</f>
        <v>47.35920858690799</v>
      </c>
      <c r="AQ125" s="68">
        <f>[Lucro Distribuir]/[Total Ações]</f>
        <v>0.27260801827606951</v>
      </c>
      <c r="AR125" s="68">
        <f>IF([Unit ON]&gt;0,SUMPRODUCT(N([Nome]=Tabela3[[#This Row],[Nome]]),N(RIGHT([PAPEL],1)="3"),[Div Base])*[Unit ON]+SUMPRODUCT(N([Nome]=Tabela3[[#This Row],[Nome]]),N(RIGHT([PAPEL],1)="4"),[Div Base])*[Unit PN],[Div Base])</f>
        <v>2.7260801827606947E-3</v>
      </c>
      <c r="AS125" s="9" t="str">
        <f>IF(AND([% A.A.]&gt;=5%,SUMPRODUCT(N([Nome]=Tabela3[[#This Row],[Nome]]),[PL])&gt;0),"Sim","Não")</f>
        <v>Não</v>
      </c>
      <c r="AT125" s="20">
        <f>IF([Cotação]&gt;0,Tabela3[[#This Row],[Lucro]]/Tabela3[[#This Row],[Cotação]],0)</f>
        <v>2.0059456826789513E-4</v>
      </c>
      <c r="AU125" s="20">
        <f>((1+Tabela3[[#This Row],[% Yield]])^(1/(3*Tabela3[[#This Row],[Ref]])))^(12)-1</f>
        <v>2.0059456826770905E-4</v>
      </c>
      <c r="AV125" s="9">
        <f>IF([Cotação]&gt;0,($BH$1/Tabela3[[#This Row],[Cotação]]-MOD($BH$1/Tabela3[[#This Row],[Cotação]],100)),)</f>
        <v>0</v>
      </c>
      <c r="AW125" s="7">
        <f>Tabela3[[#This Row],[Ativos]]*[Lucro]</f>
        <v>0</v>
      </c>
      <c r="AX125" s="7">
        <f>SUMPRODUCT(N(Tabela1[Código]=Tabela3[[#This Row],[PAPEL]]),Tabela1[Fechamento])</f>
        <v>0</v>
      </c>
      <c r="AY125" s="7">
        <f>SUMPRODUCT(N(Tabela17[Código]=Tabela3[[#This Row],[PAPEL]]),Tabela17[Fechamento])</f>
        <v>0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13.59</v>
      </c>
    </row>
    <row r="126" spans="1:54" ht="11.25" customHeight="1">
      <c r="A126" s="3" t="s">
        <v>930</v>
      </c>
      <c r="B126" s="45" t="s">
        <v>931</v>
      </c>
      <c r="C126" s="14" t="str">
        <f>LEFT([PAPEL],LEN([PAPEL])-(LEN([PAPEL])-4))</f>
        <v>IMCH</v>
      </c>
      <c r="D126" s="14">
        <v>4</v>
      </c>
      <c r="E126" s="5">
        <v>615586000</v>
      </c>
      <c r="F126" s="43">
        <v>84482793</v>
      </c>
      <c r="G126" s="65">
        <v>0.25</v>
      </c>
      <c r="H126" s="70"/>
      <c r="J126" s="16"/>
      <c r="K126" s="14"/>
      <c r="L126" s="70"/>
      <c r="M126" s="41">
        <v>933347000</v>
      </c>
      <c r="N126" s="41">
        <v>5245000</v>
      </c>
      <c r="O126" s="41">
        <v>938000</v>
      </c>
      <c r="P126" s="73">
        <v>921911000</v>
      </c>
      <c r="Q126" s="60">
        <v>4179000</v>
      </c>
      <c r="R126" s="60">
        <f>IF(Tabela3[[#This Row],[Ativo || Passivo]]&gt;0,Tabela3[[#This Row],[Ativo || Passivo]]-Tabela3[[#This Row],[Patrimônio Líquido]],0)</f>
        <v>11436000</v>
      </c>
      <c r="S126" s="60">
        <f>Tabela3[[#This Row],[Cotação]]*Tabela3[[#This Row],[Total Ações]]</f>
        <v>1417621266.5400002</v>
      </c>
      <c r="T126" s="27">
        <f>IF(Tabela3[[#This Row],[Passivo Circulante]]&gt;0,Tabela3[[#This Row],[Ativo Circulante]]/Tabela3[[#This Row],[Passivo Circulante]],0)</f>
        <v>5.591684434968017</v>
      </c>
      <c r="U12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6" s="16">
        <f>IF(Tabela3[[#This Row],[Lucro Líquido]]&gt;0,Tabela3[[#This Row],[Lucro Líquido]]/Tabela3[[#This Row],[Patrimônio Líquido]],0)/Tabela3[[#This Row],[Ref]]*4</f>
        <v>4.5329755258370925E-3</v>
      </c>
      <c r="W12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6" s="16">
        <f>IF(Tabela3[[#This Row],[Dívida]]&gt;0,Tabela3[[#This Row],[Dívida]]/Tabela3[[#This Row],[Patrimônio Líquido]],0)</f>
        <v>1.2404668129569991E-2</v>
      </c>
      <c r="Y126" s="16">
        <f>SUMPRODUCT(N([Dívida / PL]&gt;0),N(RIGHT([PAPEL],LEN([PAPEL])-(LEN([PAPEL])-1))="3"),[Dívida / PL])/SUMPRODUCT(N([Dívida / PL]&gt;0),N(RIGHT([PAPEL],LEN([PAPEL])-(LEN([PAPEL])-1))="3"))</f>
        <v>1.5501495106508842</v>
      </c>
      <c r="Z126" s="7">
        <f>Tabela3[[#This Row],[Capital Social]]*20%</f>
        <v>123117200</v>
      </c>
      <c r="AA126" s="35">
        <f>IF(([Lucro Líquido]*5%)&gt;[Teto R. Legal],[Teto R. Legal],[Lucro Líquido]*5%)</f>
        <v>208950</v>
      </c>
      <c r="AB126" s="35">
        <f>IF([Lucro Líquido]&lt;0,0,[Lucro Líquido]-[Reserva Legal])</f>
        <v>3970050</v>
      </c>
      <c r="AC126" s="35">
        <f>Tabela3[[#This Row],[Lucro Distribuir]]*[%Div]</f>
        <v>992512.5</v>
      </c>
      <c r="AD126" s="43">
        <f>SUMPRODUCT(N([Nome]=Tabela3[[#This Row],[Nome]]),[Ações])</f>
        <v>84482793</v>
      </c>
      <c r="AE126" s="68">
        <f>[Capital Social]/[Total Ações]</f>
        <v>7.2865251980956645</v>
      </c>
      <c r="AF126" s="68">
        <f>Tabela3[[#This Row],[Lucro Líquido]]/Tabela3[[#This Row],[Total Ações]]</f>
        <v>4.9465694156205275E-2</v>
      </c>
      <c r="AG12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12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126" s="7">
        <f>[Div Base]*[Ações]</f>
        <v>992512.5</v>
      </c>
      <c r="AL126" s="95">
        <f>SUMPRODUCT(N([Nome]=Tabela3[[#This Row],[Nome]]),[Div Base]*[Ações])</f>
        <v>992512.5</v>
      </c>
      <c r="AM126" s="5">
        <f>[Patrimônio Líquido]/[Total Ações]</f>
        <v>10.912411477683982</v>
      </c>
      <c r="AN126" s="39">
        <f>MAX(Tabela3[[#This Row],[Cotação 1]:[Cotação 5]])</f>
        <v>16.78</v>
      </c>
      <c r="AO126" s="40">
        <f>[Cotação]/[VPA]</f>
        <v>1.5376986135754971</v>
      </c>
      <c r="AP126" s="27">
        <f>IF(Tabela3[[#This Row],[Lucro/Ação]]&gt;0,Tabela3[[#This Row],[Cotação]]/(Tabela3[[#This Row],[Lucro/Ação]]/[Ref]*4),0)</f>
        <v>339.22499797559226</v>
      </c>
      <c r="AQ126" s="68">
        <f>[Lucro Distribuir]/[Total Ações]</f>
        <v>4.6992409448395014E-2</v>
      </c>
      <c r="AR126" s="68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126" s="9" t="str">
        <f>IF(AND([% A.A.]&gt;=5%,SUMPRODUCT(N([Nome]=Tabela3[[#This Row],[Nome]]),[PL])&gt;0),"Sim","Não")</f>
        <v>Não</v>
      </c>
      <c r="AT126" s="20">
        <f>IF([Cotação]&gt;0,Tabela3[[#This Row],[Lucro]]/Tabela3[[#This Row],[Cotação]],0)</f>
        <v>7.0012528975558715E-4</v>
      </c>
      <c r="AU126" s="20">
        <f>((1+Tabela3[[#This Row],[% Yield]])^(1/(3*Tabela3[[#This Row],[Ref]])))^(12)-1</f>
        <v>7.0012528975627042E-4</v>
      </c>
      <c r="AV126" s="9">
        <f>IF([Cotação]&gt;0,($BH$1/Tabela3[[#This Row],[Cotação]]-MOD($BH$1/Tabela3[[#This Row],[Cotação]],100)),)</f>
        <v>0</v>
      </c>
      <c r="AW126" s="7">
        <f>Tabela3[[#This Row],[Ativos]]*[Lucro]</f>
        <v>0</v>
      </c>
      <c r="AX126" s="7">
        <f>SUMPRODUCT(N(Tabela1[Código]=Tabela3[[#This Row],[PAPEL]]),Tabela1[Fechamento])</f>
        <v>0</v>
      </c>
      <c r="AY126" s="7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16.78</v>
      </c>
      <c r="BB126" s="7">
        <f>SUMPRODUCT(N(Tabela17683[Código]=Tabela3[[#This Row],[PAPEL]]),Tabela17683[Fechamento])</f>
        <v>0</v>
      </c>
    </row>
    <row r="127" spans="1:54" ht="11.25" customHeight="1">
      <c r="A127" s="3" t="s">
        <v>916</v>
      </c>
      <c r="B127" s="45" t="s">
        <v>917</v>
      </c>
      <c r="C127" s="14" t="str">
        <f>LEFT([PAPEL],LEN([PAPEL])-(LEN([PAPEL])-4))</f>
        <v>ABRE</v>
      </c>
      <c r="D127" s="14">
        <v>4</v>
      </c>
      <c r="E127" s="5">
        <v>852449068.54999995</v>
      </c>
      <c r="F127" s="43"/>
      <c r="G127" s="65">
        <v>0.25</v>
      </c>
      <c r="H127" s="70"/>
      <c r="J127" s="16"/>
      <c r="K127" s="14">
        <v>1</v>
      </c>
      <c r="L127" s="70">
        <v>2</v>
      </c>
      <c r="M127" s="41">
        <v>1629667000</v>
      </c>
      <c r="N127" s="41">
        <v>132016000</v>
      </c>
      <c r="O127" s="41">
        <v>48059000</v>
      </c>
      <c r="P127" s="73">
        <v>1576691000</v>
      </c>
      <c r="Q127" s="60">
        <v>72705000</v>
      </c>
      <c r="R127" s="60">
        <f>IF(Tabela3[[#This Row],[Ativo || Passivo]]&gt;0,Tabela3[[#This Row],[Ativo || Passivo]]-Tabela3[[#This Row],[Patrimônio Líquido]],0)</f>
        <v>52976000</v>
      </c>
      <c r="S127" s="60">
        <f>Tabela3[[#This Row],[Cotação]]*Tabela3[[#This Row],[Total Ações]]</f>
        <v>7236836932.6999998</v>
      </c>
      <c r="T127" s="27">
        <f>IF(Tabela3[[#This Row],[Passivo Circulante]]&gt;0,Tabela3[[#This Row],[Ativo Circulante]]/Tabela3[[#This Row],[Passivo Circulante]],0)</f>
        <v>2.7469568655194658</v>
      </c>
      <c r="U12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7" s="16">
        <f>IF(Tabela3[[#This Row],[Lucro Líquido]]&gt;0,Tabela3[[#This Row],[Lucro Líquido]]/Tabela3[[#This Row],[Patrimônio Líquido]],0)/Tabela3[[#This Row],[Ref]]*4</f>
        <v>4.6112396151179909E-2</v>
      </c>
      <c r="W12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7" s="16">
        <f>IF(Tabela3[[#This Row],[Dívida]]&gt;0,Tabela3[[#This Row],[Dívida]]/Tabela3[[#This Row],[Patrimônio Líquido]],0)</f>
        <v>3.3599481445635196E-2</v>
      </c>
      <c r="Y127" s="16">
        <f>SUMPRODUCT(N([Dívida / PL]&gt;0),N(RIGHT([PAPEL],LEN([PAPEL])-(LEN([PAPEL])-1))="3"),[Dívida / PL])/SUMPRODUCT(N([Dívida / PL]&gt;0),N(RIGHT([PAPEL],LEN([PAPEL])-(LEN([PAPEL])-1))="3"))</f>
        <v>1.5501495106508842</v>
      </c>
      <c r="Z127" s="7">
        <f>Tabela3[[#This Row],[Capital Social]]*20%</f>
        <v>170489813.71000001</v>
      </c>
      <c r="AA127" s="35">
        <f>IF(([Lucro Líquido]*5%)&gt;[Teto R. Legal],[Teto R. Legal],[Lucro Líquido]*5%)</f>
        <v>3635250</v>
      </c>
      <c r="AB127" s="35">
        <f>IF([Lucro Líquido]&lt;0,0,[Lucro Líquido]-[Reserva Legal])</f>
        <v>69069750</v>
      </c>
      <c r="AC127" s="35">
        <f>Tabela3[[#This Row],[Lucro Distribuir]]*[%Div]</f>
        <v>17267437.5</v>
      </c>
      <c r="AD127" s="43">
        <f>SUMPRODUCT(N([Nome]=Tabela3[[#This Row],[Nome]]),[Ações])</f>
        <v>261257651</v>
      </c>
      <c r="AE127" s="68">
        <f>[Capital Social]/[Total Ações]</f>
        <v>3.2628673850780352</v>
      </c>
      <c r="AF127" s="68">
        <f>Tabela3[[#This Row],[Lucro Líquido]]/Tabela3[[#This Row],[Total Ações]]</f>
        <v>0.27828850072605149</v>
      </c>
      <c r="AG12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7" s="7">
        <f>[Div Base]*[Ações]</f>
        <v>0</v>
      </c>
      <c r="AL127" s="95">
        <f>SUMPRODUCT(N([Nome]=Tabela3[[#This Row],[Nome]]),[Div Base]*[Ações])</f>
        <v>17267437.5</v>
      </c>
      <c r="AM127" s="5">
        <f>[Patrimônio Líquido]/[Total Ações]</f>
        <v>6.0350041193626138</v>
      </c>
      <c r="AN127" s="39">
        <f>MAX(Tabela3[[#This Row],[Cotação 1]:[Cotação 5]])</f>
        <v>27.7</v>
      </c>
      <c r="AO127" s="40">
        <f>[Cotação]/[VPA]</f>
        <v>4.5898891619854485</v>
      </c>
      <c r="AP127" s="27">
        <f>IF(Tabela3[[#This Row],[Lucro/Ação]]&gt;0,Tabela3[[#This Row],[Cotação]]/(Tabela3[[#This Row],[Lucro/Ação]]/[Ref]*4),0)</f>
        <v>99.536991028127346</v>
      </c>
      <c r="AQ127" s="68">
        <f>[Lucro Distribuir]/[Total Ações]</f>
        <v>0.26437407568974891</v>
      </c>
      <c r="AR127" s="68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127" s="9" t="str">
        <f>IF(AND([% A.A.]&gt;=5%,SUMPRODUCT(N([Nome]=Tabela3[[#This Row],[Nome]]),[PL])&gt;0),"Sim","Não")</f>
        <v>Não</v>
      </c>
      <c r="AT127" s="20">
        <f>IF([Cotação]&gt;0,Tabela3[[#This Row],[Lucro]]/Tabela3[[#This Row],[Cotação]],0)</f>
        <v>7.1581428435852591E-3</v>
      </c>
      <c r="AU127" s="20">
        <f>((1+Tabela3[[#This Row],[% Yield]])^(1/(3*Tabela3[[#This Row],[Ref]])))^(12)-1</f>
        <v>7.1581428435860683E-3</v>
      </c>
      <c r="AV127" s="9">
        <f>IF([Cotação]&gt;0,($BH$1/Tabela3[[#This Row],[Cotação]]-MOD($BH$1/Tabela3[[#This Row],[Cotação]],100)),)</f>
        <v>0</v>
      </c>
      <c r="AW127" s="7">
        <f>Tabela3[[#This Row],[Ativos]]*[Lucro]</f>
        <v>0</v>
      </c>
      <c r="AX127" s="7">
        <f>SUMPRODUCT(N(Tabela1[Código]=Tabela3[[#This Row],[PAPEL]]),Tabela1[Fechamento])</f>
        <v>0</v>
      </c>
      <c r="AY127" s="7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27.7</v>
      </c>
      <c r="BB127" s="7">
        <f>SUMPRODUCT(N(Tabela17683[Código]=Tabela3[[#This Row],[PAPEL]]),Tabela17683[Fechamento])</f>
        <v>0</v>
      </c>
    </row>
    <row r="128" spans="1:54" ht="11.25" customHeight="1">
      <c r="A128" s="3" t="s">
        <v>916</v>
      </c>
      <c r="B128" s="45" t="s">
        <v>918</v>
      </c>
      <c r="C128" s="14" t="str">
        <f>LEFT([PAPEL],LEN([PAPEL])-(LEN([PAPEL])-4))</f>
        <v>ABRE</v>
      </c>
      <c r="D128" s="14">
        <v>4</v>
      </c>
      <c r="E128" s="5">
        <v>852449068.54999995</v>
      </c>
      <c r="F128" s="43">
        <v>135799807</v>
      </c>
      <c r="G128" s="65">
        <v>0.25</v>
      </c>
      <c r="H128" s="70"/>
      <c r="J128" s="16"/>
      <c r="K128" s="14"/>
      <c r="L128" s="70"/>
      <c r="M128" s="41">
        <v>1629667000</v>
      </c>
      <c r="N128" s="41">
        <v>132016000</v>
      </c>
      <c r="O128" s="41">
        <v>48059000</v>
      </c>
      <c r="P128" s="73">
        <v>1576691000</v>
      </c>
      <c r="Q128" s="60">
        <v>72705000</v>
      </c>
      <c r="R128" s="60">
        <f>IF(Tabela3[[#This Row],[Ativo || Passivo]]&gt;0,Tabela3[[#This Row],[Ativo || Passivo]]-Tabela3[[#This Row],[Patrimônio Líquido]],0)</f>
        <v>52976000</v>
      </c>
      <c r="S128" s="60">
        <f>Tabela3[[#This Row],[Cotação]]*Tabela3[[#This Row],[Total Ações]]</f>
        <v>0</v>
      </c>
      <c r="T128" s="27">
        <f>IF(Tabela3[[#This Row],[Passivo Circulante]]&gt;0,Tabela3[[#This Row],[Ativo Circulante]]/Tabela3[[#This Row],[Passivo Circulante]],0)</f>
        <v>2.7469568655194658</v>
      </c>
      <c r="U12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8" s="16">
        <f>IF(Tabela3[[#This Row],[Lucro Líquido]]&gt;0,Tabela3[[#This Row],[Lucro Líquido]]/Tabela3[[#This Row],[Patrimônio Líquido]],0)/Tabela3[[#This Row],[Ref]]*4</f>
        <v>4.6112396151179909E-2</v>
      </c>
      <c r="W12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8" s="16">
        <f>IF(Tabela3[[#This Row],[Dívida]]&gt;0,Tabela3[[#This Row],[Dívida]]/Tabela3[[#This Row],[Patrimônio Líquido]],0)</f>
        <v>3.3599481445635196E-2</v>
      </c>
      <c r="Y128" s="16">
        <f>SUMPRODUCT(N([Dívida / PL]&gt;0),N(RIGHT([PAPEL],LEN([PAPEL])-(LEN([PAPEL])-1))="3"),[Dívida / PL])/SUMPRODUCT(N([Dívida / PL]&gt;0),N(RIGHT([PAPEL],LEN([PAPEL])-(LEN([PAPEL])-1))="3"))</f>
        <v>1.5501495106508842</v>
      </c>
      <c r="Z128" s="7">
        <f>Tabela3[[#This Row],[Capital Social]]*20%</f>
        <v>170489813.71000001</v>
      </c>
      <c r="AA128" s="35">
        <f>IF(([Lucro Líquido]*5%)&gt;[Teto R. Legal],[Teto R. Legal],[Lucro Líquido]*5%)</f>
        <v>3635250</v>
      </c>
      <c r="AB128" s="35">
        <f>IF([Lucro Líquido]&lt;0,0,[Lucro Líquido]-[Reserva Legal])</f>
        <v>69069750</v>
      </c>
      <c r="AC128" s="35">
        <f>Tabela3[[#This Row],[Lucro Distribuir]]*[%Div]</f>
        <v>17267437.5</v>
      </c>
      <c r="AD128" s="43">
        <f>SUMPRODUCT(N([Nome]=Tabela3[[#This Row],[Nome]]),[Ações])</f>
        <v>261257651</v>
      </c>
      <c r="AE128" s="68">
        <f>[Capital Social]/[Total Ações]</f>
        <v>3.2628673850780352</v>
      </c>
      <c r="AF128" s="68">
        <f>Tabela3[[#This Row],[Lucro Líquido]]/Tabela3[[#This Row],[Total Ações]]</f>
        <v>0.27828850072605149</v>
      </c>
      <c r="AG12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12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128" s="7">
        <f>[Div Base]*[Ações]</f>
        <v>8975487.1136178244</v>
      </c>
      <c r="AL128" s="95">
        <f>SUMPRODUCT(N([Nome]=Tabela3[[#This Row],[Nome]]),[Div Base]*[Ações])</f>
        <v>17267437.5</v>
      </c>
      <c r="AM128" s="5">
        <f>[Patrimônio Líquido]/[Total Ações]</f>
        <v>6.0350041193626138</v>
      </c>
      <c r="AN128" s="39">
        <f>MAX(Tabela3[[#This Row],[Cotação 1]:[Cotação 5]])</f>
        <v>0</v>
      </c>
      <c r="AO128" s="40">
        <f>[Cotação]/[VPA]</f>
        <v>0</v>
      </c>
      <c r="AP128" s="27">
        <f>IF(Tabela3[[#This Row],[Lucro/Ação]]&gt;0,Tabela3[[#This Row],[Cotação]]/(Tabela3[[#This Row],[Lucro/Ação]]/[Ref]*4),0)</f>
        <v>0</v>
      </c>
      <c r="AQ128" s="68">
        <f>[Lucro Distribuir]/[Total Ações]</f>
        <v>0.26437407568974891</v>
      </c>
      <c r="AR128" s="68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128" s="9" t="str">
        <f>IF(AND([% A.A.]&gt;=5%,SUMPRODUCT(N([Nome]=Tabela3[[#This Row],[Nome]]),[PL])&gt;0),"Sim","Não")</f>
        <v>Não</v>
      </c>
      <c r="AT128" s="20">
        <f>IF([Cotação]&gt;0,Tabela3[[#This Row],[Lucro]]/Tabela3[[#This Row],[Cotação]],0)</f>
        <v>0</v>
      </c>
      <c r="AU128" s="20">
        <f>((1+Tabela3[[#This Row],[% Yield]])^(1/(3*Tabela3[[#This Row],[Ref]])))^(12)-1</f>
        <v>0</v>
      </c>
      <c r="AV128" s="9">
        <f>IF([Cotação]&gt;0,($BH$1/Tabela3[[#This Row],[Cotação]]-MOD($BH$1/Tabela3[[#This Row],[Cotação]],100)),)</f>
        <v>0</v>
      </c>
      <c r="AW128" s="7">
        <f>Tabela3[[#This Row],[Ativos]]*[Lucro]</f>
        <v>0</v>
      </c>
      <c r="AX128" s="7">
        <f>SUMPRODUCT(N(Tabela1[Código]=Tabela3[[#This Row],[PAPEL]]),Tabela1[Fechamento])</f>
        <v>0</v>
      </c>
      <c r="AY128" s="7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3" t="s">
        <v>916</v>
      </c>
      <c r="B129" s="45" t="s">
        <v>919</v>
      </c>
      <c r="C129" s="14" t="str">
        <f>LEFT([PAPEL],LEN([PAPEL])-(LEN([PAPEL])-4))</f>
        <v>ABRE</v>
      </c>
      <c r="D129" s="14">
        <v>4</v>
      </c>
      <c r="E129" s="5">
        <v>852449068.54999995</v>
      </c>
      <c r="F129" s="43">
        <v>125457844</v>
      </c>
      <c r="G129" s="65">
        <v>0.25</v>
      </c>
      <c r="H129" s="70"/>
      <c r="J129" s="16"/>
      <c r="K129" s="14"/>
      <c r="L129" s="70"/>
      <c r="M129" s="41">
        <v>1629667000</v>
      </c>
      <c r="N129" s="41">
        <v>132016000</v>
      </c>
      <c r="O129" s="41">
        <v>48059000</v>
      </c>
      <c r="P129" s="73">
        <v>1576691000</v>
      </c>
      <c r="Q129" s="60">
        <v>72705000</v>
      </c>
      <c r="R129" s="60">
        <f>IF(Tabela3[[#This Row],[Ativo || Passivo]]&gt;0,Tabela3[[#This Row],[Ativo || Passivo]]-Tabela3[[#This Row],[Patrimônio Líquido]],0)</f>
        <v>52976000</v>
      </c>
      <c r="S129" s="60">
        <f>Tabela3[[#This Row],[Cotação]]*Tabela3[[#This Row],[Total Ações]]</f>
        <v>0</v>
      </c>
      <c r="T129" s="27">
        <f>IF(Tabela3[[#This Row],[Passivo Circulante]]&gt;0,Tabela3[[#This Row],[Ativo Circulante]]/Tabela3[[#This Row],[Passivo Circulante]],0)</f>
        <v>2.7469568655194658</v>
      </c>
      <c r="U12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29" s="16">
        <f>IF(Tabela3[[#This Row],[Lucro Líquido]]&gt;0,Tabela3[[#This Row],[Lucro Líquido]]/Tabela3[[#This Row],[Patrimônio Líquido]],0)/Tabela3[[#This Row],[Ref]]*4</f>
        <v>4.6112396151179909E-2</v>
      </c>
      <c r="W12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29" s="16">
        <f>IF(Tabela3[[#This Row],[Dívida]]&gt;0,Tabela3[[#This Row],[Dívida]]/Tabela3[[#This Row],[Patrimônio Líquido]],0)</f>
        <v>3.3599481445635196E-2</v>
      </c>
      <c r="Y129" s="16">
        <f>SUMPRODUCT(N([Dívida / PL]&gt;0),N(RIGHT([PAPEL],LEN([PAPEL])-(LEN([PAPEL])-1))="3"),[Dívida / PL])/SUMPRODUCT(N([Dívida / PL]&gt;0),N(RIGHT([PAPEL],LEN([PAPEL])-(LEN([PAPEL])-1))="3"))</f>
        <v>1.5501495106508842</v>
      </c>
      <c r="Z129" s="7">
        <f>Tabela3[[#This Row],[Capital Social]]*20%</f>
        <v>170489813.71000001</v>
      </c>
      <c r="AA129" s="35">
        <f>IF(([Lucro Líquido]*5%)&gt;[Teto R. Legal],[Teto R. Legal],[Lucro Líquido]*5%)</f>
        <v>3635250</v>
      </c>
      <c r="AB129" s="35">
        <f>IF([Lucro Líquido]&lt;0,0,[Lucro Líquido]-[Reserva Legal])</f>
        <v>69069750</v>
      </c>
      <c r="AC129" s="35">
        <f>Tabela3[[#This Row],[Lucro Distribuir]]*[%Div]</f>
        <v>17267437.5</v>
      </c>
      <c r="AD129" s="43">
        <f>SUMPRODUCT(N([Nome]=Tabela3[[#This Row],[Nome]]),[Ações])</f>
        <v>261257651</v>
      </c>
      <c r="AE129" s="68">
        <f>[Capital Social]/[Total Ações]</f>
        <v>3.2628673850780352</v>
      </c>
      <c r="AF129" s="68">
        <f>Tabela3[[#This Row],[Lucro Líquido]]/Tabela3[[#This Row],[Total Ações]]</f>
        <v>0.27828850072605149</v>
      </c>
      <c r="AG12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12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129" s="7">
        <f>[Div Base]*[Ações]</f>
        <v>8291950.3863821775</v>
      </c>
      <c r="AL129" s="95">
        <f>SUMPRODUCT(N([Nome]=Tabela3[[#This Row],[Nome]]),[Div Base]*[Ações])</f>
        <v>17267437.5</v>
      </c>
      <c r="AM129" s="5">
        <f>[Patrimônio Líquido]/[Total Ações]</f>
        <v>6.0350041193626138</v>
      </c>
      <c r="AN129" s="39">
        <f>MAX(Tabela3[[#This Row],[Cotação 1]:[Cotação 5]])</f>
        <v>0</v>
      </c>
      <c r="AO129" s="40">
        <f>[Cotação]/[VPA]</f>
        <v>0</v>
      </c>
      <c r="AP129" s="27">
        <f>IF(Tabela3[[#This Row],[Lucro/Ação]]&gt;0,Tabela3[[#This Row],[Cotação]]/(Tabela3[[#This Row],[Lucro/Ação]]/[Ref]*4),0)</f>
        <v>0</v>
      </c>
      <c r="AQ129" s="68">
        <f>[Lucro Distribuir]/[Total Ações]</f>
        <v>0.26437407568974891</v>
      </c>
      <c r="AR129" s="68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129" s="9" t="str">
        <f>IF(AND([% A.A.]&gt;=5%,SUMPRODUCT(N([Nome]=Tabela3[[#This Row],[Nome]]),[PL])&gt;0),"Sim","Não")</f>
        <v>Não</v>
      </c>
      <c r="AT129" s="20">
        <f>IF([Cotação]&gt;0,Tabela3[[#This Row],[Lucro]]/Tabela3[[#This Row],[Cotação]],0)</f>
        <v>0</v>
      </c>
      <c r="AU129" s="20">
        <f>((1+Tabela3[[#This Row],[% Yield]])^(1/(3*Tabela3[[#This Row],[Ref]])))^(12)-1</f>
        <v>0</v>
      </c>
      <c r="AV129" s="9">
        <f>IF([Cotação]&gt;0,($BH$1/Tabela3[[#This Row],[Cotação]]-MOD($BH$1/Tabela3[[#This Row],[Cotação]],100)),)</f>
        <v>0</v>
      </c>
      <c r="AW129" s="7">
        <f>Tabela3[[#This Row],[Ativos]]*[Lucro]</f>
        <v>0</v>
      </c>
      <c r="AX129" s="7">
        <f>SUMPRODUCT(N(Tabela1[Código]=Tabela3[[#This Row],[PAPEL]]),Tabela1[Fechamento])</f>
        <v>0</v>
      </c>
      <c r="AY129" s="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>
      <c r="A130" s="3" t="s">
        <v>916</v>
      </c>
      <c r="B130" s="45" t="s">
        <v>923</v>
      </c>
      <c r="C130" s="14" t="str">
        <f>LEFT([PAPEL],LEN([PAPEL])-(LEN([PAPEL])-4))</f>
        <v>SLED</v>
      </c>
      <c r="D130" s="14">
        <v>3</v>
      </c>
      <c r="E130" s="5">
        <v>279901000</v>
      </c>
      <c r="F130" s="43">
        <v>9622313</v>
      </c>
      <c r="G130" s="65">
        <v>0.25</v>
      </c>
      <c r="H130" s="70"/>
      <c r="J130" s="16"/>
      <c r="K130" s="14"/>
      <c r="L130" s="70"/>
      <c r="M130" s="41"/>
      <c r="N130" s="41"/>
      <c r="O130" s="41"/>
      <c r="P130" s="73">
        <v>509456000</v>
      </c>
      <c r="Q130" s="60">
        <v>1040000</v>
      </c>
      <c r="R130" s="60">
        <f>IF(Tabela3[[#This Row],[Ativo || Passivo]]&gt;0,Tabela3[[#This Row],[Ativo || Passivo]]-Tabela3[[#This Row],[Patrimônio Líquido]],0)</f>
        <v>0</v>
      </c>
      <c r="S130" s="60">
        <f>Tabela3[[#This Row],[Cotação]]*Tabela3[[#This Row],[Total Ações]]</f>
        <v>477555254.09999996</v>
      </c>
      <c r="T130" s="27">
        <f>IF(Tabela3[[#This Row],[Passivo Circulante]]&gt;0,Tabela3[[#This Row],[Ativo Circulante]]/Tabela3[[#This Row],[Passivo Circulante]],0)</f>
        <v>0</v>
      </c>
      <c r="U13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0" s="16">
        <f>IF(Tabela3[[#This Row],[Lucro Líquido]]&gt;0,Tabela3[[#This Row],[Lucro Líquido]]/Tabela3[[#This Row],[Patrimônio Líquido]],0)/Tabela3[[#This Row],[Ref]]*4</f>
        <v>2.7218575630999862E-3</v>
      </c>
      <c r="W13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0" s="16">
        <f>IF(Tabela3[[#This Row],[Dívida]]&gt;0,Tabela3[[#This Row],[Dívida]]/Tabela3[[#This Row],[Patrimônio Líquido]],0)</f>
        <v>0</v>
      </c>
      <c r="Y130" s="16">
        <f>SUMPRODUCT(N([Dívida / PL]&gt;0),N(RIGHT([PAPEL],LEN([PAPEL])-(LEN([PAPEL])-1))="3"),[Dívida / PL])/SUMPRODUCT(N([Dívida / PL]&gt;0),N(RIGHT([PAPEL],LEN([PAPEL])-(LEN([PAPEL])-1))="3"))</f>
        <v>1.5501495106508842</v>
      </c>
      <c r="Z130" s="7">
        <f>Tabela3[[#This Row],[Capital Social]]*20%</f>
        <v>55980200</v>
      </c>
      <c r="AA130" s="35">
        <f>IF(([Lucro Líquido]*5%)&gt;[Teto R. Legal],[Teto R. Legal],[Lucro Líquido]*5%)</f>
        <v>52000</v>
      </c>
      <c r="AB130" s="35">
        <f>IF([Lucro Líquido]&lt;0,0,[Lucro Líquido]-[Reserva Legal])</f>
        <v>988000</v>
      </c>
      <c r="AC130" s="35">
        <f>Tabela3[[#This Row],[Lucro Distribuir]]*[%Div]</f>
        <v>247000</v>
      </c>
      <c r="AD130" s="43">
        <f>SUMPRODUCT(N([Nome]=Tabela3[[#This Row],[Nome]]),[Ações])</f>
        <v>28596123</v>
      </c>
      <c r="AE130" s="68">
        <f>[Capital Social]/[Total Ações]</f>
        <v>9.7880751177353655</v>
      </c>
      <c r="AF130" s="68">
        <f>Tabela3[[#This Row],[Lucro Líquido]]/Tabela3[[#This Row],[Total Ações]]</f>
        <v>3.6368566466160462E-2</v>
      </c>
      <c r="AG13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13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130" s="7">
        <f>[Div Base]*[Ações]</f>
        <v>83113.060850941227</v>
      </c>
      <c r="AL130" s="95">
        <f>SUMPRODUCT(N([Nome]=Tabela3[[#This Row],[Nome]]),[Div Base]*[Ações])</f>
        <v>247000</v>
      </c>
      <c r="AM130" s="5">
        <f>[Patrimônio Líquido]/[Total Ações]</f>
        <v>17.815561920754082</v>
      </c>
      <c r="AN130" s="39">
        <f>MAX(Tabela3[[#This Row],[Cotação 1]:[Cotação 5]])</f>
        <v>16.7</v>
      </c>
      <c r="AO130" s="40">
        <f>[Cotação]/[VPA]</f>
        <v>0.93738272608429385</v>
      </c>
      <c r="AP130" s="27">
        <f>IF(Tabela3[[#This Row],[Lucro/Ação]]&gt;0,Tabela3[[#This Row],[Cotação]]/(Tabela3[[#This Row],[Lucro/Ação]]/[Ref]*4),0)</f>
        <v>344.39080824519232</v>
      </c>
      <c r="AQ130" s="68">
        <f>[Lucro Distribuir]/[Total Ações]</f>
        <v>3.4550138142852439E-2</v>
      </c>
      <c r="AR130" s="68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130" s="9" t="str">
        <f>IF(AND([% A.A.]&gt;=5%,SUMPRODUCT(N([Nome]=Tabela3[[#This Row],[Nome]]),[PL])&gt;0),"Sim","Não")</f>
        <v>Não</v>
      </c>
      <c r="AT130" s="20">
        <f>IF([Cotação]&gt;0,Tabela3[[#This Row],[Lucro]]/Tabela3[[#This Row],[Cotação]],0)</f>
        <v>5.1721763686904854E-4</v>
      </c>
      <c r="AU130" s="20">
        <f>((1+Tabela3[[#This Row],[% Yield]])^(1/(3*Tabela3[[#This Row],[Ref]])))^(12)-1</f>
        <v>6.8968295656834933E-4</v>
      </c>
      <c r="AV130" s="9">
        <f>IF([Cotação]&gt;0,($BH$1/Tabela3[[#This Row],[Cotação]]-MOD($BH$1/Tabela3[[#This Row],[Cotação]],100)),)</f>
        <v>0</v>
      </c>
      <c r="AW130" s="7">
        <f>Tabela3[[#This Row],[Ativos]]*[Lucro]</f>
        <v>0</v>
      </c>
      <c r="AX130" s="7">
        <f>SUMPRODUCT(N(Tabela1[Código]=Tabela3[[#This Row],[PAPEL]]),Tabela1[Fechamento])</f>
        <v>0</v>
      </c>
      <c r="AY130" s="7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16.7</v>
      </c>
      <c r="BB130" s="7">
        <f>SUMPRODUCT(N(Tabela17683[Código]=Tabela3[[#This Row],[PAPEL]]),Tabela17683[Fechamento])</f>
        <v>0</v>
      </c>
    </row>
    <row r="131" spans="1:54" ht="11.25" customHeight="1">
      <c r="A131" s="3" t="s">
        <v>916</v>
      </c>
      <c r="B131" s="45" t="s">
        <v>924</v>
      </c>
      <c r="C131" s="14" t="str">
        <f>LEFT([PAPEL],LEN([PAPEL])-(LEN([PAPEL])-4))</f>
        <v>SLED</v>
      </c>
      <c r="D131" s="14">
        <v>3</v>
      </c>
      <c r="E131" s="5">
        <v>279901000</v>
      </c>
      <c r="F131" s="43">
        <v>18973810</v>
      </c>
      <c r="G131" s="65">
        <v>0.25</v>
      </c>
      <c r="H131" s="70"/>
      <c r="J131" s="16"/>
      <c r="K131" s="14"/>
      <c r="L131" s="70"/>
      <c r="M131" s="41"/>
      <c r="N131" s="41"/>
      <c r="O131" s="41"/>
      <c r="P131" s="73">
        <v>509456000</v>
      </c>
      <c r="Q131" s="60">
        <v>1040000</v>
      </c>
      <c r="R131" s="60">
        <f>IF(Tabela3[[#This Row],[Ativo || Passivo]]&gt;0,Tabela3[[#This Row],[Ativo || Passivo]]-Tabela3[[#This Row],[Patrimônio Líquido]],0)</f>
        <v>0</v>
      </c>
      <c r="S131" s="60">
        <f>Tabela3[[#This Row],[Cotação]]*Tabela3[[#This Row],[Total Ações]]</f>
        <v>466974688.58999997</v>
      </c>
      <c r="T131" s="27">
        <f>IF(Tabela3[[#This Row],[Passivo Circulante]]&gt;0,Tabela3[[#This Row],[Ativo Circulante]]/Tabela3[[#This Row],[Passivo Circulante]],0)</f>
        <v>0</v>
      </c>
      <c r="U13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1" s="16">
        <f>IF(Tabela3[[#This Row],[Lucro Líquido]]&gt;0,Tabela3[[#This Row],[Lucro Líquido]]/Tabela3[[#This Row],[Patrimônio Líquido]],0)/Tabela3[[#This Row],[Ref]]*4</f>
        <v>2.7218575630999862E-3</v>
      </c>
      <c r="W13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1" s="16">
        <f>IF(Tabela3[[#This Row],[Dívida]]&gt;0,Tabela3[[#This Row],[Dívida]]/Tabela3[[#This Row],[Patrimônio Líquido]],0)</f>
        <v>0</v>
      </c>
      <c r="Y131" s="16">
        <f>SUMPRODUCT(N([Dívida / PL]&gt;0),N(RIGHT([PAPEL],LEN([PAPEL])-(LEN([PAPEL])-1))="3"),[Dívida / PL])/SUMPRODUCT(N([Dívida / PL]&gt;0),N(RIGHT([PAPEL],LEN([PAPEL])-(LEN([PAPEL])-1))="3"))</f>
        <v>1.5501495106508842</v>
      </c>
      <c r="Z131" s="7">
        <f>Tabela3[[#This Row],[Capital Social]]*20%</f>
        <v>55980200</v>
      </c>
      <c r="AA131" s="35">
        <f>IF(([Lucro Líquido]*5%)&gt;[Teto R. Legal],[Teto R. Legal],[Lucro Líquido]*5%)</f>
        <v>52000</v>
      </c>
      <c r="AB131" s="35">
        <f>IF([Lucro Líquido]&lt;0,0,[Lucro Líquido]-[Reserva Legal])</f>
        <v>988000</v>
      </c>
      <c r="AC131" s="35">
        <f>Tabela3[[#This Row],[Lucro Distribuir]]*[%Div]</f>
        <v>247000</v>
      </c>
      <c r="AD131" s="43">
        <f>SUMPRODUCT(N([Nome]=Tabela3[[#This Row],[Nome]]),[Ações])</f>
        <v>28596123</v>
      </c>
      <c r="AE131" s="68">
        <f>[Capital Social]/[Total Ações]</f>
        <v>9.7880751177353655</v>
      </c>
      <c r="AF131" s="68">
        <f>Tabela3[[#This Row],[Lucro Líquido]]/Tabela3[[#This Row],[Total Ações]]</f>
        <v>3.6368566466160462E-2</v>
      </c>
      <c r="AG13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13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131" s="7">
        <f>[Div Base]*[Ações]</f>
        <v>163886.93914905877</v>
      </c>
      <c r="AL131" s="95">
        <f>SUMPRODUCT(N([Nome]=Tabela3[[#This Row],[Nome]]),[Div Base]*[Ações])</f>
        <v>247000</v>
      </c>
      <c r="AM131" s="5">
        <f>[Patrimônio Líquido]/[Total Ações]</f>
        <v>17.815561920754082</v>
      </c>
      <c r="AN131" s="39">
        <f>MAX(Tabela3[[#This Row],[Cotação 1]:[Cotação 5]])</f>
        <v>16.329999999999998</v>
      </c>
      <c r="AO131" s="40">
        <f>[Cotação]/[VPA]</f>
        <v>0.9166143662848214</v>
      </c>
      <c r="AP131" s="27">
        <f>IF(Tabela3[[#This Row],[Lucro/Ação]]&gt;0,Tabela3[[#This Row],[Cotação]]/(Tabela3[[#This Row],[Lucro/Ação]]/[Ref]*4),0)</f>
        <v>336.76059273317304</v>
      </c>
      <c r="AQ131" s="68">
        <f>[Lucro Distribuir]/[Total Ações]</f>
        <v>3.4550138142852439E-2</v>
      </c>
      <c r="AR131" s="68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131" s="9" t="str">
        <f>IF(AND([% A.A.]&gt;=5%,SUMPRODUCT(N([Nome]=Tabela3[[#This Row],[Nome]]),[PL])&gt;0),"Sim","Não")</f>
        <v>Não</v>
      </c>
      <c r="AT131" s="20">
        <f>IF([Cotação]&gt;0,Tabela3[[#This Row],[Lucro]]/Tabela3[[#This Row],[Cotação]],0)</f>
        <v>5.2893659128677955E-4</v>
      </c>
      <c r="AU131" s="20">
        <f>((1+Tabela3[[#This Row],[% Yield]])^(1/(3*Tabela3[[#This Row],[Ref]])))^(12)-1</f>
        <v>7.0531095305725877E-4</v>
      </c>
      <c r="AV131" s="9">
        <f>IF([Cotação]&gt;0,($BH$1/Tabela3[[#This Row],[Cotação]]-MOD($BH$1/Tabela3[[#This Row],[Cotação]],100)),)</f>
        <v>0</v>
      </c>
      <c r="AW131" s="7">
        <f>Tabela3[[#This Row],[Ativos]]*[Lucro]</f>
        <v>0</v>
      </c>
      <c r="AX131" s="7">
        <f>SUMPRODUCT(N(Tabela1[Código]=Tabela3[[#This Row],[PAPEL]]),Tabela1[Fechamento])</f>
        <v>0</v>
      </c>
      <c r="AY131" s="7">
        <f>SUMPRODUCT(N(Tabela17[Código]=Tabela3[[#This Row],[PAPEL]]),Tabela17[Fechamento])</f>
        <v>0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16.329999999999998</v>
      </c>
      <c r="BB131" s="7">
        <f>SUMPRODUCT(N(Tabela17683[Código]=Tabela3[[#This Row],[PAPEL]]),Tabela17683[Fechamento])</f>
        <v>0</v>
      </c>
    </row>
    <row r="132" spans="1:54" ht="11.25" customHeight="1">
      <c r="A132" s="3" t="s">
        <v>913</v>
      </c>
      <c r="B132" s="45" t="s">
        <v>914</v>
      </c>
      <c r="C132" s="14" t="str">
        <f>LEFT([PAPEL],LEN([PAPEL])-(LEN([PAPEL])-4))</f>
        <v>NETC</v>
      </c>
      <c r="D132" s="14">
        <v>3</v>
      </c>
      <c r="E132" s="5">
        <v>5612242940.9700003</v>
      </c>
      <c r="F132" s="43">
        <v>114459685</v>
      </c>
      <c r="G132" s="65">
        <v>0.25</v>
      </c>
      <c r="H132" s="70"/>
      <c r="J132" s="16"/>
      <c r="K132" s="14"/>
      <c r="L132" s="70"/>
      <c r="M132" s="41"/>
      <c r="N132" s="41"/>
      <c r="O132" s="41"/>
      <c r="P132" s="73">
        <v>5758900000</v>
      </c>
      <c r="Q132" s="60">
        <v>202336000</v>
      </c>
      <c r="R132" s="60">
        <f>IF(Tabela3[[#This Row],[Ativo || Passivo]]&gt;0,Tabela3[[#This Row],[Ativo || Passivo]]-Tabela3[[#This Row],[Patrimônio Líquido]],0)</f>
        <v>0</v>
      </c>
      <c r="S132" s="60">
        <f>Tabela3[[#This Row],[Cotação]]*Tabela3[[#This Row],[Total Ações]]</f>
        <v>101476070263.88</v>
      </c>
      <c r="T132" s="27">
        <f>IF(Tabela3[[#This Row],[Passivo Circulante]]&gt;0,Tabela3[[#This Row],[Ativo Circulante]]/Tabela3[[#This Row],[Passivo Circulante]],0)</f>
        <v>0</v>
      </c>
      <c r="U13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2" s="16">
        <f>IF(Tabela3[[#This Row],[Lucro Líquido]]&gt;0,Tabela3[[#This Row],[Lucro Líquido]]/Tabela3[[#This Row],[Patrimônio Líquido]],0)/Tabela3[[#This Row],[Ref]]*4</f>
        <v>4.6845983318573571E-2</v>
      </c>
      <c r="W13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2" s="16">
        <f>IF(Tabela3[[#This Row],[Dívida]]&gt;0,Tabela3[[#This Row],[Dívida]]/Tabela3[[#This Row],[Patrimônio Líquido]],0)</f>
        <v>0</v>
      </c>
      <c r="Y132" s="16">
        <f>SUMPRODUCT(N([Dívida / PL]&gt;0),N(RIGHT([PAPEL],LEN([PAPEL])-(LEN([PAPEL])-1))="3"),[Dívida / PL])/SUMPRODUCT(N([Dívida / PL]&gt;0),N(RIGHT([PAPEL],LEN([PAPEL])-(LEN([PAPEL])-1))="3"))</f>
        <v>1.5501495106508842</v>
      </c>
      <c r="Z132" s="7">
        <f>Tabela3[[#This Row],[Capital Social]]*20%</f>
        <v>1122448588.194</v>
      </c>
      <c r="AA132" s="35">
        <f>IF(([Lucro Líquido]*5%)&gt;[Teto R. Legal],[Teto R. Legal],[Lucro Líquido]*5%)</f>
        <v>10116800</v>
      </c>
      <c r="AB132" s="35">
        <f>IF([Lucro Líquido]&lt;0,0,[Lucro Líquido]-[Reserva Legal])</f>
        <v>192219200</v>
      </c>
      <c r="AC132" s="35">
        <f>Tabela3[[#This Row],[Lucro Distribuir]]*[%Div]</f>
        <v>48054800</v>
      </c>
      <c r="AD132" s="43">
        <f>SUMPRODUCT(N([Nome]=Tabela3[[#This Row],[Nome]]),[Ações])</f>
        <v>342963601</v>
      </c>
      <c r="AE132" s="68">
        <f>[Capital Social]/[Total Ações]</f>
        <v>16.363960853589241</v>
      </c>
      <c r="AF132" s="68">
        <f>Tabela3[[#This Row],[Lucro Líquido]]/Tabela3[[#This Row],[Total Ações]]</f>
        <v>0.58996348128500087</v>
      </c>
      <c r="AG13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13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132" s="7">
        <f>[Div Base]*[Ações]</f>
        <v>15538677.711349418</v>
      </c>
      <c r="AL132" s="7">
        <f>SUMPRODUCT(N([Nome]=Tabela3[[#This Row],[Nome]]),[Div Base]*[Ações])</f>
        <v>49661727.958309345</v>
      </c>
      <c r="AM132" s="5">
        <f>[Patrimônio Líquido]/[Total Ações]</f>
        <v>16.791577832774156</v>
      </c>
      <c r="AN132" s="39">
        <f>MAX(Tabela3[[#This Row],[Cotação 1]:[Cotação 5]])</f>
        <v>295.88</v>
      </c>
      <c r="AO132" s="40">
        <f>[Cotação]/[VPA]</f>
        <v>17.620738381267255</v>
      </c>
      <c r="AP132" s="27">
        <f>IF(Tabela3[[#This Row],[Lucro/Ação]]&gt;0,Tabela3[[#This Row],[Cotação]]/(Tabela3[[#This Row],[Lucro/Ação]]/[Ref]*4),0)</f>
        <v>376.14192579624978</v>
      </c>
      <c r="AQ132" s="68">
        <f>[Lucro Distribuir]/[Total Ações]</f>
        <v>0.56046530722075083</v>
      </c>
      <c r="AR132" s="68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132" s="9" t="str">
        <f>IF(AND([% A.A.]&gt;=5%,SUMPRODUCT(N([Nome]=Tabela3[[#This Row],[Nome]]),[PL])&gt;0),"Sim","Não")</f>
        <v>Não</v>
      </c>
      <c r="AT132" s="20">
        <f>IF([Cotação]&gt;0,Tabela3[[#This Row],[Lucro]]/Tabela3[[#This Row],[Cotação]],0)</f>
        <v>4.5882376325515078E-4</v>
      </c>
      <c r="AU132" s="20">
        <f>((1+Tabela3[[#This Row],[% Yield]])^(1/(3*Tabela3[[#This Row],[Ref]])))^(12)-1</f>
        <v>6.1181179495894966E-4</v>
      </c>
      <c r="AV132" s="9">
        <f>IF([Cotação]&gt;0,($BH$1/Tabela3[[#This Row],[Cotação]]-MOD($BH$1/Tabela3[[#This Row],[Cotação]],100)),)</f>
        <v>0</v>
      </c>
      <c r="AW132" s="7">
        <f>Tabela3[[#This Row],[Ativos]]*[Lucro]</f>
        <v>0</v>
      </c>
      <c r="AX132" s="7">
        <f>SUMPRODUCT(N(Tabela1[Código]=Tabela3[[#This Row],[PAPEL]]),Tabela1[Fechamento])</f>
        <v>0</v>
      </c>
      <c r="AY132" s="7">
        <f>SUMPRODUCT(N(Tabela17[Código]=Tabela3[[#This Row],[PAPEL]]),Tabela17[Fechamento])</f>
        <v>0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295.88</v>
      </c>
      <c r="BB132" s="7">
        <f>SUMPRODUCT(N(Tabela17683[Código]=Tabela3[[#This Row],[PAPEL]]),Tabela17683[Fechamento])</f>
        <v>0</v>
      </c>
    </row>
    <row r="133" spans="1:54" ht="11.25" customHeight="1">
      <c r="A133" s="3" t="s">
        <v>913</v>
      </c>
      <c r="B133" s="45" t="s">
        <v>915</v>
      </c>
      <c r="C133" s="14" t="str">
        <f>LEFT([PAPEL],LEN([PAPEL])-(LEN([PAPEL])-4))</f>
        <v>NETC</v>
      </c>
      <c r="D133" s="14">
        <v>3</v>
      </c>
      <c r="E133" s="5">
        <v>5612242940.9700003</v>
      </c>
      <c r="F133" s="43">
        <v>228503916</v>
      </c>
      <c r="G133" s="65">
        <v>0.25</v>
      </c>
      <c r="H133" s="70"/>
      <c r="J133" s="16">
        <v>0.1</v>
      </c>
      <c r="K133" s="14"/>
      <c r="L133" s="70"/>
      <c r="M133" s="41"/>
      <c r="N133" s="41"/>
      <c r="O133" s="41"/>
      <c r="P133" s="73">
        <v>5758900000</v>
      </c>
      <c r="Q133" s="60">
        <v>202336000</v>
      </c>
      <c r="R133" s="60">
        <f>IF(Tabela3[[#This Row],[Ativo || Passivo]]&gt;0,Tabela3[[#This Row],[Ativo || Passivo]]-Tabela3[[#This Row],[Patrimônio Líquido]],0)</f>
        <v>0</v>
      </c>
      <c r="S133" s="60">
        <f>Tabela3[[#This Row],[Cotação]]*Tabela3[[#This Row],[Total Ações]]</f>
        <v>9517239927.75</v>
      </c>
      <c r="T133" s="27">
        <f>IF(Tabela3[[#This Row],[Passivo Circulante]]&gt;0,Tabela3[[#This Row],[Ativo Circulante]]/Tabela3[[#This Row],[Passivo Circulante]],0)</f>
        <v>0</v>
      </c>
      <c r="U13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3" s="16">
        <f>IF(Tabela3[[#This Row],[Lucro Líquido]]&gt;0,Tabela3[[#This Row],[Lucro Líquido]]/Tabela3[[#This Row],[Patrimônio Líquido]],0)/Tabela3[[#This Row],[Ref]]*4</f>
        <v>4.6845983318573571E-2</v>
      </c>
      <c r="W13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3" s="16">
        <f>IF(Tabela3[[#This Row],[Dívida]]&gt;0,Tabela3[[#This Row],[Dívida]]/Tabela3[[#This Row],[Patrimônio Líquido]],0)</f>
        <v>0</v>
      </c>
      <c r="Y133" s="16">
        <f>SUMPRODUCT(N([Dívida / PL]&gt;0),N(RIGHT([PAPEL],LEN([PAPEL])-(LEN([PAPEL])-1))="3"),[Dívida / PL])/SUMPRODUCT(N([Dívida / PL]&gt;0),N(RIGHT([PAPEL],LEN([PAPEL])-(LEN([PAPEL])-1))="3"))</f>
        <v>1.5501495106508842</v>
      </c>
      <c r="Z133" s="7">
        <f>Tabela3[[#This Row],[Capital Social]]*20%</f>
        <v>1122448588.194</v>
      </c>
      <c r="AA133" s="35">
        <f>IF(([Lucro Líquido]*5%)&gt;[Teto R. Legal],[Teto R. Legal],[Lucro Líquido]*5%)</f>
        <v>10116800</v>
      </c>
      <c r="AB133" s="35">
        <f>IF([Lucro Líquido]&lt;0,0,[Lucro Líquido]-[Reserva Legal])</f>
        <v>192219200</v>
      </c>
      <c r="AC133" s="35">
        <f>Tabela3[[#This Row],[Lucro Distribuir]]*[%Div]</f>
        <v>48054800</v>
      </c>
      <c r="AD133" s="43">
        <f>SUMPRODUCT(N([Nome]=Tabela3[[#This Row],[Nome]]),[Ações])</f>
        <v>342963601</v>
      </c>
      <c r="AE133" s="68">
        <f>[Capital Social]/[Total Ações]</f>
        <v>16.363960853589241</v>
      </c>
      <c r="AF133" s="68">
        <f>Tabela3[[#This Row],[Lucro Líquido]]/Tabela3[[#This Row],[Total Ações]]</f>
        <v>0.58996348128500087</v>
      </c>
      <c r="AG13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13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133" s="7">
        <f>[Div Base]*[Ações]</f>
        <v>34123050.246959925</v>
      </c>
      <c r="AL133" s="7">
        <f>SUMPRODUCT(N([Nome]=Tabela3[[#This Row],[Nome]]),[Div Base]*[Ações])</f>
        <v>49661727.958309345</v>
      </c>
      <c r="AM133" s="5">
        <f>[Patrimônio Líquido]/[Total Ações]</f>
        <v>16.791577832774156</v>
      </c>
      <c r="AN133" s="39">
        <f>MAX(Tabela3[[#This Row],[Cotação 1]:[Cotação 5]])</f>
        <v>27.75</v>
      </c>
      <c r="AO133" s="40">
        <f>[Cotação]/[VPA]</f>
        <v>1.6526142019743353</v>
      </c>
      <c r="AP133" s="27">
        <f>IF(Tabela3[[#This Row],[Lucro/Ação]]&gt;0,Tabela3[[#This Row],[Cotação]]/(Tabela3[[#This Row],[Lucro/Ação]]/[Ref]*4),0)</f>
        <v>35.277607276077909</v>
      </c>
      <c r="AQ133" s="68">
        <f>[Lucro Distribuir]/[Total Ações]</f>
        <v>0.56046530722075083</v>
      </c>
      <c r="AR133" s="68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133" s="9" t="str">
        <f>IF(AND([% A.A.]&gt;=5%,SUMPRODUCT(N([Nome]=Tabela3[[#This Row],[Nome]]),[PL])&gt;0),"Sim","Não")</f>
        <v>Não</v>
      </c>
      <c r="AT133" s="20">
        <f>IF([Cotação]&gt;0,Tabela3[[#This Row],[Lucro]]/Tabela3[[#This Row],[Cotação]],0)</f>
        <v>5.3813496498629643E-3</v>
      </c>
      <c r="AU133" s="20">
        <f>((1+Tabela3[[#This Row],[% Yield]])^(1/(3*Tabela3[[#This Row],[Ref]])))^(12)-1</f>
        <v>7.1815605044380781E-3</v>
      </c>
      <c r="AV133" s="9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27.75</v>
      </c>
      <c r="BB133" s="7">
        <f>SUMPRODUCT(N(Tabela17683[Código]=Tabela3[[#This Row],[PAPEL]]),Tabela17683[Fechamento])</f>
        <v>0</v>
      </c>
    </row>
    <row r="134" spans="1:54" ht="11.25" customHeight="1">
      <c r="A134" s="3" t="s">
        <v>908</v>
      </c>
      <c r="B134" s="45" t="s">
        <v>909</v>
      </c>
      <c r="C134" s="14" t="str">
        <f>LEFT([PAPEL],LEN([PAPEL])-(LEN([PAPEL])-4))</f>
        <v>MNDL</v>
      </c>
      <c r="D134" s="14">
        <v>3</v>
      </c>
      <c r="E134" s="5">
        <v>43794105.18</v>
      </c>
      <c r="F134" s="43">
        <v>2480260</v>
      </c>
      <c r="G134" s="65">
        <v>0.25</v>
      </c>
      <c r="H134" s="70"/>
      <c r="J134" s="16"/>
      <c r="K134" s="14"/>
      <c r="L134" s="70"/>
      <c r="M134" s="41"/>
      <c r="N134" s="41"/>
      <c r="O134" s="41"/>
      <c r="P134" s="73">
        <v>34149000</v>
      </c>
      <c r="Q134" s="60">
        <v>2316000</v>
      </c>
      <c r="R134" s="60">
        <f>IF(Tabela3[[#This Row],[Ativo || Passivo]]&gt;0,Tabela3[[#This Row],[Ativo || Passivo]]-Tabela3[[#This Row],[Patrimônio Líquido]],0)</f>
        <v>0</v>
      </c>
      <c r="S134" s="60">
        <f>Tabela3[[#This Row],[Cotação]]*Tabela3[[#This Row],[Total Ações]]</f>
        <v>25025823.399999999</v>
      </c>
      <c r="T134" s="27">
        <f>IF(Tabela3[[#This Row],[Passivo Circulante]]&gt;0,Tabela3[[#This Row],[Ativo Circulante]]/Tabela3[[#This Row],[Passivo Circulante]],0)</f>
        <v>0</v>
      </c>
      <c r="U13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4" s="16">
        <f>IF(Tabela3[[#This Row],[Lucro Líquido]]&gt;0,Tabela3[[#This Row],[Lucro Líquido]]/Tabela3[[#This Row],[Patrimônio Líquido]],0)/Tabela3[[#This Row],[Ref]]*4</f>
        <v>9.0427245307329651E-2</v>
      </c>
      <c r="W13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4" s="16">
        <f>IF(Tabela3[[#This Row],[Dívida]]&gt;0,Tabela3[[#This Row],[Dívida]]/Tabela3[[#This Row],[Patrimônio Líquido]],0)</f>
        <v>0</v>
      </c>
      <c r="Y134" s="16">
        <f>SUMPRODUCT(N([Dívida / PL]&gt;0),N(RIGHT([PAPEL],LEN([PAPEL])-(LEN([PAPEL])-1))="3"),[Dívida / PL])/SUMPRODUCT(N([Dívida / PL]&gt;0),N(RIGHT([PAPEL],LEN([PAPEL])-(LEN([PAPEL])-1))="3"))</f>
        <v>1.5501495106508842</v>
      </c>
      <c r="Z134" s="7">
        <f>Tabela3[[#This Row],[Capital Social]]*20%</f>
        <v>8758821.0360000003</v>
      </c>
      <c r="AA134" s="35">
        <f>IF(([Lucro Líquido]*5%)&gt;[Teto R. Legal],[Teto R. Legal],[Lucro Líquido]*5%)</f>
        <v>115800</v>
      </c>
      <c r="AB134" s="35">
        <f>IF([Lucro Líquido]&lt;0,0,[Lucro Líquido]-[Reserva Legal])</f>
        <v>2200200</v>
      </c>
      <c r="AC134" s="35">
        <f>Tabela3[[#This Row],[Lucro Distribuir]]*[%Div]</f>
        <v>550050</v>
      </c>
      <c r="AD134" s="43">
        <f>SUMPRODUCT(N([Nome]=Tabela3[[#This Row],[Nome]]),[Ações])</f>
        <v>2480260</v>
      </c>
      <c r="AE134" s="68">
        <f>[Capital Social]/[Total Ações]</f>
        <v>17.657062235410805</v>
      </c>
      <c r="AF134" s="68">
        <f>Tabela3[[#This Row],[Lucro Líquido]]/Tabela3[[#This Row],[Total Ações]]</f>
        <v>0.93377307217791683</v>
      </c>
      <c r="AG13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13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134" s="7">
        <f>[Div Base]*[Ações]</f>
        <v>550050</v>
      </c>
      <c r="AL134" s="7">
        <f>SUMPRODUCT(N([Nome]=Tabela3[[#This Row],[Nome]]),[Div Base]*[Ações])</f>
        <v>550050</v>
      </c>
      <c r="AM134" s="5">
        <f>[Patrimônio Líquido]/[Total Ações]</f>
        <v>13.768314612177756</v>
      </c>
      <c r="AN134" s="39">
        <f>MAX(Tabela3[[#This Row],[Cotação 1]:[Cotação 5]])</f>
        <v>10.09</v>
      </c>
      <c r="AO134" s="40">
        <f>[Cotação]/[VPA]</f>
        <v>0.73284205686842951</v>
      </c>
      <c r="AP134" s="27">
        <f>IF(Tabela3[[#This Row],[Lucro/Ação]]&gt;0,Tabela3[[#This Row],[Cotação]]/(Tabela3[[#This Row],[Lucro/Ação]]/[Ref]*4),0)</f>
        <v>8.1042174222797936</v>
      </c>
      <c r="AQ134" s="68">
        <f>[Lucro Distribuir]/[Total Ações]</f>
        <v>0.88708441856902098</v>
      </c>
      <c r="AR134" s="68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134" s="9" t="str">
        <f>IF(AND([% A.A.]&gt;=5%,SUMPRODUCT(N([Nome]=Tabela3[[#This Row],[Nome]]),[PL])&gt;0),"Sim","Não")</f>
        <v>Não</v>
      </c>
      <c r="AT134" s="20">
        <f>IF([Cotação]&gt;0,Tabela3[[#This Row],[Lucro]]/Tabela3[[#This Row],[Cotação]],0)</f>
        <v>2.1979296793087737E-2</v>
      </c>
      <c r="AU134" s="20">
        <f>((1+Tabela3[[#This Row],[% Yield]])^(1/(3*Tabela3[[#This Row],[Ref]])))^(12)-1</f>
        <v>2.9412562679256959E-2</v>
      </c>
      <c r="AV134" s="9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10.09</v>
      </c>
      <c r="BB134" s="7">
        <f>SUMPRODUCT(N(Tabela17683[Código]=Tabela3[[#This Row],[PAPEL]]),Tabela17683[Fechamento])</f>
        <v>0</v>
      </c>
    </row>
    <row r="135" spans="1:54">
      <c r="A135" s="3" t="s">
        <v>908</v>
      </c>
      <c r="B135" s="45" t="s">
        <v>910</v>
      </c>
      <c r="C135" s="14" t="str">
        <f>LEFT([PAPEL],LEN([PAPEL])-(LEN([PAPEL])-4))</f>
        <v>TECN</v>
      </c>
      <c r="D135" s="14">
        <v>3</v>
      </c>
      <c r="E135" s="5">
        <v>126331859.86</v>
      </c>
      <c r="F135" s="43">
        <v>77636196</v>
      </c>
      <c r="G135" s="65">
        <v>0.25</v>
      </c>
      <c r="H135" s="70"/>
      <c r="J135" s="16"/>
      <c r="K135" s="14"/>
      <c r="L135" s="70"/>
      <c r="M135" s="41"/>
      <c r="N135" s="41"/>
      <c r="O135" s="41"/>
      <c r="P135" s="73">
        <v>417585000</v>
      </c>
      <c r="Q135" s="60">
        <v>2518000</v>
      </c>
      <c r="R135" s="60">
        <f>IF(Tabela3[[#This Row],[Ativo || Passivo]]&gt;0,Tabela3[[#This Row],[Ativo || Passivo]]-Tabela3[[#This Row],[Patrimônio Líquido]],0)</f>
        <v>0</v>
      </c>
      <c r="S135" s="60">
        <f>Tabela3[[#This Row],[Cotação]]*Tabela3[[#This Row],[Total Ações]]</f>
        <v>1161437492.1600001</v>
      </c>
      <c r="T135" s="27">
        <f>IF(Tabela3[[#This Row],[Passivo Circulante]]&gt;0,Tabela3[[#This Row],[Ativo Circulante]]/Tabela3[[#This Row],[Passivo Circulante]],0)</f>
        <v>0</v>
      </c>
      <c r="U13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5" s="16">
        <f>IF(Tabela3[[#This Row],[Lucro Líquido]]&gt;0,Tabela3[[#This Row],[Lucro Líquido]]/Tabela3[[#This Row],[Patrimônio Líquido]],0)/Tabela3[[#This Row],[Ref]]*4</f>
        <v>8.0398801042502327E-3</v>
      </c>
      <c r="W13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5" s="16">
        <f>IF(Tabela3[[#This Row],[Dívida]]&gt;0,Tabela3[[#This Row],[Dívida]]/Tabela3[[#This Row],[Patrimônio Líquido]],0)</f>
        <v>0</v>
      </c>
      <c r="Y135" s="16">
        <f>SUMPRODUCT(N([Dívida / PL]&gt;0),N(RIGHT([PAPEL],LEN([PAPEL])-(LEN([PAPEL])-1))="3"),[Dívida / PL])/SUMPRODUCT(N([Dívida / PL]&gt;0),N(RIGHT([PAPEL],LEN([PAPEL])-(LEN([PAPEL])-1))="3"))</f>
        <v>1.5501495106508842</v>
      </c>
      <c r="Z135" s="7">
        <f>Tabela3[[#This Row],[Capital Social]]*20%</f>
        <v>25266371.972000003</v>
      </c>
      <c r="AA135" s="35">
        <f>IF(([Lucro Líquido]*5%)&gt;[Teto R. Legal],[Teto R. Legal],[Lucro Líquido]*5%)</f>
        <v>125900</v>
      </c>
      <c r="AB135" s="35">
        <f>IF([Lucro Líquido]&lt;0,0,[Lucro Líquido]-[Reserva Legal])</f>
        <v>2392100</v>
      </c>
      <c r="AC135" s="35">
        <f>Tabela3[[#This Row],[Lucro Distribuir]]*[%Div]</f>
        <v>598025</v>
      </c>
      <c r="AD135" s="43">
        <f>SUMPRODUCT(N([Nome]=Tabela3[[#This Row],[Nome]]),[Ações])</f>
        <v>77636196</v>
      </c>
      <c r="AE135" s="68">
        <f>[Capital Social]/[Total Ações]</f>
        <v>1.62722887478928</v>
      </c>
      <c r="AF135" s="68">
        <f>Tabela3[[#This Row],[Lucro Líquido]]/Tabela3[[#This Row],[Total Ações]]</f>
        <v>3.243332530099749E-2</v>
      </c>
      <c r="AG13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13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135" s="7">
        <f>[Div Base]*[Ações]</f>
        <v>598025</v>
      </c>
      <c r="AL135" s="7">
        <f>SUMPRODUCT(N([Nome]=Tabela3[[#This Row],[Nome]]),[Div Base]*[Ações])</f>
        <v>598025</v>
      </c>
      <c r="AM135" s="5">
        <f>[Patrimônio Líquido]/[Total Ações]</f>
        <v>5.3787411222466384</v>
      </c>
      <c r="AN135" s="39">
        <f>MAX(Tabela3[[#This Row],[Cotação 1]:[Cotação 5]])</f>
        <v>14.96</v>
      </c>
      <c r="AO135" s="40">
        <f>[Cotação]/[VPA]</f>
        <v>2.7813199520097709</v>
      </c>
      <c r="AP135" s="27">
        <f>IF(Tabela3[[#This Row],[Lucro/Ação]]&gt;0,Tabela3[[#This Row],[Cotação]]/(Tabela3[[#This Row],[Lucro/Ação]]/[Ref]*4),0)</f>
        <v>345.94047621922158</v>
      </c>
      <c r="AQ135" s="68">
        <f>[Lucro Distribuir]/[Total Ações]</f>
        <v>3.0811659035947615E-2</v>
      </c>
      <c r="AR135" s="68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135" s="9" t="str">
        <f>IF(AND([% A.A.]&gt;=5%,SUMPRODUCT(N([Nome]=Tabela3[[#This Row],[Nome]]),[PL])&gt;0),"Sim","Não")</f>
        <v>Não</v>
      </c>
      <c r="AT135" s="20">
        <f>IF([Cotação]&gt;0,Tabela3[[#This Row],[Lucro]]/Tabela3[[#This Row],[Cotação]],0)</f>
        <v>5.1490071918361652E-4</v>
      </c>
      <c r="AU135" s="20">
        <f>((1+Tabela3[[#This Row],[% Yield]])^(1/(3*Tabela3[[#This Row],[Ref]])))^(12)-1</f>
        <v>6.865932016728582E-4</v>
      </c>
      <c r="AV135" s="9">
        <f>IF([Cotação]&gt;0,($BH$1/Tabela3[[#This Row],[Cotação]]-MOD($BH$1/Tabela3[[#This Row],[Cotação]],100)),)</f>
        <v>0</v>
      </c>
      <c r="AW135" s="7">
        <f>Tabela3[[#This Row],[Ativos]]*[Lucro]</f>
        <v>0</v>
      </c>
      <c r="AX135" s="7">
        <f>SUMPRODUCT(N(Tabela1[Código]=Tabela3[[#This Row],[PAPEL]]),Tabela1[Fechamento])</f>
        <v>0</v>
      </c>
      <c r="AY135" s="7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14.96</v>
      </c>
      <c r="BB135" s="7">
        <f>SUMPRODUCT(N(Tabela17683[Código]=Tabela3[[#This Row],[PAPEL]]),Tabela17683[Fechamento])</f>
        <v>0</v>
      </c>
    </row>
    <row r="136" spans="1:54" ht="11.25" customHeight="1">
      <c r="A136" s="3" t="s">
        <v>901</v>
      </c>
      <c r="B136" s="45" t="s">
        <v>897</v>
      </c>
      <c r="C136" s="14" t="str">
        <f>LEFT([PAPEL],LEN([PAPEL])-(LEN([PAPEL])-4))</f>
        <v>ALPA</v>
      </c>
      <c r="D136" s="14">
        <v>4</v>
      </c>
      <c r="E136" s="5">
        <v>624610414.55999994</v>
      </c>
      <c r="F136" s="43">
        <v>219644137</v>
      </c>
      <c r="G136" s="65">
        <v>0.25</v>
      </c>
      <c r="H136" s="70"/>
      <c r="J136" s="16"/>
      <c r="K136" s="14"/>
      <c r="L136" s="70"/>
      <c r="M136" s="41">
        <v>2946099000</v>
      </c>
      <c r="N136" s="41">
        <v>1777924000</v>
      </c>
      <c r="O136" s="41">
        <v>674850000</v>
      </c>
      <c r="P136" s="73">
        <v>1834451000</v>
      </c>
      <c r="Q136" s="60">
        <v>310011000</v>
      </c>
      <c r="R136" s="60">
        <f>IF(Tabela3[[#This Row],[Ativo || Passivo]]&gt;0,Tabela3[[#This Row],[Ativo || Passivo]]-Tabela3[[#This Row],[Patrimônio Líquido]],0)</f>
        <v>1111648000</v>
      </c>
      <c r="S136" s="60">
        <f>Tabela3[[#This Row],[Cotação]]*Tabela3[[#This Row],[Total Ações]]</f>
        <v>5187777989.9500008</v>
      </c>
      <c r="T136" s="27">
        <f>IF(Tabela3[[#This Row],[Passivo Circulante]]&gt;0,Tabela3[[#This Row],[Ativo Circulante]]/Tabela3[[#This Row],[Passivo Circulante]],0)</f>
        <v>2.6345469363562275</v>
      </c>
      <c r="U13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6" s="16">
        <f>IF(Tabela3[[#This Row],[Lucro Líquido]]&gt;0,Tabela3[[#This Row],[Lucro Líquido]]/Tabela3[[#This Row],[Patrimônio Líquido]],0)/Tabela3[[#This Row],[Ref]]*4</f>
        <v>0.16899388427382361</v>
      </c>
      <c r="W13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6" s="16">
        <f>IF(Tabela3[[#This Row],[Dívida]]&gt;0,Tabela3[[#This Row],[Dívida]]/Tabela3[[#This Row],[Patrimônio Líquido]],0)</f>
        <v>0.6059840246482463</v>
      </c>
      <c r="Y136" s="16">
        <f>SUMPRODUCT(N([Dívida / PL]&gt;0),N(RIGHT([PAPEL],LEN([PAPEL])-(LEN([PAPEL])-1))="3"),[Dívida / PL])/SUMPRODUCT(N([Dívida / PL]&gt;0),N(RIGHT([PAPEL],LEN([PAPEL])-(LEN([PAPEL])-1))="3"))</f>
        <v>1.5501495106508842</v>
      </c>
      <c r="Z136" s="7">
        <f>Tabela3[[#This Row],[Capital Social]]*20%</f>
        <v>124922082.912</v>
      </c>
      <c r="AA136" s="35">
        <f>IF(([Lucro Líquido]*5%)&gt;[Teto R. Legal],[Teto R. Legal],[Lucro Líquido]*5%)</f>
        <v>15500550</v>
      </c>
      <c r="AB136" s="35">
        <f>IF([Lucro Líquido]&lt;0,0,[Lucro Líquido]-[Reserva Legal])</f>
        <v>294510450</v>
      </c>
      <c r="AC136" s="35">
        <f>Tabela3[[#This Row],[Lucro Distribuir]]*[%Div]</f>
        <v>73627612.5</v>
      </c>
      <c r="AD136" s="43">
        <f>SUMPRODUCT(N([Nome]=Tabela3[[#This Row],[Nome]]),[Ações])</f>
        <v>427681615</v>
      </c>
      <c r="AE136" s="68">
        <f>[Capital Social]/[Total Ações]</f>
        <v>1.4604565467701949</v>
      </c>
      <c r="AF136" s="68">
        <f>Tabela3[[#This Row],[Lucro Líquido]]/Tabela3[[#This Row],[Total Ações]]</f>
        <v>0.72486398556084763</v>
      </c>
      <c r="AG13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0.1667987937680363</v>
      </c>
      <c r="AH13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0.1667987937680363</v>
      </c>
      <c r="AK136" s="7">
        <f>[Div Base]*[Ações]</f>
        <v>36636377.109821312</v>
      </c>
      <c r="AL136" s="7">
        <f>SUMPRODUCT(N([Nome]=Tabela3[[#This Row],[Nome]]),[Div Base]*[Ações])</f>
        <v>74806817.589949653</v>
      </c>
      <c r="AM136" s="5">
        <f>[Patrimônio Líquido]/[Total Ações]</f>
        <v>4.289291228943755</v>
      </c>
      <c r="AN136" s="39">
        <f>MAX(Tabela3[[#This Row],[Cotação 1]:[Cotação 5]])</f>
        <v>12.13</v>
      </c>
      <c r="AO136" s="40">
        <f>[Cotação]/[VPA]</f>
        <v>2.827973050220475</v>
      </c>
      <c r="AP136" s="27">
        <f>IF(Tabela3[[#This Row],[Lucro/Ação]]&gt;0,Tabela3[[#This Row],[Cotação]]/(Tabela3[[#This Row],[Lucro/Ação]]/[Ref]*4),0)</f>
        <v>16.734173916248135</v>
      </c>
      <c r="AQ136" s="68">
        <f>[Lucro Distribuir]/[Total Ações]</f>
        <v>0.68862078628280521</v>
      </c>
      <c r="AR136" s="68">
        <f>IF([Unit ON]&gt;0,SUMPRODUCT(N([Nome]=Tabela3[[#This Row],[Nome]]),N(RIGHT([PAPEL],1)="3"),[Div Base])*[Unit ON]+SUMPRODUCT(N([Nome]=Tabela3[[#This Row],[Nome]]),N(RIGHT([PAPEL],1)="4"),[Div Base])*[Unit PN],[Div Base])</f>
        <v>0.1667987937680363</v>
      </c>
      <c r="AS136" s="9" t="str">
        <f>IF(AND([% A.A.]&gt;=5%,SUMPRODUCT(N([Nome]=Tabela3[[#This Row],[Nome]]),[PL])&gt;0),"Sim","Não")</f>
        <v>Não</v>
      </c>
      <c r="AT136" s="20">
        <f>IF([Cotação]&gt;0,Tabela3[[#This Row],[Lucro]]/Tabela3[[#This Row],[Cotação]],0)</f>
        <v>1.3750931060843883E-2</v>
      </c>
      <c r="AU136" s="20">
        <f>((1+Tabela3[[#This Row],[% Yield]])^(1/(3*Tabela3[[#This Row],[Ref]])))^(12)-1</f>
        <v>1.3750931060842797E-2</v>
      </c>
      <c r="AV136" s="9">
        <f>IF([Cotação]&gt;0,($BH$1/Tabela3[[#This Row],[Cotação]]-MOD($BH$1/Tabela3[[#This Row],[Cotação]],100)),)</f>
        <v>0</v>
      </c>
      <c r="AW136" s="7">
        <f>Tabela3[[#This Row],[Ativos]]*[Lucro]</f>
        <v>0</v>
      </c>
      <c r="AX136" s="7">
        <f>SUMPRODUCT(N(Tabela1[Código]=Tabela3[[#This Row],[PAPEL]]),Tabela1[Fechamento])</f>
        <v>0</v>
      </c>
      <c r="AY136" s="7">
        <f>SUMPRODUCT(N(Tabela17[Código]=Tabela3[[#This Row],[PAPEL]]),Tabela17[Fechamento])</f>
        <v>0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12.13</v>
      </c>
      <c r="BB136" s="7">
        <f>SUMPRODUCT(N(Tabela17683[Código]=Tabela3[[#This Row],[PAPEL]]),Tabela17683[Fechamento])</f>
        <v>0</v>
      </c>
    </row>
    <row r="137" spans="1:54" ht="11.25" customHeight="1">
      <c r="A137" s="3" t="s">
        <v>901</v>
      </c>
      <c r="B137" s="45" t="s">
        <v>898</v>
      </c>
      <c r="C137" s="14" t="str">
        <f>LEFT([PAPEL],LEN([PAPEL])-(LEN([PAPEL])-4))</f>
        <v>ALPA</v>
      </c>
      <c r="D137" s="14">
        <v>4</v>
      </c>
      <c r="E137" s="5">
        <v>624610414.55999994</v>
      </c>
      <c r="F137" s="43">
        <v>208037478</v>
      </c>
      <c r="G137" s="65">
        <v>0.25</v>
      </c>
      <c r="H137" s="70"/>
      <c r="J137" s="16">
        <v>0.1</v>
      </c>
      <c r="K137" s="14"/>
      <c r="L137" s="70"/>
      <c r="M137" s="41">
        <v>2946099000</v>
      </c>
      <c r="N137" s="41">
        <v>1777924000</v>
      </c>
      <c r="O137" s="41">
        <v>674850000</v>
      </c>
      <c r="P137" s="73">
        <v>1834451000</v>
      </c>
      <c r="Q137" s="60">
        <v>310011000</v>
      </c>
      <c r="R137" s="60">
        <f>IF(Tabela3[[#This Row],[Ativo || Passivo]]&gt;0,Tabela3[[#This Row],[Ativo || Passivo]]-Tabela3[[#This Row],[Patrimônio Líquido]],0)</f>
        <v>1111648000</v>
      </c>
      <c r="S137" s="60">
        <f>Tabela3[[#This Row],[Cotação]]*Tabela3[[#This Row],[Total Ações]]</f>
        <v>5380234716.6999998</v>
      </c>
      <c r="T137" s="27">
        <f>IF(Tabela3[[#This Row],[Passivo Circulante]]&gt;0,Tabela3[[#This Row],[Ativo Circulante]]/Tabela3[[#This Row],[Passivo Circulante]],0)</f>
        <v>2.6345469363562275</v>
      </c>
      <c r="U13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7" s="16">
        <f>IF(Tabela3[[#This Row],[Lucro Líquido]]&gt;0,Tabela3[[#This Row],[Lucro Líquido]]/Tabela3[[#This Row],[Patrimônio Líquido]],0)/Tabela3[[#This Row],[Ref]]*4</f>
        <v>0.16899388427382361</v>
      </c>
      <c r="W13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7" s="16">
        <f>IF(Tabela3[[#This Row],[Dívida]]&gt;0,Tabela3[[#This Row],[Dívida]]/Tabela3[[#This Row],[Patrimônio Líquido]],0)</f>
        <v>0.6059840246482463</v>
      </c>
      <c r="Y137" s="16">
        <f>SUMPRODUCT(N([Dívida / PL]&gt;0),N(RIGHT([PAPEL],LEN([PAPEL])-(LEN([PAPEL])-1))="3"),[Dívida / PL])/SUMPRODUCT(N([Dívida / PL]&gt;0),N(RIGHT([PAPEL],LEN([PAPEL])-(LEN([PAPEL])-1))="3"))</f>
        <v>1.5501495106508842</v>
      </c>
      <c r="Z137" s="7">
        <f>Tabela3[[#This Row],[Capital Social]]*20%</f>
        <v>124922082.912</v>
      </c>
      <c r="AA137" s="35">
        <f>IF(([Lucro Líquido]*5%)&gt;[Teto R. Legal],[Teto R. Legal],[Lucro Líquido]*5%)</f>
        <v>15500550</v>
      </c>
      <c r="AB137" s="35">
        <f>IF([Lucro Líquido]&lt;0,0,[Lucro Líquido]-[Reserva Legal])</f>
        <v>294510450</v>
      </c>
      <c r="AC137" s="35">
        <f>Tabela3[[#This Row],[Lucro Distribuir]]*[%Div]</f>
        <v>73627612.5</v>
      </c>
      <c r="AD137" s="43">
        <f>SUMPRODUCT(N([Nome]=Tabela3[[#This Row],[Nome]]),[Ações])</f>
        <v>427681615</v>
      </c>
      <c r="AE137" s="68">
        <f>[Capital Social]/[Total Ações]</f>
        <v>1.4604565467701949</v>
      </c>
      <c r="AF137" s="68">
        <f>Tabela3[[#This Row],[Lucro Líquido]]/Tabela3[[#This Row],[Total Ações]]</f>
        <v>0.72486398556084763</v>
      </c>
      <c r="AG13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0.18347867339618654</v>
      </c>
      <c r="AH13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0.18347867339618654</v>
      </c>
      <c r="AK137" s="7">
        <f>[Div Base]*[Ações]</f>
        <v>38170440.48012834</v>
      </c>
      <c r="AL137" s="7">
        <f>SUMPRODUCT(N([Nome]=Tabela3[[#This Row],[Nome]]),[Div Base]*[Ações])</f>
        <v>74806817.589949653</v>
      </c>
      <c r="AM137" s="5">
        <f>[Patrimônio Líquido]/[Total Ações]</f>
        <v>4.289291228943755</v>
      </c>
      <c r="AN137" s="39">
        <f>MAX(Tabela3[[#This Row],[Cotação 1]:[Cotação 5]])</f>
        <v>12.58</v>
      </c>
      <c r="AO137" s="40">
        <f>[Cotação]/[VPA]</f>
        <v>2.9328854881923805</v>
      </c>
      <c r="AP137" s="27">
        <f>IF(Tabela3[[#This Row],[Lucro/Ação]]&gt;0,Tabela3[[#This Row],[Cotação]]/(Tabela3[[#This Row],[Lucro/Ação]]/[Ref]*4),0)</f>
        <v>17.35498003845025</v>
      </c>
      <c r="AQ137" s="68">
        <f>[Lucro Distribuir]/[Total Ações]</f>
        <v>0.68862078628280521</v>
      </c>
      <c r="AR137" s="68">
        <f>IF([Unit ON]&gt;0,SUMPRODUCT(N([Nome]=Tabela3[[#This Row],[Nome]]),N(RIGHT([PAPEL],1)="3"),[Div Base])*[Unit ON]+SUMPRODUCT(N([Nome]=Tabela3[[#This Row],[Nome]]),N(RIGHT([PAPEL],1)="4"),[Div Base])*[Unit PN],[Div Base])</f>
        <v>0.18347867339618654</v>
      </c>
      <c r="AS137" s="9" t="str">
        <f>IF(AND([% A.A.]&gt;=5%,SUMPRODUCT(N([Nome]=Tabela3[[#This Row],[Nome]]),[PL])&gt;0),"Sim","Não")</f>
        <v>Não</v>
      </c>
      <c r="AT137" s="20">
        <f>IF([Cotação]&gt;0,Tabela3[[#This Row],[Lucro]]/Tabela3[[#This Row],[Cotação]],0)</f>
        <v>1.4584950190475877E-2</v>
      </c>
      <c r="AU137" s="20">
        <f>((1+Tabela3[[#This Row],[% Yield]])^(1/(3*Tabela3[[#This Row],[Ref]])))^(12)-1</f>
        <v>1.4584950190475787E-2</v>
      </c>
      <c r="AV137" s="9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7">
        <f>SUMPRODUCT(N(Tabela1[Código]=Tabela3[[#This Row],[PAPEL]]),Tabela1[Fechamento])</f>
        <v>0</v>
      </c>
      <c r="AY137" s="7">
        <f>SUMPRODUCT(N(Tabela17[Código]=Tabela3[[#This Row],[PAPEL]]),Tabela17[Fechamento])</f>
        <v>0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12.58</v>
      </c>
      <c r="BB137" s="7">
        <f>SUMPRODUCT(N(Tabela17683[Código]=Tabela3[[#This Row],[PAPEL]]),Tabela17683[Fechamento])</f>
        <v>0</v>
      </c>
    </row>
    <row r="138" spans="1:54" ht="11.25" customHeight="1">
      <c r="A138" s="3" t="s">
        <v>901</v>
      </c>
      <c r="B138" s="45" t="s">
        <v>902</v>
      </c>
      <c r="C138" s="14" t="str">
        <f>LEFT([PAPEL],LEN([PAPEL])-(LEN([PAPEL])-4))</f>
        <v>CAMB</v>
      </c>
      <c r="D138" s="14">
        <v>3</v>
      </c>
      <c r="E138" s="5">
        <v>32340000</v>
      </c>
      <c r="F138" s="43">
        <v>13087267</v>
      </c>
      <c r="G138" s="65">
        <v>0.25</v>
      </c>
      <c r="H138" s="70"/>
      <c r="J138" s="16"/>
      <c r="K138" s="14"/>
      <c r="L138" s="70"/>
      <c r="M138" s="41"/>
      <c r="N138" s="41"/>
      <c r="O138" s="41"/>
      <c r="P138" s="73">
        <v>29017000</v>
      </c>
      <c r="Q138" s="60">
        <v>1159000</v>
      </c>
      <c r="R138" s="60">
        <f>IF(Tabela3[[#This Row],[Ativo || Passivo]]&gt;0,Tabela3[[#This Row],[Ativo || Passivo]]-Tabela3[[#This Row],[Patrimônio Líquido]],0)</f>
        <v>0</v>
      </c>
      <c r="S138" s="60">
        <f>Tabela3[[#This Row],[Cotação]]*Tabela3[[#This Row],[Total Ações]]</f>
        <v>0</v>
      </c>
      <c r="T138" s="27">
        <f>IF(Tabela3[[#This Row],[Passivo Circulante]]&gt;0,Tabela3[[#This Row],[Ativo Circulante]]/Tabela3[[#This Row],[Passivo Circulante]],0)</f>
        <v>0</v>
      </c>
      <c r="U13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8" s="16">
        <f>IF(Tabela3[[#This Row],[Lucro Líquido]]&gt;0,Tabela3[[#This Row],[Lucro Líquido]]/Tabela3[[#This Row],[Patrimônio Líquido]],0)/Tabela3[[#This Row],[Ref]]*4</f>
        <v>5.3256137206924681E-2</v>
      </c>
      <c r="W13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8" s="16">
        <f>IF(Tabela3[[#This Row],[Dívida]]&gt;0,Tabela3[[#This Row],[Dívida]]/Tabela3[[#This Row],[Patrimônio Líquido]],0)</f>
        <v>0</v>
      </c>
      <c r="Y138" s="16">
        <f>SUMPRODUCT(N([Dívida / PL]&gt;0),N(RIGHT([PAPEL],LEN([PAPEL])-(LEN([PAPEL])-1))="3"),[Dívida / PL])/SUMPRODUCT(N([Dívida / PL]&gt;0),N(RIGHT([PAPEL],LEN([PAPEL])-(LEN([PAPEL])-1))="3"))</f>
        <v>1.5501495106508842</v>
      </c>
      <c r="Z138" s="7">
        <f>Tabela3[[#This Row],[Capital Social]]*20%</f>
        <v>6468000</v>
      </c>
      <c r="AA138" s="35">
        <f>IF(([Lucro Líquido]*5%)&gt;[Teto R. Legal],[Teto R. Legal],[Lucro Líquido]*5%)</f>
        <v>57950</v>
      </c>
      <c r="AB138" s="35">
        <f>IF([Lucro Líquido]&lt;0,0,[Lucro Líquido]-[Reserva Legal])</f>
        <v>1101050</v>
      </c>
      <c r="AC138" s="35">
        <f>Tabela3[[#This Row],[Lucro Distribuir]]*[%Div]</f>
        <v>275262.5</v>
      </c>
      <c r="AD138" s="43">
        <f>SUMPRODUCT(N([Nome]=Tabela3[[#This Row],[Nome]]),[Ações])</f>
        <v>38552249</v>
      </c>
      <c r="AE138" s="68">
        <f>[Capital Social]/[Total Ações]</f>
        <v>0.83886156680509094</v>
      </c>
      <c r="AF138" s="68">
        <f>Tabela3[[#This Row],[Lucro Líquido]]/Tabela3[[#This Row],[Total Ações]]</f>
        <v>3.0063096967442807E-2</v>
      </c>
      <c r="AG13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13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138" s="7">
        <f>[Div Base]*[Ações]</f>
        <v>93442.897004205908</v>
      </c>
      <c r="AL138" s="7">
        <f>SUMPRODUCT(N([Nome]=Tabela3[[#This Row],[Nome]]),[Div Base]*[Ações])</f>
        <v>275262.5</v>
      </c>
      <c r="AM138" s="5">
        <f>[Patrimônio Líquido]/[Total Ações]</f>
        <v>0.75266685479231055</v>
      </c>
      <c r="AN138" s="39">
        <f>MAX(Tabela3[[#This Row],[Cotação 1]:[Cotação 5]])</f>
        <v>0</v>
      </c>
      <c r="AO138" s="40">
        <f>[Cotação]/[VPA]</f>
        <v>0</v>
      </c>
      <c r="AP138" s="27">
        <f>IF(Tabela3[[#This Row],[Lucro/Ação]]&gt;0,Tabela3[[#This Row],[Cotação]]/(Tabela3[[#This Row],[Lucro/Ação]]/[Ref]*4),0)</f>
        <v>0</v>
      </c>
      <c r="AQ138" s="68">
        <f>[Lucro Distribuir]/[Total Ações]</f>
        <v>2.8559942119070668E-2</v>
      </c>
      <c r="AR138" s="68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138" s="9" t="str">
        <f>IF(AND([% A.A.]&gt;=5%,SUMPRODUCT(N([Nome]=Tabela3[[#This Row],[Nome]]),[PL])&gt;0),"Sim","Não")</f>
        <v>Não</v>
      </c>
      <c r="AT138" s="20">
        <f>IF([Cotação]&gt;0,Tabela3[[#This Row],[Lucro]]/Tabela3[[#This Row],[Cotação]],0)</f>
        <v>0</v>
      </c>
      <c r="AU138" s="20">
        <f>((1+Tabela3[[#This Row],[% Yield]])^(1/(3*Tabela3[[#This Row],[Ref]])))^(12)-1</f>
        <v>0</v>
      </c>
      <c r="AV138" s="9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customHeight="1">
      <c r="A139" s="3" t="s">
        <v>901</v>
      </c>
      <c r="B139" s="45" t="s">
        <v>903</v>
      </c>
      <c r="C139" s="14" t="str">
        <f>LEFT([PAPEL],LEN([PAPEL])-(LEN([PAPEL])-4))</f>
        <v>CAMB</v>
      </c>
      <c r="D139" s="14">
        <v>3</v>
      </c>
      <c r="E139" s="5">
        <v>32340000</v>
      </c>
      <c r="F139" s="43">
        <v>25464982</v>
      </c>
      <c r="G139" s="65">
        <v>0.25</v>
      </c>
      <c r="H139" s="70"/>
      <c r="J139" s="16"/>
      <c r="K139" s="14"/>
      <c r="L139" s="70"/>
      <c r="M139" s="41"/>
      <c r="N139" s="41"/>
      <c r="O139" s="41"/>
      <c r="P139" s="73">
        <v>29017000</v>
      </c>
      <c r="Q139" s="60">
        <v>1159000</v>
      </c>
      <c r="R139" s="60">
        <f>IF(Tabela3[[#This Row],[Ativo || Passivo]]&gt;0,Tabela3[[#This Row],[Ativo || Passivo]]-Tabela3[[#This Row],[Patrimônio Líquido]],0)</f>
        <v>0</v>
      </c>
      <c r="S139" s="60">
        <f>Tabela3[[#This Row],[Cotação]]*Tabela3[[#This Row],[Total Ações]]</f>
        <v>84429425.310000002</v>
      </c>
      <c r="T139" s="27">
        <f>IF(Tabela3[[#This Row],[Passivo Circulante]]&gt;0,Tabela3[[#This Row],[Ativo Circulante]]/Tabela3[[#This Row],[Passivo Circulante]],0)</f>
        <v>0</v>
      </c>
      <c r="U13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39" s="16">
        <f>IF(Tabela3[[#This Row],[Lucro Líquido]]&gt;0,Tabela3[[#This Row],[Lucro Líquido]]/Tabela3[[#This Row],[Patrimônio Líquido]],0)/Tabela3[[#This Row],[Ref]]*4</f>
        <v>5.3256137206924681E-2</v>
      </c>
      <c r="W13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39" s="16">
        <f>IF(Tabela3[[#This Row],[Dívida]]&gt;0,Tabela3[[#This Row],[Dívida]]/Tabela3[[#This Row],[Patrimônio Líquido]],0)</f>
        <v>0</v>
      </c>
      <c r="Y139" s="16">
        <f>SUMPRODUCT(N([Dívida / PL]&gt;0),N(RIGHT([PAPEL],LEN([PAPEL])-(LEN([PAPEL])-1))="3"),[Dívida / PL])/SUMPRODUCT(N([Dívida / PL]&gt;0),N(RIGHT([PAPEL],LEN([PAPEL])-(LEN([PAPEL])-1))="3"))</f>
        <v>1.5501495106508842</v>
      </c>
      <c r="Z139" s="7">
        <f>Tabela3[[#This Row],[Capital Social]]*20%</f>
        <v>6468000</v>
      </c>
      <c r="AA139" s="35">
        <f>IF(([Lucro Líquido]*5%)&gt;[Teto R. Legal],[Teto R. Legal],[Lucro Líquido]*5%)</f>
        <v>57950</v>
      </c>
      <c r="AB139" s="35">
        <f>IF([Lucro Líquido]&lt;0,0,[Lucro Líquido]-[Reserva Legal])</f>
        <v>1101050</v>
      </c>
      <c r="AC139" s="35">
        <f>Tabela3[[#This Row],[Lucro Distribuir]]*[%Div]</f>
        <v>275262.5</v>
      </c>
      <c r="AD139" s="43">
        <f>SUMPRODUCT(N([Nome]=Tabela3[[#This Row],[Nome]]),[Ações])</f>
        <v>38552249</v>
      </c>
      <c r="AE139" s="68">
        <f>[Capital Social]/[Total Ações]</f>
        <v>0.83886156680509094</v>
      </c>
      <c r="AF139" s="68">
        <f>Tabela3[[#This Row],[Lucro Líquido]]/Tabela3[[#This Row],[Total Ações]]</f>
        <v>3.0063096967442807E-2</v>
      </c>
      <c r="AG13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13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139" s="7">
        <f>[Div Base]*[Ações]</f>
        <v>181819.60299579409</v>
      </c>
      <c r="AL139" s="7">
        <f>SUMPRODUCT(N([Nome]=Tabela3[[#This Row],[Nome]]),[Div Base]*[Ações])</f>
        <v>275262.5</v>
      </c>
      <c r="AM139" s="5">
        <f>[Patrimônio Líquido]/[Total Ações]</f>
        <v>0.75266685479231055</v>
      </c>
      <c r="AN139" s="39">
        <f>MAX(Tabela3[[#This Row],[Cotação 1]:[Cotação 5]])</f>
        <v>2.19</v>
      </c>
      <c r="AO139" s="40">
        <f>[Cotação]/[VPA]</f>
        <v>2.9096538343040286</v>
      </c>
      <c r="AP139" s="27">
        <f>IF(Tabela3[[#This Row],[Lucro/Ação]]&gt;0,Tabela3[[#This Row],[Cotação]]/(Tabela3[[#This Row],[Lucro/Ação]]/[Ref]*4),0)</f>
        <v>54.635089717428819</v>
      </c>
      <c r="AQ139" s="68">
        <f>[Lucro Distribuir]/[Total Ações]</f>
        <v>2.8559942119070668E-2</v>
      </c>
      <c r="AR139" s="68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139" s="9" t="str">
        <f>IF(AND([% A.A.]&gt;=5%,SUMPRODUCT(N([Nome]=Tabela3[[#This Row],[Nome]]),[PL])&gt;0),"Sim","Não")</f>
        <v>Não</v>
      </c>
      <c r="AT139" s="20">
        <f>IF([Cotação]&gt;0,Tabela3[[#This Row],[Lucro]]/Tabela3[[#This Row],[Cotação]],0)</f>
        <v>3.2602673651907156E-3</v>
      </c>
      <c r="AU139" s="20">
        <f>((1+Tabela3[[#This Row],[% Yield]])^(1/(3*Tabela3[[#This Row],[Ref]])))^(12)-1</f>
        <v>4.3493835208612275E-3</v>
      </c>
      <c r="AV139" s="9">
        <f>IF([Cotação]&gt;0,($BH$1/Tabela3[[#This Row],[Cotação]]-MOD($BH$1/Tabela3[[#This Row],[Cotação]],100)),)</f>
        <v>300</v>
      </c>
      <c r="AW139" s="7">
        <f>Tabela3[[#This Row],[Ativos]]*[Lucro]</f>
        <v>2.1419956589303002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0</v>
      </c>
      <c r="BA139" s="7">
        <f>SUMPRODUCT(N(Tabela1768[Código]=Tabela3[[#This Row],[PAPEL]]),Tabela1768[Fechamento])</f>
        <v>2.19</v>
      </c>
      <c r="BB139" s="7">
        <f>SUMPRODUCT(N(Tabela17683[Código]=Tabela3[[#This Row],[PAPEL]]),Tabela17683[Fechamento])</f>
        <v>0</v>
      </c>
    </row>
    <row r="140" spans="1:54" ht="11.25" customHeight="1">
      <c r="A140" s="3" t="s">
        <v>901</v>
      </c>
      <c r="B140" s="45" t="s">
        <v>906</v>
      </c>
      <c r="C140" s="14" t="str">
        <f>LEFT([PAPEL],LEN([PAPEL])-(LEN([PAPEL])-4))</f>
        <v>GRND</v>
      </c>
      <c r="D140" s="14">
        <v>4</v>
      </c>
      <c r="E140" s="5">
        <v>1231301604.46</v>
      </c>
      <c r="F140" s="43">
        <v>300720000</v>
      </c>
      <c r="G140" s="65">
        <v>0.25</v>
      </c>
      <c r="H140" s="70"/>
      <c r="J140" s="16"/>
      <c r="K140" s="14"/>
      <c r="L140" s="70"/>
      <c r="M140" s="41">
        <v>2285211000</v>
      </c>
      <c r="N140" s="41">
        <v>1572896000</v>
      </c>
      <c r="O140" s="41">
        <v>208161000</v>
      </c>
      <c r="P140" s="5">
        <v>2060734000</v>
      </c>
      <c r="Q140" s="60">
        <v>433540000</v>
      </c>
      <c r="R140" s="60">
        <f>IF(Tabela3[[#This Row],[Ativo || Passivo]]&gt;0,Tabela3[[#This Row],[Ativo || Passivo]]-Tabela3[[#This Row],[Patrimônio Líquido]],0)</f>
        <v>224477000</v>
      </c>
      <c r="S140" s="60">
        <f>Tabela3[[#This Row],[Cotação]]*Tabela3[[#This Row],[Total Ações]]</f>
        <v>0</v>
      </c>
      <c r="T140" s="27">
        <f>IF(Tabela3[[#This Row],[Passivo Circulante]]&gt;0,Tabela3[[#This Row],[Ativo Circulante]]/Tabela3[[#This Row],[Passivo Circulante]],0)</f>
        <v>7.5561512483126041</v>
      </c>
      <c r="U14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0" s="16">
        <f>IF(Tabela3[[#This Row],[Lucro Líquido]]&gt;0,Tabela3[[#This Row],[Lucro Líquido]]/Tabela3[[#This Row],[Patrimônio Líquido]],0)/Tabela3[[#This Row],[Ref]]*4</f>
        <v>0.21038134955797302</v>
      </c>
      <c r="W14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0" s="16">
        <f>IF(Tabela3[[#This Row],[Dívida]]&gt;0,Tabela3[[#This Row],[Dívida]]/Tabela3[[#This Row],[Patrimônio Líquido]],0)</f>
        <v>0.10893060433806595</v>
      </c>
      <c r="Y140" s="16">
        <f>SUMPRODUCT(N([Dívida / PL]&gt;0),N(RIGHT([PAPEL],LEN([PAPEL])-(LEN([PAPEL])-1))="3"),[Dívida / PL])/SUMPRODUCT(N([Dívida / PL]&gt;0),N(RIGHT([PAPEL],LEN([PAPEL])-(LEN([PAPEL])-1))="3"))</f>
        <v>1.5501495106508842</v>
      </c>
      <c r="Z140" s="7">
        <f>Tabela3[[#This Row],[Capital Social]]*20%</f>
        <v>246260320.89200002</v>
      </c>
      <c r="AA140" s="35">
        <f>IF(([Lucro Líquido]*5%)&gt;[Teto R. Legal],[Teto R. Legal],[Lucro Líquido]*5%)</f>
        <v>21677000</v>
      </c>
      <c r="AB140" s="35">
        <f>IF([Lucro Líquido]&lt;0,0,[Lucro Líquido]-[Reserva Legal])</f>
        <v>411863000</v>
      </c>
      <c r="AC140" s="35">
        <f>Tabela3[[#This Row],[Lucro Distribuir]]*[%Div]</f>
        <v>102965750</v>
      </c>
      <c r="AD140" s="43">
        <f>SUMPRODUCT(N([Nome]=Tabela3[[#This Row],[Nome]]),[Ações])</f>
        <v>300720000</v>
      </c>
      <c r="AE140" s="68">
        <f>[Capital Social]/[Total Ações]</f>
        <v>4.094511853085927</v>
      </c>
      <c r="AF140" s="68">
        <f>Tabela3[[#This Row],[Lucro Líquido]]/Tabela3[[#This Row],[Total Ações]]</f>
        <v>1.4416733173716414</v>
      </c>
      <c r="AG14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14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140" s="7">
        <f>[Div Base]*[Ações]</f>
        <v>102965749.99999999</v>
      </c>
      <c r="AL140" s="7">
        <f>SUMPRODUCT(N([Nome]=Tabela3[[#This Row],[Nome]]),[Div Base]*[Ações])</f>
        <v>102965749.99999999</v>
      </c>
      <c r="AM140" s="5">
        <f>[Patrimônio Líquido]/[Total Ações]</f>
        <v>6.8526669326948655</v>
      </c>
      <c r="AN140" s="39">
        <f>MAX(Tabela3[[#This Row],[Cotação 1]:[Cotação 5]])</f>
        <v>0</v>
      </c>
      <c r="AO140" s="40">
        <f>[Cotação]/[VPA]</f>
        <v>0</v>
      </c>
      <c r="AP140" s="27">
        <f>IF(Tabela3[[#This Row],[Lucro/Ação]]&gt;0,Tabela3[[#This Row],[Cotação]]/(Tabela3[[#This Row],[Lucro/Ação]]/[Ref]*4),0)</f>
        <v>0</v>
      </c>
      <c r="AQ140" s="68">
        <f>[Lucro Distribuir]/[Total Ações]</f>
        <v>1.3695896515030592</v>
      </c>
      <c r="AR140" s="68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140" s="9" t="str">
        <f>IF(AND([% A.A.]&gt;=5%,SUMPRODUCT(N([Nome]=Tabela3[[#This Row],[Nome]]),[PL])&gt;0),"Sim","Não")</f>
        <v>Não</v>
      </c>
      <c r="AT140" s="20">
        <f>IF([Cotação]&gt;0,Tabela3[[#This Row],[Lucro]]/Tabela3[[#This Row],[Cotação]],0)</f>
        <v>0</v>
      </c>
      <c r="AU140" s="20">
        <f>((1+Tabela3[[#This Row],[% Yield]])^(1/(3*Tabela3[[#This Row],[Ref]])))^(12)-1</f>
        <v>0</v>
      </c>
      <c r="AV140" s="9">
        <f>IF([Cotação]&gt;0,($BH$1/Tabela3[[#This Row],[Cotação]]-MOD($BH$1/Tabela3[[#This Row],[Cotação]],100)),)</f>
        <v>0</v>
      </c>
      <c r="AW140" s="7">
        <f>Tabela3[[#This Row],[Ativos]]*[Lucro]</f>
        <v>0</v>
      </c>
      <c r="AX140" s="7">
        <f>SUMPRODUCT(N(Tabela1[Código]=Tabela3[[#This Row],[PAPEL]]),Tabela1[Fechamento])</f>
        <v>0</v>
      </c>
      <c r="AY140" s="7">
        <f>SUMPRODUCT(N(Tabela17[Código]=Tabela3[[#This Row],[PAPEL]]),Tabela17[Fechamento])</f>
        <v>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t="11.25" customHeight="1">
      <c r="A141" s="3" t="s">
        <v>901</v>
      </c>
      <c r="B141" s="45" t="s">
        <v>907</v>
      </c>
      <c r="C141" s="14" t="str">
        <f>LEFT([PAPEL],LEN([PAPEL])-(LEN([PAPEL])-4))</f>
        <v>VULC</v>
      </c>
      <c r="D141" s="14">
        <v>3</v>
      </c>
      <c r="E141" s="5">
        <v>565913332.5</v>
      </c>
      <c r="F141" s="43">
        <v>740921384</v>
      </c>
      <c r="G141" s="65">
        <v>0.25</v>
      </c>
      <c r="H141" s="70"/>
      <c r="J141" s="16"/>
      <c r="K141" s="14"/>
      <c r="L141" s="70"/>
      <c r="M141" s="41"/>
      <c r="N141" s="41"/>
      <c r="O141" s="41"/>
      <c r="P141" s="73">
        <v>-61175000</v>
      </c>
      <c r="Q141" s="60">
        <v>-71191000</v>
      </c>
      <c r="R141" s="60">
        <f>IF(Tabela3[[#This Row],[Ativo || Passivo]]&gt;0,Tabela3[[#This Row],[Ativo || Passivo]]-Tabela3[[#This Row],[Patrimônio Líquido]],0)</f>
        <v>0</v>
      </c>
      <c r="S141" s="60">
        <f>Tabela3[[#This Row],[Cotação]]*Tabela3[[#This Row],[Total Ações]]</f>
        <v>0</v>
      </c>
      <c r="T141" s="27">
        <f>IF(Tabela3[[#This Row],[Passivo Circulante]]&gt;0,Tabela3[[#This Row],[Ativo Circulante]]/Tabela3[[#This Row],[Passivo Circulante]],0)</f>
        <v>0</v>
      </c>
      <c r="U14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1" s="16">
        <f>IF(Tabela3[[#This Row],[Lucro Líquido]]&gt;0,Tabela3[[#This Row],[Lucro Líquido]]/Tabela3[[#This Row],[Patrimônio Líquido]],0)/Tabela3[[#This Row],[Ref]]*4</f>
        <v>0</v>
      </c>
      <c r="W14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1" s="16">
        <f>IF(Tabela3[[#This Row],[Dívida]]&gt;0,Tabela3[[#This Row],[Dívida]]/Tabela3[[#This Row],[Patrimônio Líquido]],0)</f>
        <v>0</v>
      </c>
      <c r="Y141" s="16">
        <f>SUMPRODUCT(N([Dívida / PL]&gt;0),N(RIGHT([PAPEL],LEN([PAPEL])-(LEN([PAPEL])-1))="3"),[Dívida / PL])/SUMPRODUCT(N([Dívida / PL]&gt;0),N(RIGHT([PAPEL],LEN([PAPEL])-(LEN([PAPEL])-1))="3"))</f>
        <v>1.5501495106508842</v>
      </c>
      <c r="Z141" s="7">
        <f>Tabela3[[#This Row],[Capital Social]]*20%</f>
        <v>113182666.5</v>
      </c>
      <c r="AA141" s="35">
        <f>IF(([Lucro Líquido]*5%)&gt;[Teto R. Legal],[Teto R. Legal],[Lucro Líquido]*5%)</f>
        <v>-3559550</v>
      </c>
      <c r="AB141" s="35">
        <f>IF([Lucro Líquido]&lt;0,0,[Lucro Líquido]-[Reserva Legal])</f>
        <v>0</v>
      </c>
      <c r="AC141" s="35">
        <f>Tabela3[[#This Row],[Lucro Distribuir]]*[%Div]</f>
        <v>0</v>
      </c>
      <c r="AD141" s="43">
        <f>SUMPRODUCT(N([Nome]=Tabela3[[#This Row],[Nome]]),[Ações])</f>
        <v>740921384</v>
      </c>
      <c r="AE141" s="68">
        <f>[Capital Social]/[Total Ações]</f>
        <v>0.76379673298780104</v>
      </c>
      <c r="AF141" s="68">
        <f>Tabela3[[#This Row],[Lucro Líquido]]/Tabela3[[#This Row],[Total Ações]]</f>
        <v>-9.6084418046706019E-2</v>
      </c>
      <c r="AG14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1" s="7">
        <f>[Div Base]*[Ações]</f>
        <v>0</v>
      </c>
      <c r="AL141" s="7">
        <f>SUMPRODUCT(N([Nome]=Tabela3[[#This Row],[Nome]]),[Div Base]*[Ações])</f>
        <v>0</v>
      </c>
      <c r="AM141" s="5">
        <f>[Patrimônio Líquido]/[Total Ações]</f>
        <v>-8.2566114733705676E-2</v>
      </c>
      <c r="AN141" s="39">
        <f>MAX(Tabela3[[#This Row],[Cotação 1]:[Cotação 5]])</f>
        <v>0</v>
      </c>
      <c r="AO141" s="40">
        <f>[Cotação]/[VPA]</f>
        <v>0</v>
      </c>
      <c r="AP141" s="27">
        <f>IF(Tabela3[[#This Row],[Lucro/Ação]]&gt;0,Tabela3[[#This Row],[Cotação]]/(Tabela3[[#This Row],[Lucro/Ação]]/[Ref]*4),0)</f>
        <v>0</v>
      </c>
      <c r="AQ141" s="68">
        <f>[Lucro Distribuir]/[Total Ações]</f>
        <v>0</v>
      </c>
      <c r="AR14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1" s="9" t="str">
        <f>IF(AND([% A.A.]&gt;=5%,SUMPRODUCT(N([Nome]=Tabela3[[#This Row],[Nome]]),[PL])&gt;0),"Sim","Não")</f>
        <v>Não</v>
      </c>
      <c r="AT141" s="20">
        <f>IF([Cotação]&gt;0,Tabela3[[#This Row],[Lucro]]/Tabela3[[#This Row],[Cotação]],0)</f>
        <v>0</v>
      </c>
      <c r="AU141" s="20">
        <f>((1+Tabela3[[#This Row],[% Yield]])^(1/(3*Tabela3[[#This Row],[Ref]])))^(12)-1</f>
        <v>0</v>
      </c>
      <c r="AV141" s="9">
        <f>IF([Cotação]&gt;0,($BH$1/Tabela3[[#This Row],[Cotação]]-MOD($BH$1/Tabela3[[#This Row],[Cotação]],100)),)</f>
        <v>0</v>
      </c>
      <c r="AW141" s="7">
        <f>Tabela3[[#This Row],[Ativos]]*[Lucro]</f>
        <v>0</v>
      </c>
      <c r="AX141" s="7">
        <f>SUMPRODUCT(N(Tabela1[Código]=Tabela3[[#This Row],[PAPEL]]),Tabela1[Fechamento])</f>
        <v>0</v>
      </c>
      <c r="AY141" s="7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 ht="11.25" customHeight="1">
      <c r="A142" s="3" t="s">
        <v>827</v>
      </c>
      <c r="B142" s="45" t="s">
        <v>828</v>
      </c>
      <c r="C142" s="14" t="str">
        <f>LEFT([PAPEL],LEN([PAPEL])-(LEN([PAPEL])-4))</f>
        <v>CEDO</v>
      </c>
      <c r="D142" s="14">
        <v>3</v>
      </c>
      <c r="E142" s="5">
        <v>150000000</v>
      </c>
      <c r="F142" s="43">
        <v>5707104</v>
      </c>
      <c r="G142" s="65">
        <v>0.25</v>
      </c>
      <c r="H142" s="70"/>
      <c r="J142" s="16"/>
      <c r="K142" s="14"/>
      <c r="L142" s="70"/>
      <c r="M142" s="41"/>
      <c r="N142" s="41"/>
      <c r="O142" s="41"/>
      <c r="P142" s="73">
        <v>305163000</v>
      </c>
      <c r="Q142" s="60">
        <v>10263000</v>
      </c>
      <c r="R142" s="60">
        <f>IF(Tabela3[[#This Row],[Ativo || Passivo]]&gt;0,Tabela3[[#This Row],[Ativo || Passivo]]-Tabela3[[#This Row],[Patrimônio Líquido]],0)</f>
        <v>0</v>
      </c>
      <c r="S142" s="60">
        <f>Tabela3[[#This Row],[Cotação]]*Tabela3[[#This Row],[Total Ações]]</f>
        <v>104000000</v>
      </c>
      <c r="T142" s="27">
        <f>IF(Tabela3[[#This Row],[Passivo Circulante]]&gt;0,Tabela3[[#This Row],[Ativo Circulante]]/Tabela3[[#This Row],[Passivo Circulante]],0)</f>
        <v>0</v>
      </c>
      <c r="U14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2" s="16">
        <f>IF(Tabela3[[#This Row],[Lucro Líquido]]&gt;0,Tabela3[[#This Row],[Lucro Líquido]]/Tabela3[[#This Row],[Patrimônio Líquido]],0)/Tabela3[[#This Row],[Ref]]*4</f>
        <v>4.4841609238341483E-2</v>
      </c>
      <c r="W14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2" s="16">
        <f>IF(Tabela3[[#This Row],[Dívida]]&gt;0,Tabela3[[#This Row],[Dívida]]/Tabela3[[#This Row],[Patrimônio Líquido]],0)</f>
        <v>0</v>
      </c>
      <c r="Y142" s="16">
        <f>SUMPRODUCT(N([Dívida / PL]&gt;0),N(RIGHT([PAPEL],LEN([PAPEL])-(LEN([PAPEL])-1))="3"),[Dívida / PL])/SUMPRODUCT(N([Dívida / PL]&gt;0),N(RIGHT([PAPEL],LEN([PAPEL])-(LEN([PAPEL])-1))="3"))</f>
        <v>1.5501495106508842</v>
      </c>
      <c r="Z142" s="7">
        <f>Tabela3[[#This Row],[Capital Social]]*20%</f>
        <v>30000000</v>
      </c>
      <c r="AA142" s="35">
        <f>IF(([Lucro Líquido]*5%)&gt;[Teto R. Legal],[Teto R. Legal],[Lucro Líquido]*5%)</f>
        <v>513150</v>
      </c>
      <c r="AB142" s="35">
        <f>IF([Lucro Líquido]&lt;0,0,[Lucro Líquido]-[Reserva Legal])</f>
        <v>9749850</v>
      </c>
      <c r="AC142" s="35">
        <f>Tabela3[[#This Row],[Lucro Distribuir]]*[%Div]</f>
        <v>2437462.5</v>
      </c>
      <c r="AD142" s="43">
        <f>SUMPRODUCT(N([Nome]=Tabela3[[#This Row],[Nome]]),[Ações])</f>
        <v>10000000</v>
      </c>
      <c r="AE142" s="68">
        <f>[Capital Social]/[Total Ações]</f>
        <v>15</v>
      </c>
      <c r="AF142" s="68">
        <f>Tabela3[[#This Row],[Lucro Líquido]]/Tabela3[[#This Row],[Total Ações]]</f>
        <v>1.0263</v>
      </c>
      <c r="AG14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4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42" s="7">
        <f>[Div Base]*[Ações]</f>
        <v>1391085.19836</v>
      </c>
      <c r="AL142" s="7">
        <f>SUMPRODUCT(N([Nome]=Tabela3[[#This Row],[Nome]]),[Div Base]*[Ações])</f>
        <v>2437462.5</v>
      </c>
      <c r="AM142" s="5">
        <f>[Patrimônio Líquido]/[Total Ações]</f>
        <v>30.516300000000001</v>
      </c>
      <c r="AN142" s="39">
        <f>MAX(Tabela3[[#This Row],[Cotação 1]:[Cotação 5]])</f>
        <v>10.4</v>
      </c>
      <c r="AO142" s="40">
        <f>[Cotação]/[VPA]</f>
        <v>0.34080147331098465</v>
      </c>
      <c r="AP142" s="27">
        <f>IF(Tabela3[[#This Row],[Lucro/Ação]]&gt;0,Tabela3[[#This Row],[Cotação]]/(Tabela3[[#This Row],[Lucro/Ação]]/[Ref]*4),0)</f>
        <v>7.600116924875767</v>
      </c>
      <c r="AQ142" s="68">
        <f>[Lucro Distribuir]/[Total Ações]</f>
        <v>0.97498499999999999</v>
      </c>
      <c r="AR142" s="68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42" s="9" t="str">
        <f>IF(AND([% A.A.]&gt;=5%,SUMPRODUCT(N([Nome]=Tabela3[[#This Row],[Nome]]),[PL])&gt;0),"Sim","Não")</f>
        <v>Não</v>
      </c>
      <c r="AT142" s="20">
        <f>IF([Cotação]&gt;0,Tabela3[[#This Row],[Lucro]]/Tabela3[[#This Row],[Cotação]],0)</f>
        <v>2.3437139423076923E-2</v>
      </c>
      <c r="AU142" s="20">
        <f>((1+Tabela3[[#This Row],[% Yield]])^(1/(3*Tabela3[[#This Row],[Ref]])))^(12)-1</f>
        <v>3.1370956165680974E-2</v>
      </c>
      <c r="AV142" s="9">
        <f>IF([Cotação]&gt;0,($BH$1/Tabela3[[#This Row],[Cotação]]-MOD($BH$1/Tabela3[[#This Row],[Cotação]],100)),)</f>
        <v>0</v>
      </c>
      <c r="AW142" s="7">
        <f>Tabela3[[#This Row],[Ativos]]*[Lucro]</f>
        <v>0</v>
      </c>
      <c r="AX142" s="7">
        <f>SUMPRODUCT(N(Tabela1[Código]=Tabela3[[#This Row],[PAPEL]]),Tabela1[Fechamento])</f>
        <v>0</v>
      </c>
      <c r="AY142" s="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10.4</v>
      </c>
      <c r="BB142" s="7">
        <f>SUMPRODUCT(N(Tabela17683[Código]=Tabela3[[#This Row],[PAPEL]]),Tabela17683[Fechamento])</f>
        <v>0</v>
      </c>
    </row>
    <row r="143" spans="1:54" ht="11.25" customHeight="1">
      <c r="A143" s="3" t="s">
        <v>827</v>
      </c>
      <c r="B143" s="45" t="s">
        <v>829</v>
      </c>
      <c r="C143" s="14" t="str">
        <f>LEFT([PAPEL],LEN([PAPEL])-(LEN([PAPEL])-4))</f>
        <v>CEDO</v>
      </c>
      <c r="D143" s="14">
        <v>3</v>
      </c>
      <c r="E143" s="5">
        <v>150000000</v>
      </c>
      <c r="F143" s="43">
        <v>4292896</v>
      </c>
      <c r="G143" s="65">
        <v>0.25</v>
      </c>
      <c r="H143" s="70"/>
      <c r="J143" s="16"/>
      <c r="K143" s="14"/>
      <c r="L143" s="70"/>
      <c r="M143" s="41"/>
      <c r="N143" s="41"/>
      <c r="O143" s="41"/>
      <c r="P143" s="73">
        <v>305163000</v>
      </c>
      <c r="Q143" s="60">
        <v>10263000</v>
      </c>
      <c r="R143" s="60">
        <f>IF(Tabela3[[#This Row],[Ativo || Passivo]]&gt;0,Tabela3[[#This Row],[Ativo || Passivo]]-Tabela3[[#This Row],[Patrimônio Líquido]],0)</f>
        <v>0</v>
      </c>
      <c r="S143" s="60">
        <f>Tabela3[[#This Row],[Cotação]]*Tabela3[[#This Row],[Total Ações]]</f>
        <v>111800000</v>
      </c>
      <c r="T143" s="27">
        <f>IF(Tabela3[[#This Row],[Passivo Circulante]]&gt;0,Tabela3[[#This Row],[Ativo Circulante]]/Tabela3[[#This Row],[Passivo Circulante]],0)</f>
        <v>0</v>
      </c>
      <c r="U14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3" s="16">
        <f>IF(Tabela3[[#This Row],[Lucro Líquido]]&gt;0,Tabela3[[#This Row],[Lucro Líquido]]/Tabela3[[#This Row],[Patrimônio Líquido]],0)/Tabela3[[#This Row],[Ref]]*4</f>
        <v>4.4841609238341483E-2</v>
      </c>
      <c r="W14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3" s="16">
        <f>IF(Tabela3[[#This Row],[Dívida]]&gt;0,Tabela3[[#This Row],[Dívida]]/Tabela3[[#This Row],[Patrimônio Líquido]],0)</f>
        <v>0</v>
      </c>
      <c r="Y143" s="16">
        <f>SUMPRODUCT(N([Dívida / PL]&gt;0),N(RIGHT([PAPEL],LEN([PAPEL])-(LEN([PAPEL])-1))="3"),[Dívida / PL])/SUMPRODUCT(N([Dívida / PL]&gt;0),N(RIGHT([PAPEL],LEN([PAPEL])-(LEN([PAPEL])-1))="3"))</f>
        <v>1.5501495106508842</v>
      </c>
      <c r="Z143" s="7">
        <f>Tabela3[[#This Row],[Capital Social]]*20%</f>
        <v>30000000</v>
      </c>
      <c r="AA143" s="35">
        <f>IF(([Lucro Líquido]*5%)&gt;[Teto R. Legal],[Teto R. Legal],[Lucro Líquido]*5%)</f>
        <v>513150</v>
      </c>
      <c r="AB143" s="35">
        <f>IF([Lucro Líquido]&lt;0,0,[Lucro Líquido]-[Reserva Legal])</f>
        <v>9749850</v>
      </c>
      <c r="AC143" s="35">
        <f>Tabela3[[#This Row],[Lucro Distribuir]]*[%Div]</f>
        <v>2437462.5</v>
      </c>
      <c r="AD143" s="43">
        <f>SUMPRODUCT(N([Nome]=Tabela3[[#This Row],[Nome]]),[Ações])</f>
        <v>10000000</v>
      </c>
      <c r="AE143" s="68">
        <f>[Capital Social]/[Total Ações]</f>
        <v>15</v>
      </c>
      <c r="AF143" s="68">
        <f>Tabela3[[#This Row],[Lucro Líquido]]/Tabela3[[#This Row],[Total Ações]]</f>
        <v>1.0263</v>
      </c>
      <c r="AG14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4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43" s="7">
        <f>[Div Base]*[Ações]</f>
        <v>1046377.30164</v>
      </c>
      <c r="AL143" s="7">
        <f>SUMPRODUCT(N([Nome]=Tabela3[[#This Row],[Nome]]),[Div Base]*[Ações])</f>
        <v>2437462.5</v>
      </c>
      <c r="AM143" s="5">
        <f>[Patrimônio Líquido]/[Total Ações]</f>
        <v>30.516300000000001</v>
      </c>
      <c r="AN143" s="39">
        <f>MAX(Tabela3[[#This Row],[Cotação 1]:[Cotação 5]])</f>
        <v>11.18</v>
      </c>
      <c r="AO143" s="40">
        <f>[Cotação]/[VPA]</f>
        <v>0.36636158380930844</v>
      </c>
      <c r="AP143" s="27">
        <f>IF(Tabela3[[#This Row],[Lucro/Ação]]&gt;0,Tabela3[[#This Row],[Cotação]]/(Tabela3[[#This Row],[Lucro/Ação]]/[Ref]*4),0)</f>
        <v>8.1701256942414489</v>
      </c>
      <c r="AQ143" s="68">
        <f>[Lucro Distribuir]/[Total Ações]</f>
        <v>0.97498499999999999</v>
      </c>
      <c r="AR143" s="68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43" s="9" t="str">
        <f>IF(AND([% A.A.]&gt;=5%,SUMPRODUCT(N([Nome]=Tabela3[[#This Row],[Nome]]),[PL])&gt;0),"Sim","Não")</f>
        <v>Não</v>
      </c>
      <c r="AT143" s="20">
        <f>IF([Cotação]&gt;0,Tabela3[[#This Row],[Lucro]]/Tabela3[[#This Row],[Cotação]],0)</f>
        <v>2.1801990161001789E-2</v>
      </c>
      <c r="AU143" s="20">
        <f>((1+Tabela3[[#This Row],[% Yield]])^(1/(3*Tabela3[[#This Row],[Ref]])))^(12)-1</f>
        <v>2.9174441225895187E-2</v>
      </c>
      <c r="AV143" s="9">
        <f>IF([Cotação]&gt;0,($BH$1/Tabela3[[#This Row],[Cotação]]-MOD($BH$1/Tabela3[[#This Row],[Cotação]],100)),)</f>
        <v>0</v>
      </c>
      <c r="AW143" s="7">
        <f>Tabela3[[#This Row],[Ativos]]*[Lucro]</f>
        <v>0</v>
      </c>
      <c r="AX143" s="7">
        <f>SUMPRODUCT(N(Tabela1[Código]=Tabela3[[#This Row],[PAPEL]]),Tabela1[Fechamento])</f>
        <v>0</v>
      </c>
      <c r="AY143" s="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11.18</v>
      </c>
      <c r="BB143" s="7">
        <f>SUMPRODUCT(N(Tabela17683[Código]=Tabela3[[#This Row],[PAPEL]]),Tabela17683[Fechamento])</f>
        <v>0</v>
      </c>
    </row>
    <row r="144" spans="1:54" ht="11.25" customHeight="1">
      <c r="A144" s="3" t="s">
        <v>827</v>
      </c>
      <c r="B144" s="45" t="s">
        <v>875</v>
      </c>
      <c r="C144" s="14" t="str">
        <f>LEFT([PAPEL],LEN([PAPEL])-(LEN([PAPEL])-4))</f>
        <v>CTKA</v>
      </c>
      <c r="D144" s="14">
        <v>3</v>
      </c>
      <c r="E144" s="5">
        <v>60000000</v>
      </c>
      <c r="F144" s="43">
        <v>6120851</v>
      </c>
      <c r="G144" s="65">
        <v>0.35</v>
      </c>
      <c r="H144" s="70"/>
      <c r="J144" s="16"/>
      <c r="K144" s="14"/>
      <c r="L144" s="70"/>
      <c r="M144" s="41"/>
      <c r="N144" s="41"/>
      <c r="O144" s="41"/>
      <c r="P144" s="73">
        <v>3518000</v>
      </c>
      <c r="Q144" s="60">
        <v>-32852000</v>
      </c>
      <c r="R144" s="60">
        <f>IF(Tabela3[[#This Row],[Ativo || Passivo]]&gt;0,Tabela3[[#This Row],[Ativo || Passivo]]-Tabela3[[#This Row],[Patrimônio Líquido]],0)</f>
        <v>0</v>
      </c>
      <c r="S144" s="60">
        <f>Tabela3[[#This Row],[Cotação]]*Tabela3[[#This Row],[Total Ações]]</f>
        <v>23626081.079999998</v>
      </c>
      <c r="T144" s="27">
        <f>IF(Tabela3[[#This Row],[Passivo Circulante]]&gt;0,Tabela3[[#This Row],[Ativo Circulante]]/Tabela3[[#This Row],[Passivo Circulante]],0)</f>
        <v>0</v>
      </c>
      <c r="U14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4" s="16">
        <f>IF(Tabela3[[#This Row],[Lucro Líquido]]&gt;0,Tabela3[[#This Row],[Lucro Líquido]]/Tabela3[[#This Row],[Patrimônio Líquido]],0)/Tabela3[[#This Row],[Ref]]*4</f>
        <v>0</v>
      </c>
      <c r="W14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4" s="16">
        <f>IF(Tabela3[[#This Row],[Dívida]]&gt;0,Tabela3[[#This Row],[Dívida]]/Tabela3[[#This Row],[Patrimônio Líquido]],0)</f>
        <v>0</v>
      </c>
      <c r="Y144" s="16">
        <f>SUMPRODUCT(N([Dívida / PL]&gt;0),N(RIGHT([PAPEL],LEN([PAPEL])-(LEN([PAPEL])-1))="3"),[Dívida / PL])/SUMPRODUCT(N([Dívida / PL]&gt;0),N(RIGHT([PAPEL],LEN([PAPEL])-(LEN([PAPEL])-1))="3"))</f>
        <v>1.5501495106508842</v>
      </c>
      <c r="Z144" s="7">
        <f>Tabela3[[#This Row],[Capital Social]]*20%</f>
        <v>12000000</v>
      </c>
      <c r="AA144" s="35">
        <f>IF(([Lucro Líquido]*5%)&gt;[Teto R. Legal],[Teto R. Legal],[Lucro Líquido]*5%)</f>
        <v>-1642600</v>
      </c>
      <c r="AB144" s="35">
        <f>IF([Lucro Líquido]&lt;0,0,[Lucro Líquido]-[Reserva Legal])</f>
        <v>0</v>
      </c>
      <c r="AC144" s="35">
        <f>Tabela3[[#This Row],[Lucro Distribuir]]*[%Div]</f>
        <v>0</v>
      </c>
      <c r="AD144" s="43">
        <f>SUMPRODUCT(N([Nome]=Tabela3[[#This Row],[Nome]]),[Ações])</f>
        <v>14406147</v>
      </c>
      <c r="AE144" s="68">
        <f>[Capital Social]/[Total Ações]</f>
        <v>4.1648887797688028</v>
      </c>
      <c r="AF144" s="68">
        <f>Tabela3[[#This Row],[Lucro Líquido]]/Tabela3[[#This Row],[Total Ações]]</f>
        <v>-2.2804154365494118</v>
      </c>
      <c r="AG14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4" s="7">
        <f>[Div Base]*[Ações]</f>
        <v>0</v>
      </c>
      <c r="AL144" s="7">
        <f>SUMPRODUCT(N([Nome]=Tabela3[[#This Row],[Nome]]),[Div Base]*[Ações])</f>
        <v>0</v>
      </c>
      <c r="AM144" s="5">
        <f>[Patrimônio Líquido]/[Total Ações]</f>
        <v>0.24420131212044413</v>
      </c>
      <c r="AN144" s="39">
        <f>MAX(Tabela3[[#This Row],[Cotação 1]:[Cotação 5]])</f>
        <v>1.64</v>
      </c>
      <c r="AO144" s="40">
        <f>[Cotação]/[VPA]</f>
        <v>6.715770631040364</v>
      </c>
      <c r="AP144" s="27">
        <f>IF(Tabela3[[#This Row],[Lucro/Ação]]&gt;0,Tabela3[[#This Row],[Cotação]]/(Tabela3[[#This Row],[Lucro/Ação]]/[Ref]*4),0)</f>
        <v>0</v>
      </c>
      <c r="AQ144" s="68">
        <f>[Lucro Distribuir]/[Total Ações]</f>
        <v>0</v>
      </c>
      <c r="AR14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4" s="9" t="str">
        <f>IF(AND([% A.A.]&gt;=5%,SUMPRODUCT(N([Nome]=Tabela3[[#This Row],[Nome]]),[PL])&gt;0),"Sim","Não")</f>
        <v>Não</v>
      </c>
      <c r="AT144" s="20">
        <f>IF([Cotação]&gt;0,Tabela3[[#This Row],[Lucro]]/Tabela3[[#This Row],[Cotação]],0)</f>
        <v>0</v>
      </c>
      <c r="AU144" s="20">
        <f>((1+Tabela3[[#This Row],[% Yield]])^(1/(3*Tabela3[[#This Row],[Ref]])))^(12)-1</f>
        <v>0</v>
      </c>
      <c r="AV144" s="9">
        <f>IF([Cotação]&gt;0,($BH$1/Tabela3[[#This Row],[Cotação]]-MOD($BH$1/Tabela3[[#This Row],[Cotação]],100)),)</f>
        <v>400</v>
      </c>
      <c r="AW144" s="7">
        <f>Tabela3[[#This Row],[Ativos]]*[Lucro]</f>
        <v>0</v>
      </c>
      <c r="AX144" s="7">
        <f>SUMPRODUCT(N(Tabela1[Código]=Tabela3[[#This Row],[PAPEL]]),Tabela1[Fechamento])</f>
        <v>0</v>
      </c>
      <c r="AY144" s="7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1.64</v>
      </c>
      <c r="BB144" s="7">
        <f>SUMPRODUCT(N(Tabela17683[Código]=Tabela3[[#This Row],[PAPEL]]),Tabela17683[Fechamento])</f>
        <v>0</v>
      </c>
    </row>
    <row r="145" spans="1:54" ht="11.25" customHeight="1">
      <c r="A145" s="3" t="s">
        <v>827</v>
      </c>
      <c r="B145" s="45" t="s">
        <v>876</v>
      </c>
      <c r="C145" s="14" t="str">
        <f>LEFT([PAPEL],LEN([PAPEL])-(LEN([PAPEL])-4))</f>
        <v>CTKA</v>
      </c>
      <c r="D145" s="14">
        <v>3</v>
      </c>
      <c r="E145" s="5">
        <v>60000000</v>
      </c>
      <c r="F145" s="43">
        <v>8285296</v>
      </c>
      <c r="G145" s="65">
        <v>0.35</v>
      </c>
      <c r="H145" s="70"/>
      <c r="J145" s="16">
        <v>0.1</v>
      </c>
      <c r="K145" s="14"/>
      <c r="L145" s="70"/>
      <c r="M145" s="41"/>
      <c r="N145" s="41"/>
      <c r="O145" s="41"/>
      <c r="P145" s="73">
        <v>3518000</v>
      </c>
      <c r="Q145" s="60">
        <v>-32852000</v>
      </c>
      <c r="R145" s="60">
        <f>IF(Tabela3[[#This Row],[Ativo || Passivo]]&gt;0,Tabela3[[#This Row],[Ativo || Passivo]]-Tabela3[[#This Row],[Patrimônio Líquido]],0)</f>
        <v>0</v>
      </c>
      <c r="S145" s="60">
        <f>Tabela3[[#This Row],[Cotação]]*Tabela3[[#This Row],[Total Ações]]</f>
        <v>8787749.6699999999</v>
      </c>
      <c r="T145" s="27">
        <f>IF(Tabela3[[#This Row],[Passivo Circulante]]&gt;0,Tabela3[[#This Row],[Ativo Circulante]]/Tabela3[[#This Row],[Passivo Circulante]],0)</f>
        <v>0</v>
      </c>
      <c r="U14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5" s="16">
        <f>IF(Tabela3[[#This Row],[Lucro Líquido]]&gt;0,Tabela3[[#This Row],[Lucro Líquido]]/Tabela3[[#This Row],[Patrimônio Líquido]],0)/Tabela3[[#This Row],[Ref]]*4</f>
        <v>0</v>
      </c>
      <c r="W14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5" s="16">
        <f>IF(Tabela3[[#This Row],[Dívida]]&gt;0,Tabela3[[#This Row],[Dívida]]/Tabela3[[#This Row],[Patrimônio Líquido]],0)</f>
        <v>0</v>
      </c>
      <c r="Y145" s="16">
        <f>SUMPRODUCT(N([Dívida / PL]&gt;0),N(RIGHT([PAPEL],LEN([PAPEL])-(LEN([PAPEL])-1))="3"),[Dívida / PL])/SUMPRODUCT(N([Dívida / PL]&gt;0),N(RIGHT([PAPEL],LEN([PAPEL])-(LEN([PAPEL])-1))="3"))</f>
        <v>1.5501495106508842</v>
      </c>
      <c r="Z145" s="7">
        <f>Tabela3[[#This Row],[Capital Social]]*20%</f>
        <v>12000000</v>
      </c>
      <c r="AA145" s="35">
        <f>IF(([Lucro Líquido]*5%)&gt;[Teto R. Legal],[Teto R. Legal],[Lucro Líquido]*5%)</f>
        <v>-1642600</v>
      </c>
      <c r="AB145" s="35">
        <f>IF([Lucro Líquido]&lt;0,0,[Lucro Líquido]-[Reserva Legal])</f>
        <v>0</v>
      </c>
      <c r="AC145" s="35">
        <f>Tabela3[[#This Row],[Lucro Distribuir]]*[%Div]</f>
        <v>0</v>
      </c>
      <c r="AD145" s="43">
        <f>SUMPRODUCT(N([Nome]=Tabela3[[#This Row],[Nome]]),[Ações])</f>
        <v>14406147</v>
      </c>
      <c r="AE145" s="68">
        <f>[Capital Social]/[Total Ações]</f>
        <v>4.1648887797688028</v>
      </c>
      <c r="AF145" s="68">
        <f>Tabela3[[#This Row],[Lucro Líquido]]/Tabela3[[#This Row],[Total Ações]]</f>
        <v>-2.2804154365494118</v>
      </c>
      <c r="AG14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5" s="7">
        <f>[Div Base]*[Ações]</f>
        <v>0</v>
      </c>
      <c r="AL145" s="7">
        <f>SUMPRODUCT(N([Nome]=Tabela3[[#This Row],[Nome]]),[Div Base]*[Ações])</f>
        <v>0</v>
      </c>
      <c r="AM145" s="5">
        <f>[Patrimônio Líquido]/[Total Ações]</f>
        <v>0.24420131212044413</v>
      </c>
      <c r="AN145" s="39">
        <f>MAX(Tabela3[[#This Row],[Cotação 1]:[Cotação 5]])</f>
        <v>0.61</v>
      </c>
      <c r="AO145" s="40">
        <f>[Cotação]/[VPA]</f>
        <v>2.4979390761796476</v>
      </c>
      <c r="AP145" s="27">
        <f>IF(Tabela3[[#This Row],[Lucro/Ação]]&gt;0,Tabela3[[#This Row],[Cotação]]/(Tabela3[[#This Row],[Lucro/Ação]]/[Ref]*4),0)</f>
        <v>0</v>
      </c>
      <c r="AQ145" s="68">
        <f>[Lucro Distribuir]/[Total Ações]</f>
        <v>0</v>
      </c>
      <c r="AR14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5" s="9" t="str">
        <f>IF(AND([% A.A.]&gt;=5%,SUMPRODUCT(N([Nome]=Tabela3[[#This Row],[Nome]]),[PL])&gt;0),"Sim","Não")</f>
        <v>Não</v>
      </c>
      <c r="AT145" s="20">
        <f>IF([Cotação]&gt;0,Tabela3[[#This Row],[Lucro]]/Tabela3[[#This Row],[Cotação]],0)</f>
        <v>0</v>
      </c>
      <c r="AU145" s="20">
        <f>((1+Tabela3[[#This Row],[% Yield]])^(1/(3*Tabela3[[#This Row],[Ref]])))^(12)-1</f>
        <v>0</v>
      </c>
      <c r="AV145" s="9">
        <f>IF([Cotação]&gt;0,($BH$1/Tabela3[[#This Row],[Cotação]]-MOD($BH$1/Tabela3[[#This Row],[Cotação]],100)),)</f>
        <v>1200</v>
      </c>
      <c r="AW145" s="7">
        <f>Tabela3[[#This Row],[Ativos]]*[Lucro]</f>
        <v>0</v>
      </c>
      <c r="AX145" s="7">
        <f>SUMPRODUCT(N(Tabela1[Código]=Tabela3[[#This Row],[PAPEL]]),Tabela1[Fechamento])</f>
        <v>0</v>
      </c>
      <c r="AY145" s="7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0.61</v>
      </c>
      <c r="BB145" s="7">
        <f>SUMPRODUCT(N(Tabela17683[Código]=Tabela3[[#This Row],[PAPEL]]),Tabela17683[Fechamento])</f>
        <v>0</v>
      </c>
    </row>
    <row r="146" spans="1:54" ht="11.25" customHeight="1">
      <c r="A146" s="3" t="s">
        <v>827</v>
      </c>
      <c r="B146" s="45" t="s">
        <v>857</v>
      </c>
      <c r="C146" s="14" t="str">
        <f>LEFT([PAPEL],LEN([PAPEL])-(LEN([PAPEL])-4))</f>
        <v>CTNM</v>
      </c>
      <c r="D146" s="14">
        <v>3</v>
      </c>
      <c r="E146" s="5">
        <v>882235698</v>
      </c>
      <c r="F146" s="43">
        <v>55651200</v>
      </c>
      <c r="G146" s="65">
        <v>0.25</v>
      </c>
      <c r="H146" s="70"/>
      <c r="J146" s="16"/>
      <c r="K146" s="14"/>
      <c r="L146" s="70"/>
      <c r="M146" s="41"/>
      <c r="N146" s="41"/>
      <c r="O146" s="41"/>
      <c r="P146" s="73">
        <v>1000768000</v>
      </c>
      <c r="Q146" s="60">
        <v>-24156000</v>
      </c>
      <c r="R146" s="60">
        <f>IF(Tabela3[[#This Row],[Ativo || Passivo]]&gt;0,Tabela3[[#This Row],[Ativo || Passivo]]-Tabela3[[#This Row],[Patrimônio Líquido]],0)</f>
        <v>0</v>
      </c>
      <c r="S146" s="60">
        <f>Tabela3[[#This Row],[Cotação]]*Tabela3[[#This Row],[Total Ações]]</f>
        <v>247542572.56</v>
      </c>
      <c r="T146" s="27">
        <f>IF(Tabela3[[#This Row],[Passivo Circulante]]&gt;0,Tabela3[[#This Row],[Ativo Circulante]]/Tabela3[[#This Row],[Passivo Circulante]],0)</f>
        <v>0</v>
      </c>
      <c r="U14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6" s="16">
        <f>IF(Tabela3[[#This Row],[Lucro Líquido]]&gt;0,Tabela3[[#This Row],[Lucro Líquido]]/Tabela3[[#This Row],[Patrimônio Líquido]],0)/Tabela3[[#This Row],[Ref]]*4</f>
        <v>0</v>
      </c>
      <c r="W14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6" s="16">
        <f>IF(Tabela3[[#This Row],[Dívida]]&gt;0,Tabela3[[#This Row],[Dívida]]/Tabela3[[#This Row],[Patrimônio Líquido]],0)</f>
        <v>0</v>
      </c>
      <c r="Y146" s="16">
        <f>SUMPRODUCT(N([Dívida / PL]&gt;0),N(RIGHT([PAPEL],LEN([PAPEL])-(LEN([PAPEL])-1))="3"),[Dívida / PL])/SUMPRODUCT(N([Dívida / PL]&gt;0),N(RIGHT([PAPEL],LEN([PAPEL])-(LEN([PAPEL])-1))="3"))</f>
        <v>1.5501495106508842</v>
      </c>
      <c r="Z146" s="7">
        <f>Tabela3[[#This Row],[Capital Social]]*20%</f>
        <v>176447139.60000002</v>
      </c>
      <c r="AA146" s="35">
        <f>IF(([Lucro Líquido]*5%)&gt;[Teto R. Legal],[Teto R. Legal],[Lucro Líquido]*5%)</f>
        <v>-1207800</v>
      </c>
      <c r="AB146" s="35">
        <f>IF([Lucro Líquido]&lt;0,0,[Lucro Líquido]-[Reserva Legal])</f>
        <v>0</v>
      </c>
      <c r="AC146" s="35">
        <f>Tabela3[[#This Row],[Lucro Distribuir]]*[%Div]</f>
        <v>0</v>
      </c>
      <c r="AD146" s="43">
        <f>SUMPRODUCT(N([Nome]=Tabela3[[#This Row],[Nome]]),[Ações])</f>
        <v>122545828</v>
      </c>
      <c r="AE146" s="68">
        <f>[Capital Social]/[Total Ações]</f>
        <v>7.1992307889910379</v>
      </c>
      <c r="AF146" s="68">
        <f>Tabela3[[#This Row],[Lucro Líquido]]/Tabela3[[#This Row],[Total Ações]]</f>
        <v>-0.19711809364901431</v>
      </c>
      <c r="AG14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6" s="7">
        <f>[Div Base]*[Ações]</f>
        <v>0</v>
      </c>
      <c r="AL146" s="7">
        <f>SUMPRODUCT(N([Nome]=Tabela3[[#This Row],[Nome]]),[Div Base]*[Ações])</f>
        <v>0</v>
      </c>
      <c r="AM146" s="5">
        <f>[Patrimônio Líquido]/[Total Ações]</f>
        <v>8.1664795638738514</v>
      </c>
      <c r="AN146" s="39">
        <f>MAX(Tabela3[[#This Row],[Cotação 1]:[Cotação 5]])</f>
        <v>2.02</v>
      </c>
      <c r="AO146" s="40">
        <f>[Cotação]/[VPA]</f>
        <v>0.24735260575877727</v>
      </c>
      <c r="AP146" s="27">
        <f>IF(Tabela3[[#This Row],[Lucro/Ação]]&gt;0,Tabela3[[#This Row],[Cotação]]/(Tabela3[[#This Row],[Lucro/Ação]]/[Ref]*4),0)</f>
        <v>0</v>
      </c>
      <c r="AQ146" s="68">
        <f>[Lucro Distribuir]/[Total Ações]</f>
        <v>0</v>
      </c>
      <c r="AR14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6" s="9" t="str">
        <f>IF(AND([% A.A.]&gt;=5%,SUMPRODUCT(N([Nome]=Tabela3[[#This Row],[Nome]]),[PL])&gt;0),"Sim","Não")</f>
        <v>Não</v>
      </c>
      <c r="AT146" s="20">
        <f>IF([Cotação]&gt;0,Tabela3[[#This Row],[Lucro]]/Tabela3[[#This Row],[Cotação]],0)</f>
        <v>0</v>
      </c>
      <c r="AU146" s="20">
        <f>((1+Tabela3[[#This Row],[% Yield]])^(1/(3*Tabela3[[#This Row],[Ref]])))^(12)-1</f>
        <v>0</v>
      </c>
      <c r="AV146" s="9">
        <f>IF([Cotação]&gt;0,($BH$1/Tabela3[[#This Row],[Cotação]]-MOD($BH$1/Tabela3[[#This Row],[Cotação]],100)),)</f>
        <v>300</v>
      </c>
      <c r="AW146" s="7">
        <f>Tabela3[[#This Row],[Ativos]]*[Lucro]</f>
        <v>0</v>
      </c>
      <c r="AX146" s="7">
        <f>SUMPRODUCT(N(Tabela1[Código]=Tabela3[[#This Row],[PAPEL]]),Tabela1[Fechamento])</f>
        <v>0</v>
      </c>
      <c r="AY146" s="7">
        <f>SUMPRODUCT(N(Tabela17[Código]=Tabela3[[#This Row],[PAPEL]]),Tabela17[Fechamento])</f>
        <v>0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2.02</v>
      </c>
      <c r="BB146" s="7">
        <f>SUMPRODUCT(N(Tabela17683[Código]=Tabela3[[#This Row],[PAPEL]]),Tabela17683[Fechamento])</f>
        <v>0</v>
      </c>
    </row>
    <row r="147" spans="1:54" ht="11.25" customHeight="1">
      <c r="A147" s="3" t="s">
        <v>827</v>
      </c>
      <c r="B147" s="45" t="s">
        <v>858</v>
      </c>
      <c r="C147" s="14" t="str">
        <f>LEFT([PAPEL],LEN([PAPEL])-(LEN([PAPEL])-4))</f>
        <v>CTNM</v>
      </c>
      <c r="D147" s="14">
        <v>3</v>
      </c>
      <c r="E147" s="5">
        <v>882235698</v>
      </c>
      <c r="F147" s="43">
        <v>66894628</v>
      </c>
      <c r="G147" s="65">
        <v>0.25</v>
      </c>
      <c r="H147" s="70"/>
      <c r="J147" s="16"/>
      <c r="K147" s="14"/>
      <c r="L147" s="70"/>
      <c r="M147" s="41"/>
      <c r="N147" s="41"/>
      <c r="O147" s="41"/>
      <c r="P147" s="73">
        <v>1000768000</v>
      </c>
      <c r="Q147" s="60">
        <v>-24156000</v>
      </c>
      <c r="R147" s="60">
        <f>IF(Tabela3[[#This Row],[Ativo || Passivo]]&gt;0,Tabela3[[#This Row],[Ativo || Passivo]]-Tabela3[[#This Row],[Patrimônio Líquido]],0)</f>
        <v>0</v>
      </c>
      <c r="S147" s="60">
        <f>Tabela3[[#This Row],[Cotação]]*Tabela3[[#This Row],[Total Ações]]</f>
        <v>254895322.24000001</v>
      </c>
      <c r="T147" s="27">
        <f>IF(Tabela3[[#This Row],[Passivo Circulante]]&gt;0,Tabela3[[#This Row],[Ativo Circulante]]/Tabela3[[#This Row],[Passivo Circulante]],0)</f>
        <v>0</v>
      </c>
      <c r="U14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7" s="16">
        <f>IF(Tabela3[[#This Row],[Lucro Líquido]]&gt;0,Tabela3[[#This Row],[Lucro Líquido]]/Tabela3[[#This Row],[Patrimônio Líquido]],0)/Tabela3[[#This Row],[Ref]]*4</f>
        <v>0</v>
      </c>
      <c r="W14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7" s="16">
        <f>IF(Tabela3[[#This Row],[Dívida]]&gt;0,Tabela3[[#This Row],[Dívida]]/Tabela3[[#This Row],[Patrimônio Líquido]],0)</f>
        <v>0</v>
      </c>
      <c r="Y147" s="16">
        <f>SUMPRODUCT(N([Dívida / PL]&gt;0),N(RIGHT([PAPEL],LEN([PAPEL])-(LEN([PAPEL])-1))="3"),[Dívida / PL])/SUMPRODUCT(N([Dívida / PL]&gt;0),N(RIGHT([PAPEL],LEN([PAPEL])-(LEN([PAPEL])-1))="3"))</f>
        <v>1.5501495106508842</v>
      </c>
      <c r="Z147" s="7">
        <f>Tabela3[[#This Row],[Capital Social]]*20%</f>
        <v>176447139.60000002</v>
      </c>
      <c r="AA147" s="35">
        <f>IF(([Lucro Líquido]*5%)&gt;[Teto R. Legal],[Teto R. Legal],[Lucro Líquido]*5%)</f>
        <v>-1207800</v>
      </c>
      <c r="AB147" s="35">
        <f>IF([Lucro Líquido]&lt;0,0,[Lucro Líquido]-[Reserva Legal])</f>
        <v>0</v>
      </c>
      <c r="AC147" s="35">
        <f>Tabela3[[#This Row],[Lucro Distribuir]]*[%Div]</f>
        <v>0</v>
      </c>
      <c r="AD147" s="43">
        <f>SUMPRODUCT(N([Nome]=Tabela3[[#This Row],[Nome]]),[Ações])</f>
        <v>122545828</v>
      </c>
      <c r="AE147" s="68">
        <f>[Capital Social]/[Total Ações]</f>
        <v>7.1992307889910379</v>
      </c>
      <c r="AF147" s="68">
        <f>Tabela3[[#This Row],[Lucro Líquido]]/Tabela3[[#This Row],[Total Ações]]</f>
        <v>-0.19711809364901431</v>
      </c>
      <c r="AG14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7">
        <f>[Div Base]*[Ações]</f>
        <v>0</v>
      </c>
      <c r="AL147" s="7">
        <f>SUMPRODUCT(N([Nome]=Tabela3[[#This Row],[Nome]]),[Div Base]*[Ações])</f>
        <v>0</v>
      </c>
      <c r="AM147" s="5">
        <f>[Patrimônio Líquido]/[Total Ações]</f>
        <v>8.1664795638738514</v>
      </c>
      <c r="AN147" s="39">
        <f>MAX(Tabela3[[#This Row],[Cotação 1]:[Cotação 5]])</f>
        <v>2.08</v>
      </c>
      <c r="AO147" s="40">
        <f>[Cotação]/[VPA]</f>
        <v>0.25469971286052312</v>
      </c>
      <c r="AP147" s="27">
        <f>IF(Tabela3[[#This Row],[Lucro/Ação]]&gt;0,Tabela3[[#This Row],[Cotação]]/(Tabela3[[#This Row],[Lucro/Ação]]/[Ref]*4),0)</f>
        <v>0</v>
      </c>
      <c r="AQ147" s="68">
        <f>[Lucro Distribuir]/[Total Ações]</f>
        <v>0</v>
      </c>
      <c r="AR14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9" t="str">
        <f>IF(AND([% A.A.]&gt;=5%,SUMPRODUCT(N([Nome]=Tabela3[[#This Row],[Nome]]),[PL])&gt;0),"Sim","Não")</f>
        <v>Não</v>
      </c>
      <c r="AT147" s="20">
        <f>IF([Cotação]&gt;0,Tabela3[[#This Row],[Lucro]]/Tabela3[[#This Row],[Cotação]],0)</f>
        <v>0</v>
      </c>
      <c r="AU147" s="20">
        <f>((1+Tabela3[[#This Row],[% Yield]])^(1/(3*Tabela3[[#This Row],[Ref]])))^(12)-1</f>
        <v>0</v>
      </c>
      <c r="AV147" s="9">
        <f>IF([Cotação]&gt;0,($BH$1/Tabela3[[#This Row],[Cotação]]-MOD($BH$1/Tabela3[[#This Row],[Cotação]],100)),)</f>
        <v>300</v>
      </c>
      <c r="AW147" s="7">
        <f>Tabela3[[#This Row],[Ativos]]*[Lucro]</f>
        <v>0</v>
      </c>
      <c r="AX147" s="7">
        <f>SUMPRODUCT(N(Tabela1[Código]=Tabela3[[#This Row],[PAPEL]]),Tabela1[Fechamento])</f>
        <v>0</v>
      </c>
      <c r="AY147" s="7">
        <f>SUMPRODUCT(N(Tabela17[Código]=Tabela3[[#This Row],[PAPEL]]),Tabela17[Fechamento])</f>
        <v>0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2.08</v>
      </c>
      <c r="BB147" s="7">
        <f>SUMPRODUCT(N(Tabela17683[Código]=Tabela3[[#This Row],[PAPEL]]),Tabela17683[Fechamento])</f>
        <v>0</v>
      </c>
    </row>
    <row r="148" spans="1:54" ht="11.25" customHeight="1">
      <c r="A148" s="3" t="s">
        <v>827</v>
      </c>
      <c r="B148" s="45" t="s">
        <v>861</v>
      </c>
      <c r="C148" s="14" t="str">
        <f>LEFT([PAPEL],LEN([PAPEL])-(LEN([PAPEL])-4))</f>
        <v>CTSA</v>
      </c>
      <c r="D148" s="14">
        <v>3</v>
      </c>
      <c r="E148" s="5">
        <v>101921764.5</v>
      </c>
      <c r="F148" s="43">
        <v>38041111</v>
      </c>
      <c r="G148" s="65">
        <v>0.25</v>
      </c>
      <c r="H148" s="70"/>
      <c r="J148" s="16"/>
      <c r="K148" s="14"/>
      <c r="L148" s="70"/>
      <c r="M148" s="41"/>
      <c r="N148" s="41"/>
      <c r="O148" s="41"/>
      <c r="P148" s="73">
        <v>277004000</v>
      </c>
      <c r="Q148" s="60">
        <v>31976000</v>
      </c>
      <c r="R148" s="60">
        <f>IF(Tabela3[[#This Row],[Ativo || Passivo]]&gt;0,Tabela3[[#This Row],[Ativo || Passivo]]-Tabela3[[#This Row],[Patrimônio Líquido]],0)</f>
        <v>0</v>
      </c>
      <c r="S148" s="60">
        <f>Tabela3[[#This Row],[Cotação]]*Tabela3[[#This Row],[Total Ações]]</f>
        <v>194530941</v>
      </c>
      <c r="T148" s="27">
        <f>IF(Tabela3[[#This Row],[Passivo Circulante]]&gt;0,Tabela3[[#This Row],[Ativo Circulante]]/Tabela3[[#This Row],[Passivo Circulante]],0)</f>
        <v>0</v>
      </c>
      <c r="U14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8" s="16">
        <f>IF(Tabela3[[#This Row],[Lucro Líquido]]&gt;0,Tabela3[[#This Row],[Lucro Líquido]]/Tabela3[[#This Row],[Patrimônio Líquido]],0)/Tabela3[[#This Row],[Ref]]*4</f>
        <v>0.15391354156137335</v>
      </c>
      <c r="W14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8" s="16">
        <f>IF(Tabela3[[#This Row],[Dívida]]&gt;0,Tabela3[[#This Row],[Dívida]]/Tabela3[[#This Row],[Patrimônio Líquido]],0)</f>
        <v>0</v>
      </c>
      <c r="Y148" s="16">
        <f>SUMPRODUCT(N([Dívida / PL]&gt;0),N(RIGHT([PAPEL],LEN([PAPEL])-(LEN([PAPEL])-1))="3"),[Dívida / PL])/SUMPRODUCT(N([Dívida / PL]&gt;0),N(RIGHT([PAPEL],LEN([PAPEL])-(LEN([PAPEL])-1))="3"))</f>
        <v>1.5501495106508842</v>
      </c>
      <c r="Z148" s="7">
        <f>Tabela3[[#This Row],[Capital Social]]*20%</f>
        <v>20384352.900000002</v>
      </c>
      <c r="AA148" s="35">
        <f>IF(([Lucro Líquido]*5%)&gt;[Teto R. Legal],[Teto R. Legal],[Lucro Líquido]*5%)</f>
        <v>1598800</v>
      </c>
      <c r="AB148" s="35">
        <f>IF([Lucro Líquido]&lt;0,0,[Lucro Líquido]-[Reserva Legal])</f>
        <v>30377200</v>
      </c>
      <c r="AC148" s="35">
        <f>Tabela3[[#This Row],[Lucro Distribuir]]*[%Div]</f>
        <v>7594300</v>
      </c>
      <c r="AD148" s="43">
        <f>SUMPRODUCT(N([Nome]=Tabela3[[#This Row],[Nome]]),[Ações])</f>
        <v>39299180</v>
      </c>
      <c r="AE148" s="68">
        <f>[Capital Social]/[Total Ações]</f>
        <v>2.5934832355280695</v>
      </c>
      <c r="AF148" s="68">
        <f>Tabela3[[#This Row],[Lucro Líquido]]/Tabela3[[#This Row],[Total Ações]]</f>
        <v>0.8136556538838724</v>
      </c>
      <c r="AG14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4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48" s="7">
        <f>[Div Base]*[Ações]</f>
        <v>7122463.3264243798</v>
      </c>
      <c r="AL148" s="7">
        <f>SUMPRODUCT(N([Nome]=Tabela3[[#This Row],[Nome]]),[Div Base]*[Ações])</f>
        <v>7358036.3582738405</v>
      </c>
      <c r="AM148" s="5">
        <f>[Patrimônio Líquido]/[Total Ações]</f>
        <v>7.0485949070693081</v>
      </c>
      <c r="AN148" s="39">
        <f>MAX(Tabela3[[#This Row],[Cotação 1]:[Cotação 5]])</f>
        <v>4.95</v>
      </c>
      <c r="AO148" s="40">
        <f>[Cotação]/[VPA]</f>
        <v>0.70226762429423406</v>
      </c>
      <c r="AP148" s="27">
        <f>IF(Tabela3[[#This Row],[Lucro/Ação]]&gt;0,Tabela3[[#This Row],[Cotação]]/(Tabela3[[#This Row],[Lucro/Ação]]/[Ref]*4),0)</f>
        <v>4.5627409854265704</v>
      </c>
      <c r="AQ148" s="68">
        <f>[Lucro Distribuir]/[Total Ações]</f>
        <v>0.77297287118967872</v>
      </c>
      <c r="AR148" s="68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48" s="9" t="str">
        <f>IF(AND([% A.A.]&gt;=5%,SUMPRODUCT(N([Nome]=Tabela3[[#This Row],[Nome]]),[PL])&gt;0),"Sim","Não")</f>
        <v>Sim</v>
      </c>
      <c r="AT148" s="20">
        <f>IF([Cotação]&gt;0,Tabela3[[#This Row],[Lucro]]/Tabela3[[#This Row],[Cotação]],0)</f>
        <v>3.7824381104056962E-2</v>
      </c>
      <c r="AU148" s="20">
        <f>((1+Tabela3[[#This Row],[% Yield]])^(1/(3*Tabela3[[#This Row],[Ref]])))^(12)-1</f>
        <v>5.0747806826991315E-2</v>
      </c>
      <c r="AV148" s="9">
        <f>IF([Cotação]&gt;0,($BH$1/Tabela3[[#This Row],[Cotação]]-MOD($BH$1/Tabela3[[#This Row],[Cotação]],100)),)</f>
        <v>100</v>
      </c>
      <c r="AW148" s="7">
        <f>Tabela3[[#This Row],[Ativos]]*[Lucro]</f>
        <v>18.723068646508196</v>
      </c>
      <c r="AX148" s="7">
        <f>SUMPRODUCT(N(Tabela1[Código]=Tabela3[[#This Row],[PAPEL]]),Tabela1[Fechamento])</f>
        <v>0</v>
      </c>
      <c r="AY148" s="7">
        <f>SUMPRODUCT(N(Tabela17[Código]=Tabela3[[#This Row],[PAPEL]]),Tabela17[Fechamento])</f>
        <v>0</v>
      </c>
      <c r="AZ148" s="7">
        <f>SUMPRODUCT(N(Tabela176[Código]=Tabela3[[#This Row],[PAPEL]]),Tabela176[Fechamento])</f>
        <v>0</v>
      </c>
      <c r="BA148" s="7">
        <f>SUMPRODUCT(N(Tabela1768[Código]=Tabela3[[#This Row],[PAPEL]]),Tabela1768[Fechamento])</f>
        <v>4.95</v>
      </c>
      <c r="BB148" s="7">
        <f>SUMPRODUCT(N(Tabela17683[Código]=Tabela3[[#This Row],[PAPEL]]),Tabela17683[Fechamento])</f>
        <v>0</v>
      </c>
    </row>
    <row r="149" spans="1:54" ht="11.25" customHeight="1">
      <c r="A149" s="3" t="s">
        <v>827</v>
      </c>
      <c r="B149" s="45" t="s">
        <v>862</v>
      </c>
      <c r="C149" s="14" t="str">
        <f>LEFT([PAPEL],LEN([PAPEL])-(LEN([PAPEL])-4))</f>
        <v>CTSA</v>
      </c>
      <c r="D149" s="14">
        <v>3</v>
      </c>
      <c r="E149" s="5">
        <v>101921764.5</v>
      </c>
      <c r="F149" s="43">
        <v>1256792</v>
      </c>
      <c r="G149" s="65">
        <v>0.25</v>
      </c>
      <c r="H149" s="70"/>
      <c r="J149" s="16"/>
      <c r="K149" s="14"/>
      <c r="L149" s="70"/>
      <c r="M149" s="41"/>
      <c r="N149" s="41"/>
      <c r="O149" s="41"/>
      <c r="P149" s="73">
        <v>277004000</v>
      </c>
      <c r="Q149" s="60">
        <v>31976000</v>
      </c>
      <c r="R149" s="60">
        <f>IF(Tabela3[[#This Row],[Ativo || Passivo]]&gt;0,Tabela3[[#This Row],[Ativo || Passivo]]-Tabela3[[#This Row],[Patrimônio Líquido]],0)</f>
        <v>0</v>
      </c>
      <c r="S149" s="60">
        <f>Tabela3[[#This Row],[Cotação]]*Tabela3[[#This Row],[Total Ações]]</f>
        <v>200425818</v>
      </c>
      <c r="T149" s="27">
        <f>IF(Tabela3[[#This Row],[Passivo Circulante]]&gt;0,Tabela3[[#This Row],[Ativo Circulante]]/Tabela3[[#This Row],[Passivo Circulante]],0)</f>
        <v>0</v>
      </c>
      <c r="U14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49" s="16">
        <f>IF(Tabela3[[#This Row],[Lucro Líquido]]&gt;0,Tabela3[[#This Row],[Lucro Líquido]]/Tabela3[[#This Row],[Patrimônio Líquido]],0)/Tabela3[[#This Row],[Ref]]*4</f>
        <v>0.15391354156137335</v>
      </c>
      <c r="W14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49" s="16">
        <f>IF(Tabela3[[#This Row],[Dívida]]&gt;0,Tabela3[[#This Row],[Dívida]]/Tabela3[[#This Row],[Patrimônio Líquido]],0)</f>
        <v>0</v>
      </c>
      <c r="Y149" s="16">
        <f>SUMPRODUCT(N([Dívida / PL]&gt;0),N(RIGHT([PAPEL],LEN([PAPEL])-(LEN([PAPEL])-1))="3"),[Dívida / PL])/SUMPRODUCT(N([Dívida / PL]&gt;0),N(RIGHT([PAPEL],LEN([PAPEL])-(LEN([PAPEL])-1))="3"))</f>
        <v>1.5501495106508842</v>
      </c>
      <c r="Z149" s="7">
        <f>Tabela3[[#This Row],[Capital Social]]*20%</f>
        <v>20384352.900000002</v>
      </c>
      <c r="AA149" s="35">
        <f>IF(([Lucro Líquido]*5%)&gt;[Teto R. Legal],[Teto R. Legal],[Lucro Líquido]*5%)</f>
        <v>1598800</v>
      </c>
      <c r="AB149" s="35">
        <f>IF([Lucro Líquido]&lt;0,0,[Lucro Líquido]-[Reserva Legal])</f>
        <v>30377200</v>
      </c>
      <c r="AC149" s="35">
        <f>Tabela3[[#This Row],[Lucro Distribuir]]*[%Div]</f>
        <v>7594300</v>
      </c>
      <c r="AD149" s="43">
        <f>SUMPRODUCT(N([Nome]=Tabela3[[#This Row],[Nome]]),[Ações])</f>
        <v>39299180</v>
      </c>
      <c r="AE149" s="68">
        <f>[Capital Social]/[Total Ações]</f>
        <v>2.5934832355280695</v>
      </c>
      <c r="AF149" s="68">
        <f>Tabela3[[#This Row],[Lucro Líquido]]/Tabela3[[#This Row],[Total Ações]]</f>
        <v>0.8136556538838724</v>
      </c>
      <c r="AG14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4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49" s="7">
        <f>[Div Base]*[Ações]</f>
        <v>235310.02890382329</v>
      </c>
      <c r="AL149" s="7">
        <f>SUMPRODUCT(N([Nome]=Tabela3[[#This Row],[Nome]]),[Div Base]*[Ações])</f>
        <v>7358036.3582738405</v>
      </c>
      <c r="AM149" s="5">
        <f>[Patrimônio Líquido]/[Total Ações]</f>
        <v>7.0485949070693081</v>
      </c>
      <c r="AN149" s="39">
        <f>MAX(Tabela3[[#This Row],[Cotação 1]:[Cotação 5]])</f>
        <v>5.0999999999999996</v>
      </c>
      <c r="AO149" s="40">
        <f>[Cotação]/[VPA]</f>
        <v>0.72354846139405926</v>
      </c>
      <c r="AP149" s="27">
        <f>IF(Tabela3[[#This Row],[Lucro/Ação]]&gt;0,Tabela3[[#This Row],[Cotação]]/(Tabela3[[#This Row],[Lucro/Ação]]/[Ref]*4),0)</f>
        <v>4.7010058637728296</v>
      </c>
      <c r="AQ149" s="68">
        <f>[Lucro Distribuir]/[Total Ações]</f>
        <v>0.77297287118967872</v>
      </c>
      <c r="AR149" s="68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49" s="9" t="str">
        <f>IF(AND([% A.A.]&gt;=5%,SUMPRODUCT(N([Nome]=Tabela3[[#This Row],[Nome]]),[PL])&gt;0),"Sim","Não")</f>
        <v>Não</v>
      </c>
      <c r="AT149" s="20">
        <f>IF([Cotação]&gt;0,Tabela3[[#This Row],[Lucro]]/Tabela3[[#This Row],[Cotação]],0)</f>
        <v>3.671189930687882E-2</v>
      </c>
      <c r="AU149" s="20">
        <f>((1+Tabela3[[#This Row],[% Yield]])^(1/(3*Tabela3[[#This Row],[Ref]])))^(12)-1</f>
        <v>4.9246295341764279E-2</v>
      </c>
      <c r="AV149" s="9">
        <f>IF([Cotação]&gt;0,($BH$1/Tabela3[[#This Row],[Cotação]]-MOD($BH$1/Tabela3[[#This Row],[Cotação]],100)),)</f>
        <v>100</v>
      </c>
      <c r="AW149" s="7">
        <f>Tabela3[[#This Row],[Ativos]]*[Lucro]</f>
        <v>18.723068646508196</v>
      </c>
      <c r="AX149" s="7">
        <f>SUMPRODUCT(N(Tabela1[Código]=Tabela3[[#This Row],[PAPEL]]),Tabela1[Fechamento])</f>
        <v>0</v>
      </c>
      <c r="AY149" s="7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5.0999999999999996</v>
      </c>
      <c r="BB149" s="7">
        <f>SUMPRODUCT(N(Tabela17683[Código]=Tabela3[[#This Row],[PAPEL]]),Tabela17683[Fechamento])</f>
        <v>0</v>
      </c>
    </row>
    <row r="150" spans="1:54" ht="11.25" customHeight="1">
      <c r="A150" s="3" t="s">
        <v>827</v>
      </c>
      <c r="B150" s="45" t="s">
        <v>865</v>
      </c>
      <c r="C150" s="14" t="str">
        <f>LEFT([PAPEL],LEN([PAPEL])-(LEN([PAPEL])-4))</f>
        <v>CTSA</v>
      </c>
      <c r="D150" s="14">
        <v>3</v>
      </c>
      <c r="E150" s="5">
        <v>101921764.5</v>
      </c>
      <c r="F150" s="43">
        <v>1277</v>
      </c>
      <c r="G150" s="65">
        <v>0.25</v>
      </c>
      <c r="H150" s="70"/>
      <c r="J150" s="16">
        <v>0.1</v>
      </c>
      <c r="K150" s="14"/>
      <c r="L150" s="70"/>
      <c r="M150" s="41"/>
      <c r="N150" s="41"/>
      <c r="O150" s="41"/>
      <c r="P150" s="73">
        <v>277004000</v>
      </c>
      <c r="Q150" s="60">
        <v>31976000</v>
      </c>
      <c r="R150" s="60">
        <f>IF(Tabela3[[#This Row],[Ativo || Passivo]]&gt;0,Tabela3[[#This Row],[Ativo || Passivo]]-Tabela3[[#This Row],[Patrimônio Líquido]],0)</f>
        <v>0</v>
      </c>
      <c r="S150" s="60">
        <f>Tabela3[[#This Row],[Cotação]]*Tabela3[[#This Row],[Total Ações]]</f>
        <v>0</v>
      </c>
      <c r="T150" s="27">
        <f>IF(Tabela3[[#This Row],[Passivo Circulante]]&gt;0,Tabela3[[#This Row],[Ativo Circulante]]/Tabela3[[#This Row],[Passivo Circulante]],0)</f>
        <v>0</v>
      </c>
      <c r="U15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0" s="16">
        <f>IF(Tabela3[[#This Row],[Lucro Líquido]]&gt;0,Tabela3[[#This Row],[Lucro Líquido]]/Tabela3[[#This Row],[Patrimônio Líquido]],0)/Tabela3[[#This Row],[Ref]]*4</f>
        <v>0.15391354156137335</v>
      </c>
      <c r="W15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0" s="16">
        <f>IF(Tabela3[[#This Row],[Dívida]]&gt;0,Tabela3[[#This Row],[Dívida]]/Tabela3[[#This Row],[Patrimônio Líquido]],0)</f>
        <v>0</v>
      </c>
      <c r="Y150" s="16">
        <f>SUMPRODUCT(N([Dívida / PL]&gt;0),N(RIGHT([PAPEL],LEN([PAPEL])-(LEN([PAPEL])-1))="3"),[Dívida / PL])/SUMPRODUCT(N([Dívida / PL]&gt;0),N(RIGHT([PAPEL],LEN([PAPEL])-(LEN([PAPEL])-1))="3"))</f>
        <v>1.5501495106508842</v>
      </c>
      <c r="Z150" s="7">
        <f>Tabela3[[#This Row],[Capital Social]]*20%</f>
        <v>20384352.900000002</v>
      </c>
      <c r="AA150" s="35">
        <f>IF(([Lucro Líquido]*5%)&gt;[Teto R. Legal],[Teto R. Legal],[Lucro Líquido]*5%)</f>
        <v>1598800</v>
      </c>
      <c r="AB150" s="35">
        <f>IF([Lucro Líquido]&lt;0,0,[Lucro Líquido]-[Reserva Legal])</f>
        <v>30377200</v>
      </c>
      <c r="AC150" s="35">
        <f>Tabela3[[#This Row],[Lucro Distribuir]]*[%Div]</f>
        <v>7594300</v>
      </c>
      <c r="AD150" s="43">
        <f>SUMPRODUCT(N([Nome]=Tabela3[[#This Row],[Nome]]),[Ações])</f>
        <v>39299180</v>
      </c>
      <c r="AE150" s="68">
        <f>[Capital Social]/[Total Ações]</f>
        <v>2.5934832355280695</v>
      </c>
      <c r="AF150" s="68">
        <f>Tabela3[[#This Row],[Lucro Líquido]]/Tabela3[[#This Row],[Total Ações]]</f>
        <v>0.8136556538838724</v>
      </c>
      <c r="AG15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5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50" s="7">
        <f>[Div Base]*[Ações]</f>
        <v>263.00294563778715</v>
      </c>
      <c r="AL150" s="7">
        <f>SUMPRODUCT(N([Nome]=Tabela3[[#This Row],[Nome]]),[Div Base]*[Ações])</f>
        <v>7358036.3582738405</v>
      </c>
      <c r="AM150" s="5">
        <f>[Patrimônio Líquido]/[Total Ações]</f>
        <v>7.0485949070693081</v>
      </c>
      <c r="AN150" s="39">
        <f>MAX(Tabela3[[#This Row],[Cotação 1]:[Cotação 5]])</f>
        <v>0</v>
      </c>
      <c r="AO150" s="40">
        <f>[Cotação]/[VPA]</f>
        <v>0</v>
      </c>
      <c r="AP150" s="27">
        <f>IF(Tabela3[[#This Row],[Lucro/Ação]]&gt;0,Tabela3[[#This Row],[Cotação]]/(Tabela3[[#This Row],[Lucro/Ação]]/[Ref]*4),0)</f>
        <v>0</v>
      </c>
      <c r="AQ150" s="68">
        <f>[Lucro Distribuir]/[Total Ações]</f>
        <v>0.77297287118967872</v>
      </c>
      <c r="AR150" s="68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50" s="9" t="str">
        <f>IF(AND([% A.A.]&gt;=5%,SUMPRODUCT(N([Nome]=Tabela3[[#This Row],[Nome]]),[PL])&gt;0),"Sim","Não")</f>
        <v>Não</v>
      </c>
      <c r="AT150" s="20">
        <f>IF([Cotação]&gt;0,Tabela3[[#This Row],[Lucro]]/Tabela3[[#This Row],[Cotação]],0)</f>
        <v>0</v>
      </c>
      <c r="AU150" s="20">
        <f>((1+Tabela3[[#This Row],[% Yield]])^(1/(3*Tabela3[[#This Row],[Ref]])))^(12)-1</f>
        <v>0</v>
      </c>
      <c r="AV150" s="9">
        <f>IF([Cotação]&gt;0,($BH$1/Tabela3[[#This Row],[Cotação]]-MOD($BH$1/Tabela3[[#This Row],[Cotação]],100)),)</f>
        <v>0</v>
      </c>
      <c r="AW150" s="7">
        <f>Tabela3[[#This Row],[Ativos]]*[Lucro]</f>
        <v>0</v>
      </c>
      <c r="AX150" s="7">
        <f>SUMPRODUCT(N(Tabela1[Código]=Tabela3[[#This Row],[PAPEL]]),Tabela1[Fechamento])</f>
        <v>0</v>
      </c>
      <c r="AY150" s="7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t="11.25" customHeight="1">
      <c r="A151" s="3" t="s">
        <v>827</v>
      </c>
      <c r="B151" s="45" t="s">
        <v>867</v>
      </c>
      <c r="C151" s="14" t="str">
        <f>LEFT([PAPEL],LEN([PAPEL])-(LEN([PAPEL])-4))</f>
        <v>DOHL</v>
      </c>
      <c r="D151" s="14">
        <v>3</v>
      </c>
      <c r="E151" s="5">
        <v>150000000</v>
      </c>
      <c r="F151" s="43">
        <v>36311880</v>
      </c>
      <c r="G151" s="65">
        <v>0.25</v>
      </c>
      <c r="H151" s="70"/>
      <c r="J151" s="16"/>
      <c r="K151" s="14"/>
      <c r="L151" s="70"/>
      <c r="M151" s="41"/>
      <c r="N151" s="41"/>
      <c r="O151" s="41"/>
      <c r="P151" s="73">
        <v>439187000</v>
      </c>
      <c r="Q151" s="60">
        <v>27944000</v>
      </c>
      <c r="R151" s="60">
        <f>IF(Tabela3[[#This Row],[Ativo || Passivo]]&gt;0,Tabela3[[#This Row],[Ativo || Passivo]]-Tabela3[[#This Row],[Patrimônio Líquido]],0)</f>
        <v>0</v>
      </c>
      <c r="S151" s="60">
        <f>Tabela3[[#This Row],[Cotação]]*Tabela3[[#This Row],[Total Ações]]</f>
        <v>277366045</v>
      </c>
      <c r="T151" s="27">
        <f>IF(Tabela3[[#This Row],[Passivo Circulante]]&gt;0,Tabela3[[#This Row],[Ativo Circulante]]/Tabela3[[#This Row],[Passivo Circulante]],0)</f>
        <v>0</v>
      </c>
      <c r="U15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1" s="16">
        <f>IF(Tabela3[[#This Row],[Lucro Líquido]]&gt;0,Tabela3[[#This Row],[Lucro Líquido]]/Tabela3[[#This Row],[Patrimônio Líquido]],0)/Tabela3[[#This Row],[Ref]]*4</f>
        <v>8.483554082125988E-2</v>
      </c>
      <c r="W15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1" s="16">
        <f>IF(Tabela3[[#This Row],[Dívida]]&gt;0,Tabela3[[#This Row],[Dívida]]/Tabela3[[#This Row],[Patrimônio Líquido]],0)</f>
        <v>0</v>
      </c>
      <c r="Y151" s="16">
        <f>SUMPRODUCT(N([Dívida / PL]&gt;0),N(RIGHT([PAPEL],LEN([PAPEL])-(LEN([PAPEL])-1))="3"),[Dívida / PL])/SUMPRODUCT(N([Dívida / PL]&gt;0),N(RIGHT([PAPEL],LEN([PAPEL])-(LEN([PAPEL])-1))="3"))</f>
        <v>1.5501495106508842</v>
      </c>
      <c r="Z151" s="7">
        <f>Tabela3[[#This Row],[Capital Social]]*20%</f>
        <v>30000000</v>
      </c>
      <c r="AA151" s="35">
        <f>IF(([Lucro Líquido]*5%)&gt;[Teto R. Legal],[Teto R. Legal],[Lucro Líquido]*5%)</f>
        <v>1397200</v>
      </c>
      <c r="AB151" s="35">
        <f>IF([Lucro Líquido]&lt;0,0,[Lucro Líquido]-[Reserva Legal])</f>
        <v>26546800</v>
      </c>
      <c r="AC151" s="35">
        <f>Tabela3[[#This Row],[Lucro Distribuir]]*[%Div]</f>
        <v>6636700</v>
      </c>
      <c r="AD151" s="43">
        <f>SUMPRODUCT(N([Nome]=Tabela3[[#This Row],[Nome]]),[Ações])</f>
        <v>50430190</v>
      </c>
      <c r="AE151" s="68">
        <f>[Capital Social]/[Total Ações]</f>
        <v>2.9744087817238047</v>
      </c>
      <c r="AF151" s="68">
        <f>Tabela3[[#This Row],[Lucro Líquido]]/Tabela3[[#This Row],[Total Ações]]</f>
        <v>0.55411252664326671</v>
      </c>
      <c r="AG15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5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51" s="7">
        <f>[Div Base]*[Ações]</f>
        <v>4630022.3321308633</v>
      </c>
      <c r="AL151" s="7">
        <f>SUMPRODUCT(N([Nome]=Tabela3[[#This Row],[Nome]]),[Div Base]*[Ações])</f>
        <v>6610225.498412624</v>
      </c>
      <c r="AM151" s="5">
        <f>[Patrimônio Líquido]/[Total Ações]</f>
        <v>8.7088111307928848</v>
      </c>
      <c r="AN151" s="39">
        <f>MAX(Tabela3[[#This Row],[Cotação 1]:[Cotação 5]])</f>
        <v>5.5</v>
      </c>
      <c r="AO151" s="40">
        <f>[Cotação]/[VPA]</f>
        <v>0.63154429662080158</v>
      </c>
      <c r="AP151" s="27">
        <f>IF(Tabela3[[#This Row],[Lucro/Ação]]&gt;0,Tabela3[[#This Row],[Cotação]]/(Tabela3[[#This Row],[Lucro/Ação]]/[Ref]*4),0)</f>
        <v>7.4443363065416541</v>
      </c>
      <c r="AQ151" s="68">
        <f>[Lucro Distribuir]/[Total Ações]</f>
        <v>0.52640690031110338</v>
      </c>
      <c r="AR151" s="68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51" s="9" t="str">
        <f>IF(AND([% A.A.]&gt;=5%,SUMPRODUCT(N([Nome]=Tabela3[[#This Row],[Nome]]),[PL])&gt;0),"Sim","Não")</f>
        <v>Não</v>
      </c>
      <c r="AT151" s="20">
        <f>IF([Cotação]&gt;0,Tabela3[[#This Row],[Lucro]]/Tabela3[[#This Row],[Cotação]],0)</f>
        <v>2.318310817852481E-2</v>
      </c>
      <c r="AU151" s="20">
        <f>((1+Tabela3[[#This Row],[% Yield]])^(1/(3*Tabela3[[#This Row],[Ref]])))^(12)-1</f>
        <v>3.1029636250386128E-2</v>
      </c>
      <c r="AV151" s="9">
        <f>IF([Cotação]&gt;0,($BH$1/Tabela3[[#This Row],[Cotação]]-MOD($BH$1/Tabela3[[#This Row],[Cotação]],100)),)</f>
        <v>100</v>
      </c>
      <c r="AW151" s="7">
        <f>Tabela3[[#This Row],[Ativos]]*[Lucro]</f>
        <v>12.750709498188645</v>
      </c>
      <c r="AX151" s="7">
        <f>SUMPRODUCT(N(Tabela1[Código]=Tabela3[[#This Row],[PAPEL]]),Tabela1[Fechamento])</f>
        <v>0</v>
      </c>
      <c r="AY151" s="7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5.5</v>
      </c>
      <c r="BB151" s="7">
        <f>SUMPRODUCT(N(Tabela17683[Código]=Tabela3[[#This Row],[PAPEL]]),Tabela17683[Fechamento])</f>
        <v>0</v>
      </c>
    </row>
    <row r="152" spans="1:54" ht="11.25" customHeight="1">
      <c r="A152" s="3" t="s">
        <v>827</v>
      </c>
      <c r="B152" s="45" t="s">
        <v>868</v>
      </c>
      <c r="C152" s="14" t="str">
        <f>LEFT([PAPEL],LEN([PAPEL])-(LEN([PAPEL])-4))</f>
        <v>DOHL</v>
      </c>
      <c r="D152" s="14">
        <v>3</v>
      </c>
      <c r="E152" s="5">
        <v>150000000</v>
      </c>
      <c r="F152" s="43">
        <v>14118310</v>
      </c>
      <c r="G152" s="65">
        <v>0.25</v>
      </c>
      <c r="H152" s="70"/>
      <c r="J152" s="16">
        <v>0.1</v>
      </c>
      <c r="K152" s="14"/>
      <c r="L152" s="70"/>
      <c r="M152" s="41"/>
      <c r="N152" s="41"/>
      <c r="O152" s="41"/>
      <c r="P152" s="73">
        <v>439187000</v>
      </c>
      <c r="Q152" s="75">
        <v>27944000</v>
      </c>
      <c r="R152" s="75">
        <f>IF(Tabela3[[#This Row],[Ativo || Passivo]]&gt;0,Tabela3[[#This Row],[Ativo || Passivo]]-Tabela3[[#This Row],[Patrimônio Líquido]],0)</f>
        <v>0</v>
      </c>
      <c r="S152" s="75">
        <f>Tabela3[[#This Row],[Cotação]]*Tabela3[[#This Row],[Total Ações]]</f>
        <v>289469290.60000002</v>
      </c>
      <c r="T152" s="29">
        <f>IF(Tabela3[[#This Row],[Passivo Circulante]]&gt;0,Tabela3[[#This Row],[Ativo Circulante]]/Tabela3[[#This Row],[Passivo Circulante]],0)</f>
        <v>0</v>
      </c>
      <c r="U152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2" s="17">
        <f>IF(Tabela3[[#This Row],[Lucro Líquido]]&gt;0,Tabela3[[#This Row],[Lucro Líquido]]/Tabela3[[#This Row],[Patrimônio Líquido]],0)/Tabela3[[#This Row],[Ref]]*4</f>
        <v>8.483554082125988E-2</v>
      </c>
      <c r="W152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2" s="17">
        <f>IF(Tabela3[[#This Row],[Dívida]]&gt;0,Tabela3[[#This Row],[Dívida]]/Tabela3[[#This Row],[Patrimônio Líquido]],0)</f>
        <v>0</v>
      </c>
      <c r="Y152" s="17">
        <f>SUMPRODUCT(N([Dívida / PL]&gt;0),N(RIGHT([PAPEL],LEN([PAPEL])-(LEN([PAPEL])-1))="3"),[Dívida / PL])/SUMPRODUCT(N([Dívida / PL]&gt;0),N(RIGHT([PAPEL],LEN([PAPEL])-(LEN([PAPEL])-1))="3"))</f>
        <v>1.5501495106508842</v>
      </c>
      <c r="Z152" s="7">
        <f>Tabela3[[#This Row],[Capital Social]]*20%</f>
        <v>30000000</v>
      </c>
      <c r="AA152" s="35">
        <f>IF(([Lucro Líquido]*5%)&gt;[Teto R. Legal],[Teto R. Legal],[Lucro Líquido]*5%)</f>
        <v>1397200</v>
      </c>
      <c r="AB152" s="35">
        <f>IF([Lucro Líquido]&lt;0,0,[Lucro Líquido]-[Reserva Legal])</f>
        <v>26546800</v>
      </c>
      <c r="AC152" s="35">
        <f>Tabela3[[#This Row],[Lucro Distribuir]]*[%Div]</f>
        <v>6636700</v>
      </c>
      <c r="AD152" s="43">
        <f>SUMPRODUCT(N([Nome]=Tabela3[[#This Row],[Nome]]),[Ações])</f>
        <v>50430190</v>
      </c>
      <c r="AE152" s="68">
        <f>[Capital Social]/[Total Ações]</f>
        <v>2.9744087817238047</v>
      </c>
      <c r="AF152" s="68">
        <f>Tabela3[[#This Row],[Lucro Líquido]]/Tabela3[[#This Row],[Total Ações]]</f>
        <v>0.55411252664326671</v>
      </c>
      <c r="AG15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5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52" s="7">
        <f>[Div Base]*[Ações]</f>
        <v>1980203.1662817604</v>
      </c>
      <c r="AL152" s="7">
        <f>SUMPRODUCT(N([Nome]=Tabela3[[#This Row],[Nome]]),[Div Base]*[Ações])</f>
        <v>6610225.498412624</v>
      </c>
      <c r="AM152" s="5">
        <f>[Patrimônio Líquido]/[Total Ações]</f>
        <v>8.7088111307928848</v>
      </c>
      <c r="AN152" s="39">
        <f>MAX(Tabela3[[#This Row],[Cotação 1]:[Cotação 5]])</f>
        <v>5.74</v>
      </c>
      <c r="AO152" s="40">
        <f>[Cotação]/[VPA]</f>
        <v>0.65910259320061837</v>
      </c>
      <c r="AP152" s="27">
        <f>IF(Tabela3[[#This Row],[Lucro/Ação]]&gt;0,Tabela3[[#This Row],[Cotação]]/(Tabela3[[#This Row],[Lucro/Ação]]/[Ref]*4),0)</f>
        <v>7.7691800726452902</v>
      </c>
      <c r="AQ152" s="68">
        <f>[Lucro Distribuir]/[Total Ações]</f>
        <v>0.52640690031110338</v>
      </c>
      <c r="AR152" s="68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52" s="9" t="str">
        <f>IF(AND([% A.A.]&gt;=5%,SUMPRODUCT(N([Nome]=Tabela3[[#This Row],[Nome]]),[PL])&gt;0),"Sim","Não")</f>
        <v>Não</v>
      </c>
      <c r="AT152" s="20">
        <f>IF([Cotação]&gt;0,Tabela3[[#This Row],[Lucro]]/Tabela3[[#This Row],[Cotação]],0)</f>
        <v>2.4435157608399587E-2</v>
      </c>
      <c r="AU152" s="20">
        <f>((1+Tabela3[[#This Row],[% Yield]])^(1/(3*Tabela3[[#This Row],[Ref]])))^(12)-1</f>
        <v>3.2712180669909774E-2</v>
      </c>
      <c r="AV152" s="9">
        <f>IF([Cotação]&gt;0,($BH$1/Tabela3[[#This Row],[Cotação]]-MOD($BH$1/Tabela3[[#This Row],[Cotação]],100)),)</f>
        <v>100</v>
      </c>
      <c r="AW152" s="7">
        <f>Tabela3[[#This Row],[Ativos]]*[Lucro]</f>
        <v>14.025780467221363</v>
      </c>
      <c r="AX152" s="7">
        <f>SUMPRODUCT(N(Tabela1[Código]=Tabela3[[#This Row],[PAPEL]]),Tabela1[Fechamento])</f>
        <v>0</v>
      </c>
      <c r="AY152" s="7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5.74</v>
      </c>
      <c r="BB152" s="7">
        <f>SUMPRODUCT(N(Tabela17683[Código]=Tabela3[[#This Row],[PAPEL]]),Tabela17683[Fechamento])</f>
        <v>0</v>
      </c>
    </row>
    <row r="153" spans="1:54">
      <c r="A153" s="3" t="s">
        <v>827</v>
      </c>
      <c r="B153" s="45" t="s">
        <v>871</v>
      </c>
      <c r="C153" s="14" t="str">
        <f>LEFT([PAPEL],LEN([PAPEL])-(LEN([PAPEL])-4))</f>
        <v>ECPR</v>
      </c>
      <c r="D153" s="14">
        <v>3</v>
      </c>
      <c r="E153" s="5">
        <v>74546944.540000007</v>
      </c>
      <c r="F153" s="43">
        <v>1026245</v>
      </c>
      <c r="G153" s="65">
        <v>0.33</v>
      </c>
      <c r="H153" s="70"/>
      <c r="J153" s="16"/>
      <c r="K153" s="14"/>
      <c r="L153" s="70"/>
      <c r="M153" s="41"/>
      <c r="N153" s="41"/>
      <c r="O153" s="41"/>
      <c r="P153" s="73">
        <v>231251000</v>
      </c>
      <c r="Q153" s="60">
        <v>-6051000</v>
      </c>
      <c r="R153" s="60">
        <f>IF(Tabela3[[#This Row],[Ativo || Passivo]]&gt;0,Tabela3[[#This Row],[Ativo || Passivo]]-Tabela3[[#This Row],[Patrimônio Líquido]],0)</f>
        <v>0</v>
      </c>
      <c r="S153" s="60">
        <f>Tabela3[[#This Row],[Cotação]]*Tabela3[[#This Row],[Total Ações]]</f>
        <v>58901984</v>
      </c>
      <c r="T153" s="27">
        <f>IF(Tabela3[[#This Row],[Passivo Circulante]]&gt;0,Tabela3[[#This Row],[Ativo Circulante]]/Tabela3[[#This Row],[Passivo Circulante]],0)</f>
        <v>0</v>
      </c>
      <c r="U15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3" s="16">
        <f>IF(Tabela3[[#This Row],[Lucro Líquido]]&gt;0,Tabela3[[#This Row],[Lucro Líquido]]/Tabela3[[#This Row],[Patrimônio Líquido]],0)/Tabela3[[#This Row],[Ref]]*4</f>
        <v>0</v>
      </c>
      <c r="W15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3" s="16">
        <f>IF(Tabela3[[#This Row],[Dívida]]&gt;0,Tabela3[[#This Row],[Dívida]]/Tabela3[[#This Row],[Patrimônio Líquido]],0)</f>
        <v>0</v>
      </c>
      <c r="Y153" s="16">
        <f>SUMPRODUCT(N([Dívida / PL]&gt;0),N(RIGHT([PAPEL],LEN([PAPEL])-(LEN([PAPEL])-1))="3"),[Dívida / PL])/SUMPRODUCT(N([Dívida / PL]&gt;0),N(RIGHT([PAPEL],LEN([PAPEL])-(LEN([PAPEL])-1))="3"))</f>
        <v>1.5501495106508842</v>
      </c>
      <c r="Z153" s="7">
        <f>Tabela3[[#This Row],[Capital Social]]*20%</f>
        <v>14909388.908000002</v>
      </c>
      <c r="AA153" s="35">
        <f>IF(([Lucro Líquido]*5%)&gt;[Teto R. Legal],[Teto R. Legal],[Lucro Líquido]*5%)</f>
        <v>-302550</v>
      </c>
      <c r="AB153" s="35">
        <f>IF([Lucro Líquido]&lt;0,0,[Lucro Líquido]-[Reserva Legal])</f>
        <v>0</v>
      </c>
      <c r="AC153" s="35">
        <f>Tabela3[[#This Row],[Lucro Distribuir]]*[%Div]</f>
        <v>0</v>
      </c>
      <c r="AD153" s="43">
        <f>SUMPRODUCT(N([Nome]=Tabela3[[#This Row],[Nome]]),[Ações])</f>
        <v>1900064</v>
      </c>
      <c r="AE153" s="68">
        <f>[Capital Social]/[Total Ações]</f>
        <v>39.233912405055833</v>
      </c>
      <c r="AF153" s="68">
        <f>Tabela3[[#This Row],[Lucro Líquido]]/Tabela3[[#This Row],[Total Ações]]</f>
        <v>-3.1846295703723664</v>
      </c>
      <c r="AG15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7">
        <f>SUMPRODUCT(N([Nome]=Tabela3[[#This Row],[Nome]]),[Div Base]*[Ações])</f>
        <v>0</v>
      </c>
      <c r="AM153" s="5">
        <f>[Patrimônio Líquido]/[Total Ações]</f>
        <v>121.70695302895061</v>
      </c>
      <c r="AN153" s="39">
        <f>MAX(Tabela3[[#This Row],[Cotação 1]:[Cotação 5]])</f>
        <v>31</v>
      </c>
      <c r="AO153" s="40">
        <f>[Cotação]/[VPA]</f>
        <v>0.25471018071273205</v>
      </c>
      <c r="AP153" s="27">
        <f>IF(Tabela3[[#This Row],[Lucro/Ação]]&gt;0,Tabela3[[#This Row],[Cotação]]/(Tabela3[[#This Row],[Lucro/Ação]]/[Ref]*4),0)</f>
        <v>0</v>
      </c>
      <c r="AQ153" s="68">
        <f>[Lucro Distribuir]/[Total Ações]</f>
        <v>0</v>
      </c>
      <c r="AR15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9" t="str">
        <f>IF(AND([% A.A.]&gt;=5%,SUMPRODUCT(N([Nome]=Tabela3[[#This Row],[Nome]]),[PL])&gt;0),"Sim","Não")</f>
        <v>Não</v>
      </c>
      <c r="AT153" s="20">
        <f>IF([Cotação]&gt;0,Tabela3[[#This Row],[Lucro]]/Tabela3[[#This Row],[Cotação]],0)</f>
        <v>0</v>
      </c>
      <c r="AU153" s="20">
        <f>((1+Tabela3[[#This Row],[% Yield]])^(1/(3*Tabela3[[#This Row],[Ref]])))^(12)-1</f>
        <v>0</v>
      </c>
      <c r="AV153" s="9">
        <f>IF([Cotação]&gt;0,($BH$1/Tabela3[[#This Row],[Cotação]]-MOD($BH$1/Tabela3[[#This Row],[Cotação]],100)),)</f>
        <v>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31</v>
      </c>
      <c r="BB153" s="7">
        <f>SUMPRODUCT(N(Tabela17683[Código]=Tabela3[[#This Row],[PAPEL]]),Tabela17683[Fechamento])</f>
        <v>0</v>
      </c>
    </row>
    <row r="154" spans="1:54" ht="11.25" customHeight="1">
      <c r="A154" s="3" t="s">
        <v>827</v>
      </c>
      <c r="B154" s="45" t="s">
        <v>872</v>
      </c>
      <c r="C154" s="14" t="str">
        <f>LEFT([PAPEL],LEN([PAPEL])-(LEN([PAPEL])-4))</f>
        <v>ECPR</v>
      </c>
      <c r="D154" s="14">
        <v>3</v>
      </c>
      <c r="E154" s="5">
        <v>74546944.540000007</v>
      </c>
      <c r="F154" s="43">
        <v>873819</v>
      </c>
      <c r="G154" s="65">
        <v>0.33</v>
      </c>
      <c r="H154" s="70"/>
      <c r="J154" s="16">
        <v>0.1</v>
      </c>
      <c r="K154" s="14"/>
      <c r="L154" s="70"/>
      <c r="M154" s="41"/>
      <c r="N154" s="41"/>
      <c r="O154" s="41"/>
      <c r="P154" s="73">
        <v>231251000</v>
      </c>
      <c r="Q154" s="60">
        <v>-6051000</v>
      </c>
      <c r="R154" s="60">
        <f>IF(Tabela3[[#This Row],[Ativo || Passivo]]&gt;0,Tabela3[[#This Row],[Ativo || Passivo]]-Tabela3[[#This Row],[Patrimônio Líquido]],0)</f>
        <v>0</v>
      </c>
      <c r="S154" s="60">
        <f>Tabela3[[#This Row],[Cotação]]*Tabela3[[#This Row],[Total Ações]]</f>
        <v>93103136</v>
      </c>
      <c r="T154" s="27">
        <f>IF(Tabela3[[#This Row],[Passivo Circulante]]&gt;0,Tabela3[[#This Row],[Ativo Circulante]]/Tabela3[[#This Row],[Passivo Circulante]],0)</f>
        <v>0</v>
      </c>
      <c r="U15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4" s="16">
        <f>IF(Tabela3[[#This Row],[Lucro Líquido]]&gt;0,Tabela3[[#This Row],[Lucro Líquido]]/Tabela3[[#This Row],[Patrimônio Líquido]],0)/Tabela3[[#This Row],[Ref]]*4</f>
        <v>0</v>
      </c>
      <c r="W15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4" s="16">
        <f>IF(Tabela3[[#This Row],[Dívida]]&gt;0,Tabela3[[#This Row],[Dívida]]/Tabela3[[#This Row],[Patrimônio Líquido]],0)</f>
        <v>0</v>
      </c>
      <c r="Y154" s="16">
        <f>SUMPRODUCT(N([Dívida / PL]&gt;0),N(RIGHT([PAPEL],LEN([PAPEL])-(LEN([PAPEL])-1))="3"),[Dívida / PL])/SUMPRODUCT(N([Dívida / PL]&gt;0),N(RIGHT([PAPEL],LEN([PAPEL])-(LEN([PAPEL])-1))="3"))</f>
        <v>1.5501495106508842</v>
      </c>
      <c r="Z154" s="7">
        <f>Tabela3[[#This Row],[Capital Social]]*20%</f>
        <v>14909388.908000002</v>
      </c>
      <c r="AA154" s="35">
        <f>IF(([Lucro Líquido]*5%)&gt;[Teto R. Legal],[Teto R. Legal],[Lucro Líquido]*5%)</f>
        <v>-302550</v>
      </c>
      <c r="AB154" s="35">
        <f>IF([Lucro Líquido]&lt;0,0,[Lucro Líquido]-[Reserva Legal])</f>
        <v>0</v>
      </c>
      <c r="AC154" s="35">
        <f>Tabela3[[#This Row],[Lucro Distribuir]]*[%Div]</f>
        <v>0</v>
      </c>
      <c r="AD154" s="43">
        <f>SUMPRODUCT(N([Nome]=Tabela3[[#This Row],[Nome]]),[Ações])</f>
        <v>1900064</v>
      </c>
      <c r="AE154" s="68">
        <f>[Capital Social]/[Total Ações]</f>
        <v>39.233912405055833</v>
      </c>
      <c r="AF154" s="68">
        <f>Tabela3[[#This Row],[Lucro Líquido]]/Tabela3[[#This Row],[Total Ações]]</f>
        <v>-3.1846295703723664</v>
      </c>
      <c r="AG15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4" s="7">
        <f>[Div Base]*[Ações]</f>
        <v>0</v>
      </c>
      <c r="AL154" s="7">
        <f>SUMPRODUCT(N([Nome]=Tabela3[[#This Row],[Nome]]),[Div Base]*[Ações])</f>
        <v>0</v>
      </c>
      <c r="AM154" s="5">
        <f>[Patrimônio Líquido]/[Total Ações]</f>
        <v>121.70695302895061</v>
      </c>
      <c r="AN154" s="39">
        <f>MAX(Tabela3[[#This Row],[Cotação 1]:[Cotação 5]])</f>
        <v>49</v>
      </c>
      <c r="AO154" s="40">
        <f>[Cotação]/[VPA]</f>
        <v>0.40260641467496355</v>
      </c>
      <c r="AP154" s="27">
        <f>IF(Tabela3[[#This Row],[Lucro/Ação]]&gt;0,Tabela3[[#This Row],[Cotação]]/(Tabela3[[#This Row],[Lucro/Ação]]/[Ref]*4),0)</f>
        <v>0</v>
      </c>
      <c r="AQ154" s="68">
        <f>[Lucro Distribuir]/[Total Ações]</f>
        <v>0</v>
      </c>
      <c r="AR15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4" s="9" t="str">
        <f>IF(AND([% A.A.]&gt;=5%,SUMPRODUCT(N([Nome]=Tabela3[[#This Row],[Nome]]),[PL])&gt;0),"Sim","Não")</f>
        <v>Não</v>
      </c>
      <c r="AT154" s="20">
        <f>IF([Cotação]&gt;0,Tabela3[[#This Row],[Lucro]]/Tabela3[[#This Row],[Cotação]],0)</f>
        <v>0</v>
      </c>
      <c r="AU154" s="20">
        <f>((1+Tabela3[[#This Row],[% Yield]])^(1/(3*Tabela3[[#This Row],[Ref]])))^(12)-1</f>
        <v>0</v>
      </c>
      <c r="AV154" s="9">
        <f>IF([Cotação]&gt;0,($BH$1/Tabela3[[#This Row],[Cotação]]-MOD($BH$1/Tabela3[[#This Row],[Cotação]],100)),)</f>
        <v>0</v>
      </c>
      <c r="AW154" s="7">
        <f>Tabela3[[#This Row],[Ativos]]*[Lucro]</f>
        <v>0</v>
      </c>
      <c r="AX154" s="7">
        <f>SUMPRODUCT(N(Tabela1[Código]=Tabela3[[#This Row],[PAPEL]]),Tabela1[Fechamento])</f>
        <v>0</v>
      </c>
      <c r="AY154" s="7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49</v>
      </c>
      <c r="BB154" s="7">
        <f>SUMPRODUCT(N(Tabela17683[Código]=Tabela3[[#This Row],[PAPEL]]),Tabela17683[Fechamento])</f>
        <v>0</v>
      </c>
    </row>
    <row r="155" spans="1:54" ht="11.25" customHeight="1">
      <c r="A155" s="3" t="s">
        <v>827</v>
      </c>
      <c r="B155" s="45" t="s">
        <v>879</v>
      </c>
      <c r="C155" s="14" t="str">
        <f>LEFT([PAPEL],LEN([PAPEL])-(LEN([PAPEL])-4))</f>
        <v>PTNT</v>
      </c>
      <c r="D155" s="14">
        <v>4</v>
      </c>
      <c r="E155" s="5">
        <v>50000000</v>
      </c>
      <c r="F155" s="43">
        <v>16016924</v>
      </c>
      <c r="G155" s="65">
        <v>0.25</v>
      </c>
      <c r="H155" s="70"/>
      <c r="J155" s="16"/>
      <c r="K155" s="14"/>
      <c r="L155" s="70"/>
      <c r="M155" s="41"/>
      <c r="N155" s="41"/>
      <c r="O155" s="41"/>
      <c r="P155" s="73">
        <v>118772709</v>
      </c>
      <c r="Q155" s="60">
        <v>1579998</v>
      </c>
      <c r="R155" s="60">
        <f>IF(Tabela3[[#This Row],[Ativo || Passivo]]&gt;0,Tabela3[[#This Row],[Ativo || Passivo]]-Tabela3[[#This Row],[Patrimônio Líquido]],0)</f>
        <v>0</v>
      </c>
      <c r="S155" s="60">
        <f>Tabela3[[#This Row],[Cotação]]*Tabela3[[#This Row],[Total Ações]]</f>
        <v>120116220</v>
      </c>
      <c r="T155" s="27">
        <f>IF(Tabela3[[#This Row],[Passivo Circulante]]&gt;0,Tabela3[[#This Row],[Ativo Circulante]]/Tabela3[[#This Row],[Passivo Circulante]],0)</f>
        <v>0</v>
      </c>
      <c r="U15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5" s="16">
        <f>IF(Tabela3[[#This Row],[Lucro Líquido]]&gt;0,Tabela3[[#This Row],[Lucro Líquido]]/Tabela3[[#This Row],[Patrimônio Líquido]],0)/Tabela3[[#This Row],[Ref]]*4</f>
        <v>1.3302702391001286E-2</v>
      </c>
      <c r="W15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5" s="16">
        <f>IF(Tabela3[[#This Row],[Dívida]]&gt;0,Tabela3[[#This Row],[Dívida]]/Tabela3[[#This Row],[Patrimônio Líquido]],0)</f>
        <v>0</v>
      </c>
      <c r="Y155" s="16">
        <f>SUMPRODUCT(N([Dívida / PL]&gt;0),N(RIGHT([PAPEL],LEN([PAPEL])-(LEN([PAPEL])-1))="3"),[Dívida / PL])/SUMPRODUCT(N([Dívida / PL]&gt;0),N(RIGHT([PAPEL],LEN([PAPEL])-(LEN([PAPEL])-1))="3"))</f>
        <v>1.5501495106508842</v>
      </c>
      <c r="Z155" s="7">
        <f>Tabela3[[#This Row],[Capital Social]]*20%</f>
        <v>10000000</v>
      </c>
      <c r="AA155" s="35">
        <f>IF(([Lucro Líquido]*5%)&gt;[Teto R. Legal],[Teto R. Legal],[Lucro Líquido]*5%)</f>
        <v>78999.900000000009</v>
      </c>
      <c r="AB155" s="35">
        <f>IF([Lucro Líquido]&lt;0,0,[Lucro Líquido]-[Reserva Legal])</f>
        <v>1500998.1</v>
      </c>
      <c r="AC155" s="35">
        <f>Tabela3[[#This Row],[Lucro Distribuir]]*[%Div]</f>
        <v>375249.52500000002</v>
      </c>
      <c r="AD155" s="43">
        <f>SUMPRODUCT(N([Nome]=Tabela3[[#This Row],[Nome]]),[Ações])</f>
        <v>48046488</v>
      </c>
      <c r="AE155" s="68">
        <f>[Capital Social]/[Total Ações]</f>
        <v>1.0406587886298786</v>
      </c>
      <c r="AF155" s="68">
        <f>Tabela3[[#This Row],[Lucro Líquido]]/Tabela3[[#This Row],[Total Ações]]</f>
        <v>3.288477609435262E-2</v>
      </c>
      <c r="AG15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15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7">
        <f>[Div Base]*[Ações]</f>
        <v>0</v>
      </c>
      <c r="AL155" s="7">
        <f>SUMPRODUCT(N([Nome]=Tabela3[[#This Row],[Nome]]),[Div Base]*[Ações])</f>
        <v>1500998.1</v>
      </c>
      <c r="AM155" s="5">
        <f>[Patrimônio Líquido]/[Total Ações]</f>
        <v>2.4720372694045816</v>
      </c>
      <c r="AN155" s="39">
        <f>MAX(Tabela3[[#This Row],[Cotação 1]:[Cotação 5]])</f>
        <v>2.5</v>
      </c>
      <c r="AO155" s="40">
        <f>[Cotação]/[VPA]</f>
        <v>1.0113116136805469</v>
      </c>
      <c r="AP155" s="27">
        <f>IF(Tabela3[[#This Row],[Lucro/Ação]]&gt;0,Tabela3[[#This Row],[Cotação]]/(Tabela3[[#This Row],[Lucro/Ação]]/[Ref]*4),0)</f>
        <v>76.023020282304159</v>
      </c>
      <c r="AQ155" s="68">
        <f>[Lucro Distribuir]/[Total Ações]</f>
        <v>3.1240537289634992E-2</v>
      </c>
      <c r="AR15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9" t="str">
        <f>IF(AND([% A.A.]&gt;=5%,SUMPRODUCT(N([Nome]=Tabela3[[#This Row],[Nome]]),[PL])&gt;0),"Sim","Não")</f>
        <v>Não</v>
      </c>
      <c r="AT155" s="20">
        <f>IF([Cotação]&gt;0,Tabela3[[#This Row],[Lucro]]/Tabela3[[#This Row],[Cotação]],0)</f>
        <v>0</v>
      </c>
      <c r="AU155" s="20">
        <f>((1+Tabela3[[#This Row],[% Yield]])^(1/(3*Tabela3[[#This Row],[Ref]])))^(12)-1</f>
        <v>0</v>
      </c>
      <c r="AV155" s="9">
        <f>IF([Cotação]&gt;0,($BH$1/Tabela3[[#This Row],[Cotação]]-MOD($BH$1/Tabela3[[#This Row],[Cotação]],100)),)</f>
        <v>300</v>
      </c>
      <c r="AW155" s="7">
        <f>Tabela3[[#This Row],[Ativos]]*[Lucro]</f>
        <v>0</v>
      </c>
      <c r="AX155" s="7">
        <f>SUMPRODUCT(N(Tabela1[Código]=Tabela3[[#This Row],[PAPEL]]),Tabela1[Fechamento])</f>
        <v>0</v>
      </c>
      <c r="AY155" s="7">
        <f>SUMPRODUCT(N(Tabela17[Código]=Tabela3[[#This Row],[PAPEL]]),Tabela17[Fechamento])</f>
        <v>0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2.5</v>
      </c>
      <c r="BB155" s="7">
        <f>SUMPRODUCT(N(Tabela17683[Código]=Tabela3[[#This Row],[PAPEL]]),Tabela17683[Fechamento])</f>
        <v>0</v>
      </c>
    </row>
    <row r="156" spans="1:54" ht="11.25" customHeight="1">
      <c r="A156" s="3" t="s">
        <v>827</v>
      </c>
      <c r="B156" s="45" t="s">
        <v>880</v>
      </c>
      <c r="C156" s="14" t="str">
        <f>LEFT([PAPEL],LEN([PAPEL])-(LEN([PAPEL])-4))</f>
        <v>PTNT</v>
      </c>
      <c r="D156" s="14">
        <v>4</v>
      </c>
      <c r="E156" s="5">
        <v>50000000</v>
      </c>
      <c r="F156" s="43">
        <v>32029564</v>
      </c>
      <c r="G156" s="65">
        <v>0.25</v>
      </c>
      <c r="H156" s="70"/>
      <c r="I156" s="16">
        <v>0.12</v>
      </c>
      <c r="J156" s="16"/>
      <c r="K156" s="14"/>
      <c r="L156" s="70"/>
      <c r="M156" s="41"/>
      <c r="N156" s="41"/>
      <c r="O156" s="41"/>
      <c r="P156" s="73">
        <v>118772709</v>
      </c>
      <c r="Q156" s="75">
        <v>1579998</v>
      </c>
      <c r="R156" s="60">
        <f>IF(Tabela3[[#This Row],[Ativo || Passivo]]&gt;0,Tabela3[[#This Row],[Ativo || Passivo]]-Tabela3[[#This Row],[Patrimônio Líquido]],0)</f>
        <v>0</v>
      </c>
      <c r="S156" s="60">
        <f>Tabela3[[#This Row],[Cotação]]*Tabela3[[#This Row],[Total Ações]]</f>
        <v>67265083.200000003</v>
      </c>
      <c r="T156" s="27">
        <f>IF(Tabela3[[#This Row],[Passivo Circulante]]&gt;0,Tabela3[[#This Row],[Ativo Circulante]]/Tabela3[[#This Row],[Passivo Circulante]],0)</f>
        <v>0</v>
      </c>
      <c r="U15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6" s="16">
        <f>IF(Tabela3[[#This Row],[Lucro Líquido]]&gt;0,Tabela3[[#This Row],[Lucro Líquido]]/Tabela3[[#This Row],[Patrimônio Líquido]],0)/Tabela3[[#This Row],[Ref]]*4</f>
        <v>1.3302702391001286E-2</v>
      </c>
      <c r="W15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6" s="16">
        <f>IF(Tabela3[[#This Row],[Dívida]]&gt;0,Tabela3[[#This Row],[Dívida]]/Tabela3[[#This Row],[Patrimônio Líquido]],0)</f>
        <v>0</v>
      </c>
      <c r="Y156" s="16">
        <f>SUMPRODUCT(N([Dívida / PL]&gt;0),N(RIGHT([PAPEL],LEN([PAPEL])-(LEN([PAPEL])-1))="3"),[Dívida / PL])/SUMPRODUCT(N([Dívida / PL]&gt;0),N(RIGHT([PAPEL],LEN([PAPEL])-(LEN([PAPEL])-1))="3"))</f>
        <v>1.5501495106508842</v>
      </c>
      <c r="Z156" s="7">
        <f>Tabela3[[#This Row],[Capital Social]]*20%</f>
        <v>10000000</v>
      </c>
      <c r="AA156" s="35">
        <f>IF(([Lucro Líquido]*5%)&gt;[Teto R. Legal],[Teto R. Legal],[Lucro Líquido]*5%)</f>
        <v>78999.900000000009</v>
      </c>
      <c r="AB156" s="35">
        <f>IF([Lucro Líquido]&lt;0,0,[Lucro Líquido]-[Reserva Legal])</f>
        <v>1500998.1</v>
      </c>
      <c r="AC156" s="35">
        <f>Tabela3[[#This Row],[Lucro Distribuir]]*[%Div]</f>
        <v>375249.52500000002</v>
      </c>
      <c r="AD156" s="43">
        <f>SUMPRODUCT(N([Nome]=Tabela3[[#This Row],[Nome]]),[Ações])</f>
        <v>48046488</v>
      </c>
      <c r="AE156" s="68">
        <f>[Capital Social]/[Total Ações]</f>
        <v>1.0406587886298786</v>
      </c>
      <c r="AF156" s="68">
        <f>Tabela3[[#This Row],[Lucro Líquido]]/Tabela3[[#This Row],[Total Ações]]</f>
        <v>3.288477609435262E-2</v>
      </c>
      <c r="AG15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15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15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156" s="7">
        <f>[Div Base]*[Ações]</f>
        <v>1500998.1</v>
      </c>
      <c r="AL156" s="7">
        <f>SUMPRODUCT(N([Nome]=Tabela3[[#This Row],[Nome]]),[Div Base]*[Ações])</f>
        <v>1500998.1</v>
      </c>
      <c r="AM156" s="5">
        <f>[Patrimônio Líquido]/[Total Ações]</f>
        <v>2.4720372694045816</v>
      </c>
      <c r="AN156" s="39">
        <f>MAX(Tabela3[[#This Row],[Cotação 1]:[Cotação 5]])</f>
        <v>1.4</v>
      </c>
      <c r="AO156" s="40">
        <f>[Cotação]/[VPA]</f>
        <v>0.56633450366110616</v>
      </c>
      <c r="AP156" s="27">
        <f>IF(Tabela3[[#This Row],[Lucro/Ação]]&gt;0,Tabela3[[#This Row],[Cotação]]/(Tabela3[[#This Row],[Lucro/Ação]]/[Ref]*4),0)</f>
        <v>42.572891358090324</v>
      </c>
      <c r="AQ156" s="68">
        <f>[Lucro Distribuir]/[Total Ações]</f>
        <v>3.1240537289634992E-2</v>
      </c>
      <c r="AR156" s="68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156" s="9" t="str">
        <f>IF(AND([% A.A.]&gt;=5%,SUMPRODUCT(N([Nome]=Tabela3[[#This Row],[Nome]]),[PL])&gt;0),"Sim","Não")</f>
        <v>Não</v>
      </c>
      <c r="AT156" s="20">
        <f>IF([Cotação]&gt;0,Tabela3[[#This Row],[Lucro]]/Tabela3[[#This Row],[Cotação]],0)</f>
        <v>3.3473496548376371E-2</v>
      </c>
      <c r="AU156" s="20">
        <f>((1+Tabela3[[#This Row],[% Yield]])^(1/(3*Tabela3[[#This Row],[Ref]])))^(12)-1</f>
        <v>3.3473496548376058E-2</v>
      </c>
      <c r="AV156" s="9">
        <f>IF([Cotação]&gt;0,($BH$1/Tabela3[[#This Row],[Cotação]]-MOD($BH$1/Tabela3[[#This Row],[Cotação]],100)),)</f>
        <v>500</v>
      </c>
      <c r="AW156" s="7">
        <f>Tabela3[[#This Row],[Ativos]]*[Lucro]</f>
        <v>23.431447583863459</v>
      </c>
      <c r="AX156" s="7">
        <f>SUMPRODUCT(N(Tabela1[Código]=Tabela3[[#This Row],[PAPEL]]),Tabela1[Fechamento])</f>
        <v>0</v>
      </c>
      <c r="AY156" s="7">
        <f>SUMPRODUCT(N(Tabela17[Código]=Tabela3[[#This Row],[PAPEL]]),Tabela17[Fechamento])</f>
        <v>0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1.4</v>
      </c>
      <c r="BB156" s="7">
        <f>SUMPRODUCT(N(Tabela17683[Código]=Tabela3[[#This Row],[PAPEL]]),Tabela17683[Fechamento])</f>
        <v>0</v>
      </c>
    </row>
    <row r="157" spans="1:54" ht="11.25" customHeight="1">
      <c r="A157" s="3" t="s">
        <v>827</v>
      </c>
      <c r="B157" s="45" t="s">
        <v>886</v>
      </c>
      <c r="C157" s="14" t="str">
        <f>LEFT([PAPEL],LEN([PAPEL])-(LEN([PAPEL])-4))</f>
        <v>SGPS</v>
      </c>
      <c r="D157" s="14">
        <v>3</v>
      </c>
      <c r="E157" s="5">
        <v>1860263807.6800001</v>
      </c>
      <c r="F157" s="43">
        <v>200000000</v>
      </c>
      <c r="G157" s="65">
        <v>0.33</v>
      </c>
      <c r="H157" s="70"/>
      <c r="J157" s="16"/>
      <c r="K157" s="14"/>
      <c r="L157" s="70"/>
      <c r="M157" s="41"/>
      <c r="N157" s="41"/>
      <c r="O157" s="41"/>
      <c r="P157" s="73">
        <v>1147616000</v>
      </c>
      <c r="Q157" s="60">
        <v>-49149000</v>
      </c>
      <c r="R157" s="60">
        <f>IF(Tabela3[[#This Row],[Ativo || Passivo]]&gt;0,Tabela3[[#This Row],[Ativo || Passivo]]-Tabela3[[#This Row],[Patrimônio Líquido]],0)</f>
        <v>0</v>
      </c>
      <c r="S157" s="60">
        <f>Tabela3[[#This Row],[Cotação]]*Tabela3[[#This Row],[Total Ações]]</f>
        <v>288000000</v>
      </c>
      <c r="T157" s="27">
        <f>IF(Tabela3[[#This Row],[Passivo Circulante]]&gt;0,Tabela3[[#This Row],[Ativo Circulante]]/Tabela3[[#This Row],[Passivo Circulante]],0)</f>
        <v>0</v>
      </c>
      <c r="U15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7" s="16">
        <f>IF(Tabela3[[#This Row],[Lucro Líquido]]&gt;0,Tabela3[[#This Row],[Lucro Líquido]]/Tabela3[[#This Row],[Patrimônio Líquido]],0)/Tabela3[[#This Row],[Ref]]*4</f>
        <v>0</v>
      </c>
      <c r="W15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7" s="16">
        <f>IF(Tabela3[[#This Row],[Dívida]]&gt;0,Tabela3[[#This Row],[Dívida]]/Tabela3[[#This Row],[Patrimônio Líquido]],0)</f>
        <v>0</v>
      </c>
      <c r="Y157" s="16">
        <f>SUMPRODUCT(N([Dívida / PL]&gt;0),N(RIGHT([PAPEL],LEN([PAPEL])-(LEN([PAPEL])-1))="3"),[Dívida / PL])/SUMPRODUCT(N([Dívida / PL]&gt;0),N(RIGHT([PAPEL],LEN([PAPEL])-(LEN([PAPEL])-1))="3"))</f>
        <v>1.5501495106508842</v>
      </c>
      <c r="Z157" s="7">
        <f>Tabela3[[#This Row],[Capital Social]]*20%</f>
        <v>372052761.53600001</v>
      </c>
      <c r="AA157" s="35">
        <f>IF(([Lucro Líquido]*5%)&gt;[Teto R. Legal],[Teto R. Legal],[Lucro Líquido]*5%)</f>
        <v>-2457450</v>
      </c>
      <c r="AB157" s="35">
        <f>IF([Lucro Líquido]&lt;0,0,[Lucro Líquido]-[Reserva Legal])</f>
        <v>0</v>
      </c>
      <c r="AC157" s="35">
        <f>Tabela3[[#This Row],[Lucro Distribuir]]*[%Div]</f>
        <v>0</v>
      </c>
      <c r="AD157" s="43">
        <f>SUMPRODUCT(N([Nome]=Tabela3[[#This Row],[Nome]]),[Ações])</f>
        <v>200000000</v>
      </c>
      <c r="AE157" s="68">
        <f>[Capital Social]/[Total Ações]</f>
        <v>9.3013190384000008</v>
      </c>
      <c r="AF157" s="68">
        <f>Tabela3[[#This Row],[Lucro Líquido]]/Tabela3[[#This Row],[Total Ações]]</f>
        <v>-0.24574499999999999</v>
      </c>
      <c r="AG15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7" s="7">
        <f>[Div Base]*[Ações]</f>
        <v>0</v>
      </c>
      <c r="AL157" s="7">
        <f>SUMPRODUCT(N([Nome]=Tabela3[[#This Row],[Nome]]),[Div Base]*[Ações])</f>
        <v>0</v>
      </c>
      <c r="AM157" s="5">
        <f>[Patrimônio Líquido]/[Total Ações]</f>
        <v>5.7380800000000001</v>
      </c>
      <c r="AN157" s="39">
        <f>MAX(Tabela3[[#This Row],[Cotação 1]:[Cotação 5]])</f>
        <v>1.44</v>
      </c>
      <c r="AO157" s="40">
        <f>[Cotação]/[VPA]</f>
        <v>0.25095502328304936</v>
      </c>
      <c r="AP157" s="27">
        <f>IF(Tabela3[[#This Row],[Lucro/Ação]]&gt;0,Tabela3[[#This Row],[Cotação]]/(Tabela3[[#This Row],[Lucro/Ação]]/[Ref]*4),0)</f>
        <v>0</v>
      </c>
      <c r="AQ157" s="68">
        <f>[Lucro Distribuir]/[Total Ações]</f>
        <v>0</v>
      </c>
      <c r="AR15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7" s="9" t="str">
        <f>IF(AND([% A.A.]&gt;=5%,SUMPRODUCT(N([Nome]=Tabela3[[#This Row],[Nome]]),[PL])&gt;0),"Sim","Não")</f>
        <v>Não</v>
      </c>
      <c r="AT157" s="20">
        <f>IF([Cotação]&gt;0,Tabela3[[#This Row],[Lucro]]/Tabela3[[#This Row],[Cotação]],0)</f>
        <v>0</v>
      </c>
      <c r="AU157" s="20">
        <f>((1+Tabela3[[#This Row],[% Yield]])^(1/(3*Tabela3[[#This Row],[Ref]])))^(12)-1</f>
        <v>0</v>
      </c>
      <c r="AV157" s="9">
        <f>IF([Cotação]&gt;0,($BH$1/Tabela3[[#This Row],[Cotação]]-MOD($BH$1/Tabela3[[#This Row],[Cotação]],100)),)</f>
        <v>500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1.44</v>
      </c>
      <c r="BB157" s="7">
        <f>SUMPRODUCT(N(Tabela17683[Código]=Tabela3[[#This Row],[PAPEL]]),Tabela17683[Fechamento])</f>
        <v>0</v>
      </c>
    </row>
    <row r="158" spans="1:54" ht="11.25" customHeight="1">
      <c r="A158" s="3" t="s">
        <v>827</v>
      </c>
      <c r="B158" s="45" t="s">
        <v>888</v>
      </c>
      <c r="C158" s="14" t="str">
        <f>LEFT([PAPEL],LEN([PAPEL])-(LEN([PAPEL])-4))</f>
        <v>TENE</v>
      </c>
      <c r="D158" s="14">
        <v>3</v>
      </c>
      <c r="E158" s="5">
        <v>44070179.950000003</v>
      </c>
      <c r="F158" s="43">
        <v>180894</v>
      </c>
      <c r="G158" s="65">
        <v>0.25</v>
      </c>
      <c r="H158" s="70"/>
      <c r="J158" s="16"/>
      <c r="K158" s="14"/>
      <c r="L158" s="70"/>
      <c r="M158" s="41"/>
      <c r="N158" s="41"/>
      <c r="O158" s="41"/>
      <c r="P158" s="73">
        <v>-37945000</v>
      </c>
      <c r="Q158" s="60">
        <v>-3753000</v>
      </c>
      <c r="R158" s="60">
        <f>IF(Tabela3[[#This Row],[Ativo || Passivo]]&gt;0,Tabela3[[#This Row],[Ativo || Passivo]]-Tabela3[[#This Row],[Patrimônio Líquido]],0)</f>
        <v>0</v>
      </c>
      <c r="S158" s="60">
        <f>Tabela3[[#This Row],[Cotação]]*Tabela3[[#This Row],[Total Ações]]</f>
        <v>0</v>
      </c>
      <c r="T158" s="27">
        <f>IF(Tabela3[[#This Row],[Passivo Circulante]]&gt;0,Tabela3[[#This Row],[Ativo Circulante]]/Tabela3[[#This Row],[Passivo Circulante]],0)</f>
        <v>0</v>
      </c>
      <c r="U15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8" s="16">
        <f>IF(Tabela3[[#This Row],[Lucro Líquido]]&gt;0,Tabela3[[#This Row],[Lucro Líquido]]/Tabela3[[#This Row],[Patrimônio Líquido]],0)/Tabela3[[#This Row],[Ref]]*4</f>
        <v>0</v>
      </c>
      <c r="W15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8" s="16">
        <f>IF(Tabela3[[#This Row],[Dívida]]&gt;0,Tabela3[[#This Row],[Dívida]]/Tabela3[[#This Row],[Patrimônio Líquido]],0)</f>
        <v>0</v>
      </c>
      <c r="Y158" s="16">
        <f>SUMPRODUCT(N([Dívida / PL]&gt;0),N(RIGHT([PAPEL],LEN([PAPEL])-(LEN([PAPEL])-1))="3"),[Dívida / PL])/SUMPRODUCT(N([Dívida / PL]&gt;0),N(RIGHT([PAPEL],LEN([PAPEL])-(LEN([PAPEL])-1))="3"))</f>
        <v>1.5501495106508842</v>
      </c>
      <c r="Z158" s="7">
        <f>Tabela3[[#This Row],[Capital Social]]*20%</f>
        <v>8814035.9900000002</v>
      </c>
      <c r="AA158" s="35">
        <f>IF(([Lucro Líquido]*5%)&gt;[Teto R. Legal],[Teto R. Legal],[Lucro Líquido]*5%)</f>
        <v>-187650</v>
      </c>
      <c r="AB158" s="35">
        <f>IF([Lucro Líquido]&lt;0,0,[Lucro Líquido]-[Reserva Legal])</f>
        <v>0</v>
      </c>
      <c r="AC158" s="35">
        <f>Tabela3[[#This Row],[Lucro Distribuir]]*[%Div]</f>
        <v>0</v>
      </c>
      <c r="AD158" s="43">
        <f>SUMPRODUCT(N([Nome]=Tabela3[[#This Row],[Nome]]),[Ações])</f>
        <v>1206791</v>
      </c>
      <c r="AE158" s="68">
        <f>[Capital Social]/[Total Ações]</f>
        <v>36.518485760997557</v>
      </c>
      <c r="AF158" s="68">
        <f>Tabela3[[#This Row],[Lucro Líquido]]/Tabela3[[#This Row],[Total Ações]]</f>
        <v>-3.1099005544456331</v>
      </c>
      <c r="AG15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8" s="7">
        <f>[Div Base]*[Ações]</f>
        <v>0</v>
      </c>
      <c r="AL158" s="7">
        <f>SUMPRODUCT(N([Nome]=Tabela3[[#This Row],[Nome]]),[Div Base]*[Ações])</f>
        <v>0</v>
      </c>
      <c r="AM158" s="5">
        <f>[Patrimônio Líquido]/[Total Ações]</f>
        <v>-31.442892762707046</v>
      </c>
      <c r="AN158" s="39">
        <f>MAX(Tabela3[[#This Row],[Cotação 1]:[Cotação 5]])</f>
        <v>0</v>
      </c>
      <c r="AO158" s="40">
        <f>[Cotação]/[VPA]</f>
        <v>0</v>
      </c>
      <c r="AP158" s="27">
        <f>IF(Tabela3[[#This Row],[Lucro/Ação]]&gt;0,Tabela3[[#This Row],[Cotação]]/(Tabela3[[#This Row],[Lucro/Ação]]/[Ref]*4),0)</f>
        <v>0</v>
      </c>
      <c r="AQ158" s="68">
        <f>[Lucro Distribuir]/[Total Ações]</f>
        <v>0</v>
      </c>
      <c r="AR158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8" s="9" t="str">
        <f>IF(AND([% A.A.]&gt;=5%,SUMPRODUCT(N([Nome]=Tabela3[[#This Row],[Nome]]),[PL])&gt;0),"Sim","Não")</f>
        <v>Não</v>
      </c>
      <c r="AT158" s="20">
        <f>IF([Cotação]&gt;0,Tabela3[[#This Row],[Lucro]]/Tabela3[[#This Row],[Cotação]],0)</f>
        <v>0</v>
      </c>
      <c r="AU158" s="20">
        <f>((1+Tabela3[[#This Row],[% Yield]])^(1/(3*Tabela3[[#This Row],[Ref]])))^(12)-1</f>
        <v>0</v>
      </c>
      <c r="AV158" s="9">
        <f>IF([Cotação]&gt;0,($BH$1/Tabela3[[#This Row],[Cotação]]-MOD($BH$1/Tabela3[[#This Row],[Cotação]],100)),)</f>
        <v>0</v>
      </c>
      <c r="AW158" s="7">
        <f>Tabela3[[#This Row],[Ativos]]*[Lucro]</f>
        <v>0</v>
      </c>
      <c r="AX158" s="7">
        <f>SUMPRODUCT(N(Tabela1[Código]=Tabela3[[#This Row],[PAPEL]]),Tabela1[Fechamento])</f>
        <v>0</v>
      </c>
      <c r="AY158" s="7">
        <f>SUMPRODUCT(N(Tabela17[Código]=Tabela3[[#This Row],[PAPEL]]),Tabela17[Fechamento])</f>
        <v>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customHeight="1">
      <c r="A159" s="3" t="s">
        <v>827</v>
      </c>
      <c r="B159" s="45" t="s">
        <v>889</v>
      </c>
      <c r="C159" s="14" t="str">
        <f>LEFT([PAPEL],LEN([PAPEL])-(LEN([PAPEL])-4))</f>
        <v>TENE</v>
      </c>
      <c r="D159" s="14">
        <v>3</v>
      </c>
      <c r="E159" s="5">
        <v>44070179.950000003</v>
      </c>
      <c r="F159" s="43">
        <v>286075</v>
      </c>
      <c r="G159" s="65">
        <v>0.25</v>
      </c>
      <c r="H159" s="70"/>
      <c r="I159" s="16">
        <v>0.03</v>
      </c>
      <c r="J159" s="16"/>
      <c r="K159" s="14"/>
      <c r="L159" s="70"/>
      <c r="M159" s="41"/>
      <c r="N159" s="41"/>
      <c r="O159" s="41"/>
      <c r="P159" s="73">
        <v>-37945000</v>
      </c>
      <c r="Q159" s="60">
        <v>-3753000</v>
      </c>
      <c r="R159" s="60">
        <f>IF(Tabela3[[#This Row],[Ativo || Passivo]]&gt;0,Tabela3[[#This Row],[Ativo || Passivo]]-Tabela3[[#This Row],[Patrimônio Líquido]],0)</f>
        <v>0</v>
      </c>
      <c r="S159" s="60">
        <f>Tabela3[[#This Row],[Cotação]]*Tabela3[[#This Row],[Total Ações]]</f>
        <v>591327.59</v>
      </c>
      <c r="T159" s="27">
        <f>IF(Tabela3[[#This Row],[Passivo Circulante]]&gt;0,Tabela3[[#This Row],[Ativo Circulante]]/Tabela3[[#This Row],[Passivo Circulante]],0)</f>
        <v>0</v>
      </c>
      <c r="U15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59" s="16">
        <f>IF(Tabela3[[#This Row],[Lucro Líquido]]&gt;0,Tabela3[[#This Row],[Lucro Líquido]]/Tabela3[[#This Row],[Patrimônio Líquido]],0)/Tabela3[[#This Row],[Ref]]*4</f>
        <v>0</v>
      </c>
      <c r="W15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59" s="16">
        <f>IF(Tabela3[[#This Row],[Dívida]]&gt;0,Tabela3[[#This Row],[Dívida]]/Tabela3[[#This Row],[Patrimônio Líquido]],0)</f>
        <v>0</v>
      </c>
      <c r="Y159" s="16">
        <f>SUMPRODUCT(N([Dívida / PL]&gt;0),N(RIGHT([PAPEL],LEN([PAPEL])-(LEN([PAPEL])-1))="3"),[Dívida / PL])/SUMPRODUCT(N([Dívida / PL]&gt;0),N(RIGHT([PAPEL],LEN([PAPEL])-(LEN([PAPEL])-1))="3"))</f>
        <v>1.5501495106508842</v>
      </c>
      <c r="Z159" s="7">
        <f>Tabela3[[#This Row],[Capital Social]]*20%</f>
        <v>8814035.9900000002</v>
      </c>
      <c r="AA159" s="35">
        <f>IF(([Lucro Líquido]*5%)&gt;[Teto R. Legal],[Teto R. Legal],[Lucro Líquido]*5%)</f>
        <v>-187650</v>
      </c>
      <c r="AB159" s="35">
        <f>IF([Lucro Líquido]&lt;0,0,[Lucro Líquido]-[Reserva Legal])</f>
        <v>0</v>
      </c>
      <c r="AC159" s="35">
        <f>Tabela3[[#This Row],[Lucro Distribuir]]*[%Div]</f>
        <v>0</v>
      </c>
      <c r="AD159" s="43">
        <f>SUMPRODUCT(N([Nome]=Tabela3[[#This Row],[Nome]]),[Ações])</f>
        <v>1206791</v>
      </c>
      <c r="AE159" s="68">
        <f>[Capital Social]/[Total Ações]</f>
        <v>36.518485760997557</v>
      </c>
      <c r="AF159" s="68">
        <f>Tabela3[[#This Row],[Lucro Líquido]]/Tabela3[[#This Row],[Total Ações]]</f>
        <v>-3.1099005544456331</v>
      </c>
      <c r="AG15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9" s="7">
        <f>[Div Base]*[Ações]</f>
        <v>0</v>
      </c>
      <c r="AL159" s="7">
        <f>SUMPRODUCT(N([Nome]=Tabela3[[#This Row],[Nome]]),[Div Base]*[Ações])</f>
        <v>0</v>
      </c>
      <c r="AM159" s="5">
        <f>[Patrimônio Líquido]/[Total Ações]</f>
        <v>-31.442892762707046</v>
      </c>
      <c r="AN159" s="39">
        <f>MAX(Tabela3[[#This Row],[Cotação 1]:[Cotação 5]])</f>
        <v>0.49</v>
      </c>
      <c r="AO159" s="40">
        <f>[Cotação]/[VPA]</f>
        <v>-1.5583807879826064E-2</v>
      </c>
      <c r="AP159" s="27">
        <f>IF(Tabela3[[#This Row],[Lucro/Ação]]&gt;0,Tabela3[[#This Row],[Cotação]]/(Tabela3[[#This Row],[Lucro/Ação]]/[Ref]*4),0)</f>
        <v>0</v>
      </c>
      <c r="AQ159" s="68">
        <f>[Lucro Distribuir]/[Total Ações]</f>
        <v>0</v>
      </c>
      <c r="AR15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9" s="9" t="str">
        <f>IF(AND([% A.A.]&gt;=5%,SUMPRODUCT(N([Nome]=Tabela3[[#This Row],[Nome]]),[PL])&gt;0),"Sim","Não")</f>
        <v>Não</v>
      </c>
      <c r="AT159" s="20">
        <f>IF([Cotação]&gt;0,Tabela3[[#This Row],[Lucro]]/Tabela3[[#This Row],[Cotação]],0)</f>
        <v>0</v>
      </c>
      <c r="AU159" s="20">
        <f>((1+Tabela3[[#This Row],[% Yield]])^(1/(3*Tabela3[[#This Row],[Ref]])))^(12)-1</f>
        <v>0</v>
      </c>
      <c r="AV159" s="9">
        <f>IF([Cotação]&gt;0,($BH$1/Tabela3[[#This Row],[Cotação]]-MOD($BH$1/Tabela3[[#This Row],[Cotação]],100)),)</f>
        <v>1500</v>
      </c>
      <c r="AW159" s="7">
        <f>Tabela3[[#This Row],[Ativos]]*[Lucro]</f>
        <v>0</v>
      </c>
      <c r="AX159" s="7">
        <f>SUMPRODUCT(N(Tabela1[Código]=Tabela3[[#This Row],[PAPEL]]),Tabela1[Fechamento])</f>
        <v>0</v>
      </c>
      <c r="AY159" s="7">
        <f>SUMPRODUCT(N(Tabela17[Código]=Tabela3[[#This Row],[PAPEL]]),Tabela17[Fechamento])</f>
        <v>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0.49</v>
      </c>
      <c r="BB159" s="7">
        <f>SUMPRODUCT(N(Tabela17683[Código]=Tabela3[[#This Row],[PAPEL]]),Tabela17683[Fechamento])</f>
        <v>0</v>
      </c>
    </row>
    <row r="160" spans="1:54" ht="11.25" customHeight="1">
      <c r="A160" s="3" t="s">
        <v>827</v>
      </c>
      <c r="B160" s="45" t="s">
        <v>890</v>
      </c>
      <c r="C160" s="14" t="str">
        <f>LEFT([PAPEL],LEN([PAPEL])-(LEN([PAPEL])-4))</f>
        <v>TENE</v>
      </c>
      <c r="D160" s="14">
        <v>3</v>
      </c>
      <c r="E160" s="5">
        <v>44070179.950000003</v>
      </c>
      <c r="F160" s="43">
        <v>137</v>
      </c>
      <c r="G160" s="65">
        <v>0.25</v>
      </c>
      <c r="H160" s="70"/>
      <c r="I160" s="16">
        <v>0.03</v>
      </c>
      <c r="J160" s="16"/>
      <c r="K160" s="14"/>
      <c r="L160" s="70"/>
      <c r="M160" s="41"/>
      <c r="N160" s="41"/>
      <c r="O160" s="41"/>
      <c r="P160" s="73">
        <v>-37945000</v>
      </c>
      <c r="Q160" s="60">
        <v>-3753000</v>
      </c>
      <c r="R160" s="60">
        <f>IF(Tabela3[[#This Row],[Ativo || Passivo]]&gt;0,Tabela3[[#This Row],[Ativo || Passivo]]-Tabela3[[#This Row],[Patrimônio Líquido]],0)</f>
        <v>0</v>
      </c>
      <c r="S160" s="60">
        <f>Tabela3[[#This Row],[Cotação]]*Tabela3[[#This Row],[Total Ações]]</f>
        <v>0</v>
      </c>
      <c r="T160" s="27">
        <f>IF(Tabela3[[#This Row],[Passivo Circulante]]&gt;0,Tabela3[[#This Row],[Ativo Circulante]]/Tabela3[[#This Row],[Passivo Circulante]],0)</f>
        <v>0</v>
      </c>
      <c r="U16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0" s="16">
        <f>IF(Tabela3[[#This Row],[Lucro Líquido]]&gt;0,Tabela3[[#This Row],[Lucro Líquido]]/Tabela3[[#This Row],[Patrimônio Líquido]],0)/Tabela3[[#This Row],[Ref]]*4</f>
        <v>0</v>
      </c>
      <c r="W16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0" s="16">
        <f>IF(Tabela3[[#This Row],[Dívida]]&gt;0,Tabela3[[#This Row],[Dívida]]/Tabela3[[#This Row],[Patrimônio Líquido]],0)</f>
        <v>0</v>
      </c>
      <c r="Y160" s="16">
        <f>SUMPRODUCT(N([Dívida / PL]&gt;0),N(RIGHT([PAPEL],LEN([PAPEL])-(LEN([PAPEL])-1))="3"),[Dívida / PL])/SUMPRODUCT(N([Dívida / PL]&gt;0),N(RIGHT([PAPEL],LEN([PAPEL])-(LEN([PAPEL])-1))="3"))</f>
        <v>1.5501495106508842</v>
      </c>
      <c r="Z160" s="7">
        <f>Tabela3[[#This Row],[Capital Social]]*20%</f>
        <v>8814035.9900000002</v>
      </c>
      <c r="AA160" s="35">
        <f>IF(([Lucro Líquido]*5%)&gt;[Teto R. Legal],[Teto R. Legal],[Lucro Líquido]*5%)</f>
        <v>-187650</v>
      </c>
      <c r="AB160" s="35">
        <f>IF([Lucro Líquido]&lt;0,0,[Lucro Líquido]-[Reserva Legal])</f>
        <v>0</v>
      </c>
      <c r="AC160" s="35">
        <f>Tabela3[[#This Row],[Lucro Distribuir]]*[%Div]</f>
        <v>0</v>
      </c>
      <c r="AD160" s="43">
        <f>SUMPRODUCT(N([Nome]=Tabela3[[#This Row],[Nome]]),[Ações])</f>
        <v>1206791</v>
      </c>
      <c r="AE160" s="68">
        <f>[Capital Social]/[Total Ações]</f>
        <v>36.518485760997557</v>
      </c>
      <c r="AF160" s="68">
        <f>Tabela3[[#This Row],[Lucro Líquido]]/Tabela3[[#This Row],[Total Ações]]</f>
        <v>-3.1099005544456331</v>
      </c>
      <c r="AG16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0" s="7">
        <f>[Div Base]*[Ações]</f>
        <v>0</v>
      </c>
      <c r="AL160" s="7">
        <f>SUMPRODUCT(N([Nome]=Tabela3[[#This Row],[Nome]]),[Div Base]*[Ações])</f>
        <v>0</v>
      </c>
      <c r="AM160" s="5">
        <f>[Patrimônio Líquido]/[Total Ações]</f>
        <v>-31.442892762707046</v>
      </c>
      <c r="AN160" s="39">
        <f>MAX(Tabela3[[#This Row],[Cotação 1]:[Cotação 5]])</f>
        <v>0</v>
      </c>
      <c r="AO160" s="40">
        <f>[Cotação]/[VPA]</f>
        <v>0</v>
      </c>
      <c r="AP160" s="27">
        <f>IF(Tabela3[[#This Row],[Lucro/Ação]]&gt;0,Tabela3[[#This Row],[Cotação]]/(Tabela3[[#This Row],[Lucro/Ação]]/[Ref]*4),0)</f>
        <v>0</v>
      </c>
      <c r="AQ160" s="68">
        <f>[Lucro Distribuir]/[Total Ações]</f>
        <v>0</v>
      </c>
      <c r="AR16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0" s="9" t="str">
        <f>IF(AND([% A.A.]&gt;=5%,SUMPRODUCT(N([Nome]=Tabela3[[#This Row],[Nome]]),[PL])&gt;0),"Sim","Não")</f>
        <v>Não</v>
      </c>
      <c r="AT160" s="20">
        <f>IF([Cotação]&gt;0,Tabela3[[#This Row],[Lucro]]/Tabela3[[#This Row],[Cotação]],0)</f>
        <v>0</v>
      </c>
      <c r="AU160" s="20">
        <f>((1+Tabela3[[#This Row],[% Yield]])^(1/(3*Tabela3[[#This Row],[Ref]])))^(12)-1</f>
        <v>0</v>
      </c>
      <c r="AV160" s="9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7">
        <f>SUMPRODUCT(N(Tabela1[Código]=Tabela3[[#This Row],[PAPEL]]),Tabela1[Fechamento])</f>
        <v>0</v>
      </c>
      <c r="AY160" s="7">
        <f>SUMPRODUCT(N(Tabela17[Código]=Tabela3[[#This Row],[PAPEL]]),Tabela17[Fechamento])</f>
        <v>0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customHeight="1">
      <c r="A161" s="3" t="s">
        <v>827</v>
      </c>
      <c r="B161" s="45" t="s">
        <v>891</v>
      </c>
      <c r="C161" s="14" t="str">
        <f>LEFT([PAPEL],LEN([PAPEL])-(LEN([PAPEL])-4))</f>
        <v>TENE</v>
      </c>
      <c r="D161" s="14">
        <v>3</v>
      </c>
      <c r="E161" s="5">
        <v>44070179.950000003</v>
      </c>
      <c r="F161" s="43">
        <v>739685</v>
      </c>
      <c r="G161" s="65">
        <v>0.25</v>
      </c>
      <c r="H161" s="70"/>
      <c r="I161" s="16">
        <v>0.03</v>
      </c>
      <c r="J161" s="16"/>
      <c r="K161" s="14"/>
      <c r="L161" s="70"/>
      <c r="M161" s="41"/>
      <c r="N161" s="41"/>
      <c r="O161" s="41"/>
      <c r="P161" s="73">
        <v>-37945000</v>
      </c>
      <c r="Q161" s="60">
        <v>-3753000</v>
      </c>
      <c r="R161" s="60">
        <f>IF(Tabela3[[#This Row],[Ativo || Passivo]]&gt;0,Tabela3[[#This Row],[Ativo || Passivo]]-Tabela3[[#This Row],[Patrimônio Líquido]],0)</f>
        <v>0</v>
      </c>
      <c r="S161" s="60">
        <f>Tabela3[[#This Row],[Cotação]]*Tabela3[[#This Row],[Total Ações]]</f>
        <v>917161.16</v>
      </c>
      <c r="T161" s="27">
        <f>IF(Tabela3[[#This Row],[Passivo Circulante]]&gt;0,Tabela3[[#This Row],[Ativo Circulante]]/Tabela3[[#This Row],[Passivo Circulante]],0)</f>
        <v>0</v>
      </c>
      <c r="U16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1" s="16">
        <f>IF(Tabela3[[#This Row],[Lucro Líquido]]&gt;0,Tabela3[[#This Row],[Lucro Líquido]]/Tabela3[[#This Row],[Patrimônio Líquido]],0)/Tabela3[[#This Row],[Ref]]*4</f>
        <v>0</v>
      </c>
      <c r="W16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1" s="16">
        <f>IF(Tabela3[[#This Row],[Dívida]]&gt;0,Tabela3[[#This Row],[Dívida]]/Tabela3[[#This Row],[Patrimônio Líquido]],0)</f>
        <v>0</v>
      </c>
      <c r="Y161" s="16">
        <f>SUMPRODUCT(N([Dívida / PL]&gt;0),N(RIGHT([PAPEL],LEN([PAPEL])-(LEN([PAPEL])-1))="3"),[Dívida / PL])/SUMPRODUCT(N([Dívida / PL]&gt;0),N(RIGHT([PAPEL],LEN([PAPEL])-(LEN([PAPEL])-1))="3"))</f>
        <v>1.5501495106508842</v>
      </c>
      <c r="Z161" s="7">
        <f>Tabela3[[#This Row],[Capital Social]]*20%</f>
        <v>8814035.9900000002</v>
      </c>
      <c r="AA161" s="35">
        <f>IF(([Lucro Líquido]*5%)&gt;[Teto R. Legal],[Teto R. Legal],[Lucro Líquido]*5%)</f>
        <v>-187650</v>
      </c>
      <c r="AB161" s="35">
        <f>IF([Lucro Líquido]&lt;0,0,[Lucro Líquido]-[Reserva Legal])</f>
        <v>0</v>
      </c>
      <c r="AC161" s="35">
        <f>Tabela3[[#This Row],[Lucro Distribuir]]*[%Div]</f>
        <v>0</v>
      </c>
      <c r="AD161" s="43">
        <f>SUMPRODUCT(N([Nome]=Tabela3[[#This Row],[Nome]]),[Ações])</f>
        <v>1206791</v>
      </c>
      <c r="AE161" s="68">
        <f>[Capital Social]/[Total Ações]</f>
        <v>36.518485760997557</v>
      </c>
      <c r="AF161" s="68">
        <f>Tabela3[[#This Row],[Lucro Líquido]]/Tabela3[[#This Row],[Total Ações]]</f>
        <v>-3.1099005544456331</v>
      </c>
      <c r="AG16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1" s="7">
        <f>[Div Base]*[Ações]</f>
        <v>0</v>
      </c>
      <c r="AL161" s="7">
        <f>SUMPRODUCT(N([Nome]=Tabela3[[#This Row],[Nome]]),[Div Base]*[Ações])</f>
        <v>0</v>
      </c>
      <c r="AM161" s="5">
        <f>[Patrimônio Líquido]/[Total Ações]</f>
        <v>-31.442892762707046</v>
      </c>
      <c r="AN161" s="39">
        <f>MAX(Tabela3[[#This Row],[Cotação 1]:[Cotação 5]])</f>
        <v>0.76</v>
      </c>
      <c r="AO161" s="40">
        <f>[Cotação]/[VPA]</f>
        <v>-2.4170804058505732E-2</v>
      </c>
      <c r="AP161" s="27">
        <f>IF(Tabela3[[#This Row],[Lucro/Ação]]&gt;0,Tabela3[[#This Row],[Cotação]]/(Tabela3[[#This Row],[Lucro/Ação]]/[Ref]*4),0)</f>
        <v>0</v>
      </c>
      <c r="AQ161" s="68">
        <f>[Lucro Distribuir]/[Total Ações]</f>
        <v>0</v>
      </c>
      <c r="AR16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1" s="9" t="str">
        <f>IF(AND([% A.A.]&gt;=5%,SUMPRODUCT(N([Nome]=Tabela3[[#This Row],[Nome]]),[PL])&gt;0),"Sim","Não")</f>
        <v>Não</v>
      </c>
      <c r="AT161" s="20">
        <f>IF([Cotação]&gt;0,Tabela3[[#This Row],[Lucro]]/Tabela3[[#This Row],[Cotação]],0)</f>
        <v>0</v>
      </c>
      <c r="AU161" s="20">
        <f>((1+Tabela3[[#This Row],[% Yield]])^(1/(3*Tabela3[[#This Row],[Ref]])))^(12)-1</f>
        <v>0</v>
      </c>
      <c r="AV161" s="9">
        <f>IF([Cotação]&gt;0,($BH$1/Tabela3[[#This Row],[Cotação]]-MOD($BH$1/Tabela3[[#This Row],[Cotação]],100)),)</f>
        <v>1000</v>
      </c>
      <c r="AW161" s="7">
        <f>Tabela3[[#This Row],[Ativos]]*[Lucro]</f>
        <v>0</v>
      </c>
      <c r="AX161" s="7">
        <f>SUMPRODUCT(N(Tabela1[Código]=Tabela3[[#This Row],[PAPEL]]),Tabela1[Fechamento])</f>
        <v>0</v>
      </c>
      <c r="AY161" s="7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0.76</v>
      </c>
      <c r="BB161" s="7">
        <f>SUMPRODUCT(N(Tabela17683[Código]=Tabela3[[#This Row],[PAPEL]]),Tabela17683[Fechamento])</f>
        <v>0</v>
      </c>
    </row>
    <row r="162" spans="1:54" ht="11.25" customHeight="1">
      <c r="A162" s="3" t="s">
        <v>827</v>
      </c>
      <c r="B162" s="45" t="s">
        <v>883</v>
      </c>
      <c r="C162" s="14" t="str">
        <f>LEFT([PAPEL],LEN([PAPEL])-(LEN([PAPEL])-4))</f>
        <v>WMBY</v>
      </c>
      <c r="D162" s="14">
        <v>3</v>
      </c>
      <c r="E162" s="5">
        <v>250000000</v>
      </c>
      <c r="F162" s="43">
        <v>24000000</v>
      </c>
      <c r="G162" s="65">
        <v>0.33</v>
      </c>
      <c r="H162" s="70"/>
      <c r="J162" s="16"/>
      <c r="K162" s="14"/>
      <c r="L162" s="70"/>
      <c r="M162" s="41"/>
      <c r="N162" s="41"/>
      <c r="O162" s="41"/>
      <c r="P162" s="73">
        <v>333205000</v>
      </c>
      <c r="Q162" s="60">
        <v>-10896000</v>
      </c>
      <c r="R162" s="60">
        <f>IF(Tabela3[[#This Row],[Ativo || Passivo]]&gt;0,Tabela3[[#This Row],[Ativo || Passivo]]-Tabela3[[#This Row],[Patrimônio Líquido]],0)</f>
        <v>0</v>
      </c>
      <c r="S162" s="60">
        <f>Tabela3[[#This Row],[Cotação]]*Tabela3[[#This Row],[Total Ações]]</f>
        <v>609360000</v>
      </c>
      <c r="T162" s="27">
        <f>IF(Tabela3[[#This Row],[Passivo Circulante]]&gt;0,Tabela3[[#This Row],[Ativo Circulante]]/Tabela3[[#This Row],[Passivo Circulante]],0)</f>
        <v>0</v>
      </c>
      <c r="U16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2" s="16">
        <f>IF(Tabela3[[#This Row],[Lucro Líquido]]&gt;0,Tabela3[[#This Row],[Lucro Líquido]]/Tabela3[[#This Row],[Patrimônio Líquido]],0)/Tabela3[[#This Row],[Ref]]*4</f>
        <v>0</v>
      </c>
      <c r="W16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2" s="16">
        <f>IF(Tabela3[[#This Row],[Dívida]]&gt;0,Tabela3[[#This Row],[Dívida]]/Tabela3[[#This Row],[Patrimônio Líquido]],0)</f>
        <v>0</v>
      </c>
      <c r="Y162" s="16">
        <f>SUMPRODUCT(N([Dívida / PL]&gt;0),N(RIGHT([PAPEL],LEN([PAPEL])-(LEN([PAPEL])-1))="3"),[Dívida / PL])/SUMPRODUCT(N([Dívida / PL]&gt;0),N(RIGHT([PAPEL],LEN([PAPEL])-(LEN([PAPEL])-1))="3"))</f>
        <v>1.5501495106508842</v>
      </c>
      <c r="Z162" s="7">
        <f>Tabela3[[#This Row],[Capital Social]]*20%</f>
        <v>50000000</v>
      </c>
      <c r="AA162" s="35">
        <f>IF(([Lucro Líquido]*5%)&gt;[Teto R. Legal],[Teto R. Legal],[Lucro Líquido]*5%)</f>
        <v>-544800</v>
      </c>
      <c r="AB162" s="35">
        <f>IF([Lucro Líquido]&lt;0,0,[Lucro Líquido]-[Reserva Legal])</f>
        <v>0</v>
      </c>
      <c r="AC162" s="35">
        <f>Tabela3[[#This Row],[Lucro Distribuir]]*[%Div]</f>
        <v>0</v>
      </c>
      <c r="AD162" s="43">
        <f>SUMPRODUCT(N([Nome]=Tabela3[[#This Row],[Nome]]),[Ações])</f>
        <v>24000000</v>
      </c>
      <c r="AE162" s="68">
        <f>[Capital Social]/[Total Ações]</f>
        <v>10.416666666666666</v>
      </c>
      <c r="AF162" s="68">
        <f>Tabela3[[#This Row],[Lucro Líquido]]/Tabela3[[#This Row],[Total Ações]]</f>
        <v>-0.45400000000000001</v>
      </c>
      <c r="AG16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2" s="7">
        <f>[Div Base]*[Ações]</f>
        <v>0</v>
      </c>
      <c r="AL162" s="7">
        <f>SUMPRODUCT(N([Nome]=Tabela3[[#This Row],[Nome]]),[Div Base]*[Ações])</f>
        <v>0</v>
      </c>
      <c r="AM162" s="5">
        <f>[Patrimônio Líquido]/[Total Ações]</f>
        <v>13.883541666666666</v>
      </c>
      <c r="AN162" s="39">
        <f>MAX(Tabela3[[#This Row],[Cotação 1]:[Cotação 5]])</f>
        <v>25.39</v>
      </c>
      <c r="AO162" s="40">
        <f>[Cotação]/[VPA]</f>
        <v>1.8287840818715206</v>
      </c>
      <c r="AP162" s="27">
        <f>IF(Tabela3[[#This Row],[Lucro/Ação]]&gt;0,Tabela3[[#This Row],[Cotação]]/(Tabela3[[#This Row],[Lucro/Ação]]/[Ref]*4),0)</f>
        <v>0</v>
      </c>
      <c r="AQ162" s="68">
        <f>[Lucro Distribuir]/[Total Ações]</f>
        <v>0</v>
      </c>
      <c r="AR162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2" s="9" t="str">
        <f>IF(AND([% A.A.]&gt;=5%,SUMPRODUCT(N([Nome]=Tabela3[[#This Row],[Nome]]),[PL])&gt;0),"Sim","Não")</f>
        <v>Não</v>
      </c>
      <c r="AT162" s="20">
        <f>IF([Cotação]&gt;0,Tabela3[[#This Row],[Lucro]]/Tabela3[[#This Row],[Cotação]],0)</f>
        <v>0</v>
      </c>
      <c r="AU162" s="20">
        <f>((1+Tabela3[[#This Row],[% Yield]])^(1/(3*Tabela3[[#This Row],[Ref]])))^(12)-1</f>
        <v>0</v>
      </c>
      <c r="AV162" s="9">
        <f>IF([Cotação]&gt;0,($BH$1/Tabela3[[#This Row],[Cotação]]-MOD($BH$1/Tabela3[[#This Row],[Cotação]],100)),)</f>
        <v>0</v>
      </c>
      <c r="AW162" s="7">
        <f>Tabela3[[#This Row],[Ativos]]*[Lucro]</f>
        <v>0</v>
      </c>
      <c r="AX162" s="7">
        <f>SUMPRODUCT(N(Tabela1[Código]=Tabela3[[#This Row],[PAPEL]]),Tabela1[Fechamento])</f>
        <v>0</v>
      </c>
      <c r="AY162" s="7">
        <f>SUMPRODUCT(N(Tabela17[Código]=Tabela3[[#This Row],[PAPEL]]),Tabela17[Fechamento])</f>
        <v>0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25.39</v>
      </c>
      <c r="BB162" s="7">
        <f>SUMPRODUCT(N(Tabela17683[Código]=Tabela3[[#This Row],[PAPEL]]),Tabela17683[Fechamento])</f>
        <v>0</v>
      </c>
    </row>
    <row r="163" spans="1:54" ht="11.25" customHeight="1">
      <c r="A163" s="3" t="s">
        <v>856</v>
      </c>
      <c r="B163" s="45" t="s">
        <v>825</v>
      </c>
      <c r="C163" s="14" t="str">
        <f>LEFT([PAPEL],LEN([PAPEL])-(LEN([PAPEL])-4))</f>
        <v>HGTX</v>
      </c>
      <c r="D163" s="14">
        <v>4</v>
      </c>
      <c r="E163" s="5">
        <v>239435255.55000001</v>
      </c>
      <c r="F163" s="43">
        <v>164611187</v>
      </c>
      <c r="G163" s="65">
        <v>0.25</v>
      </c>
      <c r="H163" s="70"/>
      <c r="J163" s="16"/>
      <c r="K163" s="14"/>
      <c r="L163" s="70"/>
      <c r="M163" s="41">
        <v>1301038000</v>
      </c>
      <c r="N163" s="41">
        <v>929174000</v>
      </c>
      <c r="O163" s="41">
        <v>314773000</v>
      </c>
      <c r="P163" s="73">
        <v>907258000</v>
      </c>
      <c r="Q163" s="60">
        <v>318172000</v>
      </c>
      <c r="R163" s="60">
        <f>IF(Tabela3[[#This Row],[Ativo || Passivo]]&gt;0,Tabela3[[#This Row],[Ativo || Passivo]]-Tabela3[[#This Row],[Patrimônio Líquido]],0)</f>
        <v>393780000</v>
      </c>
      <c r="S163" s="60">
        <f>Tabela3[[#This Row],[Cotação]]*Tabela3[[#This Row],[Total Ações]]</f>
        <v>4477424286.3999996</v>
      </c>
      <c r="T163" s="27">
        <f>IF(Tabela3[[#This Row],[Passivo Circulante]]&gt;0,Tabela3[[#This Row],[Ativo Circulante]]/Tabela3[[#This Row],[Passivo Circulante]],0)</f>
        <v>2.9518859622648703</v>
      </c>
      <c r="U16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3" s="16">
        <f>IF(Tabela3[[#This Row],[Lucro Líquido]]&gt;0,Tabela3[[#This Row],[Lucro Líquido]]/Tabela3[[#This Row],[Patrimônio Líquido]],0)/Tabela3[[#This Row],[Ref]]*4</f>
        <v>0.35069627382729057</v>
      </c>
      <c r="W16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3" s="16">
        <f>IF(Tabela3[[#This Row],[Dívida]]&gt;0,Tabela3[[#This Row],[Dívida]]/Tabela3[[#This Row],[Patrimônio Líquido]],0)</f>
        <v>0.43403309753124247</v>
      </c>
      <c r="Y163" s="16">
        <f>SUMPRODUCT(N([Dívida / PL]&gt;0),N(RIGHT([PAPEL],LEN([PAPEL])-(LEN([PAPEL])-1))="3"),[Dívida / PL])/SUMPRODUCT(N([Dívida / PL]&gt;0),N(RIGHT([PAPEL],LEN([PAPEL])-(LEN([PAPEL])-1))="3"))</f>
        <v>1.5501495106508842</v>
      </c>
      <c r="Z163" s="7">
        <f>Tabela3[[#This Row],[Capital Social]]*20%</f>
        <v>47887051.110000007</v>
      </c>
      <c r="AA163" s="35">
        <f>IF(([Lucro Líquido]*5%)&gt;[Teto R. Legal],[Teto R. Legal],[Lucro Líquido]*5%)</f>
        <v>15908600</v>
      </c>
      <c r="AB163" s="35">
        <f>IF([Lucro Líquido]&lt;0,0,[Lucro Líquido]-[Reserva Legal])</f>
        <v>302263400</v>
      </c>
      <c r="AC163" s="35">
        <f>Tabela3[[#This Row],[Lucro Distribuir]]*[%Div]</f>
        <v>75565850</v>
      </c>
      <c r="AD163" s="43">
        <f>SUMPRODUCT(N([Nome]=Tabela3[[#This Row],[Nome]]),[Ações])</f>
        <v>164611187</v>
      </c>
      <c r="AE163" s="68">
        <f>[Capital Social]/[Total Ações]</f>
        <v>1.454550325003124</v>
      </c>
      <c r="AF163" s="68">
        <f>Tabela3[[#This Row],[Lucro Líquido]]/Tabela3[[#This Row],[Total Ações]]</f>
        <v>1.9328698480255779</v>
      </c>
      <c r="AG16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16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163" s="7">
        <f>[Div Base]*[Ações]</f>
        <v>75565850</v>
      </c>
      <c r="AL163" s="7">
        <f>SUMPRODUCT(N([Nome]=Tabela3[[#This Row],[Nome]]),[Div Base]*[Ações])</f>
        <v>75565850</v>
      </c>
      <c r="AM163" s="5">
        <f>[Patrimônio Líquido]/[Total Ações]</f>
        <v>5.5115209150396325</v>
      </c>
      <c r="AN163" s="39">
        <f>MAX(Tabela3[[#This Row],[Cotação 1]:[Cotação 5]])</f>
        <v>27.2</v>
      </c>
      <c r="AO163" s="40">
        <f>[Cotação]/[VPA]</f>
        <v>4.935116897729201</v>
      </c>
      <c r="AP163" s="27">
        <f>IF(Tabela3[[#This Row],[Lucro/Ação]]&gt;0,Tabela3[[#This Row],[Cotação]]/(Tabela3[[#This Row],[Lucro/Ação]]/[Ref]*4),0)</f>
        <v>14.072339132293225</v>
      </c>
      <c r="AQ163" s="68">
        <f>[Lucro Distribuir]/[Total Ações]</f>
        <v>1.836226355624299</v>
      </c>
      <c r="AR163" s="68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163" s="9" t="str">
        <f>IF(AND([% A.A.]&gt;=5%,SUMPRODUCT(N([Nome]=Tabela3[[#This Row],[Nome]]),[PL])&gt;0),"Sim","Não")</f>
        <v>Não</v>
      </c>
      <c r="AT163" s="20">
        <f>IF([Cotação]&gt;0,Tabela3[[#This Row],[Lucro]]/Tabela3[[#This Row],[Cotação]],0)</f>
        <v>1.6877080474488042E-2</v>
      </c>
      <c r="AU163" s="20">
        <f>((1+Tabela3[[#This Row],[% Yield]])^(1/(3*Tabela3[[#This Row],[Ref]])))^(12)-1</f>
        <v>1.6877080474488437E-2</v>
      </c>
      <c r="AV163" s="9">
        <f>IF([Cotação]&gt;0,($BH$1/Tabela3[[#This Row],[Cotação]]-MOD($BH$1/Tabela3[[#This Row],[Cotação]],100)),)</f>
        <v>0</v>
      </c>
      <c r="AW163" s="7">
        <f>Tabela3[[#This Row],[Ativos]]*[Lucro]</f>
        <v>0</v>
      </c>
      <c r="AX163" s="7">
        <f>SUMPRODUCT(N(Tabela1[Código]=Tabela3[[#This Row],[PAPEL]]),Tabela1[Fechamento])</f>
        <v>0</v>
      </c>
      <c r="AY163" s="7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27.2</v>
      </c>
      <c r="BB163" s="7">
        <f>SUMPRODUCT(N(Tabela17683[Código]=Tabela3[[#This Row],[PAPEL]]),Tabela17683[Fechamento])</f>
        <v>0</v>
      </c>
    </row>
    <row r="164" spans="1:54" ht="11.25" customHeight="1">
      <c r="A164" s="3" t="s">
        <v>806</v>
      </c>
      <c r="B164" s="45" t="s">
        <v>811</v>
      </c>
      <c r="C164" s="14" t="str">
        <f>LEFT([PAPEL],LEN([PAPEL])-(LEN([PAPEL])-4))</f>
        <v>BMTO</v>
      </c>
      <c r="D164" s="14">
        <v>4</v>
      </c>
      <c r="E164" s="5">
        <v>577400000</v>
      </c>
      <c r="F164" s="43">
        <v>986060042</v>
      </c>
      <c r="G164" s="65">
        <v>0.25</v>
      </c>
      <c r="H164" s="70"/>
      <c r="J164" s="16"/>
      <c r="K164" s="14"/>
      <c r="L164" s="70"/>
      <c r="M164" s="41">
        <v>1067544000</v>
      </c>
      <c r="N164" s="41">
        <v>944000</v>
      </c>
      <c r="O164" s="41">
        <v>1139000</v>
      </c>
      <c r="P164" s="73">
        <v>1061800000</v>
      </c>
      <c r="Q164" s="60">
        <v>361449000</v>
      </c>
      <c r="R164" s="60">
        <f>IF(Tabela3[[#This Row],[Ativo || Passivo]]&gt;0,Tabela3[[#This Row],[Ativo || Passivo]]-Tabela3[[#This Row],[Patrimônio Líquido]],0)</f>
        <v>5744000</v>
      </c>
      <c r="S164" s="60">
        <f>Tabela3[[#This Row],[Cotação]]*Tabela3[[#This Row],[Total Ações]]</f>
        <v>2234266405.8000002</v>
      </c>
      <c r="T164" s="27">
        <f>IF(Tabela3[[#This Row],[Passivo Circulante]]&gt;0,Tabela3[[#This Row],[Ativo Circulante]]/Tabela3[[#This Row],[Passivo Circulante]],0)</f>
        <v>0.82879719051799827</v>
      </c>
      <c r="U16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4" s="16">
        <f>IF(Tabela3[[#This Row],[Lucro Líquido]]&gt;0,Tabela3[[#This Row],[Lucro Líquido]]/Tabela3[[#This Row],[Patrimônio Líquido]],0)/Tabela3[[#This Row],[Ref]]*4</f>
        <v>0.34041156526652855</v>
      </c>
      <c r="W16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4" s="16">
        <f>IF(Tabela3[[#This Row],[Dívida]]&gt;0,Tabela3[[#This Row],[Dívida]]/Tabela3[[#This Row],[Patrimônio Líquido]],0)</f>
        <v>5.4096816726313807E-3</v>
      </c>
      <c r="Y164" s="16">
        <f>SUMPRODUCT(N([Dívida / PL]&gt;0),N(RIGHT([PAPEL],LEN([PAPEL])-(LEN([PAPEL])-1))="3"),[Dívida / PL])/SUMPRODUCT(N([Dívida / PL]&gt;0),N(RIGHT([PAPEL],LEN([PAPEL])-(LEN([PAPEL])-1))="3"))</f>
        <v>1.5501495106508842</v>
      </c>
      <c r="Z164" s="7">
        <f>Tabela3[[#This Row],[Capital Social]]*20%</f>
        <v>115480000</v>
      </c>
      <c r="AA164" s="35">
        <f>IF(([Lucro Líquido]*5%)&gt;[Teto R. Legal],[Teto R. Legal],[Lucro Líquido]*5%)</f>
        <v>18072450</v>
      </c>
      <c r="AB164" s="35">
        <f>IF([Lucro Líquido]&lt;0,0,[Lucro Líquido]-[Reserva Legal])</f>
        <v>343376550</v>
      </c>
      <c r="AC164" s="35">
        <f>Tabela3[[#This Row],[Lucro Distribuir]]*[%Div]</f>
        <v>85844137.5</v>
      </c>
      <c r="AD164" s="43">
        <f>SUMPRODUCT(N([Nome]=Tabela3[[#This Row],[Nome]]),[Ações])</f>
        <v>2864444110</v>
      </c>
      <c r="AE164" s="68">
        <f>[Capital Social]/[Total Ações]</f>
        <v>0.2015748877711564</v>
      </c>
      <c r="AF164" s="68">
        <f>Tabela3[[#This Row],[Lucro Líquido]]/Tabela3[[#This Row],[Total Ações]]</f>
        <v>0.12618469277796451</v>
      </c>
      <c r="AG16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16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164" s="7">
        <f>[Div Base]*[Ações]</f>
        <v>28631652.73537448</v>
      </c>
      <c r="AL164" s="7">
        <f>SUMPRODUCT(N([Nome]=Tabela3[[#This Row],[Nome]]),[Div Base]*[Ações])</f>
        <v>71613725.012087822</v>
      </c>
      <c r="AM164" s="5">
        <f>[Patrimônio Líquido]/[Total Ações]</f>
        <v>0.37068274304713178</v>
      </c>
      <c r="AN164" s="39">
        <f>MAX(Tabela3[[#This Row],[Cotação 1]:[Cotação 5]])</f>
        <v>0.78</v>
      </c>
      <c r="AO164" s="40">
        <f>[Cotação]/[VPA]</f>
        <v>2.1042252832925219</v>
      </c>
      <c r="AP164" s="27">
        <f>IF(Tabela3[[#This Row],[Lucro/Ação]]&gt;0,Tabela3[[#This Row],[Cotação]]/(Tabela3[[#This Row],[Lucro/Ação]]/[Ref]*4),0)</f>
        <v>6.1814153747831648</v>
      </c>
      <c r="AQ164" s="68">
        <f>[Lucro Distribuir]/[Total Ações]</f>
        <v>0.11987545813906629</v>
      </c>
      <c r="AR164" s="68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164" s="9" t="str">
        <f>IF(AND([% A.A.]&gt;=5%,SUMPRODUCT(N([Nome]=Tabela3[[#This Row],[Nome]]),[PL])&gt;0),"Sim","Não")</f>
        <v>Não</v>
      </c>
      <c r="AT164" s="20">
        <f>IF([Cotação]&gt;0,Tabela3[[#This Row],[Lucro]]/Tabela3[[#This Row],[Cotação]],0)</f>
        <v>3.7226178460879111E-2</v>
      </c>
      <c r="AU164" s="20">
        <f>((1+Tabela3[[#This Row],[% Yield]])^(1/(3*Tabela3[[#This Row],[Ref]])))^(12)-1</f>
        <v>3.7226178460878501E-2</v>
      </c>
      <c r="AV164" s="9">
        <f>IF([Cotação]&gt;0,($BH$1/Tabela3[[#This Row],[Cotação]]-MOD($BH$1/Tabela3[[#This Row],[Cotação]],100)),)</f>
        <v>900</v>
      </c>
      <c r="AW164" s="7">
        <f>Tabela3[[#This Row],[Ativos]]*[Lucro]</f>
        <v>26.132777279537137</v>
      </c>
      <c r="AX164" s="7">
        <f>SUMPRODUCT(N(Tabela1[Código]=Tabela3[[#This Row],[PAPEL]]),Tabela1[Fechamento])</f>
        <v>0</v>
      </c>
      <c r="AY164" s="7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0.78</v>
      </c>
      <c r="BB164" s="7">
        <f>SUMPRODUCT(N(Tabela17683[Código]=Tabela3[[#This Row],[PAPEL]]),Tabela17683[Fechamento])</f>
        <v>0</v>
      </c>
    </row>
    <row r="165" spans="1:54" ht="11.25" customHeight="1">
      <c r="A165" s="3" t="s">
        <v>806</v>
      </c>
      <c r="B165" s="45" t="s">
        <v>812</v>
      </c>
      <c r="C165" s="14" t="str">
        <f>LEFT([PAPEL],LEN([PAPEL])-(LEN([PAPEL])-4))</f>
        <v>BMTO</v>
      </c>
      <c r="D165" s="14">
        <v>3</v>
      </c>
      <c r="E165" s="5">
        <v>577400000</v>
      </c>
      <c r="F165" s="43">
        <v>1878384068</v>
      </c>
      <c r="G165" s="65">
        <v>0.25</v>
      </c>
      <c r="H165" s="70"/>
      <c r="J165" s="16">
        <v>0.1</v>
      </c>
      <c r="K165" s="14"/>
      <c r="L165" s="70"/>
      <c r="M165" s="41">
        <v>1067544000</v>
      </c>
      <c r="N165" s="41">
        <v>944000</v>
      </c>
      <c r="O165" s="41">
        <v>1139000</v>
      </c>
      <c r="P165" s="73">
        <v>1187464000</v>
      </c>
      <c r="Q165" s="60">
        <v>258949000</v>
      </c>
      <c r="R165" s="60">
        <f>IF(Tabela3[[#This Row],[Ativo || Passivo]]&gt;0,Tabela3[[#This Row],[Ativo || Passivo]]-Tabela3[[#This Row],[Patrimônio Líquido]],0)</f>
        <v>-119920000</v>
      </c>
      <c r="S165" s="60">
        <f>Tabela3[[#This Row],[Cotação]]*Tabela3[[#This Row],[Total Ações]]</f>
        <v>2463421934.5999999</v>
      </c>
      <c r="T165" s="27">
        <f>IF(Tabela3[[#This Row],[Passivo Circulante]]&gt;0,Tabela3[[#This Row],[Ativo Circulante]]/Tabela3[[#This Row],[Passivo Circulante]],0)</f>
        <v>0.82879719051799827</v>
      </c>
      <c r="U16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5" s="16">
        <f>IF(Tabela3[[#This Row],[Lucro Líquido]]&gt;0,Tabela3[[#This Row],[Lucro Líquido]]/Tabela3[[#This Row],[Patrimônio Líquido]],0)/Tabela3[[#This Row],[Ref]]*4</f>
        <v>0.29075856896152924</v>
      </c>
      <c r="W16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5" s="16">
        <f>IF(Tabela3[[#This Row],[Dívida]]&gt;0,Tabela3[[#This Row],[Dívida]]/Tabela3[[#This Row],[Patrimônio Líquido]],0)</f>
        <v>0</v>
      </c>
      <c r="Y165" s="16">
        <f>SUMPRODUCT(N([Dívida / PL]&gt;0),N(RIGHT([PAPEL],LEN([PAPEL])-(LEN([PAPEL])-1))="3"),[Dívida / PL])/SUMPRODUCT(N([Dívida / PL]&gt;0),N(RIGHT([PAPEL],LEN([PAPEL])-(LEN([PAPEL])-1))="3"))</f>
        <v>1.5501495106508842</v>
      </c>
      <c r="Z165" s="7">
        <f>Tabela3[[#This Row],[Capital Social]]*20%</f>
        <v>115480000</v>
      </c>
      <c r="AA165" s="35">
        <f>IF(([Lucro Líquido]*5%)&gt;[Teto R. Legal],[Teto R. Legal],[Lucro Líquido]*5%)</f>
        <v>12947450</v>
      </c>
      <c r="AB165" s="35">
        <f>IF([Lucro Líquido]&lt;0,0,[Lucro Líquido]-[Reserva Legal])</f>
        <v>246001550</v>
      </c>
      <c r="AC165" s="35">
        <f>Tabela3[[#This Row],[Lucro Distribuir]]*[%Div]</f>
        <v>61500387.5</v>
      </c>
      <c r="AD165" s="43">
        <f>SUMPRODUCT(N([Nome]=Tabela3[[#This Row],[Nome]]),[Ações])</f>
        <v>2864444110</v>
      </c>
      <c r="AE165" s="68">
        <f>[Capital Social]/[Total Ações]</f>
        <v>0.2015748877711564</v>
      </c>
      <c r="AF165" s="68">
        <f>Tabela3[[#This Row],[Lucro Líquido]]/Tabela3[[#This Row],[Total Ações]]</f>
        <v>9.040113545800689E-2</v>
      </c>
      <c r="AG16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16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165" s="7">
        <f>[Div Base]*[Ações]</f>
        <v>42982072.276713334</v>
      </c>
      <c r="AL165" s="7">
        <f>SUMPRODUCT(N([Nome]=Tabela3[[#This Row],[Nome]]),[Div Base]*[Ações])</f>
        <v>71613725.012087822</v>
      </c>
      <c r="AM165" s="5">
        <f>[Patrimônio Líquido]/[Total Ações]</f>
        <v>0.41455303521352349</v>
      </c>
      <c r="AN165" s="39">
        <f>MAX(Tabela3[[#This Row],[Cotação 1]:[Cotação 5]])</f>
        <v>0.86</v>
      </c>
      <c r="AO165" s="40">
        <f>[Cotação]/[VPA]</f>
        <v>2.0745234673219568</v>
      </c>
      <c r="AP165" s="27">
        <f>IF(Tabela3[[#This Row],[Lucro/Ação]]&gt;0,Tabela3[[#This Row],[Cotação]]/(Tabela3[[#This Row],[Lucro/Ação]]/[Ref]*4),0)</f>
        <v>7.1348661356097143</v>
      </c>
      <c r="AQ165" s="68">
        <f>[Lucro Distribuir]/[Total Ações]</f>
        <v>8.5881078685106554E-2</v>
      </c>
      <c r="AR165" s="68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165" s="9" t="str">
        <f>IF(AND([% A.A.]&gt;=5%,SUMPRODUCT(N([Nome]=Tabela3[[#This Row],[Nome]]),[PL])&gt;0),"Sim","Não")</f>
        <v>Não</v>
      </c>
      <c r="AT165" s="20">
        <f>IF([Cotação]&gt;0,Tabela3[[#This Row],[Lucro]]/Tabela3[[#This Row],[Cotação]],0)</f>
        <v>2.6607526469997606E-2</v>
      </c>
      <c r="AU165" s="20">
        <f>((1+Tabela3[[#This Row],[% Yield]])^(1/(3*Tabela3[[#This Row],[Ref]])))^(12)-1</f>
        <v>3.5633106450638108E-2</v>
      </c>
      <c r="AV165" s="9">
        <f>IF([Cotação]&gt;0,($BH$1/Tabela3[[#This Row],[Cotação]]-MOD($BH$1/Tabela3[[#This Row],[Cotação]],100)),)</f>
        <v>900</v>
      </c>
      <c r="AW165" s="7">
        <f>Tabela3[[#This Row],[Ativos]]*[Lucro]</f>
        <v>20.594225487778147</v>
      </c>
      <c r="AX165" s="7">
        <f>SUMPRODUCT(N(Tabela1[Código]=Tabela3[[#This Row],[PAPEL]]),Tabela1[Fechamento])</f>
        <v>0</v>
      </c>
      <c r="AY165" s="7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0.86</v>
      </c>
      <c r="BB165" s="7">
        <f>SUMPRODUCT(N(Tabela17683[Código]=Tabela3[[#This Row],[PAPEL]]),Tabela17683[Fechamento])</f>
        <v>0</v>
      </c>
    </row>
    <row r="166" spans="1:54" ht="11.25" customHeight="1">
      <c r="A166" s="3" t="s">
        <v>806</v>
      </c>
      <c r="B166" s="45" t="s">
        <v>823</v>
      </c>
      <c r="C166" s="14" t="str">
        <f>LEFT([PAPEL],LEN([PAPEL])-(LEN([PAPEL])-4))</f>
        <v>IGBR</v>
      </c>
      <c r="D166" s="14">
        <v>3</v>
      </c>
      <c r="E166" s="5">
        <v>41000000</v>
      </c>
      <c r="F166" s="43">
        <v>12504967</v>
      </c>
      <c r="G166" s="65">
        <v>0.25</v>
      </c>
      <c r="H166" s="70"/>
      <c r="J166" s="16"/>
      <c r="K166" s="14"/>
      <c r="L166" s="70"/>
      <c r="M166" s="41"/>
      <c r="N166" s="41"/>
      <c r="O166" s="41"/>
      <c r="P166" s="73">
        <v>-145474000</v>
      </c>
      <c r="Q166" s="60">
        <v>-89770000</v>
      </c>
      <c r="R166" s="60">
        <f>IF(Tabela3[[#This Row],[Ativo || Passivo]]&gt;0,Tabela3[[#This Row],[Ativo || Passivo]]-Tabela3[[#This Row],[Patrimônio Líquido]],0)</f>
        <v>0</v>
      </c>
      <c r="S166" s="60">
        <f>Tabela3[[#This Row],[Cotação]]*Tabela3[[#This Row],[Total Ações]]</f>
        <v>70653063.549999997</v>
      </c>
      <c r="T166" s="27">
        <f>IF(Tabela3[[#This Row],[Passivo Circulante]]&gt;0,Tabela3[[#This Row],[Ativo Circulante]]/Tabela3[[#This Row],[Passivo Circulante]],0)</f>
        <v>0</v>
      </c>
      <c r="U16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6" s="16">
        <f>IF(Tabela3[[#This Row],[Lucro Líquido]]&gt;0,Tabela3[[#This Row],[Lucro Líquido]]/Tabela3[[#This Row],[Patrimônio Líquido]],0)/Tabela3[[#This Row],[Ref]]*4</f>
        <v>0</v>
      </c>
      <c r="W16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6" s="16">
        <f>IF(Tabela3[[#This Row],[Dívida]]&gt;0,Tabela3[[#This Row],[Dívida]]/Tabela3[[#This Row],[Patrimônio Líquido]],0)</f>
        <v>0</v>
      </c>
      <c r="Y166" s="16">
        <f>SUMPRODUCT(N([Dívida / PL]&gt;0),N(RIGHT([PAPEL],LEN([PAPEL])-(LEN([PAPEL])-1))="3"),[Dívida / PL])/SUMPRODUCT(N([Dívida / PL]&gt;0),N(RIGHT([PAPEL],LEN([PAPEL])-(LEN([PAPEL])-1))="3"))</f>
        <v>1.5501495106508842</v>
      </c>
      <c r="Z166" s="7">
        <f>Tabela3[[#This Row],[Capital Social]]*20%</f>
        <v>8200000</v>
      </c>
      <c r="AA166" s="35">
        <f>IF(([Lucro Líquido]*5%)&gt;[Teto R. Legal],[Teto R. Legal],[Lucro Líquido]*5%)</f>
        <v>-4488500</v>
      </c>
      <c r="AB166" s="35">
        <f>IF([Lucro Líquido]&lt;0,0,[Lucro Líquido]-[Reserva Legal])</f>
        <v>0</v>
      </c>
      <c r="AC166" s="35">
        <f>Tabela3[[#This Row],[Lucro Distribuir]]*[%Div]</f>
        <v>0</v>
      </c>
      <c r="AD166" s="43">
        <f>SUMPRODUCT(N([Nome]=Tabela3[[#This Row],[Nome]]),[Ações])</f>
        <v>12504967</v>
      </c>
      <c r="AE166" s="68">
        <f>[Capital Social]/[Total Ações]</f>
        <v>3.278697176889791</v>
      </c>
      <c r="AF166" s="68">
        <f>Tabela3[[#This Row],[Lucro Líquido]]/Tabela3[[#This Row],[Total Ações]]</f>
        <v>-7.1787474529121109</v>
      </c>
      <c r="AG16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7">
        <f>SUMPRODUCT(N([Nome]=Tabela3[[#This Row],[Nome]]),[Div Base]*[Ações])</f>
        <v>0</v>
      </c>
      <c r="AM166" s="5">
        <f>[Patrimônio Líquido]/[Total Ações]</f>
        <v>-11.633297392947938</v>
      </c>
      <c r="AN166" s="39">
        <f>MAX(Tabela3[[#This Row],[Cotação 1]:[Cotação 5]])</f>
        <v>5.65</v>
      </c>
      <c r="AO166" s="40">
        <f>[Cotação]/[VPA]</f>
        <v>-0.48567485289467538</v>
      </c>
      <c r="AP166" s="27">
        <f>IF(Tabela3[[#This Row],[Lucro/Ação]]&gt;0,Tabela3[[#This Row],[Cotação]]/(Tabela3[[#This Row],[Lucro/Ação]]/[Ref]*4),0)</f>
        <v>0</v>
      </c>
      <c r="AQ166" s="68">
        <f>[Lucro Distribuir]/[Total Ações]</f>
        <v>0</v>
      </c>
      <c r="AR16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6" s="9" t="str">
        <f>IF(AND([% A.A.]&gt;=5%,SUMPRODUCT(N([Nome]=Tabela3[[#This Row],[Nome]]),[PL])&gt;0),"Sim","Não")</f>
        <v>Não</v>
      </c>
      <c r="AT166" s="20">
        <f>IF([Cotação]&gt;0,Tabela3[[#This Row],[Lucro]]/Tabela3[[#This Row],[Cotação]],0)</f>
        <v>0</v>
      </c>
      <c r="AU166" s="20">
        <f>((1+Tabela3[[#This Row],[% Yield]])^(1/(3*Tabela3[[#This Row],[Ref]])))^(12)-1</f>
        <v>0</v>
      </c>
      <c r="AV166" s="9">
        <f>IF([Cotação]&gt;0,($BH$1/Tabela3[[#This Row],[Cotação]]-MOD($BH$1/Tabela3[[#This Row],[Cotação]],100)),)</f>
        <v>100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5.65</v>
      </c>
      <c r="BB166" s="7">
        <f>SUMPRODUCT(N(Tabela17683[Código]=Tabela3[[#This Row],[PAPEL]]),Tabela17683[Fechamento])</f>
        <v>0</v>
      </c>
    </row>
    <row r="167" spans="1:54" ht="11.25" customHeight="1">
      <c r="A167" s="3" t="s">
        <v>806</v>
      </c>
      <c r="B167" s="45" t="s">
        <v>815</v>
      </c>
      <c r="C167" s="14" t="str">
        <f>LEFT([PAPEL],LEN([PAPEL])-(LEN([PAPEL])-4))</f>
        <v>MGLU</v>
      </c>
      <c r="D167" s="14">
        <v>4</v>
      </c>
      <c r="E167" s="5">
        <v>626911472</v>
      </c>
      <c r="F167" s="43">
        <v>186494467</v>
      </c>
      <c r="G167" s="65">
        <v>0.15</v>
      </c>
      <c r="H167" s="70"/>
      <c r="J167" s="16"/>
      <c r="K167" s="14"/>
      <c r="L167" s="70"/>
      <c r="M167" s="41">
        <v>4684316000</v>
      </c>
      <c r="N167" s="41">
        <v>2900243000</v>
      </c>
      <c r="O167" s="41">
        <v>2518982000</v>
      </c>
      <c r="P167" s="73">
        <v>694611000</v>
      </c>
      <c r="Q167" s="60">
        <v>113806000</v>
      </c>
      <c r="R167" s="60">
        <f>IF(Tabela3[[#This Row],[Ativo || Passivo]]&gt;0,Tabela3[[#This Row],[Ativo || Passivo]]-Tabela3[[#This Row],[Patrimônio Líquido]],0)</f>
        <v>3989705000</v>
      </c>
      <c r="S167" s="60">
        <f>Tabela3[[#This Row],[Cotação]]*Tabela3[[#This Row],[Total Ações]]</f>
        <v>1219673814.1800001</v>
      </c>
      <c r="T167" s="27">
        <f>IF(Tabela3[[#This Row],[Passivo Circulante]]&gt;0,Tabela3[[#This Row],[Ativo Circulante]]/Tabela3[[#This Row],[Passivo Circulante]],0)</f>
        <v>1.1513551903110066</v>
      </c>
      <c r="U16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7" s="16">
        <f>IF(Tabela3[[#This Row],[Lucro Líquido]]&gt;0,Tabela3[[#This Row],[Lucro Líquido]]/Tabela3[[#This Row],[Patrimônio Líquido]],0)/Tabela3[[#This Row],[Ref]]*4</f>
        <v>0.16384134429198502</v>
      </c>
      <c r="W16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7" s="16">
        <f>IF(Tabela3[[#This Row],[Dívida]]&gt;0,Tabela3[[#This Row],[Dívida]]/Tabela3[[#This Row],[Patrimônio Líquido]],0)</f>
        <v>5.7437976075817971</v>
      </c>
      <c r="Y167" s="16">
        <f>SUMPRODUCT(N([Dívida / PL]&gt;0),N(RIGHT([PAPEL],LEN([PAPEL])-(LEN([PAPEL])-1))="3"),[Dívida / PL])/SUMPRODUCT(N([Dívida / PL]&gt;0),N(RIGHT([PAPEL],LEN([PAPEL])-(LEN([PAPEL])-1))="3"))</f>
        <v>1.5501495106508842</v>
      </c>
      <c r="Z167" s="7">
        <f>Tabela3[[#This Row],[Capital Social]]*20%</f>
        <v>125382294.40000001</v>
      </c>
      <c r="AA167" s="35">
        <f>IF(([Lucro Líquido]*5%)&gt;[Teto R. Legal],[Teto R. Legal],[Lucro Líquido]*5%)</f>
        <v>5690300</v>
      </c>
      <c r="AB167" s="35">
        <f>IF([Lucro Líquido]&lt;0,0,[Lucro Líquido]-[Reserva Legal])</f>
        <v>108115700</v>
      </c>
      <c r="AC167" s="35">
        <f>Tabela3[[#This Row],[Lucro Distribuir]]*[%Div]</f>
        <v>16217355</v>
      </c>
      <c r="AD167" s="43">
        <f>SUMPRODUCT(N([Nome]=Tabela3[[#This Row],[Nome]]),[Ações])</f>
        <v>186494467</v>
      </c>
      <c r="AE167" s="68">
        <f>[Capital Social]/[Total Ações]</f>
        <v>3.3615553430869345</v>
      </c>
      <c r="AF167" s="68">
        <f>Tabela3[[#This Row],[Lucro Líquido]]/Tabela3[[#This Row],[Total Ações]]</f>
        <v>0.61023794341308801</v>
      </c>
      <c r="AG16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16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167" s="7">
        <f>[Div Base]*[Ações]</f>
        <v>16217355</v>
      </c>
      <c r="AL167" s="7">
        <f>SUMPRODUCT(N([Nome]=Tabela3[[#This Row],[Nome]]),[Div Base]*[Ações])</f>
        <v>16217355</v>
      </c>
      <c r="AM167" s="5">
        <f>[Patrimônio Líquido]/[Total Ações]</f>
        <v>3.724566262869343</v>
      </c>
      <c r="AN167" s="39">
        <f>MAX(Tabela3[[#This Row],[Cotação 1]:[Cotação 5]])</f>
        <v>6.54</v>
      </c>
      <c r="AO167" s="40">
        <f>[Cotação]/[VPA]</f>
        <v>1.7559091551674246</v>
      </c>
      <c r="AP167" s="27">
        <f>IF(Tabela3[[#This Row],[Lucro/Ação]]&gt;0,Tabela3[[#This Row],[Cotação]]/(Tabela3[[#This Row],[Lucro/Ação]]/[Ref]*4),0)</f>
        <v>10.717131031580056</v>
      </c>
      <c r="AQ167" s="68">
        <f>[Lucro Distribuir]/[Total Ações]</f>
        <v>0.57972604624243351</v>
      </c>
      <c r="AR167" s="68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167" s="9" t="str">
        <f>IF(AND([% A.A.]&gt;=5%,SUMPRODUCT(N([Nome]=Tabela3[[#This Row],[Nome]]),[PL])&gt;0),"Sim","Não")</f>
        <v>Não</v>
      </c>
      <c r="AT167" s="20">
        <f>IF([Cotação]&gt;0,Tabela3[[#This Row],[Lucro]]/Tabela3[[#This Row],[Cotação]],0)</f>
        <v>1.329646895051453E-2</v>
      </c>
      <c r="AU167" s="20">
        <f>((1+Tabela3[[#This Row],[% Yield]])^(1/(3*Tabela3[[#This Row],[Ref]])))^(12)-1</f>
        <v>1.3296468950515283E-2</v>
      </c>
      <c r="AV167" s="9">
        <f>IF([Cotação]&gt;0,($BH$1/Tabela3[[#This Row],[Cotação]]-MOD($BH$1/Tabela3[[#This Row],[Cotação]],100)),)</f>
        <v>100</v>
      </c>
      <c r="AW167" s="7">
        <f>Tabela3[[#This Row],[Ativos]]*[Lucro]</f>
        <v>8.6958906936365032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6.54</v>
      </c>
      <c r="BB167" s="7">
        <f>SUMPRODUCT(N(Tabela17683[Código]=Tabela3[[#This Row],[PAPEL]]),Tabela17683[Fechamento])</f>
        <v>0</v>
      </c>
    </row>
    <row r="168" spans="1:54" ht="11.25" customHeight="1">
      <c r="A168" s="3" t="s">
        <v>806</v>
      </c>
      <c r="B168" s="45" t="s">
        <v>954</v>
      </c>
      <c r="C168" s="14" t="str">
        <f>LEFT([PAPEL],LEN([PAPEL])-(LEN([PAPEL])-4))</f>
        <v>SPRI</v>
      </c>
      <c r="D168" s="14">
        <v>3</v>
      </c>
      <c r="E168" s="5">
        <v>78245643.75</v>
      </c>
      <c r="F168" s="43">
        <v>94450230</v>
      </c>
      <c r="G168" s="65">
        <v>0.25</v>
      </c>
      <c r="H168" s="70"/>
      <c r="J168" s="16"/>
      <c r="K168" s="14"/>
      <c r="L168" s="70"/>
      <c r="M168" s="41"/>
      <c r="N168" s="41"/>
      <c r="O168" s="41"/>
      <c r="P168" s="73">
        <v>107145000</v>
      </c>
      <c r="Q168" s="60">
        <v>-10860000</v>
      </c>
      <c r="R168" s="60">
        <f>IF(Tabela3[[#This Row],[Ativo || Passivo]]&gt;0,Tabela3[[#This Row],[Ativo || Passivo]]-Tabela3[[#This Row],[Patrimônio Líquido]],0)</f>
        <v>0</v>
      </c>
      <c r="S168" s="60">
        <f>Tabela3[[#This Row],[Cotação]]*Tabela3[[#This Row],[Total Ações]]</f>
        <v>46794281.100000001</v>
      </c>
      <c r="T168" s="27">
        <f>IF(Tabela3[[#This Row],[Passivo Circulante]]&gt;0,Tabela3[[#This Row],[Ativo Circulante]]/Tabela3[[#This Row],[Passivo Circulante]],0)</f>
        <v>0</v>
      </c>
      <c r="U16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8" s="16">
        <f>IF(Tabela3[[#This Row],[Lucro Líquido]]&gt;0,Tabela3[[#This Row],[Lucro Líquido]]/Tabela3[[#This Row],[Patrimônio Líquido]],0)/Tabela3[[#This Row],[Ref]]*4</f>
        <v>0</v>
      </c>
      <c r="W16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8" s="16">
        <f>IF(Tabela3[[#This Row],[Dívida]]&gt;0,Tabela3[[#This Row],[Dívida]]/Tabela3[[#This Row],[Patrimônio Líquido]],0)</f>
        <v>0</v>
      </c>
      <c r="Y168" s="16">
        <f>SUMPRODUCT(N([Dívida / PL]&gt;0),N(RIGHT([PAPEL],LEN([PAPEL])-(LEN([PAPEL])-1))="3"),[Dívida / PL])/SUMPRODUCT(N([Dívida / PL]&gt;0),N(RIGHT([PAPEL],LEN([PAPEL])-(LEN([PAPEL])-1))="3"))</f>
        <v>1.5501495106508842</v>
      </c>
      <c r="Z168" s="7">
        <f>Tabela3[[#This Row],[Capital Social]]*20%</f>
        <v>15649128.75</v>
      </c>
      <c r="AA168" s="35">
        <f>IF(([Lucro Líquido]*5%)&gt;[Teto R. Legal],[Teto R. Legal],[Lucro Líquido]*5%)</f>
        <v>-543000</v>
      </c>
      <c r="AB168" s="35">
        <f>IF([Lucro Líquido]&lt;0,0,[Lucro Líquido]-[Reserva Legal])</f>
        <v>0</v>
      </c>
      <c r="AC168" s="35">
        <f>Tabela3[[#This Row],[Lucro Distribuir]]*[%Div]</f>
        <v>0</v>
      </c>
      <c r="AD168" s="43">
        <f>SUMPRODUCT(N([Nome]=Tabela3[[#This Row],[Nome]]),[Ações])</f>
        <v>126471030</v>
      </c>
      <c r="AE168" s="68">
        <f>[Capital Social]/[Total Ações]</f>
        <v>0.61868432438638321</v>
      </c>
      <c r="AF168" s="68">
        <f>Tabela3[[#This Row],[Lucro Líquido]]/Tabela3[[#This Row],[Total Ações]]</f>
        <v>-8.5869467497813531E-2</v>
      </c>
      <c r="AG16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8" s="7">
        <f>[Div Base]*[Ações]</f>
        <v>0</v>
      </c>
      <c r="AL168" s="95">
        <f>SUMPRODUCT(N([Nome]=Tabela3[[#This Row],[Nome]]),[Div Base]*[Ações])</f>
        <v>0</v>
      </c>
      <c r="AM168" s="5">
        <f>[Patrimônio Líquido]/[Total Ações]</f>
        <v>0.84719006400121832</v>
      </c>
      <c r="AN168" s="39">
        <f>MAX(Tabela3[[#This Row],[Cotação 1]:[Cotação 5]])</f>
        <v>0.37</v>
      </c>
      <c r="AO168" s="40">
        <f>[Cotação]/[VPA]</f>
        <v>0.43673788884222314</v>
      </c>
      <c r="AP168" s="27">
        <f>IF(Tabela3[[#This Row],[Lucro/Ação]]&gt;0,Tabela3[[#This Row],[Cotação]]/(Tabela3[[#This Row],[Lucro/Ação]]/[Ref]*4),0)</f>
        <v>0</v>
      </c>
      <c r="AQ168" s="68">
        <f>[Lucro Distribuir]/[Total Ações]</f>
        <v>0</v>
      </c>
      <c r="AR168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8" s="9" t="str">
        <f>IF(AND([% A.A.]&gt;=5%,SUMPRODUCT(N([Nome]=Tabela3[[#This Row],[Nome]]),[PL])&gt;0),"Sim","Não")</f>
        <v>Não</v>
      </c>
      <c r="AT168" s="20">
        <f>IF([Cotação]&gt;0,Tabela3[[#This Row],[Lucro]]/Tabela3[[#This Row],[Cotação]],0)</f>
        <v>0</v>
      </c>
      <c r="AU168" s="20">
        <f>((1+Tabela3[[#This Row],[% Yield]])^(1/(3*Tabela3[[#This Row],[Ref]])))^(12)-1</f>
        <v>0</v>
      </c>
      <c r="AV168" s="9">
        <f>IF([Cotação]&gt;0,($BH$1/Tabela3[[#This Row],[Cotação]]-MOD($BH$1/Tabela3[[#This Row],[Cotação]],100)),)</f>
        <v>2000</v>
      </c>
      <c r="AW168" s="7">
        <f>Tabela3[[#This Row],[Ativos]]*[Lucro]</f>
        <v>0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0.37</v>
      </c>
      <c r="BB168" s="7">
        <f>SUMPRODUCT(N(Tabela17683[Código]=Tabela3[[#This Row],[PAPEL]]),Tabela17683[Fechamento])</f>
        <v>0</v>
      </c>
    </row>
    <row r="169" spans="1:54" ht="11.25" customHeight="1">
      <c r="A169" s="3" t="s">
        <v>806</v>
      </c>
      <c r="B169" s="45" t="s">
        <v>955</v>
      </c>
      <c r="C169" s="14" t="str">
        <f>LEFT([PAPEL],LEN([PAPEL])-(LEN([PAPEL])-4))</f>
        <v>SPRI</v>
      </c>
      <c r="D169" s="14">
        <v>3</v>
      </c>
      <c r="E169" s="5">
        <v>78245643.75</v>
      </c>
      <c r="F169" s="43">
        <v>25616640</v>
      </c>
      <c r="G169" s="65">
        <v>0.25</v>
      </c>
      <c r="H169" s="70"/>
      <c r="I169" s="16">
        <v>0.12</v>
      </c>
      <c r="J169" s="16"/>
      <c r="K169" s="14"/>
      <c r="L169" s="70"/>
      <c r="M169" s="41"/>
      <c r="N169" s="41"/>
      <c r="O169" s="41"/>
      <c r="P169" s="73">
        <v>107145000</v>
      </c>
      <c r="Q169" s="60">
        <v>-10860000</v>
      </c>
      <c r="R169" s="60">
        <f>IF(Tabela3[[#This Row],[Ativo || Passivo]]&gt;0,Tabela3[[#This Row],[Ativo || Passivo]]-Tabela3[[#This Row],[Patrimônio Líquido]],0)</f>
        <v>0</v>
      </c>
      <c r="S169" s="60">
        <f>Tabela3[[#This Row],[Cotação]]*Tabela3[[#This Row],[Total Ações]]</f>
        <v>53117832.600000001</v>
      </c>
      <c r="T169" s="27">
        <f>IF(Tabela3[[#This Row],[Passivo Circulante]]&gt;0,Tabela3[[#This Row],[Ativo Circulante]]/Tabela3[[#This Row],[Passivo Circulante]],0)</f>
        <v>0</v>
      </c>
      <c r="U16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69" s="16">
        <f>IF(Tabela3[[#This Row],[Lucro Líquido]]&gt;0,Tabela3[[#This Row],[Lucro Líquido]]/Tabela3[[#This Row],[Patrimônio Líquido]],0)/Tabela3[[#This Row],[Ref]]*4</f>
        <v>0</v>
      </c>
      <c r="W16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69" s="16">
        <f>IF(Tabela3[[#This Row],[Dívida]]&gt;0,Tabela3[[#This Row],[Dívida]]/Tabela3[[#This Row],[Patrimônio Líquido]],0)</f>
        <v>0</v>
      </c>
      <c r="Y169" s="16">
        <f>SUMPRODUCT(N([Dívida / PL]&gt;0),N(RIGHT([PAPEL],LEN([PAPEL])-(LEN([PAPEL])-1))="3"),[Dívida / PL])/SUMPRODUCT(N([Dívida / PL]&gt;0),N(RIGHT([PAPEL],LEN([PAPEL])-(LEN([PAPEL])-1))="3"))</f>
        <v>1.5501495106508842</v>
      </c>
      <c r="Z169" s="7">
        <f>Tabela3[[#This Row],[Capital Social]]*20%</f>
        <v>15649128.75</v>
      </c>
      <c r="AA169" s="35">
        <f>IF(([Lucro Líquido]*5%)&gt;[Teto R. Legal],[Teto R. Legal],[Lucro Líquido]*5%)</f>
        <v>-543000</v>
      </c>
      <c r="AB169" s="35">
        <f>IF([Lucro Líquido]&lt;0,0,[Lucro Líquido]-[Reserva Legal])</f>
        <v>0</v>
      </c>
      <c r="AC169" s="35">
        <f>Tabela3[[#This Row],[Lucro Distribuir]]*[%Div]</f>
        <v>0</v>
      </c>
      <c r="AD169" s="43">
        <f>SUMPRODUCT(N([Nome]=Tabela3[[#This Row],[Nome]]),[Ações])</f>
        <v>126471030</v>
      </c>
      <c r="AE169" s="68">
        <f>[Capital Social]/[Total Ações]</f>
        <v>0.61868432438638321</v>
      </c>
      <c r="AF169" s="68">
        <f>Tabela3[[#This Row],[Lucro Líquido]]/Tabela3[[#This Row],[Total Ações]]</f>
        <v>-8.5869467497813531E-2</v>
      </c>
      <c r="AG16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9" s="7">
        <f>[Div Base]*[Ações]</f>
        <v>0</v>
      </c>
      <c r="AL169" s="95">
        <f>SUMPRODUCT(N([Nome]=Tabela3[[#This Row],[Nome]]),[Div Base]*[Ações])</f>
        <v>0</v>
      </c>
      <c r="AM169" s="5">
        <f>[Patrimônio Líquido]/[Total Ações]</f>
        <v>0.84719006400121832</v>
      </c>
      <c r="AN169" s="39">
        <f>MAX(Tabela3[[#This Row],[Cotação 1]:[Cotação 5]])</f>
        <v>0.42</v>
      </c>
      <c r="AO169" s="40">
        <f>[Cotação]/[VPA]</f>
        <v>0.4957565224695506</v>
      </c>
      <c r="AP169" s="27">
        <f>IF(Tabela3[[#This Row],[Lucro/Ação]]&gt;0,Tabela3[[#This Row],[Cotação]]/(Tabela3[[#This Row],[Lucro/Ação]]/[Ref]*4),0)</f>
        <v>0</v>
      </c>
      <c r="AQ169" s="68">
        <f>[Lucro Distribuir]/[Total Ações]</f>
        <v>0</v>
      </c>
      <c r="AR16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9" s="9" t="str">
        <f>IF(AND([% A.A.]&gt;=5%,SUMPRODUCT(N([Nome]=Tabela3[[#This Row],[Nome]]),[PL])&gt;0),"Sim","Não")</f>
        <v>Não</v>
      </c>
      <c r="AT169" s="20">
        <f>IF([Cotação]&gt;0,Tabela3[[#This Row],[Lucro]]/Tabela3[[#This Row],[Cotação]],0)</f>
        <v>0</v>
      </c>
      <c r="AU169" s="20">
        <f>((1+Tabela3[[#This Row],[% Yield]])^(1/(3*Tabela3[[#This Row],[Ref]])))^(12)-1</f>
        <v>0</v>
      </c>
      <c r="AV169" s="9">
        <f>IF([Cotação]&gt;0,($BH$1/Tabela3[[#This Row],[Cotação]]-MOD($BH$1/Tabela3[[#This Row],[Cotação]],100)),)</f>
        <v>1800</v>
      </c>
      <c r="AW169" s="7">
        <f>Tabela3[[#This Row],[Ativos]]*[Lucro]</f>
        <v>0</v>
      </c>
      <c r="AX169" s="7">
        <f>SUMPRODUCT(N(Tabela1[Código]=Tabela3[[#This Row],[PAPEL]]),Tabela1[Fechamento])</f>
        <v>0</v>
      </c>
      <c r="AY169" s="7">
        <f>SUMPRODUCT(N(Tabela17[Código]=Tabela3[[#This Row],[PAPEL]]),Tabela17[Fechamento])</f>
        <v>0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0.42</v>
      </c>
      <c r="BB169" s="7">
        <f>SUMPRODUCT(N(Tabela17683[Código]=Tabela3[[#This Row],[PAPEL]]),Tabela17683[Fechamento])</f>
        <v>0</v>
      </c>
    </row>
    <row r="170" spans="1:54" ht="11.25" customHeight="1">
      <c r="A170" s="3" t="s">
        <v>806</v>
      </c>
      <c r="B170" s="45" t="s">
        <v>956</v>
      </c>
      <c r="C170" s="14" t="str">
        <f>LEFT([PAPEL],LEN([PAPEL])-(LEN([PAPEL])-4))</f>
        <v>SPRI</v>
      </c>
      <c r="D170" s="14">
        <v>3</v>
      </c>
      <c r="E170" s="5">
        <v>78245643.75</v>
      </c>
      <c r="F170" s="43">
        <v>6404160</v>
      </c>
      <c r="G170" s="65">
        <v>0.3</v>
      </c>
      <c r="H170" s="70"/>
      <c r="J170" s="16"/>
      <c r="K170" s="14"/>
      <c r="L170" s="70"/>
      <c r="M170" s="41"/>
      <c r="N170" s="41"/>
      <c r="O170" s="41"/>
      <c r="P170" s="73">
        <v>107145000</v>
      </c>
      <c r="Q170" s="60">
        <v>-10860000</v>
      </c>
      <c r="R170" s="60">
        <f>IF(Tabela3[[#This Row],[Ativo || Passivo]]&gt;0,Tabela3[[#This Row],[Ativo || Passivo]]-Tabela3[[#This Row],[Patrimônio Líquido]],0)</f>
        <v>0</v>
      </c>
      <c r="S170" s="60">
        <f>Tabela3[[#This Row],[Cotação]]*Tabela3[[#This Row],[Total Ações]]</f>
        <v>43000150.200000003</v>
      </c>
      <c r="T170" s="27">
        <f>IF(Tabela3[[#This Row],[Passivo Circulante]]&gt;0,Tabela3[[#This Row],[Ativo Circulante]]/Tabela3[[#This Row],[Passivo Circulante]],0)</f>
        <v>0</v>
      </c>
      <c r="U17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0" s="16">
        <f>IF(Tabela3[[#This Row],[Lucro Líquido]]&gt;0,Tabela3[[#This Row],[Lucro Líquido]]/Tabela3[[#This Row],[Patrimônio Líquido]],0)/Tabela3[[#This Row],[Ref]]*4</f>
        <v>0</v>
      </c>
      <c r="W17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0" s="16">
        <f>IF(Tabela3[[#This Row],[Dívida]]&gt;0,Tabela3[[#This Row],[Dívida]]/Tabela3[[#This Row],[Patrimônio Líquido]],0)</f>
        <v>0</v>
      </c>
      <c r="Y170" s="16">
        <f>SUMPRODUCT(N([Dívida / PL]&gt;0),N(RIGHT([PAPEL],LEN([PAPEL])-(LEN([PAPEL])-1))="3"),[Dívida / PL])/SUMPRODUCT(N([Dívida / PL]&gt;0),N(RIGHT([PAPEL],LEN([PAPEL])-(LEN([PAPEL])-1))="3"))</f>
        <v>1.5501495106508842</v>
      </c>
      <c r="Z170" s="7">
        <f>Tabela3[[#This Row],[Capital Social]]*20%</f>
        <v>15649128.75</v>
      </c>
      <c r="AA170" s="35">
        <f>IF(([Lucro Líquido]*5%)&gt;[Teto R. Legal],[Teto R. Legal],[Lucro Líquido]*5%)</f>
        <v>-543000</v>
      </c>
      <c r="AB170" s="35">
        <f>IF([Lucro Líquido]&lt;0,0,[Lucro Líquido]-[Reserva Legal])</f>
        <v>0</v>
      </c>
      <c r="AC170" s="35">
        <f>Tabela3[[#This Row],[Lucro Distribuir]]*[%Div]</f>
        <v>0</v>
      </c>
      <c r="AD170" s="43">
        <f>SUMPRODUCT(N([Nome]=Tabela3[[#This Row],[Nome]]),[Ações])</f>
        <v>126471030</v>
      </c>
      <c r="AE170" s="68">
        <f>[Capital Social]/[Total Ações]</f>
        <v>0.61868432438638321</v>
      </c>
      <c r="AF170" s="68">
        <f>Tabela3[[#This Row],[Lucro Líquido]]/Tabela3[[#This Row],[Total Ações]]</f>
        <v>-8.5869467497813531E-2</v>
      </c>
      <c r="AG17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95">
        <f>SUMPRODUCT(N([Nome]=Tabela3[[#This Row],[Nome]]),[Div Base]*[Ações])</f>
        <v>0</v>
      </c>
      <c r="AM170" s="5">
        <f>[Patrimônio Líquido]/[Total Ações]</f>
        <v>0.84719006400121832</v>
      </c>
      <c r="AN170" s="39">
        <f>MAX(Tabela3[[#This Row],[Cotação 1]:[Cotação 5]])</f>
        <v>0.34</v>
      </c>
      <c r="AO170" s="40">
        <f>[Cotação]/[VPA]</f>
        <v>0.4013267086658267</v>
      </c>
      <c r="AP170" s="27">
        <f>IF(Tabela3[[#This Row],[Lucro/Ação]]&gt;0,Tabela3[[#This Row],[Cotação]]/(Tabela3[[#This Row],[Lucro/Ação]]/[Ref]*4),0)</f>
        <v>0</v>
      </c>
      <c r="AQ170" s="68">
        <f>[Lucro Distribuir]/[Total Ações]</f>
        <v>0</v>
      </c>
      <c r="AR17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9" t="str">
        <f>IF(AND([% A.A.]&gt;=5%,SUMPRODUCT(N([Nome]=Tabela3[[#This Row],[Nome]]),[PL])&gt;0),"Sim","Não")</f>
        <v>Não</v>
      </c>
      <c r="AT170" s="20">
        <f>IF([Cotação]&gt;0,Tabela3[[#This Row],[Lucro]]/Tabela3[[#This Row],[Cotação]],0)</f>
        <v>0</v>
      </c>
      <c r="AU170" s="20">
        <f>((1+Tabela3[[#This Row],[% Yield]])^(1/(3*Tabela3[[#This Row],[Ref]])))^(12)-1</f>
        <v>0</v>
      </c>
      <c r="AV170" s="9">
        <f>IF([Cotação]&gt;0,($BH$1/Tabela3[[#This Row],[Cotação]]-MOD($BH$1/Tabela3[[#This Row],[Cotação]],100)),)</f>
        <v>2200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0.34</v>
      </c>
      <c r="BB170" s="7">
        <f>SUMPRODUCT(N(Tabela17683[Código]=Tabela3[[#This Row],[PAPEL]]),Tabela17683[Fechamento])</f>
        <v>0</v>
      </c>
    </row>
    <row r="171" spans="1:54" ht="11.25" customHeight="1">
      <c r="A171" s="3" t="s">
        <v>806</v>
      </c>
      <c r="B171" s="45" t="s">
        <v>817</v>
      </c>
      <c r="C171" s="14" t="str">
        <f>LEFT([PAPEL],LEN([PAPEL])-(LEN([PAPEL])-4))</f>
        <v>VVAR</v>
      </c>
      <c r="D171" s="14">
        <v>4</v>
      </c>
      <c r="E171" s="5"/>
      <c r="F171" s="43"/>
      <c r="G171" s="65">
        <v>0.25</v>
      </c>
      <c r="H171" s="70"/>
      <c r="J171" s="16"/>
      <c r="K171" s="14">
        <v>1</v>
      </c>
      <c r="L171" s="70">
        <v>2</v>
      </c>
      <c r="M171" s="41">
        <v>13300516000</v>
      </c>
      <c r="N171" s="41">
        <v>8853593000</v>
      </c>
      <c r="O171" s="41">
        <v>7717457000</v>
      </c>
      <c r="P171" s="73">
        <v>3950803000</v>
      </c>
      <c r="Q171" s="75">
        <v>1159542000</v>
      </c>
      <c r="R171" s="75">
        <f>IF(Tabela3[[#This Row],[Ativo || Passivo]]&gt;0,Tabela3[[#This Row],[Ativo || Passivo]]-Tabela3[[#This Row],[Patrimônio Líquido]],0)</f>
        <v>9349713000</v>
      </c>
      <c r="S171" s="75">
        <f>Tabela3[[#This Row],[Cotação]]*Tabela3[[#This Row],[Total Ações]]</f>
        <v>30590802112.799999</v>
      </c>
      <c r="T171" s="29">
        <f>IF(Tabela3[[#This Row],[Passivo Circulante]]&gt;0,Tabela3[[#This Row],[Ativo Circulante]]/Tabela3[[#This Row],[Passivo Circulante]],0)</f>
        <v>1.1472163693299491</v>
      </c>
      <c r="U171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1" s="17">
        <f>IF(Tabela3[[#This Row],[Lucro Líquido]]&gt;0,Tabela3[[#This Row],[Lucro Líquido]]/Tabela3[[#This Row],[Patrimônio Líquido]],0)/Tabela3[[#This Row],[Ref]]*4</f>
        <v>0.29349527172071094</v>
      </c>
      <c r="W171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1" s="17">
        <f>IF(Tabela3[[#This Row],[Dívida]]&gt;0,Tabela3[[#This Row],[Dívida]]/Tabela3[[#This Row],[Patrimônio Líquido]],0)</f>
        <v>2.3665348538006072</v>
      </c>
      <c r="Y171" s="17">
        <f>SUMPRODUCT(N([Dívida / PL]&gt;0),N(RIGHT([PAPEL],LEN([PAPEL])-(LEN([PAPEL])-1))="3"),[Dívida / PL])/SUMPRODUCT(N([Dívida / PL]&gt;0),N(RIGHT([PAPEL],LEN([PAPEL])-(LEN([PAPEL])-1))="3"))</f>
        <v>1.5501495106508842</v>
      </c>
      <c r="Z171" s="7">
        <f>Tabela3[[#This Row],[Capital Social]]*20%</f>
        <v>0</v>
      </c>
      <c r="AA171" s="35">
        <f>IF(([Lucro Líquido]*5%)&gt;[Teto R. Legal],[Teto R. Legal],[Lucro Líquido]*5%)</f>
        <v>0</v>
      </c>
      <c r="AB171" s="35">
        <f>IF([Lucro Líquido]&lt;0,0,[Lucro Líquido]-[Reserva Legal])</f>
        <v>1159542000</v>
      </c>
      <c r="AC171" s="35">
        <f>Tabela3[[#This Row],[Lucro Distribuir]]*[%Div]</f>
        <v>289885500</v>
      </c>
      <c r="AD171" s="43">
        <f>SUMPRODUCT(N([Nome]=Tabela3[[#This Row],[Nome]]),[Ações])</f>
        <v>1290751144</v>
      </c>
      <c r="AE171" s="68">
        <f>[Capital Social]/[Total Ações]</f>
        <v>0</v>
      </c>
      <c r="AF171" s="68">
        <f>Tabela3[[#This Row],[Lucro Líquido]]/Tabela3[[#This Row],[Total Ações]]</f>
        <v>0.89834667618934916</v>
      </c>
      <c r="AG17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275391225</v>
      </c>
      <c r="AM171" s="5">
        <f>[Patrimônio Líquido]/[Total Ações]</f>
        <v>3.0608557027937833</v>
      </c>
      <c r="AN171" s="39">
        <f>MAX(Tabela3[[#This Row],[Cotação 1]:[Cotação 5]])</f>
        <v>23.7</v>
      </c>
      <c r="AO171" s="40">
        <f>[Cotação]/[VPA]</f>
        <v>7.7429327943711694</v>
      </c>
      <c r="AP171" s="27">
        <f>IF(Tabela3[[#This Row],[Lucro/Ação]]&gt;0,Tabela3[[#This Row],[Cotação]]/(Tabela3[[#This Row],[Lucro/Ação]]/[Ref]*4),0)</f>
        <v>26.381797393108659</v>
      </c>
      <c r="AQ171" s="68">
        <f>[Lucro Distribuir]/[Total Ações]</f>
        <v>0.89834667618934916</v>
      </c>
      <c r="AR171" s="68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171" s="9" t="str">
        <f>IF(AND([% A.A.]&gt;=5%,SUMPRODUCT(N([Nome]=Tabela3[[#This Row],[Nome]]),[PL])&gt;0),"Sim","Não")</f>
        <v>Não</v>
      </c>
      <c r="AT171" s="20">
        <f>IF([Cotação]&gt;0,Tabela3[[#This Row],[Lucro]]/Tabela3[[#This Row],[Cotação]],0)</f>
        <v>2.7007257670249422E-2</v>
      </c>
      <c r="AU171" s="20">
        <f>((1+Tabela3[[#This Row],[% Yield]])^(1/(3*Tabela3[[#This Row],[Ref]])))^(12)-1</f>
        <v>2.7007257670248253E-2</v>
      </c>
      <c r="AV171" s="9">
        <f>IF([Cotação]&gt;0,($BH$1/Tabela3[[#This Row],[Cotação]]-MOD($BH$1/Tabela3[[#This Row],[Cotação]],100)),)</f>
        <v>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23.7</v>
      </c>
      <c r="BB171" s="7">
        <f>SUMPRODUCT(N(Tabela17683[Código]=Tabela3[[#This Row],[PAPEL]]),Tabela17683[Fechamento])</f>
        <v>0</v>
      </c>
    </row>
    <row r="172" spans="1:54" ht="11.25" customHeight="1">
      <c r="A172" s="3" t="s">
        <v>806</v>
      </c>
      <c r="B172" s="45" t="s">
        <v>818</v>
      </c>
      <c r="C172" s="14" t="str">
        <f>LEFT([PAPEL],LEN([PAPEL])-(LEN([PAPEL])-4))</f>
        <v>VVAR</v>
      </c>
      <c r="D172" s="14">
        <v>4</v>
      </c>
      <c r="E172" s="5">
        <v>2895452570.5900002</v>
      </c>
      <c r="F172" s="43">
        <v>659164518</v>
      </c>
      <c r="G172" s="65">
        <v>0.25</v>
      </c>
      <c r="H172" s="70"/>
      <c r="J172" s="16"/>
      <c r="K172" s="14"/>
      <c r="L172" s="70"/>
      <c r="M172" s="41">
        <v>13300516000</v>
      </c>
      <c r="N172" s="41">
        <v>8853593000</v>
      </c>
      <c r="O172" s="41">
        <v>7717457000</v>
      </c>
      <c r="P172" s="73">
        <v>3950803000</v>
      </c>
      <c r="Q172" s="60">
        <v>1159542000</v>
      </c>
      <c r="R172" s="60">
        <f>IF(Tabela3[[#This Row],[Ativo || Passivo]]&gt;0,Tabela3[[#This Row],[Ativo || Passivo]]-Tabela3[[#This Row],[Patrimônio Líquido]],0)</f>
        <v>9349713000</v>
      </c>
      <c r="S172" s="60">
        <f>Tabela3[[#This Row],[Cotação]]*Tabela3[[#This Row],[Total Ações]]</f>
        <v>8557680084.7200003</v>
      </c>
      <c r="T172" s="27">
        <f>IF(Tabela3[[#This Row],[Passivo Circulante]]&gt;0,Tabela3[[#This Row],[Ativo Circulante]]/Tabela3[[#This Row],[Passivo Circulante]],0)</f>
        <v>1.1472163693299491</v>
      </c>
      <c r="U17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2" s="16">
        <f>IF(Tabela3[[#This Row],[Lucro Líquido]]&gt;0,Tabela3[[#This Row],[Lucro Líquido]]/Tabela3[[#This Row],[Patrimônio Líquido]],0)/Tabela3[[#This Row],[Ref]]*4</f>
        <v>0.29349527172071094</v>
      </c>
      <c r="W17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2" s="16">
        <f>IF(Tabela3[[#This Row],[Dívida]]&gt;0,Tabela3[[#This Row],[Dívida]]/Tabela3[[#This Row],[Patrimônio Líquido]],0)</f>
        <v>2.3665348538006072</v>
      </c>
      <c r="Y172" s="16">
        <f>SUMPRODUCT(N([Dívida / PL]&gt;0),N(RIGHT([PAPEL],LEN([PAPEL])-(LEN([PAPEL])-1))="3"),[Dívida / PL])/SUMPRODUCT(N([Dívida / PL]&gt;0),N(RIGHT([PAPEL],LEN([PAPEL])-(LEN([PAPEL])-1))="3"))</f>
        <v>1.5501495106508842</v>
      </c>
      <c r="Z172" s="7">
        <f>Tabela3[[#This Row],[Capital Social]]*20%</f>
        <v>579090514.11800003</v>
      </c>
      <c r="AA172" s="35">
        <f>IF(([Lucro Líquido]*5%)&gt;[Teto R. Legal],[Teto R. Legal],[Lucro Líquido]*5%)</f>
        <v>57977100</v>
      </c>
      <c r="AB172" s="35">
        <f>IF([Lucro Líquido]&lt;0,0,[Lucro Líquido]-[Reserva Legal])</f>
        <v>1101564900</v>
      </c>
      <c r="AC172" s="35">
        <f>Tabela3[[#This Row],[Lucro Distribuir]]*[%Div]</f>
        <v>275391225</v>
      </c>
      <c r="AD172" s="43">
        <f>SUMPRODUCT(N([Nome]=Tabela3[[#This Row],[Nome]]),[Ações])</f>
        <v>1290751144</v>
      </c>
      <c r="AE172" s="68">
        <f>[Capital Social]/[Total Ações]</f>
        <v>2.2432306831951179</v>
      </c>
      <c r="AF172" s="68">
        <f>Tabela3[[#This Row],[Lucro Líquido]]/Tabela3[[#This Row],[Total Ações]]</f>
        <v>0.89834667618934916</v>
      </c>
      <c r="AG17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17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172" s="7">
        <f>[Div Base]*[Ações]</f>
        <v>140637585.27922291</v>
      </c>
      <c r="AL172" s="7">
        <f>SUMPRODUCT(N([Nome]=Tabela3[[#This Row],[Nome]]),[Div Base]*[Ações])</f>
        <v>275391225</v>
      </c>
      <c r="AM172" s="5">
        <f>[Patrimônio Líquido]/[Total Ações]</f>
        <v>3.0608557027937833</v>
      </c>
      <c r="AN172" s="39">
        <f>MAX(Tabela3[[#This Row],[Cotação 1]:[Cotação 5]])</f>
        <v>6.63</v>
      </c>
      <c r="AO172" s="40">
        <f>[Cotação]/[VPA]</f>
        <v>2.1660609462734537</v>
      </c>
      <c r="AP172" s="27">
        <f>IF(Tabela3[[#This Row],[Lucro/Ação]]&gt;0,Tabela3[[#This Row],[Cotação]]/(Tabela3[[#This Row],[Lucro/Ação]]/[Ref]*4),0)</f>
        <v>7.3802243340215359</v>
      </c>
      <c r="AQ172" s="68">
        <f>[Lucro Distribuir]/[Total Ações]</f>
        <v>0.85342934237988166</v>
      </c>
      <c r="AR172" s="68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172" s="9" t="str">
        <f>IF(AND([% A.A.]&gt;=5%,SUMPRODUCT(N([Nome]=Tabela3[[#This Row],[Nome]]),[PL])&gt;0),"Sim","Não")</f>
        <v>Não</v>
      </c>
      <c r="AT172" s="20">
        <f>IF([Cotação]&gt;0,Tabela3[[#This Row],[Lucro]]/Tabela3[[#This Row],[Cotação]],0)</f>
        <v>3.2180593604067935E-2</v>
      </c>
      <c r="AU172" s="20">
        <f>((1+Tabela3[[#This Row],[% Yield]])^(1/(3*Tabela3[[#This Row],[Ref]])))^(12)-1</f>
        <v>3.2180593604068886E-2</v>
      </c>
      <c r="AV172" s="9">
        <f>IF([Cotação]&gt;0,($BH$1/Tabela3[[#This Row],[Cotação]]-MOD($BH$1/Tabela3[[#This Row],[Cotação]],100)),)</f>
        <v>100</v>
      </c>
      <c r="AW172" s="7">
        <f>Tabela3[[#This Row],[Ativos]]*[Lucro]</f>
        <v>21.33573355949704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6.63</v>
      </c>
      <c r="BB172" s="7">
        <f>SUMPRODUCT(N(Tabela17683[Código]=Tabela3[[#This Row],[PAPEL]]),Tabela17683[Fechamento])</f>
        <v>0</v>
      </c>
    </row>
    <row r="173" spans="1:54" ht="11.25" customHeight="1">
      <c r="A173" s="3" t="s">
        <v>806</v>
      </c>
      <c r="B173" s="45" t="s">
        <v>819</v>
      </c>
      <c r="C173" s="14" t="str">
        <f>LEFT([PAPEL],LEN([PAPEL])-(LEN([PAPEL])-4))</f>
        <v>VVAR</v>
      </c>
      <c r="D173" s="14">
        <v>4</v>
      </c>
      <c r="E173" s="5">
        <v>2895452570.5900002</v>
      </c>
      <c r="F173" s="43">
        <v>631586626</v>
      </c>
      <c r="G173" s="65">
        <v>0.25</v>
      </c>
      <c r="H173" s="70"/>
      <c r="J173" s="16"/>
      <c r="K173" s="14"/>
      <c r="L173" s="70"/>
      <c r="M173" s="41">
        <v>13300516000</v>
      </c>
      <c r="N173" s="41">
        <v>8853593000</v>
      </c>
      <c r="O173" s="41">
        <v>7717457000</v>
      </c>
      <c r="P173" s="73">
        <v>3950803000</v>
      </c>
      <c r="Q173" s="60">
        <v>1159542000</v>
      </c>
      <c r="R173" s="60">
        <f>IF(Tabela3[[#This Row],[Ativo || Passivo]]&gt;0,Tabela3[[#This Row],[Ativo || Passivo]]-Tabela3[[#This Row],[Patrimônio Líquido]],0)</f>
        <v>9349713000</v>
      </c>
      <c r="S173" s="60">
        <f>Tabela3[[#This Row],[Cotação]]*Tabela3[[#This Row],[Total Ações]]</f>
        <v>0</v>
      </c>
      <c r="T173" s="27">
        <f>IF(Tabela3[[#This Row],[Passivo Circulante]]&gt;0,Tabela3[[#This Row],[Ativo Circulante]]/Tabela3[[#This Row],[Passivo Circulante]],0)</f>
        <v>1.1472163693299491</v>
      </c>
      <c r="U17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3" s="16">
        <f>IF(Tabela3[[#This Row],[Lucro Líquido]]&gt;0,Tabela3[[#This Row],[Lucro Líquido]]/Tabela3[[#This Row],[Patrimônio Líquido]],0)/Tabela3[[#This Row],[Ref]]*4</f>
        <v>0.29349527172071094</v>
      </c>
      <c r="W17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3" s="16">
        <f>IF(Tabela3[[#This Row],[Dívida]]&gt;0,Tabela3[[#This Row],[Dívida]]/Tabela3[[#This Row],[Patrimônio Líquido]],0)</f>
        <v>2.3665348538006072</v>
      </c>
      <c r="Y173" s="16">
        <f>SUMPRODUCT(N([Dívida / PL]&gt;0),N(RIGHT([PAPEL],LEN([PAPEL])-(LEN([PAPEL])-1))="3"),[Dívida / PL])/SUMPRODUCT(N([Dívida / PL]&gt;0),N(RIGHT([PAPEL],LEN([PAPEL])-(LEN([PAPEL])-1))="3"))</f>
        <v>1.5501495106508842</v>
      </c>
      <c r="Z173" s="7">
        <f>Tabela3[[#This Row],[Capital Social]]*20%</f>
        <v>579090514.11800003</v>
      </c>
      <c r="AA173" s="35">
        <f>IF(([Lucro Líquido]*5%)&gt;[Teto R. Legal],[Teto R. Legal],[Lucro Líquido]*5%)</f>
        <v>57977100</v>
      </c>
      <c r="AB173" s="35">
        <f>IF([Lucro Líquido]&lt;0,0,[Lucro Líquido]-[Reserva Legal])</f>
        <v>1101564900</v>
      </c>
      <c r="AC173" s="35">
        <f>Tabela3[[#This Row],[Lucro Distribuir]]*[%Div]</f>
        <v>275391225</v>
      </c>
      <c r="AD173" s="43">
        <f>SUMPRODUCT(N([Nome]=Tabela3[[#This Row],[Nome]]),[Ações])</f>
        <v>1290751144</v>
      </c>
      <c r="AE173" s="68">
        <f>[Capital Social]/[Total Ações]</f>
        <v>2.2432306831951179</v>
      </c>
      <c r="AF173" s="68">
        <f>Tabela3[[#This Row],[Lucro Líquido]]/Tabela3[[#This Row],[Total Ações]]</f>
        <v>0.89834667618934916</v>
      </c>
      <c r="AG17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17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173" s="7">
        <f>[Div Base]*[Ações]</f>
        <v>134753639.72077706</v>
      </c>
      <c r="AL173" s="7">
        <f>SUMPRODUCT(N([Nome]=Tabela3[[#This Row],[Nome]]),[Div Base]*[Ações])</f>
        <v>275391225</v>
      </c>
      <c r="AM173" s="5">
        <f>[Patrimônio Líquido]/[Total Ações]</f>
        <v>3.0608557027937833</v>
      </c>
      <c r="AN173" s="39">
        <f>MAX(Tabela3[[#This Row],[Cotação 1]:[Cotação 5]])</f>
        <v>0</v>
      </c>
      <c r="AO173" s="40">
        <f>[Cotação]/[VPA]</f>
        <v>0</v>
      </c>
      <c r="AP173" s="27">
        <f>IF(Tabela3[[#This Row],[Lucro/Ação]]&gt;0,Tabela3[[#This Row],[Cotação]]/(Tabela3[[#This Row],[Lucro/Ação]]/[Ref]*4),0)</f>
        <v>0</v>
      </c>
      <c r="AQ173" s="68">
        <f>[Lucro Distribuir]/[Total Ações]</f>
        <v>0.85342934237988166</v>
      </c>
      <c r="AR173" s="68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173" s="9" t="str">
        <f>IF(AND([% A.A.]&gt;=5%,SUMPRODUCT(N([Nome]=Tabela3[[#This Row],[Nome]]),[PL])&gt;0),"Sim","Não")</f>
        <v>Não</v>
      </c>
      <c r="AT173" s="20">
        <f>IF([Cotação]&gt;0,Tabela3[[#This Row],[Lucro]]/Tabela3[[#This Row],[Cotação]],0)</f>
        <v>0</v>
      </c>
      <c r="AU173" s="20">
        <f>((1+Tabela3[[#This Row],[% Yield]])^(1/(3*Tabela3[[#This Row],[Ref]])))^(12)-1</f>
        <v>0</v>
      </c>
      <c r="AV173" s="9">
        <f>IF([Cotação]&gt;0,($BH$1/Tabela3[[#This Row],[Cotação]]-MOD($BH$1/Tabela3[[#This Row],[Cotação]],100)),)</f>
        <v>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0</v>
      </c>
      <c r="BB173" s="7">
        <f>SUMPRODUCT(N(Tabela17683[Código]=Tabela3[[#This Row],[PAPEL]]),Tabela17683[Fechamento])</f>
        <v>0</v>
      </c>
    </row>
    <row r="174" spans="1:54" ht="11.25" customHeight="1">
      <c r="A174" s="3" t="s">
        <v>806</v>
      </c>
      <c r="B174" s="44" t="s">
        <v>807</v>
      </c>
      <c r="C174" s="14" t="str">
        <f>LEFT([PAPEL],LEN([PAPEL])-(LEN([PAPEL])-4))</f>
        <v>WHRL</v>
      </c>
      <c r="D174" s="14">
        <v>4</v>
      </c>
      <c r="E174" s="5">
        <v>1085793037.9300001</v>
      </c>
      <c r="F174" s="43">
        <v>1028700892</v>
      </c>
      <c r="G174" s="65">
        <v>0.25</v>
      </c>
      <c r="H174" s="70"/>
      <c r="J174" s="16"/>
      <c r="K174" s="14"/>
      <c r="L174" s="70"/>
      <c r="M174" s="41">
        <v>6582450000</v>
      </c>
      <c r="N174" s="41">
        <v>3796950000</v>
      </c>
      <c r="O174" s="41">
        <v>2757514000</v>
      </c>
      <c r="P174" s="73">
        <v>2351149000</v>
      </c>
      <c r="Q174" s="73">
        <v>812747000</v>
      </c>
      <c r="R174" s="73">
        <f>IF(Tabela3[[#This Row],[Ativo || Passivo]]&gt;0,Tabela3[[#This Row],[Ativo || Passivo]]-Tabela3[[#This Row],[Patrimônio Líquido]],0)</f>
        <v>4231301000</v>
      </c>
      <c r="S174" s="73">
        <f>Tabela3[[#This Row],[Cotação]]*Tabela3[[#This Row],[Total Ações]]</f>
        <v>5890921143.5199995</v>
      </c>
      <c r="T174" s="26">
        <f>IF(Tabela3[[#This Row],[Passivo Circulante]]&gt;0,Tabela3[[#This Row],[Ativo Circulante]]/Tabela3[[#This Row],[Passivo Circulante]],0)</f>
        <v>1.376946771621105</v>
      </c>
      <c r="U174" s="26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4" s="16">
        <f>IF(Tabela3[[#This Row],[Lucro Líquido]]&gt;0,Tabela3[[#This Row],[Lucro Líquido]]/Tabela3[[#This Row],[Patrimônio Líquido]],0)/Tabela3[[#This Row],[Ref]]*4</f>
        <v>0.34568077140155729</v>
      </c>
      <c r="W17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4" s="16">
        <f>IF(Tabela3[[#This Row],[Dívida]]&gt;0,Tabela3[[#This Row],[Dívida]]/Tabela3[[#This Row],[Patrimônio Líquido]],0)</f>
        <v>1.799673691458942</v>
      </c>
      <c r="Y174" s="16">
        <f>SUMPRODUCT(N([Dívida / PL]&gt;0),N(RIGHT([PAPEL],LEN([PAPEL])-(LEN([PAPEL])-1))="3"),[Dívida / PL])/SUMPRODUCT(N([Dívida / PL]&gt;0),N(RIGHT([PAPEL],LEN([PAPEL])-(LEN([PAPEL])-1))="3"))</f>
        <v>1.5501495106508842</v>
      </c>
      <c r="Z174" s="7">
        <f>Tabela3[[#This Row],[Capital Social]]*20%</f>
        <v>217158607.58600003</v>
      </c>
      <c r="AA174" s="35">
        <f>IF(([Lucro Líquido]*5%)&gt;[Teto R. Legal],[Teto R. Legal],[Lucro Líquido]*5%)</f>
        <v>40637350</v>
      </c>
      <c r="AB174" s="35">
        <f>IF([Lucro Líquido]&lt;0,0,[Lucro Líquido]-[Reserva Legal])</f>
        <v>772109650</v>
      </c>
      <c r="AC174" s="35">
        <f>Tabela3[[#This Row],[Lucro Distribuir]]*[%Div]</f>
        <v>193027412.5</v>
      </c>
      <c r="AD174" s="43">
        <f>SUMPRODUCT(N([Nome]=Tabela3[[#This Row],[Nome]]),[Ações])</f>
        <v>1502786006</v>
      </c>
      <c r="AE174" s="68">
        <f>[Capital Social]/[Total Ações]</f>
        <v>0.72252006180179995</v>
      </c>
      <c r="AF174" s="68">
        <f>Tabela3[[#This Row],[Lucro Líquido]]/Tabela3[[#This Row],[Total Ações]]</f>
        <v>0.54082683546096322</v>
      </c>
      <c r="AG17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17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174" s="7">
        <f>[Div Base]*[Ações]</f>
        <v>128021741.97959878</v>
      </c>
      <c r="AL174" s="7">
        <f>SUMPRODUCT(N([Nome]=Tabela3[[#This Row],[Nome]]),[Div Base]*[Ações])</f>
        <v>192921581.15114099</v>
      </c>
      <c r="AM174" s="5">
        <f>[Patrimônio Líquido]/[Total Ações]</f>
        <v>1.5645268126086076</v>
      </c>
      <c r="AN174" s="39">
        <f>MAX(Tabela3[[#This Row],[Cotação 1]:[Cotação 5]])</f>
        <v>3.92</v>
      </c>
      <c r="AO174" s="40">
        <f>[Cotação]/[VPA]</f>
        <v>2.5055499007166286</v>
      </c>
      <c r="AP174" s="27">
        <f>IF(Tabela3[[#This Row],[Lucro/Ação]]&gt;0,Tabela3[[#This Row],[Cotação]]/(Tabela3[[#This Row],[Lucro/Ação]]/[Ref]*4),0)</f>
        <v>7.2481610433751209</v>
      </c>
      <c r="AQ174" s="68">
        <f>[Lucro Distribuir]/[Total Ações]</f>
        <v>0.51378549368791504</v>
      </c>
      <c r="AR174" s="68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174" s="9" t="str">
        <f>IF(AND([% A.A.]&gt;=5%,SUMPRODUCT(N([Nome]=Tabela3[[#This Row],[Nome]]),[PL])&gt;0),"Sim","Não")</f>
        <v>Não</v>
      </c>
      <c r="AT174" s="20">
        <f>IF([Cotação]&gt;0,Tabela3[[#This Row],[Lucro]]/Tabela3[[#This Row],[Cotação]],0)</f>
        <v>3.1747428141490161E-2</v>
      </c>
      <c r="AU174" s="20">
        <f>((1+Tabela3[[#This Row],[% Yield]])^(1/(3*Tabela3[[#This Row],[Ref]])))^(12)-1</f>
        <v>3.1747428141490452E-2</v>
      </c>
      <c r="AV174" s="9">
        <f>IF([Cotação]&gt;0,($BH$1/Tabela3[[#This Row],[Cotação]]-MOD($BH$1/Tabela3[[#This Row],[Cotação]],100)),)</f>
        <v>100</v>
      </c>
      <c r="AW174" s="7">
        <f>Tabela3[[#This Row],[Ativos]]*[Lucro]</f>
        <v>12.444991831464144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3.92</v>
      </c>
      <c r="BB174" s="7">
        <f>SUMPRODUCT(N(Tabela17683[Código]=Tabela3[[#This Row],[PAPEL]]),Tabela17683[Fechamento])</f>
        <v>0</v>
      </c>
    </row>
    <row r="175" spans="1:54" ht="11.25" customHeight="1">
      <c r="A175" s="3" t="s">
        <v>806</v>
      </c>
      <c r="B175" s="44" t="s">
        <v>808</v>
      </c>
      <c r="C175" s="14" t="str">
        <f>LEFT([PAPEL],LEN([PAPEL])-(LEN([PAPEL])-4))</f>
        <v>WHRL</v>
      </c>
      <c r="D175" s="14">
        <v>4</v>
      </c>
      <c r="E175" s="5">
        <v>1085793037.9300001</v>
      </c>
      <c r="F175" s="43">
        <v>474085114</v>
      </c>
      <c r="G175" s="65">
        <v>0.25</v>
      </c>
      <c r="H175" s="70"/>
      <c r="J175" s="16">
        <v>0.1</v>
      </c>
      <c r="K175" s="14"/>
      <c r="L175" s="70"/>
      <c r="M175" s="41">
        <v>6582450000</v>
      </c>
      <c r="N175" s="41">
        <v>3796950000</v>
      </c>
      <c r="O175" s="41">
        <v>2757514000</v>
      </c>
      <c r="P175" s="73">
        <v>2351149000</v>
      </c>
      <c r="Q175" s="73">
        <v>812747000</v>
      </c>
      <c r="R175" s="73">
        <f>IF(Tabela3[[#This Row],[Ativo || Passivo]]&gt;0,Tabela3[[#This Row],[Ativo || Passivo]]-Tabela3[[#This Row],[Patrimônio Líquido]],0)</f>
        <v>4231301000</v>
      </c>
      <c r="S175" s="73">
        <f>Tabela3[[#This Row],[Cotação]]*Tabela3[[#This Row],[Total Ações]]</f>
        <v>5966060443.8200006</v>
      </c>
      <c r="T175" s="26">
        <f>IF(Tabela3[[#This Row],[Passivo Circulante]]&gt;0,Tabela3[[#This Row],[Ativo Circulante]]/Tabela3[[#This Row],[Passivo Circulante]],0)</f>
        <v>1.376946771621105</v>
      </c>
      <c r="U175" s="26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5" s="16">
        <f>IF(Tabela3[[#This Row],[Lucro Líquido]]&gt;0,Tabela3[[#This Row],[Lucro Líquido]]/Tabela3[[#This Row],[Patrimônio Líquido]],0)/Tabela3[[#This Row],[Ref]]*4</f>
        <v>0.34568077140155729</v>
      </c>
      <c r="W17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5" s="16">
        <f>IF(Tabela3[[#This Row],[Dívida]]&gt;0,Tabela3[[#This Row],[Dívida]]/Tabela3[[#This Row],[Patrimônio Líquido]],0)</f>
        <v>1.799673691458942</v>
      </c>
      <c r="Y175" s="16">
        <f>SUMPRODUCT(N([Dívida / PL]&gt;0),N(RIGHT([PAPEL],LEN([PAPEL])-(LEN([PAPEL])-1))="3"),[Dívida / PL])/SUMPRODUCT(N([Dívida / PL]&gt;0),N(RIGHT([PAPEL],LEN([PAPEL])-(LEN([PAPEL])-1))="3"))</f>
        <v>1.5501495106508842</v>
      </c>
      <c r="Z175" s="7">
        <f>Tabela3[[#This Row],[Capital Social]]*20%</f>
        <v>217158607.58600003</v>
      </c>
      <c r="AA175" s="35">
        <f>IF(([Lucro Líquido]*5%)&gt;[Teto R. Legal],[Teto R. Legal],[Lucro Líquido]*5%)</f>
        <v>40637350</v>
      </c>
      <c r="AB175" s="35">
        <f>IF([Lucro Líquido]&lt;0,0,[Lucro Líquido]-[Reserva Legal])</f>
        <v>772109650</v>
      </c>
      <c r="AC175" s="35">
        <f>Tabela3[[#This Row],[Lucro Distribuir]]*[%Div]</f>
        <v>193027412.5</v>
      </c>
      <c r="AD175" s="43">
        <f>SUMPRODUCT(N([Nome]=Tabela3[[#This Row],[Nome]]),[Ações])</f>
        <v>1502786006</v>
      </c>
      <c r="AE175" s="68">
        <f>[Capital Social]/[Total Ações]</f>
        <v>0.72252006180179995</v>
      </c>
      <c r="AF175" s="68">
        <f>Tabela3[[#This Row],[Lucro Líquido]]/Tabela3[[#This Row],[Total Ações]]</f>
        <v>0.54082683546096322</v>
      </c>
      <c r="AG17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17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175" s="7">
        <f>[Div Base]*[Ações]</f>
        <v>64899839.171542197</v>
      </c>
      <c r="AL175" s="7">
        <f>SUMPRODUCT(N([Nome]=Tabela3[[#This Row],[Nome]]),[Div Base]*[Ações])</f>
        <v>192921581.15114099</v>
      </c>
      <c r="AM175" s="5">
        <f>[Patrimônio Líquido]/[Total Ações]</f>
        <v>1.5645268126086076</v>
      </c>
      <c r="AN175" s="39">
        <f>MAX(Tabela3[[#This Row],[Cotação 1]:[Cotação 5]])</f>
        <v>3.97</v>
      </c>
      <c r="AO175" s="40">
        <f>[Cotação]/[VPA]</f>
        <v>2.5375084453686263</v>
      </c>
      <c r="AP175" s="27">
        <f>IF(Tabela3[[#This Row],[Lucro/Ação]]&gt;0,Tabela3[[#This Row],[Cotação]]/(Tabela3[[#This Row],[Lucro/Ação]]/[Ref]*4),0)</f>
        <v>7.3406120770916408</v>
      </c>
      <c r="AQ175" s="68">
        <f>[Lucro Distribuir]/[Total Ações]</f>
        <v>0.51378549368791504</v>
      </c>
      <c r="AR175" s="68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175" s="9" t="str">
        <f>IF(AND([% A.A.]&gt;=5%,SUMPRODUCT(N([Nome]=Tabela3[[#This Row],[Nome]]),[PL])&gt;0),"Sim","Não")</f>
        <v>Não</v>
      </c>
      <c r="AT175" s="20">
        <f>IF([Cotação]&gt;0,Tabela3[[#This Row],[Lucro]]/Tabela3[[#This Row],[Cotação]],0)</f>
        <v>3.4482345172200821E-2</v>
      </c>
      <c r="AU175" s="20">
        <f>((1+Tabela3[[#This Row],[% Yield]])^(1/(3*Tabela3[[#This Row],[Ref]])))^(12)-1</f>
        <v>3.4482345172200501E-2</v>
      </c>
      <c r="AV175" s="9">
        <f>IF([Cotação]&gt;0,($BH$1/Tabela3[[#This Row],[Cotação]]-MOD($BH$1/Tabela3[[#This Row],[Cotação]],100)),)</f>
        <v>100</v>
      </c>
      <c r="AW175" s="7">
        <f>Tabela3[[#This Row],[Ativos]]*[Lucro]</f>
        <v>13.689491033363726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3.97</v>
      </c>
      <c r="BB175" s="7">
        <f>SUMPRODUCT(N(Tabela17683[Código]=Tabela3[[#This Row],[PAPEL]]),Tabela17683[Fechamento])</f>
        <v>0</v>
      </c>
    </row>
    <row r="176" spans="1:54">
      <c r="A176" s="3" t="s">
        <v>803</v>
      </c>
      <c r="B176" s="45" t="s">
        <v>804</v>
      </c>
      <c r="C176" s="14" t="str">
        <f>LEFT([PAPEL],LEN([PAPEL])-(LEN([PAPEL])-4))</f>
        <v>UCAS</v>
      </c>
      <c r="D176" s="14">
        <v>3</v>
      </c>
      <c r="E176" s="5">
        <v>187708920.96000001</v>
      </c>
      <c r="F176" s="43">
        <v>66086364</v>
      </c>
      <c r="G176" s="65">
        <v>0.25</v>
      </c>
      <c r="H176" s="70"/>
      <c r="J176" s="16"/>
      <c r="K176" s="14"/>
      <c r="L176" s="70"/>
      <c r="M176" s="41"/>
      <c r="N176" s="41"/>
      <c r="O176" s="41"/>
      <c r="P176" s="73">
        <v>211391000</v>
      </c>
      <c r="Q176" s="60">
        <v>13295000</v>
      </c>
      <c r="R176" s="60">
        <f>IF(Tabela3[[#This Row],[Ativo || Passivo]]&gt;0,Tabela3[[#This Row],[Ativo || Passivo]]-Tabela3[[#This Row],[Patrimônio Líquido]],0)</f>
        <v>0</v>
      </c>
      <c r="S176" s="60">
        <f>Tabela3[[#This Row],[Cotação]]*Tabela3[[#This Row],[Total Ações]]</f>
        <v>263023728.72</v>
      </c>
      <c r="T176" s="27">
        <f>IF(Tabela3[[#This Row],[Passivo Circulante]]&gt;0,Tabela3[[#This Row],[Ativo Circulante]]/Tabela3[[#This Row],[Passivo Circulante]],0)</f>
        <v>0</v>
      </c>
      <c r="U17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6" s="16">
        <f>IF(Tabela3[[#This Row],[Lucro Líquido]]&gt;0,Tabela3[[#This Row],[Lucro Líquido]]/Tabela3[[#This Row],[Patrimônio Líquido]],0)/Tabela3[[#This Row],[Ref]]*4</f>
        <v>8.3857244001242559E-2</v>
      </c>
      <c r="W17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6" s="16">
        <f>IF(Tabela3[[#This Row],[Dívida]]&gt;0,Tabela3[[#This Row],[Dívida]]/Tabela3[[#This Row],[Patrimônio Líquido]],0)</f>
        <v>0</v>
      </c>
      <c r="Y176" s="16">
        <f>SUMPRODUCT(N([Dívida / PL]&gt;0),N(RIGHT([PAPEL],LEN([PAPEL])-(LEN([PAPEL])-1))="3"),[Dívida / PL])/SUMPRODUCT(N([Dívida / PL]&gt;0),N(RIGHT([PAPEL],LEN([PAPEL])-(LEN([PAPEL])-1))="3"))</f>
        <v>1.5501495106508842</v>
      </c>
      <c r="Z176" s="7">
        <f>Tabela3[[#This Row],[Capital Social]]*20%</f>
        <v>37541784.192000002</v>
      </c>
      <c r="AA176" s="35">
        <f>IF(([Lucro Líquido]*5%)&gt;[Teto R. Legal],[Teto R. Legal],[Lucro Líquido]*5%)</f>
        <v>664750</v>
      </c>
      <c r="AB176" s="35">
        <f>IF([Lucro Líquido]&lt;0,0,[Lucro Líquido]-[Reserva Legal])</f>
        <v>12630250</v>
      </c>
      <c r="AC176" s="35">
        <f>Tabela3[[#This Row],[Lucro Distribuir]]*[%Div]</f>
        <v>3157562.5</v>
      </c>
      <c r="AD176" s="43">
        <f>SUMPRODUCT(N([Nome]=Tabela3[[#This Row],[Nome]]),[Ações])</f>
        <v>66086364</v>
      </c>
      <c r="AE176" s="68">
        <f>[Capital Social]/[Total Ações]</f>
        <v>2.8403578226818471</v>
      </c>
      <c r="AF176" s="68">
        <f>Tabela3[[#This Row],[Lucro Líquido]]/Tabela3[[#This Row],[Total Ações]]</f>
        <v>0.20117614580823359</v>
      </c>
      <c r="AG17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17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176" s="7">
        <f>[Div Base]*[Ações]</f>
        <v>3157562.5</v>
      </c>
      <c r="AL176" s="7">
        <f>SUMPRODUCT(N([Nome]=Tabela3[[#This Row],[Nome]]),[Div Base]*[Ações])</f>
        <v>3157562.5</v>
      </c>
      <c r="AM176" s="5">
        <f>[Patrimônio Líquido]/[Total Ações]</f>
        <v>3.1987082842082217</v>
      </c>
      <c r="AN176" s="39">
        <f>MAX(Tabela3[[#This Row],[Cotação 1]:[Cotação 5]])</f>
        <v>3.98</v>
      </c>
      <c r="AO176" s="40">
        <f>[Cotação]/[VPA]</f>
        <v>1.244252256340147</v>
      </c>
      <c r="AP176" s="27">
        <f>IF(Tabela3[[#This Row],[Lucro/Ação]]&gt;0,Tabela3[[#This Row],[Cotação]]/(Tabela3[[#This Row],[Lucro/Ação]]/[Ref]*4),0)</f>
        <v>14.83774325235051</v>
      </c>
      <c r="AQ176" s="68">
        <f>[Lucro Distribuir]/[Total Ações]</f>
        <v>0.19111733851782192</v>
      </c>
      <c r="AR176" s="68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176" s="9" t="str">
        <f>IF(AND([% A.A.]&gt;=5%,SUMPRODUCT(N([Nome]=Tabela3[[#This Row],[Nome]]),[PL])&gt;0),"Sim","Não")</f>
        <v>Não</v>
      </c>
      <c r="AT176" s="20">
        <f>IF([Cotação]&gt;0,Tabela3[[#This Row],[Lucro]]/Tabela3[[#This Row],[Cotação]],0)</f>
        <v>1.2004857947099367E-2</v>
      </c>
      <c r="AU176" s="20">
        <f>((1+Tabela3[[#This Row],[% Yield]])^(1/(3*Tabela3[[#This Row],[Ref]])))^(12)-1</f>
        <v>1.6038418164725732E-2</v>
      </c>
      <c r="AV176" s="9">
        <f>IF([Cotação]&gt;0,($BH$1/Tabela3[[#This Row],[Cotação]]-MOD($BH$1/Tabela3[[#This Row],[Cotação]],100)),)</f>
        <v>100</v>
      </c>
      <c r="AW176" s="7">
        <f>Tabela3[[#This Row],[Ativos]]*[Lucro]</f>
        <v>4.7779334629455477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3.98</v>
      </c>
      <c r="BB176" s="7">
        <f>SUMPRODUCT(N(Tabela17683[Código]=Tabela3[[#This Row],[PAPEL]]),Tabela17683[Fechamento])</f>
        <v>0</v>
      </c>
    </row>
    <row r="177" spans="1:54" ht="11.25" customHeight="1">
      <c r="A177" s="78" t="s">
        <v>851</v>
      </c>
      <c r="B177" s="45" t="s">
        <v>852</v>
      </c>
      <c r="C177" s="80" t="str">
        <f>LEFT([PAPEL],LEN([PAPEL])-(LEN([PAPEL])-4))</f>
        <v>HETA</v>
      </c>
      <c r="D177" s="14">
        <v>3</v>
      </c>
      <c r="E177" s="81">
        <v>15300000</v>
      </c>
      <c r="F177" s="82">
        <v>5135950</v>
      </c>
      <c r="G177" s="83">
        <v>0.3</v>
      </c>
      <c r="H177" s="84"/>
      <c r="I177" s="85"/>
      <c r="J177" s="85"/>
      <c r="K177" s="80"/>
      <c r="L177" s="84"/>
      <c r="M177" s="102"/>
      <c r="N177" s="102"/>
      <c r="O177" s="102"/>
      <c r="P177" s="86">
        <v>-407885000</v>
      </c>
      <c r="Q177" s="87">
        <v>-27612000</v>
      </c>
      <c r="R177" s="87">
        <f>IF(Tabela3[[#This Row],[Ativo || Passivo]]&gt;0,Tabela3[[#This Row],[Ativo || Passivo]]-Tabela3[[#This Row],[Patrimônio Líquido]],0)</f>
        <v>0</v>
      </c>
      <c r="S177" s="87">
        <f>Tabela3[[#This Row],[Cotação]]*Tabela3[[#This Row],[Total Ações]]</f>
        <v>9333000</v>
      </c>
      <c r="T177" s="100">
        <f>IF(Tabela3[[#This Row],[Passivo Circulante]]&gt;0,Tabela3[[#This Row],[Ativo Circulante]]/Tabela3[[#This Row],[Passivo Circulante]],0)</f>
        <v>0</v>
      </c>
      <c r="U177" s="100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7" s="85">
        <f>IF(Tabela3[[#This Row],[Lucro Líquido]]&gt;0,Tabela3[[#This Row],[Lucro Líquido]]/Tabela3[[#This Row],[Patrimônio Líquido]],0)/Tabela3[[#This Row],[Ref]]*4</f>
        <v>0</v>
      </c>
      <c r="W177" s="85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7" s="85">
        <f>IF(Tabela3[[#This Row],[Dívida]]&gt;0,Tabela3[[#This Row],[Dívida]]/Tabela3[[#This Row],[Patrimônio Líquido]],0)</f>
        <v>0</v>
      </c>
      <c r="Y177" s="85">
        <f>SUMPRODUCT(N([Dívida / PL]&gt;0),N(RIGHT([PAPEL],LEN([PAPEL])-(LEN([PAPEL])-1))="3"),[Dívida / PL])/SUMPRODUCT(N([Dívida / PL]&gt;0),N(RIGHT([PAPEL],LEN([PAPEL])-(LEN([PAPEL])-1))="3"))</f>
        <v>1.5501495106508842</v>
      </c>
      <c r="Z177" s="88">
        <f>Tabela3[[#This Row],[Capital Social]]*20%</f>
        <v>3060000</v>
      </c>
      <c r="AA177" s="89">
        <f>IF(([Lucro Líquido]*5%)&gt;[Teto R. Legal],[Teto R. Legal],[Lucro Líquido]*5%)</f>
        <v>-1380600</v>
      </c>
      <c r="AB177" s="89">
        <f>IF([Lucro Líquido]&lt;0,0,[Lucro Líquido]-[Reserva Legal])</f>
        <v>0</v>
      </c>
      <c r="AC177" s="89">
        <f>Tabela3[[#This Row],[Lucro Distribuir]]*[%Div]</f>
        <v>0</v>
      </c>
      <c r="AD177" s="43">
        <f>SUMPRODUCT(N([Nome]=Tabela3[[#This Row],[Nome]]),[Ações])</f>
        <v>15300000</v>
      </c>
      <c r="AE177" s="90">
        <f>[Capital Social]/[Total Ações]</f>
        <v>1</v>
      </c>
      <c r="AF177" s="90">
        <f>Tabela3[[#This Row],[Lucro Líquido]]/Tabela3[[#This Row],[Total Ações]]</f>
        <v>-1.8047058823529412</v>
      </c>
      <c r="AG177" s="90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7" s="90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91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90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7" s="88">
        <f>[Div Base]*[Ações]</f>
        <v>0</v>
      </c>
      <c r="AL177" s="88">
        <f>SUMPRODUCT(N([Nome]=Tabela3[[#This Row],[Nome]]),[Div Base]*[Ações])</f>
        <v>0</v>
      </c>
      <c r="AM177" s="81">
        <f>[Patrimônio Líquido]/[Total Ações]</f>
        <v>-26.659150326797384</v>
      </c>
      <c r="AN177" s="92">
        <f>MAX(Tabela3[[#This Row],[Cotação 1]:[Cotação 5]])</f>
        <v>0.61</v>
      </c>
      <c r="AO177" s="93">
        <f>[Cotação]/[VPA]</f>
        <v>-2.288144942814764E-2</v>
      </c>
      <c r="AP177" s="27">
        <f>IF(Tabela3[[#This Row],[Lucro/Ação]]&gt;0,Tabela3[[#This Row],[Cotação]]/(Tabela3[[#This Row],[Lucro/Ação]]/[Ref]*4),0)</f>
        <v>0</v>
      </c>
      <c r="AQ177" s="90">
        <f>[Lucro Distribuir]/[Total Ações]</f>
        <v>0</v>
      </c>
      <c r="AR177" s="90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7" s="79" t="str">
        <f>IF(AND([% A.A.]&gt;=5%,SUMPRODUCT(N([Nome]=Tabela3[[#This Row],[Nome]]),[PL])&gt;0),"Sim","Não")</f>
        <v>Não</v>
      </c>
      <c r="AT177" s="94">
        <f>IF([Cotação]&gt;0,Tabela3[[#This Row],[Lucro]]/Tabela3[[#This Row],[Cotação]],0)</f>
        <v>0</v>
      </c>
      <c r="AU177" s="94">
        <f>((1+Tabela3[[#This Row],[% Yield]])^(1/(3*Tabela3[[#This Row],[Ref]])))^(12)-1</f>
        <v>0</v>
      </c>
      <c r="AV177" s="79">
        <f>IF([Cotação]&gt;0,($BH$1/Tabela3[[#This Row],[Cotação]]-MOD($BH$1/Tabela3[[#This Row],[Cotação]],100)),)</f>
        <v>1200</v>
      </c>
      <c r="AW177" s="88">
        <f>Tabela3[[#This Row],[Ativos]]*[Lucro]</f>
        <v>0</v>
      </c>
      <c r="AX177" s="88">
        <f>SUMPRODUCT(N(Tabela1[Código]=Tabela3[[#This Row],[PAPEL]]),Tabela1[Fechamento])</f>
        <v>0</v>
      </c>
      <c r="AY177" s="88">
        <f>SUMPRODUCT(N(Tabela17[Código]=Tabela3[[#This Row],[PAPEL]]),Tabela17[Fechamento])</f>
        <v>0</v>
      </c>
      <c r="AZ177" s="88">
        <f>SUMPRODUCT(N(Tabela176[Código]=Tabela3[[#This Row],[PAPEL]]),Tabela176[Fechamento])</f>
        <v>0</v>
      </c>
      <c r="BA177" s="88">
        <f>SUMPRODUCT(N(Tabela1768[Código]=Tabela3[[#This Row],[PAPEL]]),Tabela1768[Fechamento])</f>
        <v>0.61</v>
      </c>
      <c r="BB177" s="7">
        <f>SUMPRODUCT(N(Tabela17683[Código]=Tabela3[[#This Row],[PAPEL]]),Tabela17683[Fechamento])</f>
        <v>0</v>
      </c>
    </row>
    <row r="178" spans="1:54" ht="11.25" customHeight="1">
      <c r="A178" s="3" t="s">
        <v>851</v>
      </c>
      <c r="B178" s="45" t="s">
        <v>853</v>
      </c>
      <c r="C178" s="14" t="str">
        <f>LEFT([PAPEL],LEN([PAPEL])-(LEN([PAPEL])-4))</f>
        <v>HETA</v>
      </c>
      <c r="D178" s="14">
        <v>3</v>
      </c>
      <c r="E178" s="81">
        <v>15300000</v>
      </c>
      <c r="F178" s="43">
        <v>10164050</v>
      </c>
      <c r="G178" s="65">
        <v>0.3</v>
      </c>
      <c r="H178" s="70"/>
      <c r="I178" s="16">
        <v>0.06</v>
      </c>
      <c r="J178" s="16"/>
      <c r="K178" s="14"/>
      <c r="L178" s="70"/>
      <c r="M178" s="41"/>
      <c r="N178" s="41"/>
      <c r="O178" s="41"/>
      <c r="P178" s="86">
        <v>-407885000</v>
      </c>
      <c r="Q178" s="87">
        <v>-27612000</v>
      </c>
      <c r="R178" s="87">
        <f>IF(Tabela3[[#This Row],[Ativo || Passivo]]&gt;0,Tabela3[[#This Row],[Ativo || Passivo]]-Tabela3[[#This Row],[Patrimônio Líquido]],0)</f>
        <v>0</v>
      </c>
      <c r="S178" s="87">
        <f>Tabela3[[#This Row],[Cotação]]*Tabela3[[#This Row],[Total Ações]]</f>
        <v>4437000</v>
      </c>
      <c r="T178" s="100">
        <f>IF(Tabela3[[#This Row],[Passivo Circulante]]&gt;0,Tabela3[[#This Row],[Ativo Circulante]]/Tabela3[[#This Row],[Passivo Circulante]],0)</f>
        <v>0</v>
      </c>
      <c r="U178" s="100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8" s="85">
        <f>IF(Tabela3[[#This Row],[Lucro Líquido]]&gt;0,Tabela3[[#This Row],[Lucro Líquido]]/Tabela3[[#This Row],[Patrimônio Líquido]],0)/Tabela3[[#This Row],[Ref]]*4</f>
        <v>0</v>
      </c>
      <c r="W178" s="85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8" s="85">
        <f>IF(Tabela3[[#This Row],[Dívida]]&gt;0,Tabela3[[#This Row],[Dívida]]/Tabela3[[#This Row],[Patrimônio Líquido]],0)</f>
        <v>0</v>
      </c>
      <c r="Y178" s="85">
        <f>SUMPRODUCT(N([Dívida / PL]&gt;0),N(RIGHT([PAPEL],LEN([PAPEL])-(LEN([PAPEL])-1))="3"),[Dívida / PL])/SUMPRODUCT(N([Dívida / PL]&gt;0),N(RIGHT([PAPEL],LEN([PAPEL])-(LEN([PAPEL])-1))="3"))</f>
        <v>1.5501495106508842</v>
      </c>
      <c r="Z178" s="7">
        <f>Tabela3[[#This Row],[Capital Social]]*20%</f>
        <v>3060000</v>
      </c>
      <c r="AA178" s="35">
        <f>IF(([Lucro Líquido]*5%)&gt;[Teto R. Legal],[Teto R. Legal],[Lucro Líquido]*5%)</f>
        <v>-1380600</v>
      </c>
      <c r="AB178" s="35">
        <f>IF([Lucro Líquido]&lt;0,0,[Lucro Líquido]-[Reserva Legal])</f>
        <v>0</v>
      </c>
      <c r="AC178" s="35">
        <f>Tabela3[[#This Row],[Lucro Distribuir]]*[%Div]</f>
        <v>0</v>
      </c>
      <c r="AD178" s="43">
        <f>SUMPRODUCT(N([Nome]=Tabela3[[#This Row],[Nome]]),[Ações])</f>
        <v>15300000</v>
      </c>
      <c r="AE178" s="68">
        <f>[Capital Social]/[Total Ações]</f>
        <v>1</v>
      </c>
      <c r="AF178" s="68">
        <f>Tabela3[[#This Row],[Lucro Líquido]]/Tabela3[[#This Row],[Total Ações]]</f>
        <v>-1.8047058823529412</v>
      </c>
      <c r="AG17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8" s="7">
        <f>[Div Base]*[Ações]</f>
        <v>0</v>
      </c>
      <c r="AL178" s="7">
        <f>SUMPRODUCT(N([Nome]=Tabela3[[#This Row],[Nome]]),[Div Base]*[Ações])</f>
        <v>0</v>
      </c>
      <c r="AM178" s="5">
        <f>[Patrimônio Líquido]/[Total Ações]</f>
        <v>-26.659150326797384</v>
      </c>
      <c r="AN178" s="39">
        <f>MAX(Tabela3[[#This Row],[Cotação 1]:[Cotação 5]])</f>
        <v>0.28999999999999998</v>
      </c>
      <c r="AO178" s="40">
        <f>[Cotação]/[VPA]</f>
        <v>-1.0878066121578387E-2</v>
      </c>
      <c r="AP178" s="27">
        <f>IF(Tabela3[[#This Row],[Lucro/Ação]]&gt;0,Tabela3[[#This Row],[Cotação]]/(Tabela3[[#This Row],[Lucro/Ação]]/[Ref]*4),0)</f>
        <v>0</v>
      </c>
      <c r="AQ178" s="68">
        <f>[Lucro Distribuir]/[Total Ações]</f>
        <v>0</v>
      </c>
      <c r="AR178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8" s="9" t="str">
        <f>IF(AND([% A.A.]&gt;=5%,SUMPRODUCT(N([Nome]=Tabela3[[#This Row],[Nome]]),[PL])&gt;0),"Sim","Não")</f>
        <v>Não</v>
      </c>
      <c r="AT178" s="20">
        <f>IF([Cotação]&gt;0,Tabela3[[#This Row],[Lucro]]/Tabela3[[#This Row],[Cotação]],0)</f>
        <v>0</v>
      </c>
      <c r="AU178" s="20">
        <f>((1+Tabela3[[#This Row],[% Yield]])^(1/(3*Tabela3[[#This Row],[Ref]])))^(12)-1</f>
        <v>0</v>
      </c>
      <c r="AV178" s="9">
        <f>IF([Cotação]&gt;0,($BH$1/Tabela3[[#This Row],[Cotação]]-MOD($BH$1/Tabela3[[#This Row],[Cotação]],100)),)</f>
        <v>2600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0.28999999999999998</v>
      </c>
      <c r="BB178" s="7">
        <f>SUMPRODUCT(N(Tabela17683[Código]=Tabela3[[#This Row],[PAPEL]]),Tabela17683[Fechamento])</f>
        <v>0</v>
      </c>
    </row>
    <row r="179" spans="1:54" ht="11.25" customHeight="1">
      <c r="A179" s="3" t="s">
        <v>851</v>
      </c>
      <c r="B179" s="45" t="s">
        <v>849</v>
      </c>
      <c r="C179" s="14" t="str">
        <f>LEFT([PAPEL],LEN([PAPEL])-(LEN([PAPEL])-4))</f>
        <v>NAFG</v>
      </c>
      <c r="D179" s="14">
        <v>3</v>
      </c>
      <c r="E179" s="5">
        <v>90000000</v>
      </c>
      <c r="F179" s="43">
        <v>5513608</v>
      </c>
      <c r="G179" s="65">
        <v>0.25</v>
      </c>
      <c r="H179" s="70"/>
      <c r="J179" s="16"/>
      <c r="K179" s="14"/>
      <c r="L179" s="70"/>
      <c r="M179" s="41"/>
      <c r="N179" s="41"/>
      <c r="O179" s="41"/>
      <c r="P179" s="73">
        <v>289903000</v>
      </c>
      <c r="Q179" s="60">
        <v>-10989000</v>
      </c>
      <c r="R179" s="60">
        <f>IF(Tabela3[[#This Row],[Ativo || Passivo]]&gt;0,Tabela3[[#This Row],[Ativo || Passivo]]-Tabela3[[#This Row],[Patrimônio Líquido]],0)</f>
        <v>0</v>
      </c>
      <c r="S179" s="60">
        <f>Tabela3[[#This Row],[Cotação]]*Tabela3[[#This Row],[Total Ações]]</f>
        <v>0</v>
      </c>
      <c r="T179" s="27">
        <f>IF(Tabela3[[#This Row],[Passivo Circulante]]&gt;0,Tabela3[[#This Row],[Ativo Circulante]]/Tabela3[[#This Row],[Passivo Circulante]],0)</f>
        <v>0</v>
      </c>
      <c r="U17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79" s="16">
        <f>IF(Tabela3[[#This Row],[Lucro Líquido]]&gt;0,Tabela3[[#This Row],[Lucro Líquido]]/Tabela3[[#This Row],[Patrimônio Líquido]],0)/Tabela3[[#This Row],[Ref]]*4</f>
        <v>0</v>
      </c>
      <c r="W17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79" s="16">
        <f>IF(Tabela3[[#This Row],[Dívida]]&gt;0,Tabela3[[#This Row],[Dívida]]/Tabela3[[#This Row],[Patrimônio Líquido]],0)</f>
        <v>0</v>
      </c>
      <c r="Y179" s="16">
        <f>SUMPRODUCT(N([Dívida / PL]&gt;0),N(RIGHT([PAPEL],LEN([PAPEL])-(LEN([PAPEL])-1))="3"),[Dívida / PL])/SUMPRODUCT(N([Dívida / PL]&gt;0),N(RIGHT([PAPEL],LEN([PAPEL])-(LEN([PAPEL])-1))="3"))</f>
        <v>1.5501495106508842</v>
      </c>
      <c r="Z179" s="7">
        <f>Tabela3[[#This Row],[Capital Social]]*20%</f>
        <v>18000000</v>
      </c>
      <c r="AA179" s="35">
        <f>IF(([Lucro Líquido]*5%)&gt;[Teto R. Legal],[Teto R. Legal],[Lucro Líquido]*5%)</f>
        <v>-549450</v>
      </c>
      <c r="AB179" s="35">
        <f>IF([Lucro Líquido]&lt;0,0,[Lucro Líquido]-[Reserva Legal])</f>
        <v>0</v>
      </c>
      <c r="AC179" s="35">
        <f>Tabela3[[#This Row],[Lucro Distribuir]]*[%Div]</f>
        <v>0</v>
      </c>
      <c r="AD179" s="43">
        <f>SUMPRODUCT(N([Nome]=Tabela3[[#This Row],[Nome]]),[Ações])</f>
        <v>13579031</v>
      </c>
      <c r="AE179" s="68">
        <f>[Capital Social]/[Total Ações]</f>
        <v>6.6278661562816961</v>
      </c>
      <c r="AF179" s="68">
        <f>Tabela3[[#This Row],[Lucro Líquido]]/Tabela3[[#This Row],[Total Ações]]</f>
        <v>-0.80926245768199512</v>
      </c>
      <c r="AG17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9" s="7">
        <f>[Div Base]*[Ações]</f>
        <v>0</v>
      </c>
      <c r="AL179" s="7">
        <f>SUMPRODUCT(N([Nome]=Tabela3[[#This Row],[Nome]]),[Div Base]*[Ações])</f>
        <v>0</v>
      </c>
      <c r="AM179" s="5">
        <f>[Patrimônio Líquido]/[Total Ações]</f>
        <v>21.34931424782814</v>
      </c>
      <c r="AN179" s="39">
        <f>MAX(Tabela3[[#This Row],[Cotação 1]:[Cotação 5]])</f>
        <v>0</v>
      </c>
      <c r="AO179" s="40">
        <f>[Cotação]/[VPA]</f>
        <v>0</v>
      </c>
      <c r="AP179" s="27">
        <f>IF(Tabela3[[#This Row],[Lucro/Ação]]&gt;0,Tabela3[[#This Row],[Cotação]]/(Tabela3[[#This Row],[Lucro/Ação]]/[Ref]*4),0)</f>
        <v>0</v>
      </c>
      <c r="AQ179" s="68">
        <f>[Lucro Distribuir]/[Total Ações]</f>
        <v>0</v>
      </c>
      <c r="AR17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9" s="9" t="str">
        <f>IF(AND([% A.A.]&gt;=5%,SUMPRODUCT(N([Nome]=Tabela3[[#This Row],[Nome]]),[PL])&gt;0),"Sim","Não")</f>
        <v>Não</v>
      </c>
      <c r="AT179" s="20">
        <f>IF([Cotação]&gt;0,Tabela3[[#This Row],[Lucro]]/Tabela3[[#This Row],[Cotação]],0)</f>
        <v>0</v>
      </c>
      <c r="AU179" s="20">
        <f>((1+Tabela3[[#This Row],[% Yield]])^(1/(3*Tabela3[[#This Row],[Ref]])))^(12)-1</f>
        <v>0</v>
      </c>
      <c r="AV179" s="9">
        <f>IF([Cotação]&gt;0,($BH$1/Tabela3[[#This Row],[Cotação]]-MOD($BH$1/Tabela3[[#This Row],[Cotação]],100)),)</f>
        <v>0</v>
      </c>
      <c r="AW179" s="7">
        <f>Tabela3[[#This Row],[Ativos]]*[Lucro]</f>
        <v>0</v>
      </c>
      <c r="AX179" s="7">
        <f>SUMPRODUCT(N(Tabela1[Código]=Tabela3[[#This Row],[PAPEL]]),Tabela1[Fechamento])</f>
        <v>0</v>
      </c>
      <c r="AY179" s="7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t="11.25" customHeight="1">
      <c r="A180" s="3" t="s">
        <v>851</v>
      </c>
      <c r="B180" s="45" t="s">
        <v>850</v>
      </c>
      <c r="C180" s="14" t="str">
        <f>LEFT([PAPEL],LEN([PAPEL])-(LEN([PAPEL])-4))</f>
        <v>NAFG</v>
      </c>
      <c r="D180" s="14">
        <v>3</v>
      </c>
      <c r="E180" s="5">
        <v>90000000</v>
      </c>
      <c r="F180" s="43">
        <v>8065423</v>
      </c>
      <c r="G180" s="65">
        <v>0.25</v>
      </c>
      <c r="H180" s="70"/>
      <c r="I180" s="16">
        <v>0.06</v>
      </c>
      <c r="J180" s="16"/>
      <c r="K180" s="14"/>
      <c r="L180" s="70"/>
      <c r="M180" s="41"/>
      <c r="N180" s="41"/>
      <c r="O180" s="41"/>
      <c r="P180" s="73">
        <v>289903000</v>
      </c>
      <c r="Q180" s="60">
        <v>-10989000</v>
      </c>
      <c r="R180" s="60">
        <f>IF(Tabela3[[#This Row],[Ativo || Passivo]]&gt;0,Tabela3[[#This Row],[Ativo || Passivo]]-Tabela3[[#This Row],[Patrimônio Líquido]],0)</f>
        <v>0</v>
      </c>
      <c r="S180" s="60">
        <f>Tabela3[[#This Row],[Cotação]]*Tabela3[[#This Row],[Total Ações]]</f>
        <v>203685465</v>
      </c>
      <c r="T180" s="27">
        <f>IF(Tabela3[[#This Row],[Passivo Circulante]]&gt;0,Tabela3[[#This Row],[Ativo Circulante]]/Tabela3[[#This Row],[Passivo Circulante]],0)</f>
        <v>0</v>
      </c>
      <c r="U18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0" s="16">
        <f>IF(Tabela3[[#This Row],[Lucro Líquido]]&gt;0,Tabela3[[#This Row],[Lucro Líquido]]/Tabela3[[#This Row],[Patrimônio Líquido]],0)/Tabela3[[#This Row],[Ref]]*4</f>
        <v>0</v>
      </c>
      <c r="W18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0" s="16">
        <f>IF(Tabela3[[#This Row],[Dívida]]&gt;0,Tabela3[[#This Row],[Dívida]]/Tabela3[[#This Row],[Patrimônio Líquido]],0)</f>
        <v>0</v>
      </c>
      <c r="Y180" s="16">
        <f>SUMPRODUCT(N([Dívida / PL]&gt;0),N(RIGHT([PAPEL],LEN([PAPEL])-(LEN([PAPEL])-1))="3"),[Dívida / PL])/SUMPRODUCT(N([Dívida / PL]&gt;0),N(RIGHT([PAPEL],LEN([PAPEL])-(LEN([PAPEL])-1))="3"))</f>
        <v>1.5501495106508842</v>
      </c>
      <c r="Z180" s="7">
        <f>Tabela3[[#This Row],[Capital Social]]*20%</f>
        <v>18000000</v>
      </c>
      <c r="AA180" s="35">
        <f>IF(([Lucro Líquido]*5%)&gt;[Teto R. Legal],[Teto R. Legal],[Lucro Líquido]*5%)</f>
        <v>-549450</v>
      </c>
      <c r="AB180" s="35">
        <f>IF([Lucro Líquido]&lt;0,0,[Lucro Líquido]-[Reserva Legal])</f>
        <v>0</v>
      </c>
      <c r="AC180" s="35">
        <f>Tabela3[[#This Row],[Lucro Distribuir]]*[%Div]</f>
        <v>0</v>
      </c>
      <c r="AD180" s="43">
        <f>SUMPRODUCT(N([Nome]=Tabela3[[#This Row],[Nome]]),[Ações])</f>
        <v>13579031</v>
      </c>
      <c r="AE180" s="68">
        <f>[Capital Social]/[Total Ações]</f>
        <v>6.6278661562816961</v>
      </c>
      <c r="AF180" s="68">
        <f>Tabela3[[#This Row],[Lucro Líquido]]/Tabela3[[#This Row],[Total Ações]]</f>
        <v>-0.80926245768199512</v>
      </c>
      <c r="AG18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0" s="7">
        <f>[Div Base]*[Ações]</f>
        <v>0</v>
      </c>
      <c r="AL180" s="7">
        <f>SUMPRODUCT(N([Nome]=Tabela3[[#This Row],[Nome]]),[Div Base]*[Ações])</f>
        <v>0</v>
      </c>
      <c r="AM180" s="5">
        <f>[Patrimônio Líquido]/[Total Ações]</f>
        <v>21.34931424782814</v>
      </c>
      <c r="AN180" s="39">
        <f>MAX(Tabela3[[#This Row],[Cotação 1]:[Cotação 5]])</f>
        <v>15</v>
      </c>
      <c r="AO180" s="40">
        <f>[Cotação]/[VPA]</f>
        <v>0.70259867955833499</v>
      </c>
      <c r="AP180" s="27">
        <f>IF(Tabela3[[#This Row],[Lucro/Ação]]&gt;0,Tabela3[[#This Row],[Cotação]]/(Tabela3[[#This Row],[Lucro/Ação]]/[Ref]*4),0)</f>
        <v>0</v>
      </c>
      <c r="AQ180" s="68">
        <f>[Lucro Distribuir]/[Total Ações]</f>
        <v>0</v>
      </c>
      <c r="AR18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0" s="9" t="str">
        <f>IF(AND([% A.A.]&gt;=5%,SUMPRODUCT(N([Nome]=Tabela3[[#This Row],[Nome]]),[PL])&gt;0),"Sim","Não")</f>
        <v>Não</v>
      </c>
      <c r="AT180" s="20">
        <f>IF([Cotação]&gt;0,Tabela3[[#This Row],[Lucro]]/Tabela3[[#This Row],[Cotação]],0)</f>
        <v>0</v>
      </c>
      <c r="AU180" s="20">
        <f>((1+Tabela3[[#This Row],[% Yield]])^(1/(3*Tabela3[[#This Row],[Ref]])))^(12)-1</f>
        <v>0</v>
      </c>
      <c r="AV180" s="9">
        <f>IF([Cotação]&gt;0,($BH$1/Tabela3[[#This Row],[Cotação]]-MOD($BH$1/Tabela3[[#This Row],[Cotação]],100)),)</f>
        <v>0</v>
      </c>
      <c r="AW180" s="7">
        <f>Tabela3[[#This Row],[Ativos]]*[Lucro]</f>
        <v>0</v>
      </c>
      <c r="AX180" s="7">
        <f>SUMPRODUCT(N(Tabela1[Código]=Tabela3[[#This Row],[PAPEL]]),Tabela1[Fechamento])</f>
        <v>0</v>
      </c>
      <c r="AY180" s="7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15</v>
      </c>
      <c r="BB180" s="7">
        <f>SUMPRODUCT(N(Tabela17683[Código]=Tabela3[[#This Row],[PAPEL]]),Tabela17683[Fechamento])</f>
        <v>0</v>
      </c>
    </row>
    <row r="181" spans="1:54" ht="11.25" customHeight="1">
      <c r="A181" s="3" t="s">
        <v>802</v>
      </c>
      <c r="B181" s="45" t="s">
        <v>800</v>
      </c>
      <c r="C181" s="14" t="str">
        <f>LEFT([PAPEL],LEN([PAPEL])-(LEN([PAPEL])-4))</f>
        <v>BMKS</v>
      </c>
      <c r="D181" s="14">
        <v>3</v>
      </c>
      <c r="E181" s="5">
        <v>133009849.12</v>
      </c>
      <c r="F181" s="43">
        <v>454750</v>
      </c>
      <c r="G181" s="65">
        <v>0.25</v>
      </c>
      <c r="H181" s="70"/>
      <c r="J181" s="16"/>
      <c r="K181" s="14"/>
      <c r="L181" s="70"/>
      <c r="M181" s="41"/>
      <c r="N181" s="41"/>
      <c r="O181" s="41"/>
      <c r="P181" s="73">
        <v>186899000</v>
      </c>
      <c r="Q181" s="60">
        <v>7815000</v>
      </c>
      <c r="R181" s="60">
        <f>IF(Tabela3[[#This Row],[Ativo || Passivo]]&gt;0,Tabela3[[#This Row],[Ativo || Passivo]]-Tabela3[[#This Row],[Patrimônio Líquido]],0)</f>
        <v>0</v>
      </c>
      <c r="S181" s="60">
        <f>Tabela3[[#This Row],[Cotação]]*Tabela3[[#This Row],[Total Ações]]</f>
        <v>154610452.5</v>
      </c>
      <c r="T181" s="27">
        <f>IF(Tabela3[[#This Row],[Passivo Circulante]]&gt;0,Tabela3[[#This Row],[Ativo Circulante]]/Tabela3[[#This Row],[Passivo Circulante]],0)</f>
        <v>0</v>
      </c>
      <c r="U18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1" s="16">
        <f>IF(Tabela3[[#This Row],[Lucro Líquido]]&gt;0,Tabela3[[#This Row],[Lucro Líquido]]/Tabela3[[#This Row],[Patrimônio Líquido]],0)/Tabela3[[#This Row],[Ref]]*4</f>
        <v>5.5752037196560709E-2</v>
      </c>
      <c r="W18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1" s="16">
        <f>IF(Tabela3[[#This Row],[Dívida]]&gt;0,Tabela3[[#This Row],[Dívida]]/Tabela3[[#This Row],[Patrimônio Líquido]],0)</f>
        <v>0</v>
      </c>
      <c r="Y181" s="16">
        <f>SUMPRODUCT(N([Dívida / PL]&gt;0),N(RIGHT([PAPEL],LEN([PAPEL])-(LEN([PAPEL])-1))="3"),[Dívida / PL])/SUMPRODUCT(N([Dívida / PL]&gt;0),N(RIGHT([PAPEL],LEN([PAPEL])-(LEN([PAPEL])-1))="3"))</f>
        <v>1.5501495106508842</v>
      </c>
      <c r="Z181" s="7">
        <f>Tabela3[[#This Row],[Capital Social]]*20%</f>
        <v>26601969.824000001</v>
      </c>
      <c r="AA181" s="35">
        <f>IF(([Lucro Líquido]*5%)&gt;[Teto R. Legal],[Teto R. Legal],[Lucro Líquido]*5%)</f>
        <v>390750</v>
      </c>
      <c r="AB181" s="35">
        <f>IF([Lucro Líquido]&lt;0,0,[Lucro Líquido]-[Reserva Legal])</f>
        <v>7424250</v>
      </c>
      <c r="AC181" s="35">
        <f>Tabela3[[#This Row],[Lucro Distribuir]]*[%Div]</f>
        <v>1856062.5</v>
      </c>
      <c r="AD181" s="43">
        <f>SUMPRODUCT(N([Nome]=Tabela3[[#This Row],[Nome]]),[Ações])</f>
        <v>454750</v>
      </c>
      <c r="AE181" s="68">
        <f>[Capital Social]/[Total Ações]</f>
        <v>292.49004754260585</v>
      </c>
      <c r="AF181" s="68">
        <f>Tabela3[[#This Row],[Lucro Líquido]]/Tabela3[[#This Row],[Total Ações]]</f>
        <v>17.185266630016493</v>
      </c>
      <c r="AG18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18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181" s="7">
        <f>[Div Base]*[Ações]</f>
        <v>1856062.5000000002</v>
      </c>
      <c r="AL181" s="7">
        <f>SUMPRODUCT(N([Nome]=Tabela3[[#This Row],[Nome]]),[Div Base]*[Ações])</f>
        <v>1856062.5000000002</v>
      </c>
      <c r="AM181" s="5">
        <f>[Patrimônio Líquido]/[Total Ações]</f>
        <v>410.99285321605277</v>
      </c>
      <c r="AN181" s="39">
        <f>MAX(Tabela3[[#This Row],[Cotação 1]:[Cotação 5]])</f>
        <v>339.99</v>
      </c>
      <c r="AO181" s="40">
        <f>[Cotação]/[VPA]</f>
        <v>0.82724066206881797</v>
      </c>
      <c r="AP181" s="27">
        <f>IF(Tabela3[[#This Row],[Lucro/Ação]]&gt;0,Tabela3[[#This Row],[Cotação]]/(Tabela3[[#This Row],[Lucro/Ação]]/[Ref]*4),0)</f>
        <v>14.837855326295585</v>
      </c>
      <c r="AQ181" s="68">
        <f>[Lucro Distribuir]/[Total Ações]</f>
        <v>16.326003298515669</v>
      </c>
      <c r="AR181" s="68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181" s="9" t="str">
        <f>IF(AND([% A.A.]&gt;=5%,SUMPRODUCT(N([Nome]=Tabela3[[#This Row],[Nome]]),[PL])&gt;0),"Sim","Não")</f>
        <v>Não</v>
      </c>
      <c r="AT181" s="20">
        <f>IF([Cotação]&gt;0,Tabela3[[#This Row],[Lucro]]/Tabela3[[#This Row],[Cotação]],0)</f>
        <v>1.2004767271475389E-2</v>
      </c>
      <c r="AU181" s="20">
        <f>((1+Tabela3[[#This Row],[% Yield]])^(1/(3*Tabela3[[#This Row],[Ref]])))^(12)-1</f>
        <v>1.6038296782019623E-2</v>
      </c>
      <c r="AV181" s="9">
        <f>IF([Cotação]&gt;0,($BH$1/Tabela3[[#This Row],[Cotação]]-MOD($BH$1/Tabela3[[#This Row],[Cotação]],100)),)</f>
        <v>0</v>
      </c>
      <c r="AW181" s="7">
        <f>Tabela3[[#This Row],[Ativos]]*[Lucro]</f>
        <v>0</v>
      </c>
      <c r="AX181" s="7">
        <f>SUMPRODUCT(N(Tabela1[Código]=Tabela3[[#This Row],[PAPEL]]),Tabela1[Fechamento])</f>
        <v>0</v>
      </c>
      <c r="AY181" s="7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339.99</v>
      </c>
      <c r="BB181" s="7">
        <f>SUMPRODUCT(N(Tabela17683[Código]=Tabela3[[#This Row],[PAPEL]]),Tabela17683[Fechamento])</f>
        <v>0</v>
      </c>
    </row>
    <row r="182" spans="1:54" ht="11.25" customHeight="1">
      <c r="A182" s="3" t="s">
        <v>839</v>
      </c>
      <c r="B182" s="45" t="s">
        <v>845</v>
      </c>
      <c r="C182" s="14" t="str">
        <f>LEFT([PAPEL],LEN([PAPEL])-(LEN([PAPEL])-4))</f>
        <v>ESTR</v>
      </c>
      <c r="D182" s="14">
        <v>3</v>
      </c>
      <c r="E182" s="5">
        <v>30602186.559999999</v>
      </c>
      <c r="F182" s="43">
        <v>5388995</v>
      </c>
      <c r="G182" s="65">
        <v>0.25</v>
      </c>
      <c r="H182" s="70"/>
      <c r="J182" s="16"/>
      <c r="K182" s="14"/>
      <c r="L182" s="70"/>
      <c r="M182" s="41"/>
      <c r="N182" s="41"/>
      <c r="O182" s="41"/>
      <c r="P182" s="73">
        <v>-246948000</v>
      </c>
      <c r="Q182" s="60">
        <v>-23685000</v>
      </c>
      <c r="R182" s="60">
        <f>IF(Tabela3[[#This Row],[Ativo || Passivo]]&gt;0,Tabela3[[#This Row],[Ativo || Passivo]]-Tabela3[[#This Row],[Patrimônio Líquido]],0)</f>
        <v>0</v>
      </c>
      <c r="S182" s="60">
        <f>Tabela3[[#This Row],[Cotação]]*Tabela3[[#This Row],[Total Ações]]</f>
        <v>80834900</v>
      </c>
      <c r="T182" s="27">
        <f>IF(Tabela3[[#This Row],[Passivo Circulante]]&gt;0,Tabela3[[#This Row],[Ativo Circulante]]/Tabela3[[#This Row],[Passivo Circulante]],0)</f>
        <v>0</v>
      </c>
      <c r="U18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2" s="16">
        <f>IF(Tabela3[[#This Row],[Lucro Líquido]]&gt;0,Tabela3[[#This Row],[Lucro Líquido]]/Tabela3[[#This Row],[Patrimônio Líquido]],0)/Tabela3[[#This Row],[Ref]]*4</f>
        <v>0</v>
      </c>
      <c r="W18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2" s="16">
        <f>IF(Tabela3[[#This Row],[Dívida]]&gt;0,Tabela3[[#This Row],[Dívida]]/Tabela3[[#This Row],[Patrimônio Líquido]],0)</f>
        <v>0</v>
      </c>
      <c r="Y182" s="16">
        <f>SUMPRODUCT(N([Dívida / PL]&gt;0),N(RIGHT([PAPEL],LEN([PAPEL])-(LEN([PAPEL])-1))="3"),[Dívida / PL])/SUMPRODUCT(N([Dívida / PL]&gt;0),N(RIGHT([PAPEL],LEN([PAPEL])-(LEN([PAPEL])-1))="3"))</f>
        <v>1.5501495106508842</v>
      </c>
      <c r="Z182" s="7">
        <f>Tabela3[[#This Row],[Capital Social]]*20%</f>
        <v>6120437.3119999999</v>
      </c>
      <c r="AA182" s="35">
        <f>IF(([Lucro Líquido]*5%)&gt;[Teto R. Legal],[Teto R. Legal],[Lucro Líquido]*5%)</f>
        <v>-1184250</v>
      </c>
      <c r="AB182" s="35">
        <f>IF([Lucro Líquido]&lt;0,0,[Lucro Líquido]-[Reserva Legal])</f>
        <v>0</v>
      </c>
      <c r="AC182" s="35">
        <f>Tabela3[[#This Row],[Lucro Distribuir]]*[%Div]</f>
        <v>0</v>
      </c>
      <c r="AD182" s="43">
        <f>SUMPRODUCT(N([Nome]=Tabela3[[#This Row],[Nome]]),[Ações])</f>
        <v>16166980</v>
      </c>
      <c r="AE182" s="68">
        <f>[Capital Social]/[Total Ações]</f>
        <v>1.892882069502158</v>
      </c>
      <c r="AF182" s="68">
        <f>Tabela3[[#This Row],[Lucro Líquido]]/Tabela3[[#This Row],[Total Ações]]</f>
        <v>-1.4650231521285979</v>
      </c>
      <c r="AG18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7">
        <f>SUMPRODUCT(N([Nome]=Tabela3[[#This Row],[Nome]]),[Div Base]*[Ações])</f>
        <v>0</v>
      </c>
      <c r="AM182" s="5">
        <f>[Patrimônio Líquido]/[Total Ações]</f>
        <v>-15.274837972212497</v>
      </c>
      <c r="AN182" s="39">
        <f>MAX(Tabela3[[#This Row],[Cotação 1]:[Cotação 5]])</f>
        <v>5</v>
      </c>
      <c r="AO182" s="40">
        <f>[Cotação]/[VPA]</f>
        <v>-0.32733571440141246</v>
      </c>
      <c r="AP182" s="27">
        <f>IF(Tabela3[[#This Row],[Lucro/Ação]]&gt;0,Tabela3[[#This Row],[Cotação]]/(Tabela3[[#This Row],[Lucro/Ação]]/[Ref]*4),0)</f>
        <v>0</v>
      </c>
      <c r="AQ182" s="68">
        <f>[Lucro Distribuir]/[Total Ações]</f>
        <v>0</v>
      </c>
      <c r="AR182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9" t="str">
        <f>IF(AND([% A.A.]&gt;=5%,SUMPRODUCT(N([Nome]=Tabela3[[#This Row],[Nome]]),[PL])&gt;0),"Sim","Não")</f>
        <v>Não</v>
      </c>
      <c r="AT182" s="20">
        <f>IF([Cotação]&gt;0,Tabela3[[#This Row],[Lucro]]/Tabela3[[#This Row],[Cotação]],0)</f>
        <v>0</v>
      </c>
      <c r="AU182" s="20">
        <f>((1+Tabela3[[#This Row],[% Yield]])^(1/(3*Tabela3[[#This Row],[Ref]])))^(12)-1</f>
        <v>0</v>
      </c>
      <c r="AV182" s="9">
        <f>IF([Cotação]&gt;0,($BH$1/Tabela3[[#This Row],[Cotação]]-MOD($BH$1/Tabela3[[#This Row],[Cotação]],100)),)</f>
        <v>100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5</v>
      </c>
      <c r="BB182" s="7">
        <f>SUMPRODUCT(N(Tabela17683[Código]=Tabela3[[#This Row],[PAPEL]]),Tabela17683[Fechamento])</f>
        <v>0</v>
      </c>
    </row>
    <row r="183" spans="1:54" ht="11.25" customHeight="1">
      <c r="A183" s="3" t="s">
        <v>839</v>
      </c>
      <c r="B183" s="45" t="s">
        <v>846</v>
      </c>
      <c r="C183" s="14" t="str">
        <f>LEFT([PAPEL],LEN([PAPEL])-(LEN([PAPEL])-4))</f>
        <v>ESTR</v>
      </c>
      <c r="D183" s="14">
        <v>3</v>
      </c>
      <c r="E183" s="5">
        <v>30602186.559999999</v>
      </c>
      <c r="F183" s="43">
        <v>10777985</v>
      </c>
      <c r="G183" s="65">
        <v>0.25</v>
      </c>
      <c r="H183" s="70"/>
      <c r="I183" s="16">
        <v>0.06</v>
      </c>
      <c r="J183" s="16"/>
      <c r="K183" s="14"/>
      <c r="L183" s="70"/>
      <c r="M183" s="41"/>
      <c r="N183" s="41"/>
      <c r="O183" s="41"/>
      <c r="P183" s="73">
        <v>-246948000</v>
      </c>
      <c r="Q183" s="60">
        <v>-23685000</v>
      </c>
      <c r="R183" s="60">
        <f>IF(Tabela3[[#This Row],[Ativo || Passivo]]&gt;0,Tabela3[[#This Row],[Ativo || Passivo]]-Tabela3[[#This Row],[Patrimônio Líquido]],0)</f>
        <v>0</v>
      </c>
      <c r="S183" s="60">
        <f>Tabela3[[#This Row],[Cotação]]*Tabela3[[#This Row],[Total Ações]]</f>
        <v>3233396</v>
      </c>
      <c r="T183" s="27">
        <f>IF(Tabela3[[#This Row],[Passivo Circulante]]&gt;0,Tabela3[[#This Row],[Ativo Circulante]]/Tabela3[[#This Row],[Passivo Circulante]],0)</f>
        <v>0</v>
      </c>
      <c r="U18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3" s="16">
        <f>IF(Tabela3[[#This Row],[Lucro Líquido]]&gt;0,Tabela3[[#This Row],[Lucro Líquido]]/Tabela3[[#This Row],[Patrimônio Líquido]],0)/Tabela3[[#This Row],[Ref]]*4</f>
        <v>0</v>
      </c>
      <c r="W18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3" s="16">
        <f>IF(Tabela3[[#This Row],[Dívida]]&gt;0,Tabela3[[#This Row],[Dívida]]/Tabela3[[#This Row],[Patrimônio Líquido]],0)</f>
        <v>0</v>
      </c>
      <c r="Y183" s="16">
        <f>SUMPRODUCT(N([Dívida / PL]&gt;0),N(RIGHT([PAPEL],LEN([PAPEL])-(LEN([PAPEL])-1))="3"),[Dívida / PL])/SUMPRODUCT(N([Dívida / PL]&gt;0),N(RIGHT([PAPEL],LEN([PAPEL])-(LEN([PAPEL])-1))="3"))</f>
        <v>1.5501495106508842</v>
      </c>
      <c r="Z183" s="7">
        <f>Tabela3[[#This Row],[Capital Social]]*20%</f>
        <v>6120437.3119999999</v>
      </c>
      <c r="AA183" s="35">
        <f>IF(([Lucro Líquido]*5%)&gt;[Teto R. Legal],[Teto R. Legal],[Lucro Líquido]*5%)</f>
        <v>-1184250</v>
      </c>
      <c r="AB183" s="35">
        <f>IF([Lucro Líquido]&lt;0,0,[Lucro Líquido]-[Reserva Legal])</f>
        <v>0</v>
      </c>
      <c r="AC183" s="35">
        <f>Tabela3[[#This Row],[Lucro Distribuir]]*[%Div]</f>
        <v>0</v>
      </c>
      <c r="AD183" s="43">
        <f>SUMPRODUCT(N([Nome]=Tabela3[[#This Row],[Nome]]),[Ações])</f>
        <v>16166980</v>
      </c>
      <c r="AE183" s="68">
        <f>[Capital Social]/[Total Ações]</f>
        <v>1.892882069502158</v>
      </c>
      <c r="AF183" s="68">
        <f>Tabela3[[#This Row],[Lucro Líquido]]/Tabela3[[#This Row],[Total Ações]]</f>
        <v>-1.4650231521285979</v>
      </c>
      <c r="AG18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7">
        <f>SUMPRODUCT(N([Nome]=Tabela3[[#This Row],[Nome]]),[Div Base]*[Ações])</f>
        <v>0</v>
      </c>
      <c r="AM183" s="5">
        <f>[Patrimônio Líquido]/[Total Ações]</f>
        <v>-15.274837972212497</v>
      </c>
      <c r="AN183" s="39">
        <f>MAX(Tabela3[[#This Row],[Cotação 1]:[Cotação 5]])</f>
        <v>0.2</v>
      </c>
      <c r="AO183" s="40">
        <f>[Cotação]/[VPA]</f>
        <v>-1.3093428576056498E-2</v>
      </c>
      <c r="AP183" s="27">
        <f>IF(Tabela3[[#This Row],[Lucro/Ação]]&gt;0,Tabela3[[#This Row],[Cotação]]/(Tabela3[[#This Row],[Lucro/Ação]]/[Ref]*4),0)</f>
        <v>0</v>
      </c>
      <c r="AQ183" s="68">
        <f>[Lucro Distribuir]/[Total Ações]</f>
        <v>0</v>
      </c>
      <c r="AR183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9" t="str">
        <f>IF(AND([% A.A.]&gt;=5%,SUMPRODUCT(N([Nome]=Tabela3[[#This Row],[Nome]]),[PL])&gt;0),"Sim","Não")</f>
        <v>Não</v>
      </c>
      <c r="AT183" s="20">
        <f>IF([Cotação]&gt;0,Tabela3[[#This Row],[Lucro]]/Tabela3[[#This Row],[Cotação]],0)</f>
        <v>0</v>
      </c>
      <c r="AU183" s="20">
        <f>((1+Tabela3[[#This Row],[% Yield]])^(1/(3*Tabela3[[#This Row],[Ref]])))^(12)-1</f>
        <v>0</v>
      </c>
      <c r="AV183" s="9">
        <f>IF([Cotação]&gt;0,($BH$1/Tabela3[[#This Row],[Cotação]]-MOD($BH$1/Tabela3[[#This Row],[Cotação]],100)),)</f>
        <v>3800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0.2</v>
      </c>
      <c r="BB183" s="7">
        <f>SUMPRODUCT(N(Tabela17683[Código]=Tabela3[[#This Row],[PAPEL]]),Tabela17683[Fechamento])</f>
        <v>0</v>
      </c>
    </row>
    <row r="184" spans="1:54" ht="11.25" customHeight="1">
      <c r="A184" s="3" t="s">
        <v>797</v>
      </c>
      <c r="B184" s="45" t="s">
        <v>789</v>
      </c>
      <c r="C184" s="14" t="str">
        <f>LEFT([PAPEL],LEN([PAPEL])-(LEN([PAPEL])-4))</f>
        <v>AHEB</v>
      </c>
      <c r="D184" s="14">
        <v>3</v>
      </c>
      <c r="E184" s="5">
        <v>199970873</v>
      </c>
      <c r="F184" s="43">
        <v>6154605</v>
      </c>
      <c r="G184" s="65">
        <v>0.25</v>
      </c>
      <c r="H184" s="70"/>
      <c r="J184" s="16"/>
      <c r="K184" s="14"/>
      <c r="L184" s="70"/>
      <c r="M184" s="41"/>
      <c r="N184" s="41"/>
      <c r="O184" s="41"/>
      <c r="P184" s="73">
        <v>68456000</v>
      </c>
      <c r="Q184" s="60">
        <v>-16033000</v>
      </c>
      <c r="R184" s="60">
        <f>IF(Tabela3[[#This Row],[Ativo || Passivo]]&gt;0,Tabela3[[#This Row],[Ativo || Passivo]]-Tabela3[[#This Row],[Patrimônio Líquido]],0)</f>
        <v>0</v>
      </c>
      <c r="S184" s="60">
        <f>Tabela3[[#This Row],[Cotação]]*Tabela3[[#This Row],[Total Ações]]</f>
        <v>135349948.5</v>
      </c>
      <c r="T184" s="27">
        <f>IF(Tabela3[[#This Row],[Passivo Circulante]]&gt;0,Tabela3[[#This Row],[Ativo Circulante]]/Tabela3[[#This Row],[Passivo Circulante]],0)</f>
        <v>0</v>
      </c>
      <c r="U18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4" s="16">
        <f>IF(Tabela3[[#This Row],[Lucro Líquido]]&gt;0,Tabela3[[#This Row],[Lucro Líquido]]/Tabela3[[#This Row],[Patrimônio Líquido]],0)/Tabela3[[#This Row],[Ref]]*4</f>
        <v>0</v>
      </c>
      <c r="W18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4" s="16">
        <f>IF(Tabela3[[#This Row],[Dívida]]&gt;0,Tabela3[[#This Row],[Dívida]]/Tabela3[[#This Row],[Patrimônio Líquido]],0)</f>
        <v>0</v>
      </c>
      <c r="Y184" s="16">
        <f>SUMPRODUCT(N([Dívida / PL]&gt;0),N(RIGHT([PAPEL],LEN([PAPEL])-(LEN([PAPEL])-1))="3"),[Dívida / PL])/SUMPRODUCT(N([Dívida / PL]&gt;0),N(RIGHT([PAPEL],LEN([PAPEL])-(LEN([PAPEL])-1))="3"))</f>
        <v>1.5501495106508842</v>
      </c>
      <c r="Z184" s="7">
        <f>Tabela3[[#This Row],[Capital Social]]*20%</f>
        <v>39994174.600000001</v>
      </c>
      <c r="AA184" s="35">
        <f>IF(([Lucro Líquido]*5%)&gt;[Teto R. Legal],[Teto R. Legal],[Lucro Líquido]*5%)</f>
        <v>-801650</v>
      </c>
      <c r="AB184" s="35">
        <f>IF([Lucro Líquido]&lt;0,0,[Lucro Líquido]-[Reserva Legal])</f>
        <v>0</v>
      </c>
      <c r="AC184" s="35">
        <f>Tabela3[[#This Row],[Lucro Distribuir]]*[%Div]</f>
        <v>0</v>
      </c>
      <c r="AD184" s="43">
        <f>SUMPRODUCT(N([Nome]=Tabela3[[#This Row],[Nome]]),[Ações])</f>
        <v>6941023</v>
      </c>
      <c r="AE184" s="68">
        <f>[Capital Social]/[Total Ações]</f>
        <v>28.810000053306265</v>
      </c>
      <c r="AF184" s="68">
        <f>Tabela3[[#This Row],[Lucro Líquido]]/Tabela3[[#This Row],[Total Ações]]</f>
        <v>-2.3098900551114729</v>
      </c>
      <c r="AG18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4" s="7">
        <f>[Div Base]*[Ações]</f>
        <v>0</v>
      </c>
      <c r="AL184" s="7">
        <f>SUMPRODUCT(N([Nome]=Tabela3[[#This Row],[Nome]]),[Div Base]*[Ações])</f>
        <v>0</v>
      </c>
      <c r="AM184" s="5">
        <f>[Patrimônio Líquido]/[Total Ações]</f>
        <v>9.8625231468041523</v>
      </c>
      <c r="AN184" s="39">
        <f>MAX(Tabela3[[#This Row],[Cotação 1]:[Cotação 5]])</f>
        <v>19.5</v>
      </c>
      <c r="AO184" s="40">
        <f>[Cotação]/[VPA]</f>
        <v>1.9771816714385884</v>
      </c>
      <c r="AP184" s="27">
        <f>IF(Tabela3[[#This Row],[Lucro/Ação]]&gt;0,Tabela3[[#This Row],[Cotação]]/(Tabela3[[#This Row],[Lucro/Ação]]/[Ref]*4),0)</f>
        <v>0</v>
      </c>
      <c r="AQ184" s="68">
        <f>[Lucro Distribuir]/[Total Ações]</f>
        <v>0</v>
      </c>
      <c r="AR184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4" s="9" t="str">
        <f>IF(AND([% A.A.]&gt;=5%,SUMPRODUCT(N([Nome]=Tabela3[[#This Row],[Nome]]),[PL])&gt;0),"Sim","Não")</f>
        <v>Não</v>
      </c>
      <c r="AT184" s="20">
        <f>IF([Cotação]&gt;0,Tabela3[[#This Row],[Lucro]]/Tabela3[[#This Row],[Cotação]],0)</f>
        <v>0</v>
      </c>
      <c r="AU184" s="20">
        <f>((1+Tabela3[[#This Row],[% Yield]])^(1/(3*Tabela3[[#This Row],[Ref]])))^(12)-1</f>
        <v>0</v>
      </c>
      <c r="AV184" s="9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19.5</v>
      </c>
      <c r="BB184" s="7">
        <f>SUMPRODUCT(N(Tabela17683[Código]=Tabela3[[#This Row],[PAPEL]]),Tabela17683[Fechamento])</f>
        <v>0</v>
      </c>
    </row>
    <row r="185" spans="1:54" ht="11.25" customHeight="1">
      <c r="A185" s="3" t="s">
        <v>797</v>
      </c>
      <c r="B185" s="45" t="s">
        <v>790</v>
      </c>
      <c r="C185" s="14" t="str">
        <f>LEFT([PAPEL],LEN([PAPEL])-(LEN([PAPEL])-4))</f>
        <v>AHEB</v>
      </c>
      <c r="D185" s="14">
        <v>3</v>
      </c>
      <c r="E185" s="5">
        <v>199970873</v>
      </c>
      <c r="F185" s="43">
        <v>317899</v>
      </c>
      <c r="G185" s="65">
        <v>0.25</v>
      </c>
      <c r="H185" s="70"/>
      <c r="I185" s="16">
        <v>0.08</v>
      </c>
      <c r="J185" s="16"/>
      <c r="K185" s="14"/>
      <c r="L185" s="70"/>
      <c r="M185" s="41"/>
      <c r="N185" s="41"/>
      <c r="O185" s="41"/>
      <c r="P185" s="73">
        <v>68456000</v>
      </c>
      <c r="Q185" s="60">
        <v>-16033000</v>
      </c>
      <c r="R185" s="60">
        <f>IF(Tabela3[[#This Row],[Ativo || Passivo]]&gt;0,Tabela3[[#This Row],[Ativo || Passivo]]-Tabela3[[#This Row],[Patrimônio Líquido]],0)</f>
        <v>0</v>
      </c>
      <c r="S185" s="60">
        <f>Tabela3[[#This Row],[Cotação]]*Tabela3[[#This Row],[Total Ações]]</f>
        <v>138889870.23000002</v>
      </c>
      <c r="T185" s="27">
        <f>IF(Tabela3[[#This Row],[Passivo Circulante]]&gt;0,Tabela3[[#This Row],[Ativo Circulante]]/Tabela3[[#This Row],[Passivo Circulante]],0)</f>
        <v>0</v>
      </c>
      <c r="U18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5" s="16">
        <f>IF(Tabela3[[#This Row],[Lucro Líquido]]&gt;0,Tabela3[[#This Row],[Lucro Líquido]]/Tabela3[[#This Row],[Patrimônio Líquido]],0)/Tabela3[[#This Row],[Ref]]*4</f>
        <v>0</v>
      </c>
      <c r="W18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5" s="16">
        <f>IF(Tabela3[[#This Row],[Dívida]]&gt;0,Tabela3[[#This Row],[Dívida]]/Tabela3[[#This Row],[Patrimônio Líquido]],0)</f>
        <v>0</v>
      </c>
      <c r="Y185" s="16">
        <f>SUMPRODUCT(N([Dívida / PL]&gt;0),N(RIGHT([PAPEL],LEN([PAPEL])-(LEN([PAPEL])-1))="3"),[Dívida / PL])/SUMPRODUCT(N([Dívida / PL]&gt;0),N(RIGHT([PAPEL],LEN([PAPEL])-(LEN([PAPEL])-1))="3"))</f>
        <v>1.5501495106508842</v>
      </c>
      <c r="Z185" s="7">
        <f>Tabela3[[#This Row],[Capital Social]]*20%</f>
        <v>39994174.600000001</v>
      </c>
      <c r="AA185" s="35">
        <f>IF(([Lucro Líquido]*5%)&gt;[Teto R. Legal],[Teto R. Legal],[Lucro Líquido]*5%)</f>
        <v>-801650</v>
      </c>
      <c r="AB185" s="35">
        <f>IF([Lucro Líquido]&lt;0,0,[Lucro Líquido]-[Reserva Legal])</f>
        <v>0</v>
      </c>
      <c r="AC185" s="35">
        <f>Tabela3[[#This Row],[Lucro Distribuir]]*[%Div]</f>
        <v>0</v>
      </c>
      <c r="AD185" s="43">
        <f>SUMPRODUCT(N([Nome]=Tabela3[[#This Row],[Nome]]),[Ações])</f>
        <v>6941023</v>
      </c>
      <c r="AE185" s="68">
        <f>[Capital Social]/[Total Ações]</f>
        <v>28.810000053306265</v>
      </c>
      <c r="AF185" s="68">
        <f>Tabela3[[#This Row],[Lucro Líquido]]/Tabela3[[#This Row],[Total Ações]]</f>
        <v>-2.3098900551114729</v>
      </c>
      <c r="AG18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7">
        <f>[Div Base]*[Ações]</f>
        <v>0</v>
      </c>
      <c r="AL185" s="7">
        <f>SUMPRODUCT(N([Nome]=Tabela3[[#This Row],[Nome]]),[Div Base]*[Ações])</f>
        <v>0</v>
      </c>
      <c r="AM185" s="5">
        <f>[Patrimônio Líquido]/[Total Ações]</f>
        <v>9.8625231468041523</v>
      </c>
      <c r="AN185" s="39">
        <f>MAX(Tabela3[[#This Row],[Cotação 1]:[Cotação 5]])</f>
        <v>20.010000000000002</v>
      </c>
      <c r="AO185" s="40">
        <f>[Cotação]/[VPA]</f>
        <v>2.0288925766915979</v>
      </c>
      <c r="AP185" s="27">
        <f>IF(Tabela3[[#This Row],[Lucro/Ação]]&gt;0,Tabela3[[#This Row],[Cotação]]/(Tabela3[[#This Row],[Lucro/Ação]]/[Ref]*4),0)</f>
        <v>0</v>
      </c>
      <c r="AQ185" s="68">
        <f>[Lucro Distribuir]/[Total Ações]</f>
        <v>0</v>
      </c>
      <c r="AR18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9" t="str">
        <f>IF(AND([% A.A.]&gt;=5%,SUMPRODUCT(N([Nome]=Tabela3[[#This Row],[Nome]]),[PL])&gt;0),"Sim","Não")</f>
        <v>Não</v>
      </c>
      <c r="AT185" s="20">
        <f>IF([Cotação]&gt;0,Tabela3[[#This Row],[Lucro]]/Tabela3[[#This Row],[Cotação]],0)</f>
        <v>0</v>
      </c>
      <c r="AU185" s="20">
        <f>((1+Tabela3[[#This Row],[% Yield]])^(1/(3*Tabela3[[#This Row],[Ref]])))^(12)-1</f>
        <v>0</v>
      </c>
      <c r="AV185" s="9">
        <f>IF([Cotação]&gt;0,($BH$1/Tabela3[[#This Row],[Cotação]]-MOD($BH$1/Tabela3[[#This Row],[Cotação]],100)),)</f>
        <v>0</v>
      </c>
      <c r="AW185" s="7">
        <f>Tabela3[[#This Row],[Ativos]]*[Lucro]</f>
        <v>0</v>
      </c>
      <c r="AX185" s="7">
        <f>SUMPRODUCT(N(Tabela1[Código]=Tabela3[[#This Row],[PAPEL]]),Tabela1[Fechamento])</f>
        <v>0</v>
      </c>
      <c r="AY185" s="7">
        <f>SUMPRODUCT(N(Tabela17[Código]=Tabela3[[#This Row],[PAPEL]]),Tabela17[Fechamento])</f>
        <v>0</v>
      </c>
      <c r="AZ185" s="7">
        <f>SUMPRODUCT(N(Tabela176[Código]=Tabela3[[#This Row],[PAPEL]]),Tabela176[Fechamento])</f>
        <v>0</v>
      </c>
      <c r="BA185" s="7">
        <f>SUMPRODUCT(N(Tabela1768[Código]=Tabela3[[#This Row],[PAPEL]]),Tabela1768[Fechamento])</f>
        <v>20.010000000000002</v>
      </c>
      <c r="BB185" s="7">
        <f>SUMPRODUCT(N(Tabela17683[Código]=Tabela3[[#This Row],[PAPEL]]),Tabela17683[Fechamento])</f>
        <v>0</v>
      </c>
    </row>
    <row r="186" spans="1:54" ht="11.25" customHeight="1">
      <c r="A186" s="3" t="s">
        <v>797</v>
      </c>
      <c r="B186" s="45" t="s">
        <v>791</v>
      </c>
      <c r="C186" s="14" t="str">
        <f>LEFT([PAPEL],LEN([PAPEL])-(LEN([PAPEL])-4))</f>
        <v>AHEB</v>
      </c>
      <c r="D186" s="14">
        <v>3</v>
      </c>
      <c r="E186" s="5">
        <v>199970873</v>
      </c>
      <c r="F186" s="43">
        <v>468519</v>
      </c>
      <c r="G186" s="65">
        <v>0.25</v>
      </c>
      <c r="H186" s="70"/>
      <c r="I186" s="16">
        <v>0.08</v>
      </c>
      <c r="J186" s="16"/>
      <c r="K186" s="14"/>
      <c r="L186" s="70"/>
      <c r="M186" s="41"/>
      <c r="N186" s="41"/>
      <c r="O186" s="41"/>
      <c r="P186" s="73">
        <v>68456000</v>
      </c>
      <c r="Q186" s="60">
        <v>-16033000</v>
      </c>
      <c r="R186" s="60">
        <f>IF(Tabela3[[#This Row],[Ativo || Passivo]]&gt;0,Tabela3[[#This Row],[Ativo || Passivo]]-Tabela3[[#This Row],[Patrimônio Líquido]],0)</f>
        <v>0</v>
      </c>
      <c r="S186" s="60">
        <f>Tabela3[[#This Row],[Cotação]]*Tabela3[[#This Row],[Total Ações]]</f>
        <v>243005215.22999999</v>
      </c>
      <c r="T186" s="27">
        <f>IF(Tabela3[[#This Row],[Passivo Circulante]]&gt;0,Tabela3[[#This Row],[Ativo Circulante]]/Tabela3[[#This Row],[Passivo Circulante]],0)</f>
        <v>0</v>
      </c>
      <c r="U18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6" s="16">
        <f>IF(Tabela3[[#This Row],[Lucro Líquido]]&gt;0,Tabela3[[#This Row],[Lucro Líquido]]/Tabela3[[#This Row],[Patrimônio Líquido]],0)/Tabela3[[#This Row],[Ref]]*4</f>
        <v>0</v>
      </c>
      <c r="W18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6" s="16">
        <f>IF(Tabela3[[#This Row],[Dívida]]&gt;0,Tabela3[[#This Row],[Dívida]]/Tabela3[[#This Row],[Patrimônio Líquido]],0)</f>
        <v>0</v>
      </c>
      <c r="Y186" s="16">
        <f>SUMPRODUCT(N([Dívida / PL]&gt;0),N(RIGHT([PAPEL],LEN([PAPEL])-(LEN([PAPEL])-1))="3"),[Dívida / PL])/SUMPRODUCT(N([Dívida / PL]&gt;0),N(RIGHT([PAPEL],LEN([PAPEL])-(LEN([PAPEL])-1))="3"))</f>
        <v>1.5501495106508842</v>
      </c>
      <c r="Z186" s="7">
        <f>Tabela3[[#This Row],[Capital Social]]*20%</f>
        <v>39994174.600000001</v>
      </c>
      <c r="AA186" s="35">
        <f>IF(([Lucro Líquido]*5%)&gt;[Teto R. Legal],[Teto R. Legal],[Lucro Líquido]*5%)</f>
        <v>-801650</v>
      </c>
      <c r="AB186" s="35">
        <f>IF([Lucro Líquido]&lt;0,0,[Lucro Líquido]-[Reserva Legal])</f>
        <v>0</v>
      </c>
      <c r="AC186" s="35">
        <f>Tabela3[[#This Row],[Lucro Distribuir]]*[%Div]</f>
        <v>0</v>
      </c>
      <c r="AD186" s="43">
        <f>SUMPRODUCT(N([Nome]=Tabela3[[#This Row],[Nome]]),[Ações])</f>
        <v>6941023</v>
      </c>
      <c r="AE186" s="68">
        <f>[Capital Social]/[Total Ações]</f>
        <v>28.810000053306265</v>
      </c>
      <c r="AF186" s="68">
        <f>Tabela3[[#This Row],[Lucro Líquido]]/Tabela3[[#This Row],[Total Ações]]</f>
        <v>-2.3098900551114729</v>
      </c>
      <c r="AG18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7">
        <f>[Div Base]*[Ações]</f>
        <v>0</v>
      </c>
      <c r="AL186" s="7">
        <f>SUMPRODUCT(N([Nome]=Tabela3[[#This Row],[Nome]]),[Div Base]*[Ações])</f>
        <v>0</v>
      </c>
      <c r="AM186" s="5">
        <f>[Patrimônio Líquido]/[Total Ações]</f>
        <v>9.8625231468041523</v>
      </c>
      <c r="AN186" s="39">
        <f>MAX(Tabela3[[#This Row],[Cotação 1]:[Cotação 5]])</f>
        <v>35.01</v>
      </c>
      <c r="AO186" s="40">
        <f>[Cotação]/[VPA]</f>
        <v>3.5498015547212809</v>
      </c>
      <c r="AP186" s="27">
        <f>IF(Tabela3[[#This Row],[Lucro/Ação]]&gt;0,Tabela3[[#This Row],[Cotação]]/(Tabela3[[#This Row],[Lucro/Ação]]/[Ref]*4),0)</f>
        <v>0</v>
      </c>
      <c r="AQ186" s="68">
        <f>[Lucro Distribuir]/[Total Ações]</f>
        <v>0</v>
      </c>
      <c r="AR186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9" t="str">
        <f>IF(AND([% A.A.]&gt;=5%,SUMPRODUCT(N([Nome]=Tabela3[[#This Row],[Nome]]),[PL])&gt;0),"Sim","Não")</f>
        <v>Não</v>
      </c>
      <c r="AT186" s="20">
        <f>IF([Cotação]&gt;0,Tabela3[[#This Row],[Lucro]]/Tabela3[[#This Row],[Cotação]],0)</f>
        <v>0</v>
      </c>
      <c r="AU186" s="20">
        <f>((1+Tabela3[[#This Row],[% Yield]])^(1/(3*Tabela3[[#This Row],[Ref]])))^(12)-1</f>
        <v>0</v>
      </c>
      <c r="AV186" s="9">
        <f>IF([Cotação]&gt;0,($BH$1/Tabela3[[#This Row],[Cotação]]-MOD($BH$1/Tabela3[[#This Row],[Cotação]],100)),)</f>
        <v>0</v>
      </c>
      <c r="AW186" s="7">
        <f>Tabela3[[#This Row],[Ativos]]*[Lucro]</f>
        <v>0</v>
      </c>
      <c r="AX186" s="7">
        <f>SUMPRODUCT(N(Tabela1[Código]=Tabela3[[#This Row],[PAPEL]]),Tabela1[Fechamento])</f>
        <v>0</v>
      </c>
      <c r="AY186" s="7">
        <f>SUMPRODUCT(N(Tabela17[Código]=Tabela3[[#This Row],[PAPEL]]),Tabela17[Fechamento])</f>
        <v>0</v>
      </c>
      <c r="AZ186" s="7">
        <f>SUMPRODUCT(N(Tabela176[Código]=Tabela3[[#This Row],[PAPEL]]),Tabela176[Fechamento])</f>
        <v>0</v>
      </c>
      <c r="BA186" s="7">
        <f>SUMPRODUCT(N(Tabela1768[Código]=Tabela3[[#This Row],[PAPEL]]),Tabela1768[Fechamento])</f>
        <v>35.01</v>
      </c>
      <c r="BB186" s="7">
        <f>SUMPRODUCT(N(Tabela17683[Código]=Tabela3[[#This Row],[PAPEL]]),Tabela17683[Fechamento])</f>
        <v>0</v>
      </c>
    </row>
    <row r="187" spans="1:54" ht="11.25" customHeight="1">
      <c r="A187" s="3" t="s">
        <v>797</v>
      </c>
      <c r="B187" s="45" t="s">
        <v>798</v>
      </c>
      <c r="C187" s="14" t="str">
        <f>LEFT([PAPEL],LEN([PAPEL])-(LEN([PAPEL])-4))</f>
        <v>SHOW</v>
      </c>
      <c r="D187" s="14">
        <v>4</v>
      </c>
      <c r="E187" s="5">
        <v>243022170.40000001</v>
      </c>
      <c r="F187" s="43">
        <v>69971465</v>
      </c>
      <c r="G187" s="65">
        <v>0.25</v>
      </c>
      <c r="H187" s="70"/>
      <c r="J187" s="16"/>
      <c r="K187" s="14"/>
      <c r="L187" s="70"/>
      <c r="M187" s="41">
        <v>545361000</v>
      </c>
      <c r="N187" s="41">
        <v>210739000</v>
      </c>
      <c r="O187" s="41">
        <v>181119000</v>
      </c>
      <c r="P187" s="73">
        <v>325111000</v>
      </c>
      <c r="Q187" s="60">
        <v>-13317000</v>
      </c>
      <c r="R187" s="60">
        <f>IF(Tabela3[[#This Row],[Ativo || Passivo]]&gt;0,Tabela3[[#This Row],[Ativo || Passivo]]-Tabela3[[#This Row],[Patrimônio Líquido]],0)</f>
        <v>220250000</v>
      </c>
      <c r="S187" s="60">
        <f>Tabela3[[#This Row],[Cotação]]*Tabela3[[#This Row],[Total Ações]]</f>
        <v>335863032</v>
      </c>
      <c r="T187" s="27">
        <f>IF(Tabela3[[#This Row],[Passivo Circulante]]&gt;0,Tabela3[[#This Row],[Ativo Circulante]]/Tabela3[[#This Row],[Passivo Circulante]],0)</f>
        <v>1.1635388887968683</v>
      </c>
      <c r="U18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7" s="16">
        <f>IF(Tabela3[[#This Row],[Lucro Líquido]]&gt;0,Tabela3[[#This Row],[Lucro Líquido]]/Tabela3[[#This Row],[Patrimônio Líquido]],0)/Tabela3[[#This Row],[Ref]]*4</f>
        <v>0</v>
      </c>
      <c r="W18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7" s="16">
        <f>IF(Tabela3[[#This Row],[Dívida]]&gt;0,Tabela3[[#This Row],[Dívida]]/Tabela3[[#This Row],[Patrimônio Líquido]],0)</f>
        <v>0.67746092872895713</v>
      </c>
      <c r="Y187" s="16">
        <f>SUMPRODUCT(N([Dívida / PL]&gt;0),N(RIGHT([PAPEL],LEN([PAPEL])-(LEN([PAPEL])-1))="3"),[Dívida / PL])/SUMPRODUCT(N([Dívida / PL]&gt;0),N(RIGHT([PAPEL],LEN([PAPEL])-(LEN([PAPEL])-1))="3"))</f>
        <v>1.5501495106508842</v>
      </c>
      <c r="Z187" s="7">
        <f>Tabela3[[#This Row],[Capital Social]]*20%</f>
        <v>48604434.080000006</v>
      </c>
      <c r="AA187" s="35">
        <f>IF(([Lucro Líquido]*5%)&gt;[Teto R. Legal],[Teto R. Legal],[Lucro Líquido]*5%)</f>
        <v>-665850</v>
      </c>
      <c r="AB187" s="35">
        <f>IF([Lucro Líquido]&lt;0,0,[Lucro Líquido]-[Reserva Legal])</f>
        <v>0</v>
      </c>
      <c r="AC187" s="35">
        <f>Tabela3[[#This Row],[Lucro Distribuir]]*[%Div]</f>
        <v>0</v>
      </c>
      <c r="AD187" s="43">
        <f>SUMPRODUCT(N([Nome]=Tabela3[[#This Row],[Nome]]),[Ações])</f>
        <v>69971465</v>
      </c>
      <c r="AE187" s="68">
        <f>[Capital Social]/[Total Ações]</f>
        <v>3.4731611007429959</v>
      </c>
      <c r="AF187" s="68">
        <f>Tabela3[[#This Row],[Lucro Líquido]]/Tabela3[[#This Row],[Total Ações]]</f>
        <v>-0.19032043991075503</v>
      </c>
      <c r="AG18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7" s="7">
        <f>[Div Base]*[Ações]</f>
        <v>0</v>
      </c>
      <c r="AL187" s="7">
        <f>SUMPRODUCT(N([Nome]=Tabela3[[#This Row],[Nome]]),[Div Base]*[Ações])</f>
        <v>0</v>
      </c>
      <c r="AM187" s="5">
        <f>[Patrimônio Líquido]/[Total Ações]</f>
        <v>4.6463369031933235</v>
      </c>
      <c r="AN187" s="39">
        <f>MAX(Tabela3[[#This Row],[Cotação 1]:[Cotação 5]])</f>
        <v>4.8</v>
      </c>
      <c r="AO187" s="40">
        <f>[Cotação]/[VPA]</f>
        <v>1.0330718800655776</v>
      </c>
      <c r="AP187" s="27">
        <f>IF(Tabela3[[#This Row],[Lucro/Ação]]&gt;0,Tabela3[[#This Row],[Cotação]]/(Tabela3[[#This Row],[Lucro/Ação]]/[Ref]*4),0)</f>
        <v>0</v>
      </c>
      <c r="AQ187" s="68">
        <f>[Lucro Distribuir]/[Total Ações]</f>
        <v>0</v>
      </c>
      <c r="AR187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7" s="9" t="str">
        <f>IF(AND([% A.A.]&gt;=5%,SUMPRODUCT(N([Nome]=Tabela3[[#This Row],[Nome]]),[PL])&gt;0),"Sim","Não")</f>
        <v>Não</v>
      </c>
      <c r="AT187" s="20">
        <f>IF([Cotação]&gt;0,Tabela3[[#This Row],[Lucro]]/Tabela3[[#This Row],[Cotação]],0)</f>
        <v>0</v>
      </c>
      <c r="AU187" s="20">
        <f>((1+Tabela3[[#This Row],[% Yield]])^(1/(3*Tabela3[[#This Row],[Ref]])))^(12)-1</f>
        <v>0</v>
      </c>
      <c r="AV187" s="9">
        <f>IF([Cotação]&gt;0,($BH$1/Tabela3[[#This Row],[Cotação]]-MOD($BH$1/Tabela3[[#This Row],[Cotação]],100)),)</f>
        <v>100</v>
      </c>
      <c r="AW187" s="7">
        <f>Tabela3[[#This Row],[Ativos]]*[Lucro]</f>
        <v>0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4.8</v>
      </c>
      <c r="BB187" s="7">
        <f>SUMPRODUCT(N(Tabela17683[Código]=Tabela3[[#This Row],[PAPEL]]),Tabela17683[Fechamento])</f>
        <v>0</v>
      </c>
    </row>
    <row r="188" spans="1:54" ht="11.25" customHeight="1">
      <c r="A188" s="3" t="s">
        <v>786</v>
      </c>
      <c r="B188" s="45" t="s">
        <v>787</v>
      </c>
      <c r="C188" s="14" t="str">
        <f>LEFT([PAPEL],LEN([PAPEL])-(LEN([PAPEL])-4))</f>
        <v>CVCB</v>
      </c>
      <c r="D188" s="14">
        <v>4</v>
      </c>
      <c r="E188" s="5">
        <v>82728124.230000004</v>
      </c>
      <c r="F188" s="43">
        <v>129729000</v>
      </c>
      <c r="G188" s="65">
        <v>0.25</v>
      </c>
      <c r="H188" s="70"/>
      <c r="J188" s="16"/>
      <c r="K188" s="14"/>
      <c r="L188" s="70"/>
      <c r="M188" s="41">
        <v>2066845000</v>
      </c>
      <c r="N188" s="41">
        <v>1733400000</v>
      </c>
      <c r="O188" s="41">
        <v>1633696000</v>
      </c>
      <c r="P188" s="73">
        <v>316281000</v>
      </c>
      <c r="Q188" s="60">
        <v>111682000</v>
      </c>
      <c r="R188" s="60">
        <f>IF(Tabela3[[#This Row],[Ativo || Passivo]]&gt;0,Tabela3[[#This Row],[Ativo || Passivo]]-Tabela3[[#This Row],[Patrimônio Líquido]],0)</f>
        <v>1750564000</v>
      </c>
      <c r="S188" s="60">
        <f>Tabela3[[#This Row],[Cotação]]*Tabela3[[#This Row],[Total Ações]]</f>
        <v>1967988930</v>
      </c>
      <c r="T188" s="27">
        <f>IF(Tabela3[[#This Row],[Passivo Circulante]]&gt;0,Tabela3[[#This Row],[Ativo Circulante]]/Tabela3[[#This Row],[Passivo Circulante]],0)</f>
        <v>1.0610297142185572</v>
      </c>
      <c r="U18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8" s="16">
        <f>IF(Tabela3[[#This Row],[Lucro Líquido]]&gt;0,Tabela3[[#This Row],[Lucro Líquido]]/Tabela3[[#This Row],[Patrimônio Líquido]],0)/Tabela3[[#This Row],[Ref]]*4</f>
        <v>0.35311005087248365</v>
      </c>
      <c r="W18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8" s="16">
        <f>IF(Tabela3[[#This Row],[Dívida]]&gt;0,Tabela3[[#This Row],[Dívida]]/Tabela3[[#This Row],[Patrimônio Líquido]],0)</f>
        <v>5.5348376917993809</v>
      </c>
      <c r="Y188" s="16">
        <f>SUMPRODUCT(N([Dívida / PL]&gt;0),N(RIGHT([PAPEL],LEN([PAPEL])-(LEN([PAPEL])-1))="3"),[Dívida / PL])/SUMPRODUCT(N([Dívida / PL]&gt;0),N(RIGHT([PAPEL],LEN([PAPEL])-(LEN([PAPEL])-1))="3"))</f>
        <v>1.5501495106508842</v>
      </c>
      <c r="Z188" s="7">
        <f>Tabela3[[#This Row],[Capital Social]]*20%</f>
        <v>16545624.846000001</v>
      </c>
      <c r="AA188" s="35">
        <f>IF(([Lucro Líquido]*5%)&gt;[Teto R. Legal],[Teto R. Legal],[Lucro Líquido]*5%)</f>
        <v>5584100</v>
      </c>
      <c r="AB188" s="35">
        <f>IF([Lucro Líquido]&lt;0,0,[Lucro Líquido]-[Reserva Legal])</f>
        <v>106097900</v>
      </c>
      <c r="AC188" s="35">
        <f>Tabela3[[#This Row],[Lucro Distribuir]]*[%Div]</f>
        <v>26524475</v>
      </c>
      <c r="AD188" s="43">
        <f>SUMPRODUCT(N([Nome]=Tabela3[[#This Row],[Nome]]),[Ações])</f>
        <v>129729000</v>
      </c>
      <c r="AE188" s="68">
        <f>[Capital Social]/[Total Ações]</f>
        <v>0.63769954466618883</v>
      </c>
      <c r="AF188" s="68">
        <f>Tabela3[[#This Row],[Lucro Líquido]]/Tabela3[[#This Row],[Total Ações]]</f>
        <v>0.86088692582229109</v>
      </c>
      <c r="AG18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8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88" s="7">
        <f>[Div Base]*[Ações]</f>
        <v>26524475</v>
      </c>
      <c r="AL188" s="7">
        <f>SUMPRODUCT(N([Nome]=Tabela3[[#This Row],[Nome]]),[Div Base]*[Ações])</f>
        <v>26524475</v>
      </c>
      <c r="AM188" s="5">
        <f>[Patrimônio Líquido]/[Total Ações]</f>
        <v>2.4380130888236247</v>
      </c>
      <c r="AN188" s="39">
        <f>MAX(Tabela3[[#This Row],[Cotação 1]:[Cotação 5]])</f>
        <v>15.17</v>
      </c>
      <c r="AO188" s="40">
        <f>[Cotação]/[VPA]</f>
        <v>6.2222799662325592</v>
      </c>
      <c r="AP188" s="27">
        <f>IF(Tabela3[[#This Row],[Lucro/Ação]]&gt;0,Tabela3[[#This Row],[Cotação]]/(Tabela3[[#This Row],[Lucro/Ação]]/[Ref]*4),0)</f>
        <v>17.621361813004782</v>
      </c>
      <c r="AQ188" s="68">
        <f>[Lucro Distribuir]/[Total Ações]</f>
        <v>0.81784257953117656</v>
      </c>
      <c r="AR188" s="68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88" s="9" t="str">
        <f>IF(AND([% A.A.]&gt;=5%,SUMPRODUCT(N([Nome]=Tabela3[[#This Row],[Nome]]),[PL])&gt;0),"Sim","Não")</f>
        <v>Não</v>
      </c>
      <c r="AT188" s="20">
        <f>IF([Cotação]&gt;0,Tabela3[[#This Row],[Lucro]]/Tabela3[[#This Row],[Cotação]],0)</f>
        <v>1.3477959451733299E-2</v>
      </c>
      <c r="AU188" s="20">
        <f>((1+Tabela3[[#This Row],[% Yield]])^(1/(3*Tabela3[[#This Row],[Ref]])))^(12)-1</f>
        <v>1.3477959451734911E-2</v>
      </c>
      <c r="AV188" s="9">
        <f>IF([Cotação]&gt;0,($BH$1/Tabela3[[#This Row],[Cotação]]-MOD($BH$1/Tabela3[[#This Row],[Cotação]],100)),)</f>
        <v>0</v>
      </c>
      <c r="AW188" s="7">
        <f>Tabela3[[#This Row],[Ativos]]*[Lucro]</f>
        <v>0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15.17</v>
      </c>
      <c r="BB188" s="7">
        <f>SUMPRODUCT(N(Tabela17683[Código]=Tabela3[[#This Row],[PAPEL]]),Tabela17683[Fechamento])</f>
        <v>0</v>
      </c>
    </row>
    <row r="189" spans="1:54" ht="11.25" customHeight="1">
      <c r="A189" s="3" t="s">
        <v>780</v>
      </c>
      <c r="B189" s="45" t="s">
        <v>784</v>
      </c>
      <c r="C189" s="14" t="str">
        <f>LEFT([PAPEL],LEN([PAPEL])-(LEN([PAPEL])-4))</f>
        <v>SLCE</v>
      </c>
      <c r="D189" s="14">
        <v>4</v>
      </c>
      <c r="E189" s="5">
        <v>557433909.85000002</v>
      </c>
      <c r="F189" s="43">
        <v>98897500</v>
      </c>
      <c r="G189" s="65">
        <v>0.25</v>
      </c>
      <c r="H189" s="70"/>
      <c r="J189" s="16"/>
      <c r="K189" s="14"/>
      <c r="L189" s="70"/>
      <c r="M189" s="41">
        <v>3220989000</v>
      </c>
      <c r="N189" s="41">
        <v>819165000</v>
      </c>
      <c r="O189" s="41">
        <v>722289000</v>
      </c>
      <c r="P189" s="73">
        <v>2008675000</v>
      </c>
      <c r="Q189" s="60">
        <v>95573000</v>
      </c>
      <c r="R189" s="60">
        <f>IF(Tabela3[[#This Row],[Ativo || Passivo]]&gt;0,Tabela3[[#This Row],[Ativo || Passivo]]-Tabela3[[#This Row],[Patrimônio Líquido]],0)</f>
        <v>1212314000</v>
      </c>
      <c r="S189" s="60">
        <f>Tabela3[[#This Row],[Cotação]]*Tabela3[[#This Row],[Total Ações]]</f>
        <v>1696092124.9999998</v>
      </c>
      <c r="T189" s="27">
        <f>IF(Tabela3[[#This Row],[Passivo Circulante]]&gt;0,Tabela3[[#This Row],[Ativo Circulante]]/Tabela3[[#This Row],[Passivo Circulante]],0)</f>
        <v>1.1341235987257179</v>
      </c>
      <c r="U18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89" s="16">
        <f>IF(Tabela3[[#This Row],[Lucro Líquido]]&gt;0,Tabela3[[#This Row],[Lucro Líquido]]/Tabela3[[#This Row],[Patrimônio Líquido]],0)/Tabela3[[#This Row],[Ref]]*4</f>
        <v>4.7580121224190072E-2</v>
      </c>
      <c r="W18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89" s="16">
        <f>IF(Tabela3[[#This Row],[Dívida]]&gt;0,Tabela3[[#This Row],[Dívida]]/Tabela3[[#This Row],[Patrimônio Líquido]],0)</f>
        <v>0.60353914894146643</v>
      </c>
      <c r="Y189" s="16">
        <f>SUMPRODUCT(N([Dívida / PL]&gt;0),N(RIGHT([PAPEL],LEN([PAPEL])-(LEN([PAPEL])-1))="3"),[Dívida / PL])/SUMPRODUCT(N([Dívida / PL]&gt;0),N(RIGHT([PAPEL],LEN([PAPEL])-(LEN([PAPEL])-1))="3"))</f>
        <v>1.5501495106508842</v>
      </c>
      <c r="Z189" s="7">
        <f>Tabela3[[#This Row],[Capital Social]]*20%</f>
        <v>111486781.97000001</v>
      </c>
      <c r="AA189" s="35">
        <f>IF(([Lucro Líquido]*5%)&gt;[Teto R. Legal],[Teto R. Legal],[Lucro Líquido]*5%)</f>
        <v>4778650</v>
      </c>
      <c r="AB189" s="35">
        <f>IF([Lucro Líquido]&lt;0,0,[Lucro Líquido]-[Reserva Legal])</f>
        <v>90794350</v>
      </c>
      <c r="AC189" s="35">
        <f>Tabela3[[#This Row],[Lucro Distribuir]]*[%Div]</f>
        <v>22698587.5</v>
      </c>
      <c r="AD189" s="43">
        <f>SUMPRODUCT(N([Nome]=Tabela3[[#This Row],[Nome]]),[Ações])</f>
        <v>98897500</v>
      </c>
      <c r="AE189" s="68">
        <f>[Capital Social]/[Total Ações]</f>
        <v>5.6364813048863729</v>
      </c>
      <c r="AF189" s="68">
        <f>Tabela3[[#This Row],[Lucro Líquido]]/Tabela3[[#This Row],[Total Ações]]</f>
        <v>0.96638438787633663</v>
      </c>
      <c r="AG18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18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189" s="7">
        <f>[Div Base]*[Ações]</f>
        <v>22698587.5</v>
      </c>
      <c r="AL189" s="7">
        <f>SUMPRODUCT(N([Nome]=Tabela3[[#This Row],[Nome]]),[Div Base]*[Ações])</f>
        <v>22698587.5</v>
      </c>
      <c r="AM189" s="5">
        <f>[Patrimônio Líquido]/[Total Ações]</f>
        <v>20.310675194014003</v>
      </c>
      <c r="AN189" s="39">
        <f>MAX(Tabela3[[#This Row],[Cotação 1]:[Cotação 5]])</f>
        <v>17.149999999999999</v>
      </c>
      <c r="AO189" s="40">
        <f>[Cotação]/[VPA]</f>
        <v>0.84438354885683353</v>
      </c>
      <c r="AP189" s="27">
        <f>IF(Tabela3[[#This Row],[Lucro/Ação]]&gt;0,Tabela3[[#This Row],[Cotação]]/(Tabela3[[#This Row],[Lucro/Ação]]/[Ref]*4),0)</f>
        <v>17.746561528883678</v>
      </c>
      <c r="AQ189" s="68">
        <f>[Lucro Distribuir]/[Total Ações]</f>
        <v>0.91806516848251973</v>
      </c>
      <c r="AR189" s="68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189" s="9" t="str">
        <f>IF(AND([% A.A.]&gt;=5%,SUMPRODUCT(N([Nome]=Tabela3[[#This Row],[Nome]]),[PL])&gt;0),"Sim","Não")</f>
        <v>Não</v>
      </c>
      <c r="AT189" s="20">
        <f>IF([Cotação]&gt;0,Tabela3[[#This Row],[Lucro]]/Tabela3[[#This Row],[Cotação]],0)</f>
        <v>1.3382874176130027E-2</v>
      </c>
      <c r="AU189" s="20">
        <f>((1+Tabela3[[#This Row],[% Yield]])^(1/(3*Tabela3[[#This Row],[Ref]])))^(12)-1</f>
        <v>1.3382874176129267E-2</v>
      </c>
      <c r="AV189" s="9">
        <f>IF([Cotação]&gt;0,($BH$1/Tabela3[[#This Row],[Cotação]]-MOD($BH$1/Tabela3[[#This Row],[Cotação]],100)),)</f>
        <v>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17.149999999999999</v>
      </c>
      <c r="BB189" s="7">
        <f>SUMPRODUCT(N(Tabela17683[Código]=Tabela3[[#This Row],[PAPEL]]),Tabela17683[Fechamento])</f>
        <v>0</v>
      </c>
    </row>
    <row r="190" spans="1:54" ht="11.25" customHeight="1">
      <c r="A190" s="3" t="s">
        <v>780</v>
      </c>
      <c r="B190" s="45" t="s">
        <v>779</v>
      </c>
      <c r="C190" s="14" t="str">
        <f>LEFT([PAPEL],LEN([PAPEL])-(LEN([PAPEL])-4))</f>
        <v>VAGR</v>
      </c>
      <c r="D190" s="14">
        <v>3</v>
      </c>
      <c r="E190" s="5">
        <v>2578353582.6799998</v>
      </c>
      <c r="F190" s="43">
        <v>387423556</v>
      </c>
      <c r="G190" s="65">
        <v>0.25</v>
      </c>
      <c r="H190" s="70"/>
      <c r="J190" s="16"/>
      <c r="K190" s="14"/>
      <c r="L190" s="70"/>
      <c r="M190" s="41"/>
      <c r="N190" s="41"/>
      <c r="O190" s="41"/>
      <c r="P190" s="73">
        <v>1338545000</v>
      </c>
      <c r="Q190" s="60">
        <v>-179052000</v>
      </c>
      <c r="R190" s="60">
        <f>IF(Tabela3[[#This Row],[Ativo || Passivo]]&gt;0,Tabela3[[#This Row],[Ativo || Passivo]]-Tabela3[[#This Row],[Patrimônio Líquido]],0)</f>
        <v>0</v>
      </c>
      <c r="S190" s="60">
        <f>Tabela3[[#This Row],[Cotação]]*Tabela3[[#This Row],[Total Ações]]</f>
        <v>1139025254.6399999</v>
      </c>
      <c r="T190" s="27">
        <f>IF(Tabela3[[#This Row],[Passivo Circulante]]&gt;0,Tabela3[[#This Row],[Ativo Circulante]]/Tabela3[[#This Row],[Passivo Circulante]],0)</f>
        <v>0</v>
      </c>
      <c r="U19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0" s="16">
        <f>IF(Tabela3[[#This Row],[Lucro Líquido]]&gt;0,Tabela3[[#This Row],[Lucro Líquido]]/Tabela3[[#This Row],[Patrimônio Líquido]],0)/Tabela3[[#This Row],[Ref]]*4</f>
        <v>0</v>
      </c>
      <c r="W19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0" s="16">
        <f>IF(Tabela3[[#This Row],[Dívida]]&gt;0,Tabela3[[#This Row],[Dívida]]/Tabela3[[#This Row],[Patrimônio Líquido]],0)</f>
        <v>0</v>
      </c>
      <c r="Y190" s="16">
        <f>SUMPRODUCT(N([Dívida / PL]&gt;0),N(RIGHT([PAPEL],LEN([PAPEL])-(LEN([PAPEL])-1))="3"),[Dívida / PL])/SUMPRODUCT(N([Dívida / PL]&gt;0),N(RIGHT([PAPEL],LEN([PAPEL])-(LEN([PAPEL])-1))="3"))</f>
        <v>1.5501495106508842</v>
      </c>
      <c r="Z190" s="7">
        <f>Tabela3[[#This Row],[Capital Social]]*20%</f>
        <v>515670716.53600001</v>
      </c>
      <c r="AA190" s="35">
        <f>IF(([Lucro Líquido]*5%)&gt;[Teto R. Legal],[Teto R. Legal],[Lucro Líquido]*5%)</f>
        <v>-8952600</v>
      </c>
      <c r="AB190" s="35">
        <f>IF([Lucro Líquido]&lt;0,0,[Lucro Líquido]-[Reserva Legal])</f>
        <v>0</v>
      </c>
      <c r="AC190" s="35">
        <f>Tabela3[[#This Row],[Lucro Distribuir]]*[%Div]</f>
        <v>0</v>
      </c>
      <c r="AD190" s="43">
        <f>SUMPRODUCT(N([Nome]=Tabela3[[#This Row],[Nome]]),[Ações])</f>
        <v>387423556</v>
      </c>
      <c r="AE190" s="68">
        <f>[Capital Social]/[Total Ações]</f>
        <v>6.6551285866572343</v>
      </c>
      <c r="AF190" s="68">
        <f>Tabela3[[#This Row],[Lucro Líquido]]/Tabela3[[#This Row],[Total Ações]]</f>
        <v>-0.46216085012652147</v>
      </c>
      <c r="AG19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7">
        <f>SUMPRODUCT(N([Nome]=Tabela3[[#This Row],[Nome]]),[Div Base]*[Ações])</f>
        <v>0</v>
      </c>
      <c r="AM190" s="5">
        <f>[Patrimônio Líquido]/[Total Ações]</f>
        <v>3.4549912602629664</v>
      </c>
      <c r="AN190" s="39">
        <f>MAX(Tabela3[[#This Row],[Cotação 1]:[Cotação 5]])</f>
        <v>2.94</v>
      </c>
      <c r="AO190" s="40">
        <f>[Cotação]/[VPA]</f>
        <v>0.85094281823920748</v>
      </c>
      <c r="AP190" s="27">
        <f>IF(Tabela3[[#This Row],[Lucro/Ação]]&gt;0,Tabela3[[#This Row],[Cotação]]/(Tabela3[[#This Row],[Lucro/Ação]]/[Ref]*4),0)</f>
        <v>0</v>
      </c>
      <c r="AQ190" s="68">
        <f>[Lucro Distribuir]/[Total Ações]</f>
        <v>0</v>
      </c>
      <c r="AR19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9" t="str">
        <f>IF(AND([% A.A.]&gt;=5%,SUMPRODUCT(N([Nome]=Tabela3[[#This Row],[Nome]]),[PL])&gt;0),"Sim","Não")</f>
        <v>Não</v>
      </c>
      <c r="AT190" s="20">
        <f>IF([Cotação]&gt;0,Tabela3[[#This Row],[Lucro]]/Tabela3[[#This Row],[Cotação]],0)</f>
        <v>0</v>
      </c>
      <c r="AU190" s="20">
        <f>((1+Tabela3[[#This Row],[% Yield]])^(1/(3*Tabela3[[#This Row],[Ref]])))^(12)-1</f>
        <v>0</v>
      </c>
      <c r="AV190" s="9">
        <f>IF([Cotação]&gt;0,($BH$1/Tabela3[[#This Row],[Cotação]]-MOD($BH$1/Tabela3[[#This Row],[Cotação]],100)),)</f>
        <v>200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2.94</v>
      </c>
      <c r="BB190" s="7">
        <f>SUMPRODUCT(N(Tabela17683[Código]=Tabela3[[#This Row],[PAPEL]]),Tabela17683[Fechamento])</f>
        <v>0</v>
      </c>
    </row>
    <row r="191" spans="1:54" ht="11.25" customHeight="1">
      <c r="A191" s="3" t="s">
        <v>248</v>
      </c>
      <c r="B191" s="45" t="s">
        <v>777</v>
      </c>
      <c r="C191" s="14" t="str">
        <f>LEFT([PAPEL],LEN([PAPEL])-(LEN([PAPEL])-4))</f>
        <v>BSEV</v>
      </c>
      <c r="D191" s="14">
        <v>4</v>
      </c>
      <c r="E191" s="5">
        <v>2490036011.5700002</v>
      </c>
      <c r="F191" s="43">
        <v>206810613</v>
      </c>
      <c r="G191" s="65">
        <v>0.25</v>
      </c>
      <c r="H191" s="70"/>
      <c r="J191" s="16"/>
      <c r="K191" s="14"/>
      <c r="L191" s="70"/>
      <c r="M191" s="41"/>
      <c r="N191" s="41"/>
      <c r="O191" s="41"/>
      <c r="P191" s="73">
        <v>2497136000</v>
      </c>
      <c r="Q191" s="60">
        <v>-450135000</v>
      </c>
      <c r="R191" s="60">
        <f>IF(Tabela3[[#This Row],[Ativo || Passivo]]&gt;0,Tabela3[[#This Row],[Ativo || Passivo]]-Tabela3[[#This Row],[Patrimônio Líquido]],0)</f>
        <v>0</v>
      </c>
      <c r="S191" s="60">
        <f>Tabela3[[#This Row],[Cotação]]*Tabela3[[#This Row],[Total Ações]]</f>
        <v>1768230741.1500001</v>
      </c>
      <c r="T191" s="27">
        <f>IF(Tabela3[[#This Row],[Passivo Circulante]]&gt;0,Tabela3[[#This Row],[Ativo Circulante]]/Tabela3[[#This Row],[Passivo Circulante]],0)</f>
        <v>0</v>
      </c>
      <c r="U19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1" s="16">
        <f>IF(Tabela3[[#This Row],[Lucro Líquido]]&gt;0,Tabela3[[#This Row],[Lucro Líquido]]/Tabela3[[#This Row],[Patrimônio Líquido]],0)/Tabela3[[#This Row],[Ref]]*4</f>
        <v>0</v>
      </c>
      <c r="W19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1" s="16">
        <f>IF(Tabela3[[#This Row],[Dívida]]&gt;0,Tabela3[[#This Row],[Dívida]]/Tabela3[[#This Row],[Patrimônio Líquido]],0)</f>
        <v>0</v>
      </c>
      <c r="Y191" s="16">
        <f>SUMPRODUCT(N([Dívida / PL]&gt;0),N(RIGHT([PAPEL],LEN([PAPEL])-(LEN([PAPEL])-1))="3"),[Dívida / PL])/SUMPRODUCT(N([Dívida / PL]&gt;0),N(RIGHT([PAPEL],LEN([PAPEL])-(LEN([PAPEL])-1))="3"))</f>
        <v>1.5501495106508842</v>
      </c>
      <c r="Z191" s="7">
        <f>Tabela3[[#This Row],[Capital Social]]*20%</f>
        <v>498007202.31400007</v>
      </c>
      <c r="AA191" s="35">
        <f>IF(([Lucro Líquido]*5%)&gt;[Teto R. Legal],[Teto R. Legal],[Lucro Líquido]*5%)</f>
        <v>-22506750</v>
      </c>
      <c r="AB191" s="35">
        <f>IF([Lucro Líquido]&lt;0,0,[Lucro Líquido]-[Reserva Legal])</f>
        <v>0</v>
      </c>
      <c r="AC191" s="35">
        <f>Tabela3[[#This Row],[Lucro Distribuir]]*[%Div]</f>
        <v>0</v>
      </c>
      <c r="AD191" s="43">
        <f>SUMPRODUCT(N([Nome]=Tabela3[[#This Row],[Nome]]),[Ações])</f>
        <v>206810613</v>
      </c>
      <c r="AE191" s="68">
        <f>[Capital Social]/[Total Ações]</f>
        <v>12.040175189510222</v>
      </c>
      <c r="AF191" s="68">
        <f>Tabela3[[#This Row],[Lucro Líquido]]/Tabela3[[#This Row],[Total Ações]]</f>
        <v>-2.1765565773938302</v>
      </c>
      <c r="AG19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1" s="7">
        <f>[Div Base]*[Ações]</f>
        <v>0</v>
      </c>
      <c r="AL191" s="7">
        <f>SUMPRODUCT(N([Nome]=Tabela3[[#This Row],[Nome]]),[Div Base]*[Ações])</f>
        <v>0</v>
      </c>
      <c r="AM191" s="5">
        <f>[Patrimônio Líquido]/[Total Ações]</f>
        <v>12.074506060286181</v>
      </c>
      <c r="AN191" s="39">
        <f>MAX(Tabela3[[#This Row],[Cotação 1]:[Cotação 5]])</f>
        <v>8.5500000000000007</v>
      </c>
      <c r="AO191" s="40">
        <f>[Cotação]/[VPA]</f>
        <v>0.70810349982940457</v>
      </c>
      <c r="AP191" s="27">
        <f>IF(Tabela3[[#This Row],[Lucro/Ação]]&gt;0,Tabela3[[#This Row],[Cotação]]/(Tabela3[[#This Row],[Lucro/Ação]]/[Ref]*4),0)</f>
        <v>0</v>
      </c>
      <c r="AQ191" s="68">
        <f>[Lucro Distribuir]/[Total Ações]</f>
        <v>0</v>
      </c>
      <c r="AR19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1" s="9" t="str">
        <f>IF(AND([% A.A.]&gt;=5%,SUMPRODUCT(N([Nome]=Tabela3[[#This Row],[Nome]]),[PL])&gt;0),"Sim","Não")</f>
        <v>Não</v>
      </c>
      <c r="AT191" s="20">
        <f>IF([Cotação]&gt;0,Tabela3[[#This Row],[Lucro]]/Tabela3[[#This Row],[Cotação]],0)</f>
        <v>0</v>
      </c>
      <c r="AU191" s="20">
        <f>((1+Tabela3[[#This Row],[% Yield]])^(1/(3*Tabela3[[#This Row],[Ref]])))^(12)-1</f>
        <v>0</v>
      </c>
      <c r="AV191" s="9">
        <f>IF([Cotação]&gt;0,($BH$1/Tabela3[[#This Row],[Cotação]]-MOD($BH$1/Tabela3[[#This Row],[Cotação]],100)),)</f>
        <v>0</v>
      </c>
      <c r="AW191" s="7">
        <f>Tabela3[[#This Row],[Ativos]]*[Lucro]</f>
        <v>0</v>
      </c>
      <c r="AX191" s="7">
        <f>SUMPRODUCT(N(Tabela1[Código]=Tabela3[[#This Row],[PAPEL]]),Tabela1[Fechamento])</f>
        <v>0</v>
      </c>
      <c r="AY191" s="7">
        <f>SUMPRODUCT(N(Tabela17[Código]=Tabela3[[#This Row],[PAPEL]]),Tabela17[Fechamento])</f>
        <v>0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8.5500000000000007</v>
      </c>
      <c r="BB191" s="7">
        <f>SUMPRODUCT(N(Tabela17683[Código]=Tabela3[[#This Row],[PAPEL]]),Tabela17683[Fechamento])</f>
        <v>0</v>
      </c>
    </row>
    <row r="192" spans="1:54" ht="11.25" customHeight="1">
      <c r="A192" s="3" t="s">
        <v>248</v>
      </c>
      <c r="B192" s="45" t="s">
        <v>249</v>
      </c>
      <c r="C192" s="67" t="str">
        <f>LEFT([PAPEL],LEN([PAPEL])-(LEN([PAPEL])-4))</f>
        <v>CSAN</v>
      </c>
      <c r="D192" s="14">
        <v>4</v>
      </c>
      <c r="E192" s="5">
        <v>4691822291.1300001</v>
      </c>
      <c r="F192" s="19">
        <v>407214353</v>
      </c>
      <c r="G192" s="65">
        <v>0.25</v>
      </c>
      <c r="H192" s="14"/>
      <c r="J192" s="16"/>
      <c r="K192" s="70"/>
      <c r="L192" s="70"/>
      <c r="M192" s="41">
        <v>16842735000</v>
      </c>
      <c r="N192" s="41">
        <v>585700000</v>
      </c>
      <c r="O192" s="41">
        <v>1591725000</v>
      </c>
      <c r="P192" s="5">
        <v>9736858000</v>
      </c>
      <c r="Q192" s="6">
        <v>234150000</v>
      </c>
      <c r="R192" s="6">
        <f>IF(Tabela3[[#This Row],[Ativo || Passivo]]&gt;0,Tabela3[[#This Row],[Ativo || Passivo]]-Tabela3[[#This Row],[Patrimônio Líquido]],0)</f>
        <v>7105877000</v>
      </c>
      <c r="S192" s="6">
        <f>Tabela3[[#This Row],[Cotação]]*Tabela3[[#This Row],[Total Ações]]</f>
        <v>14228069493.82</v>
      </c>
      <c r="T192" s="99">
        <f>IF(Tabela3[[#This Row],[Passivo Circulante]]&gt;0,Tabela3[[#This Row],[Ativo Circulante]]/Tabela3[[#This Row],[Passivo Circulante]],0)</f>
        <v>0.36796557194238955</v>
      </c>
      <c r="U192" s="9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2" s="17">
        <f>IF(Tabela3[[#This Row],[Lucro Líquido]]&gt;0,Tabela3[[#This Row],[Lucro Líquido]]/Tabela3[[#This Row],[Patrimônio Líquido]],0)/Tabela3[[#This Row],[Ref]]*4</f>
        <v>2.4047798581431506E-2</v>
      </c>
      <c r="W192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2" s="17">
        <f>IF(Tabela3[[#This Row],[Dívida]]&gt;0,Tabela3[[#This Row],[Dívida]]/Tabela3[[#This Row],[Patrimônio Líquido]],0)</f>
        <v>0.72979158163752622</v>
      </c>
      <c r="Y192" s="17">
        <f>SUMPRODUCT(N([Dívida / PL]&gt;0),N(RIGHT([PAPEL],LEN([PAPEL])-(LEN([PAPEL])-1))="3"),[Dívida / PL])/SUMPRODUCT(N([Dívida / PL]&gt;0),N(RIGHT([PAPEL],LEN([PAPEL])-(LEN([PAPEL])-1))="3"))</f>
        <v>1.5501495106508842</v>
      </c>
      <c r="Z192" s="5">
        <f>Tabela3[[#This Row],[Capital Social]]*20%</f>
        <v>938364458.22600007</v>
      </c>
      <c r="AA192" s="5">
        <f>IF(([Lucro Líquido]*5%)&gt;[Teto R. Legal],[Teto R. Legal],[Lucro Líquido]*5%)</f>
        <v>11707500</v>
      </c>
      <c r="AB192" s="5">
        <f>IF([Lucro Líquido]&lt;0,0,[Lucro Líquido]-[Reserva Legal])</f>
        <v>222442500</v>
      </c>
      <c r="AC192" s="5">
        <f>Tabela3[[#This Row],[Lucro Distribuir]]*[%Div]</f>
        <v>55610625</v>
      </c>
      <c r="AD192" s="43">
        <f>SUMPRODUCT(N([Nome]=Tabela3[[#This Row],[Nome]]),[Ações])</f>
        <v>407214353</v>
      </c>
      <c r="AE192" s="5">
        <f>[Capital Social]/[Total Ações]</f>
        <v>11.521750784481803</v>
      </c>
      <c r="AF192" s="63">
        <f>Tabela3[[#This Row],[Lucro Líquido]]/Tabela3[[#This Row],[Total Ações]]</f>
        <v>0.57500429018522337</v>
      </c>
      <c r="AG192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92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92" s="5">
        <f>[Div Base]*[Ações]</f>
        <v>55610625.000000007</v>
      </c>
      <c r="AL192" s="5">
        <f>SUMPRODUCT(N([Nome]=Tabela3[[#This Row],[Nome]]),[Div Base]*[Ações])</f>
        <v>55610625.000000007</v>
      </c>
      <c r="AM192" s="5">
        <f>[Patrimônio Líquido]/[Total Ações]</f>
        <v>23.910890979817697</v>
      </c>
      <c r="AN192" s="39">
        <f>MAX(Tabela3[[#This Row],[Cotação 1]:[Cotação 5]])</f>
        <v>34.94</v>
      </c>
      <c r="AO192" s="40">
        <f>[Cotação]/[VPA]</f>
        <v>1.4612588058509224</v>
      </c>
      <c r="AP192" s="27">
        <f>IF(Tabela3[[#This Row],[Lucro/Ação]]&gt;0,Tabela3[[#This Row],[Cotação]]/(Tabela3[[#This Row],[Lucro/Ação]]/[Ref]*4),0)</f>
        <v>60.764764013751872</v>
      </c>
      <c r="AQ192" s="63">
        <f>[Lucro Distribuir]/[Total Ações]</f>
        <v>0.54625407567596229</v>
      </c>
      <c r="AR192" s="63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92" s="14" t="str">
        <f>IF(AND([% A.A.]&gt;=5%,SUMPRODUCT(N([Nome]=Tabela3[[#This Row],[Nome]]),[PL])&gt;0),"Sim","Não")</f>
        <v>Não</v>
      </c>
      <c r="AT192" s="20">
        <f>IF([Cotação]&gt;0,Tabela3[[#This Row],[Lucro]]/Tabela3[[#This Row],[Cotação]],0)</f>
        <v>3.9085151379218827E-3</v>
      </c>
      <c r="AU192" s="16">
        <f>((1+Tabela3[[#This Row],[% Yield]])^(1/(3*Tabela3[[#This Row],[Ref]])))^(12)-1</f>
        <v>3.9085151379216754E-3</v>
      </c>
      <c r="AV192" s="9">
        <f>IF([Cotação]&gt;0,($BH$1/Tabela3[[#This Row],[Cotação]]-MOD($BH$1/Tabela3[[#This Row],[Cotação]],100)),)</f>
        <v>0</v>
      </c>
      <c r="AW192" s="7">
        <f>Tabela3[[#This Row],[Ativos]]*[Lucro]</f>
        <v>0</v>
      </c>
      <c r="AX192" s="35">
        <f>SUMPRODUCT(N(Tabela1[Código]=Tabela3[[#This Row],[PAPEL]]),Tabela1[Fechamento])</f>
        <v>0</v>
      </c>
      <c r="AY192" s="41">
        <f>SUMPRODUCT(N(Tabela17[Código]=Tabela3[[#This Row],[PAPEL]]),Tabela17[Fechamento])</f>
        <v>34.94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customHeight="1">
      <c r="A193" s="3" t="s">
        <v>248</v>
      </c>
      <c r="B193" s="45" t="s">
        <v>251</v>
      </c>
      <c r="C193" s="67" t="str">
        <f>LEFT([PAPEL],LEN([PAPEL])-(LEN([PAPEL])-4))</f>
        <v>SMTO</v>
      </c>
      <c r="D193" s="14">
        <v>3</v>
      </c>
      <c r="E193" s="5">
        <v>737200000</v>
      </c>
      <c r="F193" s="19">
        <v>113000000</v>
      </c>
      <c r="G193" s="69">
        <v>0.25</v>
      </c>
      <c r="H193" s="14"/>
      <c r="J193" s="16"/>
      <c r="K193" s="70"/>
      <c r="L193" s="70"/>
      <c r="M193" s="41"/>
      <c r="N193" s="41"/>
      <c r="O193" s="41"/>
      <c r="P193" s="5">
        <v>2075419000</v>
      </c>
      <c r="Q193" s="5">
        <v>95615000</v>
      </c>
      <c r="R193" s="5">
        <f>IF(Tabela3[[#This Row],[Ativo || Passivo]]&gt;0,Tabela3[[#This Row],[Ativo || Passivo]]-Tabela3[[#This Row],[Patrimônio Líquido]],0)</f>
        <v>0</v>
      </c>
      <c r="S193" s="5">
        <f>Tabela3[[#This Row],[Cotação]]*Tabela3[[#This Row],[Total Ações]]</f>
        <v>3501870000</v>
      </c>
      <c r="T193" s="98">
        <f>IF(Tabela3[[#This Row],[Passivo Circulante]]&gt;0,Tabela3[[#This Row],[Ativo Circulante]]/Tabela3[[#This Row],[Passivo Circulante]],0)</f>
        <v>0</v>
      </c>
      <c r="U193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3" s="16">
        <f>IF(Tabela3[[#This Row],[Lucro Líquido]]&gt;0,Tabela3[[#This Row],[Lucro Líquido]]/Tabela3[[#This Row],[Patrimônio Líquido]],0)/Tabela3[[#This Row],[Ref]]*4</f>
        <v>6.1426953625589177E-2</v>
      </c>
      <c r="W19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3" s="16">
        <f>IF(Tabela3[[#This Row],[Dívida]]&gt;0,Tabela3[[#This Row],[Dívida]]/Tabela3[[#This Row],[Patrimônio Líquido]],0)</f>
        <v>0</v>
      </c>
      <c r="Y193" s="16">
        <f>SUMPRODUCT(N([Dívida / PL]&gt;0),N(RIGHT([PAPEL],LEN([PAPEL])-(LEN([PAPEL])-1))="3"),[Dívida / PL])/SUMPRODUCT(N([Dívida / PL]&gt;0),N(RIGHT([PAPEL],LEN([PAPEL])-(LEN([PAPEL])-1))="3"))</f>
        <v>1.5501495106508842</v>
      </c>
      <c r="Z193" s="5">
        <f>Tabela3[[#This Row],[Capital Social]]*20%</f>
        <v>147440000</v>
      </c>
      <c r="AA193" s="5">
        <f>IF(([Lucro Líquido]*5%)&gt;[Teto R. Legal],[Teto R. Legal],[Lucro Líquido]*5%)</f>
        <v>4780750</v>
      </c>
      <c r="AB193" s="5">
        <f>IF([Lucro Líquido]&lt;0,0,[Lucro Líquido]-[Reserva Legal])</f>
        <v>90834250</v>
      </c>
      <c r="AC193" s="5">
        <f>Tabela3[[#This Row],[Lucro Distribuir]]*[%Div]</f>
        <v>22708562.5</v>
      </c>
      <c r="AD193" s="43">
        <f>SUMPRODUCT(N([Nome]=Tabela3[[#This Row],[Nome]]),[Ações])</f>
        <v>113000000</v>
      </c>
      <c r="AE193" s="5">
        <f>[Capital Social]/[Total Ações]</f>
        <v>6.5238938053097346</v>
      </c>
      <c r="AF193" s="63">
        <f>Tabela3[[#This Row],[Lucro Líquido]]/Tabela3[[#This Row],[Total Ações]]</f>
        <v>0.84615044247787607</v>
      </c>
      <c r="AG193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193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193" s="5">
        <f>[Div Base]*[Ações]</f>
        <v>22708562.5</v>
      </c>
      <c r="AL193" s="5">
        <f>SUMPRODUCT(N([Nome]=Tabela3[[#This Row],[Nome]]),[Div Base]*[Ações])</f>
        <v>22708562.5</v>
      </c>
      <c r="AM193" s="5">
        <f>[Patrimônio Líquido]/[Total Ações]</f>
        <v>18.36653982300885</v>
      </c>
      <c r="AN193" s="39">
        <f>MAX(Tabela3[[#This Row],[Cotação 1]:[Cotação 5]])</f>
        <v>30.99</v>
      </c>
      <c r="AO193" s="40">
        <f>[Cotação]/[VPA]</f>
        <v>1.6873074786344346</v>
      </c>
      <c r="AP193" s="27">
        <f>IF(Tabela3[[#This Row],[Lucro/Ação]]&gt;0,Tabela3[[#This Row],[Cotação]]/(Tabela3[[#This Row],[Lucro/Ação]]/[Ref]*4),0)</f>
        <v>27.46851958374732</v>
      </c>
      <c r="AQ193" s="63">
        <f>[Lucro Distribuir]/[Total Ações]</f>
        <v>0.8038429203539823</v>
      </c>
      <c r="AR193" s="63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193" s="14" t="str">
        <f>IF(AND([% A.A.]&gt;=5%,SUMPRODUCT(N([Nome]=Tabela3[[#This Row],[Nome]]),[PL])&gt;0),"Sim","Não")</f>
        <v>Não</v>
      </c>
      <c r="AT193" s="20">
        <f>IF([Cotação]&gt;0,Tabela3[[#This Row],[Lucro]]/Tabela3[[#This Row],[Cotação]],0)</f>
        <v>6.4846960338333526E-3</v>
      </c>
      <c r="AU193" s="16">
        <f>((1+Tabela3[[#This Row],[% Yield]])^(1/(3*Tabela3[[#This Row],[Ref]])))^(12)-1</f>
        <v>8.6555926780211845E-3</v>
      </c>
      <c r="AV193" s="9">
        <f>IF([Cotação]&gt;0,($BH$1/Tabela3[[#This Row],[Cotação]]-MOD($BH$1/Tabela3[[#This Row],[Cotação]],100)),)</f>
        <v>0</v>
      </c>
      <c r="AW193" s="7">
        <f>Tabela3[[#This Row],[Ativos]]*[Lucro]</f>
        <v>0</v>
      </c>
      <c r="AX193" s="35">
        <f>SUMPRODUCT(N(Tabela1[Código]=Tabela3[[#This Row],[PAPEL]]),Tabela1[Fechamento])</f>
        <v>0</v>
      </c>
      <c r="AY193" s="41">
        <f>SUMPRODUCT(N(Tabela17[Código]=Tabela3[[#This Row],[PAPEL]]),Tabela17[Fechamento])</f>
        <v>30.99</v>
      </c>
      <c r="AZ193" s="7">
        <f>SUMPRODUCT(N(Tabela176[Código]=Tabela3[[#This Row],[PAPEL]]),Tabela176[Fechamento])</f>
        <v>0</v>
      </c>
      <c r="BA193" s="7">
        <f>SUMPRODUCT(N(Tabela1768[Código]=Tabela3[[#This Row],[PAPEL]]),Tabela1768[Fechamento])</f>
        <v>30.99</v>
      </c>
      <c r="BB193" s="7">
        <f>SUMPRODUCT(N(Tabela17683[Código]=Tabela3[[#This Row],[PAPEL]]),Tabela17683[Fechamento])</f>
        <v>0</v>
      </c>
    </row>
    <row r="194" spans="1:54" ht="11.25" customHeight="1">
      <c r="A194" s="4" t="s">
        <v>239</v>
      </c>
      <c r="B194" s="47" t="s">
        <v>234</v>
      </c>
      <c r="C194" s="14" t="str">
        <f>LEFT([PAPEL],LEN([PAPEL])-(LEN([PAPEL])-4))</f>
        <v>JOPA</v>
      </c>
      <c r="D194" s="14">
        <v>3</v>
      </c>
      <c r="E194" s="5">
        <v>120000000</v>
      </c>
      <c r="F194" s="43">
        <v>10450993</v>
      </c>
      <c r="G194" s="65">
        <v>0.3</v>
      </c>
      <c r="H194" s="70"/>
      <c r="J194" s="16"/>
      <c r="K194" s="14"/>
      <c r="L194" s="70"/>
      <c r="M194" s="41"/>
      <c r="N194" s="41"/>
      <c r="O194" s="41"/>
      <c r="P194" s="73">
        <v>359366000</v>
      </c>
      <c r="Q194" s="60">
        <v>13211000</v>
      </c>
      <c r="R194" s="60">
        <f>IF(Tabela3[[#This Row],[Ativo || Passivo]]&gt;0,Tabela3[[#This Row],[Ativo || Passivo]]-Tabela3[[#This Row],[Patrimônio Líquido]],0)</f>
        <v>0</v>
      </c>
      <c r="S194" s="60">
        <f>Tabela3[[#This Row],[Cotação]]*Tabela3[[#This Row],[Total Ações]]</f>
        <v>180429255.05000001</v>
      </c>
      <c r="T194" s="27">
        <f>IF(Tabela3[[#This Row],[Passivo Circulante]]&gt;0,Tabela3[[#This Row],[Ativo Circulante]]/Tabela3[[#This Row],[Passivo Circulante]],0)</f>
        <v>0</v>
      </c>
      <c r="U19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4" s="16">
        <f>IF(Tabela3[[#This Row],[Lucro Líquido]]&gt;0,Tabela3[[#This Row],[Lucro Líquido]]/Tabela3[[#This Row],[Patrimônio Líquido]],0)/Tabela3[[#This Row],[Ref]]*4</f>
        <v>4.9015952167613702E-2</v>
      </c>
      <c r="W19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4" s="16">
        <f>IF(Tabela3[[#This Row],[Dívida]]&gt;0,Tabela3[[#This Row],[Dívida]]/Tabela3[[#This Row],[Patrimônio Líquido]],0)</f>
        <v>0</v>
      </c>
      <c r="Y194" s="16">
        <f>SUMPRODUCT(N([Dívida / PL]&gt;0),N(RIGHT([PAPEL],LEN([PAPEL])-(LEN([PAPEL])-1))="3"),[Dívida / PL])/SUMPRODUCT(N([Dívida / PL]&gt;0),N(RIGHT([PAPEL],LEN([PAPEL])-(LEN([PAPEL])-1))="3"))</f>
        <v>1.5501495106508842</v>
      </c>
      <c r="Z194" s="7">
        <f>Tabela3[[#This Row],[Capital Social]]*20%</f>
        <v>24000000</v>
      </c>
      <c r="AA194" s="35">
        <f>IF(([Lucro Líquido]*5%)&gt;[Teto R. Legal],[Teto R. Legal],[Lucro Líquido]*5%)</f>
        <v>660550</v>
      </c>
      <c r="AB194" s="35">
        <f>IF([Lucro Líquido]&lt;0,0,[Lucro Líquido]-[Reserva Legal])</f>
        <v>12550450</v>
      </c>
      <c r="AC194" s="35">
        <f>Tabela3[[#This Row],[Lucro Distribuir]]*[%Div]</f>
        <v>3765135</v>
      </c>
      <c r="AD194" s="43">
        <f>SUMPRODUCT(N([Nome]=Tabela3[[#This Row],[Nome]]),[Ações])</f>
        <v>10582361</v>
      </c>
      <c r="AE194" s="68">
        <f>[Capital Social]/[Total Ações]</f>
        <v>11.339624494004694</v>
      </c>
      <c r="AF194" s="68">
        <f>Tabela3[[#This Row],[Lucro Líquido]]/Tabela3[[#This Row],[Total Ações]]</f>
        <v>1.2483981599191334</v>
      </c>
      <c r="AG19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19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194" s="7">
        <f>[Div Base]*[Ações]</f>
        <v>3718395.1227004067</v>
      </c>
      <c r="AL194" s="7">
        <f>SUMPRODUCT(N([Nome]=Tabela3[[#This Row],[Nome]]),[Div Base]*[Ações])</f>
        <v>3765135</v>
      </c>
      <c r="AM194" s="5">
        <f>[Patrimônio Líquido]/[Total Ações]</f>
        <v>33.958962465937425</v>
      </c>
      <c r="AN194" s="39">
        <f>MAX(Tabela3[[#This Row],[Cotação 1]:[Cotação 5]])</f>
        <v>17.05</v>
      </c>
      <c r="AO194" s="40">
        <f>[Cotação]/[VPA]</f>
        <v>0.50207658779628561</v>
      </c>
      <c r="AP194" s="27">
        <f>IF(Tabela3[[#This Row],[Lucro/Ação]]&gt;0,Tabela3[[#This Row],[Cotação]]/(Tabela3[[#This Row],[Lucro/Ação]]/[Ref]*4),0)</f>
        <v>10.243126280183182</v>
      </c>
      <c r="AQ194" s="68">
        <f>[Lucro Distribuir]/[Total Ações]</f>
        <v>1.1859782519231767</v>
      </c>
      <c r="AR194" s="68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194" s="9" t="str">
        <f>IF(AND([% A.A.]&gt;=5%,SUMPRODUCT(N([Nome]=Tabela3[[#This Row],[Nome]]),[PL])&gt;0),"Sim","Não")</f>
        <v>Não</v>
      </c>
      <c r="AT194" s="20">
        <f>IF([Cotação]&gt;0,Tabela3[[#This Row],[Lucro]]/Tabela3[[#This Row],[Cotação]],0)</f>
        <v>2.0867652526507508E-2</v>
      </c>
      <c r="AU194" s="20">
        <f>((1+Tabela3[[#This Row],[% Yield]])^(1/(3*Tabela3[[#This Row],[Ref]])))^(12)-1</f>
        <v>2.7919860469183488E-2</v>
      </c>
      <c r="AV194" s="9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17.05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17.05</v>
      </c>
      <c r="BB194" s="7">
        <f>SUMPRODUCT(N(Tabela17683[Código]=Tabela3[[#This Row],[PAPEL]]),Tabela17683[Fechamento])</f>
        <v>0</v>
      </c>
    </row>
    <row r="195" spans="1:54" ht="11.25" customHeight="1">
      <c r="A195" s="4" t="s">
        <v>239</v>
      </c>
      <c r="B195" s="47" t="s">
        <v>235</v>
      </c>
      <c r="C195" s="14" t="str">
        <f>LEFT([PAPEL],LEN([PAPEL])-(LEN([PAPEL])-4))</f>
        <v>JOPA</v>
      </c>
      <c r="D195" s="14">
        <v>3</v>
      </c>
      <c r="E195" s="5">
        <v>120000000</v>
      </c>
      <c r="F195" s="43">
        <v>131368</v>
      </c>
      <c r="G195" s="65">
        <v>0.3</v>
      </c>
      <c r="H195" s="70"/>
      <c r="J195" s="16"/>
      <c r="K195" s="14"/>
      <c r="L195" s="70"/>
      <c r="M195" s="41"/>
      <c r="N195" s="41"/>
      <c r="O195" s="41"/>
      <c r="P195" s="73">
        <v>359366000</v>
      </c>
      <c r="Q195" s="60">
        <v>13211000</v>
      </c>
      <c r="R195" s="60">
        <f>IF(Tabela3[[#This Row],[Ativo || Passivo]]&gt;0,Tabela3[[#This Row],[Ativo || Passivo]]-Tabela3[[#This Row],[Patrimônio Líquido]],0)</f>
        <v>0</v>
      </c>
      <c r="S195" s="60">
        <f>Tabela3[[#This Row],[Cotação]]*Tabela3[[#This Row],[Total Ações]]</f>
        <v>191011616.05000001</v>
      </c>
      <c r="T195" s="27">
        <f>IF(Tabela3[[#This Row],[Passivo Circulante]]&gt;0,Tabela3[[#This Row],[Ativo Circulante]]/Tabela3[[#This Row],[Passivo Circulante]],0)</f>
        <v>0</v>
      </c>
      <c r="U19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5" s="16">
        <f>IF(Tabela3[[#This Row],[Lucro Líquido]]&gt;0,Tabela3[[#This Row],[Lucro Líquido]]/Tabela3[[#This Row],[Patrimônio Líquido]],0)/Tabela3[[#This Row],[Ref]]*4</f>
        <v>4.9015952167613702E-2</v>
      </c>
      <c r="W19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5" s="16">
        <f>IF(Tabela3[[#This Row],[Dívida]]&gt;0,Tabela3[[#This Row],[Dívida]]/Tabela3[[#This Row],[Patrimônio Líquido]],0)</f>
        <v>0</v>
      </c>
      <c r="Y195" s="16">
        <f>SUMPRODUCT(N([Dívida / PL]&gt;0),N(RIGHT([PAPEL],LEN([PAPEL])-(LEN([PAPEL])-1))="3"),[Dívida / PL])/SUMPRODUCT(N([Dívida / PL]&gt;0),N(RIGHT([PAPEL],LEN([PAPEL])-(LEN([PAPEL])-1))="3"))</f>
        <v>1.5501495106508842</v>
      </c>
      <c r="Z195" s="7">
        <f>Tabela3[[#This Row],[Capital Social]]*20%</f>
        <v>24000000</v>
      </c>
      <c r="AA195" s="35">
        <f>IF(([Lucro Líquido]*5%)&gt;[Teto R. Legal],[Teto R. Legal],[Lucro Líquido]*5%)</f>
        <v>660550</v>
      </c>
      <c r="AB195" s="35">
        <f>IF([Lucro Líquido]&lt;0,0,[Lucro Líquido]-[Reserva Legal])</f>
        <v>12550450</v>
      </c>
      <c r="AC195" s="35">
        <f>Tabela3[[#This Row],[Lucro Distribuir]]*[%Div]</f>
        <v>3765135</v>
      </c>
      <c r="AD195" s="43">
        <f>SUMPRODUCT(N([Nome]=Tabela3[[#This Row],[Nome]]),[Ações])</f>
        <v>10582361</v>
      </c>
      <c r="AE195" s="68">
        <f>[Capital Social]/[Total Ações]</f>
        <v>11.339624494004694</v>
      </c>
      <c r="AF195" s="68">
        <f>Tabela3[[#This Row],[Lucro Líquido]]/Tabela3[[#This Row],[Total Ações]]</f>
        <v>1.2483981599191334</v>
      </c>
      <c r="AG19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19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195" s="7">
        <f>[Div Base]*[Ações]</f>
        <v>46739.877299593165</v>
      </c>
      <c r="AL195" s="7">
        <f>SUMPRODUCT(N([Nome]=Tabela3[[#This Row],[Nome]]),[Div Base]*[Ações])</f>
        <v>3765135</v>
      </c>
      <c r="AM195" s="5">
        <f>[Patrimônio Líquido]/[Total Ações]</f>
        <v>33.958962465937425</v>
      </c>
      <c r="AN195" s="39">
        <f>MAX(Tabela3[[#This Row],[Cotação 1]:[Cotação 5]])</f>
        <v>18.05</v>
      </c>
      <c r="AO195" s="40">
        <f>[Cotação]/[VPA]</f>
        <v>0.53152389499841379</v>
      </c>
      <c r="AP195" s="27">
        <f>IF(Tabela3[[#This Row],[Lucro/Ação]]&gt;0,Tabela3[[#This Row],[Cotação]]/(Tabela3[[#This Row],[Lucro/Ação]]/[Ref]*4),0)</f>
        <v>10.843896149988646</v>
      </c>
      <c r="AQ195" s="68">
        <f>[Lucro Distribuir]/[Total Ações]</f>
        <v>1.1859782519231767</v>
      </c>
      <c r="AR195" s="68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195" s="9" t="str">
        <f>IF(AND([% A.A.]&gt;=5%,SUMPRODUCT(N([Nome]=Tabela3[[#This Row],[Nome]]),[PL])&gt;0),"Sim","Não")</f>
        <v>Não</v>
      </c>
      <c r="AT195" s="20">
        <f>IF([Cotação]&gt;0,Tabela3[[#This Row],[Lucro]]/Tabela3[[#This Row],[Cotação]],0)</f>
        <v>1.9711549893459999E-2</v>
      </c>
      <c r="AU195" s="20">
        <f>((1+Tabela3[[#This Row],[% Yield]])^(1/(3*Tabela3[[#This Row],[Ref]])))^(12)-1</f>
        <v>2.6368034762538795E-2</v>
      </c>
      <c r="AV195" s="9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18.05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18.05</v>
      </c>
      <c r="BB195" s="7">
        <f>SUMPRODUCT(N(Tabela17683[Código]=Tabela3[[#This Row],[PAPEL]]),Tabela17683[Fechamento])</f>
        <v>0</v>
      </c>
    </row>
    <row r="196" spans="1:54" ht="11.25" customHeight="1">
      <c r="A196" s="4" t="s">
        <v>239</v>
      </c>
      <c r="B196" s="45" t="s">
        <v>776</v>
      </c>
      <c r="C196" s="14" t="str">
        <f>LEFT([PAPEL],LEN([PAPEL])-(LEN([PAPEL])-4))</f>
        <v>MDIA</v>
      </c>
      <c r="D196" s="14">
        <v>4</v>
      </c>
      <c r="E196" s="5">
        <v>827721000</v>
      </c>
      <c r="F196" s="43">
        <v>113450000</v>
      </c>
      <c r="G196" s="65">
        <v>0.25</v>
      </c>
      <c r="H196" s="70"/>
      <c r="J196" s="16"/>
      <c r="K196" s="14"/>
      <c r="L196" s="70"/>
      <c r="M196" s="41">
        <v>3885754000</v>
      </c>
      <c r="N196" s="41">
        <v>1370590000</v>
      </c>
      <c r="O196" s="41">
        <v>681782000</v>
      </c>
      <c r="P196" s="73">
        <v>2820095000</v>
      </c>
      <c r="Q196" s="60">
        <v>524123000</v>
      </c>
      <c r="R196" s="60">
        <f>IF(Tabela3[[#This Row],[Ativo || Passivo]]&gt;0,Tabela3[[#This Row],[Ativo || Passivo]]-Tabela3[[#This Row],[Patrimônio Líquido]],0)</f>
        <v>1065659000</v>
      </c>
      <c r="S196" s="60">
        <f>Tabela3[[#This Row],[Cotação]]*Tabela3[[#This Row],[Total Ações]]</f>
        <v>10385213000</v>
      </c>
      <c r="T196" s="27">
        <f>IF(Tabela3[[#This Row],[Passivo Circulante]]&gt;0,Tabela3[[#This Row],[Ativo Circulante]]/Tabela3[[#This Row],[Passivo Circulante]],0)</f>
        <v>2.0103053468704073</v>
      </c>
      <c r="U19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6" s="16">
        <f>IF(Tabela3[[#This Row],[Lucro Líquido]]&gt;0,Tabela3[[#This Row],[Lucro Líquido]]/Tabela3[[#This Row],[Patrimônio Líquido]],0)/Tabela3[[#This Row],[Ref]]*4</f>
        <v>0.18585295885422298</v>
      </c>
      <c r="W19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6" s="16">
        <f>IF(Tabela3[[#This Row],[Dívida]]&gt;0,Tabela3[[#This Row],[Dívida]]/Tabela3[[#This Row],[Patrimônio Líquido]],0)</f>
        <v>0.37788053239341229</v>
      </c>
      <c r="Y196" s="16">
        <f>SUMPRODUCT(N([Dívida / PL]&gt;0),N(RIGHT([PAPEL],LEN([PAPEL])-(LEN([PAPEL])-1))="3"),[Dívida / PL])/SUMPRODUCT(N([Dívida / PL]&gt;0),N(RIGHT([PAPEL],LEN([PAPEL])-(LEN([PAPEL])-1))="3"))</f>
        <v>1.5501495106508842</v>
      </c>
      <c r="Z196" s="7">
        <f>Tabela3[[#This Row],[Capital Social]]*20%</f>
        <v>165544200</v>
      </c>
      <c r="AA196" s="35">
        <f>IF(([Lucro Líquido]*5%)&gt;[Teto R. Legal],[Teto R. Legal],[Lucro Líquido]*5%)</f>
        <v>26206150</v>
      </c>
      <c r="AB196" s="35">
        <f>IF([Lucro Líquido]&lt;0,0,[Lucro Líquido]-[Reserva Legal])</f>
        <v>497916850</v>
      </c>
      <c r="AC196" s="35">
        <f>Tabela3[[#This Row],[Lucro Distribuir]]*[%Div]</f>
        <v>124479212.5</v>
      </c>
      <c r="AD196" s="43">
        <f>SUMPRODUCT(N([Nome]=Tabela3[[#This Row],[Nome]]),[Ações])</f>
        <v>113450000</v>
      </c>
      <c r="AE196" s="68">
        <f>[Capital Social]/[Total Ações]</f>
        <v>7.295910092551785</v>
      </c>
      <c r="AF196" s="68">
        <f>Tabela3[[#This Row],[Lucro Líquido]]/Tabela3[[#This Row],[Total Ações]]</f>
        <v>4.619858968708682</v>
      </c>
      <c r="AG19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19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196" s="7">
        <f>[Div Base]*[Ações]</f>
        <v>124479212.5</v>
      </c>
      <c r="AL196" s="7">
        <f>SUMPRODUCT(N([Nome]=Tabela3[[#This Row],[Nome]]),[Div Base]*[Ações])</f>
        <v>124479212.5</v>
      </c>
      <c r="AM196" s="5">
        <f>[Patrimônio Líquido]/[Total Ações]</f>
        <v>24.857602468047599</v>
      </c>
      <c r="AN196" s="39">
        <f>MAX(Tabela3[[#This Row],[Cotação 1]:[Cotação 5]])</f>
        <v>91.54</v>
      </c>
      <c r="AO196" s="40">
        <f>[Cotação]/[VPA]</f>
        <v>3.6825755869926371</v>
      </c>
      <c r="AP196" s="27">
        <f>IF(Tabela3[[#This Row],[Lucro/Ação]]&gt;0,Tabela3[[#This Row],[Cotação]]/(Tabela3[[#This Row],[Lucro/Ação]]/[Ref]*4),0)</f>
        <v>19.814457675011404</v>
      </c>
      <c r="AQ196" s="68">
        <f>[Lucro Distribuir]/[Total Ações]</f>
        <v>4.3888660202732481</v>
      </c>
      <c r="AR196" s="68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196" s="9" t="str">
        <f>IF(AND([% A.A.]&gt;=5%,SUMPRODUCT(N([Nome]=Tabela3[[#This Row],[Nome]]),[PL])&gt;0),"Sim","Não")</f>
        <v>Não</v>
      </c>
      <c r="AT196" s="20">
        <f>IF([Cotação]&gt;0,Tabela3[[#This Row],[Lucro]]/Tabela3[[#This Row],[Cotação]],0)</f>
        <v>1.1986197346169019E-2</v>
      </c>
      <c r="AU196" s="20">
        <f>((1+Tabela3[[#This Row],[% Yield]])^(1/(3*Tabela3[[#This Row],[Ref]])))^(12)-1</f>
        <v>1.1986197346169014E-2</v>
      </c>
      <c r="AV196" s="9">
        <f>IF([Cotação]&gt;0,($BH$1/Tabela3[[#This Row],[Cotação]]-MOD($BH$1/Tabela3[[#This Row],[Cotação]],100)),)</f>
        <v>0</v>
      </c>
      <c r="AW196" s="7">
        <f>Tabela3[[#This Row],[Ativos]]*[Lucro]</f>
        <v>0</v>
      </c>
      <c r="AX196" s="7">
        <f>SUMPRODUCT(N(Tabela1[Código]=Tabela3[[#This Row],[PAPEL]]),Tabela1[Fechamento])</f>
        <v>0</v>
      </c>
      <c r="AY196" s="7">
        <f>SUMPRODUCT(N(Tabela17[Código]=Tabela3[[#This Row],[PAPEL]]),Tabela17[Fechamento])</f>
        <v>0</v>
      </c>
      <c r="AZ196" s="7">
        <f>SUMPRODUCT(N(Tabela176[Código]=Tabela3[[#This Row],[PAPEL]]),Tabela176[Fechamento])</f>
        <v>0</v>
      </c>
      <c r="BA196" s="7">
        <f>SUMPRODUCT(N(Tabela1768[Código]=Tabela3[[#This Row],[PAPEL]]),Tabela1768[Fechamento])</f>
        <v>0</v>
      </c>
      <c r="BB196" s="7">
        <f>SUMPRODUCT(N(Tabela17683[Código]=Tabela3[[#This Row],[PAPEL]]),Tabela17683[Fechamento])</f>
        <v>91.54</v>
      </c>
    </row>
    <row r="197" spans="1:54" ht="11.25" customHeight="1">
      <c r="A197" s="4" t="s">
        <v>239</v>
      </c>
      <c r="B197" s="44" t="s">
        <v>72</v>
      </c>
      <c r="C197" s="13" t="str">
        <f>LEFT([PAPEL],LEN([PAPEL])-(LEN([PAPEL])-4))</f>
        <v>TERI</v>
      </c>
      <c r="D197" s="13">
        <v>4</v>
      </c>
      <c r="E197" s="6">
        <v>2807005993.8800001</v>
      </c>
      <c r="F197" s="28">
        <v>817720079</v>
      </c>
      <c r="G197" s="65">
        <v>0.25</v>
      </c>
      <c r="H197" s="13"/>
      <c r="I197" s="17"/>
      <c r="J197" s="17"/>
      <c r="K197" s="71"/>
      <c r="L197" s="71"/>
      <c r="M197" s="42"/>
      <c r="N197" s="42"/>
      <c r="O197" s="42"/>
      <c r="P197" s="6">
        <v>3779000000</v>
      </c>
      <c r="Q197" s="6">
        <v>41000000</v>
      </c>
      <c r="R197" s="6">
        <f>IF(Tabela3[[#This Row],[Ativo || Passivo]]&gt;0,Tabela3[[#This Row],[Ativo || Passivo]]-Tabela3[[#This Row],[Patrimônio Líquido]],0)</f>
        <v>0</v>
      </c>
      <c r="S197" s="6">
        <f>Tabela3[[#This Row],[Cotação]]*Tabela3[[#This Row],[Total Ações]]</f>
        <v>1332883728.77</v>
      </c>
      <c r="T197" s="99">
        <f>IF(Tabela3[[#This Row],[Passivo Circulante]]&gt;0,Tabela3[[#This Row],[Ativo Circulante]]/Tabela3[[#This Row],[Passivo Circulante]],0)</f>
        <v>0</v>
      </c>
      <c r="U197" s="9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7" s="17">
        <f>IF(Tabela3[[#This Row],[Lucro Líquido]]&gt;0,Tabela3[[#This Row],[Lucro Líquido]]/Tabela3[[#This Row],[Patrimônio Líquido]],0)/Tabela3[[#This Row],[Ref]]*4</f>
        <v>1.0849431066419687E-2</v>
      </c>
      <c r="W197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7" s="17">
        <f>IF(Tabela3[[#This Row],[Dívida]]&gt;0,Tabela3[[#This Row],[Dívida]]/Tabela3[[#This Row],[Patrimônio Líquido]],0)</f>
        <v>0</v>
      </c>
      <c r="Y197" s="17">
        <f>SUMPRODUCT(N([Dívida / PL]&gt;0),N(RIGHT([PAPEL],LEN([PAPEL])-(LEN([PAPEL])-1))="3"),[Dívida / PL])/SUMPRODUCT(N([Dívida / PL]&gt;0),N(RIGHT([PAPEL],LEN([PAPEL])-(LEN([PAPEL])-1))="3"))</f>
        <v>1.5501495106508842</v>
      </c>
      <c r="Z197" s="6">
        <f>Tabela3[[#This Row],[Capital Social]]*20%</f>
        <v>561401198.77600002</v>
      </c>
      <c r="AA197" s="6">
        <f>IF(([Lucro Líquido]*5%)&gt;[Teto R. Legal],[Teto R. Legal],[Lucro Líquido]*5%)</f>
        <v>2050000</v>
      </c>
      <c r="AB197" s="6">
        <f>IF([Lucro Líquido]&lt;0,0,[Lucro Líquido]-[Reserva Legal])</f>
        <v>38950000</v>
      </c>
      <c r="AC197" s="6">
        <f>Tabela3[[#This Row],[Lucro Distribuir]]*[%Div]</f>
        <v>9737500</v>
      </c>
      <c r="AD197" s="43">
        <f>SUMPRODUCT(N([Nome]=Tabela3[[#This Row],[Nome]]),[Ações])</f>
        <v>817720079</v>
      </c>
      <c r="AE197" s="6">
        <f>[Capital Social]/[Total Ações]</f>
        <v>3.4327223532443063</v>
      </c>
      <c r="AF197" s="64">
        <f>Tabela3[[#This Row],[Lucro Líquido]]/Tabela3[[#This Row],[Total Ações]]</f>
        <v>5.0139407179703117E-2</v>
      </c>
      <c r="AG197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197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7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197" s="6">
        <f>[Div Base]*[Ações]</f>
        <v>9737500</v>
      </c>
      <c r="AL197" s="6">
        <f>SUMPRODUCT(N([Nome]=Tabela3[[#This Row],[Nome]]),[Div Base]*[Ações])</f>
        <v>9737500</v>
      </c>
      <c r="AM197" s="6">
        <f>[Patrimônio Líquido]/[Total Ações]</f>
        <v>4.6213858471243432</v>
      </c>
      <c r="AN197" s="36">
        <f>MAX(Tabela3[[#This Row],[Cotação 1]:[Cotação 5]])</f>
        <v>1.63</v>
      </c>
      <c r="AO197" s="32">
        <f>[Cotação]/[VPA]</f>
        <v>0.35270805206933048</v>
      </c>
      <c r="AP197" s="29">
        <f>IF(Tabela3[[#This Row],[Lucro/Ação]]&gt;0,Tabela3[[#This Row],[Cotação]]/(Tabela3[[#This Row],[Lucro/Ação]]/[Ref]*4),0)</f>
        <v>32.509359238292681</v>
      </c>
      <c r="AQ197" s="64">
        <f>[Lucro Distribuir]/[Total Ações]</f>
        <v>4.7632436820717959E-2</v>
      </c>
      <c r="AR197" s="64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197" s="13" t="str">
        <f>IF(AND([% A.A.]&gt;=5%,SUMPRODUCT(N([Nome]=Tabela3[[#This Row],[Nome]]),[PL])&gt;0),"Sim","Não")</f>
        <v>Não</v>
      </c>
      <c r="AT197" s="30">
        <f>IF([Cotação]&gt;0,Tabela3[[#This Row],[Lucro]]/Tabela3[[#This Row],[Cotação]],0)</f>
        <v>7.3055884694352702E-3</v>
      </c>
      <c r="AU197" s="17">
        <f>((1+Tabela3[[#This Row],[% Yield]])^(1/(3*Tabela3[[#This Row],[Ref]])))^(12)-1</f>
        <v>7.30558846943552E-3</v>
      </c>
      <c r="AV197" s="12">
        <f>IF([Cotação]&gt;0,($BH$1/Tabela3[[#This Row],[Cotação]]-MOD($BH$1/Tabela3[[#This Row],[Cotação]],100)),)</f>
        <v>400</v>
      </c>
      <c r="AW197" s="15">
        <f>Tabela3[[#This Row],[Ativos]]*[Lucro]</f>
        <v>4.7632436820717956</v>
      </c>
      <c r="AX197" s="11">
        <f>SUMPRODUCT(N(Tabela1[Código]=Tabela3[[#This Row],[PAPEL]]),Tabela1[Fechamento])</f>
        <v>0</v>
      </c>
      <c r="AY197" s="11">
        <f>SUMPRODUCT(N(Tabela17[Código]=Tabela3[[#This Row],[PAPEL]]),Tabela17[Fechamento])</f>
        <v>1.63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customHeight="1">
      <c r="A198" s="3" t="s">
        <v>255</v>
      </c>
      <c r="B198" s="45" t="s">
        <v>253</v>
      </c>
      <c r="C198" s="67" t="str">
        <f>LEFT([PAPEL],LEN([PAPEL])-(LEN([PAPEL])-4))</f>
        <v>CIQU</v>
      </c>
      <c r="D198" s="14">
        <v>3</v>
      </c>
      <c r="E198" s="5">
        <v>173000000</v>
      </c>
      <c r="F198" s="43">
        <v>8316000</v>
      </c>
      <c r="G198" s="69">
        <v>0.25</v>
      </c>
      <c r="H198" s="14"/>
      <c r="J198" s="16"/>
      <c r="K198" s="70"/>
      <c r="L198" s="70"/>
      <c r="M198" s="41">
        <v>571642000</v>
      </c>
      <c r="N198" s="41">
        <v>361717000</v>
      </c>
      <c r="O198" s="41">
        <v>263730000</v>
      </c>
      <c r="P198" s="5">
        <v>264517000</v>
      </c>
      <c r="Q198" s="6">
        <v>37183000</v>
      </c>
      <c r="R198" s="5">
        <f>IF(Tabela3[[#This Row],[Ativo || Passivo]]&gt;0,Tabela3[[#This Row],[Ativo || Passivo]]-Tabela3[[#This Row],[Patrimônio Líquido]],0)</f>
        <v>307125000</v>
      </c>
      <c r="S198" s="5">
        <f>Tabela3[[#This Row],[Cotação]]*Tabela3[[#This Row],[Total Ações]]</f>
        <v>165654720</v>
      </c>
      <c r="T198" s="98">
        <f>IF(Tabela3[[#This Row],[Passivo Circulante]]&gt;0,Tabela3[[#This Row],[Ativo Circulante]]/Tabela3[[#This Row],[Passivo Circulante]],0)</f>
        <v>1.3715428658097297</v>
      </c>
      <c r="U198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8" s="16">
        <f>IF(Tabela3[[#This Row],[Lucro Líquido]]&gt;0,Tabela3[[#This Row],[Lucro Líquido]]/Tabela3[[#This Row],[Patrimônio Líquido]],0)/Tabela3[[#This Row],[Ref]]*4</f>
        <v>0.18742588693102269</v>
      </c>
      <c r="W19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8" s="16">
        <f>IF(Tabela3[[#This Row],[Dívida]]&gt;0,Tabela3[[#This Row],[Dívida]]/Tabela3[[#This Row],[Patrimônio Líquido]],0)</f>
        <v>1.1610784940098369</v>
      </c>
      <c r="Y198" s="16">
        <f>SUMPRODUCT(N([Dívida / PL]&gt;0),N(RIGHT([PAPEL],LEN([PAPEL])-(LEN([PAPEL])-1))="3"),[Dívida / PL])/SUMPRODUCT(N([Dívida / PL]&gt;0),N(RIGHT([PAPEL],LEN([PAPEL])-(LEN([PAPEL])-1))="3"))</f>
        <v>1.5501495106508842</v>
      </c>
      <c r="Z198" s="5">
        <f>Tabela3[[#This Row],[Capital Social]]*20%</f>
        <v>34600000</v>
      </c>
      <c r="AA198" s="5">
        <f>IF(([Lucro Líquido]*5%)&gt;[Teto R. Legal],[Teto R. Legal],[Lucro Líquido]*5%)</f>
        <v>1859150</v>
      </c>
      <c r="AB198" s="5">
        <f>IF([Lucro Líquido]&lt;0,0,[Lucro Líquido]-[Reserva Legal])</f>
        <v>35323850</v>
      </c>
      <c r="AC198" s="5">
        <f>Tabela3[[#This Row],[Lucro Distribuir]]*[%Div]</f>
        <v>8830962.5</v>
      </c>
      <c r="AD198" s="43">
        <f>SUMPRODUCT(N([Nome]=Tabela3[[#This Row],[Nome]]),[Ações])</f>
        <v>24948000</v>
      </c>
      <c r="AE198" s="5">
        <f>[Capital Social]/[Total Ações]</f>
        <v>6.934423601090268</v>
      </c>
      <c r="AF198" s="63">
        <f>Tabela3[[#This Row],[Lucro Líquido]]/Tabela3[[#This Row],[Total Ações]]</f>
        <v>1.490420073753407</v>
      </c>
      <c r="AG198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198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198" s="5">
        <f>[Div Base]*[Ações]</f>
        <v>2852065.892002333</v>
      </c>
      <c r="AL198" s="5">
        <f>SUMPRODUCT(N([Nome]=Tabela3[[#This Row],[Nome]]),[Div Base]*[Ações])</f>
        <v>9126610.8630029354</v>
      </c>
      <c r="AM198" s="5">
        <f>[Patrimônio Líquido]/[Total Ações]</f>
        <v>10.602733686067019</v>
      </c>
      <c r="AN198" s="39">
        <f>MAX(Tabela3[[#This Row],[Cotação 1]:[Cotação 5]])</f>
        <v>6.64</v>
      </c>
      <c r="AO198" s="40">
        <f>[Cotação]/[VPA]</f>
        <v>0.62625358672599496</v>
      </c>
      <c r="AP198" s="27">
        <f>IF(Tabela3[[#This Row],[Lucro/Ação]]&gt;0,Tabela3[[#This Row],[Cotação]]/(Tabela3[[#This Row],[Lucro/Ação]]/[Ref]*4),0)</f>
        <v>3.3413398596132642</v>
      </c>
      <c r="AQ198" s="63">
        <f>[Lucro Distribuir]/[Total Ações]</f>
        <v>1.4158990700657368</v>
      </c>
      <c r="AR198" s="63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198" s="14" t="str">
        <f>IF(AND([% A.A.]&gt;=5%,SUMPRODUCT(N([Nome]=Tabela3[[#This Row],[Nome]]),[PL])&gt;0),"Sim","Não")</f>
        <v>Sim</v>
      </c>
      <c r="AT198" s="20">
        <f>IF([Cotação]&gt;0,Tabela3[[#This Row],[Lucro]]/Tabela3[[#This Row],[Cotação]],0)</f>
        <v>5.1650793143757083E-2</v>
      </c>
      <c r="AU198" s="16">
        <f>((1+Tabela3[[#This Row],[% Yield]])^(1/(3*Tabela3[[#This Row],[Ref]])))^(12)-1</f>
        <v>6.9453907501546119E-2</v>
      </c>
      <c r="AV198" s="12">
        <f>IF([Cotação]&gt;0,($BH$1/Tabela3[[#This Row],[Cotação]]-MOD($BH$1/Tabela3[[#This Row],[Cotação]],100)),)</f>
        <v>100</v>
      </c>
      <c r="AW198" s="7">
        <f>Tabela3[[#This Row],[Ativos]]*[Lucro]</f>
        <v>34.296126647454699</v>
      </c>
      <c r="AX198" s="35">
        <f>SUMPRODUCT(N(Tabela1[Código]=Tabela3[[#This Row],[PAPEL]]),Tabela1[Fechamento])</f>
        <v>0</v>
      </c>
      <c r="AY198" s="41">
        <f>SUMPRODUCT(N(Tabela17[Código]=Tabela3[[#This Row],[PAPEL]]),Tabela17[Fechamento])</f>
        <v>6.64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0</v>
      </c>
    </row>
    <row r="199" spans="1:54" ht="11.25" customHeight="1">
      <c r="A199" s="3" t="s">
        <v>255</v>
      </c>
      <c r="B199" s="45" t="s">
        <v>254</v>
      </c>
      <c r="C199" s="67" t="str">
        <f>LEFT([PAPEL],LEN([PAPEL])-(LEN([PAPEL])-4))</f>
        <v>CIQU</v>
      </c>
      <c r="D199" s="14">
        <v>3</v>
      </c>
      <c r="E199" s="5">
        <v>173000000</v>
      </c>
      <c r="F199" s="43">
        <v>16632000</v>
      </c>
      <c r="G199" s="65">
        <v>0.25</v>
      </c>
      <c r="H199" s="14"/>
      <c r="J199" s="16">
        <v>0.1</v>
      </c>
      <c r="K199" s="70"/>
      <c r="L199" s="70"/>
      <c r="M199" s="41">
        <v>571642000</v>
      </c>
      <c r="N199" s="41">
        <v>361717000</v>
      </c>
      <c r="O199" s="41">
        <v>263730000</v>
      </c>
      <c r="P199" s="5">
        <v>264517000</v>
      </c>
      <c r="Q199" s="5">
        <v>37183000</v>
      </c>
      <c r="R199" s="5">
        <f>IF(Tabela3[[#This Row],[Ativo || Passivo]]&gt;0,Tabela3[[#This Row],[Ativo || Passivo]]-Tabela3[[#This Row],[Patrimônio Líquido]],0)</f>
        <v>307125000</v>
      </c>
      <c r="S199" s="5">
        <f>Tabela3[[#This Row],[Cotação]]*Tabela3[[#This Row],[Total Ações]]</f>
        <v>349272000</v>
      </c>
      <c r="T199" s="98">
        <f>IF(Tabela3[[#This Row],[Passivo Circulante]]&gt;0,Tabela3[[#This Row],[Ativo Circulante]]/Tabela3[[#This Row],[Passivo Circulante]],0)</f>
        <v>1.3715428658097297</v>
      </c>
      <c r="U199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199" s="16">
        <f>IF(Tabela3[[#This Row],[Lucro Líquido]]&gt;0,Tabela3[[#This Row],[Lucro Líquido]]/Tabela3[[#This Row],[Patrimônio Líquido]],0)/Tabela3[[#This Row],[Ref]]*4</f>
        <v>0.18742588693102269</v>
      </c>
      <c r="W19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199" s="16">
        <f>IF(Tabela3[[#This Row],[Dívida]]&gt;0,Tabela3[[#This Row],[Dívida]]/Tabela3[[#This Row],[Patrimônio Líquido]],0)</f>
        <v>1.1610784940098369</v>
      </c>
      <c r="Y199" s="16">
        <f>SUMPRODUCT(N([Dívida / PL]&gt;0),N(RIGHT([PAPEL],LEN([PAPEL])-(LEN([PAPEL])-1))="3"),[Dívida / PL])/SUMPRODUCT(N([Dívida / PL]&gt;0),N(RIGHT([PAPEL],LEN([PAPEL])-(LEN([PAPEL])-1))="3"))</f>
        <v>1.5501495106508842</v>
      </c>
      <c r="Z199" s="5">
        <f>Tabela3[[#This Row],[Capital Social]]*20%</f>
        <v>34600000</v>
      </c>
      <c r="AA199" s="5">
        <f>IF(([Lucro Líquido]*5%)&gt;[Teto R. Legal],[Teto R. Legal],[Lucro Líquido]*5%)</f>
        <v>1859150</v>
      </c>
      <c r="AB199" s="5">
        <f>IF([Lucro Líquido]&lt;0,0,[Lucro Líquido]-[Reserva Legal])</f>
        <v>35323850</v>
      </c>
      <c r="AC199" s="5">
        <f>Tabela3[[#This Row],[Lucro Distribuir]]*[%Div]</f>
        <v>8830962.5</v>
      </c>
      <c r="AD199" s="43">
        <f>SUMPRODUCT(N([Nome]=Tabela3[[#This Row],[Nome]]),[Ações])</f>
        <v>24948000</v>
      </c>
      <c r="AE199" s="5">
        <f>[Capital Social]/[Total Ações]</f>
        <v>6.934423601090268</v>
      </c>
      <c r="AF199" s="63">
        <f>Tabela3[[#This Row],[Lucro Líquido]]/Tabela3[[#This Row],[Total Ações]]</f>
        <v>1.490420073753407</v>
      </c>
      <c r="AG199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99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99" s="5">
        <f>[Div Base]*[Ações]</f>
        <v>6274544.9710006025</v>
      </c>
      <c r="AL199" s="5">
        <f>SUMPRODUCT(N([Nome]=Tabela3[[#This Row],[Nome]]),[Div Base]*[Ações])</f>
        <v>9126610.8630029354</v>
      </c>
      <c r="AM199" s="5">
        <f>[Patrimônio Líquido]/[Total Ações]</f>
        <v>10.602733686067019</v>
      </c>
      <c r="AN199" s="39">
        <f>MAX(Tabela3[[#This Row],[Cotação 1]:[Cotação 5]])</f>
        <v>14</v>
      </c>
      <c r="AO199" s="40">
        <f>[Cotação]/[VPA]</f>
        <v>1.3204141888801098</v>
      </c>
      <c r="AP199" s="27">
        <f>IF(Tabela3[[#This Row],[Lucro/Ação]]&gt;0,Tabela3[[#This Row],[Cotação]]/(Tabela3[[#This Row],[Lucro/Ação]]/[Ref]*4),0)</f>
        <v>7.0449936799074848</v>
      </c>
      <c r="AQ199" s="63">
        <f>[Lucro Distribuir]/[Total Ações]</f>
        <v>1.4158990700657368</v>
      </c>
      <c r="AR199" s="63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99" s="14" t="str">
        <f>IF(AND([% A.A.]&gt;=5%,SUMPRODUCT(N([Nome]=Tabela3[[#This Row],[Nome]]),[PL])&gt;0),"Sim","Não")</f>
        <v>Não</v>
      </c>
      <c r="AT199" s="20">
        <f>IF([Cotação]&gt;0,Tabela3[[#This Row],[Lucro]]/Tabela3[[#This Row],[Cotação]],0)</f>
        <v>2.6946956688486061E-2</v>
      </c>
      <c r="AU199" s="16">
        <f>((1+Tabela3[[#This Row],[% Yield]])^(1/(3*Tabela3[[#This Row],[Ref]])))^(12)-1</f>
        <v>3.6089684103504105E-2</v>
      </c>
      <c r="AV199" s="9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35">
        <f>SUMPRODUCT(N(Tabela1[Código]=Tabela3[[#This Row],[PAPEL]]),Tabela1[Fechamento])</f>
        <v>0</v>
      </c>
      <c r="AY199" s="41">
        <f>SUMPRODUCT(N(Tabela17[Código]=Tabela3[[#This Row],[PAPEL]]),Tabela17[Fechamento])</f>
        <v>14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0</v>
      </c>
      <c r="BB199" s="7">
        <f>SUMPRODUCT(N(Tabela17683[Código]=Tabela3[[#This Row],[PAPEL]]),Tabela17683[Fechamento])</f>
        <v>0</v>
      </c>
    </row>
    <row r="200" spans="1:54" ht="11.25" customHeight="1">
      <c r="A200" s="3" t="s">
        <v>255</v>
      </c>
      <c r="B200" s="45" t="s">
        <v>769</v>
      </c>
      <c r="C200" s="14" t="str">
        <f>LEFT([PAPEL],LEN([PAPEL])-(LEN([PAPEL])-4))</f>
        <v>IGUA</v>
      </c>
      <c r="D200" s="14">
        <v>4</v>
      </c>
      <c r="E200" s="5">
        <v>90064557.299999997</v>
      </c>
      <c r="F200" s="43">
        <v>9684360</v>
      </c>
      <c r="G200" s="65">
        <v>0.25</v>
      </c>
      <c r="H200" s="70"/>
      <c r="J200" s="16"/>
      <c r="K200" s="14"/>
      <c r="L200" s="70"/>
      <c r="M200" s="41"/>
      <c r="N200" s="41"/>
      <c r="O200" s="41"/>
      <c r="P200" s="73">
        <v>-151033000</v>
      </c>
      <c r="Q200" s="60">
        <v>-11320000</v>
      </c>
      <c r="R200" s="60">
        <f>IF(Tabela3[[#This Row],[Ativo || Passivo]]&gt;0,Tabela3[[#This Row],[Ativo || Passivo]]-Tabela3[[#This Row],[Patrimônio Líquido]],0)</f>
        <v>0</v>
      </c>
      <c r="S200" s="60">
        <f>Tabela3[[#This Row],[Cotação]]*Tabela3[[#This Row],[Total Ações]]</f>
        <v>116212332</v>
      </c>
      <c r="T200" s="27">
        <f>IF(Tabela3[[#This Row],[Passivo Circulante]]&gt;0,Tabela3[[#This Row],[Ativo Circulante]]/Tabela3[[#This Row],[Passivo Circulante]],0)</f>
        <v>0</v>
      </c>
      <c r="U20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0" s="16">
        <f>IF(Tabela3[[#This Row],[Lucro Líquido]]&gt;0,Tabela3[[#This Row],[Lucro Líquido]]/Tabela3[[#This Row],[Patrimônio Líquido]],0)/Tabela3[[#This Row],[Ref]]*4</f>
        <v>0</v>
      </c>
      <c r="W20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0" s="16">
        <f>IF(Tabela3[[#This Row],[Dívida]]&gt;0,Tabela3[[#This Row],[Dívida]]/Tabela3[[#This Row],[Patrimônio Líquido]],0)</f>
        <v>0</v>
      </c>
      <c r="Y200" s="16">
        <f>SUMPRODUCT(N([Dívida / PL]&gt;0),N(RIGHT([PAPEL],LEN([PAPEL])-(LEN([PAPEL])-1))="3"),[Dívida / PL])/SUMPRODUCT(N([Dívida / PL]&gt;0),N(RIGHT([PAPEL],LEN([PAPEL])-(LEN([PAPEL])-1))="3"))</f>
        <v>1.5501495106508842</v>
      </c>
      <c r="Z200" s="7">
        <f>Tabela3[[#This Row],[Capital Social]]*20%</f>
        <v>18012911.460000001</v>
      </c>
      <c r="AA200" s="35">
        <f>IF(([Lucro Líquido]*5%)&gt;[Teto R. Legal],[Teto R. Legal],[Lucro Líquido]*5%)</f>
        <v>-566000</v>
      </c>
      <c r="AB200" s="35">
        <f>IF([Lucro Líquido]&lt;0,0,[Lucro Líquido]-[Reserva Legal])</f>
        <v>0</v>
      </c>
      <c r="AC200" s="35">
        <f>Tabela3[[#This Row],[Lucro Distribuir]]*[%Div]</f>
        <v>0</v>
      </c>
      <c r="AD200" s="43">
        <f>SUMPRODUCT(N([Nome]=Tabela3[[#This Row],[Nome]]),[Ações])</f>
        <v>29053083</v>
      </c>
      <c r="AE200" s="68">
        <f>[Capital Social]/[Total Ações]</f>
        <v>3.1</v>
      </c>
      <c r="AF200" s="68">
        <f>Tabela3[[#This Row],[Lucro Líquido]]/Tabela3[[#This Row],[Total Ações]]</f>
        <v>-0.38963162704625875</v>
      </c>
      <c r="AG20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-5.1985188628690455</v>
      </c>
      <c r="AN200" s="39">
        <f>MAX(Tabela3[[#This Row],[Cotação 1]:[Cotação 5]])</f>
        <v>4</v>
      </c>
      <c r="AO200" s="40">
        <f>[Cotação]/[VPA]</f>
        <v>-0.76944993478246482</v>
      </c>
      <c r="AP200" s="27">
        <f>IF(Tabela3[[#This Row],[Lucro/Ação]]&gt;0,Tabela3[[#This Row],[Cotação]]/(Tabela3[[#This Row],[Lucro/Ação]]/[Ref]*4),0)</f>
        <v>0</v>
      </c>
      <c r="AQ200" s="68">
        <f>[Lucro Distribuir]/[Total Ações]</f>
        <v>0</v>
      </c>
      <c r="AR20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9" t="str">
        <f>IF(AND([% A.A.]&gt;=5%,SUMPRODUCT(N([Nome]=Tabela3[[#This Row],[Nome]]),[PL])&gt;0),"Sim","Não")</f>
        <v>Não</v>
      </c>
      <c r="AT200" s="20">
        <f>IF([Cotação]&gt;0,Tabela3[[#This Row],[Lucro]]/Tabela3[[#This Row],[Cotação]],0)</f>
        <v>0</v>
      </c>
      <c r="AU200" s="20">
        <f>((1+Tabela3[[#This Row],[% Yield]])^(1/(3*Tabela3[[#This Row],[Ref]])))^(12)-1</f>
        <v>0</v>
      </c>
      <c r="AV200" s="9">
        <f>IF([Cotação]&gt;0,($BH$1/Tabela3[[#This Row],[Cotação]]-MOD($BH$1/Tabela3[[#This Row],[Cotação]],100)),)</f>
        <v>100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</v>
      </c>
      <c r="BB200" s="7">
        <f>SUMPRODUCT(N(Tabela17683[Código]=Tabela3[[#This Row],[PAPEL]]),Tabela17683[Fechamento])</f>
        <v>0</v>
      </c>
    </row>
    <row r="201" spans="1:54" ht="11.25" customHeight="1">
      <c r="A201" s="3" t="s">
        <v>255</v>
      </c>
      <c r="B201" s="45" t="s">
        <v>770</v>
      </c>
      <c r="C201" s="14" t="str">
        <f>LEFT([PAPEL],LEN([PAPEL])-(LEN([PAPEL])-4))</f>
        <v>IGUA</v>
      </c>
      <c r="D201" s="14">
        <v>4</v>
      </c>
      <c r="E201" s="5">
        <v>90064557.299999997</v>
      </c>
      <c r="F201" s="43">
        <v>7378562</v>
      </c>
      <c r="G201" s="65">
        <v>0.25</v>
      </c>
      <c r="H201" s="70"/>
      <c r="I201" s="16">
        <v>0.12</v>
      </c>
      <c r="J201" s="16"/>
      <c r="K201" s="14"/>
      <c r="L201" s="70"/>
      <c r="M201" s="41"/>
      <c r="N201" s="41"/>
      <c r="O201" s="41"/>
      <c r="P201" s="73">
        <v>-151033000</v>
      </c>
      <c r="Q201" s="60">
        <v>-11320000</v>
      </c>
      <c r="R201" s="60">
        <f>IF(Tabela3[[#This Row],[Ativo || Passivo]]&gt;0,Tabela3[[#This Row],[Ativo || Passivo]]-Tabela3[[#This Row],[Patrimônio Líquido]],0)</f>
        <v>0</v>
      </c>
      <c r="S201" s="60">
        <f>Tabela3[[#This Row],[Cotação]]*Tabela3[[#This Row],[Total Ações]]</f>
        <v>101685790.5</v>
      </c>
      <c r="T201" s="27">
        <f>IF(Tabela3[[#This Row],[Passivo Circulante]]&gt;0,Tabela3[[#This Row],[Ativo Circulante]]/Tabela3[[#This Row],[Passivo Circulante]],0)</f>
        <v>0</v>
      </c>
      <c r="U20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1" s="16">
        <f>IF(Tabela3[[#This Row],[Lucro Líquido]]&gt;0,Tabela3[[#This Row],[Lucro Líquido]]/Tabela3[[#This Row],[Patrimônio Líquido]],0)/Tabela3[[#This Row],[Ref]]*4</f>
        <v>0</v>
      </c>
      <c r="W20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1" s="16">
        <f>IF(Tabela3[[#This Row],[Dívida]]&gt;0,Tabela3[[#This Row],[Dívida]]/Tabela3[[#This Row],[Patrimônio Líquido]],0)</f>
        <v>0</v>
      </c>
      <c r="Y201" s="16">
        <f>SUMPRODUCT(N([Dívida / PL]&gt;0),N(RIGHT([PAPEL],LEN([PAPEL])-(LEN([PAPEL])-1))="3"),[Dívida / PL])/SUMPRODUCT(N([Dívida / PL]&gt;0),N(RIGHT([PAPEL],LEN([PAPEL])-(LEN([PAPEL])-1))="3"))</f>
        <v>1.5501495106508842</v>
      </c>
      <c r="Z201" s="7">
        <f>Tabela3[[#This Row],[Capital Social]]*20%</f>
        <v>18012911.460000001</v>
      </c>
      <c r="AA201" s="35">
        <f>IF(([Lucro Líquido]*5%)&gt;[Teto R. Legal],[Teto R. Legal],[Lucro Líquido]*5%)</f>
        <v>-566000</v>
      </c>
      <c r="AB201" s="35">
        <f>IF([Lucro Líquido]&lt;0,0,[Lucro Líquido]-[Reserva Legal])</f>
        <v>0</v>
      </c>
      <c r="AC201" s="35">
        <f>Tabela3[[#This Row],[Lucro Distribuir]]*[%Div]</f>
        <v>0</v>
      </c>
      <c r="AD201" s="43">
        <f>SUMPRODUCT(N([Nome]=Tabela3[[#This Row],[Nome]]),[Ações])</f>
        <v>29053083</v>
      </c>
      <c r="AE201" s="68">
        <f>[Capital Social]/[Total Ações]</f>
        <v>3.1</v>
      </c>
      <c r="AF201" s="68">
        <f>Tabela3[[#This Row],[Lucro Líquido]]/Tabela3[[#This Row],[Total Ações]]</f>
        <v>-0.38963162704625875</v>
      </c>
      <c r="AG20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7">
        <f>[Div Base]*[Ações]</f>
        <v>0</v>
      </c>
      <c r="AL201" s="7">
        <f>SUMPRODUCT(N([Nome]=Tabela3[[#This Row],[Nome]]),[Div Base]*[Ações])</f>
        <v>0</v>
      </c>
      <c r="AM201" s="5">
        <f>[Patrimônio Líquido]/[Total Ações]</f>
        <v>-5.1985188628690455</v>
      </c>
      <c r="AN201" s="39">
        <f>MAX(Tabela3[[#This Row],[Cotação 1]:[Cotação 5]])</f>
        <v>3.5</v>
      </c>
      <c r="AO201" s="40">
        <f>[Cotação]/[VPA]</f>
        <v>-0.67326869293465663</v>
      </c>
      <c r="AP201" s="27">
        <f>IF(Tabela3[[#This Row],[Lucro/Ação]]&gt;0,Tabela3[[#This Row],[Cotação]]/(Tabela3[[#This Row],[Lucro/Ação]]/[Ref]*4),0)</f>
        <v>0</v>
      </c>
      <c r="AQ201" s="68">
        <f>[Lucro Distribuir]/[Total Ações]</f>
        <v>0</v>
      </c>
      <c r="AR20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9" t="str">
        <f>IF(AND([% A.A.]&gt;=5%,SUMPRODUCT(N([Nome]=Tabela3[[#This Row],[Nome]]),[PL])&gt;0),"Sim","Não")</f>
        <v>Não</v>
      </c>
      <c r="AT201" s="20">
        <f>IF([Cotação]&gt;0,Tabela3[[#This Row],[Lucro]]/Tabela3[[#This Row],[Cotação]],0)</f>
        <v>0</v>
      </c>
      <c r="AU201" s="20">
        <f>((1+Tabela3[[#This Row],[% Yield]])^(1/(3*Tabela3[[#This Row],[Ref]])))^(12)-1</f>
        <v>0</v>
      </c>
      <c r="AV201" s="9">
        <f>IF([Cotação]&gt;0,($BH$1/Tabela3[[#This Row],[Cotação]]-MOD($BH$1/Tabela3[[#This Row],[Cotação]],100)),)</f>
        <v>200</v>
      </c>
      <c r="AW201" s="7">
        <f>Tabela3[[#This Row],[Ativos]]*[Lucro]</f>
        <v>0</v>
      </c>
      <c r="AX201" s="7">
        <f>SUMPRODUCT(N(Tabela1[Código]=Tabela3[[#This Row],[PAPEL]]),Tabela1[Fechamento])</f>
        <v>0</v>
      </c>
      <c r="AY201" s="7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3.5</v>
      </c>
      <c r="BB201" s="7">
        <f>SUMPRODUCT(N(Tabela17683[Código]=Tabela3[[#This Row],[PAPEL]]),Tabela17683[Fechamento])</f>
        <v>0</v>
      </c>
    </row>
    <row r="202" spans="1:54" ht="11.25" customHeight="1">
      <c r="A202" s="3" t="s">
        <v>255</v>
      </c>
      <c r="B202" s="45" t="s">
        <v>771</v>
      </c>
      <c r="C202" s="14" t="str">
        <f>LEFT([PAPEL],LEN([PAPEL])-(LEN([PAPEL])-4))</f>
        <v>IGUA</v>
      </c>
      <c r="D202" s="14">
        <v>4</v>
      </c>
      <c r="E202" s="5">
        <v>90064557.299999997</v>
      </c>
      <c r="F202" s="43">
        <v>11990161</v>
      </c>
      <c r="G202" s="65">
        <v>0.25</v>
      </c>
      <c r="H202" s="70"/>
      <c r="I202" s="16">
        <v>0.08</v>
      </c>
      <c r="J202" s="16"/>
      <c r="K202" s="14"/>
      <c r="L202" s="70"/>
      <c r="M202" s="41"/>
      <c r="N202" s="41"/>
      <c r="O202" s="41"/>
      <c r="P202" s="73">
        <v>-151033000</v>
      </c>
      <c r="Q202" s="60">
        <v>-11320000</v>
      </c>
      <c r="R202" s="60">
        <f>IF(Tabela3[[#This Row],[Ativo || Passivo]]&gt;0,Tabela3[[#This Row],[Ativo || Passivo]]-Tabela3[[#This Row],[Patrimônio Líquido]],0)</f>
        <v>0</v>
      </c>
      <c r="S202" s="60">
        <f>Tabela3[[#This Row],[Cotação]]*Tabela3[[#This Row],[Total Ações]]</f>
        <v>92969865.600000009</v>
      </c>
      <c r="T202" s="27">
        <f>IF(Tabela3[[#This Row],[Passivo Circulante]]&gt;0,Tabela3[[#This Row],[Ativo Circulante]]/Tabela3[[#This Row],[Passivo Circulante]],0)</f>
        <v>0</v>
      </c>
      <c r="U20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2" s="16">
        <f>IF(Tabela3[[#This Row],[Lucro Líquido]]&gt;0,Tabela3[[#This Row],[Lucro Líquido]]/Tabela3[[#This Row],[Patrimônio Líquido]],0)/Tabela3[[#This Row],[Ref]]*4</f>
        <v>0</v>
      </c>
      <c r="W20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2" s="16">
        <f>IF(Tabela3[[#This Row],[Dívida]]&gt;0,Tabela3[[#This Row],[Dívida]]/Tabela3[[#This Row],[Patrimônio Líquido]],0)</f>
        <v>0</v>
      </c>
      <c r="Y202" s="16">
        <f>SUMPRODUCT(N([Dívida / PL]&gt;0),N(RIGHT([PAPEL],LEN([PAPEL])-(LEN([PAPEL])-1))="3"),[Dívida / PL])/SUMPRODUCT(N([Dívida / PL]&gt;0),N(RIGHT([PAPEL],LEN([PAPEL])-(LEN([PAPEL])-1))="3"))</f>
        <v>1.5501495106508842</v>
      </c>
      <c r="Z202" s="7">
        <f>Tabela3[[#This Row],[Capital Social]]*20%</f>
        <v>18012911.460000001</v>
      </c>
      <c r="AA202" s="35">
        <f>IF(([Lucro Líquido]*5%)&gt;[Teto R. Legal],[Teto R. Legal],[Lucro Líquido]*5%)</f>
        <v>-566000</v>
      </c>
      <c r="AB202" s="35">
        <f>IF([Lucro Líquido]&lt;0,0,[Lucro Líquido]-[Reserva Legal])</f>
        <v>0</v>
      </c>
      <c r="AC202" s="35">
        <f>Tabela3[[#This Row],[Lucro Distribuir]]*[%Div]</f>
        <v>0</v>
      </c>
      <c r="AD202" s="43">
        <f>SUMPRODUCT(N([Nome]=Tabela3[[#This Row],[Nome]]),[Ações])</f>
        <v>29053083</v>
      </c>
      <c r="AE202" s="68">
        <f>[Capital Social]/[Total Ações]</f>
        <v>3.1</v>
      </c>
      <c r="AF202" s="68">
        <f>Tabela3[[#This Row],[Lucro Líquido]]/Tabela3[[#This Row],[Total Ações]]</f>
        <v>-0.38963162704625875</v>
      </c>
      <c r="AG20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7">
        <f>[Div Base]*[Ações]</f>
        <v>0</v>
      </c>
      <c r="AL202" s="7">
        <f>SUMPRODUCT(N([Nome]=Tabela3[[#This Row],[Nome]]),[Div Base]*[Ações])</f>
        <v>0</v>
      </c>
      <c r="AM202" s="5">
        <f>[Patrimônio Líquido]/[Total Ações]</f>
        <v>-5.1985188628690455</v>
      </c>
      <c r="AN202" s="39">
        <f>MAX(Tabela3[[#This Row],[Cotação 1]:[Cotação 5]])</f>
        <v>3.2</v>
      </c>
      <c r="AO202" s="40">
        <f>[Cotação]/[VPA]</f>
        <v>-0.6155599478259719</v>
      </c>
      <c r="AP202" s="27">
        <f>IF(Tabela3[[#This Row],[Lucro/Ação]]&gt;0,Tabela3[[#This Row],[Cotação]]/(Tabela3[[#This Row],[Lucro/Ação]]/[Ref]*4),0)</f>
        <v>0</v>
      </c>
      <c r="AQ202" s="68">
        <f>[Lucro Distribuir]/[Total Ações]</f>
        <v>0</v>
      </c>
      <c r="AR202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9" t="str">
        <f>IF(AND([% A.A.]&gt;=5%,SUMPRODUCT(N([Nome]=Tabela3[[#This Row],[Nome]]),[PL])&gt;0),"Sim","Não")</f>
        <v>Não</v>
      </c>
      <c r="AT202" s="20">
        <f>IF([Cotação]&gt;0,Tabela3[[#This Row],[Lucro]]/Tabela3[[#This Row],[Cotação]],0)</f>
        <v>0</v>
      </c>
      <c r="AU202" s="20">
        <f>((1+Tabela3[[#This Row],[% Yield]])^(1/(3*Tabela3[[#This Row],[Ref]])))^(12)-1</f>
        <v>0</v>
      </c>
      <c r="AV202" s="9">
        <f>IF([Cotação]&gt;0,($BH$1/Tabela3[[#This Row],[Cotação]]-MOD($BH$1/Tabela3[[#This Row],[Cotação]],100)),)</f>
        <v>200</v>
      </c>
      <c r="AW202" s="7">
        <f>Tabela3[[#This Row],[Ativos]]*[Lucro]</f>
        <v>0</v>
      </c>
      <c r="AX202" s="7">
        <f>SUMPRODUCT(N(Tabela1[Código]=Tabela3[[#This Row],[PAPEL]]),Tabela1[Fechamento])</f>
        <v>0</v>
      </c>
      <c r="AY202" s="7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3.2</v>
      </c>
      <c r="BB202" s="7">
        <f>SUMPRODUCT(N(Tabela17683[Código]=Tabela3[[#This Row],[PAPEL]]),Tabela17683[Fechamento])</f>
        <v>0</v>
      </c>
    </row>
    <row r="203" spans="1:54" ht="11.25" customHeight="1">
      <c r="A203" s="3" t="s">
        <v>257</v>
      </c>
      <c r="B203" s="45" t="s">
        <v>757</v>
      </c>
      <c r="C203" s="14" t="str">
        <f>LEFT([PAPEL],LEN([PAPEL])-(LEN([PAPEL])-4))</f>
        <v>BAUH</v>
      </c>
      <c r="D203" s="14">
        <v>3</v>
      </c>
      <c r="E203" s="5">
        <v>14000000</v>
      </c>
      <c r="F203" s="43">
        <v>2846929</v>
      </c>
      <c r="G203" s="65">
        <v>0.25</v>
      </c>
      <c r="H203" s="70"/>
      <c r="J203" s="16"/>
      <c r="K203" s="14"/>
      <c r="L203" s="70"/>
      <c r="M203" s="41">
        <v>44793000</v>
      </c>
      <c r="N203" s="41">
        <v>26562000</v>
      </c>
      <c r="O203" s="41">
        <v>24428000</v>
      </c>
      <c r="P203" s="73">
        <v>14950000</v>
      </c>
      <c r="Q203" s="60">
        <v>6719000</v>
      </c>
      <c r="R203" s="60">
        <f>IF(Tabela3[[#This Row],[Ativo || Passivo]]&gt;0,Tabela3[[#This Row],[Ativo || Passivo]]-Tabela3[[#This Row],[Patrimônio Líquido]],0)</f>
        <v>29843000</v>
      </c>
      <c r="S203" s="60">
        <f>Tabela3[[#This Row],[Cotação]]*Tabela3[[#This Row],[Total Ações]]</f>
        <v>0</v>
      </c>
      <c r="T203" s="27">
        <f>IF(Tabela3[[#This Row],[Passivo Circulante]]&gt;0,Tabela3[[#This Row],[Ativo Circulante]]/Tabela3[[#This Row],[Passivo Circulante]],0)</f>
        <v>1.0873587686261668</v>
      </c>
      <c r="U20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3" s="16">
        <f>IF(Tabela3[[#This Row],[Lucro Líquido]]&gt;0,Tabela3[[#This Row],[Lucro Líquido]]/Tabela3[[#This Row],[Patrimônio Líquido]],0)/Tabela3[[#This Row],[Ref]]*4</f>
        <v>0.5992419175027871</v>
      </c>
      <c r="W20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3" s="16">
        <f>IF(Tabela3[[#This Row],[Dívida]]&gt;0,Tabela3[[#This Row],[Dívida]]/Tabela3[[#This Row],[Patrimônio Líquido]],0)</f>
        <v>1.9961872909698997</v>
      </c>
      <c r="Y203" s="16">
        <f>SUMPRODUCT(N([Dívida / PL]&gt;0),N(RIGHT([PAPEL],LEN([PAPEL])-(LEN([PAPEL])-1))="3"),[Dívida / PL])/SUMPRODUCT(N([Dívida / PL]&gt;0),N(RIGHT([PAPEL],LEN([PAPEL])-(LEN([PAPEL])-1))="3"))</f>
        <v>1.5501495106508842</v>
      </c>
      <c r="Z203" s="7">
        <f>Tabela3[[#This Row],[Capital Social]]*20%</f>
        <v>2800000</v>
      </c>
      <c r="AA203" s="35">
        <f>IF(([Lucro Líquido]*5%)&gt;[Teto R. Legal],[Teto R. Legal],[Lucro Líquido]*5%)</f>
        <v>335950</v>
      </c>
      <c r="AB203" s="35">
        <f>IF([Lucro Líquido]&lt;0,0,[Lucro Líquido]-[Reserva Legal])</f>
        <v>6383050</v>
      </c>
      <c r="AC203" s="35">
        <f>Tabela3[[#This Row],[Lucro Distribuir]]*[%Div]</f>
        <v>1595762.5</v>
      </c>
      <c r="AD203" s="43">
        <f>SUMPRODUCT(N([Nome]=Tabela3[[#This Row],[Nome]]),[Ações])</f>
        <v>5222222</v>
      </c>
      <c r="AE203" s="68">
        <f>[Capital Social]/[Total Ações]</f>
        <v>2.6808511779085609</v>
      </c>
      <c r="AF203" s="68">
        <f>Tabela3[[#This Row],[Lucro Líquido]]/Tabela3[[#This Row],[Total Ações]]</f>
        <v>1.2866170760262585</v>
      </c>
      <c r="AG20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20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203" s="7">
        <f>[Div Base]*[Ações]</f>
        <v>842873.36537905468</v>
      </c>
      <c r="AL203" s="7">
        <f>SUMPRODUCT(N([Nome]=Tabela3[[#This Row],[Nome]]),[Div Base]*[Ações])</f>
        <v>1616436.1511581638</v>
      </c>
      <c r="AM203" s="5">
        <f>[Patrimônio Líquido]/[Total Ações]</f>
        <v>2.8627660792666418</v>
      </c>
      <c r="AN203" s="39">
        <f>MAX(Tabela3[[#This Row],[Cotação 1]:[Cotação 5]])</f>
        <v>0</v>
      </c>
      <c r="AO203" s="40">
        <f>[Cotação]/[VPA]</f>
        <v>0</v>
      </c>
      <c r="AP203" s="27">
        <f>IF(Tabela3[[#This Row],[Lucro/Ação]]&gt;0,Tabela3[[#This Row],[Cotação]]/(Tabela3[[#This Row],[Lucro/Ação]]/[Ref]*4),0)</f>
        <v>0</v>
      </c>
      <c r="AQ203" s="68">
        <f>[Lucro Distribuir]/[Total Ações]</f>
        <v>1.2222862222249455</v>
      </c>
      <c r="AR203" s="68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203" s="9" t="str">
        <f>IF(AND([% A.A.]&gt;=5%,SUMPRODUCT(N([Nome]=Tabela3[[#This Row],[Nome]]),[PL])&gt;0),"Sim","Não")</f>
        <v>Não</v>
      </c>
      <c r="AT203" s="20">
        <f>IF([Cotação]&gt;0,Tabela3[[#This Row],[Lucro]]/Tabela3[[#This Row],[Cotação]],0)</f>
        <v>0</v>
      </c>
      <c r="AU203" s="20">
        <f>((1+Tabela3[[#This Row],[% Yield]])^(1/(3*Tabela3[[#This Row],[Ref]])))^(12)-1</f>
        <v>0</v>
      </c>
      <c r="AV203" s="9">
        <f>IF([Cotação]&gt;0,($BH$1/Tabela3[[#This Row],[Cotação]]-MOD($BH$1/Tabela3[[#This Row],[Cotação]],100)),)</f>
        <v>0</v>
      </c>
      <c r="AW203" s="7">
        <f>Tabela3[[#This Row],[Ativos]]*[Lucro]</f>
        <v>0</v>
      </c>
      <c r="AX203" s="7">
        <f>SUMPRODUCT(N(Tabela1[Código]=Tabela3[[#This Row],[PAPEL]]),Tabela1[Fechamento])</f>
        <v>0</v>
      </c>
      <c r="AY203" s="7">
        <f>SUMPRODUCT(N(Tabela17[Código]=Tabela3[[#This Row],[PAPEL]]),Tabela17[Fechamento])</f>
        <v>0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customHeight="1">
      <c r="A204" s="3" t="s">
        <v>257</v>
      </c>
      <c r="B204" s="45" t="s">
        <v>758</v>
      </c>
      <c r="C204" s="14" t="str">
        <f>LEFT([PAPEL],LEN([PAPEL])-(LEN([PAPEL])-4))</f>
        <v>BAUH</v>
      </c>
      <c r="D204" s="14">
        <v>3</v>
      </c>
      <c r="E204" s="5">
        <v>14000000</v>
      </c>
      <c r="F204" s="43">
        <v>2375293</v>
      </c>
      <c r="G204" s="65">
        <v>0.25</v>
      </c>
      <c r="H204" s="70"/>
      <c r="J204" s="16">
        <v>0.1</v>
      </c>
      <c r="K204" s="14"/>
      <c r="L204" s="70"/>
      <c r="M204" s="41">
        <v>44793000</v>
      </c>
      <c r="N204" s="41">
        <v>26562000</v>
      </c>
      <c r="O204" s="41">
        <v>24428000</v>
      </c>
      <c r="P204" s="73">
        <v>14950000</v>
      </c>
      <c r="Q204" s="60">
        <v>6719000</v>
      </c>
      <c r="R204" s="60">
        <f>IF(Tabela3[[#This Row],[Ativo || Passivo]]&gt;0,Tabela3[[#This Row],[Ativo || Passivo]]-Tabela3[[#This Row],[Patrimônio Líquido]],0)</f>
        <v>29843000</v>
      </c>
      <c r="S204" s="60">
        <f>Tabela3[[#This Row],[Cotação]]*Tabela3[[#This Row],[Total Ações]]</f>
        <v>47783331.300000004</v>
      </c>
      <c r="T204" s="27">
        <f>IF(Tabela3[[#This Row],[Passivo Circulante]]&gt;0,Tabela3[[#This Row],[Ativo Circulante]]/Tabela3[[#This Row],[Passivo Circulante]],0)</f>
        <v>1.0873587686261668</v>
      </c>
      <c r="U20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4" s="16">
        <f>IF(Tabela3[[#This Row],[Lucro Líquido]]&gt;0,Tabela3[[#This Row],[Lucro Líquido]]/Tabela3[[#This Row],[Patrimônio Líquido]],0)/Tabela3[[#This Row],[Ref]]*4</f>
        <v>0.5992419175027871</v>
      </c>
      <c r="W20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4" s="16">
        <f>IF(Tabela3[[#This Row],[Dívida]]&gt;0,Tabela3[[#This Row],[Dívida]]/Tabela3[[#This Row],[Patrimônio Líquido]],0)</f>
        <v>1.9961872909698997</v>
      </c>
      <c r="Y204" s="16">
        <f>SUMPRODUCT(N([Dívida / PL]&gt;0),N(RIGHT([PAPEL],LEN([PAPEL])-(LEN([PAPEL])-1))="3"),[Dívida / PL])/SUMPRODUCT(N([Dívida / PL]&gt;0),N(RIGHT([PAPEL],LEN([PAPEL])-(LEN([PAPEL])-1))="3"))</f>
        <v>1.5501495106508842</v>
      </c>
      <c r="Z204" s="7">
        <f>Tabela3[[#This Row],[Capital Social]]*20%</f>
        <v>2800000</v>
      </c>
      <c r="AA204" s="35">
        <f>IF(([Lucro Líquido]*5%)&gt;[Teto R. Legal],[Teto R. Legal],[Lucro Líquido]*5%)</f>
        <v>335950</v>
      </c>
      <c r="AB204" s="35">
        <f>IF([Lucro Líquido]&lt;0,0,[Lucro Líquido]-[Reserva Legal])</f>
        <v>6383050</v>
      </c>
      <c r="AC204" s="35">
        <f>Tabela3[[#This Row],[Lucro Distribuir]]*[%Div]</f>
        <v>1595762.5</v>
      </c>
      <c r="AD204" s="43">
        <f>SUMPRODUCT(N([Nome]=Tabela3[[#This Row],[Nome]]),[Ações])</f>
        <v>5222222</v>
      </c>
      <c r="AE204" s="68">
        <f>[Capital Social]/[Total Ações]</f>
        <v>2.6808511779085609</v>
      </c>
      <c r="AF204" s="68">
        <f>Tabela3[[#This Row],[Lucro Líquido]]/Tabela3[[#This Row],[Total Ações]]</f>
        <v>1.2866170760262585</v>
      </c>
      <c r="AG20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20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204" s="7">
        <f>[Div Base]*[Ações]</f>
        <v>773562.78577910899</v>
      </c>
      <c r="AL204" s="7">
        <f>SUMPRODUCT(N([Nome]=Tabela3[[#This Row],[Nome]]),[Div Base]*[Ações])</f>
        <v>1616436.1511581638</v>
      </c>
      <c r="AM204" s="5">
        <f>[Patrimônio Líquido]/[Total Ações]</f>
        <v>2.8627660792666418</v>
      </c>
      <c r="AN204" s="39">
        <f>MAX(Tabela3[[#This Row],[Cotação 1]:[Cotação 5]])</f>
        <v>9.15</v>
      </c>
      <c r="AO204" s="40">
        <f>[Cotação]/[VPA]</f>
        <v>3.1962094515050166</v>
      </c>
      <c r="AP204" s="27">
        <f>IF(Tabela3[[#This Row],[Lucro/Ação]]&gt;0,Tabela3[[#This Row],[Cotação]]/(Tabela3[[#This Row],[Lucro/Ação]]/[Ref]*4),0)</f>
        <v>5.3337547961006102</v>
      </c>
      <c r="AQ204" s="68">
        <f>[Lucro Distribuir]/[Total Ações]</f>
        <v>1.2222862222249455</v>
      </c>
      <c r="AR204" s="68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204" s="9" t="str">
        <f>IF(AND([% A.A.]&gt;=5%,SUMPRODUCT(N([Nome]=Tabela3[[#This Row],[Nome]]),[PL])&gt;0),"Sim","Não")</f>
        <v>Não</v>
      </c>
      <c r="AT204" s="20">
        <f>IF([Cotação]&gt;0,Tabela3[[#This Row],[Lucro]]/Tabela3[[#This Row],[Cotação]],0)</f>
        <v>3.5592401004619419E-2</v>
      </c>
      <c r="AU204" s="20">
        <f>((1+Tabela3[[#This Row],[% Yield]])^(1/(3*Tabela3[[#This Row],[Ref]])))^(12)-1</f>
        <v>4.7735855792198523E-2</v>
      </c>
      <c r="AV204" s="9">
        <f>IF([Cotação]&gt;0,($BH$1/Tabela3[[#This Row],[Cotação]]-MOD($BH$1/Tabela3[[#This Row],[Cotação]],100)),)</f>
        <v>0</v>
      </c>
      <c r="AW204" s="7">
        <f>Tabela3[[#This Row],[Ativos]]*[Lucro]</f>
        <v>0</v>
      </c>
      <c r="AX204" s="7">
        <f>SUMPRODUCT(N(Tabela1[Código]=Tabela3[[#This Row],[PAPEL]]),Tabela1[Fechamento])</f>
        <v>0</v>
      </c>
      <c r="AY204" s="7">
        <f>SUMPRODUCT(N(Tabela17[Código]=Tabela3[[#This Row],[PAPEL]]),Tabela17[Fechamento])</f>
        <v>0</v>
      </c>
      <c r="AZ204" s="7">
        <f>SUMPRODUCT(N(Tabela176[Código]=Tabela3[[#This Row],[PAPEL]]),Tabela176[Fechamento])</f>
        <v>9.15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customHeight="1">
      <c r="A205" s="3" t="s">
        <v>257</v>
      </c>
      <c r="B205" s="45" t="s">
        <v>762</v>
      </c>
      <c r="C205" s="14" t="str">
        <f>LEFT([PAPEL],LEN([PAPEL])-(LEN([PAPEL])-4))</f>
        <v>BEEF</v>
      </c>
      <c r="D205" s="14">
        <v>4</v>
      </c>
      <c r="E205" s="5">
        <v>744141845.75</v>
      </c>
      <c r="F205" s="43">
        <v>149000090</v>
      </c>
      <c r="G205" s="65">
        <v>0.25</v>
      </c>
      <c r="H205" s="70"/>
      <c r="J205" s="16"/>
      <c r="K205" s="14"/>
      <c r="L205" s="70"/>
      <c r="M205" s="41">
        <v>4666699000</v>
      </c>
      <c r="N205" s="41">
        <v>2130822000</v>
      </c>
      <c r="O205" s="41">
        <v>1074027000</v>
      </c>
      <c r="P205" s="73">
        <v>442889000</v>
      </c>
      <c r="Q205" s="60">
        <v>-313969000</v>
      </c>
      <c r="R205" s="60">
        <f>IF(Tabela3[[#This Row],[Ativo || Passivo]]&gt;0,Tabela3[[#This Row],[Ativo || Passivo]]-Tabela3[[#This Row],[Patrimônio Líquido]],0)</f>
        <v>4223810000</v>
      </c>
      <c r="S205" s="60">
        <f>Tabela3[[#This Row],[Cotação]]*Tabela3[[#This Row],[Total Ações]]</f>
        <v>1492980901.8</v>
      </c>
      <c r="T205" s="27">
        <f>IF(Tabela3[[#This Row],[Passivo Circulante]]&gt;0,Tabela3[[#This Row],[Ativo Circulante]]/Tabela3[[#This Row],[Passivo Circulante]],0)</f>
        <v>1.9839557106106271</v>
      </c>
      <c r="U20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5" s="16">
        <f>IF(Tabela3[[#This Row],[Lucro Líquido]]&gt;0,Tabela3[[#This Row],[Lucro Líquido]]/Tabela3[[#This Row],[Patrimônio Líquido]],0)/Tabela3[[#This Row],[Ref]]*4</f>
        <v>0</v>
      </c>
      <c r="W20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5" s="16">
        <f>IF(Tabela3[[#This Row],[Dívida]]&gt;0,Tabela3[[#This Row],[Dívida]]/Tabela3[[#This Row],[Patrimônio Líquido]],0)</f>
        <v>9.5369494387984357</v>
      </c>
      <c r="Y205" s="16">
        <f>SUMPRODUCT(N([Dívida / PL]&gt;0),N(RIGHT([PAPEL],LEN([PAPEL])-(LEN([PAPEL])-1))="3"),[Dívida / PL])/SUMPRODUCT(N([Dívida / PL]&gt;0),N(RIGHT([PAPEL],LEN([PAPEL])-(LEN([PAPEL])-1))="3"))</f>
        <v>1.5501495106508842</v>
      </c>
      <c r="Z205" s="7">
        <f>Tabela3[[#This Row],[Capital Social]]*20%</f>
        <v>148828369.15000001</v>
      </c>
      <c r="AA205" s="35">
        <f>IF(([Lucro Líquido]*5%)&gt;[Teto R. Legal],[Teto R. Legal],[Lucro Líquido]*5%)</f>
        <v>-15698450</v>
      </c>
      <c r="AB205" s="35">
        <f>IF([Lucro Líquido]&lt;0,0,[Lucro Líquido]-[Reserva Legal])</f>
        <v>0</v>
      </c>
      <c r="AC205" s="35">
        <f>Tabela3[[#This Row],[Lucro Distribuir]]*[%Div]</f>
        <v>0</v>
      </c>
      <c r="AD205" s="43">
        <f>SUMPRODUCT(N([Nome]=Tabela3[[#This Row],[Nome]]),[Ações])</f>
        <v>149000090</v>
      </c>
      <c r="AE205" s="68">
        <f>[Capital Social]/[Total Ações]</f>
        <v>4.9942375588497967</v>
      </c>
      <c r="AF205" s="68">
        <f>Tabela3[[#This Row],[Lucro Líquido]]/Tabela3[[#This Row],[Total Ações]]</f>
        <v>-2.1071732238550998</v>
      </c>
      <c r="AG20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5" s="7">
        <f>[Div Base]*[Ações]</f>
        <v>0</v>
      </c>
      <c r="AL205" s="7">
        <f>SUMPRODUCT(N([Nome]=Tabela3[[#This Row],[Nome]]),[Div Base]*[Ações])</f>
        <v>0</v>
      </c>
      <c r="AM205" s="5">
        <f>[Patrimônio Líquido]/[Total Ações]</f>
        <v>2.9724076005591673</v>
      </c>
      <c r="AN205" s="39">
        <f>MAX(Tabela3[[#This Row],[Cotação 1]:[Cotação 5]])</f>
        <v>10.02</v>
      </c>
      <c r="AO205" s="40">
        <f>[Cotação]/[VPA]</f>
        <v>3.3710047027584791</v>
      </c>
      <c r="AP205" s="27">
        <f>IF(Tabela3[[#This Row],[Lucro/Ação]]&gt;0,Tabela3[[#This Row],[Cotação]]/(Tabela3[[#This Row],[Lucro/Ação]]/[Ref]*4),0)</f>
        <v>0</v>
      </c>
      <c r="AQ205" s="68">
        <f>[Lucro Distribuir]/[Total Ações]</f>
        <v>0</v>
      </c>
      <c r="AR205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5" s="9" t="str">
        <f>IF(AND([% A.A.]&gt;=5%,SUMPRODUCT(N([Nome]=Tabela3[[#This Row],[Nome]]),[PL])&gt;0),"Sim","Não")</f>
        <v>Não</v>
      </c>
      <c r="AT205" s="20">
        <f>IF([Cotação]&gt;0,Tabela3[[#This Row],[Lucro]]/Tabela3[[#This Row],[Cotação]],0)</f>
        <v>0</v>
      </c>
      <c r="AU205" s="20">
        <f>((1+Tabela3[[#This Row],[% Yield]])^(1/(3*Tabela3[[#This Row],[Ref]])))^(12)-1</f>
        <v>0</v>
      </c>
      <c r="AV205" s="9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7">
        <f>SUMPRODUCT(N(Tabela1[Código]=Tabela3[[#This Row],[PAPEL]]),Tabela1[Fechamento])</f>
        <v>0</v>
      </c>
      <c r="AY205" s="7">
        <f>SUMPRODUCT(N(Tabela17[Código]=Tabela3[[#This Row],[PAPEL]]),Tabela17[Fechamento])</f>
        <v>0</v>
      </c>
      <c r="AZ205" s="7">
        <f>SUMPRODUCT(N(Tabela176[Código]=Tabela3[[#This Row],[PAPEL]]),Tabela176[Fechamento])</f>
        <v>10.02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customHeight="1">
      <c r="A206" s="3" t="s">
        <v>257</v>
      </c>
      <c r="B206" s="45" t="s">
        <v>256</v>
      </c>
      <c r="C206" s="67" t="str">
        <f>LEFT([PAPEL],LEN([PAPEL])-(LEN([PAPEL])-4))</f>
        <v>BRFS</v>
      </c>
      <c r="D206" s="14">
        <v>4</v>
      </c>
      <c r="E206" s="5">
        <v>12460471000</v>
      </c>
      <c r="F206" s="43">
        <v>872473246</v>
      </c>
      <c r="G206" s="65">
        <v>0.25</v>
      </c>
      <c r="H206" s="14"/>
      <c r="J206" s="16"/>
      <c r="K206" s="70"/>
      <c r="L206" s="70"/>
      <c r="M206" s="41">
        <v>31652197000</v>
      </c>
      <c r="N206" s="41">
        <v>10570290000</v>
      </c>
      <c r="O206" s="41">
        <v>9395238000</v>
      </c>
      <c r="P206" s="5">
        <v>14655071000</v>
      </c>
      <c r="Q206" s="5">
        <v>1062430000</v>
      </c>
      <c r="R206" s="5">
        <f>IF(Tabela3[[#This Row],[Ativo || Passivo]]&gt;0,Tabela3[[#This Row],[Ativo || Passivo]]-Tabela3[[#This Row],[Patrimônio Líquido]],0)</f>
        <v>16997126000</v>
      </c>
      <c r="S206" s="5">
        <f>Tabela3[[#This Row],[Cotação]]*Tabela3[[#This Row],[Total Ações]]</f>
        <v>39557936973.639999</v>
      </c>
      <c r="T206" s="98">
        <f>IF(Tabela3[[#This Row],[Passivo Circulante]]&gt;0,Tabela3[[#This Row],[Ativo Circulante]]/Tabela3[[#This Row],[Passivo Circulante]],0)</f>
        <v>1.1250688912830096</v>
      </c>
      <c r="U206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6" s="16">
        <f>IF(Tabela3[[#This Row],[Lucro Líquido]]&gt;0,Tabela3[[#This Row],[Lucro Líquido]]/Tabela3[[#This Row],[Patrimônio Líquido]],0)/Tabela3[[#This Row],[Ref]]*4</f>
        <v>7.2495725199830149E-2</v>
      </c>
      <c r="W20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6" s="16">
        <f>IF(Tabela3[[#This Row],[Dívida]]&gt;0,Tabela3[[#This Row],[Dívida]]/Tabela3[[#This Row],[Patrimônio Líquido]],0)</f>
        <v>1.159811917663176</v>
      </c>
      <c r="Y206" s="16">
        <f>SUMPRODUCT(N([Dívida / PL]&gt;0),N(RIGHT([PAPEL],LEN([PAPEL])-(LEN([PAPEL])-1))="3"),[Dívida / PL])/SUMPRODUCT(N([Dívida / PL]&gt;0),N(RIGHT([PAPEL],LEN([PAPEL])-(LEN([PAPEL])-1))="3"))</f>
        <v>1.5501495106508842</v>
      </c>
      <c r="Z206" s="5">
        <f>Tabela3[[#This Row],[Capital Social]]*20%</f>
        <v>2492094200</v>
      </c>
      <c r="AA206" s="5">
        <f>IF(([Lucro Líquido]*5%)&gt;[Teto R. Legal],[Teto R. Legal],[Lucro Líquido]*5%)</f>
        <v>53121500</v>
      </c>
      <c r="AB206" s="5">
        <f>IF([Lucro Líquido]&lt;0,0,[Lucro Líquido]-[Reserva Legal])</f>
        <v>1009308500</v>
      </c>
      <c r="AC206" s="5">
        <f>Tabela3[[#This Row],[Lucro Distribuir]]*[%Div]</f>
        <v>252327125</v>
      </c>
      <c r="AD206" s="19">
        <f>SUMPRODUCT(N([Nome]=Tabela3[[#This Row],[Nome]]),[Ações])</f>
        <v>872473246</v>
      </c>
      <c r="AE206" s="5">
        <f>[Capital Social]/[Total Ações]</f>
        <v>14.28178005128194</v>
      </c>
      <c r="AF206" s="63">
        <f>Tabela3[[#This Row],[Lucro Líquido]]/Tabela3[[#This Row],[Total Ações]]</f>
        <v>1.2177221535111691</v>
      </c>
      <c r="AG206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206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206" s="5">
        <f>[Div Base]*[Ações]</f>
        <v>252327125</v>
      </c>
      <c r="AL206" s="5">
        <f>SUMPRODUCT(N([Nome]=Tabela3[[#This Row],[Nome]]),[Div Base]*[Ações])</f>
        <v>252327125</v>
      </c>
      <c r="AM206" s="5">
        <f>[Patrimônio Líquido]/[Total Ações]</f>
        <v>16.797158041451279</v>
      </c>
      <c r="AN206" s="39">
        <f>MAX(Tabela3[[#This Row],[Cotação 1]:[Cotação 5]])</f>
        <v>45.34</v>
      </c>
      <c r="AO206" s="40">
        <f>[Cotação]/[VPA]</f>
        <v>2.6992661430053801</v>
      </c>
      <c r="AP206" s="27">
        <f>IF(Tabela3[[#This Row],[Lucro/Ação]]&gt;0,Tabela3[[#This Row],[Cotação]]/(Tabela3[[#This Row],[Lucro/Ação]]/[Ref]*4),0)</f>
        <v>37.233452532063289</v>
      </c>
      <c r="AQ206" s="63">
        <f>[Lucro Distribuir]/[Total Ações]</f>
        <v>1.1568360458356106</v>
      </c>
      <c r="AR206" s="63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206" s="14" t="str">
        <f>IF(AND([% A.A.]&gt;=5%,SUMPRODUCT(N([Nome]=Tabela3[[#This Row],[Nome]]),[PL])&gt;0),"Sim","Não")</f>
        <v>Não</v>
      </c>
      <c r="AT206" s="20">
        <f>IF([Cotação]&gt;0,Tabela3[[#This Row],[Lucro]]/Tabela3[[#This Row],[Cotação]],0)</f>
        <v>6.3786725068130266E-3</v>
      </c>
      <c r="AU206" s="16">
        <f>((1+Tabela3[[#This Row],[% Yield]])^(1/(3*Tabela3[[#This Row],[Ref]])))^(12)-1</f>
        <v>6.3786725068133432E-3</v>
      </c>
      <c r="AV206" s="9">
        <f>IF([Cotação]&gt;0,($BH$1/Tabela3[[#This Row],[Cotação]]-MOD($BH$1/Tabela3[[#This Row],[Cotação]],100)),)</f>
        <v>0</v>
      </c>
      <c r="AW206" s="7">
        <f>Tabela3[[#This Row],[Ativos]]*[Lucro]</f>
        <v>0</v>
      </c>
      <c r="AX206" s="35">
        <f>SUMPRODUCT(N(Tabela1[Código]=Tabela3[[#This Row],[PAPEL]]),Tabela1[Fechamento])</f>
        <v>0</v>
      </c>
      <c r="AY206" s="41">
        <f>SUMPRODUCT(N(Tabela17[Código]=Tabela3[[#This Row],[PAPEL]]),Tabela17[Fechamento])</f>
        <v>45.34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customHeight="1">
      <c r="A207" s="3" t="s">
        <v>257</v>
      </c>
      <c r="B207" s="45" t="s">
        <v>259</v>
      </c>
      <c r="C207" s="67" t="str">
        <f>LEFT([PAPEL],LEN([PAPEL])-(LEN([PAPEL])-4))</f>
        <v>JBSS</v>
      </c>
      <c r="D207" s="14">
        <v>3</v>
      </c>
      <c r="E207" s="5">
        <v>21561112078.68</v>
      </c>
      <c r="F207" s="19">
        <v>2943644008</v>
      </c>
      <c r="G207" s="65">
        <v>0.25</v>
      </c>
      <c r="H207" s="14"/>
      <c r="J207" s="16"/>
      <c r="K207" s="70"/>
      <c r="L207" s="70"/>
      <c r="M207" s="41"/>
      <c r="N207" s="41"/>
      <c r="O207" s="41"/>
      <c r="P207" s="5">
        <v>21913989000</v>
      </c>
      <c r="Q207" s="5">
        <v>786184000</v>
      </c>
      <c r="R207" s="5">
        <f>IF(Tabela3[[#This Row],[Ativo || Passivo]]&gt;0,Tabela3[[#This Row],[Ativo || Passivo]]-Tabela3[[#This Row],[Patrimônio Líquido]],0)</f>
        <v>0</v>
      </c>
      <c r="S207" s="5">
        <f>Tabela3[[#This Row],[Cotação]]*Tabela3[[#This Row],[Total Ações]]</f>
        <v>22872113942.16</v>
      </c>
      <c r="T207" s="98">
        <f>IF(Tabela3[[#This Row],[Passivo Circulante]]&gt;0,Tabela3[[#This Row],[Ativo Circulante]]/Tabela3[[#This Row],[Passivo Circulante]],0)</f>
        <v>0</v>
      </c>
      <c r="U207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7" s="16">
        <f>IF(Tabela3[[#This Row],[Lucro Líquido]]&gt;0,Tabela3[[#This Row],[Lucro Líquido]]/Tabela3[[#This Row],[Patrimônio Líquido]],0)/Tabela3[[#This Row],[Ref]]*4</f>
        <v>4.7834528589629811E-2</v>
      </c>
      <c r="W20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7" s="16">
        <f>IF(Tabela3[[#This Row],[Dívida]]&gt;0,Tabela3[[#This Row],[Dívida]]/Tabela3[[#This Row],[Patrimônio Líquido]],0)</f>
        <v>0</v>
      </c>
      <c r="Y207" s="16">
        <f>SUMPRODUCT(N([Dívida / PL]&gt;0),N(RIGHT([PAPEL],LEN([PAPEL])-(LEN([PAPEL])-1))="3"),[Dívida / PL])/SUMPRODUCT(N([Dívida / PL]&gt;0),N(RIGHT([PAPEL],LEN([PAPEL])-(LEN([PAPEL])-1))="3"))</f>
        <v>1.5501495106508842</v>
      </c>
      <c r="Z207" s="5">
        <f>Tabela3[[#This Row],[Capital Social]]*20%</f>
        <v>4312222415.7360001</v>
      </c>
      <c r="AA207" s="5">
        <f>IF(([Lucro Líquido]*5%)&gt;[Teto R. Legal],[Teto R. Legal],[Lucro Líquido]*5%)</f>
        <v>39309200</v>
      </c>
      <c r="AB207" s="5">
        <f>IF([Lucro Líquido]&lt;0,0,[Lucro Líquido]-[Reserva Legal])</f>
        <v>746874800</v>
      </c>
      <c r="AC207" s="5">
        <f>Tabela3[[#This Row],[Lucro Distribuir]]*[%Div]</f>
        <v>186718700</v>
      </c>
      <c r="AD207" s="43">
        <f>SUMPRODUCT(N([Nome]=Tabela3[[#This Row],[Nome]]),[Ações])</f>
        <v>2943644008</v>
      </c>
      <c r="AE207" s="5">
        <f>[Capital Social]/[Total Ações]</f>
        <v>7.3246330127158501</v>
      </c>
      <c r="AF207" s="63">
        <f>Tabela3[[#This Row],[Lucro Líquido]]/Tabela3[[#This Row],[Total Ações]]</f>
        <v>0.26707849110265103</v>
      </c>
      <c r="AG207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07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07" s="5">
        <f>[Div Base]*[Ações]</f>
        <v>186718700</v>
      </c>
      <c r="AL207" s="5">
        <f>SUMPRODUCT(N([Nome]=Tabela3[[#This Row],[Nome]]),[Div Base]*[Ações])</f>
        <v>186718700</v>
      </c>
      <c r="AM207" s="5">
        <f>[Patrimônio Líquido]/[Total Ações]</f>
        <v>7.4445105931437077</v>
      </c>
      <c r="AN207" s="39">
        <f>MAX(Tabela3[[#This Row],[Cotação 1]:[Cotação 5]])</f>
        <v>7.77</v>
      </c>
      <c r="AO207" s="40">
        <f>[Cotação]/[VPA]</f>
        <v>1.0437220691385762</v>
      </c>
      <c r="AP207" s="27">
        <f>IF(Tabela3[[#This Row],[Lucro/Ação]]&gt;0,Tabela3[[#This Row],[Cotação]]/(Tabela3[[#This Row],[Lucro/Ação]]/[Ref]*4),0)</f>
        <v>21.819428348351021</v>
      </c>
      <c r="AQ207" s="63">
        <f>[Lucro Distribuir]/[Total Ações]</f>
        <v>0.25372456654751846</v>
      </c>
      <c r="AR207" s="63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07" s="14" t="str">
        <f>IF(AND([% A.A.]&gt;=5%,SUMPRODUCT(N([Nome]=Tabela3[[#This Row],[Nome]]),[PL])&gt;0),"Sim","Não")</f>
        <v>Não</v>
      </c>
      <c r="AT207" s="20">
        <f>IF([Cotação]&gt;0,Tabela3[[#This Row],[Lucro]]/Tabela3[[#This Row],[Cotação]],0)</f>
        <v>8.1635960922624984E-3</v>
      </c>
      <c r="AU207" s="16">
        <f>((1+Tabela3[[#This Row],[% Yield]])^(1/(3*Tabela3[[#This Row],[Ref]])))^(12)-1</f>
        <v>1.0899577858356713E-2</v>
      </c>
      <c r="AV207" s="9">
        <f>IF([Cotação]&gt;0,($BH$1/Tabela3[[#This Row],[Cotação]]-MOD($BH$1/Tabela3[[#This Row],[Cotação]],100)),)</f>
        <v>0</v>
      </c>
      <c r="AW207" s="7">
        <f>Tabela3[[#This Row],[Ativos]]*[Lucro]</f>
        <v>0</v>
      </c>
      <c r="AX207" s="35">
        <f>SUMPRODUCT(N(Tabela1[Código]=Tabela3[[#This Row],[PAPEL]]),Tabela1[Fechamento])</f>
        <v>0</v>
      </c>
      <c r="AY207" s="41">
        <f>SUMPRODUCT(N(Tabela17[Código]=Tabela3[[#This Row],[PAPEL]]),Tabela17[Fechamento])</f>
        <v>7.77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customHeight="1">
      <c r="A208" s="3" t="s">
        <v>257</v>
      </c>
      <c r="B208" s="45" t="s">
        <v>761</v>
      </c>
      <c r="C208" s="14" t="str">
        <f>LEFT([PAPEL],LEN([PAPEL])-(LEN([PAPEL])-4))</f>
        <v>MRFG</v>
      </c>
      <c r="D208" s="14">
        <v>4</v>
      </c>
      <c r="E208" s="5">
        <v>5168468000</v>
      </c>
      <c r="F208" s="43">
        <v>520747405</v>
      </c>
      <c r="G208" s="65">
        <v>0.25</v>
      </c>
      <c r="H208" s="70"/>
      <c r="J208" s="16"/>
      <c r="K208" s="14"/>
      <c r="L208" s="70"/>
      <c r="M208" s="41">
        <v>12184034000</v>
      </c>
      <c r="N208" s="41">
        <v>3049719000</v>
      </c>
      <c r="O208" s="41">
        <v>1403662000</v>
      </c>
      <c r="P208" s="73">
        <v>3029326000</v>
      </c>
      <c r="Q208" s="60">
        <v>-913593000</v>
      </c>
      <c r="R208" s="60">
        <f>IF(Tabela3[[#This Row],[Ativo || Passivo]]&gt;0,Tabela3[[#This Row],[Ativo || Passivo]]-Tabela3[[#This Row],[Patrimônio Líquido]],0)</f>
        <v>9154708000</v>
      </c>
      <c r="S208" s="60">
        <f>Tabela3[[#This Row],[Cotação]]*Tabela3[[#This Row],[Total Ações]]</f>
        <v>2192346575.0500002</v>
      </c>
      <c r="T208" s="27">
        <f>IF(Tabela3[[#This Row],[Passivo Circulante]]&gt;0,Tabela3[[#This Row],[Ativo Circulante]]/Tabela3[[#This Row],[Passivo Circulante]],0)</f>
        <v>2.1726875843329805</v>
      </c>
      <c r="U20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8" s="16">
        <f>IF(Tabela3[[#This Row],[Lucro Líquido]]&gt;0,Tabela3[[#This Row],[Lucro Líquido]]/Tabela3[[#This Row],[Patrimônio Líquido]],0)/Tabela3[[#This Row],[Ref]]*4</f>
        <v>0</v>
      </c>
      <c r="W20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8" s="16">
        <f>IF(Tabela3[[#This Row],[Dívida]]&gt;0,Tabela3[[#This Row],[Dívida]]/Tabela3[[#This Row],[Patrimônio Líquido]],0)</f>
        <v>3.0220280022684913</v>
      </c>
      <c r="Y208" s="16">
        <f>SUMPRODUCT(N([Dívida / PL]&gt;0),N(RIGHT([PAPEL],LEN([PAPEL])-(LEN([PAPEL])-1))="3"),[Dívida / PL])/SUMPRODUCT(N([Dívida / PL]&gt;0),N(RIGHT([PAPEL],LEN([PAPEL])-(LEN([PAPEL])-1))="3"))</f>
        <v>1.5501495106508842</v>
      </c>
      <c r="Z208" s="7">
        <f>Tabela3[[#This Row],[Capital Social]]*20%</f>
        <v>1033693600</v>
      </c>
      <c r="AA208" s="35">
        <f>IF(([Lucro Líquido]*5%)&gt;[Teto R. Legal],[Teto R. Legal],[Lucro Líquido]*5%)</f>
        <v>-45679650</v>
      </c>
      <c r="AB208" s="35">
        <f>IF([Lucro Líquido]&lt;0,0,[Lucro Líquido]-[Reserva Legal])</f>
        <v>0</v>
      </c>
      <c r="AC208" s="35">
        <f>Tabela3[[#This Row],[Lucro Distribuir]]*[%Div]</f>
        <v>0</v>
      </c>
      <c r="AD208" s="43">
        <f>SUMPRODUCT(N([Nome]=Tabela3[[#This Row],[Nome]]),[Ações])</f>
        <v>520747405</v>
      </c>
      <c r="AE208" s="68">
        <f>[Capital Social]/[Total Ações]</f>
        <v>9.9250960261626275</v>
      </c>
      <c r="AF208" s="68">
        <f>Tabela3[[#This Row],[Lucro Líquido]]/Tabela3[[#This Row],[Total Ações]]</f>
        <v>-1.7543880031432897</v>
      </c>
      <c r="AG20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7">
        <f>[Div Base]*[Ações]</f>
        <v>0</v>
      </c>
      <c r="AL208" s="7">
        <f>SUMPRODUCT(N([Nome]=Tabela3[[#This Row],[Nome]]),[Div Base]*[Ações])</f>
        <v>0</v>
      </c>
      <c r="AM208" s="5">
        <f>[Patrimônio Líquido]/[Total Ações]</f>
        <v>5.8172656664510889</v>
      </c>
      <c r="AN208" s="39">
        <f>MAX(Tabela3[[#This Row],[Cotação 1]:[Cotação 5]])</f>
        <v>4.21</v>
      </c>
      <c r="AO208" s="40">
        <f>[Cotação]/[VPA]</f>
        <v>0.72370770760558611</v>
      </c>
      <c r="AP208" s="27">
        <f>IF(Tabela3[[#This Row],[Lucro/Ação]]&gt;0,Tabela3[[#This Row],[Cotação]]/(Tabela3[[#This Row],[Lucro/Ação]]/[Ref]*4),0)</f>
        <v>0</v>
      </c>
      <c r="AQ208" s="68">
        <f>[Lucro Distribuir]/[Total Ações]</f>
        <v>0</v>
      </c>
      <c r="AR208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9" t="str">
        <f>IF(AND([% A.A.]&gt;=5%,SUMPRODUCT(N([Nome]=Tabela3[[#This Row],[Nome]]),[PL])&gt;0),"Sim","Não")</f>
        <v>Não</v>
      </c>
      <c r="AT208" s="20">
        <f>IF([Cotação]&gt;0,Tabela3[[#This Row],[Lucro]]/Tabela3[[#This Row],[Cotação]],0)</f>
        <v>0</v>
      </c>
      <c r="AU208" s="20">
        <f>((1+Tabela3[[#This Row],[% Yield]])^(1/(3*Tabela3[[#This Row],[Ref]])))^(12)-1</f>
        <v>0</v>
      </c>
      <c r="AV208" s="9">
        <f>IF([Cotação]&gt;0,($BH$1/Tabela3[[#This Row],[Cotação]]-MOD($BH$1/Tabela3[[#This Row],[Cotação]],100)),)</f>
        <v>100</v>
      </c>
      <c r="AW208" s="7">
        <f>Tabela3[[#This Row],[Ativos]]*[Lucro]</f>
        <v>0</v>
      </c>
      <c r="AX208" s="7">
        <f>SUMPRODUCT(N(Tabela1[Código]=Tabela3[[#This Row],[PAPEL]]),Tabela1[Fechamento])</f>
        <v>0</v>
      </c>
      <c r="AY208" s="7">
        <f>SUMPRODUCT(N(Tabela17[Código]=Tabela3[[#This Row],[PAPEL]]),Tabela17[Fechamento])</f>
        <v>0</v>
      </c>
      <c r="AZ208" s="7">
        <f>SUMPRODUCT(N(Tabela176[Código]=Tabela3[[#This Row],[PAPEL]]),Tabela176[Fechamento])</f>
        <v>4.21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3" t="s">
        <v>754</v>
      </c>
      <c r="B209" s="96" t="s">
        <v>750</v>
      </c>
      <c r="C209" s="14" t="str">
        <f>LEFT([PAPEL],LEN([PAPEL])-(LEN([PAPEL])-4))</f>
        <v>CLAN</v>
      </c>
      <c r="D209" s="14">
        <v>2</v>
      </c>
      <c r="E209" s="5">
        <v>1000070000</v>
      </c>
      <c r="F209" s="43">
        <v>70759470</v>
      </c>
      <c r="G209" s="65">
        <v>0.25</v>
      </c>
      <c r="H209" s="70"/>
      <c r="J209" s="16"/>
      <c r="K209" s="14"/>
      <c r="L209" s="70"/>
      <c r="M209" s="41"/>
      <c r="N209" s="41"/>
      <c r="O209" s="41"/>
      <c r="P209" s="73">
        <v>979640000</v>
      </c>
      <c r="Q209" s="60">
        <v>-43203000</v>
      </c>
      <c r="R209" s="60">
        <f>IF(Tabela3[[#This Row],[Ativo || Passivo]]&gt;0,Tabela3[[#This Row],[Ativo || Passivo]]-Tabela3[[#This Row],[Patrimônio Líquido]],0)</f>
        <v>0</v>
      </c>
      <c r="S209" s="60">
        <f>Tabela3[[#This Row],[Cotação]]*Tabela3[[#This Row],[Total Ações]]</f>
        <v>0</v>
      </c>
      <c r="T209" s="27">
        <f>IF(Tabela3[[#This Row],[Passivo Circulante]]&gt;0,Tabela3[[#This Row],[Ativo Circulante]]/Tabela3[[#This Row],[Passivo Circulante]],0)</f>
        <v>0</v>
      </c>
      <c r="U20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09" s="16">
        <f>IF(Tabela3[[#This Row],[Lucro Líquido]]&gt;0,Tabela3[[#This Row],[Lucro Líquido]]/Tabela3[[#This Row],[Patrimônio Líquido]],0)/Tabela3[[#This Row],[Ref]]*4</f>
        <v>0</v>
      </c>
      <c r="W20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09" s="16">
        <f>IF(Tabela3[[#This Row],[Dívida]]&gt;0,Tabela3[[#This Row],[Dívida]]/Tabela3[[#This Row],[Patrimônio Líquido]],0)</f>
        <v>0</v>
      </c>
      <c r="Y209" s="16">
        <f>SUMPRODUCT(N([Dívida / PL]&gt;0),N(RIGHT([PAPEL],LEN([PAPEL])-(LEN([PAPEL])-1))="3"),[Dívida / PL])/SUMPRODUCT(N([Dívida / PL]&gt;0),N(RIGHT([PAPEL],LEN([PAPEL])-(LEN([PAPEL])-1))="3"))</f>
        <v>1.5501495106508842</v>
      </c>
      <c r="Z209" s="7">
        <f>Tabela3[[#This Row],[Capital Social]]*20%</f>
        <v>200014000</v>
      </c>
      <c r="AA209" s="35">
        <f>IF(([Lucro Líquido]*5%)&gt;[Teto R. Legal],[Teto R. Legal],[Lucro Líquido]*5%)</f>
        <v>-2160150</v>
      </c>
      <c r="AB209" s="35">
        <f>IF([Lucro Líquido]&lt;0,0,[Lucro Líquido]-[Reserva Legal])</f>
        <v>0</v>
      </c>
      <c r="AC209" s="35">
        <f>Tabela3[[#This Row],[Lucro Distribuir]]*[%Div]</f>
        <v>0</v>
      </c>
      <c r="AD209" s="43">
        <f>SUMPRODUCT(N([Nome]=Tabela3[[#This Row],[Nome]]),[Ações])</f>
        <v>158703348</v>
      </c>
      <c r="AE209" s="68">
        <f>[Capital Social]/[Total Ações]</f>
        <v>6.3015053721487968</v>
      </c>
      <c r="AF209" s="68">
        <f>Tabela3[[#This Row],[Lucro Líquido]]/Tabela3[[#This Row],[Total Ações]]</f>
        <v>-0.27222488085128488</v>
      </c>
      <c r="AG20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7">
        <f>[Div Base]*[Ações]</f>
        <v>0</v>
      </c>
      <c r="AL209" s="7">
        <f>SUMPRODUCT(N([Nome]=Tabela3[[#This Row],[Nome]]),[Div Base]*[Ações])</f>
        <v>0</v>
      </c>
      <c r="AM209" s="5">
        <f>[Patrimônio Líquido]/[Total Ações]</f>
        <v>6.1727746285478489</v>
      </c>
      <c r="AN209" s="39">
        <f>MAX(Tabela3[[#This Row],[Cotação 1]:[Cotação 5]])</f>
        <v>0</v>
      </c>
      <c r="AO209" s="40">
        <f>[Cotação]/[VPA]</f>
        <v>0</v>
      </c>
      <c r="AP209" s="27">
        <f>IF(Tabela3[[#This Row],[Lucro/Ação]]&gt;0,Tabela3[[#This Row],[Cotação]]/(Tabela3[[#This Row],[Lucro/Ação]]/[Ref]*4),0)</f>
        <v>0</v>
      </c>
      <c r="AQ209" s="68">
        <f>[Lucro Distribuir]/[Total Ações]</f>
        <v>0</v>
      </c>
      <c r="AR209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9" t="str">
        <f>IF(AND([% A.A.]&gt;=5%,SUMPRODUCT(N([Nome]=Tabela3[[#This Row],[Nome]]),[PL])&gt;0),"Sim","Não")</f>
        <v>Não</v>
      </c>
      <c r="AT209" s="20">
        <f>IF([Cotação]&gt;0,Tabela3[[#This Row],[Lucro]]/Tabela3[[#This Row],[Cotação]],0)</f>
        <v>0</v>
      </c>
      <c r="AU209" s="20">
        <f>((1+Tabela3[[#This Row],[% Yield]])^(1/(3*Tabela3[[#This Row],[Ref]])))^(12)-1</f>
        <v>0</v>
      </c>
      <c r="AV209" s="9">
        <f>IF([Cotação]&gt;0,($BH$1/Tabela3[[#This Row],[Cotação]]-MOD($BH$1/Tabela3[[#This Row],[Cotação]],100)),)</f>
        <v>0</v>
      </c>
      <c r="AW209" s="7">
        <f>Tabela3[[#This Row],[Ativos]]*[Lucro]</f>
        <v>0</v>
      </c>
      <c r="AX209" s="7">
        <f>SUMPRODUCT(N(Tabela1[Código]=Tabela3[[#This Row],[PAPEL]]),Tabela1[Fechamento])</f>
        <v>0</v>
      </c>
      <c r="AY209" s="7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customHeight="1">
      <c r="A210" s="3" t="s">
        <v>754</v>
      </c>
      <c r="B210" s="96" t="s">
        <v>751</v>
      </c>
      <c r="C210" s="14" t="str">
        <f>LEFT([PAPEL],LEN([PAPEL])-(LEN([PAPEL])-4))</f>
        <v>CLAN</v>
      </c>
      <c r="D210" s="14">
        <v>2</v>
      </c>
      <c r="E210" s="5">
        <v>1000070000</v>
      </c>
      <c r="F210" s="43">
        <v>87943878</v>
      </c>
      <c r="G210" s="65">
        <v>0.25</v>
      </c>
      <c r="H210" s="70"/>
      <c r="J210" s="16">
        <v>0.1</v>
      </c>
      <c r="K210" s="14"/>
      <c r="L210" s="70"/>
      <c r="M210" s="41"/>
      <c r="N210" s="41"/>
      <c r="O210" s="41"/>
      <c r="P210" s="73">
        <v>979640000</v>
      </c>
      <c r="Q210" s="60">
        <v>-43203000</v>
      </c>
      <c r="R210" s="60">
        <f>IF(Tabela3[[#This Row],[Ativo || Passivo]]&gt;0,Tabela3[[#This Row],[Ativo || Passivo]]-Tabela3[[#This Row],[Patrimônio Líquido]],0)</f>
        <v>0</v>
      </c>
      <c r="S210" s="60">
        <f>Tabela3[[#This Row],[Cotação]]*Tabela3[[#This Row],[Total Ações]]</f>
        <v>476110044</v>
      </c>
      <c r="T210" s="27">
        <f>IF(Tabela3[[#This Row],[Passivo Circulante]]&gt;0,Tabela3[[#This Row],[Ativo Circulante]]/Tabela3[[#This Row],[Passivo Circulante]],0)</f>
        <v>0</v>
      </c>
      <c r="U21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0" s="16">
        <f>IF(Tabela3[[#This Row],[Lucro Líquido]]&gt;0,Tabela3[[#This Row],[Lucro Líquido]]/Tabela3[[#This Row],[Patrimônio Líquido]],0)/Tabela3[[#This Row],[Ref]]*4</f>
        <v>0</v>
      </c>
      <c r="W21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0" s="16">
        <f>IF(Tabela3[[#This Row],[Dívida]]&gt;0,Tabela3[[#This Row],[Dívida]]/Tabela3[[#This Row],[Patrimônio Líquido]],0)</f>
        <v>0</v>
      </c>
      <c r="Y210" s="16">
        <f>SUMPRODUCT(N([Dívida / PL]&gt;0),N(RIGHT([PAPEL],LEN([PAPEL])-(LEN([PAPEL])-1))="3"),[Dívida / PL])/SUMPRODUCT(N([Dívida / PL]&gt;0),N(RIGHT([PAPEL],LEN([PAPEL])-(LEN([PAPEL])-1))="3"))</f>
        <v>1.5501495106508842</v>
      </c>
      <c r="Z210" s="7">
        <f>Tabela3[[#This Row],[Capital Social]]*20%</f>
        <v>200014000</v>
      </c>
      <c r="AA210" s="35">
        <f>IF(([Lucro Líquido]*5%)&gt;[Teto R. Legal],[Teto R. Legal],[Lucro Líquido]*5%)</f>
        <v>-2160150</v>
      </c>
      <c r="AB210" s="35">
        <f>IF([Lucro Líquido]&lt;0,0,[Lucro Líquido]-[Reserva Legal])</f>
        <v>0</v>
      </c>
      <c r="AC210" s="35">
        <f>Tabela3[[#This Row],[Lucro Distribuir]]*[%Div]</f>
        <v>0</v>
      </c>
      <c r="AD210" s="43">
        <f>SUMPRODUCT(N([Nome]=Tabela3[[#This Row],[Nome]]),[Ações])</f>
        <v>158703348</v>
      </c>
      <c r="AE210" s="68">
        <f>[Capital Social]/[Total Ações]</f>
        <v>6.3015053721487968</v>
      </c>
      <c r="AF210" s="68">
        <f>Tabela3[[#This Row],[Lucro Líquido]]/Tabela3[[#This Row],[Total Ações]]</f>
        <v>-0.27222488085128488</v>
      </c>
      <c r="AG21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0" s="7">
        <f>[Div Base]*[Ações]</f>
        <v>0</v>
      </c>
      <c r="AL210" s="7">
        <f>SUMPRODUCT(N([Nome]=Tabela3[[#This Row],[Nome]]),[Div Base]*[Ações])</f>
        <v>0</v>
      </c>
      <c r="AM210" s="5">
        <f>[Patrimônio Líquido]/[Total Ações]</f>
        <v>6.1727746285478489</v>
      </c>
      <c r="AN210" s="39">
        <f>MAX(Tabela3[[#This Row],[Cotação 1]:[Cotação 5]])</f>
        <v>3</v>
      </c>
      <c r="AO210" s="40">
        <f>[Cotação]/[VPA]</f>
        <v>0.48600510799885671</v>
      </c>
      <c r="AP210" s="27">
        <f>IF(Tabela3[[#This Row],[Lucro/Ação]]&gt;0,Tabela3[[#This Row],[Cotação]]/(Tabela3[[#This Row],[Lucro/Ação]]/[Ref]*4),0)</f>
        <v>0</v>
      </c>
      <c r="AQ210" s="68">
        <f>[Lucro Distribuir]/[Total Ações]</f>
        <v>0</v>
      </c>
      <c r="AR210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0" s="9" t="str">
        <f>IF(AND([% A.A.]&gt;=5%,SUMPRODUCT(N([Nome]=Tabela3[[#This Row],[Nome]]),[PL])&gt;0),"Sim","Não")</f>
        <v>Não</v>
      </c>
      <c r="AT210" s="20">
        <f>IF([Cotação]&gt;0,Tabela3[[#This Row],[Lucro]]/Tabela3[[#This Row],[Cotação]],0)</f>
        <v>0</v>
      </c>
      <c r="AU210" s="20">
        <f>((1+Tabela3[[#This Row],[% Yield]])^(1/(3*Tabela3[[#This Row],[Ref]])))^(12)-1</f>
        <v>0</v>
      </c>
      <c r="AV210" s="9">
        <f>IF([Cotação]&gt;0,($BH$1/Tabela3[[#This Row],[Cotação]]-MOD($BH$1/Tabela3[[#This Row],[Cotação]],100)),)</f>
        <v>200</v>
      </c>
      <c r="AW210" s="7">
        <f>Tabela3[[#This Row],[Ativos]]*[Lucro]</f>
        <v>0</v>
      </c>
      <c r="AX210" s="7">
        <f>SUMPRODUCT(N(Tabela1[Código]=Tabela3[[#This Row],[PAPEL]]),Tabela1[Fechamento])</f>
        <v>0</v>
      </c>
      <c r="AY210" s="7">
        <f>SUMPRODUCT(N(Tabela17[Código]=Tabela3[[#This Row],[PAPEL]]),Tabela17[Fechamento])</f>
        <v>0</v>
      </c>
      <c r="AZ210" s="7">
        <f>SUMPRODUCT(N(Tabela176[Código]=Tabela3[[#This Row],[PAPEL]]),Tabela176[Fechamento])</f>
        <v>3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3" t="s">
        <v>263</v>
      </c>
      <c r="B211" s="45" t="s">
        <v>261</v>
      </c>
      <c r="C211" s="14" t="str">
        <f>LEFT([PAPEL],LEN([PAPEL])-(LEN([PAPEL])-4))</f>
        <v>VIGR</v>
      </c>
      <c r="D211" s="14">
        <v>3</v>
      </c>
      <c r="E211" s="5">
        <v>1191378411.71</v>
      </c>
      <c r="F211" s="43">
        <v>149714346</v>
      </c>
      <c r="G211" s="65">
        <v>0.25</v>
      </c>
      <c r="H211" s="70"/>
      <c r="J211" s="16"/>
      <c r="K211" s="14"/>
      <c r="L211" s="70"/>
      <c r="M211" s="41"/>
      <c r="N211" s="41"/>
      <c r="O211" s="41"/>
      <c r="P211" s="73">
        <v>1326579000</v>
      </c>
      <c r="Q211" s="60">
        <v>106731000</v>
      </c>
      <c r="R211" s="60">
        <f>IF(Tabela3[[#This Row],[Ativo || Passivo]]&gt;0,Tabela3[[#This Row],[Ativo || Passivo]]-Tabela3[[#This Row],[Patrimônio Líquido]],0)</f>
        <v>0</v>
      </c>
      <c r="S211" s="60">
        <f>Tabela3[[#This Row],[Cotação]]*Tabela3[[#This Row],[Total Ações]]</f>
        <v>973143249</v>
      </c>
      <c r="T211" s="27">
        <f>IF(Tabela3[[#This Row],[Passivo Circulante]]&gt;0,Tabela3[[#This Row],[Ativo Circulante]]/Tabela3[[#This Row],[Passivo Circulante]],0)</f>
        <v>0</v>
      </c>
      <c r="U21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1" s="16">
        <f>IF(Tabela3[[#This Row],[Lucro Líquido]]&gt;0,Tabela3[[#This Row],[Lucro Líquido]]/Tabela3[[#This Row],[Patrimônio Líquido]],0)/Tabela3[[#This Row],[Ref]]*4</f>
        <v>0.10727442542057426</v>
      </c>
      <c r="W21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1" s="16">
        <f>IF(Tabela3[[#This Row],[Dívida]]&gt;0,Tabela3[[#This Row],[Dívida]]/Tabela3[[#This Row],[Patrimônio Líquido]],0)</f>
        <v>0</v>
      </c>
      <c r="Y211" s="16">
        <f>SUMPRODUCT(N([Dívida / PL]&gt;0),N(RIGHT([PAPEL],LEN([PAPEL])-(LEN([PAPEL])-1))="3"),[Dívida / PL])/SUMPRODUCT(N([Dívida / PL]&gt;0),N(RIGHT([PAPEL],LEN([PAPEL])-(LEN([PAPEL])-1))="3"))</f>
        <v>1.5501495106508842</v>
      </c>
      <c r="Z211" s="7">
        <f>Tabela3[[#This Row],[Capital Social]]*20%</f>
        <v>238275682.34200001</v>
      </c>
      <c r="AA211" s="35">
        <f>IF(([Lucro Líquido]*5%)&gt;[Teto R. Legal],[Teto R. Legal],[Lucro Líquido]*5%)</f>
        <v>5336550</v>
      </c>
      <c r="AB211" s="35">
        <f>IF([Lucro Líquido]&lt;0,0,[Lucro Líquido]-[Reserva Legal])</f>
        <v>101394450</v>
      </c>
      <c r="AC211" s="35">
        <f>Tabela3[[#This Row],[Lucro Distribuir]]*[%Div]</f>
        <v>25348612.5</v>
      </c>
      <c r="AD211" s="43">
        <f>SUMPRODUCT(N([Nome]=Tabela3[[#This Row],[Nome]]),[Ações])</f>
        <v>149714346</v>
      </c>
      <c r="AE211" s="68">
        <f>[Capital Social]/[Total Ações]</f>
        <v>7.9576770265556247</v>
      </c>
      <c r="AF211" s="68">
        <f>Tabela3[[#This Row],[Lucro Líquido]]/Tabela3[[#This Row],[Total Ações]]</f>
        <v>0.71289761369962501</v>
      </c>
      <c r="AG21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21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211" s="7">
        <f>[Div Base]*[Ações]</f>
        <v>25348612.5</v>
      </c>
      <c r="AL211" s="7">
        <f>SUMPRODUCT(N([Nome]=Tabela3[[#This Row],[Nome]]),[Div Base]*[Ações])</f>
        <v>25348612.5</v>
      </c>
      <c r="AM211" s="5">
        <f>[Patrimônio Líquido]/[Total Ações]</f>
        <v>8.8607340274525193</v>
      </c>
      <c r="AN211" s="39">
        <f>MAX(Tabela3[[#This Row],[Cotação 1]:[Cotação 5]])</f>
        <v>6.5</v>
      </c>
      <c r="AO211" s="40">
        <f>[Cotação]/[VPA]</f>
        <v>0.73357353689452343</v>
      </c>
      <c r="AP211" s="27">
        <f>IF(Tabela3[[#This Row],[Lucro/Ação]]&gt;0,Tabela3[[#This Row],[Cotação]]/(Tabela3[[#This Row],[Lucro/Ação]]/[Ref]*4),0)</f>
        <v>6.8382891264018886</v>
      </c>
      <c r="AQ211" s="68">
        <f>[Lucro Distribuir]/[Total Ações]</f>
        <v>0.67725273301464373</v>
      </c>
      <c r="AR211" s="68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211" s="9" t="str">
        <f>IF(AND([% A.A.]&gt;=5%,SUMPRODUCT(N([Nome]=Tabela3[[#This Row],[Nome]]),[PL])&gt;0),"Sim","Não")</f>
        <v>Não</v>
      </c>
      <c r="AT211" s="20">
        <f>IF([Cotação]&gt;0,Tabela3[[#This Row],[Lucro]]/Tabela3[[#This Row],[Cotação]],0)</f>
        <v>2.6048182039024759E-2</v>
      </c>
      <c r="AU211" s="20">
        <f>((1+Tabela3[[#This Row],[% Yield]])^(1/(3*Tabela3[[#This Row],[Ref]])))^(12)-1</f>
        <v>3.4880825451952813E-2</v>
      </c>
      <c r="AV211" s="9">
        <f>IF([Cotação]&gt;0,($BH$1/Tabela3[[#This Row],[Cotação]]-MOD($BH$1/Tabela3[[#This Row],[Cotação]],100)),)</f>
        <v>100</v>
      </c>
      <c r="AW211" s="7">
        <f>Tabela3[[#This Row],[Ativos]]*[Lucro]</f>
        <v>16.931318325366092</v>
      </c>
      <c r="AX211" s="7">
        <f>SUMPRODUCT(N(Tabela1[Código]=Tabela3[[#This Row],[PAPEL]]),Tabela1[Fechamento])</f>
        <v>0</v>
      </c>
      <c r="AY211" s="7">
        <f>SUMPRODUCT(N(Tabela17[Código]=Tabela3[[#This Row],[PAPEL]]),Tabela17[Fechamento])</f>
        <v>6.5</v>
      </c>
      <c r="AZ211" s="7">
        <f>SUMPRODUCT(N(Tabela176[Código]=Tabela3[[#This Row],[PAPEL]]),Tabela176[Fechamento])</f>
        <v>6.5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customHeight="1">
      <c r="A212" s="3" t="s">
        <v>747</v>
      </c>
      <c r="B212" s="45" t="s">
        <v>748</v>
      </c>
      <c r="C212" s="14" t="str">
        <f>LEFT([PAPEL],LEN([PAPEL])-(LEN([PAPEL])-4))</f>
        <v>ABEV</v>
      </c>
      <c r="D212" s="14">
        <v>4</v>
      </c>
      <c r="E212" s="5">
        <v>57000790000</v>
      </c>
      <c r="F212" s="43">
        <v>15664342206</v>
      </c>
      <c r="G212" s="65">
        <v>0.4</v>
      </c>
      <c r="H212" s="70"/>
      <c r="J212" s="16"/>
      <c r="K212" s="14"/>
      <c r="L212" s="70"/>
      <c r="M212" s="41">
        <v>43882834000</v>
      </c>
      <c r="N212" s="41">
        <v>149230000</v>
      </c>
      <c r="O212" s="41">
        <v>957641000</v>
      </c>
      <c r="P212" s="73">
        <v>42838778000</v>
      </c>
      <c r="Q212" s="60">
        <v>9534969000</v>
      </c>
      <c r="R212" s="60">
        <f>IF(Tabela3[[#This Row],[Ativo || Passivo]]&gt;0,Tabela3[[#This Row],[Ativo || Passivo]]-Tabela3[[#This Row],[Patrimônio Líquido]],0)</f>
        <v>1044056000</v>
      </c>
      <c r="S212" s="60">
        <f>Tabela3[[#This Row],[Cotação]]*Tabela3[[#This Row],[Total Ações]]</f>
        <v>264570739859.34</v>
      </c>
      <c r="T212" s="27">
        <f>IF(Tabela3[[#This Row],[Passivo Circulante]]&gt;0,Tabela3[[#This Row],[Ativo Circulante]]/Tabela3[[#This Row],[Passivo Circulante]],0)</f>
        <v>0.15583083848749166</v>
      </c>
      <c r="U21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2" s="16">
        <f>IF(Tabela3[[#This Row],[Lucro Líquido]]&gt;0,Tabela3[[#This Row],[Lucro Líquido]]/Tabela3[[#This Row],[Patrimônio Líquido]],0)/Tabela3[[#This Row],[Ref]]*4</f>
        <v>0.22257798763540829</v>
      </c>
      <c r="W21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2" s="16">
        <f>IF(Tabela3[[#This Row],[Dívida]]&gt;0,Tabela3[[#This Row],[Dívida]]/Tabela3[[#This Row],[Patrimônio Líquido]],0)</f>
        <v>2.4371750286621155E-2</v>
      </c>
      <c r="Y212" s="16">
        <f>SUMPRODUCT(N([Dívida / PL]&gt;0),N(RIGHT([PAPEL],LEN([PAPEL])-(LEN([PAPEL])-1))="3"),[Dívida / PL])/SUMPRODUCT(N([Dívida / PL]&gt;0),N(RIGHT([PAPEL],LEN([PAPEL])-(LEN([PAPEL])-1))="3"))</f>
        <v>1.5501495106508842</v>
      </c>
      <c r="Z212" s="7">
        <f>Tabela3[[#This Row],[Capital Social]]*20%</f>
        <v>11400158000</v>
      </c>
      <c r="AA212" s="35">
        <f>IF(([Lucro Líquido]*5%)&gt;[Teto R. Legal],[Teto R. Legal],[Lucro Líquido]*5%)</f>
        <v>476748450</v>
      </c>
      <c r="AB212" s="35">
        <f>IF([Lucro Líquido]&lt;0,0,[Lucro Líquido]-[Reserva Legal])</f>
        <v>9058220550</v>
      </c>
      <c r="AC212" s="35">
        <f>Tabela3[[#This Row],[Lucro Distribuir]]*[%Div]</f>
        <v>3623288220</v>
      </c>
      <c r="AD212" s="43">
        <f>SUMPRODUCT(N([Nome]=Tabela3[[#This Row],[Nome]]),[Ações])</f>
        <v>15664342206</v>
      </c>
      <c r="AE212" s="68">
        <f>[Capital Social]/[Total Ações]</f>
        <v>3.6388881990950548</v>
      </c>
      <c r="AF212" s="68">
        <f>Tabela3[[#This Row],[Lucro Líquido]]/Tabela3[[#This Row],[Total Ações]]</f>
        <v>0.60870535606326115</v>
      </c>
      <c r="AG21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21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212" s="7">
        <f>[Div Base]*[Ações]</f>
        <v>3623288220</v>
      </c>
      <c r="AL212" s="7">
        <f>SUMPRODUCT(N([Nome]=Tabela3[[#This Row],[Nome]]),[Div Base]*[Ações])</f>
        <v>3623288220</v>
      </c>
      <c r="AM212" s="5">
        <f>[Patrimônio Líquido]/[Total Ações]</f>
        <v>2.7347958463006012</v>
      </c>
      <c r="AN212" s="39">
        <f>MAX(Tabela3[[#This Row],[Cotação 1]:[Cotação 5]])</f>
        <v>16.89</v>
      </c>
      <c r="AO212" s="40">
        <f>[Cotação]/[VPA]</f>
        <v>6.1759637461960288</v>
      </c>
      <c r="AP212" s="27">
        <f>IF(Tabela3[[#This Row],[Lucro/Ação]]&gt;0,Tabela3[[#This Row],[Cotação]]/(Tabela3[[#This Row],[Lucro/Ação]]/[Ref]*4),0)</f>
        <v>27.74741479068679</v>
      </c>
      <c r="AQ212" s="68">
        <f>[Lucro Distribuir]/[Total Ações]</f>
        <v>0.57827008826009807</v>
      </c>
      <c r="AR212" s="68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212" s="9" t="str">
        <f>IF(AND([% A.A.]&gt;=5%,SUMPRODUCT(N([Nome]=Tabela3[[#This Row],[Nome]]),[PL])&gt;0),"Sim","Não")</f>
        <v>Não</v>
      </c>
      <c r="AT212" s="20">
        <f>IF([Cotação]&gt;0,Tabela3[[#This Row],[Lucro]]/Tabela3[[#This Row],[Cotação]],0)</f>
        <v>1.3694969526586101E-2</v>
      </c>
      <c r="AU212" s="20">
        <f>((1+Tabela3[[#This Row],[% Yield]])^(1/(3*Tabela3[[#This Row],[Ref]])))^(12)-1</f>
        <v>1.3694969526584444E-2</v>
      </c>
      <c r="AV212" s="9">
        <f>IF([Cotação]&gt;0,($BH$1/Tabela3[[#This Row],[Cotação]]-MOD($BH$1/Tabela3[[#This Row],[Cotação]],100)),)</f>
        <v>0</v>
      </c>
      <c r="AW212" s="7">
        <f>Tabela3[[#This Row],[Ativos]]*[Lucro]</f>
        <v>0</v>
      </c>
      <c r="AX212" s="7">
        <f>SUMPRODUCT(N(Tabela1[Código]=Tabela3[[#This Row],[PAPEL]]),Tabela1[Fechamento])</f>
        <v>0</v>
      </c>
      <c r="AY212" s="7">
        <f>SUMPRODUCT(N(Tabela17[Código]=Tabela3[[#This Row],[PAPEL]]),Tabela17[Fechamento])</f>
        <v>0</v>
      </c>
      <c r="AZ212" s="7">
        <f>SUMPRODUCT(N(Tabela176[Código]=Tabela3[[#This Row],[PAPEL]]),Tabela176[Fechamento])</f>
        <v>16.89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customHeight="1">
      <c r="A213" s="3" t="s">
        <v>741</v>
      </c>
      <c r="B213" s="45" t="s">
        <v>742</v>
      </c>
      <c r="C213" s="14" t="str">
        <f>LEFT([PAPEL],LEN([PAPEL])-(LEN([PAPEL])-4))</f>
        <v>PCAR</v>
      </c>
      <c r="D213" s="14">
        <v>4</v>
      </c>
      <c r="E213" s="5">
        <v>6764300000</v>
      </c>
      <c r="F213" s="43">
        <v>99679851</v>
      </c>
      <c r="G213" s="65">
        <v>0.25</v>
      </c>
      <c r="H213" s="70"/>
      <c r="J213" s="16"/>
      <c r="K213" s="14"/>
      <c r="L213" s="70"/>
      <c r="M213" s="41">
        <v>22214075000</v>
      </c>
      <c r="N213" s="41">
        <v>5623474000</v>
      </c>
      <c r="O213" s="41">
        <v>8022610000</v>
      </c>
      <c r="P213" s="73">
        <v>9483190000</v>
      </c>
      <c r="Q213" s="60">
        <v>1052495000</v>
      </c>
      <c r="R213" s="60">
        <f>IF(Tabela3[[#This Row],[Ativo || Passivo]]&gt;0,Tabela3[[#This Row],[Ativo || Passivo]]-Tabela3[[#This Row],[Patrimônio Líquido]],0)</f>
        <v>12730885000</v>
      </c>
      <c r="S213" s="60">
        <f>Tabela3[[#This Row],[Cotação]]*Tabela3[[#This Row],[Total Ações]]</f>
        <v>19866607490.77</v>
      </c>
      <c r="T213" s="27">
        <f>IF(Tabela3[[#This Row],[Passivo Circulante]]&gt;0,Tabela3[[#This Row],[Ativo Circulante]]/Tabela3[[#This Row],[Passivo Circulante]],0)</f>
        <v>0.70095318107199522</v>
      </c>
      <c r="U21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3" s="16">
        <f>IF(Tabela3[[#This Row],[Lucro Líquido]]&gt;0,Tabela3[[#This Row],[Lucro Líquido]]/Tabela3[[#This Row],[Patrimônio Líquido]],0)/Tabela3[[#This Row],[Ref]]*4</f>
        <v>0.11098533299448814</v>
      </c>
      <c r="W21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3" s="16">
        <f>IF(Tabela3[[#This Row],[Dívida]]&gt;0,Tabela3[[#This Row],[Dívida]]/Tabela3[[#This Row],[Patrimônio Líquido]],0)</f>
        <v>1.3424686207911052</v>
      </c>
      <c r="Y213" s="16">
        <f>SUMPRODUCT(N([Dívida / PL]&gt;0),N(RIGHT([PAPEL],LEN([PAPEL])-(LEN([PAPEL])-1))="3"),[Dívida / PL])/SUMPRODUCT(N([Dívida / PL]&gt;0),N(RIGHT([PAPEL],LEN([PAPEL])-(LEN([PAPEL])-1))="3"))</f>
        <v>1.5501495106508842</v>
      </c>
      <c r="Z213" s="7">
        <f>Tabela3[[#This Row],[Capital Social]]*20%</f>
        <v>1352860000</v>
      </c>
      <c r="AA213" s="35">
        <f>IF(([Lucro Líquido]*5%)&gt;[Teto R. Legal],[Teto R. Legal],[Lucro Líquido]*5%)</f>
        <v>52624750</v>
      </c>
      <c r="AB213" s="35">
        <f>IF([Lucro Líquido]&lt;0,0,[Lucro Líquido]-[Reserva Legal])</f>
        <v>999870250</v>
      </c>
      <c r="AC213" s="35">
        <f>Tabela3[[#This Row],[Lucro Distribuir]]*[%Div]</f>
        <v>249967562.5</v>
      </c>
      <c r="AD213" s="43">
        <f>SUMPRODUCT(N([Nome]=Tabela3[[#This Row],[Nome]]),[Ações])</f>
        <v>264923423</v>
      </c>
      <c r="AE213" s="68">
        <f>[Capital Social]/[Total Ações]</f>
        <v>25.53303865472099</v>
      </c>
      <c r="AF213" s="68">
        <f>Tabela3[[#This Row],[Lucro Líquido]]/Tabela3[[#This Row],[Total Ações]]</f>
        <v>3.9728272724303428</v>
      </c>
      <c r="AG21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21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213" s="7">
        <f>[Div Base]*[Ações]</f>
        <v>91126239.091799244</v>
      </c>
      <c r="AL213" s="7">
        <f>SUMPRODUCT(N([Nome]=Tabela3[[#This Row],[Nome]]),[Div Base]*[Ações])</f>
        <v>257296509.53282493</v>
      </c>
      <c r="AM213" s="5">
        <f>[Patrimônio Líquido]/[Total Ações]</f>
        <v>35.795966595222502</v>
      </c>
      <c r="AN213" s="39">
        <f>MAX(Tabela3[[#This Row],[Cotação 1]:[Cotação 5]])</f>
        <v>74.989999999999995</v>
      </c>
      <c r="AO213" s="40">
        <f>[Cotação]/[VPA]</f>
        <v>2.0949287624491335</v>
      </c>
      <c r="AP213" s="27">
        <f>IF(Tabela3[[#This Row],[Lucro/Ação]]&gt;0,Tabela3[[#This Row],[Cotação]]/(Tabela3[[#This Row],[Lucro/Ação]]/[Ref]*4),0)</f>
        <v>18.875726241711362</v>
      </c>
      <c r="AQ213" s="68">
        <f>[Lucro Distribuir]/[Total Ações]</f>
        <v>3.7741859088088257</v>
      </c>
      <c r="AR213" s="68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213" s="9" t="str">
        <f>IF(AND([% A.A.]&gt;=5%,SUMPRODUCT(N([Nome]=Tabela3[[#This Row],[Nome]]),[PL])&gt;0),"Sim","Não")</f>
        <v>Não</v>
      </c>
      <c r="AT213" s="20">
        <f>IF([Cotação]&gt;0,Tabela3[[#This Row],[Lucro]]/Tabela3[[#This Row],[Cotação]],0)</f>
        <v>1.2190814220117505E-2</v>
      </c>
      <c r="AU213" s="20">
        <f>((1+Tabela3[[#This Row],[% Yield]])^(1/(3*Tabela3[[#This Row],[Ref]])))^(12)-1</f>
        <v>1.2190814220116142E-2</v>
      </c>
      <c r="AV213" s="9">
        <f>IF([Cotação]&gt;0,($BH$1/Tabela3[[#This Row],[Cotação]]-MOD($BH$1/Tabela3[[#This Row],[Cotação]],100)),)</f>
        <v>0</v>
      </c>
      <c r="AW213" s="7">
        <f>Tabela3[[#This Row],[Ativos]]*[Lucro]</f>
        <v>0</v>
      </c>
      <c r="AX213" s="7">
        <f>SUMPRODUCT(N(Tabela1[Código]=Tabela3[[#This Row],[PAPEL]]),Tabela1[Fechamento])</f>
        <v>0</v>
      </c>
      <c r="AY213" s="7">
        <f>SUMPRODUCT(N(Tabela17[Código]=Tabela3[[#This Row],[PAPEL]]),Tabela17[Fechamento])</f>
        <v>0</v>
      </c>
      <c r="AZ213" s="7">
        <f>SUMPRODUCT(N(Tabela176[Código]=Tabela3[[#This Row],[PAPEL]]),Tabela176[Fechamento])</f>
        <v>74.989999999999995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3" t="s">
        <v>741</v>
      </c>
      <c r="B214" s="45" t="s">
        <v>743</v>
      </c>
      <c r="C214" s="14" t="str">
        <f>LEFT([PAPEL],LEN([PAPEL])-(LEN([PAPEL])-4))</f>
        <v>PCAR</v>
      </c>
      <c r="D214" s="14">
        <v>4</v>
      </c>
      <c r="E214" s="5">
        <v>6764300000</v>
      </c>
      <c r="F214" s="43">
        <v>165243572</v>
      </c>
      <c r="G214" s="65">
        <v>0.25</v>
      </c>
      <c r="H214" s="70"/>
      <c r="J214" s="16">
        <v>0.1</v>
      </c>
      <c r="K214" s="14"/>
      <c r="L214" s="70"/>
      <c r="M214" s="41">
        <v>22214075000</v>
      </c>
      <c r="N214" s="41">
        <v>5623474000</v>
      </c>
      <c r="O214" s="41">
        <v>8022610000</v>
      </c>
      <c r="P214" s="73">
        <v>9483190000</v>
      </c>
      <c r="Q214" s="60">
        <v>1052495000</v>
      </c>
      <c r="R214" s="60">
        <f>IF(Tabela3[[#This Row],[Ativo || Passivo]]&gt;0,Tabela3[[#This Row],[Ativo || Passivo]]-Tabela3[[#This Row],[Patrimônio Líquido]],0)</f>
        <v>12730885000</v>
      </c>
      <c r="S214" s="60">
        <f>Tabela3[[#This Row],[Cotação]]*Tabela3[[#This Row],[Total Ações]]</f>
        <v>26177083426.630001</v>
      </c>
      <c r="T214" s="27">
        <f>IF(Tabela3[[#This Row],[Passivo Circulante]]&gt;0,Tabela3[[#This Row],[Ativo Circulante]]/Tabela3[[#This Row],[Passivo Circulante]],0)</f>
        <v>0.70095318107199522</v>
      </c>
      <c r="U214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4" s="16">
        <f>IF(Tabela3[[#This Row],[Lucro Líquido]]&gt;0,Tabela3[[#This Row],[Lucro Líquido]]/Tabela3[[#This Row],[Patrimônio Líquido]],0)/Tabela3[[#This Row],[Ref]]*4</f>
        <v>0.11098533299448814</v>
      </c>
      <c r="W21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4" s="16">
        <f>IF(Tabela3[[#This Row],[Dívida]]&gt;0,Tabela3[[#This Row],[Dívida]]/Tabela3[[#This Row],[Patrimônio Líquido]],0)</f>
        <v>1.3424686207911052</v>
      </c>
      <c r="Y214" s="16">
        <f>SUMPRODUCT(N([Dívida / PL]&gt;0),N(RIGHT([PAPEL],LEN([PAPEL])-(LEN([PAPEL])-1))="3"),[Dívida / PL])/SUMPRODUCT(N([Dívida / PL]&gt;0),N(RIGHT([PAPEL],LEN([PAPEL])-(LEN([PAPEL])-1))="3"))</f>
        <v>1.5501495106508842</v>
      </c>
      <c r="Z214" s="7">
        <f>Tabela3[[#This Row],[Capital Social]]*20%</f>
        <v>1352860000</v>
      </c>
      <c r="AA214" s="35">
        <f>IF(([Lucro Líquido]*5%)&gt;[Teto R. Legal],[Teto R. Legal],[Lucro Líquido]*5%)</f>
        <v>52624750</v>
      </c>
      <c r="AB214" s="35">
        <f>IF([Lucro Líquido]&lt;0,0,[Lucro Líquido]-[Reserva Legal])</f>
        <v>999870250</v>
      </c>
      <c r="AC214" s="35">
        <f>Tabela3[[#This Row],[Lucro Distribuir]]*[%Div]</f>
        <v>249967562.5</v>
      </c>
      <c r="AD214" s="43">
        <f>SUMPRODUCT(N([Nome]=Tabela3[[#This Row],[Nome]]),[Ações])</f>
        <v>264923423</v>
      </c>
      <c r="AE214" s="68">
        <f>[Capital Social]/[Total Ações]</f>
        <v>25.53303865472099</v>
      </c>
      <c r="AF214" s="68">
        <f>Tabela3[[#This Row],[Lucro Líquido]]/Tabela3[[#This Row],[Total Ações]]</f>
        <v>3.9728272724303428</v>
      </c>
      <c r="AG214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214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214" s="7">
        <f>[Div Base]*[Ações]</f>
        <v>166170270.4410257</v>
      </c>
      <c r="AL214" s="7">
        <f>SUMPRODUCT(N([Nome]=Tabela3[[#This Row],[Nome]]),[Div Base]*[Ações])</f>
        <v>257296509.53282493</v>
      </c>
      <c r="AM214" s="5">
        <f>[Patrimônio Líquido]/[Total Ações]</f>
        <v>35.795966595222502</v>
      </c>
      <c r="AN214" s="39">
        <f>MAX(Tabela3[[#This Row],[Cotação 1]:[Cotação 5]])</f>
        <v>98.81</v>
      </c>
      <c r="AO214" s="40">
        <f>[Cotação]/[VPA]</f>
        <v>2.7603668624829827</v>
      </c>
      <c r="AP214" s="27">
        <f>IF(Tabela3[[#This Row],[Lucro/Ação]]&gt;0,Tabela3[[#This Row],[Cotação]]/(Tabela3[[#This Row],[Lucro/Ação]]/[Ref]*4),0)</f>
        <v>24.871456326756899</v>
      </c>
      <c r="AQ214" s="68">
        <f>[Lucro Distribuir]/[Total Ações]</f>
        <v>3.7741859088088257</v>
      </c>
      <c r="AR214" s="68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214" s="9" t="str">
        <f>IF(AND([% A.A.]&gt;=5%,SUMPRODUCT(N([Nome]=Tabela3[[#This Row],[Nome]]),[PL])&gt;0),"Sim","Não")</f>
        <v>Não</v>
      </c>
      <c r="AT214" s="20">
        <f>IF([Cotação]&gt;0,Tabela3[[#This Row],[Lucro]]/Tabela3[[#This Row],[Cotação]],0)</f>
        <v>1.0177189308580614E-2</v>
      </c>
      <c r="AU214" s="20">
        <f>((1+Tabela3[[#This Row],[% Yield]])^(1/(3*Tabela3[[#This Row],[Ref]])))^(12)-1</f>
        <v>1.0177189308581358E-2</v>
      </c>
      <c r="AV214" s="9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98.81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0</v>
      </c>
    </row>
    <row r="215" spans="1:54" ht="11.25" customHeight="1">
      <c r="A215" s="3" t="s">
        <v>731</v>
      </c>
      <c r="B215" s="45" t="s">
        <v>733</v>
      </c>
      <c r="C215" s="14" t="str">
        <f>LEFT([PAPEL],LEN([PAPEL])-(LEN([PAPEL])-4))</f>
        <v>BPHA</v>
      </c>
      <c r="D215" s="14">
        <v>3</v>
      </c>
      <c r="E215" s="5">
        <v>1441641845.74</v>
      </c>
      <c r="F215" s="43">
        <v>256384419</v>
      </c>
      <c r="G215" s="65">
        <v>0.25</v>
      </c>
      <c r="H215" s="70"/>
      <c r="J215" s="16"/>
      <c r="K215" s="14"/>
      <c r="L215" s="70"/>
      <c r="M215" s="41"/>
      <c r="N215" s="41"/>
      <c r="O215" s="41"/>
      <c r="P215" s="73">
        <v>1592861000</v>
      </c>
      <c r="Q215" s="60">
        <v>36867000</v>
      </c>
      <c r="R215" s="60">
        <f>IF(Tabela3[[#This Row],[Ativo || Passivo]]&gt;0,Tabela3[[#This Row],[Ativo || Passivo]]-Tabela3[[#This Row],[Patrimônio Líquido]],0)</f>
        <v>0</v>
      </c>
      <c r="S215" s="60">
        <f>Tabela3[[#This Row],[Cotação]]*Tabela3[[#This Row],[Total Ações]]</f>
        <v>1005026922.48</v>
      </c>
      <c r="T215" s="27">
        <f>IF(Tabela3[[#This Row],[Passivo Circulante]]&gt;0,Tabela3[[#This Row],[Ativo Circulante]]/Tabela3[[#This Row],[Passivo Circulante]],0)</f>
        <v>0</v>
      </c>
      <c r="U215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5" s="16">
        <f>IF(Tabela3[[#This Row],[Lucro Líquido]]&gt;0,Tabela3[[#This Row],[Lucro Líquido]]/Tabela3[[#This Row],[Patrimônio Líquido]],0)/Tabela3[[#This Row],[Ref]]*4</f>
        <v>3.0860194329574268E-2</v>
      </c>
      <c r="W21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5" s="16">
        <f>IF(Tabela3[[#This Row],[Dívida]]&gt;0,Tabela3[[#This Row],[Dívida]]/Tabela3[[#This Row],[Patrimônio Líquido]],0)</f>
        <v>0</v>
      </c>
      <c r="Y215" s="16">
        <f>SUMPRODUCT(N([Dívida / PL]&gt;0),N(RIGHT([PAPEL],LEN([PAPEL])-(LEN([PAPEL])-1))="3"),[Dívida / PL])/SUMPRODUCT(N([Dívida / PL]&gt;0),N(RIGHT([PAPEL],LEN([PAPEL])-(LEN([PAPEL])-1))="3"))</f>
        <v>1.5501495106508842</v>
      </c>
      <c r="Z215" s="7">
        <f>Tabela3[[#This Row],[Capital Social]]*20%</f>
        <v>288328369.148</v>
      </c>
      <c r="AA215" s="35">
        <f>IF(([Lucro Líquido]*5%)&gt;[Teto R. Legal],[Teto R. Legal],[Lucro Líquido]*5%)</f>
        <v>1843350</v>
      </c>
      <c r="AB215" s="35">
        <f>IF([Lucro Líquido]&lt;0,0,[Lucro Líquido]-[Reserva Legal])</f>
        <v>35023650</v>
      </c>
      <c r="AC215" s="35">
        <f>Tabela3[[#This Row],[Lucro Distribuir]]*[%Div]</f>
        <v>8755912.5</v>
      </c>
      <c r="AD215" s="43">
        <f>SUMPRODUCT(N([Nome]=Tabela3[[#This Row],[Nome]]),[Ações])</f>
        <v>256384419</v>
      </c>
      <c r="AE215" s="68">
        <f>[Capital Social]/[Total Ações]</f>
        <v>5.6229698019987708</v>
      </c>
      <c r="AF215" s="68">
        <f>Tabela3[[#This Row],[Lucro Líquido]]/Tabela3[[#This Row],[Total Ações]]</f>
        <v>0.14379578971216656</v>
      </c>
      <c r="AG215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215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215" s="7">
        <f>[Div Base]*[Ações]</f>
        <v>8755912.5</v>
      </c>
      <c r="AL215" s="7">
        <f>SUMPRODUCT(N([Nome]=Tabela3[[#This Row],[Nome]]),[Div Base]*[Ações])</f>
        <v>8755912.5</v>
      </c>
      <c r="AM215" s="5">
        <f>[Patrimônio Líquido]/[Total Ações]</f>
        <v>6.212783936764894</v>
      </c>
      <c r="AN215" s="39">
        <f>MAX(Tabela3[[#This Row],[Cotação 1]:[Cotação 5]])</f>
        <v>3.92</v>
      </c>
      <c r="AO215" s="40">
        <f>[Cotação]/[VPA]</f>
        <v>0.63095707816312907</v>
      </c>
      <c r="AP215" s="27">
        <f>IF(Tabela3[[#This Row],[Lucro/Ação]]&gt;0,Tabela3[[#This Row],[Cotação]]/(Tabela3[[#This Row],[Lucro/Ação]]/[Ref]*4),0)</f>
        <v>20.445661210838963</v>
      </c>
      <c r="AQ215" s="68">
        <f>[Lucro Distribuir]/[Total Ações]</f>
        <v>0.13660600022655822</v>
      </c>
      <c r="AR215" s="68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215" s="9" t="str">
        <f>IF(AND([% A.A.]&gt;=5%,SUMPRODUCT(N([Nome]=Tabela3[[#This Row],[Nome]]),[PL])&gt;0),"Sim","Não")</f>
        <v>Não</v>
      </c>
      <c r="AT215" s="20">
        <f>IF([Cotação]&gt;0,Tabela3[[#This Row],[Lucro]]/Tabela3[[#This Row],[Cotação]],0)</f>
        <v>8.7121173613876422E-3</v>
      </c>
      <c r="AU215" s="20">
        <f>((1+Tabela3[[#This Row],[% Yield]])^(1/(3*Tabela3[[#This Row],[Ref]])))^(12)-1</f>
        <v>1.1632990831536238E-2</v>
      </c>
      <c r="AV215" s="9">
        <f>IF([Cotação]&gt;0,($BH$1/Tabela3[[#This Row],[Cotação]]-MOD($BH$1/Tabela3[[#This Row],[Cotação]],100)),)</f>
        <v>100</v>
      </c>
      <c r="AW215" s="7">
        <f>Tabela3[[#This Row],[Ativos]]*[Lucro]</f>
        <v>3.4151500056639557</v>
      </c>
      <c r="AX215" s="7">
        <f>SUMPRODUCT(N(Tabela1[Código]=Tabela3[[#This Row],[PAPEL]]),Tabela1[Fechamento])</f>
        <v>0</v>
      </c>
      <c r="AY215" s="7">
        <f>SUMPRODUCT(N(Tabela17[Código]=Tabela3[[#This Row],[PAPEL]]),Tabela17[Fechamento])</f>
        <v>0</v>
      </c>
      <c r="AZ215" s="7">
        <f>SUMPRODUCT(N(Tabela176[Código]=Tabela3[[#This Row],[PAPEL]]),Tabela176[Fechamento])</f>
        <v>3.92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t="11.25" customHeight="1">
      <c r="A216" s="3" t="s">
        <v>731</v>
      </c>
      <c r="B216" s="45" t="s">
        <v>739</v>
      </c>
      <c r="C216" s="14" t="str">
        <f>LEFT([PAPEL],LEN([PAPEL])-(LEN([PAPEL])-4))</f>
        <v>PFRM</v>
      </c>
      <c r="D216" s="14">
        <v>3</v>
      </c>
      <c r="E216" s="5">
        <v>400112159.25</v>
      </c>
      <c r="F216" s="43">
        <v>33208341</v>
      </c>
      <c r="G216" s="65">
        <v>0.25</v>
      </c>
      <c r="H216" s="70"/>
      <c r="J216" s="16"/>
      <c r="K216" s="14"/>
      <c r="L216" s="70"/>
      <c r="M216" s="41"/>
      <c r="N216" s="41"/>
      <c r="O216" s="41"/>
      <c r="P216" s="73">
        <v>578216000</v>
      </c>
      <c r="Q216" s="60">
        <v>24956000</v>
      </c>
      <c r="R216" s="60">
        <f>IF(Tabela3[[#This Row],[Ativo || Passivo]]&gt;0,Tabela3[[#This Row],[Ativo || Passivo]]-Tabela3[[#This Row],[Patrimônio Líquido]],0)</f>
        <v>0</v>
      </c>
      <c r="S216" s="60">
        <f>Tabela3[[#This Row],[Cotação]]*Tabela3[[#This Row],[Total Ações]]</f>
        <v>589115969.33999991</v>
      </c>
      <c r="T216" s="27">
        <f>IF(Tabela3[[#This Row],[Passivo Circulante]]&gt;0,Tabela3[[#This Row],[Ativo Circulante]]/Tabela3[[#This Row],[Passivo Circulante]],0)</f>
        <v>0</v>
      </c>
      <c r="U216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6" s="16">
        <f>IF(Tabela3[[#This Row],[Lucro Líquido]]&gt;0,Tabela3[[#This Row],[Lucro Líquido]]/Tabela3[[#This Row],[Patrimônio Líquido]],0)/Tabela3[[#This Row],[Ref]]*4</f>
        <v>5.754712195211939E-2</v>
      </c>
      <c r="W216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6" s="16">
        <f>IF(Tabela3[[#This Row],[Dívida]]&gt;0,Tabela3[[#This Row],[Dívida]]/Tabela3[[#This Row],[Patrimônio Líquido]],0)</f>
        <v>0</v>
      </c>
      <c r="Y216" s="16">
        <f>SUMPRODUCT(N([Dívida / PL]&gt;0),N(RIGHT([PAPEL],LEN([PAPEL])-(LEN([PAPEL])-1))="3"),[Dívida / PL])/SUMPRODUCT(N([Dívida / PL]&gt;0),N(RIGHT([PAPEL],LEN([PAPEL])-(LEN([PAPEL])-1))="3"))</f>
        <v>1.5501495106508842</v>
      </c>
      <c r="Z216" s="7">
        <f>Tabela3[[#This Row],[Capital Social]]*20%</f>
        <v>80022431.850000009</v>
      </c>
      <c r="AA216" s="35">
        <f>IF(([Lucro Líquido]*5%)&gt;[Teto R. Legal],[Teto R. Legal],[Lucro Líquido]*5%)</f>
        <v>1247800</v>
      </c>
      <c r="AB216" s="35">
        <f>IF([Lucro Líquido]&lt;0,0,[Lucro Líquido]-[Reserva Legal])</f>
        <v>23708200</v>
      </c>
      <c r="AC216" s="35">
        <f>Tabela3[[#This Row],[Lucro Distribuir]]*[%Div]</f>
        <v>5927050</v>
      </c>
      <c r="AD216" s="43">
        <f>SUMPRODUCT(N([Nome]=Tabela3[[#This Row],[Nome]]),[Ações])</f>
        <v>33208341</v>
      </c>
      <c r="AE216" s="68">
        <f>[Capital Social]/[Total Ações]</f>
        <v>12.04854404650928</v>
      </c>
      <c r="AF216" s="68">
        <f>Tabela3[[#This Row],[Lucro Líquido]]/Tabela3[[#This Row],[Total Ações]]</f>
        <v>0.75149794444714957</v>
      </c>
      <c r="AG216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216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216" s="7">
        <f>[Div Base]*[Ações]</f>
        <v>5927050</v>
      </c>
      <c r="AL216" s="7">
        <f>SUMPRODUCT(N([Nome]=Tabela3[[#This Row],[Nome]]),[Div Base]*[Ações])</f>
        <v>5927050</v>
      </c>
      <c r="AM216" s="5">
        <f>[Patrimônio Líquido]/[Total Ações]</f>
        <v>17.411770133292716</v>
      </c>
      <c r="AN216" s="39">
        <f>MAX(Tabela3[[#This Row],[Cotação 1]:[Cotação 5]])</f>
        <v>17.739999999999998</v>
      </c>
      <c r="AO216" s="40">
        <f>[Cotação]/[VPA]</f>
        <v>1.0188510337659282</v>
      </c>
      <c r="AP216" s="27">
        <f>IF(Tabela3[[#This Row],[Lucro/Ação]]&gt;0,Tabela3[[#This Row],[Cotação]]/(Tabela3[[#This Row],[Lucro/Ação]]/[Ref]*4),0)</f>
        <v>17.704639245271679</v>
      </c>
      <c r="AQ216" s="68">
        <f>[Lucro Distribuir]/[Total Ações]</f>
        <v>0.71392304722479216</v>
      </c>
      <c r="AR216" s="68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216" s="9" t="str">
        <f>IF(AND([% A.A.]&gt;=5%,SUMPRODUCT(N([Nome]=Tabela3[[#This Row],[Nome]]),[PL])&gt;0),"Sim","Não")</f>
        <v>Não</v>
      </c>
      <c r="AT216" s="20">
        <f>IF([Cotação]&gt;0,Tabela3[[#This Row],[Lucro]]/Tabela3[[#This Row],[Cotação]],0)</f>
        <v>1.00609223115106E-2</v>
      </c>
      <c r="AU216" s="20">
        <f>((1+Tabela3[[#This Row],[% Yield]])^(1/(3*Tabela3[[#This Row],[Ref]])))^(12)-1</f>
        <v>1.3437006813767471E-2</v>
      </c>
      <c r="AV216" s="9">
        <f>IF([Cotação]&gt;0,($BH$1/Tabela3[[#This Row],[Cotação]]-MOD($BH$1/Tabela3[[#This Row],[Cotação]],100)),)</f>
        <v>0</v>
      </c>
      <c r="AW216" s="7">
        <f>Tabela3[[#This Row],[Ativos]]*[Lucro]</f>
        <v>0</v>
      </c>
      <c r="AX216" s="7">
        <f>SUMPRODUCT(N(Tabela1[Código]=Tabela3[[#This Row],[PAPEL]]),Tabela1[Fechamento])</f>
        <v>0</v>
      </c>
      <c r="AY216" s="7">
        <f>SUMPRODUCT(N(Tabela17[Código]=Tabela3[[#This Row],[PAPEL]]),Tabela17[Fechamento])</f>
        <v>0</v>
      </c>
      <c r="AZ216" s="7">
        <f>SUMPRODUCT(N(Tabela176[Código]=Tabela3[[#This Row],[PAPEL]]),Tabela176[Fechamento])</f>
        <v>17.739999999999998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3" t="s">
        <v>731</v>
      </c>
      <c r="B217" s="45" t="s">
        <v>735</v>
      </c>
      <c r="C217" s="14" t="str">
        <f>LEFT([PAPEL],LEN([PAPEL])-(LEN([PAPEL])-4))</f>
        <v>PNVL</v>
      </c>
      <c r="D217" s="14">
        <v>3</v>
      </c>
      <c r="E217" s="5">
        <v>227000000</v>
      </c>
      <c r="F217" s="43">
        <v>4119052</v>
      </c>
      <c r="G217" s="65">
        <v>0.25</v>
      </c>
      <c r="H217" s="70"/>
      <c r="J217" s="16"/>
      <c r="K217" s="14"/>
      <c r="L217" s="70"/>
      <c r="M217" s="41"/>
      <c r="N217" s="41"/>
      <c r="O217" s="41"/>
      <c r="P217" s="73">
        <v>269723000</v>
      </c>
      <c r="Q217" s="60">
        <v>42644000</v>
      </c>
      <c r="R217" s="60">
        <f>IF(Tabela3[[#This Row],[Ativo || Passivo]]&gt;0,Tabela3[[#This Row],[Ativo || Passivo]]-Tabela3[[#This Row],[Patrimônio Líquido]],0)</f>
        <v>0</v>
      </c>
      <c r="S217" s="60">
        <f>Tabela3[[#This Row],[Cotação]]*Tabela3[[#This Row],[Total Ações]]</f>
        <v>772089175</v>
      </c>
      <c r="T217" s="27">
        <f>IF(Tabela3[[#This Row],[Passivo Circulante]]&gt;0,Tabela3[[#This Row],[Ativo Circulante]]/Tabela3[[#This Row],[Passivo Circulante]],0)</f>
        <v>0</v>
      </c>
      <c r="U217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7" s="16">
        <f>IF(Tabela3[[#This Row],[Lucro Líquido]]&gt;0,Tabela3[[#This Row],[Lucro Líquido]]/Tabela3[[#This Row],[Patrimônio Líquido]],0)/Tabela3[[#This Row],[Ref]]*4</f>
        <v>0.21080392353142544</v>
      </c>
      <c r="W217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7" s="16">
        <f>IF(Tabela3[[#This Row],[Dívida]]&gt;0,Tabela3[[#This Row],[Dívida]]/Tabela3[[#This Row],[Patrimônio Líquido]],0)</f>
        <v>0</v>
      </c>
      <c r="Y217" s="16">
        <f>SUMPRODUCT(N([Dívida / PL]&gt;0),N(RIGHT([PAPEL],LEN([PAPEL])-(LEN([PAPEL])-1))="3"),[Dívida / PL])/SUMPRODUCT(N([Dívida / PL]&gt;0),N(RIGHT([PAPEL],LEN([PAPEL])-(LEN([PAPEL])-1))="3"))</f>
        <v>1.5501495106508842</v>
      </c>
      <c r="Z217" s="7">
        <f>Tabela3[[#This Row],[Capital Social]]*20%</f>
        <v>45400000</v>
      </c>
      <c r="AA217" s="35">
        <f>IF(([Lucro Líquido]*5%)&gt;[Teto R. Legal],[Teto R. Legal],[Lucro Líquido]*5%)</f>
        <v>2132200</v>
      </c>
      <c r="AB217" s="35">
        <f>IF([Lucro Líquido]&lt;0,0,[Lucro Líquido]-[Reserva Legal])</f>
        <v>40511800</v>
      </c>
      <c r="AC217" s="35">
        <f>Tabela3[[#This Row],[Lucro Distribuir]]*[%Div]</f>
        <v>10127950</v>
      </c>
      <c r="AD217" s="43">
        <f>SUMPRODUCT(N([Nome]=Tabela3[[#This Row],[Nome]]),[Ações])</f>
        <v>4568575</v>
      </c>
      <c r="AE217" s="68">
        <f>[Capital Social]/[Total Ações]</f>
        <v>49.68726572290047</v>
      </c>
      <c r="AF217" s="68">
        <f>Tabela3[[#This Row],[Lucro Líquido]]/Tabela3[[#This Row],[Total Ações]]</f>
        <v>9.3342015836447914</v>
      </c>
      <c r="AG217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217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217" s="7">
        <f>[Div Base]*[Ações]</f>
        <v>8847301.6211031489</v>
      </c>
      <c r="AL217" s="7">
        <f>SUMPRODUCT(N([Nome]=Tabela3[[#This Row],[Nome]]),[Div Base]*[Ações])</f>
        <v>9909383.8985976912</v>
      </c>
      <c r="AM217" s="5">
        <f>[Patrimônio Líquido]/[Total Ações]</f>
        <v>59.03875935056336</v>
      </c>
      <c r="AN217" s="39">
        <f>MAX(Tabela3[[#This Row],[Cotação 1]:[Cotação 5]])</f>
        <v>169</v>
      </c>
      <c r="AO217" s="40">
        <f>[Cotação]/[VPA]</f>
        <v>2.8625262769582127</v>
      </c>
      <c r="AP217" s="27">
        <f>IF(Tabela3[[#This Row],[Lucro/Ação]]&gt;0,Tabela3[[#This Row],[Cotação]]/(Tabela3[[#This Row],[Lucro/Ação]]/[Ref]*4),0)</f>
        <v>13.579093922943438</v>
      </c>
      <c r="AQ217" s="68">
        <f>[Lucro Distribuir]/[Total Ações]</f>
        <v>8.8674915044625511</v>
      </c>
      <c r="AR217" s="68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217" s="9" t="str">
        <f>IF(AND([% A.A.]&gt;=5%,SUMPRODUCT(N([Nome]=Tabela3[[#This Row],[Nome]]),[PL])&gt;0),"Sim","Não")</f>
        <v>Não</v>
      </c>
      <c r="AT217" s="20">
        <f>IF([Cotação]&gt;0,Tabela3[[#This Row],[Lucro]]/Tabela3[[#This Row],[Cotação]],0)</f>
        <v>1.2709452846502258E-2</v>
      </c>
      <c r="AU217" s="20">
        <f>((1+Tabela3[[#This Row],[% Yield]])^(1/(3*Tabela3[[#This Row],[Ref]])))^(12)-1</f>
        <v>1.6981731879317508E-2</v>
      </c>
      <c r="AV217" s="9">
        <f>IF([Cotação]&gt;0,($BH$1/Tabela3[[#This Row],[Cotação]]-MOD($BH$1/Tabela3[[#This Row],[Cotação]],100)),)</f>
        <v>0</v>
      </c>
      <c r="AW217" s="7">
        <f>Tabela3[[#This Row],[Ativos]]*[Lucro]</f>
        <v>0</v>
      </c>
      <c r="AX217" s="7">
        <f>SUMPRODUCT(N(Tabela1[Código]=Tabela3[[#This Row],[PAPEL]]),Tabela1[Fechamento])</f>
        <v>0</v>
      </c>
      <c r="AY217" s="7">
        <f>SUMPRODUCT(N(Tabela17[Código]=Tabela3[[#This Row],[PAPEL]]),Tabela17[Fechamento])</f>
        <v>0</v>
      </c>
      <c r="AZ217" s="7">
        <f>SUMPRODUCT(N(Tabela176[Código]=Tabela3[[#This Row],[PAPEL]]),Tabela176[Fechamento])</f>
        <v>169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customHeight="1">
      <c r="A218" s="3" t="s">
        <v>731</v>
      </c>
      <c r="B218" s="45" t="s">
        <v>736</v>
      </c>
      <c r="C218" s="14" t="str">
        <f>LEFT([PAPEL],LEN([PAPEL])-(LEN([PAPEL])-4))</f>
        <v>PNVL</v>
      </c>
      <c r="D218" s="14">
        <v>3</v>
      </c>
      <c r="E218" s="5">
        <v>227000000</v>
      </c>
      <c r="F218" s="43">
        <v>449523</v>
      </c>
      <c r="G218" s="65">
        <v>0.25</v>
      </c>
      <c r="H218" s="70"/>
      <c r="J218" s="16">
        <v>0.1</v>
      </c>
      <c r="K218" s="14"/>
      <c r="L218" s="70"/>
      <c r="M218" s="41"/>
      <c r="N218" s="41"/>
      <c r="O218" s="41"/>
      <c r="P218" s="73">
        <v>269723000</v>
      </c>
      <c r="Q218" s="60">
        <v>42644000</v>
      </c>
      <c r="R218" s="60">
        <f>IF(Tabela3[[#This Row],[Ativo || Passivo]]&gt;0,Tabela3[[#This Row],[Ativo || Passivo]]-Tabela3[[#This Row],[Patrimônio Líquido]],0)</f>
        <v>0</v>
      </c>
      <c r="S218" s="60">
        <f>Tabela3[[#This Row],[Cotação]]*Tabela3[[#This Row],[Total Ações]]</f>
        <v>730972000</v>
      </c>
      <c r="T218" s="27">
        <f>IF(Tabela3[[#This Row],[Passivo Circulante]]&gt;0,Tabela3[[#This Row],[Ativo Circulante]]/Tabela3[[#This Row],[Passivo Circulante]],0)</f>
        <v>0</v>
      </c>
      <c r="U218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8" s="16">
        <f>IF(Tabela3[[#This Row],[Lucro Líquido]]&gt;0,Tabela3[[#This Row],[Lucro Líquido]]/Tabela3[[#This Row],[Patrimônio Líquido]],0)/Tabela3[[#This Row],[Ref]]*4</f>
        <v>0.21080392353142544</v>
      </c>
      <c r="W218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8" s="16">
        <f>IF(Tabela3[[#This Row],[Dívida]]&gt;0,Tabela3[[#This Row],[Dívida]]/Tabela3[[#This Row],[Patrimônio Líquido]],0)</f>
        <v>0</v>
      </c>
      <c r="Y218" s="16">
        <f>SUMPRODUCT(N([Dívida / PL]&gt;0),N(RIGHT([PAPEL],LEN([PAPEL])-(LEN([PAPEL])-1))="3"),[Dívida / PL])/SUMPRODUCT(N([Dívida / PL]&gt;0),N(RIGHT([PAPEL],LEN([PAPEL])-(LEN([PAPEL])-1))="3"))</f>
        <v>1.5501495106508842</v>
      </c>
      <c r="Z218" s="7">
        <f>Tabela3[[#This Row],[Capital Social]]*20%</f>
        <v>45400000</v>
      </c>
      <c r="AA218" s="35">
        <f>IF(([Lucro Líquido]*5%)&gt;[Teto R. Legal],[Teto R. Legal],[Lucro Líquido]*5%)</f>
        <v>2132200</v>
      </c>
      <c r="AB218" s="35">
        <f>IF([Lucro Líquido]&lt;0,0,[Lucro Líquido]-[Reserva Legal])</f>
        <v>40511800</v>
      </c>
      <c r="AC218" s="35">
        <f>Tabela3[[#This Row],[Lucro Distribuir]]*[%Div]</f>
        <v>10127950</v>
      </c>
      <c r="AD218" s="43">
        <f>SUMPRODUCT(N([Nome]=Tabela3[[#This Row],[Nome]]),[Ações])</f>
        <v>4568575</v>
      </c>
      <c r="AE218" s="68">
        <f>[Capital Social]/[Total Ações]</f>
        <v>49.68726572290047</v>
      </c>
      <c r="AF218" s="68">
        <f>Tabela3[[#This Row],[Lucro Líquido]]/Tabela3[[#This Row],[Total Ações]]</f>
        <v>9.3342015836447914</v>
      </c>
      <c r="AG218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218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218" s="7">
        <f>[Div Base]*[Ações]</f>
        <v>1062082.2774945414</v>
      </c>
      <c r="AL218" s="7">
        <f>SUMPRODUCT(N([Nome]=Tabela3[[#This Row],[Nome]]),[Div Base]*[Ações])</f>
        <v>9909383.8985976912</v>
      </c>
      <c r="AM218" s="5">
        <f>[Patrimônio Líquido]/[Total Ações]</f>
        <v>59.03875935056336</v>
      </c>
      <c r="AN218" s="39">
        <f>MAX(Tabela3[[#This Row],[Cotação 1]:[Cotação 5]])</f>
        <v>160</v>
      </c>
      <c r="AO218" s="40">
        <f>[Cotação]/[VPA]</f>
        <v>2.7100840491912073</v>
      </c>
      <c r="AP218" s="27">
        <f>IF(Tabela3[[#This Row],[Lucro/Ação]]&gt;0,Tabela3[[#This Row],[Cotação]]/(Tabela3[[#This Row],[Lucro/Ação]]/[Ref]*4),0)</f>
        <v>12.855946909295563</v>
      </c>
      <c r="AQ218" s="68">
        <f>[Lucro Distribuir]/[Total Ações]</f>
        <v>8.8674915044625511</v>
      </c>
      <c r="AR218" s="68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218" s="9" t="str">
        <f>IF(AND([% A.A.]&gt;=5%,SUMPRODUCT(N([Nome]=Tabela3[[#This Row],[Nome]]),[PL])&gt;0),"Sim","Não")</f>
        <v>Não</v>
      </c>
      <c r="AT218" s="20">
        <f>IF([Cotação]&gt;0,Tabela3[[#This Row],[Lucro]]/Tabela3[[#This Row],[Cotação]],0)</f>
        <v>1.4766795546258777E-2</v>
      </c>
      <c r="AU218" s="20">
        <f>((1+Tabela3[[#This Row],[% Yield]])^(1/(3*Tabela3[[#This Row],[Ref]])))^(12)-1</f>
        <v>1.9737360074722821E-2</v>
      </c>
      <c r="AV218" s="9">
        <f>IF([Cotação]&gt;0,($BH$1/Tabela3[[#This Row],[Cotação]]-MOD($BH$1/Tabela3[[#This Row],[Cotação]],100)),)</f>
        <v>0</v>
      </c>
      <c r="AW218" s="7">
        <f>Tabela3[[#This Row],[Ativos]]*[Lucro]</f>
        <v>0</v>
      </c>
      <c r="AX218" s="7">
        <f>SUMPRODUCT(N(Tabela1[Código]=Tabela3[[#This Row],[PAPEL]]),Tabela1[Fechamento])</f>
        <v>0</v>
      </c>
      <c r="AY218" s="7">
        <f>SUMPRODUCT(N(Tabela17[Código]=Tabela3[[#This Row],[PAPEL]]),Tabela17[Fechamento])</f>
        <v>0</v>
      </c>
      <c r="AZ218" s="7">
        <f>SUMPRODUCT(N(Tabela176[Código]=Tabela3[[#This Row],[PAPEL]]),Tabela176[Fechamento])</f>
        <v>160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3" t="s">
        <v>731</v>
      </c>
      <c r="B219" s="45" t="s">
        <v>730</v>
      </c>
      <c r="C219" s="14" t="str">
        <f>LEFT([PAPEL],LEN([PAPEL])-(LEN([PAPEL])-4))</f>
        <v>RADL</v>
      </c>
      <c r="D219" s="14">
        <v>3</v>
      </c>
      <c r="E219" s="5">
        <v>908639254.57000005</v>
      </c>
      <c r="F219" s="43">
        <v>330386000</v>
      </c>
      <c r="G219" s="65">
        <v>0.25</v>
      </c>
      <c r="H219" s="70"/>
      <c r="J219" s="16"/>
      <c r="K219" s="14"/>
      <c r="L219" s="70"/>
      <c r="M219" s="41"/>
      <c r="N219" s="41"/>
      <c r="O219" s="41"/>
      <c r="P219" s="73">
        <v>2304867000</v>
      </c>
      <c r="Q219" s="60">
        <v>73167000</v>
      </c>
      <c r="R219" s="60">
        <f>IF(Tabela3[[#This Row],[Ativo || Passivo]]&gt;0,Tabela3[[#This Row],[Ativo || Passivo]]-Tabela3[[#This Row],[Patrimônio Líquido]],0)</f>
        <v>0</v>
      </c>
      <c r="S219" s="60">
        <f>Tabela3[[#This Row],[Cotação]]*Tabela3[[#This Row],[Total Ações]]</f>
        <v>6287245580</v>
      </c>
      <c r="T219" s="27">
        <f>IF(Tabela3[[#This Row],[Passivo Circulante]]&gt;0,Tabela3[[#This Row],[Ativo Circulante]]/Tabela3[[#This Row],[Passivo Circulante]],0)</f>
        <v>0</v>
      </c>
      <c r="U219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19" s="16">
        <f>IF(Tabela3[[#This Row],[Lucro Líquido]]&gt;0,Tabela3[[#This Row],[Lucro Líquido]]/Tabela3[[#This Row],[Patrimônio Líquido]],0)/Tabela3[[#This Row],[Ref]]*4</f>
        <v>4.232608649436171E-2</v>
      </c>
      <c r="W21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19" s="16">
        <f>IF(Tabela3[[#This Row],[Dívida]]&gt;0,Tabela3[[#This Row],[Dívida]]/Tabela3[[#This Row],[Patrimônio Líquido]],0)</f>
        <v>0</v>
      </c>
      <c r="Y219" s="16">
        <f>SUMPRODUCT(N([Dívida / PL]&gt;0),N(RIGHT([PAPEL],LEN([PAPEL])-(LEN([PAPEL])-1))="3"),[Dívida / PL])/SUMPRODUCT(N([Dívida / PL]&gt;0),N(RIGHT([PAPEL],LEN([PAPEL])-(LEN([PAPEL])-1))="3"))</f>
        <v>1.5501495106508842</v>
      </c>
      <c r="Z219" s="7">
        <f>Tabela3[[#This Row],[Capital Social]]*20%</f>
        <v>181727850.91400003</v>
      </c>
      <c r="AA219" s="35">
        <f>IF(([Lucro Líquido]*5%)&gt;[Teto R. Legal],[Teto R. Legal],[Lucro Líquido]*5%)</f>
        <v>3658350</v>
      </c>
      <c r="AB219" s="35">
        <f>IF([Lucro Líquido]&lt;0,0,[Lucro Líquido]-[Reserva Legal])</f>
        <v>69508650</v>
      </c>
      <c r="AC219" s="35">
        <f>Tabela3[[#This Row],[Lucro Distribuir]]*[%Div]</f>
        <v>17377162.5</v>
      </c>
      <c r="AD219" s="43">
        <f>SUMPRODUCT(N([Nome]=Tabela3[[#This Row],[Nome]]),[Ações])</f>
        <v>330386000</v>
      </c>
      <c r="AE219" s="68">
        <f>[Capital Social]/[Total Ações]</f>
        <v>2.7502353446271939</v>
      </c>
      <c r="AF219" s="68">
        <f>Tabela3[[#This Row],[Lucro Líquido]]/Tabela3[[#This Row],[Total Ações]]</f>
        <v>0.22145914173118716</v>
      </c>
      <c r="AG219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219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219" s="7">
        <f>[Div Base]*[Ações]</f>
        <v>17377162.5</v>
      </c>
      <c r="AL219" s="7">
        <f>SUMPRODUCT(N([Nome]=Tabela3[[#This Row],[Nome]]),[Div Base]*[Ações])</f>
        <v>17377162.5</v>
      </c>
      <c r="AM219" s="5">
        <f>[Patrimônio Líquido]/[Total Ações]</f>
        <v>6.9762853147530466</v>
      </c>
      <c r="AN219" s="39">
        <f>MAX(Tabela3[[#This Row],[Cotação 1]:[Cotação 5]])</f>
        <v>19.03</v>
      </c>
      <c r="AO219" s="40">
        <f>[Cotação]/[VPA]</f>
        <v>2.7278127458113635</v>
      </c>
      <c r="AP219" s="27">
        <f>IF(Tabela3[[#This Row],[Lucro/Ação]]&gt;0,Tabela3[[#This Row],[Cotação]]/(Tabela3[[#This Row],[Lucro/Ação]]/[Ref]*4),0)</f>
        <v>64.447554020255026</v>
      </c>
      <c r="AQ219" s="68">
        <f>[Lucro Distribuir]/[Total Ações]</f>
        <v>0.2103861846446278</v>
      </c>
      <c r="AR219" s="68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219" s="9" t="str">
        <f>IF(AND([% A.A.]&gt;=5%,SUMPRODUCT(N([Nome]=Tabela3[[#This Row],[Nome]]),[PL])&gt;0),"Sim","Não")</f>
        <v>Não</v>
      </c>
      <c r="AT219" s="20">
        <f>IF([Cotação]&gt;0,Tabela3[[#This Row],[Lucro]]/Tabela3[[#This Row],[Cotação]],0)</f>
        <v>2.7638752580744588E-3</v>
      </c>
      <c r="AU219" s="20">
        <f>((1+Tabela3[[#This Row],[% Yield]])^(1/(3*Tabela3[[#This Row],[Ref]])))^(12)-1</f>
        <v>3.6868635263227478E-3</v>
      </c>
      <c r="AV219" s="9">
        <f>IF([Cotação]&gt;0,($BH$1/Tabela3[[#This Row],[Cotação]]-MOD($BH$1/Tabela3[[#This Row],[Cotação]],100)),)</f>
        <v>0</v>
      </c>
      <c r="AW219" s="7">
        <f>Tabela3[[#This Row],[Ativos]]*[Lucro]</f>
        <v>0</v>
      </c>
      <c r="AX219" s="7">
        <f>SUMPRODUCT(N(Tabela1[Código]=Tabela3[[#This Row],[PAPEL]]),Tabela1[Fechamento])</f>
        <v>0</v>
      </c>
      <c r="AY219" s="7">
        <f>SUMPRODUCT(N(Tabela17[Código]=Tabela3[[#This Row],[PAPEL]]),Tabela17[Fechamento])</f>
        <v>0</v>
      </c>
      <c r="AZ219" s="7">
        <f>SUMPRODUCT(N(Tabela176[Código]=Tabela3[[#This Row],[PAPEL]]),Tabela176[Fechamento])</f>
        <v>19.03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>
      <c r="A220" s="3" t="s">
        <v>722</v>
      </c>
      <c r="B220" s="45" t="s">
        <v>721</v>
      </c>
      <c r="C220" s="14" t="str">
        <f>LEFT([PAPEL],LEN([PAPEL])-(LEN([PAPEL])-4))</f>
        <v>CRUZ</v>
      </c>
      <c r="D220" s="14">
        <v>4</v>
      </c>
      <c r="E220" s="5">
        <v>854755740.32000005</v>
      </c>
      <c r="F220" s="43">
        <v>1528450500</v>
      </c>
      <c r="G220" s="65">
        <v>0.25</v>
      </c>
      <c r="H220" s="70"/>
      <c r="J220" s="16"/>
      <c r="K220" s="14"/>
      <c r="L220" s="70"/>
      <c r="M220" s="41">
        <v>6386762000</v>
      </c>
      <c r="N220" s="41">
        <v>4562775000</v>
      </c>
      <c r="O220" s="41">
        <v>3281657000</v>
      </c>
      <c r="P220" s="73">
        <v>2440374000</v>
      </c>
      <c r="Q220" s="60">
        <v>1694282000</v>
      </c>
      <c r="R220" s="60">
        <f>IF(Tabela3[[#This Row],[Ativo || Passivo]]&gt;0,Tabela3[[#This Row],[Ativo || Passivo]]-Tabela3[[#This Row],[Patrimônio Líquido]],0)</f>
        <v>3946388000</v>
      </c>
      <c r="S220" s="60">
        <f>Tabela3[[#This Row],[Cotação]]*Tabela3[[#This Row],[Total Ações]]</f>
        <v>31409657775</v>
      </c>
      <c r="T220" s="27">
        <f>IF(Tabela3[[#This Row],[Passivo Circulante]]&gt;0,Tabela3[[#This Row],[Ativo Circulante]]/Tabela3[[#This Row],[Passivo Circulante]],0)</f>
        <v>1.3903875389780225</v>
      </c>
      <c r="U220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0" s="16">
        <f>IF(Tabela3[[#This Row],[Lucro Líquido]]&gt;0,Tabela3[[#This Row],[Lucro Líquido]]/Tabela3[[#This Row],[Patrimônio Líquido]],0)/Tabela3[[#This Row],[Ref]]*4</f>
        <v>0.69427145183484174</v>
      </c>
      <c r="W22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0" s="16">
        <f>IF(Tabela3[[#This Row],[Dívida]]&gt;0,Tabela3[[#This Row],[Dívida]]/Tabela3[[#This Row],[Patrimônio Líquido]],0)</f>
        <v>1.6171242604617162</v>
      </c>
      <c r="Y220" s="16">
        <f>SUMPRODUCT(N([Dívida / PL]&gt;0),N(RIGHT([PAPEL],LEN([PAPEL])-(LEN([PAPEL])-1))="3"),[Dívida / PL])/SUMPRODUCT(N([Dívida / PL]&gt;0),N(RIGHT([PAPEL],LEN([PAPEL])-(LEN([PAPEL])-1))="3"))</f>
        <v>1.5501495106508842</v>
      </c>
      <c r="Z220" s="7">
        <f>Tabela3[[#This Row],[Capital Social]]*20%</f>
        <v>170951148.06400001</v>
      </c>
      <c r="AA220" s="35">
        <f>IF(([Lucro Líquido]*5%)&gt;[Teto R. Legal],[Teto R. Legal],[Lucro Líquido]*5%)</f>
        <v>84714100</v>
      </c>
      <c r="AB220" s="35">
        <f>IF([Lucro Líquido]&lt;0,0,[Lucro Líquido]-[Reserva Legal])</f>
        <v>1609567900</v>
      </c>
      <c r="AC220" s="35">
        <f>Tabela3[[#This Row],[Lucro Distribuir]]*[%Div]</f>
        <v>402391975</v>
      </c>
      <c r="AD220" s="43">
        <f>SUMPRODUCT(N([Nome]=Tabela3[[#This Row],[Nome]]),[Ações])</f>
        <v>1528450500</v>
      </c>
      <c r="AE220" s="68">
        <f>[Capital Social]/[Total Ações]</f>
        <v>0.55923024024657653</v>
      </c>
      <c r="AF220" s="68">
        <f>Tabela3[[#This Row],[Lucro Líquido]]/Tabela3[[#This Row],[Total Ações]]</f>
        <v>1.1084964805860575</v>
      </c>
      <c r="AG220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220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0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220" s="7">
        <f>[Div Base]*[Ações]</f>
        <v>402391974.99999994</v>
      </c>
      <c r="AL220" s="7">
        <f>SUMPRODUCT(N([Nome]=Tabela3[[#This Row],[Nome]]),[Div Base]*[Ações])</f>
        <v>402391974.99999994</v>
      </c>
      <c r="AM220" s="5">
        <f>[Patrimônio Líquido]/[Total Ações]</f>
        <v>1.5966326681825811</v>
      </c>
      <c r="AN220" s="39">
        <f>MAX(Tabela3[[#This Row],[Cotação 1]:[Cotação 5]])</f>
        <v>20.55</v>
      </c>
      <c r="AO220" s="40">
        <f>[Cotação]/[VPA]</f>
        <v>12.870837738395835</v>
      </c>
      <c r="AP220" s="27">
        <f>IF(Tabela3[[#This Row],[Lucro/Ação]]&gt;0,Tabela3[[#This Row],[Cotação]]/(Tabela3[[#This Row],[Lucro/Ação]]/[Ref]*4),0)</f>
        <v>18.538624488131259</v>
      </c>
      <c r="AQ220" s="68">
        <f>[Lucro Distribuir]/[Total Ações]</f>
        <v>1.0530716565567546</v>
      </c>
      <c r="AR220" s="68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220" s="9" t="str">
        <f>IF(AND([% A.A.]&gt;=5%,SUMPRODUCT(N([Nome]=Tabela3[[#This Row],[Nome]]),[PL])&gt;0),"Sim","Não")</f>
        <v>Não</v>
      </c>
      <c r="AT220" s="20">
        <f>IF([Cotação]&gt;0,Tabela3[[#This Row],[Lucro]]/Tabela3[[#This Row],[Cotação]],0)</f>
        <v>1.2811090712369277E-2</v>
      </c>
      <c r="AU220" s="20">
        <f>((1+Tabela3[[#This Row],[% Yield]])^(1/(3*Tabela3[[#This Row],[Ref]])))^(12)-1</f>
        <v>1.2811090712367967E-2</v>
      </c>
      <c r="AV220" s="9">
        <f>IF([Cotação]&gt;0,($BH$1/Tabela3[[#This Row],[Cotação]]-MOD($BH$1/Tabela3[[#This Row],[Cotação]],100)),)</f>
        <v>0</v>
      </c>
      <c r="AW220" s="7">
        <f>Tabela3[[#This Row],[Ativos]]*[Lucro]</f>
        <v>0</v>
      </c>
      <c r="AX220" s="7">
        <f>SUMPRODUCT(N(Tabela1[Código]=Tabela3[[#This Row],[PAPEL]]),Tabela1[Fechamento])</f>
        <v>0</v>
      </c>
      <c r="AY220" s="7">
        <f>SUMPRODUCT(N(Tabela17[Código]=Tabela3[[#This Row],[PAPEL]]),Tabela17[Fechamento])</f>
        <v>0</v>
      </c>
      <c r="AZ220" s="7">
        <f>SUMPRODUCT(N(Tabela176[Código]=Tabela3[[#This Row],[PAPEL]]),Tabela176[Fechamento])</f>
        <v>20.55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customHeight="1">
      <c r="A221" s="3" t="s">
        <v>716</v>
      </c>
      <c r="B221" s="45" t="s">
        <v>717</v>
      </c>
      <c r="C221" s="14" t="str">
        <f>LEFT([PAPEL],LEN([PAPEL])-(LEN([PAPEL])-4))</f>
        <v>BOBR</v>
      </c>
      <c r="D221" s="14">
        <v>3</v>
      </c>
      <c r="E221" s="5">
        <v>795142427.63999999</v>
      </c>
      <c r="F221" s="43">
        <v>20000000</v>
      </c>
      <c r="G221" s="65">
        <v>0.25</v>
      </c>
      <c r="H221" s="70"/>
      <c r="J221" s="16"/>
      <c r="K221" s="14"/>
      <c r="L221" s="70"/>
      <c r="M221" s="41"/>
      <c r="N221" s="41"/>
      <c r="O221" s="41"/>
      <c r="P221" s="73">
        <v>-37030000</v>
      </c>
      <c r="Q221" s="60">
        <v>-45486000</v>
      </c>
      <c r="R221" s="60">
        <f>IF(Tabela3[[#This Row],[Ativo || Passivo]]&gt;0,Tabela3[[#This Row],[Ativo || Passivo]]-Tabela3[[#This Row],[Patrimônio Líquido]],0)</f>
        <v>0</v>
      </c>
      <c r="S221" s="60">
        <f>Tabela3[[#This Row],[Cotação]]*Tabela3[[#This Row],[Total Ações]]</f>
        <v>0</v>
      </c>
      <c r="T221" s="27">
        <f>IF(Tabela3[[#This Row],[Passivo Circulante]]&gt;0,Tabela3[[#This Row],[Ativo Circulante]]/Tabela3[[#This Row],[Passivo Circulante]],0)</f>
        <v>0</v>
      </c>
      <c r="U221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1" s="16">
        <f>IF(Tabela3[[#This Row],[Lucro Líquido]]&gt;0,Tabela3[[#This Row],[Lucro Líquido]]/Tabela3[[#This Row],[Patrimônio Líquido]],0)/Tabela3[[#This Row],[Ref]]*4</f>
        <v>0</v>
      </c>
      <c r="W22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1" s="16">
        <f>IF(Tabela3[[#This Row],[Dívida]]&gt;0,Tabela3[[#This Row],[Dívida]]/Tabela3[[#This Row],[Patrimônio Líquido]],0)</f>
        <v>0</v>
      </c>
      <c r="Y221" s="16">
        <f>SUMPRODUCT(N([Dívida / PL]&gt;0),N(RIGHT([PAPEL],LEN([PAPEL])-(LEN([PAPEL])-1))="3"),[Dívida / PL])/SUMPRODUCT(N([Dívida / PL]&gt;0),N(RIGHT([PAPEL],LEN([PAPEL])-(LEN([PAPEL])-1))="3"))</f>
        <v>1.5501495106508842</v>
      </c>
      <c r="Z221" s="7">
        <f>Tabela3[[#This Row],[Capital Social]]*20%</f>
        <v>159028485.528</v>
      </c>
      <c r="AA221" s="35">
        <f>IF(([Lucro Líquido]*5%)&gt;[Teto R. Legal],[Teto R. Legal],[Lucro Líquido]*5%)</f>
        <v>-2274300</v>
      </c>
      <c r="AB221" s="35">
        <f>IF([Lucro Líquido]&lt;0,0,[Lucro Líquido]-[Reserva Legal])</f>
        <v>0</v>
      </c>
      <c r="AC221" s="35">
        <f>Tabela3[[#This Row],[Lucro Distribuir]]*[%Div]</f>
        <v>0</v>
      </c>
      <c r="AD221" s="43">
        <f>SUMPRODUCT(N([Nome]=Tabela3[[#This Row],[Nome]]),[Ações])</f>
        <v>54064588</v>
      </c>
      <c r="AE221" s="68">
        <f>[Capital Social]/[Total Ações]</f>
        <v>14.70726878821309</v>
      </c>
      <c r="AF221" s="68">
        <f>Tabela3[[#This Row],[Lucro Líquido]]/Tabela3[[#This Row],[Total Ações]]</f>
        <v>-0.841327043868345</v>
      </c>
      <c r="AG221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1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1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1" s="7">
        <f>[Div Base]*[Ações]</f>
        <v>0</v>
      </c>
      <c r="AL221" s="7">
        <f>SUMPRODUCT(N([Nome]=Tabela3[[#This Row],[Nome]]),[Div Base]*[Ações])</f>
        <v>0</v>
      </c>
      <c r="AM221" s="5">
        <f>[Patrimônio Líquido]/[Total Ações]</f>
        <v>-0.68492152386327254</v>
      </c>
      <c r="AN221" s="39">
        <f>MAX(Tabela3[[#This Row],[Cotação 1]:[Cotação 5]])</f>
        <v>0</v>
      </c>
      <c r="AO221" s="40">
        <f>[Cotação]/[VPA]</f>
        <v>0</v>
      </c>
      <c r="AP221" s="27">
        <f>IF(Tabela3[[#This Row],[Lucro/Ação]]&gt;0,Tabela3[[#This Row],[Cotação]]/(Tabela3[[#This Row],[Lucro/Ação]]/[Ref]*4),0)</f>
        <v>0</v>
      </c>
      <c r="AQ221" s="68">
        <f>[Lucro Distribuir]/[Total Ações]</f>
        <v>0</v>
      </c>
      <c r="AR221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1" s="9" t="str">
        <f>IF(AND([% A.A.]&gt;=5%,SUMPRODUCT(N([Nome]=Tabela3[[#This Row],[Nome]]),[PL])&gt;0),"Sim","Não")</f>
        <v>Não</v>
      </c>
      <c r="AT221" s="20">
        <f>IF([Cotação]&gt;0,Tabela3[[#This Row],[Lucro]]/Tabela3[[#This Row],[Cotação]],0)</f>
        <v>0</v>
      </c>
      <c r="AU221" s="20">
        <f>((1+Tabela3[[#This Row],[% Yield]])^(1/(3*Tabela3[[#This Row],[Ref]])))^(12)-1</f>
        <v>0</v>
      </c>
      <c r="AV221" s="9">
        <f>IF([Cotação]&gt;0,($BH$1/Tabela3[[#This Row],[Cotação]]-MOD($BH$1/Tabela3[[#This Row],[Cotação]],100)),)</f>
        <v>0</v>
      </c>
      <c r="AW221" s="7">
        <f>Tabela3[[#This Row],[Ativos]]*[Lucro]</f>
        <v>0</v>
      </c>
      <c r="AX221" s="7">
        <f>SUMPRODUCT(N(Tabela1[Código]=Tabela3[[#This Row],[PAPEL]]),Tabela1[Fechamento])</f>
        <v>0</v>
      </c>
      <c r="AY221" s="7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3" t="s">
        <v>716</v>
      </c>
      <c r="B222" s="45" t="s">
        <v>718</v>
      </c>
      <c r="C222" s="14" t="str">
        <f>LEFT([PAPEL],LEN([PAPEL])-(LEN([PAPEL])-4))</f>
        <v>BOBR</v>
      </c>
      <c r="D222" s="14">
        <v>3</v>
      </c>
      <c r="E222" s="5">
        <v>795142427.63999999</v>
      </c>
      <c r="F222" s="43">
        <v>34064588</v>
      </c>
      <c r="G222" s="65">
        <v>0.25</v>
      </c>
      <c r="H222" s="70"/>
      <c r="J222" s="16">
        <v>0.1</v>
      </c>
      <c r="K222" s="14"/>
      <c r="L222" s="70"/>
      <c r="M222" s="41"/>
      <c r="N222" s="41"/>
      <c r="O222" s="41"/>
      <c r="P222" s="73">
        <v>-37030000</v>
      </c>
      <c r="Q222" s="60">
        <v>-45486000</v>
      </c>
      <c r="R222" s="60">
        <f>IF(Tabela3[[#This Row],[Ativo || Passivo]]&gt;0,Tabela3[[#This Row],[Ativo || Passivo]]-Tabela3[[#This Row],[Patrimônio Líquido]],0)</f>
        <v>0</v>
      </c>
      <c r="S222" s="60">
        <f>Tabela3[[#This Row],[Cotação]]*Tabela3[[#This Row],[Total Ações]]</f>
        <v>317359131.56</v>
      </c>
      <c r="T222" s="27">
        <f>IF(Tabela3[[#This Row],[Passivo Circulante]]&gt;0,Tabela3[[#This Row],[Ativo Circulante]]/Tabela3[[#This Row],[Passivo Circulante]],0)</f>
        <v>0</v>
      </c>
      <c r="U222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2" s="16">
        <f>IF(Tabela3[[#This Row],[Lucro Líquido]]&gt;0,Tabela3[[#This Row],[Lucro Líquido]]/Tabela3[[#This Row],[Patrimônio Líquido]],0)/Tabela3[[#This Row],[Ref]]*4</f>
        <v>0</v>
      </c>
      <c r="W22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2" s="16">
        <f>IF(Tabela3[[#This Row],[Dívida]]&gt;0,Tabela3[[#This Row],[Dívida]]/Tabela3[[#This Row],[Patrimônio Líquido]],0)</f>
        <v>0</v>
      </c>
      <c r="Y222" s="16">
        <f>SUMPRODUCT(N([Dívida / PL]&gt;0),N(RIGHT([PAPEL],LEN([PAPEL])-(LEN([PAPEL])-1))="3"),[Dívida / PL])/SUMPRODUCT(N([Dívida / PL]&gt;0),N(RIGHT([PAPEL],LEN([PAPEL])-(LEN([PAPEL])-1))="3"))</f>
        <v>1.5501495106508842</v>
      </c>
      <c r="Z222" s="7">
        <f>Tabela3[[#This Row],[Capital Social]]*20%</f>
        <v>159028485.528</v>
      </c>
      <c r="AA222" s="35">
        <f>IF(([Lucro Líquido]*5%)&gt;[Teto R. Legal],[Teto R. Legal],[Lucro Líquido]*5%)</f>
        <v>-2274300</v>
      </c>
      <c r="AB222" s="35">
        <f>IF([Lucro Líquido]&lt;0,0,[Lucro Líquido]-[Reserva Legal])</f>
        <v>0</v>
      </c>
      <c r="AC222" s="35">
        <f>Tabela3[[#This Row],[Lucro Distribuir]]*[%Div]</f>
        <v>0</v>
      </c>
      <c r="AD222" s="43">
        <f>SUMPRODUCT(N([Nome]=Tabela3[[#This Row],[Nome]]),[Ações])</f>
        <v>54064588</v>
      </c>
      <c r="AE222" s="68">
        <f>[Capital Social]/[Total Ações]</f>
        <v>14.70726878821309</v>
      </c>
      <c r="AF222" s="68">
        <f>Tabela3[[#This Row],[Lucro Líquido]]/Tabela3[[#This Row],[Total Ações]]</f>
        <v>-0.841327043868345</v>
      </c>
      <c r="AG222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2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2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2" s="7">
        <f>[Div Base]*[Ações]</f>
        <v>0</v>
      </c>
      <c r="AL222" s="7">
        <f>SUMPRODUCT(N([Nome]=Tabela3[[#This Row],[Nome]]),[Div Base]*[Ações])</f>
        <v>0</v>
      </c>
      <c r="AM222" s="5">
        <f>[Patrimônio Líquido]/[Total Ações]</f>
        <v>-0.68492152386327254</v>
      </c>
      <c r="AN222" s="39">
        <f>MAX(Tabela3[[#This Row],[Cotação 1]:[Cotação 5]])</f>
        <v>5.87</v>
      </c>
      <c r="AO222" s="40">
        <f>[Cotação]/[VPA]</f>
        <v>-8.5703249138536322</v>
      </c>
      <c r="AP222" s="27">
        <f>IF(Tabela3[[#This Row],[Lucro/Ação]]&gt;0,Tabela3[[#This Row],[Cotação]]/(Tabela3[[#This Row],[Lucro/Ação]]/[Ref]*4),0)</f>
        <v>0</v>
      </c>
      <c r="AQ222" s="68">
        <f>[Lucro Distribuir]/[Total Ações]</f>
        <v>0</v>
      </c>
      <c r="AR222" s="6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2" s="9" t="str">
        <f>IF(AND([% A.A.]&gt;=5%,SUMPRODUCT(N([Nome]=Tabela3[[#This Row],[Nome]]),[PL])&gt;0),"Sim","Não")</f>
        <v>Não</v>
      </c>
      <c r="AT222" s="20">
        <f>IF([Cotação]&gt;0,Tabela3[[#This Row],[Lucro]]/Tabela3[[#This Row],[Cotação]],0)</f>
        <v>0</v>
      </c>
      <c r="AU222" s="20">
        <f>((1+Tabela3[[#This Row],[% Yield]])^(1/(3*Tabela3[[#This Row],[Ref]])))^(12)-1</f>
        <v>0</v>
      </c>
      <c r="AV222" s="9">
        <f>IF([Cotação]&gt;0,($BH$1/Tabela3[[#This Row],[Cotação]]-MOD($BH$1/Tabela3[[#This Row],[Cotação]],100)),)</f>
        <v>100</v>
      </c>
      <c r="AW222" s="7">
        <f>Tabela3[[#This Row],[Ativos]]*[Lucro]</f>
        <v>0</v>
      </c>
      <c r="AX222" s="7">
        <f>SUMPRODUCT(N(Tabela1[Código]=Tabela3[[#This Row],[PAPEL]]),Tabela1[Fechamento])</f>
        <v>0</v>
      </c>
      <c r="AY222" s="7">
        <f>SUMPRODUCT(N(Tabela17[Código]=Tabela3[[#This Row],[PAPEL]]),Tabela17[Fechamento])</f>
        <v>0</v>
      </c>
      <c r="AZ222" s="7">
        <f>SUMPRODUCT(N(Tabela176[Código]=Tabela3[[#This Row],[PAPEL]]),Tabela176[Fechamento])</f>
        <v>5.87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customHeight="1">
      <c r="A223" s="3" t="s">
        <v>712</v>
      </c>
      <c r="B223" s="45" t="s">
        <v>713</v>
      </c>
      <c r="C223" s="14" t="str">
        <f>LEFT([PAPEL],LEN([PAPEL])-(LEN([PAPEL])-4))</f>
        <v>NATU</v>
      </c>
      <c r="D223" s="14">
        <v>4</v>
      </c>
      <c r="E223" s="5">
        <v>427072707.31999999</v>
      </c>
      <c r="F223" s="43">
        <v>431239264</v>
      </c>
      <c r="G223" s="65">
        <v>0.3</v>
      </c>
      <c r="H223" s="70"/>
      <c r="J223" s="16"/>
      <c r="K223" s="14"/>
      <c r="L223" s="70"/>
      <c r="M223" s="41">
        <v>5038768000</v>
      </c>
      <c r="N223" s="41">
        <v>2239016000</v>
      </c>
      <c r="O223" s="41">
        <v>1674745000</v>
      </c>
      <c r="P223" s="73">
        <v>1145637000</v>
      </c>
      <c r="Q223" s="60">
        <v>842608000</v>
      </c>
      <c r="R223" s="60">
        <f>IF(Tabela3[[#This Row],[Ativo || Passivo]]&gt;0,Tabela3[[#This Row],[Ativo || Passivo]]-Tabela3[[#This Row],[Patrimônio Líquido]],0)</f>
        <v>3893131000</v>
      </c>
      <c r="S223" s="60">
        <f>Tabela3[[#This Row],[Cotação]]*Tabela3[[#This Row],[Total Ações]]</f>
        <v>16201659148.48</v>
      </c>
      <c r="T223" s="27">
        <f>IF(Tabela3[[#This Row],[Passivo Circulante]]&gt;0,Tabela3[[#This Row],[Ativo Circulante]]/Tabela3[[#This Row],[Passivo Circulante]],0)</f>
        <v>1.3369295027004111</v>
      </c>
      <c r="U223" s="27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3" s="16">
        <f>IF(Tabela3[[#This Row],[Lucro Líquido]]&gt;0,Tabela3[[#This Row],[Lucro Líquido]]/Tabela3[[#This Row],[Patrimônio Líquido]],0)/Tabela3[[#This Row],[Ref]]*4</f>
        <v>0.73549300520147309</v>
      </c>
      <c r="W22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3" s="16">
        <f>IF(Tabela3[[#This Row],[Dívida]]&gt;0,Tabela3[[#This Row],[Dívida]]/Tabela3[[#This Row],[Patrimônio Líquido]],0)</f>
        <v>3.3982238702136889</v>
      </c>
      <c r="Y223" s="16">
        <f>SUMPRODUCT(N([Dívida / PL]&gt;0),N(RIGHT([PAPEL],LEN([PAPEL])-(LEN([PAPEL])-1))="3"),[Dívida / PL])/SUMPRODUCT(N([Dívida / PL]&gt;0),N(RIGHT([PAPEL],LEN([PAPEL])-(LEN([PAPEL])-1))="3"))</f>
        <v>1.5501495106508842</v>
      </c>
      <c r="Z223" s="7">
        <f>Tabela3[[#This Row],[Capital Social]]*20%</f>
        <v>85414541.464000002</v>
      </c>
      <c r="AA223" s="35">
        <f>IF(([Lucro Líquido]*5%)&gt;[Teto R. Legal],[Teto R. Legal],[Lucro Líquido]*5%)</f>
        <v>42130400</v>
      </c>
      <c r="AB223" s="35">
        <f>IF([Lucro Líquido]&lt;0,0,[Lucro Líquido]-[Reserva Legal])</f>
        <v>800477600</v>
      </c>
      <c r="AC223" s="35">
        <f>Tabela3[[#This Row],[Lucro Distribuir]]*[%Div]</f>
        <v>240143280</v>
      </c>
      <c r="AD223" s="43">
        <f>SUMPRODUCT(N([Nome]=Tabela3[[#This Row],[Nome]]),[Ações])</f>
        <v>431239264</v>
      </c>
      <c r="AE223" s="68">
        <f>[Capital Social]/[Total Ações]</f>
        <v>0.99033817876101371</v>
      </c>
      <c r="AF223" s="68">
        <f>Tabela3[[#This Row],[Lucro Líquido]]/Tabela3[[#This Row],[Total Ações]]</f>
        <v>1.9539222662248121</v>
      </c>
      <c r="AG223" s="6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223" s="6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6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223" s="7">
        <f>[Div Base]*[Ações]</f>
        <v>240143280</v>
      </c>
      <c r="AL223" s="7">
        <f>SUMPRODUCT(N([Nome]=Tabela3[[#This Row],[Nome]]),[Div Base]*[Ações])</f>
        <v>240143280</v>
      </c>
      <c r="AM223" s="5">
        <f>[Patrimônio Líquido]/[Total Ações]</f>
        <v>2.6566157018577976</v>
      </c>
      <c r="AN223" s="39">
        <f>MAX(Tabela3[[#This Row],[Cotação 1]:[Cotação 5]])</f>
        <v>37.57</v>
      </c>
      <c r="AO223" s="40">
        <f>[Cotação]/[VPA]</f>
        <v>14.142052978805676</v>
      </c>
      <c r="AP223" s="27">
        <f>IF(Tabela3[[#This Row],[Lucro/Ação]]&gt;0,Tabela3[[#This Row],[Cotação]]/(Tabela3[[#This Row],[Lucro/Ação]]/[Ref]*4),0)</f>
        <v>19.227991128116514</v>
      </c>
      <c r="AQ223" s="68">
        <f>[Lucro Distribuir]/[Total Ações]</f>
        <v>1.8562261529135715</v>
      </c>
      <c r="AR223" s="68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223" s="9" t="str">
        <f>IF(AND([% A.A.]&gt;=5%,SUMPRODUCT(N([Nome]=Tabela3[[#This Row],[Nome]]),[PL])&gt;0),"Sim","Não")</f>
        <v>Não</v>
      </c>
      <c r="AT223" s="20">
        <f>IF([Cotação]&gt;0,Tabela3[[#This Row],[Lucro]]/Tabela3[[#This Row],[Cotação]],0)</f>
        <v>1.4822141226352713E-2</v>
      </c>
      <c r="AU223" s="20">
        <f>((1+Tabela3[[#This Row],[% Yield]])^(1/(3*Tabela3[[#This Row],[Ref]])))^(12)-1</f>
        <v>1.4822141226351615E-2</v>
      </c>
      <c r="AV223" s="9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7">
        <f>SUMPRODUCT(N(Tabela1[Código]=Tabela3[[#This Row],[PAPEL]]),Tabela1[Fechamento])</f>
        <v>0</v>
      </c>
      <c r="AY223" s="7">
        <f>SUMPRODUCT(N(Tabela17[Código]=Tabela3[[#This Row],[PAPEL]]),Tabela17[Fechamento])</f>
        <v>0</v>
      </c>
      <c r="AZ223" s="7">
        <f>SUMPRODUCT(N(Tabela176[Código]=Tabela3[[#This Row],[PAPEL]]),Tabela176[Fechamento])</f>
        <v>37.57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4" t="s">
        <v>693</v>
      </c>
      <c r="B224" s="44" t="s">
        <v>689</v>
      </c>
      <c r="C224" s="13" t="str">
        <f>LEFT([PAPEL],LEN([PAPEL])-(LEN([PAPEL])-4))</f>
        <v>BIOM</v>
      </c>
      <c r="D224" s="13">
        <v>3</v>
      </c>
      <c r="E224" s="6">
        <v>13062247.32</v>
      </c>
      <c r="F224" s="8">
        <v>17338833</v>
      </c>
      <c r="G224" s="69">
        <v>0.25</v>
      </c>
      <c r="H224" s="13"/>
      <c r="I224" s="17"/>
      <c r="J224" s="17"/>
      <c r="K224" s="71"/>
      <c r="L224" s="71"/>
      <c r="M224" s="42"/>
      <c r="N224" s="42"/>
      <c r="O224" s="42"/>
      <c r="P224" s="74">
        <v>-30201000</v>
      </c>
      <c r="Q224" s="75">
        <v>-8750000</v>
      </c>
      <c r="R224" s="75">
        <f>IF(Tabela3[[#This Row],[Ativo || Passivo]]&gt;0,Tabela3[[#This Row],[Ativo || Passivo]]-Tabela3[[#This Row],[Patrimônio Líquido]],0)</f>
        <v>0</v>
      </c>
      <c r="S224" s="75">
        <f>Tabela3[[#This Row],[Cotação]]*Tabela3[[#This Row],[Total Ações]]</f>
        <v>169053621.75</v>
      </c>
      <c r="T224" s="29">
        <f>IF(Tabela3[[#This Row],[Passivo Circulante]]&gt;0,Tabela3[[#This Row],[Ativo Circulante]]/Tabela3[[#This Row],[Passivo Circulante]],0)</f>
        <v>0</v>
      </c>
      <c r="U224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4" s="17">
        <f>IF(Tabela3[[#This Row],[Lucro Líquido]]&gt;0,Tabela3[[#This Row],[Lucro Líquido]]/Tabela3[[#This Row],[Patrimônio Líquido]],0)/Tabela3[[#This Row],[Ref]]*4</f>
        <v>0</v>
      </c>
      <c r="W224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4" s="17">
        <f>IF(Tabela3[[#This Row],[Dívida]]&gt;0,Tabela3[[#This Row],[Dívida]]/Tabela3[[#This Row],[Patrimônio Líquido]],0)</f>
        <v>0</v>
      </c>
      <c r="Y224" s="17">
        <f>SUMPRODUCT(N([Dívida / PL]&gt;0),N(RIGHT([PAPEL],LEN([PAPEL])-(LEN([PAPEL])-1))="3"),[Dívida / PL])/SUMPRODUCT(N([Dívida / PL]&gt;0),N(RIGHT([PAPEL],LEN([PAPEL])-(LEN([PAPEL])-1))="3"))</f>
        <v>1.5501495106508842</v>
      </c>
      <c r="Z224" s="11">
        <f>Tabela3[[#This Row],[Capital Social]]*20%</f>
        <v>2612449.4640000002</v>
      </c>
      <c r="AA224" s="11">
        <f>IF(([Lucro Líquido]*5%)&gt;[Teto R. Legal],[Teto R. Legal],[Lucro Líquido]*5%)</f>
        <v>-437500</v>
      </c>
      <c r="AB224" s="11">
        <f>IF([Lucro Líquido]&lt;0,0,[Lucro Líquido]-[Reserva Legal])</f>
        <v>0</v>
      </c>
      <c r="AC224" s="11">
        <f>Tabela3[[#This Row],[Lucro Distribuir]]*[%Div]</f>
        <v>0</v>
      </c>
      <c r="AD224" s="43">
        <f>SUMPRODUCT(N([Nome]=Tabela3[[#This Row],[Nome]]),[Ações])</f>
        <v>17338833</v>
      </c>
      <c r="AE224" s="6">
        <f>[Capital Social]/[Total Ações]</f>
        <v>0.75335216159011398</v>
      </c>
      <c r="AF224" s="64">
        <f>Tabela3[[#This Row],[Lucro Líquido]]/Tabela3[[#This Row],[Total Ações]]</f>
        <v>-0.50464757345549149</v>
      </c>
      <c r="AG224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11">
        <f>[Div Base]*[Ações]</f>
        <v>0</v>
      </c>
      <c r="AL224" s="11">
        <f>SUMPRODUCT(N([Nome]=Tabela3[[#This Row],[Nome]]),[Div Base]*[Ações])</f>
        <v>0</v>
      </c>
      <c r="AM224" s="6">
        <f>[Patrimônio Líquido]/[Total Ações]</f>
        <v>-1.741812727534777</v>
      </c>
      <c r="AN224" s="36">
        <f>MAX(Tabela3[[#This Row],[Cotação 1]:[Cotação 5]])</f>
        <v>9.75</v>
      </c>
      <c r="AO224" s="32">
        <f>[Cotação]/[VPA]</f>
        <v>-5.5976166931558557</v>
      </c>
      <c r="AP224" s="29">
        <f>IF(Tabela3[[#This Row],[Lucro/Ação]]&gt;0,Tabela3[[#This Row],[Cotação]]/(Tabela3[[#This Row],[Lucro/Ação]]/[Ref]*4),0)</f>
        <v>0</v>
      </c>
      <c r="AQ224" s="64">
        <f>[Lucro Distribuir]/[Total Ações]</f>
        <v>0</v>
      </c>
      <c r="AR224" s="6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2" t="str">
        <f>IF(AND([% A.A.]&gt;=5%,SUMPRODUCT(N([Nome]=Tabela3[[#This Row],[Nome]]),[PL])&gt;0),"Sim","Não")</f>
        <v>Não</v>
      </c>
      <c r="AT224" s="30">
        <f>IF([Cotação]&gt;0,Tabela3[[#This Row],[Lucro]]/Tabela3[[#This Row],[Cotação]],0)</f>
        <v>0</v>
      </c>
      <c r="AU224" s="30">
        <f>((1+Tabela3[[#This Row],[% Yield]])^(1/(3*Tabela3[[#This Row],[Ref]])))^(12)-1</f>
        <v>0</v>
      </c>
      <c r="AV224" s="12">
        <f>IF([Cotação]&gt;0,($BH$1/Tabela3[[#This Row],[Cotação]]-MOD($BH$1/Tabela3[[#This Row],[Cotação]],100)),)</f>
        <v>0</v>
      </c>
      <c r="AW224" s="15">
        <f>Tabela3[[#This Row],[Ativos]]*[Lucro]</f>
        <v>0</v>
      </c>
      <c r="AX224" s="15">
        <f>SUMPRODUCT(N(Tabela1[Código]=Tabela3[[#This Row],[PAPEL]]),Tabela1[Fechamento])</f>
        <v>0</v>
      </c>
      <c r="AY224" s="15">
        <f>SUMPRODUCT(N(Tabela17[Código]=Tabela3[[#This Row],[PAPEL]]),Tabela17[Fechamento])</f>
        <v>0</v>
      </c>
      <c r="AZ224" s="15">
        <f>SUMPRODUCT(N(Tabela176[Código]=Tabela3[[#This Row],[PAPEL]]),Tabela176[Fechamento])</f>
        <v>9.75</v>
      </c>
      <c r="BA224" s="15">
        <f>SUMPRODUCT(N(Tabela1768[Código]=Tabela3[[#This Row],[PAPEL]]),Tabela1768[Fechamento])</f>
        <v>0</v>
      </c>
      <c r="BB224" s="7">
        <f>SUMPRODUCT(N(Tabela17683[Código]=Tabela3[[#This Row],[PAPEL]]),Tabela17683[Fechamento])</f>
        <v>0</v>
      </c>
    </row>
    <row r="225" spans="1:54" ht="11.25" customHeight="1">
      <c r="A225" s="4" t="s">
        <v>693</v>
      </c>
      <c r="B225" s="44" t="s">
        <v>691</v>
      </c>
      <c r="C225" s="13" t="str">
        <f>LEFT([PAPEL],LEN([PAPEL])-(LEN([PAPEL])-4))</f>
        <v>CREM</v>
      </c>
      <c r="D225" s="13">
        <v>3</v>
      </c>
      <c r="E225" s="6">
        <v>98407570.090000004</v>
      </c>
      <c r="F225" s="8">
        <v>29286632</v>
      </c>
      <c r="G225" s="69">
        <v>0.35</v>
      </c>
      <c r="H225" s="13"/>
      <c r="I225" s="17"/>
      <c r="J225" s="17"/>
      <c r="K225" s="71"/>
      <c r="L225" s="71"/>
      <c r="M225" s="42"/>
      <c r="N225" s="42"/>
      <c r="O225" s="42"/>
      <c r="P225" s="74">
        <v>285071000</v>
      </c>
      <c r="Q225" s="75">
        <v>27479000</v>
      </c>
      <c r="R225" s="75">
        <f>IF(Tabela3[[#This Row],[Ativo || Passivo]]&gt;0,Tabela3[[#This Row],[Ativo || Passivo]]-Tabela3[[#This Row],[Patrimônio Líquido]],0)</f>
        <v>0</v>
      </c>
      <c r="S225" s="75">
        <f>Tabela3[[#This Row],[Cotação]]*Tabela3[[#This Row],[Total Ações]]</f>
        <v>483229428</v>
      </c>
      <c r="T225" s="29">
        <f>IF(Tabela3[[#This Row],[Passivo Circulante]]&gt;0,Tabela3[[#This Row],[Ativo Circulante]]/Tabela3[[#This Row],[Passivo Circulante]],0)</f>
        <v>0</v>
      </c>
      <c r="U225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5" s="17">
        <f>IF(Tabela3[[#This Row],[Lucro Líquido]]&gt;0,Tabela3[[#This Row],[Lucro Líquido]]/Tabela3[[#This Row],[Patrimônio Líquido]],0)/Tabela3[[#This Row],[Ref]]*4</f>
        <v>0.12852470671049201</v>
      </c>
      <c r="W225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5" s="17">
        <f>IF(Tabela3[[#This Row],[Dívida]]&gt;0,Tabela3[[#This Row],[Dívida]]/Tabela3[[#This Row],[Patrimônio Líquido]],0)</f>
        <v>0</v>
      </c>
      <c r="Y225" s="17">
        <f>SUMPRODUCT(N([Dívida / PL]&gt;0),N(RIGHT([PAPEL],LEN([PAPEL])-(LEN([PAPEL])-1))="3"),[Dívida / PL])/SUMPRODUCT(N([Dívida / PL]&gt;0),N(RIGHT([PAPEL],LEN([PAPEL])-(LEN([PAPEL])-1))="3"))</f>
        <v>1.5501495106508842</v>
      </c>
      <c r="Z225" s="11">
        <f>Tabela3[[#This Row],[Capital Social]]*20%</f>
        <v>19681514.018000003</v>
      </c>
      <c r="AA225" s="11">
        <f>IF(([Lucro Líquido]*5%)&gt;[Teto R. Legal],[Teto R. Legal],[Lucro Líquido]*5%)</f>
        <v>1373950</v>
      </c>
      <c r="AB225" s="11">
        <f>IF([Lucro Líquido]&lt;0,0,[Lucro Líquido]-[Reserva Legal])</f>
        <v>26105050</v>
      </c>
      <c r="AC225" s="11">
        <f>Tabela3[[#This Row],[Lucro Distribuir]]*[%Div]</f>
        <v>9136767.5</v>
      </c>
      <c r="AD225" s="43">
        <f>SUMPRODUCT(N([Nome]=Tabela3[[#This Row],[Nome]]),[Ações])</f>
        <v>29286632</v>
      </c>
      <c r="AE225" s="6">
        <f>[Capital Social]/[Total Ações]</f>
        <v>3.3601531951506067</v>
      </c>
      <c r="AF225" s="64">
        <f>Tabela3[[#This Row],[Lucro Líquido]]/Tabela3[[#This Row],[Total Ações]]</f>
        <v>0.93827791464720145</v>
      </c>
      <c r="AG225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225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225" s="11">
        <f>[Div Base]*[Ações]</f>
        <v>9136767.5</v>
      </c>
      <c r="AL225" s="11">
        <f>SUMPRODUCT(N([Nome]=Tabela3[[#This Row],[Nome]]),[Div Base]*[Ações])</f>
        <v>9136767.5</v>
      </c>
      <c r="AM225" s="6">
        <f>[Patrimônio Líquido]/[Total Ações]</f>
        <v>9.7338266824263027</v>
      </c>
      <c r="AN225" s="36">
        <f>MAX(Tabela3[[#This Row],[Cotação 1]:[Cotação 5]])</f>
        <v>16.5</v>
      </c>
      <c r="AO225" s="32">
        <f>[Cotação]/[VPA]</f>
        <v>1.695119559688639</v>
      </c>
      <c r="AP225" s="29">
        <f>IF(Tabela3[[#This Row],[Lucro/Ação]]&gt;0,Tabela3[[#This Row],[Cotação]]/(Tabela3[[#This Row],[Lucro/Ação]]/[Ref]*4),0)</f>
        <v>13.189056042796317</v>
      </c>
      <c r="AQ225" s="64">
        <f>[Lucro Distribuir]/[Total Ações]</f>
        <v>0.89136401891484141</v>
      </c>
      <c r="AR225" s="64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225" s="12" t="str">
        <f>IF(AND([% A.A.]&gt;=5%,SUMPRODUCT(N([Nome]=Tabela3[[#This Row],[Nome]]),[PL])&gt;0),"Sim","Não")</f>
        <v>Não</v>
      </c>
      <c r="AT225" s="30">
        <f>IF([Cotação]&gt;0,Tabela3[[#This Row],[Lucro]]/Tabela3[[#This Row],[Cotação]],0)</f>
        <v>1.8907721613345124E-2</v>
      </c>
      <c r="AU225" s="30">
        <f>((1+Tabela3[[#This Row],[% Yield]])^(1/(3*Tabela3[[#This Row],[Ref]])))^(12)-1</f>
        <v>2.5289409158037346E-2</v>
      </c>
      <c r="AV225" s="12">
        <f>IF([Cotação]&gt;0,($BH$1/Tabela3[[#This Row],[Cotação]]-MOD($BH$1/Tabela3[[#This Row],[Cotação]],100)),)</f>
        <v>0</v>
      </c>
      <c r="AW225" s="15">
        <f>Tabela3[[#This Row],[Ativos]]*[Lucro]</f>
        <v>0</v>
      </c>
      <c r="AX225" s="15">
        <f>SUMPRODUCT(N(Tabela1[Código]=Tabela3[[#This Row],[PAPEL]]),Tabela1[Fechamento])</f>
        <v>0</v>
      </c>
      <c r="AY225" s="15">
        <f>SUMPRODUCT(N(Tabela17[Código]=Tabela3[[#This Row],[PAPEL]]),Tabela17[Fechamento])</f>
        <v>0</v>
      </c>
      <c r="AZ225" s="15">
        <f>SUMPRODUCT(N(Tabela176[Código]=Tabela3[[#This Row],[PAPEL]]),Tabela176[Fechamento])</f>
        <v>16.5</v>
      </c>
      <c r="BA225" s="15">
        <f>SUMPRODUCT(N(Tabela1768[Código]=Tabela3[[#This Row],[PAPEL]]),Tabela1768[Fechamento])</f>
        <v>0</v>
      </c>
      <c r="BB225" s="7">
        <f>SUMPRODUCT(N(Tabela17683[Código]=Tabela3[[#This Row],[PAPEL]]),Tabela17683[Fechamento])</f>
        <v>0</v>
      </c>
    </row>
    <row r="226" spans="1:54" ht="11.25" customHeight="1">
      <c r="A226" s="4" t="s">
        <v>679</v>
      </c>
      <c r="B226" s="44" t="s">
        <v>681</v>
      </c>
      <c r="C226" s="13" t="str">
        <f>LEFT([PAPEL],LEN([PAPEL])-(LEN([PAPEL])-4))</f>
        <v>DASA</v>
      </c>
      <c r="D226" s="13">
        <v>3</v>
      </c>
      <c r="E226" s="6">
        <v>2234134819.75</v>
      </c>
      <c r="F226" s="8">
        <v>311803015</v>
      </c>
      <c r="G226" s="69">
        <v>0.25</v>
      </c>
      <c r="H226" s="13"/>
      <c r="I226" s="17"/>
      <c r="J226" s="17"/>
      <c r="K226" s="71"/>
      <c r="L226" s="71"/>
      <c r="M226" s="42"/>
      <c r="N226" s="42"/>
      <c r="O226" s="42"/>
      <c r="P226" s="74">
        <v>2701798000</v>
      </c>
      <c r="Q226" s="75">
        <v>94591000</v>
      </c>
      <c r="R226" s="75">
        <f>IF(Tabela3[[#This Row],[Ativo || Passivo]]&gt;0,Tabela3[[#This Row],[Ativo || Passivo]]-Tabela3[[#This Row],[Patrimônio Líquido]],0)</f>
        <v>0</v>
      </c>
      <c r="S226" s="75">
        <f>Tabela3[[#This Row],[Cotação]]*Tabela3[[#This Row],[Total Ações]]</f>
        <v>4686399315.4499998</v>
      </c>
      <c r="T226" s="29">
        <f>IF(Tabela3[[#This Row],[Passivo Circulante]]&gt;0,Tabela3[[#This Row],[Ativo Circulante]]/Tabela3[[#This Row],[Passivo Circulante]],0)</f>
        <v>0</v>
      </c>
      <c r="U226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6" s="17">
        <f>IF(Tabela3[[#This Row],[Lucro Líquido]]&gt;0,Tabela3[[#This Row],[Lucro Líquido]]/Tabela3[[#This Row],[Patrimônio Líquido]],0)/Tabela3[[#This Row],[Ref]]*4</f>
        <v>4.6680519170320407E-2</v>
      </c>
      <c r="W226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6" s="17">
        <f>IF(Tabela3[[#This Row],[Dívida]]&gt;0,Tabela3[[#This Row],[Dívida]]/Tabela3[[#This Row],[Patrimônio Líquido]],0)</f>
        <v>0</v>
      </c>
      <c r="Y226" s="17">
        <f>SUMPRODUCT(N([Dívida / PL]&gt;0),N(RIGHT([PAPEL],LEN([PAPEL])-(LEN([PAPEL])-1))="3"),[Dívida / PL])/SUMPRODUCT(N([Dívida / PL]&gt;0),N(RIGHT([PAPEL],LEN([PAPEL])-(LEN([PAPEL])-1))="3"))</f>
        <v>1.5501495106508842</v>
      </c>
      <c r="Z226" s="11">
        <f>Tabela3[[#This Row],[Capital Social]]*20%</f>
        <v>446826963.95000005</v>
      </c>
      <c r="AA226" s="11">
        <f>IF(([Lucro Líquido]*5%)&gt;[Teto R. Legal],[Teto R. Legal],[Lucro Líquido]*5%)</f>
        <v>4729550</v>
      </c>
      <c r="AB226" s="11">
        <f>IF([Lucro Líquido]&lt;0,0,[Lucro Líquido]-[Reserva Legal])</f>
        <v>89861450</v>
      </c>
      <c r="AC226" s="11">
        <f>Tabela3[[#This Row],[Lucro Distribuir]]*[%Div]</f>
        <v>22465362.5</v>
      </c>
      <c r="AD226" s="43">
        <f>SUMPRODUCT(N([Nome]=Tabela3[[#This Row],[Nome]]),[Ações])</f>
        <v>311803015</v>
      </c>
      <c r="AE226" s="6">
        <f>[Capital Social]/[Total Ações]</f>
        <v>7.1652123689374845</v>
      </c>
      <c r="AF226" s="64">
        <f>Tabela3[[#This Row],[Lucro Líquido]]/Tabela3[[#This Row],[Total Ações]]</f>
        <v>0.30336781701742044</v>
      </c>
      <c r="AG226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226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226" s="11">
        <f>[Div Base]*[Ações]</f>
        <v>22465362.5</v>
      </c>
      <c r="AL226" s="11">
        <f>SUMPRODUCT(N([Nome]=Tabela3[[#This Row],[Nome]]),[Div Base]*[Ações])</f>
        <v>22465362.5</v>
      </c>
      <c r="AM226" s="6">
        <f>[Patrimônio Líquido]/[Total Ações]</f>
        <v>8.6650797780130517</v>
      </c>
      <c r="AN226" s="36">
        <f>MAX(Tabela3[[#This Row],[Cotação 1]:[Cotação 5]])</f>
        <v>15.03</v>
      </c>
      <c r="AO226" s="32">
        <f>[Cotação]/[VPA]</f>
        <v>1.7345483694376853</v>
      </c>
      <c r="AP226" s="29">
        <f>IF(Tabela3[[#This Row],[Lucro/Ação]]&gt;0,Tabela3[[#This Row],[Cotação]]/(Tabela3[[#This Row],[Lucro/Ação]]/[Ref]*4),0)</f>
        <v>37.157863714174709</v>
      </c>
      <c r="AQ226" s="64">
        <f>[Lucro Distribuir]/[Total Ações]</f>
        <v>0.28819942616654942</v>
      </c>
      <c r="AR226" s="64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226" s="12" t="str">
        <f>IF(AND([% A.A.]&gt;=5%,SUMPRODUCT(N([Nome]=Tabela3[[#This Row],[Nome]]),[PL])&gt;0),"Sim","Não")</f>
        <v>Não</v>
      </c>
      <c r="AT226" s="30">
        <f>IF([Cotação]&gt;0,Tabela3[[#This Row],[Lucro]]/Tabela3[[#This Row],[Cotação]],0)</f>
        <v>4.7937362968487928E-3</v>
      </c>
      <c r="AU226" s="30">
        <f>((1+Tabela3[[#This Row],[% Yield]])^(1/(3*Tabela3[[#This Row],[Ref]])))^(12)-1</f>
        <v>6.3967496128090051E-3</v>
      </c>
      <c r="AV226" s="12">
        <f>IF([Cotação]&gt;0,($BH$1/Tabela3[[#This Row],[Cotação]]-MOD($BH$1/Tabela3[[#This Row],[Cotação]],100)),)</f>
        <v>0</v>
      </c>
      <c r="AW226" s="15">
        <f>Tabela3[[#This Row],[Ativos]]*[Lucro]</f>
        <v>0</v>
      </c>
      <c r="AX226" s="15">
        <f>SUMPRODUCT(N(Tabela1[Código]=Tabela3[[#This Row],[PAPEL]]),Tabela1[Fechamento])</f>
        <v>0</v>
      </c>
      <c r="AY226" s="15">
        <f>SUMPRODUCT(N(Tabela17[Código]=Tabela3[[#This Row],[PAPEL]]),Tabela17[Fechamento])</f>
        <v>0</v>
      </c>
      <c r="AZ226" s="15">
        <f>SUMPRODUCT(N(Tabela176[Código]=Tabela3[[#This Row],[PAPEL]]),Tabela176[Fechamento])</f>
        <v>15.03</v>
      </c>
      <c r="BA226" s="15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customHeight="1">
      <c r="A227" s="4" t="s">
        <v>679</v>
      </c>
      <c r="B227" s="44" t="s">
        <v>683</v>
      </c>
      <c r="C227" s="13" t="str">
        <f>LEFT([PAPEL],LEN([PAPEL])-(LEN([PAPEL])-4))</f>
        <v>FLRY</v>
      </c>
      <c r="D227" s="13">
        <v>3</v>
      </c>
      <c r="E227" s="6">
        <v>1402530425.1800001</v>
      </c>
      <c r="F227" s="8">
        <v>156293356</v>
      </c>
      <c r="G227" s="69">
        <v>0.25</v>
      </c>
      <c r="H227" s="13"/>
      <c r="I227" s="17"/>
      <c r="J227" s="17"/>
      <c r="K227" s="71"/>
      <c r="L227" s="71"/>
      <c r="M227" s="42"/>
      <c r="N227" s="42"/>
      <c r="O227" s="42"/>
      <c r="P227" s="74">
        <v>1727199000</v>
      </c>
      <c r="Q227" s="75">
        <v>61932000</v>
      </c>
      <c r="R227" s="75">
        <f>IF(Tabela3[[#This Row],[Ativo || Passivo]]&gt;0,Tabela3[[#This Row],[Ativo || Passivo]]-Tabela3[[#This Row],[Patrimônio Líquido]],0)</f>
        <v>0</v>
      </c>
      <c r="S227" s="75">
        <f>Tabela3[[#This Row],[Cotação]]*Tabela3[[#This Row],[Total Ações]]</f>
        <v>2989891900.2799997</v>
      </c>
      <c r="T227" s="29">
        <f>IF(Tabela3[[#This Row],[Passivo Circulante]]&gt;0,Tabela3[[#This Row],[Ativo Circulante]]/Tabela3[[#This Row],[Passivo Circulante]],0)</f>
        <v>0</v>
      </c>
      <c r="U227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7" s="17">
        <f>IF(Tabela3[[#This Row],[Lucro Líquido]]&gt;0,Tabela3[[#This Row],[Lucro Líquido]]/Tabela3[[#This Row],[Patrimônio Líquido]],0)/Tabela3[[#This Row],[Ref]]*4</f>
        <v>4.7809198592634661E-2</v>
      </c>
      <c r="W227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7" s="17">
        <f>IF(Tabela3[[#This Row],[Dívida]]&gt;0,Tabela3[[#This Row],[Dívida]]/Tabela3[[#This Row],[Patrimônio Líquido]],0)</f>
        <v>0</v>
      </c>
      <c r="Y227" s="17">
        <f>SUMPRODUCT(N([Dívida / PL]&gt;0),N(RIGHT([PAPEL],LEN([PAPEL])-(LEN([PAPEL])-1))="3"),[Dívida / PL])/SUMPRODUCT(N([Dívida / PL]&gt;0),N(RIGHT([PAPEL],LEN([PAPEL])-(LEN([PAPEL])-1))="3"))</f>
        <v>1.5501495106508842</v>
      </c>
      <c r="Z227" s="11">
        <f>Tabela3[[#This Row],[Capital Social]]*20%</f>
        <v>280506085.03600001</v>
      </c>
      <c r="AA227" s="11">
        <f>IF(([Lucro Líquido]*5%)&gt;[Teto R. Legal],[Teto R. Legal],[Lucro Líquido]*5%)</f>
        <v>3096600</v>
      </c>
      <c r="AB227" s="11">
        <f>IF([Lucro Líquido]&lt;0,0,[Lucro Líquido]-[Reserva Legal])</f>
        <v>58835400</v>
      </c>
      <c r="AC227" s="11">
        <f>Tabela3[[#This Row],[Lucro Distribuir]]*[%Div]</f>
        <v>14708850</v>
      </c>
      <c r="AD227" s="43">
        <f>SUMPRODUCT(N([Nome]=Tabela3[[#This Row],[Nome]]),[Ações])</f>
        <v>156293356</v>
      </c>
      <c r="AE227" s="6">
        <f>[Capital Social]/[Total Ações]</f>
        <v>8.9737047119264624</v>
      </c>
      <c r="AF227" s="64">
        <f>Tabela3[[#This Row],[Lucro Líquido]]/Tabela3[[#This Row],[Total Ações]]</f>
        <v>0.39625484783882942</v>
      </c>
      <c r="AG227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27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27" s="11">
        <f>[Div Base]*[Ações]</f>
        <v>14708850</v>
      </c>
      <c r="AL227" s="11">
        <f>SUMPRODUCT(N([Nome]=Tabela3[[#This Row],[Nome]]),[Div Base]*[Ações])</f>
        <v>14708850</v>
      </c>
      <c r="AM227" s="6">
        <f>[Patrimônio Líquido]/[Total Ações]</f>
        <v>11.051007184208137</v>
      </c>
      <c r="AN227" s="36">
        <f>MAX(Tabela3[[#This Row],[Cotação 1]:[Cotação 5]])</f>
        <v>19.13</v>
      </c>
      <c r="AO227" s="32">
        <f>[Cotação]/[VPA]</f>
        <v>1.7310639366280318</v>
      </c>
      <c r="AP227" s="29">
        <f>IF(Tabela3[[#This Row],[Lucro/Ação]]&gt;0,Tabela3[[#This Row],[Cotação]]/(Tabela3[[#This Row],[Lucro/Ação]]/[Ref]*4),0)</f>
        <v>36.207758916392173</v>
      </c>
      <c r="AQ227" s="64">
        <f>[Lucro Distribuir]/[Total Ações]</f>
        <v>0.37644210544688794</v>
      </c>
      <c r="AR227" s="64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27" s="12" t="str">
        <f>IF(AND([% A.A.]&gt;=5%,SUMPRODUCT(N([Nome]=Tabela3[[#This Row],[Nome]]),[PL])&gt;0),"Sim","Não")</f>
        <v>Não</v>
      </c>
      <c r="AT227" s="30">
        <f>IF([Cotação]&gt;0,Tabela3[[#This Row],[Lucro]]/Tabela3[[#This Row],[Cotação]],0)</f>
        <v>4.9195256854010451E-3</v>
      </c>
      <c r="AU227" s="30">
        <f>((1+Tabela3[[#This Row],[% Yield]])^(1/(3*Tabela3[[#This Row],[Ref]])))^(12)-1</f>
        <v>6.5647398758792441E-3</v>
      </c>
      <c r="AV227" s="12">
        <f>IF([Cotação]&gt;0,($BH$1/Tabela3[[#This Row],[Cotação]]-MOD($BH$1/Tabela3[[#This Row],[Cotação]],100)),)</f>
        <v>0</v>
      </c>
      <c r="AW227" s="15">
        <f>Tabela3[[#This Row],[Ativos]]*[Lucro]</f>
        <v>0</v>
      </c>
      <c r="AX227" s="15">
        <f>SUMPRODUCT(N(Tabela1[Código]=Tabela3[[#This Row],[PAPEL]]),Tabela1[Fechamento])</f>
        <v>0</v>
      </c>
      <c r="AY227" s="15">
        <f>SUMPRODUCT(N(Tabela17[Código]=Tabela3[[#This Row],[PAPEL]]),Tabela17[Fechamento])</f>
        <v>0</v>
      </c>
      <c r="AZ227" s="15">
        <f>SUMPRODUCT(N(Tabela176[Código]=Tabela3[[#This Row],[PAPEL]]),Tabela176[Fechamento])</f>
        <v>19.13</v>
      </c>
      <c r="BA227" s="15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customHeight="1">
      <c r="A228" s="4" t="s">
        <v>679</v>
      </c>
      <c r="B228" s="44" t="s">
        <v>685</v>
      </c>
      <c r="C228" s="13" t="str">
        <f>LEFT([PAPEL],LEN([PAPEL])-(LEN([PAPEL])-4))</f>
        <v>ODPV</v>
      </c>
      <c r="D228" s="13">
        <v>4</v>
      </c>
      <c r="E228" s="6">
        <v>506557472.69999999</v>
      </c>
      <c r="F228" s="8">
        <v>531294792</v>
      </c>
      <c r="G228" s="69">
        <v>0.5</v>
      </c>
      <c r="H228" s="13"/>
      <c r="I228" s="17"/>
      <c r="J228" s="17"/>
      <c r="K228" s="71"/>
      <c r="L228" s="71"/>
      <c r="M228" s="42">
        <v>1057787000</v>
      </c>
      <c r="N228" s="42">
        <v>337959000</v>
      </c>
      <c r="O228" s="42">
        <v>208871000</v>
      </c>
      <c r="P228" s="74">
        <v>695695000</v>
      </c>
      <c r="Q228" s="75">
        <v>188091000</v>
      </c>
      <c r="R228" s="75">
        <f>IF(Tabela3[[#This Row],[Ativo || Passivo]]&gt;0,Tabela3[[#This Row],[Ativo || Passivo]]-Tabela3[[#This Row],[Patrimônio Líquido]],0)</f>
        <v>362092000</v>
      </c>
      <c r="S228" s="75">
        <f>Tabela3[[#This Row],[Cotação]]*Tabela3[[#This Row],[Total Ações]]</f>
        <v>4845408503.04</v>
      </c>
      <c r="T228" s="29">
        <f>IF(Tabela3[[#This Row],[Passivo Circulante]]&gt;0,Tabela3[[#This Row],[Ativo Circulante]]/Tabela3[[#This Row],[Passivo Circulante]],0)</f>
        <v>1.6180273948992441</v>
      </c>
      <c r="U228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8" s="17">
        <f>IF(Tabela3[[#This Row],[Lucro Líquido]]&gt;0,Tabela3[[#This Row],[Lucro Líquido]]/Tabela3[[#This Row],[Patrimônio Líquido]],0)/Tabela3[[#This Row],[Ref]]*4</f>
        <v>0.27036416820589482</v>
      </c>
      <c r="W228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8" s="17">
        <f>IF(Tabela3[[#This Row],[Dívida]]&gt;0,Tabela3[[#This Row],[Dívida]]/Tabela3[[#This Row],[Patrimônio Líquido]],0)</f>
        <v>0.52047520824499238</v>
      </c>
      <c r="Y228" s="17">
        <f>SUMPRODUCT(N([Dívida / PL]&gt;0),N(RIGHT([PAPEL],LEN([PAPEL])-(LEN([PAPEL])-1))="3"),[Dívida / PL])/SUMPRODUCT(N([Dívida / PL]&gt;0),N(RIGHT([PAPEL],LEN([PAPEL])-(LEN([PAPEL])-1))="3"))</f>
        <v>1.5501495106508842</v>
      </c>
      <c r="Z228" s="11">
        <f>Tabela3[[#This Row],[Capital Social]]*20%</f>
        <v>101311494.54000001</v>
      </c>
      <c r="AA228" s="11">
        <f>IF(([Lucro Líquido]*5%)&gt;[Teto R. Legal],[Teto R. Legal],[Lucro Líquido]*5%)</f>
        <v>9404550</v>
      </c>
      <c r="AB228" s="11">
        <f>IF([Lucro Líquido]&lt;0,0,[Lucro Líquido]-[Reserva Legal])</f>
        <v>178686450</v>
      </c>
      <c r="AC228" s="11">
        <f>Tabela3[[#This Row],[Lucro Distribuir]]*[%Div]</f>
        <v>89343225</v>
      </c>
      <c r="AD228" s="43">
        <f>SUMPRODUCT(N([Nome]=Tabela3[[#This Row],[Nome]]),[Ações])</f>
        <v>531294792</v>
      </c>
      <c r="AE228" s="6">
        <f>[Capital Social]/[Total Ações]</f>
        <v>0.95343955997219709</v>
      </c>
      <c r="AF228" s="64">
        <f>Tabela3[[#This Row],[Lucro Líquido]]/Tabela3[[#This Row],[Total Ações]]</f>
        <v>0.35402379777138865</v>
      </c>
      <c r="AG228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228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228" s="11">
        <f>[Div Base]*[Ações]</f>
        <v>89343225</v>
      </c>
      <c r="AL228" s="11">
        <f>SUMPRODUCT(N([Nome]=Tabela3[[#This Row],[Nome]]),[Div Base]*[Ações])</f>
        <v>89343225</v>
      </c>
      <c r="AM228" s="6">
        <f>[Patrimônio Líquido]/[Total Ações]</f>
        <v>1.3094331254050764</v>
      </c>
      <c r="AN228" s="36">
        <f>MAX(Tabela3[[#This Row],[Cotação 1]:[Cotação 5]])</f>
        <v>9.1199999999999992</v>
      </c>
      <c r="AO228" s="32">
        <f>[Cotação]/[VPA]</f>
        <v>6.9648459497912159</v>
      </c>
      <c r="AP228" s="29">
        <f>IF(Tabela3[[#This Row],[Lucro/Ação]]&gt;0,Tabela3[[#This Row],[Cotação]]/(Tabela3[[#This Row],[Lucro/Ação]]/[Ref]*4),0)</f>
        <v>25.760980073687733</v>
      </c>
      <c r="AQ228" s="64">
        <f>[Lucro Distribuir]/[Total Ações]</f>
        <v>0.3363226078828192</v>
      </c>
      <c r="AR228" s="64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228" s="12" t="str">
        <f>IF(AND([% A.A.]&gt;=5%,SUMPRODUCT(N([Nome]=Tabela3[[#This Row],[Nome]]),[PL])&gt;0),"Sim","Não")</f>
        <v>Não</v>
      </c>
      <c r="AT228" s="30">
        <f>IF([Cotação]&gt;0,Tabela3[[#This Row],[Lucro]]/Tabela3[[#This Row],[Cotação]],0)</f>
        <v>1.8438739467259827E-2</v>
      </c>
      <c r="AU228" s="30">
        <f>((1+Tabela3[[#This Row],[% Yield]])^(1/(3*Tabela3[[#This Row],[Ref]])))^(12)-1</f>
        <v>1.8438739467258936E-2</v>
      </c>
      <c r="AV228" s="12">
        <f>IF([Cotação]&gt;0,($BH$1/Tabela3[[#This Row],[Cotação]]-MOD($BH$1/Tabela3[[#This Row],[Cotação]],100)),)</f>
        <v>0</v>
      </c>
      <c r="AW228" s="15">
        <f>Tabela3[[#This Row],[Ativos]]*[Lucro]</f>
        <v>0</v>
      </c>
      <c r="AX228" s="15">
        <f>SUMPRODUCT(N(Tabela1[Código]=Tabela3[[#This Row],[PAPEL]]),Tabela1[Fechamento])</f>
        <v>0</v>
      </c>
      <c r="AY228" s="15">
        <f>SUMPRODUCT(N(Tabela17[Código]=Tabela3[[#This Row],[PAPEL]]),Tabela17[Fechamento])</f>
        <v>0</v>
      </c>
      <c r="AZ228" s="15">
        <f>SUMPRODUCT(N(Tabela176[Código]=Tabela3[[#This Row],[PAPEL]]),Tabela176[Fechamento])</f>
        <v>9.1199999999999992</v>
      </c>
      <c r="BA228" s="15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customHeight="1">
      <c r="A229" s="4" t="s">
        <v>679</v>
      </c>
      <c r="B229" s="44" t="s">
        <v>687</v>
      </c>
      <c r="C229" s="13" t="str">
        <f>LEFT([PAPEL],LEN([PAPEL])-(LEN([PAPEL])-4))</f>
        <v>QUAL</v>
      </c>
      <c r="D229" s="13">
        <v>3</v>
      </c>
      <c r="E229" s="6">
        <v>1875873805.45</v>
      </c>
      <c r="F229" s="8">
        <v>266602637</v>
      </c>
      <c r="G229" s="69">
        <v>0.25</v>
      </c>
      <c r="H229" s="13"/>
      <c r="I229" s="17"/>
      <c r="J229" s="17"/>
      <c r="K229" s="71"/>
      <c r="L229" s="71"/>
      <c r="M229" s="42"/>
      <c r="N229" s="42"/>
      <c r="O229" s="42"/>
      <c r="P229" s="74">
        <v>2050249000</v>
      </c>
      <c r="Q229" s="75">
        <v>19889000</v>
      </c>
      <c r="R229" s="75">
        <f>IF(Tabela3[[#This Row],[Ativo || Passivo]]&gt;0,Tabela3[[#This Row],[Ativo || Passivo]]-Tabela3[[#This Row],[Patrimônio Líquido]],0)</f>
        <v>0</v>
      </c>
      <c r="S229" s="75">
        <f>Tabela3[[#This Row],[Cotação]]*Tabela3[[#This Row],[Total Ações]]</f>
        <v>6027885622.5699997</v>
      </c>
      <c r="T229" s="29">
        <f>IF(Tabela3[[#This Row],[Passivo Circulante]]&gt;0,Tabela3[[#This Row],[Ativo Circulante]]/Tabela3[[#This Row],[Passivo Circulante]],0)</f>
        <v>0</v>
      </c>
      <c r="U229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29" s="17">
        <f>IF(Tabela3[[#This Row],[Lucro Líquido]]&gt;0,Tabela3[[#This Row],[Lucro Líquido]]/Tabela3[[#This Row],[Patrimônio Líquido]],0)/Tabela3[[#This Row],[Ref]]*4</f>
        <v>1.2934363907343286E-2</v>
      </c>
      <c r="W229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29" s="17">
        <f>IF(Tabela3[[#This Row],[Dívida]]&gt;0,Tabela3[[#This Row],[Dívida]]/Tabela3[[#This Row],[Patrimônio Líquido]],0)</f>
        <v>0</v>
      </c>
      <c r="Y229" s="17">
        <f>SUMPRODUCT(N([Dívida / PL]&gt;0),N(RIGHT([PAPEL],LEN([PAPEL])-(LEN([PAPEL])-1))="3"),[Dívida / PL])/SUMPRODUCT(N([Dívida / PL]&gt;0),N(RIGHT([PAPEL],LEN([PAPEL])-(LEN([PAPEL])-1))="3"))</f>
        <v>1.5501495106508842</v>
      </c>
      <c r="Z229" s="11">
        <f>Tabela3[[#This Row],[Capital Social]]*20%</f>
        <v>375174761.09000003</v>
      </c>
      <c r="AA229" s="11">
        <f>IF(([Lucro Líquido]*5%)&gt;[Teto R. Legal],[Teto R. Legal],[Lucro Líquido]*5%)</f>
        <v>994450</v>
      </c>
      <c r="AB229" s="11">
        <f>IF([Lucro Líquido]&lt;0,0,[Lucro Líquido]-[Reserva Legal])</f>
        <v>18894550</v>
      </c>
      <c r="AC229" s="11">
        <f>Tabela3[[#This Row],[Lucro Distribuir]]*[%Div]</f>
        <v>4723637.5</v>
      </c>
      <c r="AD229" s="43">
        <f>SUMPRODUCT(N([Nome]=Tabela3[[#This Row],[Nome]]),[Ações])</f>
        <v>266602637</v>
      </c>
      <c r="AE229" s="6">
        <f>[Capital Social]/[Total Ações]</f>
        <v>7.0362162451153853</v>
      </c>
      <c r="AF229" s="64">
        <f>Tabela3[[#This Row],[Lucro Líquido]]/Tabela3[[#This Row],[Total Ações]]</f>
        <v>7.4601662698482604E-2</v>
      </c>
      <c r="AG229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229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229" s="11">
        <f>[Div Base]*[Ações]</f>
        <v>4723637.5</v>
      </c>
      <c r="AL229" s="11">
        <f>SUMPRODUCT(N([Nome]=Tabela3[[#This Row],[Nome]]),[Div Base]*[Ações])</f>
        <v>4723637.5</v>
      </c>
      <c r="AM229" s="6">
        <f>[Patrimônio Líquido]/[Total Ações]</f>
        <v>7.6902802728091544</v>
      </c>
      <c r="AN229" s="36">
        <f>MAX(Tabela3[[#This Row],[Cotação 1]:[Cotação 5]])</f>
        <v>22.61</v>
      </c>
      <c r="AO229" s="32">
        <f>[Cotação]/[VPA]</f>
        <v>2.9400748994731858</v>
      </c>
      <c r="AP229" s="29">
        <f>IF(Tabela3[[#This Row],[Lucro/Ação]]&gt;0,Tabela3[[#This Row],[Cotação]]/(Tabela3[[#This Row],[Lucro/Ação]]/[Ref]*4),0)</f>
        <v>227.30726617363871</v>
      </c>
      <c r="AQ229" s="64">
        <f>[Lucro Distribuir]/[Total Ações]</f>
        <v>7.0871579563558482E-2</v>
      </c>
      <c r="AR229" s="64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229" s="12" t="str">
        <f>IF(AND([% A.A.]&gt;=5%,SUMPRODUCT(N([Nome]=Tabela3[[#This Row],[Nome]]),[PL])&gt;0),"Sim","Não")</f>
        <v>Não</v>
      </c>
      <c r="AT229" s="30">
        <f>IF([Cotação]&gt;0,Tabela3[[#This Row],[Lucro]]/Tabela3[[#This Row],[Cotação]],0)</f>
        <v>7.8363091069834682E-4</v>
      </c>
      <c r="AU229" s="30">
        <f>((1+Tabela3[[#This Row],[% Yield]])^(1/(3*Tabela3[[#This Row],[Ref]])))^(12)-1</f>
        <v>1.0449776521543885E-3</v>
      </c>
      <c r="AV229" s="12">
        <f>IF([Cotação]&gt;0,($BH$1/Tabela3[[#This Row],[Cotação]]-MOD($BH$1/Tabela3[[#This Row],[Cotação]],100)),)</f>
        <v>0</v>
      </c>
      <c r="AW229" s="15">
        <f>Tabela3[[#This Row],[Ativos]]*[Lucro]</f>
        <v>0</v>
      </c>
      <c r="AX229" s="15">
        <f>SUMPRODUCT(N(Tabela1[Código]=Tabela3[[#This Row],[PAPEL]]),Tabela1[Fechamento])</f>
        <v>0</v>
      </c>
      <c r="AY229" s="15">
        <f>SUMPRODUCT(N(Tabela17[Código]=Tabela3[[#This Row],[PAPEL]]),Tabela17[Fechamento])</f>
        <v>0</v>
      </c>
      <c r="AZ229" s="15">
        <f>SUMPRODUCT(N(Tabela176[Código]=Tabela3[[#This Row],[PAPEL]]),Tabela176[Fechamento])</f>
        <v>22.61</v>
      </c>
      <c r="BA229" s="15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t="11.25" customHeight="1">
      <c r="A230" s="4" t="s">
        <v>679</v>
      </c>
      <c r="B230" s="44" t="s">
        <v>678</v>
      </c>
      <c r="C230" s="13" t="str">
        <f>LEFT([PAPEL],LEN([PAPEL])-(LEN([PAPEL])-4))</f>
        <v>TEMP</v>
      </c>
      <c r="D230" s="13">
        <v>3</v>
      </c>
      <c r="E230" s="6">
        <v>281257003.55000001</v>
      </c>
      <c r="F230" s="8">
        <v>157363935</v>
      </c>
      <c r="G230" s="69">
        <v>0.25</v>
      </c>
      <c r="H230" s="13"/>
      <c r="I230" s="17"/>
      <c r="J230" s="17"/>
      <c r="K230" s="71"/>
      <c r="L230" s="71"/>
      <c r="M230" s="42"/>
      <c r="N230" s="42"/>
      <c r="O230" s="42"/>
      <c r="P230" s="74">
        <v>288046000</v>
      </c>
      <c r="Q230" s="75">
        <v>17945000</v>
      </c>
      <c r="R230" s="75">
        <f>IF(Tabela3[[#This Row],[Ativo || Passivo]]&gt;0,Tabela3[[#This Row],[Ativo || Passivo]]-Tabela3[[#This Row],[Patrimônio Líquido]],0)</f>
        <v>0</v>
      </c>
      <c r="S230" s="75">
        <f>Tabela3[[#This Row],[Cotação]]*Tabela3[[#This Row],[Total Ações]]</f>
        <v>597982953</v>
      </c>
      <c r="T230" s="29">
        <f>IF(Tabela3[[#This Row],[Passivo Circulante]]&gt;0,Tabela3[[#This Row],[Ativo Circulante]]/Tabela3[[#This Row],[Passivo Circulante]],0)</f>
        <v>0</v>
      </c>
      <c r="U230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0" s="17">
        <f>IF(Tabela3[[#This Row],[Lucro Líquido]]&gt;0,Tabela3[[#This Row],[Lucro Líquido]]/Tabela3[[#This Row],[Patrimônio Líquido]],0)/Tabela3[[#This Row],[Ref]]*4</f>
        <v>8.3065436307626792E-2</v>
      </c>
      <c r="W230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0" s="17">
        <f>IF(Tabela3[[#This Row],[Dívida]]&gt;0,Tabela3[[#This Row],[Dívida]]/Tabela3[[#This Row],[Patrimônio Líquido]],0)</f>
        <v>0</v>
      </c>
      <c r="Y230" s="17">
        <f>SUMPRODUCT(N([Dívida / PL]&gt;0),N(RIGHT([PAPEL],LEN([PAPEL])-(LEN([PAPEL])-1))="3"),[Dívida / PL])/SUMPRODUCT(N([Dívida / PL]&gt;0),N(RIGHT([PAPEL],LEN([PAPEL])-(LEN([PAPEL])-1))="3"))</f>
        <v>1.5501495106508842</v>
      </c>
      <c r="Z230" s="11">
        <f>Tabela3[[#This Row],[Capital Social]]*20%</f>
        <v>56251400.710000008</v>
      </c>
      <c r="AA230" s="11">
        <f>IF(([Lucro Líquido]*5%)&gt;[Teto R. Legal],[Teto R. Legal],[Lucro Líquido]*5%)</f>
        <v>897250</v>
      </c>
      <c r="AB230" s="11">
        <f>IF([Lucro Líquido]&lt;0,0,[Lucro Líquido]-[Reserva Legal])</f>
        <v>17047750</v>
      </c>
      <c r="AC230" s="11">
        <f>Tabela3[[#This Row],[Lucro Distribuir]]*[%Div]</f>
        <v>4261937.5</v>
      </c>
      <c r="AD230" s="43">
        <f>SUMPRODUCT(N([Nome]=Tabela3[[#This Row],[Nome]]),[Ações])</f>
        <v>157363935</v>
      </c>
      <c r="AE230" s="6">
        <f>[Capital Social]/[Total Ações]</f>
        <v>1.7873028121087593</v>
      </c>
      <c r="AF230" s="64">
        <f>Tabela3[[#This Row],[Lucro Líquido]]/Tabela3[[#This Row],[Total Ações]]</f>
        <v>0.11403502333619199</v>
      </c>
      <c r="AG230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230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230" s="11">
        <f>[Div Base]*[Ações]</f>
        <v>4261937.5</v>
      </c>
      <c r="AL230" s="11">
        <f>SUMPRODUCT(N([Nome]=Tabela3[[#This Row],[Nome]]),[Div Base]*[Ações])</f>
        <v>4261937.5</v>
      </c>
      <c r="AM230" s="6">
        <f>[Patrimônio Líquido]/[Total Ações]</f>
        <v>1.8304448220616751</v>
      </c>
      <c r="AN230" s="36">
        <f>MAX(Tabela3[[#This Row],[Cotação 1]:[Cotação 5]])</f>
        <v>3.8</v>
      </c>
      <c r="AO230" s="32">
        <f>[Cotação]/[VPA]</f>
        <v>2.075998114884428</v>
      </c>
      <c r="AP230" s="29">
        <f>IF(Tabela3[[#This Row],[Lucro/Ação]]&gt;0,Tabela3[[#This Row],[Cotação]]/(Tabela3[[#This Row],[Lucro/Ação]]/[Ref]*4),0)</f>
        <v>24.992321802730565</v>
      </c>
      <c r="AQ230" s="64">
        <f>[Lucro Distribuir]/[Total Ações]</f>
        <v>0.10833327216938239</v>
      </c>
      <c r="AR230" s="64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230" s="12" t="str">
        <f>IF(AND([% A.A.]&gt;=5%,SUMPRODUCT(N([Nome]=Tabela3[[#This Row],[Nome]]),[PL])&gt;0),"Sim","Não")</f>
        <v>Não</v>
      </c>
      <c r="AT230" s="30">
        <f>IF([Cotação]&gt;0,Tabela3[[#This Row],[Lucro]]/Tabela3[[#This Row],[Cotação]],0)</f>
        <v>7.1271889585119994E-3</v>
      </c>
      <c r="AU230" s="30">
        <f>((1+Tabela3[[#This Row],[% Yield]])^(1/(3*Tabela3[[#This Row],[Ref]])))^(12)-1</f>
        <v>9.5141889685614878E-3</v>
      </c>
      <c r="AV230" s="12">
        <f>IF([Cotação]&gt;0,($BH$1/Tabela3[[#This Row],[Cotação]]-MOD($BH$1/Tabela3[[#This Row],[Cotação]],100)),)</f>
        <v>200</v>
      </c>
      <c r="AW230" s="15">
        <f>Tabela3[[#This Row],[Ativos]]*[Lucro]</f>
        <v>5.4166636084691193</v>
      </c>
      <c r="AX230" s="15">
        <f>SUMPRODUCT(N(Tabela1[Código]=Tabela3[[#This Row],[PAPEL]]),Tabela1[Fechamento])</f>
        <v>0</v>
      </c>
      <c r="AY230" s="15">
        <f>SUMPRODUCT(N(Tabela17[Código]=Tabela3[[#This Row],[PAPEL]]),Tabela17[Fechamento])</f>
        <v>0</v>
      </c>
      <c r="AZ230" s="15">
        <f>SUMPRODUCT(N(Tabela176[Código]=Tabela3[[#This Row],[PAPEL]]),Tabela176[Fechamento])</f>
        <v>3.8</v>
      </c>
      <c r="BA230" s="15">
        <f>SUMPRODUCT(N(Tabela1768[Código]=Tabela3[[#This Row],[PAPEL]]),Tabela1768[Fechamento])</f>
        <v>0</v>
      </c>
      <c r="BB230" s="7">
        <f>SUMPRODUCT(N(Tabela17683[Código]=Tabela3[[#This Row],[PAPEL]]),Tabela17683[Fechamento])</f>
        <v>0</v>
      </c>
    </row>
    <row r="231" spans="1:54" ht="11.25" customHeight="1">
      <c r="A231" s="3" t="s">
        <v>315</v>
      </c>
      <c r="B231" s="44" t="s">
        <v>664</v>
      </c>
      <c r="C231" s="13" t="str">
        <f>LEFT([PAPEL],LEN([PAPEL])-(LEN([PAPEL])-4))</f>
        <v>AGRO</v>
      </c>
      <c r="D231" s="13">
        <v>4</v>
      </c>
      <c r="E231" s="6">
        <v>584224000</v>
      </c>
      <c r="F231" s="8">
        <v>58422400</v>
      </c>
      <c r="G231" s="65">
        <v>0.25</v>
      </c>
      <c r="H231" s="13"/>
      <c r="I231" s="17"/>
      <c r="J231" s="17"/>
      <c r="K231" s="71"/>
      <c r="L231" s="71"/>
      <c r="M231" s="42"/>
      <c r="N231" s="42"/>
      <c r="O231" s="42"/>
      <c r="P231" s="6">
        <v>584316000</v>
      </c>
      <c r="Q231" s="75">
        <v>-4448000</v>
      </c>
      <c r="R231" s="75">
        <f>IF(Tabela3[[#This Row],[Ativo || Passivo]]&gt;0,Tabela3[[#This Row],[Ativo || Passivo]]-Tabela3[[#This Row],[Patrimônio Líquido]],0)</f>
        <v>0</v>
      </c>
      <c r="S231" s="75">
        <f>Tabela3[[#This Row],[Cotação]]*Tabela3[[#This Row],[Total Ações]]</f>
        <v>502432640</v>
      </c>
      <c r="T231" s="29">
        <f>IF(Tabela3[[#This Row],[Passivo Circulante]]&gt;0,Tabela3[[#This Row],[Ativo Circulante]]/Tabela3[[#This Row],[Passivo Circulante]],0)</f>
        <v>0</v>
      </c>
      <c r="U231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1" s="17">
        <f>IF(Tabela3[[#This Row],[Lucro Líquido]]&gt;0,Tabela3[[#This Row],[Lucro Líquido]]/Tabela3[[#This Row],[Patrimônio Líquido]],0)/Tabela3[[#This Row],[Ref]]*4</f>
        <v>0</v>
      </c>
      <c r="W231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1" s="17">
        <f>IF(Tabela3[[#This Row],[Dívida]]&gt;0,Tabela3[[#This Row],[Dívida]]/Tabela3[[#This Row],[Patrimônio Líquido]],0)</f>
        <v>0</v>
      </c>
      <c r="Y231" s="17">
        <f>SUMPRODUCT(N([Dívida / PL]&gt;0),N(RIGHT([PAPEL],LEN([PAPEL])-(LEN([PAPEL])-1))="3"),[Dívida / PL])/SUMPRODUCT(N([Dívida / PL]&gt;0),N(RIGHT([PAPEL],LEN([PAPEL])-(LEN([PAPEL])-1))="3"))</f>
        <v>1.5501495106508842</v>
      </c>
      <c r="Z231" s="11">
        <f>Tabela3[[#This Row],[Capital Social]]*20%</f>
        <v>116844800</v>
      </c>
      <c r="AA231" s="11">
        <f>IF(([Lucro Líquido]*5%)&gt;[Teto R. Legal],[Teto R. Legal],[Lucro Líquido]*5%)</f>
        <v>-222400</v>
      </c>
      <c r="AB231" s="11">
        <f>IF([Lucro Líquido]&lt;0,0,[Lucro Líquido]-[Reserva Legal])</f>
        <v>0</v>
      </c>
      <c r="AC231" s="11">
        <f>Tabela3[[#This Row],[Lucro Distribuir]]*[%Div]</f>
        <v>0</v>
      </c>
      <c r="AD231" s="19">
        <f>SUMPRODUCT(N([Nome]=Tabela3[[#This Row],[Nome]]),[Ações])</f>
        <v>58422400</v>
      </c>
      <c r="AE231" s="6">
        <f>[Capital Social]/[Total Ações]</f>
        <v>10</v>
      </c>
      <c r="AF231" s="64">
        <f>Tabela3[[#This Row],[Lucro Líquido]]/Tabela3[[#This Row],[Total Ações]]</f>
        <v>-7.6135181026455612E-2</v>
      </c>
      <c r="AG231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11">
        <f>[Div Base]*[Ações]</f>
        <v>0</v>
      </c>
      <c r="AL231" s="11">
        <f>SUMPRODUCT(N([Nome]=Tabela3[[#This Row],[Nome]]),[Div Base]*[Ações])</f>
        <v>0</v>
      </c>
      <c r="AM231" s="6">
        <f>[Patrimônio Líquido]/[Total Ações]</f>
        <v>10.001574738456483</v>
      </c>
      <c r="AN231" s="36">
        <f>MAX(Tabela3[[#This Row],[Cotação 1]:[Cotação 5]])</f>
        <v>8.6</v>
      </c>
      <c r="AO231" s="32">
        <f>[Cotação]/[VPA]</f>
        <v>0.85986459381567493</v>
      </c>
      <c r="AP231" s="29">
        <f>IF(Tabela3[[#This Row],[Lucro/Ação]]&gt;0,Tabela3[[#This Row],[Cotação]]/(Tabela3[[#This Row],[Lucro/Ação]]/[Ref]*4),0)</f>
        <v>0</v>
      </c>
      <c r="AQ231" s="64">
        <f>[Lucro Distribuir]/[Total Ações]</f>
        <v>0</v>
      </c>
      <c r="AR231" s="6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2" t="str">
        <f>IF(AND([% A.A.]&gt;=5%,SUMPRODUCT(N([Nome]=Tabela3[[#This Row],[Nome]]),[PL])&gt;0),"Sim","Não")</f>
        <v>Não</v>
      </c>
      <c r="AT231" s="30">
        <f>IF([Cotação]&gt;0,Tabela3[[#This Row],[Lucro]]/Tabela3[[#This Row],[Cotação]],0)</f>
        <v>0</v>
      </c>
      <c r="AU231" s="30">
        <f>((1+Tabela3[[#This Row],[% Yield]])^(1/(3*Tabela3[[#This Row],[Ref]])))^(12)-1</f>
        <v>0</v>
      </c>
      <c r="AV231" s="12">
        <f>IF([Cotação]&gt;0,($BH$1/Tabela3[[#This Row],[Cotação]]-MOD($BH$1/Tabela3[[#This Row],[Cotação]],100)),)</f>
        <v>0</v>
      </c>
      <c r="AW231" s="15">
        <f>Tabela3[[#This Row],[Ativos]]*[Lucro]</f>
        <v>0</v>
      </c>
      <c r="AX231" s="15">
        <f>SUMPRODUCT(N(Tabela1[Código]=Tabela3[[#This Row],[PAPEL]]),Tabela1[Fechamento])</f>
        <v>0</v>
      </c>
      <c r="AY231" s="15">
        <f>SUMPRODUCT(N(Tabela17[Código]=Tabela3[[#This Row],[PAPEL]]),Tabela17[Fechamento])</f>
        <v>0</v>
      </c>
      <c r="AZ231" s="15">
        <f>SUMPRODUCT(N(Tabela176[Código]=Tabela3[[#This Row],[PAPEL]]),Tabela176[Fechamento])</f>
        <v>8.6</v>
      </c>
      <c r="BA231" s="15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t="11.25" customHeight="1">
      <c r="A232" s="3" t="s">
        <v>315</v>
      </c>
      <c r="B232" s="45" t="s">
        <v>316</v>
      </c>
      <c r="C232" s="67" t="str">
        <f>LEFT([PAPEL],LEN([PAPEL])-(LEN([PAPEL])-4))</f>
        <v>ALSC</v>
      </c>
      <c r="D232" s="14">
        <v>3</v>
      </c>
      <c r="E232" s="5">
        <v>1367420581.99</v>
      </c>
      <c r="F232" s="43">
        <v>159025920</v>
      </c>
      <c r="G232" s="69">
        <v>0.25</v>
      </c>
      <c r="H232" s="14"/>
      <c r="J232" s="16"/>
      <c r="K232" s="70"/>
      <c r="L232" s="70"/>
      <c r="M232" s="41"/>
      <c r="N232" s="41"/>
      <c r="O232" s="41"/>
      <c r="P232" s="5">
        <v>1645312000</v>
      </c>
      <c r="Q232" s="5">
        <v>40163000</v>
      </c>
      <c r="R232" s="5">
        <f>IF(Tabela3[[#This Row],[Ativo || Passivo]]&gt;0,Tabela3[[#This Row],[Ativo || Passivo]]-Tabela3[[#This Row],[Patrimônio Líquido]],0)</f>
        <v>0</v>
      </c>
      <c r="S232" s="5">
        <f>Tabela3[[#This Row],[Cotação]]*Tabela3[[#This Row],[Total Ações]]</f>
        <v>2822710080</v>
      </c>
      <c r="T232" s="98">
        <f>IF(Tabela3[[#This Row],[Passivo Circulante]]&gt;0,Tabela3[[#This Row],[Ativo Circulante]]/Tabela3[[#This Row],[Passivo Circulante]],0)</f>
        <v>0</v>
      </c>
      <c r="U232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2" s="16">
        <f>IF(Tabela3[[#This Row],[Lucro Líquido]]&gt;0,Tabela3[[#This Row],[Lucro Líquido]]/Tabela3[[#This Row],[Patrimônio Líquido]],0)/Tabela3[[#This Row],[Ref]]*4</f>
        <v>3.2547423629479801E-2</v>
      </c>
      <c r="W23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2" s="16">
        <f>IF(Tabela3[[#This Row],[Dívida]]&gt;0,Tabela3[[#This Row],[Dívida]]/Tabela3[[#This Row],[Patrimônio Líquido]],0)</f>
        <v>0</v>
      </c>
      <c r="Y232" s="16">
        <f>SUMPRODUCT(N([Dívida / PL]&gt;0),N(RIGHT([PAPEL],LEN([PAPEL])-(LEN([PAPEL])-1))="3"),[Dívida / PL])/SUMPRODUCT(N([Dívida / PL]&gt;0),N(RIGHT([PAPEL],LEN([PAPEL])-(LEN([PAPEL])-1))="3"))</f>
        <v>1.5501495106508842</v>
      </c>
      <c r="Z232" s="5">
        <f>Tabela3[[#This Row],[Capital Social]]*20%</f>
        <v>273484116.398</v>
      </c>
      <c r="AA232" s="5">
        <f>IF(([Lucro Líquido]*5%)&gt;[Teto R. Legal],[Teto R. Legal],[Lucro Líquido]*5%)</f>
        <v>2008150</v>
      </c>
      <c r="AB232" s="5">
        <f>IF([Lucro Líquido]&lt;0,0,[Lucro Líquido]-[Reserva Legal])</f>
        <v>38154850</v>
      </c>
      <c r="AC232" s="5">
        <f>Tabela3[[#This Row],[Lucro Distribuir]]*[%Div]</f>
        <v>9538712.5</v>
      </c>
      <c r="AD232" s="19">
        <f>SUMPRODUCT(N([Nome]=Tabela3[[#This Row],[Nome]]),[Ações])</f>
        <v>159025920</v>
      </c>
      <c r="AE232" s="5">
        <f>[Capital Social]/[Total Ações]</f>
        <v>8.5987276916241075</v>
      </c>
      <c r="AF232" s="63">
        <f>Tabela3[[#This Row],[Lucro Líquido]]/Tabela3[[#This Row],[Total Ações]]</f>
        <v>0.25255631283252439</v>
      </c>
      <c r="AG232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32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32" s="5">
        <f>[Div Base]*[Ações]</f>
        <v>9538712.5</v>
      </c>
      <c r="AL232" s="5">
        <f>SUMPRODUCT(N([Nome]=Tabela3[[#This Row],[Nome]]),[Div Base]*[Ações])</f>
        <v>9538712.5</v>
      </c>
      <c r="AM232" s="5">
        <f>[Patrimônio Líquido]/[Total Ações]</f>
        <v>10.346187590048213</v>
      </c>
      <c r="AN232" s="39">
        <f>MAX(Tabela3[[#This Row],[Cotação 1]:[Cotação 5]])</f>
        <v>17.75</v>
      </c>
      <c r="AO232" s="40">
        <f>[Cotação]/[VPA]</f>
        <v>1.7156077874591567</v>
      </c>
      <c r="AP232" s="27">
        <f>IF(Tabela3[[#This Row],[Lucro/Ação]]&gt;0,Tabela3[[#This Row],[Cotação]]/(Tabela3[[#This Row],[Lucro/Ação]]/[Ref]*4),0)</f>
        <v>52.711016607325156</v>
      </c>
      <c r="AQ232" s="63">
        <f>[Lucro Distribuir]/[Total Ações]</f>
        <v>0.23992849719089818</v>
      </c>
      <c r="AR232" s="63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32" s="14" t="str">
        <f>IF(AND([% A.A.]&gt;=5%,SUMPRODUCT(N([Nome]=Tabela3[[#This Row],[Nome]]),[PL])&gt;0),"Sim","Não")</f>
        <v>Não</v>
      </c>
      <c r="AT232" s="20">
        <f>IF([Cotação]&gt;0,Tabela3[[#This Row],[Lucro]]/Tabela3[[#This Row],[Cotação]],0)</f>
        <v>3.3792746083225094E-3</v>
      </c>
      <c r="AU232" s="16">
        <f>((1+Tabela3[[#This Row],[% Yield]])^(1/(3*Tabela3[[#This Row],[Ref]])))^(12)-1</f>
        <v>4.5082352407539439E-3</v>
      </c>
      <c r="AV232" s="9">
        <f>IF([Cotação]&gt;0,($BH$1/Tabela3[[#This Row],[Cotação]]-MOD($BH$1/Tabela3[[#This Row],[Cotação]],100)),)</f>
        <v>0</v>
      </c>
      <c r="AW232" s="7">
        <f>Tabela3[[#This Row],[Ativos]]*[Lucro]</f>
        <v>0</v>
      </c>
      <c r="AX232" s="35">
        <f>SUMPRODUCT(N(Tabela1[Código]=Tabela3[[#This Row],[PAPEL]]),Tabela1[Fechamento])</f>
        <v>0</v>
      </c>
      <c r="AY232" s="41">
        <f>SUMPRODUCT(N(Tabela17[Código]=Tabela3[[#This Row],[PAPEL]]),Tabela17[Fechamento])</f>
        <v>17.75</v>
      </c>
      <c r="AZ232" s="7">
        <f>SUMPRODUCT(N(Tabela176[Código]=Tabela3[[#This Row],[PAPEL]]),Tabela176[Fechamento])</f>
        <v>0</v>
      </c>
      <c r="BA232" s="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customHeight="1">
      <c r="A233" s="3" t="s">
        <v>315</v>
      </c>
      <c r="B233" s="45" t="s">
        <v>318</v>
      </c>
      <c r="C233" s="67" t="str">
        <f>LEFT([PAPEL],LEN([PAPEL])-(LEN([PAPEL])-4))</f>
        <v>BRML</v>
      </c>
      <c r="D233" s="14">
        <v>3</v>
      </c>
      <c r="E233" s="5">
        <v>4311136813.4700003</v>
      </c>
      <c r="F233" s="43">
        <v>458882265</v>
      </c>
      <c r="G233" s="65">
        <v>0.25</v>
      </c>
      <c r="H233" s="14"/>
      <c r="J233" s="16"/>
      <c r="K233" s="70"/>
      <c r="L233" s="70"/>
      <c r="M233" s="41"/>
      <c r="N233" s="41"/>
      <c r="O233" s="41"/>
      <c r="P233" s="5">
        <v>8579316000</v>
      </c>
      <c r="Q233" s="5">
        <v>334866000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8746295970.8999996</v>
      </c>
      <c r="T233" s="98">
        <f>IF(Tabela3[[#This Row],[Passivo Circulante]]&gt;0,Tabela3[[#This Row],[Ativo Circulante]]/Tabela3[[#This Row],[Passivo Circulante]],0)</f>
        <v>0</v>
      </c>
      <c r="U233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3" s="16">
        <f>IF(Tabela3[[#This Row],[Lucro Líquido]]&gt;0,Tabela3[[#This Row],[Lucro Líquido]]/Tabela3[[#This Row],[Patrimônio Líquido]],0)/Tabela3[[#This Row],[Ref]]*4</f>
        <v>5.2042377271101802E-2</v>
      </c>
      <c r="W23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3" s="16">
        <f>IF(Tabela3[[#This Row],[Dívida]]&gt;0,Tabela3[[#This Row],[Dívida]]/Tabela3[[#This Row],[Patrimônio Líquido]],0)</f>
        <v>0</v>
      </c>
      <c r="Y233" s="16">
        <f>SUMPRODUCT(N([Dívida / PL]&gt;0),N(RIGHT([PAPEL],LEN([PAPEL])-(LEN([PAPEL])-1))="3"),[Dívida / PL])/SUMPRODUCT(N([Dívida / PL]&gt;0),N(RIGHT([PAPEL],LEN([PAPEL])-(LEN([PAPEL])-1))="3"))</f>
        <v>1.5501495106508842</v>
      </c>
      <c r="Z233" s="5">
        <f>Tabela3[[#This Row],[Capital Social]]*20%</f>
        <v>862227362.69400012</v>
      </c>
      <c r="AA233" s="5">
        <f>IF(([Lucro Líquido]*5%)&gt;[Teto R. Legal],[Teto R. Legal],[Lucro Líquido]*5%)</f>
        <v>16743300</v>
      </c>
      <c r="AB233" s="5">
        <f>IF([Lucro Líquido]&lt;0,0,[Lucro Líquido]-[Reserva Legal])</f>
        <v>318122700</v>
      </c>
      <c r="AC233" s="5">
        <f>Tabela3[[#This Row],[Lucro Distribuir]]*[%Div]</f>
        <v>79530675</v>
      </c>
      <c r="AD233" s="19">
        <f>SUMPRODUCT(N([Nome]=Tabela3[[#This Row],[Nome]]),[Ações])</f>
        <v>458882265</v>
      </c>
      <c r="AE233" s="5">
        <f>[Capital Social]/[Total Ações]</f>
        <v>9.3948647448164078</v>
      </c>
      <c r="AF233" s="63">
        <f>Tabela3[[#This Row],[Lucro Líquido]]/Tabela3[[#This Row],[Total Ações]]</f>
        <v>0.72974273695236402</v>
      </c>
      <c r="AG233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233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233" s="5">
        <f>[Div Base]*[Ações]</f>
        <v>79530675</v>
      </c>
      <c r="AL233" s="5">
        <f>SUMPRODUCT(N([Nome]=Tabela3[[#This Row],[Nome]]),[Div Base]*[Ações])</f>
        <v>79530675</v>
      </c>
      <c r="AM233" s="5">
        <f>[Patrimônio Líquido]/[Total Ações]</f>
        <v>18.696115876258588</v>
      </c>
      <c r="AN233" s="39">
        <f>MAX(Tabela3[[#This Row],[Cotação 1]:[Cotação 5]])</f>
        <v>19.059999999999999</v>
      </c>
      <c r="AO233" s="40">
        <f>[Cotação]/[VPA]</f>
        <v>1.0194630866726437</v>
      </c>
      <c r="AP233" s="27">
        <f>IF(Tabela3[[#This Row],[Lucro/Ação]]&gt;0,Tabela3[[#This Row],[Cotação]]/(Tabela3[[#This Row],[Lucro/Ação]]/[Ref]*4),0)</f>
        <v>19.589095274453065</v>
      </c>
      <c r="AQ233" s="63">
        <f>[Lucro Distribuir]/[Total Ações]</f>
        <v>0.69325560010474585</v>
      </c>
      <c r="AR233" s="63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233" s="14" t="str">
        <f>IF(AND([% A.A.]&gt;=5%,SUMPRODUCT(N([Nome]=Tabela3[[#This Row],[Nome]]),[PL])&gt;0),"Sim","Não")</f>
        <v>Não</v>
      </c>
      <c r="AT233" s="20">
        <f>IF([Cotação]&gt;0,Tabela3[[#This Row],[Lucro]]/Tabela3[[#This Row],[Cotação]],0)</f>
        <v>9.0930692563581574E-3</v>
      </c>
      <c r="AU233" s="16">
        <f>((1+Tabela3[[#This Row],[% Yield]])^(1/(3*Tabela3[[#This Row],[Ref]])))^(12)-1</f>
        <v>1.2142429555271228E-2</v>
      </c>
      <c r="AV233" s="9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35">
        <f>SUMPRODUCT(N(Tabela1[Código]=Tabela3[[#This Row],[PAPEL]]),Tabela1[Fechamento])</f>
        <v>0</v>
      </c>
      <c r="AY233" s="41">
        <f>SUMPRODUCT(N(Tabela17[Código]=Tabela3[[#This Row],[PAPEL]]),Tabela17[Fechamento])</f>
        <v>19.059999999999999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customHeight="1">
      <c r="A234" s="3" t="s">
        <v>315</v>
      </c>
      <c r="B234" s="45" t="s">
        <v>320</v>
      </c>
      <c r="C234" s="67" t="str">
        <f>LEFT([PAPEL],LEN([PAPEL])-(LEN([PAPEL])-4))</f>
        <v>BRPR</v>
      </c>
      <c r="D234" s="14">
        <v>4</v>
      </c>
      <c r="E234" s="5">
        <v>2346986526</v>
      </c>
      <c r="F234" s="43">
        <v>311612886</v>
      </c>
      <c r="G234" s="69">
        <v>0.25</v>
      </c>
      <c r="H234" s="14"/>
      <c r="J234" s="16"/>
      <c r="K234" s="70"/>
      <c r="L234" s="70"/>
      <c r="M234" s="41"/>
      <c r="N234" s="41"/>
      <c r="O234" s="41"/>
      <c r="P234" s="5">
        <v>7650441000</v>
      </c>
      <c r="Q234" s="5">
        <v>81162000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5674470654.0600004</v>
      </c>
      <c r="T234" s="98">
        <f>IF(Tabela3[[#This Row],[Passivo Circulante]]&gt;0,Tabela3[[#This Row],[Ativo Circulante]]/Tabela3[[#This Row],[Passivo Circulante]],0)</f>
        <v>0</v>
      </c>
      <c r="U234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4" s="16">
        <f>IF(Tabela3[[#This Row],[Lucro Líquido]]&gt;0,Tabela3[[#This Row],[Lucro Líquido]]/Tabela3[[#This Row],[Patrimônio Líquido]],0)/Tabela3[[#This Row],[Ref]]*4</f>
        <v>1.0608800198576789E-2</v>
      </c>
      <c r="W234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4" s="16">
        <f>IF(Tabela3[[#This Row],[Dívida]]&gt;0,Tabela3[[#This Row],[Dívida]]/Tabela3[[#This Row],[Patrimônio Líquido]],0)</f>
        <v>0</v>
      </c>
      <c r="Y234" s="16">
        <f>SUMPRODUCT(N([Dívida / PL]&gt;0),N(RIGHT([PAPEL],LEN([PAPEL])-(LEN([PAPEL])-1))="3"),[Dívida / PL])/SUMPRODUCT(N([Dívida / PL]&gt;0),N(RIGHT([PAPEL],LEN([PAPEL])-(LEN([PAPEL])-1))="3"))</f>
        <v>1.5501495106508842</v>
      </c>
      <c r="Z234" s="5">
        <f>Tabela3[[#This Row],[Capital Social]]*20%</f>
        <v>469397305.20000005</v>
      </c>
      <c r="AA234" s="5">
        <f>IF(([Lucro Líquido]*5%)&gt;[Teto R. Legal],[Teto R. Legal],[Lucro Líquido]*5%)</f>
        <v>4058100</v>
      </c>
      <c r="AB234" s="5">
        <f>IF([Lucro Líquido]&lt;0,0,[Lucro Líquido]-[Reserva Legal])</f>
        <v>77103900</v>
      </c>
      <c r="AC234" s="5">
        <f>Tabela3[[#This Row],[Lucro Distribuir]]*[%Div]</f>
        <v>19275975</v>
      </c>
      <c r="AD234" s="19">
        <f>SUMPRODUCT(N([Nome]=Tabela3[[#This Row],[Nome]]),[Ações])</f>
        <v>311612886</v>
      </c>
      <c r="AE234" s="5">
        <f>[Capital Social]/[Total Ações]</f>
        <v>7.5317377151084823</v>
      </c>
      <c r="AF234" s="63">
        <f>Tabela3[[#This Row],[Lucro Líquido]]/Tabela3[[#This Row],[Total Ações]]</f>
        <v>0.26045777837313183</v>
      </c>
      <c r="AG234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234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234" s="5">
        <f>[Div Base]*[Ações]</f>
        <v>19275975</v>
      </c>
      <c r="AL234" s="5">
        <f>SUMPRODUCT(N([Nome]=Tabela3[[#This Row],[Nome]]),[Div Base]*[Ações])</f>
        <v>19275975</v>
      </c>
      <c r="AM234" s="5">
        <f>[Patrimônio Líquido]/[Total Ações]</f>
        <v>24.551106015558034</v>
      </c>
      <c r="AN234" s="39">
        <f>MAX(Tabela3[[#This Row],[Cotação 1]:[Cotação 5]])</f>
        <v>18.21</v>
      </c>
      <c r="AO234" s="40">
        <f>[Cotação]/[VPA]</f>
        <v>0.74171811194413506</v>
      </c>
      <c r="AP234" s="27">
        <f>IF(Tabela3[[#This Row],[Lucro/Ação]]&gt;0,Tabela3[[#This Row],[Cotação]]/(Tabela3[[#This Row],[Lucro/Ação]]/[Ref]*4),0)</f>
        <v>69.915362534930154</v>
      </c>
      <c r="AQ234" s="63">
        <f>[Lucro Distribuir]/[Total Ações]</f>
        <v>0.24743488945447525</v>
      </c>
      <c r="AR234" s="63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234" s="14" t="str">
        <f>IF(AND([% A.A.]&gt;=5%,SUMPRODUCT(N([Nome]=Tabela3[[#This Row],[Nome]]),[PL])&gt;0),"Sim","Não")</f>
        <v>Não</v>
      </c>
      <c r="AT234" s="20">
        <f>IF([Cotação]&gt;0,Tabela3[[#This Row],[Lucro]]/Tabela3[[#This Row],[Cotação]],0)</f>
        <v>3.3969644351245915E-3</v>
      </c>
      <c r="AU234" s="16">
        <f>((1+Tabela3[[#This Row],[% Yield]])^(1/(3*Tabela3[[#This Row],[Ref]])))^(12)-1</f>
        <v>3.3969644351261596E-3</v>
      </c>
      <c r="AV234" s="9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35">
        <f>SUMPRODUCT(N(Tabela1[Código]=Tabela3[[#This Row],[PAPEL]]),Tabela1[Fechamento])</f>
        <v>0</v>
      </c>
      <c r="AY234" s="41">
        <f>SUMPRODUCT(N(Tabela17[Código]=Tabela3[[#This Row],[PAPEL]]),Tabela17[Fechamento])</f>
        <v>18.21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customHeight="1">
      <c r="A235" s="3" t="s">
        <v>315</v>
      </c>
      <c r="B235" s="45" t="s">
        <v>322</v>
      </c>
      <c r="C235" s="67" t="str">
        <f>LEFT([PAPEL],LEN([PAPEL])-(LEN([PAPEL])-4))</f>
        <v>CCPR</v>
      </c>
      <c r="D235" s="14">
        <v>4</v>
      </c>
      <c r="E235" s="5">
        <v>330695395.88999999</v>
      </c>
      <c r="F235" s="43">
        <v>83000000</v>
      </c>
      <c r="G235" s="69">
        <v>0.25</v>
      </c>
      <c r="H235" s="14"/>
      <c r="J235" s="16"/>
      <c r="K235" s="70"/>
      <c r="L235" s="70"/>
      <c r="M235" s="41">
        <v>2032054000</v>
      </c>
      <c r="N235" s="41">
        <v>157976000</v>
      </c>
      <c r="O235" s="41">
        <v>254893000</v>
      </c>
      <c r="P235" s="5">
        <v>699142000</v>
      </c>
      <c r="Q235" s="5">
        <v>148901000</v>
      </c>
      <c r="R235" s="5">
        <f>IF(Tabela3[[#This Row],[Ativo || Passivo]]&gt;0,Tabela3[[#This Row],[Ativo || Passivo]]-Tabela3[[#This Row],[Patrimônio Líquido]],0)</f>
        <v>1332912000</v>
      </c>
      <c r="S235" s="5">
        <f>Tabela3[[#This Row],[Cotação]]*Tabela3[[#This Row],[Total Ações]]</f>
        <v>1535500000</v>
      </c>
      <c r="T235" s="98">
        <f>IF(Tabela3[[#This Row],[Passivo Circulante]]&gt;0,Tabela3[[#This Row],[Ativo Circulante]]/Tabela3[[#This Row],[Passivo Circulante]],0)</f>
        <v>0.61977378743237355</v>
      </c>
      <c r="U235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5" s="16">
        <f>IF(Tabela3[[#This Row],[Lucro Líquido]]&gt;0,Tabela3[[#This Row],[Lucro Líquido]]/Tabela3[[#This Row],[Patrimônio Líquido]],0)/Tabela3[[#This Row],[Ref]]*4</f>
        <v>0.2129767629465831</v>
      </c>
      <c r="W235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5" s="16">
        <f>IF(Tabela3[[#This Row],[Dívida]]&gt;0,Tabela3[[#This Row],[Dívida]]/Tabela3[[#This Row],[Patrimônio Líquido]],0)</f>
        <v>1.9064968203884189</v>
      </c>
      <c r="Y235" s="16">
        <f>SUMPRODUCT(N([Dívida / PL]&gt;0),N(RIGHT([PAPEL],LEN([PAPEL])-(LEN([PAPEL])-1))="3"),[Dívida / PL])/SUMPRODUCT(N([Dívida / PL]&gt;0),N(RIGHT([PAPEL],LEN([PAPEL])-(LEN([PAPEL])-1))="3"))</f>
        <v>1.5501495106508842</v>
      </c>
      <c r="Z235" s="5">
        <f>Tabela3[[#This Row],[Capital Social]]*20%</f>
        <v>66139079.178000003</v>
      </c>
      <c r="AA235" s="5">
        <f>IF(([Lucro Líquido]*5%)&gt;[Teto R. Legal],[Teto R. Legal],[Lucro Líquido]*5%)</f>
        <v>7445050</v>
      </c>
      <c r="AB235" s="5">
        <f>IF([Lucro Líquido]&lt;0,0,[Lucro Líquido]-[Reserva Legal])</f>
        <v>141455950</v>
      </c>
      <c r="AC235" s="5">
        <f>Tabela3[[#This Row],[Lucro Distribuir]]*[%Div]</f>
        <v>35363987.5</v>
      </c>
      <c r="AD235" s="43">
        <f>SUMPRODUCT(N([Nome]=Tabela3[[#This Row],[Nome]]),[Ações])</f>
        <v>83000000</v>
      </c>
      <c r="AE235" s="5">
        <f>[Capital Social]/[Total Ações]</f>
        <v>3.9842818781927711</v>
      </c>
      <c r="AF235" s="63">
        <f>Tabela3[[#This Row],[Lucro Líquido]]/Tabela3[[#This Row],[Total Ações]]</f>
        <v>1.7939879518072288</v>
      </c>
      <c r="AG235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235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235" s="5">
        <f>[Div Base]*[Ações]</f>
        <v>35363987.5</v>
      </c>
      <c r="AL235" s="5">
        <f>SUMPRODUCT(N([Nome]=Tabela3[[#This Row],[Nome]]),[Div Base]*[Ações])</f>
        <v>35363987.5</v>
      </c>
      <c r="AM235" s="5">
        <f>[Patrimônio Líquido]/[Total Ações]</f>
        <v>8.4233975903614464</v>
      </c>
      <c r="AN235" s="39">
        <f>MAX(Tabela3[[#This Row],[Cotação 1]:[Cotação 5]])</f>
        <v>18.5</v>
      </c>
      <c r="AO235" s="40">
        <f>[Cotação]/[VPA]</f>
        <v>2.1962634200205393</v>
      </c>
      <c r="AP235" s="27">
        <f>IF(Tabela3[[#This Row],[Lucro/Ação]]&gt;0,Tabela3[[#This Row],[Cotação]]/(Tabela3[[#This Row],[Lucro/Ação]]/[Ref]*4),0)</f>
        <v>10.312220871585819</v>
      </c>
      <c r="AQ235" s="63">
        <f>[Lucro Distribuir]/[Total Ações]</f>
        <v>1.7042885542168675</v>
      </c>
      <c r="AR235" s="63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235" s="14" t="str">
        <f>IF(AND([% A.A.]&gt;=5%,SUMPRODUCT(N([Nome]=Tabela3[[#This Row],[Nome]]),[PL])&gt;0),"Sim","Não")</f>
        <v>Não</v>
      </c>
      <c r="AT235" s="20">
        <f>IF([Cotação]&gt;0,Tabela3[[#This Row],[Lucro]]/Tabela3[[#This Row],[Cotação]],0)</f>
        <v>2.3030926408336049E-2</v>
      </c>
      <c r="AU235" s="16">
        <f>((1+Tabela3[[#This Row],[% Yield]])^(1/(3*Tabela3[[#This Row],[Ref]])))^(12)-1</f>
        <v>2.3030926408337704E-2</v>
      </c>
      <c r="AV235" s="9">
        <f>IF([Cotação]&gt;0,($BH$1/Tabela3[[#This Row],[Cotação]]-MOD($BH$1/Tabela3[[#This Row],[Cotação]],100)),)</f>
        <v>0</v>
      </c>
      <c r="AW235" s="7">
        <f>Tabela3[[#This Row],[Ativos]]*[Lucro]</f>
        <v>0</v>
      </c>
      <c r="AX235" s="35">
        <f>SUMPRODUCT(N(Tabela1[Código]=Tabela3[[#This Row],[PAPEL]]),Tabela1[Fechamento])</f>
        <v>0</v>
      </c>
      <c r="AY235" s="41">
        <f>SUMPRODUCT(N(Tabela17[Código]=Tabela3[[#This Row],[PAPEL]]),Tabela17[Fechamento])</f>
        <v>18.5</v>
      </c>
      <c r="AZ235" s="7">
        <f>SUMPRODUCT(N(Tabela176[Código]=Tabela3[[#This Row],[PAPEL]]),Tabela176[Fechamento])</f>
        <v>0</v>
      </c>
      <c r="BA235" s="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customHeight="1">
      <c r="A236" s="3" t="s">
        <v>315</v>
      </c>
      <c r="B236" s="44" t="s">
        <v>665</v>
      </c>
      <c r="C236" s="13" t="str">
        <f>LEFT([PAPEL],LEN([PAPEL])-(LEN([PAPEL])-4))</f>
        <v>CORR</v>
      </c>
      <c r="D236" s="13">
        <v>3</v>
      </c>
      <c r="E236" s="6">
        <v>10000</v>
      </c>
      <c r="F236" s="8">
        <v>7815</v>
      </c>
      <c r="G236" s="65">
        <v>0.25</v>
      </c>
      <c r="H236" s="13"/>
      <c r="I236" s="17"/>
      <c r="J236" s="17"/>
      <c r="K236" s="71"/>
      <c r="L236" s="71"/>
      <c r="M236" s="42"/>
      <c r="N236" s="42"/>
      <c r="O236" s="42"/>
      <c r="P236" s="74">
        <v>7227000</v>
      </c>
      <c r="Q236" s="75">
        <v>-199000</v>
      </c>
      <c r="R236" s="75">
        <f>IF(Tabela3[[#This Row],[Ativo || Passivo]]&gt;0,Tabela3[[#This Row],[Ativo || Passivo]]-Tabela3[[#This Row],[Patrimônio Líquido]],0)</f>
        <v>0</v>
      </c>
      <c r="S236" s="75">
        <f>Tabela3[[#This Row],[Cotação]]*Tabela3[[#This Row],[Total Ações]]</f>
        <v>0</v>
      </c>
      <c r="T236" s="29">
        <f>IF(Tabela3[[#This Row],[Passivo Circulante]]&gt;0,Tabela3[[#This Row],[Ativo Circulante]]/Tabela3[[#This Row],[Passivo Circulante]],0)</f>
        <v>0</v>
      </c>
      <c r="U236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6" s="17">
        <f>IF(Tabela3[[#This Row],[Lucro Líquido]]&gt;0,Tabela3[[#This Row],[Lucro Líquido]]/Tabela3[[#This Row],[Patrimônio Líquido]],0)/Tabela3[[#This Row],[Ref]]*4</f>
        <v>0</v>
      </c>
      <c r="W236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6" s="17">
        <f>IF(Tabela3[[#This Row],[Dívida]]&gt;0,Tabela3[[#This Row],[Dívida]]/Tabela3[[#This Row],[Patrimônio Líquido]],0)</f>
        <v>0</v>
      </c>
      <c r="Y236" s="17">
        <f>SUMPRODUCT(N([Dívida / PL]&gt;0),N(RIGHT([PAPEL],LEN([PAPEL])-(LEN([PAPEL])-1))="3"),[Dívida / PL])/SUMPRODUCT(N([Dívida / PL]&gt;0),N(RIGHT([PAPEL],LEN([PAPEL])-(LEN([PAPEL])-1))="3"))</f>
        <v>1.5501495106508842</v>
      </c>
      <c r="Z236" s="11">
        <f>Tabela3[[#This Row],[Capital Social]]*20%</f>
        <v>2000</v>
      </c>
      <c r="AA236" s="11">
        <f>IF(([Lucro Líquido]*5%)&gt;[Teto R. Legal],[Teto R. Legal],[Lucro Líquido]*5%)</f>
        <v>-9950</v>
      </c>
      <c r="AB236" s="11">
        <f>IF([Lucro Líquido]&lt;0,0,[Lucro Líquido]-[Reserva Legal])</f>
        <v>0</v>
      </c>
      <c r="AC236" s="11">
        <f>Tabela3[[#This Row],[Lucro Distribuir]]*[%Div]</f>
        <v>0</v>
      </c>
      <c r="AD236" s="19">
        <f>SUMPRODUCT(N([Nome]=Tabela3[[#This Row],[Nome]]),[Ações])</f>
        <v>23153</v>
      </c>
      <c r="AE236" s="6">
        <f>[Capital Social]/[Total Ações]</f>
        <v>0.431909471774716</v>
      </c>
      <c r="AF236" s="64">
        <f>Tabela3[[#This Row],[Lucro Líquido]]/Tabela3[[#This Row],[Total Ações]]</f>
        <v>-8.5949984883168487</v>
      </c>
      <c r="AG236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1">
        <f>[Div Base]*[Ações]</f>
        <v>0</v>
      </c>
      <c r="AL236" s="11">
        <f>SUMPRODUCT(N([Nome]=Tabela3[[#This Row],[Nome]]),[Div Base]*[Ações])</f>
        <v>0</v>
      </c>
      <c r="AM236" s="6">
        <f>[Patrimônio Líquido]/[Total Ações]</f>
        <v>312.14097525158729</v>
      </c>
      <c r="AN236" s="36">
        <f>MAX(Tabela3[[#This Row],[Cotação 1]:[Cotação 5]])</f>
        <v>0</v>
      </c>
      <c r="AO236" s="32">
        <f>[Cotação]/[VPA]</f>
        <v>0</v>
      </c>
      <c r="AP236" s="29">
        <f>IF(Tabela3[[#This Row],[Lucro/Ação]]&gt;0,Tabela3[[#This Row],[Cotação]]/(Tabela3[[#This Row],[Lucro/Ação]]/[Ref]*4),0)</f>
        <v>0</v>
      </c>
      <c r="AQ236" s="64">
        <f>[Lucro Distribuir]/[Total Ações]</f>
        <v>0</v>
      </c>
      <c r="AR236" s="6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2" t="str">
        <f>IF(AND([% A.A.]&gt;=5%,SUMPRODUCT(N([Nome]=Tabela3[[#This Row],[Nome]]),[PL])&gt;0),"Sim","Não")</f>
        <v>Não</v>
      </c>
      <c r="AT236" s="30">
        <f>IF([Cotação]&gt;0,Tabela3[[#This Row],[Lucro]]/Tabela3[[#This Row],[Cotação]],0)</f>
        <v>0</v>
      </c>
      <c r="AU236" s="30">
        <f>((1+Tabela3[[#This Row],[% Yield]])^(1/(3*Tabela3[[#This Row],[Ref]])))^(12)-1</f>
        <v>0</v>
      </c>
      <c r="AV236" s="12">
        <f>IF([Cotação]&gt;0,($BH$1/Tabela3[[#This Row],[Cotação]]-MOD($BH$1/Tabela3[[#This Row],[Cotação]],100)),)</f>
        <v>0</v>
      </c>
      <c r="AW236" s="15">
        <f>Tabela3[[#This Row],[Ativos]]*[Lucro]</f>
        <v>0</v>
      </c>
      <c r="AX236" s="15">
        <f>SUMPRODUCT(N(Tabela1[Código]=Tabela3[[#This Row],[PAPEL]]),Tabela1[Fechamento])</f>
        <v>0</v>
      </c>
      <c r="AY236" s="15">
        <f>SUMPRODUCT(N(Tabela17[Código]=Tabela3[[#This Row],[PAPEL]]),Tabela17[Fechamento])</f>
        <v>0</v>
      </c>
      <c r="AZ236" s="15">
        <f>SUMPRODUCT(N(Tabela176[Código]=Tabela3[[#This Row],[PAPEL]]),Tabela176[Fechamento])</f>
        <v>0</v>
      </c>
      <c r="BA236" s="15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>
      <c r="A237" s="3" t="s">
        <v>315</v>
      </c>
      <c r="B237" s="44" t="s">
        <v>666</v>
      </c>
      <c r="C237" s="13" t="str">
        <f>LEFT([PAPEL],LEN([PAPEL])-(LEN([PAPEL])-4))</f>
        <v>CORR</v>
      </c>
      <c r="D237" s="13">
        <v>3</v>
      </c>
      <c r="E237" s="6">
        <v>10000</v>
      </c>
      <c r="F237" s="8">
        <v>15338</v>
      </c>
      <c r="G237" s="65">
        <v>0.25</v>
      </c>
      <c r="H237" s="13"/>
      <c r="I237" s="17">
        <v>0.1</v>
      </c>
      <c r="J237" s="17"/>
      <c r="K237" s="71"/>
      <c r="L237" s="71"/>
      <c r="M237" s="42"/>
      <c r="N237" s="42"/>
      <c r="O237" s="42"/>
      <c r="P237" s="74">
        <v>7227000</v>
      </c>
      <c r="Q237" s="75">
        <v>-199000</v>
      </c>
      <c r="R237" s="75">
        <f>IF(Tabela3[[#This Row],[Ativo || Passivo]]&gt;0,Tabela3[[#This Row],[Ativo || Passivo]]-Tabela3[[#This Row],[Patrimônio Líquido]],0)</f>
        <v>0</v>
      </c>
      <c r="S237" s="75">
        <f>Tabela3[[#This Row],[Cotação]]*Tabela3[[#This Row],[Total Ações]]</f>
        <v>4862361.5299999993</v>
      </c>
      <c r="T237" s="29">
        <f>IF(Tabela3[[#This Row],[Passivo Circulante]]&gt;0,Tabela3[[#This Row],[Ativo Circulante]]/Tabela3[[#This Row],[Passivo Circulante]],0)</f>
        <v>0</v>
      </c>
      <c r="U237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7" s="17">
        <f>IF(Tabela3[[#This Row],[Lucro Líquido]]&gt;0,Tabela3[[#This Row],[Lucro Líquido]]/Tabela3[[#This Row],[Patrimônio Líquido]],0)/Tabela3[[#This Row],[Ref]]*4</f>
        <v>0</v>
      </c>
      <c r="W237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7" s="17">
        <f>IF(Tabela3[[#This Row],[Dívida]]&gt;0,Tabela3[[#This Row],[Dívida]]/Tabela3[[#This Row],[Patrimônio Líquido]],0)</f>
        <v>0</v>
      </c>
      <c r="Y237" s="17">
        <f>SUMPRODUCT(N([Dívida / PL]&gt;0),N(RIGHT([PAPEL],LEN([PAPEL])-(LEN([PAPEL])-1))="3"),[Dívida / PL])/SUMPRODUCT(N([Dívida / PL]&gt;0),N(RIGHT([PAPEL],LEN([PAPEL])-(LEN([PAPEL])-1))="3"))</f>
        <v>1.5501495106508842</v>
      </c>
      <c r="Z237" s="11">
        <f>Tabela3[[#This Row],[Capital Social]]*20%</f>
        <v>2000</v>
      </c>
      <c r="AA237" s="11">
        <f>IF(([Lucro Líquido]*5%)&gt;[Teto R. Legal],[Teto R. Legal],[Lucro Líquido]*5%)</f>
        <v>-9950</v>
      </c>
      <c r="AB237" s="11">
        <f>IF([Lucro Líquido]&lt;0,0,[Lucro Líquido]-[Reserva Legal])</f>
        <v>0</v>
      </c>
      <c r="AC237" s="11">
        <f>Tabela3[[#This Row],[Lucro Distribuir]]*[%Div]</f>
        <v>0</v>
      </c>
      <c r="AD237" s="19">
        <f>SUMPRODUCT(N([Nome]=Tabela3[[#This Row],[Nome]]),[Ações])</f>
        <v>23153</v>
      </c>
      <c r="AE237" s="6">
        <f>[Capital Social]/[Total Ações]</f>
        <v>0.431909471774716</v>
      </c>
      <c r="AF237" s="64">
        <f>Tabela3[[#This Row],[Lucro Líquido]]/Tabela3[[#This Row],[Total Ações]]</f>
        <v>-8.5949984883168487</v>
      </c>
      <c r="AG237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11">
        <f>[Div Base]*[Ações]</f>
        <v>0</v>
      </c>
      <c r="AL237" s="11">
        <f>SUMPRODUCT(N([Nome]=Tabela3[[#This Row],[Nome]]),[Div Base]*[Ações])</f>
        <v>0</v>
      </c>
      <c r="AM237" s="6">
        <f>[Patrimônio Líquido]/[Total Ações]</f>
        <v>312.14097525158729</v>
      </c>
      <c r="AN237" s="36">
        <f>MAX(Tabela3[[#This Row],[Cotação 1]:[Cotação 5]])</f>
        <v>210.01</v>
      </c>
      <c r="AO237" s="32">
        <f>[Cotação]/[VPA]</f>
        <v>0.67280497163414965</v>
      </c>
      <c r="AP237" s="29">
        <f>IF(Tabela3[[#This Row],[Lucro/Ação]]&gt;0,Tabela3[[#This Row],[Cotação]]/(Tabela3[[#This Row],[Lucro/Ação]]/[Ref]*4),0)</f>
        <v>0</v>
      </c>
      <c r="AQ237" s="64">
        <f>[Lucro Distribuir]/[Total Ações]</f>
        <v>0</v>
      </c>
      <c r="AR237" s="6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2" t="str">
        <f>IF(AND([% A.A.]&gt;=5%,SUMPRODUCT(N([Nome]=Tabela3[[#This Row],[Nome]]),[PL])&gt;0),"Sim","Não")</f>
        <v>Não</v>
      </c>
      <c r="AT237" s="30">
        <f>IF([Cotação]&gt;0,Tabela3[[#This Row],[Lucro]]/Tabela3[[#This Row],[Cotação]],0)</f>
        <v>0</v>
      </c>
      <c r="AU237" s="30">
        <f>((1+Tabela3[[#This Row],[% Yield]])^(1/(3*Tabela3[[#This Row],[Ref]])))^(12)-1</f>
        <v>0</v>
      </c>
      <c r="AV237" s="12">
        <f>IF([Cotação]&gt;0,($BH$1/Tabela3[[#This Row],[Cotação]]-MOD($BH$1/Tabela3[[#This Row],[Cotação]],100)),)</f>
        <v>0</v>
      </c>
      <c r="AW237" s="15">
        <f>Tabela3[[#This Row],[Ativos]]*[Lucro]</f>
        <v>0</v>
      </c>
      <c r="AX237" s="15">
        <f>SUMPRODUCT(N(Tabela1[Código]=Tabela3[[#This Row],[PAPEL]]),Tabela1[Fechamento])</f>
        <v>0</v>
      </c>
      <c r="AY237" s="15">
        <f>SUMPRODUCT(N(Tabela17[Código]=Tabela3[[#This Row],[PAPEL]]),Tabela17[Fechamento])</f>
        <v>0</v>
      </c>
      <c r="AZ237" s="15">
        <f>SUMPRODUCT(N(Tabela176[Código]=Tabela3[[#This Row],[PAPEL]]),Tabela176[Fechamento])</f>
        <v>210.01</v>
      </c>
      <c r="BA237" s="15">
        <f>SUMPRODUCT(N(Tabela1768[Código]=Tabela3[[#This Row],[PAPEL]]),Tabela1768[Fechamento])</f>
        <v>0</v>
      </c>
      <c r="BB237" s="7">
        <f>SUMPRODUCT(N(Tabela17683[Código]=Tabela3[[#This Row],[PAPEL]]),Tabela17683[Fechamento])</f>
        <v>0</v>
      </c>
    </row>
    <row r="238" spans="1:54" ht="11.25" customHeight="1">
      <c r="A238" s="3" t="s">
        <v>315</v>
      </c>
      <c r="B238" s="44" t="s">
        <v>674</v>
      </c>
      <c r="C238" s="13" t="str">
        <f>LEFT([PAPEL],LEN([PAPEL])-(LEN([PAPEL])-4))</f>
        <v>GSHP</v>
      </c>
      <c r="D238" s="13">
        <v>3</v>
      </c>
      <c r="E238" s="6">
        <v>317813163</v>
      </c>
      <c r="F238" s="8">
        <v>50480600</v>
      </c>
      <c r="G238" s="65">
        <v>0.25</v>
      </c>
      <c r="H238" s="13"/>
      <c r="I238" s="17"/>
      <c r="J238" s="17"/>
      <c r="K238" s="71"/>
      <c r="L238" s="71"/>
      <c r="M238" s="42"/>
      <c r="N238" s="42"/>
      <c r="O238" s="42"/>
      <c r="P238" s="74">
        <v>172998000</v>
      </c>
      <c r="Q238" s="75">
        <v>-69875000</v>
      </c>
      <c r="R238" s="75">
        <f>IF(Tabela3[[#This Row],[Ativo || Passivo]]&gt;0,Tabela3[[#This Row],[Ativo || Passivo]]-Tabela3[[#This Row],[Patrimônio Líquido]],0)</f>
        <v>0</v>
      </c>
      <c r="S238" s="75">
        <f>Tabela3[[#This Row],[Cotação]]*Tabela3[[#This Row],[Total Ações]]</f>
        <v>408892860</v>
      </c>
      <c r="T238" s="29">
        <f>IF(Tabela3[[#This Row],[Passivo Circulante]]&gt;0,Tabela3[[#This Row],[Ativo Circulante]]/Tabela3[[#This Row],[Passivo Circulante]],0)</f>
        <v>0</v>
      </c>
      <c r="U238" s="29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8" s="17">
        <f>IF(Tabela3[[#This Row],[Lucro Líquido]]&gt;0,Tabela3[[#This Row],[Lucro Líquido]]/Tabela3[[#This Row],[Patrimônio Líquido]],0)/Tabela3[[#This Row],[Ref]]*4</f>
        <v>0</v>
      </c>
      <c r="W238" s="17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8" s="17">
        <f>IF(Tabela3[[#This Row],[Dívida]]&gt;0,Tabela3[[#This Row],[Dívida]]/Tabela3[[#This Row],[Patrimônio Líquido]],0)</f>
        <v>0</v>
      </c>
      <c r="Y238" s="17">
        <f>SUMPRODUCT(N([Dívida / PL]&gt;0),N(RIGHT([PAPEL],LEN([PAPEL])-(LEN([PAPEL])-1))="3"),[Dívida / PL])/SUMPRODUCT(N([Dívida / PL]&gt;0),N(RIGHT([PAPEL],LEN([PAPEL])-(LEN([PAPEL])-1))="3"))</f>
        <v>1.5501495106508842</v>
      </c>
      <c r="Z238" s="11">
        <f>Tabela3[[#This Row],[Capital Social]]*20%</f>
        <v>63562632.600000001</v>
      </c>
      <c r="AA238" s="11">
        <f>IF(([Lucro Líquido]*5%)&gt;[Teto R. Legal],[Teto R. Legal],[Lucro Líquido]*5%)</f>
        <v>-3493750</v>
      </c>
      <c r="AB238" s="11">
        <f>IF([Lucro Líquido]&lt;0,0,[Lucro Líquido]-[Reserva Legal])</f>
        <v>0</v>
      </c>
      <c r="AC238" s="11">
        <f>Tabela3[[#This Row],[Lucro Distribuir]]*[%Div]</f>
        <v>0</v>
      </c>
      <c r="AD238" s="19">
        <f>SUMPRODUCT(N([Nome]=Tabela3[[#This Row],[Nome]]),[Ações])</f>
        <v>50480600</v>
      </c>
      <c r="AE238" s="6">
        <f>[Capital Social]/[Total Ações]</f>
        <v>6.2957485251760081</v>
      </c>
      <c r="AF238" s="64">
        <f>Tabela3[[#This Row],[Lucro Líquido]]/Tabela3[[#This Row],[Total Ações]]</f>
        <v>-1.3841951165398192</v>
      </c>
      <c r="AG238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11">
        <f>[Div Base]*[Ações]</f>
        <v>0</v>
      </c>
      <c r="AL238" s="11">
        <f>SUMPRODUCT(N([Nome]=Tabela3[[#This Row],[Nome]]),[Div Base]*[Ações])</f>
        <v>0</v>
      </c>
      <c r="AM238" s="6">
        <f>[Patrimônio Líquido]/[Total Ações]</f>
        <v>3.4270194886748571</v>
      </c>
      <c r="AN238" s="36">
        <f>MAX(Tabela3[[#This Row],[Cotação 1]:[Cotação 5]])</f>
        <v>8.1</v>
      </c>
      <c r="AO238" s="32">
        <f>[Cotação]/[VPA]</f>
        <v>2.3635698678597441</v>
      </c>
      <c r="AP238" s="29">
        <f>IF(Tabela3[[#This Row],[Lucro/Ação]]&gt;0,Tabela3[[#This Row],[Cotação]]/(Tabela3[[#This Row],[Lucro/Ação]]/[Ref]*4),0)</f>
        <v>0</v>
      </c>
      <c r="AQ238" s="64">
        <f>[Lucro Distribuir]/[Total Ações]</f>
        <v>0</v>
      </c>
      <c r="AR238" s="6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2" t="str">
        <f>IF(AND([% A.A.]&gt;=5%,SUMPRODUCT(N([Nome]=Tabela3[[#This Row],[Nome]]),[PL])&gt;0),"Sim","Não")</f>
        <v>Não</v>
      </c>
      <c r="AT238" s="30">
        <f>IF([Cotação]&gt;0,Tabela3[[#This Row],[Lucro]]/Tabela3[[#This Row],[Cotação]],0)</f>
        <v>0</v>
      </c>
      <c r="AU238" s="30">
        <f>((1+Tabela3[[#This Row],[% Yield]])^(1/(3*Tabela3[[#This Row],[Ref]])))^(12)-1</f>
        <v>0</v>
      </c>
      <c r="AV238" s="12">
        <f>IF([Cotação]&gt;0,($BH$1/Tabela3[[#This Row],[Cotação]]-MOD($BH$1/Tabela3[[#This Row],[Cotação]],100)),)</f>
        <v>0</v>
      </c>
      <c r="AW238" s="15">
        <f>Tabela3[[#This Row],[Ativos]]*[Lucro]</f>
        <v>0</v>
      </c>
      <c r="AX238" s="15">
        <f>SUMPRODUCT(N(Tabela1[Código]=Tabela3[[#This Row],[PAPEL]]),Tabela1[Fechamento])</f>
        <v>0</v>
      </c>
      <c r="AY238" s="15">
        <f>SUMPRODUCT(N(Tabela17[Código]=Tabela3[[#This Row],[PAPEL]]),Tabela17[Fechamento])</f>
        <v>0</v>
      </c>
      <c r="AZ238" s="15">
        <f>SUMPRODUCT(N(Tabela176[Código]=Tabela3[[#This Row],[PAPEL]]),Tabela176[Fechamento])</f>
        <v>8.1</v>
      </c>
      <c r="BA238" s="15">
        <f>SUMPRODUCT(N(Tabela1768[Código]=Tabela3[[#This Row],[PAPEL]]),Tabela1768[Fechamento])</f>
        <v>0</v>
      </c>
      <c r="BB238" s="7">
        <f>SUMPRODUCT(N(Tabela17683[Código]=Tabela3[[#This Row],[PAPEL]]),Tabela17683[Fechamento])</f>
        <v>0</v>
      </c>
    </row>
    <row r="239" spans="1:54" ht="11.25" customHeight="1">
      <c r="A239" s="3" t="s">
        <v>315</v>
      </c>
      <c r="B239" s="45" t="s">
        <v>324</v>
      </c>
      <c r="C239" s="67" t="str">
        <f>LEFT([PAPEL],LEN([PAPEL])-(LEN([PAPEL])-4))</f>
        <v>IGTA</v>
      </c>
      <c r="D239" s="14">
        <v>4</v>
      </c>
      <c r="E239" s="5">
        <v>1232002000</v>
      </c>
      <c r="F239" s="19">
        <v>176611578</v>
      </c>
      <c r="G239" s="69">
        <v>0.25</v>
      </c>
      <c r="H239" s="14"/>
      <c r="J239" s="16"/>
      <c r="K239" s="70"/>
      <c r="L239" s="70"/>
      <c r="M239" s="41">
        <v>4015694000</v>
      </c>
      <c r="N239" s="41">
        <v>913048000</v>
      </c>
      <c r="O239" s="41">
        <v>252524000</v>
      </c>
      <c r="P239" s="5">
        <v>2313491000</v>
      </c>
      <c r="Q239" s="5">
        <v>184632000</v>
      </c>
      <c r="R239" s="5">
        <f>IF(Tabela3[[#This Row],[Ativo || Passivo]]&gt;0,Tabela3[[#This Row],[Ativo || Passivo]]-Tabela3[[#This Row],[Patrimônio Líquido]],0)</f>
        <v>1702203000</v>
      </c>
      <c r="S239" s="5">
        <f>Tabela3[[#This Row],[Cotação]]*Tabela3[[#This Row],[Total Ações]]</f>
        <v>3684117517.0799999</v>
      </c>
      <c r="T239" s="98">
        <f>IF(Tabela3[[#This Row],[Passivo Circulante]]&gt;0,Tabela3[[#This Row],[Ativo Circulante]]/Tabela3[[#This Row],[Passivo Circulante]],0)</f>
        <v>3.6156880138125485</v>
      </c>
      <c r="U239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39" s="16">
        <f>IF(Tabela3[[#This Row],[Lucro Líquido]]&gt;0,Tabela3[[#This Row],[Lucro Líquido]]/Tabela3[[#This Row],[Patrimônio Líquido]],0)/Tabela3[[#This Row],[Ref]]*4</f>
        <v>7.9806664473732553E-2</v>
      </c>
      <c r="W239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39" s="16">
        <f>IF(Tabela3[[#This Row],[Dívida]]&gt;0,Tabela3[[#This Row],[Dívida]]/Tabela3[[#This Row],[Patrimônio Líquido]],0)</f>
        <v>0.7357724754494398</v>
      </c>
      <c r="Y239" s="16">
        <f>SUMPRODUCT(N([Dívida / PL]&gt;0),N(RIGHT([PAPEL],LEN([PAPEL])-(LEN([PAPEL])-1))="3"),[Dívida / PL])/SUMPRODUCT(N([Dívida / PL]&gt;0),N(RIGHT([PAPEL],LEN([PAPEL])-(LEN([PAPEL])-1))="3"))</f>
        <v>1.5501495106508842</v>
      </c>
      <c r="Z239" s="5">
        <f>Tabela3[[#This Row],[Capital Social]]*20%</f>
        <v>246400400</v>
      </c>
      <c r="AA239" s="5">
        <f>IF(([Lucro Líquido]*5%)&gt;[Teto R. Legal],[Teto R. Legal],[Lucro Líquido]*5%)</f>
        <v>9231600</v>
      </c>
      <c r="AB239" s="5">
        <f>IF([Lucro Líquido]&lt;0,0,[Lucro Líquido]-[Reserva Legal])</f>
        <v>175400400</v>
      </c>
      <c r="AC239" s="5">
        <f>Tabela3[[#This Row],[Lucro Distribuir]]*[%Div]</f>
        <v>43850100</v>
      </c>
      <c r="AD239" s="43">
        <f>SUMPRODUCT(N([Nome]=Tabela3[[#This Row],[Nome]]),[Ações])</f>
        <v>176611578</v>
      </c>
      <c r="AE239" s="5">
        <f>[Capital Social]/[Total Ações]</f>
        <v>6.975771429888928</v>
      </c>
      <c r="AF239" s="63">
        <f>Tabela3[[#This Row],[Lucro Líquido]]/Tabela3[[#This Row],[Total Ações]]</f>
        <v>1.0454127758260561</v>
      </c>
      <c r="AG239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239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239" s="5">
        <f>[Div Base]*[Ações]</f>
        <v>43850100</v>
      </c>
      <c r="AL239" s="5">
        <f>SUMPRODUCT(N([Nome]=Tabela3[[#This Row],[Nome]]),[Div Base]*[Ações])</f>
        <v>43850100</v>
      </c>
      <c r="AM239" s="5">
        <f>[Patrimônio Líquido]/[Total Ações]</f>
        <v>13.099316739019228</v>
      </c>
      <c r="AN239" s="39">
        <f>MAX(Tabela3[[#This Row],[Cotação 1]:[Cotação 5]])</f>
        <v>20.86</v>
      </c>
      <c r="AO239" s="40">
        <f>[Cotação]/[VPA]</f>
        <v>1.5924494701211285</v>
      </c>
      <c r="AP239" s="27">
        <f>IF(Tabela3[[#This Row],[Lucro/Ação]]&gt;0,Tabela3[[#This Row],[Cotação]]/(Tabela3[[#This Row],[Lucro/Ação]]/[Ref]*4),0)</f>
        <v>19.953840705186529</v>
      </c>
      <c r="AQ239" s="63">
        <f>[Lucro Distribuir]/[Total Ações]</f>
        <v>0.99314213703475318</v>
      </c>
      <c r="AR239" s="63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239" s="14" t="str">
        <f>IF(AND([% A.A.]&gt;=5%,SUMPRODUCT(N([Nome]=Tabela3[[#This Row],[Nome]]),[PL])&gt;0),"Sim","Não")</f>
        <v>Não</v>
      </c>
      <c r="AT239" s="20">
        <f>IF([Cotação]&gt;0,Tabela3[[#This Row],[Lucro]]/Tabela3[[#This Row],[Cotação]],0)</f>
        <v>1.1902470482199824E-2</v>
      </c>
      <c r="AU239" s="16">
        <f>((1+Tabela3[[#This Row],[% Yield]])^(1/(3*Tabela3[[#This Row],[Ref]])))^(12)-1</f>
        <v>1.1902470482200833E-2</v>
      </c>
      <c r="AV239" s="9">
        <f>IF([Cotação]&gt;0,($BH$1/Tabela3[[#This Row],[Cotação]]-MOD($BH$1/Tabela3[[#This Row],[Cotação]],100)),)</f>
        <v>0</v>
      </c>
      <c r="AW239" s="7">
        <f>Tabela3[[#This Row],[Ativos]]*[Lucro]</f>
        <v>0</v>
      </c>
      <c r="AX239" s="35">
        <f>SUMPRODUCT(N(Tabela1[Código]=Tabela3[[#This Row],[PAPEL]]),Tabela1[Fechamento])</f>
        <v>0</v>
      </c>
      <c r="AY239" s="41">
        <f>SUMPRODUCT(N(Tabela17[Código]=Tabela3[[#This Row],[PAPEL]]),Tabela17[Fechamento])</f>
        <v>20.86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t="11.25" customHeight="1">
      <c r="A240" s="3" t="s">
        <v>315</v>
      </c>
      <c r="B240" s="45" t="s">
        <v>326</v>
      </c>
      <c r="C240" s="67" t="str">
        <f>LEFT([PAPEL],LEN([PAPEL])-(LEN([PAPEL])-4))</f>
        <v>MULT</v>
      </c>
      <c r="D240" s="14">
        <v>4</v>
      </c>
      <c r="E240" s="6">
        <v>2388062147.3800001</v>
      </c>
      <c r="F240" s="19">
        <v>178138867</v>
      </c>
      <c r="G240" s="65">
        <v>0.25</v>
      </c>
      <c r="H240" s="14"/>
      <c r="J240" s="16"/>
      <c r="K240" s="70"/>
      <c r="L240" s="70"/>
      <c r="M240" s="41">
        <v>5678320000</v>
      </c>
      <c r="N240" s="41">
        <v>471283000</v>
      </c>
      <c r="O240" s="41">
        <v>313058000</v>
      </c>
      <c r="P240" s="5">
        <v>3819988000</v>
      </c>
      <c r="Q240" s="5">
        <v>283942000</v>
      </c>
      <c r="R240" s="5">
        <f>IF(Tabela3[[#This Row],[Ativo || Passivo]]&gt;0,Tabela3[[#This Row],[Ativo || Passivo]]-Tabela3[[#This Row],[Patrimônio Líquido]],0)</f>
        <v>1858332000</v>
      </c>
      <c r="S240" s="5">
        <f>Tabela3[[#This Row],[Cotação]]*Tabela3[[#This Row],[Total Ações]]</f>
        <v>9176865436.1999989</v>
      </c>
      <c r="T240" s="98">
        <f>IF(Tabela3[[#This Row],[Passivo Circulante]]&gt;0,Tabela3[[#This Row],[Ativo Circulante]]/Tabela3[[#This Row],[Passivo Circulante]],0)</f>
        <v>1.5054175264647445</v>
      </c>
      <c r="U240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40" s="16">
        <f>IF(Tabela3[[#This Row],[Lucro Líquido]]&gt;0,Tabela3[[#This Row],[Lucro Líquido]]/Tabela3[[#This Row],[Patrimônio Líquido]],0)/Tabela3[[#This Row],[Ref]]*4</f>
        <v>7.4330599991413587E-2</v>
      </c>
      <c r="W240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40" s="16">
        <f>IF(Tabela3[[#This Row],[Dívida]]&gt;0,Tabela3[[#This Row],[Dívida]]/Tabela3[[#This Row],[Patrimônio Líquido]],0)</f>
        <v>0.48647587374620027</v>
      </c>
      <c r="Y240" s="16">
        <f>SUMPRODUCT(N([Dívida / PL]&gt;0),N(RIGHT([PAPEL],LEN([PAPEL])-(LEN([PAPEL])-1))="3"),[Dívida / PL])/SUMPRODUCT(N([Dívida / PL]&gt;0),N(RIGHT([PAPEL],LEN([PAPEL])-(LEN([PAPEL])-1))="3"))</f>
        <v>1.5501495106508842</v>
      </c>
      <c r="Z240" s="5">
        <f>Tabela3[[#This Row],[Capital Social]]*20%</f>
        <v>477612429.47600007</v>
      </c>
      <c r="AA240" s="5">
        <f>IF(([Lucro Líquido]*5%)&gt;[Teto R. Legal],[Teto R. Legal],[Lucro Líquido]*5%)</f>
        <v>14197100</v>
      </c>
      <c r="AB240" s="5">
        <f>IF([Lucro Líquido]&lt;0,0,[Lucro Líquido]-[Reserva Legal])</f>
        <v>269744900</v>
      </c>
      <c r="AC240" s="5">
        <f>Tabela3[[#This Row],[Lucro Distribuir]]*[%Div]</f>
        <v>67436225</v>
      </c>
      <c r="AD240" s="43">
        <f>SUMPRODUCT(N([Nome]=Tabela3[[#This Row],[Nome]]),[Ações])</f>
        <v>189997214</v>
      </c>
      <c r="AE240" s="5">
        <f>[Capital Social]/[Total Ações]</f>
        <v>12.568932444346263</v>
      </c>
      <c r="AF240" s="63">
        <f>Tabela3[[#This Row],[Lucro Líquido]]/Tabela3[[#This Row],[Total Ações]]</f>
        <v>1.4944534923548931</v>
      </c>
      <c r="AG240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240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240" s="5">
        <f>[Div Base]*[Ações]</f>
        <v>63227309.829169787</v>
      </c>
      <c r="AL240" s="5">
        <f>SUMPRODUCT(N([Nome]=Tabela3[[#This Row],[Nome]]),[Div Base]*[Ações])</f>
        <v>67436225</v>
      </c>
      <c r="AM240" s="5">
        <f>[Patrimônio Líquido]/[Total Ações]</f>
        <v>20.105494810044952</v>
      </c>
      <c r="AN240" s="39">
        <f>MAX(Tabela3[[#This Row],[Cotação 1]:[Cotação 5]])</f>
        <v>48.3</v>
      </c>
      <c r="AO240" s="40">
        <f>[Cotação]/[VPA]</f>
        <v>2.4023283413979311</v>
      </c>
      <c r="AP240" s="27">
        <f>IF(Tabela3[[#This Row],[Lucro/Ação]]&gt;0,Tabela3[[#This Row],[Cotação]]/(Tabela3[[#This Row],[Lucro/Ação]]/[Ref]*4),0)</f>
        <v>32.319506928175471</v>
      </c>
      <c r="AQ240" s="63">
        <f>[Lucro Distribuir]/[Total Ações]</f>
        <v>1.4197308177371486</v>
      </c>
      <c r="AR240" s="63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240" s="14" t="str">
        <f>IF(AND([% A.A.]&gt;=5%,SUMPRODUCT(N([Nome]=Tabela3[[#This Row],[Nome]]),[PL])&gt;0),"Sim","Não")</f>
        <v>Não</v>
      </c>
      <c r="AT240" s="20">
        <f>IF([Cotação]&gt;0,Tabela3[[#This Row],[Lucro]]/Tabela3[[#This Row],[Cotação]],0)</f>
        <v>7.3485031973972497E-3</v>
      </c>
      <c r="AU240" s="16">
        <f>((1+Tabela3[[#This Row],[% Yield]])^(1/(3*Tabela3[[#This Row],[Ref]])))^(12)-1</f>
        <v>7.3485031973969939E-3</v>
      </c>
      <c r="AV240" s="9">
        <f>IF([Cotação]&gt;0,($BH$1/Tabela3[[#This Row],[Cotação]]-MOD($BH$1/Tabela3[[#This Row],[Cotação]],100)),)</f>
        <v>0</v>
      </c>
      <c r="AW240" s="7">
        <f>Tabela3[[#This Row],[Ativos]]*[Lucro]</f>
        <v>0</v>
      </c>
      <c r="AX240" s="35">
        <f>SUMPRODUCT(N(Tabela1[Código]=Tabela3[[#This Row],[PAPEL]]),Tabela1[Fechamento])</f>
        <v>0</v>
      </c>
      <c r="AY240" s="41">
        <f>SUMPRODUCT(N(Tabela17[Código]=Tabela3[[#This Row],[PAPEL]]),Tabela17[Fechamento])</f>
        <v>48.3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t="11.25" customHeight="1">
      <c r="A241" s="3" t="s">
        <v>315</v>
      </c>
      <c r="B241" s="45" t="s">
        <v>676</v>
      </c>
      <c r="C241" s="13" t="str">
        <f>LEFT([PAPEL],LEN([PAPEL])-(LEN([PAPEL])-4))</f>
        <v>MULT</v>
      </c>
      <c r="D241" s="14">
        <v>4</v>
      </c>
      <c r="E241" s="6">
        <v>2388062147.3800001</v>
      </c>
      <c r="F241" s="8">
        <v>11858347</v>
      </c>
      <c r="G241" s="65">
        <v>0.25</v>
      </c>
      <c r="H241" s="13"/>
      <c r="I241" s="17"/>
      <c r="J241" s="17"/>
      <c r="K241" s="71"/>
      <c r="L241" s="71"/>
      <c r="M241" s="41">
        <v>5678320000</v>
      </c>
      <c r="N241" s="41">
        <v>471283000</v>
      </c>
      <c r="O241" s="41">
        <v>313058000</v>
      </c>
      <c r="P241" s="5">
        <v>3819988000</v>
      </c>
      <c r="Q241" s="5">
        <v>283942000</v>
      </c>
      <c r="R241" s="5">
        <f>IF(Tabela3[[#This Row],[Ativo || Passivo]]&gt;0,Tabela3[[#This Row],[Ativo || Passivo]]-Tabela3[[#This Row],[Patrimônio Líquido]],0)</f>
        <v>1858332000</v>
      </c>
      <c r="S241" s="5">
        <f>Tabela3[[#This Row],[Cotação]]*Tabela3[[#This Row],[Total Ações]]</f>
        <v>0</v>
      </c>
      <c r="T241" s="98">
        <f>IF(Tabela3[[#This Row],[Passivo Circulante]]&gt;0,Tabela3[[#This Row],[Ativo Circulante]]/Tabela3[[#This Row],[Passivo Circulante]],0)</f>
        <v>1.5054175264647445</v>
      </c>
      <c r="U241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41" s="16">
        <f>IF(Tabela3[[#This Row],[Lucro Líquido]]&gt;0,Tabela3[[#This Row],[Lucro Líquido]]/Tabela3[[#This Row],[Patrimônio Líquido]],0)/Tabela3[[#This Row],[Ref]]*4</f>
        <v>7.4330599991413587E-2</v>
      </c>
      <c r="W241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41" s="16">
        <f>IF(Tabela3[[#This Row],[Dívida]]&gt;0,Tabela3[[#This Row],[Dívida]]/Tabela3[[#This Row],[Patrimônio Líquido]],0)</f>
        <v>0.48647587374620027</v>
      </c>
      <c r="Y241" s="16">
        <f>SUMPRODUCT(N([Dívida / PL]&gt;0),N(RIGHT([PAPEL],LEN([PAPEL])-(LEN([PAPEL])-1))="3"),[Dívida / PL])/SUMPRODUCT(N([Dívida / PL]&gt;0),N(RIGHT([PAPEL],LEN([PAPEL])-(LEN([PAPEL])-1))="3"))</f>
        <v>1.5501495106508842</v>
      </c>
      <c r="Z241" s="11">
        <f>Tabela3[[#This Row],[Capital Social]]*20%</f>
        <v>477612429.47600007</v>
      </c>
      <c r="AA241" s="11">
        <f>IF(([Lucro Líquido]*5%)&gt;[Teto R. Legal],[Teto R. Legal],[Lucro Líquido]*5%)</f>
        <v>14197100</v>
      </c>
      <c r="AB241" s="11">
        <f>IF([Lucro Líquido]&lt;0,0,[Lucro Líquido]-[Reserva Legal])</f>
        <v>269744900</v>
      </c>
      <c r="AC241" s="11">
        <f>Tabela3[[#This Row],[Lucro Distribuir]]*[%Div]</f>
        <v>67436225</v>
      </c>
      <c r="AD241" s="43">
        <f>SUMPRODUCT(N([Nome]=Tabela3[[#This Row],[Nome]]),[Ações])</f>
        <v>189997214</v>
      </c>
      <c r="AE241" s="6">
        <f>[Capital Social]/[Total Ações]</f>
        <v>12.568932444346263</v>
      </c>
      <c r="AF241" s="64">
        <f>Tabela3[[#This Row],[Lucro Líquido]]/Tabela3[[#This Row],[Total Ações]]</f>
        <v>1.4944534923548931</v>
      </c>
      <c r="AG241" s="6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241" s="6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64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6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241" s="11">
        <f>[Div Base]*[Ações]</f>
        <v>4208915.1708302153</v>
      </c>
      <c r="AL241" s="11">
        <f>SUMPRODUCT(N([Nome]=Tabela3[[#This Row],[Nome]]),[Div Base]*[Ações])</f>
        <v>67436225</v>
      </c>
      <c r="AM241" s="6">
        <f>[Patrimônio Líquido]/[Total Ações]</f>
        <v>20.105494810044952</v>
      </c>
      <c r="AN241" s="36">
        <f>MAX(Tabela3[[#This Row],[Cotação 1]:[Cotação 5]])</f>
        <v>0</v>
      </c>
      <c r="AO241" s="32">
        <f>[Cotação]/[VPA]</f>
        <v>0</v>
      </c>
      <c r="AP241" s="29">
        <f>IF(Tabela3[[#This Row],[Lucro/Ação]]&gt;0,Tabela3[[#This Row],[Cotação]]/(Tabela3[[#This Row],[Lucro/Ação]]/[Ref]*4),0)</f>
        <v>0</v>
      </c>
      <c r="AQ241" s="64">
        <f>[Lucro Distribuir]/[Total Ações]</f>
        <v>1.4197308177371486</v>
      </c>
      <c r="AR241" s="64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241" s="12" t="str">
        <f>IF(AND([% A.A.]&gt;=5%,SUMPRODUCT(N([Nome]=Tabela3[[#This Row],[Nome]]),[PL])&gt;0),"Sim","Não")</f>
        <v>Não</v>
      </c>
      <c r="AT241" s="30">
        <f>IF([Cotação]&gt;0,Tabela3[[#This Row],[Lucro]]/Tabela3[[#This Row],[Cotação]],0)</f>
        <v>0</v>
      </c>
      <c r="AU241" s="30">
        <f>((1+Tabela3[[#This Row],[% Yield]])^(1/(3*Tabela3[[#This Row],[Ref]])))^(12)-1</f>
        <v>0</v>
      </c>
      <c r="AV241" s="12">
        <f>IF([Cotação]&gt;0,($BH$1/Tabela3[[#This Row],[Cotação]]-MOD($BH$1/Tabela3[[#This Row],[Cotação]],100)),)</f>
        <v>0</v>
      </c>
      <c r="AW241" s="15">
        <f>Tabela3[[#This Row],[Ativos]]*[Lucro]</f>
        <v>0</v>
      </c>
      <c r="AX241" s="15">
        <f>SUMPRODUCT(N(Tabela1[Código]=Tabela3[[#This Row],[PAPEL]]),Tabela1[Fechamento])</f>
        <v>0</v>
      </c>
      <c r="AY241" s="15">
        <f>SUMPRODUCT(N(Tabela17[Código]=Tabela3[[#This Row],[PAPEL]]),Tabela17[Fechamento])</f>
        <v>0</v>
      </c>
      <c r="AZ241" s="15">
        <f>SUMPRODUCT(N(Tabela176[Código]=Tabela3[[#This Row],[PAPEL]]),Tabela176[Fechamento])</f>
        <v>0</v>
      </c>
      <c r="BA241" s="15">
        <f>SUMPRODUCT(N(Tabela1768[Código]=Tabela3[[#This Row],[PAPEL]]),Tabela1768[Fechamento])</f>
        <v>0</v>
      </c>
      <c r="BB241" s="7">
        <f>SUMPRODUCT(N(Tabela17683[Código]=Tabela3[[#This Row],[PAPEL]]),Tabela17683[Fechamento])</f>
        <v>0</v>
      </c>
    </row>
    <row r="242" spans="1:54" ht="11.25" customHeight="1">
      <c r="A242" s="3" t="s">
        <v>315</v>
      </c>
      <c r="B242" s="44" t="s">
        <v>329</v>
      </c>
      <c r="C242" s="66" t="str">
        <f>LEFT([PAPEL],LEN([PAPEL])-(LEN([PAPEL])-4))</f>
        <v>SCAR</v>
      </c>
      <c r="D242" s="14">
        <v>4</v>
      </c>
      <c r="E242" s="5">
        <v>473911676.48000002</v>
      </c>
      <c r="F242" s="19">
        <v>57737317</v>
      </c>
      <c r="G242" s="69">
        <v>0.25</v>
      </c>
      <c r="H242" s="14"/>
      <c r="J242" s="16"/>
      <c r="K242" s="70"/>
      <c r="L242" s="70"/>
      <c r="M242" s="41">
        <v>1482246000</v>
      </c>
      <c r="N242" s="41">
        <v>461221000</v>
      </c>
      <c r="O242" s="41">
        <v>102919000</v>
      </c>
      <c r="P242" s="5">
        <v>1076696000</v>
      </c>
      <c r="Q242" s="5">
        <v>249008000</v>
      </c>
      <c r="R242" s="5">
        <f>IF(Tabela3[[#This Row],[Ativo || Passivo]]&gt;0,Tabela3[[#This Row],[Ativo || Passivo]]-Tabela3[[#This Row],[Patrimônio Líquido]],0)</f>
        <v>405550000</v>
      </c>
      <c r="S242" s="5">
        <f>Tabela3[[#This Row],[Cotação]]*Tabela3[[#This Row],[Total Ações]]</f>
        <v>1878194922.01</v>
      </c>
      <c r="T242" s="98">
        <f>IF(Tabela3[[#This Row],[Passivo Circulante]]&gt;0,Tabela3[[#This Row],[Ativo Circulante]]/Tabela3[[#This Row],[Passivo Circulante]],0)</f>
        <v>4.4813979925961194</v>
      </c>
      <c r="U242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42" s="16">
        <f>IF(Tabela3[[#This Row],[Lucro Líquido]]&gt;0,Tabela3[[#This Row],[Lucro Líquido]]/Tabela3[[#This Row],[Patrimônio Líquido]],0)/Tabela3[[#This Row],[Ref]]*4</f>
        <v>0.23127047931821051</v>
      </c>
      <c r="W242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42" s="16">
        <f>IF(Tabela3[[#This Row],[Dívida]]&gt;0,Tabela3[[#This Row],[Dívida]]/Tabela3[[#This Row],[Patrimônio Líquido]],0)</f>
        <v>0.37666156463848666</v>
      </c>
      <c r="Y242" s="16">
        <f>SUMPRODUCT(N([Dívida / PL]&gt;0),N(RIGHT([PAPEL],LEN([PAPEL])-(LEN([PAPEL])-1))="3"),[Dívida / PL])/SUMPRODUCT(N([Dívida / PL]&gt;0),N(RIGHT([PAPEL],LEN([PAPEL])-(LEN([PAPEL])-1))="3"))</f>
        <v>1.5501495106508842</v>
      </c>
      <c r="Z242" s="5">
        <f>Tabela3[[#This Row],[Capital Social]]*20%</f>
        <v>94782335.296000004</v>
      </c>
      <c r="AA242" s="5">
        <f>IF(([Lucro Líquido]*5%)&gt;[Teto R. Legal],[Teto R. Legal],[Lucro Líquido]*5%)</f>
        <v>12450400</v>
      </c>
      <c r="AB242" s="5">
        <f>IF([Lucro Líquido]&lt;0,0,[Lucro Líquido]-[Reserva Legal])</f>
        <v>236557600</v>
      </c>
      <c r="AC242" s="5">
        <f>Tabela3[[#This Row],[Lucro Distribuir]]*[%Div]</f>
        <v>59139400</v>
      </c>
      <c r="AD242" s="19">
        <f>SUMPRODUCT(N([Nome]=Tabela3[[#This Row],[Nome]]),[Ações])</f>
        <v>57737317</v>
      </c>
      <c r="AE242" s="5">
        <f>[Capital Social]/[Total Ações]</f>
        <v>8.2080654437060172</v>
      </c>
      <c r="AF242" s="63">
        <f>Tabela3[[#This Row],[Lucro Líquido]]/Tabela3[[#This Row],[Total Ações]]</f>
        <v>4.3127740071468859</v>
      </c>
      <c r="AG242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1.0242838266973853</v>
      </c>
      <c r="AH242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1.0242838266973853</v>
      </c>
      <c r="AK242" s="5">
        <f>[Div Base]*[Ações]</f>
        <v>59139400</v>
      </c>
      <c r="AL242" s="5">
        <f>SUMPRODUCT(N([Nome]=Tabela3[[#This Row],[Nome]]),[Div Base]*[Ações])</f>
        <v>59139400</v>
      </c>
      <c r="AM242" s="5">
        <f>[Patrimônio Líquido]/[Total Ações]</f>
        <v>18.648182076073955</v>
      </c>
      <c r="AN242" s="39">
        <f>MAX(Tabela3[[#This Row],[Cotação 1]:[Cotação 5]])</f>
        <v>32.53</v>
      </c>
      <c r="AO242" s="40">
        <f>[Cotação]/[VPA]</f>
        <v>1.7444059623236272</v>
      </c>
      <c r="AP242" s="27">
        <f>IF(Tabela3[[#This Row],[Lucro/Ação]]&gt;0,Tabela3[[#This Row],[Cotação]]/(Tabela3[[#This Row],[Lucro/Ação]]/[Ref]*4),0)</f>
        <v>7.5427091579788597</v>
      </c>
      <c r="AQ242" s="63">
        <f>[Lucro Distribuir]/[Total Ações]</f>
        <v>4.0971353067895411</v>
      </c>
      <c r="AR242" s="63">
        <f>IF([Unit ON]&gt;0,SUMPRODUCT(N([Nome]=Tabela3[[#This Row],[Nome]]),N(RIGHT([PAPEL],1)="3"),[Div Base])*[Unit ON]+SUMPRODUCT(N([Nome]=Tabela3[[#This Row],[Nome]]),N(RIGHT([PAPEL],1)="4"),[Div Base])*[Unit PN],[Div Base])</f>
        <v>1.0242838266973853</v>
      </c>
      <c r="AS242" s="14" t="str">
        <f>IF(AND([% A.A.]&gt;=5%,SUMPRODUCT(N([Nome]=Tabela3[[#This Row],[Nome]]),[PL])&gt;0),"Sim","Não")</f>
        <v>Não</v>
      </c>
      <c r="AT242" s="20">
        <f>IF([Cotação]&gt;0,Tabela3[[#This Row],[Lucro]]/Tabela3[[#This Row],[Cotação]],0)</f>
        <v>3.1487360181290662E-2</v>
      </c>
      <c r="AU242" s="16">
        <f>((1+Tabela3[[#This Row],[% Yield]])^(1/(3*Tabela3[[#This Row],[Ref]])))^(12)-1</f>
        <v>3.1487360181291946E-2</v>
      </c>
      <c r="AV242" s="9">
        <f>IF([Cotação]&gt;0,($BH$1/Tabela3[[#This Row],[Cotação]]-MOD($BH$1/Tabela3[[#This Row],[Cotação]],100)),)</f>
        <v>0</v>
      </c>
      <c r="AW242" s="7">
        <f>Tabela3[[#This Row],[Ativos]]*[Lucro]</f>
        <v>0</v>
      </c>
      <c r="AX242" s="35">
        <f>SUMPRODUCT(N(Tabela1[Código]=Tabela3[[#This Row],[PAPEL]]),Tabela1[Fechamento])</f>
        <v>0</v>
      </c>
      <c r="AY242" s="41">
        <f>SUMPRODUCT(N(Tabela17[Código]=Tabela3[[#This Row],[PAPEL]]),Tabela17[Fechamento])</f>
        <v>32.53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t="11.25" customHeight="1">
      <c r="A243" s="3" t="s">
        <v>315</v>
      </c>
      <c r="B243" s="44" t="s">
        <v>328</v>
      </c>
      <c r="C243" s="66" t="str">
        <f>LEFT([PAPEL],LEN([PAPEL])-(LEN([PAPEL])-4))</f>
        <v>SSBR</v>
      </c>
      <c r="D243" s="14">
        <v>4</v>
      </c>
      <c r="E243" s="5">
        <v>997865823</v>
      </c>
      <c r="F243" s="43">
        <v>76423831</v>
      </c>
      <c r="G243" s="65">
        <v>0.25</v>
      </c>
      <c r="H243" s="14"/>
      <c r="J243" s="16"/>
      <c r="K243" s="70"/>
      <c r="L243" s="70"/>
      <c r="M243" s="41">
        <v>2600734000</v>
      </c>
      <c r="N243" s="41">
        <v>282818000</v>
      </c>
      <c r="O243" s="41">
        <v>49971000</v>
      </c>
      <c r="P243" s="5">
        <v>2230611000</v>
      </c>
      <c r="Q243" s="5">
        <v>225951000</v>
      </c>
      <c r="R243" s="5">
        <f>IF(Tabela3[[#This Row],[Ativo || Passivo]]&gt;0,Tabela3[[#This Row],[Ativo || Passivo]]-Tabela3[[#This Row],[Patrimônio Líquido]],0)</f>
        <v>370123000</v>
      </c>
      <c r="S243" s="5">
        <f>Tabela3[[#This Row],[Cotação]]*Tabela3[[#This Row],[Total Ações]]</f>
        <v>1413840873.5</v>
      </c>
      <c r="T243" s="98">
        <f>IF(Tabela3[[#This Row],[Passivo Circulante]]&gt;0,Tabela3[[#This Row],[Ativo Circulante]]/Tabela3[[#This Row],[Passivo Circulante]],0)</f>
        <v>5.6596425927037686</v>
      </c>
      <c r="U243" s="98">
        <f>SUMPRODUCT(N([Liquidez Corrente]&gt;0),N(RIGHT([PAPEL],LEN([PAPEL])-(LEN([PAPEL])-1))="3"),[Liquidez Corrente])/SUMPRODUCT(N([Liquidez Corrente]&gt;0),N(RIGHT([PAPEL],LEN([PAPEL])-(LEN([PAPEL])-1))="3"))</f>
        <v>2.0077568164272228</v>
      </c>
      <c r="V243" s="16">
        <f>IF(Tabela3[[#This Row],[Lucro Líquido]]&gt;0,Tabela3[[#This Row],[Lucro Líquido]]/Tabela3[[#This Row],[Patrimônio Líquido]],0)/Tabela3[[#This Row],[Ref]]*4</f>
        <v>0.10129556430950981</v>
      </c>
      <c r="W243" s="16">
        <f>SUMPRODUCT(N([Rentabilidade s/ PL]&gt;0),N(RIGHT([PAPEL],LEN([PAPEL])-(LEN([PAPEL])-1))="3"),[Rentabilidade s/ PL])/SUMPRODUCT(N([Rentabilidade s/ PL]&gt;0),N(RIGHT([PAPEL],LEN([PAPEL])-(LEN([PAPEL])-1))="3"))</f>
        <v>0.1650498894368842</v>
      </c>
      <c r="X243" s="16">
        <f>IF(Tabela3[[#This Row],[Dívida]]&gt;0,Tabela3[[#This Row],[Dívida]]/Tabela3[[#This Row],[Patrimônio Líquido]],0)</f>
        <v>0.1659289764104992</v>
      </c>
      <c r="Y243" s="16">
        <f>SUMPRODUCT(N([Dívida / PL]&gt;0),N(RIGHT([PAPEL],LEN([PAPEL])-(LEN([PAPEL])-1))="3"),[Dívida / PL])/SUMPRODUCT(N([Dívida / PL]&gt;0),N(RIGHT([PAPEL],LEN([PAPEL])-(LEN([PAPEL])-1))="3"))</f>
        <v>1.5501495106508842</v>
      </c>
      <c r="Z243" s="5">
        <f>Tabela3[[#This Row],[Capital Social]]*20%</f>
        <v>199573164.60000002</v>
      </c>
      <c r="AA243" s="5">
        <f>IF(([Lucro Líquido]*5%)&gt;[Teto R. Legal],[Teto R. Legal],[Lucro Líquido]*5%)</f>
        <v>11297550</v>
      </c>
      <c r="AB243" s="5">
        <f>IF([Lucro Líquido]&lt;0,0,[Lucro Líquido]-[Reserva Legal])</f>
        <v>214653450</v>
      </c>
      <c r="AC243" s="5">
        <f>Tabela3[[#This Row],[Lucro Distribuir]]*[%Div]</f>
        <v>53663362.5</v>
      </c>
      <c r="AD243" s="19">
        <f>SUMPRODUCT(N([Nome]=Tabela3[[#This Row],[Nome]]),[Ações])</f>
        <v>76423831</v>
      </c>
      <c r="AE243" s="5">
        <f>[Capital Social]/[Total Ações]</f>
        <v>13.056998189478358</v>
      </c>
      <c r="AF243" s="63">
        <f>Tabela3[[#This Row],[Lucro Líquido]]/Tabela3[[#This Row],[Total Ações]]</f>
        <v>2.9565516023398515</v>
      </c>
      <c r="AG243" s="63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243" s="63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63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3" s="63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243" s="5">
        <f>[Div Base]*[Ações]</f>
        <v>53663362.5</v>
      </c>
      <c r="AL243" s="5">
        <f>SUMPRODUCT(N([Nome]=Tabela3[[#This Row],[Nome]]),[Div Base]*[Ações])</f>
        <v>53663362.5</v>
      </c>
      <c r="AM243" s="5">
        <f>[Patrimônio Líquido]/[Total Ações]</f>
        <v>29.187374812445611</v>
      </c>
      <c r="AN243" s="39">
        <f>MAX(Tabela3[[#This Row],[Cotação 1]:[Cotação 5]])</f>
        <v>18.5</v>
      </c>
      <c r="AO243" s="40">
        <f>[Cotação]/[VPA]</f>
        <v>0.63383569501809145</v>
      </c>
      <c r="AP243" s="27">
        <f>IF(Tabela3[[#This Row],[Lucro/Ação]]&gt;0,Tabela3[[#This Row],[Cotação]]/(Tabela3[[#This Row],[Lucro/Ação]]/[Ref]*4),0)</f>
        <v>6.2572897375979748</v>
      </c>
      <c r="AQ243" s="63">
        <f>[Lucro Distribuir]/[Total Ações]</f>
        <v>2.8087240222228589</v>
      </c>
      <c r="AR243" s="63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243" s="14" t="str">
        <f>IF(AND([% A.A.]&gt;=5%,SUMPRODUCT(N([Nome]=Tabela3[[#This Row],[Nome]]),[PL])&gt;0),"Sim","Não")</f>
        <v>Não</v>
      </c>
      <c r="AT243" s="20">
        <f>IF([Cotação]&gt;0,Tabela3[[#This Row],[Lucro]]/Tabela3[[#This Row],[Cotação]],0)</f>
        <v>3.7955730030038631E-2</v>
      </c>
      <c r="AU243" s="16">
        <f>((1+Tabela3[[#This Row],[% Yield]])^(1/(3*Tabela3[[#This Row],[Ref]])))^(12)-1</f>
        <v>3.7955730030039048E-2</v>
      </c>
      <c r="AV243" s="9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35">
        <f>SUMPRODUCT(N(Tabela1[Código]=Tabela3[[#This Row],[PAPEL]]),Tabela1[Fechamento])</f>
        <v>0</v>
      </c>
      <c r="AY243" s="41">
        <f>SUMPRODUCT(N(Tabela17[Código]=Tabela3[[#This Row],[PAPEL]]),Tabela17[Fechamento])</f>
        <v>18.5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3">
        <f>SUBTOTAL(103,[Classificação Setorial])</f>
        <v>242</v>
      </c>
      <c r="C244"/>
      <c r="D244"/>
      <c r="E244"/>
      <c r="F244"/>
      <c r="G244"/>
      <c r="H244"/>
      <c r="I244"/>
      <c r="J244"/>
      <c r="K244"/>
      <c r="L244"/>
      <c r="M244" s="101"/>
      <c r="N244" s="101"/>
      <c r="O244" s="101"/>
      <c r="P244" s="3"/>
      <c r="Q244" s="3"/>
      <c r="R244" s="3"/>
      <c r="S244" s="7"/>
      <c r="T244" s="27"/>
      <c r="U244" s="27"/>
      <c r="V244" s="20"/>
      <c r="W244" s="20"/>
      <c r="X244" s="20"/>
      <c r="Y244" s="20"/>
      <c r="AM244" s="7"/>
      <c r="AN244" s="23"/>
      <c r="AP244"/>
      <c r="AW244" s="7"/>
      <c r="AY244" s="7"/>
    </row>
    <row r="245" spans="1:54" ht="11.25" customHeight="1"/>
    <row r="246" spans="1:54" ht="11.25" customHeight="1"/>
    <row r="247" spans="1:54" ht="11.25" customHeight="1"/>
    <row r="248" spans="1:54" ht="11.25" customHeight="1"/>
    <row r="249" spans="1:54" ht="11.25" customHeight="1"/>
    <row r="250" spans="1:54" ht="11.25" customHeight="1"/>
    <row r="251" spans="1:54" ht="11.25" customHeight="1"/>
    <row r="252" spans="1:54" ht="11.25" customHeight="1"/>
    <row r="253" spans="1:54" ht="11.25" customHeight="1"/>
    <row r="254" spans="1:54" ht="11.25" customHeight="1"/>
    <row r="255" spans="1:54" ht="11.25" customHeight="1"/>
    <row r="256" spans="1:54" ht="11.25" customHeight="1"/>
    <row r="257" ht="11.25" customHeight="1"/>
    <row r="258" ht="11.25" customHeight="1"/>
    <row r="259" ht="11.25" customHeight="1"/>
    <row r="260" ht="11.25" customHeight="1"/>
    <row r="261" ht="11.25" customHeight="1"/>
    <row r="262" ht="11.25" customHeight="1"/>
    <row r="263" ht="11.25" customHeight="1"/>
    <row r="264" ht="11.25" customHeight="1"/>
    <row r="265" ht="11.25" customHeight="1"/>
    <row r="266" ht="11.25" customHeight="1"/>
    <row r="267" ht="11.25" customHeight="1"/>
    <row r="268" ht="11.25" customHeight="1"/>
    <row r="269" ht="11.25" customHeight="1"/>
    <row r="270" ht="11.25" customHeight="1"/>
    <row r="271" ht="11.25" customHeight="1"/>
    <row r="272" ht="11.25" customHeight="1"/>
    <row r="273" ht="11.25" customHeight="1"/>
    <row r="274" ht="11.25" customHeight="1"/>
    <row r="275" ht="11.25" customHeight="1"/>
    <row r="276" ht="11.25" customHeight="1"/>
    <row r="277" ht="11.25" customHeight="1"/>
    <row r="278" ht="11.25" customHeight="1"/>
    <row r="279" ht="11.25" customHeight="1"/>
    <row r="280" ht="11.25" customHeight="1"/>
    <row r="281" ht="11.25" customHeight="1"/>
    <row r="282" ht="11.25" customHeight="1"/>
    <row r="283" ht="11.25" customHeight="1"/>
    <row r="284" ht="11.25" customHeight="1"/>
    <row r="285" ht="11.25" customHeight="1"/>
    <row r="286" ht="11.25" customHeight="1"/>
    <row r="287" ht="11.25" customHeight="1"/>
    <row r="288" ht="11.25" customHeight="1"/>
    <row r="289" ht="11.25" customHeight="1"/>
    <row r="290" ht="11.25" customHeight="1"/>
    <row r="291" ht="11.25" customHeight="1"/>
    <row r="292" ht="11.25" customHeight="1"/>
    <row r="293" ht="11.25" customHeight="1"/>
    <row r="294" ht="11.25" customHeight="1"/>
    <row r="295" ht="11.25" customHeight="1"/>
    <row r="296" ht="11.25" customHeight="1"/>
    <row r="297" ht="11.25" customHeight="1"/>
    <row r="298" ht="11.25" customHeight="1"/>
    <row r="299" ht="11.25" customHeight="1"/>
    <row r="301" ht="11.25" customHeight="1"/>
    <row r="302" ht="11.25" customHeight="1"/>
    <row r="303" ht="11.25" customHeight="1"/>
    <row r="304" ht="11.25" customHeight="1"/>
    <row r="305" ht="11.25" customHeight="1"/>
    <row r="306" ht="11.25" customHeight="1"/>
    <row r="307" ht="11.25" customHeight="1"/>
    <row r="308" ht="11.25" customHeight="1"/>
    <row r="309" ht="11.25" customHeight="1"/>
    <row r="310" ht="11.25" customHeight="1"/>
    <row r="311" ht="11.25" customHeight="1"/>
    <row r="312" ht="11.25" customHeight="1"/>
    <row r="313" ht="11.25" customHeight="1"/>
    <row r="314" ht="11.25" customHeight="1"/>
    <row r="315" ht="11.25" customHeight="1"/>
    <row r="316" ht="11.25" customHeight="1"/>
    <row r="317" ht="11.25" customHeight="1"/>
    <row r="318" ht="11.25" customHeight="1"/>
    <row r="319" ht="11.25" customHeight="1"/>
    <row r="320" ht="11.25" customHeight="1"/>
    <row r="321" ht="11.25" customHeight="1"/>
    <row r="322" ht="11.25" customHeight="1"/>
    <row r="323" ht="11.25" customHeight="1"/>
    <row r="324" ht="11.25" customHeight="1"/>
    <row r="325" ht="11.25" customHeight="1"/>
    <row r="326" ht="11.25" customHeight="1"/>
    <row r="327" ht="11.25" customHeight="1"/>
    <row r="329" ht="11.25" customHeight="1"/>
    <row r="331" ht="11.25" customHeight="1"/>
    <row r="332" ht="11.25" customHeight="1"/>
    <row r="333" ht="11.25" customHeight="1"/>
    <row r="334" ht="11.25" customHeight="1"/>
    <row r="335" ht="11.25" customHeight="1"/>
    <row r="337" ht="11.25" customHeight="1"/>
    <row r="338" ht="11.25" customHeight="1"/>
    <row r="339" ht="11.25" customHeight="1"/>
    <row r="340" ht="11.25" customHeight="1"/>
    <row r="341" ht="11.25" customHeight="1"/>
    <row r="342" ht="11.25" customHeight="1"/>
    <row r="343" ht="11.25" customHeight="1"/>
    <row r="344" ht="11.25" customHeight="1"/>
    <row r="345" ht="11.25" customHeight="1"/>
    <row r="346" ht="11.25" customHeight="1"/>
    <row r="347" ht="11.25" customHeight="1"/>
    <row r="348" ht="11.25" customHeight="1"/>
    <row r="349" ht="11.25" customHeight="1"/>
    <row r="350" ht="11.25" customHeight="1"/>
    <row r="351" ht="11.25" customHeight="1"/>
    <row r="352" ht="11.25" customHeight="1"/>
    <row r="353" ht="11.25" customHeight="1"/>
    <row r="354" ht="11.25" customHeight="1"/>
    <row r="355" ht="11.25" customHeight="1"/>
    <row r="356" ht="11.25" customHeight="1"/>
    <row r="357" ht="11.25" customHeight="1"/>
    <row r="358" ht="11.25" customHeight="1"/>
    <row r="359" ht="11.25" customHeight="1"/>
    <row r="360" ht="11.25" customHeight="1"/>
    <row r="361" ht="11.25" customHeight="1"/>
    <row r="362" ht="11.25" customHeight="1"/>
    <row r="363" ht="11.25" customHeight="1"/>
    <row r="364" ht="11.25" customHeight="1"/>
    <row r="365" ht="11.25" customHeight="1"/>
    <row r="366" ht="11.25" customHeight="1"/>
    <row r="367" ht="11.25" customHeight="1"/>
    <row r="368" ht="11.25" customHeight="1"/>
    <row r="369" ht="11.25" customHeight="1"/>
    <row r="370" ht="11.25" customHeight="1"/>
    <row r="371" ht="11.25" customHeight="1"/>
    <row r="372" ht="11.25" customHeight="1"/>
    <row r="373" ht="11.25" customHeight="1"/>
    <row r="374" ht="11.25" customHeight="1"/>
    <row r="375" ht="11.25" customHeight="1"/>
    <row r="376" ht="11.25" customHeight="1"/>
    <row r="377" ht="11.25" customHeight="1"/>
    <row r="378" ht="11.25" customHeight="1"/>
    <row r="379" ht="11.25" customHeight="1"/>
    <row r="380" ht="11.25" customHeight="1"/>
    <row r="381" ht="11.25" customHeight="1"/>
    <row r="382" ht="11.25" customHeight="1"/>
    <row r="383" ht="11.25" customHeight="1"/>
    <row r="384" ht="11.25" customHeight="1"/>
    <row r="385" ht="11.25" customHeight="1"/>
    <row r="386" ht="11.25" customHeight="1"/>
    <row r="387" ht="11.25" customHeight="1"/>
    <row r="388" ht="11.25" customHeight="1"/>
    <row r="389" ht="11.25" customHeight="1"/>
    <row r="390" ht="11.25" customHeight="1"/>
    <row r="391" ht="11.25" customHeight="1"/>
    <row r="392" ht="11.25" customHeight="1"/>
    <row r="393" ht="11.25" customHeight="1"/>
    <row r="394" ht="11.25" customHeight="1"/>
    <row r="395" ht="11.25" customHeight="1"/>
    <row r="396" ht="11.25" customHeight="1"/>
    <row r="397" ht="11.25" customHeight="1"/>
    <row r="398" ht="11.25" customHeight="1"/>
    <row r="399" ht="11.25" customHeight="1"/>
    <row r="400" ht="11.25" customHeight="1"/>
    <row r="401" ht="11.25" customHeight="1"/>
    <row r="402" ht="11.25" customHeight="1"/>
    <row r="403" ht="11.25" customHeight="1"/>
    <row r="404" ht="11.25" customHeight="1"/>
    <row r="405" ht="11.25" customHeight="1"/>
    <row r="406" ht="11.25" customHeight="1"/>
    <row r="407" ht="11.25" customHeight="1"/>
    <row r="408" ht="11.25" customHeight="1"/>
    <row r="409" ht="11.25" customHeight="1"/>
    <row r="410" ht="11.25" customHeight="1"/>
    <row r="411" ht="11.25" customHeight="1"/>
    <row r="412" ht="11.25" customHeight="1"/>
    <row r="413" ht="11.25" customHeight="1"/>
    <row r="414" ht="11.25" customHeight="1"/>
    <row r="415" ht="11.25" customHeight="1"/>
    <row r="416" ht="11.25" customHeight="1"/>
    <row r="417" ht="11.25" customHeight="1"/>
    <row r="419" ht="11.25" customHeight="1"/>
    <row r="420" ht="11.25" customHeight="1"/>
    <row r="421" ht="11.25" customHeight="1"/>
    <row r="422" ht="11.25" customHeight="1"/>
    <row r="423" ht="11.25" customHeight="1"/>
    <row r="424" ht="11.25" customHeight="1"/>
    <row r="425" ht="11.25" customHeight="1"/>
    <row r="426" ht="11.25" customHeight="1"/>
    <row r="427" ht="11.25" customHeight="1"/>
    <row r="428" ht="11.25" customHeight="1"/>
    <row r="429" ht="11.25" customHeight="1"/>
    <row r="430" ht="11.25" customHeight="1"/>
    <row r="431" ht="11.25" customHeight="1"/>
    <row r="432" ht="11.25" customHeight="1"/>
    <row r="433" ht="11.25" customHeight="1"/>
    <row r="434" ht="11.25" customHeight="1"/>
    <row r="435" ht="11.25" customHeight="1"/>
    <row r="436" ht="11.25" customHeight="1"/>
    <row r="437" ht="11.25" customHeight="1"/>
    <row r="438" ht="11.25" customHeight="1"/>
    <row r="439" ht="11.25" customHeight="1"/>
    <row r="440" ht="11.25" customHeight="1"/>
    <row r="441" ht="11.25" customHeight="1"/>
    <row r="442" ht="11.25" customHeight="1"/>
    <row r="443" ht="11.25" customHeight="1"/>
    <row r="444" ht="11.25" customHeight="1"/>
    <row r="445" ht="11.25" customHeight="1"/>
    <row r="446" ht="11.25" customHeight="1"/>
    <row r="447" ht="11.25" customHeight="1"/>
    <row r="448" ht="11.25" customHeight="1"/>
    <row r="449" ht="11.25" customHeight="1"/>
    <row r="450" ht="11.25" customHeight="1"/>
    <row r="451" ht="11.25" customHeight="1"/>
    <row r="455" ht="11.25" customHeight="1"/>
    <row r="456" ht="11.25" customHeight="1"/>
    <row r="457" ht="11.25" customHeight="1"/>
    <row r="458" ht="11.25" customHeight="1"/>
    <row r="459" ht="11.25" customHeight="1"/>
    <row r="460" ht="11.25" customHeight="1"/>
    <row r="461" ht="11.25" customHeight="1"/>
    <row r="462" ht="11.25" customHeight="1"/>
    <row r="463" ht="11.25" customHeight="1"/>
    <row r="464" ht="11.25" customHeight="1"/>
    <row r="465" ht="11.25" customHeight="1"/>
    <row r="466" ht="11.25" customHeight="1"/>
    <row r="467" ht="11.25" customHeight="1"/>
    <row r="468" ht="11.25" customHeight="1"/>
    <row r="469" ht="11.25" customHeight="1"/>
    <row r="470" ht="11.25" customHeight="1"/>
    <row r="471" ht="11.25" customHeight="1"/>
    <row r="472" ht="11.25" customHeight="1"/>
    <row r="473" ht="11.25" customHeight="1"/>
    <row r="474" ht="11.25" customHeight="1"/>
    <row r="475" ht="11.25" customHeight="1"/>
  </sheetData>
  <hyperlinks>
    <hyperlink ref="B232" r:id="rId1"/>
    <hyperlink ref="B240" r:id="rId2"/>
    <hyperlink ref="B239" r:id="rId3"/>
    <hyperlink ref="B235" r:id="rId4"/>
    <hyperlink ref="B234" r:id="rId5"/>
    <hyperlink ref="B233" r:id="rId6"/>
    <hyperlink ref="B123" r:id="rId7"/>
    <hyperlink ref="B207" r:id="rId8"/>
    <hyperlink ref="B206" r:id="rId9"/>
    <hyperlink ref="B199" r:id="rId10"/>
    <hyperlink ref="B198" r:id="rId11"/>
    <hyperlink ref="B192" r:id="rId12"/>
    <hyperlink ref="B242" r:id="rId13"/>
    <hyperlink ref="B243" r:id="rId14"/>
    <hyperlink ref="B193" r:id="rId15"/>
    <hyperlink ref="B81:B84" r:id="rId16" display="ENGI11"/>
    <hyperlink ref="B94:B95" r:id="rId17" display="GETI3"/>
    <hyperlink ref="B82:B84" r:id="rId18" display="CSRN3"/>
    <hyperlink ref="B84" r:id="rId19" display="CEPE3"/>
    <hyperlink ref="B145:B150" r:id="rId20" display="ENMA3B"/>
    <hyperlink ref="B163:B164" r:id="rId21" display="GEPA3"/>
    <hyperlink ref="B185:B186" r:id="rId22" display="TRPL3"/>
    <hyperlink ref="B231" r:id="rId23"/>
    <hyperlink ref="B236" r:id="rId24"/>
    <hyperlink ref="B237" r:id="rId25" display="CORR3"/>
    <hyperlink ref="B238" r:id="rId26"/>
    <hyperlink ref="B241" r:id="rId27" display="MULT3"/>
    <hyperlink ref="B230" r:id="rId28"/>
    <hyperlink ref="B226" r:id="rId29"/>
    <hyperlink ref="B227" r:id="rId30"/>
    <hyperlink ref="B228" r:id="rId31"/>
    <hyperlink ref="B229" r:id="rId32"/>
    <hyperlink ref="B225" r:id="rId33"/>
    <hyperlink ref="B224" r:id="rId34"/>
    <hyperlink ref="B223" r:id="rId35"/>
    <hyperlink ref="B221" r:id="rId36"/>
    <hyperlink ref="B222" r:id="rId37" display="BOBR3"/>
    <hyperlink ref="B220" r:id="rId38"/>
    <hyperlink ref="B111" r:id="rId39"/>
    <hyperlink ref="B112" r:id="rId40" display="LAME3"/>
    <hyperlink ref="B109" r:id="rId41"/>
    <hyperlink ref="B110" r:id="rId42"/>
    <hyperlink ref="B219" r:id="rId43"/>
    <hyperlink ref="B215" r:id="rId44"/>
    <hyperlink ref="B217" r:id="rId45"/>
    <hyperlink ref="B218" r:id="rId46" display="PNVL3"/>
    <hyperlink ref="B216" r:id="rId47" display="PFMR3"/>
    <hyperlink ref="B213" r:id="rId48"/>
    <hyperlink ref="B214" r:id="rId49" display="PCAR3"/>
    <hyperlink ref="B212" r:id="rId50"/>
    <hyperlink ref="B211" r:id="rId51"/>
    <hyperlink ref="B209" r:id="rId52"/>
    <hyperlink ref="B210" r:id="rId53" display="CLAN3"/>
    <hyperlink ref="B203" r:id="rId54"/>
    <hyperlink ref="B204" r:id="rId55" display="BAUH3"/>
    <hyperlink ref="B205" r:id="rId56"/>
    <hyperlink ref="B208" r:id="rId57"/>
    <hyperlink ref="B200" r:id="rId58"/>
    <hyperlink ref="B201" r:id="rId59" display="IGUA3"/>
    <hyperlink ref="B202" r:id="rId60" display="IGUA3"/>
    <hyperlink ref="B197" r:id="rId61"/>
    <hyperlink ref="B194" r:id="rId62"/>
    <hyperlink ref="B195" r:id="rId63" display="JOPA3"/>
    <hyperlink ref="B196" r:id="rId64"/>
    <hyperlink ref="B191" r:id="rId65"/>
    <hyperlink ref="B190" r:id="rId66"/>
    <hyperlink ref="B189" r:id="rId67"/>
    <hyperlink ref="B188" r:id="rId68"/>
    <hyperlink ref="B184" r:id="rId69"/>
    <hyperlink ref="B185" r:id="rId70" display="AHEB3"/>
    <hyperlink ref="B186" r:id="rId71" display="AHEB3"/>
    <hyperlink ref="B187" r:id="rId72"/>
    <hyperlink ref="B181" r:id="rId73"/>
    <hyperlink ref="B176" r:id="rId74"/>
    <hyperlink ref="B174" r:id="rId75"/>
    <hyperlink ref="B175" r:id="rId76" display="WHRL3"/>
    <hyperlink ref="B164" r:id="rId77"/>
    <hyperlink ref="B165" r:id="rId78" display="BMTO3"/>
    <hyperlink ref="B167" r:id="rId79"/>
    <hyperlink ref="B171" r:id="rId80"/>
    <hyperlink ref="B172" r:id="rId81" display="VVAR11"/>
    <hyperlink ref="B173" r:id="rId82" display="VVAR11"/>
    <hyperlink ref="B166" r:id="rId83"/>
    <hyperlink ref="B163" r:id="rId84"/>
    <hyperlink ref="B142" r:id="rId85"/>
    <hyperlink ref="B143" r:id="rId86" display="CEDO3"/>
    <hyperlink ref="B182" r:id="rId87"/>
    <hyperlink ref="B183" r:id="rId88" display="ESTR3"/>
    <hyperlink ref="B179" r:id="rId89"/>
    <hyperlink ref="B180" r:id="rId90" display="NAFG3"/>
    <hyperlink ref="B177" r:id="rId91"/>
    <hyperlink ref="B178" r:id="rId92" display="HETA3"/>
    <hyperlink ref="B146" r:id="rId93"/>
    <hyperlink ref="B147" r:id="rId94" display="CTNM3"/>
    <hyperlink ref="B148" r:id="rId95"/>
    <hyperlink ref="B149" r:id="rId96" display="CTSA3"/>
    <hyperlink ref="B150" r:id="rId97" display="CTSA3"/>
    <hyperlink ref="B151" r:id="rId98"/>
    <hyperlink ref="B152" r:id="rId99" display="DOHL3"/>
    <hyperlink ref="B153" r:id="rId100"/>
    <hyperlink ref="B154" r:id="rId101" display="ECPR3"/>
    <hyperlink ref="B144" r:id="rId102"/>
    <hyperlink ref="B145" r:id="rId103" display="CTKA3"/>
    <hyperlink ref="B155" r:id="rId104"/>
    <hyperlink ref="B156" r:id="rId105" display="PTNT3"/>
    <hyperlink ref="B162" r:id="rId106"/>
    <hyperlink ref="B157" r:id="rId107"/>
    <hyperlink ref="B158" r:id="rId108"/>
    <hyperlink ref="B159" r:id="rId109" display="TENE3"/>
    <hyperlink ref="B160" r:id="rId110" display="TENE3"/>
    <hyperlink ref="B161" r:id="rId111" display="TENE3"/>
    <hyperlink ref="B136" r:id="rId112"/>
    <hyperlink ref="B137" r:id="rId113" display="ALPA3"/>
    <hyperlink ref="B138" r:id="rId114"/>
    <hyperlink ref="B139" r:id="rId115" display="CAMB3"/>
    <hyperlink ref="B140" r:id="rId116"/>
    <hyperlink ref="B141" r:id="rId117"/>
    <hyperlink ref="B134" r:id="rId118"/>
    <hyperlink ref="B135" r:id="rId119"/>
    <hyperlink ref="B132" r:id="rId120"/>
    <hyperlink ref="B133" r:id="rId121" display="NETC3"/>
    <hyperlink ref="B127" r:id="rId122"/>
    <hyperlink ref="B128" r:id="rId123" display="ABRE11"/>
    <hyperlink ref="B129" r:id="rId124" display="ABRE11"/>
    <hyperlink ref="B130" r:id="rId125"/>
    <hyperlink ref="B131" r:id="rId126" display="SLED3"/>
    <hyperlink ref="B126" r:id="rId127"/>
    <hyperlink ref="B124" r:id="rId128"/>
    <hyperlink ref="B121" r:id="rId129"/>
    <hyperlink ref="B114" r:id="rId130"/>
    <hyperlink ref="B115" r:id="rId131"/>
    <hyperlink ref="B116" r:id="rId132" display="CGRA3"/>
    <hyperlink ref="B117" r:id="rId133"/>
    <hyperlink ref="B118" r:id="rId134" display="GUAR3"/>
    <hyperlink ref="B119" r:id="rId135"/>
    <hyperlink ref="B120" r:id="rId136" display="LHER3"/>
    <hyperlink ref="B122" r:id="rId137"/>
    <hyperlink ref="B113" r:id="rId138"/>
    <hyperlink ref="B168" r:id="rId139"/>
    <hyperlink ref="B169" r:id="rId140" display="SPRI3"/>
    <hyperlink ref="B170" r:id="rId141" display="SPRI3"/>
    <hyperlink ref="B47" r:id="rId142"/>
    <hyperlink ref="B48" r:id="rId143"/>
    <hyperlink ref="B49" r:id="rId144" display="CALI3"/>
    <hyperlink ref="B50" r:id="rId145"/>
    <hyperlink ref="B51" r:id="rId146"/>
    <hyperlink ref="B52" r:id="rId147"/>
    <hyperlink ref="B53" r:id="rId148"/>
    <hyperlink ref="B54" r:id="rId149"/>
    <hyperlink ref="B55" r:id="rId150"/>
    <hyperlink ref="B56" r:id="rId151"/>
    <hyperlink ref="B58" r:id="rId152"/>
    <hyperlink ref="B57" r:id="rId153"/>
    <hyperlink ref="B59" r:id="rId154"/>
    <hyperlink ref="B60" r:id="rId155"/>
    <hyperlink ref="B61" r:id="rId156"/>
    <hyperlink ref="B62" r:id="rId157"/>
    <hyperlink ref="B63" r:id="rId158"/>
    <hyperlink ref="B64" r:id="rId159" display="SGEN3"/>
    <hyperlink ref="B65" r:id="rId160"/>
    <hyperlink ref="B66" r:id="rId161"/>
    <hyperlink ref="B67" r:id="rId162"/>
    <hyperlink ref="B68" r:id="rId163"/>
    <hyperlink ref="B69" r:id="rId164" display="AZEV3"/>
    <hyperlink ref="B70" r:id="rId165"/>
    <hyperlink ref="B71" r:id="rId166" display="LIXC3"/>
    <hyperlink ref="B75" r:id="rId167"/>
    <hyperlink ref="B76" r:id="rId168" display="SULT3"/>
    <hyperlink ref="B72" r:id="rId169"/>
    <hyperlink ref="B73" r:id="rId170" display="MEND3"/>
    <hyperlink ref="B74" r:id="rId171" display="MEND3"/>
    <hyperlink ref="B77" r:id="rId172"/>
    <hyperlink ref="B78" r:id="rId173" display="SOND3"/>
    <hyperlink ref="B79" r:id="rId174" display="SOND3"/>
    <hyperlink ref="B80" r:id="rId175"/>
    <hyperlink ref="B81" r:id="rId176" display="TCNO3"/>
    <hyperlink ref="B82" r:id="rId177"/>
    <hyperlink ref="B83" r:id="rId178"/>
    <hyperlink ref="B40" r:id="rId179"/>
    <hyperlink ref="B41" r:id="rId180" display="CTAX11"/>
    <hyperlink ref="B42" r:id="rId181" display="CTAX11"/>
    <hyperlink ref="B39" r:id="rId182"/>
    <hyperlink ref="B43" r:id="rId183"/>
    <hyperlink ref="B44" r:id="rId184" display="DTCY3"/>
    <hyperlink ref="B45" r:id="rId185"/>
    <hyperlink ref="B46" r:id="rId186"/>
    <hyperlink ref="B89" r:id="rId187"/>
    <hyperlink ref="B90" r:id="rId188"/>
    <hyperlink ref="B92" r:id="rId189"/>
    <hyperlink ref="B91" r:id="rId190"/>
    <hyperlink ref="B93" r:id="rId191"/>
    <hyperlink ref="B94" r:id="rId192" display="IMBI3"/>
    <hyperlink ref="B95" r:id="rId193"/>
    <hyperlink ref="B96" r:id="rId194"/>
    <hyperlink ref="B97" r:id="rId195" display="STBP11"/>
    <hyperlink ref="B98" r:id="rId196" display="STBP11"/>
    <hyperlink ref="B99" r:id="rId197"/>
    <hyperlink ref="B100" r:id="rId198" display="GOLL3"/>
    <hyperlink ref="B101" r:id="rId199"/>
    <hyperlink ref="B102" r:id="rId200"/>
    <hyperlink ref="B103" r:id="rId201" display="VSPT3"/>
    <hyperlink ref="B104" r:id="rId202"/>
    <hyperlink ref="B105" r:id="rId203"/>
    <hyperlink ref="B106" r:id="rId204" display="LUXM3"/>
    <hyperlink ref="B107" r:id="rId205"/>
    <hyperlink ref="B108" r:id="rId206"/>
    <hyperlink ref="B2" r:id="rId207"/>
    <hyperlink ref="B3" r:id="rId208" display="SGAS3"/>
    <hyperlink ref="B4" r:id="rId209"/>
    <hyperlink ref="B5" r:id="rId210"/>
    <hyperlink ref="B6" r:id="rId211" display="FJTA3"/>
    <hyperlink ref="B7" r:id="rId212"/>
    <hyperlink ref="B8" r:id="rId213" display="EALT3"/>
    <hyperlink ref="B9" r:id="rId214"/>
    <hyperlink ref="B10" r:id="rId215" display="MTSA3"/>
    <hyperlink ref="B12" r:id="rId216" display="BALM3"/>
    <hyperlink ref="B11" r:id="rId217"/>
    <hyperlink ref="B88" r:id="rId218"/>
    <hyperlink ref="B87" r:id="rId219"/>
    <hyperlink ref="B85" r:id="rId220" display="CCHI3"/>
    <hyperlink ref="B84" r:id="rId221"/>
    <hyperlink ref="B86" r:id="rId222"/>
    <hyperlink ref="B13" r:id="rId223"/>
    <hyperlink ref="B14" r:id="rId224" display="BDLL3"/>
    <hyperlink ref="B18" r:id="rId225"/>
    <hyperlink ref="B15" r:id="rId226"/>
    <hyperlink ref="B16" r:id="rId227" display="INEP3"/>
    <hyperlink ref="B17" r:id="rId228"/>
    <hyperlink ref="B19" r:id="rId229"/>
    <hyperlink ref="B20" r:id="rId230" display="SHUL3"/>
    <hyperlink ref="B21" r:id="rId231"/>
    <hyperlink ref="B22" r:id="rId232"/>
    <hyperlink ref="B23" r:id="rId233"/>
    <hyperlink ref="B24" r:id="rId234"/>
    <hyperlink ref="B25" r:id="rId235" display="DHBI3"/>
    <hyperlink ref="B30" r:id="rId236"/>
    <hyperlink ref="B26" r:id="rId237"/>
    <hyperlink ref="B27" r:id="rId238"/>
    <hyperlink ref="B32" r:id="rId239"/>
    <hyperlink ref="B33" r:id="rId240" display="POMO3"/>
    <hyperlink ref="B36" r:id="rId241"/>
    <hyperlink ref="B37" r:id="rId242" display="RSUL3"/>
    <hyperlink ref="B31" r:id="rId243"/>
    <hyperlink ref="B34" r:id="rId244"/>
    <hyperlink ref="B35" r:id="rId245" display="RAPT3"/>
    <hyperlink ref="B38" r:id="rId246"/>
    <hyperlink ref="B28" r:id="rId247"/>
    <hyperlink ref="B29" r:id="rId248" display="MWET3"/>
    <hyperlink ref="B125" r:id="rId249"/>
  </hyperlinks>
  <pageMargins left="0.7" right="0.7" top="0.75" bottom="0.75" header="0.3" footer="0.3"/>
  <pageSetup paperSize="9" orientation="portrait" r:id="rId250"/>
  <tableParts count="1">
    <tablePart r:id="rId25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3:D321"/>
  <sheetViews>
    <sheetView topLeftCell="A304" workbookViewId="0">
      <selection activeCell="A307" sqref="A307"/>
    </sheetView>
  </sheetViews>
  <sheetFormatPr defaultRowHeight="15"/>
  <cols>
    <col min="1" max="1" width="37.42578125" bestFit="1" customWidth="1"/>
    <col min="2" max="2" width="14.85546875" customWidth="1"/>
    <col min="3" max="3" width="11.5703125" customWidth="1"/>
    <col min="4" max="4" width="23.5703125" customWidth="1"/>
  </cols>
  <sheetData>
    <row r="3" spans="1:4">
      <c r="B3" s="1" t="s">
        <v>11</v>
      </c>
    </row>
    <row r="4" spans="1:4">
      <c r="A4" s="1" t="s">
        <v>1305</v>
      </c>
      <c r="B4" t="s">
        <v>2058</v>
      </c>
      <c r="C4" t="s">
        <v>2072</v>
      </c>
      <c r="D4" t="s">
        <v>2076</v>
      </c>
    </row>
    <row r="5" spans="1:4">
      <c r="A5" s="2" t="s">
        <v>1487</v>
      </c>
      <c r="B5" s="55">
        <v>2007</v>
      </c>
      <c r="C5" s="55">
        <v>2013</v>
      </c>
      <c r="D5" s="108">
        <v>7.4152979999999999</v>
      </c>
    </row>
    <row r="6" spans="1:4">
      <c r="A6" s="2" t="s">
        <v>1491</v>
      </c>
      <c r="B6" s="55">
        <v>2012</v>
      </c>
      <c r="C6" s="55">
        <v>2013</v>
      </c>
      <c r="D6" s="108">
        <v>0.77713399999999999</v>
      </c>
    </row>
    <row r="7" spans="1:4">
      <c r="A7" s="2" t="s">
        <v>1494</v>
      </c>
      <c r="B7" s="55">
        <v>2013</v>
      </c>
      <c r="C7" s="55">
        <v>2013</v>
      </c>
      <c r="D7" s="108">
        <v>0.94510000000000005</v>
      </c>
    </row>
    <row r="8" spans="1:4">
      <c r="A8" s="2" t="s">
        <v>1495</v>
      </c>
      <c r="B8" s="55">
        <v>2003</v>
      </c>
      <c r="C8" s="55">
        <v>2013</v>
      </c>
      <c r="D8" s="108">
        <v>15.422400433660702</v>
      </c>
    </row>
    <row r="9" spans="1:4">
      <c r="A9" s="2" t="s">
        <v>1497</v>
      </c>
      <c r="B9" s="55">
        <v>1999</v>
      </c>
      <c r="C9" s="55">
        <v>2009</v>
      </c>
      <c r="D9" s="108">
        <v>483.44033757199998</v>
      </c>
    </row>
    <row r="10" spans="1:4">
      <c r="A10" s="2" t="s">
        <v>1498</v>
      </c>
      <c r="B10" s="55">
        <v>2001</v>
      </c>
      <c r="C10" s="55">
        <v>2013</v>
      </c>
      <c r="D10" s="108">
        <v>26.827739985785801</v>
      </c>
    </row>
    <row r="11" spans="1:4">
      <c r="A11" s="2" t="s">
        <v>1500</v>
      </c>
      <c r="B11" s="55">
        <v>2007</v>
      </c>
      <c r="C11" s="55">
        <v>2009</v>
      </c>
      <c r="D11" s="108">
        <v>0.22942097009000001</v>
      </c>
    </row>
    <row r="12" spans="1:4">
      <c r="A12" s="2" t="s">
        <v>1501</v>
      </c>
      <c r="B12" s="55">
        <v>2007</v>
      </c>
      <c r="C12" s="55">
        <v>2013</v>
      </c>
      <c r="D12" s="108">
        <v>16.233064852320503</v>
      </c>
    </row>
    <row r="13" spans="1:4">
      <c r="A13" s="2" t="s">
        <v>1504</v>
      </c>
      <c r="B13" s="55">
        <v>2011</v>
      </c>
      <c r="C13" s="55">
        <v>2013</v>
      </c>
      <c r="D13" s="108">
        <v>0.97737054369999987</v>
      </c>
    </row>
    <row r="14" spans="1:4">
      <c r="A14" s="2" t="s">
        <v>1505</v>
      </c>
      <c r="B14" s="55">
        <v>1996</v>
      </c>
      <c r="C14" s="55">
        <v>2014</v>
      </c>
      <c r="D14" s="108">
        <v>18.866170000000015</v>
      </c>
    </row>
    <row r="15" spans="1:4">
      <c r="A15" s="2" t="s">
        <v>1510</v>
      </c>
      <c r="B15" s="55">
        <v>1996</v>
      </c>
      <c r="C15" s="55">
        <v>2014</v>
      </c>
      <c r="D15" s="108">
        <v>4.3820200000000016</v>
      </c>
    </row>
    <row r="16" spans="1:4">
      <c r="A16" s="2" t="s">
        <v>1511</v>
      </c>
      <c r="B16" s="55">
        <v>1996</v>
      </c>
      <c r="C16" s="55">
        <v>2014</v>
      </c>
      <c r="D16" s="108">
        <v>6.0897300000000012</v>
      </c>
    </row>
    <row r="17" spans="1:4">
      <c r="A17" s="2" t="s">
        <v>1512</v>
      </c>
      <c r="B17" s="55">
        <v>1996</v>
      </c>
      <c r="C17" s="55">
        <v>2014</v>
      </c>
      <c r="D17" s="108">
        <v>8.7178200000000015</v>
      </c>
    </row>
    <row r="18" spans="1:4">
      <c r="A18" s="2" t="s">
        <v>1513</v>
      </c>
      <c r="B18" s="55">
        <v>2010</v>
      </c>
      <c r="C18" s="55">
        <v>2013</v>
      </c>
      <c r="D18" s="108">
        <v>0.66608595300000006</v>
      </c>
    </row>
    <row r="19" spans="1:4">
      <c r="A19" s="2" t="s">
        <v>1514</v>
      </c>
      <c r="B19" s="55">
        <v>1997</v>
      </c>
      <c r="C19" s="55">
        <v>2013</v>
      </c>
      <c r="D19" s="108">
        <v>173.36076351221979</v>
      </c>
    </row>
    <row r="20" spans="1:4">
      <c r="A20" s="2" t="s">
        <v>1515</v>
      </c>
      <c r="B20" s="55">
        <v>2002</v>
      </c>
      <c r="C20" s="55">
        <v>2013</v>
      </c>
      <c r="D20" s="108">
        <v>3.4933948387360001</v>
      </c>
    </row>
    <row r="21" spans="1:4">
      <c r="A21" s="2" t="s">
        <v>1518</v>
      </c>
      <c r="B21" s="55">
        <v>1996</v>
      </c>
      <c r="C21" s="55">
        <v>2013</v>
      </c>
      <c r="D21" s="108">
        <v>26.747279119999998</v>
      </c>
    </row>
    <row r="22" spans="1:4">
      <c r="A22" s="2" t="s">
        <v>1519</v>
      </c>
      <c r="B22" s="55">
        <v>2005</v>
      </c>
      <c r="C22" s="55">
        <v>2009</v>
      </c>
      <c r="D22" s="108">
        <v>0.32445027000000004</v>
      </c>
    </row>
    <row r="23" spans="1:4">
      <c r="A23" s="2" t="s">
        <v>1520</v>
      </c>
      <c r="B23" s="55">
        <v>1997</v>
      </c>
      <c r="C23" s="55">
        <v>2013</v>
      </c>
      <c r="D23" s="108">
        <v>0.5632666475463004</v>
      </c>
    </row>
    <row r="24" spans="1:4">
      <c r="A24" s="2" t="s">
        <v>1521</v>
      </c>
      <c r="B24" s="55">
        <v>2014</v>
      </c>
      <c r="C24" s="55">
        <v>2014</v>
      </c>
      <c r="D24" s="108">
        <v>0.254</v>
      </c>
    </row>
    <row r="25" spans="1:4">
      <c r="A25" s="2" t="s">
        <v>1522</v>
      </c>
      <c r="B25" s="55">
        <v>2007</v>
      </c>
      <c r="C25" s="55">
        <v>2013</v>
      </c>
      <c r="D25" s="108">
        <v>1.7190963611E-4</v>
      </c>
    </row>
    <row r="26" spans="1:4">
      <c r="A26" s="2" t="s">
        <v>1523</v>
      </c>
      <c r="B26" s="55">
        <v>2008</v>
      </c>
      <c r="C26" s="55">
        <v>2013</v>
      </c>
      <c r="D26" s="108">
        <v>2.6471840999999999E-2</v>
      </c>
    </row>
    <row r="27" spans="1:4">
      <c r="A27" s="2" t="s">
        <v>1524</v>
      </c>
      <c r="B27" s="55">
        <v>2011</v>
      </c>
      <c r="C27" s="55">
        <v>2013</v>
      </c>
      <c r="D27" s="108">
        <v>1.2073614009</v>
      </c>
    </row>
    <row r="28" spans="1:4">
      <c r="A28" s="2" t="s">
        <v>1525</v>
      </c>
      <c r="B28" s="55">
        <v>2007</v>
      </c>
      <c r="C28" s="55">
        <v>2013</v>
      </c>
      <c r="D28" s="108">
        <v>6.4338974964300002</v>
      </c>
    </row>
    <row r="29" spans="1:4">
      <c r="A29" s="2" t="s">
        <v>1526</v>
      </c>
      <c r="B29" s="55">
        <v>2011</v>
      </c>
      <c r="C29" s="55">
        <v>2013</v>
      </c>
      <c r="D29" s="108">
        <v>1.7467216971800001</v>
      </c>
    </row>
    <row r="30" spans="1:4">
      <c r="A30" s="2" t="s">
        <v>1527</v>
      </c>
      <c r="B30" s="55">
        <v>2008</v>
      </c>
      <c r="C30" s="55">
        <v>2011</v>
      </c>
      <c r="D30" s="108">
        <v>0.45455489999999998</v>
      </c>
    </row>
    <row r="31" spans="1:4">
      <c r="A31" s="2" t="s">
        <v>1528</v>
      </c>
      <c r="B31" s="55">
        <v>1996</v>
      </c>
      <c r="C31" s="55">
        <v>2013</v>
      </c>
      <c r="D31" s="108">
        <v>25.244760876000004</v>
      </c>
    </row>
    <row r="32" spans="1:4">
      <c r="A32" s="2" t="s">
        <v>1529</v>
      </c>
      <c r="B32" s="55">
        <v>2003</v>
      </c>
      <c r="C32" s="55">
        <v>2014</v>
      </c>
      <c r="D32" s="108">
        <v>37.806879900660007</v>
      </c>
    </row>
    <row r="33" spans="1:4">
      <c r="A33" s="2" t="s">
        <v>1530</v>
      </c>
      <c r="B33" s="55">
        <v>2000</v>
      </c>
      <c r="C33" s="55">
        <v>2014</v>
      </c>
      <c r="D33" s="108">
        <v>2.5949649532200003</v>
      </c>
    </row>
    <row r="34" spans="1:4">
      <c r="A34" s="2" t="s">
        <v>1531</v>
      </c>
      <c r="B34" s="55">
        <v>2008</v>
      </c>
      <c r="C34" s="55">
        <v>2014</v>
      </c>
      <c r="D34" s="108">
        <v>27.928170451299994</v>
      </c>
    </row>
    <row r="35" spans="1:4">
      <c r="A35" s="2" t="s">
        <v>1532</v>
      </c>
      <c r="B35" s="55">
        <v>1996</v>
      </c>
      <c r="C35" s="55">
        <v>2013</v>
      </c>
      <c r="D35" s="108">
        <v>14.283087180819987</v>
      </c>
    </row>
    <row r="36" spans="1:4">
      <c r="A36" s="2" t="s">
        <v>1533</v>
      </c>
      <c r="B36" s="55">
        <v>1996</v>
      </c>
      <c r="C36" s="55">
        <v>2013</v>
      </c>
      <c r="D36" s="108">
        <v>267.15542673799996</v>
      </c>
    </row>
    <row r="37" spans="1:4">
      <c r="A37" s="2" t="s">
        <v>1534</v>
      </c>
      <c r="B37" s="55">
        <v>2006</v>
      </c>
      <c r="C37" s="55">
        <v>2008</v>
      </c>
      <c r="D37" s="108">
        <v>0.19237161599999994</v>
      </c>
    </row>
    <row r="38" spans="1:4">
      <c r="A38" s="2" t="s">
        <v>1535</v>
      </c>
      <c r="B38" s="55">
        <v>1997</v>
      </c>
      <c r="C38" s="55">
        <v>2013</v>
      </c>
      <c r="D38" s="108">
        <v>25.5741142</v>
      </c>
    </row>
    <row r="39" spans="1:4">
      <c r="A39" s="2" t="s">
        <v>1536</v>
      </c>
      <c r="B39" s="55">
        <v>2013</v>
      </c>
      <c r="C39" s="55">
        <v>2014</v>
      </c>
      <c r="D39" s="108">
        <v>1.0044380528000001</v>
      </c>
    </row>
    <row r="40" spans="1:4">
      <c r="A40" s="2" t="s">
        <v>1537</v>
      </c>
      <c r="B40" s="55">
        <v>2008</v>
      </c>
      <c r="C40" s="55">
        <v>2013</v>
      </c>
      <c r="D40" s="108">
        <v>1.5650000000000004</v>
      </c>
    </row>
    <row r="41" spans="1:4">
      <c r="A41" s="2" t="s">
        <v>1538</v>
      </c>
      <c r="B41" s="55">
        <v>1996</v>
      </c>
      <c r="C41" s="55">
        <v>2013</v>
      </c>
      <c r="D41" s="108">
        <v>809.846</v>
      </c>
    </row>
    <row r="42" spans="1:4">
      <c r="A42" s="2" t="s">
        <v>1539</v>
      </c>
      <c r="B42" s="55">
        <v>2008</v>
      </c>
      <c r="C42" s="55">
        <v>2013</v>
      </c>
      <c r="D42" s="108">
        <v>6.2375269559999964</v>
      </c>
    </row>
    <row r="43" spans="1:4">
      <c r="A43" s="2" t="s">
        <v>1540</v>
      </c>
      <c r="B43" s="55">
        <v>2008</v>
      </c>
      <c r="C43" s="55">
        <v>2013</v>
      </c>
      <c r="D43" s="108">
        <v>2.5739263441499998</v>
      </c>
    </row>
    <row r="44" spans="1:4">
      <c r="A44" s="2" t="s">
        <v>1541</v>
      </c>
      <c r="B44" s="55">
        <v>1996</v>
      </c>
      <c r="C44" s="55">
        <v>2002</v>
      </c>
      <c r="D44" s="108">
        <v>7.7252451799999988E-3</v>
      </c>
    </row>
    <row r="45" spans="1:4">
      <c r="A45" s="2" t="s">
        <v>1542</v>
      </c>
      <c r="B45" s="55">
        <v>2009</v>
      </c>
      <c r="C45" s="55">
        <v>2013</v>
      </c>
      <c r="D45" s="108">
        <v>0.96057900000000007</v>
      </c>
    </row>
    <row r="46" spans="1:4">
      <c r="A46" s="2" t="s">
        <v>1543</v>
      </c>
      <c r="B46" s="55">
        <v>2011</v>
      </c>
      <c r="C46" s="55">
        <v>2013</v>
      </c>
      <c r="D46" s="108">
        <v>6.1992580000000004</v>
      </c>
    </row>
    <row r="47" spans="1:4">
      <c r="A47" s="2" t="s">
        <v>1544</v>
      </c>
      <c r="B47" s="55">
        <v>2010</v>
      </c>
      <c r="C47" s="55">
        <v>2013</v>
      </c>
      <c r="D47" s="108">
        <v>1.03141218035</v>
      </c>
    </row>
    <row r="48" spans="1:4">
      <c r="A48" s="2" t="s">
        <v>1545</v>
      </c>
      <c r="B48" s="55">
        <v>2012</v>
      </c>
      <c r="C48" s="55">
        <v>2012</v>
      </c>
      <c r="D48" s="108">
        <v>7.7000000000000002E-3</v>
      </c>
    </row>
    <row r="49" spans="1:4">
      <c r="A49" s="2" t="s">
        <v>1546</v>
      </c>
      <c r="B49" s="55">
        <v>2010</v>
      </c>
      <c r="C49" s="55">
        <v>2013</v>
      </c>
      <c r="D49" s="108">
        <v>0.84074892684000002</v>
      </c>
    </row>
    <row r="50" spans="1:4">
      <c r="A50" s="2" t="s">
        <v>1547</v>
      </c>
      <c r="B50" s="55">
        <v>1996</v>
      </c>
      <c r="C50" s="55">
        <v>2014</v>
      </c>
      <c r="D50" s="108">
        <v>41.622526815599997</v>
      </c>
    </row>
    <row r="51" spans="1:4">
      <c r="A51" s="2" t="s">
        <v>1549</v>
      </c>
      <c r="B51" s="55">
        <v>2001</v>
      </c>
      <c r="C51" s="55">
        <v>2013</v>
      </c>
      <c r="D51" s="108">
        <v>31.377347908379999</v>
      </c>
    </row>
    <row r="52" spans="1:4">
      <c r="A52" s="2" t="s">
        <v>1550</v>
      </c>
      <c r="B52" s="55">
        <v>1997</v>
      </c>
      <c r="C52" s="55">
        <v>2014</v>
      </c>
      <c r="D52" s="108">
        <v>19.358120483264997</v>
      </c>
    </row>
    <row r="53" spans="1:4">
      <c r="A53" s="2" t="s">
        <v>1551</v>
      </c>
      <c r="B53" s="55">
        <v>2008</v>
      </c>
      <c r="C53" s="55">
        <v>2013</v>
      </c>
      <c r="D53" s="108">
        <v>0.12005306700000001</v>
      </c>
    </row>
    <row r="54" spans="1:4">
      <c r="A54" s="2" t="s">
        <v>1552</v>
      </c>
      <c r="B54" s="55">
        <v>1996</v>
      </c>
      <c r="C54" s="55">
        <v>2012</v>
      </c>
      <c r="D54" s="108">
        <v>9.5676636449999997</v>
      </c>
    </row>
    <row r="55" spans="1:4">
      <c r="A55" s="2" t="s">
        <v>1579</v>
      </c>
      <c r="B55" s="55">
        <v>1996</v>
      </c>
      <c r="C55" s="55">
        <v>2013</v>
      </c>
      <c r="D55" s="108">
        <v>1.30274</v>
      </c>
    </row>
    <row r="56" spans="1:4">
      <c r="A56" s="2" t="s">
        <v>1580</v>
      </c>
      <c r="B56" s="55">
        <v>2013</v>
      </c>
      <c r="C56" s="55">
        <v>2013</v>
      </c>
      <c r="D56" s="108">
        <v>87448.56</v>
      </c>
    </row>
    <row r="57" spans="1:4">
      <c r="A57" s="2" t="s">
        <v>1581</v>
      </c>
      <c r="B57" s="55">
        <v>1998</v>
      </c>
      <c r="C57" s="55">
        <v>2014</v>
      </c>
      <c r="D57" s="108">
        <v>16.574234389984998</v>
      </c>
    </row>
    <row r="58" spans="1:4">
      <c r="A58" s="2" t="s">
        <v>1582</v>
      </c>
      <c r="B58" s="55">
        <v>1997</v>
      </c>
      <c r="C58" s="55">
        <v>2013</v>
      </c>
      <c r="D58" s="108">
        <v>17.190709772000002</v>
      </c>
    </row>
    <row r="59" spans="1:4">
      <c r="A59" s="2" t="s">
        <v>1583</v>
      </c>
      <c r="B59" s="55">
        <v>2007</v>
      </c>
      <c r="C59" s="55">
        <v>2012</v>
      </c>
      <c r="D59" s="108">
        <v>0.86792094099999995</v>
      </c>
    </row>
    <row r="60" spans="1:4">
      <c r="A60" s="2" t="s">
        <v>1584</v>
      </c>
      <c r="B60" s="55">
        <v>2012</v>
      </c>
      <c r="C60" s="55">
        <v>2014</v>
      </c>
      <c r="D60" s="108">
        <v>1.1190821719999999</v>
      </c>
    </row>
    <row r="61" spans="1:4">
      <c r="A61" s="2" t="s">
        <v>1585</v>
      </c>
      <c r="B61" s="55">
        <v>1996</v>
      </c>
      <c r="C61" s="55">
        <v>2013</v>
      </c>
      <c r="D61" s="108">
        <v>5.0482996310000008</v>
      </c>
    </row>
    <row r="62" spans="1:4">
      <c r="A62" s="2" t="s">
        <v>1586</v>
      </c>
      <c r="B62" s="55">
        <v>1996</v>
      </c>
      <c r="C62" s="55">
        <v>2012</v>
      </c>
      <c r="D62" s="108">
        <v>0.13234000000000001</v>
      </c>
    </row>
    <row r="63" spans="1:4">
      <c r="A63" s="2" t="s">
        <v>1587</v>
      </c>
      <c r="B63" s="55">
        <v>2008</v>
      </c>
      <c r="C63" s="55">
        <v>2013</v>
      </c>
      <c r="D63" s="108">
        <v>6.5497219999999995E-2</v>
      </c>
    </row>
    <row r="64" spans="1:4">
      <c r="A64" s="2" t="s">
        <v>1588</v>
      </c>
      <c r="B64" s="55">
        <v>2003</v>
      </c>
      <c r="C64" s="55">
        <v>2013</v>
      </c>
      <c r="D64" s="108">
        <v>15.232463656299997</v>
      </c>
    </row>
    <row r="65" spans="1:4">
      <c r="A65" s="2" t="s">
        <v>1589</v>
      </c>
      <c r="B65" s="55">
        <v>1996</v>
      </c>
      <c r="C65" s="55">
        <v>2013</v>
      </c>
      <c r="D65" s="108">
        <v>15.753231929724997</v>
      </c>
    </row>
    <row r="66" spans="1:4">
      <c r="A66" s="2" t="s">
        <v>1590</v>
      </c>
      <c r="B66" s="55">
        <v>1996</v>
      </c>
      <c r="C66" s="55">
        <v>2013</v>
      </c>
      <c r="D66" s="108">
        <v>13.505898824000006</v>
      </c>
    </row>
    <row r="67" spans="1:4">
      <c r="A67" s="2" t="s">
        <v>1591</v>
      </c>
      <c r="B67" s="55">
        <v>2000</v>
      </c>
      <c r="C67" s="55">
        <v>2013</v>
      </c>
      <c r="D67" s="108">
        <v>2.0600208315769999E-2</v>
      </c>
    </row>
    <row r="68" spans="1:4">
      <c r="A68" s="2" t="s">
        <v>1592</v>
      </c>
      <c r="B68" s="55">
        <v>1997</v>
      </c>
      <c r="C68" s="55">
        <v>2013</v>
      </c>
      <c r="D68" s="108">
        <v>32.77080896052</v>
      </c>
    </row>
    <row r="69" spans="1:4">
      <c r="A69" s="2" t="s">
        <v>1593</v>
      </c>
      <c r="B69" s="55">
        <v>2000</v>
      </c>
      <c r="C69" s="55">
        <v>2010</v>
      </c>
      <c r="D69" s="108">
        <v>24.603831814759999</v>
      </c>
    </row>
    <row r="70" spans="1:4">
      <c r="A70" s="2" t="s">
        <v>1594</v>
      </c>
      <c r="B70" s="55">
        <v>1998</v>
      </c>
      <c r="C70" s="55">
        <v>2013</v>
      </c>
      <c r="D70" s="108">
        <v>55.490354673411147</v>
      </c>
    </row>
    <row r="71" spans="1:4">
      <c r="A71" s="2" t="s">
        <v>1595</v>
      </c>
      <c r="B71" s="55">
        <v>2000</v>
      </c>
      <c r="C71" s="55">
        <v>2014</v>
      </c>
      <c r="D71" s="108">
        <v>8.6938569675599986</v>
      </c>
    </row>
    <row r="72" spans="1:4">
      <c r="A72" s="2" t="s">
        <v>1596</v>
      </c>
      <c r="B72" s="55">
        <v>2005</v>
      </c>
      <c r="C72" s="55">
        <v>2011</v>
      </c>
      <c r="D72" s="108">
        <v>1.7451835031</v>
      </c>
    </row>
    <row r="73" spans="1:4">
      <c r="A73" s="2" t="s">
        <v>1597</v>
      </c>
      <c r="B73" s="55">
        <v>1996</v>
      </c>
      <c r="C73" s="55">
        <v>2013</v>
      </c>
      <c r="D73" s="108">
        <v>34.572047036848339</v>
      </c>
    </row>
    <row r="74" spans="1:4">
      <c r="A74" s="2" t="s">
        <v>1598</v>
      </c>
      <c r="B74" s="55">
        <v>1997</v>
      </c>
      <c r="C74" s="55">
        <v>2013</v>
      </c>
      <c r="D74" s="108">
        <v>19.915461974099998</v>
      </c>
    </row>
    <row r="75" spans="1:4">
      <c r="A75" s="2" t="s">
        <v>1599</v>
      </c>
      <c r="B75" s="55">
        <v>2009</v>
      </c>
      <c r="C75" s="55">
        <v>2013</v>
      </c>
      <c r="D75" s="108">
        <v>1.4658223591999999</v>
      </c>
    </row>
    <row r="76" spans="1:4">
      <c r="A76" s="2" t="s">
        <v>1600</v>
      </c>
      <c r="B76" s="55">
        <v>2008</v>
      </c>
      <c r="C76" s="55">
        <v>2013</v>
      </c>
      <c r="D76" s="108">
        <v>5.1796747193499995</v>
      </c>
    </row>
    <row r="77" spans="1:4">
      <c r="A77" s="2" t="s">
        <v>1601</v>
      </c>
      <c r="B77" s="55">
        <v>2009</v>
      </c>
      <c r="C77" s="55">
        <v>2013</v>
      </c>
      <c r="D77" s="108">
        <v>7.7220301122999997</v>
      </c>
    </row>
    <row r="78" spans="1:4">
      <c r="A78" s="2" t="s">
        <v>1602</v>
      </c>
      <c r="B78" s="55">
        <v>2009</v>
      </c>
      <c r="C78" s="55">
        <v>2012</v>
      </c>
      <c r="D78" s="108">
        <v>0.45026977600000001</v>
      </c>
    </row>
    <row r="79" spans="1:4">
      <c r="A79" s="2" t="s">
        <v>1603</v>
      </c>
      <c r="B79" s="55">
        <v>1998</v>
      </c>
      <c r="C79" s="55">
        <v>2013</v>
      </c>
      <c r="D79" s="108">
        <v>55.230249749315085</v>
      </c>
    </row>
    <row r="80" spans="1:4">
      <c r="A80" s="2" t="s">
        <v>1604</v>
      </c>
      <c r="B80" s="55">
        <v>1998</v>
      </c>
      <c r="C80" s="55">
        <v>2013</v>
      </c>
      <c r="D80" s="108">
        <v>59.58948206497179</v>
      </c>
    </row>
    <row r="81" spans="1:4">
      <c r="A81" s="2" t="s">
        <v>1605</v>
      </c>
      <c r="B81" s="55">
        <v>1998</v>
      </c>
      <c r="C81" s="55">
        <v>2013</v>
      </c>
      <c r="D81" s="108">
        <v>30.750705092790412</v>
      </c>
    </row>
    <row r="82" spans="1:4">
      <c r="A82" s="2" t="s">
        <v>1606</v>
      </c>
      <c r="B82" s="55">
        <v>1996</v>
      </c>
      <c r="C82" s="55">
        <v>2007</v>
      </c>
      <c r="D82" s="108">
        <v>16.919745480389999</v>
      </c>
    </row>
    <row r="83" spans="1:4">
      <c r="A83" s="2" t="s">
        <v>1607</v>
      </c>
      <c r="B83" s="55">
        <v>2005</v>
      </c>
      <c r="C83" s="55">
        <v>2013</v>
      </c>
      <c r="D83" s="108">
        <v>19.557770161899995</v>
      </c>
    </row>
    <row r="84" spans="1:4">
      <c r="A84" s="2" t="s">
        <v>1608</v>
      </c>
      <c r="B84" s="55">
        <v>2006</v>
      </c>
      <c r="C84" s="55">
        <v>2014</v>
      </c>
      <c r="D84" s="108">
        <v>9.7995392888599984</v>
      </c>
    </row>
    <row r="85" spans="1:4">
      <c r="A85" s="2" t="s">
        <v>1609</v>
      </c>
      <c r="B85" s="55">
        <v>1996</v>
      </c>
      <c r="C85" s="55">
        <v>2013</v>
      </c>
      <c r="D85" s="108">
        <v>28.924987940999994</v>
      </c>
    </row>
    <row r="86" spans="1:4">
      <c r="A86" s="2" t="s">
        <v>1610</v>
      </c>
      <c r="B86" s="55">
        <v>2007</v>
      </c>
      <c r="C86" s="55">
        <v>2013</v>
      </c>
      <c r="D86" s="108">
        <v>172.37825400009996</v>
      </c>
    </row>
    <row r="87" spans="1:4">
      <c r="A87" s="2" t="s">
        <v>1611</v>
      </c>
      <c r="B87" s="55">
        <v>2007</v>
      </c>
      <c r="C87" s="55">
        <v>2013</v>
      </c>
      <c r="D87" s="108">
        <v>2.7495223409999996</v>
      </c>
    </row>
    <row r="88" spans="1:4">
      <c r="A88" s="2" t="s">
        <v>1612</v>
      </c>
      <c r="B88" s="55">
        <v>2000</v>
      </c>
      <c r="C88" s="55">
        <v>2013</v>
      </c>
      <c r="D88" s="108">
        <v>31.198850215400014</v>
      </c>
    </row>
    <row r="89" spans="1:4">
      <c r="A89" s="2" t="s">
        <v>1613</v>
      </c>
      <c r="B89" s="55">
        <v>1996</v>
      </c>
      <c r="C89" s="55">
        <v>2011</v>
      </c>
      <c r="D89" s="108">
        <v>0.25785033400000001</v>
      </c>
    </row>
    <row r="90" spans="1:4">
      <c r="A90" s="2" t="s">
        <v>1614</v>
      </c>
      <c r="B90" s="55">
        <v>2005</v>
      </c>
      <c r="C90" s="55">
        <v>2013</v>
      </c>
      <c r="D90" s="108">
        <v>19.034543005999996</v>
      </c>
    </row>
    <row r="91" spans="1:4">
      <c r="A91" s="2" t="s">
        <v>1615</v>
      </c>
      <c r="B91" s="55">
        <v>2002</v>
      </c>
      <c r="C91" s="55">
        <v>2005</v>
      </c>
      <c r="D91" s="108">
        <v>1.2178875230000003E-3</v>
      </c>
    </row>
    <row r="92" spans="1:4">
      <c r="A92" s="2" t="s">
        <v>1616</v>
      </c>
      <c r="B92" s="55">
        <v>2002</v>
      </c>
      <c r="C92" s="55">
        <v>2005</v>
      </c>
      <c r="D92" s="108">
        <v>1.2298972959000001E-2</v>
      </c>
    </row>
    <row r="93" spans="1:4">
      <c r="A93" s="2" t="s">
        <v>1617</v>
      </c>
      <c r="B93" s="55">
        <v>2007</v>
      </c>
      <c r="C93" s="55">
        <v>2012</v>
      </c>
      <c r="D93" s="108">
        <v>1.4504363527799999</v>
      </c>
    </row>
    <row r="94" spans="1:4">
      <c r="A94" s="2" t="s">
        <v>1618</v>
      </c>
      <c r="B94" s="55">
        <v>2008</v>
      </c>
      <c r="C94" s="55">
        <v>2013</v>
      </c>
      <c r="D94" s="108">
        <v>9.5450222820000032</v>
      </c>
    </row>
    <row r="95" spans="1:4">
      <c r="A95" s="2" t="s">
        <v>1619</v>
      </c>
      <c r="B95" s="55">
        <v>2010</v>
      </c>
      <c r="C95" s="55">
        <v>2012</v>
      </c>
      <c r="D95" s="108">
        <v>0.72113012199999993</v>
      </c>
    </row>
    <row r="96" spans="1:4">
      <c r="A96" s="2" t="s">
        <v>1620</v>
      </c>
      <c r="B96" s="55">
        <v>2008</v>
      </c>
      <c r="C96" s="55">
        <v>2013</v>
      </c>
      <c r="D96" s="108">
        <v>1.789337969</v>
      </c>
    </row>
    <row r="97" spans="1:4">
      <c r="A97" s="2" t="s">
        <v>1621</v>
      </c>
      <c r="B97" s="55">
        <v>1997</v>
      </c>
      <c r="C97" s="55">
        <v>2013</v>
      </c>
      <c r="D97" s="108">
        <v>5.8950687078700001</v>
      </c>
    </row>
    <row r="98" spans="1:4">
      <c r="A98" s="2" t="s">
        <v>1622</v>
      </c>
      <c r="B98" s="55">
        <v>2007</v>
      </c>
      <c r="C98" s="55">
        <v>2013</v>
      </c>
      <c r="D98" s="108">
        <v>0.97900357248000014</v>
      </c>
    </row>
    <row r="99" spans="1:4">
      <c r="A99" s="2" t="s">
        <v>1623</v>
      </c>
      <c r="B99" s="55">
        <v>2007</v>
      </c>
      <c r="C99" s="55">
        <v>2013</v>
      </c>
      <c r="D99" s="108">
        <v>7.8605859780000014</v>
      </c>
    </row>
    <row r="100" spans="1:4">
      <c r="A100" s="2" t="s">
        <v>1624</v>
      </c>
      <c r="B100" s="55">
        <v>1996</v>
      </c>
      <c r="C100" s="55">
        <v>2013</v>
      </c>
      <c r="D100" s="108">
        <v>43.520906661999994</v>
      </c>
    </row>
    <row r="101" spans="1:4">
      <c r="A101" s="2" t="s">
        <v>1625</v>
      </c>
      <c r="B101" s="55">
        <v>2010</v>
      </c>
      <c r="C101" s="55">
        <v>2013</v>
      </c>
      <c r="D101" s="108">
        <v>1.0776413649999999</v>
      </c>
    </row>
    <row r="102" spans="1:4">
      <c r="A102" s="2" t="s">
        <v>1626</v>
      </c>
      <c r="B102" s="55">
        <v>1996</v>
      </c>
      <c r="C102" s="55">
        <v>1996</v>
      </c>
      <c r="D102" s="108">
        <v>0.08</v>
      </c>
    </row>
    <row r="103" spans="1:4">
      <c r="A103" s="2" t="s">
        <v>1627</v>
      </c>
      <c r="B103" s="55">
        <v>1996</v>
      </c>
      <c r="C103" s="55">
        <v>1997</v>
      </c>
      <c r="D103" s="108">
        <v>1.418E-2</v>
      </c>
    </row>
    <row r="104" spans="1:4">
      <c r="A104" s="2" t="s">
        <v>1628</v>
      </c>
      <c r="B104" s="55">
        <v>1996</v>
      </c>
      <c r="C104" s="55">
        <v>2013</v>
      </c>
      <c r="D104" s="108">
        <v>7.3567999999999998</v>
      </c>
    </row>
    <row r="105" spans="1:4">
      <c r="A105" s="2" t="s">
        <v>1629</v>
      </c>
      <c r="B105" s="55">
        <v>2007</v>
      </c>
      <c r="C105" s="55">
        <v>2014</v>
      </c>
      <c r="D105" s="108">
        <v>1.6024906803799999</v>
      </c>
    </row>
    <row r="106" spans="1:4">
      <c r="A106" s="2" t="s">
        <v>1630</v>
      </c>
      <c r="B106" s="55">
        <v>2001</v>
      </c>
      <c r="C106" s="55">
        <v>2005</v>
      </c>
      <c r="D106" s="108">
        <v>6.7825413360000008E-3</v>
      </c>
    </row>
    <row r="107" spans="1:4">
      <c r="A107" s="2" t="s">
        <v>1631</v>
      </c>
      <c r="B107" s="55">
        <v>2010</v>
      </c>
      <c r="C107" s="55">
        <v>2013</v>
      </c>
      <c r="D107" s="108">
        <v>1.873917788</v>
      </c>
    </row>
    <row r="108" spans="1:4">
      <c r="A108" s="2" t="s">
        <v>1632</v>
      </c>
      <c r="B108" s="55">
        <v>1996</v>
      </c>
      <c r="C108" s="55">
        <v>2013</v>
      </c>
      <c r="D108" s="108">
        <v>5.908148723377999</v>
      </c>
    </row>
    <row r="109" spans="1:4">
      <c r="A109" s="2" t="s">
        <v>1636</v>
      </c>
      <c r="B109" s="55">
        <v>1999</v>
      </c>
      <c r="C109" s="55">
        <v>2013</v>
      </c>
      <c r="D109" s="108">
        <v>23.001371676344995</v>
      </c>
    </row>
    <row r="110" spans="1:4">
      <c r="A110" s="2" t="s">
        <v>1637</v>
      </c>
      <c r="B110" s="55">
        <v>1996</v>
      </c>
      <c r="C110" s="55">
        <v>2013</v>
      </c>
      <c r="D110" s="108">
        <v>54.479414571778001</v>
      </c>
    </row>
    <row r="111" spans="1:4">
      <c r="A111" s="2" t="s">
        <v>1638</v>
      </c>
      <c r="B111" s="55">
        <v>1997</v>
      </c>
      <c r="C111" s="55">
        <v>2013</v>
      </c>
      <c r="D111" s="108">
        <v>5.0825048000000015</v>
      </c>
    </row>
    <row r="112" spans="1:4">
      <c r="A112" s="2" t="s">
        <v>1639</v>
      </c>
      <c r="B112" s="55">
        <v>1996</v>
      </c>
      <c r="C112" s="55">
        <v>2013</v>
      </c>
      <c r="D112" s="108">
        <v>75.26621626748701</v>
      </c>
    </row>
    <row r="113" spans="1:4">
      <c r="A113" s="2" t="s">
        <v>1640</v>
      </c>
      <c r="B113" s="55">
        <v>1999</v>
      </c>
      <c r="C113" s="55">
        <v>2011</v>
      </c>
      <c r="D113" s="108">
        <v>0.92525297280000007</v>
      </c>
    </row>
    <row r="114" spans="1:4">
      <c r="A114" s="2" t="s">
        <v>1641</v>
      </c>
      <c r="B114" s="55">
        <v>1998</v>
      </c>
      <c r="C114" s="55">
        <v>2013</v>
      </c>
      <c r="D114" s="108">
        <v>9.6474394000000014</v>
      </c>
    </row>
    <row r="115" spans="1:4">
      <c r="A115" s="2" t="s">
        <v>1642</v>
      </c>
      <c r="B115" s="55">
        <v>1999</v>
      </c>
      <c r="C115" s="55">
        <v>2013</v>
      </c>
      <c r="D115" s="108">
        <v>9.5005879501E-3</v>
      </c>
    </row>
    <row r="116" spans="1:4">
      <c r="A116" s="2" t="s">
        <v>1643</v>
      </c>
      <c r="B116" s="55">
        <v>1998</v>
      </c>
      <c r="C116" s="55">
        <v>2012</v>
      </c>
      <c r="D116" s="108">
        <v>26.102041604</v>
      </c>
    </row>
    <row r="117" spans="1:4">
      <c r="A117" s="2" t="s">
        <v>1644</v>
      </c>
      <c r="B117" s="55">
        <v>2005</v>
      </c>
      <c r="C117" s="55">
        <v>2013</v>
      </c>
      <c r="D117" s="108">
        <v>12.145991298999999</v>
      </c>
    </row>
    <row r="118" spans="1:4">
      <c r="A118" s="2" t="s">
        <v>1645</v>
      </c>
      <c r="B118" s="55">
        <v>2007</v>
      </c>
      <c r="C118" s="55">
        <v>2014</v>
      </c>
      <c r="D118" s="108">
        <v>5.7810000000000015</v>
      </c>
    </row>
    <row r="119" spans="1:4">
      <c r="A119" s="2" t="s">
        <v>1646</v>
      </c>
      <c r="B119" s="55">
        <v>1996</v>
      </c>
      <c r="C119" s="55">
        <v>2005</v>
      </c>
      <c r="D119" s="108">
        <v>5.8659450489999994E-3</v>
      </c>
    </row>
    <row r="120" spans="1:4">
      <c r="A120" s="2" t="s">
        <v>1647</v>
      </c>
      <c r="B120" s="55">
        <v>2009</v>
      </c>
      <c r="C120" s="55">
        <v>2009</v>
      </c>
      <c r="D120" s="108">
        <v>7.0952000000000002</v>
      </c>
    </row>
    <row r="121" spans="1:4">
      <c r="A121" s="2" t="s">
        <v>1648</v>
      </c>
      <c r="B121" s="55">
        <v>2007</v>
      </c>
      <c r="C121" s="55">
        <v>2013</v>
      </c>
      <c r="D121" s="108">
        <v>9.9808986000000033</v>
      </c>
    </row>
    <row r="122" spans="1:4">
      <c r="A122" s="2" t="s">
        <v>1649</v>
      </c>
      <c r="B122" s="55">
        <v>1997</v>
      </c>
      <c r="C122" s="55">
        <v>2005</v>
      </c>
      <c r="D122" s="108">
        <v>43.454447999999999</v>
      </c>
    </row>
    <row r="123" spans="1:4">
      <c r="A123" s="2" t="s">
        <v>1650</v>
      </c>
      <c r="B123" s="55">
        <v>1996</v>
      </c>
      <c r="C123" s="55">
        <v>2005</v>
      </c>
      <c r="D123" s="108">
        <v>1.1182544589999999</v>
      </c>
    </row>
    <row r="124" spans="1:4">
      <c r="A124" s="2" t="s">
        <v>1651</v>
      </c>
      <c r="B124" s="55">
        <v>2008</v>
      </c>
      <c r="C124" s="55">
        <v>2013</v>
      </c>
      <c r="D124" s="108">
        <v>1.8429774999999999</v>
      </c>
    </row>
    <row r="125" spans="1:4">
      <c r="A125" s="2" t="s">
        <v>1652</v>
      </c>
      <c r="B125" s="55">
        <v>1996</v>
      </c>
      <c r="C125" s="55">
        <v>2013</v>
      </c>
      <c r="D125" s="108">
        <v>23.648359999999993</v>
      </c>
    </row>
    <row r="126" spans="1:4">
      <c r="A126" s="2" t="s">
        <v>1653</v>
      </c>
      <c r="B126" s="55">
        <v>2010</v>
      </c>
      <c r="C126" s="55">
        <v>2013</v>
      </c>
      <c r="D126" s="108">
        <v>1.8409650000000002</v>
      </c>
    </row>
    <row r="127" spans="1:4">
      <c r="A127" s="2" t="s">
        <v>1654</v>
      </c>
      <c r="B127" s="55">
        <v>2008</v>
      </c>
      <c r="C127" s="55">
        <v>2013</v>
      </c>
      <c r="D127" s="108">
        <v>1.0436727382000002</v>
      </c>
    </row>
    <row r="128" spans="1:4">
      <c r="A128" s="2" t="s">
        <v>1655</v>
      </c>
      <c r="B128" s="55">
        <v>1997</v>
      </c>
      <c r="C128" s="55">
        <v>2013</v>
      </c>
      <c r="D128" s="108">
        <v>29.487567552520005</v>
      </c>
    </row>
    <row r="129" spans="1:4">
      <c r="A129" s="2" t="s">
        <v>1656</v>
      </c>
      <c r="B129" s="55">
        <v>1996</v>
      </c>
      <c r="C129" s="55">
        <v>1996</v>
      </c>
      <c r="D129" s="108">
        <v>0.2</v>
      </c>
    </row>
    <row r="130" spans="1:4">
      <c r="A130" s="2" t="s">
        <v>1657</v>
      </c>
      <c r="B130" s="55">
        <v>2008</v>
      </c>
      <c r="C130" s="55">
        <v>2013</v>
      </c>
      <c r="D130" s="108">
        <v>1.9406662949999998</v>
      </c>
    </row>
    <row r="131" spans="1:4">
      <c r="A131" s="2" t="s">
        <v>1658</v>
      </c>
      <c r="B131" s="55">
        <v>2007</v>
      </c>
      <c r="C131" s="55">
        <v>2008</v>
      </c>
      <c r="D131" s="108">
        <v>0.37</v>
      </c>
    </row>
    <row r="132" spans="1:4">
      <c r="A132" s="2" t="s">
        <v>1659</v>
      </c>
      <c r="B132" s="55">
        <v>1996</v>
      </c>
      <c r="C132" s="55">
        <v>2013</v>
      </c>
      <c r="D132" s="108">
        <v>10.864719756900001</v>
      </c>
    </row>
    <row r="133" spans="1:4">
      <c r="A133" s="2" t="s">
        <v>1660</v>
      </c>
      <c r="B133" s="55">
        <v>1996</v>
      </c>
      <c r="C133" s="55">
        <v>2013</v>
      </c>
      <c r="D133" s="108">
        <v>30.043849300000002</v>
      </c>
    </row>
    <row r="134" spans="1:4">
      <c r="A134" s="2" t="s">
        <v>1661</v>
      </c>
      <c r="B134" s="55">
        <v>2000</v>
      </c>
      <c r="C134" s="55">
        <v>2011</v>
      </c>
      <c r="D134" s="108">
        <v>11.99817595359</v>
      </c>
    </row>
    <row r="135" spans="1:4">
      <c r="A135" s="2" t="s">
        <v>1662</v>
      </c>
      <c r="B135" s="55">
        <v>1996</v>
      </c>
      <c r="C135" s="55">
        <v>2013</v>
      </c>
      <c r="D135" s="108">
        <v>6.363150000000001</v>
      </c>
    </row>
    <row r="136" spans="1:4">
      <c r="A136" s="2" t="s">
        <v>1663</v>
      </c>
      <c r="B136" s="55">
        <v>2010</v>
      </c>
      <c r="C136" s="55">
        <v>2013</v>
      </c>
      <c r="D136" s="108">
        <v>1.2603140219999998</v>
      </c>
    </row>
    <row r="137" spans="1:4">
      <c r="A137" s="2" t="s">
        <v>1664</v>
      </c>
      <c r="B137" s="55">
        <v>1997</v>
      </c>
      <c r="C137" s="55">
        <v>2013</v>
      </c>
      <c r="D137" s="108">
        <v>2.3860900669999996</v>
      </c>
    </row>
    <row r="138" spans="1:4">
      <c r="A138" s="2" t="s">
        <v>1665</v>
      </c>
      <c r="B138" s="55">
        <v>1998</v>
      </c>
      <c r="C138" s="55">
        <v>2013</v>
      </c>
      <c r="D138" s="108">
        <v>3.5017165500000007</v>
      </c>
    </row>
    <row r="139" spans="1:4">
      <c r="A139" s="2" t="s">
        <v>1674</v>
      </c>
      <c r="B139" s="55">
        <v>2001</v>
      </c>
      <c r="C139" s="55">
        <v>2013</v>
      </c>
      <c r="D139" s="108">
        <v>1.7166944769999999</v>
      </c>
    </row>
    <row r="140" spans="1:4">
      <c r="A140" s="2" t="s">
        <v>1675</v>
      </c>
      <c r="B140" s="55">
        <v>2000</v>
      </c>
      <c r="C140" s="55">
        <v>2013</v>
      </c>
      <c r="D140" s="108">
        <v>46.252310330746802</v>
      </c>
    </row>
    <row r="141" spans="1:4">
      <c r="A141" s="2" t="s">
        <v>1676</v>
      </c>
      <c r="B141" s="55">
        <v>1996</v>
      </c>
      <c r="C141" s="55">
        <v>2013</v>
      </c>
      <c r="D141" s="108">
        <v>24.009570679999992</v>
      </c>
    </row>
    <row r="142" spans="1:4">
      <c r="A142" s="2" t="s">
        <v>1689</v>
      </c>
      <c r="B142" s="55">
        <v>1996</v>
      </c>
      <c r="C142" s="55">
        <v>2013</v>
      </c>
      <c r="D142" s="108">
        <v>40.611103400000012</v>
      </c>
    </row>
    <row r="143" spans="1:4">
      <c r="A143" s="2" t="s">
        <v>1690</v>
      </c>
      <c r="B143" s="55">
        <v>2005</v>
      </c>
      <c r="C143" s="55">
        <v>2011</v>
      </c>
      <c r="D143" s="108">
        <v>8.8461534080000011</v>
      </c>
    </row>
    <row r="144" spans="1:4">
      <c r="A144" s="2" t="s">
        <v>1691</v>
      </c>
      <c r="B144" s="55">
        <v>1997</v>
      </c>
      <c r="C144" s="55">
        <v>2005</v>
      </c>
      <c r="D144" s="108">
        <v>0.10659734382800001</v>
      </c>
    </row>
    <row r="145" spans="1:4">
      <c r="A145" s="2" t="s">
        <v>1692</v>
      </c>
      <c r="B145" s="55">
        <v>1996</v>
      </c>
      <c r="C145" s="55">
        <v>2013</v>
      </c>
      <c r="D145" s="108">
        <v>21.901407075185997</v>
      </c>
    </row>
    <row r="146" spans="1:4">
      <c r="A146" s="2" t="s">
        <v>1693</v>
      </c>
      <c r="B146" s="55">
        <v>2005</v>
      </c>
      <c r="C146" s="55">
        <v>2013</v>
      </c>
      <c r="D146" s="108">
        <v>8.4975095120000006</v>
      </c>
    </row>
    <row r="147" spans="1:4">
      <c r="A147" s="2" t="s">
        <v>1694</v>
      </c>
      <c r="B147" s="55">
        <v>2005</v>
      </c>
      <c r="C147" s="55">
        <v>2009</v>
      </c>
      <c r="D147" s="108">
        <v>33.2753205084</v>
      </c>
    </row>
    <row r="148" spans="1:4">
      <c r="A148" s="2" t="s">
        <v>1695</v>
      </c>
      <c r="B148" s="55">
        <v>1996</v>
      </c>
      <c r="C148" s="55">
        <v>2013</v>
      </c>
      <c r="D148" s="108">
        <v>21.112800000000007</v>
      </c>
    </row>
    <row r="149" spans="1:4">
      <c r="A149" s="2" t="s">
        <v>1696</v>
      </c>
      <c r="B149" s="55">
        <v>1998</v>
      </c>
      <c r="C149" s="55">
        <v>2013</v>
      </c>
      <c r="D149" s="108">
        <v>179.80600415332003</v>
      </c>
    </row>
    <row r="150" spans="1:4">
      <c r="A150" s="2" t="s">
        <v>1697</v>
      </c>
      <c r="B150" s="55">
        <v>2008</v>
      </c>
      <c r="C150" s="55">
        <v>2013</v>
      </c>
      <c r="D150" s="108">
        <v>3.0013080904000002</v>
      </c>
    </row>
    <row r="151" spans="1:4">
      <c r="A151" s="2" t="s">
        <v>1698</v>
      </c>
      <c r="B151" s="55">
        <v>2011</v>
      </c>
      <c r="C151" s="55">
        <v>2013</v>
      </c>
      <c r="D151" s="108">
        <v>0.28355567100000001</v>
      </c>
    </row>
    <row r="152" spans="1:4">
      <c r="A152" s="2" t="s">
        <v>1699</v>
      </c>
      <c r="B152" s="55">
        <v>1996</v>
      </c>
      <c r="C152" s="55">
        <v>2002</v>
      </c>
      <c r="D152" s="108">
        <v>56.044000000000011</v>
      </c>
    </row>
    <row r="153" spans="1:4">
      <c r="A153" s="2" t="s">
        <v>1700</v>
      </c>
      <c r="B153" s="55">
        <v>1996</v>
      </c>
      <c r="C153" s="55">
        <v>2011</v>
      </c>
      <c r="D153" s="108">
        <v>14.61052142</v>
      </c>
    </row>
    <row r="154" spans="1:4">
      <c r="A154" s="2" t="s">
        <v>1701</v>
      </c>
      <c r="B154" s="55">
        <v>2007</v>
      </c>
      <c r="C154" s="55">
        <v>2013</v>
      </c>
      <c r="D154" s="108">
        <v>4.3187426689999997</v>
      </c>
    </row>
    <row r="155" spans="1:4">
      <c r="A155" s="2" t="s">
        <v>1702</v>
      </c>
      <c r="B155" s="55">
        <v>2012</v>
      </c>
      <c r="C155" s="55">
        <v>2012</v>
      </c>
      <c r="D155" s="108">
        <v>5.6080000000000001E-3</v>
      </c>
    </row>
    <row r="156" spans="1:4">
      <c r="A156" s="2" t="s">
        <v>1703</v>
      </c>
      <c r="B156" s="55">
        <v>2000</v>
      </c>
      <c r="C156" s="55">
        <v>2013</v>
      </c>
      <c r="D156" s="108">
        <v>1136.7079289999997</v>
      </c>
    </row>
    <row r="157" spans="1:4">
      <c r="A157" s="2" t="s">
        <v>1704</v>
      </c>
      <c r="B157" s="55">
        <v>1996</v>
      </c>
      <c r="C157" s="55">
        <v>2014</v>
      </c>
      <c r="D157" s="108">
        <v>42.971325784706991</v>
      </c>
    </row>
    <row r="158" spans="1:4">
      <c r="A158" s="2" t="s">
        <v>1705</v>
      </c>
      <c r="B158" s="55">
        <v>2007</v>
      </c>
      <c r="C158" s="55">
        <v>2012</v>
      </c>
      <c r="D158" s="108">
        <v>5.5033399999999997</v>
      </c>
    </row>
    <row r="159" spans="1:4">
      <c r="A159" s="2" t="s">
        <v>1706</v>
      </c>
      <c r="B159" s="55">
        <v>1996</v>
      </c>
      <c r="C159" s="55">
        <v>2011</v>
      </c>
      <c r="D159" s="108">
        <v>0.217477001</v>
      </c>
    </row>
    <row r="160" spans="1:4">
      <c r="A160" s="2" t="s">
        <v>1707</v>
      </c>
      <c r="B160" s="55">
        <v>1996</v>
      </c>
      <c r="C160" s="55">
        <v>2013</v>
      </c>
      <c r="D160" s="108">
        <v>113.81245756300004</v>
      </c>
    </row>
    <row r="161" spans="1:4">
      <c r="A161" s="2" t="s">
        <v>1708</v>
      </c>
      <c r="B161" s="55">
        <v>2009</v>
      </c>
      <c r="C161" s="55">
        <v>2009</v>
      </c>
      <c r="D161" s="108">
        <v>317.42639146499999</v>
      </c>
    </row>
    <row r="162" spans="1:4">
      <c r="A162" s="2" t="s">
        <v>1709</v>
      </c>
      <c r="B162" s="55">
        <v>2000</v>
      </c>
      <c r="C162" s="55">
        <v>2014</v>
      </c>
      <c r="D162" s="108">
        <v>7.2974537249400004</v>
      </c>
    </row>
    <row r="163" spans="1:4">
      <c r="A163" s="2" t="s">
        <v>1710</v>
      </c>
      <c r="B163" s="55">
        <v>1996</v>
      </c>
      <c r="C163" s="55">
        <v>2014</v>
      </c>
      <c r="D163" s="108">
        <v>8.739454799999999</v>
      </c>
    </row>
    <row r="164" spans="1:4">
      <c r="A164" s="2" t="s">
        <v>1711</v>
      </c>
      <c r="B164" s="55">
        <v>2000</v>
      </c>
      <c r="C164" s="55">
        <v>2012</v>
      </c>
      <c r="D164" s="108">
        <v>7.1665807199999989</v>
      </c>
    </row>
    <row r="165" spans="1:4">
      <c r="A165" s="2" t="s">
        <v>1712</v>
      </c>
      <c r="B165" s="55">
        <v>1996</v>
      </c>
      <c r="C165" s="55">
        <v>2014</v>
      </c>
      <c r="D165" s="108">
        <v>48.168245320000061</v>
      </c>
    </row>
    <row r="166" spans="1:4">
      <c r="A166" s="2" t="s">
        <v>1713</v>
      </c>
      <c r="B166" s="55">
        <v>2008</v>
      </c>
      <c r="C166" s="55">
        <v>2008</v>
      </c>
      <c r="D166" s="108">
        <v>5.5831000000000006E-3</v>
      </c>
    </row>
    <row r="167" spans="1:4">
      <c r="A167" s="2" t="s">
        <v>1714</v>
      </c>
      <c r="B167" s="55">
        <v>2008</v>
      </c>
      <c r="C167" s="55">
        <v>2013</v>
      </c>
      <c r="D167" s="108">
        <v>0.10495534670000001</v>
      </c>
    </row>
    <row r="168" spans="1:4">
      <c r="A168" s="2" t="s">
        <v>1715</v>
      </c>
      <c r="B168" s="55">
        <v>1996</v>
      </c>
      <c r="C168" s="55">
        <v>2012</v>
      </c>
      <c r="D168" s="108">
        <v>1.4568119034</v>
      </c>
    </row>
    <row r="169" spans="1:4">
      <c r="A169" s="2" t="s">
        <v>1716</v>
      </c>
      <c r="B169" s="55">
        <v>2008</v>
      </c>
      <c r="C169" s="55">
        <v>2013</v>
      </c>
      <c r="D169" s="108">
        <v>1.0534996759399999</v>
      </c>
    </row>
    <row r="170" spans="1:4">
      <c r="A170" s="2" t="s">
        <v>1717</v>
      </c>
      <c r="B170" s="55">
        <v>1996</v>
      </c>
      <c r="C170" s="55">
        <v>2013</v>
      </c>
      <c r="D170" s="108">
        <v>0.39388010121</v>
      </c>
    </row>
    <row r="171" spans="1:4">
      <c r="A171" s="2" t="s">
        <v>1718</v>
      </c>
      <c r="B171" s="55">
        <v>1996</v>
      </c>
      <c r="C171" s="55">
        <v>2013</v>
      </c>
      <c r="D171" s="108">
        <v>20.269395541600005</v>
      </c>
    </row>
    <row r="172" spans="1:4">
      <c r="A172" s="2" t="s">
        <v>1719</v>
      </c>
      <c r="B172" s="55">
        <v>2011</v>
      </c>
      <c r="C172" s="55">
        <v>2013</v>
      </c>
      <c r="D172" s="108">
        <v>0.38876951399999998</v>
      </c>
    </row>
    <row r="173" spans="1:4">
      <c r="A173" s="2" t="s">
        <v>1720</v>
      </c>
      <c r="B173" s="55">
        <v>1996</v>
      </c>
      <c r="C173" s="55">
        <v>2011</v>
      </c>
      <c r="D173" s="108">
        <v>1.0663034305220001</v>
      </c>
    </row>
    <row r="174" spans="1:4">
      <c r="A174" s="2" t="s">
        <v>1721</v>
      </c>
      <c r="B174" s="55">
        <v>1998</v>
      </c>
      <c r="C174" s="55">
        <v>2013</v>
      </c>
      <c r="D174" s="108">
        <v>2.2293235250000003</v>
      </c>
    </row>
    <row r="175" spans="1:4">
      <c r="A175" s="2" t="s">
        <v>1722</v>
      </c>
      <c r="B175" s="55">
        <v>2002</v>
      </c>
      <c r="C175" s="55">
        <v>2013</v>
      </c>
      <c r="D175" s="108">
        <v>5.1518800000000002</v>
      </c>
    </row>
    <row r="176" spans="1:4">
      <c r="A176" s="2" t="s">
        <v>1723</v>
      </c>
      <c r="B176" s="55">
        <v>2009</v>
      </c>
      <c r="C176" s="55">
        <v>2013</v>
      </c>
      <c r="D176" s="108">
        <v>1.6332889152700001</v>
      </c>
    </row>
    <row r="177" spans="1:4">
      <c r="A177" s="2" t="s">
        <v>1724</v>
      </c>
      <c r="B177" s="55">
        <v>1996</v>
      </c>
      <c r="C177" s="55">
        <v>2013</v>
      </c>
      <c r="D177" s="108">
        <v>1.0575908270000001</v>
      </c>
    </row>
    <row r="178" spans="1:4">
      <c r="A178" s="2" t="s">
        <v>1725</v>
      </c>
      <c r="B178" s="55">
        <v>2009</v>
      </c>
      <c r="C178" s="55">
        <v>2013</v>
      </c>
      <c r="D178" s="108">
        <v>1.13431560922</v>
      </c>
    </row>
    <row r="179" spans="1:4">
      <c r="A179" s="2" t="s">
        <v>1726</v>
      </c>
      <c r="B179" s="55">
        <v>2003</v>
      </c>
      <c r="C179" s="55">
        <v>2008</v>
      </c>
      <c r="D179" s="108">
        <v>1.1943557234000002</v>
      </c>
    </row>
    <row r="180" spans="1:4">
      <c r="A180" s="2" t="s">
        <v>1727</v>
      </c>
      <c r="B180" s="55">
        <v>1996</v>
      </c>
      <c r="C180" s="55">
        <v>1998</v>
      </c>
      <c r="D180" s="108">
        <v>7.0249175999999983E-2</v>
      </c>
    </row>
    <row r="181" spans="1:4">
      <c r="A181" s="2" t="s">
        <v>1728</v>
      </c>
      <c r="B181" s="55">
        <v>2007</v>
      </c>
      <c r="C181" s="55">
        <v>2013</v>
      </c>
      <c r="D181" s="108">
        <v>15.388500820704998</v>
      </c>
    </row>
    <row r="182" spans="1:4">
      <c r="A182" s="2" t="s">
        <v>1729</v>
      </c>
      <c r="B182" s="55">
        <v>2013</v>
      </c>
      <c r="C182" s="55">
        <v>2014</v>
      </c>
      <c r="D182" s="108">
        <v>0.6634853730000001</v>
      </c>
    </row>
    <row r="183" spans="1:4">
      <c r="A183" s="2" t="s">
        <v>1730</v>
      </c>
      <c r="B183" s="55">
        <v>2002</v>
      </c>
      <c r="C183" s="55">
        <v>2010</v>
      </c>
      <c r="D183" s="108">
        <v>1.6125753658400024</v>
      </c>
    </row>
    <row r="184" spans="1:4">
      <c r="A184" s="2" t="s">
        <v>1731</v>
      </c>
      <c r="B184" s="55">
        <v>2005</v>
      </c>
      <c r="C184" s="55">
        <v>2013</v>
      </c>
      <c r="D184" s="108">
        <v>7.182520711999997</v>
      </c>
    </row>
    <row r="185" spans="1:4">
      <c r="A185" s="2" t="s">
        <v>1732</v>
      </c>
      <c r="B185" s="55">
        <v>2012</v>
      </c>
      <c r="C185" s="55">
        <v>2013</v>
      </c>
      <c r="D185" s="108">
        <v>0.318969275</v>
      </c>
    </row>
    <row r="186" spans="1:4">
      <c r="A186" s="2" t="s">
        <v>1733</v>
      </c>
      <c r="B186" s="55">
        <v>2008</v>
      </c>
      <c r="C186" s="55">
        <v>2009</v>
      </c>
      <c r="D186" s="108">
        <v>0.41342445291000002</v>
      </c>
    </row>
    <row r="187" spans="1:4">
      <c r="A187" s="2" t="s">
        <v>1734</v>
      </c>
      <c r="B187" s="55">
        <v>1996</v>
      </c>
      <c r="C187" s="55">
        <v>2013</v>
      </c>
      <c r="D187" s="108">
        <v>1.0480990380292003</v>
      </c>
    </row>
    <row r="188" spans="1:4">
      <c r="A188" s="2" t="s">
        <v>1735</v>
      </c>
      <c r="B188" s="55">
        <v>2010</v>
      </c>
      <c r="C188" s="55">
        <v>2013</v>
      </c>
      <c r="D188" s="108">
        <v>1.4561796172199999</v>
      </c>
    </row>
    <row r="189" spans="1:4">
      <c r="A189" s="2" t="s">
        <v>1736</v>
      </c>
      <c r="B189" s="55">
        <v>1996</v>
      </c>
      <c r="C189" s="55">
        <v>2013</v>
      </c>
      <c r="D189" s="108">
        <v>13.101187400000002</v>
      </c>
    </row>
    <row r="190" spans="1:4">
      <c r="A190" s="2" t="s">
        <v>1737</v>
      </c>
      <c r="B190" s="55">
        <v>2008</v>
      </c>
      <c r="C190" s="55">
        <v>2013</v>
      </c>
      <c r="D190" s="108">
        <v>2.9550592579999999</v>
      </c>
    </row>
    <row r="191" spans="1:4">
      <c r="A191" s="2" t="s">
        <v>1738</v>
      </c>
      <c r="B191" s="55">
        <v>2007</v>
      </c>
      <c r="C191" s="55">
        <v>2007</v>
      </c>
      <c r="D191" s="108">
        <v>0.127670638</v>
      </c>
    </row>
    <row r="192" spans="1:4">
      <c r="A192" s="2" t="s">
        <v>1739</v>
      </c>
      <c r="B192" s="55">
        <v>1996</v>
      </c>
      <c r="C192" s="55">
        <v>1996</v>
      </c>
      <c r="D192" s="108">
        <v>2.7040000000000002E-2</v>
      </c>
    </row>
    <row r="193" spans="1:4">
      <c r="A193" s="2" t="s">
        <v>1740</v>
      </c>
      <c r="B193" s="55">
        <v>2007</v>
      </c>
      <c r="C193" s="55">
        <v>2013</v>
      </c>
      <c r="D193" s="108">
        <v>5.1903324267000004</v>
      </c>
    </row>
    <row r="194" spans="1:4">
      <c r="A194" s="2" t="s">
        <v>1741</v>
      </c>
      <c r="B194" s="55">
        <v>2012</v>
      </c>
      <c r="C194" s="55">
        <v>2014</v>
      </c>
      <c r="D194" s="108">
        <v>8.037699999999999E-2</v>
      </c>
    </row>
    <row r="195" spans="1:4">
      <c r="A195" s="2" t="s">
        <v>1742</v>
      </c>
      <c r="B195" s="55">
        <v>2012</v>
      </c>
      <c r="C195" s="55">
        <v>2013</v>
      </c>
      <c r="D195" s="108">
        <v>8.7680253999999999E-2</v>
      </c>
    </row>
    <row r="196" spans="1:4">
      <c r="A196" s="2" t="s">
        <v>1743</v>
      </c>
      <c r="B196" s="55">
        <v>1998</v>
      </c>
      <c r="C196" s="55">
        <v>2011</v>
      </c>
      <c r="D196" s="108">
        <v>5.1267742099999998</v>
      </c>
    </row>
    <row r="197" spans="1:4">
      <c r="A197" s="2" t="s">
        <v>1744</v>
      </c>
      <c r="B197" s="55">
        <v>1997</v>
      </c>
      <c r="C197" s="55">
        <v>2014</v>
      </c>
      <c r="D197" s="108">
        <v>8.6245499999999993</v>
      </c>
    </row>
    <row r="198" spans="1:4">
      <c r="A198" s="2" t="s">
        <v>1745</v>
      </c>
      <c r="B198" s="55">
        <v>2007</v>
      </c>
      <c r="C198" s="55">
        <v>2011</v>
      </c>
      <c r="D198" s="108">
        <v>0.83190555799999988</v>
      </c>
    </row>
    <row r="199" spans="1:4">
      <c r="A199" s="2" t="s">
        <v>1746</v>
      </c>
      <c r="B199" s="55">
        <v>2008</v>
      </c>
      <c r="C199" s="55">
        <v>2010</v>
      </c>
      <c r="D199" s="108">
        <v>0.41201828057000001</v>
      </c>
    </row>
    <row r="200" spans="1:4">
      <c r="A200" s="2" t="s">
        <v>1747</v>
      </c>
      <c r="B200" s="55">
        <v>2005</v>
      </c>
      <c r="C200" s="55">
        <v>2006</v>
      </c>
      <c r="D200" s="108">
        <v>0.37401553999999998</v>
      </c>
    </row>
    <row r="201" spans="1:4">
      <c r="A201" s="2" t="s">
        <v>1748</v>
      </c>
      <c r="B201" s="55">
        <v>2001</v>
      </c>
      <c r="C201" s="55">
        <v>2012</v>
      </c>
      <c r="D201" s="108">
        <v>163.70574693000003</v>
      </c>
    </row>
    <row r="202" spans="1:4">
      <c r="A202" s="2" t="s">
        <v>1749</v>
      </c>
      <c r="B202" s="55">
        <v>1996</v>
      </c>
      <c r="C202" s="55">
        <v>2014</v>
      </c>
      <c r="D202" s="108">
        <v>10.287388269999999</v>
      </c>
    </row>
    <row r="203" spans="1:4">
      <c r="A203" s="2" t="s">
        <v>1750</v>
      </c>
      <c r="B203" s="55">
        <v>1996</v>
      </c>
      <c r="C203" s="55">
        <v>2014</v>
      </c>
      <c r="D203" s="108">
        <v>5.9376888200000009</v>
      </c>
    </row>
    <row r="204" spans="1:4">
      <c r="A204" s="2" t="s">
        <v>1751</v>
      </c>
      <c r="B204" s="55">
        <v>1996</v>
      </c>
      <c r="C204" s="55">
        <v>2014</v>
      </c>
      <c r="D204" s="108">
        <v>0.27709896000000006</v>
      </c>
    </row>
    <row r="205" spans="1:4">
      <c r="A205" s="2" t="s">
        <v>1752</v>
      </c>
      <c r="B205" s="55">
        <v>1996</v>
      </c>
      <c r="C205" s="55">
        <v>2012</v>
      </c>
      <c r="D205" s="108">
        <v>4.1359322800000005</v>
      </c>
    </row>
    <row r="206" spans="1:4">
      <c r="A206" s="2" t="s">
        <v>1753</v>
      </c>
      <c r="B206" s="55">
        <v>1996</v>
      </c>
      <c r="C206" s="55">
        <v>2011</v>
      </c>
      <c r="D206" s="108">
        <v>0.18068593999999996</v>
      </c>
    </row>
    <row r="207" spans="1:4">
      <c r="A207" s="2" t="s">
        <v>1754</v>
      </c>
      <c r="B207" s="55">
        <v>1998</v>
      </c>
      <c r="C207" s="55">
        <v>2013</v>
      </c>
      <c r="D207" s="108">
        <v>40.942492393430008</v>
      </c>
    </row>
    <row r="208" spans="1:4">
      <c r="A208" s="2" t="s">
        <v>1755</v>
      </c>
      <c r="B208" s="55">
        <v>2008</v>
      </c>
      <c r="C208" s="55">
        <v>2011</v>
      </c>
      <c r="D208" s="108">
        <v>1.6059343207800001</v>
      </c>
    </row>
    <row r="209" spans="1:4">
      <c r="A209" s="2" t="s">
        <v>1756</v>
      </c>
      <c r="B209" s="55">
        <v>1996</v>
      </c>
      <c r="C209" s="55">
        <v>2013</v>
      </c>
      <c r="D209" s="108">
        <v>11.303128119999998</v>
      </c>
    </row>
    <row r="210" spans="1:4">
      <c r="A210" s="2" t="s">
        <v>1757</v>
      </c>
      <c r="B210" s="55">
        <v>1996</v>
      </c>
      <c r="C210" s="55">
        <v>2013</v>
      </c>
      <c r="D210" s="108">
        <v>0.23699245544999997</v>
      </c>
    </row>
    <row r="211" spans="1:4">
      <c r="A211" s="2" t="s">
        <v>1758</v>
      </c>
      <c r="B211" s="55">
        <v>2010</v>
      </c>
      <c r="C211" s="55">
        <v>2013</v>
      </c>
      <c r="D211" s="108">
        <v>1.0947495745</v>
      </c>
    </row>
    <row r="212" spans="1:4">
      <c r="A212" s="2" t="s">
        <v>1759</v>
      </c>
      <c r="B212" s="55">
        <v>1996</v>
      </c>
      <c r="C212" s="55">
        <v>2013</v>
      </c>
      <c r="D212" s="108">
        <v>469.112482</v>
      </c>
    </row>
    <row r="213" spans="1:4">
      <c r="A213" s="2" t="s">
        <v>1760</v>
      </c>
      <c r="B213" s="55">
        <v>2008</v>
      </c>
      <c r="C213" s="55">
        <v>2012</v>
      </c>
      <c r="D213" s="108">
        <v>0.50125392280000003</v>
      </c>
    </row>
    <row r="214" spans="1:4">
      <c r="A214" s="2" t="s">
        <v>1761</v>
      </c>
      <c r="B214" s="55">
        <v>1996</v>
      </c>
      <c r="C214" s="55">
        <v>1999</v>
      </c>
      <c r="D214" s="108">
        <v>6.9999999999999994E-5</v>
      </c>
    </row>
    <row r="215" spans="1:4">
      <c r="A215" s="2" t="s">
        <v>1762</v>
      </c>
      <c r="B215" s="55">
        <v>1996</v>
      </c>
      <c r="C215" s="55">
        <v>2014</v>
      </c>
      <c r="D215" s="108">
        <v>60.582838302999996</v>
      </c>
    </row>
    <row r="216" spans="1:4">
      <c r="A216" s="2" t="s">
        <v>1763</v>
      </c>
      <c r="B216" s="55">
        <v>2008</v>
      </c>
      <c r="C216" s="55">
        <v>2013</v>
      </c>
      <c r="D216" s="108">
        <v>1.5995894241999999</v>
      </c>
    </row>
    <row r="217" spans="1:4">
      <c r="A217" s="2" t="s">
        <v>1764</v>
      </c>
      <c r="B217" s="55">
        <v>2009</v>
      </c>
      <c r="C217" s="55">
        <v>2013</v>
      </c>
      <c r="D217" s="108">
        <v>3.6395485221400006</v>
      </c>
    </row>
    <row r="218" spans="1:4">
      <c r="A218" s="2" t="s">
        <v>1765</v>
      </c>
      <c r="B218" s="55">
        <v>2010</v>
      </c>
      <c r="C218" s="55">
        <v>2013</v>
      </c>
      <c r="D218" s="108">
        <v>8.3855796300000005</v>
      </c>
    </row>
    <row r="219" spans="1:4">
      <c r="A219" s="2" t="s">
        <v>1766</v>
      </c>
      <c r="B219" s="55">
        <v>1996</v>
      </c>
      <c r="C219" s="55">
        <v>2011</v>
      </c>
      <c r="D219" s="108">
        <v>0.70770459587999945</v>
      </c>
    </row>
    <row r="220" spans="1:4">
      <c r="A220" s="2" t="s">
        <v>1770</v>
      </c>
      <c r="B220" s="55">
        <v>1996</v>
      </c>
      <c r="C220" s="55">
        <v>2014</v>
      </c>
      <c r="D220" s="108">
        <v>11.345516770000033</v>
      </c>
    </row>
    <row r="221" spans="1:4">
      <c r="A221" s="2" t="s">
        <v>1771</v>
      </c>
      <c r="B221" s="55">
        <v>2004</v>
      </c>
      <c r="C221" s="55">
        <v>2014</v>
      </c>
      <c r="D221" s="108">
        <v>18.262644502000004</v>
      </c>
    </row>
    <row r="222" spans="1:4">
      <c r="A222" s="2" t="s">
        <v>1772</v>
      </c>
      <c r="B222" s="55">
        <v>1996</v>
      </c>
      <c r="C222" s="55">
        <v>2013</v>
      </c>
      <c r="D222" s="108">
        <v>27.679617884592119</v>
      </c>
    </row>
    <row r="223" spans="1:4">
      <c r="A223" s="2" t="s">
        <v>1773</v>
      </c>
      <c r="B223" s="55">
        <v>2000</v>
      </c>
      <c r="C223" s="55">
        <v>2013</v>
      </c>
      <c r="D223" s="108">
        <v>4.4907495859400006</v>
      </c>
    </row>
    <row r="224" spans="1:4">
      <c r="A224" s="2" t="s">
        <v>1774</v>
      </c>
      <c r="B224" s="55">
        <v>2007</v>
      </c>
      <c r="C224" s="55">
        <v>2013</v>
      </c>
      <c r="D224" s="108">
        <v>17.631337660499998</v>
      </c>
    </row>
    <row r="225" spans="1:4">
      <c r="A225" s="2" t="s">
        <v>1775</v>
      </c>
      <c r="B225" s="55">
        <v>2009</v>
      </c>
      <c r="C225" s="55">
        <v>2009</v>
      </c>
      <c r="D225" s="108">
        <v>1E-4</v>
      </c>
    </row>
    <row r="226" spans="1:4">
      <c r="A226" s="2" t="s">
        <v>1776</v>
      </c>
      <c r="B226" s="55">
        <v>1996</v>
      </c>
      <c r="C226" s="55">
        <v>2013</v>
      </c>
      <c r="D226" s="108">
        <v>9.732299613943022</v>
      </c>
    </row>
    <row r="227" spans="1:4">
      <c r="A227" s="2" t="s">
        <v>1784</v>
      </c>
      <c r="B227" s="55">
        <v>1996</v>
      </c>
      <c r="C227" s="55">
        <v>2013</v>
      </c>
      <c r="D227" s="108">
        <v>7.3661969188800001</v>
      </c>
    </row>
    <row r="228" spans="1:4">
      <c r="A228" s="2" t="s">
        <v>1785</v>
      </c>
      <c r="B228" s="55">
        <v>2007</v>
      </c>
      <c r="C228" s="55">
        <v>2012</v>
      </c>
      <c r="D228" s="108">
        <v>1.2004183179999999</v>
      </c>
    </row>
    <row r="229" spans="1:4">
      <c r="A229" s="2" t="s">
        <v>1786</v>
      </c>
      <c r="B229" s="55">
        <v>1997</v>
      </c>
      <c r="C229" s="55">
        <v>2013</v>
      </c>
      <c r="D229" s="108">
        <v>11.200930176730003</v>
      </c>
    </row>
    <row r="230" spans="1:4">
      <c r="A230" s="2" t="s">
        <v>1787</v>
      </c>
      <c r="B230" s="55">
        <v>2003</v>
      </c>
      <c r="C230" s="55">
        <v>2013</v>
      </c>
      <c r="D230" s="108">
        <v>38.48165255</v>
      </c>
    </row>
    <row r="231" spans="1:4">
      <c r="A231" s="2" t="s">
        <v>1788</v>
      </c>
      <c r="B231" s="55">
        <v>2007</v>
      </c>
      <c r="C231" s="55">
        <v>2013</v>
      </c>
      <c r="D231" s="108">
        <v>8.4310799999999997</v>
      </c>
    </row>
    <row r="232" spans="1:4">
      <c r="A232" s="2" t="s">
        <v>1789</v>
      </c>
      <c r="B232" s="55">
        <v>2011</v>
      </c>
      <c r="C232" s="55">
        <v>2011</v>
      </c>
      <c r="D232" s="108">
        <v>0.22</v>
      </c>
    </row>
    <row r="233" spans="1:4">
      <c r="A233" s="2" t="s">
        <v>1790</v>
      </c>
      <c r="B233" s="55">
        <v>1997</v>
      </c>
      <c r="C233" s="55">
        <v>2005</v>
      </c>
      <c r="D233" s="108">
        <v>0.155399999298</v>
      </c>
    </row>
    <row r="234" spans="1:4">
      <c r="A234" s="2" t="s">
        <v>1791</v>
      </c>
      <c r="B234" s="55">
        <v>2007</v>
      </c>
      <c r="C234" s="55">
        <v>2012</v>
      </c>
      <c r="D234" s="108">
        <v>0.99586898000000001</v>
      </c>
    </row>
    <row r="235" spans="1:4">
      <c r="A235" s="2" t="s">
        <v>1792</v>
      </c>
      <c r="B235" s="55">
        <v>1996</v>
      </c>
      <c r="C235" s="55">
        <v>2004</v>
      </c>
      <c r="D235" s="108">
        <v>2.3782398287299999</v>
      </c>
    </row>
    <row r="236" spans="1:4">
      <c r="A236" s="2" t="s">
        <v>1793</v>
      </c>
      <c r="B236" s="55">
        <v>1996</v>
      </c>
      <c r="C236" s="55">
        <v>2013</v>
      </c>
      <c r="D236" s="108">
        <v>58.767985300400021</v>
      </c>
    </row>
    <row r="237" spans="1:4">
      <c r="A237" s="2" t="s">
        <v>1794</v>
      </c>
      <c r="B237" s="55">
        <v>1996</v>
      </c>
      <c r="C237" s="55">
        <v>2013</v>
      </c>
      <c r="D237" s="108">
        <v>3.6773044360000005</v>
      </c>
    </row>
    <row r="238" spans="1:4">
      <c r="A238" s="2" t="s">
        <v>1795</v>
      </c>
      <c r="B238" s="55">
        <v>2007</v>
      </c>
      <c r="C238" s="55">
        <v>2013</v>
      </c>
      <c r="D238" s="108">
        <v>12.130435520400008</v>
      </c>
    </row>
    <row r="239" spans="1:4">
      <c r="A239" s="2" t="s">
        <v>1796</v>
      </c>
      <c r="B239" s="55">
        <v>1996</v>
      </c>
      <c r="C239" s="55">
        <v>2012</v>
      </c>
      <c r="D239" s="108">
        <v>1.6130000000000002E-2</v>
      </c>
    </row>
    <row r="240" spans="1:4">
      <c r="A240" s="2" t="s">
        <v>1797</v>
      </c>
      <c r="B240" s="55">
        <v>2004</v>
      </c>
      <c r="C240" s="55">
        <v>2013</v>
      </c>
      <c r="D240" s="108">
        <v>6.4853370000000004</v>
      </c>
    </row>
    <row r="241" spans="1:4">
      <c r="A241" s="2" t="s">
        <v>1798</v>
      </c>
      <c r="B241" s="55">
        <v>2004</v>
      </c>
      <c r="C241" s="55">
        <v>2013</v>
      </c>
      <c r="D241" s="108">
        <v>10.420549637000001</v>
      </c>
    </row>
    <row r="242" spans="1:4">
      <c r="A242" s="2" t="s">
        <v>1799</v>
      </c>
      <c r="B242" s="55">
        <v>1996</v>
      </c>
      <c r="C242" s="55">
        <v>2013</v>
      </c>
      <c r="D242" s="108">
        <v>0.243421</v>
      </c>
    </row>
    <row r="243" spans="1:4">
      <c r="A243" s="2" t="s">
        <v>1800</v>
      </c>
      <c r="B243" s="55">
        <v>2007</v>
      </c>
      <c r="C243" s="55">
        <v>2013</v>
      </c>
      <c r="D243" s="108">
        <v>2.2140996000000004</v>
      </c>
    </row>
    <row r="244" spans="1:4">
      <c r="A244" s="2" t="s">
        <v>1801</v>
      </c>
      <c r="B244" s="55">
        <v>2007</v>
      </c>
      <c r="C244" s="55">
        <v>2013</v>
      </c>
      <c r="D244" s="108">
        <v>1.0736844200000002</v>
      </c>
    </row>
    <row r="245" spans="1:4">
      <c r="A245" s="2" t="s">
        <v>1802</v>
      </c>
      <c r="B245" s="55">
        <v>2008</v>
      </c>
      <c r="C245" s="55">
        <v>2013</v>
      </c>
      <c r="D245" s="108">
        <v>2.2302852249999998</v>
      </c>
    </row>
    <row r="246" spans="1:4">
      <c r="A246" s="2" t="s">
        <v>1803</v>
      </c>
      <c r="B246" s="55">
        <v>2011</v>
      </c>
      <c r="C246" s="55">
        <v>2013</v>
      </c>
      <c r="D246" s="108">
        <v>4.0600000000000006E-4</v>
      </c>
    </row>
    <row r="247" spans="1:4">
      <c r="A247" s="2" t="s">
        <v>1804</v>
      </c>
      <c r="B247" s="55">
        <v>1997</v>
      </c>
      <c r="C247" s="55">
        <v>2013</v>
      </c>
      <c r="D247" s="108">
        <v>19.079106079000002</v>
      </c>
    </row>
    <row r="248" spans="1:4">
      <c r="A248" s="2" t="s">
        <v>1807</v>
      </c>
      <c r="B248" s="55">
        <v>1996</v>
      </c>
      <c r="C248" s="55">
        <v>2013</v>
      </c>
      <c r="D248" s="108">
        <v>5.7734965539999985</v>
      </c>
    </row>
    <row r="249" spans="1:4">
      <c r="A249" s="2" t="s">
        <v>1808</v>
      </c>
      <c r="B249" s="55">
        <v>1996</v>
      </c>
      <c r="C249" s="55">
        <v>2004</v>
      </c>
      <c r="D249" s="108">
        <v>5.1138593019999998E-3</v>
      </c>
    </row>
    <row r="250" spans="1:4">
      <c r="A250" s="2" t="s">
        <v>1809</v>
      </c>
      <c r="B250" s="55">
        <v>1996</v>
      </c>
      <c r="C250" s="55">
        <v>2000</v>
      </c>
      <c r="D250" s="108">
        <v>0.34264839999999996</v>
      </c>
    </row>
    <row r="251" spans="1:4">
      <c r="A251" s="2" t="s">
        <v>1810</v>
      </c>
      <c r="B251" s="55">
        <v>2011</v>
      </c>
      <c r="C251" s="55">
        <v>2013</v>
      </c>
      <c r="D251" s="108">
        <v>2.038485455</v>
      </c>
    </row>
    <row r="252" spans="1:4">
      <c r="A252" s="2" t="s">
        <v>1811</v>
      </c>
      <c r="B252" s="55">
        <v>2007</v>
      </c>
      <c r="C252" s="55">
        <v>2007</v>
      </c>
      <c r="D252" s="108">
        <v>2.8E-3</v>
      </c>
    </row>
    <row r="253" spans="1:4">
      <c r="A253" s="2" t="s">
        <v>1812</v>
      </c>
      <c r="B253" s="55">
        <v>1998</v>
      </c>
      <c r="C253" s="55">
        <v>2007</v>
      </c>
      <c r="D253" s="108">
        <v>0.58116528099999998</v>
      </c>
    </row>
    <row r="254" spans="1:4">
      <c r="A254" s="2" t="s">
        <v>1813</v>
      </c>
      <c r="B254" s="55">
        <v>2003</v>
      </c>
      <c r="C254" s="55">
        <v>2008</v>
      </c>
      <c r="D254" s="108">
        <v>4.2370658639999998</v>
      </c>
    </row>
    <row r="255" spans="1:4">
      <c r="A255" s="2" t="s">
        <v>1814</v>
      </c>
      <c r="B255" s="55">
        <v>2007</v>
      </c>
      <c r="C255" s="55">
        <v>2013</v>
      </c>
      <c r="D255" s="108">
        <v>2.52236432656</v>
      </c>
    </row>
    <row r="256" spans="1:4">
      <c r="A256" s="2" t="s">
        <v>1815</v>
      </c>
      <c r="B256" s="55">
        <v>1998</v>
      </c>
      <c r="C256" s="55">
        <v>2012</v>
      </c>
      <c r="D256" s="108">
        <v>1.4930071519999999</v>
      </c>
    </row>
    <row r="257" spans="1:4">
      <c r="A257" s="2" t="s">
        <v>1816</v>
      </c>
      <c r="B257" s="55">
        <v>1997</v>
      </c>
      <c r="C257" s="55">
        <v>2013</v>
      </c>
      <c r="D257" s="108">
        <v>11.343457065000001</v>
      </c>
    </row>
    <row r="258" spans="1:4">
      <c r="A258" s="2" t="s">
        <v>1817</v>
      </c>
      <c r="B258" s="55">
        <v>2000</v>
      </c>
      <c r="C258" s="55">
        <v>2013</v>
      </c>
      <c r="D258" s="108">
        <v>6.3936338068210006</v>
      </c>
    </row>
    <row r="259" spans="1:4">
      <c r="A259" s="2" t="s">
        <v>1818</v>
      </c>
      <c r="B259" s="55">
        <v>2007</v>
      </c>
      <c r="C259" s="55">
        <v>2013</v>
      </c>
      <c r="D259" s="108">
        <v>5.0867798774100006</v>
      </c>
    </row>
    <row r="260" spans="1:4">
      <c r="A260" s="2" t="s">
        <v>1819</v>
      </c>
      <c r="B260" s="55">
        <v>1997</v>
      </c>
      <c r="C260" s="55">
        <v>2013</v>
      </c>
      <c r="D260" s="108">
        <v>4.0355900000000009</v>
      </c>
    </row>
    <row r="261" spans="1:4">
      <c r="A261" s="2" t="s">
        <v>1820</v>
      </c>
      <c r="B261" s="55">
        <v>2007</v>
      </c>
      <c r="C261" s="55">
        <v>2014</v>
      </c>
      <c r="D261" s="108">
        <v>7.751400145999999</v>
      </c>
    </row>
    <row r="262" spans="1:4">
      <c r="A262" s="2" t="s">
        <v>1821</v>
      </c>
      <c r="B262" s="55">
        <v>2000</v>
      </c>
      <c r="C262" s="55">
        <v>2013</v>
      </c>
      <c r="D262" s="108">
        <v>3.8922941305725995</v>
      </c>
    </row>
    <row r="263" spans="1:4">
      <c r="A263" s="2" t="s">
        <v>1822</v>
      </c>
      <c r="B263" s="55">
        <v>2007</v>
      </c>
      <c r="C263" s="55">
        <v>2013</v>
      </c>
      <c r="D263" s="108">
        <v>1.5049423739999999</v>
      </c>
    </row>
    <row r="264" spans="1:4">
      <c r="A264" s="2" t="s">
        <v>1823</v>
      </c>
      <c r="B264" s="55">
        <v>1996</v>
      </c>
      <c r="C264" s="55">
        <v>2013</v>
      </c>
      <c r="D264" s="108">
        <v>92.442548270000046</v>
      </c>
    </row>
    <row r="265" spans="1:4">
      <c r="A265" s="2" t="s">
        <v>1824</v>
      </c>
      <c r="B265" s="55">
        <v>2000</v>
      </c>
      <c r="C265" s="55">
        <v>2000</v>
      </c>
      <c r="D265" s="108">
        <v>3.7900100000000001</v>
      </c>
    </row>
    <row r="266" spans="1:4">
      <c r="A266" s="2" t="s">
        <v>1825</v>
      </c>
      <c r="B266" s="55">
        <v>1996</v>
      </c>
      <c r="C266" s="55">
        <v>2013</v>
      </c>
      <c r="D266" s="108">
        <v>5.2883782779999997</v>
      </c>
    </row>
    <row r="267" spans="1:4">
      <c r="A267" s="2" t="s">
        <v>1826</v>
      </c>
      <c r="B267" s="55">
        <v>1996</v>
      </c>
      <c r="C267" s="55">
        <v>2013</v>
      </c>
      <c r="D267" s="108">
        <v>54.403619835999976</v>
      </c>
    </row>
    <row r="268" spans="1:4">
      <c r="A268" s="2" t="s">
        <v>1827</v>
      </c>
      <c r="B268" s="55">
        <v>1996</v>
      </c>
      <c r="C268" s="55">
        <v>2003</v>
      </c>
      <c r="D268" s="108">
        <v>5.2042977000000005E-4</v>
      </c>
    </row>
    <row r="269" spans="1:4">
      <c r="A269" s="2" t="s">
        <v>1828</v>
      </c>
      <c r="B269" s="55">
        <v>1996</v>
      </c>
      <c r="C269" s="55">
        <v>2014</v>
      </c>
      <c r="D269" s="108">
        <v>31.49820882700001</v>
      </c>
    </row>
    <row r="270" spans="1:4">
      <c r="A270" s="2" t="s">
        <v>1829</v>
      </c>
      <c r="B270" s="55">
        <v>2011</v>
      </c>
      <c r="C270" s="55">
        <v>2013</v>
      </c>
      <c r="D270" s="108">
        <v>0.708457</v>
      </c>
    </row>
    <row r="271" spans="1:4">
      <c r="A271" s="2" t="s">
        <v>1830</v>
      </c>
      <c r="B271" s="55">
        <v>2008</v>
      </c>
      <c r="C271" s="55">
        <v>2013</v>
      </c>
      <c r="D271" s="108">
        <v>1.2132933743000001</v>
      </c>
    </row>
    <row r="272" spans="1:4">
      <c r="A272" s="2" t="s">
        <v>1831</v>
      </c>
      <c r="B272" s="55">
        <v>2013</v>
      </c>
      <c r="C272" s="55">
        <v>2013</v>
      </c>
      <c r="D272" s="108">
        <v>0.30379484629999998</v>
      </c>
    </row>
    <row r="273" spans="1:4">
      <c r="A273" s="2" t="s">
        <v>1832</v>
      </c>
      <c r="B273" s="55">
        <v>2007</v>
      </c>
      <c r="C273" s="55">
        <v>2013</v>
      </c>
      <c r="D273" s="108">
        <v>4.0758714200000004</v>
      </c>
    </row>
    <row r="274" spans="1:4">
      <c r="A274" s="2" t="s">
        <v>1833</v>
      </c>
      <c r="B274" s="55">
        <v>1996</v>
      </c>
      <c r="C274" s="55">
        <v>2013</v>
      </c>
      <c r="D274" s="108">
        <v>144.80821110565529</v>
      </c>
    </row>
    <row r="275" spans="1:4">
      <c r="A275" s="2" t="s">
        <v>1834</v>
      </c>
      <c r="B275" s="55">
        <v>1996</v>
      </c>
      <c r="C275" s="55">
        <v>2013</v>
      </c>
      <c r="D275" s="108">
        <v>42.925679000189973</v>
      </c>
    </row>
    <row r="276" spans="1:4">
      <c r="A276" s="2" t="s">
        <v>1835</v>
      </c>
      <c r="B276" s="55">
        <v>1996</v>
      </c>
      <c r="C276" s="55">
        <v>2013</v>
      </c>
      <c r="D276" s="108">
        <v>30.316960297330002</v>
      </c>
    </row>
    <row r="277" spans="1:4">
      <c r="A277" s="2" t="s">
        <v>1836</v>
      </c>
      <c r="B277" s="55">
        <v>2010</v>
      </c>
      <c r="C277" s="55">
        <v>2010</v>
      </c>
      <c r="D277" s="108">
        <v>8.1200926000000007E-2</v>
      </c>
    </row>
    <row r="278" spans="1:4">
      <c r="A278" s="2" t="s">
        <v>1837</v>
      </c>
      <c r="B278" s="55">
        <v>2008</v>
      </c>
      <c r="C278" s="55">
        <v>2013</v>
      </c>
      <c r="D278" s="108">
        <v>11.050204756039994</v>
      </c>
    </row>
    <row r="279" spans="1:4">
      <c r="A279" s="2" t="s">
        <v>1838</v>
      </c>
      <c r="B279" s="55">
        <v>1997</v>
      </c>
      <c r="C279" s="55">
        <v>2011</v>
      </c>
      <c r="D279" s="108">
        <v>3.4704462039599981</v>
      </c>
    </row>
    <row r="280" spans="1:4">
      <c r="A280" s="2" t="s">
        <v>1839</v>
      </c>
      <c r="B280" s="55">
        <v>1996</v>
      </c>
      <c r="C280" s="55">
        <v>2011</v>
      </c>
      <c r="D280" s="108">
        <v>12.397844705000001</v>
      </c>
    </row>
    <row r="281" spans="1:4">
      <c r="A281" s="2" t="s">
        <v>1840</v>
      </c>
      <c r="B281" s="55">
        <v>2000</v>
      </c>
      <c r="C281" s="55">
        <v>2013</v>
      </c>
      <c r="D281" s="108">
        <v>11.111180000000001</v>
      </c>
    </row>
    <row r="282" spans="1:4">
      <c r="A282" s="2" t="s">
        <v>1846</v>
      </c>
      <c r="B282" s="55">
        <v>2002</v>
      </c>
      <c r="C282" s="55">
        <v>2008</v>
      </c>
      <c r="D282" s="108">
        <v>1.1941742799999999</v>
      </c>
    </row>
    <row r="283" spans="1:4">
      <c r="A283" s="2" t="s">
        <v>1847</v>
      </c>
      <c r="B283" s="55">
        <v>2007</v>
      </c>
      <c r="C283" s="55">
        <v>2013</v>
      </c>
      <c r="D283" s="108">
        <v>41.587425408999998</v>
      </c>
    </row>
    <row r="284" spans="1:4">
      <c r="A284" s="2" t="s">
        <v>1848</v>
      </c>
      <c r="B284" s="55">
        <v>2009</v>
      </c>
      <c r="C284" s="55">
        <v>2013</v>
      </c>
      <c r="D284" s="108">
        <v>6.8831019399999995</v>
      </c>
    </row>
    <row r="285" spans="1:4">
      <c r="A285" s="2" t="s">
        <v>1849</v>
      </c>
      <c r="B285" s="55">
        <v>1996</v>
      </c>
      <c r="C285" s="55">
        <v>2001</v>
      </c>
      <c r="D285" s="108">
        <v>0.49999999999999994</v>
      </c>
    </row>
    <row r="286" spans="1:4">
      <c r="A286" s="2" t="s">
        <v>1850</v>
      </c>
      <c r="B286" s="55">
        <v>2012</v>
      </c>
      <c r="C286" s="55">
        <v>2013</v>
      </c>
      <c r="D286" s="108">
        <v>0.60881361000000001</v>
      </c>
    </row>
    <row r="287" spans="1:4">
      <c r="A287" s="2" t="s">
        <v>1851</v>
      </c>
      <c r="B287" s="55">
        <v>2007</v>
      </c>
      <c r="C287" s="55">
        <v>2012</v>
      </c>
      <c r="D287" s="108">
        <v>0.92985085349999996</v>
      </c>
    </row>
    <row r="288" spans="1:4">
      <c r="A288" s="2" t="s">
        <v>1852</v>
      </c>
      <c r="B288" s="55">
        <v>1996</v>
      </c>
      <c r="C288" s="55">
        <v>2012</v>
      </c>
      <c r="D288" s="108">
        <v>7.0131828219999998E-2</v>
      </c>
    </row>
    <row r="289" spans="1:4">
      <c r="A289" s="2" t="s">
        <v>1853</v>
      </c>
      <c r="B289" s="55">
        <v>2007</v>
      </c>
      <c r="C289" s="55">
        <v>2013</v>
      </c>
      <c r="D289" s="108">
        <v>5.7187714653999997</v>
      </c>
    </row>
    <row r="290" spans="1:4">
      <c r="A290" s="2" t="s">
        <v>1854</v>
      </c>
      <c r="B290" s="55">
        <v>1997</v>
      </c>
      <c r="C290" s="55">
        <v>2002</v>
      </c>
      <c r="D290" s="108">
        <v>2.0398899999999999E-4</v>
      </c>
    </row>
    <row r="291" spans="1:4">
      <c r="A291" s="2" t="s">
        <v>1855</v>
      </c>
      <c r="B291" s="55">
        <v>1996</v>
      </c>
      <c r="C291" s="55">
        <v>2013</v>
      </c>
      <c r="D291" s="108">
        <v>90.224194920000016</v>
      </c>
    </row>
    <row r="292" spans="1:4">
      <c r="A292" s="2" t="s">
        <v>1856</v>
      </c>
      <c r="B292" s="55">
        <v>1996</v>
      </c>
      <c r="C292" s="55">
        <v>1998</v>
      </c>
      <c r="D292" s="108">
        <v>1.0387133999999999E-2</v>
      </c>
    </row>
    <row r="293" spans="1:4">
      <c r="A293" s="2" t="s">
        <v>1857</v>
      </c>
      <c r="B293" s="55">
        <v>1998</v>
      </c>
      <c r="C293" s="55">
        <v>2013</v>
      </c>
      <c r="D293" s="108">
        <v>80.631198986385058</v>
      </c>
    </row>
    <row r="294" spans="1:4">
      <c r="A294" s="2" t="s">
        <v>1858</v>
      </c>
      <c r="B294" s="55">
        <v>2012</v>
      </c>
      <c r="C294" s="55">
        <v>2013</v>
      </c>
      <c r="D294" s="108">
        <v>0.69429449399999998</v>
      </c>
    </row>
    <row r="295" spans="1:4">
      <c r="A295" s="2" t="s">
        <v>1859</v>
      </c>
      <c r="B295" s="55">
        <v>2011</v>
      </c>
      <c r="C295" s="55">
        <v>2013</v>
      </c>
      <c r="D295" s="108">
        <v>0.19434632800000001</v>
      </c>
    </row>
    <row r="296" spans="1:4">
      <c r="A296" s="2" t="s">
        <v>1860</v>
      </c>
      <c r="B296" s="55">
        <v>1996</v>
      </c>
      <c r="C296" s="55">
        <v>2005</v>
      </c>
      <c r="D296" s="108">
        <v>0.80439999999999989</v>
      </c>
    </row>
    <row r="297" spans="1:4">
      <c r="A297" s="2" t="s">
        <v>1861</v>
      </c>
      <c r="B297" s="55">
        <v>1998</v>
      </c>
      <c r="C297" s="55">
        <v>2013</v>
      </c>
      <c r="D297" s="108">
        <v>1.3045828703908</v>
      </c>
    </row>
    <row r="298" spans="1:4">
      <c r="A298" s="2" t="s">
        <v>1862</v>
      </c>
      <c r="B298" s="55">
        <v>2012</v>
      </c>
      <c r="C298" s="55">
        <v>2012</v>
      </c>
      <c r="D298" s="108">
        <v>0.20587800000000001</v>
      </c>
    </row>
    <row r="299" spans="1:4">
      <c r="A299" s="2" t="s">
        <v>1863</v>
      </c>
      <c r="B299" s="55">
        <v>2009</v>
      </c>
      <c r="C299" s="55">
        <v>2010</v>
      </c>
      <c r="D299" s="108">
        <v>0.68245833</v>
      </c>
    </row>
    <row r="300" spans="1:4">
      <c r="A300" s="2" t="s">
        <v>1864</v>
      </c>
      <c r="B300" s="55">
        <v>2007</v>
      </c>
      <c r="C300" s="55">
        <v>2013</v>
      </c>
      <c r="D300" s="108">
        <v>9.7921872269999994</v>
      </c>
    </row>
    <row r="301" spans="1:4">
      <c r="A301" s="2" t="s">
        <v>1865</v>
      </c>
      <c r="B301" s="55">
        <v>2002</v>
      </c>
      <c r="C301" s="55">
        <v>2013</v>
      </c>
      <c r="D301" s="108">
        <v>13.591818015401405</v>
      </c>
    </row>
    <row r="302" spans="1:4">
      <c r="A302" s="2" t="s">
        <v>1866</v>
      </c>
      <c r="B302" s="55">
        <v>2000</v>
      </c>
      <c r="C302" s="55">
        <v>2013</v>
      </c>
      <c r="D302" s="108">
        <v>54.847075856599986</v>
      </c>
    </row>
    <row r="303" spans="1:4">
      <c r="A303" s="2" t="s">
        <v>1867</v>
      </c>
      <c r="B303" s="55">
        <v>1998</v>
      </c>
      <c r="C303" s="55">
        <v>2013</v>
      </c>
      <c r="D303" s="108">
        <v>8.7991429299999986</v>
      </c>
    </row>
    <row r="304" spans="1:4">
      <c r="A304" s="2" t="s">
        <v>1868</v>
      </c>
      <c r="B304" s="55">
        <v>2008</v>
      </c>
      <c r="C304" s="55">
        <v>2013</v>
      </c>
      <c r="D304" s="108">
        <v>0.43465391638</v>
      </c>
    </row>
    <row r="305" spans="1:4">
      <c r="A305" s="2" t="s">
        <v>1869</v>
      </c>
      <c r="B305" s="55">
        <v>2010</v>
      </c>
      <c r="C305" s="55">
        <v>2013</v>
      </c>
      <c r="D305" s="108">
        <v>1.0616064799999998</v>
      </c>
    </row>
    <row r="306" spans="1:4">
      <c r="A306" s="2" t="s">
        <v>1870</v>
      </c>
      <c r="B306" s="55">
        <v>2000</v>
      </c>
      <c r="C306" s="55">
        <v>2013</v>
      </c>
      <c r="D306" s="108">
        <v>5.4848487109000006</v>
      </c>
    </row>
    <row r="307" spans="1:4">
      <c r="A307" s="2" t="s">
        <v>1871</v>
      </c>
      <c r="B307" s="55">
        <v>2000</v>
      </c>
      <c r="C307" s="55">
        <v>2014</v>
      </c>
      <c r="D307" s="108">
        <v>24.407799076</v>
      </c>
    </row>
    <row r="308" spans="1:4">
      <c r="A308" s="2" t="s">
        <v>1872</v>
      </c>
      <c r="B308" s="55">
        <v>2012</v>
      </c>
      <c r="C308" s="55">
        <v>2013</v>
      </c>
      <c r="D308" s="108">
        <v>0.62889499999999998</v>
      </c>
    </row>
    <row r="309" spans="1:4">
      <c r="A309" s="2" t="s">
        <v>1873</v>
      </c>
      <c r="B309" s="55">
        <v>1996</v>
      </c>
      <c r="C309" s="55">
        <v>2013</v>
      </c>
      <c r="D309" s="108">
        <v>3.9775760000000009</v>
      </c>
    </row>
    <row r="310" spans="1:4">
      <c r="A310" s="2" t="s">
        <v>1874</v>
      </c>
      <c r="B310" s="55">
        <v>1996</v>
      </c>
      <c r="C310" s="55">
        <v>2012</v>
      </c>
      <c r="D310" s="108">
        <v>79.354153100000005</v>
      </c>
    </row>
    <row r="311" spans="1:4">
      <c r="A311" s="2" t="s">
        <v>1875</v>
      </c>
      <c r="B311" s="55">
        <v>1996</v>
      </c>
      <c r="C311" s="55">
        <v>2013</v>
      </c>
      <c r="D311" s="108">
        <v>81.416696873999982</v>
      </c>
    </row>
    <row r="312" spans="1:4">
      <c r="A312" s="2" t="s">
        <v>1876</v>
      </c>
      <c r="B312" s="55">
        <v>2006</v>
      </c>
      <c r="C312" s="55">
        <v>2014</v>
      </c>
      <c r="D312" s="108">
        <v>6.4028179520000013</v>
      </c>
    </row>
    <row r="313" spans="1:4">
      <c r="A313" s="2" t="s">
        <v>1877</v>
      </c>
      <c r="B313" s="55">
        <v>1997</v>
      </c>
      <c r="C313" s="55">
        <v>2013</v>
      </c>
      <c r="D313" s="108">
        <v>6.8861364089499988</v>
      </c>
    </row>
    <row r="314" spans="1:4">
      <c r="A314" s="2" t="s">
        <v>1878</v>
      </c>
      <c r="B314" s="55">
        <v>2013</v>
      </c>
      <c r="C314" s="55">
        <v>2013</v>
      </c>
      <c r="D314" s="108">
        <v>4.87E-2</v>
      </c>
    </row>
    <row r="315" spans="1:4">
      <c r="A315" s="2" t="s">
        <v>1879</v>
      </c>
      <c r="B315" s="55">
        <v>2007</v>
      </c>
      <c r="C315" s="55">
        <v>2011</v>
      </c>
      <c r="D315" s="108">
        <v>1.3038547085599999</v>
      </c>
    </row>
    <row r="316" spans="1:4">
      <c r="A316" s="2" t="s">
        <v>1880</v>
      </c>
      <c r="B316" s="55">
        <v>1996</v>
      </c>
      <c r="C316" s="55">
        <v>2014</v>
      </c>
      <c r="D316" s="108">
        <v>7.0760848969999994</v>
      </c>
    </row>
    <row r="317" spans="1:4">
      <c r="A317" s="2" t="s">
        <v>1899</v>
      </c>
      <c r="B317" s="55">
        <v>1996</v>
      </c>
      <c r="C317" s="55">
        <v>2011</v>
      </c>
      <c r="D317" s="108">
        <v>4.7182313098999993</v>
      </c>
    </row>
    <row r="318" spans="1:4">
      <c r="A318" s="2" t="s">
        <v>1900</v>
      </c>
      <c r="B318" s="55">
        <v>1996</v>
      </c>
      <c r="C318" s="55">
        <v>2013</v>
      </c>
      <c r="D318" s="108">
        <v>5.6274500000000005</v>
      </c>
    </row>
    <row r="319" spans="1:4">
      <c r="A319" s="2" t="s">
        <v>1901</v>
      </c>
      <c r="B319" s="55">
        <v>2004</v>
      </c>
      <c r="C319" s="55">
        <v>2013</v>
      </c>
      <c r="D319" s="108">
        <v>24.580528200000003</v>
      </c>
    </row>
    <row r="320" spans="1:4">
      <c r="A320" s="2" t="s">
        <v>1902</v>
      </c>
      <c r="B320" s="55">
        <v>1996</v>
      </c>
      <c r="C320" s="55">
        <v>2000</v>
      </c>
      <c r="D320" s="108">
        <v>5.5356449580000007</v>
      </c>
    </row>
    <row r="321" spans="1:4">
      <c r="A321" s="2" t="s">
        <v>1306</v>
      </c>
      <c r="B321" s="55">
        <v>1996</v>
      </c>
      <c r="C321" s="55">
        <v>2014</v>
      </c>
      <c r="D321" s="108">
        <v>95203.559204146397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A235"/>
  <sheetViews>
    <sheetView tabSelected="1" workbookViewId="0">
      <selection activeCell="A35" sqref="A35"/>
    </sheetView>
  </sheetViews>
  <sheetFormatPr defaultRowHeight="11.25"/>
  <cols>
    <col min="1" max="1" width="14" style="110" bestFit="1" customWidth="1"/>
    <col min="2" max="2" width="5.85546875" style="110" customWidth="1"/>
    <col min="3" max="3" width="7.7109375" style="110" bestFit="1" customWidth="1"/>
    <col min="4" max="4" width="11.140625" style="110" bestFit="1" customWidth="1"/>
    <col min="5" max="5" width="11.85546875" style="110" bestFit="1" customWidth="1"/>
    <col min="6" max="6" width="12.42578125" style="159" bestFit="1" customWidth="1"/>
    <col min="7" max="7" width="10.85546875" style="155" bestFit="1" customWidth="1"/>
    <col min="8" max="8" width="12.7109375" style="128" customWidth="1"/>
    <col min="9" max="9" width="9.28515625" style="110" customWidth="1"/>
    <col min="10" max="10" width="15.5703125" style="110" bestFit="1" customWidth="1"/>
    <col min="11" max="11" width="10.85546875" style="187" bestFit="1" customWidth="1"/>
    <col min="12" max="12" width="16.5703125" style="110" hidden="1" customWidth="1"/>
    <col min="13" max="13" width="16.5703125" style="125" hidden="1" customWidth="1"/>
    <col min="14" max="14" width="16.85546875" style="190" hidden="1" customWidth="1"/>
    <col min="15" max="15" width="9.140625" style="110" customWidth="1"/>
    <col min="16" max="16" width="6" style="110" hidden="1" customWidth="1"/>
    <col min="17" max="17" width="9.140625" style="110" hidden="1" customWidth="1"/>
    <col min="18" max="18" width="9.85546875" style="110" hidden="1" customWidth="1"/>
    <col min="19" max="19" width="9.140625" style="110" hidden="1" customWidth="1"/>
    <col min="20" max="20" width="9.140625" style="125" hidden="1" customWidth="1"/>
    <col min="21" max="21" width="9.140625" style="125"/>
    <col min="22" max="22" width="17.85546875" style="187" bestFit="1" customWidth="1"/>
    <col min="23" max="16384" width="9.140625" style="110"/>
  </cols>
  <sheetData>
    <row r="1" spans="1:27" s="123" customFormat="1">
      <c r="A1" s="122" t="s">
        <v>1481</v>
      </c>
      <c r="B1" s="122" t="s">
        <v>1482</v>
      </c>
      <c r="C1" s="122" t="s">
        <v>9</v>
      </c>
      <c r="D1" s="122" t="s">
        <v>2051</v>
      </c>
      <c r="E1" s="122" t="s">
        <v>2052</v>
      </c>
      <c r="F1" s="157" t="s">
        <v>2073</v>
      </c>
      <c r="G1" s="124" t="s">
        <v>360</v>
      </c>
      <c r="H1" s="124" t="s">
        <v>2141</v>
      </c>
      <c r="I1" s="130" t="s">
        <v>6</v>
      </c>
      <c r="J1" s="124" t="s">
        <v>2142</v>
      </c>
      <c r="K1" s="124" t="s">
        <v>3985</v>
      </c>
      <c r="L1" s="185" t="s">
        <v>374</v>
      </c>
      <c r="M1" s="183" t="s">
        <v>3984</v>
      </c>
      <c r="N1" s="130" t="s">
        <v>3988</v>
      </c>
      <c r="O1" s="124" t="s">
        <v>3986</v>
      </c>
      <c r="P1" s="122" t="s">
        <v>2050</v>
      </c>
      <c r="Q1" s="122" t="s">
        <v>2053</v>
      </c>
      <c r="R1" s="122" t="s">
        <v>2054</v>
      </c>
      <c r="S1" s="122" t="s">
        <v>2055</v>
      </c>
      <c r="T1" s="122" t="s">
        <v>2056</v>
      </c>
      <c r="U1" s="124" t="s">
        <v>3987</v>
      </c>
      <c r="V1" s="185" t="s">
        <v>47</v>
      </c>
      <c r="W1" s="132" t="s">
        <v>2057</v>
      </c>
      <c r="X1" s="122" t="s">
        <v>2077</v>
      </c>
      <c r="Z1" s="162">
        <v>600</v>
      </c>
      <c r="AA1" s="188">
        <f>(1+0.4167%)^12-1</f>
        <v>5.1166085090299296E-2</v>
      </c>
    </row>
    <row r="2" spans="1:27" hidden="1">
      <c r="A2" s="118" t="s">
        <v>1487</v>
      </c>
      <c r="B2" s="118" t="s">
        <v>1488</v>
      </c>
      <c r="C2" s="110" t="s">
        <v>397</v>
      </c>
      <c r="D2" s="112">
        <f>GETPIVOTDATA("Mínimo de Ano",Ano!$A$3,"Nome de Pregão",Tabela13[[#This Row],[Nome de Pregão]])</f>
        <v>2007</v>
      </c>
      <c r="E2" s="112">
        <f>GETPIVOTDATA("Máx de Ano",Ano!$A$3,"Nome de Pregão",Tabela13[[#This Row],[Nome de Pregão]])</f>
        <v>2013</v>
      </c>
      <c r="F2" s="112">
        <f>2013</f>
        <v>2013</v>
      </c>
      <c r="G2" s="125">
        <f>SUMPRODUCT(N(Tabela13[[#This Row],[Nome de Pregão]]=Tabela9[Nome de Pregão]),N(Tabela13[[#This Row],[Tipo da Ação]]=Tabela9[Tipo da Ação]),N(Tabela9[Tipo do Provento]="DIVIDENDO"),Tabela9[Proventos/Ação])</f>
        <v>0</v>
      </c>
      <c r="H2" s="125">
        <f>0</f>
        <v>0</v>
      </c>
      <c r="I2" s="155">
        <f>MAX(Tabela13[[#This Row],[Colunas1]:[Colunas5]])</f>
        <v>0</v>
      </c>
      <c r="J2" s="125">
        <f>[Dividendo]/IF(([Exercício Base]-[Exercício Ini])=0,1,([Exercício Base]-[Exercício Ini]))</f>
        <v>0</v>
      </c>
      <c r="K2" s="125">
        <f>[Jrs Cap Próprio Pago]/IF(([Exercício Base]-[Exercício Ini])=0,1,([Exercício Base]-[Exercício Ini]))</f>
        <v>0</v>
      </c>
      <c r="L2" s="125">
        <f>0</f>
        <v>0</v>
      </c>
      <c r="M2" s="125">
        <f>SUMPRODUCT(N(TRIM(Tabela15[Nome de pregão])=Tabela13[[#This Row],[Nome de Pregão]]),Tabela15[Qtde total de ações])</f>
        <v>147232649</v>
      </c>
      <c r="N2" s="125">
        <f>[Capital Social]*$AA$1</f>
        <v>0</v>
      </c>
      <c r="O2" s="125">
        <f>IF([Jrs Cap Próprio Pago]&gt;0,IF(([Capital Social]*$AA$1/[Qtde Total Ações])&gt;[Média JCP],[Média JCP],[Capital Social]*$AA$1/[Qtde Total Ações]),0)</f>
        <v>0</v>
      </c>
      <c r="P2" s="126">
        <f>SUMPRODUCT(N(Tabela1[Código]=Tabela13[[#This Row],[PAPEL]]),Tabela1[Fechamento])</f>
        <v>0</v>
      </c>
      <c r="Q2" s="126">
        <f>SUMPRODUCT(N(Tabela17[Código]=Tabela13[[#This Row],[PAPEL]]),Tabela17[Fechamento])</f>
        <v>0</v>
      </c>
      <c r="R2" s="127">
        <f>SUMPRODUCT(N(Tabela176[Código]=Tabela13[[#This Row],[PAPEL]]),Tabela176[Fechamento])</f>
        <v>0</v>
      </c>
      <c r="S2" s="127">
        <f>SUMPRODUCT(N(Tabela1768[Código]=Tabela13[[#This Row],[PAPEL]]),Tabela1768[Fechamento])</f>
        <v>0</v>
      </c>
      <c r="T2" s="127">
        <f>SUMPRODUCT(N(Tabela17683[Código]=Tabela13[[#This Row],[PAPEL]]),Tabela17683[Fechamento])</f>
        <v>0</v>
      </c>
      <c r="U2" s="127">
        <f>[Média Dividendo]+[Prev JPC/Ação]</f>
        <v>0</v>
      </c>
      <c r="V2" s="127">
        <f>Tabela13[[#This Row],[Prev Provento]]*[Qtde Total Ações]</f>
        <v>0</v>
      </c>
      <c r="W2" s="133" t="str">
        <f>IF(AND((Tabela13[[#This Row],[Exercício Base]]-Tabela13[[#This Row],[Exercício Fim]])&lt;3,Tabela13[[#This Row],[Cotação]]&gt;0),Tabela13[[#This Row],[Prev Provento]]/Tabela13[[#This Row],[Cotação]],"")</f>
        <v/>
      </c>
      <c r="X2" s="112">
        <f>IF(Tabela13[[#This Row],[Cotação]]&gt;0,$Z$1/Tabela13[[#This Row],[Cotação]]-MOD($Z$1/Tabela13[[#This Row],[Cotação]],100),0)</f>
        <v>0</v>
      </c>
    </row>
    <row r="3" spans="1:27" hidden="1">
      <c r="A3" s="111" t="s">
        <v>1501</v>
      </c>
      <c r="B3" s="111" t="s">
        <v>1502</v>
      </c>
      <c r="C3" s="111" t="s">
        <v>406</v>
      </c>
      <c r="D3" s="153">
        <f>GETPIVOTDATA("Mínimo de Ano",Ano!$A$3,"Nome de Pregão",Tabela13[[#This Row],[Nome de Pregão]])</f>
        <v>2007</v>
      </c>
      <c r="E3" s="153">
        <f>GETPIVOTDATA("Máx de Ano",Ano!$A$3,"Nome de Pregão",Tabela13[[#This Row],[Nome de Pregão]])</f>
        <v>2013</v>
      </c>
      <c r="F3" s="153">
        <f>2013</f>
        <v>2013</v>
      </c>
      <c r="G3" s="129">
        <f>SUMPRODUCT(N(Tabela13[[#This Row],[Nome de Pregão]]=Tabela9[Nome de Pregão]),N(Tabela13[[#This Row],[Tipo da Ação]]=Tabela9[Tipo da Ação]),N(Tabela9[Tipo do Provento]="DIVIDENDO"),Tabela9[Proventos/Ação])</f>
        <v>4.8681226485710001</v>
      </c>
      <c r="H3" s="129">
        <f>0</f>
        <v>0</v>
      </c>
      <c r="I3" s="156">
        <f>MAX(Tabela13[[#This Row],[Colunas1]:[Colunas5]])</f>
        <v>0</v>
      </c>
      <c r="J3" s="129">
        <f>[Dividendo]/IF(([Exercício Base]-[Exercício Ini])=0,1,([Exercício Base]-[Exercício Ini]))</f>
        <v>0.81135377476183335</v>
      </c>
      <c r="K3" s="129">
        <f>[Jrs Cap Próprio Pago]/IF(([Exercício Base]-[Exercício Ini])=0,1,([Exercício Base]-[Exercício Ini]))</f>
        <v>0</v>
      </c>
      <c r="L3" s="129">
        <f>0</f>
        <v>0</v>
      </c>
      <c r="M3" s="129">
        <f>SUMPRODUCT(N(TRIM(Tabela15[Nome de pregão])=Tabela13[[#This Row],[Nome de Pregão]]),Tabela15[Qtde total de ações])</f>
        <v>18817732</v>
      </c>
      <c r="N3" s="129">
        <f>[Capital Social]*$AA$1</f>
        <v>0</v>
      </c>
      <c r="O3" s="129">
        <f>IF([Jrs Cap Próprio Pago]&gt;0,IF(([Capital Social]*$AA$1/[Qtde Total Ações])&gt;[Média JCP],[Média JCP],[Capital Social]*$AA$1/[Qtde Total Ações]),0)</f>
        <v>0</v>
      </c>
      <c r="P3" s="111">
        <f>SUMPRODUCT(N(Tabela1[Código]=Tabela13[[#This Row],[PAPEL]]),Tabela1[Fechamento])</f>
        <v>0</v>
      </c>
      <c r="Q3" s="111">
        <f>SUMPRODUCT(N(Tabela17[Código]=Tabela13[[#This Row],[PAPEL]]),Tabela17[Fechamento])</f>
        <v>0</v>
      </c>
      <c r="R3" s="111">
        <f>SUMPRODUCT(N(Tabela176[Código]=Tabela13[[#This Row],[PAPEL]]),Tabela176[Fechamento])</f>
        <v>0</v>
      </c>
      <c r="S3" s="111">
        <f>SUMPRODUCT(N(Tabela1768[Código]=Tabela13[[#This Row],[PAPEL]]),Tabela1768[Fechamento])</f>
        <v>0</v>
      </c>
      <c r="T3" s="111">
        <f>SUMPRODUCT(N(Tabela17683[Código]=Tabela13[[#This Row],[PAPEL]]),Tabela17683[Fechamento])</f>
        <v>0</v>
      </c>
      <c r="U3" s="153">
        <f>[Média Dividendo]+[Prev JPC/Ação]</f>
        <v>0.81135377476183335</v>
      </c>
      <c r="V3" s="126">
        <f>Tabela13[[#This Row],[Prev Provento]]*[Qtde Total Ações]</f>
        <v>15267837.890656544</v>
      </c>
      <c r="W3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3" s="112">
        <f>IF(Tabela13[[#This Row],[Cotação]]&gt;0,$Z$1/Tabela13[[#This Row],[Cotação]]-MOD($Z$1/Tabela13[[#This Row],[Cotação]],100),0)</f>
        <v>0</v>
      </c>
    </row>
    <row r="4" spans="1:27" hidden="1">
      <c r="A4" s="111" t="s">
        <v>1501</v>
      </c>
      <c r="B4" s="111" t="s">
        <v>1503</v>
      </c>
      <c r="C4" s="111" t="s">
        <v>407</v>
      </c>
      <c r="D4" s="153">
        <f>GETPIVOTDATA("Mínimo de Ano",Ano!$A$3,"Nome de Pregão",Tabela13[[#This Row],[Nome de Pregão]])</f>
        <v>2007</v>
      </c>
      <c r="E4" s="153">
        <f>GETPIVOTDATA("Máx de Ano",Ano!$A$3,"Nome de Pregão",Tabela13[[#This Row],[Nome de Pregão]])</f>
        <v>2013</v>
      </c>
      <c r="F4" s="153">
        <f>2013</f>
        <v>2013</v>
      </c>
      <c r="G4" s="129">
        <f>SUMPRODUCT(N(Tabela13[[#This Row],[Nome de Pregão]]=Tabela9[Nome de Pregão]),N(Tabela13[[#This Row],[Tipo da Ação]]=Tabela9[Tipo da Ação]),N(Tabela9[Tipo do Provento]="DIVIDENDO"),Tabela9[Proventos/Ação])</f>
        <v>5.3549349633784988</v>
      </c>
      <c r="H4" s="129">
        <f>0</f>
        <v>0</v>
      </c>
      <c r="I4" s="156">
        <f>MAX(Tabela13[[#This Row],[Colunas1]:[Colunas5]])</f>
        <v>0</v>
      </c>
      <c r="J4" s="129">
        <f>[Dividendo]/IF(([Exercício Base]-[Exercício Ini])=0,1,([Exercício Base]-[Exercício Ini]))</f>
        <v>0.89248916056308314</v>
      </c>
      <c r="K4" s="129">
        <f>[Jrs Cap Próprio Pago]/IF(([Exercício Base]-[Exercício Ini])=0,1,([Exercício Base]-[Exercício Ini]))</f>
        <v>0</v>
      </c>
      <c r="L4" s="129">
        <f>0</f>
        <v>0</v>
      </c>
      <c r="M4" s="129">
        <f>SUMPRODUCT(N(TRIM(Tabela15[Nome de pregão])=Tabela13[[#This Row],[Nome de Pregão]]),Tabela15[Qtde total de ações])</f>
        <v>18817732</v>
      </c>
      <c r="N4" s="129">
        <f>[Capital Social]*$AA$1</f>
        <v>0</v>
      </c>
      <c r="O4" s="129">
        <f>IF([Jrs Cap Próprio Pago]&gt;0,IF(([Capital Social]*$AA$1/[Qtde Total Ações])&gt;[Média JCP],[Média JCP],[Capital Social]*$AA$1/[Qtde Total Ações]),0)</f>
        <v>0</v>
      </c>
      <c r="P4" s="111">
        <f>SUMPRODUCT(N(Tabela1[Código]=Tabela13[[#This Row],[PAPEL]]),Tabela1[Fechamento])</f>
        <v>0</v>
      </c>
      <c r="Q4" s="111">
        <f>SUMPRODUCT(N(Tabela17[Código]=Tabela13[[#This Row],[PAPEL]]),Tabela17[Fechamento])</f>
        <v>0</v>
      </c>
      <c r="R4" s="111">
        <f>SUMPRODUCT(N(Tabela176[Código]=Tabela13[[#This Row],[PAPEL]]),Tabela176[Fechamento])</f>
        <v>0</v>
      </c>
      <c r="S4" s="111">
        <f>SUMPRODUCT(N(Tabela1768[Código]=Tabela13[[#This Row],[PAPEL]]),Tabela1768[Fechamento])</f>
        <v>0</v>
      </c>
      <c r="T4" s="111">
        <f>SUMPRODUCT(N(Tabela17683[Código]=Tabela13[[#This Row],[PAPEL]]),Tabela17683[Fechamento])</f>
        <v>0</v>
      </c>
      <c r="U4" s="153">
        <f>[Média Dividendo]+[Prev JPC/Ação]</f>
        <v>0.89248916056308314</v>
      </c>
      <c r="V4" s="126">
        <f>Tabela13[[#This Row],[Prev Provento]]*[Qtde Total Ações]</f>
        <v>16794621.836381067</v>
      </c>
      <c r="W4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4" s="112">
        <f>IF(Tabela13[[#This Row],[Cotação]]&gt;0,$Z$1/Tabela13[[#This Row],[Cotação]]-MOD($Z$1/Tabela13[[#This Row],[Cotação]],100),0)</f>
        <v>0</v>
      </c>
    </row>
    <row r="5" spans="1:27" hidden="1">
      <c r="A5" s="111" t="s">
        <v>1603</v>
      </c>
      <c r="B5" s="111" t="s">
        <v>1503</v>
      </c>
      <c r="C5" s="111" t="s">
        <v>441</v>
      </c>
      <c r="D5" s="153">
        <f>GETPIVOTDATA("Mínimo de Ano",Ano!$A$3,"Nome de Pregão",Tabela13[[#This Row],[Nome de Pregão]])</f>
        <v>1998</v>
      </c>
      <c r="E5" s="153">
        <f>GETPIVOTDATA("Máx de Ano",Ano!$A$3,"Nome de Pregão",Tabela13[[#This Row],[Nome de Pregão]])</f>
        <v>2013</v>
      </c>
      <c r="F5" s="153">
        <f>2013</f>
        <v>2013</v>
      </c>
      <c r="G5" s="129">
        <f>SUMPRODUCT(N(Tabela13[[#This Row],[Nome de Pregão]]=Tabela9[Nome de Pregão]),N(Tabela13[[#This Row],[Tipo da Ação]]=Tabela9[Tipo da Ação]),N(Tabela9[Tipo do Provento]="DIVIDENDO"),Tabela9[Proventos/Ação])</f>
        <v>15.800255544537498</v>
      </c>
      <c r="H5" s="129">
        <f>0</f>
        <v>0</v>
      </c>
      <c r="I5" s="156">
        <f>MAX(Tabela13[[#This Row],[Colunas1]:[Colunas5]])</f>
        <v>0</v>
      </c>
      <c r="J5" s="129">
        <f>[Dividendo]/IF(([Exercício Base]-[Exercício Ini])=0,1,([Exercício Base]-[Exercício Ini]))</f>
        <v>1.0533503696358333</v>
      </c>
      <c r="K5" s="129">
        <f>[Jrs Cap Próprio Pago]/IF(([Exercício Base]-[Exercício Ini])=0,1,([Exercício Base]-[Exercício Ini]))</f>
        <v>0</v>
      </c>
      <c r="L5" s="129">
        <f>0</f>
        <v>0</v>
      </c>
      <c r="M5" s="129">
        <f>SUMPRODUCT(N(TRIM(Tabela15[Nome de pregão])=Tabela13[[#This Row],[Nome de Pregão]]),Tabela15[Qtde total de ações])</f>
        <v>188177338</v>
      </c>
      <c r="N5" s="129">
        <f>[Capital Social]*$AA$1</f>
        <v>0</v>
      </c>
      <c r="O5" s="129">
        <f>IF([Jrs Cap Próprio Pago]&gt;0,IF(([Capital Social]*$AA$1/[Qtde Total Ações])&gt;[Média JCP],[Média JCP],[Capital Social]*$AA$1/[Qtde Total Ações]),0)</f>
        <v>0</v>
      </c>
      <c r="P5" s="111">
        <f>SUMPRODUCT(N(Tabela1[Código]=Tabela13[[#This Row],[PAPEL]]),Tabela1[Fechamento])</f>
        <v>0</v>
      </c>
      <c r="Q5" s="111">
        <f>SUMPRODUCT(N(Tabela17[Código]=Tabela13[[#This Row],[PAPEL]]),Tabela17[Fechamento])</f>
        <v>0</v>
      </c>
      <c r="R5" s="111">
        <f>SUMPRODUCT(N(Tabela176[Código]=Tabela13[[#This Row],[PAPEL]]),Tabela176[Fechamento])</f>
        <v>0</v>
      </c>
      <c r="S5" s="111">
        <f>SUMPRODUCT(N(Tabela1768[Código]=Tabela13[[#This Row],[PAPEL]]),Tabela1768[Fechamento])</f>
        <v>0</v>
      </c>
      <c r="T5" s="111">
        <f>SUMPRODUCT(N(Tabela17683[Código]=Tabela13[[#This Row],[PAPEL]]),Tabela17683[Fechamento])</f>
        <v>0</v>
      </c>
      <c r="U5" s="153">
        <f>[Média Dividendo]+[Prev JPC/Ação]</f>
        <v>1.0533503696358333</v>
      </c>
      <c r="V5" s="126">
        <f>Tabela13[[#This Row],[Prev Provento]]*[Qtde Total Ações]</f>
        <v>198216668.53938714</v>
      </c>
      <c r="W5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5" s="112">
        <f>IF(Tabela13[[#This Row],[Cotação]]&gt;0,$Z$1/Tabela13[[#This Row],[Cotação]]-MOD($Z$1/Tabela13[[#This Row],[Cotação]],100),0)</f>
        <v>0</v>
      </c>
    </row>
    <row r="6" spans="1:27" hidden="1">
      <c r="A6" s="111" t="s">
        <v>1593</v>
      </c>
      <c r="B6" s="111" t="s">
        <v>1488</v>
      </c>
      <c r="C6" s="111" t="s">
        <v>429</v>
      </c>
      <c r="D6" s="153">
        <f>GETPIVOTDATA("Mínimo de Ano",Ano!$A$3,"Nome de Pregão",Tabela13[[#This Row],[Nome de Pregão]])</f>
        <v>2000</v>
      </c>
      <c r="E6" s="153">
        <f>GETPIVOTDATA("Máx de Ano",Ano!$A$3,"Nome de Pregão",Tabela13[[#This Row],[Nome de Pregão]])</f>
        <v>2010</v>
      </c>
      <c r="F6" s="158">
        <f>2013</f>
        <v>2013</v>
      </c>
      <c r="G6" s="129">
        <f>SUMPRODUCT(N(Tabela13[[#This Row],[Nome de Pregão]]=Tabela9[Nome de Pregão]),N(Tabela13[[#This Row],[Tipo da Ação]]=Tabela9[Tipo da Ação]),N(Tabela9[Tipo do Provento]="DIVIDENDO"),Tabela9[Proventos/Ação])</f>
        <v>5.0715697021600006</v>
      </c>
      <c r="H6" s="129">
        <f>0</f>
        <v>0</v>
      </c>
      <c r="I6" s="156">
        <f>MAX(Tabela13[[#This Row],[Colunas1]:[Colunas5]])</f>
        <v>1.21</v>
      </c>
      <c r="J6" s="129">
        <f>[Dividendo]/IF(([Exercício Base]-[Exercício Ini])=0,1,([Exercício Base]-[Exercício Ini]))</f>
        <v>0.39012074632000004</v>
      </c>
      <c r="K6" s="129">
        <f>[Jrs Cap Próprio Pago]/IF(([Exercício Base]-[Exercício Ini])=0,1,([Exercício Base]-[Exercício Ini]))</f>
        <v>0</v>
      </c>
      <c r="L6" s="129">
        <f>0</f>
        <v>0</v>
      </c>
      <c r="M6" s="129">
        <f>SUMPRODUCT(N(TRIM(Tabela15[Nome de pregão])=Tabela13[[#This Row],[Nome de Pregão]]),Tabela15[Qtde total de ações])</f>
        <v>1907449807</v>
      </c>
      <c r="N6" s="129">
        <f>[Capital Social]*$AA$1</f>
        <v>0</v>
      </c>
      <c r="O6" s="129">
        <f>IF([Jrs Cap Próprio Pago]&gt;0,IF(([Capital Social]*$AA$1/[Qtde Total Ações])&gt;[Média JCP],[Média JCP],[Capital Social]*$AA$1/[Qtde Total Ações]),0)</f>
        <v>0</v>
      </c>
      <c r="P6" s="111">
        <f>SUMPRODUCT(N(Tabela1[Código]=Tabela13[[#This Row],[PAPEL]]),Tabela1[Fechamento])</f>
        <v>0</v>
      </c>
      <c r="Q6" s="111">
        <f>SUMPRODUCT(N(Tabela17[Código]=Tabela13[[#This Row],[PAPEL]]),Tabela17[Fechamento])</f>
        <v>1.21</v>
      </c>
      <c r="R6" s="111">
        <f>SUMPRODUCT(N(Tabela176[Código]=Tabela13[[#This Row],[PAPEL]]),Tabela176[Fechamento])</f>
        <v>0</v>
      </c>
      <c r="S6" s="111">
        <f>SUMPRODUCT(N(Tabela1768[Código]=Tabela13[[#This Row],[PAPEL]]),Tabela1768[Fechamento])</f>
        <v>0</v>
      </c>
      <c r="T6" s="152">
        <f>SUMPRODUCT(N(Tabela17683[Código]=Tabela13[[#This Row],[PAPEL]]),Tabela17683[Fechamento])</f>
        <v>0</v>
      </c>
      <c r="U6" s="189">
        <f>[Média Dividendo]+[Prev JPC/Ação]</f>
        <v>0.39012074632000004</v>
      </c>
      <c r="V6" s="191">
        <f>Tabela13[[#This Row],[Prev Provento]]*[Qtde Total Ações]</f>
        <v>744135742.27478004</v>
      </c>
      <c r="W6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6" s="112">
        <f>IF(Tabela13[[#This Row],[Cotação]]&gt;0,$Z$1/Tabela13[[#This Row],[Cotação]]-MOD($Z$1/Tabela13[[#This Row],[Cotação]],100),0)</f>
        <v>400</v>
      </c>
    </row>
    <row r="7" spans="1:27" hidden="1">
      <c r="A7" s="111" t="s">
        <v>1593</v>
      </c>
      <c r="B7" s="111" t="s">
        <v>1502</v>
      </c>
      <c r="C7" s="111" t="s">
        <v>430</v>
      </c>
      <c r="D7" s="153">
        <f>GETPIVOTDATA("Mínimo de Ano",Ano!$A$3,"Nome de Pregão",Tabela13[[#This Row],[Nome de Pregão]])</f>
        <v>2000</v>
      </c>
      <c r="E7" s="153">
        <f>GETPIVOTDATA("Máx de Ano",Ano!$A$3,"Nome de Pregão",Tabela13[[#This Row],[Nome de Pregão]])</f>
        <v>2010</v>
      </c>
      <c r="F7" s="158">
        <f>2013</f>
        <v>2013</v>
      </c>
      <c r="G7" s="129">
        <f>SUMPRODUCT(N(Tabela13[[#This Row],[Nome de Pregão]]=Tabela9[Nome de Pregão]),N(Tabela13[[#This Row],[Tipo da Ação]]=Tabela9[Tipo da Ação]),N(Tabela9[Tipo do Provento]="DIVIDENDO"),Tabela9[Proventos/Ação])</f>
        <v>5.6040515345099999</v>
      </c>
      <c r="H7" s="129">
        <f>0</f>
        <v>0</v>
      </c>
      <c r="I7" s="156">
        <f>MAX(Tabela13[[#This Row],[Colunas1]:[Colunas5]])</f>
        <v>1</v>
      </c>
      <c r="J7" s="129">
        <f>[Dividendo]/IF(([Exercício Base]-[Exercício Ini])=0,1,([Exercício Base]-[Exercício Ini]))</f>
        <v>0.43108088726999999</v>
      </c>
      <c r="K7" s="129">
        <f>[Jrs Cap Próprio Pago]/IF(([Exercício Base]-[Exercício Ini])=0,1,([Exercício Base]-[Exercício Ini]))</f>
        <v>0</v>
      </c>
      <c r="L7" s="129">
        <f>0</f>
        <v>0</v>
      </c>
      <c r="M7" s="129">
        <f>SUMPRODUCT(N(TRIM(Tabela15[Nome de pregão])=Tabela13[[#This Row],[Nome de Pregão]]),Tabela15[Qtde total de ações])</f>
        <v>1907449807</v>
      </c>
      <c r="N7" s="129">
        <f>[Capital Social]*$AA$1</f>
        <v>0</v>
      </c>
      <c r="O7" s="129">
        <f>IF([Jrs Cap Próprio Pago]&gt;0,IF(([Capital Social]*$AA$1/[Qtde Total Ações])&gt;[Média JCP],[Média JCP],[Capital Social]*$AA$1/[Qtde Total Ações]),0)</f>
        <v>0</v>
      </c>
      <c r="P7" s="111">
        <f>SUMPRODUCT(N(Tabela1[Código]=Tabela13[[#This Row],[PAPEL]]),Tabela1[Fechamento])</f>
        <v>0</v>
      </c>
      <c r="Q7" s="111">
        <f>SUMPRODUCT(N(Tabela17[Código]=Tabela13[[#This Row],[PAPEL]]),Tabela17[Fechamento])</f>
        <v>1</v>
      </c>
      <c r="R7" s="111">
        <f>SUMPRODUCT(N(Tabela176[Código]=Tabela13[[#This Row],[PAPEL]]),Tabela176[Fechamento])</f>
        <v>0</v>
      </c>
      <c r="S7" s="111">
        <f>SUMPRODUCT(N(Tabela1768[Código]=Tabela13[[#This Row],[PAPEL]]),Tabela1768[Fechamento])</f>
        <v>0</v>
      </c>
      <c r="T7" s="152">
        <f>SUMPRODUCT(N(Tabela17683[Código]=Tabela13[[#This Row],[PAPEL]]),Tabela17683[Fechamento])</f>
        <v>0</v>
      </c>
      <c r="U7" s="189">
        <f>[Média Dividendo]+[Prev JPC/Ação]</f>
        <v>0.43108088726999999</v>
      </c>
      <c r="V7" s="191">
        <f>Tabela13[[#This Row],[Prev Provento]]*[Qtde Total Ações]</f>
        <v>822265155.22455025</v>
      </c>
      <c r="W7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7" s="112">
        <f>IF(Tabela13[[#This Row],[Cotação]]&gt;0,$Z$1/Tabela13[[#This Row],[Cotação]]-MOD($Z$1/Tabela13[[#This Row],[Cotação]],100),0)</f>
        <v>600</v>
      </c>
    </row>
    <row r="8" spans="1:27" hidden="1">
      <c r="A8" s="111" t="s">
        <v>1593</v>
      </c>
      <c r="B8" s="111" t="s">
        <v>1503</v>
      </c>
      <c r="C8" s="111" t="s">
        <v>431</v>
      </c>
      <c r="D8" s="153">
        <f>GETPIVOTDATA("Mínimo de Ano",Ano!$A$3,"Nome de Pregão",Tabela13[[#This Row],[Nome de Pregão]])</f>
        <v>2000</v>
      </c>
      <c r="E8" s="153">
        <f>GETPIVOTDATA("Máx de Ano",Ano!$A$3,"Nome de Pregão",Tabela13[[#This Row],[Nome de Pregão]])</f>
        <v>2010</v>
      </c>
      <c r="F8" s="158">
        <f>2013</f>
        <v>2013</v>
      </c>
      <c r="G8" s="129">
        <f>SUMPRODUCT(N(Tabela13[[#This Row],[Nome de Pregão]]=Tabela9[Nome de Pregão]),N(Tabela13[[#This Row],[Tipo da Ação]]=Tabela9[Tipo da Ação]),N(Tabela9[Tipo do Provento]="DIVIDENDO"),Tabela9[Proventos/Ação])</f>
        <v>6.0695640825399995</v>
      </c>
      <c r="H8" s="129">
        <f>0</f>
        <v>0</v>
      </c>
      <c r="I8" s="156">
        <f>MAX(Tabela13[[#This Row],[Colunas1]:[Colunas5]])</f>
        <v>0.75</v>
      </c>
      <c r="J8" s="129">
        <f>[Dividendo]/IF(([Exercício Base]-[Exercício Ini])=0,1,([Exercício Base]-[Exercício Ini]))</f>
        <v>0.46688954481076916</v>
      </c>
      <c r="K8" s="129">
        <f>[Jrs Cap Próprio Pago]/IF(([Exercício Base]-[Exercício Ini])=0,1,([Exercício Base]-[Exercício Ini]))</f>
        <v>0</v>
      </c>
      <c r="L8" s="129">
        <f>0</f>
        <v>0</v>
      </c>
      <c r="M8" s="129">
        <f>SUMPRODUCT(N(TRIM(Tabela15[Nome de pregão])=Tabela13[[#This Row],[Nome de Pregão]]),Tabela15[Qtde total de ações])</f>
        <v>1907449807</v>
      </c>
      <c r="N8" s="129">
        <f>[Capital Social]*$AA$1</f>
        <v>0</v>
      </c>
      <c r="O8" s="129">
        <f>IF([Jrs Cap Próprio Pago]&gt;0,IF(([Capital Social]*$AA$1/[Qtde Total Ações])&gt;[Média JCP],[Média JCP],[Capital Social]*$AA$1/[Qtde Total Ações]),0)</f>
        <v>0</v>
      </c>
      <c r="P8" s="111">
        <f>SUMPRODUCT(N(Tabela1[Código]=Tabela13[[#This Row],[PAPEL]]),Tabela1[Fechamento])</f>
        <v>0</v>
      </c>
      <c r="Q8" s="111">
        <f>SUMPRODUCT(N(Tabela17[Código]=Tabela13[[#This Row],[PAPEL]]),Tabela17[Fechamento])</f>
        <v>0.75</v>
      </c>
      <c r="R8" s="111">
        <f>SUMPRODUCT(N(Tabela176[Código]=Tabela13[[#This Row],[PAPEL]]),Tabela176[Fechamento])</f>
        <v>0</v>
      </c>
      <c r="S8" s="111">
        <f>SUMPRODUCT(N(Tabela1768[Código]=Tabela13[[#This Row],[PAPEL]]),Tabela1768[Fechamento])</f>
        <v>0</v>
      </c>
      <c r="T8" s="152">
        <f>SUMPRODUCT(N(Tabela17683[Código]=Tabela13[[#This Row],[PAPEL]]),Tabela17683[Fechamento])</f>
        <v>0</v>
      </c>
      <c r="U8" s="189">
        <f>[Média Dividendo]+[Prev JPC/Ação]</f>
        <v>0.46688954481076916</v>
      </c>
      <c r="V8" s="191">
        <f>Tabela13[[#This Row],[Prev Provento]]*[Qtde Total Ações]</f>
        <v>890568372.13961947</v>
      </c>
      <c r="W8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8" s="112">
        <f>IF(Tabela13[[#This Row],[Cotação]]&gt;0,$Z$1/Tabela13[[#This Row],[Cotação]]-MOD($Z$1/Tabela13[[#This Row],[Cotação]],100),0)</f>
        <v>800</v>
      </c>
    </row>
    <row r="9" spans="1:27" hidden="1">
      <c r="A9" s="111" t="s">
        <v>1593</v>
      </c>
      <c r="B9" s="111" t="s">
        <v>1506</v>
      </c>
      <c r="C9" s="111" t="s">
        <v>432</v>
      </c>
      <c r="D9" s="153">
        <f>GETPIVOTDATA("Mínimo de Ano",Ano!$A$3,"Nome de Pregão",Tabela13[[#This Row],[Nome de Pregão]])</f>
        <v>2000</v>
      </c>
      <c r="E9" s="153">
        <f>GETPIVOTDATA("Máx de Ano",Ano!$A$3,"Nome de Pregão",Tabela13[[#This Row],[Nome de Pregão]])</f>
        <v>2010</v>
      </c>
      <c r="F9" s="158">
        <f>2013</f>
        <v>2013</v>
      </c>
      <c r="G9" s="129">
        <f>SUMPRODUCT(N(Tabela13[[#This Row],[Nome de Pregão]]=Tabela9[Nome de Pregão]),N(Tabela13[[#This Row],[Tipo da Ação]]=Tabela9[Tipo da Ação]),N(Tabela9[Tipo do Provento]="DIVIDENDO"),Tabela9[Proventos/Ação])</f>
        <v>5.1655143077499996</v>
      </c>
      <c r="H9" s="129">
        <f>0</f>
        <v>0</v>
      </c>
      <c r="I9" s="156">
        <f>MAX(Tabela13[[#This Row],[Colunas1]:[Colunas5]])</f>
        <v>0.5</v>
      </c>
      <c r="J9" s="129">
        <f>[Dividendo]/IF(([Exercício Base]-[Exercício Ini])=0,1,([Exercício Base]-[Exercício Ini]))</f>
        <v>0.39734725444230767</v>
      </c>
      <c r="K9" s="129">
        <f>[Jrs Cap Próprio Pago]/IF(([Exercício Base]-[Exercício Ini])=0,1,([Exercício Base]-[Exercício Ini]))</f>
        <v>0</v>
      </c>
      <c r="L9" s="129">
        <f>0</f>
        <v>0</v>
      </c>
      <c r="M9" s="129">
        <f>SUMPRODUCT(N(TRIM(Tabela15[Nome de pregão])=Tabela13[[#This Row],[Nome de Pregão]]),Tabela15[Qtde total de ações])</f>
        <v>1907449807</v>
      </c>
      <c r="N9" s="129">
        <f>[Capital Social]*$AA$1</f>
        <v>0</v>
      </c>
      <c r="O9" s="129">
        <f>IF([Jrs Cap Próprio Pago]&gt;0,IF(([Capital Social]*$AA$1/[Qtde Total Ações])&gt;[Média JCP],[Média JCP],[Capital Social]*$AA$1/[Qtde Total Ações]),0)</f>
        <v>0</v>
      </c>
      <c r="P9" s="111">
        <f>SUMPRODUCT(N(Tabela1[Código]=Tabela13[[#This Row],[PAPEL]]),Tabela1[Fechamento])</f>
        <v>0</v>
      </c>
      <c r="Q9" s="111">
        <f>SUMPRODUCT(N(Tabela17[Código]=Tabela13[[#This Row],[PAPEL]]),Tabela17[Fechamento])</f>
        <v>0.5</v>
      </c>
      <c r="R9" s="111">
        <f>SUMPRODUCT(N(Tabela176[Código]=Tabela13[[#This Row],[PAPEL]]),Tabela176[Fechamento])</f>
        <v>0</v>
      </c>
      <c r="S9" s="111">
        <f>SUMPRODUCT(N(Tabela1768[Código]=Tabela13[[#This Row],[PAPEL]]),Tabela1768[Fechamento])</f>
        <v>0</v>
      </c>
      <c r="T9" s="152">
        <f>SUMPRODUCT(N(Tabela17683[Código]=Tabela13[[#This Row],[PAPEL]]),Tabela17683[Fechamento])</f>
        <v>0</v>
      </c>
      <c r="U9" s="189">
        <f>[Média Dividendo]+[Prev JPC/Ação]</f>
        <v>0.39734725444230767</v>
      </c>
      <c r="V9" s="191">
        <f>Tabela13[[#This Row],[Prev Provento]]*[Qtde Total Ações]</f>
        <v>757919943.79795969</v>
      </c>
      <c r="W9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9" s="112">
        <f>IF(Tabela13[[#This Row],[Cotação]]&gt;0,$Z$1/Tabela13[[#This Row],[Cotação]]-MOD($Z$1/Tabela13[[#This Row],[Cotação]],100),0)</f>
        <v>1200</v>
      </c>
    </row>
    <row r="10" spans="1:27" hidden="1">
      <c r="A10" s="111" t="s">
        <v>1598</v>
      </c>
      <c r="B10" s="111" t="s">
        <v>1502</v>
      </c>
      <c r="C10" s="111" t="s">
        <v>2074</v>
      </c>
      <c r="D10" s="153">
        <f>GETPIVOTDATA("Mínimo de Ano",Ano!$A$3,"Nome de Pregão",Tabela13[[#This Row],[Nome de Pregão]])</f>
        <v>1997</v>
      </c>
      <c r="E10" s="153">
        <f>GETPIVOTDATA("Máx de Ano",Ano!$A$3,"Nome de Pregão",Tabela13[[#This Row],[Nome de Pregão]])</f>
        <v>2013</v>
      </c>
      <c r="F10" s="158">
        <f>2013</f>
        <v>2013</v>
      </c>
      <c r="G10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10" s="129">
        <f>0</f>
        <v>0</v>
      </c>
      <c r="I10" s="156">
        <f>MAX(Tabela13[[#This Row],[Colunas1]:[Colunas5]])</f>
        <v>0</v>
      </c>
      <c r="J10" s="129">
        <f>[Dividendo]/IF(([Exercício Base]-[Exercício Ini])=0,1,([Exercício Base]-[Exercício Ini]))</f>
        <v>0</v>
      </c>
      <c r="K10" s="129">
        <f>[Jrs Cap Próprio Pago]/IF(([Exercício Base]-[Exercício Ini])=0,1,([Exercício Base]-[Exercício Ini]))</f>
        <v>0</v>
      </c>
      <c r="L10" s="129">
        <f>0</f>
        <v>0</v>
      </c>
      <c r="M10" s="129">
        <f>SUMPRODUCT(N(TRIM(Tabela15[Nome de pregão])=Tabela13[[#This Row],[Nome de Pregão]]),Tabela15[Qtde total de ações])</f>
        <v>327502673</v>
      </c>
      <c r="N10" s="129">
        <f>[Capital Social]*$AA$1</f>
        <v>0</v>
      </c>
      <c r="O10" s="129">
        <f>IF([Jrs Cap Próprio Pago]&gt;0,IF(([Capital Social]*$AA$1/[Qtde Total Ações])&gt;[Média JCP],[Média JCP],[Capital Social]*$AA$1/[Qtde Total Ações]),0)</f>
        <v>0</v>
      </c>
      <c r="P10" s="111">
        <f>SUMPRODUCT(N(Tabela1[Código]=Tabela13[[#This Row],[PAPEL]]),Tabela1[Fechamento])</f>
        <v>0</v>
      </c>
      <c r="Q10" s="111">
        <f>SUMPRODUCT(N(Tabela17[Código]=Tabela13[[#This Row],[PAPEL]]),Tabela17[Fechamento])</f>
        <v>0</v>
      </c>
      <c r="R10" s="111">
        <f>SUMPRODUCT(N(Tabela176[Código]=Tabela13[[#This Row],[PAPEL]]),Tabela176[Fechamento])</f>
        <v>0</v>
      </c>
      <c r="S10" s="111">
        <f>SUMPRODUCT(N(Tabela1768[Código]=Tabela13[[#This Row],[PAPEL]]),Tabela1768[Fechamento])</f>
        <v>0</v>
      </c>
      <c r="T10" s="152">
        <f>SUMPRODUCT(N(Tabela17683[Código]=Tabela13[[#This Row],[PAPEL]]),Tabela17683[Fechamento])</f>
        <v>0</v>
      </c>
      <c r="U10" s="189">
        <f>[Média Dividendo]+[Prev JPC/Ação]</f>
        <v>0</v>
      </c>
      <c r="V10" s="191">
        <f>Tabela13[[#This Row],[Prev Provento]]*[Qtde Total Ações]</f>
        <v>0</v>
      </c>
      <c r="W10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0" s="112">
        <f>IF(Tabela13[[#This Row],[Cotação]]&gt;0,$Z$1/Tabela13[[#This Row],[Cotação]]-MOD($Z$1/Tabela13[[#This Row],[Cotação]],100),0)</f>
        <v>0</v>
      </c>
    </row>
    <row r="11" spans="1:27" hidden="1">
      <c r="A11" s="111" t="s">
        <v>1640</v>
      </c>
      <c r="B11" s="111" t="s">
        <v>1488</v>
      </c>
      <c r="C11" s="111" t="s">
        <v>459</v>
      </c>
      <c r="D11" s="153">
        <f>GETPIVOTDATA("Mínimo de Ano",Ano!$A$3,"Nome de Pregão",Tabela13[[#This Row],[Nome de Pregão]])</f>
        <v>1999</v>
      </c>
      <c r="E11" s="153">
        <f>GETPIVOTDATA("Máx de Ano",Ano!$A$3,"Nome de Pregão",Tabela13[[#This Row],[Nome de Pregão]])</f>
        <v>2011</v>
      </c>
      <c r="F11" s="158">
        <f>2013</f>
        <v>2013</v>
      </c>
      <c r="G11" s="129">
        <f>SUMPRODUCT(N(Tabela13[[#This Row],[Nome de Pregão]]=Tabela9[Nome de Pregão]),N(Tabela13[[#This Row],[Tipo da Ação]]=Tabela9[Tipo da Ação]),N(Tabela9[Tipo do Provento]="DIVIDENDO"),Tabela9[Proventos/Ação])</f>
        <v>0.1087206426</v>
      </c>
      <c r="H11" s="129">
        <f>0</f>
        <v>0</v>
      </c>
      <c r="I11" s="156">
        <f>MAX(Tabela13[[#This Row],[Colunas1]:[Colunas5]])</f>
        <v>0</v>
      </c>
      <c r="J11" s="129">
        <f>[Dividendo]/IF(([Exercício Base]-[Exercício Ini])=0,1,([Exercício Base]-[Exercício Ini]))</f>
        <v>7.765760185714286E-3</v>
      </c>
      <c r="K11" s="129">
        <f>[Jrs Cap Próprio Pago]/IF(([Exercício Base]-[Exercício Ini])=0,1,([Exercício Base]-[Exercício Ini]))</f>
        <v>0</v>
      </c>
      <c r="L11" s="129">
        <f>0</f>
        <v>0</v>
      </c>
      <c r="M11" s="129">
        <f>SUMPRODUCT(N(TRIM(Tabela15[Nome de pregão])=Tabela13[[#This Row],[Nome de Pregão]]),Tabela15[Qtde total de ações])</f>
        <v>36947084</v>
      </c>
      <c r="N11" s="129">
        <f>[Capital Social]*$AA$1</f>
        <v>0</v>
      </c>
      <c r="O11" s="129">
        <f>IF([Jrs Cap Próprio Pago]&gt;0,IF(([Capital Social]*$AA$1/[Qtde Total Ações])&gt;[Média JCP],[Média JCP],[Capital Social]*$AA$1/[Qtde Total Ações]),0)</f>
        <v>0</v>
      </c>
      <c r="P11" s="111">
        <f>SUMPRODUCT(N(Tabela1[Código]=Tabela13[[#This Row],[PAPEL]]),Tabela1[Fechamento])</f>
        <v>0</v>
      </c>
      <c r="Q11" s="111">
        <f>SUMPRODUCT(N(Tabela17[Código]=Tabela13[[#This Row],[PAPEL]]),Tabela17[Fechamento])</f>
        <v>0</v>
      </c>
      <c r="R11" s="111">
        <f>SUMPRODUCT(N(Tabela176[Código]=Tabela13[[#This Row],[PAPEL]]),Tabela176[Fechamento])</f>
        <v>0</v>
      </c>
      <c r="S11" s="111">
        <f>SUMPRODUCT(N(Tabela1768[Código]=Tabela13[[#This Row],[PAPEL]]),Tabela1768[Fechamento])</f>
        <v>0</v>
      </c>
      <c r="T11" s="152">
        <f>SUMPRODUCT(N(Tabela17683[Código]=Tabela13[[#This Row],[PAPEL]]),Tabela17683[Fechamento])</f>
        <v>0</v>
      </c>
      <c r="U11" s="189">
        <f>[Média Dividendo]+[Prev JPC/Ação]</f>
        <v>7.765760185714286E-3</v>
      </c>
      <c r="V11" s="191">
        <f>Tabela13[[#This Row],[Prev Provento]]*[Qtde Total Ações]</f>
        <v>286922.19390544132</v>
      </c>
      <c r="W11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1" s="112">
        <f>IF(Tabela13[[#This Row],[Cotação]]&gt;0,$Z$1/Tabela13[[#This Row],[Cotação]]-MOD($Z$1/Tabela13[[#This Row],[Cotação]],100),0)</f>
        <v>0</v>
      </c>
    </row>
    <row r="12" spans="1:27" hidden="1">
      <c r="A12" s="111" t="s">
        <v>1647</v>
      </c>
      <c r="B12" s="111" t="s">
        <v>1488</v>
      </c>
      <c r="C12" s="111" t="s">
        <v>460</v>
      </c>
      <c r="D12" s="153">
        <f>GETPIVOTDATA("Mínimo de Ano",Ano!$A$3,"Nome de Pregão",Tabela13[[#This Row],[Nome de Pregão]])</f>
        <v>2009</v>
      </c>
      <c r="E12" s="153">
        <f>GETPIVOTDATA("Máx de Ano",Ano!$A$3,"Nome de Pregão",Tabela13[[#This Row],[Nome de Pregão]])</f>
        <v>2009</v>
      </c>
      <c r="F12" s="158">
        <f>2013</f>
        <v>2013</v>
      </c>
      <c r="G12" s="129">
        <f>SUMPRODUCT(N(Tabela13[[#This Row],[Nome de Pregão]]=Tabela9[Nome de Pregão]),N(Tabela13[[#This Row],[Tipo da Ação]]=Tabela9[Tipo da Ação]),N(Tabela9[Tipo do Provento]="DIVIDENDO"),Tabela9[Proventos/Ação])</f>
        <v>7.0952000000000002</v>
      </c>
      <c r="H12" s="129">
        <f>0</f>
        <v>0</v>
      </c>
      <c r="I12" s="156">
        <f>MAX(Tabela13[[#This Row],[Colunas1]:[Colunas5]])</f>
        <v>1.63</v>
      </c>
      <c r="J12" s="129">
        <f>[Dividendo]/IF(([Exercício Base]-[Exercício Ini])=0,1,([Exercício Base]-[Exercício Ini]))</f>
        <v>1.7738</v>
      </c>
      <c r="K12" s="129">
        <f>[Jrs Cap Próprio Pago]/IF(([Exercício Base]-[Exercício Ini])=0,1,([Exercício Base]-[Exercício Ini]))</f>
        <v>0</v>
      </c>
      <c r="L12" s="129">
        <f>0</f>
        <v>0</v>
      </c>
      <c r="M12" s="129">
        <f>SUMPRODUCT(N(TRIM(Tabela15[Nome de pregão])=Tabela13[[#This Row],[Nome de Pregão]]),Tabela15[Qtde total de ações])</f>
        <v>702524469</v>
      </c>
      <c r="N12" s="129">
        <f>[Capital Social]*$AA$1</f>
        <v>0</v>
      </c>
      <c r="O12" s="129">
        <f>IF([Jrs Cap Próprio Pago]&gt;0,IF(([Capital Social]*$AA$1/[Qtde Total Ações])&gt;[Média JCP],[Média JCP],[Capital Social]*$AA$1/[Qtde Total Ações]),0)</f>
        <v>0</v>
      </c>
      <c r="P12" s="111">
        <f>SUMPRODUCT(N(Tabela1[Código]=Tabela13[[#This Row],[PAPEL]]),Tabela1[Fechamento])</f>
        <v>0</v>
      </c>
      <c r="Q12" s="111">
        <f>SUMPRODUCT(N(Tabela17[Código]=Tabela13[[#This Row],[PAPEL]]),Tabela17[Fechamento])</f>
        <v>1.63</v>
      </c>
      <c r="R12" s="111">
        <f>SUMPRODUCT(N(Tabela176[Código]=Tabela13[[#This Row],[PAPEL]]),Tabela176[Fechamento])</f>
        <v>0</v>
      </c>
      <c r="S12" s="111">
        <f>SUMPRODUCT(N(Tabela1768[Código]=Tabela13[[#This Row],[PAPEL]]),Tabela1768[Fechamento])</f>
        <v>0</v>
      </c>
      <c r="T12" s="152">
        <f>SUMPRODUCT(N(Tabela17683[Código]=Tabela13[[#This Row],[PAPEL]]),Tabela17683[Fechamento])</f>
        <v>0</v>
      </c>
      <c r="U12" s="189">
        <f>[Média Dividendo]+[Prev JPC/Ação]</f>
        <v>1.7738</v>
      </c>
      <c r="V12" s="191">
        <f>Tabela13[[#This Row],[Prev Provento]]*[Qtde Total Ações]</f>
        <v>1246137903.1122</v>
      </c>
      <c r="W12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2" s="112">
        <f>IF(Tabela13[[#This Row],[Cotação]]&gt;0,$Z$1/Tabela13[[#This Row],[Cotação]]-MOD($Z$1/Tabela13[[#This Row],[Cotação]],100),0)</f>
        <v>300</v>
      </c>
    </row>
    <row r="13" spans="1:27" hidden="1">
      <c r="A13" s="111" t="s">
        <v>1847</v>
      </c>
      <c r="B13" s="111" t="s">
        <v>1488</v>
      </c>
      <c r="C13" s="111" t="s">
        <v>472</v>
      </c>
      <c r="D13" s="153">
        <f>GETPIVOTDATA("Mínimo de Ano",Ano!$A$3,"Nome de Pregão",Tabela13[[#This Row],[Nome de Pregão]])</f>
        <v>2007</v>
      </c>
      <c r="E13" s="153">
        <f>GETPIVOTDATA("Máx de Ano",Ano!$A$3,"Nome de Pregão",Tabela13[[#This Row],[Nome de Pregão]])</f>
        <v>2013</v>
      </c>
      <c r="F13" s="158">
        <f>2013</f>
        <v>2013</v>
      </c>
      <c r="G13" s="129">
        <f>SUMPRODUCT(N(Tabela13[[#This Row],[Nome de Pregão]]=Tabela9[Nome de Pregão]),N(Tabela13[[#This Row],[Tipo da Ação]]=Tabela9[Tipo da Ação]),N(Tabela9[Tipo do Provento]="DIVIDENDO"),Tabela9[Proventos/Ação])</f>
        <v>8.0192111239999999</v>
      </c>
      <c r="H13" s="129">
        <f>0</f>
        <v>0</v>
      </c>
      <c r="I13" s="156">
        <f>MAX(Tabela13[[#This Row],[Colunas1]:[Colunas5]])</f>
        <v>0</v>
      </c>
      <c r="J13" s="129">
        <f>[Dividendo]/IF(([Exercício Base]-[Exercício Ini])=0,1,([Exercício Base]-[Exercício Ini]))</f>
        <v>1.3365351873333333</v>
      </c>
      <c r="K13" s="129">
        <f>[Jrs Cap Próprio Pago]/IF(([Exercício Base]-[Exercício Ini])=0,1,([Exercício Base]-[Exercício Ini]))</f>
        <v>0</v>
      </c>
      <c r="L13" s="129">
        <f>0</f>
        <v>0</v>
      </c>
      <c r="M13" s="129">
        <f>SUMPRODUCT(N(TRIM(Tabela15[Nome de pregão])=Tabela13[[#This Row],[Nome de Pregão]]),Tabela15[Qtde total de ações])</f>
        <v>1033496721</v>
      </c>
      <c r="N13" s="129">
        <f>[Capital Social]*$AA$1</f>
        <v>0</v>
      </c>
      <c r="O13" s="129">
        <f>IF([Jrs Cap Próprio Pago]&gt;0,IF(([Capital Social]*$AA$1/[Qtde Total Ações])&gt;[Média JCP],[Média JCP],[Capital Social]*$AA$1/[Qtde Total Ações]),0)</f>
        <v>0</v>
      </c>
      <c r="P13" s="111">
        <f>SUMPRODUCT(N(Tabela1[Código]=Tabela13[[#This Row],[PAPEL]]),Tabela1[Fechamento])</f>
        <v>0</v>
      </c>
      <c r="Q13" s="111">
        <f>SUMPRODUCT(N(Tabela17[Código]=Tabela13[[#This Row],[PAPEL]]),Tabela17[Fechamento])</f>
        <v>0</v>
      </c>
      <c r="R13" s="111">
        <f>SUMPRODUCT(N(Tabela176[Código]=Tabela13[[#This Row],[PAPEL]]),Tabela176[Fechamento])</f>
        <v>0</v>
      </c>
      <c r="S13" s="111">
        <f>SUMPRODUCT(N(Tabela1768[Código]=Tabela13[[#This Row],[PAPEL]]),Tabela1768[Fechamento])</f>
        <v>0</v>
      </c>
      <c r="T13" s="152">
        <f>SUMPRODUCT(N(Tabela17683[Código]=Tabela13[[#This Row],[PAPEL]]),Tabela17683[Fechamento])</f>
        <v>0</v>
      </c>
      <c r="U13" s="189">
        <f>[Média Dividendo]+[Prev JPC/Ação]</f>
        <v>1.3365351873333333</v>
      </c>
      <c r="V13" s="191">
        <f>Tabela13[[#This Row],[Prev Provento]]*[Qtde Total Ações]</f>
        <v>1381304733.6101208</v>
      </c>
      <c r="W13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3" s="112">
        <f>IF(Tabela13[[#This Row],[Cotação]]&gt;0,$Z$1/Tabela13[[#This Row],[Cotação]]-MOD($Z$1/Tabela13[[#This Row],[Cotação]],100),0)</f>
        <v>0</v>
      </c>
    </row>
    <row r="14" spans="1:27" hidden="1">
      <c r="A14" s="111" t="s">
        <v>1847</v>
      </c>
      <c r="B14" s="111" t="s">
        <v>1490</v>
      </c>
      <c r="C14" s="111" t="s">
        <v>473</v>
      </c>
      <c r="D14" s="153">
        <f>GETPIVOTDATA("Mínimo de Ano",Ano!$A$3,"Nome de Pregão",Tabela13[[#This Row],[Nome de Pregão]])</f>
        <v>2007</v>
      </c>
      <c r="E14" s="153">
        <f>GETPIVOTDATA("Máx de Ano",Ano!$A$3,"Nome de Pregão",Tabela13[[#This Row],[Nome de Pregão]])</f>
        <v>2013</v>
      </c>
      <c r="F14" s="158">
        <f>2013</f>
        <v>2013</v>
      </c>
      <c r="G14" s="129">
        <f>SUMPRODUCT(N(Tabela13[[#This Row],[Nome de Pregão]]=Tabela9[Nome de Pregão]),N(Tabela13[[#This Row],[Tipo da Ação]]=Tabela9[Tipo da Ação]),N(Tabela9[Tipo do Provento]="DIVIDENDO"),Tabela9[Proventos/Ação])</f>
        <v>8.0192111239999999</v>
      </c>
      <c r="H14" s="129">
        <f>0</f>
        <v>0</v>
      </c>
      <c r="I14" s="156">
        <f>MAX(Tabela13[[#This Row],[Colunas1]:[Colunas5]])</f>
        <v>0</v>
      </c>
      <c r="J14" s="129">
        <f>[Dividendo]/IF(([Exercício Base]-[Exercício Ini])=0,1,([Exercício Base]-[Exercício Ini]))</f>
        <v>1.3365351873333333</v>
      </c>
      <c r="K14" s="129">
        <f>[Jrs Cap Próprio Pago]/IF(([Exercício Base]-[Exercício Ini])=0,1,([Exercício Base]-[Exercício Ini]))</f>
        <v>0</v>
      </c>
      <c r="L14" s="129">
        <f>0</f>
        <v>0</v>
      </c>
      <c r="M14" s="129">
        <f>SUMPRODUCT(N(TRIM(Tabela15[Nome de pregão])=Tabela13[[#This Row],[Nome de Pregão]]),Tabela15[Qtde total de ações])</f>
        <v>1033496721</v>
      </c>
      <c r="N14" s="129">
        <f>[Capital Social]*$AA$1</f>
        <v>0</v>
      </c>
      <c r="O14" s="129">
        <f>IF([Jrs Cap Próprio Pago]&gt;0,IF(([Capital Social]*$AA$1/[Qtde Total Ações])&gt;[Média JCP],[Média JCP],[Capital Social]*$AA$1/[Qtde Total Ações]),0)</f>
        <v>0</v>
      </c>
      <c r="P14" s="111">
        <f>SUMPRODUCT(N(Tabela1[Código]=Tabela13[[#This Row],[PAPEL]]),Tabela1[Fechamento])</f>
        <v>0</v>
      </c>
      <c r="Q14" s="111">
        <f>SUMPRODUCT(N(Tabela17[Código]=Tabela13[[#This Row],[PAPEL]]),Tabela17[Fechamento])</f>
        <v>0</v>
      </c>
      <c r="R14" s="111">
        <f>SUMPRODUCT(N(Tabela176[Código]=Tabela13[[#This Row],[PAPEL]]),Tabela176[Fechamento])</f>
        <v>0</v>
      </c>
      <c r="S14" s="111">
        <f>SUMPRODUCT(N(Tabela1768[Código]=Tabela13[[#This Row],[PAPEL]]),Tabela1768[Fechamento])</f>
        <v>0</v>
      </c>
      <c r="T14" s="152">
        <f>SUMPRODUCT(N(Tabela17683[Código]=Tabela13[[#This Row],[PAPEL]]),Tabela17683[Fechamento])</f>
        <v>0</v>
      </c>
      <c r="U14" s="189">
        <f>[Média Dividendo]+[Prev JPC/Ação]</f>
        <v>1.3365351873333333</v>
      </c>
      <c r="V14" s="191">
        <f>Tabela13[[#This Row],[Prev Provento]]*[Qtde Total Ações]</f>
        <v>1381304733.6101208</v>
      </c>
      <c r="W14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4" s="112">
        <f>IF(Tabela13[[#This Row],[Cotação]]&gt;0,$Z$1/Tabela13[[#This Row],[Cotação]]-MOD($Z$1/Tabela13[[#This Row],[Cotação]],100),0)</f>
        <v>0</v>
      </c>
    </row>
    <row r="15" spans="1:27" hidden="1">
      <c r="A15" s="111" t="s">
        <v>1856</v>
      </c>
      <c r="B15" s="111" t="s">
        <v>1488</v>
      </c>
      <c r="C15" s="111" t="s">
        <v>530</v>
      </c>
      <c r="D15" s="153">
        <f>GETPIVOTDATA("Mínimo de Ano",Ano!$A$3,"Nome de Pregão",Tabela13[[#This Row],[Nome de Pregão]])</f>
        <v>1996</v>
      </c>
      <c r="E15" s="153">
        <f>GETPIVOTDATA("Máx de Ano",Ano!$A$3,"Nome de Pregão",Tabela13[[#This Row],[Nome de Pregão]])</f>
        <v>1998</v>
      </c>
      <c r="F15" s="158">
        <f>2013</f>
        <v>2013</v>
      </c>
      <c r="G15" s="129">
        <f>SUMPRODUCT(N(Tabela13[[#This Row],[Nome de Pregão]]=Tabela9[Nome de Pregão]),N(Tabela13[[#This Row],[Tipo da Ação]]=Tabela9[Tipo da Ação]),N(Tabela9[Tipo do Provento]="DIVIDENDO"),Tabela9[Proventos/Ação])</f>
        <v>2.3278190000000001E-3</v>
      </c>
      <c r="H15" s="129">
        <f>0</f>
        <v>0</v>
      </c>
      <c r="I15" s="156">
        <f>MAX(Tabela13[[#This Row],[Colunas1]:[Colunas5]])</f>
        <v>4</v>
      </c>
      <c r="J15" s="129">
        <f>[Dividendo]/IF(([Exercício Base]-[Exercício Ini])=0,1,([Exercício Base]-[Exercício Ini]))</f>
        <v>1.369305294117647E-4</v>
      </c>
      <c r="K15" s="129">
        <f>[Jrs Cap Próprio Pago]/IF(([Exercício Base]-[Exercício Ini])=0,1,([Exercício Base]-[Exercício Ini]))</f>
        <v>0</v>
      </c>
      <c r="L15" s="129">
        <f>0</f>
        <v>0</v>
      </c>
      <c r="M15" s="129">
        <f>SUMPRODUCT(N(TRIM(Tabela15[Nome de pregão])=Tabela13[[#This Row],[Nome de Pregão]]),Tabela15[Qtde total de ações])</f>
        <v>118442718</v>
      </c>
      <c r="N15" s="129">
        <f>[Capital Social]*$AA$1</f>
        <v>0</v>
      </c>
      <c r="O15" s="129">
        <f>IF([Jrs Cap Próprio Pago]&gt;0,IF(([Capital Social]*$AA$1/[Qtde Total Ações])&gt;[Média JCP],[Média JCP],[Capital Social]*$AA$1/[Qtde Total Ações]),0)</f>
        <v>0</v>
      </c>
      <c r="P15" s="111">
        <f>SUMPRODUCT(N(Tabela1[Código]=Tabela13[[#This Row],[PAPEL]]),Tabela1[Fechamento])</f>
        <v>0</v>
      </c>
      <c r="Q15" s="111">
        <f>SUMPRODUCT(N(Tabela17[Código]=Tabela13[[#This Row],[PAPEL]]),Tabela17[Fechamento])</f>
        <v>0</v>
      </c>
      <c r="R15" s="111">
        <f>SUMPRODUCT(N(Tabela176[Código]=Tabela13[[#This Row],[PAPEL]]),Tabela176[Fechamento])</f>
        <v>4</v>
      </c>
      <c r="S15" s="111">
        <f>SUMPRODUCT(N(Tabela1768[Código]=Tabela13[[#This Row],[PAPEL]]),Tabela1768[Fechamento])</f>
        <v>0</v>
      </c>
      <c r="T15" s="152">
        <f>SUMPRODUCT(N(Tabela17683[Código]=Tabela13[[#This Row],[PAPEL]]),Tabela17683[Fechamento])</f>
        <v>0</v>
      </c>
      <c r="U15" s="189">
        <f>[Média Dividendo]+[Prev JPC/Ação]</f>
        <v>1.369305294117647E-4</v>
      </c>
      <c r="V15" s="191">
        <f>Tabela13[[#This Row],[Prev Provento]]*[Qtde Total Ações]</f>
        <v>16218.424080708353</v>
      </c>
      <c r="W15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5" s="112">
        <f>IF(Tabela13[[#This Row],[Cotação]]&gt;0,$Z$1/Tabela13[[#This Row],[Cotação]]-MOD($Z$1/Tabela13[[#This Row],[Cotação]],100),0)</f>
        <v>100</v>
      </c>
    </row>
    <row r="16" spans="1:27" hidden="1">
      <c r="A16" s="111" t="s">
        <v>1856</v>
      </c>
      <c r="B16" s="111" t="s">
        <v>1490</v>
      </c>
      <c r="C16" s="111" t="s">
        <v>531</v>
      </c>
      <c r="D16" s="153">
        <f>GETPIVOTDATA("Mínimo de Ano",Ano!$A$3,"Nome de Pregão",Tabela13[[#This Row],[Nome de Pregão]])</f>
        <v>1996</v>
      </c>
      <c r="E16" s="153">
        <f>GETPIVOTDATA("Máx de Ano",Ano!$A$3,"Nome de Pregão",Tabela13[[#This Row],[Nome de Pregão]])</f>
        <v>1998</v>
      </c>
      <c r="F16" s="158">
        <f>2013</f>
        <v>2013</v>
      </c>
      <c r="G16" s="129">
        <f>SUMPRODUCT(N(Tabela13[[#This Row],[Nome de Pregão]]=Tabela9[Nome de Pregão]),N(Tabela13[[#This Row],[Tipo da Ação]]=Tabela9[Tipo da Ação]),N(Tabela9[Tipo do Provento]="DIVIDENDO"),Tabela9[Proventos/Ação])</f>
        <v>3.5249649999999997E-3</v>
      </c>
      <c r="H16" s="129">
        <f>0</f>
        <v>0</v>
      </c>
      <c r="I16" s="156">
        <f>MAX(Tabela13[[#This Row],[Colunas1]:[Colunas5]])</f>
        <v>2.56</v>
      </c>
      <c r="J16" s="129">
        <f>[Dividendo]/IF(([Exercício Base]-[Exercício Ini])=0,1,([Exercício Base]-[Exercício Ini]))</f>
        <v>2.0735088235294117E-4</v>
      </c>
      <c r="K16" s="129">
        <f>[Jrs Cap Próprio Pago]/IF(([Exercício Base]-[Exercício Ini])=0,1,([Exercício Base]-[Exercício Ini]))</f>
        <v>0</v>
      </c>
      <c r="L16" s="129">
        <f>0</f>
        <v>0</v>
      </c>
      <c r="M16" s="129">
        <f>SUMPRODUCT(N(TRIM(Tabela15[Nome de pregão])=Tabela13[[#This Row],[Nome de Pregão]]),Tabela15[Qtde total de ações])</f>
        <v>118442718</v>
      </c>
      <c r="N16" s="129">
        <f>[Capital Social]*$AA$1</f>
        <v>0</v>
      </c>
      <c r="O16" s="129">
        <f>IF([Jrs Cap Próprio Pago]&gt;0,IF(([Capital Social]*$AA$1/[Qtde Total Ações])&gt;[Média JCP],[Média JCP],[Capital Social]*$AA$1/[Qtde Total Ações]),0)</f>
        <v>0</v>
      </c>
      <c r="P16" s="111">
        <f>SUMPRODUCT(N(Tabela1[Código]=Tabela13[[#This Row],[PAPEL]]),Tabela1[Fechamento])</f>
        <v>0</v>
      </c>
      <c r="Q16" s="111">
        <f>SUMPRODUCT(N(Tabela17[Código]=Tabela13[[#This Row],[PAPEL]]),Tabela17[Fechamento])</f>
        <v>0</v>
      </c>
      <c r="R16" s="111">
        <f>SUMPRODUCT(N(Tabela176[Código]=Tabela13[[#This Row],[PAPEL]]),Tabela176[Fechamento])</f>
        <v>2.56</v>
      </c>
      <c r="S16" s="111">
        <f>SUMPRODUCT(N(Tabela1768[Código]=Tabela13[[#This Row],[PAPEL]]),Tabela1768[Fechamento])</f>
        <v>0</v>
      </c>
      <c r="T16" s="152">
        <f>SUMPRODUCT(N(Tabela17683[Código]=Tabela13[[#This Row],[PAPEL]]),Tabela17683[Fechamento])</f>
        <v>0</v>
      </c>
      <c r="U16" s="189">
        <f>[Média Dividendo]+[Prev JPC/Ação]</f>
        <v>2.0735088235294117E-4</v>
      </c>
      <c r="V16" s="191">
        <f>Tabela13[[#This Row],[Prev Provento]]*[Qtde Total Ações]</f>
        <v>24559.202085580586</v>
      </c>
      <c r="W16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6" s="112">
        <f>IF(Tabela13[[#This Row],[Cotação]]&gt;0,$Z$1/Tabela13[[#This Row],[Cotação]]-MOD($Z$1/Tabela13[[#This Row],[Cotação]],100),0)</f>
        <v>200</v>
      </c>
    </row>
    <row r="17" spans="1:24" hidden="1">
      <c r="A17" s="111" t="s">
        <v>1792</v>
      </c>
      <c r="B17" s="111" t="s">
        <v>1488</v>
      </c>
      <c r="C17" s="111" t="s">
        <v>546</v>
      </c>
      <c r="D17" s="153">
        <f>GETPIVOTDATA("Mínimo de Ano",Ano!$A$3,"Nome de Pregão",Tabela13[[#This Row],[Nome de Pregão]])</f>
        <v>1996</v>
      </c>
      <c r="E17" s="153">
        <f>GETPIVOTDATA("Máx de Ano",Ano!$A$3,"Nome de Pregão",Tabela13[[#This Row],[Nome de Pregão]])</f>
        <v>2004</v>
      </c>
      <c r="F17" s="158">
        <f>2013</f>
        <v>2013</v>
      </c>
      <c r="G17" s="129">
        <f>SUMPRODUCT(N(Tabela13[[#This Row],[Nome de Pregão]]=Tabela9[Nome de Pregão]),N(Tabela13[[#This Row],[Tipo da Ação]]=Tabela9[Tipo da Ação]),N(Tabela9[Tipo do Provento]="DIVIDENDO"),Tabela9[Proventos/Ação])</f>
        <v>0.28975860635</v>
      </c>
      <c r="H17" s="129">
        <f>0</f>
        <v>0</v>
      </c>
      <c r="I17" s="156">
        <f>MAX(Tabela13[[#This Row],[Colunas1]:[Colunas5]])</f>
        <v>0.28999999999999998</v>
      </c>
      <c r="J17" s="129">
        <f>[Dividendo]/IF(([Exercício Base]-[Exercício Ini])=0,1,([Exercício Base]-[Exercício Ini]))</f>
        <v>1.7044623902941175E-2</v>
      </c>
      <c r="K17" s="129">
        <f>[Jrs Cap Próprio Pago]/IF(([Exercício Base]-[Exercício Ini])=0,1,([Exercício Base]-[Exercício Ini]))</f>
        <v>0</v>
      </c>
      <c r="L17" s="129">
        <f>0</f>
        <v>0</v>
      </c>
      <c r="M17" s="129">
        <f>SUMPRODUCT(N(TRIM(Tabela15[Nome de pregão])=Tabela13[[#This Row],[Nome de Pregão]]),Tabela15[Qtde total de ações])</f>
        <v>1142129842</v>
      </c>
      <c r="N17" s="129">
        <f>[Capital Social]*$AA$1</f>
        <v>0</v>
      </c>
      <c r="O17" s="129">
        <f>IF([Jrs Cap Próprio Pago]&gt;0,IF(([Capital Social]*$AA$1/[Qtde Total Ações])&gt;[Média JCP],[Média JCP],[Capital Social]*$AA$1/[Qtde Total Ações]),0)</f>
        <v>0</v>
      </c>
      <c r="P17" s="111">
        <f>SUMPRODUCT(N(Tabela1[Código]=Tabela13[[#This Row],[PAPEL]]),Tabela1[Fechamento])</f>
        <v>0</v>
      </c>
      <c r="Q17" s="111">
        <f>SUMPRODUCT(N(Tabela17[Código]=Tabela13[[#This Row],[PAPEL]]),Tabela17[Fechamento])</f>
        <v>0</v>
      </c>
      <c r="R17" s="111">
        <f>SUMPRODUCT(N(Tabela176[Código]=Tabela13[[#This Row],[PAPEL]]),Tabela176[Fechamento])</f>
        <v>0.28999999999999998</v>
      </c>
      <c r="S17" s="111">
        <f>SUMPRODUCT(N(Tabela1768[Código]=Tabela13[[#This Row],[PAPEL]]),Tabela1768[Fechamento])</f>
        <v>0</v>
      </c>
      <c r="T17" s="152">
        <f>SUMPRODUCT(N(Tabela17683[Código]=Tabela13[[#This Row],[PAPEL]]),Tabela17683[Fechamento])</f>
        <v>0</v>
      </c>
      <c r="U17" s="189">
        <f>[Média Dividendo]+[Prev JPC/Ação]</f>
        <v>1.7044623902941175E-2</v>
      </c>
      <c r="V17" s="191">
        <f>Tabela13[[#This Row],[Prev Provento]]*[Qtde Total Ações]</f>
        <v>19467173.605215628</v>
      </c>
      <c r="W17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7" s="112">
        <f>IF(Tabela13[[#This Row],[Cotação]]&gt;0,$Z$1/Tabela13[[#This Row],[Cotação]]-MOD($Z$1/Tabela13[[#This Row],[Cotação]],100),0)</f>
        <v>2000</v>
      </c>
    </row>
    <row r="18" spans="1:24" hidden="1">
      <c r="A18" s="111" t="s">
        <v>1792</v>
      </c>
      <c r="B18" s="111" t="s">
        <v>1490</v>
      </c>
      <c r="C18" s="111" t="s">
        <v>547</v>
      </c>
      <c r="D18" s="153">
        <f>GETPIVOTDATA("Mínimo de Ano",Ano!$A$3,"Nome de Pregão",Tabela13[[#This Row],[Nome de Pregão]])</f>
        <v>1996</v>
      </c>
      <c r="E18" s="153">
        <f>GETPIVOTDATA("Máx de Ano",Ano!$A$3,"Nome de Pregão",Tabela13[[#This Row],[Nome de Pregão]])</f>
        <v>2004</v>
      </c>
      <c r="F18" s="158">
        <f>2013</f>
        <v>2013</v>
      </c>
      <c r="G18" s="129">
        <f>SUMPRODUCT(N(Tabela13[[#This Row],[Nome de Pregão]]=Tabela9[Nome de Pregão]),N(Tabela13[[#This Row],[Tipo da Ação]]=Tabela9[Tipo da Ação]),N(Tabela9[Tipo do Provento]="DIVIDENDO"),Tabela9[Proventos/Ação])</f>
        <v>0.30041315196999996</v>
      </c>
      <c r="H18" s="129">
        <f>0</f>
        <v>0</v>
      </c>
      <c r="I18" s="156">
        <f>MAX(Tabela13[[#This Row],[Colunas1]:[Colunas5]])</f>
        <v>0.28999999999999998</v>
      </c>
      <c r="J18" s="129">
        <f>[Dividendo]/IF(([Exercício Base]-[Exercício Ini])=0,1,([Exercício Base]-[Exercício Ini]))</f>
        <v>1.7671361880588234E-2</v>
      </c>
      <c r="K18" s="129">
        <f>[Jrs Cap Próprio Pago]/IF(([Exercício Base]-[Exercício Ini])=0,1,([Exercício Base]-[Exercício Ini]))</f>
        <v>0</v>
      </c>
      <c r="L18" s="129">
        <f>0</f>
        <v>0</v>
      </c>
      <c r="M18" s="129">
        <f>SUMPRODUCT(N(TRIM(Tabela15[Nome de pregão])=Tabela13[[#This Row],[Nome de Pregão]]),Tabela15[Qtde total de ações])</f>
        <v>1142129842</v>
      </c>
      <c r="N18" s="129">
        <f>[Capital Social]*$AA$1</f>
        <v>0</v>
      </c>
      <c r="O18" s="129">
        <f>IF([Jrs Cap Próprio Pago]&gt;0,IF(([Capital Social]*$AA$1/[Qtde Total Ações])&gt;[Média JCP],[Média JCP],[Capital Social]*$AA$1/[Qtde Total Ações]),0)</f>
        <v>0</v>
      </c>
      <c r="P18" s="111">
        <f>SUMPRODUCT(N(Tabela1[Código]=Tabela13[[#This Row],[PAPEL]]),Tabela1[Fechamento])</f>
        <v>0</v>
      </c>
      <c r="Q18" s="111">
        <f>SUMPRODUCT(N(Tabela17[Código]=Tabela13[[#This Row],[PAPEL]]),Tabela17[Fechamento])</f>
        <v>0</v>
      </c>
      <c r="R18" s="111">
        <f>SUMPRODUCT(N(Tabela176[Código]=Tabela13[[#This Row],[PAPEL]]),Tabela176[Fechamento])</f>
        <v>0.28999999999999998</v>
      </c>
      <c r="S18" s="111">
        <f>SUMPRODUCT(N(Tabela1768[Código]=Tabela13[[#This Row],[PAPEL]]),Tabela1768[Fechamento])</f>
        <v>0</v>
      </c>
      <c r="T18" s="152">
        <f>SUMPRODUCT(N(Tabela17683[Código]=Tabela13[[#This Row],[PAPEL]]),Tabela17683[Fechamento])</f>
        <v>0</v>
      </c>
      <c r="U18" s="189">
        <f>[Média Dividendo]+[Prev JPC/Ação]</f>
        <v>1.7671361880588234E-2</v>
      </c>
      <c r="V18" s="191">
        <f>Tabela13[[#This Row],[Prev Provento]]*[Qtde Total Ações]</f>
        <v>20182989.752601065</v>
      </c>
      <c r="W18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8" s="112">
        <f>IF(Tabela13[[#This Row],[Cotação]]&gt;0,$Z$1/Tabela13[[#This Row],[Cotação]]-MOD($Z$1/Tabela13[[#This Row],[Cotação]],100),0)</f>
        <v>2000</v>
      </c>
    </row>
    <row r="19" spans="1:24" hidden="1">
      <c r="A19" s="111" t="s">
        <v>1775</v>
      </c>
      <c r="B19" s="111" t="s">
        <v>1488</v>
      </c>
      <c r="C19" s="111" t="s">
        <v>545</v>
      </c>
      <c r="D19" s="153">
        <f>GETPIVOTDATA("Mínimo de Ano",Ano!$A$3,"Nome de Pregão",Tabela13[[#This Row],[Nome de Pregão]])</f>
        <v>2009</v>
      </c>
      <c r="E19" s="153">
        <f>GETPIVOTDATA("Máx de Ano",Ano!$A$3,"Nome de Pregão",Tabela13[[#This Row],[Nome de Pregão]])</f>
        <v>2009</v>
      </c>
      <c r="F19" s="158">
        <f>2013</f>
        <v>2013</v>
      </c>
      <c r="G19" s="129">
        <f>SUMPRODUCT(N(Tabela13[[#This Row],[Nome de Pregão]]=Tabela9[Nome de Pregão]),N(Tabela13[[#This Row],[Tipo da Ação]]=Tabela9[Tipo da Ação]),N(Tabela9[Tipo do Provento]="DIVIDENDO"),Tabela9[Proventos/Ação])</f>
        <v>1E-4</v>
      </c>
      <c r="H19" s="129">
        <f>0</f>
        <v>0</v>
      </c>
      <c r="I19" s="156">
        <f>MAX(Tabela13[[#This Row],[Colunas1]:[Colunas5]])</f>
        <v>0</v>
      </c>
      <c r="J19" s="129">
        <f>[Dividendo]/IF(([Exercício Base]-[Exercício Ini])=0,1,([Exercício Base]-[Exercício Ini]))</f>
        <v>2.5000000000000001E-5</v>
      </c>
      <c r="K19" s="129">
        <f>[Jrs Cap Próprio Pago]/IF(([Exercício Base]-[Exercício Ini])=0,1,([Exercício Base]-[Exercício Ini]))</f>
        <v>0</v>
      </c>
      <c r="L19" s="129">
        <f>0</f>
        <v>0</v>
      </c>
      <c r="M19" s="129">
        <f>SUMPRODUCT(N(TRIM(Tabela15[Nome de pregão])=Tabela13[[#This Row],[Nome de Pregão]]),Tabela15[Qtde total de ações])</f>
        <v>3236016790</v>
      </c>
      <c r="N19" s="129">
        <f>[Capital Social]*$AA$1</f>
        <v>0</v>
      </c>
      <c r="O19" s="129">
        <f>IF([Jrs Cap Próprio Pago]&gt;0,IF(([Capital Social]*$AA$1/[Qtde Total Ações])&gt;[Média JCP],[Média JCP],[Capital Social]*$AA$1/[Qtde Total Ações]),0)</f>
        <v>0</v>
      </c>
      <c r="P19" s="111">
        <f>SUMPRODUCT(N(Tabela1[Código]=Tabela13[[#This Row],[PAPEL]]),Tabela1[Fechamento])</f>
        <v>0</v>
      </c>
      <c r="Q19" s="111">
        <f>SUMPRODUCT(N(Tabela17[Código]=Tabela13[[#This Row],[PAPEL]]),Tabela17[Fechamento])</f>
        <v>0</v>
      </c>
      <c r="R19" s="111">
        <f>SUMPRODUCT(N(Tabela176[Código]=Tabela13[[#This Row],[PAPEL]]),Tabela176[Fechamento])</f>
        <v>0</v>
      </c>
      <c r="S19" s="111">
        <f>SUMPRODUCT(N(Tabela1768[Código]=Tabela13[[#This Row],[PAPEL]]),Tabela1768[Fechamento])</f>
        <v>0</v>
      </c>
      <c r="T19" s="152">
        <f>SUMPRODUCT(N(Tabela17683[Código]=Tabela13[[#This Row],[PAPEL]]),Tabela17683[Fechamento])</f>
        <v>0</v>
      </c>
      <c r="U19" s="189">
        <f>[Média Dividendo]+[Prev JPC/Ação]</f>
        <v>2.5000000000000001E-5</v>
      </c>
      <c r="V19" s="191">
        <f>Tabela13[[#This Row],[Prev Provento]]*[Qtde Total Ações]</f>
        <v>80900.419750000001</v>
      </c>
      <c r="W19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19" s="112">
        <f>IF(Tabela13[[#This Row],[Cotação]]&gt;0,$Z$1/Tabela13[[#This Row],[Cotação]]-MOD($Z$1/Tabela13[[#This Row],[Cotação]],100),0)</f>
        <v>0</v>
      </c>
    </row>
    <row r="20" spans="1:24" hidden="1">
      <c r="A20" s="111" t="s">
        <v>1855</v>
      </c>
      <c r="B20" s="111" t="s">
        <v>1488</v>
      </c>
      <c r="C20" s="111" t="s">
        <v>581</v>
      </c>
      <c r="D20" s="153">
        <f>GETPIVOTDATA("Mínimo de Ano",Ano!$A$3,"Nome de Pregão",Tabela13[[#This Row],[Nome de Pregão]])</f>
        <v>1996</v>
      </c>
      <c r="E20" s="153">
        <f>GETPIVOTDATA("Máx de Ano",Ano!$A$3,"Nome de Pregão",Tabela13[[#This Row],[Nome de Pregão]])</f>
        <v>2013</v>
      </c>
      <c r="F20" s="158">
        <f>2013</f>
        <v>2013</v>
      </c>
      <c r="G20" s="129">
        <f>SUMPRODUCT(N(Tabela13[[#This Row],[Nome de Pregão]]=Tabela9[Nome de Pregão]),N(Tabela13[[#This Row],[Tipo da Ação]]=Tabela9[Tipo da Ação]),N(Tabela9[Tipo do Provento]="DIVIDENDO"),Tabela9[Proventos/Ação])</f>
        <v>16.227326959999999</v>
      </c>
      <c r="H20" s="129">
        <f>0</f>
        <v>0</v>
      </c>
      <c r="I20" s="156">
        <f>MAX(Tabela13[[#This Row],[Colunas1]:[Colunas5]])</f>
        <v>0</v>
      </c>
      <c r="J20" s="129">
        <f>[Dividendo]/IF(([Exercício Base]-[Exercício Ini])=0,1,([Exercício Base]-[Exercício Ini]))</f>
        <v>0.9545486447058823</v>
      </c>
      <c r="K20" s="129">
        <f>[Jrs Cap Próprio Pago]/IF(([Exercício Base]-[Exercício Ini])=0,1,([Exercício Base]-[Exercício Ini]))</f>
        <v>0</v>
      </c>
      <c r="L20" s="129">
        <f>0</f>
        <v>0</v>
      </c>
      <c r="M20" s="129">
        <f>SUMPRODUCT(N(TRIM(Tabela15[Nome de pregão])=Tabela13[[#This Row],[Nome de Pregão]]),Tabela15[Qtde total de ações])</f>
        <v>2857301</v>
      </c>
      <c r="N20" s="129">
        <f>[Capital Social]*$AA$1</f>
        <v>0</v>
      </c>
      <c r="O20" s="129">
        <f>IF([Jrs Cap Próprio Pago]&gt;0,IF(([Capital Social]*$AA$1/[Qtde Total Ações])&gt;[Média JCP],[Média JCP],[Capital Social]*$AA$1/[Qtde Total Ações]),0)</f>
        <v>0</v>
      </c>
      <c r="P20" s="111">
        <f>SUMPRODUCT(N(Tabela1[Código]=Tabela13[[#This Row],[PAPEL]]),Tabela1[Fechamento])</f>
        <v>0</v>
      </c>
      <c r="Q20" s="111">
        <f>SUMPRODUCT(N(Tabela17[Código]=Tabela13[[#This Row],[PAPEL]]),Tabela17[Fechamento])</f>
        <v>0</v>
      </c>
      <c r="R20" s="111">
        <f>SUMPRODUCT(N(Tabela176[Código]=Tabela13[[#This Row],[PAPEL]]),Tabela176[Fechamento])</f>
        <v>0</v>
      </c>
      <c r="S20" s="111">
        <f>SUMPRODUCT(N(Tabela1768[Código]=Tabela13[[#This Row],[PAPEL]]),Tabela1768[Fechamento])</f>
        <v>0</v>
      </c>
      <c r="T20" s="152">
        <f>SUMPRODUCT(N(Tabela17683[Código]=Tabela13[[#This Row],[PAPEL]]),Tabela17683[Fechamento])</f>
        <v>0</v>
      </c>
      <c r="U20" s="189">
        <f>[Média Dividendo]+[Prev JPC/Ação]</f>
        <v>0.9545486447058823</v>
      </c>
      <c r="V20" s="191">
        <f>Tabela13[[#This Row],[Prev Provento]]*[Qtde Total Ações]</f>
        <v>2727432.7970667621</v>
      </c>
      <c r="W20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0" s="112">
        <f>IF(Tabela13[[#This Row],[Cotação]]&gt;0,$Z$1/Tabela13[[#This Row],[Cotação]]-MOD($Z$1/Tabela13[[#This Row],[Cotação]],100),0)</f>
        <v>0</v>
      </c>
    </row>
    <row r="21" spans="1:24" hidden="1">
      <c r="A21" s="111" t="s">
        <v>1691</v>
      </c>
      <c r="B21" s="111" t="s">
        <v>1488</v>
      </c>
      <c r="C21" s="111" t="s">
        <v>601</v>
      </c>
      <c r="D21" s="153">
        <f>GETPIVOTDATA("Mínimo de Ano",Ano!$A$3,"Nome de Pregão",Tabela13[[#This Row],[Nome de Pregão]])</f>
        <v>1997</v>
      </c>
      <c r="E21" s="153">
        <f>GETPIVOTDATA("Máx de Ano",Ano!$A$3,"Nome de Pregão",Tabela13[[#This Row],[Nome de Pregão]])</f>
        <v>2005</v>
      </c>
      <c r="F21" s="158">
        <f>2013</f>
        <v>2013</v>
      </c>
      <c r="G21" s="129">
        <f>SUMPRODUCT(N(Tabela13[[#This Row],[Nome de Pregão]]=Tabela9[Nome de Pregão]),N(Tabela13[[#This Row],[Tipo da Ação]]=Tabela9[Tipo da Ação]),N(Tabela9[Tipo do Provento]="DIVIDENDO"),Tabela9[Proventos/Ação])</f>
        <v>3.9565483280000001E-2</v>
      </c>
      <c r="H21" s="129">
        <f>0</f>
        <v>0</v>
      </c>
      <c r="I21" s="156">
        <f>MAX(Tabela13[[#This Row],[Colunas1]:[Colunas5]])</f>
        <v>0.44</v>
      </c>
      <c r="J21" s="129">
        <f>[Dividendo]/IF(([Exercício Base]-[Exercício Ini])=0,1,([Exercício Base]-[Exercício Ini]))</f>
        <v>2.4728427050000001E-3</v>
      </c>
      <c r="K21" s="129">
        <f>[Jrs Cap Próprio Pago]/IF(([Exercício Base]-[Exercício Ini])=0,1,([Exercício Base]-[Exercício Ini]))</f>
        <v>0</v>
      </c>
      <c r="L21" s="129">
        <f>0</f>
        <v>0</v>
      </c>
      <c r="M21" s="129">
        <f>SUMPRODUCT(N(TRIM(Tabela15[Nome de pregão])=Tabela13[[#This Row],[Nome de Pregão]]),Tabela15[Qtde total de ações])</f>
        <v>358849702</v>
      </c>
      <c r="N21" s="129">
        <f>[Capital Social]*$AA$1</f>
        <v>0</v>
      </c>
      <c r="O21" s="129">
        <f>IF([Jrs Cap Próprio Pago]&gt;0,IF(([Capital Social]*$AA$1/[Qtde Total Ações])&gt;[Média JCP],[Média JCP],[Capital Social]*$AA$1/[Qtde Total Ações]),0)</f>
        <v>0</v>
      </c>
      <c r="P21" s="111">
        <f>SUMPRODUCT(N(Tabela1[Código]=Tabela13[[#This Row],[PAPEL]]),Tabela1[Fechamento])</f>
        <v>0</v>
      </c>
      <c r="Q21" s="111">
        <f>SUMPRODUCT(N(Tabela17[Código]=Tabela13[[#This Row],[PAPEL]]),Tabela17[Fechamento])</f>
        <v>0</v>
      </c>
      <c r="R21" s="111">
        <f>SUMPRODUCT(N(Tabela176[Código]=Tabela13[[#This Row],[PAPEL]]),Tabela176[Fechamento])</f>
        <v>0.44</v>
      </c>
      <c r="S21" s="111">
        <f>SUMPRODUCT(N(Tabela1768[Código]=Tabela13[[#This Row],[PAPEL]]),Tabela1768[Fechamento])</f>
        <v>0</v>
      </c>
      <c r="T21" s="152">
        <f>SUMPRODUCT(N(Tabela17683[Código]=Tabela13[[#This Row],[PAPEL]]),Tabela17683[Fechamento])</f>
        <v>0</v>
      </c>
      <c r="U21" s="189">
        <f>[Média Dividendo]+[Prev JPC/Ação]</f>
        <v>2.4728427050000001E-3</v>
      </c>
      <c r="V21" s="191">
        <f>Tabela13[[#This Row],[Prev Provento]]*[Qtde Total Ações]</f>
        <v>887378.86778212397</v>
      </c>
      <c r="W21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1" s="112">
        <f>IF(Tabela13[[#This Row],[Cotação]]&gt;0,$Z$1/Tabela13[[#This Row],[Cotação]]-MOD($Z$1/Tabela13[[#This Row],[Cotação]],100),0)</f>
        <v>1300</v>
      </c>
    </row>
    <row r="22" spans="1:24" hidden="1">
      <c r="A22" s="111" t="s">
        <v>1739</v>
      </c>
      <c r="B22" s="111" t="s">
        <v>1488</v>
      </c>
      <c r="C22" s="111" t="s">
        <v>603</v>
      </c>
      <c r="D22" s="153">
        <f>GETPIVOTDATA("Mínimo de Ano",Ano!$A$3,"Nome de Pregão",Tabela13[[#This Row],[Nome de Pregão]])</f>
        <v>1996</v>
      </c>
      <c r="E22" s="153">
        <f>GETPIVOTDATA("Máx de Ano",Ano!$A$3,"Nome de Pregão",Tabela13[[#This Row],[Nome de Pregão]])</f>
        <v>1996</v>
      </c>
      <c r="F22" s="158">
        <f>2013</f>
        <v>2013</v>
      </c>
      <c r="G22" s="129">
        <f>SUMPRODUCT(N(Tabela13[[#This Row],[Nome de Pregão]]=Tabela9[Nome de Pregão]),N(Tabela13[[#This Row],[Tipo da Ação]]=Tabela9[Tipo da Ação]),N(Tabela9[Tipo do Provento]="DIVIDENDO"),Tabela9[Proventos/Ação])</f>
        <v>1.3520000000000001E-2</v>
      </c>
      <c r="H22" s="129">
        <f>0</f>
        <v>0</v>
      </c>
      <c r="I22" s="156">
        <f>MAX(Tabela13[[#This Row],[Colunas1]:[Colunas5]])</f>
        <v>7.0000000000000007E-2</v>
      </c>
      <c r="J22" s="129">
        <f>[Dividendo]/IF(([Exercício Base]-[Exercício Ini])=0,1,([Exercício Base]-[Exercício Ini]))</f>
        <v>7.9529411764705886E-4</v>
      </c>
      <c r="K22" s="129">
        <f>[Jrs Cap Próprio Pago]/IF(([Exercício Base]-[Exercício Ini])=0,1,([Exercício Base]-[Exercício Ini]))</f>
        <v>0</v>
      </c>
      <c r="L22" s="129">
        <f>0</f>
        <v>0</v>
      </c>
      <c r="M22" s="129">
        <f>SUMPRODUCT(N(TRIM(Tabela15[Nome de pregão])=Tabela13[[#This Row],[Nome de Pregão]]),Tabela15[Qtde total de ações])</f>
        <v>8024960477</v>
      </c>
      <c r="N22" s="129">
        <f>[Capital Social]*$AA$1</f>
        <v>0</v>
      </c>
      <c r="O22" s="129">
        <f>IF([Jrs Cap Próprio Pago]&gt;0,IF(([Capital Social]*$AA$1/[Qtde Total Ações])&gt;[Média JCP],[Média JCP],[Capital Social]*$AA$1/[Qtde Total Ações]),0)</f>
        <v>0</v>
      </c>
      <c r="P22" s="111">
        <f>SUMPRODUCT(N(Tabela1[Código]=Tabela13[[#This Row],[PAPEL]]),Tabela1[Fechamento])</f>
        <v>0</v>
      </c>
      <c r="Q22" s="111">
        <f>SUMPRODUCT(N(Tabela17[Código]=Tabela13[[#This Row],[PAPEL]]),Tabela17[Fechamento])</f>
        <v>0</v>
      </c>
      <c r="R22" s="111">
        <f>SUMPRODUCT(N(Tabela176[Código]=Tabela13[[#This Row],[PAPEL]]),Tabela176[Fechamento])</f>
        <v>7.0000000000000007E-2</v>
      </c>
      <c r="S22" s="111">
        <f>SUMPRODUCT(N(Tabela1768[Código]=Tabela13[[#This Row],[PAPEL]]),Tabela1768[Fechamento])</f>
        <v>0</v>
      </c>
      <c r="T22" s="152">
        <f>SUMPRODUCT(N(Tabela17683[Código]=Tabela13[[#This Row],[PAPEL]]),Tabela17683[Fechamento])</f>
        <v>0</v>
      </c>
      <c r="U22" s="189">
        <f>[Média Dividendo]+[Prev JPC/Ação]</f>
        <v>7.9529411764705886E-4</v>
      </c>
      <c r="V22" s="191">
        <f>Tabela13[[#This Row],[Prev Provento]]*[Qtde Total Ações]</f>
        <v>6382203.8617082359</v>
      </c>
      <c r="W22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2" s="112">
        <f>IF(Tabela13[[#This Row],[Cotação]]&gt;0,$Z$1/Tabela13[[#This Row],[Cotação]]-MOD($Z$1/Tabela13[[#This Row],[Cotação]],100),0)</f>
        <v>8500</v>
      </c>
    </row>
    <row r="23" spans="1:24" hidden="1">
      <c r="A23" s="111" t="s">
        <v>1658</v>
      </c>
      <c r="B23" s="111" t="s">
        <v>1488</v>
      </c>
      <c r="C23" s="111" t="s">
        <v>605</v>
      </c>
      <c r="D23" s="153">
        <f>GETPIVOTDATA("Mínimo de Ano",Ano!$A$3,"Nome de Pregão",Tabela13[[#This Row],[Nome de Pregão]])</f>
        <v>2007</v>
      </c>
      <c r="E23" s="153">
        <f>GETPIVOTDATA("Máx de Ano",Ano!$A$3,"Nome de Pregão",Tabela13[[#This Row],[Nome de Pregão]])</f>
        <v>2008</v>
      </c>
      <c r="F23" s="158">
        <f>2013</f>
        <v>2013</v>
      </c>
      <c r="G23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3" s="129">
        <f>0</f>
        <v>0</v>
      </c>
      <c r="I23" s="156">
        <f>MAX(Tabela13[[#This Row],[Colunas1]:[Colunas5]])</f>
        <v>0</v>
      </c>
      <c r="J23" s="129">
        <f>[Dividendo]/IF(([Exercício Base]-[Exercício Ini])=0,1,([Exercício Base]-[Exercício Ini]))</f>
        <v>0</v>
      </c>
      <c r="K23" s="129">
        <f>[Jrs Cap Próprio Pago]/IF(([Exercício Base]-[Exercício Ini])=0,1,([Exercício Base]-[Exercício Ini]))</f>
        <v>0</v>
      </c>
      <c r="L23" s="129">
        <f>0</f>
        <v>0</v>
      </c>
      <c r="M23" s="129">
        <f>SUMPRODUCT(N(TRIM(Tabela15[Nome de pregão])=Tabela13[[#This Row],[Nome de Pregão]]),Tabela15[Qtde total de ações])</f>
        <v>48471407</v>
      </c>
      <c r="N23" s="129">
        <f>[Capital Social]*$AA$1</f>
        <v>0</v>
      </c>
      <c r="O23" s="129">
        <f>IF([Jrs Cap Próprio Pago]&gt;0,IF(([Capital Social]*$AA$1/[Qtde Total Ações])&gt;[Média JCP],[Média JCP],[Capital Social]*$AA$1/[Qtde Total Ações]),0)</f>
        <v>0</v>
      </c>
      <c r="P23" s="111">
        <f>SUMPRODUCT(N(Tabela1[Código]=Tabela13[[#This Row],[PAPEL]]),Tabela1[Fechamento])</f>
        <v>0</v>
      </c>
      <c r="Q23" s="111">
        <f>SUMPRODUCT(N(Tabela17[Código]=Tabela13[[#This Row],[PAPEL]]),Tabela17[Fechamento])</f>
        <v>0</v>
      </c>
      <c r="R23" s="111">
        <f>SUMPRODUCT(N(Tabela176[Código]=Tabela13[[#This Row],[PAPEL]]),Tabela176[Fechamento])</f>
        <v>0</v>
      </c>
      <c r="S23" s="111">
        <f>SUMPRODUCT(N(Tabela1768[Código]=Tabela13[[#This Row],[PAPEL]]),Tabela1768[Fechamento])</f>
        <v>0</v>
      </c>
      <c r="T23" s="152">
        <f>SUMPRODUCT(N(Tabela17683[Código]=Tabela13[[#This Row],[PAPEL]]),Tabela17683[Fechamento])</f>
        <v>0</v>
      </c>
      <c r="U23" s="189">
        <f>[Média Dividendo]+[Prev JPC/Ação]</f>
        <v>0</v>
      </c>
      <c r="V23" s="191">
        <f>Tabela13[[#This Row],[Prev Provento]]*[Qtde Total Ações]</f>
        <v>0</v>
      </c>
      <c r="W23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3" s="112">
        <f>IF(Tabela13[[#This Row],[Cotação]]&gt;0,$Z$1/Tabela13[[#This Row],[Cotação]]-MOD($Z$1/Tabela13[[#This Row],[Cotação]],100),0)</f>
        <v>0</v>
      </c>
    </row>
    <row r="24" spans="1:24" hidden="1">
      <c r="A24" s="111" t="s">
        <v>1655</v>
      </c>
      <c r="B24" s="111" t="s">
        <v>1488</v>
      </c>
      <c r="C24" s="111" t="s">
        <v>633</v>
      </c>
      <c r="D24" s="153">
        <f>GETPIVOTDATA("Mínimo de Ano",Ano!$A$3,"Nome de Pregão",Tabela13[[#This Row],[Nome de Pregão]])</f>
        <v>1997</v>
      </c>
      <c r="E24" s="153">
        <f>GETPIVOTDATA("Máx de Ano",Ano!$A$3,"Nome de Pregão",Tabela13[[#This Row],[Nome de Pregão]])</f>
        <v>2013</v>
      </c>
      <c r="F24" s="158">
        <f>2013</f>
        <v>2013</v>
      </c>
      <c r="G24" s="129">
        <f>SUMPRODUCT(N(Tabela13[[#This Row],[Nome de Pregão]]=Tabela9[Nome de Pregão]),N(Tabela13[[#This Row],[Tipo da Ação]]=Tabela9[Tipo da Ação]),N(Tabela9[Tipo do Provento]="DIVIDENDO"),Tabela9[Proventos/Ação])</f>
        <v>12.25225647149</v>
      </c>
      <c r="H24" s="129">
        <f>0</f>
        <v>0</v>
      </c>
      <c r="I24" s="156">
        <f>MAX(Tabela13[[#This Row],[Colunas1]:[Colunas5]])</f>
        <v>0</v>
      </c>
      <c r="J24" s="129">
        <f>[Dividendo]/IF(([Exercício Base]-[Exercício Ini])=0,1,([Exercício Base]-[Exercício Ini]))</f>
        <v>0.765766029468125</v>
      </c>
      <c r="K24" s="129">
        <f>[Jrs Cap Próprio Pago]/IF(([Exercício Base]-[Exercício Ini])=0,1,([Exercício Base]-[Exercício Ini]))</f>
        <v>0</v>
      </c>
      <c r="L24" s="129">
        <f>0</f>
        <v>0</v>
      </c>
      <c r="M24" s="129">
        <f>SUMPRODUCT(N(TRIM(Tabela15[Nome de pregão])=Tabela13[[#This Row],[Nome de Pregão]]),Tabela15[Qtde total de ações])</f>
        <v>17887362</v>
      </c>
      <c r="N24" s="129">
        <f>[Capital Social]*$AA$1</f>
        <v>0</v>
      </c>
      <c r="O24" s="129">
        <f>IF([Jrs Cap Próprio Pago]&gt;0,IF(([Capital Social]*$AA$1/[Qtde Total Ações])&gt;[Média JCP],[Média JCP],[Capital Social]*$AA$1/[Qtde Total Ações]),0)</f>
        <v>0</v>
      </c>
      <c r="P24" s="111">
        <f>SUMPRODUCT(N(Tabela1[Código]=Tabela13[[#This Row],[PAPEL]]),Tabela1[Fechamento])</f>
        <v>0</v>
      </c>
      <c r="Q24" s="111">
        <f>SUMPRODUCT(N(Tabela17[Código]=Tabela13[[#This Row],[PAPEL]]),Tabela17[Fechamento])</f>
        <v>0</v>
      </c>
      <c r="R24" s="111">
        <f>SUMPRODUCT(N(Tabela176[Código]=Tabela13[[#This Row],[PAPEL]]),Tabela176[Fechamento])</f>
        <v>0</v>
      </c>
      <c r="S24" s="111">
        <f>SUMPRODUCT(N(Tabela1768[Código]=Tabela13[[#This Row],[PAPEL]]),Tabela1768[Fechamento])</f>
        <v>0</v>
      </c>
      <c r="T24" s="152">
        <f>SUMPRODUCT(N(Tabela17683[Código]=Tabela13[[#This Row],[PAPEL]]),Tabela17683[Fechamento])</f>
        <v>0</v>
      </c>
      <c r="U24" s="189">
        <f>[Média Dividendo]+[Prev JPC/Ação]</f>
        <v>0.765766029468125</v>
      </c>
      <c r="V24" s="191">
        <f>Tabela13[[#This Row],[Prev Provento]]*[Qtde Total Ações]</f>
        <v>13697534.176399019</v>
      </c>
      <c r="W24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4" s="112">
        <f>IF(Tabela13[[#This Row],[Cotação]]&gt;0,$Z$1/Tabela13[[#This Row],[Cotação]]-MOD($Z$1/Tabela13[[#This Row],[Cotação]],100),0)</f>
        <v>0</v>
      </c>
    </row>
    <row r="25" spans="1:24" hidden="1">
      <c r="A25" s="111" t="s">
        <v>1837</v>
      </c>
      <c r="B25" s="111" t="s">
        <v>1488</v>
      </c>
      <c r="C25" s="111" t="s">
        <v>643</v>
      </c>
      <c r="D25" s="153">
        <f>GETPIVOTDATA("Mínimo de Ano",Ano!$A$3,"Nome de Pregão",Tabela13[[#This Row],[Nome de Pregão]])</f>
        <v>2008</v>
      </c>
      <c r="E25" s="153">
        <f>GETPIVOTDATA("Máx de Ano",Ano!$A$3,"Nome de Pregão",Tabela13[[#This Row],[Nome de Pregão]])</f>
        <v>2013</v>
      </c>
      <c r="F25" s="158">
        <f>2013</f>
        <v>2013</v>
      </c>
      <c r="G25" s="129">
        <f>SUMPRODUCT(N(Tabela13[[#This Row],[Nome de Pregão]]=Tabela9[Nome de Pregão]),N(Tabela13[[#This Row],[Tipo da Ação]]=Tabela9[Tipo da Ação]),N(Tabela9[Tipo do Provento]="DIVIDENDO"),Tabela9[Proventos/Ação])</f>
        <v>2.0094095489999999</v>
      </c>
      <c r="H25" s="129">
        <f>0</f>
        <v>0</v>
      </c>
      <c r="I25" s="156">
        <f>MAX(Tabela13[[#This Row],[Colunas1]:[Colunas5]])</f>
        <v>0</v>
      </c>
      <c r="J25" s="129">
        <f>[Dividendo]/IF(([Exercício Base]-[Exercício Ini])=0,1,([Exercício Base]-[Exercício Ini]))</f>
        <v>0.40188190979999999</v>
      </c>
      <c r="K25" s="129">
        <f>[Jrs Cap Próprio Pago]/IF(([Exercício Base]-[Exercício Ini])=0,1,([Exercício Base]-[Exercício Ini]))</f>
        <v>0</v>
      </c>
      <c r="L25" s="129">
        <f>0</f>
        <v>0</v>
      </c>
      <c r="M25" s="129">
        <f>SUMPRODUCT(N(TRIM(Tabela15[Nome de pregão])=Tabela13[[#This Row],[Nome de Pregão]]),Tabela15[Qtde total de ações])</f>
        <v>1022205493</v>
      </c>
      <c r="N25" s="129">
        <f>[Capital Social]*$AA$1</f>
        <v>0</v>
      </c>
      <c r="O25" s="129">
        <f>IF([Jrs Cap Próprio Pago]&gt;0,IF(([Capital Social]*$AA$1/[Qtde Total Ações])&gt;[Média JCP],[Média JCP],[Capital Social]*$AA$1/[Qtde Total Ações]),0)</f>
        <v>0</v>
      </c>
      <c r="P25" s="111">
        <f>SUMPRODUCT(N(Tabela1[Código]=Tabela13[[#This Row],[PAPEL]]),Tabela1[Fechamento])</f>
        <v>0</v>
      </c>
      <c r="Q25" s="111">
        <f>SUMPRODUCT(N(Tabela17[Código]=Tabela13[[#This Row],[PAPEL]]),Tabela17[Fechamento])</f>
        <v>0</v>
      </c>
      <c r="R25" s="111">
        <f>SUMPRODUCT(N(Tabela176[Código]=Tabela13[[#This Row],[PAPEL]]),Tabela176[Fechamento])</f>
        <v>0</v>
      </c>
      <c r="S25" s="111">
        <f>SUMPRODUCT(N(Tabela1768[Código]=Tabela13[[#This Row],[PAPEL]]),Tabela1768[Fechamento])</f>
        <v>0</v>
      </c>
      <c r="T25" s="152">
        <f>SUMPRODUCT(N(Tabela17683[Código]=Tabela13[[#This Row],[PAPEL]]),Tabela17683[Fechamento])</f>
        <v>0</v>
      </c>
      <c r="U25" s="189">
        <f>[Média Dividendo]+[Prev JPC/Ação]</f>
        <v>0.40188190979999999</v>
      </c>
      <c r="V25" s="191">
        <f>Tabela13[[#This Row],[Prev Provento]]*[Qtde Total Ações]</f>
        <v>410805895.73489052</v>
      </c>
      <c r="W25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5" s="112">
        <f>IF(Tabela13[[#This Row],[Cotação]]&gt;0,$Z$1/Tabela13[[#This Row],[Cotação]]-MOD($Z$1/Tabela13[[#This Row],[Cotação]],100),0)</f>
        <v>0</v>
      </c>
    </row>
    <row r="26" spans="1:24" hidden="1">
      <c r="A26" s="111" t="s">
        <v>1837</v>
      </c>
      <c r="B26" s="111" t="s">
        <v>1490</v>
      </c>
      <c r="C26" s="111" t="s">
        <v>644</v>
      </c>
      <c r="D26" s="153">
        <f>GETPIVOTDATA("Mínimo de Ano",Ano!$A$3,"Nome de Pregão",Tabela13[[#This Row],[Nome de Pregão]])</f>
        <v>2008</v>
      </c>
      <c r="E26" s="153">
        <f>GETPIVOTDATA("Máx de Ano",Ano!$A$3,"Nome de Pregão",Tabela13[[#This Row],[Nome de Pregão]])</f>
        <v>2013</v>
      </c>
      <c r="F26" s="158">
        <f>2013</f>
        <v>2013</v>
      </c>
      <c r="G26" s="129">
        <f>SUMPRODUCT(N(Tabela13[[#This Row],[Nome de Pregão]]=Tabela9[Nome de Pregão]),N(Tabela13[[#This Row],[Tipo da Ação]]=Tabela9[Tipo da Ação]),N(Tabela9[Tipo do Provento]="DIVIDENDO"),Tabela9[Proventos/Ação])</f>
        <v>2.0094095489999999</v>
      </c>
      <c r="H26" s="129">
        <f>0</f>
        <v>0</v>
      </c>
      <c r="I26" s="156">
        <f>MAX(Tabela13[[#This Row],[Colunas1]:[Colunas5]])</f>
        <v>0</v>
      </c>
      <c r="J26" s="129">
        <f>[Dividendo]/IF(([Exercício Base]-[Exercício Ini])=0,1,([Exercício Base]-[Exercício Ini]))</f>
        <v>0.40188190979999999</v>
      </c>
      <c r="K26" s="129">
        <f>[Jrs Cap Próprio Pago]/IF(([Exercício Base]-[Exercício Ini])=0,1,([Exercício Base]-[Exercício Ini]))</f>
        <v>0</v>
      </c>
      <c r="L26" s="129">
        <f>0</f>
        <v>0</v>
      </c>
      <c r="M26" s="129">
        <f>SUMPRODUCT(N(TRIM(Tabela15[Nome de pregão])=Tabela13[[#This Row],[Nome de Pregão]]),Tabela15[Qtde total de ações])</f>
        <v>1022205493</v>
      </c>
      <c r="N26" s="129">
        <f>[Capital Social]*$AA$1</f>
        <v>0</v>
      </c>
      <c r="O26" s="129">
        <f>IF([Jrs Cap Próprio Pago]&gt;0,IF(([Capital Social]*$AA$1/[Qtde Total Ações])&gt;[Média JCP],[Média JCP],[Capital Social]*$AA$1/[Qtde Total Ações]),0)</f>
        <v>0</v>
      </c>
      <c r="P26" s="111">
        <f>SUMPRODUCT(N(Tabela1[Código]=Tabela13[[#This Row],[PAPEL]]),Tabela1[Fechamento])</f>
        <v>0</v>
      </c>
      <c r="Q26" s="111">
        <f>SUMPRODUCT(N(Tabela17[Código]=Tabela13[[#This Row],[PAPEL]]),Tabela17[Fechamento])</f>
        <v>0</v>
      </c>
      <c r="R26" s="111">
        <f>SUMPRODUCT(N(Tabela176[Código]=Tabela13[[#This Row],[PAPEL]]),Tabela176[Fechamento])</f>
        <v>0</v>
      </c>
      <c r="S26" s="111">
        <f>SUMPRODUCT(N(Tabela1768[Código]=Tabela13[[#This Row],[PAPEL]]),Tabela1768[Fechamento])</f>
        <v>0</v>
      </c>
      <c r="T26" s="152">
        <f>SUMPRODUCT(N(Tabela17683[Código]=Tabela13[[#This Row],[PAPEL]]),Tabela17683[Fechamento])</f>
        <v>0</v>
      </c>
      <c r="U26" s="189">
        <f>[Média Dividendo]+[Prev JPC/Ação]</f>
        <v>0.40188190979999999</v>
      </c>
      <c r="V26" s="191">
        <f>Tabela13[[#This Row],[Prev Provento]]*[Qtde Total Ações]</f>
        <v>410805895.73489052</v>
      </c>
      <c r="W26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6" s="112">
        <f>IF(Tabela13[[#This Row],[Cotação]]&gt;0,$Z$1/Tabela13[[#This Row],[Cotação]]-MOD($Z$1/Tabela13[[#This Row],[Cotação]],100),0)</f>
        <v>0</v>
      </c>
    </row>
    <row r="27" spans="1:24" hidden="1">
      <c r="A27" s="111" t="s">
        <v>1785</v>
      </c>
      <c r="B27" s="111" t="s">
        <v>1488</v>
      </c>
      <c r="C27" s="111" t="s">
        <v>511</v>
      </c>
      <c r="D27" s="153">
        <f>GETPIVOTDATA("Mínimo de Ano",Ano!$A$3,"Nome de Pregão",Tabela13[[#This Row],[Nome de Pregão]])</f>
        <v>2007</v>
      </c>
      <c r="E27" s="153">
        <f>GETPIVOTDATA("Máx de Ano",Ano!$A$3,"Nome de Pregão",Tabela13[[#This Row],[Nome de Pregão]])</f>
        <v>2012</v>
      </c>
      <c r="F27" s="158">
        <f>2013</f>
        <v>2013</v>
      </c>
      <c r="G27" s="129">
        <f>SUMPRODUCT(N(Tabela13[[#This Row],[Nome de Pregão]]=Tabela9[Nome de Pregão]),N(Tabela13[[#This Row],[Tipo da Ação]]=Tabela9[Tipo da Ação]),N(Tabela9[Tipo do Provento]="DIVIDENDO"),Tabela9[Proventos/Ação])</f>
        <v>7.1842104000000018E-2</v>
      </c>
      <c r="H27" s="129">
        <f>0</f>
        <v>0</v>
      </c>
      <c r="I27" s="156">
        <f>MAX(Tabela13[[#This Row],[Colunas1]:[Colunas5]])</f>
        <v>0</v>
      </c>
      <c r="J27" s="129">
        <f>[Dividendo]/IF(([Exercício Base]-[Exercício Ini])=0,1,([Exercício Base]-[Exercício Ini]))</f>
        <v>1.1973684000000004E-2</v>
      </c>
      <c r="K27" s="129">
        <f>[Jrs Cap Próprio Pago]/IF(([Exercício Base]-[Exercício Ini])=0,1,([Exercício Base]-[Exercício Ini]))</f>
        <v>0</v>
      </c>
      <c r="L27" s="129">
        <f>0</f>
        <v>0</v>
      </c>
      <c r="M27" s="129">
        <f>SUMPRODUCT(N(TRIM(Tabela15[Nome de pregão])=Tabela13[[#This Row],[Nome de Pregão]]),Tabela15[Qtde total de ações])</f>
        <v>535076075</v>
      </c>
      <c r="N27" s="129">
        <f>[Capital Social]*$AA$1</f>
        <v>0</v>
      </c>
      <c r="O27" s="129">
        <f>IF([Jrs Cap Próprio Pago]&gt;0,IF(([Capital Social]*$AA$1/[Qtde Total Ações])&gt;[Média JCP],[Média JCP],[Capital Social]*$AA$1/[Qtde Total Ações]),0)</f>
        <v>0</v>
      </c>
      <c r="P27" s="111">
        <f>SUMPRODUCT(N(Tabela1[Código]=Tabela13[[#This Row],[PAPEL]]),Tabela1[Fechamento])</f>
        <v>0</v>
      </c>
      <c r="Q27" s="111">
        <f>SUMPRODUCT(N(Tabela17[Código]=Tabela13[[#This Row],[PAPEL]]),Tabela17[Fechamento])</f>
        <v>0</v>
      </c>
      <c r="R27" s="111">
        <f>SUMPRODUCT(N(Tabela176[Código]=Tabela13[[#This Row],[PAPEL]]),Tabela176[Fechamento])</f>
        <v>0</v>
      </c>
      <c r="S27" s="111">
        <f>SUMPRODUCT(N(Tabela1768[Código]=Tabela13[[#This Row],[PAPEL]]),Tabela1768[Fechamento])</f>
        <v>0</v>
      </c>
      <c r="T27" s="152">
        <f>SUMPRODUCT(N(Tabela17683[Código]=Tabela13[[#This Row],[PAPEL]]),Tabela17683[Fechamento])</f>
        <v>0</v>
      </c>
      <c r="U27" s="189">
        <f>[Média Dividendo]+[Prev JPC/Ação]</f>
        <v>1.1973684000000004E-2</v>
      </c>
      <c r="V27" s="191">
        <f>Tabela13[[#This Row],[Prev Provento]]*[Qtde Total Ações]</f>
        <v>6406831.8380103018</v>
      </c>
      <c r="W27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7" s="153">
        <f>IF(Tabela13[[#This Row],[Cotação]]&gt;0,$Z$1/Tabela13[[#This Row],[Cotação]]-MOD($Z$1/Tabela13[[#This Row],[Cotação]],100),0)</f>
        <v>0</v>
      </c>
    </row>
    <row r="28" spans="1:24" hidden="1">
      <c r="A28" s="111" t="s">
        <v>1627</v>
      </c>
      <c r="B28" s="111" t="s">
        <v>1488</v>
      </c>
      <c r="C28" s="111" t="s">
        <v>655</v>
      </c>
      <c r="D28" s="153">
        <f>GETPIVOTDATA("Mínimo de Ano",Ano!$A$3,"Nome de Pregão",Tabela13[[#This Row],[Nome de Pregão]])</f>
        <v>1996</v>
      </c>
      <c r="E28" s="153">
        <f>GETPIVOTDATA("Máx de Ano",Ano!$A$3,"Nome de Pregão",Tabela13[[#This Row],[Nome de Pregão]])</f>
        <v>1997</v>
      </c>
      <c r="F28" s="158">
        <f>2013</f>
        <v>2013</v>
      </c>
      <c r="G28" s="129">
        <f>SUMPRODUCT(N(Tabela13[[#This Row],[Nome de Pregão]]=Tabela9[Nome de Pregão]),N(Tabela13[[#This Row],[Tipo da Ação]]=Tabela9[Tipo da Ação]),N(Tabela9[Tipo do Provento]="DIVIDENDO"),Tabela9[Proventos/Ação])</f>
        <v>7.0899999999999999E-3</v>
      </c>
      <c r="H28" s="129">
        <f>0</f>
        <v>0</v>
      </c>
      <c r="I28" s="156">
        <f>MAX(Tabela13[[#This Row],[Colunas1]:[Colunas5]])</f>
        <v>11</v>
      </c>
      <c r="J28" s="129">
        <f>[Dividendo]/IF(([Exercício Base]-[Exercício Ini])=0,1,([Exercício Base]-[Exercício Ini]))</f>
        <v>4.1705882352941176E-4</v>
      </c>
      <c r="K28" s="129">
        <f>[Jrs Cap Próprio Pago]/IF(([Exercício Base]-[Exercício Ini])=0,1,([Exercício Base]-[Exercício Ini]))</f>
        <v>0</v>
      </c>
      <c r="L28" s="184">
        <f>0</f>
        <v>0</v>
      </c>
      <c r="M28" s="184">
        <f>SUMPRODUCT(N(TRIM(Tabela15[Nome de pregão])=Tabela13[[#This Row],[Nome de Pregão]]),Tabela15[Qtde total de ações])</f>
        <v>1159044</v>
      </c>
      <c r="N28" s="184">
        <f>[Capital Social]*$AA$1</f>
        <v>0</v>
      </c>
      <c r="O28" s="129">
        <f>IF([Jrs Cap Próprio Pago]&gt;0,IF(([Capital Social]*$AA$1/[Qtde Total Ações])&gt;[Média JCP],[Média JCP],[Capital Social]*$AA$1/[Qtde Total Ações]),0)</f>
        <v>0</v>
      </c>
      <c r="P28" s="111">
        <f>SUMPRODUCT(N(Tabela1[Código]=Tabela13[[#This Row],[PAPEL]]),Tabela1[Fechamento])</f>
        <v>0</v>
      </c>
      <c r="Q28" s="111">
        <f>SUMPRODUCT(N(Tabela17[Código]=Tabela13[[#This Row],[PAPEL]]),Tabela17[Fechamento])</f>
        <v>0</v>
      </c>
      <c r="R28" s="111">
        <f>SUMPRODUCT(N(Tabela176[Código]=Tabela13[[#This Row],[PAPEL]]),Tabela176[Fechamento])</f>
        <v>11</v>
      </c>
      <c r="S28" s="111">
        <f>SUMPRODUCT(N(Tabela1768[Código]=Tabela13[[#This Row],[PAPEL]]),Tabela1768[Fechamento])</f>
        <v>0</v>
      </c>
      <c r="T28" s="129">
        <f>SUMPRODUCT(N(Tabela17683[Código]=Tabela13[[#This Row],[PAPEL]]),Tabela17683[Fechamento])</f>
        <v>0</v>
      </c>
      <c r="U28" s="158">
        <f>[Média Dividendo]+[Prev JPC/Ação]</f>
        <v>4.1705882352941176E-4</v>
      </c>
      <c r="V28" s="186">
        <f>Tabela13[[#This Row],[Prev Provento]]*[Qtde Total Ações]</f>
        <v>483.38952705882355</v>
      </c>
      <c r="W28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8" s="153">
        <f>IF(Tabela13[[#This Row],[Cotação]]&gt;0,$Z$1/Tabela13[[#This Row],[Cotação]]-MOD($Z$1/Tabela13[[#This Row],[Cotação]],100),0)</f>
        <v>0</v>
      </c>
    </row>
    <row r="29" spans="1:24" hidden="1">
      <c r="A29" s="111" t="s">
        <v>1627</v>
      </c>
      <c r="B29" s="111" t="s">
        <v>1490</v>
      </c>
      <c r="C29" s="111" t="s">
        <v>656</v>
      </c>
      <c r="D29" s="153">
        <f>GETPIVOTDATA("Mínimo de Ano",Ano!$A$3,"Nome de Pregão",Tabela13[[#This Row],[Nome de Pregão]])</f>
        <v>1996</v>
      </c>
      <c r="E29" s="153">
        <f>GETPIVOTDATA("Máx de Ano",Ano!$A$3,"Nome de Pregão",Tabela13[[#This Row],[Nome de Pregão]])</f>
        <v>1997</v>
      </c>
      <c r="F29" s="158">
        <f>2013</f>
        <v>2013</v>
      </c>
      <c r="G29" s="129">
        <f>SUMPRODUCT(N(Tabela13[[#This Row],[Nome de Pregão]]=Tabela9[Nome de Pregão]),N(Tabela13[[#This Row],[Tipo da Ação]]=Tabela9[Tipo da Ação]),N(Tabela9[Tipo do Provento]="DIVIDENDO"),Tabela9[Proventos/Ação])</f>
        <v>7.0899999999999999E-3</v>
      </c>
      <c r="H29" s="129">
        <f>0</f>
        <v>0</v>
      </c>
      <c r="I29" s="156">
        <f>MAX(Tabela13[[#This Row],[Colunas1]:[Colunas5]])</f>
        <v>5</v>
      </c>
      <c r="J29" s="129">
        <f>[Dividendo]/IF(([Exercício Base]-[Exercício Ini])=0,1,([Exercício Base]-[Exercício Ini]))</f>
        <v>4.1705882352941176E-4</v>
      </c>
      <c r="K29" s="129">
        <f>[Jrs Cap Próprio Pago]/IF(([Exercício Base]-[Exercício Ini])=0,1,([Exercício Base]-[Exercício Ini]))</f>
        <v>0</v>
      </c>
      <c r="L29" s="184">
        <f>0</f>
        <v>0</v>
      </c>
      <c r="M29" s="184">
        <f>SUMPRODUCT(N(TRIM(Tabela15[Nome de pregão])=Tabela13[[#This Row],[Nome de Pregão]]),Tabela15[Qtde total de ações])</f>
        <v>1159044</v>
      </c>
      <c r="N29" s="184">
        <f>[Capital Social]*$AA$1</f>
        <v>0</v>
      </c>
      <c r="O29" s="129">
        <f>IF([Jrs Cap Próprio Pago]&gt;0,IF(([Capital Social]*$AA$1/[Qtde Total Ações])&gt;[Média JCP],[Média JCP],[Capital Social]*$AA$1/[Qtde Total Ações]),0)</f>
        <v>0</v>
      </c>
      <c r="P29" s="111">
        <f>SUMPRODUCT(N(Tabela1[Código]=Tabela13[[#This Row],[PAPEL]]),Tabela1[Fechamento])</f>
        <v>0</v>
      </c>
      <c r="Q29" s="111">
        <f>SUMPRODUCT(N(Tabela17[Código]=Tabela13[[#This Row],[PAPEL]]),Tabela17[Fechamento])</f>
        <v>0</v>
      </c>
      <c r="R29" s="111">
        <f>SUMPRODUCT(N(Tabela176[Código]=Tabela13[[#This Row],[PAPEL]]),Tabela176[Fechamento])</f>
        <v>5</v>
      </c>
      <c r="S29" s="111">
        <f>SUMPRODUCT(N(Tabela1768[Código]=Tabela13[[#This Row],[PAPEL]]),Tabela1768[Fechamento])</f>
        <v>0</v>
      </c>
      <c r="T29" s="129">
        <f>SUMPRODUCT(N(Tabela17683[Código]=Tabela13[[#This Row],[PAPEL]]),Tabela17683[Fechamento])</f>
        <v>0</v>
      </c>
      <c r="U29" s="158">
        <f>[Média Dividendo]+[Prev JPC/Ação]</f>
        <v>4.1705882352941176E-4</v>
      </c>
      <c r="V29" s="186">
        <f>Tabela13[[#This Row],[Prev Provento]]*[Qtde Total Ações]</f>
        <v>483.38952705882355</v>
      </c>
      <c r="W29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9" s="153">
        <f>IF(Tabela13[[#This Row],[Cotação]]&gt;0,$Z$1/Tabela13[[#This Row],[Cotação]]-MOD($Z$1/Tabela13[[#This Row],[Cotação]],100),0)</f>
        <v>100</v>
      </c>
    </row>
    <row r="30" spans="1:24" hidden="1">
      <c r="A30" s="111" t="s">
        <v>1696</v>
      </c>
      <c r="B30" s="111" t="s">
        <v>1488</v>
      </c>
      <c r="C30" s="111" t="s">
        <v>651</v>
      </c>
      <c r="D30" s="153">
        <f>GETPIVOTDATA("Mínimo de Ano",Ano!$A$3,"Nome de Pregão",Tabela13[[#This Row],[Nome de Pregão]])</f>
        <v>1998</v>
      </c>
      <c r="E30" s="153">
        <f>GETPIVOTDATA("Máx de Ano",Ano!$A$3,"Nome de Pregão",Tabela13[[#This Row],[Nome de Pregão]])</f>
        <v>2013</v>
      </c>
      <c r="F30" s="158">
        <f>2013</f>
        <v>2013</v>
      </c>
      <c r="G30" s="129">
        <f>SUMPRODUCT(N(Tabela13[[#This Row],[Nome de Pregão]]=Tabela9[Nome de Pregão]),N(Tabela13[[#This Row],[Tipo da Ação]]=Tabela9[Tipo da Ação]),N(Tabela9[Tipo do Provento]="DIVIDENDO"),Tabela9[Proventos/Ação])</f>
        <v>2.6154803739999997</v>
      </c>
      <c r="H30" s="129">
        <f>0</f>
        <v>0</v>
      </c>
      <c r="I30" s="156">
        <f>MAX(Tabela13[[#This Row],[Colunas1]:[Colunas5]])</f>
        <v>0</v>
      </c>
      <c r="J30" s="129">
        <f>[Dividendo]/IF(([Exercício Base]-[Exercício Ini])=0,1,([Exercício Base]-[Exercício Ini]))</f>
        <v>0.17436535826666663</v>
      </c>
      <c r="K30" s="129">
        <f>[Jrs Cap Próprio Pago]/IF(([Exercício Base]-[Exercício Ini])=0,1,([Exercício Base]-[Exercício Ini]))</f>
        <v>0</v>
      </c>
      <c r="L30" s="184">
        <f>0</f>
        <v>0</v>
      </c>
      <c r="M30" s="184">
        <f>SUMPRODUCT(N(TRIM(Tabela15[Nome de pregão])=Tabela13[[#This Row],[Nome de Pregão]]),Tabela15[Qtde total de ações])</f>
        <v>9133687</v>
      </c>
      <c r="N30" s="184">
        <f>[Capital Social]*$AA$1</f>
        <v>0</v>
      </c>
      <c r="O30" s="129">
        <f>IF([Jrs Cap Próprio Pago]&gt;0,IF(([Capital Social]*$AA$1/[Qtde Total Ações])&gt;[Média JCP],[Média JCP],[Capital Social]*$AA$1/[Qtde Total Ações]),0)</f>
        <v>0</v>
      </c>
      <c r="P30" s="111">
        <f>SUMPRODUCT(N(Tabela1[Código]=Tabela13[[#This Row],[PAPEL]]),Tabela1[Fechamento])</f>
        <v>0</v>
      </c>
      <c r="Q30" s="111">
        <f>SUMPRODUCT(N(Tabela17[Código]=Tabela13[[#This Row],[PAPEL]]),Tabela17[Fechamento])</f>
        <v>0</v>
      </c>
      <c r="R30" s="111">
        <f>SUMPRODUCT(N(Tabela176[Código]=Tabela13[[#This Row],[PAPEL]]),Tabela176[Fechamento])</f>
        <v>0</v>
      </c>
      <c r="S30" s="111">
        <f>SUMPRODUCT(N(Tabela1768[Código]=Tabela13[[#This Row],[PAPEL]]),Tabela1768[Fechamento])</f>
        <v>0</v>
      </c>
      <c r="T30" s="129">
        <f>SUMPRODUCT(N(Tabela17683[Código]=Tabela13[[#This Row],[PAPEL]]),Tabela17683[Fechamento])</f>
        <v>0</v>
      </c>
      <c r="U30" s="158">
        <f>[Média Dividendo]+[Prev JPC/Ação]</f>
        <v>0.17436535826666663</v>
      </c>
      <c r="V30" s="186">
        <f>Tabela13[[#This Row],[Prev Provento]]*[Qtde Total Ações]</f>
        <v>1592598.6060505956</v>
      </c>
      <c r="W30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30" s="153">
        <f>IF(Tabela13[[#This Row],[Cotação]]&gt;0,$Z$1/Tabela13[[#This Row],[Cotação]]-MOD($Z$1/Tabela13[[#This Row],[Cotação]],100),0)</f>
        <v>0</v>
      </c>
    </row>
    <row r="31" spans="1:24" hidden="1">
      <c r="A31" s="111" t="s">
        <v>1696</v>
      </c>
      <c r="B31" s="111" t="s">
        <v>1503</v>
      </c>
      <c r="C31" s="111" t="s">
        <v>652</v>
      </c>
      <c r="D31" s="153">
        <f>GETPIVOTDATA("Mínimo de Ano",Ano!$A$3,"Nome de Pregão",Tabela13[[#This Row],[Nome de Pregão]])</f>
        <v>1998</v>
      </c>
      <c r="E31" s="153">
        <f>GETPIVOTDATA("Máx de Ano",Ano!$A$3,"Nome de Pregão",Tabela13[[#This Row],[Nome de Pregão]])</f>
        <v>2013</v>
      </c>
      <c r="F31" s="158">
        <f>2013</f>
        <v>2013</v>
      </c>
      <c r="G31" s="129">
        <f>SUMPRODUCT(N(Tabela13[[#This Row],[Nome de Pregão]]=Tabela9[Nome de Pregão]),N(Tabela13[[#This Row],[Tipo da Ação]]=Tabela9[Tipo da Ação]),N(Tabela9[Tipo do Provento]="DIVIDENDO"),Tabela9[Proventos/Ação])</f>
        <v>174.31355936</v>
      </c>
      <c r="H31" s="129">
        <f>0</f>
        <v>0</v>
      </c>
      <c r="I31" s="156">
        <f>MAX(Tabela13[[#This Row],[Colunas1]:[Colunas5]])</f>
        <v>0</v>
      </c>
      <c r="J31" s="129">
        <f>[Dividendo]/IF(([Exercício Base]-[Exercício Ini])=0,1,([Exercício Base]-[Exercício Ini]))</f>
        <v>11.620903957333333</v>
      </c>
      <c r="K31" s="129">
        <f>[Jrs Cap Próprio Pago]/IF(([Exercício Base]-[Exercício Ini])=0,1,([Exercício Base]-[Exercício Ini]))</f>
        <v>0</v>
      </c>
      <c r="L31" s="184">
        <f>0</f>
        <v>0</v>
      </c>
      <c r="M31" s="184">
        <f>SUMPRODUCT(N(TRIM(Tabela15[Nome de pregão])=Tabela13[[#This Row],[Nome de Pregão]]),Tabela15[Qtde total de ações])</f>
        <v>9133687</v>
      </c>
      <c r="N31" s="184">
        <f>[Capital Social]*$AA$1</f>
        <v>0</v>
      </c>
      <c r="O31" s="129">
        <f>IF([Jrs Cap Próprio Pago]&gt;0,IF(([Capital Social]*$AA$1/[Qtde Total Ações])&gt;[Média JCP],[Média JCP],[Capital Social]*$AA$1/[Qtde Total Ações]),0)</f>
        <v>0</v>
      </c>
      <c r="P31" s="111">
        <f>SUMPRODUCT(N(Tabela1[Código]=Tabela13[[#This Row],[PAPEL]]),Tabela1[Fechamento])</f>
        <v>0</v>
      </c>
      <c r="Q31" s="111">
        <f>SUMPRODUCT(N(Tabela17[Código]=Tabela13[[#This Row],[PAPEL]]),Tabela17[Fechamento])</f>
        <v>0</v>
      </c>
      <c r="R31" s="111">
        <f>SUMPRODUCT(N(Tabela176[Código]=Tabela13[[#This Row],[PAPEL]]),Tabela176[Fechamento])</f>
        <v>0</v>
      </c>
      <c r="S31" s="111">
        <f>SUMPRODUCT(N(Tabela1768[Código]=Tabela13[[#This Row],[PAPEL]]),Tabela1768[Fechamento])</f>
        <v>0</v>
      </c>
      <c r="T31" s="129">
        <f>SUMPRODUCT(N(Tabela17683[Código]=Tabela13[[#This Row],[PAPEL]]),Tabela17683[Fechamento])</f>
        <v>0</v>
      </c>
      <c r="U31" s="158">
        <f>[Média Dividendo]+[Prev JPC/Ação]</f>
        <v>11.620903957333333</v>
      </c>
      <c r="V31" s="186">
        <f>Tabela13[[#This Row],[Prev Provento]]*[Qtde Total Ações]</f>
        <v>106141699.40334402</v>
      </c>
      <c r="W31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31" s="153">
        <f>IF(Tabela13[[#This Row],[Cotação]]&gt;0,$Z$1/Tabela13[[#This Row],[Cotação]]-MOD($Z$1/Tabela13[[#This Row],[Cotação]],100),0)</f>
        <v>0</v>
      </c>
    </row>
    <row r="32" spans="1:24">
      <c r="A32" s="111" t="s">
        <v>1495</v>
      </c>
      <c r="B32" s="111" t="s">
        <v>1488</v>
      </c>
      <c r="C32" s="111" t="s">
        <v>61</v>
      </c>
      <c r="D32" s="153">
        <f>GETPIVOTDATA("Mínimo de Ano",Ano!$A$3,"Nome de Pregão",Tabela13[[#This Row],[Nome de Pregão]])</f>
        <v>2003</v>
      </c>
      <c r="E32" s="153">
        <f>GETPIVOTDATA("Máx de Ano",Ano!$A$3,"Nome de Pregão",Tabela13[[#This Row],[Nome de Pregão]])</f>
        <v>2013</v>
      </c>
      <c r="F32" s="153">
        <f>2013</f>
        <v>2013</v>
      </c>
      <c r="G32" s="129">
        <f>SUMPRODUCT(N(Tabela13[[#This Row],[Nome de Pregão]]=Tabela9[Nome de Pregão]),N(Tabela13[[#This Row],[Tipo da Ação]]=Tabela9[Tipo da Ação]),N(Tabela9[Tipo do Provento]="DIVIDENDO"),Tabela9[Proventos/Ação])</f>
        <v>14.467622021925003</v>
      </c>
      <c r="H32" s="129">
        <f>0</f>
        <v>0</v>
      </c>
      <c r="I32" s="156">
        <f>MAX(Tabela13[[#This Row],[Colunas1]:[Colunas5]])</f>
        <v>7.34</v>
      </c>
      <c r="J32" s="129">
        <f>[Dividendo]/IF(([Exercício Base]-[Exercício Ini])=0,1,([Exercício Base]-[Exercício Ini]))</f>
        <v>1.4467622021925002</v>
      </c>
      <c r="K32" s="129">
        <f>[Jrs Cap Próprio Pago]/IF(([Exercício Base]-[Exercício Ini])=0,1,([Exercício Base]-[Exercício Ini]))</f>
        <v>0</v>
      </c>
      <c r="L32" s="184">
        <f>0</f>
        <v>0</v>
      </c>
      <c r="M32" s="184">
        <f>SUMPRODUCT(N(TRIM(Tabela15[Nome de pregão])=Tabela13[[#This Row],[Nome de Pregão]]),Tabela15[Qtde total de ações])</f>
        <v>95061053</v>
      </c>
      <c r="N32" s="131">
        <f>[Capital Social]*$AA$1</f>
        <v>0</v>
      </c>
      <c r="O32" s="129">
        <f>IF([Jrs Cap Próprio Pago]&gt;0,IF(([Capital Social]*$AA$1/[Qtde Total Ações])&gt;[Média JCP],[Média JCP],[Capital Social]*$AA$1/[Qtde Total Ações]),0)</f>
        <v>0</v>
      </c>
      <c r="P32" s="111">
        <f>SUMPRODUCT(N(Tabela1[Código]=Tabela13[[#This Row],[PAPEL]]),Tabela1[Fechamento])</f>
        <v>7.34</v>
      </c>
      <c r="Q32" s="111">
        <f>SUMPRODUCT(N(Tabela17[Código]=Tabela13[[#This Row],[PAPEL]]),Tabela17[Fechamento])</f>
        <v>0</v>
      </c>
      <c r="R32" s="111">
        <f>SUMPRODUCT(N(Tabela176[Código]=Tabela13[[#This Row],[PAPEL]]),Tabela176[Fechamento])</f>
        <v>0</v>
      </c>
      <c r="S32" s="111">
        <f>SUMPRODUCT(N(Tabela1768[Código]=Tabela13[[#This Row],[PAPEL]]),Tabela1768[Fechamento])</f>
        <v>0</v>
      </c>
      <c r="T32" s="111">
        <f>SUMPRODUCT(N(Tabela17683[Código]=Tabela13[[#This Row],[PAPEL]]),Tabela17683[Fechamento])</f>
        <v>0</v>
      </c>
      <c r="U32" s="129">
        <f>[Média Dividendo]+[Prev JPC/Ação]</f>
        <v>1.4467622021925002</v>
      </c>
      <c r="V32" s="186">
        <f>Tabela13[[#This Row],[Prev Provento]]*[Qtde Total Ações]</f>
        <v>137530738.38101798</v>
      </c>
      <c r="W32" s="152">
        <f>IF(AND((Tabela13[[#This Row],[Exercício Base]]-Tabela13[[#This Row],[Exercício Fim]])&lt;3,Tabela13[[#This Row],[Cotação]]&gt;0),Tabela13[[#This Row],[Prev Provento]]/Tabela13[[#This Row],[Cotação]],"")</f>
        <v>0.19710656705619894</v>
      </c>
      <c r="X32" s="112">
        <f>IF(Tabela13[[#This Row],[Cotação]]&gt;0,$Z$1/Tabela13[[#This Row],[Cotação]]-MOD($Z$1/Tabela13[[#This Row],[Cotação]],100),0)</f>
        <v>0</v>
      </c>
    </row>
    <row r="33" spans="1:26">
      <c r="A33" s="111" t="s">
        <v>1847</v>
      </c>
      <c r="B33" s="111" t="s">
        <v>1493</v>
      </c>
      <c r="C33" s="111" t="s">
        <v>50</v>
      </c>
      <c r="D33" s="153">
        <f>GETPIVOTDATA("Mínimo de Ano",Ano!$A$3,"Nome de Pregão",Tabela13[[#This Row],[Nome de Pregão]])</f>
        <v>2007</v>
      </c>
      <c r="E33" s="153">
        <f>GETPIVOTDATA("Máx de Ano",Ano!$A$3,"Nome de Pregão",Tabela13[[#This Row],[Nome de Pregão]])</f>
        <v>2013</v>
      </c>
      <c r="F33" s="158">
        <f>2013</f>
        <v>2013</v>
      </c>
      <c r="G33" s="129">
        <f>SUMPRODUCT(N(Tabela13[[#This Row],[Nome de Pregão]]=Tabela9[Nome de Pregão]),N(Tabela13[[#This Row],[Tipo da Ação]]=Tabela9[Tipo da Ação]),N(Tabela9[Tipo do Provento]="DIVIDENDO"),Tabela9[Proventos/Ação])</f>
        <v>21.771648543999998</v>
      </c>
      <c r="H33" s="129">
        <f>0</f>
        <v>0</v>
      </c>
      <c r="I33" s="156">
        <f>MAX(Tabela13[[#This Row],[Colunas1]:[Colunas5]])</f>
        <v>19.18</v>
      </c>
      <c r="J33" s="129">
        <f>[Dividendo]/IF(([Exercício Base]-[Exercício Ini])=0,1,([Exercício Base]-[Exercício Ini]))</f>
        <v>3.6286080906666665</v>
      </c>
      <c r="K33" s="129">
        <f>[Jrs Cap Próprio Pago]/IF(([Exercício Base]-[Exercício Ini])=0,1,([Exercício Base]-[Exercício Ini]))</f>
        <v>0</v>
      </c>
      <c r="L33" s="186">
        <f>0</f>
        <v>0</v>
      </c>
      <c r="M33" s="184">
        <f>SUMPRODUCT(N(TRIM(Tabela15[Nome de pregão])=Tabela13[[#This Row],[Nome de Pregão]]),Tabela15[Qtde total de ações])</f>
        <v>1033496721</v>
      </c>
      <c r="N33" s="131">
        <f>[Capital Social]*$AA$1</f>
        <v>0</v>
      </c>
      <c r="O33" s="129">
        <f>IF([Jrs Cap Próprio Pago]&gt;0,IF(([Capital Social]*$AA$1/[Qtde Total Ações])&gt;[Média JCP],[Média JCP],[Capital Social]*$AA$1/[Qtde Total Ações]),0)</f>
        <v>0</v>
      </c>
      <c r="P33" s="111">
        <f>SUMPRODUCT(N(Tabela1[Código]=Tabela13[[#This Row],[PAPEL]]),Tabela1[Fechamento])</f>
        <v>19.18</v>
      </c>
      <c r="Q33" s="111">
        <f>SUMPRODUCT(N(Tabela17[Código]=Tabela13[[#This Row],[PAPEL]]),Tabela17[Fechamento])</f>
        <v>0</v>
      </c>
      <c r="R33" s="111">
        <f>SUMPRODUCT(N(Tabela176[Código]=Tabela13[[#This Row],[PAPEL]]),Tabela176[Fechamento])</f>
        <v>0</v>
      </c>
      <c r="S33" s="111">
        <f>SUMPRODUCT(N(Tabela1768[Código]=Tabela13[[#This Row],[PAPEL]]),Tabela1768[Fechamento])</f>
        <v>0</v>
      </c>
      <c r="T33" s="152">
        <f>SUMPRODUCT(N(Tabela17683[Código]=Tabela13[[#This Row],[PAPEL]]),Tabela17683[Fechamento])</f>
        <v>0</v>
      </c>
      <c r="U33" s="129">
        <f>[Média Dividendo]+[Prev JPC/Ação]</f>
        <v>3.6286080906666665</v>
      </c>
      <c r="V33" s="186">
        <f>Tabela13[[#This Row],[Prev Provento]]*[Qtde Total Ações]</f>
        <v>3750154563.4980707</v>
      </c>
      <c r="W33" s="152">
        <f>IF(AND((Tabela13[[#This Row],[Exercício Base]]-Tabela13[[#This Row],[Exercício Fim]])&lt;3,Tabela13[[#This Row],[Cotação]]&gt;0),Tabela13[[#This Row],[Prev Provento]]/Tabela13[[#This Row],[Cotação]],"")</f>
        <v>0.18918707459158846</v>
      </c>
      <c r="X33" s="112">
        <f>IF(Tabela13[[#This Row],[Cotação]]&gt;0,$Z$1/Tabela13[[#This Row],[Cotação]]-MOD($Z$1/Tabela13[[#This Row],[Cotação]],100),0)</f>
        <v>0</v>
      </c>
    </row>
    <row r="34" spans="1:26">
      <c r="A34" s="111" t="s">
        <v>1543</v>
      </c>
      <c r="B34" s="111" t="s">
        <v>1488</v>
      </c>
      <c r="C34" s="111" t="s">
        <v>337</v>
      </c>
      <c r="D34" s="153">
        <f>GETPIVOTDATA("Mínimo de Ano",Ano!$A$3,"Nome de Pregão",Tabela13[[#This Row],[Nome de Pregão]])</f>
        <v>2011</v>
      </c>
      <c r="E34" s="153">
        <f>GETPIVOTDATA("Máx de Ano",Ano!$A$3,"Nome de Pregão",Tabela13[[#This Row],[Nome de Pregão]])</f>
        <v>2013</v>
      </c>
      <c r="F34" s="158">
        <f>2013</f>
        <v>2013</v>
      </c>
      <c r="G34" s="129">
        <f>SUMPRODUCT(N(Tabela13[[#This Row],[Nome de Pregão]]=Tabela9[Nome de Pregão]),N(Tabela13[[#This Row],[Tipo da Ação]]=Tabela9[Tipo da Ação]),N(Tabela9[Tipo do Provento]="DIVIDENDO"),Tabela9[Proventos/Ação])</f>
        <v>6.1992580000000004</v>
      </c>
      <c r="H34" s="129">
        <f>0</f>
        <v>0</v>
      </c>
      <c r="I34" s="156">
        <f>MAX(Tabela13[[#This Row],[Colunas1]:[Colunas5]])</f>
        <v>16.5</v>
      </c>
      <c r="J34" s="129">
        <f>[Dividendo]/IF(([Exercício Base]-[Exercício Ini])=0,1,([Exercício Base]-[Exercício Ini]))</f>
        <v>3.0996290000000002</v>
      </c>
      <c r="K34" s="129">
        <f>[Jrs Cap Próprio Pago]/IF(([Exercício Base]-[Exercício Ini])=0,1,([Exercício Base]-[Exercício Ini]))</f>
        <v>0</v>
      </c>
      <c r="L34" s="186">
        <f>0</f>
        <v>0</v>
      </c>
      <c r="M34" s="184">
        <f>SUMPRODUCT(N(TRIM(Tabela15[Nome de pregão])=Tabela13[[#This Row],[Nome de Pregão]]),Tabela15[Qtde total de ações])</f>
        <v>98430727</v>
      </c>
      <c r="N34" s="131">
        <f>[Capital Social]*$AA$1</f>
        <v>0</v>
      </c>
      <c r="O34" s="129">
        <f>IF([Jrs Cap Próprio Pago]&gt;0,IF(([Capital Social]*$AA$1/[Qtde Total Ações])&gt;[Média JCP],[Média JCP],[Capital Social]*$AA$1/[Qtde Total Ações]),0)</f>
        <v>0</v>
      </c>
      <c r="P34" s="111">
        <f>SUMPRODUCT(N(Tabela1[Código]=Tabela13[[#This Row],[PAPEL]]),Tabela1[Fechamento])</f>
        <v>0</v>
      </c>
      <c r="Q34" s="111">
        <f>SUMPRODUCT(N(Tabela17[Código]=Tabela13[[#This Row],[PAPEL]]),Tabela17[Fechamento])</f>
        <v>16.5</v>
      </c>
      <c r="R34" s="111">
        <f>SUMPRODUCT(N(Tabela176[Código]=Tabela13[[#This Row],[PAPEL]]),Tabela176[Fechamento])</f>
        <v>0</v>
      </c>
      <c r="S34" s="111">
        <f>SUMPRODUCT(N(Tabela1768[Código]=Tabela13[[#This Row],[PAPEL]]),Tabela1768[Fechamento])</f>
        <v>0</v>
      </c>
      <c r="T34" s="152">
        <f>SUMPRODUCT(N(Tabela17683[Código]=Tabela13[[#This Row],[PAPEL]]),Tabela17683[Fechamento])</f>
        <v>0</v>
      </c>
      <c r="U34" s="129">
        <f>[Média Dividendo]+[Prev JPC/Ação]</f>
        <v>3.0996290000000002</v>
      </c>
      <c r="V34" s="186">
        <f>Tabela13[[#This Row],[Prev Provento]]*[Qtde Total Ações]</f>
        <v>305098735.90028304</v>
      </c>
      <c r="W34" s="152">
        <f>IF(AND((Tabela13[[#This Row],[Exercício Base]]-Tabela13[[#This Row],[Exercício Fim]])&lt;3,Tabela13[[#This Row],[Cotação]]&gt;0),Tabela13[[#This Row],[Prev Provento]]/Tabela13[[#This Row],[Cotação]],"")</f>
        <v>0.18785630303030304</v>
      </c>
      <c r="X34" s="153">
        <f>IF(Tabela13[[#This Row],[Cotação]]&gt;0,$Z$1/Tabela13[[#This Row],[Cotação]]-MOD($Z$1/Tabela13[[#This Row],[Cotação]],100),0)</f>
        <v>0</v>
      </c>
      <c r="Z34" s="110" t="s">
        <v>3989</v>
      </c>
    </row>
    <row r="35" spans="1:26">
      <c r="A35" s="111" t="s">
        <v>1504</v>
      </c>
      <c r="B35" s="111" t="s">
        <v>1488</v>
      </c>
      <c r="C35" s="111" t="s">
        <v>412</v>
      </c>
      <c r="D35" s="153">
        <f>GETPIVOTDATA("Mínimo de Ano",Ano!$A$3,"Nome de Pregão",Tabela13[[#This Row],[Nome de Pregão]])</f>
        <v>2011</v>
      </c>
      <c r="E35" s="153">
        <f>GETPIVOTDATA("Máx de Ano",Ano!$A$3,"Nome de Pregão",Tabela13[[#This Row],[Nome de Pregão]])</f>
        <v>2013</v>
      </c>
      <c r="F35" s="153">
        <f>2013</f>
        <v>2013</v>
      </c>
      <c r="G35" s="129">
        <f>SUMPRODUCT(N(Tabela13[[#This Row],[Nome de Pregão]]=Tabela9[Nome de Pregão]),N(Tabela13[[#This Row],[Tipo da Ação]]=Tabela9[Tipo da Ação]),N(Tabela9[Tipo do Provento]="DIVIDENDO"),Tabela9[Proventos/Ação])</f>
        <v>0.97737054369999987</v>
      </c>
      <c r="H35" s="129">
        <f>0</f>
        <v>0</v>
      </c>
      <c r="I35" s="156">
        <f>MAX(Tabela13[[#This Row],[Colunas1]:[Colunas5]])</f>
        <v>2.71</v>
      </c>
      <c r="J35" s="129">
        <f>[Dividendo]/IF(([Exercício Base]-[Exercício Ini])=0,1,([Exercício Base]-[Exercício Ini]))</f>
        <v>0.48868527184999994</v>
      </c>
      <c r="K35" s="129">
        <f>[Jrs Cap Próprio Pago]/IF(([Exercício Base]-[Exercício Ini])=0,1,([Exercício Base]-[Exercício Ini]))</f>
        <v>0</v>
      </c>
      <c r="L35" s="186">
        <f>0</f>
        <v>0</v>
      </c>
      <c r="M35" s="184">
        <f>SUMPRODUCT(N(TRIM(Tabela15[Nome de pregão])=Tabela13[[#This Row],[Nome de Pregão]]),Tabela15[Qtde total de ações])</f>
        <v>63084700</v>
      </c>
      <c r="N35" s="131">
        <f>[Capital Social]*$AA$1</f>
        <v>0</v>
      </c>
      <c r="O35" s="129">
        <f>IF([Jrs Cap Próprio Pago]&gt;0,IF(([Capital Social]*$AA$1/[Qtde Total Ações])&gt;[Média JCP],[Média JCP],[Capital Social]*$AA$1/[Qtde Total Ações]),0)</f>
        <v>0</v>
      </c>
      <c r="P35" s="111">
        <f>SUMPRODUCT(N(Tabela1[Código]=Tabela13[[#This Row],[PAPEL]]),Tabela1[Fechamento])</f>
        <v>0</v>
      </c>
      <c r="Q35" s="111">
        <f>SUMPRODUCT(N(Tabela17[Código]=Tabela13[[#This Row],[PAPEL]]),Tabela17[Fechamento])</f>
        <v>2.71</v>
      </c>
      <c r="R35" s="111">
        <f>SUMPRODUCT(N(Tabela176[Código]=Tabela13[[#This Row],[PAPEL]]),Tabela176[Fechamento])</f>
        <v>0</v>
      </c>
      <c r="S35" s="111">
        <f>SUMPRODUCT(N(Tabela1768[Código]=Tabela13[[#This Row],[PAPEL]]),Tabela1768[Fechamento])</f>
        <v>0</v>
      </c>
      <c r="T35" s="111">
        <f>SUMPRODUCT(N(Tabela17683[Código]=Tabela13[[#This Row],[PAPEL]]),Tabela17683[Fechamento])</f>
        <v>0</v>
      </c>
      <c r="U35" s="129">
        <f>[Média Dividendo]+[Prev JPC/Ação]</f>
        <v>0.48868527184999994</v>
      </c>
      <c r="V35" s="186">
        <f>Tabela13[[#This Row],[Prev Provento]]*[Qtde Total Ações]</f>
        <v>30828563.769075692</v>
      </c>
      <c r="W35" s="152">
        <f>IF(AND((Tabela13[[#This Row],[Exercício Base]]-Tabela13[[#This Row],[Exercício Fim]])&lt;3,Tabela13[[#This Row],[Cotação]]&gt;0),Tabela13[[#This Row],[Prev Provento]]/Tabela13[[#This Row],[Cotação]],"")</f>
        <v>0.18032666857933577</v>
      </c>
      <c r="X35" s="112">
        <f>IF(Tabela13[[#This Row],[Cotação]]&gt;0,$Z$1/Tabela13[[#This Row],[Cotação]]-MOD($Z$1/Tabela13[[#This Row],[Cotação]],100),0)</f>
        <v>200</v>
      </c>
      <c r="Z35" s="110" t="s">
        <v>3990</v>
      </c>
    </row>
    <row r="36" spans="1:26">
      <c r="A36" s="111" t="s">
        <v>1828</v>
      </c>
      <c r="B36" s="111" t="s">
        <v>1488</v>
      </c>
      <c r="C36" s="111" t="s">
        <v>550</v>
      </c>
      <c r="D36" s="153">
        <f>GETPIVOTDATA("Mínimo de Ano",Ano!$A$3,"Nome de Pregão",Tabela13[[#This Row],[Nome de Pregão]])</f>
        <v>1996</v>
      </c>
      <c r="E36" s="153">
        <f>GETPIVOTDATA("Máx de Ano",Ano!$A$3,"Nome de Pregão",Tabela13[[#This Row],[Nome de Pregão]])</f>
        <v>2014</v>
      </c>
      <c r="F36" s="158">
        <f>2013</f>
        <v>2013</v>
      </c>
      <c r="G36" s="129">
        <f>SUMPRODUCT(N(Tabela13[[#This Row],[Nome de Pregão]]=Tabela9[Nome de Pregão]),N(Tabela13[[#This Row],[Tipo da Ação]]=Tabela9[Tipo da Ação]),N(Tabela9[Tipo do Provento]="DIVIDENDO"),Tabela9[Proventos/Ação])</f>
        <v>26.739009655000007</v>
      </c>
      <c r="H36" s="129">
        <f>0</f>
        <v>0</v>
      </c>
      <c r="I36" s="156">
        <f>MAX(Tabela13[[#This Row],[Colunas1]:[Colunas5]])</f>
        <v>9.8800000000000008</v>
      </c>
      <c r="J36" s="129">
        <f>[Dividendo]/IF(([Exercício Base]-[Exercício Ini])=0,1,([Exercício Base]-[Exercício Ini]))</f>
        <v>1.5728829208823534</v>
      </c>
      <c r="K36" s="129">
        <f>[Jrs Cap Próprio Pago]/IF(([Exercício Base]-[Exercício Ini])=0,1,([Exercício Base]-[Exercício Ini]))</f>
        <v>0</v>
      </c>
      <c r="L36" s="186">
        <f>0</f>
        <v>0</v>
      </c>
      <c r="M36" s="184">
        <f>SUMPRODUCT(N(TRIM(Tabela15[Nome de pregão])=Tabela13[[#This Row],[Nome de Pregão]]),Tabela15[Qtde total de ações])</f>
        <v>1457970108</v>
      </c>
      <c r="N36" s="131">
        <f>[Capital Social]*$AA$1</f>
        <v>0</v>
      </c>
      <c r="O36" s="129">
        <f>IF([Jrs Cap Próprio Pago]&gt;0,IF(([Capital Social]*$AA$1/[Qtde Total Ações])&gt;[Média JCP],[Média JCP],[Capital Social]*$AA$1/[Qtde Total Ações]),0)</f>
        <v>0</v>
      </c>
      <c r="P36" s="111">
        <f>SUMPRODUCT(N(Tabela1[Código]=Tabela13[[#This Row],[PAPEL]]),Tabela1[Fechamento])</f>
        <v>0</v>
      </c>
      <c r="Q36" s="111">
        <f>SUMPRODUCT(N(Tabela17[Código]=Tabela13[[#This Row],[PAPEL]]),Tabela17[Fechamento])</f>
        <v>0</v>
      </c>
      <c r="R36" s="111">
        <f>SUMPRODUCT(N(Tabela176[Código]=Tabela13[[#This Row],[PAPEL]]),Tabela176[Fechamento])</f>
        <v>9.8800000000000008</v>
      </c>
      <c r="S36" s="111">
        <f>SUMPRODUCT(N(Tabela1768[Código]=Tabela13[[#This Row],[PAPEL]]),Tabela1768[Fechamento])</f>
        <v>0</v>
      </c>
      <c r="T36" s="152">
        <f>SUMPRODUCT(N(Tabela17683[Código]=Tabela13[[#This Row],[PAPEL]]),Tabela17683[Fechamento])</f>
        <v>0</v>
      </c>
      <c r="U36" s="129">
        <f>[Média Dividendo]+[Prev JPC/Ação]</f>
        <v>1.5728829208823534</v>
      </c>
      <c r="V36" s="186">
        <f>Tabela13[[#This Row],[Prev Provento]]*[Qtde Total Ações]</f>
        <v>2293216282.0302</v>
      </c>
      <c r="W36" s="152">
        <f>IF(AND((Tabela13[[#This Row],[Exercício Base]]-Tabela13[[#This Row],[Exercício Fim]])&lt;3,Tabela13[[#This Row],[Cotação]]&gt;0),Tabela13[[#This Row],[Prev Provento]]/Tabela13[[#This Row],[Cotação]],"")</f>
        <v>0.15919867620266734</v>
      </c>
      <c r="X36" s="112">
        <f>IF(Tabela13[[#This Row],[Cotação]]&gt;0,$Z$1/Tabela13[[#This Row],[Cotação]]-MOD($Z$1/Tabela13[[#This Row],[Cotação]],100),0)</f>
        <v>0</v>
      </c>
      <c r="Z36" s="110" t="s">
        <v>3991</v>
      </c>
    </row>
    <row r="37" spans="1:26">
      <c r="A37" s="111" t="s">
        <v>1528</v>
      </c>
      <c r="B37" s="111" t="s">
        <v>1488</v>
      </c>
      <c r="C37" s="111" t="s">
        <v>282</v>
      </c>
      <c r="D37" s="153">
        <f>GETPIVOTDATA("Mínimo de Ano",Ano!$A$3,"Nome de Pregão",Tabela13[[#This Row],[Nome de Pregão]])</f>
        <v>1996</v>
      </c>
      <c r="E37" s="153">
        <f>GETPIVOTDATA("Máx de Ano",Ano!$A$3,"Nome de Pregão",Tabela13[[#This Row],[Nome de Pregão]])</f>
        <v>2013</v>
      </c>
      <c r="F37" s="158">
        <f>2013</f>
        <v>2013</v>
      </c>
      <c r="G37" s="129">
        <f>SUMPRODUCT(N(Tabela13[[#This Row],[Nome de Pregão]]=Tabela9[Nome de Pregão]),N(Tabela13[[#This Row],[Tipo da Ação]]=Tabela9[Tipo da Ação]),N(Tabela9[Tipo do Provento]="DIVIDENDO"),Tabela9[Proventos/Ação])</f>
        <v>15.271721186999999</v>
      </c>
      <c r="H37" s="129">
        <f>0</f>
        <v>0</v>
      </c>
      <c r="I37" s="156">
        <f>MAX(Tabela13[[#This Row],[Colunas1]:[Colunas5]])</f>
        <v>5.95</v>
      </c>
      <c r="J37" s="129">
        <f>[Dividendo]/IF(([Exercício Base]-[Exercício Ini])=0,1,([Exercício Base]-[Exercício Ini]))</f>
        <v>0.89833654041176469</v>
      </c>
      <c r="K37" s="129">
        <f>[Jrs Cap Próprio Pago]/IF(([Exercício Base]-[Exercício Ini])=0,1,([Exercício Base]-[Exercício Ini]))</f>
        <v>0</v>
      </c>
      <c r="L37" s="184">
        <f>0</f>
        <v>0</v>
      </c>
      <c r="M37" s="184">
        <f>SUMPRODUCT(N(TRIM(Tabela15[Nome de pregão])=Tabela13[[#This Row],[Nome de Pregão]]),Tabela15[Qtde total de ações])</f>
        <v>5996334</v>
      </c>
      <c r="N37" s="184">
        <f>[Capital Social]*$AA$1</f>
        <v>0</v>
      </c>
      <c r="O37" s="129">
        <f>IF([Jrs Cap Próprio Pago]&gt;0,IF(([Capital Social]*$AA$1/[Qtde Total Ações])&gt;[Média JCP],[Média JCP],[Capital Social]*$AA$1/[Qtde Total Ações]),0)</f>
        <v>0</v>
      </c>
      <c r="P37" s="111">
        <f>SUMPRODUCT(N(Tabela1[Código]=Tabela13[[#This Row],[PAPEL]]),Tabela1[Fechamento])</f>
        <v>0</v>
      </c>
      <c r="Q37" s="111">
        <f>SUMPRODUCT(N(Tabela17[Código]=Tabela13[[#This Row],[PAPEL]]),Tabela17[Fechamento])</f>
        <v>5.95</v>
      </c>
      <c r="R37" s="111">
        <f>SUMPRODUCT(N(Tabela176[Código]=Tabela13[[#This Row],[PAPEL]]),Tabela176[Fechamento])</f>
        <v>0</v>
      </c>
      <c r="S37" s="111">
        <f>SUMPRODUCT(N(Tabela1768[Código]=Tabela13[[#This Row],[PAPEL]]),Tabela1768[Fechamento])</f>
        <v>0</v>
      </c>
      <c r="T37" s="129">
        <f>SUMPRODUCT(N(Tabela17683[Código]=Tabela13[[#This Row],[PAPEL]]),Tabela17683[Fechamento])</f>
        <v>0</v>
      </c>
      <c r="U37" s="129">
        <f>[Média Dividendo]+[Prev JPC/Ação]</f>
        <v>0.89833654041176469</v>
      </c>
      <c r="V37" s="186">
        <f>Tabela13[[#This Row],[Prev Provento]]*[Qtde Total Ações]</f>
        <v>5386725.9407134382</v>
      </c>
      <c r="W37" s="152">
        <f>IF(AND((Tabela13[[#This Row],[Exercício Base]]-Tabela13[[#This Row],[Exercício Fim]])&lt;3,Tabela13[[#This Row],[Cotação]]&gt;0),Tabela13[[#This Row],[Prev Provento]]/Tabela13[[#This Row],[Cotação]],"")</f>
        <v>0.15098093116164113</v>
      </c>
      <c r="X37" s="153">
        <f>IF(Tabela13[[#This Row],[Cotação]]&gt;0,$Z$1/Tabela13[[#This Row],[Cotação]]-MOD($Z$1/Tabela13[[#This Row],[Cotação]],100),0)</f>
        <v>100</v>
      </c>
    </row>
    <row r="38" spans="1:26">
      <c r="A38" s="111" t="s">
        <v>1501</v>
      </c>
      <c r="B38" s="111" t="s">
        <v>1488</v>
      </c>
      <c r="C38" s="111" t="s">
        <v>405</v>
      </c>
      <c r="D38" s="153">
        <f>GETPIVOTDATA("Mínimo de Ano",Ano!$A$3,"Nome de Pregão",Tabela13[[#This Row],[Nome de Pregão]])</f>
        <v>2007</v>
      </c>
      <c r="E38" s="153">
        <f>GETPIVOTDATA("Máx de Ano",Ano!$A$3,"Nome de Pregão",Tabela13[[#This Row],[Nome de Pregão]])</f>
        <v>2013</v>
      </c>
      <c r="F38" s="153">
        <f>2013</f>
        <v>2013</v>
      </c>
      <c r="G38" s="129">
        <f>SUMPRODUCT(N(Tabela13[[#This Row],[Nome de Pregão]]=Tabela9[Nome de Pregão]),N(Tabela13[[#This Row],[Tipo da Ação]]=Tabela9[Tipo da Ação]),N(Tabela9[Tipo do Provento]="DIVIDENDO"),Tabela9[Proventos/Ação])</f>
        <v>4.8681226485710001</v>
      </c>
      <c r="H38" s="129">
        <f>0</f>
        <v>0</v>
      </c>
      <c r="I38" s="156">
        <f>MAX(Tabela13[[#This Row],[Colunas1]:[Colunas5]])</f>
        <v>5.55</v>
      </c>
      <c r="J38" s="129">
        <f>[Dividendo]/IF(([Exercício Base]-[Exercício Ini])=0,1,([Exercício Base]-[Exercício Ini]))</f>
        <v>0.81135377476183335</v>
      </c>
      <c r="K38" s="129">
        <f>[Jrs Cap Próprio Pago]/IF(([Exercício Base]-[Exercício Ini])=0,1,([Exercício Base]-[Exercício Ini]))</f>
        <v>0</v>
      </c>
      <c r="L38" s="186">
        <f>0</f>
        <v>0</v>
      </c>
      <c r="M38" s="184">
        <f>SUMPRODUCT(N(TRIM(Tabela15[Nome de pregão])=Tabela13[[#This Row],[Nome de Pregão]]),Tabela15[Qtde total de ações])</f>
        <v>18817732</v>
      </c>
      <c r="N38" s="131">
        <f>[Capital Social]*$AA$1</f>
        <v>0</v>
      </c>
      <c r="O38" s="129">
        <f>IF([Jrs Cap Próprio Pago]&gt;0,IF(([Capital Social]*$AA$1/[Qtde Total Ações])&gt;[Média JCP],[Média JCP],[Capital Social]*$AA$1/[Qtde Total Ações]),0)</f>
        <v>0</v>
      </c>
      <c r="P38" s="111">
        <f>SUMPRODUCT(N(Tabela1[Código]=Tabela13[[#This Row],[PAPEL]]),Tabela1[Fechamento])</f>
        <v>0</v>
      </c>
      <c r="Q38" s="111">
        <f>SUMPRODUCT(N(Tabela17[Código]=Tabela13[[#This Row],[PAPEL]]),Tabela17[Fechamento])</f>
        <v>5.55</v>
      </c>
      <c r="R38" s="111">
        <f>SUMPRODUCT(N(Tabela176[Código]=Tabela13[[#This Row],[PAPEL]]),Tabela176[Fechamento])</f>
        <v>0</v>
      </c>
      <c r="S38" s="111">
        <f>SUMPRODUCT(N(Tabela1768[Código]=Tabela13[[#This Row],[PAPEL]]),Tabela1768[Fechamento])</f>
        <v>0</v>
      </c>
      <c r="T38" s="111">
        <f>SUMPRODUCT(N(Tabela17683[Código]=Tabela13[[#This Row],[PAPEL]]),Tabela17683[Fechamento])</f>
        <v>0</v>
      </c>
      <c r="U38" s="129">
        <f>[Média Dividendo]+[Prev JPC/Ação]</f>
        <v>0.81135377476183335</v>
      </c>
      <c r="V38" s="186">
        <f>Tabela13[[#This Row],[Prev Provento]]*[Qtde Total Ações]</f>
        <v>15267837.890656544</v>
      </c>
      <c r="W38" s="152">
        <f>IF(AND((Tabela13[[#This Row],[Exercício Base]]-Tabela13[[#This Row],[Exercício Fim]])&lt;3,Tabela13[[#This Row],[Cotação]]&gt;0),Tabela13[[#This Row],[Prev Provento]]/Tabela13[[#This Row],[Cotação]],"")</f>
        <v>0.14618986932645647</v>
      </c>
      <c r="X38" s="112">
        <f>IF(Tabela13[[#This Row],[Cotação]]&gt;0,$Z$1/Tabela13[[#This Row],[Cotação]]-MOD($Z$1/Tabela13[[#This Row],[Cotação]],100),0)</f>
        <v>100</v>
      </c>
    </row>
    <row r="39" spans="1:26">
      <c r="A39" s="111" t="s">
        <v>1645</v>
      </c>
      <c r="B39" s="111" t="s">
        <v>1490</v>
      </c>
      <c r="C39" s="111" t="s">
        <v>58</v>
      </c>
      <c r="D39" s="153">
        <f>GETPIVOTDATA("Mínimo de Ano",Ano!$A$3,"Nome de Pregão",Tabela13[[#This Row],[Nome de Pregão]])</f>
        <v>2007</v>
      </c>
      <c r="E39" s="153">
        <f>GETPIVOTDATA("Máx de Ano",Ano!$A$3,"Nome de Pregão",Tabela13[[#This Row],[Nome de Pregão]])</f>
        <v>2014</v>
      </c>
      <c r="F39" s="158">
        <f>2013</f>
        <v>2013</v>
      </c>
      <c r="G39" s="129">
        <f>SUMPRODUCT(N(Tabela13[[#This Row],[Nome de Pregão]]=Tabela9[Nome de Pregão]),N(Tabela13[[#This Row],[Tipo da Ação]]=Tabela9[Tipo da Ação]),N(Tabela9[Tipo do Provento]="DIVIDENDO"),Tabela9[Proventos/Ação])</f>
        <v>1.6510000000000002</v>
      </c>
      <c r="H39" s="129">
        <f>0</f>
        <v>0</v>
      </c>
      <c r="I39" s="156">
        <f>MAX(Tabela13[[#This Row],[Colunas1]:[Colunas5]])</f>
        <v>1.99</v>
      </c>
      <c r="J39" s="129">
        <f>[Dividendo]/IF(([Exercício Base]-[Exercício Ini])=0,1,([Exercício Base]-[Exercício Ini]))</f>
        <v>0.27516666666666673</v>
      </c>
      <c r="K39" s="129">
        <f>[Jrs Cap Próprio Pago]/IF(([Exercício Base]-[Exercício Ini])=0,1,([Exercício Base]-[Exercício Ini]))</f>
        <v>0</v>
      </c>
      <c r="L39" s="186">
        <f>0</f>
        <v>0</v>
      </c>
      <c r="M39" s="184">
        <f>SUMPRODUCT(N(TRIM(Tabela15[Nome de pregão])=Tabela13[[#This Row],[Nome de Pregão]]),Tabela15[Qtde total de ações])</f>
        <v>1245690889</v>
      </c>
      <c r="N39" s="131">
        <f>[Capital Social]*$AA$1</f>
        <v>0</v>
      </c>
      <c r="O39" s="129">
        <f>IF([Jrs Cap Próprio Pago]&gt;0,IF(([Capital Social]*$AA$1/[Qtde Total Ações])&gt;[Média JCP],[Média JCP],[Capital Social]*$AA$1/[Qtde Total Ações]),0)</f>
        <v>0</v>
      </c>
      <c r="P39" s="111">
        <f>SUMPRODUCT(N(Tabela1[Código]=Tabela13[[#This Row],[PAPEL]]),Tabela1[Fechamento])</f>
        <v>1.99</v>
      </c>
      <c r="Q39" s="111">
        <f>SUMPRODUCT(N(Tabela17[Código]=Tabela13[[#This Row],[PAPEL]]),Tabela17[Fechamento])</f>
        <v>0</v>
      </c>
      <c r="R39" s="111">
        <f>SUMPRODUCT(N(Tabela176[Código]=Tabela13[[#This Row],[PAPEL]]),Tabela176[Fechamento])</f>
        <v>0</v>
      </c>
      <c r="S39" s="111">
        <f>SUMPRODUCT(N(Tabela1768[Código]=Tabela13[[#This Row],[PAPEL]]),Tabela1768[Fechamento])</f>
        <v>0</v>
      </c>
      <c r="T39" s="152">
        <f>SUMPRODUCT(N(Tabela17683[Código]=Tabela13[[#This Row],[PAPEL]]),Tabela17683[Fechamento])</f>
        <v>0</v>
      </c>
      <c r="U39" s="129">
        <f>[Média Dividendo]+[Prev JPC/Ação]</f>
        <v>0.27516666666666673</v>
      </c>
      <c r="V39" s="186">
        <f>Tabela13[[#This Row],[Prev Provento]]*[Qtde Total Ações]</f>
        <v>342772609.62316674</v>
      </c>
      <c r="W39" s="152">
        <f>IF(AND((Tabela13[[#This Row],[Exercício Base]]-Tabela13[[#This Row],[Exercício Fim]])&lt;3,Tabela13[[#This Row],[Cotação]]&gt;0),Tabela13[[#This Row],[Prev Provento]]/Tabela13[[#This Row],[Cotação]],"")</f>
        <v>0.13827470686767171</v>
      </c>
      <c r="X39" s="112">
        <f>IF(Tabela13[[#This Row],[Cotação]]&gt;0,$Z$1/Tabela13[[#This Row],[Cotação]]-MOD($Z$1/Tabela13[[#This Row],[Cotação]],100),0)</f>
        <v>300</v>
      </c>
    </row>
    <row r="40" spans="1:26">
      <c r="A40" s="111" t="s">
        <v>1848</v>
      </c>
      <c r="B40" s="111" t="s">
        <v>1488</v>
      </c>
      <c r="C40" s="111" t="s">
        <v>339</v>
      </c>
      <c r="D40" s="153">
        <f>GETPIVOTDATA("Mínimo de Ano",Ano!$A$3,"Nome de Pregão",Tabela13[[#This Row],[Nome de Pregão]])</f>
        <v>2009</v>
      </c>
      <c r="E40" s="153">
        <f>GETPIVOTDATA("Máx de Ano",Ano!$A$3,"Nome de Pregão",Tabela13[[#This Row],[Nome de Pregão]])</f>
        <v>2013</v>
      </c>
      <c r="F40" s="158">
        <f>2013</f>
        <v>2013</v>
      </c>
      <c r="G40" s="129">
        <f>SUMPRODUCT(N(Tabela13[[#This Row],[Nome de Pregão]]=Tabela9[Nome de Pregão]),N(Tabela13[[#This Row],[Tipo da Ação]]=Tabela9[Tipo da Ação]),N(Tabela9[Tipo do Provento]="DIVIDENDO"),Tabela9[Proventos/Ação])</f>
        <v>6.8831019399999995</v>
      </c>
      <c r="H40" s="129">
        <f>0</f>
        <v>0</v>
      </c>
      <c r="I40" s="156">
        <f>MAX(Tabela13[[#This Row],[Colunas1]:[Colunas5]])</f>
        <v>12.9</v>
      </c>
      <c r="J40" s="129">
        <f>[Dividendo]/IF(([Exercício Base]-[Exercício Ini])=0,1,([Exercício Base]-[Exercício Ini]))</f>
        <v>1.7207754849999999</v>
      </c>
      <c r="K40" s="129">
        <f>[Jrs Cap Próprio Pago]/IF(([Exercício Base]-[Exercício Ini])=0,1,([Exercício Base]-[Exercício Ini]))</f>
        <v>0</v>
      </c>
      <c r="L40" s="186">
        <f>0</f>
        <v>0</v>
      </c>
      <c r="M40" s="184">
        <f>SUMPRODUCT(N(TRIM(Tabela15[Nome de pregão])=Tabela13[[#This Row],[Nome de Pregão]]),Tabela15[Qtde total de ações])</f>
        <v>46667213</v>
      </c>
      <c r="N40" s="131">
        <f>[Capital Social]*$AA$1</f>
        <v>0</v>
      </c>
      <c r="O40" s="129">
        <f>IF([Jrs Cap Próprio Pago]&gt;0,IF(([Capital Social]*$AA$1/[Qtde Total Ações])&gt;[Média JCP],[Média JCP],[Capital Social]*$AA$1/[Qtde Total Ações]),0)</f>
        <v>0</v>
      </c>
      <c r="P40" s="111">
        <f>SUMPRODUCT(N(Tabela1[Código]=Tabela13[[#This Row],[PAPEL]]),Tabela1[Fechamento])</f>
        <v>0</v>
      </c>
      <c r="Q40" s="111">
        <f>SUMPRODUCT(N(Tabela17[Código]=Tabela13[[#This Row],[PAPEL]]),Tabela17[Fechamento])</f>
        <v>12.9</v>
      </c>
      <c r="R40" s="111">
        <f>SUMPRODUCT(N(Tabela176[Código]=Tabela13[[#This Row],[PAPEL]]),Tabela176[Fechamento])</f>
        <v>0</v>
      </c>
      <c r="S40" s="111">
        <f>SUMPRODUCT(N(Tabela1768[Código]=Tabela13[[#This Row],[PAPEL]]),Tabela1768[Fechamento])</f>
        <v>0</v>
      </c>
      <c r="T40" s="152">
        <f>SUMPRODUCT(N(Tabela17683[Código]=Tabela13[[#This Row],[PAPEL]]),Tabela17683[Fechamento])</f>
        <v>0</v>
      </c>
      <c r="U40" s="129">
        <f>[Média Dividendo]+[Prev JPC/Ação]</f>
        <v>1.7207754849999999</v>
      </c>
      <c r="V40" s="186">
        <f>Tabela13[[#This Row],[Prev Provento]]*[Qtde Total Ações]</f>
        <v>80303796.083673298</v>
      </c>
      <c r="W40" s="152">
        <f>IF(AND((Tabela13[[#This Row],[Exercício Base]]-Tabela13[[#This Row],[Exercício Fim]])&lt;3,Tabela13[[#This Row],[Cotação]]&gt;0),Tabela13[[#This Row],[Prev Provento]]/Tabela13[[#This Row],[Cotação]],"")</f>
        <v>0.1333934484496124</v>
      </c>
      <c r="X40" s="112">
        <f>IF(Tabela13[[#This Row],[Cotação]]&gt;0,$Z$1/Tabela13[[#This Row],[Cotação]]-MOD($Z$1/Tabela13[[#This Row],[Cotação]],100),0)</f>
        <v>0</v>
      </c>
    </row>
    <row r="41" spans="1:26">
      <c r="A41" s="111" t="s">
        <v>1728</v>
      </c>
      <c r="B41" s="111" t="s">
        <v>1488</v>
      </c>
      <c r="C41" s="111" t="s">
        <v>49</v>
      </c>
      <c r="D41" s="153">
        <f>GETPIVOTDATA("Mínimo de Ano",Ano!$A$3,"Nome de Pregão",Tabela13[[#This Row],[Nome de Pregão]])</f>
        <v>2007</v>
      </c>
      <c r="E41" s="153">
        <f>GETPIVOTDATA("Máx de Ano",Ano!$A$3,"Nome de Pregão",Tabela13[[#This Row],[Nome de Pregão]])</f>
        <v>2013</v>
      </c>
      <c r="F41" s="158">
        <f>2013</f>
        <v>2013</v>
      </c>
      <c r="G41" s="129">
        <f>SUMPRODUCT(N(Tabela13[[#This Row],[Nome de Pregão]]=Tabela9[Nome de Pregão]),N(Tabela13[[#This Row],[Tipo da Ação]]=Tabela9[Tipo da Ação]),N(Tabela9[Tipo do Provento]="DIVIDENDO"),Tabela9[Proventos/Ação])</f>
        <v>14.011100820705</v>
      </c>
      <c r="H41" s="129">
        <f>0</f>
        <v>0</v>
      </c>
      <c r="I41" s="156">
        <f>MAX(Tabela13[[#This Row],[Colunas1]:[Colunas5]])</f>
        <v>18.52</v>
      </c>
      <c r="J41" s="129">
        <f>[Dividendo]/IF(([Exercício Base]-[Exercício Ini])=0,1,([Exercício Base]-[Exercício Ini]))</f>
        <v>2.3351834701174998</v>
      </c>
      <c r="K41" s="129">
        <f>[Jrs Cap Próprio Pago]/IF(([Exercício Base]-[Exercício Ini])=0,1,([Exercício Base]-[Exercício Ini]))</f>
        <v>0</v>
      </c>
      <c r="L41" s="186">
        <f>0</f>
        <v>0</v>
      </c>
      <c r="M41" s="184">
        <f>SUMPRODUCT(N(TRIM(Tabela15[Nome de pregão])=Tabela13[[#This Row],[Nome de Pregão]]),Tabela15[Qtde total de ações])</f>
        <v>203934060</v>
      </c>
      <c r="N41" s="131">
        <f>[Capital Social]*$AA$1</f>
        <v>0</v>
      </c>
      <c r="O41" s="129">
        <f>IF([Jrs Cap Próprio Pago]&gt;0,IF(([Capital Social]*$AA$1/[Qtde Total Ações])&gt;[Média JCP],[Média JCP],[Capital Social]*$AA$1/[Qtde Total Ações]),0)</f>
        <v>0</v>
      </c>
      <c r="P41" s="111">
        <f>SUMPRODUCT(N(Tabela1[Código]=Tabela13[[#This Row],[PAPEL]]),Tabela1[Fechamento])</f>
        <v>18.52</v>
      </c>
      <c r="Q41" s="111">
        <f>SUMPRODUCT(N(Tabela17[Código]=Tabela13[[#This Row],[PAPEL]]),Tabela17[Fechamento])</f>
        <v>0</v>
      </c>
      <c r="R41" s="111">
        <f>SUMPRODUCT(N(Tabela176[Código]=Tabela13[[#This Row],[PAPEL]]),Tabela176[Fechamento])</f>
        <v>0</v>
      </c>
      <c r="S41" s="111">
        <f>SUMPRODUCT(N(Tabela1768[Código]=Tabela13[[#This Row],[PAPEL]]),Tabela1768[Fechamento])</f>
        <v>0</v>
      </c>
      <c r="T41" s="152">
        <f>SUMPRODUCT(N(Tabela17683[Código]=Tabela13[[#This Row],[PAPEL]]),Tabela17683[Fechamento])</f>
        <v>0</v>
      </c>
      <c r="U41" s="129">
        <f>[Média Dividendo]+[Prev JPC/Ação]</f>
        <v>2.3351834701174998</v>
      </c>
      <c r="V41" s="186">
        <f>Tabela13[[#This Row],[Prev Provento]]*[Qtde Total Ações]</f>
        <v>476223445.90595043</v>
      </c>
      <c r="W41" s="152">
        <f>IF(AND((Tabela13[[#This Row],[Exercício Base]]-Tabela13[[#This Row],[Exercício Fim]])&lt;3,Tabela13[[#This Row],[Cotação]]&gt;0),Tabela13[[#This Row],[Prev Provento]]/Tabela13[[#This Row],[Cotação]],"")</f>
        <v>0.12608982020072892</v>
      </c>
      <c r="X41" s="112">
        <f>IF(Tabela13[[#This Row],[Cotação]]&gt;0,$Z$1/Tabela13[[#This Row],[Cotação]]-MOD($Z$1/Tabela13[[#This Row],[Cotação]],100),0)</f>
        <v>0</v>
      </c>
    </row>
    <row r="42" spans="1:26">
      <c r="A42" s="111" t="s">
        <v>1614</v>
      </c>
      <c r="B42" s="111" t="s">
        <v>1488</v>
      </c>
      <c r="C42" s="111" t="s">
        <v>28</v>
      </c>
      <c r="D42" s="153">
        <f>GETPIVOTDATA("Mínimo de Ano",Ano!$A$3,"Nome de Pregão",Tabela13[[#This Row],[Nome de Pregão]])</f>
        <v>2005</v>
      </c>
      <c r="E42" s="153">
        <f>GETPIVOTDATA("Máx de Ano",Ano!$A$3,"Nome de Pregão",Tabela13[[#This Row],[Nome de Pregão]])</f>
        <v>2013</v>
      </c>
      <c r="F42" s="158">
        <f>2013</f>
        <v>2013</v>
      </c>
      <c r="G42" s="129">
        <f>SUMPRODUCT(N(Tabela13[[#This Row],[Nome de Pregão]]=Tabela9[Nome de Pregão]),N(Tabela13[[#This Row],[Tipo da Ação]]=Tabela9[Tipo da Ação]),N(Tabela9[Tipo do Provento]="DIVIDENDO"),Tabela9[Proventos/Ação])</f>
        <v>18.638316944999996</v>
      </c>
      <c r="H42" s="129">
        <f>0</f>
        <v>0</v>
      </c>
      <c r="I42" s="156">
        <f>MAX(Tabela13[[#This Row],[Colunas1]:[Colunas5]])</f>
        <v>18.8</v>
      </c>
      <c r="J42" s="129">
        <f>[Dividendo]/IF(([Exercício Base]-[Exercício Ini])=0,1,([Exercício Base]-[Exercício Ini]))</f>
        <v>2.3297896181249995</v>
      </c>
      <c r="K42" s="129">
        <f>[Jrs Cap Próprio Pago]/IF(([Exercício Base]-[Exercício Ini])=0,1,([Exercício Base]-[Exercício Ini]))</f>
        <v>0</v>
      </c>
      <c r="L42" s="186">
        <f>0</f>
        <v>0</v>
      </c>
      <c r="M42" s="184">
        <f>SUMPRODUCT(N(TRIM(Tabela15[Nome de pregão])=Tabela13[[#This Row],[Nome de Pregão]]),Tabela15[Qtde total de ações])</f>
        <v>962274260</v>
      </c>
      <c r="N42" s="131">
        <f>[Capital Social]*$AA$1</f>
        <v>0</v>
      </c>
      <c r="O42" s="129">
        <f>IF([Jrs Cap Próprio Pago]&gt;0,IF(([Capital Social]*$AA$1/[Qtde Total Ações])&gt;[Média JCP],[Média JCP],[Capital Social]*$AA$1/[Qtde Total Ações]),0)</f>
        <v>0</v>
      </c>
      <c r="P42" s="111">
        <f>SUMPRODUCT(N(Tabela1[Código]=Tabela13[[#This Row],[PAPEL]]),Tabela1[Fechamento])</f>
        <v>18.8</v>
      </c>
      <c r="Q42" s="111">
        <f>SUMPRODUCT(N(Tabela17[Código]=Tabela13[[#This Row],[PAPEL]]),Tabela17[Fechamento])</f>
        <v>0</v>
      </c>
      <c r="R42" s="111">
        <f>SUMPRODUCT(N(Tabela176[Código]=Tabela13[[#This Row],[PAPEL]]),Tabela176[Fechamento])</f>
        <v>0</v>
      </c>
      <c r="S42" s="111">
        <f>SUMPRODUCT(N(Tabela1768[Código]=Tabela13[[#This Row],[PAPEL]]),Tabela1768[Fechamento])</f>
        <v>0</v>
      </c>
      <c r="T42" s="152">
        <f>SUMPRODUCT(N(Tabela17683[Código]=Tabela13[[#This Row],[PAPEL]]),Tabela17683[Fechamento])</f>
        <v>0</v>
      </c>
      <c r="U42" s="129">
        <f>[Média Dividendo]+[Prev JPC/Ação]</f>
        <v>2.3297896181249995</v>
      </c>
      <c r="V42" s="186">
        <f>Tabela13[[#This Row],[Prev Provento]]*[Qtde Total Ações]</f>
        <v>2241896580.7369165</v>
      </c>
      <c r="W42" s="152">
        <f>IF(AND((Tabela13[[#This Row],[Exercício Base]]-Tabela13[[#This Row],[Exercício Fim]])&lt;3,Tabela13[[#This Row],[Cotação]]&gt;0),Tabela13[[#This Row],[Prev Provento]]/Tabela13[[#This Row],[Cotação]],"")</f>
        <v>0.12392497968749996</v>
      </c>
      <c r="X42" s="112">
        <f>IF(Tabela13[[#This Row],[Cotação]]&gt;0,$Z$1/Tabela13[[#This Row],[Cotação]]-MOD($Z$1/Tabela13[[#This Row],[Cotação]],100),0)</f>
        <v>0</v>
      </c>
    </row>
    <row r="43" spans="1:26">
      <c r="A43" s="111" t="s">
        <v>1800</v>
      </c>
      <c r="B43" s="111" t="s">
        <v>1488</v>
      </c>
      <c r="C43" s="111" t="s">
        <v>541</v>
      </c>
      <c r="D43" s="153">
        <f>GETPIVOTDATA("Mínimo de Ano",Ano!$A$3,"Nome de Pregão",Tabela13[[#This Row],[Nome de Pregão]])</f>
        <v>2007</v>
      </c>
      <c r="E43" s="153">
        <f>GETPIVOTDATA("Máx de Ano",Ano!$A$3,"Nome de Pregão",Tabela13[[#This Row],[Nome de Pregão]])</f>
        <v>2013</v>
      </c>
      <c r="F43" s="158">
        <f>2013</f>
        <v>2013</v>
      </c>
      <c r="G43" s="129">
        <f>SUMPRODUCT(N(Tabela13[[#This Row],[Nome de Pregão]]=Tabela9[Nome de Pregão]),N(Tabela13[[#This Row],[Tipo da Ação]]=Tabela9[Tipo da Ação]),N(Tabela9[Tipo do Provento]="DIVIDENDO"),Tabela9[Proventos/Ação])</f>
        <v>1.70797124</v>
      </c>
      <c r="H43" s="129">
        <f>0</f>
        <v>0</v>
      </c>
      <c r="I43" s="156">
        <f>MAX(Tabela13[[#This Row],[Colunas1]:[Colunas5]])</f>
        <v>2.4300000000000002</v>
      </c>
      <c r="J43" s="129">
        <f>[Dividendo]/IF(([Exercício Base]-[Exercício Ini])=0,1,([Exercício Base]-[Exercício Ini]))</f>
        <v>0.28466187333333332</v>
      </c>
      <c r="K43" s="129">
        <f>[Jrs Cap Próprio Pago]/IF(([Exercício Base]-[Exercício Ini])=0,1,([Exercício Base]-[Exercício Ini]))</f>
        <v>0</v>
      </c>
      <c r="L43" s="186">
        <f>0</f>
        <v>0</v>
      </c>
      <c r="M43" s="184">
        <f>SUMPRODUCT(N(TRIM(Tabela15[Nome de pregão])=Tabela13[[#This Row],[Nome de Pregão]]),Tabela15[Qtde total de ações])</f>
        <v>87800000</v>
      </c>
      <c r="N43" s="131">
        <f>[Capital Social]*$AA$1</f>
        <v>0</v>
      </c>
      <c r="O43" s="129">
        <f>IF([Jrs Cap Próprio Pago]&gt;0,IF(([Capital Social]*$AA$1/[Qtde Total Ações])&gt;[Média JCP],[Média JCP],[Capital Social]*$AA$1/[Qtde Total Ações]),0)</f>
        <v>0</v>
      </c>
      <c r="P43" s="111">
        <f>SUMPRODUCT(N(Tabela1[Código]=Tabela13[[#This Row],[PAPEL]]),Tabela1[Fechamento])</f>
        <v>0</v>
      </c>
      <c r="Q43" s="111">
        <f>SUMPRODUCT(N(Tabela17[Código]=Tabela13[[#This Row],[PAPEL]]),Tabela17[Fechamento])</f>
        <v>0</v>
      </c>
      <c r="R43" s="111">
        <f>SUMPRODUCT(N(Tabela176[Código]=Tabela13[[#This Row],[PAPEL]]),Tabela176[Fechamento])</f>
        <v>2.4300000000000002</v>
      </c>
      <c r="S43" s="111">
        <f>SUMPRODUCT(N(Tabela1768[Código]=Tabela13[[#This Row],[PAPEL]]),Tabela1768[Fechamento])</f>
        <v>0</v>
      </c>
      <c r="T43" s="152">
        <f>SUMPRODUCT(N(Tabela17683[Código]=Tabela13[[#This Row],[PAPEL]]),Tabela17683[Fechamento])</f>
        <v>0</v>
      </c>
      <c r="U43" s="129">
        <f>[Média Dividendo]+[Prev JPC/Ação]</f>
        <v>0.28466187333333332</v>
      </c>
      <c r="V43" s="186">
        <f>Tabela13[[#This Row],[Prev Provento]]*[Qtde Total Ações]</f>
        <v>24993312.478666667</v>
      </c>
      <c r="W43" s="152">
        <f>IF(AND((Tabela13[[#This Row],[Exercício Base]]-Tabela13[[#This Row],[Exercício Fim]])&lt;3,Tabela13[[#This Row],[Cotação]]&gt;0),Tabela13[[#This Row],[Prev Provento]]/Tabela13[[#This Row],[Cotação]],"")</f>
        <v>0.1171448038408779</v>
      </c>
      <c r="X43" s="112">
        <f>IF(Tabela13[[#This Row],[Cotação]]&gt;0,$Z$1/Tabela13[[#This Row],[Cotação]]-MOD($Z$1/Tabela13[[#This Row],[Cotação]],100),0)</f>
        <v>200</v>
      </c>
    </row>
    <row r="44" spans="1:26">
      <c r="A44" s="111" t="s">
        <v>1873</v>
      </c>
      <c r="B44" s="111" t="s">
        <v>1502</v>
      </c>
      <c r="C44" s="111" t="s">
        <v>67</v>
      </c>
      <c r="D44" s="153">
        <f>GETPIVOTDATA("Mínimo de Ano",Ano!$A$3,"Nome de Pregão",Tabela13[[#This Row],[Nome de Pregão]])</f>
        <v>1996</v>
      </c>
      <c r="E44" s="153">
        <f>GETPIVOTDATA("Máx de Ano",Ano!$A$3,"Nome de Pregão",Tabela13[[#This Row],[Nome de Pregão]])</f>
        <v>2013</v>
      </c>
      <c r="F44" s="153">
        <f>2013</f>
        <v>2013</v>
      </c>
      <c r="G44" s="129">
        <f>SUMPRODUCT(N(Tabela13[[#This Row],[Nome de Pregão]]=Tabela9[Nome de Pregão]),N(Tabela13[[#This Row],[Tipo da Ação]]=Tabela9[Tipo da Ação]),N(Tabela9[Tipo do Provento]="DIVIDENDO"),Tabela9[Proventos/Ação])</f>
        <v>1.1507700000000003</v>
      </c>
      <c r="H44" s="129">
        <f>0</f>
        <v>0</v>
      </c>
      <c r="I44" s="156">
        <f>MAX(Tabela13[[#This Row],[Colunas1]:[Colunas5]])</f>
        <v>0.63</v>
      </c>
      <c r="J44" s="129">
        <f>[Dividendo]/IF(([Exercício Base]-[Exercício Ini])=0,1,([Exercício Base]-[Exercício Ini]))</f>
        <v>6.7692352941176481E-2</v>
      </c>
      <c r="K44" s="129">
        <f>[Jrs Cap Próprio Pago]/IF(([Exercício Base]-[Exercício Ini])=0,1,([Exercício Base]-[Exercício Ini]))</f>
        <v>0</v>
      </c>
      <c r="L44" s="186">
        <f>0</f>
        <v>0</v>
      </c>
      <c r="M44" s="184">
        <f>SUMPRODUCT(N(TRIM(Tabela15[Nome de pregão])=Tabela13[[#This Row],[Nome de Pregão]]),Tabela15[Qtde total de ações])</f>
        <v>835502072</v>
      </c>
      <c r="N44" s="131">
        <f>[Capital Social]*$AA$1</f>
        <v>0</v>
      </c>
      <c r="O44" s="129">
        <f>IF([Jrs Cap Próprio Pago]&gt;0,IF(([Capital Social]*$AA$1/[Qtde Total Ações])&gt;[Média JCP],[Média JCP],[Capital Social]*$AA$1/[Qtde Total Ações]),0)</f>
        <v>0</v>
      </c>
      <c r="P44" s="111">
        <f>SUMPRODUCT(N(Tabela1[Código]=Tabela13[[#This Row],[PAPEL]]),Tabela1[Fechamento])</f>
        <v>0.63</v>
      </c>
      <c r="Q44" s="111">
        <f>SUMPRODUCT(N(Tabela17[Código]=Tabela13[[#This Row],[PAPEL]]),Tabela17[Fechamento])</f>
        <v>0</v>
      </c>
      <c r="R44" s="111">
        <f>SUMPRODUCT(N(Tabela176[Código]=Tabela13[[#This Row],[PAPEL]]),Tabela176[Fechamento])</f>
        <v>0</v>
      </c>
      <c r="S44" s="111">
        <f>SUMPRODUCT(N(Tabela1768[Código]=Tabela13[[#This Row],[PAPEL]]),Tabela1768[Fechamento])</f>
        <v>0</v>
      </c>
      <c r="T44" s="111">
        <f>SUMPRODUCT(N(Tabela17683[Código]=Tabela13[[#This Row],[PAPEL]]),Tabela17683[Fechamento])</f>
        <v>0</v>
      </c>
      <c r="U44" s="129">
        <f>[Média Dividendo]+[Prev JPC/Ação]</f>
        <v>6.7692352941176481E-2</v>
      </c>
      <c r="V44" s="186">
        <f>Tabela13[[#This Row],[Prev Provento]]*[Qtde Total Ações]</f>
        <v>56557101.140908241</v>
      </c>
      <c r="W44" s="152">
        <f>IF(AND((Tabela13[[#This Row],[Exercício Base]]-Tabela13[[#This Row],[Exercício Fim]])&lt;3,Tabela13[[#This Row],[Cotação]]&gt;0),Tabela13[[#This Row],[Prev Provento]]/Tabela13[[#This Row],[Cotação]],"")</f>
        <v>0.1074481792717087</v>
      </c>
      <c r="X44" s="112">
        <f>IF(Tabela13[[#This Row],[Cotação]]&gt;0,$Z$1/Tabela13[[#This Row],[Cotação]]-MOD($Z$1/Tabela13[[#This Row],[Cotação]],100),0)</f>
        <v>900</v>
      </c>
    </row>
    <row r="45" spans="1:26">
      <c r="A45" s="111" t="s">
        <v>1722</v>
      </c>
      <c r="B45" s="111" t="s">
        <v>1490</v>
      </c>
      <c r="C45" s="111" t="s">
        <v>48</v>
      </c>
      <c r="D45" s="153">
        <f>GETPIVOTDATA("Mínimo de Ano",Ano!$A$3,"Nome de Pregão",Tabela13[[#This Row],[Nome de Pregão]])</f>
        <v>2002</v>
      </c>
      <c r="E45" s="153">
        <f>GETPIVOTDATA("Máx de Ano",Ano!$A$3,"Nome de Pregão",Tabela13[[#This Row],[Nome de Pregão]])</f>
        <v>2013</v>
      </c>
      <c r="F45" s="158">
        <f>2013</f>
        <v>2013</v>
      </c>
      <c r="G45" s="129">
        <f>SUMPRODUCT(N(Tabela13[[#This Row],[Nome de Pregão]]=Tabela9[Nome de Pregão]),N(Tabela13[[#This Row],[Tipo da Ação]]=Tabela9[Tipo da Ação]),N(Tabela9[Tipo do Provento]="DIVIDENDO"),Tabela9[Proventos/Ação])</f>
        <v>2.6986099999999995</v>
      </c>
      <c r="H45" s="129">
        <f>0</f>
        <v>0</v>
      </c>
      <c r="I45" s="156">
        <f>MAX(Tabela13[[#This Row],[Colunas1]:[Colunas5]])</f>
        <v>2.34</v>
      </c>
      <c r="J45" s="129">
        <f>[Dividendo]/IF(([Exercício Base]-[Exercício Ini])=0,1,([Exercício Base]-[Exercício Ini]))</f>
        <v>0.24532818181818178</v>
      </c>
      <c r="K45" s="129">
        <f>[Jrs Cap Próprio Pago]/IF(([Exercício Base]-[Exercício Ini])=0,1,([Exercício Base]-[Exercício Ini]))</f>
        <v>0</v>
      </c>
      <c r="L45" s="186">
        <f>0</f>
        <v>0</v>
      </c>
      <c r="M45" s="184">
        <f>SUMPRODUCT(N(TRIM(Tabela15[Nome de pregão])=Tabela13[[#This Row],[Nome de Pregão]]),Tabela15[Qtde total de ações])</f>
        <v>945957907</v>
      </c>
      <c r="N45" s="131">
        <f>[Capital Social]*$AA$1</f>
        <v>0</v>
      </c>
      <c r="O45" s="129">
        <f>IF([Jrs Cap Próprio Pago]&gt;0,IF(([Capital Social]*$AA$1/[Qtde Total Ações])&gt;[Média JCP],[Média JCP],[Capital Social]*$AA$1/[Qtde Total Ações]),0)</f>
        <v>0</v>
      </c>
      <c r="P45" s="111">
        <f>SUMPRODUCT(N(Tabela1[Código]=Tabela13[[#This Row],[PAPEL]]),Tabela1[Fechamento])</f>
        <v>2.34</v>
      </c>
      <c r="Q45" s="111">
        <f>SUMPRODUCT(N(Tabela17[Código]=Tabela13[[#This Row],[PAPEL]]),Tabela17[Fechamento])</f>
        <v>0</v>
      </c>
      <c r="R45" s="111">
        <f>SUMPRODUCT(N(Tabela176[Código]=Tabela13[[#This Row],[PAPEL]]),Tabela176[Fechamento])</f>
        <v>0</v>
      </c>
      <c r="S45" s="111">
        <f>SUMPRODUCT(N(Tabela1768[Código]=Tabela13[[#This Row],[PAPEL]]),Tabela1768[Fechamento])</f>
        <v>0</v>
      </c>
      <c r="T45" s="152">
        <f>SUMPRODUCT(N(Tabela17683[Código]=Tabela13[[#This Row],[PAPEL]]),Tabela17683[Fechamento])</f>
        <v>0</v>
      </c>
      <c r="U45" s="129">
        <f>[Média Dividendo]+[Prev JPC/Ação]</f>
        <v>0.24532818181818178</v>
      </c>
      <c r="V45" s="186">
        <f>Tabela13[[#This Row],[Prev Provento]]*[Qtde Total Ações]</f>
        <v>232070133.4008427</v>
      </c>
      <c r="W45" s="152">
        <f>IF(AND((Tabela13[[#This Row],[Exercício Base]]-Tabela13[[#This Row],[Exercício Fim]])&lt;3,Tabela13[[#This Row],[Cotação]]&gt;0),Tabela13[[#This Row],[Prev Provento]]/Tabela13[[#This Row],[Cotação]],"")</f>
        <v>0.10484110334110333</v>
      </c>
      <c r="X45" s="112">
        <f>IF(Tabela13[[#This Row],[Cotação]]&gt;0,$Z$1/Tabela13[[#This Row],[Cotação]]-MOD($Z$1/Tabela13[[#This Row],[Cotação]],100),0)</f>
        <v>200</v>
      </c>
    </row>
    <row r="46" spans="1:26">
      <c r="A46" s="111" t="s">
        <v>1639</v>
      </c>
      <c r="B46" s="111" t="s">
        <v>1488</v>
      </c>
      <c r="C46" s="111" t="s">
        <v>153</v>
      </c>
      <c r="D46" s="153">
        <f>GETPIVOTDATA("Mínimo de Ano",Ano!$A$3,"Nome de Pregão",Tabela13[[#This Row],[Nome de Pregão]])</f>
        <v>1996</v>
      </c>
      <c r="E46" s="153">
        <f>GETPIVOTDATA("Máx de Ano",Ano!$A$3,"Nome de Pregão",Tabela13[[#This Row],[Nome de Pregão]])</f>
        <v>2013</v>
      </c>
      <c r="F46" s="153">
        <f>2013</f>
        <v>2013</v>
      </c>
      <c r="G46" s="129">
        <f>SUMPRODUCT(N(Tabela13[[#This Row],[Nome de Pregão]]=Tabela9[Nome de Pregão]),N(Tabela13[[#This Row],[Tipo da Ação]]=Tabela9[Tipo da Ação]),N(Tabela9[Tipo do Provento]="DIVIDENDO"),Tabela9[Proventos/Ação])</f>
        <v>25.1056999656</v>
      </c>
      <c r="H46" s="129">
        <f>0</f>
        <v>0</v>
      </c>
      <c r="I46" s="156">
        <f>MAX(Tabela13[[#This Row],[Colunas1]:[Colunas5]])</f>
        <v>15</v>
      </c>
      <c r="J46" s="129">
        <f>[Dividendo]/IF(([Exercício Base]-[Exercício Ini])=0,1,([Exercício Base]-[Exercício Ini]))</f>
        <v>1.4768058803294117</v>
      </c>
      <c r="K46" s="129">
        <f>[Jrs Cap Próprio Pago]/IF(([Exercício Base]-[Exercício Ini])=0,1,([Exercício Base]-[Exercício Ini]))</f>
        <v>0</v>
      </c>
      <c r="L46" s="186">
        <f>0</f>
        <v>0</v>
      </c>
      <c r="M46" s="184">
        <f>SUMPRODUCT(N(TRIM(Tabela15[Nome de pregão])=Tabela13[[#This Row],[Nome de Pregão]]),Tabela15[Qtde total de ações])</f>
        <v>167343887</v>
      </c>
      <c r="N46" s="131">
        <f>[Capital Social]*$AA$1</f>
        <v>0</v>
      </c>
      <c r="O46" s="129">
        <f>IF([Jrs Cap Próprio Pago]&gt;0,IF(([Capital Social]*$AA$1/[Qtde Total Ações])&gt;[Média JCP],[Média JCP],[Capital Social]*$AA$1/[Qtde Total Ações]),0)</f>
        <v>0</v>
      </c>
      <c r="P46" s="111">
        <f>SUMPRODUCT(N(Tabela1[Código]=Tabela13[[#This Row],[PAPEL]]),Tabela1[Fechamento])</f>
        <v>15</v>
      </c>
      <c r="Q46" s="111">
        <f>SUMPRODUCT(N(Tabela17[Código]=Tabela13[[#This Row],[PAPEL]]),Tabela17[Fechamento])</f>
        <v>0</v>
      </c>
      <c r="R46" s="111">
        <f>SUMPRODUCT(N(Tabela176[Código]=Tabela13[[#This Row],[PAPEL]]),Tabela176[Fechamento])</f>
        <v>0</v>
      </c>
      <c r="S46" s="111">
        <f>SUMPRODUCT(N(Tabela1768[Código]=Tabela13[[#This Row],[PAPEL]]),Tabela1768[Fechamento])</f>
        <v>0</v>
      </c>
      <c r="T46" s="111">
        <f>SUMPRODUCT(N(Tabela17683[Código]=Tabela13[[#This Row],[PAPEL]]),Tabela17683[Fechamento])</f>
        <v>0</v>
      </c>
      <c r="U46" s="129">
        <f>[Média Dividendo]+[Prev JPC/Ação]</f>
        <v>1.4768058803294117</v>
      </c>
      <c r="V46" s="186">
        <f>Tabela13[[#This Row],[Prev Provento]]*[Qtde Total Ações]</f>
        <v>247134436.35878059</v>
      </c>
      <c r="W46" s="152">
        <f>IF(AND((Tabela13[[#This Row],[Exercício Base]]-Tabela13[[#This Row],[Exercício Fim]])&lt;3,Tabela13[[#This Row],[Cotação]]&gt;0),Tabela13[[#This Row],[Prev Provento]]/Tabela13[[#This Row],[Cotação]],"")</f>
        <v>9.8453725355294119E-2</v>
      </c>
      <c r="X46" s="112">
        <f>IF(Tabela13[[#This Row],[Cotação]]&gt;0,$Z$1/Tabela13[[#This Row],[Cotação]]-MOD($Z$1/Tabela13[[#This Row],[Cotação]],100),0)</f>
        <v>0</v>
      </c>
    </row>
    <row r="47" spans="1:26">
      <c r="A47" s="111" t="s">
        <v>1722</v>
      </c>
      <c r="B47" s="111" t="s">
        <v>1488</v>
      </c>
      <c r="C47" s="111" t="s">
        <v>172</v>
      </c>
      <c r="D47" s="153">
        <f>GETPIVOTDATA("Mínimo de Ano",Ano!$A$3,"Nome de Pregão",Tabela13[[#This Row],[Nome de Pregão]])</f>
        <v>2002</v>
      </c>
      <c r="E47" s="153">
        <f>GETPIVOTDATA("Máx de Ano",Ano!$A$3,"Nome de Pregão",Tabela13[[#This Row],[Nome de Pregão]])</f>
        <v>2013</v>
      </c>
      <c r="F47" s="158">
        <f>2013</f>
        <v>2013</v>
      </c>
      <c r="G47" s="129">
        <f>SUMPRODUCT(N(Tabela13[[#This Row],[Nome de Pregão]]=Tabela9[Nome de Pregão]),N(Tabela13[[#This Row],[Tipo da Ação]]=Tabela9[Tipo da Ação]),N(Tabela9[Tipo do Provento]="DIVIDENDO"),Tabela9[Proventos/Ação])</f>
        <v>2.4532700000000007</v>
      </c>
      <c r="H47" s="129">
        <f>0</f>
        <v>0</v>
      </c>
      <c r="I47" s="156">
        <f>MAX(Tabela13[[#This Row],[Colunas1]:[Colunas5]])</f>
        <v>2.2999999999999998</v>
      </c>
      <c r="J47" s="129">
        <f>[Dividendo]/IF(([Exercício Base]-[Exercício Ini])=0,1,([Exercício Base]-[Exercício Ini]))</f>
        <v>0.22302454545454553</v>
      </c>
      <c r="K47" s="129">
        <f>[Jrs Cap Próprio Pago]/IF(([Exercício Base]-[Exercício Ini])=0,1,([Exercício Base]-[Exercício Ini]))</f>
        <v>0</v>
      </c>
      <c r="L47" s="186">
        <f>0</f>
        <v>0</v>
      </c>
      <c r="M47" s="184">
        <f>SUMPRODUCT(N(TRIM(Tabela15[Nome de pregão])=Tabela13[[#This Row],[Nome de Pregão]]),Tabela15[Qtde total de ações])</f>
        <v>945957907</v>
      </c>
      <c r="N47" s="131">
        <f>[Capital Social]*$AA$1</f>
        <v>0</v>
      </c>
      <c r="O47" s="129">
        <f>IF([Jrs Cap Próprio Pago]&gt;0,IF(([Capital Social]*$AA$1/[Qtde Total Ações])&gt;[Média JCP],[Média JCP],[Capital Social]*$AA$1/[Qtde Total Ações]),0)</f>
        <v>0</v>
      </c>
      <c r="P47" s="111">
        <f>SUMPRODUCT(N(Tabela1[Código]=Tabela13[[#This Row],[PAPEL]]),Tabela1[Fechamento])</f>
        <v>2.2999999999999998</v>
      </c>
      <c r="Q47" s="111">
        <f>SUMPRODUCT(N(Tabela17[Código]=Tabela13[[#This Row],[PAPEL]]),Tabela17[Fechamento])</f>
        <v>0</v>
      </c>
      <c r="R47" s="111">
        <f>SUMPRODUCT(N(Tabela176[Código]=Tabela13[[#This Row],[PAPEL]]),Tabela176[Fechamento])</f>
        <v>0</v>
      </c>
      <c r="S47" s="111">
        <f>SUMPRODUCT(N(Tabela1768[Código]=Tabela13[[#This Row],[PAPEL]]),Tabela1768[Fechamento])</f>
        <v>0</v>
      </c>
      <c r="T47" s="152">
        <f>SUMPRODUCT(N(Tabela17683[Código]=Tabela13[[#This Row],[PAPEL]]),Tabela17683[Fechamento])</f>
        <v>0</v>
      </c>
      <c r="U47" s="129">
        <f>[Média Dividendo]+[Prev JPC/Ação]</f>
        <v>0.22302454545454553</v>
      </c>
      <c r="V47" s="186">
        <f>Tabela13[[#This Row],[Prev Provento]]*[Qtde Total Ações]</f>
        <v>210971832.22780827</v>
      </c>
      <c r="W47" s="152">
        <f>IF(AND((Tabela13[[#This Row],[Exercício Base]]-Tabela13[[#This Row],[Exercício Fim]])&lt;3,Tabela13[[#This Row],[Cotação]]&gt;0),Tabela13[[#This Row],[Prev Provento]]/Tabela13[[#This Row],[Cotação]],"")</f>
        <v>9.6967193675889365E-2</v>
      </c>
      <c r="X47" s="112">
        <f>IF(Tabela13[[#This Row],[Cotação]]&gt;0,$Z$1/Tabela13[[#This Row],[Cotação]]-MOD($Z$1/Tabela13[[#This Row],[Cotação]],100),0)</f>
        <v>200</v>
      </c>
    </row>
    <row r="48" spans="1:26">
      <c r="A48" s="111" t="s">
        <v>1644</v>
      </c>
      <c r="B48" s="111" t="s">
        <v>1488</v>
      </c>
      <c r="C48" s="111" t="s">
        <v>24</v>
      </c>
      <c r="D48" s="153">
        <f>GETPIVOTDATA("Mínimo de Ano",Ano!$A$3,"Nome de Pregão",Tabela13[[#This Row],[Nome de Pregão]])</f>
        <v>2005</v>
      </c>
      <c r="E48" s="153">
        <f>GETPIVOTDATA("Máx de Ano",Ano!$A$3,"Nome de Pregão",Tabela13[[#This Row],[Nome de Pregão]])</f>
        <v>2013</v>
      </c>
      <c r="F48" s="158">
        <f>2013</f>
        <v>2013</v>
      </c>
      <c r="G48" s="129">
        <f>SUMPRODUCT(N(Tabela13[[#This Row],[Nome de Pregão]]=Tabela9[Nome de Pregão]),N(Tabela13[[#This Row],[Tipo da Ação]]=Tabela9[Tipo da Ação]),N(Tabela9[Tipo do Provento]="DIVIDENDO"),Tabela9[Proventos/Ação])</f>
        <v>7.2562178499999996</v>
      </c>
      <c r="H48" s="129">
        <f>0</f>
        <v>0</v>
      </c>
      <c r="I48" s="156">
        <f>MAX(Tabela13[[#This Row],[Colunas1]:[Colunas5]])</f>
        <v>9.76</v>
      </c>
      <c r="J48" s="129">
        <f>[Dividendo]/IF(([Exercício Base]-[Exercício Ini])=0,1,([Exercício Base]-[Exercício Ini]))</f>
        <v>0.90702723124999995</v>
      </c>
      <c r="K48" s="129">
        <f>[Jrs Cap Próprio Pago]/IF(([Exercício Base]-[Exercício Ini])=0,1,([Exercício Base]-[Exercício Ini]))</f>
        <v>0</v>
      </c>
      <c r="L48" s="186">
        <f>0</f>
        <v>0</v>
      </c>
      <c r="M48" s="184">
        <f>SUMPRODUCT(N(TRIM(Tabela15[Nome de pregão])=Tabela13[[#This Row],[Nome de Pregão]]),Tabela15[Qtde total de ações])</f>
        <v>476415612</v>
      </c>
      <c r="N48" s="131">
        <f>[Capital Social]*$AA$1</f>
        <v>0</v>
      </c>
      <c r="O48" s="129">
        <f>IF([Jrs Cap Próprio Pago]&gt;0,IF(([Capital Social]*$AA$1/[Qtde Total Ações])&gt;[Média JCP],[Média JCP],[Capital Social]*$AA$1/[Qtde Total Ações]),0)</f>
        <v>0</v>
      </c>
      <c r="P48" s="111">
        <f>SUMPRODUCT(N(Tabela1[Código]=Tabela13[[#This Row],[PAPEL]]),Tabela1[Fechamento])</f>
        <v>9.76</v>
      </c>
      <c r="Q48" s="111">
        <f>SUMPRODUCT(N(Tabela17[Código]=Tabela13[[#This Row],[PAPEL]]),Tabela17[Fechamento])</f>
        <v>0</v>
      </c>
      <c r="R48" s="111">
        <f>SUMPRODUCT(N(Tabela176[Código]=Tabela13[[#This Row],[PAPEL]]),Tabela176[Fechamento])</f>
        <v>0</v>
      </c>
      <c r="S48" s="111">
        <f>SUMPRODUCT(N(Tabela1768[Código]=Tabela13[[#This Row],[PAPEL]]),Tabela1768[Fechamento])</f>
        <v>0</v>
      </c>
      <c r="T48" s="152">
        <f>SUMPRODUCT(N(Tabela17683[Código]=Tabela13[[#This Row],[PAPEL]]),Tabela17683[Fechamento])</f>
        <v>0</v>
      </c>
      <c r="U48" s="129">
        <f>[Média Dividendo]+[Prev JPC/Ação]</f>
        <v>0.90702723124999995</v>
      </c>
      <c r="V48" s="186">
        <f>Tabela13[[#This Row],[Prev Provento]]*[Qtde Total Ações]</f>
        <v>432121933.47663426</v>
      </c>
      <c r="W48" s="152">
        <f>IF(AND((Tabela13[[#This Row],[Exercício Base]]-Tabela13[[#This Row],[Exercício Fim]])&lt;3,Tabela13[[#This Row],[Cotação]]&gt;0),Tabela13[[#This Row],[Prev Provento]]/Tabela13[[#This Row],[Cotação]],"")</f>
        <v>9.2933117955942626E-2</v>
      </c>
      <c r="X48" s="112">
        <f>IF(Tabela13[[#This Row],[Cotação]]&gt;0,$Z$1/Tabela13[[#This Row],[Cotação]]-MOD($Z$1/Tabela13[[#This Row],[Cotação]],100),0)</f>
        <v>0</v>
      </c>
    </row>
    <row r="49" spans="1:24">
      <c r="A49" s="111" t="s">
        <v>1810</v>
      </c>
      <c r="B49" s="111" t="s">
        <v>1488</v>
      </c>
      <c r="C49" s="111" t="s">
        <v>59</v>
      </c>
      <c r="D49" s="153">
        <f>GETPIVOTDATA("Mínimo de Ano",Ano!$A$3,"Nome de Pregão",Tabela13[[#This Row],[Nome de Pregão]])</f>
        <v>2011</v>
      </c>
      <c r="E49" s="153">
        <f>GETPIVOTDATA("Máx de Ano",Ano!$A$3,"Nome de Pregão",Tabela13[[#This Row],[Nome de Pregão]])</f>
        <v>2013</v>
      </c>
      <c r="F49" s="158">
        <f>2013</f>
        <v>2013</v>
      </c>
      <c r="G49" s="129">
        <f>SUMPRODUCT(N(Tabela13[[#This Row],[Nome de Pregão]]=Tabela9[Nome de Pregão]),N(Tabela13[[#This Row],[Tipo da Ação]]=Tabela9[Tipo da Ação]),N(Tabela9[Tipo do Provento]="DIVIDENDO"),Tabela9[Proventos/Ação])</f>
        <v>1.0374854549999999</v>
      </c>
      <c r="H49" s="129">
        <f>0</f>
        <v>0</v>
      </c>
      <c r="I49" s="156">
        <f>MAX(Tabela13[[#This Row],[Colunas1]:[Colunas5]])</f>
        <v>5.8</v>
      </c>
      <c r="J49" s="129">
        <f>[Dividendo]/IF(([Exercício Base]-[Exercício Ini])=0,1,([Exercício Base]-[Exercício Ini]))</f>
        <v>0.51874272749999994</v>
      </c>
      <c r="K49" s="129">
        <f>[Jrs Cap Próprio Pago]/IF(([Exercício Base]-[Exercício Ini])=0,1,([Exercício Base]-[Exercício Ini]))</f>
        <v>0</v>
      </c>
      <c r="L49" s="186">
        <f>0</f>
        <v>0</v>
      </c>
      <c r="M49" s="184">
        <f>SUMPRODUCT(N(TRIM(Tabela15[Nome de pregão])=Tabela13[[#This Row],[Nome de Pregão]]),Tabela15[Qtde total de ações])</f>
        <v>108480828</v>
      </c>
      <c r="N49" s="131">
        <f>[Capital Social]*$AA$1</f>
        <v>0</v>
      </c>
      <c r="O49" s="129">
        <f>IF([Jrs Cap Próprio Pago]&gt;0,IF(([Capital Social]*$AA$1/[Qtde Total Ações])&gt;[Média JCP],[Média JCP],[Capital Social]*$AA$1/[Qtde Total Ações]),0)</f>
        <v>0</v>
      </c>
      <c r="P49" s="111">
        <f>SUMPRODUCT(N(Tabela1[Código]=Tabela13[[#This Row],[PAPEL]]),Tabela1[Fechamento])</f>
        <v>5.8</v>
      </c>
      <c r="Q49" s="111">
        <f>SUMPRODUCT(N(Tabela17[Código]=Tabela13[[#This Row],[PAPEL]]),Tabela17[Fechamento])</f>
        <v>0</v>
      </c>
      <c r="R49" s="111">
        <f>SUMPRODUCT(N(Tabela176[Código]=Tabela13[[#This Row],[PAPEL]]),Tabela176[Fechamento])</f>
        <v>0</v>
      </c>
      <c r="S49" s="111">
        <f>SUMPRODUCT(N(Tabela1768[Código]=Tabela13[[#This Row],[PAPEL]]),Tabela1768[Fechamento])</f>
        <v>0</v>
      </c>
      <c r="T49" s="152">
        <f>SUMPRODUCT(N(Tabela17683[Código]=Tabela13[[#This Row],[PAPEL]]),Tabela17683[Fechamento])</f>
        <v>0</v>
      </c>
      <c r="U49" s="129">
        <f>[Média Dividendo]+[Prev JPC/Ação]</f>
        <v>0.51874272749999994</v>
      </c>
      <c r="V49" s="186">
        <f>Tabela13[[#This Row],[Prev Provento]]*[Qtde Total Ações]</f>
        <v>56273640.598178364</v>
      </c>
      <c r="W49" s="152">
        <f>IF(AND((Tabela13[[#This Row],[Exercício Base]]-Tabela13[[#This Row],[Exercício Fim]])&lt;3,Tabela13[[#This Row],[Cotação]]&gt;0),Tabela13[[#This Row],[Prev Provento]]/Tabela13[[#This Row],[Cotação]],"")</f>
        <v>8.9438401293103445E-2</v>
      </c>
      <c r="X49" s="112">
        <f>IF(Tabela13[[#This Row],[Cotação]]&gt;0,$Z$1/Tabela13[[#This Row],[Cotação]]-MOD($Z$1/Tabela13[[#This Row],[Cotação]],100),0)</f>
        <v>100</v>
      </c>
    </row>
    <row r="50" spans="1:24">
      <c r="A50" s="111" t="s">
        <v>1645</v>
      </c>
      <c r="B50" s="111" t="s">
        <v>1488</v>
      </c>
      <c r="C50" s="111" t="s">
        <v>157</v>
      </c>
      <c r="D50" s="153">
        <f>GETPIVOTDATA("Mínimo de Ano",Ano!$A$3,"Nome de Pregão",Tabela13[[#This Row],[Nome de Pregão]])</f>
        <v>2007</v>
      </c>
      <c r="E50" s="153">
        <f>GETPIVOTDATA("Máx de Ano",Ano!$A$3,"Nome de Pregão",Tabela13[[#This Row],[Nome de Pregão]])</f>
        <v>2014</v>
      </c>
      <c r="F50" s="158">
        <f>2013</f>
        <v>2013</v>
      </c>
      <c r="G50" s="129">
        <f>SUMPRODUCT(N(Tabela13[[#This Row],[Nome de Pregão]]=Tabela9[Nome de Pregão]),N(Tabela13[[#This Row],[Tipo da Ação]]=Tabela9[Tipo da Ação]),N(Tabela9[Tipo do Provento]="DIVIDENDO"),Tabela9[Proventos/Ação])</f>
        <v>1.5550000000000002</v>
      </c>
      <c r="H50" s="129">
        <f>0</f>
        <v>0</v>
      </c>
      <c r="I50" s="156">
        <f>MAX(Tabela13[[#This Row],[Colunas1]:[Colunas5]])</f>
        <v>3</v>
      </c>
      <c r="J50" s="129">
        <f>[Dividendo]/IF(([Exercício Base]-[Exercício Ini])=0,1,([Exercício Base]-[Exercício Ini]))</f>
        <v>0.25916666666666671</v>
      </c>
      <c r="K50" s="129">
        <f>[Jrs Cap Próprio Pago]/IF(([Exercício Base]-[Exercício Ini])=0,1,([Exercício Base]-[Exercício Ini]))</f>
        <v>0</v>
      </c>
      <c r="L50" s="186">
        <f>0</f>
        <v>0</v>
      </c>
      <c r="M50" s="184">
        <f>SUMPRODUCT(N(TRIM(Tabela15[Nome de pregão])=Tabela13[[#This Row],[Nome de Pregão]]),Tabela15[Qtde total de ações])</f>
        <v>1245690889</v>
      </c>
      <c r="N50" s="131">
        <f>[Capital Social]*$AA$1</f>
        <v>0</v>
      </c>
      <c r="O50" s="129">
        <f>IF([Jrs Cap Próprio Pago]&gt;0,IF(([Capital Social]*$AA$1/[Qtde Total Ações])&gt;[Média JCP],[Média JCP],[Capital Social]*$AA$1/[Qtde Total Ações]),0)</f>
        <v>0</v>
      </c>
      <c r="P50" s="111">
        <f>SUMPRODUCT(N(Tabela1[Código]=Tabela13[[#This Row],[PAPEL]]),Tabela1[Fechamento])</f>
        <v>3</v>
      </c>
      <c r="Q50" s="111">
        <f>SUMPRODUCT(N(Tabela17[Código]=Tabela13[[#This Row],[PAPEL]]),Tabela17[Fechamento])</f>
        <v>0</v>
      </c>
      <c r="R50" s="111">
        <f>SUMPRODUCT(N(Tabela176[Código]=Tabela13[[#This Row],[PAPEL]]),Tabela176[Fechamento])</f>
        <v>0</v>
      </c>
      <c r="S50" s="111">
        <f>SUMPRODUCT(N(Tabela1768[Código]=Tabela13[[#This Row],[PAPEL]]),Tabela1768[Fechamento])</f>
        <v>0</v>
      </c>
      <c r="T50" s="152">
        <f>SUMPRODUCT(N(Tabela17683[Código]=Tabela13[[#This Row],[PAPEL]]),Tabela17683[Fechamento])</f>
        <v>0</v>
      </c>
      <c r="U50" s="129">
        <f>[Média Dividendo]+[Prev JPC/Ação]</f>
        <v>0.25916666666666671</v>
      </c>
      <c r="V50" s="186">
        <f>Tabela13[[#This Row],[Prev Provento]]*[Qtde Total Ações]</f>
        <v>322841555.3991667</v>
      </c>
      <c r="W50" s="152">
        <f>IF(AND((Tabela13[[#This Row],[Exercício Base]]-Tabela13[[#This Row],[Exercício Fim]])&lt;3,Tabela13[[#This Row],[Cotação]]&gt;0),Tabela13[[#This Row],[Prev Provento]]/Tabela13[[#This Row],[Cotação]],"")</f>
        <v>8.6388888888888904E-2</v>
      </c>
      <c r="X50" s="112">
        <f>IF(Tabela13[[#This Row],[Cotação]]&gt;0,$Z$1/Tabela13[[#This Row],[Cotação]]-MOD($Z$1/Tabela13[[#This Row],[Cotação]],100),0)</f>
        <v>200</v>
      </c>
    </row>
    <row r="51" spans="1:24">
      <c r="A51" s="111" t="s">
        <v>1595</v>
      </c>
      <c r="B51" s="111" t="s">
        <v>1490</v>
      </c>
      <c r="C51" s="111" t="s">
        <v>171</v>
      </c>
      <c r="D51" s="153">
        <f>GETPIVOTDATA("Mínimo de Ano",Ano!$A$3,"Nome de Pregão",Tabela13[[#This Row],[Nome de Pregão]])</f>
        <v>2000</v>
      </c>
      <c r="E51" s="153">
        <f>GETPIVOTDATA("Máx de Ano",Ano!$A$3,"Nome de Pregão",Tabela13[[#This Row],[Nome de Pregão]])</f>
        <v>2014</v>
      </c>
      <c r="F51" s="158">
        <f>2013</f>
        <v>2013</v>
      </c>
      <c r="G51" s="129">
        <f>SUMPRODUCT(N(Tabela13[[#This Row],[Nome de Pregão]]=Tabela9[Nome de Pregão]),N(Tabela13[[#This Row],[Tipo da Ação]]=Tabela9[Tipo da Ação]),N(Tabela9[Tipo do Provento]="DIVIDENDO"),Tabela9[Proventos/Ação])</f>
        <v>3.3360573979999999</v>
      </c>
      <c r="H51" s="129">
        <f>0</f>
        <v>0</v>
      </c>
      <c r="I51" s="156">
        <f>MAX(Tabela13[[#This Row],[Colunas1]:[Colunas5]])</f>
        <v>3.22</v>
      </c>
      <c r="J51" s="129">
        <f>[Dividendo]/IF(([Exercício Base]-[Exercício Ini])=0,1,([Exercício Base]-[Exercício Ini]))</f>
        <v>0.25661979984615385</v>
      </c>
      <c r="K51" s="129">
        <f>[Jrs Cap Próprio Pago]/IF(([Exercício Base]-[Exercício Ini])=0,1,([Exercício Base]-[Exercício Ini]))</f>
        <v>0</v>
      </c>
      <c r="L51" s="186">
        <f>0</f>
        <v>0</v>
      </c>
      <c r="M51" s="184">
        <f>SUMPRODUCT(N(TRIM(Tabela15[Nome de pregão])=Tabela13[[#This Row],[Nome de Pregão]]),Tabela15[Qtde total de ações])</f>
        <v>166720235</v>
      </c>
      <c r="N51" s="131">
        <f>[Capital Social]*$AA$1</f>
        <v>0</v>
      </c>
      <c r="O51" s="129">
        <f>IF([Jrs Cap Próprio Pago]&gt;0,IF(([Capital Social]*$AA$1/[Qtde Total Ações])&gt;[Média JCP],[Média JCP],[Capital Social]*$AA$1/[Qtde Total Ações]),0)</f>
        <v>0</v>
      </c>
      <c r="P51" s="111">
        <f>SUMPRODUCT(N(Tabela1[Código]=Tabela13[[#This Row],[PAPEL]]),Tabela1[Fechamento])</f>
        <v>3.22</v>
      </c>
      <c r="Q51" s="111">
        <f>SUMPRODUCT(N(Tabela17[Código]=Tabela13[[#This Row],[PAPEL]]),Tabela17[Fechamento])</f>
        <v>0</v>
      </c>
      <c r="R51" s="111">
        <f>SUMPRODUCT(N(Tabela176[Código]=Tabela13[[#This Row],[PAPEL]]),Tabela176[Fechamento])</f>
        <v>0</v>
      </c>
      <c r="S51" s="111">
        <f>SUMPRODUCT(N(Tabela1768[Código]=Tabela13[[#This Row],[PAPEL]]),Tabela1768[Fechamento])</f>
        <v>0</v>
      </c>
      <c r="T51" s="152">
        <f>SUMPRODUCT(N(Tabela17683[Código]=Tabela13[[#This Row],[PAPEL]]),Tabela17683[Fechamento])</f>
        <v>0</v>
      </c>
      <c r="U51" s="129">
        <f>[Média Dividendo]+[Prev JPC/Ação]</f>
        <v>0.25661979984615385</v>
      </c>
      <c r="V51" s="186">
        <f>Tabela13[[#This Row],[Prev Provento]]*[Qtde Total Ações]</f>
        <v>42783713.336003736</v>
      </c>
      <c r="W51" s="152">
        <f>IF(AND((Tabela13[[#This Row],[Exercício Base]]-Tabela13[[#This Row],[Exercício Fim]])&lt;3,Tabela13[[#This Row],[Cotação]]&gt;0),Tabela13[[#This Row],[Prev Provento]]/Tabela13[[#This Row],[Cotação]],"")</f>
        <v>7.9695590014333489E-2</v>
      </c>
      <c r="X51" s="112">
        <f>IF(Tabela13[[#This Row],[Cotação]]&gt;0,$Z$1/Tabela13[[#This Row],[Cotação]]-MOD($Z$1/Tabela13[[#This Row],[Cotação]],100),0)</f>
        <v>100</v>
      </c>
    </row>
    <row r="52" spans="1:24">
      <c r="A52" s="111" t="s">
        <v>1837</v>
      </c>
      <c r="B52" s="111" t="s">
        <v>1493</v>
      </c>
      <c r="C52" s="111" t="s">
        <v>51</v>
      </c>
      <c r="D52" s="153">
        <f>GETPIVOTDATA("Mínimo de Ano",Ano!$A$3,"Nome de Pregão",Tabela13[[#This Row],[Nome de Pregão]])</f>
        <v>2008</v>
      </c>
      <c r="E52" s="153">
        <f>GETPIVOTDATA("Máx de Ano",Ano!$A$3,"Nome de Pregão",Tabela13[[#This Row],[Nome de Pregão]])</f>
        <v>2013</v>
      </c>
      <c r="F52" s="158">
        <f>2013</f>
        <v>2013</v>
      </c>
      <c r="G52" s="129">
        <f>SUMPRODUCT(N(Tabela13[[#This Row],[Nome de Pregão]]=Tabela9[Nome de Pregão]),N(Tabela13[[#This Row],[Tipo da Ação]]=Tabela9[Tipo da Ação]),N(Tabela9[Tipo do Provento]="DIVIDENDO"),Tabela9[Proventos/Ação])</f>
        <v>6.0282296469999963</v>
      </c>
      <c r="H52" s="129">
        <f>0</f>
        <v>0</v>
      </c>
      <c r="I52" s="156">
        <f>MAX(Tabela13[[#This Row],[Colunas1]:[Colunas5]])</f>
        <v>15.25</v>
      </c>
      <c r="J52" s="129">
        <f>[Dividendo]/IF(([Exercício Base]-[Exercício Ini])=0,1,([Exercício Base]-[Exercício Ini]))</f>
        <v>1.2056459293999993</v>
      </c>
      <c r="K52" s="129">
        <f>[Jrs Cap Próprio Pago]/IF(([Exercício Base]-[Exercício Ini])=0,1,([Exercício Base]-[Exercício Ini]))</f>
        <v>0</v>
      </c>
      <c r="L52" s="186">
        <f>0</f>
        <v>0</v>
      </c>
      <c r="M52" s="184">
        <f>SUMPRODUCT(N(TRIM(Tabela15[Nome de pregão])=Tabela13[[#This Row],[Nome de Pregão]]),Tabela15[Qtde total de ações])</f>
        <v>1022205493</v>
      </c>
      <c r="N52" s="131">
        <f>[Capital Social]*$AA$1</f>
        <v>0</v>
      </c>
      <c r="O52" s="129">
        <f>IF([Jrs Cap Próprio Pago]&gt;0,IF(([Capital Social]*$AA$1/[Qtde Total Ações])&gt;[Média JCP],[Média JCP],[Capital Social]*$AA$1/[Qtde Total Ações]),0)</f>
        <v>0</v>
      </c>
      <c r="P52" s="111">
        <f>SUMPRODUCT(N(Tabela1[Código]=Tabela13[[#This Row],[PAPEL]]),Tabela1[Fechamento])</f>
        <v>0</v>
      </c>
      <c r="Q52" s="111">
        <f>SUMPRODUCT(N(Tabela17[Código]=Tabela13[[#This Row],[PAPEL]]),Tabela17[Fechamento])</f>
        <v>15.25</v>
      </c>
      <c r="R52" s="111">
        <f>SUMPRODUCT(N(Tabela176[Código]=Tabela13[[#This Row],[PAPEL]]),Tabela176[Fechamento])</f>
        <v>0</v>
      </c>
      <c r="S52" s="111">
        <f>SUMPRODUCT(N(Tabela1768[Código]=Tabela13[[#This Row],[PAPEL]]),Tabela1768[Fechamento])</f>
        <v>0</v>
      </c>
      <c r="T52" s="152">
        <f>SUMPRODUCT(N(Tabela17683[Código]=Tabela13[[#This Row],[PAPEL]]),Tabela17683[Fechamento])</f>
        <v>0</v>
      </c>
      <c r="U52" s="129">
        <f>[Média Dividendo]+[Prev JPC/Ação]</f>
        <v>1.2056459293999993</v>
      </c>
      <c r="V52" s="186">
        <f>Tabela13[[#This Row],[Prev Provento]]*[Qtde Total Ações]</f>
        <v>1232417891.6457694</v>
      </c>
      <c r="W52" s="152">
        <f>IF(AND((Tabela13[[#This Row],[Exercício Base]]-Tabela13[[#This Row],[Exercício Fim]])&lt;3,Tabela13[[#This Row],[Cotação]]&gt;0),Tabela13[[#This Row],[Prev Provento]]/Tabela13[[#This Row],[Cotação]],"")</f>
        <v>7.9058749468852413E-2</v>
      </c>
      <c r="X52" s="112">
        <f>IF(Tabela13[[#This Row],[Cotação]]&gt;0,$Z$1/Tabela13[[#This Row],[Cotação]]-MOD($Z$1/Tabela13[[#This Row],[Cotação]],100),0)</f>
        <v>0</v>
      </c>
    </row>
    <row r="53" spans="1:24">
      <c r="A53" s="111" t="s">
        <v>1873</v>
      </c>
      <c r="B53" s="111" t="s">
        <v>1503</v>
      </c>
      <c r="C53" s="111" t="s">
        <v>34</v>
      </c>
      <c r="D53" s="153">
        <f>GETPIVOTDATA("Mínimo de Ano",Ano!$A$3,"Nome de Pregão",Tabela13[[#This Row],[Nome de Pregão]])</f>
        <v>1996</v>
      </c>
      <c r="E53" s="153">
        <f>GETPIVOTDATA("Máx de Ano",Ano!$A$3,"Nome de Pregão",Tabela13[[#This Row],[Nome de Pregão]])</f>
        <v>2013</v>
      </c>
      <c r="F53" s="153">
        <f>2013</f>
        <v>2013</v>
      </c>
      <c r="G53" s="129">
        <f>SUMPRODUCT(N(Tabela13[[#This Row],[Nome de Pregão]]=Tabela9[Nome de Pregão]),N(Tabela13[[#This Row],[Tipo da Ação]]=Tabela9[Tipo da Ação]),N(Tabela9[Tipo do Provento]="DIVIDENDO"),Tabela9[Proventos/Ação])</f>
        <v>0.57534600000000002</v>
      </c>
      <c r="H53" s="129">
        <f>0</f>
        <v>0</v>
      </c>
      <c r="I53" s="156">
        <f>MAX(Tabela13[[#This Row],[Colunas1]:[Colunas5]])</f>
        <v>0.43</v>
      </c>
      <c r="J53" s="129">
        <f>[Dividendo]/IF(([Exercício Base]-[Exercício Ini])=0,1,([Exercício Base]-[Exercício Ini]))</f>
        <v>3.3843882352941175E-2</v>
      </c>
      <c r="K53" s="129">
        <f>[Jrs Cap Próprio Pago]/IF(([Exercício Base]-[Exercício Ini])=0,1,([Exercício Base]-[Exercício Ini]))</f>
        <v>0</v>
      </c>
      <c r="L53" s="186">
        <f>0</f>
        <v>0</v>
      </c>
      <c r="M53" s="184">
        <f>SUMPRODUCT(N(TRIM(Tabela15[Nome de pregão])=Tabela13[[#This Row],[Nome de Pregão]]),Tabela15[Qtde total de ações])</f>
        <v>835502072</v>
      </c>
      <c r="N53" s="131">
        <f>[Capital Social]*$AA$1</f>
        <v>0</v>
      </c>
      <c r="O53" s="129">
        <f>IF([Jrs Cap Próprio Pago]&gt;0,IF(([Capital Social]*$AA$1/[Qtde Total Ações])&gt;[Média JCP],[Média JCP],[Capital Social]*$AA$1/[Qtde Total Ações]),0)</f>
        <v>0</v>
      </c>
      <c r="P53" s="111">
        <f>SUMPRODUCT(N(Tabela1[Código]=Tabela13[[#This Row],[PAPEL]]),Tabela1[Fechamento])</f>
        <v>0.43</v>
      </c>
      <c r="Q53" s="111">
        <f>SUMPRODUCT(N(Tabela17[Código]=Tabela13[[#This Row],[PAPEL]]),Tabela17[Fechamento])</f>
        <v>0</v>
      </c>
      <c r="R53" s="111">
        <f>SUMPRODUCT(N(Tabela176[Código]=Tabela13[[#This Row],[PAPEL]]),Tabela176[Fechamento])</f>
        <v>0</v>
      </c>
      <c r="S53" s="111">
        <f>SUMPRODUCT(N(Tabela1768[Código]=Tabela13[[#This Row],[PAPEL]]),Tabela1768[Fechamento])</f>
        <v>0</v>
      </c>
      <c r="T53" s="111">
        <f>SUMPRODUCT(N(Tabela17683[Código]=Tabela13[[#This Row],[PAPEL]]),Tabela17683[Fechamento])</f>
        <v>0</v>
      </c>
      <c r="U53" s="129">
        <f>[Média Dividendo]+[Prev JPC/Ação]</f>
        <v>3.3843882352941175E-2</v>
      </c>
      <c r="V53" s="186">
        <f>Tabela13[[#This Row],[Prev Provento]]*[Qtde Total Ações]</f>
        <v>28276633.830406588</v>
      </c>
      <c r="W53" s="152">
        <f>IF(AND((Tabela13[[#This Row],[Exercício Base]]-Tabela13[[#This Row],[Exercício Fim]])&lt;3,Tabela13[[#This Row],[Cotação]]&gt;0),Tabela13[[#This Row],[Prev Provento]]/Tabela13[[#This Row],[Cotação]],"")</f>
        <v>7.8706703146374832E-2</v>
      </c>
      <c r="X53" s="112">
        <f>IF(Tabela13[[#This Row],[Cotação]]&gt;0,$Z$1/Tabela13[[#This Row],[Cotação]]-MOD($Z$1/Tabela13[[#This Row],[Cotação]],100),0)</f>
        <v>1300</v>
      </c>
    </row>
    <row r="54" spans="1:24">
      <c r="A54" s="111" t="s">
        <v>1639</v>
      </c>
      <c r="B54" s="111" t="s">
        <v>1490</v>
      </c>
      <c r="C54" s="111" t="s">
        <v>1</v>
      </c>
      <c r="D54" s="153">
        <f>GETPIVOTDATA("Mínimo de Ano",Ano!$A$3,"Nome de Pregão",Tabela13[[#This Row],[Nome de Pregão]])</f>
        <v>1996</v>
      </c>
      <c r="E54" s="153">
        <f>GETPIVOTDATA("Máx de Ano",Ano!$A$3,"Nome de Pregão",Tabela13[[#This Row],[Nome de Pregão]])</f>
        <v>2013</v>
      </c>
      <c r="F54" s="153">
        <f>2013</f>
        <v>2013</v>
      </c>
      <c r="G54" s="129">
        <f>SUMPRODUCT(N(Tabela13[[#This Row],[Nome de Pregão]]=Tabela9[Nome de Pregão]),N(Tabela13[[#This Row],[Tipo da Ação]]=Tabela9[Tipo da Ação]),N(Tabela9[Tipo do Provento]="DIVIDENDO"),Tabela9[Proventos/Ação])</f>
        <v>10.438433909342001</v>
      </c>
      <c r="H54" s="129">
        <f>0</f>
        <v>0</v>
      </c>
      <c r="I54" s="156">
        <f>MAX(Tabela13[[#This Row],[Colunas1]:[Colunas5]])</f>
        <v>8.44</v>
      </c>
      <c r="J54" s="129">
        <f>[Dividendo]/IF(([Exercício Base]-[Exercício Ini])=0,1,([Exercício Base]-[Exercício Ini]))</f>
        <v>0.61402552407894118</v>
      </c>
      <c r="K54" s="129">
        <f>[Jrs Cap Próprio Pago]/IF(([Exercício Base]-[Exercício Ini])=0,1,([Exercício Base]-[Exercício Ini]))</f>
        <v>0</v>
      </c>
      <c r="L54" s="186">
        <f>0</f>
        <v>0</v>
      </c>
      <c r="M54" s="184">
        <f>SUMPRODUCT(N(TRIM(Tabela15[Nome de pregão])=Tabela13[[#This Row],[Nome de Pregão]]),Tabela15[Qtde total de ações])</f>
        <v>167343887</v>
      </c>
      <c r="N54" s="131">
        <f>[Capital Social]*$AA$1</f>
        <v>0</v>
      </c>
      <c r="O54" s="129">
        <f>IF([Jrs Cap Próprio Pago]&gt;0,IF(([Capital Social]*$AA$1/[Qtde Total Ações])&gt;[Média JCP],[Média JCP],[Capital Social]*$AA$1/[Qtde Total Ações]),0)</f>
        <v>0</v>
      </c>
      <c r="P54" s="111">
        <f>SUMPRODUCT(N(Tabela1[Código]=Tabela13[[#This Row],[PAPEL]]),Tabela1[Fechamento])</f>
        <v>8.44</v>
      </c>
      <c r="Q54" s="111">
        <f>SUMPRODUCT(N(Tabela17[Código]=Tabela13[[#This Row],[PAPEL]]),Tabela17[Fechamento])</f>
        <v>0</v>
      </c>
      <c r="R54" s="111">
        <f>SUMPRODUCT(N(Tabela176[Código]=Tabela13[[#This Row],[PAPEL]]),Tabela176[Fechamento])</f>
        <v>0</v>
      </c>
      <c r="S54" s="111">
        <f>SUMPRODUCT(N(Tabela1768[Código]=Tabela13[[#This Row],[PAPEL]]),Tabela1768[Fechamento])</f>
        <v>0</v>
      </c>
      <c r="T54" s="111">
        <f>SUMPRODUCT(N(Tabela17683[Código]=Tabela13[[#This Row],[PAPEL]]),Tabela17683[Fechamento])</f>
        <v>0</v>
      </c>
      <c r="U54" s="129">
        <f>[Média Dividendo]+[Prev JPC/Ação]</f>
        <v>0.61402552407894118</v>
      </c>
      <c r="V54" s="186">
        <f>Tabela13[[#This Row],[Prev Provento]]*[Qtde Total Ações]</f>
        <v>102753417.91658211</v>
      </c>
      <c r="W54" s="152">
        <f>IF(AND((Tabela13[[#This Row],[Exercício Base]]-Tabela13[[#This Row],[Exercício Fim]])&lt;3,Tabela13[[#This Row],[Cotação]]&gt;0),Tabela13[[#This Row],[Prev Provento]]/Tabela13[[#This Row],[Cotação]],"")</f>
        <v>7.2751839345846114E-2</v>
      </c>
      <c r="X54" s="112">
        <f>IF(Tabela13[[#This Row],[Cotação]]&gt;0,$Z$1/Tabela13[[#This Row],[Cotação]]-MOD($Z$1/Tabela13[[#This Row],[Cotação]],100),0)</f>
        <v>0</v>
      </c>
    </row>
    <row r="55" spans="1:24">
      <c r="A55" s="111" t="s">
        <v>1595</v>
      </c>
      <c r="B55" s="111" t="s">
        <v>1488</v>
      </c>
      <c r="C55" s="111" t="s">
        <v>170</v>
      </c>
      <c r="D55" s="153">
        <f>GETPIVOTDATA("Mínimo de Ano",Ano!$A$3,"Nome de Pregão",Tabela13[[#This Row],[Nome de Pregão]])</f>
        <v>2000</v>
      </c>
      <c r="E55" s="153">
        <f>GETPIVOTDATA("Máx de Ano",Ano!$A$3,"Nome de Pregão",Tabela13[[#This Row],[Nome de Pregão]])</f>
        <v>2014</v>
      </c>
      <c r="F55" s="158">
        <f>2013</f>
        <v>2013</v>
      </c>
      <c r="G55" s="129">
        <f>SUMPRODUCT(N(Tabela13[[#This Row],[Nome de Pregão]]=Tabela9[Nome de Pregão]),N(Tabela13[[#This Row],[Tipo da Ação]]=Tabela9[Tipo da Ação]),N(Tabela9[Tipo do Provento]="DIVIDENDO"),Tabela9[Proventos/Ação])</f>
        <v>2.974067598</v>
      </c>
      <c r="H55" s="129">
        <f>0</f>
        <v>0</v>
      </c>
      <c r="I55" s="156">
        <f>MAX(Tabela13[[#This Row],[Colunas1]:[Colunas5]])</f>
        <v>3.19</v>
      </c>
      <c r="J55" s="129">
        <f>[Dividendo]/IF(([Exercício Base]-[Exercício Ini])=0,1,([Exercício Base]-[Exercício Ini]))</f>
        <v>0.22877443061538461</v>
      </c>
      <c r="K55" s="129">
        <f>[Jrs Cap Próprio Pago]/IF(([Exercício Base]-[Exercício Ini])=0,1,([Exercício Base]-[Exercício Ini]))</f>
        <v>0</v>
      </c>
      <c r="L55" s="186">
        <f>0</f>
        <v>0</v>
      </c>
      <c r="M55" s="184">
        <f>SUMPRODUCT(N(TRIM(Tabela15[Nome de pregão])=Tabela13[[#This Row],[Nome de Pregão]]),Tabela15[Qtde total de ações])</f>
        <v>166720235</v>
      </c>
      <c r="N55" s="131">
        <f>[Capital Social]*$AA$1</f>
        <v>0</v>
      </c>
      <c r="O55" s="129">
        <f>IF([Jrs Cap Próprio Pago]&gt;0,IF(([Capital Social]*$AA$1/[Qtde Total Ações])&gt;[Média JCP],[Média JCP],[Capital Social]*$AA$1/[Qtde Total Ações]),0)</f>
        <v>0</v>
      </c>
      <c r="P55" s="111">
        <f>SUMPRODUCT(N(Tabela1[Código]=Tabela13[[#This Row],[PAPEL]]),Tabela1[Fechamento])</f>
        <v>3.19</v>
      </c>
      <c r="Q55" s="111">
        <f>SUMPRODUCT(N(Tabela17[Código]=Tabela13[[#This Row],[PAPEL]]),Tabela17[Fechamento])</f>
        <v>0</v>
      </c>
      <c r="R55" s="111">
        <f>SUMPRODUCT(N(Tabela176[Código]=Tabela13[[#This Row],[PAPEL]]),Tabela176[Fechamento])</f>
        <v>0</v>
      </c>
      <c r="S55" s="111">
        <f>SUMPRODUCT(N(Tabela1768[Código]=Tabela13[[#This Row],[PAPEL]]),Tabela1768[Fechamento])</f>
        <v>0</v>
      </c>
      <c r="T55" s="152">
        <f>SUMPRODUCT(N(Tabela17683[Código]=Tabela13[[#This Row],[PAPEL]]),Tabela17683[Fechamento])</f>
        <v>0</v>
      </c>
      <c r="U55" s="129">
        <f>[Média Dividendo]+[Prev JPC/Ação]</f>
        <v>0.22877443061538461</v>
      </c>
      <c r="V55" s="186">
        <f>Tabela13[[#This Row],[Prev Provento]]*[Qtde Total Ações]</f>
        <v>38141326.834188119</v>
      </c>
      <c r="W55" s="152">
        <f>IF(AND((Tabela13[[#This Row],[Exercício Base]]-Tabela13[[#This Row],[Exercício Fim]])&lt;3,Tabela13[[#This Row],[Cotação]]&gt;0),Tabela13[[#This Row],[Prev Provento]]/Tabela13[[#This Row],[Cotação]],"")</f>
        <v>7.1716122449963823E-2</v>
      </c>
      <c r="X55" s="112">
        <f>IF(Tabela13[[#This Row],[Cotação]]&gt;0,$Z$1/Tabela13[[#This Row],[Cotação]]-MOD($Z$1/Tabela13[[#This Row],[Cotação]],100),0)</f>
        <v>100</v>
      </c>
    </row>
    <row r="56" spans="1:24">
      <c r="A56" s="111" t="s">
        <v>1787</v>
      </c>
      <c r="B56" s="111" t="s">
        <v>1490</v>
      </c>
      <c r="C56" s="111" t="s">
        <v>639</v>
      </c>
      <c r="D56" s="153">
        <f>GETPIVOTDATA("Mínimo de Ano",Ano!$A$3,"Nome de Pregão",Tabela13[[#This Row],[Nome de Pregão]])</f>
        <v>2003</v>
      </c>
      <c r="E56" s="153">
        <f>GETPIVOTDATA("Máx de Ano",Ano!$A$3,"Nome de Pregão",Tabela13[[#This Row],[Nome de Pregão]])</f>
        <v>2013</v>
      </c>
      <c r="F56" s="158">
        <f>2013</f>
        <v>2013</v>
      </c>
      <c r="G56" s="129">
        <f>SUMPRODUCT(N(Tabela13[[#This Row],[Nome de Pregão]]=Tabela9[Nome de Pregão]),N(Tabela13[[#This Row],[Tipo da Ação]]=Tabela9[Tipo da Ação]),N(Tabela9[Tipo do Provento]="DIVIDENDO"),Tabela9[Proventos/Ação])</f>
        <v>20.159433240000002</v>
      </c>
      <c r="H56" s="129">
        <f>0</f>
        <v>0</v>
      </c>
      <c r="I56" s="156">
        <f>MAX(Tabela13[[#This Row],[Colunas1]:[Colunas5]])</f>
        <v>30</v>
      </c>
      <c r="J56" s="129">
        <f>[Dividendo]/IF(([Exercício Base]-[Exercício Ini])=0,1,([Exercício Base]-[Exercício Ini]))</f>
        <v>2.0159433240000002</v>
      </c>
      <c r="K56" s="129">
        <f>[Jrs Cap Próprio Pago]/IF(([Exercício Base]-[Exercício Ini])=0,1,([Exercício Base]-[Exercício Ini]))</f>
        <v>0</v>
      </c>
      <c r="L56" s="186">
        <f>0</f>
        <v>0</v>
      </c>
      <c r="M56" s="184">
        <f>SUMPRODUCT(N(TRIM(Tabela15[Nome de pregão])=Tabela13[[#This Row],[Nome de Pregão]]),Tabela15[Qtde total de ações])</f>
        <v>12850278</v>
      </c>
      <c r="N56" s="131">
        <f>[Capital Social]*$AA$1</f>
        <v>0</v>
      </c>
      <c r="O56" s="129">
        <f>IF([Jrs Cap Próprio Pago]&gt;0,IF(([Capital Social]*$AA$1/[Qtde Total Ações])&gt;[Média JCP],[Média JCP],[Capital Social]*$AA$1/[Qtde Total Ações]),0)</f>
        <v>0</v>
      </c>
      <c r="P56" s="111">
        <f>SUMPRODUCT(N(Tabela1[Código]=Tabela13[[#This Row],[PAPEL]]),Tabela1[Fechamento])</f>
        <v>0</v>
      </c>
      <c r="Q56" s="111">
        <f>SUMPRODUCT(N(Tabela17[Código]=Tabela13[[#This Row],[PAPEL]]),Tabela17[Fechamento])</f>
        <v>0</v>
      </c>
      <c r="R56" s="111">
        <f>SUMPRODUCT(N(Tabela176[Código]=Tabela13[[#This Row],[PAPEL]]),Tabela176[Fechamento])</f>
        <v>30</v>
      </c>
      <c r="S56" s="111">
        <f>SUMPRODUCT(N(Tabela1768[Código]=Tabela13[[#This Row],[PAPEL]]),Tabela1768[Fechamento])</f>
        <v>0</v>
      </c>
      <c r="T56" s="152">
        <f>SUMPRODUCT(N(Tabela17683[Código]=Tabela13[[#This Row],[PAPEL]]),Tabela17683[Fechamento])</f>
        <v>0</v>
      </c>
      <c r="U56" s="129">
        <f>[Média Dividendo]+[Prev JPC/Ação]</f>
        <v>2.0159433240000002</v>
      </c>
      <c r="V56" s="186">
        <f>Tabela13[[#This Row],[Prev Provento]]*[Qtde Total Ações]</f>
        <v>25905432.145644076</v>
      </c>
      <c r="W56" s="152">
        <f>IF(AND((Tabela13[[#This Row],[Exercício Base]]-Tabela13[[#This Row],[Exercício Fim]])&lt;3,Tabela13[[#This Row],[Cotação]]&gt;0),Tabela13[[#This Row],[Prev Provento]]/Tabela13[[#This Row],[Cotação]],"")</f>
        <v>6.7198110800000002E-2</v>
      </c>
      <c r="X56" s="112">
        <f>IF(Tabela13[[#This Row],[Cotação]]&gt;0,$Z$1/Tabela13[[#This Row],[Cotação]]-MOD($Z$1/Tabela13[[#This Row],[Cotação]],100),0)</f>
        <v>0</v>
      </c>
    </row>
    <row r="57" spans="1:24">
      <c r="A57" s="111" t="s">
        <v>1498</v>
      </c>
      <c r="B57" s="111" t="s">
        <v>1488</v>
      </c>
      <c r="C57" s="111" t="s">
        <v>25</v>
      </c>
      <c r="D57" s="153">
        <f>GETPIVOTDATA("Mínimo de Ano",Ano!$A$3,"Nome de Pregão",Tabela13[[#This Row],[Nome de Pregão]])</f>
        <v>2001</v>
      </c>
      <c r="E57" s="153">
        <f>GETPIVOTDATA("Máx de Ano",Ano!$A$3,"Nome de Pregão",Tabela13[[#This Row],[Nome de Pregão]])</f>
        <v>2013</v>
      </c>
      <c r="F57" s="158">
        <f>2013</f>
        <v>2013</v>
      </c>
      <c r="G57" s="129">
        <f>SUMPRODUCT(N(Tabela13[[#This Row],[Nome de Pregão]]=Tabela9[Nome de Pregão]),N(Tabela13[[#This Row],[Tipo da Ação]]=Tabela9[Tipo da Ação]),N(Tabela9[Tipo do Provento]="DIVIDENDO"),Tabela9[Proventos/Ação])</f>
        <v>12.343937111653702</v>
      </c>
      <c r="H57" s="129">
        <f>0</f>
        <v>0</v>
      </c>
      <c r="I57" s="156">
        <f>MAX(Tabela13[[#This Row],[Colunas1]:[Colunas5]])</f>
        <v>15.65</v>
      </c>
      <c r="J57" s="129">
        <f>[Dividendo]/IF(([Exercício Base]-[Exercício Ini])=0,1,([Exercício Base]-[Exercício Ini]))</f>
        <v>1.0286614259711417</v>
      </c>
      <c r="K57" s="129">
        <f>[Jrs Cap Próprio Pago]/IF(([Exercício Base]-[Exercício Ini])=0,1,([Exercício Base]-[Exercício Ini]))</f>
        <v>0</v>
      </c>
      <c r="L57" s="186">
        <f>0</f>
        <v>0</v>
      </c>
      <c r="M57" s="184">
        <f>SUMPRODUCT(N(TRIM(Tabela15[Nome de pregão])=Tabela13[[#This Row],[Nome de Pregão]]),Tabela15[Qtde total de ações])</f>
        <v>381253493</v>
      </c>
      <c r="N57" s="131">
        <f>[Capital Social]*$AA$1</f>
        <v>0</v>
      </c>
      <c r="O57" s="129">
        <f>IF([Jrs Cap Próprio Pago]&gt;0,IF(([Capital Social]*$AA$1/[Qtde Total Ações])&gt;[Média JCP],[Média JCP],[Capital Social]*$AA$1/[Qtde Total Ações]),0)</f>
        <v>0</v>
      </c>
      <c r="P57" s="111">
        <f>SUMPRODUCT(N(Tabela1[Código]=Tabela13[[#This Row],[PAPEL]]),Tabela1[Fechamento])</f>
        <v>15.65</v>
      </c>
      <c r="Q57" s="111">
        <f>SUMPRODUCT(N(Tabela17[Código]=Tabela13[[#This Row],[PAPEL]]),Tabela17[Fechamento])</f>
        <v>0</v>
      </c>
      <c r="R57" s="111">
        <f>SUMPRODUCT(N(Tabela176[Código]=Tabela13[[#This Row],[PAPEL]]),Tabela176[Fechamento])</f>
        <v>0</v>
      </c>
      <c r="S57" s="111">
        <f>SUMPRODUCT(N(Tabela1768[Código]=Tabela13[[#This Row],[PAPEL]]),Tabela1768[Fechamento])</f>
        <v>0</v>
      </c>
      <c r="T57" s="152">
        <f>SUMPRODUCT(N(Tabela17683[Código]=Tabela13[[#This Row],[PAPEL]]),Tabela17683[Fechamento])</f>
        <v>0</v>
      </c>
      <c r="U57" s="129">
        <f>[Média Dividendo]+[Prev JPC/Ação]</f>
        <v>1.0286614259711417</v>
      </c>
      <c r="V57" s="186">
        <f>Tabela13[[#This Row],[Prev Provento]]*[Qtde Total Ações]</f>
        <v>392180761.76585871</v>
      </c>
      <c r="W57" s="152">
        <f>IF(AND((Tabela13[[#This Row],[Exercício Base]]-Tabela13[[#This Row],[Exercício Fim]])&lt;3,Tabela13[[#This Row],[Cotação]]&gt;0),Tabela13[[#This Row],[Prev Provento]]/Tabela13[[#This Row],[Cotação]],"")</f>
        <v>6.5729164598794992E-2</v>
      </c>
      <c r="X57" s="112">
        <f>IF(Tabela13[[#This Row],[Cotação]]&gt;0,$Z$1/Tabela13[[#This Row],[Cotação]]-MOD($Z$1/Tabela13[[#This Row],[Cotação]],100),0)</f>
        <v>0</v>
      </c>
    </row>
    <row r="58" spans="1:24">
      <c r="A58" s="111" t="s">
        <v>1874</v>
      </c>
      <c r="B58" s="111" t="s">
        <v>1488</v>
      </c>
      <c r="C58" s="111" t="s">
        <v>551</v>
      </c>
      <c r="D58" s="153">
        <f>GETPIVOTDATA("Mínimo de Ano",Ano!$A$3,"Nome de Pregão",Tabela13[[#This Row],[Nome de Pregão]])</f>
        <v>1996</v>
      </c>
      <c r="E58" s="153">
        <f>GETPIVOTDATA("Máx de Ano",Ano!$A$3,"Nome de Pregão",Tabela13[[#This Row],[Nome de Pregão]])</f>
        <v>2012</v>
      </c>
      <c r="F58" s="158">
        <f>2013</f>
        <v>2013</v>
      </c>
      <c r="G58" s="129">
        <f>SUMPRODUCT(N(Tabela13[[#This Row],[Nome de Pregão]]=Tabela9[Nome de Pregão]),N(Tabela13[[#This Row],[Tipo da Ação]]=Tabela9[Tipo da Ação]),N(Tabela9[Tipo do Provento]="DIVIDENDO"),Tabela9[Proventos/Ação])</f>
        <v>9.9459604499999976</v>
      </c>
      <c r="H58" s="129">
        <f>0</f>
        <v>0</v>
      </c>
      <c r="I58" s="156">
        <f>MAX(Tabela13[[#This Row],[Colunas1]:[Colunas5]])</f>
        <v>9.09</v>
      </c>
      <c r="J58" s="129">
        <f>[Dividendo]/IF(([Exercício Base]-[Exercício Ini])=0,1,([Exercício Base]-[Exercício Ini]))</f>
        <v>0.58505649705882334</v>
      </c>
      <c r="K58" s="129">
        <f>[Jrs Cap Próprio Pago]/IF(([Exercício Base]-[Exercício Ini])=0,1,([Exercício Base]-[Exercício Ini]))</f>
        <v>0</v>
      </c>
      <c r="L58" s="186">
        <f>0</f>
        <v>0</v>
      </c>
      <c r="M58" s="184">
        <f>SUMPRODUCT(N(TRIM(Tabela15[Nome de pregão])=Tabela13[[#This Row],[Nome de Pregão]]),Tabela15[Qtde total de ações])</f>
        <v>1013786190</v>
      </c>
      <c r="N58" s="131">
        <f>[Capital Social]*$AA$1</f>
        <v>0</v>
      </c>
      <c r="O58" s="129">
        <f>IF([Jrs Cap Próprio Pago]&gt;0,IF(([Capital Social]*$AA$1/[Qtde Total Ações])&gt;[Média JCP],[Média JCP],[Capital Social]*$AA$1/[Qtde Total Ações]),0)</f>
        <v>0</v>
      </c>
      <c r="P58" s="111">
        <f>SUMPRODUCT(N(Tabela1[Código]=Tabela13[[#This Row],[PAPEL]]),Tabela1[Fechamento])</f>
        <v>0</v>
      </c>
      <c r="Q58" s="111">
        <f>SUMPRODUCT(N(Tabela17[Código]=Tabela13[[#This Row],[PAPEL]]),Tabela17[Fechamento])</f>
        <v>0</v>
      </c>
      <c r="R58" s="111">
        <f>SUMPRODUCT(N(Tabela176[Código]=Tabela13[[#This Row],[PAPEL]]),Tabela176[Fechamento])</f>
        <v>9.09</v>
      </c>
      <c r="S58" s="111">
        <f>SUMPRODUCT(N(Tabela1768[Código]=Tabela13[[#This Row],[PAPEL]]),Tabela1768[Fechamento])</f>
        <v>0</v>
      </c>
      <c r="T58" s="152">
        <f>SUMPRODUCT(N(Tabela17683[Código]=Tabela13[[#This Row],[PAPEL]]),Tabela17683[Fechamento])</f>
        <v>0</v>
      </c>
      <c r="U58" s="129">
        <f>[Média Dividendo]+[Prev JPC/Ação]</f>
        <v>0.58505649705882334</v>
      </c>
      <c r="V58" s="186">
        <f>Tabela13[[#This Row],[Prev Provento]]*[Qtde Total Ações]</f>
        <v>593122197.08801067</v>
      </c>
      <c r="W58" s="152">
        <f>IF(AND((Tabela13[[#This Row],[Exercício Base]]-Tabela13[[#This Row],[Exercício Fim]])&lt;3,Tabela13[[#This Row],[Cotação]]&gt;0),Tabela13[[#This Row],[Prev Provento]]/Tabela13[[#This Row],[Cotação]],"")</f>
        <v>6.4362650941564722E-2</v>
      </c>
      <c r="X58" s="112">
        <f>IF(Tabela13[[#This Row],[Cotação]]&gt;0,$Z$1/Tabela13[[#This Row],[Cotação]]-MOD($Z$1/Tabela13[[#This Row],[Cotação]],100),0)</f>
        <v>0</v>
      </c>
    </row>
    <row r="59" spans="1:24">
      <c r="A59" s="111" t="s">
        <v>1612</v>
      </c>
      <c r="B59" s="111" t="s">
        <v>1503</v>
      </c>
      <c r="C59" s="111" t="s">
        <v>62</v>
      </c>
      <c r="D59" s="153">
        <f>GETPIVOTDATA("Mínimo de Ano",Ano!$A$3,"Nome de Pregão",Tabela13[[#This Row],[Nome de Pregão]])</f>
        <v>2000</v>
      </c>
      <c r="E59" s="153">
        <f>GETPIVOTDATA("Máx de Ano",Ano!$A$3,"Nome de Pregão",Tabela13[[#This Row],[Nome de Pregão]])</f>
        <v>2013</v>
      </c>
      <c r="F59" s="158">
        <f>2013</f>
        <v>2013</v>
      </c>
      <c r="G59" s="129">
        <f>SUMPRODUCT(N(Tabela13[[#This Row],[Nome de Pregão]]=Tabela9[Nome de Pregão]),N(Tabela13[[#This Row],[Tipo da Ação]]=Tabela9[Tipo da Ação]),N(Tabela9[Tipo do Provento]="DIVIDENDO"),Tabela9[Proventos/Ação])</f>
        <v>7.6255343716999997</v>
      </c>
      <c r="H59" s="129">
        <f>0</f>
        <v>0</v>
      </c>
      <c r="I59" s="156">
        <f>MAX(Tabela13[[#This Row],[Colunas1]:[Colunas5]])</f>
        <v>9.1300000000000008</v>
      </c>
      <c r="J59" s="129">
        <f>[Dividendo]/IF(([Exercício Base]-[Exercício Ini])=0,1,([Exercício Base]-[Exercício Ini]))</f>
        <v>0.58657956705384617</v>
      </c>
      <c r="K59" s="129">
        <f>[Jrs Cap Próprio Pago]/IF(([Exercício Base]-[Exercício Ini])=0,1,([Exercício Base]-[Exercício Ini]))</f>
        <v>0</v>
      </c>
      <c r="L59" s="186">
        <f>0</f>
        <v>0</v>
      </c>
      <c r="M59" s="184">
        <f>SUMPRODUCT(N(TRIM(Tabela15[Nome de pregão])=Tabela13[[#This Row],[Nome de Pregão]]),Tabela15[Qtde total de ações])</f>
        <v>168074028</v>
      </c>
      <c r="N59" s="131">
        <f>[Capital Social]*$AA$1</f>
        <v>0</v>
      </c>
      <c r="O59" s="129">
        <f>IF([Jrs Cap Próprio Pago]&gt;0,IF(([Capital Social]*$AA$1/[Qtde Total Ações])&gt;[Média JCP],[Média JCP],[Capital Social]*$AA$1/[Qtde Total Ações]),0)</f>
        <v>0</v>
      </c>
      <c r="P59" s="111">
        <f>SUMPRODUCT(N(Tabela1[Código]=Tabela13[[#This Row],[PAPEL]]),Tabela1[Fechamento])</f>
        <v>9.1300000000000008</v>
      </c>
      <c r="Q59" s="111">
        <f>SUMPRODUCT(N(Tabela17[Código]=Tabela13[[#This Row],[PAPEL]]),Tabela17[Fechamento])</f>
        <v>0</v>
      </c>
      <c r="R59" s="111">
        <f>SUMPRODUCT(N(Tabela176[Código]=Tabela13[[#This Row],[PAPEL]]),Tabela176[Fechamento])</f>
        <v>0</v>
      </c>
      <c r="S59" s="111">
        <f>SUMPRODUCT(N(Tabela1768[Código]=Tabela13[[#This Row],[PAPEL]]),Tabela1768[Fechamento])</f>
        <v>0</v>
      </c>
      <c r="T59" s="152">
        <f>SUMPRODUCT(N(Tabela17683[Código]=Tabela13[[#This Row],[PAPEL]]),Tabela17683[Fechamento])</f>
        <v>0</v>
      </c>
      <c r="U59" s="129">
        <f>[Média Dividendo]+[Prev JPC/Ação]</f>
        <v>0.58657956705384617</v>
      </c>
      <c r="V59" s="186">
        <f>Tabela13[[#This Row],[Prev Provento]]*[Qtde Total Ações]</f>
        <v>98588790.577236027</v>
      </c>
      <c r="W59" s="152">
        <f>IF(AND((Tabela13[[#This Row],[Exercício Base]]-Tabela13[[#This Row],[Exercício Fim]])&lt;3,Tabela13[[#This Row],[Cotação]]&gt;0),Tabela13[[#This Row],[Prev Provento]]/Tabela13[[#This Row],[Cotação]],"")</f>
        <v>6.4247488176762999E-2</v>
      </c>
      <c r="X59" s="112">
        <f>IF(Tabela13[[#This Row],[Cotação]]&gt;0,$Z$1/Tabela13[[#This Row],[Cotação]]-MOD($Z$1/Tabela13[[#This Row],[Cotação]],100),0)</f>
        <v>0</v>
      </c>
    </row>
    <row r="60" spans="1:24">
      <c r="A60" s="111" t="s">
        <v>1776</v>
      </c>
      <c r="B60" s="111" t="s">
        <v>1490</v>
      </c>
      <c r="C60" s="111" t="s">
        <v>267</v>
      </c>
      <c r="D60" s="153">
        <f>GETPIVOTDATA("Mínimo de Ano",Ano!$A$3,"Nome de Pregão",Tabela13[[#This Row],[Nome de Pregão]])</f>
        <v>1996</v>
      </c>
      <c r="E60" s="153">
        <f>GETPIVOTDATA("Máx de Ano",Ano!$A$3,"Nome de Pregão",Tabela13[[#This Row],[Nome de Pregão]])</f>
        <v>2013</v>
      </c>
      <c r="F60" s="158">
        <f>2013</f>
        <v>2013</v>
      </c>
      <c r="G60" s="129">
        <f>SUMPRODUCT(N(Tabela13[[#This Row],[Nome de Pregão]]=Tabela9[Nome de Pregão]),N(Tabela13[[#This Row],[Tipo da Ação]]=Tabela9[Tipo da Ação]),N(Tabela9[Tipo do Provento]="DIVIDENDO"),Tabela9[Proventos/Ação])</f>
        <v>3.4865900532329999</v>
      </c>
      <c r="H60" s="129">
        <f>0</f>
        <v>0</v>
      </c>
      <c r="I60" s="156">
        <f>MAX(Tabela13[[#This Row],[Colunas1]:[Colunas5]])</f>
        <v>3.24</v>
      </c>
      <c r="J60" s="129">
        <f>[Dividendo]/IF(([Exercício Base]-[Exercício Ini])=0,1,([Exercício Base]-[Exercício Ini]))</f>
        <v>0.20509353254311763</v>
      </c>
      <c r="K60" s="129">
        <f>[Jrs Cap Próprio Pago]/IF(([Exercício Base]-[Exercício Ini])=0,1,([Exercício Base]-[Exercício Ini]))</f>
        <v>0</v>
      </c>
      <c r="L60" s="186">
        <f>0</f>
        <v>0</v>
      </c>
      <c r="M60" s="184">
        <f>SUMPRODUCT(N(TRIM(Tabela15[Nome de pregão])=Tabela13[[#This Row],[Nome de Pregão]]),Tabela15[Qtde total de ações])</f>
        <v>1797086404</v>
      </c>
      <c r="N60" s="131">
        <f>[Capital Social]*$AA$1</f>
        <v>0</v>
      </c>
      <c r="O60" s="129">
        <f>IF([Jrs Cap Próprio Pago]&gt;0,IF(([Capital Social]*$AA$1/[Qtde Total Ações])&gt;[Média JCP],[Média JCP],[Capital Social]*$AA$1/[Qtde Total Ações]),0)</f>
        <v>0</v>
      </c>
      <c r="P60" s="111">
        <f>SUMPRODUCT(N(Tabela1[Código]=Tabela13[[#This Row],[PAPEL]]),Tabela1[Fechamento])</f>
        <v>0</v>
      </c>
      <c r="Q60" s="111">
        <f>SUMPRODUCT(N(Tabela17[Código]=Tabela13[[#This Row],[PAPEL]]),Tabela17[Fechamento])</f>
        <v>3.24</v>
      </c>
      <c r="R60" s="111">
        <f>SUMPRODUCT(N(Tabela176[Código]=Tabela13[[#This Row],[PAPEL]]),Tabela176[Fechamento])</f>
        <v>0</v>
      </c>
      <c r="S60" s="111">
        <f>SUMPRODUCT(N(Tabela1768[Código]=Tabela13[[#This Row],[PAPEL]]),Tabela1768[Fechamento])</f>
        <v>0</v>
      </c>
      <c r="T60" s="152">
        <f>SUMPRODUCT(N(Tabela17683[Código]=Tabela13[[#This Row],[PAPEL]]),Tabela17683[Fechamento])</f>
        <v>0</v>
      </c>
      <c r="U60" s="129">
        <f>[Média Dividendo]+[Prev JPC/Ação]</f>
        <v>0.20509353254311763</v>
      </c>
      <c r="V60" s="186">
        <f>Tabela13[[#This Row],[Prev Provento]]*[Qtde Total Ações]</f>
        <v>368570798.88156825</v>
      </c>
      <c r="W60" s="152">
        <f>IF(AND((Tabela13[[#This Row],[Exercício Base]]-Tabela13[[#This Row],[Exercício Fim]])&lt;3,Tabela13[[#This Row],[Cotação]]&gt;0),Tabela13[[#This Row],[Prev Provento]]/Tabela13[[#This Row],[Cotação]],"")</f>
        <v>6.3300473007135066E-2</v>
      </c>
      <c r="X60" s="112">
        <f>IF(Tabela13[[#This Row],[Cotação]]&gt;0,$Z$1/Tabela13[[#This Row],[Cotação]]-MOD($Z$1/Tabela13[[#This Row],[Cotação]],100),0)</f>
        <v>100</v>
      </c>
    </row>
    <row r="61" spans="1:24">
      <c r="A61" s="111" t="s">
        <v>1498</v>
      </c>
      <c r="B61" s="111" t="s">
        <v>1490</v>
      </c>
      <c r="C61" s="111" t="s">
        <v>29</v>
      </c>
      <c r="D61" s="153">
        <f>GETPIVOTDATA("Mínimo de Ano",Ano!$A$3,"Nome de Pregão",Tabela13[[#This Row],[Nome de Pregão]])</f>
        <v>2001</v>
      </c>
      <c r="E61" s="153">
        <f>GETPIVOTDATA("Máx de Ano",Ano!$A$3,"Nome de Pregão",Tabela13[[#This Row],[Nome de Pregão]])</f>
        <v>2013</v>
      </c>
      <c r="F61" s="158">
        <f>2013</f>
        <v>2013</v>
      </c>
      <c r="G61" s="129">
        <f>SUMPRODUCT(N(Tabela13[[#This Row],[Nome de Pregão]]=Tabela9[Nome de Pregão]),N(Tabela13[[#This Row],[Tipo da Ação]]=Tabela9[Tipo da Ação]),N(Tabela9[Tipo do Provento]="DIVIDENDO"),Tabela9[Proventos/Ação])</f>
        <v>13.5783308212091</v>
      </c>
      <c r="H61" s="129">
        <f>0</f>
        <v>0</v>
      </c>
      <c r="I61" s="156">
        <f>MAX(Tabela13[[#This Row],[Colunas1]:[Colunas5]])</f>
        <v>17.98</v>
      </c>
      <c r="J61" s="129">
        <f>[Dividendo]/IF(([Exercício Base]-[Exercício Ini])=0,1,([Exercício Base]-[Exercício Ini]))</f>
        <v>1.1315275684340917</v>
      </c>
      <c r="K61" s="129">
        <f>[Jrs Cap Próprio Pago]/IF(([Exercício Base]-[Exercício Ini])=0,1,([Exercício Base]-[Exercício Ini]))</f>
        <v>0</v>
      </c>
      <c r="L61" s="186">
        <f>0</f>
        <v>0</v>
      </c>
      <c r="M61" s="184">
        <f>SUMPRODUCT(N(TRIM(Tabela15[Nome de pregão])=Tabela13[[#This Row],[Nome de Pregão]]),Tabela15[Qtde total de ações])</f>
        <v>381253493</v>
      </c>
      <c r="N61" s="131">
        <f>[Capital Social]*$AA$1</f>
        <v>0</v>
      </c>
      <c r="O61" s="129">
        <f>IF([Jrs Cap Próprio Pago]&gt;0,IF(([Capital Social]*$AA$1/[Qtde Total Ações])&gt;[Média JCP],[Média JCP],[Capital Social]*$AA$1/[Qtde Total Ações]),0)</f>
        <v>0</v>
      </c>
      <c r="P61" s="111">
        <f>SUMPRODUCT(N(Tabela1[Código]=Tabela13[[#This Row],[PAPEL]]),Tabela1[Fechamento])</f>
        <v>17.98</v>
      </c>
      <c r="Q61" s="111">
        <f>SUMPRODUCT(N(Tabela17[Código]=Tabela13[[#This Row],[PAPEL]]),Tabela17[Fechamento])</f>
        <v>0</v>
      </c>
      <c r="R61" s="111">
        <f>SUMPRODUCT(N(Tabela176[Código]=Tabela13[[#This Row],[PAPEL]]),Tabela176[Fechamento])</f>
        <v>0</v>
      </c>
      <c r="S61" s="111">
        <f>SUMPRODUCT(N(Tabela1768[Código]=Tabela13[[#This Row],[PAPEL]]),Tabela1768[Fechamento])</f>
        <v>0</v>
      </c>
      <c r="T61" s="152">
        <f>SUMPRODUCT(N(Tabela17683[Código]=Tabela13[[#This Row],[PAPEL]]),Tabela17683[Fechamento])</f>
        <v>0</v>
      </c>
      <c r="U61" s="129">
        <f>[Média Dividendo]+[Prev JPC/Ação]</f>
        <v>1.1315275684340917</v>
      </c>
      <c r="V61" s="186">
        <f>Tabela13[[#This Row],[Prev Provento]]*[Qtde Total Ações]</f>
        <v>431398837.891294</v>
      </c>
      <c r="W61" s="152">
        <f>IF(AND((Tabela13[[#This Row],[Exercício Base]]-Tabela13[[#This Row],[Exercício Fim]])&lt;3,Tabela13[[#This Row],[Cotação]]&gt;0),Tabela13[[#This Row],[Prev Provento]]/Tabela13[[#This Row],[Cotação]],"")</f>
        <v>6.2932567766078515E-2</v>
      </c>
      <c r="X61" s="112">
        <f>IF(Tabela13[[#This Row],[Cotação]]&gt;0,$Z$1/Tabela13[[#This Row],[Cotação]]-MOD($Z$1/Tabela13[[#This Row],[Cotação]],100),0)</f>
        <v>0</v>
      </c>
    </row>
    <row r="62" spans="1:24">
      <c r="A62" s="111" t="s">
        <v>1874</v>
      </c>
      <c r="B62" s="111" t="s">
        <v>1502</v>
      </c>
      <c r="C62" s="111" t="s">
        <v>552</v>
      </c>
      <c r="D62" s="153">
        <f>GETPIVOTDATA("Mínimo de Ano",Ano!$A$3,"Nome de Pregão",Tabela13[[#This Row],[Nome de Pregão]])</f>
        <v>1996</v>
      </c>
      <c r="E62" s="153">
        <f>GETPIVOTDATA("Máx de Ano",Ano!$A$3,"Nome de Pregão",Tabela13[[#This Row],[Nome de Pregão]])</f>
        <v>2012</v>
      </c>
      <c r="F62" s="158">
        <f>2013</f>
        <v>2013</v>
      </c>
      <c r="G62" s="129">
        <f>SUMPRODUCT(N(Tabela13[[#This Row],[Nome de Pregão]]=Tabela9[Nome de Pregão]),N(Tabela13[[#This Row],[Tipo da Ação]]=Tabela9[Tipo da Ação]),N(Tabela9[Tipo do Provento]="DIVIDENDO"),Tabela9[Proventos/Ação])</f>
        <v>10.940528800000001</v>
      </c>
      <c r="H62" s="129">
        <f>0</f>
        <v>0</v>
      </c>
      <c r="I62" s="156">
        <f>MAX(Tabela13[[#This Row],[Colunas1]:[Colunas5]])</f>
        <v>10.28</v>
      </c>
      <c r="J62" s="129">
        <f>[Dividendo]/IF(([Exercício Base]-[Exercício Ini])=0,1,([Exercício Base]-[Exercício Ini]))</f>
        <v>0.64356051764705891</v>
      </c>
      <c r="K62" s="129">
        <f>[Jrs Cap Próprio Pago]/IF(([Exercício Base]-[Exercício Ini])=0,1,([Exercício Base]-[Exercício Ini]))</f>
        <v>0</v>
      </c>
      <c r="L62" s="186">
        <f>0</f>
        <v>0</v>
      </c>
      <c r="M62" s="184">
        <f>SUMPRODUCT(N(TRIM(Tabela15[Nome de pregão])=Tabela13[[#This Row],[Nome de Pregão]]),Tabela15[Qtde total de ações])</f>
        <v>1013786190</v>
      </c>
      <c r="N62" s="131">
        <f>[Capital Social]*$AA$1</f>
        <v>0</v>
      </c>
      <c r="O62" s="129">
        <f>IF([Jrs Cap Próprio Pago]&gt;0,IF(([Capital Social]*$AA$1/[Qtde Total Ações])&gt;[Média JCP],[Média JCP],[Capital Social]*$AA$1/[Qtde Total Ações]),0)</f>
        <v>0</v>
      </c>
      <c r="P62" s="111">
        <f>SUMPRODUCT(N(Tabela1[Código]=Tabela13[[#This Row],[PAPEL]]),Tabela1[Fechamento])</f>
        <v>0</v>
      </c>
      <c r="Q62" s="111">
        <f>SUMPRODUCT(N(Tabela17[Código]=Tabela13[[#This Row],[PAPEL]]),Tabela17[Fechamento])</f>
        <v>0</v>
      </c>
      <c r="R62" s="111">
        <f>SUMPRODUCT(N(Tabela176[Código]=Tabela13[[#This Row],[PAPEL]]),Tabela176[Fechamento])</f>
        <v>10.28</v>
      </c>
      <c r="S62" s="111">
        <f>SUMPRODUCT(N(Tabela1768[Código]=Tabela13[[#This Row],[PAPEL]]),Tabela1768[Fechamento])</f>
        <v>0</v>
      </c>
      <c r="T62" s="152">
        <f>SUMPRODUCT(N(Tabela17683[Código]=Tabela13[[#This Row],[PAPEL]]),Tabela17683[Fechamento])</f>
        <v>0</v>
      </c>
      <c r="U62" s="129">
        <f>[Média Dividendo]+[Prev JPC/Ação]</f>
        <v>0.64356051764705891</v>
      </c>
      <c r="V62" s="186">
        <f>Tabela13[[#This Row],[Prev Provento]]*[Qtde Total Ações]</f>
        <v>652432765.21983957</v>
      </c>
      <c r="W62" s="152">
        <f>IF(AND((Tabela13[[#This Row],[Exercício Base]]-Tabela13[[#This Row],[Exercício Fim]])&lt;3,Tabela13[[#This Row],[Cotação]]&gt;0),Tabela13[[#This Row],[Prev Provento]]/Tabela13[[#This Row],[Cotação]],"")</f>
        <v>6.2603163195239203E-2</v>
      </c>
      <c r="X62" s="112">
        <f>IF(Tabela13[[#This Row],[Cotação]]&gt;0,$Z$1/Tabela13[[#This Row],[Cotação]]-MOD($Z$1/Tabela13[[#This Row],[Cotação]],100),0)</f>
        <v>0</v>
      </c>
    </row>
    <row r="63" spans="1:24">
      <c r="A63" s="111" t="s">
        <v>1776</v>
      </c>
      <c r="B63" s="111" t="s">
        <v>1488</v>
      </c>
      <c r="C63" s="111" t="s">
        <v>266</v>
      </c>
      <c r="D63" s="153">
        <f>GETPIVOTDATA("Mínimo de Ano",Ano!$A$3,"Nome de Pregão",Tabela13[[#This Row],[Nome de Pregão]])</f>
        <v>1996</v>
      </c>
      <c r="E63" s="153">
        <f>GETPIVOTDATA("Máx de Ano",Ano!$A$3,"Nome de Pregão",Tabela13[[#This Row],[Nome de Pregão]])</f>
        <v>2013</v>
      </c>
      <c r="F63" s="158">
        <f>2013</f>
        <v>2013</v>
      </c>
      <c r="G63" s="129">
        <f>SUMPRODUCT(N(Tabela13[[#This Row],[Nome de Pregão]]=Tabela9[Nome de Pregão]),N(Tabela13[[#This Row],[Tipo da Ação]]=Tabela9[Tipo da Ação]),N(Tabela9[Tipo do Provento]="DIVIDENDO"),Tabela9[Proventos/Ação])</f>
        <v>3.4107909801330001</v>
      </c>
      <c r="H63" s="129">
        <f>0</f>
        <v>0</v>
      </c>
      <c r="I63" s="156">
        <f>MAX(Tabela13[[#This Row],[Colunas1]:[Colunas5]])</f>
        <v>3.27</v>
      </c>
      <c r="J63" s="129">
        <f>[Dividendo]/IF(([Exercício Base]-[Exercício Ini])=0,1,([Exercício Base]-[Exercício Ini]))</f>
        <v>0.20063476353723531</v>
      </c>
      <c r="K63" s="129">
        <f>[Jrs Cap Próprio Pago]/IF(([Exercício Base]-[Exercício Ini])=0,1,([Exercício Base]-[Exercício Ini]))</f>
        <v>0</v>
      </c>
      <c r="L63" s="186">
        <f>0</f>
        <v>0</v>
      </c>
      <c r="M63" s="184">
        <f>SUMPRODUCT(N(TRIM(Tabela15[Nome de pregão])=Tabela13[[#This Row],[Nome de Pregão]]),Tabela15[Qtde total de ações])</f>
        <v>1797086404</v>
      </c>
      <c r="N63" s="131">
        <f>[Capital Social]*$AA$1</f>
        <v>0</v>
      </c>
      <c r="O63" s="129">
        <f>IF([Jrs Cap Próprio Pago]&gt;0,IF(([Capital Social]*$AA$1/[Qtde Total Ações])&gt;[Média JCP],[Média JCP],[Capital Social]*$AA$1/[Qtde Total Ações]),0)</f>
        <v>0</v>
      </c>
      <c r="P63" s="111">
        <f>SUMPRODUCT(N(Tabela1[Código]=Tabela13[[#This Row],[PAPEL]]),Tabela1[Fechamento])</f>
        <v>0</v>
      </c>
      <c r="Q63" s="111">
        <f>SUMPRODUCT(N(Tabela17[Código]=Tabela13[[#This Row],[PAPEL]]),Tabela17[Fechamento])</f>
        <v>3.27</v>
      </c>
      <c r="R63" s="111">
        <f>SUMPRODUCT(N(Tabela176[Código]=Tabela13[[#This Row],[PAPEL]]),Tabela176[Fechamento])</f>
        <v>0</v>
      </c>
      <c r="S63" s="111">
        <f>SUMPRODUCT(N(Tabela1768[Código]=Tabela13[[#This Row],[PAPEL]]),Tabela1768[Fechamento])</f>
        <v>0</v>
      </c>
      <c r="T63" s="152">
        <f>SUMPRODUCT(N(Tabela17683[Código]=Tabela13[[#This Row],[PAPEL]]),Tabela17683[Fechamento])</f>
        <v>0</v>
      </c>
      <c r="U63" s="129">
        <f>[Média Dividendo]+[Prev JPC/Ação]</f>
        <v>0.20063476353723531</v>
      </c>
      <c r="V63" s="186">
        <f>Tabela13[[#This Row],[Prev Provento]]*[Qtde Total Ações]</f>
        <v>360558005.72252053</v>
      </c>
      <c r="W63" s="152">
        <f>IF(AND((Tabela13[[#This Row],[Exercício Base]]-Tabela13[[#This Row],[Exercício Fim]])&lt;3,Tabela13[[#This Row],[Cotação]]&gt;0),Tabela13[[#This Row],[Prev Provento]]/Tabela13[[#This Row],[Cotação]],"")</f>
        <v>6.1356196800377766E-2</v>
      </c>
      <c r="X63" s="112">
        <f>IF(Tabela13[[#This Row],[Cotação]]&gt;0,$Z$1/Tabela13[[#This Row],[Cotação]]-MOD($Z$1/Tabela13[[#This Row],[Cotação]],100),0)</f>
        <v>100</v>
      </c>
    </row>
    <row r="64" spans="1:24">
      <c r="A64" s="111" t="s">
        <v>1787</v>
      </c>
      <c r="B64" s="111" t="s">
        <v>1488</v>
      </c>
      <c r="C64" s="111" t="s">
        <v>638</v>
      </c>
      <c r="D64" s="153">
        <f>GETPIVOTDATA("Mínimo de Ano",Ano!$A$3,"Nome de Pregão",Tabela13[[#This Row],[Nome de Pregão]])</f>
        <v>2003</v>
      </c>
      <c r="E64" s="153">
        <f>GETPIVOTDATA("Máx de Ano",Ano!$A$3,"Nome de Pregão",Tabela13[[#This Row],[Nome de Pregão]])</f>
        <v>2013</v>
      </c>
      <c r="F64" s="158">
        <f>2013</f>
        <v>2013</v>
      </c>
      <c r="G64" s="129">
        <f>SUMPRODUCT(N(Tabela13[[#This Row],[Nome de Pregão]]=Tabela9[Nome de Pregão]),N(Tabela13[[#This Row],[Tipo da Ação]]=Tabela9[Tipo da Ação]),N(Tabela9[Tipo do Provento]="DIVIDENDO"),Tabela9[Proventos/Ação])</f>
        <v>18.322219309999998</v>
      </c>
      <c r="H64" s="129">
        <f>0</f>
        <v>0</v>
      </c>
      <c r="I64" s="156">
        <f>MAX(Tabela13[[#This Row],[Colunas1]:[Colunas5]])</f>
        <v>30</v>
      </c>
      <c r="J64" s="129">
        <f>[Dividendo]/IF(([Exercício Base]-[Exercício Ini])=0,1,([Exercício Base]-[Exercício Ini]))</f>
        <v>1.8322219309999999</v>
      </c>
      <c r="K64" s="129">
        <f>[Jrs Cap Próprio Pago]/IF(([Exercício Base]-[Exercício Ini])=0,1,([Exercício Base]-[Exercício Ini]))</f>
        <v>0</v>
      </c>
      <c r="L64" s="186">
        <f>0</f>
        <v>0</v>
      </c>
      <c r="M64" s="184">
        <f>SUMPRODUCT(N(TRIM(Tabela15[Nome de pregão])=Tabela13[[#This Row],[Nome de Pregão]]),Tabela15[Qtde total de ações])</f>
        <v>12850278</v>
      </c>
      <c r="N64" s="131">
        <f>[Capital Social]*$AA$1</f>
        <v>0</v>
      </c>
      <c r="O64" s="129">
        <f>IF([Jrs Cap Próprio Pago]&gt;0,IF(([Capital Social]*$AA$1/[Qtde Total Ações])&gt;[Média JCP],[Média JCP],[Capital Social]*$AA$1/[Qtde Total Ações]),0)</f>
        <v>0</v>
      </c>
      <c r="P64" s="111">
        <f>SUMPRODUCT(N(Tabela1[Código]=Tabela13[[#This Row],[PAPEL]]),Tabela1[Fechamento])</f>
        <v>0</v>
      </c>
      <c r="Q64" s="111">
        <f>SUMPRODUCT(N(Tabela17[Código]=Tabela13[[#This Row],[PAPEL]]),Tabela17[Fechamento])</f>
        <v>0</v>
      </c>
      <c r="R64" s="111">
        <f>SUMPRODUCT(N(Tabela176[Código]=Tabela13[[#This Row],[PAPEL]]),Tabela176[Fechamento])</f>
        <v>30</v>
      </c>
      <c r="S64" s="111">
        <f>SUMPRODUCT(N(Tabela1768[Código]=Tabela13[[#This Row],[PAPEL]]),Tabela1768[Fechamento])</f>
        <v>0</v>
      </c>
      <c r="T64" s="152">
        <f>SUMPRODUCT(N(Tabela17683[Código]=Tabela13[[#This Row],[PAPEL]]),Tabela17683[Fechamento])</f>
        <v>0</v>
      </c>
      <c r="U64" s="129">
        <f>[Média Dividendo]+[Prev JPC/Ação]</f>
        <v>1.8322219309999999</v>
      </c>
      <c r="V64" s="186">
        <f>Tabela13[[#This Row],[Prev Provento]]*[Qtde Total Ações]</f>
        <v>23544561.171046816</v>
      </c>
      <c r="W64" s="152">
        <f>IF(AND((Tabela13[[#This Row],[Exercício Base]]-Tabela13[[#This Row],[Exercício Fim]])&lt;3,Tabela13[[#This Row],[Cotação]]&gt;0),Tabela13[[#This Row],[Prev Provento]]/Tabela13[[#This Row],[Cotação]],"")</f>
        <v>6.107406436666666E-2</v>
      </c>
      <c r="X64" s="112">
        <f>IF(Tabela13[[#This Row],[Cotação]]&gt;0,$Z$1/Tabela13[[#This Row],[Cotação]]-MOD($Z$1/Tabela13[[#This Row],[Cotação]],100),0)</f>
        <v>0</v>
      </c>
    </row>
    <row r="65" spans="1:24">
      <c r="A65" s="111" t="s">
        <v>1612</v>
      </c>
      <c r="B65" s="111" t="s">
        <v>1488</v>
      </c>
      <c r="C65" s="111" t="s">
        <v>88</v>
      </c>
      <c r="D65" s="153">
        <f>GETPIVOTDATA("Mínimo de Ano",Ano!$A$3,"Nome de Pregão",Tabela13[[#This Row],[Nome de Pregão]])</f>
        <v>2000</v>
      </c>
      <c r="E65" s="153">
        <f>GETPIVOTDATA("Máx de Ano",Ano!$A$3,"Nome de Pregão",Tabela13[[#This Row],[Nome de Pregão]])</f>
        <v>2013</v>
      </c>
      <c r="F65" s="158">
        <f>2013</f>
        <v>2013</v>
      </c>
      <c r="G65" s="129">
        <f>SUMPRODUCT(N(Tabela13[[#This Row],[Nome de Pregão]]=Tabela9[Nome de Pregão]),N(Tabela13[[#This Row],[Tipo da Ação]]=Tabela9[Tipo da Ação]),N(Tabela9[Tipo do Provento]="DIVIDENDO"),Tabela9[Proventos/Ação])</f>
        <v>6.9634016897000013</v>
      </c>
      <c r="H65" s="129">
        <f>0</f>
        <v>0</v>
      </c>
      <c r="I65" s="156">
        <f>MAX(Tabela13[[#This Row],[Colunas1]:[Colunas5]])</f>
        <v>9.01</v>
      </c>
      <c r="J65" s="129">
        <f>[Dividendo]/IF(([Exercício Base]-[Exercício Ini])=0,1,([Exercício Base]-[Exercício Ini]))</f>
        <v>0.535646283823077</v>
      </c>
      <c r="K65" s="129">
        <f>[Jrs Cap Próprio Pago]/IF(([Exercício Base]-[Exercício Ini])=0,1,([Exercício Base]-[Exercício Ini]))</f>
        <v>0</v>
      </c>
      <c r="L65" s="186">
        <f>0</f>
        <v>0</v>
      </c>
      <c r="M65" s="184">
        <f>SUMPRODUCT(N(TRIM(Tabela15[Nome de pregão])=Tabela13[[#This Row],[Nome de Pregão]]),Tabela15[Qtde total de ações])</f>
        <v>168074028</v>
      </c>
      <c r="N65" s="131">
        <f>[Capital Social]*$AA$1</f>
        <v>0</v>
      </c>
      <c r="O65" s="129">
        <f>IF([Jrs Cap Próprio Pago]&gt;0,IF(([Capital Social]*$AA$1/[Qtde Total Ações])&gt;[Média JCP],[Média JCP],[Capital Social]*$AA$1/[Qtde Total Ações]),0)</f>
        <v>0</v>
      </c>
      <c r="P65" s="111">
        <f>SUMPRODUCT(N(Tabela1[Código]=Tabela13[[#This Row],[PAPEL]]),Tabela1[Fechamento])</f>
        <v>9.01</v>
      </c>
      <c r="Q65" s="111">
        <f>SUMPRODUCT(N(Tabela17[Código]=Tabela13[[#This Row],[PAPEL]]),Tabela17[Fechamento])</f>
        <v>0</v>
      </c>
      <c r="R65" s="111">
        <f>SUMPRODUCT(N(Tabela176[Código]=Tabela13[[#This Row],[PAPEL]]),Tabela176[Fechamento])</f>
        <v>0</v>
      </c>
      <c r="S65" s="111">
        <f>SUMPRODUCT(N(Tabela1768[Código]=Tabela13[[#This Row],[PAPEL]]),Tabela1768[Fechamento])</f>
        <v>0</v>
      </c>
      <c r="T65" s="152">
        <f>SUMPRODUCT(N(Tabela17683[Código]=Tabela13[[#This Row],[PAPEL]]),Tabela17683[Fechamento])</f>
        <v>0</v>
      </c>
      <c r="U65" s="129">
        <f>[Média Dividendo]+[Prev JPC/Ação]</f>
        <v>0.535646283823077</v>
      </c>
      <c r="V65" s="186">
        <f>Tabela13[[#This Row],[Prev Provento]]*[Qtde Total Ações]</f>
        <v>90028228.505375788</v>
      </c>
      <c r="W65" s="152">
        <f>IF(AND((Tabela13[[#This Row],[Exercício Base]]-Tabela13[[#This Row],[Exercício Fim]])&lt;3,Tabela13[[#This Row],[Cotação]]&gt;0),Tabela13[[#This Row],[Prev Provento]]/Tabela13[[#This Row],[Cotação]],"")</f>
        <v>5.9450197982583462E-2</v>
      </c>
      <c r="X65" s="112">
        <f>IF(Tabela13[[#This Row],[Cotação]]&gt;0,$Z$1/Tabela13[[#This Row],[Cotação]]-MOD($Z$1/Tabela13[[#This Row],[Cotação]],100),0)</f>
        <v>0</v>
      </c>
    </row>
    <row r="66" spans="1:24">
      <c r="A66" s="111" t="s">
        <v>1612</v>
      </c>
      <c r="B66" s="111" t="s">
        <v>1502</v>
      </c>
      <c r="C66" s="111" t="s">
        <v>89</v>
      </c>
      <c r="D66" s="153">
        <f>GETPIVOTDATA("Mínimo de Ano",Ano!$A$3,"Nome de Pregão",Tabela13[[#This Row],[Nome de Pregão]])</f>
        <v>2000</v>
      </c>
      <c r="E66" s="153">
        <f>GETPIVOTDATA("Máx de Ano",Ano!$A$3,"Nome de Pregão",Tabela13[[#This Row],[Nome de Pregão]])</f>
        <v>2013</v>
      </c>
      <c r="F66" s="158">
        <f>2013</f>
        <v>2013</v>
      </c>
      <c r="G66" s="129">
        <f>SUMPRODUCT(N(Tabela13[[#This Row],[Nome de Pregão]]=Tabela9[Nome de Pregão]),N(Tabela13[[#This Row],[Tipo da Ação]]=Tabela9[Tipo da Ação]),N(Tabela9[Tipo do Provento]="DIVIDENDO"),Tabela9[Proventos/Ação])</f>
        <v>7.6255343716999997</v>
      </c>
      <c r="H66" s="129">
        <f>0</f>
        <v>0</v>
      </c>
      <c r="I66" s="156">
        <f>MAX(Tabela13[[#This Row],[Colunas1]:[Colunas5]])</f>
        <v>9.8699999999999992</v>
      </c>
      <c r="J66" s="129">
        <f>[Dividendo]/IF(([Exercício Base]-[Exercício Ini])=0,1,([Exercício Base]-[Exercício Ini]))</f>
        <v>0.58657956705384617</v>
      </c>
      <c r="K66" s="129">
        <f>[Jrs Cap Próprio Pago]/IF(([Exercício Base]-[Exercício Ini])=0,1,([Exercício Base]-[Exercício Ini]))</f>
        <v>0</v>
      </c>
      <c r="L66" s="186">
        <f>0</f>
        <v>0</v>
      </c>
      <c r="M66" s="184">
        <f>SUMPRODUCT(N(TRIM(Tabela15[Nome de pregão])=Tabela13[[#This Row],[Nome de Pregão]]),Tabela15[Qtde total de ações])</f>
        <v>168074028</v>
      </c>
      <c r="N66" s="131">
        <f>[Capital Social]*$AA$1</f>
        <v>0</v>
      </c>
      <c r="O66" s="129">
        <f>IF([Jrs Cap Próprio Pago]&gt;0,IF(([Capital Social]*$AA$1/[Qtde Total Ações])&gt;[Média JCP],[Média JCP],[Capital Social]*$AA$1/[Qtde Total Ações]),0)</f>
        <v>0</v>
      </c>
      <c r="P66" s="111">
        <f>SUMPRODUCT(N(Tabela1[Código]=Tabela13[[#This Row],[PAPEL]]),Tabela1[Fechamento])</f>
        <v>9.8699999999999992</v>
      </c>
      <c r="Q66" s="111">
        <f>SUMPRODUCT(N(Tabela17[Código]=Tabela13[[#This Row],[PAPEL]]),Tabela17[Fechamento])</f>
        <v>0</v>
      </c>
      <c r="R66" s="111">
        <f>SUMPRODUCT(N(Tabela176[Código]=Tabela13[[#This Row],[PAPEL]]),Tabela176[Fechamento])</f>
        <v>0</v>
      </c>
      <c r="S66" s="111">
        <f>SUMPRODUCT(N(Tabela1768[Código]=Tabela13[[#This Row],[PAPEL]]),Tabela1768[Fechamento])</f>
        <v>0</v>
      </c>
      <c r="T66" s="152">
        <f>SUMPRODUCT(N(Tabela17683[Código]=Tabela13[[#This Row],[PAPEL]]),Tabela17683[Fechamento])</f>
        <v>0</v>
      </c>
      <c r="U66" s="129">
        <f>[Média Dividendo]+[Prev JPC/Ação]</f>
        <v>0.58657956705384617</v>
      </c>
      <c r="V66" s="186">
        <f>Tabela13[[#This Row],[Prev Provento]]*[Qtde Total Ações]</f>
        <v>98588790.577236027</v>
      </c>
      <c r="W66" s="152">
        <f>IF(AND((Tabela13[[#This Row],[Exercício Base]]-Tabela13[[#This Row],[Exercício Fim]])&lt;3,Tabela13[[#This Row],[Cotação]]&gt;0),Tabela13[[#This Row],[Prev Provento]]/Tabela13[[#This Row],[Cotação]],"")</f>
        <v>5.9430553906164765E-2</v>
      </c>
      <c r="X66" s="112">
        <f>IF(Tabela13[[#This Row],[Cotação]]&gt;0,$Z$1/Tabela13[[#This Row],[Cotação]]-MOD($Z$1/Tabela13[[#This Row],[Cotação]],100),0)</f>
        <v>0</v>
      </c>
    </row>
    <row r="67" spans="1:24">
      <c r="A67" s="111" t="s">
        <v>1874</v>
      </c>
      <c r="B67" s="111" t="s">
        <v>1503</v>
      </c>
      <c r="C67" s="111" t="s">
        <v>553</v>
      </c>
      <c r="D67" s="153">
        <f>GETPIVOTDATA("Mínimo de Ano",Ano!$A$3,"Nome de Pregão",Tabela13[[#This Row],[Nome de Pregão]])</f>
        <v>1996</v>
      </c>
      <c r="E67" s="153">
        <f>GETPIVOTDATA("Máx de Ano",Ano!$A$3,"Nome de Pregão",Tabela13[[#This Row],[Nome de Pregão]])</f>
        <v>2012</v>
      </c>
      <c r="F67" s="158">
        <f>2013</f>
        <v>2013</v>
      </c>
      <c r="G67" s="129">
        <f>SUMPRODUCT(N(Tabela13[[#This Row],[Nome de Pregão]]=Tabela9[Nome de Pregão]),N(Tabela13[[#This Row],[Tipo da Ação]]=Tabela9[Tipo da Ação]),N(Tabela9[Tipo do Provento]="DIVIDENDO"),Tabela9[Proventos/Ação])</f>
        <v>10.940528800000001</v>
      </c>
      <c r="H67" s="129">
        <f>0</f>
        <v>0</v>
      </c>
      <c r="I67" s="156">
        <f>MAX(Tabela13[[#This Row],[Colunas1]:[Colunas5]])</f>
        <v>11.13</v>
      </c>
      <c r="J67" s="129">
        <f>[Dividendo]/IF(([Exercício Base]-[Exercício Ini])=0,1,([Exercício Base]-[Exercício Ini]))</f>
        <v>0.64356051764705891</v>
      </c>
      <c r="K67" s="129">
        <f>[Jrs Cap Próprio Pago]/IF(([Exercício Base]-[Exercício Ini])=0,1,([Exercício Base]-[Exercício Ini]))</f>
        <v>0</v>
      </c>
      <c r="L67" s="186">
        <f>0</f>
        <v>0</v>
      </c>
      <c r="M67" s="184">
        <f>SUMPRODUCT(N(TRIM(Tabela15[Nome de pregão])=Tabela13[[#This Row],[Nome de Pregão]]),Tabela15[Qtde total de ações])</f>
        <v>1013786190</v>
      </c>
      <c r="N67" s="131">
        <f>[Capital Social]*$AA$1</f>
        <v>0</v>
      </c>
      <c r="O67" s="129">
        <f>IF([Jrs Cap Próprio Pago]&gt;0,IF(([Capital Social]*$AA$1/[Qtde Total Ações])&gt;[Média JCP],[Média JCP],[Capital Social]*$AA$1/[Qtde Total Ações]),0)</f>
        <v>0</v>
      </c>
      <c r="P67" s="111">
        <f>SUMPRODUCT(N(Tabela1[Código]=Tabela13[[#This Row],[PAPEL]]),Tabela1[Fechamento])</f>
        <v>0</v>
      </c>
      <c r="Q67" s="111">
        <f>SUMPRODUCT(N(Tabela17[Código]=Tabela13[[#This Row],[PAPEL]]),Tabela17[Fechamento])</f>
        <v>0</v>
      </c>
      <c r="R67" s="111">
        <f>SUMPRODUCT(N(Tabela176[Código]=Tabela13[[#This Row],[PAPEL]]),Tabela176[Fechamento])</f>
        <v>11.13</v>
      </c>
      <c r="S67" s="111">
        <f>SUMPRODUCT(N(Tabela1768[Código]=Tabela13[[#This Row],[PAPEL]]),Tabela1768[Fechamento])</f>
        <v>0</v>
      </c>
      <c r="T67" s="152">
        <f>SUMPRODUCT(N(Tabela17683[Código]=Tabela13[[#This Row],[PAPEL]]),Tabela17683[Fechamento])</f>
        <v>0</v>
      </c>
      <c r="U67" s="129">
        <f>[Média Dividendo]+[Prev JPC/Ação]</f>
        <v>0.64356051764705891</v>
      </c>
      <c r="V67" s="186">
        <f>Tabela13[[#This Row],[Prev Provento]]*[Qtde Total Ações]</f>
        <v>652432765.21983957</v>
      </c>
      <c r="W67" s="152">
        <f>IF(AND((Tabela13[[#This Row],[Exercício Base]]-Tabela13[[#This Row],[Exercício Fim]])&lt;3,Tabela13[[#This Row],[Cotação]]&gt;0),Tabela13[[#This Row],[Prev Provento]]/Tabela13[[#This Row],[Cotação]],"")</f>
        <v>5.7822148935045718E-2</v>
      </c>
      <c r="X67" s="112">
        <f>IF(Tabela13[[#This Row],[Cotação]]&gt;0,$Z$1/Tabela13[[#This Row],[Cotação]]-MOD($Z$1/Tabela13[[#This Row],[Cotação]],100),0)</f>
        <v>0</v>
      </c>
    </row>
    <row r="68" spans="1:24">
      <c r="A68" s="111" t="s">
        <v>1826</v>
      </c>
      <c r="B68" s="111" t="s">
        <v>1488</v>
      </c>
      <c r="C68" s="111" t="s">
        <v>229</v>
      </c>
      <c r="D68" s="153">
        <f>GETPIVOTDATA("Mínimo de Ano",Ano!$A$3,"Nome de Pregão",Tabela13[[#This Row],[Nome de Pregão]])</f>
        <v>1996</v>
      </c>
      <c r="E68" s="153">
        <f>GETPIVOTDATA("Máx de Ano",Ano!$A$3,"Nome de Pregão",Tabela13[[#This Row],[Nome de Pregão]])</f>
        <v>2013</v>
      </c>
      <c r="F68" s="158">
        <f>2013</f>
        <v>2013</v>
      </c>
      <c r="G68" s="129">
        <f>SUMPRODUCT(N(Tabela13[[#This Row],[Nome de Pregão]]=Tabela9[Nome de Pregão]),N(Tabela13[[#This Row],[Tipo da Ação]]=Tabela9[Tipo da Ação]),N(Tabela9[Tipo do Provento]="DIVIDENDO"),Tabela9[Proventos/Ação])</f>
        <v>25.929818968999996</v>
      </c>
      <c r="H68" s="129">
        <f>0</f>
        <v>0</v>
      </c>
      <c r="I68" s="156">
        <f>MAX(Tabela13[[#This Row],[Colunas1]:[Colunas5]])</f>
        <v>26.67</v>
      </c>
      <c r="J68" s="129">
        <f>[Dividendo]/IF(([Exercício Base]-[Exercício Ini])=0,1,([Exercício Base]-[Exercício Ini]))</f>
        <v>1.5252834687647057</v>
      </c>
      <c r="K68" s="129">
        <f>[Jrs Cap Próprio Pago]/IF(([Exercício Base]-[Exercício Ini])=0,1,([Exercício Base]-[Exercício Ini]))</f>
        <v>0</v>
      </c>
      <c r="L68" s="186">
        <f>0</f>
        <v>0</v>
      </c>
      <c r="M68" s="184">
        <f>SUMPRODUCT(N(TRIM(Tabela15[Nome de pregão])=Tabela13[[#This Row],[Nome de Pregão]]),Tabela15[Qtde total de ações])</f>
        <v>7680000</v>
      </c>
      <c r="N68" s="131">
        <f>[Capital Social]*$AA$1</f>
        <v>0</v>
      </c>
      <c r="O68" s="129">
        <f>IF([Jrs Cap Próprio Pago]&gt;0,IF(([Capital Social]*$AA$1/[Qtde Total Ações])&gt;[Média JCP],[Média JCP],[Capital Social]*$AA$1/[Qtde Total Ações]),0)</f>
        <v>0</v>
      </c>
      <c r="P68" s="111">
        <f>SUMPRODUCT(N(Tabela1[Código]=Tabela13[[#This Row],[PAPEL]]),Tabela1[Fechamento])</f>
        <v>0</v>
      </c>
      <c r="Q68" s="111">
        <f>SUMPRODUCT(N(Tabela17[Código]=Tabela13[[#This Row],[PAPEL]]),Tabela17[Fechamento])</f>
        <v>26.67</v>
      </c>
      <c r="R68" s="111">
        <f>SUMPRODUCT(N(Tabela176[Código]=Tabela13[[#This Row],[PAPEL]]),Tabela176[Fechamento])</f>
        <v>0</v>
      </c>
      <c r="S68" s="111">
        <f>SUMPRODUCT(N(Tabela1768[Código]=Tabela13[[#This Row],[PAPEL]]),Tabela1768[Fechamento])</f>
        <v>0</v>
      </c>
      <c r="T68" s="152">
        <f>SUMPRODUCT(N(Tabela17683[Código]=Tabela13[[#This Row],[PAPEL]]),Tabela17683[Fechamento])</f>
        <v>0</v>
      </c>
      <c r="U68" s="129">
        <f>[Média Dividendo]+[Prev JPC/Ação]</f>
        <v>1.5252834687647057</v>
      </c>
      <c r="V68" s="186">
        <f>Tabela13[[#This Row],[Prev Provento]]*[Qtde Total Ações]</f>
        <v>11714177.040112939</v>
      </c>
      <c r="W68" s="152">
        <f>IF(AND((Tabela13[[#This Row],[Exercício Base]]-Tabela13[[#This Row],[Exercício Fim]])&lt;3,Tabela13[[#This Row],[Cotação]]&gt;0),Tabela13[[#This Row],[Prev Provento]]/Tabela13[[#This Row],[Cotação]],"")</f>
        <v>5.7190981206025705E-2</v>
      </c>
      <c r="X68" s="112">
        <f>IF(Tabela13[[#This Row],[Cotação]]&gt;0,$Z$1/Tabela13[[#This Row],[Cotação]]-MOD($Z$1/Tabela13[[#This Row],[Cotação]],100),0)</f>
        <v>0</v>
      </c>
    </row>
    <row r="69" spans="1:24">
      <c r="A69" s="111" t="s">
        <v>1597</v>
      </c>
      <c r="B69" s="111" t="s">
        <v>1490</v>
      </c>
      <c r="C69" s="111" t="s">
        <v>26</v>
      </c>
      <c r="D69" s="153">
        <f>GETPIVOTDATA("Mínimo de Ano",Ano!$A$3,"Nome de Pregão",Tabela13[[#This Row],[Nome de Pregão]])</f>
        <v>1996</v>
      </c>
      <c r="E69" s="153">
        <f>GETPIVOTDATA("Máx de Ano",Ano!$A$3,"Nome de Pregão",Tabela13[[#This Row],[Nome de Pregão]])</f>
        <v>2013</v>
      </c>
      <c r="F69" s="158">
        <f>2013</f>
        <v>2013</v>
      </c>
      <c r="G69" s="129">
        <f>SUMPRODUCT(N(Tabela13[[#This Row],[Nome de Pregão]]=Tabela9[Nome de Pregão]),N(Tabela13[[#This Row],[Tipo da Ação]]=Tabela9[Tipo da Ação]),N(Tabela9[Tipo do Provento]="DIVIDENDO"),Tabela9[Proventos/Ação])</f>
        <v>14.72055384105634</v>
      </c>
      <c r="H69" s="129">
        <f>0</f>
        <v>0</v>
      </c>
      <c r="I69" s="156">
        <f>MAX(Tabela13[[#This Row],[Colunas1]:[Colunas5]])</f>
        <v>15.25</v>
      </c>
      <c r="J69" s="129">
        <f>[Dividendo]/IF(([Exercício Base]-[Exercício Ini])=0,1,([Exercício Base]-[Exercício Ini]))</f>
        <v>0.86591493182684354</v>
      </c>
      <c r="K69" s="129">
        <f>[Jrs Cap Próprio Pago]/IF(([Exercício Base]-[Exercício Ini])=0,1,([Exercício Base]-[Exercício Ini]))</f>
        <v>0</v>
      </c>
      <c r="L69" s="186">
        <f>0</f>
        <v>0</v>
      </c>
      <c r="M69" s="184">
        <f>SUMPRODUCT(N(TRIM(Tabela15[Nome de pregão])=Tabela13[[#This Row],[Nome de Pregão]]),Tabela15[Qtde total de ações])</f>
        <v>1258841654</v>
      </c>
      <c r="N69" s="131">
        <f>[Capital Social]*$AA$1</f>
        <v>0</v>
      </c>
      <c r="O69" s="129">
        <f>IF([Jrs Cap Próprio Pago]&gt;0,IF(([Capital Social]*$AA$1/[Qtde Total Ações])&gt;[Média JCP],[Média JCP],[Capital Social]*$AA$1/[Qtde Total Ações]),0)</f>
        <v>0</v>
      </c>
      <c r="P69" s="111">
        <f>SUMPRODUCT(N(Tabela1[Código]=Tabela13[[#This Row],[PAPEL]]),Tabela1[Fechamento])</f>
        <v>15.25</v>
      </c>
      <c r="Q69" s="111">
        <f>SUMPRODUCT(N(Tabela17[Código]=Tabela13[[#This Row],[PAPEL]]),Tabela17[Fechamento])</f>
        <v>0</v>
      </c>
      <c r="R69" s="111">
        <f>SUMPRODUCT(N(Tabela176[Código]=Tabela13[[#This Row],[PAPEL]]),Tabela176[Fechamento])</f>
        <v>0</v>
      </c>
      <c r="S69" s="111">
        <f>SUMPRODUCT(N(Tabela1768[Código]=Tabela13[[#This Row],[PAPEL]]),Tabela1768[Fechamento])</f>
        <v>0</v>
      </c>
      <c r="T69" s="152">
        <f>SUMPRODUCT(N(Tabela17683[Código]=Tabela13[[#This Row],[PAPEL]]),Tabela17683[Fechamento])</f>
        <v>0</v>
      </c>
      <c r="U69" s="129">
        <f>[Média Dividendo]+[Prev JPC/Ação]</f>
        <v>0.86591493182684354</v>
      </c>
      <c r="V69" s="186">
        <f>Tabela13[[#This Row],[Prev Provento]]*[Qtde Total Ações]</f>
        <v>1090049785.0042009</v>
      </c>
      <c r="W69" s="152">
        <f>IF(AND((Tabela13[[#This Row],[Exercício Base]]-Tabela13[[#This Row],[Exercício Fim]])&lt;3,Tabela13[[#This Row],[Cotação]]&gt;0),Tabela13[[#This Row],[Prev Provento]]/Tabela13[[#This Row],[Cotação]],"")</f>
        <v>5.6781307005038924E-2</v>
      </c>
      <c r="X69" s="112">
        <f>IF(Tabela13[[#This Row],[Cotação]]&gt;0,$Z$1/Tabela13[[#This Row],[Cotação]]-MOD($Z$1/Tabela13[[#This Row],[Cotação]],100),0)</f>
        <v>0</v>
      </c>
    </row>
    <row r="70" spans="1:24">
      <c r="A70" s="111" t="s">
        <v>1826</v>
      </c>
      <c r="B70" s="111" t="s">
        <v>1490</v>
      </c>
      <c r="C70" s="111" t="s">
        <v>230</v>
      </c>
      <c r="D70" s="153">
        <f>GETPIVOTDATA("Mínimo de Ano",Ano!$A$3,"Nome de Pregão",Tabela13[[#This Row],[Nome de Pregão]])</f>
        <v>1996</v>
      </c>
      <c r="E70" s="153">
        <f>GETPIVOTDATA("Máx de Ano",Ano!$A$3,"Nome de Pregão",Tabela13[[#This Row],[Nome de Pregão]])</f>
        <v>2013</v>
      </c>
      <c r="F70" s="158">
        <f>2013</f>
        <v>2013</v>
      </c>
      <c r="G70" s="129">
        <f>SUMPRODUCT(N(Tabela13[[#This Row],[Nome de Pregão]]=Tabela9[Nome de Pregão]),N(Tabela13[[#This Row],[Tipo da Ação]]=Tabela9[Tipo da Ação]),N(Tabela9[Tipo do Provento]="DIVIDENDO"),Tabela9[Proventos/Ação])</f>
        <v>28.473800867000005</v>
      </c>
      <c r="H70" s="129">
        <f>0</f>
        <v>0</v>
      </c>
      <c r="I70" s="156">
        <f>MAX(Tabela13[[#This Row],[Colunas1]:[Colunas5]])</f>
        <v>30</v>
      </c>
      <c r="J70" s="129">
        <f>[Dividendo]/IF(([Exercício Base]-[Exercício Ini])=0,1,([Exercício Base]-[Exercício Ini]))</f>
        <v>1.6749294627647062</v>
      </c>
      <c r="K70" s="129">
        <f>[Jrs Cap Próprio Pago]/IF(([Exercício Base]-[Exercício Ini])=0,1,([Exercício Base]-[Exercício Ini]))</f>
        <v>0</v>
      </c>
      <c r="L70" s="186">
        <f>0</f>
        <v>0</v>
      </c>
      <c r="M70" s="184">
        <f>SUMPRODUCT(N(TRIM(Tabela15[Nome de pregão])=Tabela13[[#This Row],[Nome de Pregão]]),Tabela15[Qtde total de ações])</f>
        <v>7680000</v>
      </c>
      <c r="N70" s="131">
        <f>[Capital Social]*$AA$1</f>
        <v>0</v>
      </c>
      <c r="O70" s="129">
        <f>IF([Jrs Cap Próprio Pago]&gt;0,IF(([Capital Social]*$AA$1/[Qtde Total Ações])&gt;[Média JCP],[Média JCP],[Capital Social]*$AA$1/[Qtde Total Ações]),0)</f>
        <v>0</v>
      </c>
      <c r="P70" s="111">
        <f>SUMPRODUCT(N(Tabela1[Código]=Tabela13[[#This Row],[PAPEL]]),Tabela1[Fechamento])</f>
        <v>0</v>
      </c>
      <c r="Q70" s="111">
        <f>SUMPRODUCT(N(Tabela17[Código]=Tabela13[[#This Row],[PAPEL]]),Tabela17[Fechamento])</f>
        <v>30</v>
      </c>
      <c r="R70" s="111">
        <f>SUMPRODUCT(N(Tabela176[Código]=Tabela13[[#This Row],[PAPEL]]),Tabela176[Fechamento])</f>
        <v>0</v>
      </c>
      <c r="S70" s="111">
        <f>SUMPRODUCT(N(Tabela1768[Código]=Tabela13[[#This Row],[PAPEL]]),Tabela1768[Fechamento])</f>
        <v>0</v>
      </c>
      <c r="T70" s="152">
        <f>SUMPRODUCT(N(Tabela17683[Código]=Tabela13[[#This Row],[PAPEL]]),Tabela17683[Fechamento])</f>
        <v>0</v>
      </c>
      <c r="U70" s="129">
        <f>[Média Dividendo]+[Prev JPC/Ação]</f>
        <v>1.6749294627647062</v>
      </c>
      <c r="V70" s="186">
        <f>Tabela13[[#This Row],[Prev Provento]]*[Qtde Total Ações]</f>
        <v>12863458.274032943</v>
      </c>
      <c r="W70" s="152">
        <f>IF(AND((Tabela13[[#This Row],[Exercício Base]]-Tabela13[[#This Row],[Exercício Fim]])&lt;3,Tabela13[[#This Row],[Cotação]]&gt;0),Tabela13[[#This Row],[Prev Provento]]/Tabela13[[#This Row],[Cotação]],"")</f>
        <v>5.5830982092156874E-2</v>
      </c>
      <c r="X70" s="112">
        <f>IF(Tabela13[[#This Row],[Cotação]]&gt;0,$Z$1/Tabela13[[#This Row],[Cotação]]-MOD($Z$1/Tabela13[[#This Row],[Cotação]],100),0)</f>
        <v>0</v>
      </c>
    </row>
    <row r="71" spans="1:24">
      <c r="A71" s="111" t="s">
        <v>1802</v>
      </c>
      <c r="B71" s="111" t="s">
        <v>1488</v>
      </c>
      <c r="C71" s="111" t="s">
        <v>297</v>
      </c>
      <c r="D71" s="153">
        <f>GETPIVOTDATA("Mínimo de Ano",Ano!$A$3,"Nome de Pregão",Tabela13[[#This Row],[Nome de Pregão]])</f>
        <v>2008</v>
      </c>
      <c r="E71" s="153">
        <f>GETPIVOTDATA("Máx de Ano",Ano!$A$3,"Nome de Pregão",Tabela13[[#This Row],[Nome de Pregão]])</f>
        <v>2013</v>
      </c>
      <c r="F71" s="158">
        <f>2013</f>
        <v>2013</v>
      </c>
      <c r="G71" s="129">
        <f>SUMPRODUCT(N(Tabela13[[#This Row],[Nome de Pregão]]=Tabela9[Nome de Pregão]),N(Tabela13[[#This Row],[Tipo da Ação]]=Tabela9[Tipo da Ação]),N(Tabela9[Tipo do Provento]="DIVIDENDO"),Tabela9[Proventos/Ação])</f>
        <v>2.2302852249999998</v>
      </c>
      <c r="H71" s="129">
        <f>0</f>
        <v>0</v>
      </c>
      <c r="I71" s="156">
        <f>MAX(Tabela13[[#This Row],[Colunas1]:[Colunas5]])</f>
        <v>8.02</v>
      </c>
      <c r="J71" s="129">
        <f>[Dividendo]/IF(([Exercício Base]-[Exercício Ini])=0,1,([Exercício Base]-[Exercício Ini]))</f>
        <v>0.44605704499999999</v>
      </c>
      <c r="K71" s="129">
        <f>[Jrs Cap Próprio Pago]/IF(([Exercício Base]-[Exercício Ini])=0,1,([Exercício Base]-[Exercício Ini]))</f>
        <v>0</v>
      </c>
      <c r="L71" s="186">
        <f>0</f>
        <v>0</v>
      </c>
      <c r="M71" s="184">
        <f>SUMPRODUCT(N(TRIM(Tabela15[Nome de pregão])=Tabela13[[#This Row],[Nome de Pregão]]),Tabela15[Qtde total de ações])</f>
        <v>80041132</v>
      </c>
      <c r="N71" s="131">
        <f>[Capital Social]*$AA$1</f>
        <v>0</v>
      </c>
      <c r="O71" s="129">
        <f>IF([Jrs Cap Próprio Pago]&gt;0,IF(([Capital Social]*$AA$1/[Qtde Total Ações])&gt;[Média JCP],[Média JCP],[Capital Social]*$AA$1/[Qtde Total Ações]),0)</f>
        <v>0</v>
      </c>
      <c r="P71" s="111">
        <f>SUMPRODUCT(N(Tabela1[Código]=Tabela13[[#This Row],[PAPEL]]),Tabela1[Fechamento])</f>
        <v>0</v>
      </c>
      <c r="Q71" s="111">
        <f>SUMPRODUCT(N(Tabela17[Código]=Tabela13[[#This Row],[PAPEL]]),Tabela17[Fechamento])</f>
        <v>8.02</v>
      </c>
      <c r="R71" s="111">
        <f>SUMPRODUCT(N(Tabela176[Código]=Tabela13[[#This Row],[PAPEL]]),Tabela176[Fechamento])</f>
        <v>0</v>
      </c>
      <c r="S71" s="111">
        <f>SUMPRODUCT(N(Tabela1768[Código]=Tabela13[[#This Row],[PAPEL]]),Tabela1768[Fechamento])</f>
        <v>0</v>
      </c>
      <c r="T71" s="152">
        <f>SUMPRODUCT(N(Tabela17683[Código]=Tabela13[[#This Row],[PAPEL]]),Tabela17683[Fechamento])</f>
        <v>0</v>
      </c>
      <c r="U71" s="129">
        <f>[Média Dividendo]+[Prev JPC/Ação]</f>
        <v>0.44605704499999999</v>
      </c>
      <c r="V71" s="186">
        <f>Tabela13[[#This Row],[Prev Provento]]*[Qtde Total Ações]</f>
        <v>35702910.818374939</v>
      </c>
      <c r="W71" s="152">
        <f>IF(AND((Tabela13[[#This Row],[Exercício Base]]-Tabela13[[#This Row],[Exercício Fim]])&lt;3,Tabela13[[#This Row],[Cotação]]&gt;0),Tabela13[[#This Row],[Prev Provento]]/Tabela13[[#This Row],[Cotação]],"")</f>
        <v>5.561808541147132E-2</v>
      </c>
      <c r="X71" s="112">
        <f>IF(Tabela13[[#This Row],[Cotação]]&gt;0,$Z$1/Tabela13[[#This Row],[Cotação]]-MOD($Z$1/Tabela13[[#This Row],[Cotação]],100),0)</f>
        <v>0</v>
      </c>
    </row>
    <row r="72" spans="1:24">
      <c r="A72" s="111" t="s">
        <v>1597</v>
      </c>
      <c r="B72" s="111" t="s">
        <v>1488</v>
      </c>
      <c r="C72" s="111" t="s">
        <v>27</v>
      </c>
      <c r="D72" s="153">
        <f>GETPIVOTDATA("Mínimo de Ano",Ano!$A$3,"Nome de Pregão",Tabela13[[#This Row],[Nome de Pregão]])</f>
        <v>1996</v>
      </c>
      <c r="E72" s="153">
        <f>GETPIVOTDATA("Máx de Ano",Ano!$A$3,"Nome de Pregão",Tabela13[[#This Row],[Nome de Pregão]])</f>
        <v>2013</v>
      </c>
      <c r="F72" s="158">
        <f>2013</f>
        <v>2013</v>
      </c>
      <c r="G72" s="129">
        <f>SUMPRODUCT(N(Tabela13[[#This Row],[Nome de Pregão]]=Tabela9[Nome de Pregão]),N(Tabela13[[#This Row],[Tipo da Ação]]=Tabela9[Tipo da Ação]),N(Tabela9[Tipo do Provento]="DIVIDENDO"),Tabela9[Proventos/Ação])</f>
        <v>14.72055384105634</v>
      </c>
      <c r="H72" s="129">
        <f>0</f>
        <v>0</v>
      </c>
      <c r="I72" s="156">
        <f>MAX(Tabela13[[#This Row],[Colunas1]:[Colunas5]])</f>
        <v>15.6</v>
      </c>
      <c r="J72" s="129">
        <f>[Dividendo]/IF(([Exercício Base]-[Exercício Ini])=0,1,([Exercício Base]-[Exercício Ini]))</f>
        <v>0.86591493182684354</v>
      </c>
      <c r="K72" s="129">
        <f>[Jrs Cap Próprio Pago]/IF(([Exercício Base]-[Exercício Ini])=0,1,([Exercício Base]-[Exercício Ini]))</f>
        <v>0</v>
      </c>
      <c r="L72" s="186">
        <f>0</f>
        <v>0</v>
      </c>
      <c r="M72" s="184">
        <f>SUMPRODUCT(N(TRIM(Tabela15[Nome de pregão])=Tabela13[[#This Row],[Nome de Pregão]]),Tabela15[Qtde total de ações])</f>
        <v>1258841654</v>
      </c>
      <c r="N72" s="131">
        <f>[Capital Social]*$AA$1</f>
        <v>0</v>
      </c>
      <c r="O72" s="129">
        <f>IF([Jrs Cap Próprio Pago]&gt;0,IF(([Capital Social]*$AA$1/[Qtde Total Ações])&gt;[Média JCP],[Média JCP],[Capital Social]*$AA$1/[Qtde Total Ações]),0)</f>
        <v>0</v>
      </c>
      <c r="P72" s="111">
        <f>SUMPRODUCT(N(Tabela1[Código]=Tabela13[[#This Row],[PAPEL]]),Tabela1[Fechamento])</f>
        <v>15.6</v>
      </c>
      <c r="Q72" s="111">
        <f>SUMPRODUCT(N(Tabela17[Código]=Tabela13[[#This Row],[PAPEL]]),Tabela17[Fechamento])</f>
        <v>0</v>
      </c>
      <c r="R72" s="111">
        <f>SUMPRODUCT(N(Tabela176[Código]=Tabela13[[#This Row],[PAPEL]]),Tabela176[Fechamento])</f>
        <v>0</v>
      </c>
      <c r="S72" s="111">
        <f>SUMPRODUCT(N(Tabela1768[Código]=Tabela13[[#This Row],[PAPEL]]),Tabela1768[Fechamento])</f>
        <v>0</v>
      </c>
      <c r="T72" s="152">
        <f>SUMPRODUCT(N(Tabela17683[Código]=Tabela13[[#This Row],[PAPEL]]),Tabela17683[Fechamento])</f>
        <v>0</v>
      </c>
      <c r="U72" s="129">
        <f>[Média Dividendo]+[Prev JPC/Ação]</f>
        <v>0.86591493182684354</v>
      </c>
      <c r="V72" s="186">
        <f>Tabela13[[#This Row],[Prev Provento]]*[Qtde Total Ações]</f>
        <v>1090049785.0042009</v>
      </c>
      <c r="W72" s="152">
        <f>IF(AND((Tabela13[[#This Row],[Exercício Base]]-Tabela13[[#This Row],[Exercício Fim]])&lt;3,Tabela13[[#This Row],[Cotação]]&gt;0),Tabela13[[#This Row],[Prev Provento]]/Tabela13[[#This Row],[Cotação]],"")</f>
        <v>5.5507367424797664E-2</v>
      </c>
      <c r="X72" s="112">
        <f>IF(Tabela13[[#This Row],[Cotação]]&gt;0,$Z$1/Tabela13[[#This Row],[Cotação]]-MOD($Z$1/Tabela13[[#This Row],[Cotação]],100),0)</f>
        <v>0</v>
      </c>
    </row>
    <row r="73" spans="1:24">
      <c r="A73" s="111" t="s">
        <v>1594</v>
      </c>
      <c r="B73" s="111" t="s">
        <v>1503</v>
      </c>
      <c r="C73" s="111" t="s">
        <v>85</v>
      </c>
      <c r="D73" s="153">
        <f>GETPIVOTDATA("Mínimo de Ano",Ano!$A$3,"Nome de Pregão",Tabela13[[#This Row],[Nome de Pregão]])</f>
        <v>1998</v>
      </c>
      <c r="E73" s="153">
        <f>GETPIVOTDATA("Máx de Ano",Ano!$A$3,"Nome de Pregão",Tabela13[[#This Row],[Nome de Pregão]])</f>
        <v>2013</v>
      </c>
      <c r="F73" s="158">
        <f>2013</f>
        <v>2013</v>
      </c>
      <c r="G73" s="129">
        <f>SUMPRODUCT(N(Tabela13[[#This Row],[Nome de Pregão]]=Tabela9[Nome de Pregão]),N(Tabela13[[#This Row],[Tipo da Ação]]=Tabela9[Tipo da Ação]),N(Tabela9[Tipo do Provento]="DIVIDENDO"),Tabela9[Proventos/Ação])</f>
        <v>14.561919323153621</v>
      </c>
      <c r="H73" s="129">
        <f>0</f>
        <v>0</v>
      </c>
      <c r="I73" s="156">
        <f>MAX(Tabela13[[#This Row],[Colunas1]:[Colunas5]])</f>
        <v>18.010000000000002</v>
      </c>
      <c r="J73" s="129">
        <f>[Dividendo]/IF(([Exercício Base]-[Exercício Ini])=0,1,([Exercício Base]-[Exercício Ini]))</f>
        <v>0.97079462154357476</v>
      </c>
      <c r="K73" s="129">
        <f>[Jrs Cap Próprio Pago]/IF(([Exercício Base]-[Exercício Ini])=0,1,([Exercício Base]-[Exercício Ini]))</f>
        <v>0</v>
      </c>
      <c r="L73" s="186">
        <f>0</f>
        <v>0</v>
      </c>
      <c r="M73" s="184">
        <f>SUMPRODUCT(N(TRIM(Tabela15[Nome de pregão])=Tabela13[[#This Row],[Nome de Pregão]]),Tabela15[Qtde total de ações])</f>
        <v>74612388</v>
      </c>
      <c r="N73" s="131">
        <f>[Capital Social]*$AA$1</f>
        <v>0</v>
      </c>
      <c r="O73" s="129">
        <f>IF([Jrs Cap Próprio Pago]&gt;0,IF(([Capital Social]*$AA$1/[Qtde Total Ações])&gt;[Média JCP],[Média JCP],[Capital Social]*$AA$1/[Qtde Total Ações]),0)</f>
        <v>0</v>
      </c>
      <c r="P73" s="111">
        <f>SUMPRODUCT(N(Tabela1[Código]=Tabela13[[#This Row],[PAPEL]]),Tabela1[Fechamento])</f>
        <v>18.010000000000002</v>
      </c>
      <c r="Q73" s="111">
        <f>SUMPRODUCT(N(Tabela17[Código]=Tabela13[[#This Row],[PAPEL]]),Tabela17[Fechamento])</f>
        <v>0</v>
      </c>
      <c r="R73" s="111">
        <f>SUMPRODUCT(N(Tabela176[Código]=Tabela13[[#This Row],[PAPEL]]),Tabela176[Fechamento])</f>
        <v>0</v>
      </c>
      <c r="S73" s="111">
        <f>SUMPRODUCT(N(Tabela1768[Código]=Tabela13[[#This Row],[PAPEL]]),Tabela1768[Fechamento])</f>
        <v>0</v>
      </c>
      <c r="T73" s="152">
        <f>SUMPRODUCT(N(Tabela17683[Código]=Tabela13[[#This Row],[PAPEL]]),Tabela17683[Fechamento])</f>
        <v>0</v>
      </c>
      <c r="U73" s="129">
        <f>[Média Dividendo]+[Prev JPC/Ação]</f>
        <v>0.97079462154357476</v>
      </c>
      <c r="V73" s="186">
        <f>Tabela13[[#This Row],[Prev Provento]]*[Qtde Total Ações]</f>
        <v>72433304.970922366</v>
      </c>
      <c r="W73" s="152">
        <f>IF(AND((Tabela13[[#This Row],[Exercício Base]]-Tabela13[[#This Row],[Exercício Fim]])&lt;3,Tabela13[[#This Row],[Cotação]]&gt;0),Tabela13[[#This Row],[Prev Provento]]/Tabela13[[#This Row],[Cotação]],"")</f>
        <v>5.3903088369993045E-2</v>
      </c>
      <c r="X73" s="112">
        <f>IF(Tabela13[[#This Row],[Cotação]]&gt;0,$Z$1/Tabela13[[#This Row],[Cotação]]-MOD($Z$1/Tabela13[[#This Row],[Cotação]],100),0)</f>
        <v>0</v>
      </c>
    </row>
    <row r="74" spans="1:24">
      <c r="A74" s="111" t="s">
        <v>1866</v>
      </c>
      <c r="B74" s="111" t="s">
        <v>1490</v>
      </c>
      <c r="C74" s="111" t="s">
        <v>146</v>
      </c>
      <c r="D74" s="153">
        <f>GETPIVOTDATA("Mínimo de Ano",Ano!$A$3,"Nome de Pregão",Tabela13[[#This Row],[Nome de Pregão]])</f>
        <v>2000</v>
      </c>
      <c r="E74" s="153">
        <f>GETPIVOTDATA("Máx de Ano",Ano!$A$3,"Nome de Pregão",Tabela13[[#This Row],[Nome de Pregão]])</f>
        <v>2013</v>
      </c>
      <c r="F74" s="158">
        <f>2013</f>
        <v>2013</v>
      </c>
      <c r="G74" s="129">
        <f>SUMPRODUCT(N(Tabela13[[#This Row],[Nome de Pregão]]=Tabela9[Nome de Pregão]),N(Tabela13[[#This Row],[Tipo da Ação]]=Tabela9[Tipo da Ação]),N(Tabela9[Tipo do Provento]="DIVIDENDO"),Tabela9[Proventos/Ação])</f>
        <v>17.058934033700002</v>
      </c>
      <c r="H74" s="129">
        <f>0</f>
        <v>0</v>
      </c>
      <c r="I74" s="156">
        <f>MAX(Tabela13[[#This Row],[Colunas1]:[Colunas5]])</f>
        <v>24.51</v>
      </c>
      <c r="J74" s="129">
        <f>[Dividendo]/IF(([Exercício Base]-[Exercício Ini])=0,1,([Exercício Base]-[Exercício Ini]))</f>
        <v>1.3122256949000002</v>
      </c>
      <c r="K74" s="129">
        <f>[Jrs Cap Próprio Pago]/IF(([Exercício Base]-[Exercício Ini])=0,1,([Exercício Base]-[Exercício Ini]))</f>
        <v>0</v>
      </c>
      <c r="L74" s="186">
        <f>0</f>
        <v>0</v>
      </c>
      <c r="M74" s="184">
        <f>SUMPRODUCT(N(TRIM(Tabela15[Nome de pregão])=Tabela13[[#This Row],[Nome de Pregão]]),Tabela15[Qtde total de ações])</f>
        <v>152661565</v>
      </c>
      <c r="N74" s="131">
        <f>[Capital Social]*$AA$1</f>
        <v>0</v>
      </c>
      <c r="O74" s="129">
        <f>IF([Jrs Cap Próprio Pago]&gt;0,IF(([Capital Social]*$AA$1/[Qtde Total Ações])&gt;[Média JCP],[Média JCP],[Capital Social]*$AA$1/[Qtde Total Ações]),0)</f>
        <v>0</v>
      </c>
      <c r="P74" s="111">
        <f>SUMPRODUCT(N(Tabela1[Código]=Tabela13[[#This Row],[PAPEL]]),Tabela1[Fechamento])</f>
        <v>24.51</v>
      </c>
      <c r="Q74" s="111">
        <f>SUMPRODUCT(N(Tabela17[Código]=Tabela13[[#This Row],[PAPEL]]),Tabela17[Fechamento])</f>
        <v>0</v>
      </c>
      <c r="R74" s="111">
        <f>SUMPRODUCT(N(Tabela176[Código]=Tabela13[[#This Row],[PAPEL]]),Tabela176[Fechamento])</f>
        <v>0</v>
      </c>
      <c r="S74" s="111">
        <f>SUMPRODUCT(N(Tabela1768[Código]=Tabela13[[#This Row],[PAPEL]]),Tabela1768[Fechamento])</f>
        <v>0</v>
      </c>
      <c r="T74" s="152">
        <f>SUMPRODUCT(N(Tabela17683[Código]=Tabela13[[#This Row],[PAPEL]]),Tabela17683[Fechamento])</f>
        <v>0</v>
      </c>
      <c r="U74" s="129">
        <f>[Média Dividendo]+[Prev JPC/Ação]</f>
        <v>1.3122256949000002</v>
      </c>
      <c r="V74" s="186">
        <f>Tabela13[[#This Row],[Prev Provento]]*[Qtde Total Ações]</f>
        <v>200326428.21664655</v>
      </c>
      <c r="W74" s="152">
        <f>IF(AND((Tabela13[[#This Row],[Exercício Base]]-Tabela13[[#This Row],[Exercício Fim]])&lt;3,Tabela13[[#This Row],[Cotação]]&gt;0),Tabela13[[#This Row],[Prev Provento]]/Tabela13[[#This Row],[Cotação]],"")</f>
        <v>5.3538380044879645E-2</v>
      </c>
      <c r="X74" s="112">
        <f>IF(Tabela13[[#This Row],[Cotação]]&gt;0,$Z$1/Tabela13[[#This Row],[Cotação]]-MOD($Z$1/Tabela13[[#This Row],[Cotação]],100),0)</f>
        <v>0</v>
      </c>
    </row>
    <row r="75" spans="1:24">
      <c r="A75" s="111" t="s">
        <v>1648</v>
      </c>
      <c r="B75" s="111" t="s">
        <v>1488</v>
      </c>
      <c r="C75" s="111" t="s">
        <v>31</v>
      </c>
      <c r="D75" s="153">
        <f>GETPIVOTDATA("Mínimo de Ano",Ano!$A$3,"Nome de Pregão",Tabela13[[#This Row],[Nome de Pregão]])</f>
        <v>2007</v>
      </c>
      <c r="E75" s="153">
        <f>GETPIVOTDATA("Máx de Ano",Ano!$A$3,"Nome de Pregão",Tabela13[[#This Row],[Nome de Pregão]])</f>
        <v>2013</v>
      </c>
      <c r="F75" s="158">
        <f>2013</f>
        <v>2013</v>
      </c>
      <c r="G75" s="129">
        <f>SUMPRODUCT(N(Tabela13[[#This Row],[Nome de Pregão]]=Tabela9[Nome de Pregão]),N(Tabela13[[#This Row],[Tipo da Ação]]=Tabela9[Tipo da Ação]),N(Tabela9[Tipo do Provento]="DIVIDENDO"),Tabela9[Proventos/Ação])</f>
        <v>6.4622177000000001</v>
      </c>
      <c r="H75" s="129">
        <f>0</f>
        <v>0</v>
      </c>
      <c r="I75" s="156">
        <f>MAX(Tabela13[[#This Row],[Colunas1]:[Colunas5]])</f>
        <v>20.18</v>
      </c>
      <c r="J75" s="129">
        <f>[Dividendo]/IF(([Exercício Base]-[Exercício Ini])=0,1,([Exercício Base]-[Exercício Ini]))</f>
        <v>1.0770362833333333</v>
      </c>
      <c r="K75" s="129">
        <f>[Jrs Cap Próprio Pago]/IF(([Exercício Base]-[Exercício Ini])=0,1,([Exercício Base]-[Exercício Ini]))</f>
        <v>0</v>
      </c>
      <c r="L75" s="186">
        <f>0</f>
        <v>0</v>
      </c>
      <c r="M75" s="184">
        <f>SUMPRODUCT(N(TRIM(Tabela15[Nome de pregão])=Tabela13[[#This Row],[Nome de Pregão]]),Tabela15[Qtde total de ações])</f>
        <v>198447352</v>
      </c>
      <c r="N75" s="131">
        <f>[Capital Social]*$AA$1</f>
        <v>0</v>
      </c>
      <c r="O75" s="129">
        <f>IF([Jrs Cap Próprio Pago]&gt;0,IF(([Capital Social]*$AA$1/[Qtde Total Ações])&gt;[Média JCP],[Média JCP],[Capital Social]*$AA$1/[Qtde Total Ações]),0)</f>
        <v>0</v>
      </c>
      <c r="P75" s="111">
        <f>SUMPRODUCT(N(Tabela1[Código]=Tabela13[[#This Row],[PAPEL]]),Tabela1[Fechamento])</f>
        <v>20.18</v>
      </c>
      <c r="Q75" s="111">
        <f>SUMPRODUCT(N(Tabela17[Código]=Tabela13[[#This Row],[PAPEL]]),Tabela17[Fechamento])</f>
        <v>0</v>
      </c>
      <c r="R75" s="111">
        <f>SUMPRODUCT(N(Tabela176[Código]=Tabela13[[#This Row],[PAPEL]]),Tabela176[Fechamento])</f>
        <v>0</v>
      </c>
      <c r="S75" s="111">
        <f>SUMPRODUCT(N(Tabela1768[Código]=Tabela13[[#This Row],[PAPEL]]),Tabela1768[Fechamento])</f>
        <v>0</v>
      </c>
      <c r="T75" s="152">
        <f>SUMPRODUCT(N(Tabela17683[Código]=Tabela13[[#This Row],[PAPEL]]),Tabela17683[Fechamento])</f>
        <v>0</v>
      </c>
      <c r="U75" s="129">
        <f>[Média Dividendo]+[Prev JPC/Ação]</f>
        <v>1.0770362833333333</v>
      </c>
      <c r="V75" s="186">
        <f>Tabela13[[#This Row],[Prev Provento]]*[Qtde Total Ações]</f>
        <v>213734998.43542174</v>
      </c>
      <c r="W75" s="152">
        <f>IF(AND((Tabela13[[#This Row],[Exercício Base]]-Tabela13[[#This Row],[Exercício Fim]])&lt;3,Tabela13[[#This Row],[Cotação]]&gt;0),Tabela13[[#This Row],[Prev Provento]]/Tabela13[[#This Row],[Cotação]],"")</f>
        <v>5.3371470928311862E-2</v>
      </c>
      <c r="X75" s="112">
        <f>IF(Tabela13[[#This Row],[Cotação]]&gt;0,$Z$1/Tabela13[[#This Row],[Cotação]]-MOD($Z$1/Tabela13[[#This Row],[Cotação]],100),0)</f>
        <v>0</v>
      </c>
    </row>
    <row r="76" spans="1:24">
      <c r="A76" s="111" t="s">
        <v>1818</v>
      </c>
      <c r="B76" s="111" t="s">
        <v>1490</v>
      </c>
      <c r="C76" s="111" t="s">
        <v>519</v>
      </c>
      <c r="D76" s="153">
        <f>GETPIVOTDATA("Mínimo de Ano",Ano!$A$3,"Nome de Pregão",Tabela13[[#This Row],[Nome de Pregão]])</f>
        <v>2007</v>
      </c>
      <c r="E76" s="153">
        <f>GETPIVOTDATA("Máx de Ano",Ano!$A$3,"Nome de Pregão",Tabela13[[#This Row],[Nome de Pregão]])</f>
        <v>2013</v>
      </c>
      <c r="F76" s="158">
        <f>2013</f>
        <v>2013</v>
      </c>
      <c r="G76" s="129">
        <f>SUMPRODUCT(N(Tabela13[[#This Row],[Nome de Pregão]]=Tabela9[Nome de Pregão]),N(Tabela13[[#This Row],[Tipo da Ação]]=Tabela9[Tipo da Ação]),N(Tabela9[Tipo do Provento]="DIVIDENDO"),Tabela9[Proventos/Ação])</f>
        <v>3.7750596020000006E-2</v>
      </c>
      <c r="H76" s="129">
        <f>0</f>
        <v>0</v>
      </c>
      <c r="I76" s="156">
        <f>MAX(Tabela13[[#This Row],[Colunas1]:[Colunas5]])</f>
        <v>0.12</v>
      </c>
      <c r="J76" s="129">
        <f>[Dividendo]/IF(([Exercício Base]-[Exercício Ini])=0,1,([Exercício Base]-[Exercício Ini]))</f>
        <v>6.2917660033333343E-3</v>
      </c>
      <c r="K76" s="129">
        <f>[Jrs Cap Próprio Pago]/IF(([Exercício Base]-[Exercício Ini])=0,1,([Exercício Base]-[Exercício Ini]))</f>
        <v>0</v>
      </c>
      <c r="L76" s="186">
        <f>0</f>
        <v>0</v>
      </c>
      <c r="M76" s="184">
        <f>SUMPRODUCT(N(TRIM(Tabela15[Nome de pregão])=Tabela13[[#This Row],[Nome de Pregão]]),Tabela15[Qtde total de ações])</f>
        <v>399044116905</v>
      </c>
      <c r="N76" s="131">
        <f>[Capital Social]*$AA$1</f>
        <v>0</v>
      </c>
      <c r="O76" s="129">
        <f>IF([Jrs Cap Próprio Pago]&gt;0,IF(([Capital Social]*$AA$1/[Qtde Total Ações])&gt;[Média JCP],[Média JCP],[Capital Social]*$AA$1/[Qtde Total Ações]),0)</f>
        <v>0</v>
      </c>
      <c r="P76" s="111">
        <f>SUMPRODUCT(N(Tabela1[Código]=Tabela13[[#This Row],[PAPEL]]),Tabela1[Fechamento])</f>
        <v>0</v>
      </c>
      <c r="Q76" s="111">
        <f>SUMPRODUCT(N(Tabela17[Código]=Tabela13[[#This Row],[PAPEL]]),Tabela17[Fechamento])</f>
        <v>0</v>
      </c>
      <c r="R76" s="111">
        <f>SUMPRODUCT(N(Tabela176[Código]=Tabela13[[#This Row],[PAPEL]]),Tabela176[Fechamento])</f>
        <v>0.12</v>
      </c>
      <c r="S76" s="152">
        <f>SUMPRODUCT(N(Tabela1768[Código]=Tabela13[[#This Row],[PAPEL]]),Tabela1768[Fechamento])</f>
        <v>0</v>
      </c>
      <c r="T76" s="111">
        <f>SUMPRODUCT(N(Tabela17683[Código]=Tabela13[[#This Row],[PAPEL]]),Tabela17683[Fechamento])</f>
        <v>0</v>
      </c>
      <c r="U76" s="129">
        <f>[Média Dividendo]+[Prev JPC/Ação]</f>
        <v>6.2917660033333343E-3</v>
      </c>
      <c r="V76" s="186">
        <f>Tabela13[[#This Row],[Prev Provento]]*[Qtde Total Ações]</f>
        <v>2510692208.5730515</v>
      </c>
      <c r="W76" s="152">
        <f>IF(AND((Tabela13[[#This Row],[Exercício Base]]-Tabela13[[#This Row],[Exercício Fim]])&lt;3,Tabela13[[#This Row],[Cotação]]&gt;0),Tabela13[[#This Row],[Prev Provento]]/Tabela13[[#This Row],[Cotação]],"")</f>
        <v>5.2431383361111118E-2</v>
      </c>
      <c r="X76" s="153">
        <f>IF(Tabela13[[#This Row],[Cotação]]&gt;0,$Z$1/Tabela13[[#This Row],[Cotação]]-MOD($Z$1/Tabela13[[#This Row],[Cotação]],100),0)</f>
        <v>5000</v>
      </c>
    </row>
    <row r="77" spans="1:24">
      <c r="A77" s="111" t="s">
        <v>1818</v>
      </c>
      <c r="B77" s="111" t="s">
        <v>1488</v>
      </c>
      <c r="C77" s="111" t="s">
        <v>518</v>
      </c>
      <c r="D77" s="153">
        <f>GETPIVOTDATA("Mínimo de Ano",Ano!$A$3,"Nome de Pregão",Tabela13[[#This Row],[Nome de Pregão]])</f>
        <v>2007</v>
      </c>
      <c r="E77" s="153">
        <f>GETPIVOTDATA("Máx de Ano",Ano!$A$3,"Nome de Pregão",Tabela13[[#This Row],[Nome de Pregão]])</f>
        <v>2013</v>
      </c>
      <c r="F77" s="158">
        <f>2013</f>
        <v>2013</v>
      </c>
      <c r="G77" s="129">
        <f>SUMPRODUCT(N(Tabela13[[#This Row],[Nome de Pregão]]=Tabela9[Nome de Pregão]),N(Tabela13[[#This Row],[Tipo da Ação]]=Tabela9[Tipo da Ação]),N(Tabela9[Tipo do Provento]="DIVIDENDO"),Tabela9[Proventos/Ação])</f>
        <v>3.4318723719999999E-2</v>
      </c>
      <c r="H77" s="129">
        <f>0</f>
        <v>0</v>
      </c>
      <c r="I77" s="156">
        <f>MAX(Tabela13[[#This Row],[Colunas1]:[Colunas5]])</f>
        <v>0.11</v>
      </c>
      <c r="J77" s="129">
        <f>[Dividendo]/IF(([Exercício Base]-[Exercício Ini])=0,1,([Exercício Base]-[Exercício Ini]))</f>
        <v>5.7197872866666666E-3</v>
      </c>
      <c r="K77" s="129">
        <f>[Jrs Cap Próprio Pago]/IF(([Exercício Base]-[Exercício Ini])=0,1,([Exercício Base]-[Exercício Ini]))</f>
        <v>0</v>
      </c>
      <c r="L77" s="186">
        <f>0</f>
        <v>0</v>
      </c>
      <c r="M77" s="184">
        <f>SUMPRODUCT(N(TRIM(Tabela15[Nome de pregão])=Tabela13[[#This Row],[Nome de Pregão]]),Tabela15[Qtde total de ações])</f>
        <v>399044116905</v>
      </c>
      <c r="N77" s="131">
        <f>[Capital Social]*$AA$1</f>
        <v>0</v>
      </c>
      <c r="O77" s="129">
        <f>IF([Jrs Cap Próprio Pago]&gt;0,IF(([Capital Social]*$AA$1/[Qtde Total Ações])&gt;[Média JCP],[Média JCP],[Capital Social]*$AA$1/[Qtde Total Ações]),0)</f>
        <v>0</v>
      </c>
      <c r="P77" s="111">
        <f>SUMPRODUCT(N(Tabela1[Código]=Tabela13[[#This Row],[PAPEL]]),Tabela1[Fechamento])</f>
        <v>0</v>
      </c>
      <c r="Q77" s="111">
        <f>SUMPRODUCT(N(Tabela17[Código]=Tabela13[[#This Row],[PAPEL]]),Tabela17[Fechamento])</f>
        <v>0</v>
      </c>
      <c r="R77" s="111">
        <f>SUMPRODUCT(N(Tabela176[Código]=Tabela13[[#This Row],[PAPEL]]),Tabela176[Fechamento])</f>
        <v>0.11</v>
      </c>
      <c r="S77" s="152">
        <f>SUMPRODUCT(N(Tabela1768[Código]=Tabela13[[#This Row],[PAPEL]]),Tabela1768[Fechamento])</f>
        <v>0</v>
      </c>
      <c r="T77" s="111">
        <f>SUMPRODUCT(N(Tabela17683[Código]=Tabela13[[#This Row],[PAPEL]]),Tabela17683[Fechamento])</f>
        <v>0</v>
      </c>
      <c r="U77" s="129">
        <f>[Média Dividendo]+[Prev JPC/Ação]</f>
        <v>5.7197872866666666E-3</v>
      </c>
      <c r="V77" s="186">
        <f>Tabela13[[#This Row],[Prev Provento]]*[Qtde Total Ações]</f>
        <v>2282447466.6923461</v>
      </c>
      <c r="W77" s="152">
        <f>IF(AND((Tabela13[[#This Row],[Exercício Base]]-Tabela13[[#This Row],[Exercício Fim]])&lt;3,Tabela13[[#This Row],[Cotação]]&gt;0),Tabela13[[#This Row],[Prev Provento]]/Tabela13[[#This Row],[Cotação]],"")</f>
        <v>5.1998066242424243E-2</v>
      </c>
      <c r="X77" s="153">
        <f>IF(Tabela13[[#This Row],[Cotação]]&gt;0,$Z$1/Tabela13[[#This Row],[Cotação]]-MOD($Z$1/Tabela13[[#This Row],[Cotação]],100),0)</f>
        <v>5400</v>
      </c>
    </row>
    <row r="78" spans="1:24">
      <c r="A78" s="111" t="s">
        <v>1594</v>
      </c>
      <c r="B78" s="111" t="s">
        <v>1502</v>
      </c>
      <c r="C78" s="111" t="s">
        <v>64</v>
      </c>
      <c r="D78" s="153">
        <f>GETPIVOTDATA("Mínimo de Ano",Ano!$A$3,"Nome de Pregão",Tabela13[[#This Row],[Nome de Pregão]])</f>
        <v>1998</v>
      </c>
      <c r="E78" s="153">
        <f>GETPIVOTDATA("Máx de Ano",Ano!$A$3,"Nome de Pregão",Tabela13[[#This Row],[Nome de Pregão]])</f>
        <v>2013</v>
      </c>
      <c r="F78" s="158">
        <f>2013</f>
        <v>2013</v>
      </c>
      <c r="G78" s="129">
        <f>SUMPRODUCT(N(Tabela13[[#This Row],[Nome de Pregão]]=Tabela9[Nome de Pregão]),N(Tabela13[[#This Row],[Tipo da Ação]]=Tabela9[Tipo da Ação]),N(Tabela9[Tipo do Provento]="DIVIDENDO"),Tabela9[Proventos/Ação])</f>
        <v>13.237683725453598</v>
      </c>
      <c r="H78" s="129">
        <f>0</f>
        <v>0</v>
      </c>
      <c r="I78" s="156">
        <f>MAX(Tabela13[[#This Row],[Colunas1]:[Colunas5]])</f>
        <v>17.510000000000002</v>
      </c>
      <c r="J78" s="129">
        <f>[Dividendo]/IF(([Exercício Base]-[Exercício Ini])=0,1,([Exercício Base]-[Exercício Ini]))</f>
        <v>0.88251224836357323</v>
      </c>
      <c r="K78" s="129">
        <f>[Jrs Cap Próprio Pago]/IF(([Exercício Base]-[Exercício Ini])=0,1,([Exercício Base]-[Exercício Ini]))</f>
        <v>0</v>
      </c>
      <c r="L78" s="186">
        <f>0</f>
        <v>0</v>
      </c>
      <c r="M78" s="184">
        <f>SUMPRODUCT(N(TRIM(Tabela15[Nome de pregão])=Tabela13[[#This Row],[Nome de Pregão]]),Tabela15[Qtde total de ações])</f>
        <v>74612388</v>
      </c>
      <c r="N78" s="131">
        <f>[Capital Social]*$AA$1</f>
        <v>0</v>
      </c>
      <c r="O78" s="129">
        <f>IF([Jrs Cap Próprio Pago]&gt;0,IF(([Capital Social]*$AA$1/[Qtde Total Ações])&gt;[Média JCP],[Média JCP],[Capital Social]*$AA$1/[Qtde Total Ações]),0)</f>
        <v>0</v>
      </c>
      <c r="P78" s="111">
        <f>SUMPRODUCT(N(Tabela1[Código]=Tabela13[[#This Row],[PAPEL]]),Tabela1[Fechamento])</f>
        <v>17.510000000000002</v>
      </c>
      <c r="Q78" s="111">
        <f>SUMPRODUCT(N(Tabela17[Código]=Tabela13[[#This Row],[PAPEL]]),Tabela17[Fechamento])</f>
        <v>0</v>
      </c>
      <c r="R78" s="111">
        <f>SUMPRODUCT(N(Tabela176[Código]=Tabela13[[#This Row],[PAPEL]]),Tabela176[Fechamento])</f>
        <v>0</v>
      </c>
      <c r="S78" s="111">
        <f>SUMPRODUCT(N(Tabela1768[Código]=Tabela13[[#This Row],[PAPEL]]),Tabela1768[Fechamento])</f>
        <v>0</v>
      </c>
      <c r="T78" s="152">
        <f>SUMPRODUCT(N(Tabela17683[Código]=Tabela13[[#This Row],[PAPEL]]),Tabela17683[Fechamento])</f>
        <v>0</v>
      </c>
      <c r="U78" s="129">
        <f>[Média Dividendo]+[Prev JPC/Ação]</f>
        <v>0.88251224836357323</v>
      </c>
      <c r="V78" s="186">
        <f>Tabela13[[#This Row],[Prev Provento]]*[Qtde Total Ações]</f>
        <v>65846346.289655291</v>
      </c>
      <c r="W78" s="152">
        <f>IF(AND((Tabela13[[#This Row],[Exercício Base]]-Tabela13[[#This Row],[Exercício Fim]])&lt;3,Tabela13[[#This Row],[Cotação]]&gt;0),Tabela13[[#This Row],[Prev Provento]]/Tabela13[[#This Row],[Cotação]],"")</f>
        <v>5.0400471065880817E-2</v>
      </c>
      <c r="X78" s="112">
        <f>IF(Tabela13[[#This Row],[Cotação]]&gt;0,$Z$1/Tabela13[[#This Row],[Cotação]]-MOD($Z$1/Tabela13[[#This Row],[Cotação]],100),0)</f>
        <v>0</v>
      </c>
    </row>
    <row r="79" spans="1:24">
      <c r="A79" s="111" t="s">
        <v>1873</v>
      </c>
      <c r="B79" s="111" t="s">
        <v>1488</v>
      </c>
      <c r="C79" s="111" t="s">
        <v>388</v>
      </c>
      <c r="D79" s="153">
        <f>GETPIVOTDATA("Mínimo de Ano",Ano!$A$3,"Nome de Pregão",Tabela13[[#This Row],[Nome de Pregão]])</f>
        <v>1996</v>
      </c>
      <c r="E79" s="153">
        <f>GETPIVOTDATA("Máx de Ano",Ano!$A$3,"Nome de Pregão",Tabela13[[#This Row],[Nome de Pregão]])</f>
        <v>2013</v>
      </c>
      <c r="F79" s="153">
        <f>2013</f>
        <v>2013</v>
      </c>
      <c r="G79" s="129">
        <f>SUMPRODUCT(N(Tabela13[[#This Row],[Nome de Pregão]]=Tabela9[Nome de Pregão]),N(Tabela13[[#This Row],[Tipo da Ação]]=Tabela9[Tipo da Ação]),N(Tabela9[Tipo do Provento]="DIVIDENDO"),Tabela9[Proventos/Ação])</f>
        <v>0.49825999999999998</v>
      </c>
      <c r="H79" s="129">
        <f>0</f>
        <v>0</v>
      </c>
      <c r="I79" s="156">
        <f>MAX(Tabela13[[#This Row],[Colunas1]:[Colunas5]])</f>
        <v>0.59</v>
      </c>
      <c r="J79" s="129">
        <f>[Dividendo]/IF(([Exercício Base]-[Exercício Ini])=0,1,([Exercício Base]-[Exercício Ini]))</f>
        <v>2.9309411764705882E-2</v>
      </c>
      <c r="K79" s="129">
        <f>[Jrs Cap Próprio Pago]/IF(([Exercício Base]-[Exercício Ini])=0,1,([Exercício Base]-[Exercício Ini]))</f>
        <v>0</v>
      </c>
      <c r="L79" s="186">
        <f>0</f>
        <v>0</v>
      </c>
      <c r="M79" s="184">
        <f>SUMPRODUCT(N(TRIM(Tabela15[Nome de pregão])=Tabela13[[#This Row],[Nome de Pregão]]),Tabela15[Qtde total de ações])</f>
        <v>835502072</v>
      </c>
      <c r="N79" s="131">
        <f>[Capital Social]*$AA$1</f>
        <v>0</v>
      </c>
      <c r="O79" s="129">
        <f>IF([Jrs Cap Próprio Pago]&gt;0,IF(([Capital Social]*$AA$1/[Qtde Total Ações])&gt;[Média JCP],[Média JCP],[Capital Social]*$AA$1/[Qtde Total Ações]),0)</f>
        <v>0</v>
      </c>
      <c r="P79" s="111">
        <f>SUMPRODUCT(N(Tabela1[Código]=Tabela13[[#This Row],[PAPEL]]),Tabela1[Fechamento])</f>
        <v>0</v>
      </c>
      <c r="Q79" s="111">
        <f>SUMPRODUCT(N(Tabela17[Código]=Tabela13[[#This Row],[PAPEL]]),Tabela17[Fechamento])</f>
        <v>0.59</v>
      </c>
      <c r="R79" s="111">
        <f>SUMPRODUCT(N(Tabela176[Código]=Tabela13[[#This Row],[PAPEL]]),Tabela176[Fechamento])</f>
        <v>0</v>
      </c>
      <c r="S79" s="111">
        <f>SUMPRODUCT(N(Tabela1768[Código]=Tabela13[[#This Row],[PAPEL]]),Tabela1768[Fechamento])</f>
        <v>0</v>
      </c>
      <c r="T79" s="111">
        <f>SUMPRODUCT(N(Tabela17683[Código]=Tabela13[[#This Row],[PAPEL]]),Tabela17683[Fechamento])</f>
        <v>0</v>
      </c>
      <c r="U79" s="129">
        <f>[Média Dividendo]+[Prev JPC/Ação]</f>
        <v>2.9309411764705882E-2</v>
      </c>
      <c r="V79" s="186">
        <f>Tabela13[[#This Row],[Prev Provento]]*[Qtde Total Ações]</f>
        <v>24488074.25851294</v>
      </c>
      <c r="W79" s="152">
        <f>IF(AND((Tabela13[[#This Row],[Exercício Base]]-Tabela13[[#This Row],[Exercício Fim]])&lt;3,Tabela13[[#This Row],[Cotação]]&gt;0),Tabela13[[#This Row],[Prev Provento]]/Tabela13[[#This Row],[Cotação]],"")</f>
        <v>4.9676969092721839E-2</v>
      </c>
      <c r="X79" s="112">
        <f>IF(Tabela13[[#This Row],[Cotação]]&gt;0,$Z$1/Tabela13[[#This Row],[Cotação]]-MOD($Z$1/Tabela13[[#This Row],[Cotação]],100),0)</f>
        <v>1000</v>
      </c>
    </row>
    <row r="80" spans="1:24">
      <c r="A80" s="111" t="s">
        <v>1857</v>
      </c>
      <c r="B80" s="111" t="s">
        <v>1488</v>
      </c>
      <c r="C80" s="111" t="s">
        <v>270</v>
      </c>
      <c r="D80" s="153">
        <f>GETPIVOTDATA("Mínimo de Ano",Ano!$A$3,"Nome de Pregão",Tabela13[[#This Row],[Nome de Pregão]])</f>
        <v>1998</v>
      </c>
      <c r="E80" s="153">
        <f>GETPIVOTDATA("Máx de Ano",Ano!$A$3,"Nome de Pregão",Tabela13[[#This Row],[Nome de Pregão]])</f>
        <v>2013</v>
      </c>
      <c r="F80" s="158">
        <f>2013</f>
        <v>2013</v>
      </c>
      <c r="G80" s="129">
        <f>SUMPRODUCT(N(Tabela13[[#This Row],[Nome de Pregão]]=Tabela9[Nome de Pregão]),N(Tabela13[[#This Row],[Tipo da Ação]]=Tabela9[Tipo da Ação]),N(Tabela9[Tipo do Provento]="DIVIDENDO"),Tabela9[Proventos/Ação])</f>
        <v>28.195336367505298</v>
      </c>
      <c r="H80" s="129">
        <f>0</f>
        <v>0</v>
      </c>
      <c r="I80" s="156">
        <f>MAX(Tabela13[[#This Row],[Colunas1]:[Colunas5]])</f>
        <v>40.74</v>
      </c>
      <c r="J80" s="129">
        <f>[Dividendo]/IF(([Exercício Base]-[Exercício Ini])=0,1,([Exercício Base]-[Exercício Ini]))</f>
        <v>1.8796890911670199</v>
      </c>
      <c r="K80" s="129">
        <f>[Jrs Cap Próprio Pago]/IF(([Exercício Base]-[Exercício Ini])=0,1,([Exercício Base]-[Exercício Ini]))</f>
        <v>0</v>
      </c>
      <c r="L80" s="186">
        <f>0</f>
        <v>0</v>
      </c>
      <c r="M80" s="184">
        <f>SUMPRODUCT(N(TRIM(Tabela15[Nome de pregão])=Tabela13[[#This Row],[Nome de Pregão]]),Tabela15[Qtde total de ações])</f>
        <v>1125601930</v>
      </c>
      <c r="N80" s="131">
        <f>[Capital Social]*$AA$1</f>
        <v>0</v>
      </c>
      <c r="O80" s="129">
        <f>IF([Jrs Cap Próprio Pago]&gt;0,IF(([Capital Social]*$AA$1/[Qtde Total Ações])&gt;[Média JCP],[Média JCP],[Capital Social]*$AA$1/[Qtde Total Ações]),0)</f>
        <v>0</v>
      </c>
      <c r="P80" s="111">
        <f>SUMPRODUCT(N(Tabela1[Código]=Tabela13[[#This Row],[PAPEL]]),Tabela1[Fechamento])</f>
        <v>0</v>
      </c>
      <c r="Q80" s="111">
        <f>SUMPRODUCT(N(Tabela17[Código]=Tabela13[[#This Row],[PAPEL]]),Tabela17[Fechamento])</f>
        <v>40.74</v>
      </c>
      <c r="R80" s="111">
        <f>SUMPRODUCT(N(Tabela176[Código]=Tabela13[[#This Row],[PAPEL]]),Tabela176[Fechamento])</f>
        <v>0</v>
      </c>
      <c r="S80" s="111">
        <f>SUMPRODUCT(N(Tabela1768[Código]=Tabela13[[#This Row],[PAPEL]]),Tabela1768[Fechamento])</f>
        <v>0</v>
      </c>
      <c r="T80" s="152">
        <f>SUMPRODUCT(N(Tabela17683[Código]=Tabela13[[#This Row],[PAPEL]]),Tabela17683[Fechamento])</f>
        <v>0</v>
      </c>
      <c r="U80" s="129">
        <f>[Média Dividendo]+[Prev JPC/Ação]</f>
        <v>1.8796890911670199</v>
      </c>
      <c r="V80" s="186">
        <f>Tabela13[[#This Row],[Prev Provento]]*[Qtde Total Ações]</f>
        <v>2115781668.8175435</v>
      </c>
      <c r="W80" s="152">
        <f>IF(AND((Tabela13[[#This Row],[Exercício Base]]-Tabela13[[#This Row],[Exercício Fim]])&lt;3,Tabela13[[#This Row],[Cotação]]&gt;0),Tabela13[[#This Row],[Prev Provento]]/Tabela13[[#This Row],[Cotação]],"")</f>
        <v>4.613866203159106E-2</v>
      </c>
      <c r="X80" s="112">
        <f>IF(Tabela13[[#This Row],[Cotação]]&gt;0,$Z$1/Tabela13[[#This Row],[Cotação]]-MOD($Z$1/Tabela13[[#This Row],[Cotação]],100),0)</f>
        <v>0</v>
      </c>
    </row>
    <row r="81" spans="1:24">
      <c r="A81" s="111" t="s">
        <v>1857</v>
      </c>
      <c r="B81" s="111" t="s">
        <v>1490</v>
      </c>
      <c r="C81" s="111" t="s">
        <v>271</v>
      </c>
      <c r="D81" s="153">
        <f>GETPIVOTDATA("Mínimo de Ano",Ano!$A$3,"Nome de Pregão",Tabela13[[#This Row],[Nome de Pregão]])</f>
        <v>1998</v>
      </c>
      <c r="E81" s="153">
        <f>GETPIVOTDATA("Máx de Ano",Ano!$A$3,"Nome de Pregão",Tabela13[[#This Row],[Nome de Pregão]])</f>
        <v>2013</v>
      </c>
      <c r="F81" s="158">
        <f>2013</f>
        <v>2013</v>
      </c>
      <c r="G81" s="129">
        <f>SUMPRODUCT(N(Tabela13[[#This Row],[Nome de Pregão]]=Tabela9[Nome de Pregão]),N(Tabela13[[#This Row],[Tipo da Ação]]=Tabela9[Tipo da Ação]),N(Tabela9[Tipo do Provento]="DIVIDENDO"),Tabela9[Proventos/Ação])</f>
        <v>31.014957151085714</v>
      </c>
      <c r="H81" s="129">
        <f>0</f>
        <v>0</v>
      </c>
      <c r="I81" s="156">
        <f>MAX(Tabela13[[#This Row],[Colunas1]:[Colunas5]])</f>
        <v>47.56</v>
      </c>
      <c r="J81" s="129">
        <f>[Dividendo]/IF(([Exercício Base]-[Exercício Ini])=0,1,([Exercício Base]-[Exercício Ini]))</f>
        <v>2.0676638100723808</v>
      </c>
      <c r="K81" s="129">
        <f>[Jrs Cap Próprio Pago]/IF(([Exercício Base]-[Exercício Ini])=0,1,([Exercício Base]-[Exercício Ini]))</f>
        <v>0</v>
      </c>
      <c r="L81" s="186">
        <f>0</f>
        <v>0</v>
      </c>
      <c r="M81" s="184">
        <f>SUMPRODUCT(N(TRIM(Tabela15[Nome de pregão])=Tabela13[[#This Row],[Nome de Pregão]]),Tabela15[Qtde total de ações])</f>
        <v>1125601930</v>
      </c>
      <c r="N81" s="131">
        <f>[Capital Social]*$AA$1</f>
        <v>0</v>
      </c>
      <c r="O81" s="129">
        <f>IF([Jrs Cap Próprio Pago]&gt;0,IF(([Capital Social]*$AA$1/[Qtde Total Ações])&gt;[Média JCP],[Média JCP],[Capital Social]*$AA$1/[Qtde Total Ações]),0)</f>
        <v>0</v>
      </c>
      <c r="P81" s="111">
        <f>SUMPRODUCT(N(Tabela1[Código]=Tabela13[[#This Row],[PAPEL]]),Tabela1[Fechamento])</f>
        <v>0</v>
      </c>
      <c r="Q81" s="111">
        <f>SUMPRODUCT(N(Tabela17[Código]=Tabela13[[#This Row],[PAPEL]]),Tabela17[Fechamento])</f>
        <v>47.56</v>
      </c>
      <c r="R81" s="111">
        <f>SUMPRODUCT(N(Tabela176[Código]=Tabela13[[#This Row],[PAPEL]]),Tabela176[Fechamento])</f>
        <v>0</v>
      </c>
      <c r="S81" s="111">
        <f>SUMPRODUCT(N(Tabela1768[Código]=Tabela13[[#This Row],[PAPEL]]),Tabela1768[Fechamento])</f>
        <v>0</v>
      </c>
      <c r="T81" s="152">
        <f>SUMPRODUCT(N(Tabela17683[Código]=Tabela13[[#This Row],[PAPEL]]),Tabela17683[Fechamento])</f>
        <v>0</v>
      </c>
      <c r="U81" s="129">
        <f>[Média Dividendo]+[Prev JPC/Ação]</f>
        <v>2.0676638100723808</v>
      </c>
      <c r="V81" s="186">
        <f>Tabela13[[#This Row],[Prev Provento]]*[Qtde Total Ações]</f>
        <v>2327366375.2086253</v>
      </c>
      <c r="W81" s="152">
        <f>IF(AND((Tabela13[[#This Row],[Exercício Base]]-Tabela13[[#This Row],[Exercício Fim]])&lt;3,Tabela13[[#This Row],[Cotação]]&gt;0),Tabela13[[#This Row],[Prev Provento]]/Tabela13[[#This Row],[Cotação]],"")</f>
        <v>4.3474848824061829E-2</v>
      </c>
      <c r="X81" s="112">
        <f>IF(Tabela13[[#This Row],[Cotação]]&gt;0,$Z$1/Tabela13[[#This Row],[Cotação]]-MOD($Z$1/Tabela13[[#This Row],[Cotação]],100),0)</f>
        <v>0</v>
      </c>
    </row>
    <row r="82" spans="1:24">
      <c r="A82" s="111" t="s">
        <v>1689</v>
      </c>
      <c r="B82" s="111" t="s">
        <v>1488</v>
      </c>
      <c r="C82" s="111" t="s">
        <v>562</v>
      </c>
      <c r="D82" s="153">
        <f>GETPIVOTDATA("Mínimo de Ano",Ano!$A$3,"Nome de Pregão",Tabela13[[#This Row],[Nome de Pregão]])</f>
        <v>1996</v>
      </c>
      <c r="E82" s="153">
        <f>GETPIVOTDATA("Máx de Ano",Ano!$A$3,"Nome de Pregão",Tabela13[[#This Row],[Nome de Pregão]])</f>
        <v>2013</v>
      </c>
      <c r="F82" s="158">
        <f>2013</f>
        <v>2013</v>
      </c>
      <c r="G82" s="129">
        <f>SUMPRODUCT(N(Tabela13[[#This Row],[Nome de Pregão]]=Tabela9[Nome de Pregão]),N(Tabela13[[#This Row],[Tipo da Ação]]=Tabela9[Tipo da Ação]),N(Tabela9[Tipo do Provento]="DIVIDENDO"),Tabela9[Proventos/Ação])</f>
        <v>10.287177999999997</v>
      </c>
      <c r="H82" s="129">
        <f>0</f>
        <v>0</v>
      </c>
      <c r="I82" s="156">
        <f>MAX(Tabela13[[#This Row],[Colunas1]:[Colunas5]])</f>
        <v>13.95</v>
      </c>
      <c r="J82" s="129">
        <f>[Dividendo]/IF(([Exercício Base]-[Exercício Ini])=0,1,([Exercício Base]-[Exercício Ini]))</f>
        <v>0.60512811764705865</v>
      </c>
      <c r="K82" s="129">
        <f>[Jrs Cap Próprio Pago]/IF(([Exercício Base]-[Exercício Ini])=0,1,([Exercício Base]-[Exercício Ini]))</f>
        <v>0</v>
      </c>
      <c r="L82" s="186">
        <f>0</f>
        <v>0</v>
      </c>
      <c r="M82" s="184">
        <f>SUMPRODUCT(N(TRIM(Tabela15[Nome de pregão])=Tabela13[[#This Row],[Nome de Pregão]]),Tabela15[Qtde total de ações])</f>
        <v>412681538</v>
      </c>
      <c r="N82" s="131">
        <f>[Capital Social]*$AA$1</f>
        <v>0</v>
      </c>
      <c r="O82" s="129">
        <f>IF([Jrs Cap Próprio Pago]&gt;0,IF(([Capital Social]*$AA$1/[Qtde Total Ações])&gt;[Média JCP],[Média JCP],[Capital Social]*$AA$1/[Qtde Total Ações]),0)</f>
        <v>0</v>
      </c>
      <c r="P82" s="111">
        <f>SUMPRODUCT(N(Tabela1[Código]=Tabela13[[#This Row],[PAPEL]]),Tabela1[Fechamento])</f>
        <v>0</v>
      </c>
      <c r="Q82" s="111">
        <f>SUMPRODUCT(N(Tabela17[Código]=Tabela13[[#This Row],[PAPEL]]),Tabela17[Fechamento])</f>
        <v>0</v>
      </c>
      <c r="R82" s="111">
        <f>SUMPRODUCT(N(Tabela176[Código]=Tabela13[[#This Row],[PAPEL]]),Tabela176[Fechamento])</f>
        <v>13.95</v>
      </c>
      <c r="S82" s="111">
        <f>SUMPRODUCT(N(Tabela1768[Código]=Tabela13[[#This Row],[PAPEL]]),Tabela1768[Fechamento])</f>
        <v>0</v>
      </c>
      <c r="T82" s="152">
        <f>SUMPRODUCT(N(Tabela17683[Código]=Tabela13[[#This Row],[PAPEL]]),Tabela17683[Fechamento])</f>
        <v>0</v>
      </c>
      <c r="U82" s="129">
        <f>[Média Dividendo]+[Prev JPC/Ação]</f>
        <v>0.60512811764705865</v>
      </c>
      <c r="V82" s="186">
        <f>Tabela13[[#This Row],[Prev Provento]]*[Qtde Total Ações]</f>
        <v>249725202.2776331</v>
      </c>
      <c r="W82" s="152">
        <f>IF(AND((Tabela13[[#This Row],[Exercício Base]]-Tabela13[[#This Row],[Exercício Fim]])&lt;3,Tabela13[[#This Row],[Cotação]]&gt;0),Tabela13[[#This Row],[Prev Provento]]/Tabela13[[#This Row],[Cotação]],"")</f>
        <v>4.3378359687961193E-2</v>
      </c>
      <c r="X82" s="112">
        <f>IF(Tabela13[[#This Row],[Cotação]]&gt;0,$Z$1/Tabela13[[#This Row],[Cotação]]-MOD($Z$1/Tabela13[[#This Row],[Cotação]],100),0)</f>
        <v>0</v>
      </c>
    </row>
    <row r="83" spans="1:24">
      <c r="A83" s="111" t="s">
        <v>1795</v>
      </c>
      <c r="B83" s="111" t="s">
        <v>1490</v>
      </c>
      <c r="C83" s="111" t="s">
        <v>68</v>
      </c>
      <c r="D83" s="153">
        <f>GETPIVOTDATA("Mínimo de Ano",Ano!$A$3,"Nome de Pregão",Tabela13[[#This Row],[Nome de Pregão]])</f>
        <v>2007</v>
      </c>
      <c r="E83" s="153">
        <f>GETPIVOTDATA("Máx de Ano",Ano!$A$3,"Nome de Pregão",Tabela13[[#This Row],[Nome de Pregão]])</f>
        <v>2013</v>
      </c>
      <c r="F83" s="158">
        <f>2013</f>
        <v>2013</v>
      </c>
      <c r="G83" s="129">
        <f>SUMPRODUCT(N(Tabela13[[#This Row],[Nome de Pregão]]=Tabela9[Nome de Pregão]),N(Tabela13[[#This Row],[Tipo da Ação]]=Tabela9[Tipo da Ação]),N(Tabela9[Tipo do Provento]="DIVIDENDO"),Tabela9[Proventos/Ação])</f>
        <v>2.0804355384999997</v>
      </c>
      <c r="H83" s="129">
        <f>0</f>
        <v>0</v>
      </c>
      <c r="I83" s="156">
        <f>MAX(Tabela13[[#This Row],[Colunas1]:[Colunas5]])</f>
        <v>8.24</v>
      </c>
      <c r="J83" s="129">
        <f>[Dividendo]/IF(([Exercício Base]-[Exercício Ini])=0,1,([Exercício Base]-[Exercício Ini]))</f>
        <v>0.34673925641666664</v>
      </c>
      <c r="K83" s="129">
        <f>[Jrs Cap Próprio Pago]/IF(([Exercício Base]-[Exercício Ini])=0,1,([Exercício Base]-[Exercício Ini]))</f>
        <v>0</v>
      </c>
      <c r="L83" s="186">
        <f>0</f>
        <v>0</v>
      </c>
      <c r="M83" s="184">
        <f>SUMPRODUCT(N(TRIM(Tabela15[Nome de pregão])=Tabela13[[#This Row],[Nome de Pregão]]),Tabela15[Qtde total de ações])</f>
        <v>123612756</v>
      </c>
      <c r="N83" s="131">
        <f>[Capital Social]*$AA$1</f>
        <v>0</v>
      </c>
      <c r="O83" s="129">
        <f>IF([Jrs Cap Próprio Pago]&gt;0,IF(([Capital Social]*$AA$1/[Qtde Total Ações])&gt;[Média JCP],[Média JCP],[Capital Social]*$AA$1/[Qtde Total Ações]),0)</f>
        <v>0</v>
      </c>
      <c r="P83" s="111">
        <f>SUMPRODUCT(N(Tabela1[Código]=Tabela13[[#This Row],[PAPEL]]),Tabela1[Fechamento])</f>
        <v>8.24</v>
      </c>
      <c r="Q83" s="111">
        <f>SUMPRODUCT(N(Tabela17[Código]=Tabela13[[#This Row],[PAPEL]]),Tabela17[Fechamento])</f>
        <v>0</v>
      </c>
      <c r="R83" s="111">
        <f>SUMPRODUCT(N(Tabela176[Código]=Tabela13[[#This Row],[PAPEL]]),Tabela176[Fechamento])</f>
        <v>0</v>
      </c>
      <c r="S83" s="152">
        <f>SUMPRODUCT(N(Tabela1768[Código]=Tabela13[[#This Row],[PAPEL]]),Tabela1768[Fechamento])</f>
        <v>0</v>
      </c>
      <c r="T83" s="111">
        <f>SUMPRODUCT(N(Tabela17683[Código]=Tabela13[[#This Row],[PAPEL]]),Tabela17683[Fechamento])</f>
        <v>0</v>
      </c>
      <c r="U83" s="129">
        <f>[Média Dividendo]+[Prev JPC/Ação]</f>
        <v>0.34673925641666664</v>
      </c>
      <c r="V83" s="186">
        <f>Tabela13[[#This Row],[Prev Provento]]*[Qtde Total Ações]</f>
        <v>42861395.099054851</v>
      </c>
      <c r="W83" s="152">
        <f>IF(AND((Tabela13[[#This Row],[Exercício Base]]-Tabela13[[#This Row],[Exercício Fim]])&lt;3,Tabela13[[#This Row],[Cotação]]&gt;0),Tabela13[[#This Row],[Prev Provento]]/Tabela13[[#This Row],[Cotação]],"")</f>
        <v>4.2080006846682845E-2</v>
      </c>
      <c r="X83" s="153">
        <f>IF(Tabela13[[#This Row],[Cotação]]&gt;0,$Z$1/Tabela13[[#This Row],[Cotação]]-MOD($Z$1/Tabela13[[#This Row],[Cotação]],100),0)</f>
        <v>0</v>
      </c>
    </row>
    <row r="84" spans="1:24" hidden="1">
      <c r="A84" s="111" t="s">
        <v>1587</v>
      </c>
      <c r="B84" s="111" t="s">
        <v>1490</v>
      </c>
      <c r="C84" s="111" t="s">
        <v>476</v>
      </c>
      <c r="D84" s="153">
        <f>GETPIVOTDATA("Mínimo de Ano",Ano!$A$3,"Nome de Pregão",Tabela13[[#This Row],[Nome de Pregão]])</f>
        <v>2008</v>
      </c>
      <c r="E84" s="153">
        <f>GETPIVOTDATA("Máx de Ano",Ano!$A$3,"Nome de Pregão",Tabela13[[#This Row],[Nome de Pregão]])</f>
        <v>2013</v>
      </c>
      <c r="F84" s="158">
        <f>2013</f>
        <v>2013</v>
      </c>
      <c r="G84" s="129">
        <f>SUMPRODUCT(N(Tabela13[[#This Row],[Nome de Pregão]]=Tabela9[Nome de Pregão]),N(Tabela13[[#This Row],[Tipo da Ação]]=Tabela9[Tipo da Ação]),N(Tabela9[Tipo do Provento]="DIVIDENDO"),Tabela9[Proventos/Ação])</f>
        <v>3.4308079999999998E-2</v>
      </c>
      <c r="H84" s="129">
        <f>0</f>
        <v>0</v>
      </c>
      <c r="I84" s="156">
        <f>MAX(Tabela13[[#This Row],[Colunas1]:[Colunas5]])</f>
        <v>0</v>
      </c>
      <c r="J84" s="129">
        <f>[Dividendo]/IF(([Exercício Base]-[Exercício Ini])=0,1,([Exercício Base]-[Exercício Ini]))</f>
        <v>6.8616159999999992E-3</v>
      </c>
      <c r="K84" s="129">
        <f>[Jrs Cap Próprio Pago]/IF(([Exercício Base]-[Exercício Ini])=0,1,([Exercício Base]-[Exercício Ini]))</f>
        <v>0</v>
      </c>
      <c r="L84" s="129">
        <f>0</f>
        <v>0</v>
      </c>
      <c r="M84" s="129">
        <f>SUMPRODUCT(N(TRIM(Tabela15[Nome de pregão])=Tabela13[[#This Row],[Nome de Pregão]]),Tabela15[Qtde total de ações])</f>
        <v>715094432</v>
      </c>
      <c r="N84" s="129">
        <f>[Capital Social]*$AA$1</f>
        <v>0</v>
      </c>
      <c r="O84" s="129">
        <f>IF([Jrs Cap Próprio Pago]&gt;0,IF(([Capital Social]*$AA$1/[Qtde Total Ações])&gt;[Média JCP],[Média JCP],[Capital Social]*$AA$1/[Qtde Total Ações]),0)</f>
        <v>0</v>
      </c>
      <c r="P84" s="111">
        <f>SUMPRODUCT(N(Tabela1[Código]=Tabela13[[#This Row],[PAPEL]]),Tabela1[Fechamento])</f>
        <v>0</v>
      </c>
      <c r="Q84" s="111">
        <f>SUMPRODUCT(N(Tabela17[Código]=Tabela13[[#This Row],[PAPEL]]),Tabela17[Fechamento])</f>
        <v>0</v>
      </c>
      <c r="R84" s="111">
        <f>SUMPRODUCT(N(Tabela176[Código]=Tabela13[[#This Row],[PAPEL]]),Tabela176[Fechamento])</f>
        <v>0</v>
      </c>
      <c r="S84" s="111">
        <f>SUMPRODUCT(N(Tabela1768[Código]=Tabela13[[#This Row],[PAPEL]]),Tabela1768[Fechamento])</f>
        <v>0</v>
      </c>
      <c r="T84" s="152">
        <f>SUMPRODUCT(N(Tabela17683[Código]=Tabela13[[#This Row],[PAPEL]]),Tabela17683[Fechamento])</f>
        <v>0</v>
      </c>
      <c r="U84" s="189">
        <f>[Média Dividendo]+[Prev JPC/Ação]</f>
        <v>6.8616159999999992E-3</v>
      </c>
      <c r="V84" s="191">
        <f>Tabela13[[#This Row],[Prev Provento]]*[Qtde Total Ações]</f>
        <v>4906703.396122111</v>
      </c>
      <c r="W84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84" s="112">
        <f>IF(Tabela13[[#This Row],[Cotação]]&gt;0,$Z$1/Tabela13[[#This Row],[Cotação]]-MOD($Z$1/Tabela13[[#This Row],[Cotação]],100),0)</f>
        <v>0</v>
      </c>
    </row>
    <row r="85" spans="1:24">
      <c r="A85" s="111" t="s">
        <v>1536</v>
      </c>
      <c r="B85" s="111" t="s">
        <v>1488</v>
      </c>
      <c r="C85" s="111" t="s">
        <v>22</v>
      </c>
      <c r="D85" s="153">
        <f>GETPIVOTDATA("Mínimo de Ano",Ano!$A$3,"Nome de Pregão",Tabela13[[#This Row],[Nome de Pregão]])</f>
        <v>2013</v>
      </c>
      <c r="E85" s="153">
        <f>GETPIVOTDATA("Máx de Ano",Ano!$A$3,"Nome de Pregão",Tabela13[[#This Row],[Nome de Pregão]])</f>
        <v>2014</v>
      </c>
      <c r="F85" s="158">
        <f>2013</f>
        <v>2013</v>
      </c>
      <c r="G85" s="129">
        <f>SUMPRODUCT(N(Tabela13[[#This Row],[Nome de Pregão]]=Tabela9[Nome de Pregão]),N(Tabela13[[#This Row],[Tipo da Ação]]=Tabela9[Tipo da Ação]),N(Tabela9[Tipo do Provento]="DIVIDENDO"),Tabela9[Proventos/Ação])</f>
        <v>0.98950110650000001</v>
      </c>
      <c r="H85" s="129">
        <f>0</f>
        <v>0</v>
      </c>
      <c r="I85" s="156">
        <f>MAX(Tabela13[[#This Row],[Colunas1]:[Colunas5]])</f>
        <v>24.18</v>
      </c>
      <c r="J85" s="129">
        <f>[Dividendo]/IF(([Exercício Base]-[Exercício Ini])=0,1,([Exercício Base]-[Exercício Ini]))</f>
        <v>0.98950110650000001</v>
      </c>
      <c r="K85" s="129">
        <f>[Jrs Cap Próprio Pago]/IF(([Exercício Base]-[Exercício Ini])=0,1,([Exercício Base]-[Exercício Ini]))</f>
        <v>0</v>
      </c>
      <c r="L85" s="186">
        <f>0</f>
        <v>0</v>
      </c>
      <c r="M85" s="184">
        <f>SUMPRODUCT(N(TRIM(Tabela15[Nome de pregão])=Tabela13[[#This Row],[Nome de Pregão]]),Tabela15[Qtde total de ações])</f>
        <v>2000000000</v>
      </c>
      <c r="N85" s="131">
        <f>[Capital Social]*$AA$1</f>
        <v>0</v>
      </c>
      <c r="O85" s="129">
        <f>IF([Jrs Cap Próprio Pago]&gt;0,IF(([Capital Social]*$AA$1/[Qtde Total Ações])&gt;[Média JCP],[Média JCP],[Capital Social]*$AA$1/[Qtde Total Ações]),0)</f>
        <v>0</v>
      </c>
      <c r="P85" s="111">
        <f>SUMPRODUCT(N(Tabela1[Código]=Tabela13[[#This Row],[PAPEL]]),Tabela1[Fechamento])</f>
        <v>0</v>
      </c>
      <c r="Q85" s="111">
        <f>SUMPRODUCT(N(Tabela17[Código]=Tabela13[[#This Row],[PAPEL]]),Tabela17[Fechamento])</f>
        <v>24.18</v>
      </c>
      <c r="R85" s="111">
        <f>SUMPRODUCT(N(Tabela176[Código]=Tabela13[[#This Row],[PAPEL]]),Tabela176[Fechamento])</f>
        <v>0</v>
      </c>
      <c r="S85" s="111">
        <f>SUMPRODUCT(N(Tabela1768[Código]=Tabela13[[#This Row],[PAPEL]]),Tabela1768[Fechamento])</f>
        <v>0</v>
      </c>
      <c r="T85" s="152">
        <f>SUMPRODUCT(N(Tabela17683[Código]=Tabela13[[#This Row],[PAPEL]]),Tabela17683[Fechamento])</f>
        <v>0</v>
      </c>
      <c r="U85" s="129">
        <f>[Média Dividendo]+[Prev JPC/Ação]</f>
        <v>0.98950110650000001</v>
      </c>
      <c r="V85" s="186">
        <f>Tabela13[[#This Row],[Prev Provento]]*[Qtde Total Ações]</f>
        <v>1979002213</v>
      </c>
      <c r="W85" s="152">
        <f>IF(AND((Tabela13[[#This Row],[Exercício Base]]-Tabela13[[#This Row],[Exercício Fim]])&lt;3,Tabela13[[#This Row],[Cotação]]&gt;0),Tabela13[[#This Row],[Prev Provento]]/Tabela13[[#This Row],[Cotação]],"")</f>
        <v>4.0922295554177007E-2</v>
      </c>
      <c r="X85" s="112">
        <f>IF(Tabela13[[#This Row],[Cotação]]&gt;0,$Z$1/Tabela13[[#This Row],[Cotação]]-MOD($Z$1/Tabela13[[#This Row],[Cotação]],100),0)</f>
        <v>0</v>
      </c>
    </row>
    <row r="86" spans="1:24">
      <c r="A86" s="111" t="s">
        <v>1636</v>
      </c>
      <c r="B86" s="111" t="s">
        <v>1490</v>
      </c>
      <c r="C86" s="111" t="s">
        <v>458</v>
      </c>
      <c r="D86" s="153">
        <f>GETPIVOTDATA("Mínimo de Ano",Ano!$A$3,"Nome de Pregão",Tabela13[[#This Row],[Nome de Pregão]])</f>
        <v>1999</v>
      </c>
      <c r="E86" s="153">
        <f>GETPIVOTDATA("Máx de Ano",Ano!$A$3,"Nome de Pregão",Tabela13[[#This Row],[Nome de Pregão]])</f>
        <v>2013</v>
      </c>
      <c r="F86" s="158">
        <f>2013</f>
        <v>2013</v>
      </c>
      <c r="G86" s="129">
        <f>SUMPRODUCT(N(Tabela13[[#This Row],[Nome de Pregão]]=Tabela9[Nome de Pregão]),N(Tabela13[[#This Row],[Tipo da Ação]]=Tabela9[Tipo da Ação]),N(Tabela9[Tipo do Provento]="DIVIDENDO"),Tabela9[Proventos/Ação])</f>
        <v>9.5645027097500002</v>
      </c>
      <c r="H86" s="129">
        <f>0</f>
        <v>0</v>
      </c>
      <c r="I86" s="156">
        <f>MAX(Tabela13[[#This Row],[Colunas1]:[Colunas5]])</f>
        <v>17</v>
      </c>
      <c r="J86" s="129">
        <f>[Dividendo]/IF(([Exercício Base]-[Exercício Ini])=0,1,([Exercício Base]-[Exercício Ini]))</f>
        <v>0.68317876498214292</v>
      </c>
      <c r="K86" s="129">
        <f>[Jrs Cap Próprio Pago]/IF(([Exercício Base]-[Exercício Ini])=0,1,([Exercício Base]-[Exercício Ini]))</f>
        <v>0</v>
      </c>
      <c r="L86" s="186">
        <f>0</f>
        <v>0</v>
      </c>
      <c r="M86" s="184">
        <f>SUMPRODUCT(N(TRIM(Tabela15[Nome de pregão])=Tabela13[[#This Row],[Nome de Pregão]]),Tabela15[Qtde total de ações])</f>
        <v>193759265</v>
      </c>
      <c r="N86" s="131">
        <f>[Capital Social]*$AA$1</f>
        <v>0</v>
      </c>
      <c r="O86" s="129">
        <f>IF([Jrs Cap Próprio Pago]&gt;0,IF(([Capital Social]*$AA$1/[Qtde Total Ações])&gt;[Média JCP],[Média JCP],[Capital Social]*$AA$1/[Qtde Total Ações]),0)</f>
        <v>0</v>
      </c>
      <c r="P86" s="111">
        <f>SUMPRODUCT(N(Tabela1[Código]=Tabela13[[#This Row],[PAPEL]]),Tabela1[Fechamento])</f>
        <v>0</v>
      </c>
      <c r="Q86" s="111">
        <f>SUMPRODUCT(N(Tabela17[Código]=Tabela13[[#This Row],[PAPEL]]),Tabela17[Fechamento])</f>
        <v>17</v>
      </c>
      <c r="R86" s="111">
        <f>SUMPRODUCT(N(Tabela176[Código]=Tabela13[[#This Row],[PAPEL]]),Tabela176[Fechamento])</f>
        <v>0</v>
      </c>
      <c r="S86" s="111">
        <f>SUMPRODUCT(N(Tabela1768[Código]=Tabela13[[#This Row],[PAPEL]]),Tabela1768[Fechamento])</f>
        <v>0</v>
      </c>
      <c r="T86" s="152">
        <f>SUMPRODUCT(N(Tabela17683[Código]=Tabela13[[#This Row],[PAPEL]]),Tabela17683[Fechamento])</f>
        <v>0</v>
      </c>
      <c r="U86" s="129">
        <f>[Média Dividendo]+[Prev JPC/Ação]</f>
        <v>0.68317876498214292</v>
      </c>
      <c r="V86" s="186">
        <f>Tabela13[[#This Row],[Prev Provento]]*[Qtde Total Ações]</f>
        <v>132372215.36654775</v>
      </c>
      <c r="W86" s="152">
        <f>IF(AND((Tabela13[[#This Row],[Exercício Base]]-Tabela13[[#This Row],[Exercício Fim]])&lt;3,Tabela13[[#This Row],[Cotação]]&gt;0),Tabela13[[#This Row],[Prev Provento]]/Tabela13[[#This Row],[Cotação]],"")</f>
        <v>4.0186986175420172E-2</v>
      </c>
      <c r="X86" s="112">
        <f>IF(Tabela13[[#This Row],[Cotação]]&gt;0,$Z$1/Tabela13[[#This Row],[Cotação]]-MOD($Z$1/Tabela13[[#This Row],[Cotação]],100),0)</f>
        <v>0</v>
      </c>
    </row>
    <row r="87" spans="1:24">
      <c r="A87" s="111" t="s">
        <v>1645</v>
      </c>
      <c r="B87" s="111" t="s">
        <v>1493</v>
      </c>
      <c r="C87" s="111" t="s">
        <v>78</v>
      </c>
      <c r="D87" s="153">
        <f>GETPIVOTDATA("Mínimo de Ano",Ano!$A$3,"Nome de Pregão",Tabela13[[#This Row],[Nome de Pregão]])</f>
        <v>2007</v>
      </c>
      <c r="E87" s="153">
        <f>GETPIVOTDATA("Máx de Ano",Ano!$A$3,"Nome de Pregão",Tabela13[[#This Row],[Nome de Pregão]])</f>
        <v>2014</v>
      </c>
      <c r="F87" s="158">
        <f>2013</f>
        <v>2013</v>
      </c>
      <c r="G87" s="129">
        <f>SUMPRODUCT(N(Tabela13[[#This Row],[Nome de Pregão]]=Tabela9[Nome de Pregão]),N(Tabela13[[#This Row],[Tipo da Ação]]=Tabela9[Tipo da Ação]),N(Tabela9[Tipo do Provento]="DIVIDENDO"),Tabela9[Proventos/Ação])</f>
        <v>2.5750000000000002</v>
      </c>
      <c r="H87" s="129">
        <f>0</f>
        <v>0</v>
      </c>
      <c r="I87" s="156">
        <f>MAX(Tabela13[[#This Row],[Colunas1]:[Colunas5]])</f>
        <v>10.71</v>
      </c>
      <c r="J87" s="129">
        <f>[Dividendo]/IF(([Exercício Base]-[Exercício Ini])=0,1,([Exercício Base]-[Exercício Ini]))</f>
        <v>0.4291666666666667</v>
      </c>
      <c r="K87" s="129">
        <f>[Jrs Cap Próprio Pago]/IF(([Exercício Base]-[Exercício Ini])=0,1,([Exercício Base]-[Exercício Ini]))</f>
        <v>0</v>
      </c>
      <c r="L87" s="186">
        <f>0</f>
        <v>0</v>
      </c>
      <c r="M87" s="184">
        <f>SUMPRODUCT(N(TRIM(Tabela15[Nome de pregão])=Tabela13[[#This Row],[Nome de Pregão]]),Tabela15[Qtde total de ações])</f>
        <v>1245690889</v>
      </c>
      <c r="N87" s="131">
        <f>[Capital Social]*$AA$1</f>
        <v>0</v>
      </c>
      <c r="O87" s="129">
        <f>IF([Jrs Cap Próprio Pago]&gt;0,IF(([Capital Social]*$AA$1/[Qtde Total Ações])&gt;[Média JCP],[Média JCP],[Capital Social]*$AA$1/[Qtde Total Ações]),0)</f>
        <v>0</v>
      </c>
      <c r="P87" s="111">
        <f>SUMPRODUCT(N(Tabela1[Código]=Tabela13[[#This Row],[PAPEL]]),Tabela1[Fechamento])</f>
        <v>10.71</v>
      </c>
      <c r="Q87" s="111">
        <f>SUMPRODUCT(N(Tabela17[Código]=Tabela13[[#This Row],[PAPEL]]),Tabela17[Fechamento])</f>
        <v>0</v>
      </c>
      <c r="R87" s="111">
        <f>SUMPRODUCT(N(Tabela176[Código]=Tabela13[[#This Row],[PAPEL]]),Tabela176[Fechamento])</f>
        <v>0</v>
      </c>
      <c r="S87" s="111">
        <f>SUMPRODUCT(N(Tabela1768[Código]=Tabela13[[#This Row],[PAPEL]]),Tabela1768[Fechamento])</f>
        <v>0</v>
      </c>
      <c r="T87" s="152">
        <f>SUMPRODUCT(N(Tabela17683[Código]=Tabela13[[#This Row],[PAPEL]]),Tabela17683[Fechamento])</f>
        <v>0</v>
      </c>
      <c r="U87" s="129">
        <f>[Média Dividendo]+[Prev JPC/Ação]</f>
        <v>0.4291666666666667</v>
      </c>
      <c r="V87" s="186">
        <f>Tabela13[[#This Row],[Prev Provento]]*[Qtde Total Ações]</f>
        <v>534609006.5291667</v>
      </c>
      <c r="W87" s="152">
        <f>IF(AND((Tabela13[[#This Row],[Exercício Base]]-Tabela13[[#This Row],[Exercício Fim]])&lt;3,Tabela13[[#This Row],[Cotação]]&gt;0),Tabela13[[#This Row],[Prev Provento]]/Tabela13[[#This Row],[Cotação]],"")</f>
        <v>4.0071584189231249E-2</v>
      </c>
      <c r="X87" s="112">
        <f>IF(Tabela13[[#This Row],[Cotação]]&gt;0,$Z$1/Tabela13[[#This Row],[Cotação]]-MOD($Z$1/Tabela13[[#This Row],[Cotação]],100),0)</f>
        <v>0</v>
      </c>
    </row>
    <row r="88" spans="1:24">
      <c r="A88" s="111" t="s">
        <v>1603</v>
      </c>
      <c r="B88" s="111" t="s">
        <v>1488</v>
      </c>
      <c r="C88" s="111" t="s">
        <v>81</v>
      </c>
      <c r="D88" s="153">
        <f>GETPIVOTDATA("Mínimo de Ano",Ano!$A$3,"Nome de Pregão",Tabela13[[#This Row],[Nome de Pregão]])</f>
        <v>1998</v>
      </c>
      <c r="E88" s="153">
        <f>GETPIVOTDATA("Máx de Ano",Ano!$A$3,"Nome de Pregão",Tabela13[[#This Row],[Nome de Pregão]])</f>
        <v>2013</v>
      </c>
      <c r="F88" s="153">
        <f>2013</f>
        <v>2013</v>
      </c>
      <c r="G88" s="129">
        <f>SUMPRODUCT(N(Tabela13[[#This Row],[Nome de Pregão]]=Tabela9[Nome de Pregão]),N(Tabela13[[#This Row],[Tipo da Ação]]=Tabela9[Tipo da Ação]),N(Tabela9[Tipo do Provento]="DIVIDENDO"),Tabela9[Proventos/Ação])</f>
        <v>14.37001325884318</v>
      </c>
      <c r="H88" s="129">
        <f>0</f>
        <v>0</v>
      </c>
      <c r="I88" s="156">
        <f>MAX(Tabela13[[#This Row],[Colunas1]:[Colunas5]])</f>
        <v>24.95</v>
      </c>
      <c r="J88" s="129">
        <f>[Dividendo]/IF(([Exercício Base]-[Exercício Ini])=0,1,([Exercício Base]-[Exercício Ini]))</f>
        <v>0.95800088392287863</v>
      </c>
      <c r="K88" s="129">
        <f>[Jrs Cap Próprio Pago]/IF(([Exercício Base]-[Exercício Ini])=0,1,([Exercício Base]-[Exercício Ini]))</f>
        <v>0</v>
      </c>
      <c r="L88" s="186">
        <f>0</f>
        <v>0</v>
      </c>
      <c r="M88" s="184">
        <f>SUMPRODUCT(N(TRIM(Tabela15[Nome de pregão])=Tabela13[[#This Row],[Nome de Pregão]]),Tabela15[Qtde total de ações])</f>
        <v>188177338</v>
      </c>
      <c r="N88" s="131">
        <f>[Capital Social]*$AA$1</f>
        <v>0</v>
      </c>
      <c r="O88" s="129">
        <f>IF([Jrs Cap Próprio Pago]&gt;0,IF(([Capital Social]*$AA$1/[Qtde Total Ações])&gt;[Média JCP],[Média JCP],[Capital Social]*$AA$1/[Qtde Total Ações]),0)</f>
        <v>0</v>
      </c>
      <c r="P88" s="111">
        <f>SUMPRODUCT(N(Tabela1[Código]=Tabela13[[#This Row],[PAPEL]]),Tabela1[Fechamento])</f>
        <v>24.95</v>
      </c>
      <c r="Q88" s="111">
        <f>SUMPRODUCT(N(Tabela17[Código]=Tabela13[[#This Row],[PAPEL]]),Tabela17[Fechamento])</f>
        <v>0</v>
      </c>
      <c r="R88" s="111">
        <f>SUMPRODUCT(N(Tabela176[Código]=Tabela13[[#This Row],[PAPEL]]),Tabela176[Fechamento])</f>
        <v>0</v>
      </c>
      <c r="S88" s="111">
        <f>SUMPRODUCT(N(Tabela1768[Código]=Tabela13[[#This Row],[PAPEL]]),Tabela1768[Fechamento])</f>
        <v>0</v>
      </c>
      <c r="T88" s="111">
        <f>SUMPRODUCT(N(Tabela17683[Código]=Tabela13[[#This Row],[PAPEL]]),Tabela17683[Fechamento])</f>
        <v>0</v>
      </c>
      <c r="U88" s="129">
        <f>[Média Dividendo]+[Prev JPC/Ação]</f>
        <v>0.95800088392287863</v>
      </c>
      <c r="V88" s="186">
        <f>Tabela13[[#This Row],[Prev Provento]]*[Qtde Total Ações]</f>
        <v>180274056.13825428</v>
      </c>
      <c r="W88" s="152">
        <f>IF(AND((Tabela13[[#This Row],[Exercício Base]]-Tabela13[[#This Row],[Exercício Fim]])&lt;3,Tabela13[[#This Row],[Cotação]]&gt;0),Tabela13[[#This Row],[Prev Provento]]/Tabela13[[#This Row],[Cotação]],"")</f>
        <v>3.8396829014945039E-2</v>
      </c>
      <c r="X88" s="112">
        <f>IF(Tabela13[[#This Row],[Cotação]]&gt;0,$Z$1/Tabela13[[#This Row],[Cotação]]-MOD($Z$1/Tabela13[[#This Row],[Cotação]],100),0)</f>
        <v>0</v>
      </c>
    </row>
    <row r="89" spans="1:24">
      <c r="A89" s="111" t="s">
        <v>1604</v>
      </c>
      <c r="B89" s="111" t="s">
        <v>1503</v>
      </c>
      <c r="C89" s="111" t="s">
        <v>445</v>
      </c>
      <c r="D89" s="153">
        <f>GETPIVOTDATA("Mínimo de Ano",Ano!$A$3,"Nome de Pregão",Tabela13[[#This Row],[Nome de Pregão]])</f>
        <v>1998</v>
      </c>
      <c r="E89" s="153">
        <f>GETPIVOTDATA("Máx de Ano",Ano!$A$3,"Nome de Pregão",Tabela13[[#This Row],[Nome de Pregão]])</f>
        <v>2013</v>
      </c>
      <c r="F89" s="158">
        <f>2013</f>
        <v>2013</v>
      </c>
      <c r="G89" s="129">
        <f>SUMPRODUCT(N(Tabela13[[#This Row],[Nome de Pregão]]=Tabela9[Nome de Pregão]),N(Tabela13[[#This Row],[Tipo da Ação]]=Tabela9[Tipo da Ação]),N(Tabela9[Tipo do Provento]="DIVIDENDO"),Tabela9[Proventos/Ação])</f>
        <v>19.8294846689415</v>
      </c>
      <c r="H89" s="129">
        <f>0</f>
        <v>0</v>
      </c>
      <c r="I89" s="156">
        <f>MAX(Tabela13[[#This Row],[Colunas1]:[Colunas5]])</f>
        <v>35</v>
      </c>
      <c r="J89" s="129">
        <f>[Dividendo]/IF(([Exercício Base]-[Exercício Ini])=0,1,([Exercício Base]-[Exercício Ini]))</f>
        <v>1.3219656445961001</v>
      </c>
      <c r="K89" s="129">
        <f>[Jrs Cap Próprio Pago]/IF(([Exercício Base]-[Exercício Ini])=0,1,([Exercício Base]-[Exercício Ini]))</f>
        <v>0</v>
      </c>
      <c r="L89" s="186">
        <f>0</f>
        <v>0</v>
      </c>
      <c r="M89" s="184">
        <f>SUMPRODUCT(N(TRIM(Tabela15[Nome de pregão])=Tabela13[[#This Row],[Nome de Pregão]]),Tabela15[Qtde total de ações])</f>
        <v>77855299</v>
      </c>
      <c r="N89" s="131">
        <f>[Capital Social]*$AA$1</f>
        <v>0</v>
      </c>
      <c r="O89" s="129">
        <f>IF([Jrs Cap Próprio Pago]&gt;0,IF(([Capital Social]*$AA$1/[Qtde Total Ações])&gt;[Média JCP],[Média JCP],[Capital Social]*$AA$1/[Qtde Total Ações]),0)</f>
        <v>0</v>
      </c>
      <c r="P89" s="111">
        <f>SUMPRODUCT(N(Tabela1[Código]=Tabela13[[#This Row],[PAPEL]]),Tabela1[Fechamento])</f>
        <v>0</v>
      </c>
      <c r="Q89" s="111">
        <f>SUMPRODUCT(N(Tabela17[Código]=Tabela13[[#This Row],[PAPEL]]),Tabela17[Fechamento])</f>
        <v>35</v>
      </c>
      <c r="R89" s="111">
        <f>SUMPRODUCT(N(Tabela176[Código]=Tabela13[[#This Row],[PAPEL]]),Tabela176[Fechamento])</f>
        <v>0</v>
      </c>
      <c r="S89" s="111">
        <f>SUMPRODUCT(N(Tabela1768[Código]=Tabela13[[#This Row],[PAPEL]]),Tabela1768[Fechamento])</f>
        <v>0</v>
      </c>
      <c r="T89" s="152">
        <f>SUMPRODUCT(N(Tabela17683[Código]=Tabela13[[#This Row],[PAPEL]]),Tabela17683[Fechamento])</f>
        <v>0</v>
      </c>
      <c r="U89" s="129">
        <f>[Média Dividendo]+[Prev JPC/Ação]</f>
        <v>1.3219656445961001</v>
      </c>
      <c r="V89" s="186">
        <f>Tabela13[[#This Row],[Prev Provento]]*[Qtde Total Ações]</f>
        <v>102922030.52775711</v>
      </c>
      <c r="W89" s="152">
        <f>IF(AND((Tabela13[[#This Row],[Exercício Base]]-Tabela13[[#This Row],[Exercício Fim]])&lt;3,Tabela13[[#This Row],[Cotação]]&gt;0),Tabela13[[#This Row],[Prev Provento]]/Tabela13[[#This Row],[Cotação]],"")</f>
        <v>3.7770446988460001E-2</v>
      </c>
      <c r="X89" s="112">
        <f>IF(Tabela13[[#This Row],[Cotação]]&gt;0,$Z$1/Tabela13[[#This Row],[Cotação]]-MOD($Z$1/Tabela13[[#This Row],[Cotação]],100),0)</f>
        <v>0</v>
      </c>
    </row>
    <row r="90" spans="1:24">
      <c r="A90" s="111" t="s">
        <v>1540</v>
      </c>
      <c r="B90" s="111" t="s">
        <v>1488</v>
      </c>
      <c r="C90" s="111" t="s">
        <v>341</v>
      </c>
      <c r="D90" s="153">
        <f>GETPIVOTDATA("Mínimo de Ano",Ano!$A$3,"Nome de Pregão",Tabela13[[#This Row],[Nome de Pregão]])</f>
        <v>2008</v>
      </c>
      <c r="E90" s="153">
        <f>GETPIVOTDATA("Máx de Ano",Ano!$A$3,"Nome de Pregão",Tabela13[[#This Row],[Nome de Pregão]])</f>
        <v>2013</v>
      </c>
      <c r="F90" s="158">
        <f>2013</f>
        <v>2013</v>
      </c>
      <c r="G90" s="129">
        <f>SUMPRODUCT(N(Tabela13[[#This Row],[Nome de Pregão]]=Tabela9[Nome de Pregão]),N(Tabela13[[#This Row],[Tipo da Ação]]=Tabela9[Tipo da Ação]),N(Tabela9[Tipo do Provento]="DIVIDENDO"),Tabela9[Proventos/Ação])</f>
        <v>1.9944138544999996</v>
      </c>
      <c r="H90" s="129">
        <f>0</f>
        <v>0</v>
      </c>
      <c r="I90" s="156">
        <f>MAX(Tabela13[[#This Row],[Colunas1]:[Colunas5]])</f>
        <v>10.88</v>
      </c>
      <c r="J90" s="129">
        <f>[Dividendo]/IF(([Exercício Base]-[Exercício Ini])=0,1,([Exercício Base]-[Exercício Ini]))</f>
        <v>0.39888277089999991</v>
      </c>
      <c r="K90" s="129">
        <f>[Jrs Cap Próprio Pago]/IF(([Exercício Base]-[Exercício Ini])=0,1,([Exercício Base]-[Exercício Ini]))</f>
        <v>0</v>
      </c>
      <c r="L90" s="186">
        <f>0</f>
        <v>0</v>
      </c>
      <c r="M90" s="184">
        <f>SUMPRODUCT(N(TRIM(Tabela15[Nome de pregão])=Tabela13[[#This Row],[Nome de Pregão]]),Tabela15[Qtde total de ações])</f>
        <v>1900000000</v>
      </c>
      <c r="N90" s="131">
        <f>[Capital Social]*$AA$1</f>
        <v>0</v>
      </c>
      <c r="O90" s="129">
        <f>IF([Jrs Cap Próprio Pago]&gt;0,IF(([Capital Social]*$AA$1/[Qtde Total Ações])&gt;[Média JCP],[Média JCP],[Capital Social]*$AA$1/[Qtde Total Ações]),0)</f>
        <v>0</v>
      </c>
      <c r="P90" s="111">
        <f>SUMPRODUCT(N(Tabela1[Código]=Tabela13[[#This Row],[PAPEL]]),Tabela1[Fechamento])</f>
        <v>0</v>
      </c>
      <c r="Q90" s="111">
        <f>SUMPRODUCT(N(Tabela17[Código]=Tabela13[[#This Row],[PAPEL]]),Tabela17[Fechamento])</f>
        <v>10.88</v>
      </c>
      <c r="R90" s="111">
        <f>SUMPRODUCT(N(Tabela176[Código]=Tabela13[[#This Row],[PAPEL]]),Tabela176[Fechamento])</f>
        <v>0</v>
      </c>
      <c r="S90" s="111">
        <f>SUMPRODUCT(N(Tabela1768[Código]=Tabela13[[#This Row],[PAPEL]]),Tabela1768[Fechamento])</f>
        <v>0</v>
      </c>
      <c r="T90" s="152">
        <f>SUMPRODUCT(N(Tabela17683[Código]=Tabela13[[#This Row],[PAPEL]]),Tabela17683[Fechamento])</f>
        <v>0</v>
      </c>
      <c r="U90" s="129">
        <f>[Média Dividendo]+[Prev JPC/Ação]</f>
        <v>0.39888277089999991</v>
      </c>
      <c r="V90" s="186">
        <f>Tabela13[[#This Row],[Prev Provento]]*[Qtde Total Ações]</f>
        <v>757877264.7099998</v>
      </c>
      <c r="W90" s="152">
        <f>IF(AND((Tabela13[[#This Row],[Exercício Base]]-Tabela13[[#This Row],[Exercício Fim]])&lt;3,Tabela13[[#This Row],[Cotação]]&gt;0),Tabela13[[#This Row],[Prev Provento]]/Tabela13[[#This Row],[Cotação]],"")</f>
        <v>3.6662019384191162E-2</v>
      </c>
      <c r="X90" s="112">
        <f>IF(Tabela13[[#This Row],[Cotação]]&gt;0,$Z$1/Tabela13[[#This Row],[Cotação]]-MOD($Z$1/Tabela13[[#This Row],[Cotação]],100),0)</f>
        <v>0</v>
      </c>
    </row>
    <row r="91" spans="1:24">
      <c r="A91" s="111" t="s">
        <v>1604</v>
      </c>
      <c r="B91" s="111" t="s">
        <v>1502</v>
      </c>
      <c r="C91" s="111" t="s">
        <v>75</v>
      </c>
      <c r="D91" s="153">
        <f>GETPIVOTDATA("Mínimo de Ano",Ano!$A$3,"Nome de Pregão",Tabela13[[#This Row],[Nome de Pregão]])</f>
        <v>1998</v>
      </c>
      <c r="E91" s="153">
        <f>GETPIVOTDATA("Máx de Ano",Ano!$A$3,"Nome de Pregão",Tabela13[[#This Row],[Nome de Pregão]])</f>
        <v>2013</v>
      </c>
      <c r="F91" s="158">
        <f>2013</f>
        <v>2013</v>
      </c>
      <c r="G91" s="129">
        <f>SUMPRODUCT(N(Tabela13[[#This Row],[Nome de Pregão]]=Tabela9[Nome de Pregão]),N(Tabela13[[#This Row],[Tipo da Ação]]=Tabela9[Tipo da Ação]),N(Tabela9[Tipo do Provento]="DIVIDENDO"),Tabela9[Proventos/Ação])</f>
        <v>19.8291747999215</v>
      </c>
      <c r="H91" s="129">
        <f>0</f>
        <v>0</v>
      </c>
      <c r="I91" s="156">
        <f>MAX(Tabela13[[#This Row],[Colunas1]:[Colunas5]])</f>
        <v>36.26</v>
      </c>
      <c r="J91" s="129">
        <f>[Dividendo]/IF(([Exercício Base]-[Exercício Ini])=0,1,([Exercício Base]-[Exercício Ini]))</f>
        <v>1.3219449866614332</v>
      </c>
      <c r="K91" s="129">
        <f>[Jrs Cap Próprio Pago]/IF(([Exercício Base]-[Exercício Ini])=0,1,([Exercício Base]-[Exercício Ini]))</f>
        <v>0</v>
      </c>
      <c r="L91" s="186">
        <f>0</f>
        <v>0</v>
      </c>
      <c r="M91" s="184">
        <f>SUMPRODUCT(N(TRIM(Tabela15[Nome de pregão])=Tabela13[[#This Row],[Nome de Pregão]]),Tabela15[Qtde total de ações])</f>
        <v>77855299</v>
      </c>
      <c r="N91" s="131">
        <f>[Capital Social]*$AA$1</f>
        <v>0</v>
      </c>
      <c r="O91" s="129">
        <f>IF([Jrs Cap Próprio Pago]&gt;0,IF(([Capital Social]*$AA$1/[Qtde Total Ações])&gt;[Média JCP],[Média JCP],[Capital Social]*$AA$1/[Qtde Total Ações]),0)</f>
        <v>0</v>
      </c>
      <c r="P91" s="111">
        <f>SUMPRODUCT(N(Tabela1[Código]=Tabela13[[#This Row],[PAPEL]]),Tabela1[Fechamento])</f>
        <v>36.26</v>
      </c>
      <c r="Q91" s="111">
        <f>SUMPRODUCT(N(Tabela17[Código]=Tabela13[[#This Row],[PAPEL]]),Tabela17[Fechamento])</f>
        <v>0</v>
      </c>
      <c r="R91" s="111">
        <f>SUMPRODUCT(N(Tabela176[Código]=Tabela13[[#This Row],[PAPEL]]),Tabela176[Fechamento])</f>
        <v>0</v>
      </c>
      <c r="S91" s="111">
        <f>SUMPRODUCT(N(Tabela1768[Código]=Tabela13[[#This Row],[PAPEL]]),Tabela1768[Fechamento])</f>
        <v>0</v>
      </c>
      <c r="T91" s="152">
        <f>SUMPRODUCT(N(Tabela17683[Código]=Tabela13[[#This Row],[PAPEL]]),Tabela17683[Fechamento])</f>
        <v>0</v>
      </c>
      <c r="U91" s="129">
        <f>[Média Dividendo]+[Prev JPC/Ação]</f>
        <v>1.3219449866614332</v>
      </c>
      <c r="V91" s="186">
        <f>Tabela13[[#This Row],[Prev Provento]]*[Qtde Total Ações]</f>
        <v>102920422.19807689</v>
      </c>
      <c r="W91" s="152">
        <f>IF(AND((Tabela13[[#This Row],[Exercício Base]]-Tabela13[[#This Row],[Exercício Fim]])&lt;3,Tabela13[[#This Row],[Cotação]]&gt;0),Tabela13[[#This Row],[Prev Provento]]/Tabela13[[#This Row],[Cotação]],"")</f>
        <v>3.6457390696674939E-2</v>
      </c>
      <c r="X91" s="112">
        <f>IF(Tabela13[[#This Row],[Cotação]]&gt;0,$Z$1/Tabela13[[#This Row],[Cotação]]-MOD($Z$1/Tabela13[[#This Row],[Cotação]],100),0)</f>
        <v>0</v>
      </c>
    </row>
    <row r="92" spans="1:24">
      <c r="A92" s="111" t="s">
        <v>1594</v>
      </c>
      <c r="B92" s="111" t="s">
        <v>1488</v>
      </c>
      <c r="C92" s="111" t="s">
        <v>442</v>
      </c>
      <c r="D92" s="153">
        <f>GETPIVOTDATA("Mínimo de Ano",Ano!$A$3,"Nome de Pregão",Tabela13[[#This Row],[Nome de Pregão]])</f>
        <v>1998</v>
      </c>
      <c r="E92" s="153">
        <f>GETPIVOTDATA("Máx de Ano",Ano!$A$3,"Nome de Pregão",Tabela13[[#This Row],[Nome de Pregão]])</f>
        <v>2013</v>
      </c>
      <c r="F92" s="158">
        <f>2013</f>
        <v>2013</v>
      </c>
      <c r="G92" s="129">
        <f>SUMPRODUCT(N(Tabela13[[#This Row],[Nome de Pregão]]=Tabela9[Nome de Pregão]),N(Tabela13[[#This Row],[Tipo da Ação]]=Tabela9[Tipo da Ação]),N(Tabela9[Tipo do Provento]="DIVIDENDO"),Tabela9[Proventos/Ação])</f>
        <v>13.238062364059697</v>
      </c>
      <c r="H92" s="129">
        <f>0</f>
        <v>0</v>
      </c>
      <c r="I92" s="156">
        <f>MAX(Tabela13[[#This Row],[Colunas1]:[Colunas5]])</f>
        <v>24.53</v>
      </c>
      <c r="J92" s="129">
        <f>[Dividendo]/IF(([Exercício Base]-[Exercício Ini])=0,1,([Exercício Base]-[Exercício Ini]))</f>
        <v>0.88253749093731315</v>
      </c>
      <c r="K92" s="129">
        <f>[Jrs Cap Próprio Pago]/IF(([Exercício Base]-[Exercício Ini])=0,1,([Exercício Base]-[Exercício Ini]))</f>
        <v>0</v>
      </c>
      <c r="L92" s="186">
        <f>0</f>
        <v>0</v>
      </c>
      <c r="M92" s="184">
        <f>SUMPRODUCT(N(TRIM(Tabela15[Nome de pregão])=Tabela13[[#This Row],[Nome de Pregão]]),Tabela15[Qtde total de ações])</f>
        <v>74612388</v>
      </c>
      <c r="N92" s="131">
        <f>[Capital Social]*$AA$1</f>
        <v>0</v>
      </c>
      <c r="O92" s="129">
        <f>IF([Jrs Cap Próprio Pago]&gt;0,IF(([Capital Social]*$AA$1/[Qtde Total Ações])&gt;[Média JCP],[Média JCP],[Capital Social]*$AA$1/[Qtde Total Ações]),0)</f>
        <v>0</v>
      </c>
      <c r="P92" s="111">
        <f>SUMPRODUCT(N(Tabela1[Código]=Tabela13[[#This Row],[PAPEL]]),Tabela1[Fechamento])</f>
        <v>0</v>
      </c>
      <c r="Q92" s="111">
        <f>SUMPRODUCT(N(Tabela17[Código]=Tabela13[[#This Row],[PAPEL]]),Tabela17[Fechamento])</f>
        <v>24.53</v>
      </c>
      <c r="R92" s="111">
        <f>SUMPRODUCT(N(Tabela176[Código]=Tabela13[[#This Row],[PAPEL]]),Tabela176[Fechamento])</f>
        <v>0</v>
      </c>
      <c r="S92" s="111">
        <f>SUMPRODUCT(N(Tabela1768[Código]=Tabela13[[#This Row],[PAPEL]]),Tabela1768[Fechamento])</f>
        <v>0</v>
      </c>
      <c r="T92" s="152">
        <f>SUMPRODUCT(N(Tabela17683[Código]=Tabela13[[#This Row],[PAPEL]]),Tabela17683[Fechamento])</f>
        <v>0</v>
      </c>
      <c r="U92" s="129">
        <f>[Média Dividendo]+[Prev JPC/Ação]</f>
        <v>0.88253749093731315</v>
      </c>
      <c r="V92" s="186">
        <f>Tabela13[[#This Row],[Prev Provento]]*[Qtde Total Ações]</f>
        <v>65848229.698361292</v>
      </c>
      <c r="W92" s="152">
        <f>IF(AND((Tabela13[[#This Row],[Exercício Base]]-Tabela13[[#This Row],[Exercício Fim]])&lt;3,Tabela13[[#This Row],[Cotação]]&gt;0),Tabela13[[#This Row],[Prev Provento]]/Tabela13[[#This Row],[Cotação]],"")</f>
        <v>3.5977883853946721E-2</v>
      </c>
      <c r="X92" s="112">
        <f>IF(Tabela13[[#This Row],[Cotação]]&gt;0,$Z$1/Tabela13[[#This Row],[Cotação]]-MOD($Z$1/Tabela13[[#This Row],[Cotação]],100),0)</f>
        <v>0</v>
      </c>
    </row>
    <row r="93" spans="1:24">
      <c r="A93" s="111" t="s">
        <v>1689</v>
      </c>
      <c r="B93" s="111" t="s">
        <v>1490</v>
      </c>
      <c r="C93" s="111" t="s">
        <v>563</v>
      </c>
      <c r="D93" s="153">
        <f>GETPIVOTDATA("Mínimo de Ano",Ano!$A$3,"Nome de Pregão",Tabela13[[#This Row],[Nome de Pregão]])</f>
        <v>1996</v>
      </c>
      <c r="E93" s="153">
        <f>GETPIVOTDATA("Máx de Ano",Ano!$A$3,"Nome de Pregão",Tabela13[[#This Row],[Nome de Pregão]])</f>
        <v>2013</v>
      </c>
      <c r="F93" s="158">
        <f>2013</f>
        <v>2013</v>
      </c>
      <c r="G93" s="129">
        <f>SUMPRODUCT(N(Tabela13[[#This Row],[Nome de Pregão]]=Tabela9[Nome de Pregão]),N(Tabela13[[#This Row],[Tipo da Ação]]=Tabela9[Tipo da Ação]),N(Tabela9[Tipo do Provento]="DIVIDENDO"),Tabela9[Proventos/Ação])</f>
        <v>10.287488799999997</v>
      </c>
      <c r="H93" s="129">
        <f>0</f>
        <v>0</v>
      </c>
      <c r="I93" s="156">
        <f>MAX(Tabela13[[#This Row],[Colunas1]:[Colunas5]])</f>
        <v>17.010000000000002</v>
      </c>
      <c r="J93" s="129">
        <f>[Dividendo]/IF(([Exercício Base]-[Exercício Ini])=0,1,([Exercício Base]-[Exercício Ini]))</f>
        <v>0.60514639999999975</v>
      </c>
      <c r="K93" s="129">
        <f>[Jrs Cap Próprio Pago]/IF(([Exercício Base]-[Exercício Ini])=0,1,([Exercício Base]-[Exercício Ini]))</f>
        <v>0</v>
      </c>
      <c r="L93" s="186">
        <f>0</f>
        <v>0</v>
      </c>
      <c r="M93" s="184">
        <f>SUMPRODUCT(N(TRIM(Tabela15[Nome de pregão])=Tabela13[[#This Row],[Nome de Pregão]]),Tabela15[Qtde total de ações])</f>
        <v>412681538</v>
      </c>
      <c r="N93" s="131">
        <f>[Capital Social]*$AA$1</f>
        <v>0</v>
      </c>
      <c r="O93" s="129">
        <f>IF([Jrs Cap Próprio Pago]&gt;0,IF(([Capital Social]*$AA$1/[Qtde Total Ações])&gt;[Média JCP],[Média JCP],[Capital Social]*$AA$1/[Qtde Total Ações]),0)</f>
        <v>0</v>
      </c>
      <c r="P93" s="111">
        <f>SUMPRODUCT(N(Tabela1[Código]=Tabela13[[#This Row],[PAPEL]]),Tabela1[Fechamento])</f>
        <v>0</v>
      </c>
      <c r="Q93" s="111">
        <f>SUMPRODUCT(N(Tabela17[Código]=Tabela13[[#This Row],[PAPEL]]),Tabela17[Fechamento])</f>
        <v>0</v>
      </c>
      <c r="R93" s="111">
        <f>SUMPRODUCT(N(Tabela176[Código]=Tabela13[[#This Row],[PAPEL]]),Tabela176[Fechamento])</f>
        <v>17.010000000000002</v>
      </c>
      <c r="S93" s="111">
        <f>SUMPRODUCT(N(Tabela1768[Código]=Tabela13[[#This Row],[PAPEL]]),Tabela1768[Fechamento])</f>
        <v>0</v>
      </c>
      <c r="T93" s="152">
        <f>SUMPRODUCT(N(Tabela17683[Código]=Tabela13[[#This Row],[PAPEL]]),Tabela17683[Fechamento])</f>
        <v>0</v>
      </c>
      <c r="U93" s="129">
        <f>[Média Dividendo]+[Prev JPC/Ação]</f>
        <v>0.60514639999999975</v>
      </c>
      <c r="V93" s="186">
        <f>Tabela13[[#This Row],[Prev Provento]]*[Qtde Total Ações]</f>
        <v>249732747.06716311</v>
      </c>
      <c r="W93" s="152">
        <f>IF(AND((Tabela13[[#This Row],[Exercício Base]]-Tabela13[[#This Row],[Exercício Fim]])&lt;3,Tabela13[[#This Row],[Cotação]]&gt;0),Tabela13[[#This Row],[Prev Provento]]/Tabela13[[#This Row],[Cotação]],"")</f>
        <v>3.557592004703114E-2</v>
      </c>
      <c r="X93" s="112">
        <f>IF(Tabela13[[#This Row],[Cotação]]&gt;0,$Z$1/Tabela13[[#This Row],[Cotação]]-MOD($Z$1/Tabela13[[#This Row],[Cotação]],100),0)</f>
        <v>0</v>
      </c>
    </row>
    <row r="94" spans="1:24">
      <c r="A94" s="111" t="s">
        <v>1530</v>
      </c>
      <c r="B94" s="111" t="s">
        <v>1488</v>
      </c>
      <c r="C94" s="111" t="s">
        <v>52</v>
      </c>
      <c r="D94" s="153">
        <f>GETPIVOTDATA("Mínimo de Ano",Ano!$A$3,"Nome de Pregão",Tabela13[[#This Row],[Nome de Pregão]])</f>
        <v>2000</v>
      </c>
      <c r="E94" s="153">
        <f>GETPIVOTDATA("Máx de Ano",Ano!$A$3,"Nome de Pregão",Tabela13[[#This Row],[Nome de Pregão]])</f>
        <v>2014</v>
      </c>
      <c r="F94" s="158">
        <f>2013</f>
        <v>2013</v>
      </c>
      <c r="G94" s="129">
        <f>SUMPRODUCT(N(Tabela13[[#This Row],[Nome de Pregão]]=Tabela9[Nome de Pregão]),N(Tabela13[[#This Row],[Tipo da Ação]]=Tabela9[Tipo da Ação]),N(Tabela9[Tipo do Provento]="DIVIDENDO"),Tabela9[Proventos/Ação])</f>
        <v>0.188693952</v>
      </c>
      <c r="H94" s="129">
        <f>0</f>
        <v>0</v>
      </c>
      <c r="I94" s="156">
        <f>MAX(Tabela13[[#This Row],[Colunas1]:[Colunas5]])</f>
        <v>0.43</v>
      </c>
      <c r="J94" s="129">
        <f>[Dividendo]/IF(([Exercício Base]-[Exercício Ini])=0,1,([Exercício Base]-[Exercício Ini]))</f>
        <v>1.4514919384615384E-2</v>
      </c>
      <c r="K94" s="129">
        <f>[Jrs Cap Próprio Pago]/IF(([Exercício Base]-[Exercício Ini])=0,1,([Exercício Base]-[Exercício Ini]))</f>
        <v>0</v>
      </c>
      <c r="L94" s="186">
        <f>0</f>
        <v>0</v>
      </c>
      <c r="M94" s="184">
        <f>SUMPRODUCT(N(TRIM(Tabela15[Nome de pregão])=Tabela13[[#This Row],[Nome de Pregão]]),Tabela15[Qtde total de ações])</f>
        <v>1579564303</v>
      </c>
      <c r="N94" s="131">
        <f>[Capital Social]*$AA$1</f>
        <v>0</v>
      </c>
      <c r="O94" s="129">
        <f>IF([Jrs Cap Próprio Pago]&gt;0,IF(([Capital Social]*$AA$1/[Qtde Total Ações])&gt;[Média JCP],[Média JCP],[Capital Social]*$AA$1/[Qtde Total Ações]),0)</f>
        <v>0</v>
      </c>
      <c r="P94" s="111">
        <f>SUMPRODUCT(N(Tabela1[Código]=Tabela13[[#This Row],[PAPEL]]),Tabela1[Fechamento])</f>
        <v>0.43</v>
      </c>
      <c r="Q94" s="111">
        <f>SUMPRODUCT(N(Tabela17[Código]=Tabela13[[#This Row],[PAPEL]]),Tabela17[Fechamento])</f>
        <v>0</v>
      </c>
      <c r="R94" s="111">
        <f>SUMPRODUCT(N(Tabela176[Código]=Tabela13[[#This Row],[PAPEL]]),Tabela176[Fechamento])</f>
        <v>0</v>
      </c>
      <c r="S94" s="111">
        <f>SUMPRODUCT(N(Tabela1768[Código]=Tabela13[[#This Row],[PAPEL]]),Tabela1768[Fechamento])</f>
        <v>0</v>
      </c>
      <c r="T94" s="152">
        <f>SUMPRODUCT(N(Tabela17683[Código]=Tabela13[[#This Row],[PAPEL]]),Tabela17683[Fechamento])</f>
        <v>0</v>
      </c>
      <c r="U94" s="129">
        <f>[Média Dividendo]+[Prev JPC/Ação]</f>
        <v>1.4514919384615384E-2</v>
      </c>
      <c r="V94" s="186">
        <f>Tabela13[[#This Row],[Prev Provento]]*[Qtde Total Ações]</f>
        <v>22927248.52086119</v>
      </c>
      <c r="W94" s="152">
        <f>IF(AND((Tabela13[[#This Row],[Exercício Base]]-Tabela13[[#This Row],[Exercício Fim]])&lt;3,Tabela13[[#This Row],[Cotação]]&gt;0),Tabela13[[#This Row],[Prev Provento]]/Tabela13[[#This Row],[Cotação]],"")</f>
        <v>3.3755626475849732E-2</v>
      </c>
      <c r="X94" s="153">
        <f>IF(Tabela13[[#This Row],[Cotação]]&gt;0,$Z$1/Tabela13[[#This Row],[Cotação]]-MOD($Z$1/Tabela13[[#This Row],[Cotação]],100),0)</f>
        <v>1300</v>
      </c>
    </row>
    <row r="95" spans="1:24">
      <c r="A95" s="111" t="s">
        <v>1864</v>
      </c>
      <c r="B95" s="111" t="s">
        <v>1488</v>
      </c>
      <c r="C95" s="111" t="s">
        <v>537</v>
      </c>
      <c r="D95" s="153">
        <f>GETPIVOTDATA("Mínimo de Ano",Ano!$A$3,"Nome de Pregão",Tabela13[[#This Row],[Nome de Pregão]])</f>
        <v>2007</v>
      </c>
      <c r="E95" s="153">
        <f>GETPIVOTDATA("Máx de Ano",Ano!$A$3,"Nome de Pregão",Tabela13[[#This Row],[Nome de Pregão]])</f>
        <v>2013</v>
      </c>
      <c r="F95" s="158">
        <f>2013</f>
        <v>2013</v>
      </c>
      <c r="G95" s="129">
        <f>SUMPRODUCT(N(Tabela13[[#This Row],[Nome de Pregão]]=Tabela9[Nome de Pregão]),N(Tabela13[[#This Row],[Tipo da Ação]]=Tabela9[Tipo da Ação]),N(Tabela9[Tipo do Provento]="DIVIDENDO"),Tabela9[Proventos/Ação])</f>
        <v>6.8723590000000003</v>
      </c>
      <c r="H95" s="129">
        <f>0</f>
        <v>0</v>
      </c>
      <c r="I95" s="156">
        <f>MAX(Tabela13[[#This Row],[Colunas1]:[Colunas5]])</f>
        <v>34.64</v>
      </c>
      <c r="J95" s="129">
        <f>[Dividendo]/IF(([Exercício Base]-[Exercício Ini])=0,1,([Exercício Base]-[Exercício Ini]))</f>
        <v>1.1453931666666668</v>
      </c>
      <c r="K95" s="129">
        <f>[Jrs Cap Próprio Pago]/IF(([Exercício Base]-[Exercício Ini])=0,1,([Exercício Base]-[Exercício Ini]))</f>
        <v>0</v>
      </c>
      <c r="L95" s="186">
        <f>0</f>
        <v>0</v>
      </c>
      <c r="M95" s="184">
        <f>SUMPRODUCT(N(TRIM(Tabela15[Nome de pregão])=Tabela13[[#This Row],[Nome de Pregão]]),Tabela15[Qtde total de ações])</f>
        <v>163467071</v>
      </c>
      <c r="N95" s="131">
        <f>[Capital Social]*$AA$1</f>
        <v>0</v>
      </c>
      <c r="O95" s="129">
        <f>IF([Jrs Cap Próprio Pago]&gt;0,IF(([Capital Social]*$AA$1/[Qtde Total Ações])&gt;[Média JCP],[Média JCP],[Capital Social]*$AA$1/[Qtde Total Ações]),0)</f>
        <v>0</v>
      </c>
      <c r="P95" s="111">
        <f>SUMPRODUCT(N(Tabela1[Código]=Tabela13[[#This Row],[PAPEL]]),Tabela1[Fechamento])</f>
        <v>0</v>
      </c>
      <c r="Q95" s="111">
        <f>SUMPRODUCT(N(Tabela17[Código]=Tabela13[[#This Row],[PAPEL]]),Tabela17[Fechamento])</f>
        <v>0</v>
      </c>
      <c r="R95" s="111">
        <f>SUMPRODUCT(N(Tabela176[Código]=Tabela13[[#This Row],[PAPEL]]),Tabela176[Fechamento])</f>
        <v>34.64</v>
      </c>
      <c r="S95" s="111">
        <f>SUMPRODUCT(N(Tabela1768[Código]=Tabela13[[#This Row],[PAPEL]]),Tabela1768[Fechamento])</f>
        <v>0</v>
      </c>
      <c r="T95" s="152">
        <f>SUMPRODUCT(N(Tabela17683[Código]=Tabela13[[#This Row],[PAPEL]]),Tabela17683[Fechamento])</f>
        <v>0</v>
      </c>
      <c r="U95" s="129">
        <f>[Média Dividendo]+[Prev JPC/Ação]</f>
        <v>1.1453931666666668</v>
      </c>
      <c r="V95" s="186">
        <f>Tabela13[[#This Row],[Prev Provento]]*[Qtde Total Ações]</f>
        <v>187234066.09841487</v>
      </c>
      <c r="W95" s="152">
        <f>IF(AND((Tabela13[[#This Row],[Exercício Base]]-Tabela13[[#This Row],[Exercício Fim]])&lt;3,Tabela13[[#This Row],[Cotação]]&gt;0),Tabela13[[#This Row],[Prev Provento]]/Tabela13[[#This Row],[Cotação]],"")</f>
        <v>3.3065622594303311E-2</v>
      </c>
      <c r="X95" s="112">
        <f>IF(Tabela13[[#This Row],[Cotação]]&gt;0,$Z$1/Tabela13[[#This Row],[Cotação]]-MOD($Z$1/Tabela13[[#This Row],[Cotação]],100),0)</f>
        <v>0</v>
      </c>
    </row>
    <row r="96" spans="1:24">
      <c r="A96" s="111" t="s">
        <v>1537</v>
      </c>
      <c r="B96" s="111" t="s">
        <v>1488</v>
      </c>
      <c r="C96" s="111" t="s">
        <v>539</v>
      </c>
      <c r="D96" s="153">
        <f>GETPIVOTDATA("Mínimo de Ano",Ano!$A$3,"Nome de Pregão",Tabela13[[#This Row],[Nome de Pregão]])</f>
        <v>2008</v>
      </c>
      <c r="E96" s="153">
        <f>GETPIVOTDATA("Máx de Ano",Ano!$A$3,"Nome de Pregão",Tabela13[[#This Row],[Nome de Pregão]])</f>
        <v>2013</v>
      </c>
      <c r="F96" s="158">
        <f>2013</f>
        <v>2013</v>
      </c>
      <c r="G96" s="129">
        <f>SUMPRODUCT(N(Tabela13[[#This Row],[Nome de Pregão]]=Tabela9[Nome de Pregão]),N(Tabela13[[#This Row],[Tipo da Ação]]=Tabela9[Tipo da Ação]),N(Tabela9[Tipo do Provento]="DIVIDENDO"),Tabela9[Proventos/Ação])</f>
        <v>1.3350000000000002</v>
      </c>
      <c r="H96" s="129">
        <f>0</f>
        <v>0</v>
      </c>
      <c r="I96" s="156">
        <f>MAX(Tabela13[[#This Row],[Colunas1]:[Colunas5]])</f>
        <v>8.18</v>
      </c>
      <c r="J96" s="129">
        <f>[Dividendo]/IF(([Exercício Base]-[Exercício Ini])=0,1,([Exercício Base]-[Exercício Ini]))</f>
        <v>0.26700000000000002</v>
      </c>
      <c r="K96" s="129">
        <f>[Jrs Cap Próprio Pago]/IF(([Exercício Base]-[Exercício Ini])=0,1,([Exercício Base]-[Exercício Ini]))</f>
        <v>0</v>
      </c>
      <c r="L96" s="186">
        <f>0</f>
        <v>0</v>
      </c>
      <c r="M96" s="184">
        <f>SUMPRODUCT(N(TRIM(Tabela15[Nome de pregão])=Tabela13[[#This Row],[Nome de Pregão]]),Tabela15[Qtde total de ações])</f>
        <v>51568270</v>
      </c>
      <c r="N96" s="131">
        <f>[Capital Social]*$AA$1</f>
        <v>0</v>
      </c>
      <c r="O96" s="129">
        <f>IF([Jrs Cap Próprio Pago]&gt;0,IF(([Capital Social]*$AA$1/[Qtde Total Ações])&gt;[Média JCP],[Média JCP],[Capital Social]*$AA$1/[Qtde Total Ações]),0)</f>
        <v>0</v>
      </c>
      <c r="P96" s="111">
        <f>SUMPRODUCT(N(Tabela1[Código]=Tabela13[[#This Row],[PAPEL]]),Tabela1[Fechamento])</f>
        <v>0</v>
      </c>
      <c r="Q96" s="111">
        <f>SUMPRODUCT(N(Tabela17[Código]=Tabela13[[#This Row],[PAPEL]]),Tabela17[Fechamento])</f>
        <v>0</v>
      </c>
      <c r="R96" s="111">
        <f>SUMPRODUCT(N(Tabela176[Código]=Tabela13[[#This Row],[PAPEL]]),Tabela176[Fechamento])</f>
        <v>8.18</v>
      </c>
      <c r="S96" s="111">
        <f>SUMPRODUCT(N(Tabela1768[Código]=Tabela13[[#This Row],[PAPEL]]),Tabela1768[Fechamento])</f>
        <v>0</v>
      </c>
      <c r="T96" s="152">
        <f>SUMPRODUCT(N(Tabela17683[Código]=Tabela13[[#This Row],[PAPEL]]),Tabela17683[Fechamento])</f>
        <v>0</v>
      </c>
      <c r="U96" s="129">
        <f>[Média Dividendo]+[Prev JPC/Ação]</f>
        <v>0.26700000000000002</v>
      </c>
      <c r="V96" s="186">
        <f>Tabela13[[#This Row],[Prev Provento]]*[Qtde Total Ações]</f>
        <v>13768728.09</v>
      </c>
      <c r="W96" s="152">
        <f>IF(AND((Tabela13[[#This Row],[Exercício Base]]-Tabela13[[#This Row],[Exercício Fim]])&lt;3,Tabela13[[#This Row],[Cotação]]&gt;0),Tabela13[[#This Row],[Prev Provento]]/Tabela13[[#This Row],[Cotação]],"")</f>
        <v>3.2640586797066017E-2</v>
      </c>
      <c r="X96" s="112">
        <f>IF(Tabela13[[#This Row],[Cotação]]&gt;0,$Z$1/Tabela13[[#This Row],[Cotação]]-MOD($Z$1/Tabela13[[#This Row],[Cotação]],100),0)</f>
        <v>0</v>
      </c>
    </row>
    <row r="97" spans="1:24">
      <c r="A97" s="111" t="s">
        <v>1520</v>
      </c>
      <c r="B97" s="111" t="s">
        <v>1488</v>
      </c>
      <c r="C97" s="111" t="s">
        <v>56</v>
      </c>
      <c r="D97" s="153">
        <f>GETPIVOTDATA("Mínimo de Ano",Ano!$A$3,"Nome de Pregão",Tabela13[[#This Row],[Nome de Pregão]])</f>
        <v>1997</v>
      </c>
      <c r="E97" s="153">
        <f>GETPIVOTDATA("Máx de Ano",Ano!$A$3,"Nome de Pregão",Tabela13[[#This Row],[Nome de Pregão]])</f>
        <v>2013</v>
      </c>
      <c r="F97" s="158">
        <f>2013</f>
        <v>2013</v>
      </c>
      <c r="G97" s="129">
        <f>SUMPRODUCT(N(Tabela13[[#This Row],[Nome de Pregão]]=Tabela9[Nome de Pregão]),N(Tabela13[[#This Row],[Tipo da Ação]]=Tabela9[Tipo da Ação]),N(Tabela9[Tipo do Provento]="DIVIDENDO"),Tabela9[Proventos/Ação])</f>
        <v>0.16746298240000002</v>
      </c>
      <c r="H97" s="129">
        <f>0</f>
        <v>0</v>
      </c>
      <c r="I97" s="156">
        <f>MAX(Tabela13[[#This Row],[Colunas1]:[Colunas5]])</f>
        <v>0.33</v>
      </c>
      <c r="J97" s="129">
        <f>[Dividendo]/IF(([Exercício Base]-[Exercício Ini])=0,1,([Exercício Base]-[Exercício Ini]))</f>
        <v>1.0466436400000001E-2</v>
      </c>
      <c r="K97" s="129">
        <f>[Jrs Cap Próprio Pago]/IF(([Exercício Base]-[Exercício Ini])=0,1,([Exercício Base]-[Exercício Ini]))</f>
        <v>0</v>
      </c>
      <c r="L97" s="186">
        <f>0</f>
        <v>0</v>
      </c>
      <c r="M97" s="184">
        <f>SUMPRODUCT(N(TRIM(Tabela15[Nome de pregão])=Tabela13[[#This Row],[Nome de Pregão]]),Tabela15[Qtde total de ações])</f>
        <v>2964596762</v>
      </c>
      <c r="N97" s="131">
        <f>[Capital Social]*$AA$1</f>
        <v>0</v>
      </c>
      <c r="O97" s="129">
        <f>IF([Jrs Cap Próprio Pago]&gt;0,IF(([Capital Social]*$AA$1/[Qtde Total Ações])&gt;[Média JCP],[Média JCP],[Capital Social]*$AA$1/[Qtde Total Ações]),0)</f>
        <v>0</v>
      </c>
      <c r="P97" s="111">
        <f>SUMPRODUCT(N(Tabela1[Código]=Tabela13[[#This Row],[PAPEL]]),Tabela1[Fechamento])</f>
        <v>0.33</v>
      </c>
      <c r="Q97" s="111">
        <f>SUMPRODUCT(N(Tabela17[Código]=Tabela13[[#This Row],[PAPEL]]),Tabela17[Fechamento])</f>
        <v>0</v>
      </c>
      <c r="R97" s="111">
        <f>SUMPRODUCT(N(Tabela176[Código]=Tabela13[[#This Row],[PAPEL]]),Tabela176[Fechamento])</f>
        <v>0</v>
      </c>
      <c r="S97" s="111">
        <f>SUMPRODUCT(N(Tabela1768[Código]=Tabela13[[#This Row],[PAPEL]]),Tabela1768[Fechamento])</f>
        <v>0</v>
      </c>
      <c r="T97" s="152">
        <f>SUMPRODUCT(N(Tabela17683[Código]=Tabela13[[#This Row],[PAPEL]]),Tabela17683[Fechamento])</f>
        <v>0</v>
      </c>
      <c r="U97" s="129">
        <f>[Média Dividendo]+[Prev JPC/Ação]</f>
        <v>1.0466436400000001E-2</v>
      </c>
      <c r="V97" s="186">
        <f>Tabela13[[#This Row],[Prev Provento]]*[Qtde Total Ações]</f>
        <v>31028763.46111894</v>
      </c>
      <c r="W97" s="152">
        <f>IF(AND((Tabela13[[#This Row],[Exercício Base]]-Tabela13[[#This Row],[Exercício Fim]])&lt;3,Tabela13[[#This Row],[Cotação]]&gt;0),Tabela13[[#This Row],[Prev Provento]]/Tabela13[[#This Row],[Cotação]],"")</f>
        <v>3.171647393939394E-2</v>
      </c>
      <c r="X97" s="153">
        <f>IF(Tabela13[[#This Row],[Cotação]]&gt;0,$Z$1/Tabela13[[#This Row],[Cotação]]-MOD($Z$1/Tabela13[[#This Row],[Cotação]],100),0)</f>
        <v>1800</v>
      </c>
    </row>
    <row r="98" spans="1:24">
      <c r="A98" s="111" t="s">
        <v>1832</v>
      </c>
      <c r="B98" s="111" t="s">
        <v>1490</v>
      </c>
      <c r="C98" s="111" t="s">
        <v>69</v>
      </c>
      <c r="D98" s="153">
        <f>GETPIVOTDATA("Mínimo de Ano",Ano!$A$3,"Nome de Pregão",Tabela13[[#This Row],[Nome de Pregão]])</f>
        <v>2007</v>
      </c>
      <c r="E98" s="153">
        <f>GETPIVOTDATA("Máx de Ano",Ano!$A$3,"Nome de Pregão",Tabela13[[#This Row],[Nome de Pregão]])</f>
        <v>2013</v>
      </c>
      <c r="F98" s="158">
        <f>2013</f>
        <v>2013</v>
      </c>
      <c r="G98" s="129">
        <f>SUMPRODUCT(N(Tabela13[[#This Row],[Nome de Pregão]]=Tabela9[Nome de Pregão]),N(Tabela13[[#This Row],[Tipo da Ação]]=Tabela9[Tipo da Ação]),N(Tabela9[Tipo do Provento]="DIVIDENDO"),Tabela9[Proventos/Ação])</f>
        <v>0.51968762600000007</v>
      </c>
      <c r="H98" s="129">
        <f>0</f>
        <v>0</v>
      </c>
      <c r="I98" s="156">
        <f>MAX(Tabela13[[#This Row],[Colunas1]:[Colunas5]])</f>
        <v>2.77</v>
      </c>
      <c r="J98" s="129">
        <f>[Dividendo]/IF(([Exercício Base]-[Exercício Ini])=0,1,([Exercício Base]-[Exercício Ini]))</f>
        <v>8.6614604333333345E-2</v>
      </c>
      <c r="K98" s="129">
        <f>[Jrs Cap Próprio Pago]/IF(([Exercício Base]-[Exercício Ini])=0,1,([Exercício Base]-[Exercício Ini]))</f>
        <v>0</v>
      </c>
      <c r="L98" s="186">
        <f>0</f>
        <v>0</v>
      </c>
      <c r="M98" s="184">
        <f>SUMPRODUCT(N(TRIM(Tabela15[Nome de pregão])=Tabela13[[#This Row],[Nome de Pregão]]),Tabela15[Qtde total de ações])</f>
        <v>137747421</v>
      </c>
      <c r="N98" s="131">
        <f>[Capital Social]*$AA$1</f>
        <v>0</v>
      </c>
      <c r="O98" s="129">
        <f>IF([Jrs Cap Próprio Pago]&gt;0,IF(([Capital Social]*$AA$1/[Qtde Total Ações])&gt;[Média JCP],[Média JCP],[Capital Social]*$AA$1/[Qtde Total Ações]),0)</f>
        <v>0</v>
      </c>
      <c r="P98" s="111">
        <f>SUMPRODUCT(N(Tabela1[Código]=Tabela13[[#This Row],[PAPEL]]),Tabela1[Fechamento])</f>
        <v>2.77</v>
      </c>
      <c r="Q98" s="111">
        <f>SUMPRODUCT(N(Tabela17[Código]=Tabela13[[#This Row],[PAPEL]]),Tabela17[Fechamento])</f>
        <v>0</v>
      </c>
      <c r="R98" s="111">
        <f>SUMPRODUCT(N(Tabela176[Código]=Tabela13[[#This Row],[PAPEL]]),Tabela176[Fechamento])</f>
        <v>0</v>
      </c>
      <c r="S98" s="152">
        <f>SUMPRODUCT(N(Tabela1768[Código]=Tabela13[[#This Row],[PAPEL]]),Tabela1768[Fechamento])</f>
        <v>0</v>
      </c>
      <c r="T98" s="111">
        <f>SUMPRODUCT(N(Tabela17683[Código]=Tabela13[[#This Row],[PAPEL]]),Tabela17683[Fechamento])</f>
        <v>0</v>
      </c>
      <c r="U98" s="129">
        <f>[Média Dividendo]+[Prev JPC/Ação]</f>
        <v>8.6614604333333345E-2</v>
      </c>
      <c r="V98" s="186">
        <f>Tabela13[[#This Row],[Prev Provento]]*[Qtde Total Ações]</f>
        <v>11930938.367852092</v>
      </c>
      <c r="W98" s="152">
        <f>IF(AND((Tabela13[[#This Row],[Exercício Base]]-Tabela13[[#This Row],[Exercício Fim]])&lt;3,Tabela13[[#This Row],[Cotação]]&gt;0),Tabela13[[#This Row],[Prev Provento]]/Tabela13[[#This Row],[Cotação]],"")</f>
        <v>3.1268810228640198E-2</v>
      </c>
      <c r="X98" s="153">
        <f>IF(Tabela13[[#This Row],[Cotação]]&gt;0,$Z$1/Tabela13[[#This Row],[Cotação]]-MOD($Z$1/Tabela13[[#This Row],[Cotação]],100),0)</f>
        <v>200</v>
      </c>
    </row>
    <row r="99" spans="1:24">
      <c r="A99" s="111" t="s">
        <v>1676</v>
      </c>
      <c r="B99" s="111" t="s">
        <v>1488</v>
      </c>
      <c r="C99" s="111" t="s">
        <v>558</v>
      </c>
      <c r="D99" s="153">
        <f>GETPIVOTDATA("Mínimo de Ano",Ano!$A$3,"Nome de Pregão",Tabela13[[#This Row],[Nome de Pregão]])</f>
        <v>1996</v>
      </c>
      <c r="E99" s="153">
        <f>GETPIVOTDATA("Máx de Ano",Ano!$A$3,"Nome de Pregão",Tabela13[[#This Row],[Nome de Pregão]])</f>
        <v>2013</v>
      </c>
      <c r="F99" s="158">
        <f>2013</f>
        <v>2013</v>
      </c>
      <c r="G99" s="129">
        <f>SUMPRODUCT(N(Tabela13[[#This Row],[Nome de Pregão]]=Tabela9[Nome de Pregão]),N(Tabela13[[#This Row],[Tipo da Ação]]=Tabela9[Tipo da Ação]),N(Tabela9[Tipo do Provento]="DIVIDENDO"),Tabela9[Proventos/Ação])</f>
        <v>6.0810989999999983</v>
      </c>
      <c r="H99" s="129">
        <f>0</f>
        <v>0</v>
      </c>
      <c r="I99" s="156">
        <f>MAX(Tabela13[[#This Row],[Colunas1]:[Colunas5]])</f>
        <v>11.62</v>
      </c>
      <c r="J99" s="129">
        <f>[Dividendo]/IF(([Exercício Base]-[Exercício Ini])=0,1,([Exercício Base]-[Exercício Ini]))</f>
        <v>0.35771170588235285</v>
      </c>
      <c r="K99" s="129">
        <f>[Jrs Cap Próprio Pago]/IF(([Exercício Base]-[Exercício Ini])=0,1,([Exercício Base]-[Exercício Ini]))</f>
        <v>0</v>
      </c>
      <c r="L99" s="186">
        <f>0</f>
        <v>0</v>
      </c>
      <c r="M99" s="184">
        <f>SUMPRODUCT(N(TRIM(Tabela15[Nome de pregão])=Tabela13[[#This Row],[Nome de Pregão]]),Tabela15[Qtde total de ações])</f>
        <v>1719658728</v>
      </c>
      <c r="N99" s="131">
        <f>[Capital Social]*$AA$1</f>
        <v>0</v>
      </c>
      <c r="O99" s="129">
        <f>IF([Jrs Cap Próprio Pago]&gt;0,IF(([Capital Social]*$AA$1/[Qtde Total Ações])&gt;[Média JCP],[Média JCP],[Capital Social]*$AA$1/[Qtde Total Ações]),0)</f>
        <v>0</v>
      </c>
      <c r="P99" s="111">
        <f>SUMPRODUCT(N(Tabela1[Código]=Tabela13[[#This Row],[PAPEL]]),Tabela1[Fechamento])</f>
        <v>0</v>
      </c>
      <c r="Q99" s="111">
        <f>SUMPRODUCT(N(Tabela17[Código]=Tabela13[[#This Row],[PAPEL]]),Tabela17[Fechamento])</f>
        <v>0</v>
      </c>
      <c r="R99" s="111">
        <f>SUMPRODUCT(N(Tabela176[Código]=Tabela13[[#This Row],[PAPEL]]),Tabela176[Fechamento])</f>
        <v>11.62</v>
      </c>
      <c r="S99" s="111">
        <f>SUMPRODUCT(N(Tabela1768[Código]=Tabela13[[#This Row],[PAPEL]]),Tabela1768[Fechamento])</f>
        <v>0</v>
      </c>
      <c r="T99" s="152">
        <f>SUMPRODUCT(N(Tabela17683[Código]=Tabela13[[#This Row],[PAPEL]]),Tabela17683[Fechamento])</f>
        <v>0</v>
      </c>
      <c r="U99" s="129">
        <f>[Média Dividendo]+[Prev JPC/Ação]</f>
        <v>0.35771170588235285</v>
      </c>
      <c r="V99" s="186">
        <f>Tabela13[[#This Row],[Prev Provento]]*[Qtde Total Ações]</f>
        <v>615142057.12835705</v>
      </c>
      <c r="W99" s="152">
        <f>IF(AND((Tabela13[[#This Row],[Exercício Base]]-Tabela13[[#This Row],[Exercício Fim]])&lt;3,Tabela13[[#This Row],[Cotação]]&gt;0),Tabela13[[#This Row],[Prev Provento]]/Tabela13[[#This Row],[Cotação]],"")</f>
        <v>3.0784139921028648E-2</v>
      </c>
      <c r="X99" s="112">
        <f>IF(Tabela13[[#This Row],[Cotação]]&gt;0,$Z$1/Tabela13[[#This Row],[Cotação]]-MOD($Z$1/Tabela13[[#This Row],[Cotação]],100),0)</f>
        <v>0</v>
      </c>
    </row>
    <row r="100" spans="1:24">
      <c r="A100" s="111" t="s">
        <v>1603</v>
      </c>
      <c r="B100" s="111" t="s">
        <v>1502</v>
      </c>
      <c r="C100" s="111" t="s">
        <v>82</v>
      </c>
      <c r="D100" s="153">
        <f>GETPIVOTDATA("Mínimo de Ano",Ano!$A$3,"Nome de Pregão",Tabela13[[#This Row],[Nome de Pregão]])</f>
        <v>1998</v>
      </c>
      <c r="E100" s="153">
        <f>GETPIVOTDATA("Máx de Ano",Ano!$A$3,"Nome de Pregão",Tabela13[[#This Row],[Nome de Pregão]])</f>
        <v>2013</v>
      </c>
      <c r="F100" s="153">
        <f>2013</f>
        <v>2013</v>
      </c>
      <c r="G100" s="129">
        <f>SUMPRODUCT(N(Tabela13[[#This Row],[Nome de Pregão]]=Tabela9[Nome de Pregão]),N(Tabela13[[#This Row],[Tipo da Ação]]=Tabela9[Tipo da Ação]),N(Tabela9[Tipo do Provento]="DIVIDENDO"),Tabela9[Proventos/Ação])</f>
        <v>14.3650565607375</v>
      </c>
      <c r="H100" s="129">
        <f>0</f>
        <v>0</v>
      </c>
      <c r="I100" s="156">
        <f>MAX(Tabela13[[#This Row],[Colunas1]:[Colunas5]])</f>
        <v>32.01</v>
      </c>
      <c r="J100" s="129">
        <f>[Dividendo]/IF(([Exercício Base]-[Exercício Ini])=0,1,([Exercício Base]-[Exercício Ini]))</f>
        <v>0.95767043738250002</v>
      </c>
      <c r="K100" s="129">
        <f>[Jrs Cap Próprio Pago]/IF(([Exercício Base]-[Exercício Ini])=0,1,([Exercício Base]-[Exercício Ini]))</f>
        <v>0</v>
      </c>
      <c r="L100" s="186">
        <f>0</f>
        <v>0</v>
      </c>
      <c r="M100" s="184">
        <f>SUMPRODUCT(N(TRIM(Tabela15[Nome de pregão])=Tabela13[[#This Row],[Nome de Pregão]]),Tabela15[Qtde total de ações])</f>
        <v>188177338</v>
      </c>
      <c r="N100" s="131">
        <f>[Capital Social]*$AA$1</f>
        <v>0</v>
      </c>
      <c r="O100" s="129">
        <f>IF([Jrs Cap Próprio Pago]&gt;0,IF(([Capital Social]*$AA$1/[Qtde Total Ações])&gt;[Média JCP],[Média JCP],[Capital Social]*$AA$1/[Qtde Total Ações]),0)</f>
        <v>0</v>
      </c>
      <c r="P100" s="111">
        <f>SUMPRODUCT(N(Tabela1[Código]=Tabela13[[#This Row],[PAPEL]]),Tabela1[Fechamento])</f>
        <v>32.01</v>
      </c>
      <c r="Q100" s="111">
        <f>SUMPRODUCT(N(Tabela17[Código]=Tabela13[[#This Row],[PAPEL]]),Tabela17[Fechamento])</f>
        <v>0</v>
      </c>
      <c r="R100" s="111">
        <f>SUMPRODUCT(N(Tabela176[Código]=Tabela13[[#This Row],[PAPEL]]),Tabela176[Fechamento])</f>
        <v>0</v>
      </c>
      <c r="S100" s="111">
        <f>SUMPRODUCT(N(Tabela1768[Código]=Tabela13[[#This Row],[PAPEL]]),Tabela1768[Fechamento])</f>
        <v>0</v>
      </c>
      <c r="T100" s="111">
        <f>SUMPRODUCT(N(Tabela17683[Código]=Tabela13[[#This Row],[PAPEL]]),Tabela17683[Fechamento])</f>
        <v>0</v>
      </c>
      <c r="U100" s="129">
        <f>[Média Dividendo]+[Prev JPC/Ação]</f>
        <v>0.95767043738250002</v>
      </c>
      <c r="V100" s="186">
        <f>Tabela13[[#This Row],[Prev Provento]]*[Qtde Total Ações]</f>
        <v>180211873.58793455</v>
      </c>
      <c r="W100" s="152">
        <f>IF(AND((Tabela13[[#This Row],[Exercício Base]]-Tabela13[[#This Row],[Exercício Fim]])&lt;3,Tabela13[[#This Row],[Cotação]]&gt;0),Tabela13[[#This Row],[Prev Provento]]/Tabela13[[#This Row],[Cotação]],"")</f>
        <v>2.9917851839503282E-2</v>
      </c>
      <c r="X100" s="112">
        <f>IF(Tabela13[[#This Row],[Cotação]]&gt;0,$Z$1/Tabela13[[#This Row],[Cotação]]-MOD($Z$1/Tabela13[[#This Row],[Cotação]],100),0)</f>
        <v>0</v>
      </c>
    </row>
    <row r="101" spans="1:24">
      <c r="A101" s="111" t="s">
        <v>1636</v>
      </c>
      <c r="B101" s="111" t="s">
        <v>1488</v>
      </c>
      <c r="C101" s="111" t="s">
        <v>457</v>
      </c>
      <c r="D101" s="153">
        <f>GETPIVOTDATA("Mínimo de Ano",Ano!$A$3,"Nome de Pregão",Tabela13[[#This Row],[Nome de Pregão]])</f>
        <v>1999</v>
      </c>
      <c r="E101" s="153">
        <f>GETPIVOTDATA("Máx de Ano",Ano!$A$3,"Nome de Pregão",Tabela13[[#This Row],[Nome de Pregão]])</f>
        <v>2013</v>
      </c>
      <c r="F101" s="158">
        <f>2013</f>
        <v>2013</v>
      </c>
      <c r="G101" s="129">
        <f>SUMPRODUCT(N(Tabela13[[#This Row],[Nome de Pregão]]=Tabela9[Nome de Pregão]),N(Tabela13[[#This Row],[Tipo da Ação]]=Tabela9[Tipo da Ação]),N(Tabela9[Tipo do Provento]="DIVIDENDO"),Tabela9[Proventos/Ação])</f>
        <v>8.6950024549540004</v>
      </c>
      <c r="H101" s="129">
        <f>0</f>
        <v>0</v>
      </c>
      <c r="I101" s="156">
        <f>MAX(Tabela13[[#This Row],[Colunas1]:[Colunas5]])</f>
        <v>21</v>
      </c>
      <c r="J101" s="129">
        <f>[Dividendo]/IF(([Exercício Base]-[Exercício Ini])=0,1,([Exercício Base]-[Exercício Ini]))</f>
        <v>0.62107160392528571</v>
      </c>
      <c r="K101" s="129">
        <f>[Jrs Cap Próprio Pago]/IF(([Exercício Base]-[Exercício Ini])=0,1,([Exercício Base]-[Exercício Ini]))</f>
        <v>0</v>
      </c>
      <c r="L101" s="186">
        <f>0</f>
        <v>0</v>
      </c>
      <c r="M101" s="184">
        <f>SUMPRODUCT(N(TRIM(Tabela15[Nome de pregão])=Tabela13[[#This Row],[Nome de Pregão]]),Tabela15[Qtde total de ações])</f>
        <v>193759265</v>
      </c>
      <c r="N101" s="131">
        <f>[Capital Social]*$AA$1</f>
        <v>0</v>
      </c>
      <c r="O101" s="129">
        <f>IF([Jrs Cap Próprio Pago]&gt;0,IF(([Capital Social]*$AA$1/[Qtde Total Ações])&gt;[Média JCP],[Média JCP],[Capital Social]*$AA$1/[Qtde Total Ações]),0)</f>
        <v>0</v>
      </c>
      <c r="P101" s="111">
        <f>SUMPRODUCT(N(Tabela1[Código]=Tabela13[[#This Row],[PAPEL]]),Tabela1[Fechamento])</f>
        <v>0</v>
      </c>
      <c r="Q101" s="111">
        <f>SUMPRODUCT(N(Tabela17[Código]=Tabela13[[#This Row],[PAPEL]]),Tabela17[Fechamento])</f>
        <v>21</v>
      </c>
      <c r="R101" s="111">
        <f>SUMPRODUCT(N(Tabela176[Código]=Tabela13[[#This Row],[PAPEL]]),Tabela176[Fechamento])</f>
        <v>0</v>
      </c>
      <c r="S101" s="111">
        <f>SUMPRODUCT(N(Tabela1768[Código]=Tabela13[[#This Row],[PAPEL]]),Tabela1768[Fechamento])</f>
        <v>0</v>
      </c>
      <c r="T101" s="152">
        <f>SUMPRODUCT(N(Tabela17683[Código]=Tabela13[[#This Row],[PAPEL]]),Tabela17683[Fechamento])</f>
        <v>0</v>
      </c>
      <c r="U101" s="129">
        <f>[Média Dividendo]+[Prev JPC/Ação]</f>
        <v>0.62107160392528571</v>
      </c>
      <c r="V101" s="186">
        <f>Tabela13[[#This Row],[Prev Provento]]*[Qtde Total Ações]</f>
        <v>120338377.48893447</v>
      </c>
      <c r="W101" s="152">
        <f>IF(AND((Tabela13[[#This Row],[Exercício Base]]-Tabela13[[#This Row],[Exercício Fim]])&lt;3,Tabela13[[#This Row],[Cotação]]&gt;0),Tabela13[[#This Row],[Prev Provento]]/Tabela13[[#This Row],[Cotação]],"")</f>
        <v>2.9574838282156464E-2</v>
      </c>
      <c r="X101" s="112">
        <f>IF(Tabela13[[#This Row],[Cotação]]&gt;0,$Z$1/Tabela13[[#This Row],[Cotação]]-MOD($Z$1/Tabela13[[#This Row],[Cotação]],100),0)</f>
        <v>0</v>
      </c>
    </row>
    <row r="102" spans="1:24">
      <c r="A102" s="111" t="s">
        <v>1789</v>
      </c>
      <c r="B102" s="111" t="s">
        <v>1488</v>
      </c>
      <c r="C102" s="111" t="s">
        <v>582</v>
      </c>
      <c r="D102" s="153">
        <f>GETPIVOTDATA("Mínimo de Ano",Ano!$A$3,"Nome de Pregão",Tabela13[[#This Row],[Nome de Pregão]])</f>
        <v>2011</v>
      </c>
      <c r="E102" s="153">
        <f>GETPIVOTDATA("Máx de Ano",Ano!$A$3,"Nome de Pregão",Tabela13[[#This Row],[Nome de Pregão]])</f>
        <v>2011</v>
      </c>
      <c r="F102" s="158">
        <f>2013</f>
        <v>2013</v>
      </c>
      <c r="G102" s="129">
        <f>SUMPRODUCT(N(Tabela13[[#This Row],[Nome de Pregão]]=Tabela9[Nome de Pregão]),N(Tabela13[[#This Row],[Tipo da Ação]]=Tabela9[Tipo da Ação]),N(Tabela9[Tipo do Provento]="DIVIDENDO"),Tabela9[Proventos/Ação])</f>
        <v>0.22</v>
      </c>
      <c r="H102" s="129">
        <f>0</f>
        <v>0</v>
      </c>
      <c r="I102" s="156">
        <f>MAX(Tabela13[[#This Row],[Colunas1]:[Colunas5]])</f>
        <v>3.74</v>
      </c>
      <c r="J102" s="129">
        <f>[Dividendo]/IF(([Exercício Base]-[Exercício Ini])=0,1,([Exercício Base]-[Exercício Ini]))</f>
        <v>0.11</v>
      </c>
      <c r="K102" s="129">
        <f>[Jrs Cap Próprio Pago]/IF(([Exercício Base]-[Exercício Ini])=0,1,([Exercício Base]-[Exercício Ini]))</f>
        <v>0</v>
      </c>
      <c r="L102" s="186">
        <f>0</f>
        <v>0</v>
      </c>
      <c r="M102" s="184">
        <f>SUMPRODUCT(N(TRIM(Tabela15[Nome de pregão])=Tabela13[[#This Row],[Nome de Pregão]]),Tabela15[Qtde total de ações])</f>
        <v>319176942</v>
      </c>
      <c r="N102" s="131">
        <f>[Capital Social]*$AA$1</f>
        <v>0</v>
      </c>
      <c r="O102" s="129">
        <f>IF([Jrs Cap Próprio Pago]&gt;0,IF(([Capital Social]*$AA$1/[Qtde Total Ações])&gt;[Média JCP],[Média JCP],[Capital Social]*$AA$1/[Qtde Total Ações]),0)</f>
        <v>0</v>
      </c>
      <c r="P102" s="111">
        <f>SUMPRODUCT(N(Tabela1[Código]=Tabela13[[#This Row],[PAPEL]]),Tabela1[Fechamento])</f>
        <v>0</v>
      </c>
      <c r="Q102" s="111">
        <f>SUMPRODUCT(N(Tabela17[Código]=Tabela13[[#This Row],[PAPEL]]),Tabela17[Fechamento])</f>
        <v>0</v>
      </c>
      <c r="R102" s="111">
        <f>SUMPRODUCT(N(Tabela176[Código]=Tabela13[[#This Row],[PAPEL]]),Tabela176[Fechamento])</f>
        <v>3.74</v>
      </c>
      <c r="S102" s="111">
        <f>SUMPRODUCT(N(Tabela1768[Código]=Tabela13[[#This Row],[PAPEL]]),Tabela1768[Fechamento])</f>
        <v>0</v>
      </c>
      <c r="T102" s="152">
        <f>SUMPRODUCT(N(Tabela17683[Código]=Tabela13[[#This Row],[PAPEL]]),Tabela17683[Fechamento])</f>
        <v>0</v>
      </c>
      <c r="U102" s="129">
        <f>[Média Dividendo]+[Prev JPC/Ação]</f>
        <v>0.11</v>
      </c>
      <c r="V102" s="186">
        <f>Tabela13[[#This Row],[Prev Provento]]*[Qtde Total Ações]</f>
        <v>35109463.619999997</v>
      </c>
      <c r="W102" s="152">
        <f>IF(AND((Tabela13[[#This Row],[Exercício Base]]-Tabela13[[#This Row],[Exercício Fim]])&lt;3,Tabela13[[#This Row],[Cotação]]&gt;0),Tabela13[[#This Row],[Prev Provento]]/Tabela13[[#This Row],[Cotação]],"")</f>
        <v>2.9411764705882353E-2</v>
      </c>
      <c r="X102" s="112">
        <f>IF(Tabela13[[#This Row],[Cotação]]&gt;0,$Z$1/Tabela13[[#This Row],[Cotação]]-MOD($Z$1/Tabela13[[#This Row],[Cotação]],100),0)</f>
        <v>100</v>
      </c>
    </row>
    <row r="103" spans="1:24">
      <c r="A103" s="111" t="s">
        <v>1529</v>
      </c>
      <c r="B103" s="111" t="s">
        <v>1490</v>
      </c>
      <c r="C103" s="111" t="s">
        <v>188</v>
      </c>
      <c r="D103" s="153">
        <f>GETPIVOTDATA("Mínimo de Ano",Ano!$A$3,"Nome de Pregão",Tabela13[[#This Row],[Nome de Pregão]])</f>
        <v>2003</v>
      </c>
      <c r="E103" s="153">
        <f>GETPIVOTDATA("Máx de Ano",Ano!$A$3,"Nome de Pregão",Tabela13[[#This Row],[Nome de Pregão]])</f>
        <v>2014</v>
      </c>
      <c r="F103" s="158">
        <f>2013</f>
        <v>2013</v>
      </c>
      <c r="G103" s="129">
        <f>SUMPRODUCT(N(Tabela13[[#This Row],[Nome de Pregão]]=Tabela9[Nome de Pregão]),N(Tabela13[[#This Row],[Tipo da Ação]]=Tabela9[Tipo da Ação]),N(Tabela9[Tipo do Provento]="DIVIDENDO"),Tabela9[Proventos/Ação])</f>
        <v>13.559087595873002</v>
      </c>
      <c r="H103" s="129">
        <f>0</f>
        <v>0</v>
      </c>
      <c r="I103" s="156">
        <f>MAX(Tabela13[[#This Row],[Colunas1]:[Colunas5]])</f>
        <v>46.49</v>
      </c>
      <c r="J103" s="129">
        <f>[Dividendo]/IF(([Exercício Base]-[Exercício Ini])=0,1,([Exercício Base]-[Exercício Ini]))</f>
        <v>1.3559087595873003</v>
      </c>
      <c r="K103" s="129">
        <f>[Jrs Cap Próprio Pago]/IF(([Exercício Base]-[Exercício Ini])=0,1,([Exercício Base]-[Exercício Ini]))</f>
        <v>0</v>
      </c>
      <c r="L103" s="186">
        <f>0</f>
        <v>0</v>
      </c>
      <c r="M103" s="184">
        <f>SUMPRODUCT(N(TRIM(Tabela15[Nome de pregão])=Tabela13[[#This Row],[Nome de Pregão]]),Tabela15[Qtde total de ações])</f>
        <v>10541442</v>
      </c>
      <c r="N103" s="131">
        <f>[Capital Social]*$AA$1</f>
        <v>0</v>
      </c>
      <c r="O103" s="129">
        <f>IF([Jrs Cap Próprio Pago]&gt;0,IF(([Capital Social]*$AA$1/[Qtde Total Ações])&gt;[Média JCP],[Média JCP],[Capital Social]*$AA$1/[Qtde Total Ações]),0)</f>
        <v>0</v>
      </c>
      <c r="P103" s="111">
        <f>SUMPRODUCT(N(Tabela1[Código]=Tabela13[[#This Row],[PAPEL]]),Tabela1[Fechamento])</f>
        <v>46.49</v>
      </c>
      <c r="Q103" s="111">
        <f>SUMPRODUCT(N(Tabela17[Código]=Tabela13[[#This Row],[PAPEL]]),Tabela17[Fechamento])</f>
        <v>0</v>
      </c>
      <c r="R103" s="111">
        <f>SUMPRODUCT(N(Tabela176[Código]=Tabela13[[#This Row],[PAPEL]]),Tabela176[Fechamento])</f>
        <v>0</v>
      </c>
      <c r="S103" s="111">
        <f>SUMPRODUCT(N(Tabela1768[Código]=Tabela13[[#This Row],[PAPEL]]),Tabela1768[Fechamento])</f>
        <v>0</v>
      </c>
      <c r="T103" s="152">
        <f>SUMPRODUCT(N(Tabela17683[Código]=Tabela13[[#This Row],[PAPEL]]),Tabela17683[Fechamento])</f>
        <v>0</v>
      </c>
      <c r="U103" s="129">
        <f>[Média Dividendo]+[Prev JPC/Ação]</f>
        <v>1.3559087595873003</v>
      </c>
      <c r="V103" s="186">
        <f>Tabela13[[#This Row],[Prev Provento]]*[Qtde Total Ações]</f>
        <v>14293233.54648147</v>
      </c>
      <c r="W103" s="152">
        <f>IF(AND((Tabela13[[#This Row],[Exercício Base]]-Tabela13[[#This Row],[Exercício Fim]])&lt;3,Tabela13[[#This Row],[Cotação]]&gt;0),Tabela13[[#This Row],[Prev Provento]]/Tabela13[[#This Row],[Cotação]],"")</f>
        <v>2.916560033528286E-2</v>
      </c>
      <c r="X103" s="153">
        <f>IF(Tabela13[[#This Row],[Cotação]]&gt;0,$Z$1/Tabela13[[#This Row],[Cotação]]-MOD($Z$1/Tabela13[[#This Row],[Cotação]],100),0)</f>
        <v>0</v>
      </c>
    </row>
    <row r="104" spans="1:24">
      <c r="A104" s="111" t="s">
        <v>1866</v>
      </c>
      <c r="B104" s="111" t="s">
        <v>1488</v>
      </c>
      <c r="C104" s="111" t="s">
        <v>145</v>
      </c>
      <c r="D104" s="153">
        <f>GETPIVOTDATA("Mínimo de Ano",Ano!$A$3,"Nome de Pregão",Tabela13[[#This Row],[Nome de Pregão]])</f>
        <v>2000</v>
      </c>
      <c r="E104" s="153">
        <f>GETPIVOTDATA("Máx de Ano",Ano!$A$3,"Nome de Pregão",Tabela13[[#This Row],[Nome de Pregão]])</f>
        <v>2013</v>
      </c>
      <c r="F104" s="158">
        <f>2013</f>
        <v>2013</v>
      </c>
      <c r="G104" s="129">
        <f>SUMPRODUCT(N(Tabela13[[#This Row],[Nome de Pregão]]=Tabela9[Nome de Pregão]),N(Tabela13[[#This Row],[Tipo da Ação]]=Tabela9[Tipo da Ação]),N(Tabela9[Tipo do Provento]="DIVIDENDO"),Tabela9[Proventos/Ação])</f>
        <v>17.058934033700002</v>
      </c>
      <c r="H104" s="129">
        <f>0</f>
        <v>0</v>
      </c>
      <c r="I104" s="156">
        <f>MAX(Tabela13[[#This Row],[Colunas1]:[Colunas5]])</f>
        <v>45.7</v>
      </c>
      <c r="J104" s="129">
        <f>[Dividendo]/IF(([Exercício Base]-[Exercício Ini])=0,1,([Exercício Base]-[Exercício Ini]))</f>
        <v>1.3122256949000002</v>
      </c>
      <c r="K104" s="129">
        <f>[Jrs Cap Próprio Pago]/IF(([Exercício Base]-[Exercício Ini])=0,1,([Exercício Base]-[Exercício Ini]))</f>
        <v>0</v>
      </c>
      <c r="L104" s="186">
        <f>0</f>
        <v>0</v>
      </c>
      <c r="M104" s="184">
        <f>SUMPRODUCT(N(TRIM(Tabela15[Nome de pregão])=Tabela13[[#This Row],[Nome de Pregão]]),Tabela15[Qtde total de ações])</f>
        <v>152661565</v>
      </c>
      <c r="N104" s="131">
        <f>[Capital Social]*$AA$1</f>
        <v>0</v>
      </c>
      <c r="O104" s="129">
        <f>IF([Jrs Cap Próprio Pago]&gt;0,IF(([Capital Social]*$AA$1/[Qtde Total Ações])&gt;[Média JCP],[Média JCP],[Capital Social]*$AA$1/[Qtde Total Ações]),0)</f>
        <v>0</v>
      </c>
      <c r="P104" s="111">
        <f>SUMPRODUCT(N(Tabela1[Código]=Tabela13[[#This Row],[PAPEL]]),Tabela1[Fechamento])</f>
        <v>45.7</v>
      </c>
      <c r="Q104" s="111">
        <f>SUMPRODUCT(N(Tabela17[Código]=Tabela13[[#This Row],[PAPEL]]),Tabela17[Fechamento])</f>
        <v>0</v>
      </c>
      <c r="R104" s="111">
        <f>SUMPRODUCT(N(Tabela176[Código]=Tabela13[[#This Row],[PAPEL]]),Tabela176[Fechamento])</f>
        <v>0</v>
      </c>
      <c r="S104" s="111">
        <f>SUMPRODUCT(N(Tabela1768[Código]=Tabela13[[#This Row],[PAPEL]]),Tabela1768[Fechamento])</f>
        <v>0</v>
      </c>
      <c r="T104" s="152">
        <f>SUMPRODUCT(N(Tabela17683[Código]=Tabela13[[#This Row],[PAPEL]]),Tabela17683[Fechamento])</f>
        <v>0</v>
      </c>
      <c r="U104" s="129">
        <f>[Média Dividendo]+[Prev JPC/Ação]</f>
        <v>1.3122256949000002</v>
      </c>
      <c r="V104" s="186">
        <f>Tabela13[[#This Row],[Prev Provento]]*[Qtde Total Ações]</f>
        <v>200326428.21664655</v>
      </c>
      <c r="W104" s="152">
        <f>IF(AND((Tabela13[[#This Row],[Exercício Base]]-Tabela13[[#This Row],[Exercício Fim]])&lt;3,Tabela13[[#This Row],[Cotação]]&gt;0),Tabela13[[#This Row],[Prev Provento]]/Tabela13[[#This Row],[Cotação]],"")</f>
        <v>2.8713910172866522E-2</v>
      </c>
      <c r="X104" s="112">
        <f>IF(Tabela13[[#This Row],[Cotação]]&gt;0,$Z$1/Tabela13[[#This Row],[Cotação]]-MOD($Z$1/Tabela13[[#This Row],[Cotação]],100),0)</f>
        <v>0</v>
      </c>
    </row>
    <row r="105" spans="1:24">
      <c r="A105" s="111" t="s">
        <v>1818</v>
      </c>
      <c r="B105" s="111" t="s">
        <v>1493</v>
      </c>
      <c r="C105" s="111" t="s">
        <v>517</v>
      </c>
      <c r="D105" s="153">
        <f>GETPIVOTDATA("Mínimo de Ano",Ano!$A$3,"Nome de Pregão",Tabela13[[#This Row],[Nome de Pregão]])</f>
        <v>2007</v>
      </c>
      <c r="E105" s="153">
        <f>GETPIVOTDATA("Máx de Ano",Ano!$A$3,"Nome de Pregão",Tabela13[[#This Row],[Nome de Pregão]])</f>
        <v>2013</v>
      </c>
      <c r="F105" s="158">
        <f>2013</f>
        <v>2013</v>
      </c>
      <c r="G105" s="129">
        <f>SUMPRODUCT(N(Tabela13[[#This Row],[Nome de Pregão]]=Tabela9[Nome de Pregão]),N(Tabela13[[#This Row],[Tipo da Ação]]=Tabela9[Tipo da Ação]),N(Tabela9[Tipo do Provento]="DIVIDENDO"),Tabela9[Proventos/Ação])</f>
        <v>2.0857484635300003</v>
      </c>
      <c r="H105" s="129">
        <f>0</f>
        <v>0</v>
      </c>
      <c r="I105" s="156">
        <f>MAX(Tabela13[[#This Row],[Colunas1]:[Colunas5]])</f>
        <v>12.12</v>
      </c>
      <c r="J105" s="129">
        <f>[Dividendo]/IF(([Exercício Base]-[Exercício Ini])=0,1,([Exercício Base]-[Exercício Ini]))</f>
        <v>0.3476247439216667</v>
      </c>
      <c r="K105" s="129">
        <f>[Jrs Cap Próprio Pago]/IF(([Exercício Base]-[Exercício Ini])=0,1,([Exercício Base]-[Exercício Ini]))</f>
        <v>0</v>
      </c>
      <c r="L105" s="186">
        <f>0</f>
        <v>0</v>
      </c>
      <c r="M105" s="184">
        <f>SUMPRODUCT(N(TRIM(Tabela15[Nome de pregão])=Tabela13[[#This Row],[Nome de Pregão]]),Tabela15[Qtde total de ações])</f>
        <v>399044116905</v>
      </c>
      <c r="N105" s="131">
        <f>[Capital Social]*$AA$1</f>
        <v>0</v>
      </c>
      <c r="O105" s="129">
        <f>IF([Jrs Cap Próprio Pago]&gt;0,IF(([Capital Social]*$AA$1/[Qtde Total Ações])&gt;[Média JCP],[Média JCP],[Capital Social]*$AA$1/[Qtde Total Ações]),0)</f>
        <v>0</v>
      </c>
      <c r="P105" s="111">
        <f>SUMPRODUCT(N(Tabela1[Código]=Tabela13[[#This Row],[PAPEL]]),Tabela1[Fechamento])</f>
        <v>0</v>
      </c>
      <c r="Q105" s="111">
        <f>SUMPRODUCT(N(Tabela17[Código]=Tabela13[[#This Row],[PAPEL]]),Tabela17[Fechamento])</f>
        <v>0</v>
      </c>
      <c r="R105" s="111">
        <f>SUMPRODUCT(N(Tabela176[Código]=Tabela13[[#This Row],[PAPEL]]),Tabela176[Fechamento])</f>
        <v>12.12</v>
      </c>
      <c r="S105" s="152">
        <f>SUMPRODUCT(N(Tabela1768[Código]=Tabela13[[#This Row],[PAPEL]]),Tabela1768[Fechamento])</f>
        <v>0</v>
      </c>
      <c r="T105" s="111">
        <f>SUMPRODUCT(N(Tabela17683[Código]=Tabela13[[#This Row],[PAPEL]]),Tabela17683[Fechamento])</f>
        <v>0</v>
      </c>
      <c r="U105" s="129">
        <f>[Média Dividendo]+[Prev JPC/Ação]</f>
        <v>0.3476247439216667</v>
      </c>
      <c r="V105" s="186">
        <f>Tabela13[[#This Row],[Prev Provento]]*[Qtde Total Ações]</f>
        <v>138717608952.54825</v>
      </c>
      <c r="W105" s="152">
        <f>IF(AND((Tabela13[[#This Row],[Exercício Base]]-Tabela13[[#This Row],[Exercício Fim]])&lt;3,Tabela13[[#This Row],[Cotação]]&gt;0),Tabela13[[#This Row],[Prev Provento]]/Tabela13[[#This Row],[Cotação]],"")</f>
        <v>2.8681909564493954E-2</v>
      </c>
      <c r="X105" s="153">
        <f>IF(Tabela13[[#This Row],[Cotação]]&gt;0,$Z$1/Tabela13[[#This Row],[Cotação]]-MOD($Z$1/Tabela13[[#This Row],[Cotação]],100),0)</f>
        <v>0</v>
      </c>
    </row>
    <row r="106" spans="1:24">
      <c r="A106" s="111" t="s">
        <v>1529</v>
      </c>
      <c r="B106" s="111" t="s">
        <v>1488</v>
      </c>
      <c r="C106" s="111" t="s">
        <v>187</v>
      </c>
      <c r="D106" s="153">
        <f>GETPIVOTDATA("Mínimo de Ano",Ano!$A$3,"Nome de Pregão",Tabela13[[#This Row],[Nome de Pregão]])</f>
        <v>2003</v>
      </c>
      <c r="E106" s="153">
        <f>GETPIVOTDATA("Máx de Ano",Ano!$A$3,"Nome de Pregão",Tabela13[[#This Row],[Nome de Pregão]])</f>
        <v>2014</v>
      </c>
      <c r="F106" s="158">
        <f>2013</f>
        <v>2013</v>
      </c>
      <c r="G106" s="129">
        <f>SUMPRODUCT(N(Tabela13[[#This Row],[Nome de Pregão]]=Tabela9[Nome de Pregão]),N(Tabela13[[#This Row],[Tipo da Ação]]=Tabela9[Tipo da Ação]),N(Tabela9[Tipo do Provento]="DIVIDENDO"),Tabela9[Proventos/Ação])</f>
        <v>12.326443268430999</v>
      </c>
      <c r="H106" s="129">
        <f>0</f>
        <v>0</v>
      </c>
      <c r="I106" s="156">
        <f>MAX(Tabela13[[#This Row],[Colunas1]:[Colunas5]])</f>
        <v>43.25</v>
      </c>
      <c r="J106" s="129">
        <f>[Dividendo]/IF(([Exercício Base]-[Exercício Ini])=0,1,([Exercício Base]-[Exercício Ini]))</f>
        <v>1.2326443268431</v>
      </c>
      <c r="K106" s="129">
        <f>[Jrs Cap Próprio Pago]/IF(([Exercício Base]-[Exercício Ini])=0,1,([Exercício Base]-[Exercício Ini]))</f>
        <v>0</v>
      </c>
      <c r="L106" s="186">
        <f>0</f>
        <v>0</v>
      </c>
      <c r="M106" s="184">
        <f>SUMPRODUCT(N(TRIM(Tabela15[Nome de pregão])=Tabela13[[#This Row],[Nome de Pregão]]),Tabela15[Qtde total de ações])</f>
        <v>10541442</v>
      </c>
      <c r="N106" s="131">
        <f>[Capital Social]*$AA$1</f>
        <v>0</v>
      </c>
      <c r="O106" s="129">
        <f>IF([Jrs Cap Próprio Pago]&gt;0,IF(([Capital Social]*$AA$1/[Qtde Total Ações])&gt;[Média JCP],[Média JCP],[Capital Social]*$AA$1/[Qtde Total Ações]),0)</f>
        <v>0</v>
      </c>
      <c r="P106" s="111">
        <f>SUMPRODUCT(N(Tabela1[Código]=Tabela13[[#This Row],[PAPEL]]),Tabela1[Fechamento])</f>
        <v>43.25</v>
      </c>
      <c r="Q106" s="111">
        <f>SUMPRODUCT(N(Tabela17[Código]=Tabela13[[#This Row],[PAPEL]]),Tabela17[Fechamento])</f>
        <v>0</v>
      </c>
      <c r="R106" s="111">
        <f>SUMPRODUCT(N(Tabela176[Código]=Tabela13[[#This Row],[PAPEL]]),Tabela176[Fechamento])</f>
        <v>0</v>
      </c>
      <c r="S106" s="111">
        <f>SUMPRODUCT(N(Tabela1768[Código]=Tabela13[[#This Row],[PAPEL]]),Tabela1768[Fechamento])</f>
        <v>0</v>
      </c>
      <c r="T106" s="152">
        <f>SUMPRODUCT(N(Tabela17683[Código]=Tabela13[[#This Row],[PAPEL]]),Tabela17683[Fechamento])</f>
        <v>0</v>
      </c>
      <c r="U106" s="129">
        <f>[Média Dividendo]+[Prev JPC/Ação]</f>
        <v>1.2326443268431</v>
      </c>
      <c r="V106" s="186">
        <f>Tabela13[[#This Row],[Prev Provento]]*[Qtde Total Ações]</f>
        <v>12993848.678045582</v>
      </c>
      <c r="W106" s="152">
        <f>IF(AND((Tabela13[[#This Row],[Exercício Base]]-Tabela13[[#This Row],[Exercício Fim]])&lt;3,Tabela13[[#This Row],[Cotação]]&gt;0),Tabela13[[#This Row],[Prev Provento]]/Tabela13[[#This Row],[Cotação]],"")</f>
        <v>2.8500446863424279E-2</v>
      </c>
      <c r="X106" s="153">
        <f>IF(Tabela13[[#This Row],[Cotação]]&gt;0,$Z$1/Tabela13[[#This Row],[Cotação]]-MOD($Z$1/Tabela13[[#This Row],[Cotação]],100),0)</f>
        <v>0</v>
      </c>
    </row>
    <row r="107" spans="1:24">
      <c r="A107" s="111" t="s">
        <v>1715</v>
      </c>
      <c r="B107" s="111" t="s">
        <v>1490</v>
      </c>
      <c r="C107" s="111" t="s">
        <v>491</v>
      </c>
      <c r="D107" s="153">
        <f>GETPIVOTDATA("Mínimo de Ano",Ano!$A$3,"Nome de Pregão",Tabela13[[#This Row],[Nome de Pregão]])</f>
        <v>1996</v>
      </c>
      <c r="E107" s="153">
        <f>GETPIVOTDATA("Máx de Ano",Ano!$A$3,"Nome de Pregão",Tabela13[[#This Row],[Nome de Pregão]])</f>
        <v>2012</v>
      </c>
      <c r="F107" s="158">
        <f>2013</f>
        <v>2013</v>
      </c>
      <c r="G107" s="129">
        <f>SUMPRODUCT(N(Tabela13[[#This Row],[Nome de Pregão]]=Tabela9[Nome de Pregão]),N(Tabela13[[#This Row],[Tipo da Ação]]=Tabela9[Tipo da Ação]),N(Tabela9[Tipo do Provento]="DIVIDENDO"),Tabela9[Proventos/Ação])</f>
        <v>0.72840595170000011</v>
      </c>
      <c r="H107" s="129">
        <f>0</f>
        <v>0</v>
      </c>
      <c r="I107" s="156">
        <f>MAX(Tabela13[[#This Row],[Colunas1]:[Colunas5]])</f>
        <v>1.53</v>
      </c>
      <c r="J107" s="129">
        <f>[Dividendo]/IF(([Exercício Base]-[Exercício Ini])=0,1,([Exercício Base]-[Exercício Ini]))</f>
        <v>4.2847408923529416E-2</v>
      </c>
      <c r="K107" s="129">
        <f>[Jrs Cap Próprio Pago]/IF(([Exercício Base]-[Exercício Ini])=0,1,([Exercício Base]-[Exercício Ini]))</f>
        <v>0</v>
      </c>
      <c r="L107" s="186">
        <f>0</f>
        <v>0</v>
      </c>
      <c r="M107" s="184">
        <f>SUMPRODUCT(N(TRIM(Tabela15[Nome de pregão])=Tabela13[[#This Row],[Nome de Pregão]]),Tabela15[Qtde total de ações])</f>
        <v>963938751</v>
      </c>
      <c r="N107" s="131">
        <f>[Capital Social]*$AA$1</f>
        <v>0</v>
      </c>
      <c r="O107" s="129">
        <f>IF([Jrs Cap Próprio Pago]&gt;0,IF(([Capital Social]*$AA$1/[Qtde Total Ações])&gt;[Média JCP],[Média JCP],[Capital Social]*$AA$1/[Qtde Total Ações]),0)</f>
        <v>0</v>
      </c>
      <c r="P107" s="111">
        <f>SUMPRODUCT(N(Tabela1[Código]=Tabela13[[#This Row],[PAPEL]]),Tabela1[Fechamento])</f>
        <v>0</v>
      </c>
      <c r="Q107" s="111">
        <f>SUMPRODUCT(N(Tabela17[Código]=Tabela13[[#This Row],[PAPEL]]),Tabela17[Fechamento])</f>
        <v>1.53</v>
      </c>
      <c r="R107" s="111">
        <f>SUMPRODUCT(N(Tabela176[Código]=Tabela13[[#This Row],[PAPEL]]),Tabela176[Fechamento])</f>
        <v>0</v>
      </c>
      <c r="S107" s="111">
        <f>SUMPRODUCT(N(Tabela1768[Código]=Tabela13[[#This Row],[PAPEL]]),Tabela1768[Fechamento])</f>
        <v>0</v>
      </c>
      <c r="T107" s="152">
        <f>SUMPRODUCT(N(Tabela17683[Código]=Tabela13[[#This Row],[PAPEL]]),Tabela17683[Fechamento])</f>
        <v>0</v>
      </c>
      <c r="U107" s="129">
        <f>[Média Dividendo]+[Prev JPC/Ação]</f>
        <v>4.2847408923529416E-2</v>
      </c>
      <c r="V107" s="186">
        <f>Tabela13[[#This Row],[Prev Provento]]*[Qtde Total Ações]</f>
        <v>41302277.841333203</v>
      </c>
      <c r="W107" s="152">
        <f>IF(AND((Tabela13[[#This Row],[Exercício Base]]-Tabela13[[#This Row],[Exercício Fim]])&lt;3,Tabela13[[#This Row],[Cotação]]&gt;0),Tabela13[[#This Row],[Prev Provento]]/Tabela13[[#This Row],[Cotação]],"")</f>
        <v>2.8004842433679355E-2</v>
      </c>
      <c r="X107" s="112">
        <f>IF(Tabela13[[#This Row],[Cotação]]&gt;0,$Z$1/Tabela13[[#This Row],[Cotação]]-MOD($Z$1/Tabela13[[#This Row],[Cotação]],100),0)</f>
        <v>300</v>
      </c>
    </row>
    <row r="108" spans="1:24">
      <c r="A108" s="111" t="s">
        <v>1505</v>
      </c>
      <c r="B108" s="111" t="s">
        <v>1506</v>
      </c>
      <c r="C108" s="111" t="s">
        <v>204</v>
      </c>
      <c r="D108" s="153">
        <f>GETPIVOTDATA("Mínimo de Ano",Ano!$A$3,"Nome de Pregão",Tabela13[[#This Row],[Nome de Pregão]])</f>
        <v>1996</v>
      </c>
      <c r="E108" s="153">
        <f>GETPIVOTDATA("Máx de Ano",Ano!$A$3,"Nome de Pregão",Tabela13[[#This Row],[Nome de Pregão]])</f>
        <v>2014</v>
      </c>
      <c r="F108" s="158">
        <f>2013</f>
        <v>2013</v>
      </c>
      <c r="G108" s="129">
        <f>SUMPRODUCT(N(Tabela13[[#This Row],[Nome de Pregão]]=Tabela9[Nome de Pregão]),N(Tabela13[[#This Row],[Tipo da Ação]]=Tabela9[Tipo da Ação]),N(Tabela9[Tipo do Provento]="DIVIDENDO"),Tabela9[Proventos/Ação])</f>
        <v>1.71204</v>
      </c>
      <c r="H108" s="129">
        <f>0</f>
        <v>0</v>
      </c>
      <c r="I108" s="156">
        <f>MAX(Tabela13[[#This Row],[Colunas1]:[Colunas5]])</f>
        <v>3.6</v>
      </c>
      <c r="J108" s="129">
        <f>[Dividendo]/IF(([Exercício Base]-[Exercício Ini])=0,1,([Exercício Base]-[Exercício Ini]))</f>
        <v>0.10070823529411765</v>
      </c>
      <c r="K108" s="129">
        <f>[Jrs Cap Próprio Pago]/IF(([Exercício Base]-[Exercício Ini])=0,1,([Exercício Base]-[Exercício Ini]))</f>
        <v>0</v>
      </c>
      <c r="L108" s="186">
        <f>0</f>
        <v>0</v>
      </c>
      <c r="M108" s="184">
        <f>SUMPRODUCT(N(TRIM(Tabela15[Nome de pregão])=Tabela13[[#This Row],[Nome de Pregão]]),Tabela15[Qtde total de ações])</f>
        <v>73646388</v>
      </c>
      <c r="N108" s="131">
        <f>[Capital Social]*$AA$1</f>
        <v>0</v>
      </c>
      <c r="O108" s="129">
        <f>IF([Jrs Cap Próprio Pago]&gt;0,IF(([Capital Social]*$AA$1/[Qtde Total Ações])&gt;[Média JCP],[Média JCP],[Capital Social]*$AA$1/[Qtde Total Ações]),0)</f>
        <v>0</v>
      </c>
      <c r="P108" s="111">
        <f>SUMPRODUCT(N(Tabela1[Código]=Tabela13[[#This Row],[PAPEL]]),Tabela1[Fechamento])</f>
        <v>3.6</v>
      </c>
      <c r="Q108" s="111">
        <f>SUMPRODUCT(N(Tabela17[Código]=Tabela13[[#This Row],[PAPEL]]),Tabela17[Fechamento])</f>
        <v>0</v>
      </c>
      <c r="R108" s="111">
        <f>SUMPRODUCT(N(Tabela176[Código]=Tabela13[[#This Row],[PAPEL]]),Tabela176[Fechamento])</f>
        <v>0</v>
      </c>
      <c r="S108" s="111">
        <f>SUMPRODUCT(N(Tabela1768[Código]=Tabela13[[#This Row],[PAPEL]]),Tabela1768[Fechamento])</f>
        <v>0</v>
      </c>
      <c r="T108" s="152">
        <f>SUMPRODUCT(N(Tabela17683[Código]=Tabela13[[#This Row],[PAPEL]]),Tabela17683[Fechamento])</f>
        <v>0</v>
      </c>
      <c r="U108" s="129">
        <f>[Média Dividendo]+[Prev JPC/Ação]</f>
        <v>0.10070823529411765</v>
      </c>
      <c r="V108" s="186">
        <f>Tabela13[[#This Row],[Prev Provento]]*[Qtde Total Ações]</f>
        <v>7416797.771265883</v>
      </c>
      <c r="W108" s="152">
        <f>IF(AND((Tabela13[[#This Row],[Exercício Base]]-Tabela13[[#This Row],[Exercício Fim]])&lt;3,Tabela13[[#This Row],[Cotação]]&gt;0),Tabela13[[#This Row],[Prev Provento]]/Tabela13[[#This Row],[Cotação]],"")</f>
        <v>2.797450980392157E-2</v>
      </c>
      <c r="X108" s="153">
        <f>IF(Tabela13[[#This Row],[Cotação]]&gt;0,$Z$1/Tabela13[[#This Row],[Cotação]]-MOD($Z$1/Tabela13[[#This Row],[Cotação]],100),0)</f>
        <v>100</v>
      </c>
    </row>
    <row r="109" spans="1:24">
      <c r="A109" s="111" t="s">
        <v>1865</v>
      </c>
      <c r="B109" s="111" t="s">
        <v>1488</v>
      </c>
      <c r="C109" s="111" t="s">
        <v>162</v>
      </c>
      <c r="D109" s="153">
        <f>GETPIVOTDATA("Mínimo de Ano",Ano!$A$3,"Nome de Pregão",Tabela13[[#This Row],[Nome de Pregão]])</f>
        <v>2002</v>
      </c>
      <c r="E109" s="153">
        <f>GETPIVOTDATA("Máx de Ano",Ano!$A$3,"Nome de Pregão",Tabela13[[#This Row],[Nome de Pregão]])</f>
        <v>2013</v>
      </c>
      <c r="F109" s="158">
        <f>2013</f>
        <v>2013</v>
      </c>
      <c r="G109" s="129">
        <f>SUMPRODUCT(N(Tabela13[[#This Row],[Nome de Pregão]]=Tabela9[Nome de Pregão]),N(Tabela13[[#This Row],[Tipo da Ação]]=Tabela9[Tipo da Ação]),N(Tabela9[Tipo do Provento]="DIVIDENDO"),Tabela9[Proventos/Ação])</f>
        <v>10.651215706528099</v>
      </c>
      <c r="H109" s="129">
        <f>0</f>
        <v>0</v>
      </c>
      <c r="I109" s="156">
        <f>MAX(Tabela13[[#This Row],[Colunas1]:[Colunas5]])</f>
        <v>34.92</v>
      </c>
      <c r="J109" s="129">
        <f>[Dividendo]/IF(([Exercício Base]-[Exercício Ini])=0,1,([Exercício Base]-[Exercício Ini]))</f>
        <v>0.96829233695709993</v>
      </c>
      <c r="K109" s="129">
        <f>[Jrs Cap Próprio Pago]/IF(([Exercício Base]-[Exercício Ini])=0,1,([Exercício Base]-[Exercício Ini]))</f>
        <v>0</v>
      </c>
      <c r="L109" s="186">
        <f>0</f>
        <v>0</v>
      </c>
      <c r="M109" s="184">
        <f>SUMPRODUCT(N(TRIM(Tabela15[Nome de pregão])=Tabela13[[#This Row],[Nome de Pregão]]),Tabela15[Qtde total de ações])</f>
        <v>652742192</v>
      </c>
      <c r="N109" s="131">
        <f>[Capital Social]*$AA$1</f>
        <v>0</v>
      </c>
      <c r="O109" s="129">
        <f>IF([Jrs Cap Próprio Pago]&gt;0,IF(([Capital Social]*$AA$1/[Qtde Total Ações])&gt;[Média JCP],[Média JCP],[Capital Social]*$AA$1/[Qtde Total Ações]),0)</f>
        <v>0</v>
      </c>
      <c r="P109" s="111">
        <f>SUMPRODUCT(N(Tabela1[Código]=Tabela13[[#This Row],[PAPEL]]),Tabela1[Fechamento])</f>
        <v>34.92</v>
      </c>
      <c r="Q109" s="111">
        <f>SUMPRODUCT(N(Tabela17[Código]=Tabela13[[#This Row],[PAPEL]]),Tabela17[Fechamento])</f>
        <v>0</v>
      </c>
      <c r="R109" s="111">
        <f>SUMPRODUCT(N(Tabela176[Código]=Tabela13[[#This Row],[PAPEL]]),Tabela176[Fechamento])</f>
        <v>0</v>
      </c>
      <c r="S109" s="111">
        <f>SUMPRODUCT(N(Tabela1768[Código]=Tabela13[[#This Row],[PAPEL]]),Tabela1768[Fechamento])</f>
        <v>0</v>
      </c>
      <c r="T109" s="152">
        <f>SUMPRODUCT(N(Tabela17683[Código]=Tabela13[[#This Row],[PAPEL]]),Tabela17683[Fechamento])</f>
        <v>0</v>
      </c>
      <c r="U109" s="129">
        <f>[Média Dividendo]+[Prev JPC/Ação]</f>
        <v>0.96829233695709993</v>
      </c>
      <c r="V109" s="186">
        <f>Tabela13[[#This Row],[Prev Provento]]*[Qtde Total Ações]</f>
        <v>632045262.52217996</v>
      </c>
      <c r="W109" s="152">
        <f>IF(AND((Tabela13[[#This Row],[Exercício Base]]-Tabela13[[#This Row],[Exercício Fim]])&lt;3,Tabela13[[#This Row],[Cotação]]&gt;0),Tabela13[[#This Row],[Prev Provento]]/Tabela13[[#This Row],[Cotação]],"")</f>
        <v>2.7728875628782929E-2</v>
      </c>
      <c r="X109" s="112">
        <f>IF(Tabela13[[#This Row],[Cotação]]&gt;0,$Z$1/Tabela13[[#This Row],[Cotação]]-MOD($Z$1/Tabela13[[#This Row],[Cotação]],100),0)</f>
        <v>0</v>
      </c>
    </row>
    <row r="110" spans="1:24">
      <c r="A110" s="111" t="s">
        <v>1604</v>
      </c>
      <c r="B110" s="111" t="s">
        <v>1488</v>
      </c>
      <c r="C110" s="111" t="s">
        <v>86</v>
      </c>
      <c r="D110" s="153">
        <f>GETPIVOTDATA("Mínimo de Ano",Ano!$A$3,"Nome de Pregão",Tabela13[[#This Row],[Nome de Pregão]])</f>
        <v>1998</v>
      </c>
      <c r="E110" s="153">
        <f>GETPIVOTDATA("Máx de Ano",Ano!$A$3,"Nome de Pregão",Tabela13[[#This Row],[Nome de Pregão]])</f>
        <v>2013</v>
      </c>
      <c r="F110" s="158">
        <f>2013</f>
        <v>2013</v>
      </c>
      <c r="G110" s="129">
        <f>SUMPRODUCT(N(Tabela13[[#This Row],[Nome de Pregão]]=Tabela9[Nome de Pregão]),N(Tabela13[[#This Row],[Tipo da Ação]]=Tabela9[Tipo da Ação]),N(Tabela9[Tipo do Provento]="DIVIDENDO"),Tabela9[Proventos/Ação])</f>
        <v>19.828992222981501</v>
      </c>
      <c r="H110" s="129">
        <f>0</f>
        <v>0</v>
      </c>
      <c r="I110" s="156">
        <f>MAX(Tabela13[[#This Row],[Colunas1]:[Colunas5]])</f>
        <v>48.5</v>
      </c>
      <c r="J110" s="129">
        <f>[Dividendo]/IF(([Exercício Base]-[Exercício Ini])=0,1,([Exercício Base]-[Exercício Ini]))</f>
        <v>1.3219328148654335</v>
      </c>
      <c r="K110" s="129">
        <f>[Jrs Cap Próprio Pago]/IF(([Exercício Base]-[Exercício Ini])=0,1,([Exercício Base]-[Exercício Ini]))</f>
        <v>0</v>
      </c>
      <c r="L110" s="186">
        <f>0</f>
        <v>0</v>
      </c>
      <c r="M110" s="184">
        <f>SUMPRODUCT(N(TRIM(Tabela15[Nome de pregão])=Tabela13[[#This Row],[Nome de Pregão]]),Tabela15[Qtde total de ações])</f>
        <v>77855299</v>
      </c>
      <c r="N110" s="131">
        <f>[Capital Social]*$AA$1</f>
        <v>0</v>
      </c>
      <c r="O110" s="129">
        <f>IF([Jrs Cap Próprio Pago]&gt;0,IF(([Capital Social]*$AA$1/[Qtde Total Ações])&gt;[Média JCP],[Média JCP],[Capital Social]*$AA$1/[Qtde Total Ações]),0)</f>
        <v>0</v>
      </c>
      <c r="P110" s="111">
        <f>SUMPRODUCT(N(Tabela1[Código]=Tabela13[[#This Row],[PAPEL]]),Tabela1[Fechamento])</f>
        <v>48.5</v>
      </c>
      <c r="Q110" s="111">
        <f>SUMPRODUCT(N(Tabela17[Código]=Tabela13[[#This Row],[PAPEL]]),Tabela17[Fechamento])</f>
        <v>0</v>
      </c>
      <c r="R110" s="111">
        <f>SUMPRODUCT(N(Tabela176[Código]=Tabela13[[#This Row],[PAPEL]]),Tabela176[Fechamento])</f>
        <v>0</v>
      </c>
      <c r="S110" s="111">
        <f>SUMPRODUCT(N(Tabela1768[Código]=Tabela13[[#This Row],[PAPEL]]),Tabela1768[Fechamento])</f>
        <v>0</v>
      </c>
      <c r="T110" s="152">
        <f>SUMPRODUCT(N(Tabela17683[Código]=Tabela13[[#This Row],[PAPEL]]),Tabela17683[Fechamento])</f>
        <v>0</v>
      </c>
      <c r="U110" s="129">
        <f>[Média Dividendo]+[Prev JPC/Ação]</f>
        <v>1.3219328148654335</v>
      </c>
      <c r="V110" s="186">
        <f>Tabela13[[#This Row],[Prev Provento]]*[Qtde Total Ações]</f>
        <v>102919474.55925997</v>
      </c>
      <c r="W110" s="152">
        <f>IF(AND((Tabela13[[#This Row],[Exercício Base]]-Tabela13[[#This Row],[Exercício Fim]])&lt;3,Tabela13[[#This Row],[Cotação]]&gt;0),Tabela13[[#This Row],[Prev Provento]]/Tabela13[[#This Row],[Cotação]],"")</f>
        <v>2.725634669825636E-2</v>
      </c>
      <c r="X110" s="112">
        <f>IF(Tabela13[[#This Row],[Cotação]]&gt;0,$Z$1/Tabela13[[#This Row],[Cotação]]-MOD($Z$1/Tabela13[[#This Row],[Cotação]],100),0)</f>
        <v>0</v>
      </c>
    </row>
    <row r="111" spans="1:24">
      <c r="A111" s="111" t="s">
        <v>1505</v>
      </c>
      <c r="B111" s="111" t="s">
        <v>1503</v>
      </c>
      <c r="C111" s="111" t="s">
        <v>71</v>
      </c>
      <c r="D111" s="153">
        <f>GETPIVOTDATA("Mínimo de Ano",Ano!$A$3,"Nome de Pregão",Tabela13[[#This Row],[Nome de Pregão]])</f>
        <v>1996</v>
      </c>
      <c r="E111" s="153">
        <f>GETPIVOTDATA("Máx de Ano",Ano!$A$3,"Nome de Pregão",Tabela13[[#This Row],[Nome de Pregão]])</f>
        <v>2014</v>
      </c>
      <c r="F111" s="158">
        <f>2013</f>
        <v>2013</v>
      </c>
      <c r="G111" s="129">
        <f>SUMPRODUCT(N(Tabela13[[#This Row],[Nome de Pregão]]=Tabela9[Nome de Pregão]),N(Tabela13[[#This Row],[Tipo da Ação]]=Tabela9[Tipo da Ação]),N(Tabela9[Tipo do Provento]="DIVIDENDO"),Tabela9[Proventos/Ação])</f>
        <v>2.6645600000000003</v>
      </c>
      <c r="H111" s="129">
        <f>0</f>
        <v>0</v>
      </c>
      <c r="I111" s="156">
        <f>MAX(Tabela13[[#This Row],[Colunas1]:[Colunas5]])</f>
        <v>5.96</v>
      </c>
      <c r="J111" s="129">
        <f>[Dividendo]/IF(([Exercício Base]-[Exercício Ini])=0,1,([Exercício Base]-[Exercício Ini]))</f>
        <v>0.15673882352941179</v>
      </c>
      <c r="K111" s="129">
        <f>[Jrs Cap Próprio Pago]/IF(([Exercício Base]-[Exercício Ini])=0,1,([Exercício Base]-[Exercício Ini]))</f>
        <v>0</v>
      </c>
      <c r="L111" s="186">
        <f>0</f>
        <v>0</v>
      </c>
      <c r="M111" s="184">
        <f>SUMPRODUCT(N(TRIM(Tabela15[Nome de pregão])=Tabela13[[#This Row],[Nome de Pregão]]),Tabela15[Qtde total de ações])</f>
        <v>73646388</v>
      </c>
      <c r="N111" s="131">
        <f>[Capital Social]*$AA$1</f>
        <v>0</v>
      </c>
      <c r="O111" s="129">
        <f>IF([Jrs Cap Próprio Pago]&gt;0,IF(([Capital Social]*$AA$1/[Qtde Total Ações])&gt;[Média JCP],[Média JCP],[Capital Social]*$AA$1/[Qtde Total Ações]),0)</f>
        <v>0</v>
      </c>
      <c r="P111" s="111">
        <f>SUMPRODUCT(N(Tabela1[Código]=Tabela13[[#This Row],[PAPEL]]),Tabela1[Fechamento])</f>
        <v>5.96</v>
      </c>
      <c r="Q111" s="111">
        <f>SUMPRODUCT(N(Tabela17[Código]=Tabela13[[#This Row],[PAPEL]]),Tabela17[Fechamento])</f>
        <v>0</v>
      </c>
      <c r="R111" s="111">
        <f>SUMPRODUCT(N(Tabela176[Código]=Tabela13[[#This Row],[PAPEL]]),Tabela176[Fechamento])</f>
        <v>0</v>
      </c>
      <c r="S111" s="111">
        <f>SUMPRODUCT(N(Tabela1768[Código]=Tabela13[[#This Row],[PAPEL]]),Tabela1768[Fechamento])</f>
        <v>0</v>
      </c>
      <c r="T111" s="152">
        <f>SUMPRODUCT(N(Tabela17683[Código]=Tabela13[[#This Row],[PAPEL]]),Tabela17683[Fechamento])</f>
        <v>0</v>
      </c>
      <c r="U111" s="129">
        <f>[Média Dividendo]+[Prev JPC/Ação]</f>
        <v>0.15673882352941179</v>
      </c>
      <c r="V111" s="186">
        <f>Tabela13[[#This Row],[Prev Provento]]*[Qtde Total Ações]</f>
        <v>11543248.21231059</v>
      </c>
      <c r="W111" s="152">
        <f>IF(AND((Tabela13[[#This Row],[Exercício Base]]-Tabela13[[#This Row],[Exercício Fim]])&lt;3,Tabela13[[#This Row],[Cotação]]&gt;0),Tabela13[[#This Row],[Prev Provento]]/Tabela13[[#This Row],[Cotação]],"")</f>
        <v>2.6298460323726812E-2</v>
      </c>
      <c r="X111" s="153">
        <f>IF(Tabela13[[#This Row],[Cotação]]&gt;0,$Z$1/Tabela13[[#This Row],[Cotação]]-MOD($Z$1/Tabela13[[#This Row],[Cotação]],100),0)</f>
        <v>100</v>
      </c>
    </row>
    <row r="112" spans="1:24">
      <c r="A112" s="111" t="s">
        <v>1601</v>
      </c>
      <c r="B112" s="111" t="s">
        <v>1488</v>
      </c>
      <c r="C112" s="111" t="s">
        <v>344</v>
      </c>
      <c r="D112" s="153">
        <f>GETPIVOTDATA("Mínimo de Ano",Ano!$A$3,"Nome de Pregão",Tabela13[[#This Row],[Nome de Pregão]])</f>
        <v>2009</v>
      </c>
      <c r="E112" s="153">
        <f>GETPIVOTDATA("Máx de Ano",Ano!$A$3,"Nome de Pregão",Tabela13[[#This Row],[Nome de Pregão]])</f>
        <v>2013</v>
      </c>
      <c r="F112" s="158">
        <f>2013</f>
        <v>2013</v>
      </c>
      <c r="G112" s="129">
        <f>SUMPRODUCT(N(Tabela13[[#This Row],[Nome de Pregão]]=Tabela9[Nome de Pregão]),N(Tabela13[[#This Row],[Tipo da Ação]]=Tabela9[Tipo da Ação]),N(Tabela9[Tipo do Provento]="DIVIDENDO"),Tabela9[Proventos/Ação])</f>
        <v>7.4738925842999997</v>
      </c>
      <c r="H112" s="129">
        <f>0</f>
        <v>0</v>
      </c>
      <c r="I112" s="156">
        <f>MAX(Tabela13[[#This Row],[Colunas1]:[Colunas5]])</f>
        <v>71.16</v>
      </c>
      <c r="J112" s="129">
        <f>[Dividendo]/IF(([Exercício Base]-[Exercício Ini])=0,1,([Exercício Base]-[Exercício Ini]))</f>
        <v>1.8684731460749999</v>
      </c>
      <c r="K112" s="129">
        <f>[Jrs Cap Próprio Pago]/IF(([Exercício Base]-[Exercício Ini])=0,1,([Exercício Base]-[Exercício Ini]))</f>
        <v>0</v>
      </c>
      <c r="L112" s="186">
        <f>0</f>
        <v>0</v>
      </c>
      <c r="M112" s="184">
        <f>SUMPRODUCT(N(TRIM(Tabela15[Nome de pregão])=Tabela13[[#This Row],[Nome de Pregão]]),Tabela15[Qtde total de ações])</f>
        <v>786115469</v>
      </c>
      <c r="N112" s="131">
        <f>[Capital Social]*$AA$1</f>
        <v>0</v>
      </c>
      <c r="O112" s="129">
        <f>IF([Jrs Cap Próprio Pago]&gt;0,IF(([Capital Social]*$AA$1/[Qtde Total Ações])&gt;[Média JCP],[Média JCP],[Capital Social]*$AA$1/[Qtde Total Ações]),0)</f>
        <v>0</v>
      </c>
      <c r="P112" s="111">
        <f>SUMPRODUCT(N(Tabela1[Código]=Tabela13[[#This Row],[PAPEL]]),Tabela1[Fechamento])</f>
        <v>0</v>
      </c>
      <c r="Q112" s="111">
        <f>SUMPRODUCT(N(Tabela17[Código]=Tabela13[[#This Row],[PAPEL]]),Tabela17[Fechamento])</f>
        <v>71.16</v>
      </c>
      <c r="R112" s="111">
        <f>SUMPRODUCT(N(Tabela176[Código]=Tabela13[[#This Row],[PAPEL]]),Tabela176[Fechamento])</f>
        <v>0</v>
      </c>
      <c r="S112" s="111">
        <f>SUMPRODUCT(N(Tabela1768[Código]=Tabela13[[#This Row],[PAPEL]]),Tabela1768[Fechamento])</f>
        <v>0</v>
      </c>
      <c r="T112" s="152">
        <f>SUMPRODUCT(N(Tabela17683[Código]=Tabela13[[#This Row],[PAPEL]]),Tabela17683[Fechamento])</f>
        <v>0</v>
      </c>
      <c r="U112" s="129">
        <f>[Média Dividendo]+[Prev JPC/Ação]</f>
        <v>1.8684731460749999</v>
      </c>
      <c r="V112" s="186">
        <f>Tabela13[[#This Row],[Prev Provento]]*[Qtde Total Ações]</f>
        <v>1468835643.5406542</v>
      </c>
      <c r="W112" s="152">
        <f>IF(AND((Tabela13[[#This Row],[Exercício Base]]-Tabela13[[#This Row],[Exercício Fim]])&lt;3,Tabela13[[#This Row],[Cotação]]&gt;0),Tabela13[[#This Row],[Prev Provento]]/Tabela13[[#This Row],[Cotação]],"")</f>
        <v>2.6257351687394605E-2</v>
      </c>
      <c r="X112" s="112">
        <f>IF(Tabela13[[#This Row],[Cotação]]&gt;0,$Z$1/Tabela13[[#This Row],[Cotação]]-MOD($Z$1/Tabela13[[#This Row],[Cotação]],100),0)</f>
        <v>0</v>
      </c>
    </row>
    <row r="113" spans="1:24">
      <c r="A113" s="111" t="s">
        <v>1505</v>
      </c>
      <c r="B113" s="111" t="s">
        <v>1502</v>
      </c>
      <c r="C113" s="111" t="s">
        <v>203</v>
      </c>
      <c r="D113" s="153">
        <f>GETPIVOTDATA("Mínimo de Ano",Ano!$A$3,"Nome de Pregão",Tabela13[[#This Row],[Nome de Pregão]])</f>
        <v>1996</v>
      </c>
      <c r="E113" s="153">
        <f>GETPIVOTDATA("Máx de Ano",Ano!$A$3,"Nome de Pregão",Tabela13[[#This Row],[Nome de Pregão]])</f>
        <v>2014</v>
      </c>
      <c r="F113" s="158">
        <f>2013</f>
        <v>2013</v>
      </c>
      <c r="G113" s="129">
        <f>SUMPRODUCT(N(Tabela13[[#This Row],[Nome de Pregão]]=Tabela9[Nome de Pregão]),N(Tabela13[[#This Row],[Tipo da Ação]]=Tabela9[Tipo da Ação]),N(Tabela9[Tipo do Provento]="DIVIDENDO"),Tabela9[Proventos/Ação])</f>
        <v>1.40716</v>
      </c>
      <c r="H113" s="129">
        <f>0</f>
        <v>0</v>
      </c>
      <c r="I113" s="156">
        <f>MAX(Tabela13[[#This Row],[Colunas1]:[Colunas5]])</f>
        <v>3.27</v>
      </c>
      <c r="J113" s="129">
        <f>[Dividendo]/IF(([Exercício Base]-[Exercício Ini])=0,1,([Exercício Base]-[Exercício Ini]))</f>
        <v>8.2774117647058817E-2</v>
      </c>
      <c r="K113" s="129">
        <f>[Jrs Cap Próprio Pago]/IF(([Exercício Base]-[Exercício Ini])=0,1,([Exercício Base]-[Exercício Ini]))</f>
        <v>0</v>
      </c>
      <c r="L113" s="186">
        <f>0</f>
        <v>0</v>
      </c>
      <c r="M113" s="184">
        <f>SUMPRODUCT(N(TRIM(Tabela15[Nome de pregão])=Tabela13[[#This Row],[Nome de Pregão]]),Tabela15[Qtde total de ações])</f>
        <v>73646388</v>
      </c>
      <c r="N113" s="131">
        <f>[Capital Social]*$AA$1</f>
        <v>0</v>
      </c>
      <c r="O113" s="129">
        <f>IF([Jrs Cap Próprio Pago]&gt;0,IF(([Capital Social]*$AA$1/[Qtde Total Ações])&gt;[Média JCP],[Média JCP],[Capital Social]*$AA$1/[Qtde Total Ações]),0)</f>
        <v>0</v>
      </c>
      <c r="P113" s="111">
        <f>SUMPRODUCT(N(Tabela1[Código]=Tabela13[[#This Row],[PAPEL]]),Tabela1[Fechamento])</f>
        <v>3.27</v>
      </c>
      <c r="Q113" s="111">
        <f>SUMPRODUCT(N(Tabela17[Código]=Tabela13[[#This Row],[PAPEL]]),Tabela17[Fechamento])</f>
        <v>0</v>
      </c>
      <c r="R113" s="111">
        <f>SUMPRODUCT(N(Tabela176[Código]=Tabela13[[#This Row],[PAPEL]]),Tabela176[Fechamento])</f>
        <v>0</v>
      </c>
      <c r="S113" s="111">
        <f>SUMPRODUCT(N(Tabela1768[Código]=Tabela13[[#This Row],[PAPEL]]),Tabela1768[Fechamento])</f>
        <v>0</v>
      </c>
      <c r="T113" s="152">
        <f>SUMPRODUCT(N(Tabela17683[Código]=Tabela13[[#This Row],[PAPEL]]),Tabela17683[Fechamento])</f>
        <v>0</v>
      </c>
      <c r="U113" s="129">
        <f>[Média Dividendo]+[Prev JPC/Ação]</f>
        <v>8.2774117647058817E-2</v>
      </c>
      <c r="V113" s="186">
        <f>Tabela13[[#This Row],[Prev Provento]]*[Qtde Total Ações]</f>
        <v>6096014.7845929405</v>
      </c>
      <c r="W113" s="152">
        <f>IF(AND((Tabela13[[#This Row],[Exercício Base]]-Tabela13[[#This Row],[Exercício Fim]])&lt;3,Tabela13[[#This Row],[Cotação]]&gt;0),Tabela13[[#This Row],[Prev Provento]]/Tabela13[[#This Row],[Cotação]],"")</f>
        <v>2.5313185824788628E-2</v>
      </c>
      <c r="X113" s="153">
        <f>IF(Tabela13[[#This Row],[Cotação]]&gt;0,$Z$1/Tabela13[[#This Row],[Cotação]]-MOD($Z$1/Tabela13[[#This Row],[Cotação]],100),0)</f>
        <v>100</v>
      </c>
    </row>
    <row r="114" spans="1:24">
      <c r="A114" s="111" t="s">
        <v>1676</v>
      </c>
      <c r="B114" s="111" t="s">
        <v>1490</v>
      </c>
      <c r="C114" s="111" t="s">
        <v>559</v>
      </c>
      <c r="D114" s="153">
        <f>GETPIVOTDATA("Mínimo de Ano",Ano!$A$3,"Nome de Pregão",Tabela13[[#This Row],[Nome de Pregão]])</f>
        <v>1996</v>
      </c>
      <c r="E114" s="153">
        <f>GETPIVOTDATA("Máx de Ano",Ano!$A$3,"Nome de Pregão",Tabela13[[#This Row],[Nome de Pregão]])</f>
        <v>2013</v>
      </c>
      <c r="F114" s="158">
        <f>2013</f>
        <v>2013</v>
      </c>
      <c r="G114" s="129">
        <f>SUMPRODUCT(N(Tabela13[[#This Row],[Nome de Pregão]]=Tabela9[Nome de Pregão]),N(Tabela13[[#This Row],[Tipo da Ação]]=Tabela9[Tipo da Ação]),N(Tabela9[Tipo do Provento]="DIVIDENDO"),Tabela9[Proventos/Ação])</f>
        <v>6.0811258999999982</v>
      </c>
      <c r="H114" s="129">
        <f>0</f>
        <v>0</v>
      </c>
      <c r="I114" s="156">
        <f>MAX(Tabela13[[#This Row],[Colunas1]:[Colunas5]])</f>
        <v>14.38</v>
      </c>
      <c r="J114" s="129">
        <f>[Dividendo]/IF(([Exercício Base]-[Exercício Ini])=0,1,([Exercício Base]-[Exercício Ini]))</f>
        <v>0.35771328823529402</v>
      </c>
      <c r="K114" s="129">
        <f>[Jrs Cap Próprio Pago]/IF(([Exercício Base]-[Exercício Ini])=0,1,([Exercício Base]-[Exercício Ini]))</f>
        <v>0</v>
      </c>
      <c r="L114" s="186">
        <f>0</f>
        <v>0</v>
      </c>
      <c r="M114" s="184">
        <f>SUMPRODUCT(N(TRIM(Tabela15[Nome de pregão])=Tabela13[[#This Row],[Nome de Pregão]]),Tabela15[Qtde total de ações])</f>
        <v>1719658728</v>
      </c>
      <c r="N114" s="131">
        <f>[Capital Social]*$AA$1</f>
        <v>0</v>
      </c>
      <c r="O114" s="129">
        <f>IF([Jrs Cap Próprio Pago]&gt;0,IF(([Capital Social]*$AA$1/[Qtde Total Ações])&gt;[Média JCP],[Média JCP],[Capital Social]*$AA$1/[Qtde Total Ações]),0)</f>
        <v>0</v>
      </c>
      <c r="P114" s="111">
        <f>SUMPRODUCT(N(Tabela1[Código]=Tabela13[[#This Row],[PAPEL]]),Tabela1[Fechamento])</f>
        <v>0</v>
      </c>
      <c r="Q114" s="111">
        <f>SUMPRODUCT(N(Tabela17[Código]=Tabela13[[#This Row],[PAPEL]]),Tabela17[Fechamento])</f>
        <v>0</v>
      </c>
      <c r="R114" s="111">
        <f>SUMPRODUCT(N(Tabela176[Código]=Tabela13[[#This Row],[PAPEL]]),Tabela176[Fechamento])</f>
        <v>14.38</v>
      </c>
      <c r="S114" s="111">
        <f>SUMPRODUCT(N(Tabela1768[Código]=Tabela13[[#This Row],[PAPEL]]),Tabela1768[Fechamento])</f>
        <v>0</v>
      </c>
      <c r="T114" s="152">
        <f>SUMPRODUCT(N(Tabela17683[Código]=Tabela13[[#This Row],[PAPEL]]),Tabela17683[Fechamento])</f>
        <v>0</v>
      </c>
      <c r="U114" s="129">
        <f>[Média Dividendo]+[Prev JPC/Ação]</f>
        <v>0.35771328823529402</v>
      </c>
      <c r="V114" s="186">
        <f>Tabela13[[#This Row],[Prev Provento]]*[Qtde Total Ações]</f>
        <v>615144778.23540306</v>
      </c>
      <c r="W114" s="152">
        <f>IF(AND((Tabela13[[#This Row],[Exercício Base]]-Tabela13[[#This Row],[Exercício Fim]])&lt;3,Tabela13[[#This Row],[Cotação]]&gt;0),Tabela13[[#This Row],[Prev Provento]]/Tabela13[[#This Row],[Cotação]],"")</f>
        <v>2.4875750224985674E-2</v>
      </c>
      <c r="X114" s="112">
        <f>IF(Tabela13[[#This Row],[Cotação]]&gt;0,$Z$1/Tabela13[[#This Row],[Cotação]]-MOD($Z$1/Tabela13[[#This Row],[Cotação]],100),0)</f>
        <v>0</v>
      </c>
    </row>
    <row r="115" spans="1:24">
      <c r="A115" s="111" t="s">
        <v>1786</v>
      </c>
      <c r="B115" s="111" t="s">
        <v>1490</v>
      </c>
      <c r="C115" s="111" t="s">
        <v>305</v>
      </c>
      <c r="D115" s="153">
        <f>GETPIVOTDATA("Mínimo de Ano",Ano!$A$3,"Nome de Pregão",Tabela13[[#This Row],[Nome de Pregão]])</f>
        <v>1997</v>
      </c>
      <c r="E115" s="153">
        <f>GETPIVOTDATA("Máx de Ano",Ano!$A$3,"Nome de Pregão",Tabela13[[#This Row],[Nome de Pregão]])</f>
        <v>2013</v>
      </c>
      <c r="F115" s="158">
        <f>2013</f>
        <v>2013</v>
      </c>
      <c r="G115" s="129">
        <f>SUMPRODUCT(N(Tabela13[[#This Row],[Nome de Pregão]]=Tabela9[Nome de Pregão]),N(Tabela13[[#This Row],[Tipo da Ação]]=Tabela9[Tipo da Ação]),N(Tabela9[Tipo do Provento]="DIVIDENDO"),Tabela9[Proventos/Ação])</f>
        <v>7.4602276971399997</v>
      </c>
      <c r="H115" s="129">
        <f>0</f>
        <v>0</v>
      </c>
      <c r="I115" s="156">
        <f>MAX(Tabela13[[#This Row],[Colunas1]:[Colunas5]])</f>
        <v>19.52</v>
      </c>
      <c r="J115" s="129">
        <f>[Dividendo]/IF(([Exercício Base]-[Exercício Ini])=0,1,([Exercício Base]-[Exercício Ini]))</f>
        <v>0.46626423107124998</v>
      </c>
      <c r="K115" s="129">
        <f>[Jrs Cap Próprio Pago]/IF(([Exercício Base]-[Exercício Ini])=0,1,([Exercício Base]-[Exercício Ini]))</f>
        <v>0</v>
      </c>
      <c r="L115" s="186">
        <f>0</f>
        <v>0</v>
      </c>
      <c r="M115" s="184">
        <f>SUMPRODUCT(N(TRIM(Tabela15[Nome de pregão])=Tabela13[[#This Row],[Nome de Pregão]]),Tabela15[Qtde total de ações])</f>
        <v>12587262</v>
      </c>
      <c r="N115" s="131">
        <f>[Capital Social]*$AA$1</f>
        <v>0</v>
      </c>
      <c r="O115" s="129">
        <f>IF([Jrs Cap Próprio Pago]&gt;0,IF(([Capital Social]*$AA$1/[Qtde Total Ações])&gt;[Média JCP],[Média JCP],[Capital Social]*$AA$1/[Qtde Total Ações]),0)</f>
        <v>0</v>
      </c>
      <c r="P115" s="111">
        <f>SUMPRODUCT(N(Tabela1[Código]=Tabela13[[#This Row],[PAPEL]]),Tabela1[Fechamento])</f>
        <v>0</v>
      </c>
      <c r="Q115" s="111">
        <f>SUMPRODUCT(N(Tabela17[Código]=Tabela13[[#This Row],[PAPEL]]),Tabela17[Fechamento])</f>
        <v>19.52</v>
      </c>
      <c r="R115" s="111">
        <f>SUMPRODUCT(N(Tabela176[Código]=Tabela13[[#This Row],[PAPEL]]),Tabela176[Fechamento])</f>
        <v>0</v>
      </c>
      <c r="S115" s="111">
        <f>SUMPRODUCT(N(Tabela1768[Código]=Tabela13[[#This Row],[PAPEL]]),Tabela1768[Fechamento])</f>
        <v>0</v>
      </c>
      <c r="T115" s="152">
        <f>SUMPRODUCT(N(Tabela17683[Código]=Tabela13[[#This Row],[PAPEL]]),Tabela17683[Fechamento])</f>
        <v>0</v>
      </c>
      <c r="U115" s="129">
        <f>[Média Dividendo]+[Prev JPC/Ação]</f>
        <v>0.46626423107124998</v>
      </c>
      <c r="V115" s="186">
        <f>Tabela13[[#This Row],[Prev Provento]]*[Qtde Total Ações]</f>
        <v>5868990.0377223641</v>
      </c>
      <c r="W115" s="152">
        <f>IF(AND((Tabela13[[#This Row],[Exercício Base]]-Tabela13[[#This Row],[Exercício Fim]])&lt;3,Tabela13[[#This Row],[Cotação]]&gt;0),Tabela13[[#This Row],[Prev Provento]]/Tabela13[[#This Row],[Cotação]],"")</f>
        <v>2.3886487247502561E-2</v>
      </c>
      <c r="X115" s="112">
        <f>IF(Tabela13[[#This Row],[Cotação]]&gt;0,$Z$1/Tabela13[[#This Row],[Cotação]]-MOD($Z$1/Tabela13[[#This Row],[Cotação]],100),0)</f>
        <v>0</v>
      </c>
    </row>
    <row r="116" spans="1:24">
      <c r="A116" s="111" t="s">
        <v>1505</v>
      </c>
      <c r="B116" s="111" t="s">
        <v>1508</v>
      </c>
      <c r="C116" s="111" t="s">
        <v>206</v>
      </c>
      <c r="D116" s="153">
        <f>GETPIVOTDATA("Mínimo de Ano",Ano!$A$3,"Nome de Pregão",Tabela13[[#This Row],[Nome de Pregão]])</f>
        <v>1996</v>
      </c>
      <c r="E116" s="153">
        <f>GETPIVOTDATA("Máx de Ano",Ano!$A$3,"Nome de Pregão",Tabela13[[#This Row],[Nome de Pregão]])</f>
        <v>2014</v>
      </c>
      <c r="F116" s="158">
        <f>2013</f>
        <v>2013</v>
      </c>
      <c r="G116" s="129">
        <f>SUMPRODUCT(N(Tabela13[[#This Row],[Nome de Pregão]]=Tabela9[Nome de Pregão]),N(Tabela13[[#This Row],[Tipo da Ação]]=Tabela9[Tipo da Ação]),N(Tabela9[Tipo do Provento]="DIVIDENDO"),Tabela9[Proventos/Ação])</f>
        <v>1.5535600000000001</v>
      </c>
      <c r="H116" s="129">
        <f>0</f>
        <v>0</v>
      </c>
      <c r="I116" s="156">
        <f>MAX(Tabela13[[#This Row],[Colunas1]:[Colunas5]])</f>
        <v>3.87</v>
      </c>
      <c r="J116" s="129">
        <f>[Dividendo]/IF(([Exercício Base]-[Exercício Ini])=0,1,([Exercício Base]-[Exercício Ini]))</f>
        <v>9.1385882352941178E-2</v>
      </c>
      <c r="K116" s="129">
        <f>[Jrs Cap Próprio Pago]/IF(([Exercício Base]-[Exercício Ini])=0,1,([Exercício Base]-[Exercício Ini]))</f>
        <v>0</v>
      </c>
      <c r="L116" s="186">
        <f>0</f>
        <v>0</v>
      </c>
      <c r="M116" s="184">
        <f>SUMPRODUCT(N(TRIM(Tabela15[Nome de pregão])=Tabela13[[#This Row],[Nome de Pregão]]),Tabela15[Qtde total de ações])</f>
        <v>73646388</v>
      </c>
      <c r="N116" s="131">
        <f>[Capital Social]*$AA$1</f>
        <v>0</v>
      </c>
      <c r="O116" s="129">
        <f>IF([Jrs Cap Próprio Pago]&gt;0,IF(([Capital Social]*$AA$1/[Qtde Total Ações])&gt;[Média JCP],[Média JCP],[Capital Social]*$AA$1/[Qtde Total Ações]),0)</f>
        <v>0</v>
      </c>
      <c r="P116" s="111">
        <f>SUMPRODUCT(N(Tabela1[Código]=Tabela13[[#This Row],[PAPEL]]),Tabela1[Fechamento])</f>
        <v>3.87</v>
      </c>
      <c r="Q116" s="111">
        <f>SUMPRODUCT(N(Tabela17[Código]=Tabela13[[#This Row],[PAPEL]]),Tabela17[Fechamento])</f>
        <v>0</v>
      </c>
      <c r="R116" s="111">
        <f>SUMPRODUCT(N(Tabela176[Código]=Tabela13[[#This Row],[PAPEL]]),Tabela176[Fechamento])</f>
        <v>0</v>
      </c>
      <c r="S116" s="111">
        <f>SUMPRODUCT(N(Tabela1768[Código]=Tabela13[[#This Row],[PAPEL]]),Tabela1768[Fechamento])</f>
        <v>0</v>
      </c>
      <c r="T116" s="152">
        <f>SUMPRODUCT(N(Tabela17683[Código]=Tabela13[[#This Row],[PAPEL]]),Tabela17683[Fechamento])</f>
        <v>0</v>
      </c>
      <c r="U116" s="129">
        <f>[Média Dividendo]+[Prev JPC/Ação]</f>
        <v>9.1385882352941178E-2</v>
      </c>
      <c r="V116" s="186">
        <f>Tabela13[[#This Row],[Prev Provento]]*[Qtde Total Ações]</f>
        <v>6730240.1494870586</v>
      </c>
      <c r="W116" s="152">
        <f>IF(AND((Tabela13[[#This Row],[Exercício Base]]-Tabela13[[#This Row],[Exercício Fim]])&lt;3,Tabela13[[#This Row],[Cotação]]&gt;0),Tabela13[[#This Row],[Prev Provento]]/Tabela13[[#This Row],[Cotação]],"")</f>
        <v>2.3613923088615291E-2</v>
      </c>
      <c r="X116" s="153">
        <f>IF(Tabela13[[#This Row],[Cotação]]&gt;0,$Z$1/Tabela13[[#This Row],[Cotação]]-MOD($Z$1/Tabela13[[#This Row],[Cotação]],100),0)</f>
        <v>100</v>
      </c>
    </row>
    <row r="117" spans="1:24">
      <c r="A117" s="111" t="s">
        <v>1715</v>
      </c>
      <c r="B117" s="111" t="s">
        <v>1488</v>
      </c>
      <c r="C117" s="111" t="s">
        <v>490</v>
      </c>
      <c r="D117" s="153">
        <f>GETPIVOTDATA("Mínimo de Ano",Ano!$A$3,"Nome de Pregão",Tabela13[[#This Row],[Nome de Pregão]])</f>
        <v>1996</v>
      </c>
      <c r="E117" s="153">
        <f>GETPIVOTDATA("Máx de Ano",Ano!$A$3,"Nome de Pregão",Tabela13[[#This Row],[Nome de Pregão]])</f>
        <v>2012</v>
      </c>
      <c r="F117" s="158">
        <f>2013</f>
        <v>2013</v>
      </c>
      <c r="G117" s="129">
        <f>SUMPRODUCT(N(Tabela13[[#This Row],[Nome de Pregão]]=Tabela9[Nome de Pregão]),N(Tabela13[[#This Row],[Tipo da Ação]]=Tabela9[Tipo da Ação]),N(Tabela9[Tipo do Provento]="DIVIDENDO"),Tabela9[Proventos/Ação])</f>
        <v>0.72840595170000011</v>
      </c>
      <c r="H117" s="129">
        <f>0</f>
        <v>0</v>
      </c>
      <c r="I117" s="156">
        <f>MAX(Tabela13[[#This Row],[Colunas1]:[Colunas5]])</f>
        <v>1.87</v>
      </c>
      <c r="J117" s="129">
        <f>[Dividendo]/IF(([Exercício Base]-[Exercício Ini])=0,1,([Exercício Base]-[Exercício Ini]))</f>
        <v>4.2847408923529416E-2</v>
      </c>
      <c r="K117" s="129">
        <f>[Jrs Cap Próprio Pago]/IF(([Exercício Base]-[Exercício Ini])=0,1,([Exercício Base]-[Exercício Ini]))</f>
        <v>0</v>
      </c>
      <c r="L117" s="186">
        <f>0</f>
        <v>0</v>
      </c>
      <c r="M117" s="184">
        <f>SUMPRODUCT(N(TRIM(Tabela15[Nome de pregão])=Tabela13[[#This Row],[Nome de Pregão]]),Tabela15[Qtde total de ações])</f>
        <v>963938751</v>
      </c>
      <c r="N117" s="131">
        <f>[Capital Social]*$AA$1</f>
        <v>0</v>
      </c>
      <c r="O117" s="129">
        <f>IF([Jrs Cap Próprio Pago]&gt;0,IF(([Capital Social]*$AA$1/[Qtde Total Ações])&gt;[Média JCP],[Média JCP],[Capital Social]*$AA$1/[Qtde Total Ações]),0)</f>
        <v>0</v>
      </c>
      <c r="P117" s="111">
        <f>SUMPRODUCT(N(Tabela1[Código]=Tabela13[[#This Row],[PAPEL]]),Tabela1[Fechamento])</f>
        <v>0</v>
      </c>
      <c r="Q117" s="111">
        <f>SUMPRODUCT(N(Tabela17[Código]=Tabela13[[#This Row],[PAPEL]]),Tabela17[Fechamento])</f>
        <v>1.87</v>
      </c>
      <c r="R117" s="111">
        <f>SUMPRODUCT(N(Tabela176[Código]=Tabela13[[#This Row],[PAPEL]]),Tabela176[Fechamento])</f>
        <v>0</v>
      </c>
      <c r="S117" s="111">
        <f>SUMPRODUCT(N(Tabela1768[Código]=Tabela13[[#This Row],[PAPEL]]),Tabela1768[Fechamento])</f>
        <v>0</v>
      </c>
      <c r="T117" s="152">
        <f>SUMPRODUCT(N(Tabela17683[Código]=Tabela13[[#This Row],[PAPEL]]),Tabela17683[Fechamento])</f>
        <v>0</v>
      </c>
      <c r="U117" s="129">
        <f>[Média Dividendo]+[Prev JPC/Ação]</f>
        <v>4.2847408923529416E-2</v>
      </c>
      <c r="V117" s="186">
        <f>Tabela13[[#This Row],[Prev Provento]]*[Qtde Total Ações]</f>
        <v>41302277.841333203</v>
      </c>
      <c r="W117" s="152">
        <f>IF(AND((Tabela13[[#This Row],[Exercício Base]]-Tabela13[[#This Row],[Exercício Fim]])&lt;3,Tabela13[[#This Row],[Cotação]]&gt;0),Tabela13[[#This Row],[Prev Provento]]/Tabela13[[#This Row],[Cotação]],"")</f>
        <v>2.2913052900283108E-2</v>
      </c>
      <c r="X117" s="112">
        <f>IF(Tabela13[[#This Row],[Cotação]]&gt;0,$Z$1/Tabela13[[#This Row],[Cotação]]-MOD($Z$1/Tabela13[[#This Row],[Cotação]],100),0)</f>
        <v>300</v>
      </c>
    </row>
    <row r="118" spans="1:24">
      <c r="A118" s="111" t="s">
        <v>1511</v>
      </c>
      <c r="B118" s="111" t="s">
        <v>1502</v>
      </c>
      <c r="C118" s="111" t="s">
        <v>70</v>
      </c>
      <c r="D118" s="153">
        <f>GETPIVOTDATA("Mínimo de Ano",Ano!$A$3,"Nome de Pregão",Tabela13[[#This Row],[Nome de Pregão]])</f>
        <v>1996</v>
      </c>
      <c r="E118" s="153">
        <f>GETPIVOTDATA("Máx de Ano",Ano!$A$3,"Nome de Pregão",Tabela13[[#This Row],[Nome de Pregão]])</f>
        <v>2014</v>
      </c>
      <c r="F118" s="158">
        <f>2013</f>
        <v>2013</v>
      </c>
      <c r="G118" s="129">
        <f>SUMPRODUCT(N(Tabela13[[#This Row],[Nome de Pregão]]=Tabela9[Nome de Pregão]),N(Tabela13[[#This Row],[Tipo da Ação]]=Tabela9[Tipo da Ação]),N(Tabela9[Tipo do Provento]="DIVIDENDO"),Tabela9[Proventos/Ação])</f>
        <v>2.1099399999999999</v>
      </c>
      <c r="H118" s="129">
        <f>0</f>
        <v>0</v>
      </c>
      <c r="I118" s="156">
        <f>MAX(Tabela13[[#This Row],[Colunas1]:[Colunas5]])</f>
        <v>5.51</v>
      </c>
      <c r="J118" s="129">
        <f>[Dividendo]/IF(([Exercício Base]-[Exercício Ini])=0,1,([Exercício Base]-[Exercício Ini]))</f>
        <v>0.12411411764705882</v>
      </c>
      <c r="K118" s="129">
        <f>[Jrs Cap Próprio Pago]/IF(([Exercício Base]-[Exercício Ini])=0,1,([Exercício Base]-[Exercício Ini]))</f>
        <v>0</v>
      </c>
      <c r="L118" s="186">
        <f>0</f>
        <v>0</v>
      </c>
      <c r="M118" s="184">
        <f>SUMPRODUCT(N(TRIM(Tabela15[Nome de pregão])=Tabela13[[#This Row],[Nome de Pregão]]),Tabela15[Qtde total de ações])</f>
        <v>84682269</v>
      </c>
      <c r="N118" s="131">
        <f>[Capital Social]*$AA$1</f>
        <v>0</v>
      </c>
      <c r="O118" s="129">
        <f>IF([Jrs Cap Próprio Pago]&gt;0,IF(([Capital Social]*$AA$1/[Qtde Total Ações])&gt;[Média JCP],[Média JCP],[Capital Social]*$AA$1/[Qtde Total Ações]),0)</f>
        <v>0</v>
      </c>
      <c r="P118" s="111">
        <f>SUMPRODUCT(N(Tabela1[Código]=Tabela13[[#This Row],[PAPEL]]),Tabela1[Fechamento])</f>
        <v>5.51</v>
      </c>
      <c r="Q118" s="111">
        <f>SUMPRODUCT(N(Tabela17[Código]=Tabela13[[#This Row],[PAPEL]]),Tabela17[Fechamento])</f>
        <v>0</v>
      </c>
      <c r="R118" s="111">
        <f>SUMPRODUCT(N(Tabela176[Código]=Tabela13[[#This Row],[PAPEL]]),Tabela176[Fechamento])</f>
        <v>0</v>
      </c>
      <c r="S118" s="152">
        <f>SUMPRODUCT(N(Tabela1768[Código]=Tabela13[[#This Row],[PAPEL]]),Tabela1768[Fechamento])</f>
        <v>0</v>
      </c>
      <c r="T118" s="111">
        <f>SUMPRODUCT(N(Tabela17683[Código]=Tabela13[[#This Row],[PAPEL]]),Tabela17683[Fechamento])</f>
        <v>0</v>
      </c>
      <c r="U118" s="129">
        <f>[Média Dividendo]+[Prev JPC/Ação]</f>
        <v>0.12411411764705882</v>
      </c>
      <c r="V118" s="186">
        <f>Tabela13[[#This Row],[Prev Provento]]*[Qtde Total Ações]</f>
        <v>10510265.097285882</v>
      </c>
      <c r="W118" s="152">
        <f>IF(AND((Tabela13[[#This Row],[Exercício Base]]-Tabela13[[#This Row],[Exercício Fim]])&lt;3,Tabela13[[#This Row],[Cotação]]&gt;0),Tabela13[[#This Row],[Prev Provento]]/Tabela13[[#This Row],[Cotação]],"")</f>
        <v>2.252524821180741E-2</v>
      </c>
      <c r="X118" s="153">
        <f>IF(Tabela13[[#This Row],[Cotação]]&gt;0,$Z$1/Tabela13[[#This Row],[Cotação]]-MOD($Z$1/Tabela13[[#This Row],[Cotação]],100),0)</f>
        <v>100</v>
      </c>
    </row>
    <row r="119" spans="1:24">
      <c r="A119" s="111" t="s">
        <v>1589</v>
      </c>
      <c r="B119" s="111" t="s">
        <v>1502</v>
      </c>
      <c r="C119" s="111" t="s">
        <v>84</v>
      </c>
      <c r="D119" s="153">
        <f>GETPIVOTDATA("Mínimo de Ano",Ano!$A$3,"Nome de Pregão",Tabela13[[#This Row],[Nome de Pregão]])</f>
        <v>1996</v>
      </c>
      <c r="E119" s="153">
        <f>GETPIVOTDATA("Máx de Ano",Ano!$A$3,"Nome de Pregão",Tabela13[[#This Row],[Nome de Pregão]])</f>
        <v>2013</v>
      </c>
      <c r="F119" s="153">
        <f>2013</f>
        <v>2013</v>
      </c>
      <c r="G119" s="129">
        <f>SUMPRODUCT(N(Tabela13[[#This Row],[Nome de Pregão]]=Tabela9[Nome de Pregão]),N(Tabela13[[#This Row],[Tipo da Ação]]=Tabela9[Tipo da Ação]),N(Tabela9[Tipo do Provento]="DIVIDENDO"),Tabela9[Proventos/Ação])</f>
        <v>8.3495408648440002</v>
      </c>
      <c r="H119" s="129">
        <f>0</f>
        <v>0</v>
      </c>
      <c r="I119" s="156">
        <f>MAX(Tabela13[[#This Row],[Colunas1]:[Colunas5]])</f>
        <v>22</v>
      </c>
      <c r="J119" s="129">
        <f>[Dividendo]/IF(([Exercício Base]-[Exercício Ini])=0,1,([Exercício Base]-[Exercício Ini]))</f>
        <v>0.49114946263788234</v>
      </c>
      <c r="K119" s="129">
        <f>[Jrs Cap Próprio Pago]/IF(([Exercício Base]-[Exercício Ini])=0,1,([Exercício Base]-[Exercício Ini]))</f>
        <v>0</v>
      </c>
      <c r="L119" s="186">
        <f>0</f>
        <v>0</v>
      </c>
      <c r="M119" s="184">
        <f>SUMPRODUCT(N(TRIM(Tabela15[Nome de pregão])=Tabela13[[#This Row],[Nome de Pregão]]),Tabela15[Qtde total de ações])</f>
        <v>9183458</v>
      </c>
      <c r="N119" s="131">
        <f>[Capital Social]*$AA$1</f>
        <v>0</v>
      </c>
      <c r="O119" s="129">
        <f>IF([Jrs Cap Próprio Pago]&gt;0,IF(([Capital Social]*$AA$1/[Qtde Total Ações])&gt;[Média JCP],[Média JCP],[Capital Social]*$AA$1/[Qtde Total Ações]),0)</f>
        <v>0</v>
      </c>
      <c r="P119" s="111">
        <f>SUMPRODUCT(N(Tabela1[Código]=Tabela13[[#This Row],[PAPEL]]),Tabela1[Fechamento])</f>
        <v>22</v>
      </c>
      <c r="Q119" s="111">
        <f>SUMPRODUCT(N(Tabela17[Código]=Tabela13[[#This Row],[PAPEL]]),Tabela17[Fechamento])</f>
        <v>0</v>
      </c>
      <c r="R119" s="111">
        <f>SUMPRODUCT(N(Tabela176[Código]=Tabela13[[#This Row],[PAPEL]]),Tabela176[Fechamento])</f>
        <v>0</v>
      </c>
      <c r="S119" s="111">
        <f>SUMPRODUCT(N(Tabela1768[Código]=Tabela13[[#This Row],[PAPEL]]),Tabela1768[Fechamento])</f>
        <v>0</v>
      </c>
      <c r="T119" s="111">
        <f>SUMPRODUCT(N(Tabela17683[Código]=Tabela13[[#This Row],[PAPEL]]),Tabela17683[Fechamento])</f>
        <v>0</v>
      </c>
      <c r="U119" s="129">
        <f>[Média Dividendo]+[Prev JPC/Ação]</f>
        <v>0.49114946263788234</v>
      </c>
      <c r="V119" s="186">
        <f>Tabela13[[#This Row],[Prev Provento]]*[Qtde Total Ações]</f>
        <v>4510450.461857562</v>
      </c>
      <c r="W119" s="152">
        <f>IF(AND((Tabela13[[#This Row],[Exercício Base]]-Tabela13[[#This Row],[Exercício Fim]])&lt;3,Tabela13[[#This Row],[Cotação]]&gt;0),Tabela13[[#This Row],[Prev Provento]]/Tabela13[[#This Row],[Cotação]],"")</f>
        <v>2.2324975574449197E-2</v>
      </c>
      <c r="X119" s="112">
        <f>IF(Tabela13[[#This Row],[Cotação]]&gt;0,$Z$1/Tabela13[[#This Row],[Cotação]]-MOD($Z$1/Tabela13[[#This Row],[Cotação]],100),0)</f>
        <v>0</v>
      </c>
    </row>
    <row r="120" spans="1:24">
      <c r="A120" s="111" t="s">
        <v>1505</v>
      </c>
      <c r="B120" s="111" t="s">
        <v>1507</v>
      </c>
      <c r="C120" s="111" t="s">
        <v>205</v>
      </c>
      <c r="D120" s="153">
        <f>GETPIVOTDATA("Mínimo de Ano",Ano!$A$3,"Nome de Pregão",Tabela13[[#This Row],[Nome de Pregão]])</f>
        <v>1996</v>
      </c>
      <c r="E120" s="153">
        <f>GETPIVOTDATA("Máx de Ano",Ano!$A$3,"Nome de Pregão",Tabela13[[#This Row],[Nome de Pregão]])</f>
        <v>2014</v>
      </c>
      <c r="F120" s="158">
        <f>2013</f>
        <v>2013</v>
      </c>
      <c r="G120" s="129">
        <f>SUMPRODUCT(N(Tabela13[[#This Row],[Nome de Pregão]]=Tabela9[Nome de Pregão]),N(Tabela13[[#This Row],[Tipo da Ação]]=Tabela9[Tipo da Ação]),N(Tabela9[Tipo do Provento]="DIVIDENDO"),Tabela9[Proventos/Ação])</f>
        <v>1.40716</v>
      </c>
      <c r="H120" s="129">
        <f>0</f>
        <v>0</v>
      </c>
      <c r="I120" s="156">
        <f>MAX(Tabela13[[#This Row],[Colunas1]:[Colunas5]])</f>
        <v>3.78</v>
      </c>
      <c r="J120" s="129">
        <f>[Dividendo]/IF(([Exercício Base]-[Exercício Ini])=0,1,([Exercício Base]-[Exercício Ini]))</f>
        <v>8.2774117647058817E-2</v>
      </c>
      <c r="K120" s="129">
        <f>[Jrs Cap Próprio Pago]/IF(([Exercício Base]-[Exercício Ini])=0,1,([Exercício Base]-[Exercício Ini]))</f>
        <v>0</v>
      </c>
      <c r="L120" s="186">
        <f>0</f>
        <v>0</v>
      </c>
      <c r="M120" s="184">
        <f>SUMPRODUCT(N(TRIM(Tabela15[Nome de pregão])=Tabela13[[#This Row],[Nome de Pregão]]),Tabela15[Qtde total de ações])</f>
        <v>73646388</v>
      </c>
      <c r="N120" s="131">
        <f>[Capital Social]*$AA$1</f>
        <v>0</v>
      </c>
      <c r="O120" s="129">
        <f>IF([Jrs Cap Próprio Pago]&gt;0,IF(([Capital Social]*$AA$1/[Qtde Total Ações])&gt;[Média JCP],[Média JCP],[Capital Social]*$AA$1/[Qtde Total Ações]),0)</f>
        <v>0</v>
      </c>
      <c r="P120" s="111">
        <f>SUMPRODUCT(N(Tabela1[Código]=Tabela13[[#This Row],[PAPEL]]),Tabela1[Fechamento])</f>
        <v>3.78</v>
      </c>
      <c r="Q120" s="111">
        <f>SUMPRODUCT(N(Tabela17[Código]=Tabela13[[#This Row],[PAPEL]]),Tabela17[Fechamento])</f>
        <v>0</v>
      </c>
      <c r="R120" s="111">
        <f>SUMPRODUCT(N(Tabela176[Código]=Tabela13[[#This Row],[PAPEL]]),Tabela176[Fechamento])</f>
        <v>0</v>
      </c>
      <c r="S120" s="111">
        <f>SUMPRODUCT(N(Tabela1768[Código]=Tabela13[[#This Row],[PAPEL]]),Tabela1768[Fechamento])</f>
        <v>0</v>
      </c>
      <c r="T120" s="152">
        <f>SUMPRODUCT(N(Tabela17683[Código]=Tabela13[[#This Row],[PAPEL]]),Tabela17683[Fechamento])</f>
        <v>0</v>
      </c>
      <c r="U120" s="129">
        <f>[Média Dividendo]+[Prev JPC/Ação]</f>
        <v>8.2774117647058817E-2</v>
      </c>
      <c r="V120" s="186">
        <f>Tabela13[[#This Row],[Prev Provento]]*[Qtde Total Ações]</f>
        <v>6096014.7845929405</v>
      </c>
      <c r="W120" s="152">
        <f>IF(AND((Tabela13[[#This Row],[Exercício Base]]-Tabela13[[#This Row],[Exercício Fim]])&lt;3,Tabela13[[#This Row],[Cotação]]&gt;0),Tabela13[[#This Row],[Prev Provento]]/Tabela13[[#This Row],[Cotação]],"")</f>
        <v>2.1897914721444131E-2</v>
      </c>
      <c r="X120" s="153">
        <f>IF(Tabela13[[#This Row],[Cotação]]&gt;0,$Z$1/Tabela13[[#This Row],[Cotação]]-MOD($Z$1/Tabela13[[#This Row],[Cotação]],100),0)</f>
        <v>100</v>
      </c>
    </row>
    <row r="121" spans="1:24">
      <c r="A121" s="111" t="s">
        <v>1793</v>
      </c>
      <c r="B121" s="111" t="s">
        <v>1488</v>
      </c>
      <c r="C121" s="111" t="s">
        <v>17</v>
      </c>
      <c r="D121" s="153">
        <f>GETPIVOTDATA("Mínimo de Ano",Ano!$A$3,"Nome de Pregão",Tabela13[[#This Row],[Nome de Pregão]])</f>
        <v>1996</v>
      </c>
      <c r="E121" s="153">
        <f>GETPIVOTDATA("Máx de Ano",Ano!$A$3,"Nome de Pregão",Tabela13[[#This Row],[Nome de Pregão]])</f>
        <v>2013</v>
      </c>
      <c r="F121" s="153">
        <f>2013</f>
        <v>2013</v>
      </c>
      <c r="G121" s="129">
        <f>SUMPRODUCT(N(Tabela13[[#This Row],[Nome de Pregão]]=Tabela9[Nome de Pregão]),N(Tabela13[[#This Row],[Tipo da Ação]]=Tabela9[Tipo da Ação]),N(Tabela9[Tipo do Provento]="DIVIDENDO"),Tabela9[Proventos/Ação])</f>
        <v>5.4878992999999987</v>
      </c>
      <c r="H121" s="129">
        <f>0</f>
        <v>0</v>
      </c>
      <c r="I121" s="156">
        <f>MAX(Tabela13[[#This Row],[Colunas1]:[Colunas5]])</f>
        <v>14.97</v>
      </c>
      <c r="J121" s="129">
        <f>[Dividendo]/IF(([Exercício Base]-[Exercício Ini])=0,1,([Exercício Base]-[Exercício Ini]))</f>
        <v>0.32281760588235286</v>
      </c>
      <c r="K121" s="129">
        <f>[Jrs Cap Próprio Pago]/IF(([Exercício Base]-[Exercício Ini])=0,1,([Exercício Base]-[Exercício Ini]))</f>
        <v>0</v>
      </c>
      <c r="L121" s="186">
        <f>0</f>
        <v>0</v>
      </c>
      <c r="M121" s="184">
        <f>SUMPRODUCT(N(TRIM(Tabela15[Nome de pregão])=Tabela13[[#This Row],[Nome de Pregão]]),Tabela15[Qtde total de ações])</f>
        <v>13044496930</v>
      </c>
      <c r="N121" s="131">
        <f>[Capital Social]*$AA$1</f>
        <v>0</v>
      </c>
      <c r="O121" s="129">
        <f>IF([Jrs Cap Próprio Pago]&gt;0,IF(([Capital Social]*$AA$1/[Qtde Total Ações])&gt;[Média JCP],[Média JCP],[Capital Social]*$AA$1/[Qtde Total Ações]),0)</f>
        <v>0</v>
      </c>
      <c r="P121" s="111">
        <f>SUMPRODUCT(N(Tabela1[Código]=Tabela13[[#This Row],[PAPEL]]),Tabela1[Fechamento])</f>
        <v>0</v>
      </c>
      <c r="Q121" s="111">
        <f>SUMPRODUCT(N(Tabela17[Código]=Tabela13[[#This Row],[PAPEL]]),Tabela17[Fechamento])</f>
        <v>14.97</v>
      </c>
      <c r="R121" s="111">
        <f>SUMPRODUCT(N(Tabela176[Código]=Tabela13[[#This Row],[PAPEL]]),Tabela176[Fechamento])</f>
        <v>0</v>
      </c>
      <c r="S121" s="111">
        <f>SUMPRODUCT(N(Tabela1768[Código]=Tabela13[[#This Row],[PAPEL]]),Tabela1768[Fechamento])</f>
        <v>0</v>
      </c>
      <c r="T121" s="111">
        <f>SUMPRODUCT(N(Tabela17683[Código]=Tabela13[[#This Row],[PAPEL]]),Tabela17683[Fechamento])</f>
        <v>0</v>
      </c>
      <c r="U121" s="129">
        <f>[Média Dividendo]+[Prev JPC/Ação]</f>
        <v>0.32281760588235286</v>
      </c>
      <c r="V121" s="186">
        <f>Tabela13[[#This Row],[Prev Provento]]*[Qtde Total Ações]</f>
        <v>4210993268.8823018</v>
      </c>
      <c r="W121" s="152">
        <f>IF(AND((Tabela13[[#This Row],[Exercício Base]]-Tabela13[[#This Row],[Exercício Fim]])&lt;3,Tabela13[[#This Row],[Cotação]]&gt;0),Tabela13[[#This Row],[Prev Provento]]/Tabela13[[#This Row],[Cotação]],"")</f>
        <v>2.1564302330150491E-2</v>
      </c>
      <c r="X121" s="112">
        <f>IF(Tabela13[[#This Row],[Cotação]]&gt;0,$Z$1/Tabela13[[#This Row],[Cotação]]-MOD($Z$1/Tabela13[[#This Row],[Cotação]],100),0)</f>
        <v>0</v>
      </c>
    </row>
    <row r="122" spans="1:24">
      <c r="A122" s="111" t="s">
        <v>1674</v>
      </c>
      <c r="B122" s="111" t="s">
        <v>1488</v>
      </c>
      <c r="C122" s="111" t="s">
        <v>974</v>
      </c>
      <c r="D122" s="153">
        <f>GETPIVOTDATA("Mínimo de Ano",Ano!$A$3,"Nome de Pregão",Tabela13[[#This Row],[Nome de Pregão]])</f>
        <v>2001</v>
      </c>
      <c r="E122" s="153">
        <f>GETPIVOTDATA("Máx de Ano",Ano!$A$3,"Nome de Pregão",Tabela13[[#This Row],[Nome de Pregão]])</f>
        <v>2013</v>
      </c>
      <c r="F122" s="153">
        <f>2013</f>
        <v>2013</v>
      </c>
      <c r="G122" s="129">
        <f>SUMPRODUCT(N(Tabela13[[#This Row],[Nome de Pregão]]=Tabela9[Nome de Pregão]),N(Tabela13[[#This Row],[Tipo da Ação]]=Tabela9[Tipo da Ação]),N(Tabela9[Tipo do Provento]="DIVIDENDO"),Tabela9[Proventos/Ação])</f>
        <v>0.85951999999999995</v>
      </c>
      <c r="H122" s="129">
        <f>0</f>
        <v>0</v>
      </c>
      <c r="I122" s="156">
        <f>MAX(Tabela13[[#This Row],[Colunas1]:[Colunas5]])</f>
        <v>3.34</v>
      </c>
      <c r="J122" s="129">
        <f>[Dividendo]/IF(([Exercício Base]-[Exercício Ini])=0,1,([Exercício Base]-[Exercício Ini]))</f>
        <v>7.1626666666666658E-2</v>
      </c>
      <c r="K122" s="129">
        <f>[Jrs Cap Próprio Pago]/IF(([Exercício Base]-[Exercício Ini])=0,1,([Exercício Base]-[Exercício Ini]))</f>
        <v>0</v>
      </c>
      <c r="L122" s="186">
        <f>0</f>
        <v>0</v>
      </c>
      <c r="M122" s="184">
        <f>SUMPRODUCT(N(TRIM(Tabela15[Nome de pregão])=Tabela13[[#This Row],[Nome de Pregão]]),Tabela15[Qtde total de ações])</f>
        <v>435559201</v>
      </c>
      <c r="N122" s="131">
        <f>[Capital Social]*$AA$1</f>
        <v>0</v>
      </c>
      <c r="O122" s="129">
        <f>IF([Jrs Cap Próprio Pago]&gt;0,IF(([Capital Social]*$AA$1/[Qtde Total Ações])&gt;[Média JCP],[Média JCP],[Capital Social]*$AA$1/[Qtde Total Ações]),0)</f>
        <v>0</v>
      </c>
      <c r="P122" s="111">
        <f>SUMPRODUCT(N(Tabela1[Código]=Tabela13[[#This Row],[PAPEL]]),Tabela1[Fechamento])</f>
        <v>0</v>
      </c>
      <c r="Q122" s="111">
        <f>SUMPRODUCT(N(Tabela17[Código]=Tabela13[[#This Row],[PAPEL]]),Tabela17[Fechamento])</f>
        <v>0</v>
      </c>
      <c r="R122" s="111">
        <f>SUMPRODUCT(N(Tabela176[Código]=Tabela13[[#This Row],[PAPEL]]),Tabela176[Fechamento])</f>
        <v>0</v>
      </c>
      <c r="S122" s="111">
        <f>SUMPRODUCT(N(Tabela1768[Código]=Tabela13[[#This Row],[PAPEL]]),Tabela1768[Fechamento])</f>
        <v>3.34</v>
      </c>
      <c r="T122" s="111">
        <f>SUMPRODUCT(N(Tabela17683[Código]=Tabela13[[#This Row],[PAPEL]]),Tabela17683[Fechamento])</f>
        <v>0</v>
      </c>
      <c r="U122" s="129">
        <f>[Média Dividendo]+[Prev JPC/Ação]</f>
        <v>7.1626666666666658E-2</v>
      </c>
      <c r="V122" s="186">
        <f>Tabela13[[#This Row],[Prev Provento]]*[Qtde Total Ações]</f>
        <v>31197653.703626662</v>
      </c>
      <c r="W122" s="152">
        <f>IF(AND((Tabela13[[#This Row],[Exercício Base]]-Tabela13[[#This Row],[Exercício Fim]])&lt;3,Tabela13[[#This Row],[Cotação]]&gt;0),Tabela13[[#This Row],[Prev Provento]]/Tabela13[[#This Row],[Cotação]],"")</f>
        <v>2.144510978043912E-2</v>
      </c>
      <c r="X122" s="112">
        <f>IF(Tabela13[[#This Row],[Cotação]]&gt;0,$Z$1/Tabela13[[#This Row],[Cotação]]-MOD($Z$1/Tabela13[[#This Row],[Cotação]],100),0)</f>
        <v>100</v>
      </c>
    </row>
    <row r="123" spans="1:24">
      <c r="A123" s="111" t="s">
        <v>1550</v>
      </c>
      <c r="B123" s="111" t="s">
        <v>1488</v>
      </c>
      <c r="C123" s="111" t="s">
        <v>21</v>
      </c>
      <c r="D123" s="153">
        <f>GETPIVOTDATA("Mínimo de Ano",Ano!$A$3,"Nome de Pregão",Tabela13[[#This Row],[Nome de Pregão]])</f>
        <v>1997</v>
      </c>
      <c r="E123" s="153">
        <f>GETPIVOTDATA("Máx de Ano",Ano!$A$3,"Nome de Pregão",Tabela13[[#This Row],[Nome de Pregão]])</f>
        <v>2014</v>
      </c>
      <c r="F123" s="153">
        <f>2013</f>
        <v>2013</v>
      </c>
      <c r="G123" s="129">
        <f>SUMPRODUCT(N(Tabela13[[#This Row],[Nome de Pregão]]=Tabela9[Nome de Pregão]),N(Tabela13[[#This Row],[Tipo da Ação]]=Tabela9[Tipo da Ação]),N(Tabela9[Tipo do Provento]="DIVIDENDO"),Tabela9[Proventos/Ação])</f>
        <v>7.5669805266200019</v>
      </c>
      <c r="H123" s="129">
        <f>0</f>
        <v>0</v>
      </c>
      <c r="I123" s="156">
        <f>MAX(Tabela13[[#This Row],[Colunas1]:[Colunas5]])</f>
        <v>22.29</v>
      </c>
      <c r="J123" s="129">
        <f>[Dividendo]/IF(([Exercício Base]-[Exercício Ini])=0,1,([Exercício Base]-[Exercício Ini]))</f>
        <v>0.47293628291375012</v>
      </c>
      <c r="K123" s="129">
        <f>[Jrs Cap Próprio Pago]/IF(([Exercício Base]-[Exercício Ini])=0,1,([Exercício Base]-[Exercício Ini]))</f>
        <v>0</v>
      </c>
      <c r="L123" s="186">
        <f>0</f>
        <v>0</v>
      </c>
      <c r="M123" s="184">
        <f>SUMPRODUCT(N(TRIM(Tabela15[Nome de pregão])=Tabela13[[#This Row],[Nome de Pregão]]),Tabela15[Qtde total de ações])</f>
        <v>2865417020</v>
      </c>
      <c r="N123" s="131">
        <f>[Capital Social]*$AA$1</f>
        <v>0</v>
      </c>
      <c r="O123" s="129">
        <f>IF([Jrs Cap Próprio Pago]&gt;0,IF(([Capital Social]*$AA$1/[Qtde Total Ações])&gt;[Média JCP],[Média JCP],[Capital Social]*$AA$1/[Qtde Total Ações]),0)</f>
        <v>0</v>
      </c>
      <c r="P123" s="111">
        <f>SUMPRODUCT(N(Tabela1[Código]=Tabela13[[#This Row],[PAPEL]]),Tabela1[Fechamento])</f>
        <v>22.29</v>
      </c>
      <c r="Q123" s="111">
        <f>SUMPRODUCT(N(Tabela17[Código]=Tabela13[[#This Row],[PAPEL]]),Tabela17[Fechamento])</f>
        <v>0</v>
      </c>
      <c r="R123" s="111">
        <f>SUMPRODUCT(N(Tabela176[Código]=Tabela13[[#This Row],[PAPEL]]),Tabela176[Fechamento])</f>
        <v>0</v>
      </c>
      <c r="S123" s="111">
        <f>SUMPRODUCT(N(Tabela1768[Código]=Tabela13[[#This Row],[PAPEL]]),Tabela1768[Fechamento])</f>
        <v>0</v>
      </c>
      <c r="T123" s="111">
        <f>SUMPRODUCT(N(Tabela17683[Código]=Tabela13[[#This Row],[PAPEL]]),Tabela17683[Fechamento])</f>
        <v>0</v>
      </c>
      <c r="U123" s="129">
        <f>[Média Dividendo]+[Prev JPC/Ação]</f>
        <v>0.47293628291375012</v>
      </c>
      <c r="V123" s="186">
        <f>Tabela13[[#This Row],[Prev Provento]]*[Qtde Total Ações]</f>
        <v>1355159674.4365947</v>
      </c>
      <c r="W123" s="152">
        <f>IF(AND((Tabela13[[#This Row],[Exercício Base]]-Tabela13[[#This Row],[Exercício Fim]])&lt;3,Tabela13[[#This Row],[Cotação]]&gt;0),Tabela13[[#This Row],[Prev Provento]]/Tabela13[[#This Row],[Cotação]],"")</f>
        <v>2.1217419601334685E-2</v>
      </c>
      <c r="X123" s="112">
        <f>IF(Tabela13[[#This Row],[Cotação]]&gt;0,$Z$1/Tabela13[[#This Row],[Cotação]]-MOD($Z$1/Tabela13[[#This Row],[Cotação]],100),0)</f>
        <v>0</v>
      </c>
    </row>
    <row r="124" spans="1:24">
      <c r="A124" s="111" t="s">
        <v>1675</v>
      </c>
      <c r="B124" s="111" t="s">
        <v>1490</v>
      </c>
      <c r="C124" s="111" t="s">
        <v>33</v>
      </c>
      <c r="D124" s="153">
        <f>GETPIVOTDATA("Mínimo de Ano",Ano!$A$3,"Nome de Pregão",Tabela13[[#This Row],[Nome de Pregão]])</f>
        <v>2000</v>
      </c>
      <c r="E124" s="153">
        <f>GETPIVOTDATA("Máx de Ano",Ano!$A$3,"Nome de Pregão",Tabela13[[#This Row],[Nome de Pregão]])</f>
        <v>2013</v>
      </c>
      <c r="F124" s="158">
        <f>2013</f>
        <v>2013</v>
      </c>
      <c r="G124" s="129">
        <f>SUMPRODUCT(N(Tabela13[[#This Row],[Nome de Pregão]]=Tabela9[Nome de Pregão]),N(Tabela13[[#This Row],[Tipo da Ação]]=Tabela9[Tipo da Ação]),N(Tabela9[Tipo do Provento]="DIVIDENDO"),Tabela9[Proventos/Ação])</f>
        <v>14.641425369669401</v>
      </c>
      <c r="H124" s="129">
        <f>0</f>
        <v>0</v>
      </c>
      <c r="I124" s="156">
        <f>MAX(Tabela13[[#This Row],[Colunas1]:[Colunas5]])</f>
        <v>53.99</v>
      </c>
      <c r="J124" s="129">
        <f>[Dividendo]/IF(([Exercício Base]-[Exercício Ini])=0,1,([Exercício Base]-[Exercício Ini]))</f>
        <v>1.1262634899745694</v>
      </c>
      <c r="K124" s="129">
        <f>[Jrs Cap Próprio Pago]/IF(([Exercício Base]-[Exercício Ini])=0,1,([Exercício Base]-[Exercício Ini]))</f>
        <v>0</v>
      </c>
      <c r="L124" s="186">
        <f>0</f>
        <v>0</v>
      </c>
      <c r="M124" s="184">
        <f>SUMPRODUCT(N(TRIM(Tabela15[Nome de pregão])=Tabela13[[#This Row],[Nome de Pregão]]),Tabela15[Qtde total de ações])</f>
        <v>94433283</v>
      </c>
      <c r="N124" s="131">
        <f>[Capital Social]*$AA$1</f>
        <v>0</v>
      </c>
      <c r="O124" s="129">
        <f>IF([Jrs Cap Próprio Pago]&gt;0,IF(([Capital Social]*$AA$1/[Qtde Total Ações])&gt;[Média JCP],[Média JCP],[Capital Social]*$AA$1/[Qtde Total Ações]),0)</f>
        <v>0</v>
      </c>
      <c r="P124" s="111">
        <f>SUMPRODUCT(N(Tabela1[Código]=Tabela13[[#This Row],[PAPEL]]),Tabela1[Fechamento])</f>
        <v>53.99</v>
      </c>
      <c r="Q124" s="111">
        <f>SUMPRODUCT(N(Tabela17[Código]=Tabela13[[#This Row],[PAPEL]]),Tabela17[Fechamento])</f>
        <v>0</v>
      </c>
      <c r="R124" s="111">
        <f>SUMPRODUCT(N(Tabela176[Código]=Tabela13[[#This Row],[PAPEL]]),Tabela176[Fechamento])</f>
        <v>0</v>
      </c>
      <c r="S124" s="111">
        <f>SUMPRODUCT(N(Tabela1768[Código]=Tabela13[[#This Row],[PAPEL]]),Tabela1768[Fechamento])</f>
        <v>0</v>
      </c>
      <c r="T124" s="152">
        <f>SUMPRODUCT(N(Tabela17683[Código]=Tabela13[[#This Row],[PAPEL]]),Tabela17683[Fechamento])</f>
        <v>0</v>
      </c>
      <c r="U124" s="129">
        <f>[Média Dividendo]+[Prev JPC/Ação]</f>
        <v>1.1262634899745694</v>
      </c>
      <c r="V124" s="186">
        <f>Tabela13[[#This Row],[Prev Provento]]*[Qtde Total Ações]</f>
        <v>106356758.88133617</v>
      </c>
      <c r="W124" s="152">
        <f>IF(AND((Tabela13[[#This Row],[Exercício Base]]-Tabela13[[#This Row],[Exercício Fim]])&lt;3,Tabela13[[#This Row],[Cotação]]&gt;0),Tabela13[[#This Row],[Prev Provento]]/Tabela13[[#This Row],[Cotação]],"")</f>
        <v>2.0860594368856629E-2</v>
      </c>
      <c r="X124" s="112">
        <f>IF(Tabela13[[#This Row],[Cotação]]&gt;0,$Z$1/Tabela13[[#This Row],[Cotação]]-MOD($Z$1/Tabela13[[#This Row],[Cotação]],100),0)</f>
        <v>0</v>
      </c>
    </row>
    <row r="125" spans="1:24">
      <c r="A125" s="111" t="s">
        <v>1793</v>
      </c>
      <c r="B125" s="111" t="s">
        <v>1490</v>
      </c>
      <c r="C125" s="111" t="s">
        <v>18</v>
      </c>
      <c r="D125" s="153">
        <f>GETPIVOTDATA("Mínimo de Ano",Ano!$A$3,"Nome de Pregão",Tabela13[[#This Row],[Nome de Pregão]])</f>
        <v>1996</v>
      </c>
      <c r="E125" s="153">
        <f>GETPIVOTDATA("Máx de Ano",Ano!$A$3,"Nome de Pregão",Tabela13[[#This Row],[Nome de Pregão]])</f>
        <v>2013</v>
      </c>
      <c r="F125" s="153">
        <f>2013</f>
        <v>2013</v>
      </c>
      <c r="G125" s="129">
        <f>SUMPRODUCT(N(Tabela13[[#This Row],[Nome de Pregão]]=Tabela9[Nome de Pregão]),N(Tabela13[[#This Row],[Tipo da Ação]]=Tabela9[Tipo da Ação]),N(Tabela9[Tipo do Provento]="DIVIDENDO"),Tabela9[Proventos/Ação])</f>
        <v>5.5028949999999988</v>
      </c>
      <c r="H125" s="129">
        <f>0</f>
        <v>0</v>
      </c>
      <c r="I125" s="156">
        <f>MAX(Tabela13[[#This Row],[Colunas1]:[Colunas5]])</f>
        <v>15.68</v>
      </c>
      <c r="J125" s="129">
        <f>[Dividendo]/IF(([Exercício Base]-[Exercício Ini])=0,1,([Exercício Base]-[Exercício Ini]))</f>
        <v>0.32369970588235286</v>
      </c>
      <c r="K125" s="129">
        <f>[Jrs Cap Próprio Pago]/IF(([Exercício Base]-[Exercício Ini])=0,1,([Exercício Base]-[Exercício Ini]))</f>
        <v>0</v>
      </c>
      <c r="L125" s="186">
        <f>0</f>
        <v>0</v>
      </c>
      <c r="M125" s="184">
        <f>SUMPRODUCT(N(TRIM(Tabela15[Nome de pregão])=Tabela13[[#This Row],[Nome de Pregão]]),Tabela15[Qtde total de ações])</f>
        <v>13044496930</v>
      </c>
      <c r="N125" s="131">
        <f>[Capital Social]*$AA$1</f>
        <v>0</v>
      </c>
      <c r="O125" s="129">
        <f>IF([Jrs Cap Próprio Pago]&gt;0,IF(([Capital Social]*$AA$1/[Qtde Total Ações])&gt;[Média JCP],[Média JCP],[Capital Social]*$AA$1/[Qtde Total Ações]),0)</f>
        <v>0</v>
      </c>
      <c r="P125" s="111">
        <f>SUMPRODUCT(N(Tabela1[Código]=Tabela13[[#This Row],[PAPEL]]),Tabela1[Fechamento])</f>
        <v>0</v>
      </c>
      <c r="Q125" s="111">
        <f>SUMPRODUCT(N(Tabela17[Código]=Tabela13[[#This Row],[PAPEL]]),Tabela17[Fechamento])</f>
        <v>15.68</v>
      </c>
      <c r="R125" s="111">
        <f>SUMPRODUCT(N(Tabela176[Código]=Tabela13[[#This Row],[PAPEL]]),Tabela176[Fechamento])</f>
        <v>0</v>
      </c>
      <c r="S125" s="111">
        <f>SUMPRODUCT(N(Tabela1768[Código]=Tabela13[[#This Row],[PAPEL]]),Tabela1768[Fechamento])</f>
        <v>0</v>
      </c>
      <c r="T125" s="111">
        <f>SUMPRODUCT(N(Tabela17683[Código]=Tabela13[[#This Row],[PAPEL]]),Tabela17683[Fechamento])</f>
        <v>0</v>
      </c>
      <c r="U125" s="129">
        <f>[Média Dividendo]+[Prev JPC/Ação]</f>
        <v>0.32369970588235286</v>
      </c>
      <c r="V125" s="186">
        <f>Tabela13[[#This Row],[Prev Provento]]*[Qtde Total Ações]</f>
        <v>4222499819.6242547</v>
      </c>
      <c r="W125" s="152">
        <f>IF(AND((Tabela13[[#This Row],[Exercício Base]]-Tabela13[[#This Row],[Exercício Fim]])&lt;3,Tabela13[[#This Row],[Cotação]]&gt;0),Tabela13[[#This Row],[Prev Provento]]/Tabela13[[#This Row],[Cotação]],"")</f>
        <v>2.064411389555822E-2</v>
      </c>
      <c r="X125" s="112">
        <f>IF(Tabela13[[#This Row],[Cotação]]&gt;0,$Z$1/Tabela13[[#This Row],[Cotação]]-MOD($Z$1/Tabela13[[#This Row],[Cotação]],100),0)</f>
        <v>0</v>
      </c>
    </row>
    <row r="126" spans="1:24">
      <c r="A126" s="111" t="s">
        <v>1871</v>
      </c>
      <c r="B126" s="111" t="s">
        <v>1488</v>
      </c>
      <c r="C126" s="111" t="s">
        <v>280</v>
      </c>
      <c r="D126" s="153">
        <f>GETPIVOTDATA("Mínimo de Ano",Ano!$A$3,"Nome de Pregão",Tabela13[[#This Row],[Nome de Pregão]])</f>
        <v>2000</v>
      </c>
      <c r="E126" s="153">
        <f>GETPIVOTDATA("Máx de Ano",Ano!$A$3,"Nome de Pregão",Tabela13[[#This Row],[Nome de Pregão]])</f>
        <v>2014</v>
      </c>
      <c r="F126" s="158">
        <f>2013</f>
        <v>2013</v>
      </c>
      <c r="G126" s="129">
        <f>SUMPRODUCT(N(Tabela13[[#This Row],[Nome de Pregão]]=Tabela9[Nome de Pregão]),N(Tabela13[[#This Row],[Tipo da Ação]]=Tabela9[Tipo da Ação]),N(Tabela9[Tipo do Provento]="DIVIDENDO"),Tabela9[Proventos/Ação])</f>
        <v>13.962710682600001</v>
      </c>
      <c r="H126" s="129">
        <f>0</f>
        <v>0</v>
      </c>
      <c r="I126" s="156">
        <f>MAX(Tabela13[[#This Row],[Colunas1]:[Colunas5]])</f>
        <v>54.61</v>
      </c>
      <c r="J126" s="129">
        <f>[Dividendo]/IF(([Exercício Base]-[Exercício Ini])=0,1,([Exercício Base]-[Exercício Ini]))</f>
        <v>1.0740546678923077</v>
      </c>
      <c r="K126" s="129">
        <f>[Jrs Cap Próprio Pago]/IF(([Exercício Base]-[Exercício Ini])=0,1,([Exercício Base]-[Exercício Ini]))</f>
        <v>0</v>
      </c>
      <c r="L126" s="184">
        <f>0</f>
        <v>0</v>
      </c>
      <c r="M126" s="184">
        <f>SUMPRODUCT(N(TRIM(Tabela15[Nome de pregão])=Tabela13[[#This Row],[Nome de Pregão]]),Tabela15[Qtde total de ações])</f>
        <v>556405096</v>
      </c>
      <c r="N126" s="184">
        <f>[Capital Social]*$AA$1</f>
        <v>0</v>
      </c>
      <c r="O126" s="129">
        <f>IF([Jrs Cap Próprio Pago]&gt;0,IF(([Capital Social]*$AA$1/[Qtde Total Ações])&gt;[Média JCP],[Média JCP],[Capital Social]*$AA$1/[Qtde Total Ações]),0)</f>
        <v>0</v>
      </c>
      <c r="P126" s="111">
        <f>SUMPRODUCT(N(Tabela1[Código]=Tabela13[[#This Row],[PAPEL]]),Tabela1[Fechamento])</f>
        <v>0</v>
      </c>
      <c r="Q126" s="111">
        <f>SUMPRODUCT(N(Tabela17[Código]=Tabela13[[#This Row],[PAPEL]]),Tabela17[Fechamento])</f>
        <v>54.61</v>
      </c>
      <c r="R126" s="111">
        <f>SUMPRODUCT(N(Tabela176[Código]=Tabela13[[#This Row],[PAPEL]]),Tabela176[Fechamento])</f>
        <v>0</v>
      </c>
      <c r="S126" s="111">
        <f>SUMPRODUCT(N(Tabela1768[Código]=Tabela13[[#This Row],[PAPEL]]),Tabela1768[Fechamento])</f>
        <v>0</v>
      </c>
      <c r="T126" s="129">
        <f>SUMPRODUCT(N(Tabela17683[Código]=Tabela13[[#This Row],[PAPEL]]),Tabela17683[Fechamento])</f>
        <v>0</v>
      </c>
      <c r="U126" s="158">
        <f>[Média Dividendo]+[Prev JPC/Ação]</f>
        <v>1.0740546678923077</v>
      </c>
      <c r="V126" s="186">
        <f>Tabela13[[#This Row],[Prev Provento]]*[Qtde Total Ações]</f>
        <v>597609490.59786761</v>
      </c>
      <c r="W126" s="152">
        <f>IF(AND((Tabela13[[#This Row],[Exercício Base]]-Tabela13[[#This Row],[Exercício Fim]])&lt;3,Tabela13[[#This Row],[Cotação]]&gt;0),Tabela13[[#This Row],[Prev Provento]]/Tabela13[[#This Row],[Cotação]],"")</f>
        <v>1.9667728765652953E-2</v>
      </c>
      <c r="X126" s="153">
        <f>IF(Tabela13[[#This Row],[Cotação]]&gt;0,$Z$1/Tabela13[[#This Row],[Cotação]]-MOD($Z$1/Tabela13[[#This Row],[Cotação]],100),0)</f>
        <v>0</v>
      </c>
    </row>
    <row r="127" spans="1:24">
      <c r="A127" s="111" t="s">
        <v>1539</v>
      </c>
      <c r="B127" s="111" t="s">
        <v>1488</v>
      </c>
      <c r="C127" s="111" t="s">
        <v>193</v>
      </c>
      <c r="D127" s="153">
        <f>GETPIVOTDATA("Mínimo de Ano",Ano!$A$3,"Nome de Pregão",Tabela13[[#This Row],[Nome de Pregão]])</f>
        <v>2008</v>
      </c>
      <c r="E127" s="153">
        <f>GETPIVOTDATA("Máx de Ano",Ano!$A$3,"Nome de Pregão",Tabela13[[#This Row],[Nome de Pregão]])</f>
        <v>2013</v>
      </c>
      <c r="F127" s="158">
        <f>2013</f>
        <v>2013</v>
      </c>
      <c r="G127" s="129">
        <f>SUMPRODUCT(N(Tabela13[[#This Row],[Nome de Pregão]]=Tabela9[Nome de Pregão]),N(Tabela13[[#This Row],[Tipo da Ação]]=Tabela9[Tipo da Ação]),N(Tabela9[Tipo do Provento]="DIVIDENDO"),Tabela9[Proventos/Ação])</f>
        <v>0.75985714600000009</v>
      </c>
      <c r="H127" s="129">
        <f>0</f>
        <v>0</v>
      </c>
      <c r="I127" s="156">
        <f>MAX(Tabela13[[#This Row],[Colunas1]:[Colunas5]])</f>
        <v>7.8</v>
      </c>
      <c r="J127" s="129">
        <f>[Dividendo]/IF(([Exercício Base]-[Exercício Ini])=0,1,([Exercício Base]-[Exercício Ini]))</f>
        <v>0.15197142920000001</v>
      </c>
      <c r="K127" s="129">
        <f>[Jrs Cap Próprio Pago]/IF(([Exercício Base]-[Exercício Ini])=0,1,([Exercício Base]-[Exercício Ini]))</f>
        <v>0</v>
      </c>
      <c r="L127" s="186">
        <f>0</f>
        <v>0</v>
      </c>
      <c r="M127" s="184">
        <f>SUMPRODUCT(N(TRIM(Tabela15[Nome de pregão])=Tabela13[[#This Row],[Nome de Pregão]]),Tabela15[Qtde total de ações])</f>
        <v>252903569</v>
      </c>
      <c r="N127" s="131">
        <f>[Capital Social]*$AA$1</f>
        <v>0</v>
      </c>
      <c r="O127" s="129">
        <f>IF([Jrs Cap Próprio Pago]&gt;0,IF(([Capital Social]*$AA$1/[Qtde Total Ações])&gt;[Média JCP],[Média JCP],[Capital Social]*$AA$1/[Qtde Total Ações]),0)</f>
        <v>0</v>
      </c>
      <c r="P127" s="111">
        <f>SUMPRODUCT(N(Tabela1[Código]=Tabela13[[#This Row],[PAPEL]]),Tabela1[Fechamento])</f>
        <v>7.8</v>
      </c>
      <c r="Q127" s="111">
        <f>SUMPRODUCT(N(Tabela17[Código]=Tabela13[[#This Row],[PAPEL]]),Tabela17[Fechamento])</f>
        <v>0</v>
      </c>
      <c r="R127" s="111">
        <f>SUMPRODUCT(N(Tabela176[Código]=Tabela13[[#This Row],[PAPEL]]),Tabela176[Fechamento])</f>
        <v>0</v>
      </c>
      <c r="S127" s="111">
        <f>SUMPRODUCT(N(Tabela1768[Código]=Tabela13[[#This Row],[PAPEL]]),Tabela1768[Fechamento])</f>
        <v>0</v>
      </c>
      <c r="T127" s="152">
        <f>SUMPRODUCT(N(Tabela17683[Código]=Tabela13[[#This Row],[PAPEL]]),Tabela17683[Fechamento])</f>
        <v>0</v>
      </c>
      <c r="U127" s="129">
        <f>[Média Dividendo]+[Prev JPC/Ação]</f>
        <v>0.15197142920000001</v>
      </c>
      <c r="V127" s="186">
        <f>Tabela13[[#This Row],[Prev Provento]]*[Qtde Total Ações]</f>
        <v>38434116.830710813</v>
      </c>
      <c r="W127" s="152">
        <f>IF(AND((Tabela13[[#This Row],[Exercício Base]]-Tabela13[[#This Row],[Exercício Fim]])&lt;3,Tabela13[[#This Row],[Cotação]]&gt;0),Tabela13[[#This Row],[Prev Provento]]/Tabela13[[#This Row],[Cotação]],"")</f>
        <v>1.9483516564102566E-2</v>
      </c>
      <c r="X127" s="153">
        <f>IF(Tabela13[[#This Row],[Cotação]]&gt;0,$Z$1/Tabela13[[#This Row],[Cotação]]-MOD($Z$1/Tabela13[[#This Row],[Cotação]],100),0)</f>
        <v>0</v>
      </c>
    </row>
    <row r="128" spans="1:24">
      <c r="A128" s="111" t="s">
        <v>1539</v>
      </c>
      <c r="B128" s="111" t="s">
        <v>1490</v>
      </c>
      <c r="C128" s="111" t="s">
        <v>10</v>
      </c>
      <c r="D128" s="153">
        <f>GETPIVOTDATA("Mínimo de Ano",Ano!$A$3,"Nome de Pregão",Tabela13[[#This Row],[Nome de Pregão]])</f>
        <v>2008</v>
      </c>
      <c r="E128" s="153">
        <f>GETPIVOTDATA("Máx de Ano",Ano!$A$3,"Nome de Pregão",Tabela13[[#This Row],[Nome de Pregão]])</f>
        <v>2013</v>
      </c>
      <c r="F128" s="158">
        <f>2013</f>
        <v>2013</v>
      </c>
      <c r="G128" s="129">
        <f>SUMPRODUCT(N(Tabela13[[#This Row],[Nome de Pregão]]=Tabela9[Nome de Pregão]),N(Tabela13[[#This Row],[Tipo da Ação]]=Tabela9[Tipo da Ação]),N(Tabela9[Tipo do Provento]="DIVIDENDO"),Tabela9[Proventos/Ação])</f>
        <v>0.75985714600000009</v>
      </c>
      <c r="H128" s="129">
        <f>0</f>
        <v>0</v>
      </c>
      <c r="I128" s="156">
        <f>MAX(Tabela13[[#This Row],[Colunas1]:[Colunas5]])</f>
        <v>7.87</v>
      </c>
      <c r="J128" s="129">
        <f>[Dividendo]/IF(([Exercício Base]-[Exercício Ini])=0,1,([Exercício Base]-[Exercício Ini]))</f>
        <v>0.15197142920000001</v>
      </c>
      <c r="K128" s="129">
        <f>[Jrs Cap Próprio Pago]/IF(([Exercício Base]-[Exercício Ini])=0,1,([Exercício Base]-[Exercício Ini]))</f>
        <v>0</v>
      </c>
      <c r="L128" s="186">
        <f>0</f>
        <v>0</v>
      </c>
      <c r="M128" s="184">
        <f>SUMPRODUCT(N(TRIM(Tabela15[Nome de pregão])=Tabela13[[#This Row],[Nome de Pregão]]),Tabela15[Qtde total de ações])</f>
        <v>252903569</v>
      </c>
      <c r="N128" s="131">
        <f>[Capital Social]*$AA$1</f>
        <v>0</v>
      </c>
      <c r="O128" s="129">
        <f>IF([Jrs Cap Próprio Pago]&gt;0,IF(([Capital Social]*$AA$1/[Qtde Total Ações])&gt;[Média JCP],[Média JCP],[Capital Social]*$AA$1/[Qtde Total Ações]),0)</f>
        <v>0</v>
      </c>
      <c r="P128" s="111">
        <f>SUMPRODUCT(N(Tabela1[Código]=Tabela13[[#This Row],[PAPEL]]),Tabela1[Fechamento])</f>
        <v>7.87</v>
      </c>
      <c r="Q128" s="111">
        <f>SUMPRODUCT(N(Tabela17[Código]=Tabela13[[#This Row],[PAPEL]]),Tabela17[Fechamento])</f>
        <v>0</v>
      </c>
      <c r="R128" s="111">
        <f>SUMPRODUCT(N(Tabela176[Código]=Tabela13[[#This Row],[PAPEL]]),Tabela176[Fechamento])</f>
        <v>0</v>
      </c>
      <c r="S128" s="111">
        <f>SUMPRODUCT(N(Tabela1768[Código]=Tabela13[[#This Row],[PAPEL]]),Tabela1768[Fechamento])</f>
        <v>0</v>
      </c>
      <c r="T128" s="152">
        <f>SUMPRODUCT(N(Tabela17683[Código]=Tabela13[[#This Row],[PAPEL]]),Tabela17683[Fechamento])</f>
        <v>0</v>
      </c>
      <c r="U128" s="129">
        <f>[Média Dividendo]+[Prev JPC/Ação]</f>
        <v>0.15197142920000001</v>
      </c>
      <c r="V128" s="186">
        <f>Tabela13[[#This Row],[Prev Provento]]*[Qtde Total Ações]</f>
        <v>38434116.830710813</v>
      </c>
      <c r="W128" s="152">
        <f>IF(AND((Tabela13[[#This Row],[Exercício Base]]-Tabela13[[#This Row],[Exercício Fim]])&lt;3,Tabela13[[#This Row],[Cotação]]&gt;0),Tabela13[[#This Row],[Prev Provento]]/Tabela13[[#This Row],[Cotação]],"")</f>
        <v>1.9310219720457433E-2</v>
      </c>
      <c r="X128" s="153">
        <f>IF(Tabela13[[#This Row],[Cotação]]&gt;0,$Z$1/Tabela13[[#This Row],[Cotação]]-MOD($Z$1/Tabela13[[#This Row],[Cotação]],100),0)</f>
        <v>0</v>
      </c>
    </row>
    <row r="129" spans="1:24">
      <c r="A129" s="111" t="s">
        <v>1675</v>
      </c>
      <c r="B129" s="111" t="s">
        <v>1488</v>
      </c>
      <c r="C129" s="111" t="s">
        <v>150</v>
      </c>
      <c r="D129" s="153">
        <f>GETPIVOTDATA("Mínimo de Ano",Ano!$A$3,"Nome de Pregão",Tabela13[[#This Row],[Nome de Pregão]])</f>
        <v>2000</v>
      </c>
      <c r="E129" s="153">
        <f>GETPIVOTDATA("Máx de Ano",Ano!$A$3,"Nome de Pregão",Tabela13[[#This Row],[Nome de Pregão]])</f>
        <v>2013</v>
      </c>
      <c r="F129" s="158">
        <f>2013</f>
        <v>2013</v>
      </c>
      <c r="G129" s="129">
        <f>SUMPRODUCT(N(Tabela13[[#This Row],[Nome de Pregão]]=Tabela9[Nome de Pregão]),N(Tabela13[[#This Row],[Tipo da Ação]]=Tabela9[Tipo da Ação]),N(Tabela9[Tipo do Provento]="DIVIDENDO"),Tabela9[Proventos/Ação])</f>
        <v>11.8949619870774</v>
      </c>
      <c r="H129" s="129">
        <f>0</f>
        <v>0</v>
      </c>
      <c r="I129" s="156">
        <f>MAX(Tabela13[[#This Row],[Colunas1]:[Colunas5]])</f>
        <v>47.51</v>
      </c>
      <c r="J129" s="129">
        <f>[Dividendo]/IF(([Exercício Base]-[Exercício Ini])=0,1,([Exercício Base]-[Exercício Ini]))</f>
        <v>0.91499707592903079</v>
      </c>
      <c r="K129" s="129">
        <f>[Jrs Cap Próprio Pago]/IF(([Exercício Base]-[Exercício Ini])=0,1,([Exercício Base]-[Exercício Ini]))</f>
        <v>0</v>
      </c>
      <c r="L129" s="186">
        <f>0</f>
        <v>0</v>
      </c>
      <c r="M129" s="184">
        <f>SUMPRODUCT(N(TRIM(Tabela15[Nome de pregão])=Tabela13[[#This Row],[Nome de Pregão]]),Tabela15[Qtde total de ações])</f>
        <v>94433283</v>
      </c>
      <c r="N129" s="131">
        <f>[Capital Social]*$AA$1</f>
        <v>0</v>
      </c>
      <c r="O129" s="129">
        <f>IF([Jrs Cap Próprio Pago]&gt;0,IF(([Capital Social]*$AA$1/[Qtde Total Ações])&gt;[Média JCP],[Média JCP],[Capital Social]*$AA$1/[Qtde Total Ações]),0)</f>
        <v>0</v>
      </c>
      <c r="P129" s="111">
        <f>SUMPRODUCT(N(Tabela1[Código]=Tabela13[[#This Row],[PAPEL]]),Tabela1[Fechamento])</f>
        <v>47.51</v>
      </c>
      <c r="Q129" s="111">
        <f>SUMPRODUCT(N(Tabela17[Código]=Tabela13[[#This Row],[PAPEL]]),Tabela17[Fechamento])</f>
        <v>0</v>
      </c>
      <c r="R129" s="111">
        <f>SUMPRODUCT(N(Tabela176[Código]=Tabela13[[#This Row],[PAPEL]]),Tabela176[Fechamento])</f>
        <v>0</v>
      </c>
      <c r="S129" s="111">
        <f>SUMPRODUCT(N(Tabela1768[Código]=Tabela13[[#This Row],[PAPEL]]),Tabela1768[Fechamento])</f>
        <v>0</v>
      </c>
      <c r="T129" s="152">
        <f>SUMPRODUCT(N(Tabela17683[Código]=Tabela13[[#This Row],[PAPEL]]),Tabela17683[Fechamento])</f>
        <v>0</v>
      </c>
      <c r="U129" s="129">
        <f>[Média Dividendo]+[Prev JPC/Ação]</f>
        <v>0.91499707592903079</v>
      </c>
      <c r="V129" s="186">
        <f>Tabela13[[#This Row],[Prev Provento]]*[Qtde Total Ações]</f>
        <v>86406177.815378651</v>
      </c>
      <c r="W129" s="152">
        <f>IF(AND((Tabela13[[#This Row],[Exercício Base]]-Tabela13[[#This Row],[Exercício Fim]])&lt;3,Tabela13[[#This Row],[Cotação]]&gt;0),Tabela13[[#This Row],[Prev Provento]]/Tabela13[[#This Row],[Cotação]],"")</f>
        <v>1.925904180023218E-2</v>
      </c>
      <c r="X129" s="112">
        <f>IF(Tabela13[[#This Row],[Cotação]]&gt;0,$Z$1/Tabela13[[#This Row],[Cotação]]-MOD($Z$1/Tabela13[[#This Row],[Cotação]],100),0)</f>
        <v>0</v>
      </c>
    </row>
    <row r="130" spans="1:24">
      <c r="A130" s="111" t="s">
        <v>1762</v>
      </c>
      <c r="B130" s="111" t="s">
        <v>1488</v>
      </c>
      <c r="C130" s="111" t="s">
        <v>279</v>
      </c>
      <c r="D130" s="153">
        <f>GETPIVOTDATA("Mínimo de Ano",Ano!$A$3,"Nome de Pregão",Tabela13[[#This Row],[Nome de Pregão]])</f>
        <v>1996</v>
      </c>
      <c r="E130" s="153">
        <f>GETPIVOTDATA("Máx de Ano",Ano!$A$3,"Nome de Pregão",Tabela13[[#This Row],[Nome de Pregão]])</f>
        <v>2014</v>
      </c>
      <c r="F130" s="158">
        <f>2013</f>
        <v>2013</v>
      </c>
      <c r="G130" s="129">
        <f>SUMPRODUCT(N(Tabela13[[#This Row],[Nome de Pregão]]=Tabela9[Nome de Pregão]),N(Tabela13[[#This Row],[Tipo da Ação]]=Tabela9[Tipo da Ação]),N(Tabela9[Tipo do Provento]="DIVIDENDO"),Tabela9[Proventos/Ação])</f>
        <v>52.122517091700004</v>
      </c>
      <c r="H130" s="129">
        <f>0</f>
        <v>0</v>
      </c>
      <c r="I130" s="156">
        <f>MAX(Tabela13[[#This Row],[Colunas1]:[Colunas5]])</f>
        <v>160.15</v>
      </c>
      <c r="J130" s="129">
        <f>[Dividendo]/IF(([Exercício Base]-[Exercício Ini])=0,1,([Exercício Base]-[Exercício Ini]))</f>
        <v>3.066030417158824</v>
      </c>
      <c r="K130" s="129">
        <f>[Jrs Cap Próprio Pago]/IF(([Exercício Base]-[Exercício Ini])=0,1,([Exercício Base]-[Exercício Ini]))</f>
        <v>0</v>
      </c>
      <c r="L130" s="184">
        <f>0</f>
        <v>0</v>
      </c>
      <c r="M130" s="184">
        <f>SUMPRODUCT(N(TRIM(Tabela15[Nome de pregão])=Tabela13[[#This Row],[Nome de Pregão]]),Tabela15[Qtde total de ações])</f>
        <v>12251221</v>
      </c>
      <c r="N130" s="184">
        <f>[Capital Social]*$AA$1</f>
        <v>0</v>
      </c>
      <c r="O130" s="129">
        <f>IF([Jrs Cap Próprio Pago]&gt;0,IF(([Capital Social]*$AA$1/[Qtde Total Ações])&gt;[Média JCP],[Média JCP],[Capital Social]*$AA$1/[Qtde Total Ações]),0)</f>
        <v>0</v>
      </c>
      <c r="P130" s="111">
        <f>SUMPRODUCT(N(Tabela1[Código]=Tabela13[[#This Row],[PAPEL]]),Tabela1[Fechamento])</f>
        <v>0</v>
      </c>
      <c r="Q130" s="111">
        <f>SUMPRODUCT(N(Tabela17[Código]=Tabela13[[#This Row],[PAPEL]]),Tabela17[Fechamento])</f>
        <v>160.15</v>
      </c>
      <c r="R130" s="111">
        <f>SUMPRODUCT(N(Tabela176[Código]=Tabela13[[#This Row],[PAPEL]]),Tabela176[Fechamento])</f>
        <v>0</v>
      </c>
      <c r="S130" s="111">
        <f>SUMPRODUCT(N(Tabela1768[Código]=Tabela13[[#This Row],[PAPEL]]),Tabela1768[Fechamento])</f>
        <v>0</v>
      </c>
      <c r="T130" s="129">
        <f>SUMPRODUCT(N(Tabela17683[Código]=Tabela13[[#This Row],[PAPEL]]),Tabela17683[Fechamento])</f>
        <v>0</v>
      </c>
      <c r="U130" s="158">
        <f>[Média Dividendo]+[Prev JPC/Ação]</f>
        <v>3.066030417158824</v>
      </c>
      <c r="V130" s="186">
        <f>Tabela13[[#This Row],[Prev Provento]]*[Qtde Total Ações]</f>
        <v>37562616.233334944</v>
      </c>
      <c r="W130" s="152">
        <f>IF(AND((Tabela13[[#This Row],[Exercício Base]]-Tabela13[[#This Row],[Exercício Fim]])&lt;3,Tabela13[[#This Row],[Cotação]]&gt;0),Tabela13[[#This Row],[Prev Provento]]/Tabela13[[#This Row],[Cotação]],"")</f>
        <v>1.914474191170043E-2</v>
      </c>
      <c r="X130" s="153">
        <f>IF(Tabela13[[#This Row],[Cotação]]&gt;0,$Z$1/Tabela13[[#This Row],[Cotação]]-MOD($Z$1/Tabela13[[#This Row],[Cotação]],100),0)</f>
        <v>0</v>
      </c>
    </row>
    <row r="131" spans="1:24">
      <c r="A131" s="111" t="s">
        <v>1511</v>
      </c>
      <c r="B131" s="111" t="s">
        <v>1503</v>
      </c>
      <c r="C131" s="111" t="s">
        <v>178</v>
      </c>
      <c r="D131" s="153">
        <f>GETPIVOTDATA("Mínimo de Ano",Ano!$A$3,"Nome de Pregão",Tabela13[[#This Row],[Nome de Pregão]])</f>
        <v>1996</v>
      </c>
      <c r="E131" s="153">
        <f>GETPIVOTDATA("Máx de Ano",Ano!$A$3,"Nome de Pregão",Tabela13[[#This Row],[Nome de Pregão]])</f>
        <v>2014</v>
      </c>
      <c r="F131" s="158">
        <f>2013</f>
        <v>2013</v>
      </c>
      <c r="G131" s="129">
        <f>SUMPRODUCT(N(Tabela13[[#This Row],[Nome de Pregão]]=Tabela9[Nome de Pregão]),N(Tabela13[[#This Row],[Tipo da Ação]]=Tabela9[Tipo da Ação]),N(Tabela9[Tipo do Provento]="DIVIDENDO"),Tabela9[Proventos/Ação])</f>
        <v>0.73193999999999992</v>
      </c>
      <c r="H131" s="129">
        <f>0</f>
        <v>0</v>
      </c>
      <c r="I131" s="156">
        <f>MAX(Tabela13[[#This Row],[Colunas1]:[Colunas5]])</f>
        <v>2.29</v>
      </c>
      <c r="J131" s="129">
        <f>[Dividendo]/IF(([Exercício Base]-[Exercício Ini])=0,1,([Exercício Base]-[Exercício Ini]))</f>
        <v>4.3055294117647053E-2</v>
      </c>
      <c r="K131" s="129">
        <f>[Jrs Cap Próprio Pago]/IF(([Exercício Base]-[Exercício Ini])=0,1,([Exercício Base]-[Exercício Ini]))</f>
        <v>0</v>
      </c>
      <c r="L131" s="186">
        <f>0</f>
        <v>0</v>
      </c>
      <c r="M131" s="184">
        <f>SUMPRODUCT(N(TRIM(Tabela15[Nome de pregão])=Tabela13[[#This Row],[Nome de Pregão]]),Tabela15[Qtde total de ações])</f>
        <v>84682269</v>
      </c>
      <c r="N131" s="131">
        <f>[Capital Social]*$AA$1</f>
        <v>0</v>
      </c>
      <c r="O131" s="129">
        <f>IF([Jrs Cap Próprio Pago]&gt;0,IF(([Capital Social]*$AA$1/[Qtde Total Ações])&gt;[Média JCP],[Média JCP],[Capital Social]*$AA$1/[Qtde Total Ações]),0)</f>
        <v>0</v>
      </c>
      <c r="P131" s="111">
        <f>SUMPRODUCT(N(Tabela1[Código]=Tabela13[[#This Row],[PAPEL]]),Tabela1[Fechamento])</f>
        <v>2.29</v>
      </c>
      <c r="Q131" s="111">
        <f>SUMPRODUCT(N(Tabela17[Código]=Tabela13[[#This Row],[PAPEL]]),Tabela17[Fechamento])</f>
        <v>0</v>
      </c>
      <c r="R131" s="111">
        <f>SUMPRODUCT(N(Tabela176[Código]=Tabela13[[#This Row],[PAPEL]]),Tabela176[Fechamento])</f>
        <v>0</v>
      </c>
      <c r="S131" s="152">
        <f>SUMPRODUCT(N(Tabela1768[Código]=Tabela13[[#This Row],[PAPEL]]),Tabela1768[Fechamento])</f>
        <v>0</v>
      </c>
      <c r="T131" s="111">
        <f>SUMPRODUCT(N(Tabela17683[Código]=Tabela13[[#This Row],[PAPEL]]),Tabela17683[Fechamento])</f>
        <v>0</v>
      </c>
      <c r="U131" s="129">
        <f>[Média Dividendo]+[Prev JPC/Ação]</f>
        <v>4.3055294117647053E-2</v>
      </c>
      <c r="V131" s="186">
        <f>Tabela13[[#This Row],[Prev Provento]]*[Qtde Total Ações]</f>
        <v>3646019.9983447054</v>
      </c>
      <c r="W131" s="152">
        <f>IF(AND((Tabela13[[#This Row],[Exercício Base]]-Tabela13[[#This Row],[Exercício Fim]])&lt;3,Tabela13[[#This Row],[Cotação]]&gt;0),Tabela13[[#This Row],[Prev Provento]]/Tabela13[[#This Row],[Cotação]],"")</f>
        <v>1.8801438479321857E-2</v>
      </c>
      <c r="X131" s="153">
        <f>IF(Tabela13[[#This Row],[Cotação]]&gt;0,$Z$1/Tabela13[[#This Row],[Cotação]]-MOD($Z$1/Tabela13[[#This Row],[Cotação]],100),0)</f>
        <v>200</v>
      </c>
    </row>
    <row r="132" spans="1:24">
      <c r="A132" s="111" t="s">
        <v>1757</v>
      </c>
      <c r="B132" s="111" t="s">
        <v>1488</v>
      </c>
      <c r="C132" s="111" t="s">
        <v>584</v>
      </c>
      <c r="D132" s="153">
        <f>GETPIVOTDATA("Mínimo de Ano",Ano!$A$3,"Nome de Pregão",Tabela13[[#This Row],[Nome de Pregão]])</f>
        <v>1996</v>
      </c>
      <c r="E132" s="153">
        <f>GETPIVOTDATA("Máx de Ano",Ano!$A$3,"Nome de Pregão",Tabela13[[#This Row],[Nome de Pregão]])</f>
        <v>2013</v>
      </c>
      <c r="F132" s="158">
        <f>2013</f>
        <v>2013</v>
      </c>
      <c r="G132" s="129">
        <f>SUMPRODUCT(N(Tabela13[[#This Row],[Nome de Pregão]]=Tabela9[Nome de Pregão]),N(Tabela13[[#This Row],[Tipo da Ação]]=Tabela9[Tipo da Ação]),N(Tabela9[Tipo do Provento]="DIVIDENDO"),Tabela9[Proventos/Ação])</f>
        <v>5.6728954229999996E-2</v>
      </c>
      <c r="H132" s="129">
        <f>0</f>
        <v>0</v>
      </c>
      <c r="I132" s="156">
        <f>MAX(Tabela13[[#This Row],[Colunas1]:[Colunas5]])</f>
        <v>0.18</v>
      </c>
      <c r="J132" s="129">
        <f>[Dividendo]/IF(([Exercício Base]-[Exercício Ini])=0,1,([Exercício Base]-[Exercício Ini]))</f>
        <v>3.3369973076470584E-3</v>
      </c>
      <c r="K132" s="129">
        <f>[Jrs Cap Próprio Pago]/IF(([Exercício Base]-[Exercício Ini])=0,1,([Exercício Base]-[Exercício Ini]))</f>
        <v>0</v>
      </c>
      <c r="L132" s="186">
        <f>0</f>
        <v>0</v>
      </c>
      <c r="M132" s="184">
        <f>SUMPRODUCT(N(TRIM(Tabela15[Nome de pregão])=Tabela13[[#This Row],[Nome de Pregão]]),Tabela15[Qtde total de ações])</f>
        <v>2321499770</v>
      </c>
      <c r="N132" s="131">
        <f>[Capital Social]*$AA$1</f>
        <v>0</v>
      </c>
      <c r="O132" s="129">
        <f>IF([Jrs Cap Próprio Pago]&gt;0,IF(([Capital Social]*$AA$1/[Qtde Total Ações])&gt;[Média JCP],[Média JCP],[Capital Social]*$AA$1/[Qtde Total Ações]),0)</f>
        <v>0</v>
      </c>
      <c r="P132" s="111">
        <f>SUMPRODUCT(N(Tabela1[Código]=Tabela13[[#This Row],[PAPEL]]),Tabela1[Fechamento])</f>
        <v>0</v>
      </c>
      <c r="Q132" s="111">
        <f>SUMPRODUCT(N(Tabela17[Código]=Tabela13[[#This Row],[PAPEL]]),Tabela17[Fechamento])</f>
        <v>0</v>
      </c>
      <c r="R132" s="111">
        <f>SUMPRODUCT(N(Tabela176[Código]=Tabela13[[#This Row],[PAPEL]]),Tabela176[Fechamento])</f>
        <v>0.18</v>
      </c>
      <c r="S132" s="111">
        <f>SUMPRODUCT(N(Tabela1768[Código]=Tabela13[[#This Row],[PAPEL]]),Tabela1768[Fechamento])</f>
        <v>0</v>
      </c>
      <c r="T132" s="152">
        <f>SUMPRODUCT(N(Tabela17683[Código]=Tabela13[[#This Row],[PAPEL]]),Tabela17683[Fechamento])</f>
        <v>0</v>
      </c>
      <c r="U132" s="129">
        <f>[Média Dividendo]+[Prev JPC/Ação]</f>
        <v>3.3369973076470584E-3</v>
      </c>
      <c r="V132" s="186">
        <f>Tabela13[[#This Row],[Prev Provento]]*[Qtde Total Ações]</f>
        <v>7746838.4821932651</v>
      </c>
      <c r="W132" s="152">
        <f>IF(AND((Tabela13[[#This Row],[Exercício Base]]-Tabela13[[#This Row],[Exercício Fim]])&lt;3,Tabela13[[#This Row],[Cotação]]&gt;0),Tabela13[[#This Row],[Prev Provento]]/Tabela13[[#This Row],[Cotação]],"")</f>
        <v>1.8538873931372546E-2</v>
      </c>
      <c r="X132" s="112">
        <f>IF(Tabela13[[#This Row],[Cotação]]&gt;0,$Z$1/Tabela13[[#This Row],[Cotação]]-MOD($Z$1/Tabela13[[#This Row],[Cotação]],100),0)</f>
        <v>3300</v>
      </c>
    </row>
    <row r="133" spans="1:24">
      <c r="A133" s="111" t="s">
        <v>1752</v>
      </c>
      <c r="B133" s="111" t="s">
        <v>1490</v>
      </c>
      <c r="C133" s="111" t="s">
        <v>577</v>
      </c>
      <c r="D133" s="153">
        <f>GETPIVOTDATA("Mínimo de Ano",Ano!$A$3,"Nome de Pregão",Tabela13[[#This Row],[Nome de Pregão]])</f>
        <v>1996</v>
      </c>
      <c r="E133" s="153">
        <f>GETPIVOTDATA("Máx de Ano",Ano!$A$3,"Nome de Pregão",Tabela13[[#This Row],[Nome de Pregão]])</f>
        <v>2012</v>
      </c>
      <c r="F133" s="158">
        <f>2013</f>
        <v>2013</v>
      </c>
      <c r="G133" s="129">
        <f>SUMPRODUCT(N(Tabela13[[#This Row],[Nome de Pregão]]=Tabela9[Nome de Pregão]),N(Tabela13[[#This Row],[Tipo da Ação]]=Tabela9[Tipo da Ação]),N(Tabela9[Tipo do Provento]="DIVIDENDO"),Tabela9[Proventos/Ação])</f>
        <v>1.35731</v>
      </c>
      <c r="H133" s="129">
        <f>0</f>
        <v>0</v>
      </c>
      <c r="I133" s="156">
        <f>MAX(Tabela13[[#This Row],[Colunas1]:[Colunas5]])</f>
        <v>4.4000000000000004</v>
      </c>
      <c r="J133" s="129">
        <f>[Dividendo]/IF(([Exercício Base]-[Exercício Ini])=0,1,([Exercício Base]-[Exercício Ini]))</f>
        <v>7.9841764705882348E-2</v>
      </c>
      <c r="K133" s="129">
        <f>[Jrs Cap Próprio Pago]/IF(([Exercício Base]-[Exercício Ini])=0,1,([Exercício Base]-[Exercício Ini]))</f>
        <v>0</v>
      </c>
      <c r="L133" s="186">
        <f>0</f>
        <v>0</v>
      </c>
      <c r="M133" s="184">
        <f>SUMPRODUCT(N(TRIM(Tabela15[Nome de pregão])=Tabela13[[#This Row],[Nome de Pregão]]),Tabela15[Qtde total de ações])</f>
        <v>2816004</v>
      </c>
      <c r="N133" s="131">
        <f>[Capital Social]*$AA$1</f>
        <v>0</v>
      </c>
      <c r="O133" s="129">
        <f>IF([Jrs Cap Próprio Pago]&gt;0,IF(([Capital Social]*$AA$1/[Qtde Total Ações])&gt;[Média JCP],[Média JCP],[Capital Social]*$AA$1/[Qtde Total Ações]),0)</f>
        <v>0</v>
      </c>
      <c r="P133" s="111">
        <f>SUMPRODUCT(N(Tabela1[Código]=Tabela13[[#This Row],[PAPEL]]),Tabela1[Fechamento])</f>
        <v>0</v>
      </c>
      <c r="Q133" s="111">
        <f>SUMPRODUCT(N(Tabela17[Código]=Tabela13[[#This Row],[PAPEL]]),Tabela17[Fechamento])</f>
        <v>0</v>
      </c>
      <c r="R133" s="111">
        <f>SUMPRODUCT(N(Tabela176[Código]=Tabela13[[#This Row],[PAPEL]]),Tabela176[Fechamento])</f>
        <v>4.4000000000000004</v>
      </c>
      <c r="S133" s="111">
        <f>SUMPRODUCT(N(Tabela1768[Código]=Tabela13[[#This Row],[PAPEL]]),Tabela1768[Fechamento])</f>
        <v>0</v>
      </c>
      <c r="T133" s="152">
        <f>SUMPRODUCT(N(Tabela17683[Código]=Tabela13[[#This Row],[PAPEL]]),Tabela17683[Fechamento])</f>
        <v>0</v>
      </c>
      <c r="U133" s="129">
        <f>[Média Dividendo]+[Prev JPC/Ação]</f>
        <v>7.9841764705882348E-2</v>
      </c>
      <c r="V133" s="186">
        <f>Tabela13[[#This Row],[Prev Provento]]*[Qtde Total Ações]</f>
        <v>224834.72877882351</v>
      </c>
      <c r="W133" s="152">
        <f>IF(AND((Tabela13[[#This Row],[Exercício Base]]-Tabela13[[#This Row],[Exercício Fim]])&lt;3,Tabela13[[#This Row],[Cotação]]&gt;0),Tabela13[[#This Row],[Prev Provento]]/Tabela13[[#This Row],[Cotação]],"")</f>
        <v>1.8145855614973259E-2</v>
      </c>
      <c r="X133" s="112">
        <f>IF(Tabela13[[#This Row],[Cotação]]&gt;0,$Z$1/Tabela13[[#This Row],[Cotação]]-MOD($Z$1/Tabela13[[#This Row],[Cotação]],100),0)</f>
        <v>100</v>
      </c>
    </row>
    <row r="134" spans="1:24">
      <c r="A134" s="111" t="s">
        <v>1623</v>
      </c>
      <c r="B134" s="111" t="s">
        <v>1490</v>
      </c>
      <c r="C134" s="111" t="s">
        <v>13</v>
      </c>
      <c r="D134" s="153">
        <f>GETPIVOTDATA("Mínimo de Ano",Ano!$A$3,"Nome de Pregão",Tabela13[[#This Row],[Nome de Pregão]])</f>
        <v>2007</v>
      </c>
      <c r="E134" s="153">
        <f>GETPIVOTDATA("Máx de Ano",Ano!$A$3,"Nome de Pregão",Tabela13[[#This Row],[Nome de Pregão]])</f>
        <v>2013</v>
      </c>
      <c r="F134" s="158">
        <f>2013</f>
        <v>2013</v>
      </c>
      <c r="G134" s="129">
        <f>SUMPRODUCT(N(Tabela13[[#This Row],[Nome de Pregão]]=Tabela9[Nome de Pregão]),N(Tabela13[[#This Row],[Tipo da Ação]]=Tabela9[Tipo da Ação]),N(Tabela9[Tipo do Provento]="DIVIDENDO"),Tabela9[Proventos/Ação])</f>
        <v>0.97143098899999991</v>
      </c>
      <c r="H134" s="129">
        <f>0</f>
        <v>0</v>
      </c>
      <c r="I134" s="156">
        <f>MAX(Tabela13[[#This Row],[Colunas1]:[Colunas5]])</f>
        <v>9.08</v>
      </c>
      <c r="J134" s="129">
        <f>[Dividendo]/IF(([Exercício Base]-[Exercício Ini])=0,1,([Exercício Base]-[Exercício Ini]))</f>
        <v>0.16190516483333331</v>
      </c>
      <c r="K134" s="129">
        <f>[Jrs Cap Próprio Pago]/IF(([Exercício Base]-[Exercício Ini])=0,1,([Exercício Base]-[Exercício Ini]))</f>
        <v>0</v>
      </c>
      <c r="L134" s="186">
        <f>0</f>
        <v>0</v>
      </c>
      <c r="M134" s="184">
        <f>SUMPRODUCT(N(TRIM(Tabela15[Nome de pregão])=Tabela13[[#This Row],[Nome de Pregão]]),Tabela15[Qtde total de ações])</f>
        <v>251309937</v>
      </c>
      <c r="N134" s="131">
        <f>[Capital Social]*$AA$1</f>
        <v>0</v>
      </c>
      <c r="O134" s="129">
        <f>IF([Jrs Cap Próprio Pago]&gt;0,IF(([Capital Social]*$AA$1/[Qtde Total Ações])&gt;[Média JCP],[Média JCP],[Capital Social]*$AA$1/[Qtde Total Ações]),0)</f>
        <v>0</v>
      </c>
      <c r="P134" s="111">
        <f>SUMPRODUCT(N(Tabela1[Código]=Tabela13[[#This Row],[PAPEL]]),Tabela1[Fechamento])</f>
        <v>9.08</v>
      </c>
      <c r="Q134" s="111">
        <f>SUMPRODUCT(N(Tabela17[Código]=Tabela13[[#This Row],[PAPEL]]),Tabela17[Fechamento])</f>
        <v>0</v>
      </c>
      <c r="R134" s="111">
        <f>SUMPRODUCT(N(Tabela176[Código]=Tabela13[[#This Row],[PAPEL]]),Tabela176[Fechamento])</f>
        <v>0</v>
      </c>
      <c r="S134" s="152">
        <f>SUMPRODUCT(N(Tabela1768[Código]=Tabela13[[#This Row],[PAPEL]]),Tabela1768[Fechamento])</f>
        <v>0</v>
      </c>
      <c r="T134" s="111">
        <f>SUMPRODUCT(N(Tabela17683[Código]=Tabela13[[#This Row],[PAPEL]]),Tabela17683[Fechamento])</f>
        <v>0</v>
      </c>
      <c r="U134" s="129">
        <f>[Média Dividendo]+[Prev JPC/Ação]</f>
        <v>0.16190516483333331</v>
      </c>
      <c r="V134" s="186">
        <f>Tabela13[[#This Row],[Prev Provento]]*[Qtde Total Ações]</f>
        <v>40688376.774239607</v>
      </c>
      <c r="W134" s="152">
        <f>IF(AND((Tabela13[[#This Row],[Exercício Base]]-Tabela13[[#This Row],[Exercício Fim]])&lt;3,Tabela13[[#This Row],[Cotação]]&gt;0),Tabela13[[#This Row],[Prev Provento]]/Tabela13[[#This Row],[Cotação]],"")</f>
        <v>1.7830965290014683E-2</v>
      </c>
      <c r="X134" s="153">
        <f>IF(Tabela13[[#This Row],[Cotação]]&gt;0,$Z$1/Tabela13[[#This Row],[Cotação]]-MOD($Z$1/Tabela13[[#This Row],[Cotação]],100),0)</f>
        <v>0</v>
      </c>
    </row>
    <row r="135" spans="1:24">
      <c r="A135" s="111" t="s">
        <v>1742</v>
      </c>
      <c r="B135" s="111" t="s">
        <v>1488</v>
      </c>
      <c r="C135" s="111" t="s">
        <v>299</v>
      </c>
      <c r="D135" s="153">
        <f>GETPIVOTDATA("Mínimo de Ano",Ano!$A$3,"Nome de Pregão",Tabela13[[#This Row],[Nome de Pregão]])</f>
        <v>2012</v>
      </c>
      <c r="E135" s="153">
        <f>GETPIVOTDATA("Máx de Ano",Ano!$A$3,"Nome de Pregão",Tabela13[[#This Row],[Nome de Pregão]])</f>
        <v>2013</v>
      </c>
      <c r="F135" s="158">
        <f>2013</f>
        <v>2013</v>
      </c>
      <c r="G135" s="129">
        <f>SUMPRODUCT(N(Tabela13[[#This Row],[Nome de Pregão]]=Tabela9[Nome de Pregão]),N(Tabela13[[#This Row],[Tipo da Ação]]=Tabela9[Tipo da Ação]),N(Tabela9[Tipo do Provento]="DIVIDENDO"),Tabela9[Proventos/Ação])</f>
        <v>8.7680253999999999E-2</v>
      </c>
      <c r="H135" s="129">
        <f>0</f>
        <v>0</v>
      </c>
      <c r="I135" s="156">
        <f>MAX(Tabela13[[#This Row],[Colunas1]:[Colunas5]])</f>
        <v>5.0599999999999996</v>
      </c>
      <c r="J135" s="129">
        <f>[Dividendo]/IF(([Exercício Base]-[Exercício Ini])=0,1,([Exercício Base]-[Exercício Ini]))</f>
        <v>8.7680253999999999E-2</v>
      </c>
      <c r="K135" s="129">
        <f>[Jrs Cap Próprio Pago]/IF(([Exercício Base]-[Exercício Ini])=0,1,([Exercício Base]-[Exercício Ini]))</f>
        <v>0</v>
      </c>
      <c r="L135" s="186">
        <f>0</f>
        <v>0</v>
      </c>
      <c r="M135" s="184">
        <f>SUMPRODUCT(N(TRIM(Tabela15[Nome de pregão])=Tabela13[[#This Row],[Nome de Pregão]]),Tabela15[Qtde total de ações])</f>
        <v>290677834</v>
      </c>
      <c r="N135" s="131">
        <f>[Capital Social]*$AA$1</f>
        <v>0</v>
      </c>
      <c r="O135" s="129">
        <f>IF([Jrs Cap Próprio Pago]&gt;0,IF(([Capital Social]*$AA$1/[Qtde Total Ações])&gt;[Média JCP],[Média JCP],[Capital Social]*$AA$1/[Qtde Total Ações]),0)</f>
        <v>0</v>
      </c>
      <c r="P135" s="111">
        <f>SUMPRODUCT(N(Tabela1[Código]=Tabela13[[#This Row],[PAPEL]]),Tabela1[Fechamento])</f>
        <v>0</v>
      </c>
      <c r="Q135" s="111">
        <f>SUMPRODUCT(N(Tabela17[Código]=Tabela13[[#This Row],[PAPEL]]),Tabela17[Fechamento])</f>
        <v>5.0599999999999996</v>
      </c>
      <c r="R135" s="111">
        <f>SUMPRODUCT(N(Tabela176[Código]=Tabela13[[#This Row],[PAPEL]]),Tabela176[Fechamento])</f>
        <v>0</v>
      </c>
      <c r="S135" s="111">
        <f>SUMPRODUCT(N(Tabela1768[Código]=Tabela13[[#This Row],[PAPEL]]),Tabela1768[Fechamento])</f>
        <v>0</v>
      </c>
      <c r="T135" s="152">
        <f>SUMPRODUCT(N(Tabela17683[Código]=Tabela13[[#This Row],[PAPEL]]),Tabela17683[Fechamento])</f>
        <v>0</v>
      </c>
      <c r="U135" s="129">
        <f>[Média Dividendo]+[Prev JPC/Ação]</f>
        <v>8.7680253999999999E-2</v>
      </c>
      <c r="V135" s="186">
        <f>Tabela13[[#This Row],[Prev Provento]]*[Qtde Total Ações]</f>
        <v>25486706.317289837</v>
      </c>
      <c r="W135" s="152">
        <f>IF(AND((Tabela13[[#This Row],[Exercício Base]]-Tabela13[[#This Row],[Exercício Fim]])&lt;3,Tabela13[[#This Row],[Cotação]]&gt;0),Tabela13[[#This Row],[Prev Provento]]/Tabela13[[#This Row],[Cotação]],"")</f>
        <v>1.7328113438735179E-2</v>
      </c>
      <c r="X135" s="112">
        <f>IF(Tabela13[[#This Row],[Cotação]]&gt;0,$Z$1/Tabela13[[#This Row],[Cotação]]-MOD($Z$1/Tabela13[[#This Row],[Cotação]],100),0)</f>
        <v>100</v>
      </c>
    </row>
    <row r="136" spans="1:24">
      <c r="A136" s="111" t="s">
        <v>1605</v>
      </c>
      <c r="B136" s="111" t="s">
        <v>1502</v>
      </c>
      <c r="C136" s="111" t="s">
        <v>480</v>
      </c>
      <c r="D136" s="153">
        <f>GETPIVOTDATA("Mínimo de Ano",Ano!$A$3,"Nome de Pregão",Tabela13[[#This Row],[Nome de Pregão]])</f>
        <v>1998</v>
      </c>
      <c r="E136" s="153">
        <f>GETPIVOTDATA("Máx de Ano",Ano!$A$3,"Nome de Pregão",Tabela13[[#This Row],[Nome de Pregão]])</f>
        <v>2013</v>
      </c>
      <c r="F136" s="153">
        <f>2013</f>
        <v>2013</v>
      </c>
      <c r="G136" s="129">
        <f>SUMPRODUCT(N(Tabela13[[#This Row],[Nome de Pregão]]=Tabela9[Nome de Pregão]),N(Tabela13[[#This Row],[Tipo da Ação]]=Tabela9[Tipo da Ação]),N(Tabela9[Tipo do Provento]="DIVIDENDO"),Tabela9[Proventos/Ação])</f>
        <v>12.654301423427562</v>
      </c>
      <c r="H136" s="129">
        <f>0</f>
        <v>0</v>
      </c>
      <c r="I136" s="156">
        <f>MAX(Tabela13[[#This Row],[Colunas1]:[Colunas5]])</f>
        <v>49.12</v>
      </c>
      <c r="J136" s="129">
        <f>[Dividendo]/IF(([Exercício Base]-[Exercício Ini])=0,1,([Exercício Base]-[Exercício Ini]))</f>
        <v>0.84362009489517076</v>
      </c>
      <c r="K136" s="129">
        <f>[Jrs Cap Próprio Pago]/IF(([Exercício Base]-[Exercício Ini])=0,1,([Exercício Base]-[Exercício Ini]))</f>
        <v>0</v>
      </c>
      <c r="L136" s="186">
        <f>0</f>
        <v>0</v>
      </c>
      <c r="M136" s="184">
        <f>SUMPRODUCT(N(TRIM(Tabela15[Nome de pregão])=Tabela13[[#This Row],[Nome de Pregão]]),Tabela15[Qtde total de ações])</f>
        <v>119822797</v>
      </c>
      <c r="N136" s="131">
        <f>[Capital Social]*$AA$1</f>
        <v>0</v>
      </c>
      <c r="O136" s="129">
        <f>IF([Jrs Cap Próprio Pago]&gt;0,IF(([Capital Social]*$AA$1/[Qtde Total Ações])&gt;[Média JCP],[Média JCP],[Capital Social]*$AA$1/[Qtde Total Ações]),0)</f>
        <v>0</v>
      </c>
      <c r="P136" s="111">
        <f>SUMPRODUCT(N(Tabela1[Código]=Tabela13[[#This Row],[PAPEL]]),Tabela1[Fechamento])</f>
        <v>0</v>
      </c>
      <c r="Q136" s="111">
        <f>SUMPRODUCT(N(Tabela17[Código]=Tabela13[[#This Row],[PAPEL]]),Tabela17[Fechamento])</f>
        <v>49.12</v>
      </c>
      <c r="R136" s="111">
        <f>SUMPRODUCT(N(Tabela176[Código]=Tabela13[[#This Row],[PAPEL]]),Tabela176[Fechamento])</f>
        <v>0</v>
      </c>
      <c r="S136" s="111">
        <f>SUMPRODUCT(N(Tabela1768[Código]=Tabela13[[#This Row],[PAPEL]]),Tabela1768[Fechamento])</f>
        <v>0</v>
      </c>
      <c r="T136" s="111">
        <f>SUMPRODUCT(N(Tabela17683[Código]=Tabela13[[#This Row],[PAPEL]]),Tabela17683[Fechamento])</f>
        <v>0</v>
      </c>
      <c r="U136" s="129">
        <f>[Média Dividendo]+[Prev JPC/Ação]</f>
        <v>0.84362009489517076</v>
      </c>
      <c r="V136" s="186">
        <f>Tabela13[[#This Row],[Prev Provento]]*[Qtde Total Ações]</f>
        <v>101084919.37574477</v>
      </c>
      <c r="W136" s="152">
        <f>IF(AND((Tabela13[[#This Row],[Exercício Base]]-Tabela13[[#This Row],[Exercício Fim]])&lt;3,Tabela13[[#This Row],[Cotação]]&gt;0),Tabela13[[#This Row],[Prev Provento]]/Tabela13[[#This Row],[Cotação]],"")</f>
        <v>1.7174676199005919E-2</v>
      </c>
      <c r="X136" s="112">
        <f>IF(Tabela13[[#This Row],[Cotação]]&gt;0,$Z$1/Tabela13[[#This Row],[Cotação]]-MOD($Z$1/Tabela13[[#This Row],[Cotação]],100),0)</f>
        <v>0</v>
      </c>
    </row>
    <row r="137" spans="1:24">
      <c r="A137" s="111" t="s">
        <v>1549</v>
      </c>
      <c r="B137" s="111" t="s">
        <v>1488</v>
      </c>
      <c r="C137" s="111" t="s">
        <v>272</v>
      </c>
      <c r="D137" s="153">
        <f>GETPIVOTDATA("Mínimo de Ano",Ano!$A$3,"Nome de Pregão",Tabela13[[#This Row],[Nome de Pregão]])</f>
        <v>2001</v>
      </c>
      <c r="E137" s="153">
        <f>GETPIVOTDATA("Máx de Ano",Ano!$A$3,"Nome de Pregão",Tabela13[[#This Row],[Nome de Pregão]])</f>
        <v>2013</v>
      </c>
      <c r="F137" s="158">
        <f>2013</f>
        <v>2013</v>
      </c>
      <c r="G137" s="129">
        <f>SUMPRODUCT(N(Tabela13[[#This Row],[Nome de Pregão]]=Tabela9[Nome de Pregão]),N(Tabela13[[#This Row],[Tipo da Ação]]=Tabela9[Tipo da Ação]),N(Tabela9[Tipo do Provento]="DIVIDENDO"),Tabela9[Proventos/Ação])</f>
        <v>3.2634513498480002</v>
      </c>
      <c r="H137" s="129">
        <f>0</f>
        <v>0</v>
      </c>
      <c r="I137" s="156">
        <f>MAX(Tabela13[[#This Row],[Colunas1]:[Colunas5]])</f>
        <v>16.510000000000002</v>
      </c>
      <c r="J137" s="129">
        <f>[Dividendo]/IF(([Exercício Base]-[Exercício Ini])=0,1,([Exercício Base]-[Exercício Ini]))</f>
        <v>0.271954279154</v>
      </c>
      <c r="K137" s="129">
        <f>[Jrs Cap Próprio Pago]/IF(([Exercício Base]-[Exercício Ini])=0,1,([Exercício Base]-[Exercício Ini]))</f>
        <v>0</v>
      </c>
      <c r="L137" s="184">
        <f>0</f>
        <v>0</v>
      </c>
      <c r="M137" s="184">
        <f>SUMPRODUCT(N(TRIM(Tabela15[Nome de pregão])=Tabela13[[#This Row],[Nome de Pregão]]),Tabela15[Qtde total de ações])</f>
        <v>349547945</v>
      </c>
      <c r="N137" s="184">
        <f>[Capital Social]*$AA$1</f>
        <v>0</v>
      </c>
      <c r="O137" s="129">
        <f>IF([Jrs Cap Próprio Pago]&gt;0,IF(([Capital Social]*$AA$1/[Qtde Total Ações])&gt;[Média JCP],[Média JCP],[Capital Social]*$AA$1/[Qtde Total Ações]),0)</f>
        <v>0</v>
      </c>
      <c r="P137" s="111">
        <f>SUMPRODUCT(N(Tabela1[Código]=Tabela13[[#This Row],[PAPEL]]),Tabela1[Fechamento])</f>
        <v>0</v>
      </c>
      <c r="Q137" s="111">
        <f>SUMPRODUCT(N(Tabela17[Código]=Tabela13[[#This Row],[PAPEL]]),Tabela17[Fechamento])</f>
        <v>16.510000000000002</v>
      </c>
      <c r="R137" s="111">
        <f>SUMPRODUCT(N(Tabela176[Código]=Tabela13[[#This Row],[PAPEL]]),Tabela176[Fechamento])</f>
        <v>0</v>
      </c>
      <c r="S137" s="111">
        <f>SUMPRODUCT(N(Tabela1768[Código]=Tabela13[[#This Row],[PAPEL]]),Tabela1768[Fechamento])</f>
        <v>0</v>
      </c>
      <c r="T137" s="129">
        <f>SUMPRODUCT(N(Tabela17683[Código]=Tabela13[[#This Row],[PAPEL]]),Tabela17683[Fechamento])</f>
        <v>0</v>
      </c>
      <c r="U137" s="158">
        <f>[Média Dividendo]+[Prev JPC/Ação]</f>
        <v>0.271954279154</v>
      </c>
      <c r="V137" s="186">
        <f>Tabela13[[#This Row],[Prev Provento]]*[Qtde Total Ações]</f>
        <v>95061059.412237033</v>
      </c>
      <c r="W137" s="152">
        <f>IF(AND((Tabela13[[#This Row],[Exercício Base]]-Tabela13[[#This Row],[Exercício Fim]])&lt;3,Tabela13[[#This Row],[Cotação]]&gt;0),Tabela13[[#This Row],[Prev Provento]]/Tabela13[[#This Row],[Cotação]],"")</f>
        <v>1.6472094436947304E-2</v>
      </c>
      <c r="X137" s="153">
        <f>IF(Tabela13[[#This Row],[Cotação]]&gt;0,$Z$1/Tabela13[[#This Row],[Cotação]]-MOD($Z$1/Tabela13[[#This Row],[Cotação]],100),0)</f>
        <v>0</v>
      </c>
    </row>
    <row r="138" spans="1:24">
      <c r="A138" s="111" t="s">
        <v>1605</v>
      </c>
      <c r="B138" s="111" t="s">
        <v>1488</v>
      </c>
      <c r="C138" s="111" t="s">
        <v>479</v>
      </c>
      <c r="D138" s="153">
        <f>GETPIVOTDATA("Mínimo de Ano",Ano!$A$3,"Nome de Pregão",Tabela13[[#This Row],[Nome de Pregão]])</f>
        <v>1998</v>
      </c>
      <c r="E138" s="153">
        <f>GETPIVOTDATA("Máx de Ano",Ano!$A$3,"Nome de Pregão",Tabela13[[#This Row],[Nome de Pregão]])</f>
        <v>2013</v>
      </c>
      <c r="F138" s="153">
        <f>2013</f>
        <v>2013</v>
      </c>
      <c r="G138" s="129">
        <f>SUMPRODUCT(N(Tabela13[[#This Row],[Nome de Pregão]]=Tabela9[Nome de Pregão]),N(Tabela13[[#This Row],[Tipo da Ação]]=Tabela9[Tipo da Ação]),N(Tabela9[Tipo do Provento]="DIVIDENDO"),Tabela9[Proventos/Ação])</f>
        <v>11.50492759767284</v>
      </c>
      <c r="H138" s="129">
        <f>0</f>
        <v>0</v>
      </c>
      <c r="I138" s="156">
        <f>MAX(Tabela13[[#This Row],[Colunas1]:[Colunas5]])</f>
        <v>46.71</v>
      </c>
      <c r="J138" s="129">
        <f>[Dividendo]/IF(([Exercício Base]-[Exercício Ini])=0,1,([Exercício Base]-[Exercício Ini]))</f>
        <v>0.76699517317818933</v>
      </c>
      <c r="K138" s="129">
        <f>[Jrs Cap Próprio Pago]/IF(([Exercício Base]-[Exercício Ini])=0,1,([Exercício Base]-[Exercício Ini]))</f>
        <v>0</v>
      </c>
      <c r="L138" s="186">
        <f>0</f>
        <v>0</v>
      </c>
      <c r="M138" s="184">
        <f>SUMPRODUCT(N(TRIM(Tabela15[Nome de pregão])=Tabela13[[#This Row],[Nome de Pregão]]),Tabela15[Qtde total de ações])</f>
        <v>119822797</v>
      </c>
      <c r="N138" s="131">
        <f>[Capital Social]*$AA$1</f>
        <v>0</v>
      </c>
      <c r="O138" s="129">
        <f>IF([Jrs Cap Próprio Pago]&gt;0,IF(([Capital Social]*$AA$1/[Qtde Total Ações])&gt;[Média JCP],[Média JCP],[Capital Social]*$AA$1/[Qtde Total Ações]),0)</f>
        <v>0</v>
      </c>
      <c r="P138" s="111">
        <f>SUMPRODUCT(N(Tabela1[Código]=Tabela13[[#This Row],[PAPEL]]),Tabela1[Fechamento])</f>
        <v>0</v>
      </c>
      <c r="Q138" s="111">
        <f>SUMPRODUCT(N(Tabela17[Código]=Tabela13[[#This Row],[PAPEL]]),Tabela17[Fechamento])</f>
        <v>46.71</v>
      </c>
      <c r="R138" s="111">
        <f>SUMPRODUCT(N(Tabela176[Código]=Tabela13[[#This Row],[PAPEL]]),Tabela176[Fechamento])</f>
        <v>0</v>
      </c>
      <c r="S138" s="111">
        <f>SUMPRODUCT(N(Tabela1768[Código]=Tabela13[[#This Row],[PAPEL]]),Tabela1768[Fechamento])</f>
        <v>0</v>
      </c>
      <c r="T138" s="111">
        <f>SUMPRODUCT(N(Tabela17683[Código]=Tabela13[[#This Row],[PAPEL]]),Tabela17683[Fechamento])</f>
        <v>0</v>
      </c>
      <c r="U138" s="129">
        <f>[Média Dividendo]+[Prev JPC/Ação]</f>
        <v>0.76699517317818933</v>
      </c>
      <c r="V138" s="186">
        <f>Tabela13[[#This Row],[Prev Provento]]*[Qtde Total Ações]</f>
        <v>91903506.935710028</v>
      </c>
      <c r="W138" s="152">
        <f>IF(AND((Tabela13[[#This Row],[Exercício Base]]-Tabela13[[#This Row],[Exercício Fim]])&lt;3,Tabela13[[#This Row],[Cotação]]&gt;0),Tabela13[[#This Row],[Prev Provento]]/Tabela13[[#This Row],[Cotação]],"")</f>
        <v>1.6420363373542909E-2</v>
      </c>
      <c r="X138" s="112">
        <f>IF(Tabela13[[#This Row],[Cotação]]&gt;0,$Z$1/Tabela13[[#This Row],[Cotação]]-MOD($Z$1/Tabela13[[#This Row],[Cotação]],100),0)</f>
        <v>0</v>
      </c>
    </row>
    <row r="139" spans="1:24">
      <c r="A139" s="111" t="s">
        <v>1724</v>
      </c>
      <c r="B139" s="111" t="s">
        <v>1490</v>
      </c>
      <c r="C139" s="111" t="s">
        <v>497</v>
      </c>
      <c r="D139" s="153">
        <f>GETPIVOTDATA("Mínimo de Ano",Ano!$A$3,"Nome de Pregão",Tabela13[[#This Row],[Nome de Pregão]])</f>
        <v>1996</v>
      </c>
      <c r="E139" s="153">
        <f>GETPIVOTDATA("Máx de Ano",Ano!$A$3,"Nome de Pregão",Tabela13[[#This Row],[Nome de Pregão]])</f>
        <v>2013</v>
      </c>
      <c r="F139" s="158">
        <f>2013</f>
        <v>2013</v>
      </c>
      <c r="G139" s="129">
        <f>SUMPRODUCT(N(Tabela13[[#This Row],[Nome de Pregão]]=Tabela9[Nome de Pregão]),N(Tabela13[[#This Row],[Tipo da Ação]]=Tabela9[Tipo da Ação]),N(Tabela9[Tipo do Provento]="DIVIDENDO"),Tabela9[Proventos/Ação])</f>
        <v>0.54837902829999996</v>
      </c>
      <c r="H139" s="129">
        <f>0</f>
        <v>0</v>
      </c>
      <c r="I139" s="156">
        <f>MAX(Tabela13[[#This Row],[Colunas1]:[Colunas5]])</f>
        <v>2</v>
      </c>
      <c r="J139" s="129">
        <f>[Dividendo]/IF(([Exercício Base]-[Exercício Ini])=0,1,([Exercício Base]-[Exercício Ini]))</f>
        <v>3.2257589899999994E-2</v>
      </c>
      <c r="K139" s="129">
        <f>[Jrs Cap Próprio Pago]/IF(([Exercício Base]-[Exercício Ini])=0,1,([Exercício Base]-[Exercício Ini]))</f>
        <v>0</v>
      </c>
      <c r="L139" s="186">
        <f>0</f>
        <v>0</v>
      </c>
      <c r="M139" s="184">
        <f>SUMPRODUCT(N(TRIM(Tabela15[Nome de pregão])=Tabela13[[#This Row],[Nome de Pregão]]),Tabela15[Qtde total de ações])</f>
        <v>543801447</v>
      </c>
      <c r="N139" s="131">
        <f>[Capital Social]*$AA$1</f>
        <v>0</v>
      </c>
      <c r="O139" s="129">
        <f>IF([Jrs Cap Próprio Pago]&gt;0,IF(([Capital Social]*$AA$1/[Qtde Total Ações])&gt;[Média JCP],[Média JCP],[Capital Social]*$AA$1/[Qtde Total Ações]),0)</f>
        <v>0</v>
      </c>
      <c r="P139" s="111">
        <f>SUMPRODUCT(N(Tabela1[Código]=Tabela13[[#This Row],[PAPEL]]),Tabela1[Fechamento])</f>
        <v>0</v>
      </c>
      <c r="Q139" s="111">
        <f>SUMPRODUCT(N(Tabela17[Código]=Tabela13[[#This Row],[PAPEL]]),Tabela17[Fechamento])</f>
        <v>2</v>
      </c>
      <c r="R139" s="111">
        <f>SUMPRODUCT(N(Tabela176[Código]=Tabela13[[#This Row],[PAPEL]]),Tabela176[Fechamento])</f>
        <v>0</v>
      </c>
      <c r="S139" s="111">
        <f>SUMPRODUCT(N(Tabela1768[Código]=Tabela13[[#This Row],[PAPEL]]),Tabela1768[Fechamento])</f>
        <v>0</v>
      </c>
      <c r="T139" s="152">
        <f>SUMPRODUCT(N(Tabela17683[Código]=Tabela13[[#This Row],[PAPEL]]),Tabela17683[Fechamento])</f>
        <v>0</v>
      </c>
      <c r="U139" s="129">
        <f>[Média Dividendo]+[Prev JPC/Ação]</f>
        <v>3.2257589899999994E-2</v>
      </c>
      <c r="V139" s="186">
        <f>Tabela13[[#This Row],[Prev Provento]]*[Qtde Total Ações]</f>
        <v>17541724.064352583</v>
      </c>
      <c r="W139" s="152">
        <f>IF(AND((Tabela13[[#This Row],[Exercício Base]]-Tabela13[[#This Row],[Exercício Fim]])&lt;3,Tabela13[[#This Row],[Cotação]]&gt;0),Tabela13[[#This Row],[Prev Provento]]/Tabela13[[#This Row],[Cotação]],"")</f>
        <v>1.6128794949999997E-2</v>
      </c>
      <c r="X139" s="112">
        <f>IF(Tabela13[[#This Row],[Cotação]]&gt;0,$Z$1/Tabela13[[#This Row],[Cotação]]-MOD($Z$1/Tabela13[[#This Row],[Cotação]],100),0)</f>
        <v>300</v>
      </c>
    </row>
    <row r="140" spans="1:24">
      <c r="A140" s="111" t="s">
        <v>1757</v>
      </c>
      <c r="B140" s="111" t="s">
        <v>1502</v>
      </c>
      <c r="C140" s="111" t="s">
        <v>585</v>
      </c>
      <c r="D140" s="153">
        <f>GETPIVOTDATA("Mínimo de Ano",Ano!$A$3,"Nome de Pregão",Tabela13[[#This Row],[Nome de Pregão]])</f>
        <v>1996</v>
      </c>
      <c r="E140" s="153">
        <f>GETPIVOTDATA("Máx de Ano",Ano!$A$3,"Nome de Pregão",Tabela13[[#This Row],[Nome de Pregão]])</f>
        <v>2013</v>
      </c>
      <c r="F140" s="158">
        <f>2013</f>
        <v>2013</v>
      </c>
      <c r="G140" s="129">
        <f>SUMPRODUCT(N(Tabela13[[#This Row],[Nome de Pregão]]=Tabela9[Nome de Pregão]),N(Tabela13[[#This Row],[Tipo da Ação]]=Tabela9[Tipo da Ação]),N(Tabela9[Tipo do Provento]="DIVIDENDO"),Tabela9[Proventos/Ação])</f>
        <v>6.5079999999999999E-2</v>
      </c>
      <c r="H140" s="129">
        <f>0</f>
        <v>0</v>
      </c>
      <c r="I140" s="156">
        <f>MAX(Tabela13[[#This Row],[Colunas1]:[Colunas5]])</f>
        <v>0.24</v>
      </c>
      <c r="J140" s="129">
        <f>[Dividendo]/IF(([Exercício Base]-[Exercício Ini])=0,1,([Exercício Base]-[Exercício Ini]))</f>
        <v>3.828235294117647E-3</v>
      </c>
      <c r="K140" s="129">
        <f>[Jrs Cap Próprio Pago]/IF(([Exercício Base]-[Exercício Ini])=0,1,([Exercício Base]-[Exercício Ini]))</f>
        <v>0</v>
      </c>
      <c r="L140" s="186">
        <f>0</f>
        <v>0</v>
      </c>
      <c r="M140" s="184">
        <f>SUMPRODUCT(N(TRIM(Tabela15[Nome de pregão])=Tabela13[[#This Row],[Nome de Pregão]]),Tabela15[Qtde total de ações])</f>
        <v>2321499770</v>
      </c>
      <c r="N140" s="131">
        <f>[Capital Social]*$AA$1</f>
        <v>0</v>
      </c>
      <c r="O140" s="129">
        <f>IF([Jrs Cap Próprio Pago]&gt;0,IF(([Capital Social]*$AA$1/[Qtde Total Ações])&gt;[Média JCP],[Média JCP],[Capital Social]*$AA$1/[Qtde Total Ações]),0)</f>
        <v>0</v>
      </c>
      <c r="P140" s="111">
        <f>SUMPRODUCT(N(Tabela1[Código]=Tabela13[[#This Row],[PAPEL]]),Tabela1[Fechamento])</f>
        <v>0</v>
      </c>
      <c r="Q140" s="111">
        <f>SUMPRODUCT(N(Tabela17[Código]=Tabela13[[#This Row],[PAPEL]]),Tabela17[Fechamento])</f>
        <v>0</v>
      </c>
      <c r="R140" s="111">
        <f>SUMPRODUCT(N(Tabela176[Código]=Tabela13[[#This Row],[PAPEL]]),Tabela176[Fechamento])</f>
        <v>0.24</v>
      </c>
      <c r="S140" s="111">
        <f>SUMPRODUCT(N(Tabela1768[Código]=Tabela13[[#This Row],[PAPEL]]),Tabela1768[Fechamento])</f>
        <v>0</v>
      </c>
      <c r="T140" s="152">
        <f>SUMPRODUCT(N(Tabela17683[Código]=Tabela13[[#This Row],[PAPEL]]),Tabela17683[Fechamento])</f>
        <v>0</v>
      </c>
      <c r="U140" s="129">
        <f>[Média Dividendo]+[Prev JPC/Ação]</f>
        <v>3.828235294117647E-3</v>
      </c>
      <c r="V140" s="186">
        <f>Tabela13[[#This Row],[Prev Provento]]*[Qtde Total Ações]</f>
        <v>8887247.3548000008</v>
      </c>
      <c r="W140" s="152">
        <f>IF(AND((Tabela13[[#This Row],[Exercício Base]]-Tabela13[[#This Row],[Exercício Fim]])&lt;3,Tabela13[[#This Row],[Cotação]]&gt;0),Tabela13[[#This Row],[Prev Provento]]/Tabela13[[#This Row],[Cotação]],"")</f>
        <v>1.5950980392156863E-2</v>
      </c>
      <c r="X140" s="112">
        <f>IF(Tabela13[[#This Row],[Cotação]]&gt;0,$Z$1/Tabela13[[#This Row],[Cotação]]-MOD($Z$1/Tabela13[[#This Row],[Cotação]],100),0)</f>
        <v>2500</v>
      </c>
    </row>
    <row r="141" spans="1:24">
      <c r="A141" s="111" t="s">
        <v>1530</v>
      </c>
      <c r="B141" s="111" t="s">
        <v>1490</v>
      </c>
      <c r="C141" s="111" t="s">
        <v>53</v>
      </c>
      <c r="D141" s="153">
        <f>GETPIVOTDATA("Mínimo de Ano",Ano!$A$3,"Nome de Pregão",Tabela13[[#This Row],[Nome de Pregão]])</f>
        <v>2000</v>
      </c>
      <c r="E141" s="153">
        <f>GETPIVOTDATA("Máx de Ano",Ano!$A$3,"Nome de Pregão",Tabela13[[#This Row],[Nome de Pregão]])</f>
        <v>2014</v>
      </c>
      <c r="F141" s="158">
        <f>2013</f>
        <v>2013</v>
      </c>
      <c r="G141" s="129">
        <f>SUMPRODUCT(N(Tabela13[[#This Row],[Nome de Pregão]]=Tabela9[Nome de Pregão]),N(Tabela13[[#This Row],[Tipo da Ação]]=Tabela9[Tipo da Ação]),N(Tabela9[Tipo do Provento]="DIVIDENDO"),Tabela9[Proventos/Ação])</f>
        <v>8.5319255000000011E-2</v>
      </c>
      <c r="H141" s="129">
        <f>0</f>
        <v>0</v>
      </c>
      <c r="I141" s="156">
        <f>MAX(Tabela13[[#This Row],[Colunas1]:[Colunas5]])</f>
        <v>0.42</v>
      </c>
      <c r="J141" s="129">
        <f>[Dividendo]/IF(([Exercício Base]-[Exercício Ini])=0,1,([Exercício Base]-[Exercício Ini]))</f>
        <v>6.5630196153846163E-3</v>
      </c>
      <c r="K141" s="129">
        <f>[Jrs Cap Próprio Pago]/IF(([Exercício Base]-[Exercício Ini])=0,1,([Exercício Base]-[Exercício Ini]))</f>
        <v>0</v>
      </c>
      <c r="L141" s="186">
        <f>0</f>
        <v>0</v>
      </c>
      <c r="M141" s="184">
        <f>SUMPRODUCT(N(TRIM(Tabela15[Nome de pregão])=Tabela13[[#This Row],[Nome de Pregão]]),Tabela15[Qtde total de ações])</f>
        <v>1579564303</v>
      </c>
      <c r="N141" s="131">
        <f>[Capital Social]*$AA$1</f>
        <v>0</v>
      </c>
      <c r="O141" s="129">
        <f>IF([Jrs Cap Próprio Pago]&gt;0,IF(([Capital Social]*$AA$1/[Qtde Total Ações])&gt;[Média JCP],[Média JCP],[Capital Social]*$AA$1/[Qtde Total Ações]),0)</f>
        <v>0</v>
      </c>
      <c r="P141" s="111">
        <f>SUMPRODUCT(N(Tabela1[Código]=Tabela13[[#This Row],[PAPEL]]),Tabela1[Fechamento])</f>
        <v>0.42</v>
      </c>
      <c r="Q141" s="111">
        <f>SUMPRODUCT(N(Tabela17[Código]=Tabela13[[#This Row],[PAPEL]]),Tabela17[Fechamento])</f>
        <v>0</v>
      </c>
      <c r="R141" s="111">
        <f>SUMPRODUCT(N(Tabela176[Código]=Tabela13[[#This Row],[PAPEL]]),Tabela176[Fechamento])</f>
        <v>0</v>
      </c>
      <c r="S141" s="111">
        <f>SUMPRODUCT(N(Tabela1768[Código]=Tabela13[[#This Row],[PAPEL]]),Tabela1768[Fechamento])</f>
        <v>0</v>
      </c>
      <c r="T141" s="152">
        <f>SUMPRODUCT(N(Tabela17683[Código]=Tabela13[[#This Row],[PAPEL]]),Tabela17683[Fechamento])</f>
        <v>0</v>
      </c>
      <c r="U141" s="129">
        <f>[Média Dividendo]+[Prev JPC/Ação]</f>
        <v>6.5630196153846163E-3</v>
      </c>
      <c r="V141" s="186">
        <f>Tabela13[[#This Row],[Prev Provento]]*[Qtde Total Ações]</f>
        <v>10366711.504350329</v>
      </c>
      <c r="W141" s="152">
        <f>IF(AND((Tabela13[[#This Row],[Exercício Base]]-Tabela13[[#This Row],[Exercício Fim]])&lt;3,Tabela13[[#This Row],[Cotação]]&gt;0),Tabela13[[#This Row],[Prev Provento]]/Tabela13[[#This Row],[Cotação]],"")</f>
        <v>1.5626237179487183E-2</v>
      </c>
      <c r="X141" s="153">
        <f>IF(Tabela13[[#This Row],[Cotação]]&gt;0,$Z$1/Tabela13[[#This Row],[Cotação]]-MOD($Z$1/Tabela13[[#This Row],[Cotação]],100),0)</f>
        <v>1400</v>
      </c>
    </row>
    <row r="142" spans="1:24">
      <c r="A142" s="111" t="s">
        <v>1772</v>
      </c>
      <c r="B142" s="111" t="s">
        <v>1490</v>
      </c>
      <c r="C142" s="111" t="s">
        <v>197</v>
      </c>
      <c r="D142" s="153">
        <f>GETPIVOTDATA("Mínimo de Ano",Ano!$A$3,"Nome de Pregão",Tabela13[[#This Row],[Nome de Pregão]])</f>
        <v>1996</v>
      </c>
      <c r="E142" s="153">
        <f>GETPIVOTDATA("Máx de Ano",Ano!$A$3,"Nome de Pregão",Tabela13[[#This Row],[Nome de Pregão]])</f>
        <v>2013</v>
      </c>
      <c r="F142" s="158">
        <f>2013</f>
        <v>2013</v>
      </c>
      <c r="G142" s="129">
        <f>SUMPRODUCT(N(Tabela13[[#This Row],[Nome de Pregão]]=Tabela9[Nome de Pregão]),N(Tabela13[[#This Row],[Tipo da Ação]]=Tabela9[Tipo da Ação]),N(Tabela9[Tipo do Provento]="DIVIDENDO"),Tabela9[Proventos/Ação])</f>
        <v>7.1603488430082596</v>
      </c>
      <c r="H142" s="129">
        <f>0</f>
        <v>0</v>
      </c>
      <c r="I142" s="156">
        <f>MAX(Tabela13[[#This Row],[Colunas1]:[Colunas5]])</f>
        <v>27.01</v>
      </c>
      <c r="J142" s="129">
        <f>[Dividendo]/IF(([Exercício Base]-[Exercício Ini])=0,1,([Exercício Base]-[Exercício Ini]))</f>
        <v>0.42119699076519174</v>
      </c>
      <c r="K142" s="129">
        <f>[Jrs Cap Próprio Pago]/IF(([Exercício Base]-[Exercício Ini])=0,1,([Exercício Base]-[Exercício Ini]))</f>
        <v>0</v>
      </c>
      <c r="L142" s="186">
        <f>0</f>
        <v>0</v>
      </c>
      <c r="M142" s="184">
        <f>SUMPRODUCT(N(TRIM(Tabela15[Nome de pregão])=Tabela13[[#This Row],[Nome de Pregão]]),Tabela15[Qtde total de ações])</f>
        <v>87001901</v>
      </c>
      <c r="N142" s="131">
        <f>[Capital Social]*$AA$1</f>
        <v>0</v>
      </c>
      <c r="O142" s="129">
        <f>IF([Jrs Cap Próprio Pago]&gt;0,IF(([Capital Social]*$AA$1/[Qtde Total Ações])&gt;[Média JCP],[Média JCP],[Capital Social]*$AA$1/[Qtde Total Ações]),0)</f>
        <v>0</v>
      </c>
      <c r="P142" s="111">
        <f>SUMPRODUCT(N(Tabela1[Código]=Tabela13[[#This Row],[PAPEL]]),Tabela1[Fechamento])</f>
        <v>27.01</v>
      </c>
      <c r="Q142" s="111">
        <f>SUMPRODUCT(N(Tabela17[Código]=Tabela13[[#This Row],[PAPEL]]),Tabela17[Fechamento])</f>
        <v>0</v>
      </c>
      <c r="R142" s="111">
        <f>SUMPRODUCT(N(Tabela176[Código]=Tabela13[[#This Row],[PAPEL]]),Tabela176[Fechamento])</f>
        <v>0</v>
      </c>
      <c r="S142" s="111">
        <f>SUMPRODUCT(N(Tabela1768[Código]=Tabela13[[#This Row],[PAPEL]]),Tabela1768[Fechamento])</f>
        <v>0</v>
      </c>
      <c r="T142" s="152">
        <f>SUMPRODUCT(N(Tabela17683[Código]=Tabela13[[#This Row],[PAPEL]]),Tabela17683[Fechamento])</f>
        <v>0</v>
      </c>
      <c r="U142" s="129">
        <f>[Média Dividendo]+[Prev JPC/Ação]</f>
        <v>0.42119699076519174</v>
      </c>
      <c r="V142" s="186">
        <f>Tabela13[[#This Row],[Prev Provento]]*[Qtde Total Ações]</f>
        <v>36644938.892051123</v>
      </c>
      <c r="W142" s="152">
        <f>IF(AND((Tabela13[[#This Row],[Exercício Base]]-Tabela13[[#This Row],[Exercício Fim]])&lt;3,Tabela13[[#This Row],[Cotação]]&gt;0),Tabela13[[#This Row],[Prev Provento]]/Tabela13[[#This Row],[Cotação]],"")</f>
        <v>1.559411294947026E-2</v>
      </c>
      <c r="X142" s="153">
        <f>IF(Tabela13[[#This Row],[Cotação]]&gt;0,$Z$1/Tabela13[[#This Row],[Cotação]]-MOD($Z$1/Tabela13[[#This Row],[Cotação]],100),0)</f>
        <v>0</v>
      </c>
    </row>
    <row r="143" spans="1:24">
      <c r="A143" s="111" t="s">
        <v>1549</v>
      </c>
      <c r="B143" s="111" t="s">
        <v>1490</v>
      </c>
      <c r="C143" s="111" t="s">
        <v>273</v>
      </c>
      <c r="D143" s="153">
        <f>GETPIVOTDATA("Mínimo de Ano",Ano!$A$3,"Nome de Pregão",Tabela13[[#This Row],[Nome de Pregão]])</f>
        <v>2001</v>
      </c>
      <c r="E143" s="153">
        <f>GETPIVOTDATA("Máx de Ano",Ano!$A$3,"Nome de Pregão",Tabela13[[#This Row],[Nome de Pregão]])</f>
        <v>2013</v>
      </c>
      <c r="F143" s="158">
        <f>2013</f>
        <v>2013</v>
      </c>
      <c r="G143" s="129">
        <f>SUMPRODUCT(N(Tabela13[[#This Row],[Nome de Pregão]]=Tabela9[Nome de Pregão]),N(Tabela13[[#This Row],[Tipo da Ação]]=Tabela9[Tipo da Ação]),N(Tabela9[Tipo do Provento]="DIVIDENDO"),Tabela9[Proventos/Ação])</f>
        <v>3.5897964885320004</v>
      </c>
      <c r="H143" s="129">
        <f>0</f>
        <v>0</v>
      </c>
      <c r="I143" s="156">
        <f>MAX(Tabela13[[#This Row],[Colunas1]:[Colunas5]])</f>
        <v>19.32</v>
      </c>
      <c r="J143" s="129">
        <f>[Dividendo]/IF(([Exercício Base]-[Exercício Ini])=0,1,([Exercício Base]-[Exercício Ini]))</f>
        <v>0.29914970737766672</v>
      </c>
      <c r="K143" s="129">
        <f>[Jrs Cap Próprio Pago]/IF(([Exercício Base]-[Exercício Ini])=0,1,([Exercício Base]-[Exercício Ini]))</f>
        <v>0</v>
      </c>
      <c r="L143" s="184">
        <f>0</f>
        <v>0</v>
      </c>
      <c r="M143" s="184">
        <f>SUMPRODUCT(N(TRIM(Tabela15[Nome de pregão])=Tabela13[[#This Row],[Nome de Pregão]]),Tabela15[Qtde total de ações])</f>
        <v>349547945</v>
      </c>
      <c r="N143" s="184">
        <f>[Capital Social]*$AA$1</f>
        <v>0</v>
      </c>
      <c r="O143" s="129">
        <f>IF([Jrs Cap Próprio Pago]&gt;0,IF(([Capital Social]*$AA$1/[Qtde Total Ações])&gt;[Média JCP],[Média JCP],[Capital Social]*$AA$1/[Qtde Total Ações]),0)</f>
        <v>0</v>
      </c>
      <c r="P143" s="111">
        <f>SUMPRODUCT(N(Tabela1[Código]=Tabela13[[#This Row],[PAPEL]]),Tabela1[Fechamento])</f>
        <v>0</v>
      </c>
      <c r="Q143" s="111">
        <f>SUMPRODUCT(N(Tabela17[Código]=Tabela13[[#This Row],[PAPEL]]),Tabela17[Fechamento])</f>
        <v>19.32</v>
      </c>
      <c r="R143" s="111">
        <f>SUMPRODUCT(N(Tabela176[Código]=Tabela13[[#This Row],[PAPEL]]),Tabela176[Fechamento])</f>
        <v>0</v>
      </c>
      <c r="S143" s="111">
        <f>SUMPRODUCT(N(Tabela1768[Código]=Tabela13[[#This Row],[PAPEL]]),Tabela1768[Fechamento])</f>
        <v>0</v>
      </c>
      <c r="T143" s="129">
        <f>SUMPRODUCT(N(Tabela17683[Código]=Tabela13[[#This Row],[PAPEL]]),Tabela17683[Fechamento])</f>
        <v>0</v>
      </c>
      <c r="U143" s="158">
        <f>[Média Dividendo]+[Prev JPC/Ação]</f>
        <v>0.29914970737766672</v>
      </c>
      <c r="V143" s="186">
        <f>Tabela13[[#This Row],[Prev Provento]]*[Qtde Total Ações]</f>
        <v>104567165.46121474</v>
      </c>
      <c r="W143" s="152">
        <f>IF(AND((Tabela13[[#This Row],[Exercício Base]]-Tabela13[[#This Row],[Exercício Fim]])&lt;3,Tabela13[[#This Row],[Cotação]]&gt;0),Tabela13[[#This Row],[Prev Provento]]/Tabela13[[#This Row],[Cotação]],"")</f>
        <v>1.5483939305262252E-2</v>
      </c>
      <c r="X143" s="153">
        <f>IF(Tabela13[[#This Row],[Cotação]]&gt;0,$Z$1/Tabela13[[#This Row],[Cotação]]-MOD($Z$1/Tabela13[[#This Row],[Cotação]],100),0)</f>
        <v>0</v>
      </c>
    </row>
    <row r="144" spans="1:24">
      <c r="A144" s="111" t="s">
        <v>1505</v>
      </c>
      <c r="B144" s="111" t="s">
        <v>1509</v>
      </c>
      <c r="C144" s="111" t="s">
        <v>207</v>
      </c>
      <c r="D144" s="153">
        <f>GETPIVOTDATA("Mínimo de Ano",Ano!$A$3,"Nome de Pregão",Tabela13[[#This Row],[Nome de Pregão]])</f>
        <v>1996</v>
      </c>
      <c r="E144" s="153">
        <f>GETPIVOTDATA("Máx de Ano",Ano!$A$3,"Nome de Pregão",Tabela13[[#This Row],[Nome de Pregão]])</f>
        <v>2014</v>
      </c>
      <c r="F144" s="158">
        <f>2013</f>
        <v>2013</v>
      </c>
      <c r="G144" s="129">
        <f>SUMPRODUCT(N(Tabela13[[#This Row],[Nome de Pregão]]=Tabela9[Nome de Pregão]),N(Tabela13[[#This Row],[Tipo da Ação]]=Tabela9[Tipo da Ação]),N(Tabela9[Tipo do Provento]="DIVIDENDO"),Tabela9[Proventos/Ação])</f>
        <v>1.0057200000000002</v>
      </c>
      <c r="H144" s="129">
        <f>0</f>
        <v>0</v>
      </c>
      <c r="I144" s="156">
        <f>MAX(Tabela13[[#This Row],[Colunas1]:[Colunas5]])</f>
        <v>3.87</v>
      </c>
      <c r="J144" s="129">
        <f>[Dividendo]/IF(([Exercício Base]-[Exercício Ini])=0,1,([Exercício Base]-[Exercício Ini]))</f>
        <v>5.9160000000000011E-2</v>
      </c>
      <c r="K144" s="129">
        <f>[Jrs Cap Próprio Pago]/IF(([Exercício Base]-[Exercício Ini])=0,1,([Exercício Base]-[Exercício Ini]))</f>
        <v>0</v>
      </c>
      <c r="L144" s="186">
        <f>0</f>
        <v>0</v>
      </c>
      <c r="M144" s="184">
        <f>SUMPRODUCT(N(TRIM(Tabela15[Nome de pregão])=Tabela13[[#This Row],[Nome de Pregão]]),Tabela15[Qtde total de ações])</f>
        <v>73646388</v>
      </c>
      <c r="N144" s="131">
        <f>[Capital Social]*$AA$1</f>
        <v>0</v>
      </c>
      <c r="O144" s="129">
        <f>IF([Jrs Cap Próprio Pago]&gt;0,IF(([Capital Social]*$AA$1/[Qtde Total Ações])&gt;[Média JCP],[Média JCP],[Capital Social]*$AA$1/[Qtde Total Ações]),0)</f>
        <v>0</v>
      </c>
      <c r="P144" s="111">
        <f>SUMPRODUCT(N(Tabela1[Código]=Tabela13[[#This Row],[PAPEL]]),Tabela1[Fechamento])</f>
        <v>3.87</v>
      </c>
      <c r="Q144" s="111">
        <f>SUMPRODUCT(N(Tabela17[Código]=Tabela13[[#This Row],[PAPEL]]),Tabela17[Fechamento])</f>
        <v>0</v>
      </c>
      <c r="R144" s="111">
        <f>SUMPRODUCT(N(Tabela176[Código]=Tabela13[[#This Row],[PAPEL]]),Tabela176[Fechamento])</f>
        <v>0</v>
      </c>
      <c r="S144" s="111">
        <f>SUMPRODUCT(N(Tabela1768[Código]=Tabela13[[#This Row],[PAPEL]]),Tabela1768[Fechamento])</f>
        <v>0</v>
      </c>
      <c r="T144" s="152">
        <f>SUMPRODUCT(N(Tabela17683[Código]=Tabela13[[#This Row],[PAPEL]]),Tabela17683[Fechamento])</f>
        <v>0</v>
      </c>
      <c r="U144" s="129">
        <f>[Média Dividendo]+[Prev JPC/Ação]</f>
        <v>5.9160000000000011E-2</v>
      </c>
      <c r="V144" s="186">
        <f>Tabela13[[#This Row],[Prev Provento]]*[Qtde Total Ações]</f>
        <v>4356920.3140800009</v>
      </c>
      <c r="W144" s="152">
        <f>IF(AND((Tabela13[[#This Row],[Exercício Base]]-Tabela13[[#This Row],[Exercício Fim]])&lt;3,Tabela13[[#This Row],[Cotação]]&gt;0),Tabela13[[#This Row],[Prev Provento]]/Tabela13[[#This Row],[Cotação]],"")</f>
        <v>1.5286821705426359E-2</v>
      </c>
      <c r="X144" s="153">
        <f>IF(Tabela13[[#This Row],[Cotação]]&gt;0,$Z$1/Tabela13[[#This Row],[Cotação]]-MOD($Z$1/Tabela13[[#This Row],[Cotação]],100),0)</f>
        <v>100</v>
      </c>
    </row>
    <row r="145" spans="1:24">
      <c r="A145" s="111" t="s">
        <v>1772</v>
      </c>
      <c r="B145" s="111" t="s">
        <v>1488</v>
      </c>
      <c r="C145" s="111" t="s">
        <v>196</v>
      </c>
      <c r="D145" s="153">
        <f>GETPIVOTDATA("Mínimo de Ano",Ano!$A$3,"Nome de Pregão",Tabela13[[#This Row],[Nome de Pregão]])</f>
        <v>1996</v>
      </c>
      <c r="E145" s="153">
        <f>GETPIVOTDATA("Máx de Ano",Ano!$A$3,"Nome de Pregão",Tabela13[[#This Row],[Nome de Pregão]])</f>
        <v>2013</v>
      </c>
      <c r="F145" s="158">
        <f>2013</f>
        <v>2013</v>
      </c>
      <c r="G145" s="129">
        <f>SUMPRODUCT(N(Tabela13[[#This Row],[Nome de Pregão]]=Tabela9[Nome de Pregão]),N(Tabela13[[#This Row],[Tipo da Ação]]=Tabela9[Tipo da Ação]),N(Tabela9[Tipo do Provento]="DIVIDENDO"),Tabela9[Proventos/Ação])</f>
        <v>6.5095336464265987</v>
      </c>
      <c r="H145" s="129">
        <f>0</f>
        <v>0</v>
      </c>
      <c r="I145" s="156">
        <f>MAX(Tabela13[[#This Row],[Colunas1]:[Colunas5]])</f>
        <v>25.07</v>
      </c>
      <c r="J145" s="129">
        <f>[Dividendo]/IF(([Exercício Base]-[Exercício Ini])=0,1,([Exercício Base]-[Exercício Ini]))</f>
        <v>0.38291374390744698</v>
      </c>
      <c r="K145" s="129">
        <f>[Jrs Cap Próprio Pago]/IF(([Exercício Base]-[Exercício Ini])=0,1,([Exercício Base]-[Exercício Ini]))</f>
        <v>0</v>
      </c>
      <c r="L145" s="186">
        <f>0</f>
        <v>0</v>
      </c>
      <c r="M145" s="184">
        <f>SUMPRODUCT(N(TRIM(Tabela15[Nome de pregão])=Tabela13[[#This Row],[Nome de Pregão]]),Tabela15[Qtde total de ações])</f>
        <v>87001901</v>
      </c>
      <c r="N145" s="131">
        <f>[Capital Social]*$AA$1</f>
        <v>0</v>
      </c>
      <c r="O145" s="129">
        <f>IF([Jrs Cap Próprio Pago]&gt;0,IF(([Capital Social]*$AA$1/[Qtde Total Ações])&gt;[Média JCP],[Média JCP],[Capital Social]*$AA$1/[Qtde Total Ações]),0)</f>
        <v>0</v>
      </c>
      <c r="P145" s="111">
        <f>SUMPRODUCT(N(Tabela1[Código]=Tabela13[[#This Row],[PAPEL]]),Tabela1[Fechamento])</f>
        <v>25.07</v>
      </c>
      <c r="Q145" s="111">
        <f>SUMPRODUCT(N(Tabela17[Código]=Tabela13[[#This Row],[PAPEL]]),Tabela17[Fechamento])</f>
        <v>0</v>
      </c>
      <c r="R145" s="111">
        <f>SUMPRODUCT(N(Tabela176[Código]=Tabela13[[#This Row],[PAPEL]]),Tabela176[Fechamento])</f>
        <v>0</v>
      </c>
      <c r="S145" s="111">
        <f>SUMPRODUCT(N(Tabela1768[Código]=Tabela13[[#This Row],[PAPEL]]),Tabela1768[Fechamento])</f>
        <v>0</v>
      </c>
      <c r="T145" s="152">
        <f>SUMPRODUCT(N(Tabela17683[Código]=Tabela13[[#This Row],[PAPEL]]),Tabela17683[Fechamento])</f>
        <v>0</v>
      </c>
      <c r="U145" s="129">
        <f>[Média Dividendo]+[Prev JPC/Ação]</f>
        <v>0.38291374390744698</v>
      </c>
      <c r="V145" s="186">
        <f>Tabela13[[#This Row],[Prev Provento]]*[Qtde Total Ações]</f>
        <v>33314223.638975054</v>
      </c>
      <c r="W145" s="152">
        <f>IF(AND((Tabela13[[#This Row],[Exercício Base]]-Tabela13[[#This Row],[Exercício Fim]])&lt;3,Tabela13[[#This Row],[Cotação]]&gt;0),Tabela13[[#This Row],[Prev Provento]]/Tabela13[[#This Row],[Cotação]],"")</f>
        <v>1.5273783163440247E-2</v>
      </c>
      <c r="X145" s="153">
        <f>IF(Tabela13[[#This Row],[Cotação]]&gt;0,$Z$1/Tabela13[[#This Row],[Cotação]]-MOD($Z$1/Tabela13[[#This Row],[Cotação]],100),0)</f>
        <v>0</v>
      </c>
    </row>
    <row r="146" spans="1:24">
      <c r="A146" s="111" t="s">
        <v>1724</v>
      </c>
      <c r="B146" s="111" t="s">
        <v>1488</v>
      </c>
      <c r="C146" s="111" t="s">
        <v>496</v>
      </c>
      <c r="D146" s="153">
        <f>GETPIVOTDATA("Mínimo de Ano",Ano!$A$3,"Nome de Pregão",Tabela13[[#This Row],[Nome de Pregão]])</f>
        <v>1996</v>
      </c>
      <c r="E146" s="153">
        <f>GETPIVOTDATA("Máx de Ano",Ano!$A$3,"Nome de Pregão",Tabela13[[#This Row],[Nome de Pregão]])</f>
        <v>2013</v>
      </c>
      <c r="F146" s="158">
        <f>2013</f>
        <v>2013</v>
      </c>
      <c r="G146" s="129">
        <f>SUMPRODUCT(N(Tabela13[[#This Row],[Nome de Pregão]]=Tabela9[Nome de Pregão]),N(Tabela13[[#This Row],[Tipo da Ação]]=Tabela9[Tipo da Ação]),N(Tabela9[Tipo do Provento]="DIVIDENDO"),Tabela9[Proventos/Ação])</f>
        <v>0.5092117987</v>
      </c>
      <c r="H146" s="129">
        <f>0</f>
        <v>0</v>
      </c>
      <c r="I146" s="156">
        <f>MAX(Tabela13[[#This Row],[Colunas1]:[Colunas5]])</f>
        <v>1.99</v>
      </c>
      <c r="J146" s="129">
        <f>[Dividendo]/IF(([Exercício Base]-[Exercício Ini])=0,1,([Exercício Base]-[Exercício Ini]))</f>
        <v>2.9953635217647059E-2</v>
      </c>
      <c r="K146" s="129">
        <f>[Jrs Cap Próprio Pago]/IF(([Exercício Base]-[Exercício Ini])=0,1,([Exercício Base]-[Exercício Ini]))</f>
        <v>0</v>
      </c>
      <c r="L146" s="186">
        <f>0</f>
        <v>0</v>
      </c>
      <c r="M146" s="184">
        <f>SUMPRODUCT(N(TRIM(Tabela15[Nome de pregão])=Tabela13[[#This Row],[Nome de Pregão]]),Tabela15[Qtde total de ações])</f>
        <v>543801447</v>
      </c>
      <c r="N146" s="131">
        <f>[Capital Social]*$AA$1</f>
        <v>0</v>
      </c>
      <c r="O146" s="129">
        <f>IF([Jrs Cap Próprio Pago]&gt;0,IF(([Capital Social]*$AA$1/[Qtde Total Ações])&gt;[Média JCP],[Média JCP],[Capital Social]*$AA$1/[Qtde Total Ações]),0)</f>
        <v>0</v>
      </c>
      <c r="P146" s="111">
        <f>SUMPRODUCT(N(Tabela1[Código]=Tabela13[[#This Row],[PAPEL]]),Tabela1[Fechamento])</f>
        <v>0</v>
      </c>
      <c r="Q146" s="111">
        <f>SUMPRODUCT(N(Tabela17[Código]=Tabela13[[#This Row],[PAPEL]]),Tabela17[Fechamento])</f>
        <v>1.99</v>
      </c>
      <c r="R146" s="111">
        <f>SUMPRODUCT(N(Tabela176[Código]=Tabela13[[#This Row],[PAPEL]]),Tabela176[Fechamento])</f>
        <v>0</v>
      </c>
      <c r="S146" s="111">
        <f>SUMPRODUCT(N(Tabela1768[Código]=Tabela13[[#This Row],[PAPEL]]),Tabela1768[Fechamento])</f>
        <v>0</v>
      </c>
      <c r="T146" s="152">
        <f>SUMPRODUCT(N(Tabela17683[Código]=Tabela13[[#This Row],[PAPEL]]),Tabela17683[Fechamento])</f>
        <v>0</v>
      </c>
      <c r="U146" s="129">
        <f>[Média Dividendo]+[Prev JPC/Ação]</f>
        <v>2.9953635217647059E-2</v>
      </c>
      <c r="V146" s="186">
        <f>Tabela13[[#This Row],[Prev Provento]]*[Qtde Total Ações]</f>
        <v>16288830.174266631</v>
      </c>
      <c r="W146" s="152">
        <f>IF(AND((Tabela13[[#This Row],[Exercício Base]]-Tabela13[[#This Row],[Exercício Fim]])&lt;3,Tabela13[[#This Row],[Cotação]]&gt;0),Tabela13[[#This Row],[Prev Provento]]/Tabela13[[#This Row],[Cotação]],"")</f>
        <v>1.5052077998817618E-2</v>
      </c>
      <c r="X146" s="112">
        <f>IF(Tabela13[[#This Row],[Cotação]]&gt;0,$Z$1/Tabela13[[#This Row],[Cotação]]-MOD($Z$1/Tabela13[[#This Row],[Cotação]],100),0)</f>
        <v>300</v>
      </c>
    </row>
    <row r="147" spans="1:24">
      <c r="A147" s="111" t="s">
        <v>1757</v>
      </c>
      <c r="B147" s="111" t="s">
        <v>1503</v>
      </c>
      <c r="C147" s="111" t="s">
        <v>586</v>
      </c>
      <c r="D147" s="153">
        <f>GETPIVOTDATA("Mínimo de Ano",Ano!$A$3,"Nome de Pregão",Tabela13[[#This Row],[Nome de Pregão]])</f>
        <v>1996</v>
      </c>
      <c r="E147" s="153">
        <f>GETPIVOTDATA("Máx de Ano",Ano!$A$3,"Nome de Pregão",Tabela13[[#This Row],[Nome de Pregão]])</f>
        <v>2013</v>
      </c>
      <c r="F147" s="158">
        <f>2013</f>
        <v>2013</v>
      </c>
      <c r="G147" s="129">
        <f>SUMPRODUCT(N(Tabela13[[#This Row],[Nome de Pregão]]=Tabela9[Nome de Pregão]),N(Tabela13[[#This Row],[Tipo da Ação]]=Tabela9[Tipo da Ação]),N(Tabela9[Tipo do Provento]="DIVIDENDO"),Tabela9[Proventos/Ação])</f>
        <v>6.0753501219999992E-2</v>
      </c>
      <c r="H147" s="129">
        <f>0</f>
        <v>0</v>
      </c>
      <c r="I147" s="156">
        <f>MAX(Tabela13[[#This Row],[Colunas1]:[Colunas5]])</f>
        <v>0.24</v>
      </c>
      <c r="J147" s="129">
        <f>[Dividendo]/IF(([Exercício Base]-[Exercício Ini])=0,1,([Exercício Base]-[Exercício Ini]))</f>
        <v>3.5737353658823524E-3</v>
      </c>
      <c r="K147" s="129">
        <f>[Jrs Cap Próprio Pago]/IF(([Exercício Base]-[Exercício Ini])=0,1,([Exercício Base]-[Exercício Ini]))</f>
        <v>0</v>
      </c>
      <c r="L147" s="186">
        <f>0</f>
        <v>0</v>
      </c>
      <c r="M147" s="184">
        <f>SUMPRODUCT(N(TRIM(Tabela15[Nome de pregão])=Tabela13[[#This Row],[Nome de Pregão]]),Tabela15[Qtde total de ações])</f>
        <v>2321499770</v>
      </c>
      <c r="N147" s="131">
        <f>[Capital Social]*$AA$1</f>
        <v>0</v>
      </c>
      <c r="O147" s="129">
        <f>IF([Jrs Cap Próprio Pago]&gt;0,IF(([Capital Social]*$AA$1/[Qtde Total Ações])&gt;[Média JCP],[Média JCP],[Capital Social]*$AA$1/[Qtde Total Ações]),0)</f>
        <v>0</v>
      </c>
      <c r="P147" s="111">
        <f>SUMPRODUCT(N(Tabela1[Código]=Tabela13[[#This Row],[PAPEL]]),Tabela1[Fechamento])</f>
        <v>0</v>
      </c>
      <c r="Q147" s="111">
        <f>SUMPRODUCT(N(Tabela17[Código]=Tabela13[[#This Row],[PAPEL]]),Tabela17[Fechamento])</f>
        <v>0</v>
      </c>
      <c r="R147" s="111">
        <f>SUMPRODUCT(N(Tabela176[Código]=Tabela13[[#This Row],[PAPEL]]),Tabela176[Fechamento])</f>
        <v>0.24</v>
      </c>
      <c r="S147" s="111">
        <f>SUMPRODUCT(N(Tabela1768[Código]=Tabela13[[#This Row],[PAPEL]]),Tabela1768[Fechamento])</f>
        <v>0</v>
      </c>
      <c r="T147" s="152">
        <f>SUMPRODUCT(N(Tabela17683[Código]=Tabela13[[#This Row],[PAPEL]]),Tabela17683[Fechamento])</f>
        <v>0</v>
      </c>
      <c r="U147" s="129">
        <f>[Média Dividendo]+[Prev JPC/Ação]</f>
        <v>3.5737353658823524E-3</v>
      </c>
      <c r="V147" s="186">
        <f>Tabela13[[#This Row],[Prev Provento]]*[Qtde Total Ações]</f>
        <v>8296425.8299367465</v>
      </c>
      <c r="W147" s="152">
        <f>IF(AND((Tabela13[[#This Row],[Exercício Base]]-Tabela13[[#This Row],[Exercício Fim]])&lt;3,Tabela13[[#This Row],[Cotação]]&gt;0),Tabela13[[#This Row],[Prev Provento]]/Tabela13[[#This Row],[Cotação]],"")</f>
        <v>1.4890564024509802E-2</v>
      </c>
      <c r="X147" s="112">
        <f>IF(Tabela13[[#This Row],[Cotação]]&gt;0,$Z$1/Tabela13[[#This Row],[Cotação]]-MOD($Z$1/Tabela13[[#This Row],[Cotação]],100),0)</f>
        <v>2500</v>
      </c>
    </row>
    <row r="148" spans="1:24">
      <c r="A148" s="111" t="s">
        <v>1505</v>
      </c>
      <c r="B148" s="111" t="s">
        <v>1488</v>
      </c>
      <c r="C148" s="111" t="s">
        <v>202</v>
      </c>
      <c r="D148" s="153">
        <f>GETPIVOTDATA("Mínimo de Ano",Ano!$A$3,"Nome de Pregão",Tabela13[[#This Row],[Nome de Pregão]])</f>
        <v>1996</v>
      </c>
      <c r="E148" s="153">
        <f>GETPIVOTDATA("Máx de Ano",Ano!$A$3,"Nome de Pregão",Tabela13[[#This Row],[Nome de Pregão]])</f>
        <v>2014</v>
      </c>
      <c r="F148" s="158">
        <f>2013</f>
        <v>2013</v>
      </c>
      <c r="G148" s="129">
        <f>SUMPRODUCT(N(Tabela13[[#This Row],[Nome de Pregão]]=Tabela9[Nome de Pregão]),N(Tabela13[[#This Row],[Tipo da Ação]]=Tabela9[Tipo da Ação]),N(Tabela9[Tipo do Provento]="DIVIDENDO"),Tabela9[Proventos/Ação])</f>
        <v>0.93196000000000001</v>
      </c>
      <c r="H148" s="129">
        <f>0</f>
        <v>0</v>
      </c>
      <c r="I148" s="156">
        <f>MAX(Tabela13[[#This Row],[Colunas1]:[Colunas5]])</f>
        <v>3.87</v>
      </c>
      <c r="J148" s="129">
        <f>[Dividendo]/IF(([Exercício Base]-[Exercício Ini])=0,1,([Exercício Base]-[Exercício Ini]))</f>
        <v>5.4821176470588234E-2</v>
      </c>
      <c r="K148" s="129">
        <f>[Jrs Cap Próprio Pago]/IF(([Exercício Base]-[Exercício Ini])=0,1,([Exercício Base]-[Exercício Ini]))</f>
        <v>0</v>
      </c>
      <c r="L148" s="186">
        <f>0</f>
        <v>0</v>
      </c>
      <c r="M148" s="184">
        <f>SUMPRODUCT(N(TRIM(Tabela15[Nome de pregão])=Tabela13[[#This Row],[Nome de Pregão]]),Tabela15[Qtde total de ações])</f>
        <v>73646388</v>
      </c>
      <c r="N148" s="131">
        <f>[Capital Social]*$AA$1</f>
        <v>0</v>
      </c>
      <c r="O148" s="129">
        <f>IF([Jrs Cap Próprio Pago]&gt;0,IF(([Capital Social]*$AA$1/[Qtde Total Ações])&gt;[Média JCP],[Média JCP],[Capital Social]*$AA$1/[Qtde Total Ações]),0)</f>
        <v>0</v>
      </c>
      <c r="P148" s="111">
        <f>SUMPRODUCT(N(Tabela1[Código]=Tabela13[[#This Row],[PAPEL]]),Tabela1[Fechamento])</f>
        <v>3.87</v>
      </c>
      <c r="Q148" s="111">
        <f>SUMPRODUCT(N(Tabela17[Código]=Tabela13[[#This Row],[PAPEL]]),Tabela17[Fechamento])</f>
        <v>0</v>
      </c>
      <c r="R148" s="111">
        <f>SUMPRODUCT(N(Tabela176[Código]=Tabela13[[#This Row],[PAPEL]]),Tabela176[Fechamento])</f>
        <v>0</v>
      </c>
      <c r="S148" s="111">
        <f>SUMPRODUCT(N(Tabela1768[Código]=Tabela13[[#This Row],[PAPEL]]),Tabela1768[Fechamento])</f>
        <v>0</v>
      </c>
      <c r="T148" s="152">
        <f>SUMPRODUCT(N(Tabela17683[Código]=Tabela13[[#This Row],[PAPEL]]),Tabela17683[Fechamento])</f>
        <v>0</v>
      </c>
      <c r="U148" s="129">
        <f>[Média Dividendo]+[Prev JPC/Ação]</f>
        <v>5.4821176470588234E-2</v>
      </c>
      <c r="V148" s="186">
        <f>Tabela13[[#This Row],[Prev Provento]]*[Qtde Total Ações]</f>
        <v>4037381.6329694116</v>
      </c>
      <c r="W148" s="152">
        <f>IF(AND((Tabela13[[#This Row],[Exercício Base]]-Tabela13[[#This Row],[Exercício Fim]])&lt;3,Tabela13[[#This Row],[Cotação]]&gt;0),Tabela13[[#This Row],[Prev Provento]]/Tabela13[[#This Row],[Cotação]],"")</f>
        <v>1.4165678674570603E-2</v>
      </c>
      <c r="X148" s="153">
        <f>IF(Tabela13[[#This Row],[Cotação]]&gt;0,$Z$1/Tabela13[[#This Row],[Cotação]]-MOD($Z$1/Tabela13[[#This Row],[Cotação]],100),0)</f>
        <v>100</v>
      </c>
    </row>
    <row r="149" spans="1:24">
      <c r="A149" s="111" t="s">
        <v>1655</v>
      </c>
      <c r="B149" s="111" t="s">
        <v>1490</v>
      </c>
      <c r="C149" s="111" t="s">
        <v>292</v>
      </c>
      <c r="D149" s="153">
        <f>GETPIVOTDATA("Mínimo de Ano",Ano!$A$3,"Nome de Pregão",Tabela13[[#This Row],[Nome de Pregão]])</f>
        <v>1997</v>
      </c>
      <c r="E149" s="153">
        <f>GETPIVOTDATA("Máx de Ano",Ano!$A$3,"Nome de Pregão",Tabela13[[#This Row],[Nome de Pregão]])</f>
        <v>2013</v>
      </c>
      <c r="F149" s="158">
        <f>2013</f>
        <v>2013</v>
      </c>
      <c r="G149" s="129">
        <f>SUMPRODUCT(N(Tabela13[[#This Row],[Nome de Pregão]]=Tabela9[Nome de Pregão]),N(Tabela13[[#This Row],[Tipo da Ação]]=Tabela9[Tipo da Ação]),N(Tabela9[Tipo do Provento]="DIVIDENDO"),Tabela9[Proventos/Ação])</f>
        <v>12.255606471490001</v>
      </c>
      <c r="H149" s="129">
        <f>0</f>
        <v>0</v>
      </c>
      <c r="I149" s="156">
        <f>MAX(Tabela13[[#This Row],[Colunas1]:[Colunas5]])</f>
        <v>54.32</v>
      </c>
      <c r="J149" s="129">
        <f>[Dividendo]/IF(([Exercício Base]-[Exercício Ini])=0,1,([Exercício Base]-[Exercício Ini]))</f>
        <v>0.76597540446812507</v>
      </c>
      <c r="K149" s="129">
        <f>[Jrs Cap Próprio Pago]/IF(([Exercício Base]-[Exercício Ini])=0,1,([Exercício Base]-[Exercício Ini]))</f>
        <v>0</v>
      </c>
      <c r="L149" s="186">
        <f>0</f>
        <v>0</v>
      </c>
      <c r="M149" s="184">
        <f>SUMPRODUCT(N(TRIM(Tabela15[Nome de pregão])=Tabela13[[#This Row],[Nome de Pregão]]),Tabela15[Qtde total de ações])</f>
        <v>17887362</v>
      </c>
      <c r="N149" s="131">
        <f>[Capital Social]*$AA$1</f>
        <v>0</v>
      </c>
      <c r="O149" s="129">
        <f>IF([Jrs Cap Próprio Pago]&gt;0,IF(([Capital Social]*$AA$1/[Qtde Total Ações])&gt;[Média JCP],[Média JCP],[Capital Social]*$AA$1/[Qtde Total Ações]),0)</f>
        <v>0</v>
      </c>
      <c r="P149" s="111">
        <f>SUMPRODUCT(N(Tabela1[Código]=Tabela13[[#This Row],[PAPEL]]),Tabela1[Fechamento])</f>
        <v>0</v>
      </c>
      <c r="Q149" s="111">
        <f>SUMPRODUCT(N(Tabela17[Código]=Tabela13[[#This Row],[PAPEL]]),Tabela17[Fechamento])</f>
        <v>54.32</v>
      </c>
      <c r="R149" s="111">
        <f>SUMPRODUCT(N(Tabela176[Código]=Tabela13[[#This Row],[PAPEL]]),Tabela176[Fechamento])</f>
        <v>0</v>
      </c>
      <c r="S149" s="111">
        <f>SUMPRODUCT(N(Tabela1768[Código]=Tabela13[[#This Row],[PAPEL]]),Tabela1768[Fechamento])</f>
        <v>0</v>
      </c>
      <c r="T149" s="152">
        <f>SUMPRODUCT(N(Tabela17683[Código]=Tabela13[[#This Row],[PAPEL]]),Tabela17683[Fechamento])</f>
        <v>0</v>
      </c>
      <c r="U149" s="129">
        <f>[Média Dividendo]+[Prev JPC/Ação]</f>
        <v>0.76597540446812507</v>
      </c>
      <c r="V149" s="186">
        <f>Tabela13[[#This Row],[Prev Provento]]*[Qtde Total Ações]</f>
        <v>13701279.34281777</v>
      </c>
      <c r="W149" s="152">
        <f>IF(AND((Tabela13[[#This Row],[Exercício Base]]-Tabela13[[#This Row],[Exercício Fim]])&lt;3,Tabela13[[#This Row],[Cotação]]&gt;0),Tabela13[[#This Row],[Prev Provento]]/Tabela13[[#This Row],[Cotação]],"")</f>
        <v>1.41011672398403E-2</v>
      </c>
      <c r="X149" s="112">
        <f>IF(Tabela13[[#This Row],[Cotação]]&gt;0,$Z$1/Tabela13[[#This Row],[Cotação]]-MOD($Z$1/Tabela13[[#This Row],[Cotação]],100),0)</f>
        <v>0</v>
      </c>
    </row>
    <row r="150" spans="1:24">
      <c r="A150" s="111" t="s">
        <v>1696</v>
      </c>
      <c r="B150" s="111" t="s">
        <v>1502</v>
      </c>
      <c r="C150" s="111" t="s">
        <v>277</v>
      </c>
      <c r="D150" s="153">
        <f>GETPIVOTDATA("Mínimo de Ano",Ano!$A$3,"Nome de Pregão",Tabela13[[#This Row],[Nome de Pregão]])</f>
        <v>1998</v>
      </c>
      <c r="E150" s="153">
        <f>GETPIVOTDATA("Máx de Ano",Ano!$A$3,"Nome de Pregão",Tabela13[[#This Row],[Nome de Pregão]])</f>
        <v>2013</v>
      </c>
      <c r="F150" s="158">
        <f>2013</f>
        <v>2013</v>
      </c>
      <c r="G150" s="129">
        <f>SUMPRODUCT(N(Tabela13[[#This Row],[Nome de Pregão]]=Tabela9[Nome de Pregão]),N(Tabela13[[#This Row],[Tipo da Ação]]=Tabela9[Tipo da Ação]),N(Tabela9[Tipo do Provento]="DIVIDENDO"),Tabela9[Proventos/Ação])</f>
        <v>2.8769644193200001</v>
      </c>
      <c r="H150" s="129">
        <f>0</f>
        <v>0</v>
      </c>
      <c r="I150" s="156">
        <f>MAX(Tabela13[[#This Row],[Colunas1]:[Colunas5]])</f>
        <v>14</v>
      </c>
      <c r="J150" s="129">
        <f>[Dividendo]/IF(([Exercício Base]-[Exercício Ini])=0,1,([Exercício Base]-[Exercício Ini]))</f>
        <v>0.19179762795466668</v>
      </c>
      <c r="K150" s="129">
        <f>[Jrs Cap Próprio Pago]/IF(([Exercício Base]-[Exercício Ini])=0,1,([Exercício Base]-[Exercício Ini]))</f>
        <v>0</v>
      </c>
      <c r="L150" s="184">
        <f>0</f>
        <v>0</v>
      </c>
      <c r="M150" s="184">
        <f>SUMPRODUCT(N(TRIM(Tabela15[Nome de pregão])=Tabela13[[#This Row],[Nome de Pregão]]),Tabela15[Qtde total de ações])</f>
        <v>9133687</v>
      </c>
      <c r="N150" s="184">
        <f>[Capital Social]*$AA$1</f>
        <v>0</v>
      </c>
      <c r="O150" s="129">
        <f>IF([Jrs Cap Próprio Pago]&gt;0,IF(([Capital Social]*$AA$1/[Qtde Total Ações])&gt;[Média JCP],[Média JCP],[Capital Social]*$AA$1/[Qtde Total Ações]),0)</f>
        <v>0</v>
      </c>
      <c r="P150" s="111">
        <f>SUMPRODUCT(N(Tabela1[Código]=Tabela13[[#This Row],[PAPEL]]),Tabela1[Fechamento])</f>
        <v>0</v>
      </c>
      <c r="Q150" s="111">
        <f>SUMPRODUCT(N(Tabela17[Código]=Tabela13[[#This Row],[PAPEL]]),Tabela17[Fechamento])</f>
        <v>14</v>
      </c>
      <c r="R150" s="111">
        <f>SUMPRODUCT(N(Tabela176[Código]=Tabela13[[#This Row],[PAPEL]]),Tabela176[Fechamento])</f>
        <v>0</v>
      </c>
      <c r="S150" s="111">
        <f>SUMPRODUCT(N(Tabela1768[Código]=Tabela13[[#This Row],[PAPEL]]),Tabela1768[Fechamento])</f>
        <v>0</v>
      </c>
      <c r="T150" s="129">
        <f>SUMPRODUCT(N(Tabela17683[Código]=Tabela13[[#This Row],[PAPEL]]),Tabela17683[Fechamento])</f>
        <v>0</v>
      </c>
      <c r="U150" s="158">
        <f>[Média Dividendo]+[Prev JPC/Ação]</f>
        <v>0.19179762795466668</v>
      </c>
      <c r="V150" s="186">
        <f>Tabela13[[#This Row],[Prev Provento]]*[Qtde Total Ações]</f>
        <v>1751819.5010803756</v>
      </c>
      <c r="W150" s="152">
        <f>IF(AND((Tabela13[[#This Row],[Exercício Base]]-Tabela13[[#This Row],[Exercício Fim]])&lt;3,Tabela13[[#This Row],[Cotação]]&gt;0),Tabela13[[#This Row],[Prev Provento]]/Tabela13[[#This Row],[Cotação]],"")</f>
        <v>1.3699830568190477E-2</v>
      </c>
      <c r="X150" s="153">
        <f>IF(Tabela13[[#This Row],[Cotação]]&gt;0,$Z$1/Tabela13[[#This Row],[Cotação]]-MOD($Z$1/Tabela13[[#This Row],[Cotação]],100),0)</f>
        <v>0</v>
      </c>
    </row>
    <row r="151" spans="1:24">
      <c r="A151" s="111" t="s">
        <v>1511</v>
      </c>
      <c r="B151" s="111" t="s">
        <v>1488</v>
      </c>
      <c r="C151" s="111" t="s">
        <v>177</v>
      </c>
      <c r="D151" s="153">
        <f>GETPIVOTDATA("Mínimo de Ano",Ano!$A$3,"Nome de Pregão",Tabela13[[#This Row],[Nome de Pregão]])</f>
        <v>1996</v>
      </c>
      <c r="E151" s="153">
        <f>GETPIVOTDATA("Máx de Ano",Ano!$A$3,"Nome de Pregão",Tabela13[[#This Row],[Nome de Pregão]])</f>
        <v>2014</v>
      </c>
      <c r="F151" s="158">
        <f>2013</f>
        <v>2013</v>
      </c>
      <c r="G151" s="129">
        <f>SUMPRODUCT(N(Tabela13[[#This Row],[Nome de Pregão]]=Tabela9[Nome de Pregão]),N(Tabela13[[#This Row],[Tipo da Ação]]=Tabela9[Tipo da Ação]),N(Tabela9[Tipo do Provento]="DIVIDENDO"),Tabela9[Proventos/Ação])</f>
        <v>0.68123</v>
      </c>
      <c r="H151" s="129">
        <f>0</f>
        <v>0</v>
      </c>
      <c r="I151" s="156">
        <f>MAX(Tabela13[[#This Row],[Colunas1]:[Colunas5]])</f>
        <v>3.03</v>
      </c>
      <c r="J151" s="129">
        <f>[Dividendo]/IF(([Exercício Base]-[Exercício Ini])=0,1,([Exercício Base]-[Exercício Ini]))</f>
        <v>4.0072352941176469E-2</v>
      </c>
      <c r="K151" s="129">
        <f>[Jrs Cap Próprio Pago]/IF(([Exercício Base]-[Exercício Ini])=0,1,([Exercício Base]-[Exercício Ini]))</f>
        <v>0</v>
      </c>
      <c r="L151" s="186">
        <f>0</f>
        <v>0</v>
      </c>
      <c r="M151" s="184">
        <f>SUMPRODUCT(N(TRIM(Tabela15[Nome de pregão])=Tabela13[[#This Row],[Nome de Pregão]]),Tabela15[Qtde total de ações])</f>
        <v>84682269</v>
      </c>
      <c r="N151" s="131">
        <f>[Capital Social]*$AA$1</f>
        <v>0</v>
      </c>
      <c r="O151" s="129">
        <f>IF([Jrs Cap Próprio Pago]&gt;0,IF(([Capital Social]*$AA$1/[Qtde Total Ações])&gt;[Média JCP],[Média JCP],[Capital Social]*$AA$1/[Qtde Total Ações]),0)</f>
        <v>0</v>
      </c>
      <c r="P151" s="111">
        <f>SUMPRODUCT(N(Tabela1[Código]=Tabela13[[#This Row],[PAPEL]]),Tabela1[Fechamento])</f>
        <v>3.03</v>
      </c>
      <c r="Q151" s="111">
        <f>SUMPRODUCT(N(Tabela17[Código]=Tabela13[[#This Row],[PAPEL]]),Tabela17[Fechamento])</f>
        <v>0</v>
      </c>
      <c r="R151" s="111">
        <f>SUMPRODUCT(N(Tabela176[Código]=Tabela13[[#This Row],[PAPEL]]),Tabela176[Fechamento])</f>
        <v>0</v>
      </c>
      <c r="S151" s="152">
        <f>SUMPRODUCT(N(Tabela1768[Código]=Tabela13[[#This Row],[PAPEL]]),Tabela1768[Fechamento])</f>
        <v>0</v>
      </c>
      <c r="T151" s="111">
        <f>SUMPRODUCT(N(Tabela17683[Código]=Tabela13[[#This Row],[PAPEL]]),Tabela17683[Fechamento])</f>
        <v>0</v>
      </c>
      <c r="U151" s="129">
        <f>[Média Dividendo]+[Prev JPC/Ação]</f>
        <v>4.0072352941176469E-2</v>
      </c>
      <c r="V151" s="186">
        <f>Tabela13[[#This Row],[Prev Provento]]*[Qtde Total Ações]</f>
        <v>3393417.7712276471</v>
      </c>
      <c r="W151" s="152">
        <f>IF(AND((Tabela13[[#This Row],[Exercício Base]]-Tabela13[[#This Row],[Exercício Fim]])&lt;3,Tabela13[[#This Row],[Cotação]]&gt;0),Tabela13[[#This Row],[Prev Provento]]/Tabela13[[#This Row],[Cotação]],"")</f>
        <v>1.3225198990487285E-2</v>
      </c>
      <c r="X151" s="153">
        <f>IF(Tabela13[[#This Row],[Cotação]]&gt;0,$Z$1/Tabela13[[#This Row],[Cotação]]-MOD($Z$1/Tabela13[[#This Row],[Cotação]],100),0)</f>
        <v>100</v>
      </c>
    </row>
    <row r="152" spans="1:24">
      <c r="A152" s="111" t="s">
        <v>1552</v>
      </c>
      <c r="B152" s="111" t="s">
        <v>1503</v>
      </c>
      <c r="C152" s="111" t="s">
        <v>244</v>
      </c>
      <c r="D152" s="153">
        <f>GETPIVOTDATA("Mínimo de Ano",Ano!$A$3,"Nome de Pregão",Tabela13[[#This Row],[Nome de Pregão]])</f>
        <v>1996</v>
      </c>
      <c r="E152" s="153">
        <f>GETPIVOTDATA("Máx de Ano",Ano!$A$3,"Nome de Pregão",Tabela13[[#This Row],[Nome de Pregão]])</f>
        <v>2012</v>
      </c>
      <c r="F152" s="158">
        <f>2013</f>
        <v>2013</v>
      </c>
      <c r="G152" s="129">
        <f>SUMPRODUCT(N(Tabela13[[#This Row],[Nome de Pregão]]=Tabela9[Nome de Pregão]),N(Tabela13[[#This Row],[Tipo da Ação]]=Tabela9[Tipo da Ação]),N(Tabela9[Tipo do Provento]="DIVIDENDO"),Tabela9[Proventos/Ação])</f>
        <v>2.2680553530000003</v>
      </c>
      <c r="H152" s="129">
        <f>0</f>
        <v>0</v>
      </c>
      <c r="I152" s="156">
        <f>MAX(Tabela13[[#This Row],[Colunas1]:[Colunas5]])</f>
        <v>10.15</v>
      </c>
      <c r="J152" s="129">
        <f>[Dividendo]/IF(([Exercício Base]-[Exercício Ini])=0,1,([Exercício Base]-[Exercício Ini]))</f>
        <v>0.1334150207647059</v>
      </c>
      <c r="K152" s="129">
        <f>[Jrs Cap Próprio Pago]/IF(([Exercício Base]-[Exercício Ini])=0,1,([Exercício Base]-[Exercício Ini]))</f>
        <v>0</v>
      </c>
      <c r="L152" s="186">
        <f>0</f>
        <v>0</v>
      </c>
      <c r="M152" s="184">
        <f>SUMPRODUCT(N(TRIM(Tabela15[Nome de pregão])=Tabela13[[#This Row],[Nome de Pregão]]),Tabela15[Qtde total de ações])</f>
        <v>797265348</v>
      </c>
      <c r="N152" s="131">
        <f>[Capital Social]*$AA$1</f>
        <v>0</v>
      </c>
      <c r="O152" s="129">
        <f>IF([Jrs Cap Próprio Pago]&gt;0,IF(([Capital Social]*$AA$1/[Qtde Total Ações])&gt;[Média JCP],[Média JCP],[Capital Social]*$AA$1/[Qtde Total Ações]),0)</f>
        <v>0</v>
      </c>
      <c r="P152" s="111">
        <f>SUMPRODUCT(N(Tabela1[Código]=Tabela13[[#This Row],[PAPEL]]),Tabela1[Fechamento])</f>
        <v>0</v>
      </c>
      <c r="Q152" s="111">
        <f>SUMPRODUCT(N(Tabela17[Código]=Tabela13[[#This Row],[PAPEL]]),Tabela17[Fechamento])</f>
        <v>10.15</v>
      </c>
      <c r="R152" s="111">
        <f>SUMPRODUCT(N(Tabela176[Código]=Tabela13[[#This Row],[PAPEL]]),Tabela176[Fechamento])</f>
        <v>0</v>
      </c>
      <c r="S152" s="111">
        <f>SUMPRODUCT(N(Tabela1768[Código]=Tabela13[[#This Row],[PAPEL]]),Tabela1768[Fechamento])</f>
        <v>0</v>
      </c>
      <c r="T152" s="152">
        <f>SUMPRODUCT(N(Tabela17683[Código]=Tabela13[[#This Row],[PAPEL]]),Tabela17683[Fechamento])</f>
        <v>0</v>
      </c>
      <c r="U152" s="129">
        <f>[Média Dividendo]+[Prev JPC/Ação]</f>
        <v>0.1334150207647059</v>
      </c>
      <c r="V152" s="186">
        <f>Tabela13[[#This Row],[Prev Provento]]*[Qtde Total Ações]</f>
        <v>106367172.95840047</v>
      </c>
      <c r="W152" s="152">
        <f>IF(AND((Tabela13[[#This Row],[Exercício Base]]-Tabela13[[#This Row],[Exercício Fim]])&lt;3,Tabela13[[#This Row],[Cotação]]&gt;0),Tabela13[[#This Row],[Prev Provento]]/Tabela13[[#This Row],[Cotação]],"")</f>
        <v>1.314433702115329E-2</v>
      </c>
      <c r="X152" s="112">
        <f>IF(Tabela13[[#This Row],[Cotação]]&gt;0,$Z$1/Tabela13[[#This Row],[Cotação]]-MOD($Z$1/Tabela13[[#This Row],[Cotação]],100),0)</f>
        <v>0</v>
      </c>
    </row>
    <row r="153" spans="1:24">
      <c r="A153" s="111" t="s">
        <v>1589</v>
      </c>
      <c r="B153" s="111" t="s">
        <v>1503</v>
      </c>
      <c r="C153" s="111" t="s">
        <v>63</v>
      </c>
      <c r="D153" s="153">
        <f>GETPIVOTDATA("Mínimo de Ano",Ano!$A$3,"Nome de Pregão",Tabela13[[#This Row],[Nome de Pregão]])</f>
        <v>1996</v>
      </c>
      <c r="E153" s="153">
        <f>GETPIVOTDATA("Máx de Ano",Ano!$A$3,"Nome de Pregão",Tabela13[[#This Row],[Nome de Pregão]])</f>
        <v>2013</v>
      </c>
      <c r="F153" s="153">
        <f>2013</f>
        <v>2013</v>
      </c>
      <c r="G153" s="129">
        <f>SUMPRODUCT(N(Tabela13[[#This Row],[Nome de Pregão]]=Tabela9[Nome de Pregão]),N(Tabela13[[#This Row],[Tipo da Ação]]=Tabela9[Tipo da Ação]),N(Tabela9[Tipo do Provento]="DIVIDENDO"),Tabela9[Proventos/Ação])</f>
        <v>4.4616634207799999</v>
      </c>
      <c r="H153" s="129">
        <f>0</f>
        <v>0</v>
      </c>
      <c r="I153" s="156">
        <f>MAX(Tabela13[[#This Row],[Colunas1]:[Colunas5]])</f>
        <v>20</v>
      </c>
      <c r="J153" s="129">
        <f>[Dividendo]/IF(([Exercício Base]-[Exercício Ini])=0,1,([Exercício Base]-[Exercício Ini]))</f>
        <v>0.26245078945764705</v>
      </c>
      <c r="K153" s="129">
        <f>[Jrs Cap Próprio Pago]/IF(([Exercício Base]-[Exercício Ini])=0,1,([Exercício Base]-[Exercício Ini]))</f>
        <v>0</v>
      </c>
      <c r="L153" s="186">
        <f>0</f>
        <v>0</v>
      </c>
      <c r="M153" s="184">
        <f>SUMPRODUCT(N(TRIM(Tabela15[Nome de pregão])=Tabela13[[#This Row],[Nome de Pregão]]),Tabela15[Qtde total de ações])</f>
        <v>9183458</v>
      </c>
      <c r="N153" s="131">
        <f>[Capital Social]*$AA$1</f>
        <v>0</v>
      </c>
      <c r="O153" s="129">
        <f>IF([Jrs Cap Próprio Pago]&gt;0,IF(([Capital Social]*$AA$1/[Qtde Total Ações])&gt;[Média JCP],[Média JCP],[Capital Social]*$AA$1/[Qtde Total Ações]),0)</f>
        <v>0</v>
      </c>
      <c r="P153" s="111">
        <f>SUMPRODUCT(N(Tabela1[Código]=Tabela13[[#This Row],[PAPEL]]),Tabela1[Fechamento])</f>
        <v>20</v>
      </c>
      <c r="Q153" s="111">
        <f>SUMPRODUCT(N(Tabela17[Código]=Tabela13[[#This Row],[PAPEL]]),Tabela17[Fechamento])</f>
        <v>0</v>
      </c>
      <c r="R153" s="111">
        <f>SUMPRODUCT(N(Tabela176[Código]=Tabela13[[#This Row],[PAPEL]]),Tabela176[Fechamento])</f>
        <v>0</v>
      </c>
      <c r="S153" s="111">
        <f>SUMPRODUCT(N(Tabela1768[Código]=Tabela13[[#This Row],[PAPEL]]),Tabela1768[Fechamento])</f>
        <v>0</v>
      </c>
      <c r="T153" s="111">
        <f>SUMPRODUCT(N(Tabela17683[Código]=Tabela13[[#This Row],[PAPEL]]),Tabela17683[Fechamento])</f>
        <v>0</v>
      </c>
      <c r="U153" s="129">
        <f>[Média Dividendo]+[Prev JPC/Ação]</f>
        <v>0.26245078945764705</v>
      </c>
      <c r="V153" s="186">
        <f>Tabela13[[#This Row],[Prev Provento]]*[Qtde Total Ações]</f>
        <v>2410205.8020511447</v>
      </c>
      <c r="W153" s="152">
        <f>IF(AND((Tabela13[[#This Row],[Exercício Base]]-Tabela13[[#This Row],[Exercício Fim]])&lt;3,Tabela13[[#This Row],[Cotação]]&gt;0),Tabela13[[#This Row],[Prev Provento]]/Tabela13[[#This Row],[Cotação]],"")</f>
        <v>1.3122539472882352E-2</v>
      </c>
      <c r="X153" s="112">
        <f>IF(Tabela13[[#This Row],[Cotação]]&gt;0,$Z$1/Tabela13[[#This Row],[Cotação]]-MOD($Z$1/Tabela13[[#This Row],[Cotação]],100),0)</f>
        <v>0</v>
      </c>
    </row>
    <row r="154" spans="1:24">
      <c r="A154" s="111" t="s">
        <v>1659</v>
      </c>
      <c r="B154" s="111" t="s">
        <v>1490</v>
      </c>
      <c r="C154" s="111" t="s">
        <v>73</v>
      </c>
      <c r="D154" s="153">
        <f>GETPIVOTDATA("Mínimo de Ano",Ano!$A$3,"Nome de Pregão",Tabela13[[#This Row],[Nome de Pregão]])</f>
        <v>1996</v>
      </c>
      <c r="E154" s="153">
        <f>GETPIVOTDATA("Máx de Ano",Ano!$A$3,"Nome de Pregão",Tabela13[[#This Row],[Nome de Pregão]])</f>
        <v>2013</v>
      </c>
      <c r="F154" s="158">
        <f>2013</f>
        <v>2013</v>
      </c>
      <c r="G154" s="129">
        <f>SUMPRODUCT(N(Tabela13[[#This Row],[Nome de Pregão]]=Tabela9[Nome de Pregão]),N(Tabela13[[#This Row],[Tipo da Ação]]=Tabela9[Tipo da Ação]),N(Tabela9[Tipo do Provento]="DIVIDENDO"),Tabela9[Proventos/Ação])</f>
        <v>2.7844971166099999</v>
      </c>
      <c r="H154" s="129">
        <f>0</f>
        <v>0</v>
      </c>
      <c r="I154" s="156">
        <f>MAX(Tabela13[[#This Row],[Colunas1]:[Colunas5]])</f>
        <v>12.59</v>
      </c>
      <c r="J154" s="129">
        <f>[Dividendo]/IF(([Exercício Base]-[Exercício Ini])=0,1,([Exercício Base]-[Exercício Ini]))</f>
        <v>0.16379394803588235</v>
      </c>
      <c r="K154" s="129">
        <f>[Jrs Cap Próprio Pago]/IF(([Exercício Base]-[Exercício Ini])=0,1,([Exercício Base]-[Exercício Ini]))</f>
        <v>0</v>
      </c>
      <c r="L154" s="186">
        <f>0</f>
        <v>0</v>
      </c>
      <c r="M154" s="184">
        <f>SUMPRODUCT(N(TRIM(Tabela15[Nome de pregão])=Tabela13[[#This Row],[Nome de Pregão]]),Tabela15[Qtde total de ações])</f>
        <v>88320000</v>
      </c>
      <c r="N154" s="131">
        <f>[Capital Social]*$AA$1</f>
        <v>0</v>
      </c>
      <c r="O154" s="129">
        <f>IF([Jrs Cap Próprio Pago]&gt;0,IF(([Capital Social]*$AA$1/[Qtde Total Ações])&gt;[Média JCP],[Média JCP],[Capital Social]*$AA$1/[Qtde Total Ações]),0)</f>
        <v>0</v>
      </c>
      <c r="P154" s="111">
        <f>SUMPRODUCT(N(Tabela1[Código]=Tabela13[[#This Row],[PAPEL]]),Tabela1[Fechamento])</f>
        <v>12.59</v>
      </c>
      <c r="Q154" s="111">
        <f>SUMPRODUCT(N(Tabela17[Código]=Tabela13[[#This Row],[PAPEL]]),Tabela17[Fechamento])</f>
        <v>0</v>
      </c>
      <c r="R154" s="111">
        <f>SUMPRODUCT(N(Tabela176[Código]=Tabela13[[#This Row],[PAPEL]]),Tabela176[Fechamento])</f>
        <v>0</v>
      </c>
      <c r="S154" s="111">
        <f>SUMPRODUCT(N(Tabela1768[Código]=Tabela13[[#This Row],[PAPEL]]),Tabela1768[Fechamento])</f>
        <v>0</v>
      </c>
      <c r="T154" s="152">
        <f>SUMPRODUCT(N(Tabela17683[Código]=Tabela13[[#This Row],[PAPEL]]),Tabela17683[Fechamento])</f>
        <v>0</v>
      </c>
      <c r="U154" s="129">
        <f>[Média Dividendo]+[Prev JPC/Ação]</f>
        <v>0.16379394803588235</v>
      </c>
      <c r="V154" s="186">
        <f>Tabela13[[#This Row],[Prev Provento]]*[Qtde Total Ações]</f>
        <v>14466281.490529129</v>
      </c>
      <c r="W154" s="152">
        <f>IF(AND((Tabela13[[#This Row],[Exercício Base]]-Tabela13[[#This Row],[Exercício Fim]])&lt;3,Tabela13[[#This Row],[Cotação]]&gt;0),Tabela13[[#This Row],[Prev Provento]]/Tabela13[[#This Row],[Cotação]],"")</f>
        <v>1.3009844959164603E-2</v>
      </c>
      <c r="X154" s="112">
        <f>IF(Tabela13[[#This Row],[Cotação]]&gt;0,$Z$1/Tabela13[[#This Row],[Cotação]]-MOD($Z$1/Tabela13[[#This Row],[Cotação]],100),0)</f>
        <v>0</v>
      </c>
    </row>
    <row r="155" spans="1:24">
      <c r="A155" s="111" t="s">
        <v>1589</v>
      </c>
      <c r="B155" s="111" t="s">
        <v>1488</v>
      </c>
      <c r="C155" s="111" t="s">
        <v>83</v>
      </c>
      <c r="D155" s="153">
        <f>GETPIVOTDATA("Mínimo de Ano",Ano!$A$3,"Nome de Pregão",Tabela13[[#This Row],[Nome de Pregão]])</f>
        <v>1996</v>
      </c>
      <c r="E155" s="153">
        <f>GETPIVOTDATA("Máx de Ano",Ano!$A$3,"Nome de Pregão",Tabela13[[#This Row],[Nome de Pregão]])</f>
        <v>2013</v>
      </c>
      <c r="F155" s="153">
        <f>2013</f>
        <v>2013</v>
      </c>
      <c r="G155" s="129">
        <f>SUMPRODUCT(N(Tabela13[[#This Row],[Nome de Pregão]]=Tabela9[Nome de Pregão]),N(Tabela13[[#This Row],[Tipo da Ação]]=Tabela9[Tipo da Ação]),N(Tabela9[Tipo do Provento]="DIVIDENDO"),Tabela9[Proventos/Ação])</f>
        <v>2.9220756228</v>
      </c>
      <c r="H155" s="129">
        <f>0</f>
        <v>0</v>
      </c>
      <c r="I155" s="156">
        <f>MAX(Tabela13[[#This Row],[Colunas1]:[Colunas5]])</f>
        <v>14</v>
      </c>
      <c r="J155" s="129">
        <f>[Dividendo]/IF(([Exercício Base]-[Exercício Ini])=0,1,([Exercício Base]-[Exercício Ini]))</f>
        <v>0.17188680134117648</v>
      </c>
      <c r="K155" s="129">
        <f>[Jrs Cap Próprio Pago]/IF(([Exercício Base]-[Exercício Ini])=0,1,([Exercício Base]-[Exercício Ini]))</f>
        <v>0</v>
      </c>
      <c r="L155" s="186">
        <f>0</f>
        <v>0</v>
      </c>
      <c r="M155" s="184">
        <f>SUMPRODUCT(N(TRIM(Tabela15[Nome de pregão])=Tabela13[[#This Row],[Nome de Pregão]]),Tabela15[Qtde total de ações])</f>
        <v>9183458</v>
      </c>
      <c r="N155" s="131">
        <f>[Capital Social]*$AA$1</f>
        <v>0</v>
      </c>
      <c r="O155" s="129">
        <f>IF([Jrs Cap Próprio Pago]&gt;0,IF(([Capital Social]*$AA$1/[Qtde Total Ações])&gt;[Média JCP],[Média JCP],[Capital Social]*$AA$1/[Qtde Total Ações]),0)</f>
        <v>0</v>
      </c>
      <c r="P155" s="111">
        <f>SUMPRODUCT(N(Tabela1[Código]=Tabela13[[#This Row],[PAPEL]]),Tabela1[Fechamento])</f>
        <v>14</v>
      </c>
      <c r="Q155" s="111">
        <f>SUMPRODUCT(N(Tabela17[Código]=Tabela13[[#This Row],[PAPEL]]),Tabela17[Fechamento])</f>
        <v>0</v>
      </c>
      <c r="R155" s="111">
        <f>SUMPRODUCT(N(Tabela176[Código]=Tabela13[[#This Row],[PAPEL]]),Tabela176[Fechamento])</f>
        <v>0</v>
      </c>
      <c r="S155" s="111">
        <f>SUMPRODUCT(N(Tabela1768[Código]=Tabela13[[#This Row],[PAPEL]]),Tabela1768[Fechamento])</f>
        <v>0</v>
      </c>
      <c r="T155" s="111">
        <f>SUMPRODUCT(N(Tabela17683[Código]=Tabela13[[#This Row],[PAPEL]]),Tabela17683[Fechamento])</f>
        <v>0</v>
      </c>
      <c r="U155" s="129">
        <f>[Média Dividendo]+[Prev JPC/Ação]</f>
        <v>0.17188680134117648</v>
      </c>
      <c r="V155" s="186">
        <f>Tabela13[[#This Row],[Prev Provento]]*[Qtde Total Ações]</f>
        <v>1578515.2208710378</v>
      </c>
      <c r="W155" s="152">
        <f>IF(AND((Tabela13[[#This Row],[Exercício Base]]-Tabela13[[#This Row],[Exercício Fim]])&lt;3,Tabela13[[#This Row],[Cotação]]&gt;0),Tabela13[[#This Row],[Prev Provento]]/Tabela13[[#This Row],[Cotação]],"")</f>
        <v>1.2277628667226892E-2</v>
      </c>
      <c r="X155" s="112">
        <f>IF(Tabela13[[#This Row],[Cotação]]&gt;0,$Z$1/Tabela13[[#This Row],[Cotação]]-MOD($Z$1/Tabela13[[#This Row],[Cotação]],100),0)</f>
        <v>0</v>
      </c>
    </row>
    <row r="156" spans="1:24">
      <c r="A156" s="111" t="s">
        <v>1786</v>
      </c>
      <c r="B156" s="111" t="s">
        <v>1488</v>
      </c>
      <c r="C156" s="111" t="s">
        <v>379</v>
      </c>
      <c r="D156" s="153">
        <f>GETPIVOTDATA("Mínimo de Ano",Ano!$A$3,"Nome de Pregão",Tabela13[[#This Row],[Nome de Pregão]])</f>
        <v>1997</v>
      </c>
      <c r="E156" s="153">
        <f>GETPIVOTDATA("Máx de Ano",Ano!$A$3,"Nome de Pregão",Tabela13[[#This Row],[Nome de Pregão]])</f>
        <v>2013</v>
      </c>
      <c r="F156" s="158">
        <f>2013</f>
        <v>2013</v>
      </c>
      <c r="G156" s="129">
        <f>SUMPRODUCT(N(Tabela13[[#This Row],[Nome de Pregão]]=Tabela9[Nome de Pregão]),N(Tabela13[[#This Row],[Tipo da Ação]]=Tabela9[Tipo da Ação]),N(Tabela9[Tipo do Provento]="DIVIDENDO"),Tabela9[Proventos/Ação])</f>
        <v>3.70628247959</v>
      </c>
      <c r="H156" s="129">
        <f>0</f>
        <v>0</v>
      </c>
      <c r="I156" s="156">
        <f>MAX(Tabela13[[#This Row],[Colunas1]:[Colunas5]])</f>
        <v>19.5</v>
      </c>
      <c r="J156" s="129">
        <f>[Dividendo]/IF(([Exercício Base]-[Exercício Ini])=0,1,([Exercício Base]-[Exercício Ini]))</f>
        <v>0.231642654974375</v>
      </c>
      <c r="K156" s="129">
        <f>[Jrs Cap Próprio Pago]/IF(([Exercício Base]-[Exercício Ini])=0,1,([Exercício Base]-[Exercício Ini]))</f>
        <v>0</v>
      </c>
      <c r="L156" s="186">
        <f>0</f>
        <v>0</v>
      </c>
      <c r="M156" s="184">
        <f>SUMPRODUCT(N(TRIM(Tabela15[Nome de pregão])=Tabela13[[#This Row],[Nome de Pregão]]),Tabela15[Qtde total de ações])</f>
        <v>12587262</v>
      </c>
      <c r="N156" s="131">
        <f>[Capital Social]*$AA$1</f>
        <v>0</v>
      </c>
      <c r="O156" s="129">
        <f>IF([Jrs Cap Próprio Pago]&gt;0,IF(([Capital Social]*$AA$1/[Qtde Total Ações])&gt;[Média JCP],[Média JCP],[Capital Social]*$AA$1/[Qtde Total Ações]),0)</f>
        <v>0</v>
      </c>
      <c r="P156" s="111">
        <f>SUMPRODUCT(N(Tabela1[Código]=Tabela13[[#This Row],[PAPEL]]),Tabela1[Fechamento])</f>
        <v>19.5</v>
      </c>
      <c r="Q156" s="111">
        <f>SUMPRODUCT(N(Tabela17[Código]=Tabela13[[#This Row],[PAPEL]]),Tabela17[Fechamento])</f>
        <v>0</v>
      </c>
      <c r="R156" s="111">
        <f>SUMPRODUCT(N(Tabela176[Código]=Tabela13[[#This Row],[PAPEL]]),Tabela176[Fechamento])</f>
        <v>0</v>
      </c>
      <c r="S156" s="111">
        <f>SUMPRODUCT(N(Tabela1768[Código]=Tabela13[[#This Row],[PAPEL]]),Tabela1768[Fechamento])</f>
        <v>0</v>
      </c>
      <c r="T156" s="152">
        <f>SUMPRODUCT(N(Tabela17683[Código]=Tabela13[[#This Row],[PAPEL]]),Tabela17683[Fechamento])</f>
        <v>0</v>
      </c>
      <c r="U156" s="129">
        <f>[Média Dividendo]+[Prev JPC/Ação]</f>
        <v>0.231642654974375</v>
      </c>
      <c r="V156" s="186">
        <f>Tabela13[[#This Row],[Prev Provento]]*[Qtde Total Ações]</f>
        <v>2915746.7885380615</v>
      </c>
      <c r="W156" s="152">
        <f>IF(AND((Tabela13[[#This Row],[Exercício Base]]-Tabela13[[#This Row],[Exercício Fim]])&lt;3,Tabela13[[#This Row],[Cotação]]&gt;0),Tabela13[[#This Row],[Prev Provento]]/Tabela13[[#This Row],[Cotação]],"")</f>
        <v>1.187911051150641E-2</v>
      </c>
      <c r="X156" s="112">
        <f>IF(Tabela13[[#This Row],[Cotação]]&gt;0,$Z$1/Tabela13[[#This Row],[Cotação]]-MOD($Z$1/Tabela13[[#This Row],[Cotação]],100),0)</f>
        <v>0</v>
      </c>
    </row>
    <row r="157" spans="1:24">
      <c r="A157" s="111" t="s">
        <v>1875</v>
      </c>
      <c r="B157" s="111" t="s">
        <v>1502</v>
      </c>
      <c r="C157" s="111" t="s">
        <v>301</v>
      </c>
      <c r="D157" s="153">
        <f>GETPIVOTDATA("Mínimo de Ano",Ano!$A$3,"Nome de Pregão",Tabela13[[#This Row],[Nome de Pregão]])</f>
        <v>1996</v>
      </c>
      <c r="E157" s="153">
        <f>GETPIVOTDATA("Máx de Ano",Ano!$A$3,"Nome de Pregão",Tabela13[[#This Row],[Nome de Pregão]])</f>
        <v>2013</v>
      </c>
      <c r="F157" s="153">
        <f>2013</f>
        <v>2013</v>
      </c>
      <c r="G157" s="129">
        <f>SUMPRODUCT(N(Tabela13[[#This Row],[Nome de Pregão]]=Tabela9[Nome de Pregão]),N(Tabela13[[#This Row],[Tipo da Ação]]=Tabela9[Tipo da Ação]),N(Tabela9[Tipo do Provento]="DIVIDENDO"),Tabela9[Proventos/Ação])</f>
        <v>5.1923086609999993</v>
      </c>
      <c r="H157" s="129">
        <f>0</f>
        <v>0</v>
      </c>
      <c r="I157" s="156">
        <f>MAX(Tabela13[[#This Row],[Colunas1]:[Colunas5]])</f>
        <v>27.79</v>
      </c>
      <c r="J157" s="129">
        <f>[Dividendo]/IF(([Exercício Base]-[Exercício Ini])=0,1,([Exercício Base]-[Exercício Ini]))</f>
        <v>0.30542992123529406</v>
      </c>
      <c r="K157" s="129">
        <f>[Jrs Cap Próprio Pago]/IF(([Exercício Base]-[Exercício Ini])=0,1,([Exercício Base]-[Exercício Ini]))</f>
        <v>0</v>
      </c>
      <c r="L157" s="186">
        <f>0</f>
        <v>0</v>
      </c>
      <c r="M157" s="184">
        <f>SUMPRODUCT(N(TRIM(Tabela15[Nome de pregão])=Tabela13[[#This Row],[Nome de Pregão]]),Tabela15[Qtde total de ações])</f>
        <v>5365304100</v>
      </c>
      <c r="N157" s="131">
        <f>[Capital Social]*$AA$1</f>
        <v>0</v>
      </c>
      <c r="O157" s="129">
        <f>IF([Jrs Cap Próprio Pago]&gt;0,IF(([Capital Social]*$AA$1/[Qtde Total Ações])&gt;[Média JCP],[Média JCP],[Capital Social]*$AA$1/[Qtde Total Ações]),0)</f>
        <v>0</v>
      </c>
      <c r="P157" s="111">
        <f>SUMPRODUCT(N(Tabela1[Código]=Tabela13[[#This Row],[PAPEL]]),Tabela1[Fechamento])</f>
        <v>0</v>
      </c>
      <c r="Q157" s="111">
        <f>SUMPRODUCT(N(Tabela17[Código]=Tabela13[[#This Row],[PAPEL]]),Tabela17[Fechamento])</f>
        <v>27.79</v>
      </c>
      <c r="R157" s="111">
        <f>SUMPRODUCT(N(Tabela176[Código]=Tabela13[[#This Row],[PAPEL]]),Tabela176[Fechamento])</f>
        <v>0</v>
      </c>
      <c r="S157" s="111">
        <f>SUMPRODUCT(N(Tabela1768[Código]=Tabela13[[#This Row],[PAPEL]]),Tabela1768[Fechamento])</f>
        <v>0</v>
      </c>
      <c r="T157" s="111">
        <f>SUMPRODUCT(N(Tabela17683[Código]=Tabela13[[#This Row],[PAPEL]]),Tabela17683[Fechamento])</f>
        <v>0</v>
      </c>
      <c r="U157" s="129">
        <f>[Média Dividendo]+[Prev JPC/Ação]</f>
        <v>0.30542992123529406</v>
      </c>
      <c r="V157" s="186">
        <f>Tabela13[[#This Row],[Prev Provento]]*[Qtde Total Ações]</f>
        <v>1638724408.6664002</v>
      </c>
      <c r="W157" s="152">
        <f>IF(AND((Tabela13[[#This Row],[Exercício Base]]-Tabela13[[#This Row],[Exercício Fim]])&lt;3,Tabela13[[#This Row],[Cotação]]&gt;0),Tabela13[[#This Row],[Prev Provento]]/Tabela13[[#This Row],[Cotação]],"")</f>
        <v>1.0990641282306372E-2</v>
      </c>
      <c r="X157" s="112">
        <f>IF(Tabela13[[#This Row],[Cotação]]&gt;0,$Z$1/Tabela13[[#This Row],[Cotação]]-MOD($Z$1/Tabela13[[#This Row],[Cotação]],100),0)</f>
        <v>0</v>
      </c>
    </row>
    <row r="158" spans="1:24">
      <c r="A158" s="111" t="s">
        <v>1552</v>
      </c>
      <c r="B158" s="111" t="s">
        <v>1488</v>
      </c>
      <c r="C158" s="111" t="s">
        <v>242</v>
      </c>
      <c r="D158" s="153">
        <f>GETPIVOTDATA("Mínimo de Ano",Ano!$A$3,"Nome de Pregão",Tabela13[[#This Row],[Nome de Pregão]])</f>
        <v>1996</v>
      </c>
      <c r="E158" s="153">
        <f>GETPIVOTDATA("Máx de Ano",Ano!$A$3,"Nome de Pregão",Tabela13[[#This Row],[Nome de Pregão]])</f>
        <v>2012</v>
      </c>
      <c r="F158" s="158">
        <f>2013</f>
        <v>2013</v>
      </c>
      <c r="G158" s="129">
        <f>SUMPRODUCT(N(Tabela13[[#This Row],[Nome de Pregão]]=Tabela9[Nome de Pregão]),N(Tabela13[[#This Row],[Tipo da Ação]]=Tabela9[Tipo da Ação]),N(Tabela9[Tipo do Provento]="DIVIDENDO"),Tabela9[Proventos/Ação])</f>
        <v>2.5311933519999998</v>
      </c>
      <c r="H158" s="129">
        <f>0</f>
        <v>0</v>
      </c>
      <c r="I158" s="156">
        <f>MAX(Tabela13[[#This Row],[Colunas1]:[Colunas5]])</f>
        <v>13.96</v>
      </c>
      <c r="J158" s="129">
        <f>[Dividendo]/IF(([Exercício Base]-[Exercício Ini])=0,1,([Exercício Base]-[Exercício Ini]))</f>
        <v>0.1488937265882353</v>
      </c>
      <c r="K158" s="129">
        <f>[Jrs Cap Próprio Pago]/IF(([Exercício Base]-[Exercício Ini])=0,1,([Exercício Base]-[Exercício Ini]))</f>
        <v>0</v>
      </c>
      <c r="L158" s="186">
        <f>0</f>
        <v>0</v>
      </c>
      <c r="M158" s="184">
        <f>SUMPRODUCT(N(TRIM(Tabela15[Nome de pregão])=Tabela13[[#This Row],[Nome de Pregão]]),Tabela15[Qtde total de ações])</f>
        <v>797265348</v>
      </c>
      <c r="N158" s="131">
        <f>[Capital Social]*$AA$1</f>
        <v>0</v>
      </c>
      <c r="O158" s="129">
        <f>IF([Jrs Cap Próprio Pago]&gt;0,IF(([Capital Social]*$AA$1/[Qtde Total Ações])&gt;[Média JCP],[Média JCP],[Capital Social]*$AA$1/[Qtde Total Ações]),0)</f>
        <v>0</v>
      </c>
      <c r="P158" s="111">
        <f>SUMPRODUCT(N(Tabela1[Código]=Tabela13[[#This Row],[PAPEL]]),Tabela1[Fechamento])</f>
        <v>0</v>
      </c>
      <c r="Q158" s="111">
        <f>SUMPRODUCT(N(Tabela17[Código]=Tabela13[[#This Row],[PAPEL]]),Tabela17[Fechamento])</f>
        <v>13.96</v>
      </c>
      <c r="R158" s="111">
        <f>SUMPRODUCT(N(Tabela176[Código]=Tabela13[[#This Row],[PAPEL]]),Tabela176[Fechamento])</f>
        <v>0</v>
      </c>
      <c r="S158" s="111">
        <f>SUMPRODUCT(N(Tabela1768[Código]=Tabela13[[#This Row],[PAPEL]]),Tabela1768[Fechamento])</f>
        <v>0</v>
      </c>
      <c r="T158" s="152">
        <f>SUMPRODUCT(N(Tabela17683[Código]=Tabela13[[#This Row],[PAPEL]]),Tabela17683[Fechamento])</f>
        <v>0</v>
      </c>
      <c r="U158" s="129">
        <f>[Média Dividendo]+[Prev JPC/Ação]</f>
        <v>0.1488937265882353</v>
      </c>
      <c r="V158" s="186">
        <f>Tabela13[[#This Row],[Prev Provento]]*[Qtde Total Ações]</f>
        <v>118707808.74338627</v>
      </c>
      <c r="W158" s="152">
        <f>IF(AND((Tabela13[[#This Row],[Exercício Base]]-Tabela13[[#This Row],[Exercício Fim]])&lt;3,Tabela13[[#This Row],[Cotação]]&gt;0),Tabela13[[#This Row],[Prev Provento]]/Tabela13[[#This Row],[Cotação]],"")</f>
        <v>1.0665739726950951E-2</v>
      </c>
      <c r="X158" s="112">
        <f>IF(Tabela13[[#This Row],[Cotação]]&gt;0,$Z$1/Tabela13[[#This Row],[Cotação]]-MOD($Z$1/Tabela13[[#This Row],[Cotação]],100),0)</f>
        <v>0</v>
      </c>
    </row>
    <row r="159" spans="1:24">
      <c r="A159" s="111" t="s">
        <v>1751</v>
      </c>
      <c r="B159" s="111" t="s">
        <v>1490</v>
      </c>
      <c r="C159" s="111" t="s">
        <v>55</v>
      </c>
      <c r="D159" s="153">
        <f>GETPIVOTDATA("Mínimo de Ano",Ano!$A$3,"Nome de Pregão",Tabela13[[#This Row],[Nome de Pregão]])</f>
        <v>1996</v>
      </c>
      <c r="E159" s="153">
        <f>GETPIVOTDATA("Máx de Ano",Ano!$A$3,"Nome de Pregão",Tabela13[[#This Row],[Nome de Pregão]])</f>
        <v>2014</v>
      </c>
      <c r="F159" s="158">
        <f>2013</f>
        <v>2013</v>
      </c>
      <c r="G159" s="129">
        <f>SUMPRODUCT(N(Tabela13[[#This Row],[Nome de Pregão]]=Tabela9[Nome de Pregão]),N(Tabela13[[#This Row],[Tipo da Ação]]=Tabela9[Tipo da Ação]),N(Tabela9[Tipo do Provento]="DIVIDENDO"),Tabela9[Proventos/Ação])</f>
        <v>3.8000000000000006E-2</v>
      </c>
      <c r="H159" s="129">
        <f>0</f>
        <v>0</v>
      </c>
      <c r="I159" s="156">
        <f>MAX(Tabela13[[#This Row],[Colunas1]:[Colunas5]])</f>
        <v>0.21</v>
      </c>
      <c r="J159" s="129">
        <f>[Dividendo]/IF(([Exercício Base]-[Exercício Ini])=0,1,([Exercício Base]-[Exercício Ini]))</f>
        <v>2.2352941176470593E-3</v>
      </c>
      <c r="K159" s="129">
        <f>[Jrs Cap Próprio Pago]/IF(([Exercício Base]-[Exercício Ini])=0,1,([Exercício Base]-[Exercício Ini]))</f>
        <v>0</v>
      </c>
      <c r="L159" s="186">
        <f>0</f>
        <v>0</v>
      </c>
      <c r="M159" s="184">
        <f>SUMPRODUCT(N(TRIM(Tabela15[Nome de pregão])=Tabela13[[#This Row],[Nome de Pregão]]),Tabela15[Qtde total de ações])</f>
        <v>182520000</v>
      </c>
      <c r="N159" s="131">
        <f>[Capital Social]*$AA$1</f>
        <v>0</v>
      </c>
      <c r="O159" s="129">
        <f>IF([Jrs Cap Próprio Pago]&gt;0,IF(([Capital Social]*$AA$1/[Qtde Total Ações])&gt;[Média JCP],[Média JCP],[Capital Social]*$AA$1/[Qtde Total Ações]),0)</f>
        <v>0</v>
      </c>
      <c r="P159" s="111">
        <f>SUMPRODUCT(N(Tabela1[Código]=Tabela13[[#This Row],[PAPEL]]),Tabela1[Fechamento])</f>
        <v>0.21</v>
      </c>
      <c r="Q159" s="111">
        <f>SUMPRODUCT(N(Tabela17[Código]=Tabela13[[#This Row],[PAPEL]]),Tabela17[Fechamento])</f>
        <v>0</v>
      </c>
      <c r="R159" s="111">
        <f>SUMPRODUCT(N(Tabela176[Código]=Tabela13[[#This Row],[PAPEL]]),Tabela176[Fechamento])</f>
        <v>0</v>
      </c>
      <c r="S159" s="111">
        <f>SUMPRODUCT(N(Tabela1768[Código]=Tabela13[[#This Row],[PAPEL]]),Tabela1768[Fechamento])</f>
        <v>0</v>
      </c>
      <c r="T159" s="152">
        <f>SUMPRODUCT(N(Tabela17683[Código]=Tabela13[[#This Row],[PAPEL]]),Tabela17683[Fechamento])</f>
        <v>0</v>
      </c>
      <c r="U159" s="129">
        <f>[Média Dividendo]+[Prev JPC/Ação]</f>
        <v>2.2352941176470593E-3</v>
      </c>
      <c r="V159" s="186">
        <f>Tabela13[[#This Row],[Prev Provento]]*[Qtde Total Ações]</f>
        <v>407985.88235294126</v>
      </c>
      <c r="W159" s="152">
        <f>IF(AND((Tabela13[[#This Row],[Exercício Base]]-Tabela13[[#This Row],[Exercício Fim]])&lt;3,Tabela13[[#This Row],[Cotação]]&gt;0),Tabela13[[#This Row],[Prev Provento]]/Tabela13[[#This Row],[Cotação]],"")</f>
        <v>1.0644257703081235E-2</v>
      </c>
      <c r="X159" s="153">
        <f>IF(Tabela13[[#This Row],[Cotação]]&gt;0,$Z$1/Tabela13[[#This Row],[Cotação]]-MOD($Z$1/Tabela13[[#This Row],[Cotação]],100),0)</f>
        <v>2800</v>
      </c>
    </row>
    <row r="160" spans="1:24">
      <c r="A160" s="111" t="s">
        <v>1855</v>
      </c>
      <c r="B160" s="111" t="s">
        <v>1490</v>
      </c>
      <c r="C160" s="111" t="s">
        <v>307</v>
      </c>
      <c r="D160" s="153">
        <f>GETPIVOTDATA("Mínimo de Ano",Ano!$A$3,"Nome de Pregão",Tabela13[[#This Row],[Nome de Pregão]])</f>
        <v>1996</v>
      </c>
      <c r="E160" s="153">
        <f>GETPIVOTDATA("Máx de Ano",Ano!$A$3,"Nome de Pregão",Tabela13[[#This Row],[Nome de Pregão]])</f>
        <v>2013</v>
      </c>
      <c r="F160" s="158">
        <f>2013</f>
        <v>2013</v>
      </c>
      <c r="G160" s="129">
        <f>SUMPRODUCT(N(Tabela13[[#This Row],[Nome de Pregão]]=Tabela9[Nome de Pregão]),N(Tabela13[[#This Row],[Tipo da Ação]]=Tabela9[Tipo da Ação]),N(Tabela9[Tipo do Provento]="DIVIDENDO"),Tabela9[Proventos/Ação])</f>
        <v>16.246087960000001</v>
      </c>
      <c r="H160" s="129">
        <f>0</f>
        <v>0</v>
      </c>
      <c r="I160" s="156">
        <f>MAX(Tabela13[[#This Row],[Colunas1]:[Colunas5]])</f>
        <v>92</v>
      </c>
      <c r="J160" s="129">
        <f>[Dividendo]/IF(([Exercício Base]-[Exercício Ini])=0,1,([Exercício Base]-[Exercício Ini]))</f>
        <v>0.95565223294117652</v>
      </c>
      <c r="K160" s="129">
        <f>[Jrs Cap Próprio Pago]/IF(([Exercício Base]-[Exercício Ini])=0,1,([Exercício Base]-[Exercício Ini]))</f>
        <v>0</v>
      </c>
      <c r="L160" s="186">
        <f>0</f>
        <v>0</v>
      </c>
      <c r="M160" s="184">
        <f>SUMPRODUCT(N(TRIM(Tabela15[Nome de pregão])=Tabela13[[#This Row],[Nome de Pregão]]),Tabela15[Qtde total de ações])</f>
        <v>2857301</v>
      </c>
      <c r="N160" s="131">
        <f>[Capital Social]*$AA$1</f>
        <v>0</v>
      </c>
      <c r="O160" s="129">
        <f>IF([Jrs Cap Próprio Pago]&gt;0,IF(([Capital Social]*$AA$1/[Qtde Total Ações])&gt;[Média JCP],[Média JCP],[Capital Social]*$AA$1/[Qtde Total Ações]),0)</f>
        <v>0</v>
      </c>
      <c r="P160" s="111">
        <f>SUMPRODUCT(N(Tabela1[Código]=Tabela13[[#This Row],[PAPEL]]),Tabela1[Fechamento])</f>
        <v>0</v>
      </c>
      <c r="Q160" s="111">
        <f>SUMPRODUCT(N(Tabela17[Código]=Tabela13[[#This Row],[PAPEL]]),Tabela17[Fechamento])</f>
        <v>92</v>
      </c>
      <c r="R160" s="111">
        <f>SUMPRODUCT(N(Tabela176[Código]=Tabela13[[#This Row],[PAPEL]]),Tabela176[Fechamento])</f>
        <v>0</v>
      </c>
      <c r="S160" s="111">
        <f>SUMPRODUCT(N(Tabela1768[Código]=Tabela13[[#This Row],[PAPEL]]),Tabela1768[Fechamento])</f>
        <v>0</v>
      </c>
      <c r="T160" s="152">
        <f>SUMPRODUCT(N(Tabela17683[Código]=Tabela13[[#This Row],[PAPEL]]),Tabela17683[Fechamento])</f>
        <v>0</v>
      </c>
      <c r="U160" s="129">
        <f>[Média Dividendo]+[Prev JPC/Ação]</f>
        <v>0.95565223294117652</v>
      </c>
      <c r="V160" s="186">
        <f>Tabela13[[#This Row],[Prev Provento]]*[Qtde Total Ações]</f>
        <v>2730586.0808350565</v>
      </c>
      <c r="W160" s="152">
        <f>IF(AND((Tabela13[[#This Row],[Exercício Base]]-Tabela13[[#This Row],[Exercício Fim]])&lt;3,Tabela13[[#This Row],[Cotação]]&gt;0),Tabela13[[#This Row],[Prev Provento]]/Tabela13[[#This Row],[Cotação]],"")</f>
        <v>1.0387524271099745E-2</v>
      </c>
      <c r="X160" s="112">
        <f>IF(Tabela13[[#This Row],[Cotação]]&gt;0,$Z$1/Tabela13[[#This Row],[Cotação]]-MOD($Z$1/Tabela13[[#This Row],[Cotação]],100),0)</f>
        <v>0</v>
      </c>
    </row>
    <row r="161" spans="1:24">
      <c r="A161" s="111" t="s">
        <v>1875</v>
      </c>
      <c r="B161" s="111" t="s">
        <v>1488</v>
      </c>
      <c r="C161" s="111" t="s">
        <v>608</v>
      </c>
      <c r="D161" s="153">
        <f>GETPIVOTDATA("Mínimo de Ano",Ano!$A$3,"Nome de Pregão",Tabela13[[#This Row],[Nome de Pregão]])</f>
        <v>1996</v>
      </c>
      <c r="E161" s="153">
        <f>GETPIVOTDATA("Máx de Ano",Ano!$A$3,"Nome de Pregão",Tabela13[[#This Row],[Nome de Pregão]])</f>
        <v>2013</v>
      </c>
      <c r="F161" s="153">
        <f>2013</f>
        <v>2013</v>
      </c>
      <c r="G161" s="129">
        <f>SUMPRODUCT(N(Tabela13[[#This Row],[Nome de Pregão]]=Tabela9[Nome de Pregão]),N(Tabela13[[#This Row],[Tipo da Ação]]=Tabela9[Tipo da Ação]),N(Tabela9[Tipo do Provento]="DIVIDENDO"),Tabela9[Proventos/Ação])</f>
        <v>5.3674646609999996</v>
      </c>
      <c r="H161" s="129">
        <f>0</f>
        <v>0</v>
      </c>
      <c r="I161" s="156">
        <f>MAX(Tabela13[[#This Row],[Colunas1]:[Colunas5]])</f>
        <v>31.03</v>
      </c>
      <c r="J161" s="129">
        <f>[Dividendo]/IF(([Exercício Base]-[Exercício Ini])=0,1,([Exercício Base]-[Exercício Ini]))</f>
        <v>0.31573321535294113</v>
      </c>
      <c r="K161" s="129">
        <f>[Jrs Cap Próprio Pago]/IF(([Exercício Base]-[Exercício Ini])=0,1,([Exercício Base]-[Exercício Ini]))</f>
        <v>0</v>
      </c>
      <c r="L161" s="186">
        <f>0</f>
        <v>0</v>
      </c>
      <c r="M161" s="184">
        <f>SUMPRODUCT(N(TRIM(Tabela15[Nome de pregão])=Tabela13[[#This Row],[Nome de Pregão]]),Tabela15[Qtde total de ações])</f>
        <v>5365304100</v>
      </c>
      <c r="N161" s="131">
        <f>[Capital Social]*$AA$1</f>
        <v>0</v>
      </c>
      <c r="O161" s="129">
        <f>IF([Jrs Cap Próprio Pago]&gt;0,IF(([Capital Social]*$AA$1/[Qtde Total Ações])&gt;[Média JCP],[Média JCP],[Capital Social]*$AA$1/[Qtde Total Ações]),0)</f>
        <v>0</v>
      </c>
      <c r="P161" s="111">
        <f>SUMPRODUCT(N(Tabela1[Código]=Tabela13[[#This Row],[PAPEL]]),Tabela1[Fechamento])</f>
        <v>0</v>
      </c>
      <c r="Q161" s="111">
        <f>SUMPRODUCT(N(Tabela17[Código]=Tabela13[[#This Row],[PAPEL]]),Tabela17[Fechamento])</f>
        <v>0</v>
      </c>
      <c r="R161" s="111">
        <f>SUMPRODUCT(N(Tabela176[Código]=Tabela13[[#This Row],[PAPEL]]),Tabela176[Fechamento])</f>
        <v>0</v>
      </c>
      <c r="S161" s="111">
        <f>SUMPRODUCT(N(Tabela1768[Código]=Tabela13[[#This Row],[PAPEL]]),Tabela1768[Fechamento])</f>
        <v>0</v>
      </c>
      <c r="T161" s="111">
        <f>SUMPRODUCT(N(Tabela17683[Código]=Tabela13[[#This Row],[PAPEL]]),Tabela17683[Fechamento])</f>
        <v>31.03</v>
      </c>
      <c r="U161" s="129">
        <f>[Média Dividendo]+[Prev JPC/Ação]</f>
        <v>0.31573321535294113</v>
      </c>
      <c r="V161" s="186">
        <f>Tabela13[[#This Row],[Prev Provento]]*[Qtde Total Ações]</f>
        <v>1694004714.839318</v>
      </c>
      <c r="W161" s="152">
        <f>IF(AND((Tabela13[[#This Row],[Exercício Base]]-Tabela13[[#This Row],[Exercício Fim]])&lt;3,Tabela13[[#This Row],[Cotação]]&gt;0),Tabela13[[#This Row],[Prev Provento]]/Tabela13[[#This Row],[Cotação]],"")</f>
        <v>1.0175095564065135E-2</v>
      </c>
      <c r="X161" s="112">
        <f>IF(Tabela13[[#This Row],[Cotação]]&gt;0,$Z$1/Tabela13[[#This Row],[Cotação]]-MOD($Z$1/Tabela13[[#This Row],[Cotação]],100),0)</f>
        <v>0</v>
      </c>
    </row>
    <row r="162" spans="1:24">
      <c r="A162" s="111" t="s">
        <v>1729</v>
      </c>
      <c r="B162" s="111" t="s">
        <v>1488</v>
      </c>
      <c r="C162" s="111" t="s">
        <v>529</v>
      </c>
      <c r="D162" s="153">
        <f>GETPIVOTDATA("Mínimo de Ano",Ano!$A$3,"Nome de Pregão",Tabela13[[#This Row],[Nome de Pregão]])</f>
        <v>2013</v>
      </c>
      <c r="E162" s="153">
        <f>GETPIVOTDATA("Máx de Ano",Ano!$A$3,"Nome de Pregão",Tabela13[[#This Row],[Nome de Pregão]])</f>
        <v>2014</v>
      </c>
      <c r="F162" s="158">
        <f>2013</f>
        <v>2013</v>
      </c>
      <c r="G162" s="129">
        <f>SUMPRODUCT(N(Tabela13[[#This Row],[Nome de Pregão]]=Tabela9[Nome de Pregão]),N(Tabela13[[#This Row],[Tipo da Ação]]=Tabela9[Tipo da Ação]),N(Tabela9[Tipo do Provento]="DIVIDENDO"),Tabela9[Proventos/Ação])</f>
        <v>0.44869242399999998</v>
      </c>
      <c r="H162" s="129">
        <f>0</f>
        <v>0</v>
      </c>
      <c r="I162" s="156">
        <f>MAX(Tabela13[[#This Row],[Colunas1]:[Colunas5]])</f>
        <v>45.43</v>
      </c>
      <c r="J162" s="129">
        <f>[Dividendo]/IF(([Exercício Base]-[Exercício Ini])=0,1,([Exercício Base]-[Exercício Ini]))</f>
        <v>0.44869242399999998</v>
      </c>
      <c r="K162" s="129">
        <f>[Jrs Cap Próprio Pago]/IF(([Exercício Base]-[Exercício Ini])=0,1,([Exercício Base]-[Exercício Ini]))</f>
        <v>0</v>
      </c>
      <c r="L162" s="186">
        <f>0</f>
        <v>0</v>
      </c>
      <c r="M162" s="184">
        <f>SUMPRODUCT(N(TRIM(Tabela15[Nome de pregão])=Tabela13[[#This Row],[Nome de Pregão]]),Tabela15[Qtde total de ações])</f>
        <v>46576494</v>
      </c>
      <c r="N162" s="131">
        <f>[Capital Social]*$AA$1</f>
        <v>0</v>
      </c>
      <c r="O162" s="129">
        <f>IF([Jrs Cap Próprio Pago]&gt;0,IF(([Capital Social]*$AA$1/[Qtde Total Ações])&gt;[Média JCP],[Média JCP],[Capital Social]*$AA$1/[Qtde Total Ações]),0)</f>
        <v>0</v>
      </c>
      <c r="P162" s="111">
        <f>SUMPRODUCT(N(Tabela1[Código]=Tabela13[[#This Row],[PAPEL]]),Tabela1[Fechamento])</f>
        <v>0</v>
      </c>
      <c r="Q162" s="111">
        <f>SUMPRODUCT(N(Tabela17[Código]=Tabela13[[#This Row],[PAPEL]]),Tabela17[Fechamento])</f>
        <v>0</v>
      </c>
      <c r="R162" s="111">
        <f>SUMPRODUCT(N(Tabela176[Código]=Tabela13[[#This Row],[PAPEL]]),Tabela176[Fechamento])</f>
        <v>45.43</v>
      </c>
      <c r="S162" s="111">
        <f>SUMPRODUCT(N(Tabela1768[Código]=Tabela13[[#This Row],[PAPEL]]),Tabela1768[Fechamento])</f>
        <v>0</v>
      </c>
      <c r="T162" s="152">
        <f>SUMPRODUCT(N(Tabela17683[Código]=Tabela13[[#This Row],[PAPEL]]),Tabela17683[Fechamento])</f>
        <v>0</v>
      </c>
      <c r="U162" s="129">
        <f>[Média Dividendo]+[Prev JPC/Ação]</f>
        <v>0.44869242399999998</v>
      </c>
      <c r="V162" s="186">
        <f>Tabela13[[#This Row],[Prev Provento]]*[Qtde Total Ações]</f>
        <v>20898519.994281456</v>
      </c>
      <c r="W162" s="152">
        <f>IF(AND((Tabela13[[#This Row],[Exercício Base]]-Tabela13[[#This Row],[Exercício Fim]])&lt;3,Tabela13[[#This Row],[Cotação]]&gt;0),Tabela13[[#This Row],[Prev Provento]]/Tabela13[[#This Row],[Cotação]],"")</f>
        <v>9.8765666740039618E-3</v>
      </c>
      <c r="X162" s="112">
        <f>IF(Tabela13[[#This Row],[Cotação]]&gt;0,$Z$1/Tabela13[[#This Row],[Cotação]]-MOD($Z$1/Tabela13[[#This Row],[Cotação]],100),0)</f>
        <v>0</v>
      </c>
    </row>
    <row r="163" spans="1:24">
      <c r="A163" s="111" t="s">
        <v>1637</v>
      </c>
      <c r="B163" s="111" t="s">
        <v>1488</v>
      </c>
      <c r="C163" s="111" t="s">
        <v>2</v>
      </c>
      <c r="D163" s="153">
        <f>GETPIVOTDATA("Mínimo de Ano",Ano!$A$3,"Nome de Pregão",Tabela13[[#This Row],[Nome de Pregão]])</f>
        <v>1996</v>
      </c>
      <c r="E163" s="153">
        <f>GETPIVOTDATA("Máx de Ano",Ano!$A$3,"Nome de Pregão",Tabela13[[#This Row],[Nome de Pregão]])</f>
        <v>2013</v>
      </c>
      <c r="F163" s="158">
        <f>2013</f>
        <v>2013</v>
      </c>
      <c r="G163" s="129">
        <f>SUMPRODUCT(N(Tabela13[[#This Row],[Nome de Pregão]]=Tabela9[Nome de Pregão]),N(Tabela13[[#This Row],[Tipo da Ação]]=Tabela9[Tipo da Ação]),N(Tabela9[Tipo do Provento]="DIVIDENDO"),Tabela9[Proventos/Ação])</f>
        <v>0.98007221201999983</v>
      </c>
      <c r="H163" s="129">
        <f>0</f>
        <v>0</v>
      </c>
      <c r="I163" s="156">
        <f>MAX(Tabela13[[#This Row],[Colunas1]:[Colunas5]])</f>
        <v>6.32</v>
      </c>
      <c r="J163" s="129">
        <f>[Dividendo]/IF(([Exercício Base]-[Exercício Ini])=0,1,([Exercício Base]-[Exercício Ini]))</f>
        <v>5.7651306589411755E-2</v>
      </c>
      <c r="K163" s="129">
        <f>[Jrs Cap Próprio Pago]/IF(([Exercício Base]-[Exercício Ini])=0,1,([Exercício Base]-[Exercício Ini]))</f>
        <v>0</v>
      </c>
      <c r="L163" s="186">
        <f>0</f>
        <v>0</v>
      </c>
      <c r="M163" s="184">
        <f>SUMPRODUCT(N(TRIM(Tabela15[Nome de pregão])=Tabela13[[#This Row],[Nome de Pregão]]),Tabela15[Qtde total de ações])</f>
        <v>1352634100</v>
      </c>
      <c r="N163" s="131">
        <f>[Capital Social]*$AA$1</f>
        <v>0</v>
      </c>
      <c r="O163" s="129">
        <f>IF([Jrs Cap Próprio Pago]&gt;0,IF(([Capital Social]*$AA$1/[Qtde Total Ações])&gt;[Média JCP],[Média JCP],[Capital Social]*$AA$1/[Qtde Total Ações]),0)</f>
        <v>0</v>
      </c>
      <c r="P163" s="111">
        <f>SUMPRODUCT(N(Tabela1[Código]=Tabela13[[#This Row],[PAPEL]]),Tabela1[Fechamento])</f>
        <v>6.32</v>
      </c>
      <c r="Q163" s="111">
        <f>SUMPRODUCT(N(Tabela17[Código]=Tabela13[[#This Row],[PAPEL]]),Tabela17[Fechamento])</f>
        <v>0</v>
      </c>
      <c r="R163" s="111">
        <f>SUMPRODUCT(N(Tabela176[Código]=Tabela13[[#This Row],[PAPEL]]),Tabela176[Fechamento])</f>
        <v>0</v>
      </c>
      <c r="S163" s="111">
        <f>SUMPRODUCT(N(Tabela1768[Código]=Tabela13[[#This Row],[PAPEL]]),Tabela1768[Fechamento])</f>
        <v>0</v>
      </c>
      <c r="T163" s="152">
        <f>SUMPRODUCT(N(Tabela17683[Código]=Tabela13[[#This Row],[PAPEL]]),Tabela17683[Fechamento])</f>
        <v>0</v>
      </c>
      <c r="U163" s="129">
        <f>[Média Dividendo]+[Prev JPC/Ação]</f>
        <v>5.7651306589411755E-2</v>
      </c>
      <c r="V163" s="186">
        <f>Tabela13[[#This Row],[Prev Provento]]*[Qtde Total Ações]</f>
        <v>77981123.20239304</v>
      </c>
      <c r="W163" s="152">
        <f>IF(AND((Tabela13[[#This Row],[Exercício Base]]-Tabela13[[#This Row],[Exercício Fim]])&lt;3,Tabela13[[#This Row],[Cotação]]&gt;0),Tabela13[[#This Row],[Prev Provento]]/Tabela13[[#This Row],[Cotação]],"")</f>
        <v>9.1220421818689473E-3</v>
      </c>
      <c r="X163" s="112">
        <f>IF(Tabela13[[#This Row],[Cotação]]&gt;0,$Z$1/Tabela13[[#This Row],[Cotação]]-MOD($Z$1/Tabela13[[#This Row],[Cotação]],100),0)</f>
        <v>0</v>
      </c>
    </row>
    <row r="164" spans="1:24">
      <c r="A164" s="111" t="s">
        <v>1552</v>
      </c>
      <c r="B164" s="111" t="s">
        <v>1502</v>
      </c>
      <c r="C164" s="111" t="s">
        <v>243</v>
      </c>
      <c r="D164" s="153">
        <f>GETPIVOTDATA("Mínimo de Ano",Ano!$A$3,"Nome de Pregão",Tabela13[[#This Row],[Nome de Pregão]])</f>
        <v>1996</v>
      </c>
      <c r="E164" s="153">
        <f>GETPIVOTDATA("Máx de Ano",Ano!$A$3,"Nome de Pregão",Tabela13[[#This Row],[Nome de Pregão]])</f>
        <v>2012</v>
      </c>
      <c r="F164" s="158">
        <f>2013</f>
        <v>2013</v>
      </c>
      <c r="G164" s="129">
        <f>SUMPRODUCT(N(Tabela13[[#This Row],[Nome de Pregão]]=Tabela9[Nome de Pregão]),N(Tabela13[[#This Row],[Tipo da Ação]]=Tabela9[Tipo da Ação]),N(Tabela9[Tipo do Provento]="DIVIDENDO"),Tabela9[Proventos/Ação])</f>
        <v>2.706549189</v>
      </c>
      <c r="H164" s="129">
        <f>0</f>
        <v>0</v>
      </c>
      <c r="I164" s="156">
        <f>MAX(Tabela13[[#This Row],[Colunas1]:[Colunas5]])</f>
        <v>17.670000000000002</v>
      </c>
      <c r="J164" s="129">
        <f>[Dividendo]/IF(([Exercício Base]-[Exercício Ini])=0,1,([Exercício Base]-[Exercício Ini]))</f>
        <v>0.15920877582352941</v>
      </c>
      <c r="K164" s="129">
        <f>[Jrs Cap Próprio Pago]/IF(([Exercício Base]-[Exercício Ini])=0,1,([Exercício Base]-[Exercício Ini]))</f>
        <v>0</v>
      </c>
      <c r="L164" s="186">
        <f>0</f>
        <v>0</v>
      </c>
      <c r="M164" s="184">
        <f>SUMPRODUCT(N(TRIM(Tabela15[Nome de pregão])=Tabela13[[#This Row],[Nome de Pregão]]),Tabela15[Qtde total de ações])</f>
        <v>797265348</v>
      </c>
      <c r="N164" s="131">
        <f>[Capital Social]*$AA$1</f>
        <v>0</v>
      </c>
      <c r="O164" s="129">
        <f>IF([Jrs Cap Próprio Pago]&gt;0,IF(([Capital Social]*$AA$1/[Qtde Total Ações])&gt;[Média JCP],[Média JCP],[Capital Social]*$AA$1/[Qtde Total Ações]),0)</f>
        <v>0</v>
      </c>
      <c r="P164" s="111">
        <f>SUMPRODUCT(N(Tabela1[Código]=Tabela13[[#This Row],[PAPEL]]),Tabela1[Fechamento])</f>
        <v>0</v>
      </c>
      <c r="Q164" s="111">
        <f>SUMPRODUCT(N(Tabela17[Código]=Tabela13[[#This Row],[PAPEL]]),Tabela17[Fechamento])</f>
        <v>17.670000000000002</v>
      </c>
      <c r="R164" s="111">
        <f>SUMPRODUCT(N(Tabela176[Código]=Tabela13[[#This Row],[PAPEL]]),Tabela176[Fechamento])</f>
        <v>0</v>
      </c>
      <c r="S164" s="111">
        <f>SUMPRODUCT(N(Tabela1768[Código]=Tabela13[[#This Row],[PAPEL]]),Tabela1768[Fechamento])</f>
        <v>0</v>
      </c>
      <c r="T164" s="152">
        <f>SUMPRODUCT(N(Tabela17683[Código]=Tabela13[[#This Row],[PAPEL]]),Tabela17683[Fechamento])</f>
        <v>0</v>
      </c>
      <c r="U164" s="129">
        <f>[Média Dividendo]+[Prev JPC/Ação]</f>
        <v>0.15920877582352941</v>
      </c>
      <c r="V164" s="186">
        <f>Tabela13[[#This Row],[Prev Provento]]*[Qtde Total Ações]</f>
        <v>126931640.06160016</v>
      </c>
      <c r="W164" s="152">
        <f>IF(AND((Tabela13[[#This Row],[Exercício Base]]-Tabela13[[#This Row],[Exercício Fim]])&lt;3,Tabela13[[#This Row],[Cotação]]&gt;0),Tabela13[[#This Row],[Prev Provento]]/Tabela13[[#This Row],[Cotação]],"")</f>
        <v>9.0101174772795351E-3</v>
      </c>
      <c r="X164" s="112">
        <f>IF(Tabela13[[#This Row],[Cotação]]&gt;0,$Z$1/Tabela13[[#This Row],[Cotação]]-MOD($Z$1/Tabela13[[#This Row],[Cotação]],100),0)</f>
        <v>0</v>
      </c>
    </row>
    <row r="165" spans="1:24">
      <c r="A165" s="111" t="s">
        <v>1598</v>
      </c>
      <c r="B165" s="111" t="s">
        <v>1488</v>
      </c>
      <c r="C165" s="111" t="s">
        <v>66</v>
      </c>
      <c r="D165" s="153">
        <f>GETPIVOTDATA("Mínimo de Ano",Ano!$A$3,"Nome de Pregão",Tabela13[[#This Row],[Nome de Pregão]])</f>
        <v>1997</v>
      </c>
      <c r="E165" s="153">
        <f>GETPIVOTDATA("Máx de Ano",Ano!$A$3,"Nome de Pregão",Tabela13[[#This Row],[Nome de Pregão]])</f>
        <v>2013</v>
      </c>
      <c r="F165" s="158">
        <f>2013</f>
        <v>2013</v>
      </c>
      <c r="G165" s="129">
        <f>SUMPRODUCT(N(Tabela13[[#This Row],[Nome de Pregão]]=Tabela9[Nome de Pregão]),N(Tabela13[[#This Row],[Tipo da Ação]]=Tabela9[Tipo da Ação]),N(Tabela9[Tipo do Provento]="DIVIDENDO"),Tabela9[Proventos/Ação])</f>
        <v>2.6941575235999999</v>
      </c>
      <c r="H165" s="129">
        <f>0</f>
        <v>0</v>
      </c>
      <c r="I165" s="156">
        <f>MAX(Tabela13[[#This Row],[Colunas1]:[Colunas5]])</f>
        <v>20.329999999999998</v>
      </c>
      <c r="J165" s="129">
        <f>[Dividendo]/IF(([Exercício Base]-[Exercício Ini])=0,1,([Exercício Base]-[Exercício Ini]))</f>
        <v>0.168384845225</v>
      </c>
      <c r="K165" s="129">
        <f>[Jrs Cap Próprio Pago]/IF(([Exercício Base]-[Exercício Ini])=0,1,([Exercício Base]-[Exercício Ini]))</f>
        <v>0</v>
      </c>
      <c r="L165" s="186">
        <f>0</f>
        <v>0</v>
      </c>
      <c r="M165" s="184">
        <f>SUMPRODUCT(N(TRIM(Tabela15[Nome de pregão])=Tabela13[[#This Row],[Nome de Pregão]]),Tabela15[Qtde total de ações])</f>
        <v>327502673</v>
      </c>
      <c r="N165" s="131">
        <f>[Capital Social]*$AA$1</f>
        <v>0</v>
      </c>
      <c r="O165" s="129">
        <f>IF([Jrs Cap Próprio Pago]&gt;0,IF(([Capital Social]*$AA$1/[Qtde Total Ações])&gt;[Média JCP],[Média JCP],[Capital Social]*$AA$1/[Qtde Total Ações]),0)</f>
        <v>0</v>
      </c>
      <c r="P165" s="111">
        <f>SUMPRODUCT(N(Tabela1[Código]=Tabela13[[#This Row],[PAPEL]]),Tabela1[Fechamento])</f>
        <v>20.329999999999998</v>
      </c>
      <c r="Q165" s="111">
        <f>SUMPRODUCT(N(Tabela17[Código]=Tabela13[[#This Row],[PAPEL]]),Tabela17[Fechamento])</f>
        <v>0</v>
      </c>
      <c r="R165" s="111">
        <f>SUMPRODUCT(N(Tabela176[Código]=Tabela13[[#This Row],[PAPEL]]),Tabela176[Fechamento])</f>
        <v>0</v>
      </c>
      <c r="S165" s="111">
        <f>SUMPRODUCT(N(Tabela1768[Código]=Tabela13[[#This Row],[PAPEL]]),Tabela1768[Fechamento])</f>
        <v>0</v>
      </c>
      <c r="T165" s="152">
        <f>SUMPRODUCT(N(Tabela17683[Código]=Tabela13[[#This Row],[PAPEL]]),Tabela17683[Fechamento])</f>
        <v>0</v>
      </c>
      <c r="U165" s="129">
        <f>[Média Dividendo]+[Prev JPC/Ação]</f>
        <v>0.168384845225</v>
      </c>
      <c r="V165" s="186">
        <f>Tabela13[[#This Row],[Prev Provento]]*[Qtde Total Ações]</f>
        <v>55146486.903878786</v>
      </c>
      <c r="W165" s="152">
        <f>IF(AND((Tabela13[[#This Row],[Exercício Base]]-Tabela13[[#This Row],[Exercício Fim]])&lt;3,Tabela13[[#This Row],[Cotação]]&gt;0),Tabela13[[#This Row],[Prev Provento]]/Tabela13[[#This Row],[Cotação]],"")</f>
        <v>8.282579696261682E-3</v>
      </c>
      <c r="X165" s="112">
        <f>IF(Tabela13[[#This Row],[Cotação]]&gt;0,$Z$1/Tabela13[[#This Row],[Cotação]]-MOD($Z$1/Tabela13[[#This Row],[Cotação]],100),0)</f>
        <v>0</v>
      </c>
    </row>
    <row r="166" spans="1:24">
      <c r="A166" s="111" t="s">
        <v>1788</v>
      </c>
      <c r="B166" s="111" t="s">
        <v>1490</v>
      </c>
      <c r="C166" s="111" t="s">
        <v>76</v>
      </c>
      <c r="D166" s="153">
        <f>GETPIVOTDATA("Mínimo de Ano",Ano!$A$3,"Nome de Pregão",Tabela13[[#This Row],[Nome de Pregão]])</f>
        <v>2007</v>
      </c>
      <c r="E166" s="153">
        <f>GETPIVOTDATA("Máx de Ano",Ano!$A$3,"Nome de Pregão",Tabela13[[#This Row],[Nome de Pregão]])</f>
        <v>2013</v>
      </c>
      <c r="F166" s="158">
        <f>2013</f>
        <v>2013</v>
      </c>
      <c r="G166" s="129">
        <f>SUMPRODUCT(N(Tabela13[[#This Row],[Nome de Pregão]]=Tabela9[Nome de Pregão]),N(Tabela13[[#This Row],[Tipo da Ação]]=Tabela9[Tipo da Ação]),N(Tabela9[Tipo do Provento]="DIVIDENDO"),Tabela9[Proventos/Ação])</f>
        <v>0.53</v>
      </c>
      <c r="H166" s="129">
        <f>0</f>
        <v>0</v>
      </c>
      <c r="I166" s="156">
        <f>MAX(Tabela13[[#This Row],[Colunas1]:[Colunas5]])</f>
        <v>10.98</v>
      </c>
      <c r="J166" s="129">
        <f>[Dividendo]/IF(([Exercício Base]-[Exercício Ini])=0,1,([Exercício Base]-[Exercício Ini]))</f>
        <v>8.8333333333333333E-2</v>
      </c>
      <c r="K166" s="129">
        <f>[Jrs Cap Próprio Pago]/IF(([Exercício Base]-[Exercício Ini])=0,1,([Exercício Base]-[Exercício Ini]))</f>
        <v>0</v>
      </c>
      <c r="L166" s="186">
        <f>0</f>
        <v>0</v>
      </c>
      <c r="M166" s="184">
        <f>SUMPRODUCT(N(TRIM(Tabela15[Nome de pregão])=Tabela13[[#This Row],[Nome de Pregão]]),Tabela15[Qtde total de ações])</f>
        <v>87289932</v>
      </c>
      <c r="N166" s="131">
        <f>[Capital Social]*$AA$1</f>
        <v>0</v>
      </c>
      <c r="O166" s="129">
        <f>IF([Jrs Cap Próprio Pago]&gt;0,IF(([Capital Social]*$AA$1/[Qtde Total Ações])&gt;[Média JCP],[Média JCP],[Capital Social]*$AA$1/[Qtde Total Ações]),0)</f>
        <v>0</v>
      </c>
      <c r="P166" s="111">
        <f>SUMPRODUCT(N(Tabela1[Código]=Tabela13[[#This Row],[PAPEL]]),Tabela1[Fechamento])</f>
        <v>10.98</v>
      </c>
      <c r="Q166" s="111">
        <f>SUMPRODUCT(N(Tabela17[Código]=Tabela13[[#This Row],[PAPEL]]),Tabela17[Fechamento])</f>
        <v>0</v>
      </c>
      <c r="R166" s="111">
        <f>SUMPRODUCT(N(Tabela176[Código]=Tabela13[[#This Row],[PAPEL]]),Tabela176[Fechamento])</f>
        <v>0</v>
      </c>
      <c r="S166" s="152">
        <f>SUMPRODUCT(N(Tabela1768[Código]=Tabela13[[#This Row],[PAPEL]]),Tabela1768[Fechamento])</f>
        <v>0</v>
      </c>
      <c r="T166" s="111">
        <f>SUMPRODUCT(N(Tabela17683[Código]=Tabela13[[#This Row],[PAPEL]]),Tabela17683[Fechamento])</f>
        <v>0</v>
      </c>
      <c r="U166" s="129">
        <f>[Média Dividendo]+[Prev JPC/Ação]</f>
        <v>8.8333333333333333E-2</v>
      </c>
      <c r="V166" s="186">
        <f>Tabela13[[#This Row],[Prev Provento]]*[Qtde Total Ações]</f>
        <v>7710610.6600000001</v>
      </c>
      <c r="W166" s="152">
        <f>IF(AND((Tabela13[[#This Row],[Exercício Base]]-Tabela13[[#This Row],[Exercício Fim]])&lt;3,Tabela13[[#This Row],[Cotação]]&gt;0),Tabela13[[#This Row],[Prev Provento]]/Tabela13[[#This Row],[Cotação]],"")</f>
        <v>8.0449301760777171E-3</v>
      </c>
      <c r="X166" s="153">
        <f>IF(Tabela13[[#This Row],[Cotação]]&gt;0,$Z$1/Tabela13[[#This Row],[Cotação]]-MOD($Z$1/Tabela13[[#This Row],[Cotação]],100),0)</f>
        <v>0</v>
      </c>
    </row>
    <row r="167" spans="1:24">
      <c r="A167" s="111" t="s">
        <v>1798</v>
      </c>
      <c r="B167" s="111" t="s">
        <v>1488</v>
      </c>
      <c r="C167" s="111" t="s">
        <v>216</v>
      </c>
      <c r="D167" s="153">
        <f>GETPIVOTDATA("Mínimo de Ano",Ano!$A$3,"Nome de Pregão",Tabela13[[#This Row],[Nome de Pregão]])</f>
        <v>2004</v>
      </c>
      <c r="E167" s="153">
        <f>GETPIVOTDATA("Máx de Ano",Ano!$A$3,"Nome de Pregão",Tabela13[[#This Row],[Nome de Pregão]])</f>
        <v>2013</v>
      </c>
      <c r="F167" s="158">
        <f>2013</f>
        <v>2013</v>
      </c>
      <c r="G167" s="129">
        <f>SUMPRODUCT(N(Tabela13[[#This Row],[Nome de Pregão]]=Tabela9[Nome de Pregão]),N(Tabela13[[#This Row],[Tipo da Ação]]=Tabela9[Tipo da Ação]),N(Tabela9[Tipo do Provento]="DIVIDENDO"),Tabela9[Proventos/Ação])</f>
        <v>2.4172246900000003</v>
      </c>
      <c r="H167" s="129">
        <f>0</f>
        <v>0</v>
      </c>
      <c r="I167" s="156">
        <f>MAX(Tabela13[[#This Row],[Colunas1]:[Colunas5]])</f>
        <v>33.4</v>
      </c>
      <c r="J167" s="129">
        <f>[Dividendo]/IF(([Exercício Base]-[Exercício Ini])=0,1,([Exercício Base]-[Exercício Ini]))</f>
        <v>0.26858052111111114</v>
      </c>
      <c r="K167" s="129">
        <f>[Jrs Cap Próprio Pago]/IF(([Exercício Base]-[Exercício Ini])=0,1,([Exercício Base]-[Exercício Ini]))</f>
        <v>0</v>
      </c>
      <c r="L167" s="186">
        <f>0</f>
        <v>0</v>
      </c>
      <c r="M167" s="184">
        <f>SUMPRODUCT(N(TRIM(Tabela15[Nome de pregão])=Tabela13[[#This Row],[Nome de Pregão]]),Tabela15[Qtde total de ações])</f>
        <v>323293030</v>
      </c>
      <c r="N167" s="131">
        <f>[Capital Social]*$AA$1</f>
        <v>0</v>
      </c>
      <c r="O167" s="129">
        <f>IF([Jrs Cap Próprio Pago]&gt;0,IF(([Capital Social]*$AA$1/[Qtde Total Ações])&gt;[Média JCP],[Média JCP],[Capital Social]*$AA$1/[Qtde Total Ações]),0)</f>
        <v>0</v>
      </c>
      <c r="P167" s="111">
        <f>SUMPRODUCT(N(Tabela1[Código]=Tabela13[[#This Row],[PAPEL]]),Tabela1[Fechamento])</f>
        <v>33.4</v>
      </c>
      <c r="Q167" s="111">
        <f>SUMPRODUCT(N(Tabela17[Código]=Tabela13[[#This Row],[PAPEL]]),Tabela17[Fechamento])</f>
        <v>0</v>
      </c>
      <c r="R167" s="111">
        <f>SUMPRODUCT(N(Tabela176[Código]=Tabela13[[#This Row],[PAPEL]]),Tabela176[Fechamento])</f>
        <v>0</v>
      </c>
      <c r="S167" s="111">
        <f>SUMPRODUCT(N(Tabela1768[Código]=Tabela13[[#This Row],[PAPEL]]),Tabela1768[Fechamento])</f>
        <v>0</v>
      </c>
      <c r="T167" s="152">
        <f>SUMPRODUCT(N(Tabela17683[Código]=Tabela13[[#This Row],[PAPEL]]),Tabela17683[Fechamento])</f>
        <v>0</v>
      </c>
      <c r="U167" s="129">
        <f>[Média Dividendo]+[Prev JPC/Ação]</f>
        <v>0.26858052111111114</v>
      </c>
      <c r="V167" s="186">
        <f>Tabela13[[#This Row],[Prev Provento]]*[Qtde Total Ações]</f>
        <v>86830210.468990088</v>
      </c>
      <c r="W167" s="152">
        <f>IF(AND((Tabela13[[#This Row],[Exercício Base]]-Tabela13[[#This Row],[Exercício Fim]])&lt;3,Tabela13[[#This Row],[Cotação]]&gt;0),Tabela13[[#This Row],[Prev Provento]]/Tabela13[[#This Row],[Cotação]],"")</f>
        <v>8.041332967398538E-3</v>
      </c>
      <c r="X167" s="112">
        <f>IF(Tabela13[[#This Row],[Cotação]]&gt;0,$Z$1/Tabela13[[#This Row],[Cotação]]-MOD($Z$1/Tabela13[[#This Row],[Cotação]],100),0)</f>
        <v>0</v>
      </c>
    </row>
    <row r="168" spans="1:24">
      <c r="A168" s="111" t="s">
        <v>1659</v>
      </c>
      <c r="B168" s="111" t="s">
        <v>1488</v>
      </c>
      <c r="C168" s="111" t="s">
        <v>219</v>
      </c>
      <c r="D168" s="153">
        <f>GETPIVOTDATA("Mínimo de Ano",Ano!$A$3,"Nome de Pregão",Tabela13[[#This Row],[Nome de Pregão]])</f>
        <v>1996</v>
      </c>
      <c r="E168" s="153">
        <f>GETPIVOTDATA("Máx de Ano",Ano!$A$3,"Nome de Pregão",Tabela13[[#This Row],[Nome de Pregão]])</f>
        <v>2013</v>
      </c>
      <c r="F168" s="158">
        <f>2013</f>
        <v>2013</v>
      </c>
      <c r="G168" s="129">
        <f>SUMPRODUCT(N(Tabela13[[#This Row],[Nome de Pregão]]=Tabela9[Nome de Pregão]),N(Tabela13[[#This Row],[Tipo da Ação]]=Tabela9[Tipo da Ação]),N(Tabela9[Tipo do Provento]="DIVIDENDO"),Tabela9[Proventos/Ação])</f>
        <v>2.5271065002899999</v>
      </c>
      <c r="H168" s="129">
        <f>0</f>
        <v>0</v>
      </c>
      <c r="I168" s="156">
        <f>MAX(Tabela13[[#This Row],[Colunas1]:[Colunas5]])</f>
        <v>19</v>
      </c>
      <c r="J168" s="129">
        <f>[Dividendo]/IF(([Exercício Base]-[Exercício Ini])=0,1,([Exercício Base]-[Exercício Ini]))</f>
        <v>0.14865332354647059</v>
      </c>
      <c r="K168" s="129">
        <f>[Jrs Cap Próprio Pago]/IF(([Exercício Base]-[Exercício Ini])=0,1,([Exercício Base]-[Exercício Ini]))</f>
        <v>0</v>
      </c>
      <c r="L168" s="186">
        <f>0</f>
        <v>0</v>
      </c>
      <c r="M168" s="184">
        <f>SUMPRODUCT(N(TRIM(Tabela15[Nome de pregão])=Tabela13[[#This Row],[Nome de Pregão]]),Tabela15[Qtde total de ações])</f>
        <v>88320000</v>
      </c>
      <c r="N168" s="131">
        <f>[Capital Social]*$AA$1</f>
        <v>0</v>
      </c>
      <c r="O168" s="129">
        <f>IF([Jrs Cap Próprio Pago]&gt;0,IF(([Capital Social]*$AA$1/[Qtde Total Ações])&gt;[Média JCP],[Média JCP],[Capital Social]*$AA$1/[Qtde Total Ações]),0)</f>
        <v>0</v>
      </c>
      <c r="P168" s="111">
        <f>SUMPRODUCT(N(Tabela1[Código]=Tabela13[[#This Row],[PAPEL]]),Tabela1[Fechamento])</f>
        <v>19</v>
      </c>
      <c r="Q168" s="111">
        <f>SUMPRODUCT(N(Tabela17[Código]=Tabela13[[#This Row],[PAPEL]]),Tabela17[Fechamento])</f>
        <v>0</v>
      </c>
      <c r="R168" s="111">
        <f>SUMPRODUCT(N(Tabela176[Código]=Tabela13[[#This Row],[PAPEL]]),Tabela176[Fechamento])</f>
        <v>0</v>
      </c>
      <c r="S168" s="111">
        <f>SUMPRODUCT(N(Tabela1768[Código]=Tabela13[[#This Row],[PAPEL]]),Tabela1768[Fechamento])</f>
        <v>0</v>
      </c>
      <c r="T168" s="152">
        <f>SUMPRODUCT(N(Tabela17683[Código]=Tabela13[[#This Row],[PAPEL]]),Tabela17683[Fechamento])</f>
        <v>0</v>
      </c>
      <c r="U168" s="129">
        <f>[Média Dividendo]+[Prev JPC/Ação]</f>
        <v>0.14865332354647059</v>
      </c>
      <c r="V168" s="186">
        <f>Tabela13[[#This Row],[Prev Provento]]*[Qtde Total Ações]</f>
        <v>13129061.535624282</v>
      </c>
      <c r="W168" s="152">
        <f>IF(AND((Tabela13[[#This Row],[Exercício Base]]-Tabela13[[#This Row],[Exercício Fim]])&lt;3,Tabela13[[#This Row],[Cotação]]&gt;0),Tabela13[[#This Row],[Prev Provento]]/Tabela13[[#This Row],[Cotação]],"")</f>
        <v>7.8238591340247677E-3</v>
      </c>
      <c r="X168" s="112">
        <f>IF(Tabela13[[#This Row],[Cotação]]&gt;0,$Z$1/Tabela13[[#This Row],[Cotação]]-MOD($Z$1/Tabela13[[#This Row],[Cotação]],100),0)</f>
        <v>0</v>
      </c>
    </row>
    <row r="169" spans="1:24">
      <c r="A169" s="111" t="s">
        <v>1711</v>
      </c>
      <c r="B169" s="111" t="s">
        <v>1488</v>
      </c>
      <c r="C169" s="111" t="s">
        <v>540</v>
      </c>
      <c r="D169" s="153">
        <f>GETPIVOTDATA("Mínimo de Ano",Ano!$A$3,"Nome de Pregão",Tabela13[[#This Row],[Nome de Pregão]])</f>
        <v>2000</v>
      </c>
      <c r="E169" s="153">
        <f>GETPIVOTDATA("Máx de Ano",Ano!$A$3,"Nome de Pregão",Tabela13[[#This Row],[Nome de Pregão]])</f>
        <v>2012</v>
      </c>
      <c r="F169" s="158">
        <f>2013</f>
        <v>2013</v>
      </c>
      <c r="G169" s="129">
        <f>SUMPRODUCT(N(Tabela13[[#This Row],[Nome de Pregão]]=Tabela9[Nome de Pregão]),N(Tabela13[[#This Row],[Tipo da Ação]]=Tabela9[Tipo da Ação]),N(Tabela9[Tipo do Provento]="DIVIDENDO"),Tabela9[Proventos/Ação])</f>
        <v>1.875</v>
      </c>
      <c r="H169" s="129">
        <f>0</f>
        <v>0</v>
      </c>
      <c r="I169" s="156">
        <f>MAX(Tabela13[[#This Row],[Colunas1]:[Colunas5]])</f>
        <v>19</v>
      </c>
      <c r="J169" s="129">
        <f>[Dividendo]/IF(([Exercício Base]-[Exercício Ini])=0,1,([Exercício Base]-[Exercício Ini]))</f>
        <v>0.14423076923076922</v>
      </c>
      <c r="K169" s="129">
        <f>[Jrs Cap Próprio Pago]/IF(([Exercício Base]-[Exercício Ini])=0,1,([Exercício Base]-[Exercício Ini]))</f>
        <v>0</v>
      </c>
      <c r="L169" s="186">
        <f>0</f>
        <v>0</v>
      </c>
      <c r="M169" s="184">
        <f>SUMPRODUCT(N(TRIM(Tabela15[Nome de pregão])=Tabela13[[#This Row],[Nome de Pregão]]),Tabela15[Qtde total de ações])</f>
        <v>11651126</v>
      </c>
      <c r="N169" s="131">
        <f>[Capital Social]*$AA$1</f>
        <v>0</v>
      </c>
      <c r="O169" s="129">
        <f>IF([Jrs Cap Próprio Pago]&gt;0,IF(([Capital Social]*$AA$1/[Qtde Total Ações])&gt;[Média JCP],[Média JCP],[Capital Social]*$AA$1/[Qtde Total Ações]),0)</f>
        <v>0</v>
      </c>
      <c r="P169" s="111">
        <f>SUMPRODUCT(N(Tabela1[Código]=Tabela13[[#This Row],[PAPEL]]),Tabela1[Fechamento])</f>
        <v>0</v>
      </c>
      <c r="Q169" s="111">
        <f>SUMPRODUCT(N(Tabela17[Código]=Tabela13[[#This Row],[PAPEL]]),Tabela17[Fechamento])</f>
        <v>0</v>
      </c>
      <c r="R169" s="111">
        <f>SUMPRODUCT(N(Tabela176[Código]=Tabela13[[#This Row],[PAPEL]]),Tabela176[Fechamento])</f>
        <v>19</v>
      </c>
      <c r="S169" s="111">
        <f>SUMPRODUCT(N(Tabela1768[Código]=Tabela13[[#This Row],[PAPEL]]),Tabela1768[Fechamento])</f>
        <v>0</v>
      </c>
      <c r="T169" s="152">
        <f>SUMPRODUCT(N(Tabela17683[Código]=Tabela13[[#This Row],[PAPEL]]),Tabela17683[Fechamento])</f>
        <v>0</v>
      </c>
      <c r="U169" s="129">
        <f>[Média Dividendo]+[Prev JPC/Ação]</f>
        <v>0.14423076923076922</v>
      </c>
      <c r="V169" s="186">
        <f>Tabela13[[#This Row],[Prev Provento]]*[Qtde Total Ações]</f>
        <v>1680450.8653846153</v>
      </c>
      <c r="W169" s="152">
        <f>IF(AND((Tabela13[[#This Row],[Exercício Base]]-Tabela13[[#This Row],[Exercício Fim]])&lt;3,Tabela13[[#This Row],[Cotação]]&gt;0),Tabela13[[#This Row],[Prev Provento]]/Tabela13[[#This Row],[Cotação]],"")</f>
        <v>7.5910931174089065E-3</v>
      </c>
      <c r="X169" s="112">
        <f>IF(Tabela13[[#This Row],[Cotação]]&gt;0,$Z$1/Tabela13[[#This Row],[Cotação]]-MOD($Z$1/Tabela13[[#This Row],[Cotação]],100),0)</f>
        <v>0</v>
      </c>
    </row>
    <row r="170" spans="1:24">
      <c r="A170" s="111" t="s">
        <v>1532</v>
      </c>
      <c r="B170" s="111" t="s">
        <v>1502</v>
      </c>
      <c r="C170" s="111" t="s">
        <v>190</v>
      </c>
      <c r="D170" s="153">
        <f>GETPIVOTDATA("Mínimo de Ano",Ano!$A$3,"Nome de Pregão",Tabela13[[#This Row],[Nome de Pregão]])</f>
        <v>1996</v>
      </c>
      <c r="E170" s="153">
        <f>GETPIVOTDATA("Máx de Ano",Ano!$A$3,"Nome de Pregão",Tabela13[[#This Row],[Nome de Pregão]])</f>
        <v>2013</v>
      </c>
      <c r="F170" s="158">
        <f>2013</f>
        <v>2013</v>
      </c>
      <c r="G170" s="129">
        <f>SUMPRODUCT(N(Tabela13[[#This Row],[Nome de Pregão]]=Tabela9[Nome de Pregão]),N(Tabela13[[#This Row],[Tipo da Ação]]=Tabela9[Tipo da Ação]),N(Tabela9[Tipo do Provento]="DIVIDENDO"),Tabela9[Proventos/Ação])</f>
        <v>1.4968395807999999</v>
      </c>
      <c r="H170" s="129">
        <f>0</f>
        <v>0</v>
      </c>
      <c r="I170" s="156">
        <f>MAX(Tabela13[[#This Row],[Colunas1]:[Colunas5]])</f>
        <v>11.8</v>
      </c>
      <c r="J170" s="129">
        <f>[Dividendo]/IF(([Exercício Base]-[Exercício Ini])=0,1,([Exercício Base]-[Exercício Ini]))</f>
        <v>8.8049387105882351E-2</v>
      </c>
      <c r="K170" s="129">
        <f>[Jrs Cap Próprio Pago]/IF(([Exercício Base]-[Exercício Ini])=0,1,([Exercício Base]-[Exercício Ini]))</f>
        <v>0</v>
      </c>
      <c r="L170" s="186">
        <f>0</f>
        <v>0</v>
      </c>
      <c r="M170" s="184">
        <f>SUMPRODUCT(N(TRIM(Tabela15[Nome de pregão])=Tabela13[[#This Row],[Nome de Pregão]]),Tabela15[Qtde total de ações])</f>
        <v>408974477</v>
      </c>
      <c r="N170" s="131">
        <f>[Capital Social]*$AA$1</f>
        <v>0</v>
      </c>
      <c r="O170" s="129">
        <f>IF([Jrs Cap Próprio Pago]&gt;0,IF(([Capital Social]*$AA$1/[Qtde Total Ações])&gt;[Média JCP],[Média JCP],[Capital Social]*$AA$1/[Qtde Total Ações]),0)</f>
        <v>0</v>
      </c>
      <c r="P170" s="111">
        <f>SUMPRODUCT(N(Tabela1[Código]=Tabela13[[#This Row],[PAPEL]]),Tabela1[Fechamento])</f>
        <v>11.8</v>
      </c>
      <c r="Q170" s="111">
        <f>SUMPRODUCT(N(Tabela17[Código]=Tabela13[[#This Row],[PAPEL]]),Tabela17[Fechamento])</f>
        <v>0</v>
      </c>
      <c r="R170" s="111">
        <f>SUMPRODUCT(N(Tabela176[Código]=Tabela13[[#This Row],[PAPEL]]),Tabela176[Fechamento])</f>
        <v>0</v>
      </c>
      <c r="S170" s="111">
        <f>SUMPRODUCT(N(Tabela1768[Código]=Tabela13[[#This Row],[PAPEL]]),Tabela1768[Fechamento])</f>
        <v>0</v>
      </c>
      <c r="T170" s="152">
        <f>SUMPRODUCT(N(Tabela17683[Código]=Tabela13[[#This Row],[PAPEL]]),Tabela17683[Fechamento])</f>
        <v>0</v>
      </c>
      <c r="U170" s="129">
        <f>[Média Dividendo]+[Prev JPC/Ação]</f>
        <v>8.8049387105882351E-2</v>
      </c>
      <c r="V170" s="186">
        <f>Tabela13[[#This Row],[Prev Provento]]*[Qtde Total Ações]</f>
        <v>36009952.041798778</v>
      </c>
      <c r="W170" s="152">
        <f>IF(AND((Tabela13[[#This Row],[Exercício Base]]-Tabela13[[#This Row],[Exercício Fim]])&lt;3,Tabela13[[#This Row],[Cotação]]&gt;0),Tabela13[[#This Row],[Prev Provento]]/Tabela13[[#This Row],[Cotação]],"")</f>
        <v>7.4618124666001985E-3</v>
      </c>
      <c r="X170" s="153">
        <f>IF(Tabela13[[#This Row],[Cotação]]&gt;0,$Z$1/Tabela13[[#This Row],[Cotação]]-MOD($Z$1/Tabela13[[#This Row],[Cotação]],100),0)</f>
        <v>0</v>
      </c>
    </row>
    <row r="171" spans="1:24">
      <c r="A171" s="111" t="s">
        <v>1532</v>
      </c>
      <c r="B171" s="111" t="s">
        <v>1488</v>
      </c>
      <c r="C171" s="111" t="s">
        <v>189</v>
      </c>
      <c r="D171" s="153">
        <f>GETPIVOTDATA("Mínimo de Ano",Ano!$A$3,"Nome de Pregão",Tabela13[[#This Row],[Nome de Pregão]])</f>
        <v>1996</v>
      </c>
      <c r="E171" s="153">
        <f>GETPIVOTDATA("Máx de Ano",Ano!$A$3,"Nome de Pregão",Tabela13[[#This Row],[Nome de Pregão]])</f>
        <v>2013</v>
      </c>
      <c r="F171" s="158">
        <f>2013</f>
        <v>2013</v>
      </c>
      <c r="G171" s="129">
        <f>SUMPRODUCT(N(Tabela13[[#This Row],[Nome de Pregão]]=Tabela9[Nome de Pregão]),N(Tabela13[[#This Row],[Tipo da Ação]]=Tabela9[Tipo da Ação]),N(Tabela9[Tipo do Provento]="DIVIDENDO"),Tabela9[Proventos/Ação])</f>
        <v>1.3625504335</v>
      </c>
      <c r="H171" s="129">
        <f>0</f>
        <v>0</v>
      </c>
      <c r="I171" s="156">
        <f>MAX(Tabela13[[#This Row],[Colunas1]:[Colunas5]])</f>
        <v>11.5</v>
      </c>
      <c r="J171" s="129">
        <f>[Dividendo]/IF(([Exercício Base]-[Exercício Ini])=0,1,([Exercício Base]-[Exercício Ini]))</f>
        <v>8.0150025499999999E-2</v>
      </c>
      <c r="K171" s="129">
        <f>[Jrs Cap Próprio Pago]/IF(([Exercício Base]-[Exercício Ini])=0,1,([Exercício Base]-[Exercício Ini]))</f>
        <v>0</v>
      </c>
      <c r="L171" s="186">
        <f>0</f>
        <v>0</v>
      </c>
      <c r="M171" s="184">
        <f>SUMPRODUCT(N(TRIM(Tabela15[Nome de pregão])=Tabela13[[#This Row],[Nome de Pregão]]),Tabela15[Qtde total de ações])</f>
        <v>408974477</v>
      </c>
      <c r="N171" s="131">
        <f>[Capital Social]*$AA$1</f>
        <v>0</v>
      </c>
      <c r="O171" s="129">
        <f>IF([Jrs Cap Próprio Pago]&gt;0,IF(([Capital Social]*$AA$1/[Qtde Total Ações])&gt;[Média JCP],[Média JCP],[Capital Social]*$AA$1/[Qtde Total Ações]),0)</f>
        <v>0</v>
      </c>
      <c r="P171" s="111">
        <f>SUMPRODUCT(N(Tabela1[Código]=Tabela13[[#This Row],[PAPEL]]),Tabela1[Fechamento])</f>
        <v>11.5</v>
      </c>
      <c r="Q171" s="111">
        <f>SUMPRODUCT(N(Tabela17[Código]=Tabela13[[#This Row],[PAPEL]]),Tabela17[Fechamento])</f>
        <v>0</v>
      </c>
      <c r="R171" s="111">
        <f>SUMPRODUCT(N(Tabela176[Código]=Tabela13[[#This Row],[PAPEL]]),Tabela176[Fechamento])</f>
        <v>0</v>
      </c>
      <c r="S171" s="111">
        <f>SUMPRODUCT(N(Tabela1768[Código]=Tabela13[[#This Row],[PAPEL]]),Tabela1768[Fechamento])</f>
        <v>0</v>
      </c>
      <c r="T171" s="152">
        <f>SUMPRODUCT(N(Tabela17683[Código]=Tabela13[[#This Row],[PAPEL]]),Tabela17683[Fechamento])</f>
        <v>0</v>
      </c>
      <c r="U171" s="129">
        <f>[Média Dividendo]+[Prev JPC/Ação]</f>
        <v>8.0150025499999999E-2</v>
      </c>
      <c r="V171" s="186">
        <f>Tabela13[[#This Row],[Prev Provento]]*[Qtde Total Ações]</f>
        <v>32779314.760399163</v>
      </c>
      <c r="W171" s="152">
        <f>IF(AND((Tabela13[[#This Row],[Exercício Base]]-Tabela13[[#This Row],[Exercício Fim]])&lt;3,Tabela13[[#This Row],[Cotação]]&gt;0),Tabela13[[#This Row],[Prev Provento]]/Tabela13[[#This Row],[Cotação]],"")</f>
        <v>6.9695674347826087E-3</v>
      </c>
      <c r="X171" s="153">
        <f>IF(Tabela13[[#This Row],[Cotação]]&gt;0,$Z$1/Tabela13[[#This Row],[Cotação]]-MOD($Z$1/Tabela13[[#This Row],[Cotação]],100),0)</f>
        <v>0</v>
      </c>
    </row>
    <row r="172" spans="1:24">
      <c r="A172" s="111" t="s">
        <v>1532</v>
      </c>
      <c r="B172" s="111" t="s">
        <v>1503</v>
      </c>
      <c r="C172" s="111" t="s">
        <v>20</v>
      </c>
      <c r="D172" s="153">
        <f>GETPIVOTDATA("Mínimo de Ano",Ano!$A$3,"Nome de Pregão",Tabela13[[#This Row],[Nome de Pregão]])</f>
        <v>1996</v>
      </c>
      <c r="E172" s="153">
        <f>GETPIVOTDATA("Máx de Ano",Ano!$A$3,"Nome de Pregão",Tabela13[[#This Row],[Nome de Pregão]])</f>
        <v>2013</v>
      </c>
      <c r="F172" s="158">
        <f>2013</f>
        <v>2013</v>
      </c>
      <c r="G172" s="129">
        <f>SUMPRODUCT(N(Tabela13[[#This Row],[Nome de Pregão]]=Tabela9[Nome de Pregão]),N(Tabela13[[#This Row],[Tipo da Ação]]=Tabela9[Tipo da Ação]),N(Tabela9[Tipo do Provento]="DIVIDENDO"),Tabela9[Proventos/Ação])</f>
        <v>1.3607632234999998</v>
      </c>
      <c r="H172" s="129">
        <f>0</f>
        <v>0</v>
      </c>
      <c r="I172" s="156">
        <f>MAX(Tabela13[[#This Row],[Colunas1]:[Colunas5]])</f>
        <v>12.54</v>
      </c>
      <c r="J172" s="129">
        <f>[Dividendo]/IF(([Exercício Base]-[Exercício Ini])=0,1,([Exercício Base]-[Exercício Ini]))</f>
        <v>8.0044895499999991E-2</v>
      </c>
      <c r="K172" s="129">
        <f>[Jrs Cap Próprio Pago]/IF(([Exercício Base]-[Exercício Ini])=0,1,([Exercício Base]-[Exercício Ini]))</f>
        <v>0</v>
      </c>
      <c r="L172" s="186">
        <f>0</f>
        <v>0</v>
      </c>
      <c r="M172" s="184">
        <f>SUMPRODUCT(N(TRIM(Tabela15[Nome de pregão])=Tabela13[[#This Row],[Nome de Pregão]]),Tabela15[Qtde total de ações])</f>
        <v>408974477</v>
      </c>
      <c r="N172" s="131">
        <f>[Capital Social]*$AA$1</f>
        <v>0</v>
      </c>
      <c r="O172" s="129">
        <f>IF([Jrs Cap Próprio Pago]&gt;0,IF(([Capital Social]*$AA$1/[Qtde Total Ações])&gt;[Média JCP],[Média JCP],[Capital Social]*$AA$1/[Qtde Total Ações]),0)</f>
        <v>0</v>
      </c>
      <c r="P172" s="111">
        <f>SUMPRODUCT(N(Tabela1[Código]=Tabela13[[#This Row],[PAPEL]]),Tabela1[Fechamento])</f>
        <v>12.54</v>
      </c>
      <c r="Q172" s="111">
        <f>SUMPRODUCT(N(Tabela17[Código]=Tabela13[[#This Row],[PAPEL]]),Tabela17[Fechamento])</f>
        <v>0</v>
      </c>
      <c r="R172" s="111">
        <f>SUMPRODUCT(N(Tabela176[Código]=Tabela13[[#This Row],[PAPEL]]),Tabela176[Fechamento])</f>
        <v>0</v>
      </c>
      <c r="S172" s="111">
        <f>SUMPRODUCT(N(Tabela1768[Código]=Tabela13[[#This Row],[PAPEL]]),Tabela1768[Fechamento])</f>
        <v>0</v>
      </c>
      <c r="T172" s="152">
        <f>SUMPRODUCT(N(Tabela17683[Código]=Tabela13[[#This Row],[PAPEL]]),Tabela17683[Fechamento])</f>
        <v>0</v>
      </c>
      <c r="U172" s="129">
        <f>[Média Dividendo]+[Prev JPC/Ação]</f>
        <v>8.0044895499999991E-2</v>
      </c>
      <c r="V172" s="186">
        <f>Tabela13[[#This Row],[Prev Provento]]*[Qtde Total Ações]</f>
        <v>32736319.27363215</v>
      </c>
      <c r="W172" s="152">
        <f>IF(AND((Tabela13[[#This Row],[Exercício Base]]-Tabela13[[#This Row],[Exercício Fim]])&lt;3,Tabela13[[#This Row],[Cotação]]&gt;0),Tabela13[[#This Row],[Prev Provento]]/Tabela13[[#This Row],[Cotação]],"")</f>
        <v>6.3831655103668257E-3</v>
      </c>
      <c r="X172" s="153">
        <f>IF(Tabela13[[#This Row],[Cotação]]&gt;0,$Z$1/Tabela13[[#This Row],[Cotação]]-MOD($Z$1/Tabela13[[#This Row],[Cotação]],100),0)</f>
        <v>0</v>
      </c>
    </row>
    <row r="173" spans="1:24">
      <c r="A173" s="111" t="s">
        <v>1598</v>
      </c>
      <c r="B173" s="111" t="s">
        <v>1503</v>
      </c>
      <c r="C173" s="111" t="s">
        <v>80</v>
      </c>
      <c r="D173" s="153">
        <f>GETPIVOTDATA("Mínimo de Ano",Ano!$A$3,"Nome de Pregão",Tabela13[[#This Row],[Nome de Pregão]])</f>
        <v>1997</v>
      </c>
      <c r="E173" s="153">
        <f>GETPIVOTDATA("Máx de Ano",Ano!$A$3,"Nome de Pregão",Tabela13[[#This Row],[Nome de Pregão]])</f>
        <v>2013</v>
      </c>
      <c r="F173" s="158">
        <f>2013</f>
        <v>2013</v>
      </c>
      <c r="G173" s="129">
        <f>SUMPRODUCT(N(Tabela13[[#This Row],[Nome de Pregão]]=Tabela9[Nome de Pregão]),N(Tabela13[[#This Row],[Tipo da Ação]]=Tabela9[Tipo da Ação]),N(Tabela9[Tipo do Provento]="DIVIDENDO"),Tabela9[Proventos/Ação])</f>
        <v>2.6935703886</v>
      </c>
      <c r="H173" s="129">
        <f>0</f>
        <v>0</v>
      </c>
      <c r="I173" s="156">
        <f>MAX(Tabela13[[#This Row],[Colunas1]:[Colunas5]])</f>
        <v>26.39</v>
      </c>
      <c r="J173" s="129">
        <f>[Dividendo]/IF(([Exercício Base]-[Exercício Ini])=0,1,([Exercício Base]-[Exercício Ini]))</f>
        <v>0.1683481492875</v>
      </c>
      <c r="K173" s="129">
        <f>[Jrs Cap Próprio Pago]/IF(([Exercício Base]-[Exercício Ini])=0,1,([Exercício Base]-[Exercício Ini]))</f>
        <v>0</v>
      </c>
      <c r="L173" s="186">
        <f>0</f>
        <v>0</v>
      </c>
      <c r="M173" s="184">
        <f>SUMPRODUCT(N(TRIM(Tabela15[Nome de pregão])=Tabela13[[#This Row],[Nome de Pregão]]),Tabela15[Qtde total de ações])</f>
        <v>327502673</v>
      </c>
      <c r="N173" s="131">
        <f>[Capital Social]*$AA$1</f>
        <v>0</v>
      </c>
      <c r="O173" s="129">
        <f>IF([Jrs Cap Próprio Pago]&gt;0,IF(([Capital Social]*$AA$1/[Qtde Total Ações])&gt;[Média JCP],[Média JCP],[Capital Social]*$AA$1/[Qtde Total Ações]),0)</f>
        <v>0</v>
      </c>
      <c r="P173" s="111">
        <f>SUMPRODUCT(N(Tabela1[Código]=Tabela13[[#This Row],[PAPEL]]),Tabela1[Fechamento])</f>
        <v>26.39</v>
      </c>
      <c r="Q173" s="111">
        <f>SUMPRODUCT(N(Tabela17[Código]=Tabela13[[#This Row],[PAPEL]]),Tabela17[Fechamento])</f>
        <v>0</v>
      </c>
      <c r="R173" s="111">
        <f>SUMPRODUCT(N(Tabela176[Código]=Tabela13[[#This Row],[PAPEL]]),Tabela176[Fechamento])</f>
        <v>0</v>
      </c>
      <c r="S173" s="111">
        <f>SUMPRODUCT(N(Tabela1768[Código]=Tabela13[[#This Row],[PAPEL]]),Tabela1768[Fechamento])</f>
        <v>0</v>
      </c>
      <c r="T173" s="152">
        <f>SUMPRODUCT(N(Tabela17683[Código]=Tabela13[[#This Row],[PAPEL]]),Tabela17683[Fechamento])</f>
        <v>0</v>
      </c>
      <c r="U173" s="129">
        <f>[Média Dividendo]+[Prev JPC/Ação]</f>
        <v>0.1683481492875</v>
      </c>
      <c r="V173" s="186">
        <f>Tabela13[[#This Row],[Prev Provento]]*[Qtde Total Ações]</f>
        <v>55134468.886259295</v>
      </c>
      <c r="W173" s="152">
        <f>IF(AND((Tabela13[[#This Row],[Exercício Base]]-Tabela13[[#This Row],[Exercício Fim]])&lt;3,Tabela13[[#This Row],[Cotação]]&gt;0),Tabela13[[#This Row],[Prev Provento]]/Tabela13[[#This Row],[Cotação]],"")</f>
        <v>6.3792402155172408E-3</v>
      </c>
      <c r="X173" s="112">
        <f>IF(Tabela13[[#This Row],[Cotação]]&gt;0,$Z$1/Tabela13[[#This Row],[Cotação]]-MOD($Z$1/Tabela13[[#This Row],[Cotação]],100),0)</f>
        <v>0</v>
      </c>
    </row>
    <row r="174" spans="1:24">
      <c r="A174" s="111" t="s">
        <v>1880</v>
      </c>
      <c r="B174" s="111" t="s">
        <v>1488</v>
      </c>
      <c r="C174" s="111" t="s">
        <v>1170</v>
      </c>
      <c r="D174" s="153">
        <f>GETPIVOTDATA("Mínimo de Ano",Ano!$A$3,"Nome de Pregão",Tabela13[[#This Row],[Nome de Pregão]])</f>
        <v>1996</v>
      </c>
      <c r="E174" s="153">
        <f>GETPIVOTDATA("Máx de Ano",Ano!$A$3,"Nome de Pregão",Tabela13[[#This Row],[Nome de Pregão]])</f>
        <v>2014</v>
      </c>
      <c r="F174" s="153">
        <f>2013</f>
        <v>2013</v>
      </c>
      <c r="G174" s="129">
        <f>SUMPRODUCT(N(Tabela13[[#This Row],[Nome de Pregão]]=Tabela9[Nome de Pregão]),N(Tabela13[[#This Row],[Tipo da Ação]]=Tabela9[Tipo da Ação]),N(Tabela9[Tipo do Provento]="DIVIDENDO"),Tabela9[Proventos/Ação])</f>
        <v>3.4121619060000001</v>
      </c>
      <c r="H174" s="129">
        <f>0</f>
        <v>0</v>
      </c>
      <c r="I174" s="156">
        <f>MAX(Tabela13[[#This Row],[Colunas1]:[Colunas5]])</f>
        <v>31.54</v>
      </c>
      <c r="J174" s="129">
        <f>[Dividendo]/IF(([Exercício Base]-[Exercício Ini])=0,1,([Exercício Base]-[Exercício Ini]))</f>
        <v>0.20071540623529413</v>
      </c>
      <c r="K174" s="129">
        <f>[Jrs Cap Próprio Pago]/IF(([Exercício Base]-[Exercício Ini])=0,1,([Exercício Base]-[Exercício Ini]))</f>
        <v>0</v>
      </c>
      <c r="L174" s="186">
        <f>0</f>
        <v>0</v>
      </c>
      <c r="M174" s="184">
        <f>SUMPRODUCT(N(TRIM(Tabela15[Nome de pregão])=Tabela13[[#This Row],[Nome de Pregão]]),Tabela15[Qtde total de ações])</f>
        <v>620905029</v>
      </c>
      <c r="N174" s="131">
        <f>[Capital Social]*$AA$1</f>
        <v>0</v>
      </c>
      <c r="O174" s="129">
        <f>IF([Jrs Cap Próprio Pago]&gt;0,IF(([Capital Social]*$AA$1/[Qtde Total Ações])&gt;[Média JCP],[Média JCP],[Capital Social]*$AA$1/[Qtde Total Ações]),0)</f>
        <v>0</v>
      </c>
      <c r="P174" s="111">
        <f>SUMPRODUCT(N(Tabela1[Código]=Tabela13[[#This Row],[PAPEL]]),Tabela1[Fechamento])</f>
        <v>0</v>
      </c>
      <c r="Q174" s="111">
        <f>SUMPRODUCT(N(Tabela17[Código]=Tabela13[[#This Row],[PAPEL]]),Tabela17[Fechamento])</f>
        <v>0</v>
      </c>
      <c r="R174" s="111">
        <f>SUMPRODUCT(N(Tabela176[Código]=Tabela13[[#This Row],[PAPEL]]),Tabela176[Fechamento])</f>
        <v>0</v>
      </c>
      <c r="S174" s="111">
        <f>SUMPRODUCT(N(Tabela1768[Código]=Tabela13[[#This Row],[PAPEL]]),Tabela1768[Fechamento])</f>
        <v>0</v>
      </c>
      <c r="T174" s="111">
        <f>SUMPRODUCT(N(Tabela17683[Código]=Tabela13[[#This Row],[PAPEL]]),Tabela17683[Fechamento])</f>
        <v>31.54</v>
      </c>
      <c r="U174" s="129">
        <f>[Média Dividendo]+[Prev JPC/Ação]</f>
        <v>0.20071540623529413</v>
      </c>
      <c r="V174" s="186">
        <f>Tabela13[[#This Row],[Prev Provento]]*[Qtde Total Ações]</f>
        <v>124625205.12927209</v>
      </c>
      <c r="W174" s="152">
        <f>IF(AND((Tabela13[[#This Row],[Exercício Base]]-Tabela13[[#This Row],[Exercício Fim]])&lt;3,Tabela13[[#This Row],[Cotação]]&gt;0),Tabela13[[#This Row],[Prev Provento]]/Tabela13[[#This Row],[Cotação]],"")</f>
        <v>6.3638365959192813E-3</v>
      </c>
      <c r="X174" s="112">
        <f>IF(Tabela13[[#This Row],[Cotação]]&gt;0,$Z$1/Tabela13[[#This Row],[Cotação]]-MOD($Z$1/Tabela13[[#This Row],[Cotação]],100),0)</f>
        <v>0</v>
      </c>
    </row>
    <row r="175" spans="1:24">
      <c r="A175" s="111" t="s">
        <v>1638</v>
      </c>
      <c r="B175" s="111" t="s">
        <v>1488</v>
      </c>
      <c r="C175" s="111" t="s">
        <v>151</v>
      </c>
      <c r="D175" s="153">
        <f>GETPIVOTDATA("Mínimo de Ano",Ano!$A$3,"Nome de Pregão",Tabela13[[#This Row],[Nome de Pregão]])</f>
        <v>1997</v>
      </c>
      <c r="E175" s="153">
        <f>GETPIVOTDATA("Máx de Ano",Ano!$A$3,"Nome de Pregão",Tabela13[[#This Row],[Nome de Pregão]])</f>
        <v>2013</v>
      </c>
      <c r="F175" s="158">
        <f>2013</f>
        <v>2013</v>
      </c>
      <c r="G175" s="129">
        <f>SUMPRODUCT(N(Tabela13[[#This Row],[Nome de Pregão]]=Tabela9[Nome de Pregão]),N(Tabela13[[#This Row],[Tipo da Ação]]=Tabela9[Tipo da Ação]),N(Tabela9[Tipo do Provento]="DIVIDENDO"),Tabela9[Proventos/Ação])</f>
        <v>4.9635108000000008</v>
      </c>
      <c r="H175" s="129">
        <f>0</f>
        <v>0</v>
      </c>
      <c r="I175" s="156">
        <f>MAX(Tabela13[[#This Row],[Colunas1]:[Colunas5]])</f>
        <v>49.78</v>
      </c>
      <c r="J175" s="129">
        <f>[Dividendo]/IF(([Exercício Base]-[Exercício Ini])=0,1,([Exercício Base]-[Exercício Ini]))</f>
        <v>0.31021942500000005</v>
      </c>
      <c r="K175" s="129">
        <f>[Jrs Cap Próprio Pago]/IF(([Exercício Base]-[Exercício Ini])=0,1,([Exercício Base]-[Exercício Ini]))</f>
        <v>0</v>
      </c>
      <c r="L175" s="186">
        <f>0</f>
        <v>0</v>
      </c>
      <c r="M175" s="184">
        <f>SUMPRODUCT(N(TRIM(Tabela15[Nome de pregão])=Tabela13[[#This Row],[Nome de Pregão]]),Tabela15[Qtde total de ações])</f>
        <v>11764889</v>
      </c>
      <c r="N175" s="131">
        <f>[Capital Social]*$AA$1</f>
        <v>0</v>
      </c>
      <c r="O175" s="129">
        <f>IF([Jrs Cap Próprio Pago]&gt;0,IF(([Capital Social]*$AA$1/[Qtde Total Ações])&gt;[Média JCP],[Média JCP],[Capital Social]*$AA$1/[Qtde Total Ações]),0)</f>
        <v>0</v>
      </c>
      <c r="P175" s="111">
        <f>SUMPRODUCT(N(Tabela1[Código]=Tabela13[[#This Row],[PAPEL]]),Tabela1[Fechamento])</f>
        <v>49.78</v>
      </c>
      <c r="Q175" s="111">
        <f>SUMPRODUCT(N(Tabela17[Código]=Tabela13[[#This Row],[PAPEL]]),Tabela17[Fechamento])</f>
        <v>0</v>
      </c>
      <c r="R175" s="111">
        <f>SUMPRODUCT(N(Tabela176[Código]=Tabela13[[#This Row],[PAPEL]]),Tabela176[Fechamento])</f>
        <v>0</v>
      </c>
      <c r="S175" s="111">
        <f>SUMPRODUCT(N(Tabela1768[Código]=Tabela13[[#This Row],[PAPEL]]),Tabela1768[Fechamento])</f>
        <v>0</v>
      </c>
      <c r="T175" s="152">
        <f>SUMPRODUCT(N(Tabela17683[Código]=Tabela13[[#This Row],[PAPEL]]),Tabela17683[Fechamento])</f>
        <v>0</v>
      </c>
      <c r="U175" s="129">
        <f>[Média Dividendo]+[Prev JPC/Ação]</f>
        <v>0.31021942500000005</v>
      </c>
      <c r="V175" s="186">
        <f>Tabela13[[#This Row],[Prev Provento]]*[Qtde Total Ações]</f>
        <v>3649697.1007688255</v>
      </c>
      <c r="W175" s="152">
        <f>IF(AND((Tabela13[[#This Row],[Exercício Base]]-Tabela13[[#This Row],[Exercício Fim]])&lt;3,Tabela13[[#This Row],[Cotação]]&gt;0),Tabela13[[#This Row],[Prev Provento]]/Tabela13[[#This Row],[Cotação]],"")</f>
        <v>6.2318084572117322E-3</v>
      </c>
      <c r="X175" s="112">
        <f>IF(Tabela13[[#This Row],[Cotação]]&gt;0,$Z$1/Tabela13[[#This Row],[Cotação]]-MOD($Z$1/Tabela13[[#This Row],[Cotação]],100),0)</f>
        <v>0</v>
      </c>
    </row>
    <row r="176" spans="1:24">
      <c r="A176" s="111" t="s">
        <v>1660</v>
      </c>
      <c r="B176" s="111" t="s">
        <v>1490</v>
      </c>
      <c r="C176" s="111" t="s">
        <v>567</v>
      </c>
      <c r="D176" s="153">
        <f>GETPIVOTDATA("Mínimo de Ano",Ano!$A$3,"Nome de Pregão",Tabela13[[#This Row],[Nome de Pregão]])</f>
        <v>1996</v>
      </c>
      <c r="E176" s="153">
        <f>GETPIVOTDATA("Máx de Ano",Ano!$A$3,"Nome de Pregão",Tabela13[[#This Row],[Nome de Pregão]])</f>
        <v>2013</v>
      </c>
      <c r="F176" s="158">
        <f>2013</f>
        <v>2013</v>
      </c>
      <c r="G176" s="129">
        <f>SUMPRODUCT(N(Tabela13[[#This Row],[Nome de Pregão]]=Tabela9[Nome de Pregão]),N(Tabela13[[#This Row],[Tipo da Ação]]=Tabela9[Tipo da Ação]),N(Tabela9[Tipo do Provento]="DIVIDENDO"),Tabela9[Proventos/Ação])</f>
        <v>2.5654886000000001</v>
      </c>
      <c r="H176" s="129">
        <f>0</f>
        <v>0</v>
      </c>
      <c r="I176" s="156">
        <f>MAX(Tabela13[[#This Row],[Colunas1]:[Colunas5]])</f>
        <v>25.49</v>
      </c>
      <c r="J176" s="129">
        <f>[Dividendo]/IF(([Exercício Base]-[Exercício Ini])=0,1,([Exercício Base]-[Exercício Ini]))</f>
        <v>0.15091109411764705</v>
      </c>
      <c r="K176" s="129">
        <f>[Jrs Cap Próprio Pago]/IF(([Exercício Base]-[Exercício Ini])=0,1,([Exercício Base]-[Exercício Ini]))</f>
        <v>0</v>
      </c>
      <c r="L176" s="186">
        <f>0</f>
        <v>0</v>
      </c>
      <c r="M176" s="184">
        <f>SUMPRODUCT(N(TRIM(Tabela15[Nome de pregão])=Tabela13[[#This Row],[Nome de Pregão]]),Tabela15[Qtde total de ações])</f>
        <v>726514</v>
      </c>
      <c r="N176" s="131">
        <f>[Capital Social]*$AA$1</f>
        <v>0</v>
      </c>
      <c r="O176" s="129">
        <f>IF([Jrs Cap Próprio Pago]&gt;0,IF(([Capital Social]*$AA$1/[Qtde Total Ações])&gt;[Média JCP],[Média JCP],[Capital Social]*$AA$1/[Qtde Total Ações]),0)</f>
        <v>0</v>
      </c>
      <c r="P176" s="111">
        <f>SUMPRODUCT(N(Tabela1[Código]=Tabela13[[#This Row],[PAPEL]]),Tabela1[Fechamento])</f>
        <v>0</v>
      </c>
      <c r="Q176" s="111">
        <f>SUMPRODUCT(N(Tabela17[Código]=Tabela13[[#This Row],[PAPEL]]),Tabela17[Fechamento])</f>
        <v>0</v>
      </c>
      <c r="R176" s="111">
        <f>SUMPRODUCT(N(Tabela176[Código]=Tabela13[[#This Row],[PAPEL]]),Tabela176[Fechamento])</f>
        <v>25.49</v>
      </c>
      <c r="S176" s="111">
        <f>SUMPRODUCT(N(Tabela1768[Código]=Tabela13[[#This Row],[PAPEL]]),Tabela1768[Fechamento])</f>
        <v>0</v>
      </c>
      <c r="T176" s="152">
        <f>SUMPRODUCT(N(Tabela17683[Código]=Tabela13[[#This Row],[PAPEL]]),Tabela17683[Fechamento])</f>
        <v>0</v>
      </c>
      <c r="U176" s="129">
        <f>[Média Dividendo]+[Prev JPC/Ação]</f>
        <v>0.15091109411764705</v>
      </c>
      <c r="V176" s="186">
        <f>Tabela13[[#This Row],[Prev Provento]]*[Qtde Total Ações]</f>
        <v>109639.02263178823</v>
      </c>
      <c r="W176" s="152">
        <f>IF(AND((Tabela13[[#This Row],[Exercício Base]]-Tabela13[[#This Row],[Exercício Fim]])&lt;3,Tabela13[[#This Row],[Cotação]]&gt;0),Tabela13[[#This Row],[Prev Provento]]/Tabela13[[#This Row],[Cotação]],"")</f>
        <v>5.9204038492603793E-3</v>
      </c>
      <c r="X176" s="112">
        <f>IF(Tabela13[[#This Row],[Cotação]]&gt;0,$Z$1/Tabela13[[#This Row],[Cotação]]-MOD($Z$1/Tabela13[[#This Row],[Cotação]],100),0)</f>
        <v>0</v>
      </c>
    </row>
    <row r="177" spans="1:24">
      <c r="A177" s="111" t="s">
        <v>1547</v>
      </c>
      <c r="B177" s="111" t="s">
        <v>1490</v>
      </c>
      <c r="C177" s="111" t="s">
        <v>184</v>
      </c>
      <c r="D177" s="153">
        <f>GETPIVOTDATA("Mínimo de Ano",Ano!$A$3,"Nome de Pregão",Tabela13[[#This Row],[Nome de Pregão]])</f>
        <v>1996</v>
      </c>
      <c r="E177" s="153">
        <f>GETPIVOTDATA("Máx de Ano",Ano!$A$3,"Nome de Pregão",Tabela13[[#This Row],[Nome de Pregão]])</f>
        <v>2014</v>
      </c>
      <c r="F177" s="158">
        <f>2013</f>
        <v>2013</v>
      </c>
      <c r="G177" s="129">
        <f>SUMPRODUCT(N(Tabela13[[#This Row],[Nome de Pregão]]=Tabela9[Nome de Pregão]),N(Tabela13[[#This Row],[Tipo da Ação]]=Tabela9[Tipo da Ação]),N(Tabela9[Tipo do Provento]="DIVIDENDO"),Tabela9[Proventos/Ação])</f>
        <v>3.0053787680000053</v>
      </c>
      <c r="H177" s="129">
        <f>0</f>
        <v>0</v>
      </c>
      <c r="I177" s="156">
        <f>MAX(Tabela13[[#This Row],[Colunas1]:[Colunas5]])</f>
        <v>30.74</v>
      </c>
      <c r="J177" s="129">
        <f>[Dividendo]/IF(([Exercício Base]-[Exercício Ini])=0,1,([Exercício Base]-[Exercício Ini]))</f>
        <v>0.17678698635294149</v>
      </c>
      <c r="K177" s="129">
        <f>[Jrs Cap Próprio Pago]/IF(([Exercício Base]-[Exercício Ini])=0,1,([Exercício Base]-[Exercício Ini]))</f>
        <v>0</v>
      </c>
      <c r="L177" s="186">
        <f>0</f>
        <v>0</v>
      </c>
      <c r="M177" s="184">
        <f>SUMPRODUCT(N(TRIM(Tabela15[Nome de pregão])=Tabela13[[#This Row],[Nome de Pregão]]),Tabela15[Qtde total de ações])</f>
        <v>4207274039</v>
      </c>
      <c r="N177" s="131">
        <f>[Capital Social]*$AA$1</f>
        <v>0</v>
      </c>
      <c r="O177" s="129">
        <f>IF([Jrs Cap Próprio Pago]&gt;0,IF(([Capital Social]*$AA$1/[Qtde Total Ações])&gt;[Média JCP],[Média JCP],[Capital Social]*$AA$1/[Qtde Total Ações]),0)</f>
        <v>0</v>
      </c>
      <c r="P177" s="111">
        <f>SUMPRODUCT(N(Tabela1[Código]=Tabela13[[#This Row],[PAPEL]]),Tabela1[Fechamento])</f>
        <v>30.74</v>
      </c>
      <c r="Q177" s="111">
        <f>SUMPRODUCT(N(Tabela17[Código]=Tabela13[[#This Row],[PAPEL]]),Tabela17[Fechamento])</f>
        <v>0</v>
      </c>
      <c r="R177" s="111">
        <f>SUMPRODUCT(N(Tabela176[Código]=Tabela13[[#This Row],[PAPEL]]),Tabela176[Fechamento])</f>
        <v>0</v>
      </c>
      <c r="S177" s="111">
        <f>SUMPRODUCT(N(Tabela1768[Código]=Tabela13[[#This Row],[PAPEL]]),Tabela1768[Fechamento])</f>
        <v>0</v>
      </c>
      <c r="T177" s="152">
        <f>SUMPRODUCT(N(Tabela17683[Código]=Tabela13[[#This Row],[PAPEL]]),Tabela17683[Fechamento])</f>
        <v>0</v>
      </c>
      <c r="U177" s="129">
        <f>[Média Dividendo]+[Prev JPC/Ação]</f>
        <v>0.17678698635294149</v>
      </c>
      <c r="V177" s="186">
        <f>Tabela13[[#This Row],[Prev Provento]]*[Qtde Total Ações]</f>
        <v>743791298.11577797</v>
      </c>
      <c r="W177" s="152">
        <f>IF(AND((Tabela13[[#This Row],[Exercício Base]]-Tabela13[[#This Row],[Exercício Fim]])&lt;3,Tabela13[[#This Row],[Cotação]]&gt;0),Tabela13[[#This Row],[Prev Provento]]/Tabela13[[#This Row],[Cotação]],"")</f>
        <v>5.7510405449883372E-3</v>
      </c>
      <c r="X177" s="153">
        <f>IF(Tabela13[[#This Row],[Cotação]]&gt;0,$Z$1/Tabela13[[#This Row],[Cotação]]-MOD($Z$1/Tabela13[[#This Row],[Cotação]],100),0)</f>
        <v>0</v>
      </c>
    </row>
    <row r="178" spans="1:24">
      <c r="A178" s="111" t="s">
        <v>1592</v>
      </c>
      <c r="B178" s="111" t="s">
        <v>1488</v>
      </c>
      <c r="C178" s="111" t="s">
        <v>426</v>
      </c>
      <c r="D178" s="153">
        <f>GETPIVOTDATA("Mínimo de Ano",Ano!$A$3,"Nome de Pregão",Tabela13[[#This Row],[Nome de Pregão]])</f>
        <v>1997</v>
      </c>
      <c r="E178" s="153">
        <f>GETPIVOTDATA("Máx de Ano",Ano!$A$3,"Nome de Pregão",Tabela13[[#This Row],[Nome de Pregão]])</f>
        <v>2013</v>
      </c>
      <c r="F178" s="158">
        <f>2013</f>
        <v>2013</v>
      </c>
      <c r="G178" s="129">
        <f>SUMPRODUCT(N(Tabela13[[#This Row],[Nome de Pregão]]=Tabela9[Nome de Pregão]),N(Tabela13[[#This Row],[Tipo da Ação]]=Tabela9[Tipo da Ação]),N(Tabela9[Tipo do Provento]="DIVIDENDO"),Tabela9[Proventos/Ação])</f>
        <v>3.6608096739999998</v>
      </c>
      <c r="H178" s="129">
        <f>0</f>
        <v>0</v>
      </c>
      <c r="I178" s="156">
        <f>MAX(Tabela13[[#This Row],[Colunas1]:[Colunas5]])</f>
        <v>40</v>
      </c>
      <c r="J178" s="129">
        <f>[Dividendo]/IF(([Exercício Base]-[Exercício Ini])=0,1,([Exercício Base]-[Exercício Ini]))</f>
        <v>0.22880060462499999</v>
      </c>
      <c r="K178" s="129">
        <f>[Jrs Cap Próprio Pago]/IF(([Exercício Base]-[Exercício Ini])=0,1,([Exercício Base]-[Exercício Ini]))</f>
        <v>0</v>
      </c>
      <c r="L178" s="186">
        <f>0</f>
        <v>0</v>
      </c>
      <c r="M178" s="184">
        <f>SUMPRODUCT(N(TRIM(Tabela15[Nome de pregão])=Tabela13[[#This Row],[Nome de Pregão]]),Tabela15[Qtde total de ações])</f>
        <v>38571591</v>
      </c>
      <c r="N178" s="131">
        <f>[Capital Social]*$AA$1</f>
        <v>0</v>
      </c>
      <c r="O178" s="129">
        <f>IF([Jrs Cap Próprio Pago]&gt;0,IF(([Capital Social]*$AA$1/[Qtde Total Ações])&gt;[Média JCP],[Média JCP],[Capital Social]*$AA$1/[Qtde Total Ações]),0)</f>
        <v>0</v>
      </c>
      <c r="P178" s="111">
        <f>SUMPRODUCT(N(Tabela1[Código]=Tabela13[[#This Row],[PAPEL]]),Tabela1[Fechamento])</f>
        <v>0</v>
      </c>
      <c r="Q178" s="111">
        <f>SUMPRODUCT(N(Tabela17[Código]=Tabela13[[#This Row],[PAPEL]]),Tabela17[Fechamento])</f>
        <v>40</v>
      </c>
      <c r="R178" s="111">
        <f>SUMPRODUCT(N(Tabela176[Código]=Tabela13[[#This Row],[PAPEL]]),Tabela176[Fechamento])</f>
        <v>0</v>
      </c>
      <c r="S178" s="111">
        <f>SUMPRODUCT(N(Tabela1768[Código]=Tabela13[[#This Row],[PAPEL]]),Tabela1768[Fechamento])</f>
        <v>0</v>
      </c>
      <c r="T178" s="152">
        <f>SUMPRODUCT(N(Tabela17683[Código]=Tabela13[[#This Row],[PAPEL]]),Tabela17683[Fechamento])</f>
        <v>0</v>
      </c>
      <c r="U178" s="129">
        <f>[Média Dividendo]+[Prev JPC/Ação]</f>
        <v>0.22880060462499999</v>
      </c>
      <c r="V178" s="186">
        <f>Tabela13[[#This Row],[Prev Provento]]*[Qtde Total Ações]</f>
        <v>8825203.3421482071</v>
      </c>
      <c r="W178" s="152">
        <f>IF(AND((Tabela13[[#This Row],[Exercício Base]]-Tabela13[[#This Row],[Exercício Fim]])&lt;3,Tabela13[[#This Row],[Cotação]]&gt;0),Tabela13[[#This Row],[Prev Provento]]/Tabela13[[#This Row],[Cotação]],"")</f>
        <v>5.7200151156249993E-3</v>
      </c>
      <c r="X178" s="112">
        <f>IF(Tabela13[[#This Row],[Cotação]]&gt;0,$Z$1/Tabela13[[#This Row],[Cotação]]-MOD($Z$1/Tabela13[[#This Row],[Cotação]],100),0)</f>
        <v>0</v>
      </c>
    </row>
    <row r="179" spans="1:24">
      <c r="A179" s="111" t="s">
        <v>1840</v>
      </c>
      <c r="B179" s="111" t="s">
        <v>1488</v>
      </c>
      <c r="C179" s="111" t="s">
        <v>628</v>
      </c>
      <c r="D179" s="153">
        <f>GETPIVOTDATA("Mínimo de Ano",Ano!$A$3,"Nome de Pregão",Tabela13[[#This Row],[Nome de Pregão]])</f>
        <v>2000</v>
      </c>
      <c r="E179" s="153">
        <f>GETPIVOTDATA("Máx de Ano",Ano!$A$3,"Nome de Pregão",Tabela13[[#This Row],[Nome de Pregão]])</f>
        <v>2013</v>
      </c>
      <c r="F179" s="158">
        <f>2013</f>
        <v>2013</v>
      </c>
      <c r="G179" s="129">
        <f>SUMPRODUCT(N(Tabela13[[#This Row],[Nome de Pregão]]=Tabela9[Nome de Pregão]),N(Tabela13[[#This Row],[Tipo da Ação]]=Tabela9[Tipo da Ação]),N(Tabela9[Tipo do Provento]="DIVIDENDO"),Tabela9[Proventos/Ação])</f>
        <v>0.29628000000000004</v>
      </c>
      <c r="H179" s="129">
        <f>0</f>
        <v>0</v>
      </c>
      <c r="I179" s="156">
        <f>MAX(Tabela13[[#This Row],[Colunas1]:[Colunas5]])</f>
        <v>4</v>
      </c>
      <c r="J179" s="129">
        <f>[Dividendo]/IF(([Exercício Base]-[Exercício Ini])=0,1,([Exercício Base]-[Exercício Ini]))</f>
        <v>2.2790769230769233E-2</v>
      </c>
      <c r="K179" s="129">
        <f>[Jrs Cap Próprio Pago]/IF(([Exercício Base]-[Exercício Ini])=0,1,([Exercício Base]-[Exercício Ini]))</f>
        <v>0</v>
      </c>
      <c r="L179" s="186">
        <f>0</f>
        <v>0</v>
      </c>
      <c r="M179" s="184">
        <f>SUMPRODUCT(N(TRIM(Tabela15[Nome de pregão])=Tabela13[[#This Row],[Nome de Pregão]]),Tabela15[Qtde total de ações])</f>
        <v>1107738677</v>
      </c>
      <c r="N179" s="131">
        <f>[Capital Social]*$AA$1</f>
        <v>0</v>
      </c>
      <c r="O179" s="129">
        <f>IF([Jrs Cap Próprio Pago]&gt;0,IF(([Capital Social]*$AA$1/[Qtde Total Ações])&gt;[Média JCP],[Média JCP],[Capital Social]*$AA$1/[Qtde Total Ações]),0)</f>
        <v>0</v>
      </c>
      <c r="P179" s="111">
        <f>SUMPRODUCT(N(Tabela1[Código]=Tabela13[[#This Row],[PAPEL]]),Tabela1[Fechamento])</f>
        <v>0</v>
      </c>
      <c r="Q179" s="111">
        <f>SUMPRODUCT(N(Tabela17[Código]=Tabela13[[#This Row],[PAPEL]]),Tabela17[Fechamento])</f>
        <v>0</v>
      </c>
      <c r="R179" s="111">
        <f>SUMPRODUCT(N(Tabela176[Código]=Tabela13[[#This Row],[PAPEL]]),Tabela176[Fechamento])</f>
        <v>4</v>
      </c>
      <c r="S179" s="111">
        <f>SUMPRODUCT(N(Tabela1768[Código]=Tabela13[[#This Row],[PAPEL]]),Tabela1768[Fechamento])</f>
        <v>0</v>
      </c>
      <c r="T179" s="152">
        <f>SUMPRODUCT(N(Tabela17683[Código]=Tabela13[[#This Row],[PAPEL]]),Tabela17683[Fechamento])</f>
        <v>0</v>
      </c>
      <c r="U179" s="129">
        <f>[Média Dividendo]+[Prev JPC/Ação]</f>
        <v>2.2790769230769233E-2</v>
      </c>
      <c r="V179" s="186">
        <f>Tabela13[[#This Row],[Prev Provento]]*[Qtde Total Ações]</f>
        <v>25246216.555504616</v>
      </c>
      <c r="W179" s="152">
        <f>IF(AND((Tabela13[[#This Row],[Exercício Base]]-Tabela13[[#This Row],[Exercício Fim]])&lt;3,Tabela13[[#This Row],[Cotação]]&gt;0),Tabela13[[#This Row],[Prev Provento]]/Tabela13[[#This Row],[Cotação]],"")</f>
        <v>5.6976923076923081E-3</v>
      </c>
      <c r="X179" s="112">
        <f>IF(Tabela13[[#This Row],[Cotação]]&gt;0,$Z$1/Tabela13[[#This Row],[Cotação]]-MOD($Z$1/Tabela13[[#This Row],[Cotação]],100),0)</f>
        <v>100</v>
      </c>
    </row>
    <row r="180" spans="1:24">
      <c r="A180" s="111" t="s">
        <v>1581</v>
      </c>
      <c r="B180" s="111" t="s">
        <v>1490</v>
      </c>
      <c r="C180" s="111" t="s">
        <v>201</v>
      </c>
      <c r="D180" s="153">
        <f>GETPIVOTDATA("Mínimo de Ano",Ano!$A$3,"Nome de Pregão",Tabela13[[#This Row],[Nome de Pregão]])</f>
        <v>1998</v>
      </c>
      <c r="E180" s="153">
        <f>GETPIVOTDATA("Máx de Ano",Ano!$A$3,"Nome de Pregão",Tabela13[[#This Row],[Nome de Pregão]])</f>
        <v>2014</v>
      </c>
      <c r="F180" s="158">
        <f>2013</f>
        <v>2013</v>
      </c>
      <c r="G180" s="129">
        <f>SUMPRODUCT(N(Tabela13[[#This Row],[Nome de Pregão]]=Tabela9[Nome de Pregão]),N(Tabela13[[#This Row],[Tipo da Ação]]=Tabela9[Tipo da Ação]),N(Tabela9[Tipo do Provento]="DIVIDENDO"),Tabela9[Proventos/Ação])</f>
        <v>2.3731530490840003</v>
      </c>
      <c r="H180" s="129">
        <f>0</f>
        <v>0</v>
      </c>
      <c r="I180" s="156">
        <f>MAX(Tabela13[[#This Row],[Colunas1]:[Colunas5]])</f>
        <v>27.94</v>
      </c>
      <c r="J180" s="129">
        <f>[Dividendo]/IF(([Exercício Base]-[Exercício Ini])=0,1,([Exercício Base]-[Exercício Ini]))</f>
        <v>0.15821020327226668</v>
      </c>
      <c r="K180" s="129">
        <f>[Jrs Cap Próprio Pago]/IF(([Exercício Base]-[Exercício Ini])=0,1,([Exercício Base]-[Exercício Ini]))</f>
        <v>0</v>
      </c>
      <c r="L180" s="186">
        <f>0</f>
        <v>0</v>
      </c>
      <c r="M180" s="184">
        <f>SUMPRODUCT(N(TRIM(Tabela15[Nome de pregão])=Tabela13[[#This Row],[Nome de Pregão]]),Tabela15[Qtde total de ações])</f>
        <v>36304650</v>
      </c>
      <c r="N180" s="131">
        <f>[Capital Social]*$AA$1</f>
        <v>0</v>
      </c>
      <c r="O180" s="129">
        <f>IF([Jrs Cap Próprio Pago]&gt;0,IF(([Capital Social]*$AA$1/[Qtde Total Ações])&gt;[Média JCP],[Média JCP],[Capital Social]*$AA$1/[Qtde Total Ações]),0)</f>
        <v>0</v>
      </c>
      <c r="P180" s="111">
        <f>SUMPRODUCT(N(Tabela1[Código]=Tabela13[[#This Row],[PAPEL]]),Tabela1[Fechamento])</f>
        <v>27.94</v>
      </c>
      <c r="Q180" s="111">
        <f>SUMPRODUCT(N(Tabela17[Código]=Tabela13[[#This Row],[PAPEL]]),Tabela17[Fechamento])</f>
        <v>0</v>
      </c>
      <c r="R180" s="111">
        <f>SUMPRODUCT(N(Tabela176[Código]=Tabela13[[#This Row],[PAPEL]]),Tabela176[Fechamento])</f>
        <v>0</v>
      </c>
      <c r="S180" s="152">
        <f>SUMPRODUCT(N(Tabela1768[Código]=Tabela13[[#This Row],[PAPEL]]),Tabela1768[Fechamento])</f>
        <v>0</v>
      </c>
      <c r="T180" s="111">
        <f>SUMPRODUCT(N(Tabela17683[Código]=Tabela13[[#This Row],[PAPEL]]),Tabela17683[Fechamento])</f>
        <v>0</v>
      </c>
      <c r="U180" s="129">
        <f>[Média Dividendo]+[Prev JPC/Ação]</f>
        <v>0.15821020327226668</v>
      </c>
      <c r="V180" s="186">
        <f>Tabela13[[#This Row],[Prev Provento]]*[Qtde Total Ações]</f>
        <v>5743766.0562284961</v>
      </c>
      <c r="W180" s="152">
        <f>IF(AND((Tabela13[[#This Row],[Exercício Base]]-Tabela13[[#This Row],[Exercício Fim]])&lt;3,Tabela13[[#This Row],[Cotação]]&gt;0),Tabela13[[#This Row],[Prev Provento]]/Tabela13[[#This Row],[Cotação]],"")</f>
        <v>5.6624983275685992E-3</v>
      </c>
      <c r="X180" s="153">
        <f>IF(Tabela13[[#This Row],[Cotação]]&gt;0,$Z$1/Tabela13[[#This Row],[Cotação]]-MOD($Z$1/Tabela13[[#This Row],[Cotação]],100),0)</f>
        <v>0</v>
      </c>
    </row>
    <row r="181" spans="1:24">
      <c r="A181" s="111" t="s">
        <v>1840</v>
      </c>
      <c r="B181" s="111" t="s">
        <v>1503</v>
      </c>
      <c r="C181" s="111" t="s">
        <v>174</v>
      </c>
      <c r="D181" s="153">
        <f>GETPIVOTDATA("Mínimo de Ano",Ano!$A$3,"Nome de Pregão",Tabela13[[#This Row],[Nome de Pregão]])</f>
        <v>2000</v>
      </c>
      <c r="E181" s="153">
        <f>GETPIVOTDATA("Máx de Ano",Ano!$A$3,"Nome de Pregão",Tabela13[[#This Row],[Nome de Pregão]])</f>
        <v>2013</v>
      </c>
      <c r="F181" s="158">
        <f>2013</f>
        <v>2013</v>
      </c>
      <c r="G181" s="129">
        <f>SUMPRODUCT(N(Tabela13[[#This Row],[Nome de Pregão]]=Tabela9[Nome de Pregão]),N(Tabela13[[#This Row],[Tipo da Ação]]=Tabela9[Tipo da Ação]),N(Tabela9[Tipo do Provento]="DIVIDENDO"),Tabela9[Proventos/Ação])</f>
        <v>0.54705000000000004</v>
      </c>
      <c r="H181" s="129">
        <f>0</f>
        <v>0</v>
      </c>
      <c r="I181" s="156">
        <f>MAX(Tabela13[[#This Row],[Colunas1]:[Colunas5]])</f>
        <v>7.8</v>
      </c>
      <c r="J181" s="129">
        <f>[Dividendo]/IF(([Exercício Base]-[Exercício Ini])=0,1,([Exercício Base]-[Exercício Ini]))</f>
        <v>4.2080769230769234E-2</v>
      </c>
      <c r="K181" s="129">
        <f>[Jrs Cap Próprio Pago]/IF(([Exercício Base]-[Exercício Ini])=0,1,([Exercício Base]-[Exercício Ini]))</f>
        <v>0</v>
      </c>
      <c r="L181" s="186">
        <f>0</f>
        <v>0</v>
      </c>
      <c r="M181" s="184">
        <f>SUMPRODUCT(N(TRIM(Tabela15[Nome de pregão])=Tabela13[[#This Row],[Nome de Pregão]]),Tabela15[Qtde total de ações])</f>
        <v>1107738677</v>
      </c>
      <c r="N181" s="131">
        <f>[Capital Social]*$AA$1</f>
        <v>0</v>
      </c>
      <c r="O181" s="129">
        <f>IF([Jrs Cap Próprio Pago]&gt;0,IF(([Capital Social]*$AA$1/[Qtde Total Ações])&gt;[Média JCP],[Média JCP],[Capital Social]*$AA$1/[Qtde Total Ações]),0)</f>
        <v>0</v>
      </c>
      <c r="P181" s="111">
        <f>SUMPRODUCT(N(Tabela1[Código]=Tabela13[[#This Row],[PAPEL]]),Tabela1[Fechamento])</f>
        <v>7.8</v>
      </c>
      <c r="Q181" s="111">
        <f>SUMPRODUCT(N(Tabela17[Código]=Tabela13[[#This Row],[PAPEL]]),Tabela17[Fechamento])</f>
        <v>0</v>
      </c>
      <c r="R181" s="111">
        <f>SUMPRODUCT(N(Tabela176[Código]=Tabela13[[#This Row],[PAPEL]]),Tabela176[Fechamento])</f>
        <v>0</v>
      </c>
      <c r="S181" s="111">
        <f>SUMPRODUCT(N(Tabela1768[Código]=Tabela13[[#This Row],[PAPEL]]),Tabela1768[Fechamento])</f>
        <v>0</v>
      </c>
      <c r="T181" s="152">
        <f>SUMPRODUCT(N(Tabela17683[Código]=Tabela13[[#This Row],[PAPEL]]),Tabela17683[Fechamento])</f>
        <v>0</v>
      </c>
      <c r="U181" s="129">
        <f>[Média Dividendo]+[Prev JPC/Ação]</f>
        <v>4.2080769230769234E-2</v>
      </c>
      <c r="V181" s="186">
        <f>Tabela13[[#This Row],[Prev Provento]]*[Qtde Total Ações]</f>
        <v>46614495.634834617</v>
      </c>
      <c r="W181" s="152">
        <f>IF(AND((Tabela13[[#This Row],[Exercício Base]]-Tabela13[[#This Row],[Exercício Fim]])&lt;3,Tabela13[[#This Row],[Cotação]]&gt;0),Tabela13[[#This Row],[Prev Provento]]/Tabela13[[#This Row],[Cotação]],"")</f>
        <v>5.3949704142011836E-3</v>
      </c>
      <c r="X181" s="112">
        <f>IF(Tabela13[[#This Row],[Cotação]]&gt;0,$Z$1/Tabela13[[#This Row],[Cotação]]-MOD($Z$1/Tabela13[[#This Row],[Cotação]],100),0)</f>
        <v>0</v>
      </c>
    </row>
    <row r="182" spans="1:24">
      <c r="A182" s="111" t="s">
        <v>1581</v>
      </c>
      <c r="B182" s="111" t="s">
        <v>1488</v>
      </c>
      <c r="C182" s="111" t="s">
        <v>200</v>
      </c>
      <c r="D182" s="153">
        <f>GETPIVOTDATA("Mínimo de Ano",Ano!$A$3,"Nome de Pregão",Tabela13[[#This Row],[Nome de Pregão]])</f>
        <v>1998</v>
      </c>
      <c r="E182" s="153">
        <f>GETPIVOTDATA("Máx de Ano",Ano!$A$3,"Nome de Pregão",Tabela13[[#This Row],[Nome de Pregão]])</f>
        <v>2014</v>
      </c>
      <c r="F182" s="158">
        <f>2013</f>
        <v>2013</v>
      </c>
      <c r="G182" s="129">
        <f>SUMPRODUCT(N(Tabela13[[#This Row],[Nome de Pregão]]=Tabela9[Nome de Pregão]),N(Tabela13[[#This Row],[Tipo da Ação]]=Tabela9[Tipo da Ação]),N(Tabela9[Tipo do Provento]="DIVIDENDO"),Tabela9[Proventos/Ação])</f>
        <v>2.157411839711</v>
      </c>
      <c r="H182" s="129">
        <f>0</f>
        <v>0</v>
      </c>
      <c r="I182" s="156">
        <f>MAX(Tabela13[[#This Row],[Colunas1]:[Colunas5]])</f>
        <v>27.51</v>
      </c>
      <c r="J182" s="129">
        <f>[Dividendo]/IF(([Exercício Base]-[Exercício Ini])=0,1,([Exercício Base]-[Exercício Ini]))</f>
        <v>0.14382745598073335</v>
      </c>
      <c r="K182" s="129">
        <f>[Jrs Cap Próprio Pago]/IF(([Exercício Base]-[Exercício Ini])=0,1,([Exercício Base]-[Exercício Ini]))</f>
        <v>0</v>
      </c>
      <c r="L182" s="186">
        <f>0</f>
        <v>0</v>
      </c>
      <c r="M182" s="184">
        <f>SUMPRODUCT(N(TRIM(Tabela15[Nome de pregão])=Tabela13[[#This Row],[Nome de Pregão]]),Tabela15[Qtde total de ações])</f>
        <v>36304650</v>
      </c>
      <c r="N182" s="131">
        <f>[Capital Social]*$AA$1</f>
        <v>0</v>
      </c>
      <c r="O182" s="129">
        <f>IF([Jrs Cap Próprio Pago]&gt;0,IF(([Capital Social]*$AA$1/[Qtde Total Ações])&gt;[Média JCP],[Média JCP],[Capital Social]*$AA$1/[Qtde Total Ações]),0)</f>
        <v>0</v>
      </c>
      <c r="P182" s="111">
        <f>SUMPRODUCT(N(Tabela1[Código]=Tabela13[[#This Row],[PAPEL]]),Tabela1[Fechamento])</f>
        <v>27.51</v>
      </c>
      <c r="Q182" s="111">
        <f>SUMPRODUCT(N(Tabela17[Código]=Tabela13[[#This Row],[PAPEL]]),Tabela17[Fechamento])</f>
        <v>0</v>
      </c>
      <c r="R182" s="111">
        <f>SUMPRODUCT(N(Tabela176[Código]=Tabela13[[#This Row],[PAPEL]]),Tabela176[Fechamento])</f>
        <v>0</v>
      </c>
      <c r="S182" s="152">
        <f>SUMPRODUCT(N(Tabela1768[Código]=Tabela13[[#This Row],[PAPEL]]),Tabela1768[Fechamento])</f>
        <v>0</v>
      </c>
      <c r="T182" s="111">
        <f>SUMPRODUCT(N(Tabela17683[Código]=Tabela13[[#This Row],[PAPEL]]),Tabela17683[Fechamento])</f>
        <v>0</v>
      </c>
      <c r="U182" s="129">
        <f>[Média Dividendo]+[Prev JPC/Ação]</f>
        <v>0.14382745598073335</v>
      </c>
      <c r="V182" s="186">
        <f>Tabela13[[#This Row],[Prev Provento]]*[Qtde Total Ações]</f>
        <v>5221605.4497709312</v>
      </c>
      <c r="W182" s="152">
        <f>IF(AND((Tabela13[[#This Row],[Exercício Base]]-Tabela13[[#This Row],[Exercício Fim]])&lt;3,Tabela13[[#This Row],[Cotação]]&gt;0),Tabela13[[#This Row],[Prev Provento]]/Tabela13[[#This Row],[Cotação]],"")</f>
        <v>5.228188149063371E-3</v>
      </c>
      <c r="X182" s="153">
        <f>IF(Tabela13[[#This Row],[Cotação]]&gt;0,$Z$1/Tabela13[[#This Row],[Cotação]]-MOD($Z$1/Tabela13[[#This Row],[Cotação]],100),0)</f>
        <v>0</v>
      </c>
    </row>
    <row r="183" spans="1:24">
      <c r="A183" s="111" t="s">
        <v>1599</v>
      </c>
      <c r="B183" s="111" t="s">
        <v>1488</v>
      </c>
      <c r="C183" s="111" t="s">
        <v>343</v>
      </c>
      <c r="D183" s="153">
        <f>GETPIVOTDATA("Mínimo de Ano",Ano!$A$3,"Nome de Pregão",Tabela13[[#This Row],[Nome de Pregão]])</f>
        <v>2009</v>
      </c>
      <c r="E183" s="153">
        <f>GETPIVOTDATA("Máx de Ano",Ano!$A$3,"Nome de Pregão",Tabela13[[#This Row],[Nome de Pregão]])</f>
        <v>2013</v>
      </c>
      <c r="F183" s="158">
        <f>2013</f>
        <v>2013</v>
      </c>
      <c r="G183" s="129">
        <f>SUMPRODUCT(N(Tabela13[[#This Row],[Nome de Pregão]]=Tabela9[Nome de Pregão]),N(Tabela13[[#This Row],[Tipo da Ação]]=Tabela9[Tipo da Ação]),N(Tabela9[Tipo do Provento]="DIVIDENDO"),Tabela9[Proventos/Ação])</f>
        <v>0.54737942100000003</v>
      </c>
      <c r="H183" s="129">
        <f>0</f>
        <v>0</v>
      </c>
      <c r="I183" s="156">
        <f>MAX(Tabela13[[#This Row],[Colunas1]:[Colunas5]])</f>
        <v>26.99</v>
      </c>
      <c r="J183" s="129">
        <f>[Dividendo]/IF(([Exercício Base]-[Exercício Ini])=0,1,([Exercício Base]-[Exercício Ini]))</f>
        <v>0.13684485525000001</v>
      </c>
      <c r="K183" s="129">
        <f>[Jrs Cap Próprio Pago]/IF(([Exercício Base]-[Exercício Ini])=0,1,([Exercício Base]-[Exercício Ini]))</f>
        <v>0</v>
      </c>
      <c r="L183" s="186">
        <f>0</f>
        <v>0</v>
      </c>
      <c r="M183" s="184">
        <f>SUMPRODUCT(N(TRIM(Tabela15[Nome de pregão])=Tabela13[[#This Row],[Nome de Pregão]]),Tabela15[Qtde total de ações])</f>
        <v>260513831</v>
      </c>
      <c r="N183" s="131">
        <f>[Capital Social]*$AA$1</f>
        <v>0</v>
      </c>
      <c r="O183" s="129">
        <f>IF([Jrs Cap Próprio Pago]&gt;0,IF(([Capital Social]*$AA$1/[Qtde Total Ações])&gt;[Média JCP],[Média JCP],[Capital Social]*$AA$1/[Qtde Total Ações]),0)</f>
        <v>0</v>
      </c>
      <c r="P183" s="111">
        <f>SUMPRODUCT(N(Tabela1[Código]=Tabela13[[#This Row],[PAPEL]]),Tabela1[Fechamento])</f>
        <v>0</v>
      </c>
      <c r="Q183" s="111">
        <f>SUMPRODUCT(N(Tabela17[Código]=Tabela13[[#This Row],[PAPEL]]),Tabela17[Fechamento])</f>
        <v>26.99</v>
      </c>
      <c r="R183" s="111">
        <f>SUMPRODUCT(N(Tabela176[Código]=Tabela13[[#This Row],[PAPEL]]),Tabela176[Fechamento])</f>
        <v>0</v>
      </c>
      <c r="S183" s="111">
        <f>SUMPRODUCT(N(Tabela1768[Código]=Tabela13[[#This Row],[PAPEL]]),Tabela1768[Fechamento])</f>
        <v>0</v>
      </c>
      <c r="T183" s="152">
        <f>SUMPRODUCT(N(Tabela17683[Código]=Tabela13[[#This Row],[PAPEL]]),Tabela17683[Fechamento])</f>
        <v>0</v>
      </c>
      <c r="U183" s="129">
        <f>[Média Dividendo]+[Prev JPC/Ação]</f>
        <v>0.13684485525000001</v>
      </c>
      <c r="V183" s="186">
        <f>Tabela13[[#This Row],[Prev Provento]]*[Qtde Total Ações]</f>
        <v>35649977.493817963</v>
      </c>
      <c r="W183" s="152">
        <f>IF(AND((Tabela13[[#This Row],[Exercício Base]]-Tabela13[[#This Row],[Exercício Fim]])&lt;3,Tabela13[[#This Row],[Cotação]]&gt;0),Tabela13[[#This Row],[Prev Provento]]/Tabela13[[#This Row],[Cotação]],"")</f>
        <v>5.0702058262319383E-3</v>
      </c>
      <c r="X183" s="112">
        <f>IF(Tabela13[[#This Row],[Cotação]]&gt;0,$Z$1/Tabela13[[#This Row],[Cotação]]-MOD($Z$1/Tabela13[[#This Row],[Cotação]],100),0)</f>
        <v>0</v>
      </c>
    </row>
    <row r="184" spans="1:24">
      <c r="A184" s="111" t="s">
        <v>1661</v>
      </c>
      <c r="B184" s="111" t="s">
        <v>1488</v>
      </c>
      <c r="C184" s="111" t="s">
        <v>624</v>
      </c>
      <c r="D184" s="153">
        <f>GETPIVOTDATA("Mínimo de Ano",Ano!$A$3,"Nome de Pregão",Tabela13[[#This Row],[Nome de Pregão]])</f>
        <v>2000</v>
      </c>
      <c r="E184" s="153">
        <f>GETPIVOTDATA("Máx de Ano",Ano!$A$3,"Nome de Pregão",Tabela13[[#This Row],[Nome de Pregão]])</f>
        <v>2011</v>
      </c>
      <c r="F184" s="158">
        <f>2013</f>
        <v>2013</v>
      </c>
      <c r="G184" s="129">
        <f>SUMPRODUCT(N(Tabela13[[#This Row],[Nome de Pregão]]=Tabela9[Nome de Pregão]),N(Tabela13[[#This Row],[Tipo da Ação]]=Tabela9[Tipo da Ação]),N(Tabela9[Tipo do Provento]="DIVIDENDO"),Tabela9[Proventos/Ação])</f>
        <v>1.61906025</v>
      </c>
      <c r="H184" s="129">
        <f>0</f>
        <v>0</v>
      </c>
      <c r="I184" s="156">
        <f>MAX(Tabela13[[#This Row],[Colunas1]:[Colunas5]])</f>
        <v>24.91</v>
      </c>
      <c r="J184" s="129">
        <f>[Dividendo]/IF(([Exercício Base]-[Exercício Ini])=0,1,([Exercício Base]-[Exercício Ini]))</f>
        <v>0.12454309615384615</v>
      </c>
      <c r="K184" s="129">
        <f>[Jrs Cap Próprio Pago]/IF(([Exercício Base]-[Exercício Ini])=0,1,([Exercício Base]-[Exercício Ini]))</f>
        <v>0</v>
      </c>
      <c r="L184" s="186">
        <f>0</f>
        <v>0</v>
      </c>
      <c r="M184" s="184">
        <f>SUMPRODUCT(N(TRIM(Tabela15[Nome de pregão])=Tabela13[[#This Row],[Nome de Pregão]]),Tabela15[Qtde total de ações])</f>
        <v>553934646</v>
      </c>
      <c r="N184" s="131">
        <f>[Capital Social]*$AA$1</f>
        <v>0</v>
      </c>
      <c r="O184" s="129">
        <f>IF([Jrs Cap Próprio Pago]&gt;0,IF(([Capital Social]*$AA$1/[Qtde Total Ações])&gt;[Média JCP],[Média JCP],[Capital Social]*$AA$1/[Qtde Total Ações]),0)</f>
        <v>0</v>
      </c>
      <c r="P184" s="111">
        <f>SUMPRODUCT(N(Tabela1[Código]=Tabela13[[#This Row],[PAPEL]]),Tabela1[Fechamento])</f>
        <v>0</v>
      </c>
      <c r="Q184" s="111">
        <f>SUMPRODUCT(N(Tabela17[Código]=Tabela13[[#This Row],[PAPEL]]),Tabela17[Fechamento])</f>
        <v>0</v>
      </c>
      <c r="R184" s="111">
        <f>SUMPRODUCT(N(Tabela176[Código]=Tabela13[[#This Row],[PAPEL]]),Tabela176[Fechamento])</f>
        <v>24.91</v>
      </c>
      <c r="S184" s="111">
        <f>SUMPRODUCT(N(Tabela1768[Código]=Tabela13[[#This Row],[PAPEL]]),Tabela1768[Fechamento])</f>
        <v>0</v>
      </c>
      <c r="T184" s="152">
        <f>SUMPRODUCT(N(Tabela17683[Código]=Tabela13[[#This Row],[PAPEL]]),Tabela17683[Fechamento])</f>
        <v>0</v>
      </c>
      <c r="U184" s="129">
        <f>[Média Dividendo]+[Prev JPC/Ação]</f>
        <v>0.12454309615384615</v>
      </c>
      <c r="V184" s="186">
        <f>Tabela13[[#This Row],[Prev Provento]]*[Qtde Total Ações]</f>
        <v>68988735.879724726</v>
      </c>
      <c r="W184" s="152">
        <f>IF(AND((Tabela13[[#This Row],[Exercício Base]]-Tabela13[[#This Row],[Exercício Fim]])&lt;3,Tabela13[[#This Row],[Cotação]]&gt;0),Tabela13[[#This Row],[Prev Provento]]/Tabela13[[#This Row],[Cotação]],"")</f>
        <v>4.9997228484081153E-3</v>
      </c>
      <c r="X184" s="112">
        <f>IF(Tabela13[[#This Row],[Cotação]]&gt;0,$Z$1/Tabela13[[#This Row],[Cotação]]-MOD($Z$1/Tabela13[[#This Row],[Cotação]],100),0)</f>
        <v>0</v>
      </c>
    </row>
    <row r="185" spans="1:24">
      <c r="A185" s="111" t="s">
        <v>1547</v>
      </c>
      <c r="B185" s="111" t="s">
        <v>1488</v>
      </c>
      <c r="C185" s="111" t="s">
        <v>183</v>
      </c>
      <c r="D185" s="153">
        <f>GETPIVOTDATA("Mínimo de Ano",Ano!$A$3,"Nome de Pregão",Tabela13[[#This Row],[Nome de Pregão]])</f>
        <v>1996</v>
      </c>
      <c r="E185" s="153">
        <f>GETPIVOTDATA("Máx de Ano",Ano!$A$3,"Nome de Pregão",Tabela13[[#This Row],[Nome de Pregão]])</f>
        <v>2014</v>
      </c>
      <c r="F185" s="158">
        <f>2013</f>
        <v>2013</v>
      </c>
      <c r="G185" s="129">
        <f>SUMPRODUCT(N(Tabela13[[#This Row],[Nome de Pregão]]=Tabela9[Nome de Pregão]),N(Tabela13[[#This Row],[Tipo da Ação]]=Tabela9[Tipo da Ação]),N(Tabela9[Tipo do Provento]="DIVIDENDO"),Tabela9[Proventos/Ação])</f>
        <v>2.7321957870000033</v>
      </c>
      <c r="H185" s="129">
        <f>0</f>
        <v>0</v>
      </c>
      <c r="I185" s="156">
        <f>MAX(Tabela13[[#This Row],[Colunas1]:[Colunas5]])</f>
        <v>33.33</v>
      </c>
      <c r="J185" s="129">
        <f>[Dividendo]/IF(([Exercício Base]-[Exercício Ini])=0,1,([Exercício Base]-[Exercício Ini]))</f>
        <v>0.16071739923529432</v>
      </c>
      <c r="K185" s="129">
        <f>[Jrs Cap Próprio Pago]/IF(([Exercício Base]-[Exercício Ini])=0,1,([Exercício Base]-[Exercício Ini]))</f>
        <v>0</v>
      </c>
      <c r="L185" s="186">
        <f>0</f>
        <v>0</v>
      </c>
      <c r="M185" s="184">
        <f>SUMPRODUCT(N(TRIM(Tabela15[Nome de pregão])=Tabela13[[#This Row],[Nome de Pregão]]),Tabela15[Qtde total de ações])</f>
        <v>4207274039</v>
      </c>
      <c r="N185" s="131">
        <f>[Capital Social]*$AA$1</f>
        <v>0</v>
      </c>
      <c r="O185" s="129">
        <f>IF([Jrs Cap Próprio Pago]&gt;0,IF(([Capital Social]*$AA$1/[Qtde Total Ações])&gt;[Média JCP],[Média JCP],[Capital Social]*$AA$1/[Qtde Total Ações]),0)</f>
        <v>0</v>
      </c>
      <c r="P185" s="111">
        <f>SUMPRODUCT(N(Tabela1[Código]=Tabela13[[#This Row],[PAPEL]]),Tabela1[Fechamento])</f>
        <v>33.33</v>
      </c>
      <c r="Q185" s="111">
        <f>SUMPRODUCT(N(Tabela17[Código]=Tabela13[[#This Row],[PAPEL]]),Tabela17[Fechamento])</f>
        <v>0</v>
      </c>
      <c r="R185" s="111">
        <f>SUMPRODUCT(N(Tabela176[Código]=Tabela13[[#This Row],[PAPEL]]),Tabela176[Fechamento])</f>
        <v>0</v>
      </c>
      <c r="S185" s="111">
        <f>SUMPRODUCT(N(Tabela1768[Código]=Tabela13[[#This Row],[PAPEL]]),Tabela1768[Fechamento])</f>
        <v>0</v>
      </c>
      <c r="T185" s="152">
        <f>SUMPRODUCT(N(Tabela17683[Código]=Tabela13[[#This Row],[PAPEL]]),Tabela17683[Fechamento])</f>
        <v>0</v>
      </c>
      <c r="U185" s="129">
        <f>[Média Dividendo]+[Prev JPC/Ação]</f>
        <v>0.16071739923529432</v>
      </c>
      <c r="V185" s="186">
        <f>Tabela13[[#This Row],[Prev Provento]]*[Qtde Total Ações]</f>
        <v>676182141.41825223</v>
      </c>
      <c r="W185" s="152">
        <f>IF(AND((Tabela13[[#This Row],[Exercício Base]]-Tabela13[[#This Row],[Exercício Fim]])&lt;3,Tabela13[[#This Row],[Cotação]]&gt;0),Tabela13[[#This Row],[Prev Provento]]/Tabela13[[#This Row],[Cotação]],"")</f>
        <v>4.8220041774765772E-3</v>
      </c>
      <c r="X185" s="153">
        <f>IF(Tabela13[[#This Row],[Cotação]]&gt;0,$Z$1/Tabela13[[#This Row],[Cotação]]-MOD($Z$1/Tabela13[[#This Row],[Cotação]],100),0)</f>
        <v>0</v>
      </c>
    </row>
    <row r="186" spans="1:24">
      <c r="A186" s="111" t="s">
        <v>1609</v>
      </c>
      <c r="B186" s="111" t="s">
        <v>1488</v>
      </c>
      <c r="C186" s="111" t="s">
        <v>30</v>
      </c>
      <c r="D186" s="153">
        <f>GETPIVOTDATA("Mínimo de Ano",Ano!$A$3,"Nome de Pregão",Tabela13[[#This Row],[Nome de Pregão]])</f>
        <v>1996</v>
      </c>
      <c r="E186" s="153">
        <f>GETPIVOTDATA("Máx de Ano",Ano!$A$3,"Nome de Pregão",Tabela13[[#This Row],[Nome de Pregão]])</f>
        <v>2013</v>
      </c>
      <c r="F186" s="158">
        <f>2013</f>
        <v>2013</v>
      </c>
      <c r="G186" s="129">
        <f>SUMPRODUCT(N(Tabela13[[#This Row],[Nome de Pregão]]=Tabela9[Nome de Pregão]),N(Tabela13[[#This Row],[Tipo da Ação]]=Tabela9[Tipo da Ação]),N(Tabela9[Tipo do Provento]="DIVIDENDO"),Tabela9[Proventos/Ação])</f>
        <v>1.6681699192999999</v>
      </c>
      <c r="H186" s="129">
        <f>0</f>
        <v>0</v>
      </c>
      <c r="I186" s="156">
        <f>MAX(Tabela13[[#This Row],[Colunas1]:[Colunas5]])</f>
        <v>21.13</v>
      </c>
      <c r="J186" s="129">
        <f>[Dividendo]/IF(([Exercício Base]-[Exercício Ini])=0,1,([Exercício Base]-[Exercício Ini]))</f>
        <v>9.8127642311764698E-2</v>
      </c>
      <c r="K186" s="129">
        <f>[Jrs Cap Próprio Pago]/IF(([Exercício Base]-[Exercício Ini])=0,1,([Exercício Base]-[Exercício Ini]))</f>
        <v>0</v>
      </c>
      <c r="L186" s="186">
        <f>0</f>
        <v>0</v>
      </c>
      <c r="M186" s="184">
        <f>SUMPRODUCT(N(TRIM(Tabela15[Nome de pregão])=Tabela13[[#This Row],[Nome de Pregão]]),Tabela15[Qtde total de ações])</f>
        <v>273655375</v>
      </c>
      <c r="N186" s="131">
        <f>[Capital Social]*$AA$1</f>
        <v>0</v>
      </c>
      <c r="O186" s="129">
        <f>IF([Jrs Cap Próprio Pago]&gt;0,IF(([Capital Social]*$AA$1/[Qtde Total Ações])&gt;[Média JCP],[Média JCP],[Capital Social]*$AA$1/[Qtde Total Ações]),0)</f>
        <v>0</v>
      </c>
      <c r="P186" s="111">
        <f>SUMPRODUCT(N(Tabela1[Código]=Tabela13[[#This Row],[PAPEL]]),Tabela1[Fechamento])</f>
        <v>21.13</v>
      </c>
      <c r="Q186" s="111">
        <f>SUMPRODUCT(N(Tabela17[Código]=Tabela13[[#This Row],[PAPEL]]),Tabela17[Fechamento])</f>
        <v>0</v>
      </c>
      <c r="R186" s="111">
        <f>SUMPRODUCT(N(Tabela176[Código]=Tabela13[[#This Row],[PAPEL]]),Tabela176[Fechamento])</f>
        <v>0</v>
      </c>
      <c r="S186" s="111">
        <f>SUMPRODUCT(N(Tabela1768[Código]=Tabela13[[#This Row],[PAPEL]]),Tabela1768[Fechamento])</f>
        <v>0</v>
      </c>
      <c r="T186" s="152">
        <f>SUMPRODUCT(N(Tabela17683[Código]=Tabela13[[#This Row],[PAPEL]]),Tabela17683[Fechamento])</f>
        <v>0</v>
      </c>
      <c r="U186" s="129">
        <f>[Média Dividendo]+[Prev JPC/Ação]</f>
        <v>9.8127642311764698E-2</v>
      </c>
      <c r="V186" s="186">
        <f>Tabela13[[#This Row],[Prev Provento]]*[Qtde Total Ações]</f>
        <v>26853156.754691835</v>
      </c>
      <c r="W186" s="152">
        <f>IF(AND((Tabela13[[#This Row],[Exercício Base]]-Tabela13[[#This Row],[Exercício Fim]])&lt;3,Tabela13[[#This Row],[Cotação]]&gt;0),Tabela13[[#This Row],[Prev Provento]]/Tabela13[[#This Row],[Cotação]],"")</f>
        <v>4.6439963233206203E-3</v>
      </c>
      <c r="X186" s="112">
        <f>IF(Tabela13[[#This Row],[Cotação]]&gt;0,$Z$1/Tabela13[[#This Row],[Cotação]]-MOD($Z$1/Tabela13[[#This Row],[Cotação]],100),0)</f>
        <v>0</v>
      </c>
    </row>
    <row r="187" spans="1:24">
      <c r="A187" s="111" t="s">
        <v>1609</v>
      </c>
      <c r="B187" s="111" t="s">
        <v>1502</v>
      </c>
      <c r="C187" s="111" t="s">
        <v>92</v>
      </c>
      <c r="D187" s="153">
        <f>GETPIVOTDATA("Mínimo de Ano",Ano!$A$3,"Nome de Pregão",Tabela13[[#This Row],[Nome de Pregão]])</f>
        <v>1996</v>
      </c>
      <c r="E187" s="153">
        <f>GETPIVOTDATA("Máx de Ano",Ano!$A$3,"Nome de Pregão",Tabela13[[#This Row],[Nome de Pregão]])</f>
        <v>2013</v>
      </c>
      <c r="F187" s="158">
        <f>2013</f>
        <v>2013</v>
      </c>
      <c r="G187" s="129">
        <f>SUMPRODUCT(N(Tabela13[[#This Row],[Nome de Pregão]]=Tabela9[Nome de Pregão]),N(Tabela13[[#This Row],[Tipo da Ação]]=Tabela9[Tipo da Ação]),N(Tabela9[Tipo do Provento]="DIVIDENDO"),Tabela9[Proventos/Ação])</f>
        <v>2.3556173899999999</v>
      </c>
      <c r="H187" s="129">
        <f>0</f>
        <v>0</v>
      </c>
      <c r="I187" s="156">
        <f>MAX(Tabela13[[#This Row],[Colunas1]:[Colunas5]])</f>
        <v>30</v>
      </c>
      <c r="J187" s="129">
        <f>[Dividendo]/IF(([Exercício Base]-[Exercício Ini])=0,1,([Exercício Base]-[Exercício Ini]))</f>
        <v>0.13856572882352941</v>
      </c>
      <c r="K187" s="129">
        <f>[Jrs Cap Próprio Pago]/IF(([Exercício Base]-[Exercício Ini])=0,1,([Exercício Base]-[Exercício Ini]))</f>
        <v>0</v>
      </c>
      <c r="L187" s="186">
        <f>0</f>
        <v>0</v>
      </c>
      <c r="M187" s="184">
        <f>SUMPRODUCT(N(TRIM(Tabela15[Nome de pregão])=Tabela13[[#This Row],[Nome de Pregão]]),Tabela15[Qtde total de ações])</f>
        <v>273655375</v>
      </c>
      <c r="N187" s="131">
        <f>[Capital Social]*$AA$1</f>
        <v>0</v>
      </c>
      <c r="O187" s="129">
        <f>IF([Jrs Cap Próprio Pago]&gt;0,IF(([Capital Social]*$AA$1/[Qtde Total Ações])&gt;[Média JCP],[Média JCP],[Capital Social]*$AA$1/[Qtde Total Ações]),0)</f>
        <v>0</v>
      </c>
      <c r="P187" s="111">
        <f>SUMPRODUCT(N(Tabela1[Código]=Tabela13[[#This Row],[PAPEL]]),Tabela1[Fechamento])</f>
        <v>30</v>
      </c>
      <c r="Q187" s="111">
        <f>SUMPRODUCT(N(Tabela17[Código]=Tabela13[[#This Row],[PAPEL]]),Tabela17[Fechamento])</f>
        <v>0</v>
      </c>
      <c r="R187" s="111">
        <f>SUMPRODUCT(N(Tabela176[Código]=Tabela13[[#This Row],[PAPEL]]),Tabela176[Fechamento])</f>
        <v>0</v>
      </c>
      <c r="S187" s="111">
        <f>SUMPRODUCT(N(Tabela1768[Código]=Tabela13[[#This Row],[PAPEL]]),Tabela1768[Fechamento])</f>
        <v>0</v>
      </c>
      <c r="T187" s="152">
        <f>SUMPRODUCT(N(Tabela17683[Código]=Tabela13[[#This Row],[PAPEL]]),Tabela17683[Fechamento])</f>
        <v>0</v>
      </c>
      <c r="U187" s="129">
        <f>[Média Dividendo]+[Prev JPC/Ação]</f>
        <v>0.13856572882352941</v>
      </c>
      <c r="V187" s="186">
        <f>Tabela13[[#This Row],[Prev Provento]]*[Qtde Total Ações]</f>
        <v>37919256.483351253</v>
      </c>
      <c r="W187" s="152">
        <f>IF(AND((Tabela13[[#This Row],[Exercício Base]]-Tabela13[[#This Row],[Exercício Fim]])&lt;3,Tabela13[[#This Row],[Cotação]]&gt;0),Tabela13[[#This Row],[Prev Provento]]/Tabela13[[#This Row],[Cotação]],"")</f>
        <v>4.6188576274509806E-3</v>
      </c>
      <c r="X187" s="112">
        <f>IF(Tabela13[[#This Row],[Cotação]]&gt;0,$Z$1/Tabela13[[#This Row],[Cotação]]-MOD($Z$1/Tabela13[[#This Row],[Cotação]],100),0)</f>
        <v>0</v>
      </c>
    </row>
    <row r="188" spans="1:24">
      <c r="A188" s="111" t="s">
        <v>1861</v>
      </c>
      <c r="B188" s="111" t="s">
        <v>1488</v>
      </c>
      <c r="C188" s="111" t="s">
        <v>264</v>
      </c>
      <c r="D188" s="153">
        <f>GETPIVOTDATA("Mínimo de Ano",Ano!$A$3,"Nome de Pregão",Tabela13[[#This Row],[Nome de Pregão]])</f>
        <v>1998</v>
      </c>
      <c r="E188" s="153">
        <f>GETPIVOTDATA("Máx de Ano",Ano!$A$3,"Nome de Pregão",Tabela13[[#This Row],[Nome de Pregão]])</f>
        <v>2013</v>
      </c>
      <c r="F188" s="158">
        <f>2013</f>
        <v>2013</v>
      </c>
      <c r="G188" s="129">
        <f>SUMPRODUCT(N(Tabela13[[#This Row],[Nome de Pregão]]=Tabela9[Nome de Pregão]),N(Tabela13[[#This Row],[Tipo da Ação]]=Tabela9[Tipo da Ação]),N(Tabela9[Tipo do Provento]="DIVIDENDO"),Tabela9[Proventos/Ação])</f>
        <v>0.7291507534642</v>
      </c>
      <c r="H188" s="129">
        <f>0</f>
        <v>0</v>
      </c>
      <c r="I188" s="156">
        <f>MAX(Tabela13[[#This Row],[Colunas1]:[Colunas5]])</f>
        <v>11.67</v>
      </c>
      <c r="J188" s="129">
        <f>[Dividendo]/IF(([Exercício Base]-[Exercício Ini])=0,1,([Exercício Base]-[Exercício Ini]))</f>
        <v>4.8610050230946666E-2</v>
      </c>
      <c r="K188" s="129">
        <f>[Jrs Cap Próprio Pago]/IF(([Exercício Base]-[Exercício Ini])=0,1,([Exercício Base]-[Exercício Ini]))</f>
        <v>0</v>
      </c>
      <c r="L188" s="186">
        <f>0</f>
        <v>0</v>
      </c>
      <c r="M188" s="184">
        <f>SUMPRODUCT(N(TRIM(Tabela15[Nome de pregão])=Tabela13[[#This Row],[Nome de Pregão]]),Tabela15[Qtde total de ações])</f>
        <v>2417632647</v>
      </c>
      <c r="N188" s="131">
        <f>[Capital Social]*$AA$1</f>
        <v>0</v>
      </c>
      <c r="O188" s="129">
        <f>IF([Jrs Cap Próprio Pago]&gt;0,IF(([Capital Social]*$AA$1/[Qtde Total Ações])&gt;[Média JCP],[Média JCP],[Capital Social]*$AA$1/[Qtde Total Ações]),0)</f>
        <v>0</v>
      </c>
      <c r="P188" s="111">
        <f>SUMPRODUCT(N(Tabela1[Código]=Tabela13[[#This Row],[PAPEL]]),Tabela1[Fechamento])</f>
        <v>0</v>
      </c>
      <c r="Q188" s="111">
        <f>SUMPRODUCT(N(Tabela17[Código]=Tabela13[[#This Row],[PAPEL]]),Tabela17[Fechamento])</f>
        <v>11.67</v>
      </c>
      <c r="R188" s="111">
        <f>SUMPRODUCT(N(Tabela176[Código]=Tabela13[[#This Row],[PAPEL]]),Tabela176[Fechamento])</f>
        <v>0</v>
      </c>
      <c r="S188" s="111">
        <f>SUMPRODUCT(N(Tabela1768[Código]=Tabela13[[#This Row],[PAPEL]]),Tabela1768[Fechamento])</f>
        <v>0</v>
      </c>
      <c r="T188" s="152">
        <f>SUMPRODUCT(N(Tabela17683[Código]=Tabela13[[#This Row],[PAPEL]]),Tabela17683[Fechamento])</f>
        <v>0</v>
      </c>
      <c r="U188" s="129">
        <f>[Média Dividendo]+[Prev JPC/Ação]</f>
        <v>4.8610050230946666E-2</v>
      </c>
      <c r="V188" s="186">
        <f>Tabela13[[#This Row],[Prev Provento]]*[Qtde Total Ações]</f>
        <v>117521244.41064656</v>
      </c>
      <c r="W188" s="152">
        <f>IF(AND((Tabela13[[#This Row],[Exercício Base]]-Tabela13[[#This Row],[Exercício Fim]])&lt;3,Tabela13[[#This Row],[Cotação]]&gt;0),Tabela13[[#This Row],[Prev Provento]]/Tabela13[[#This Row],[Cotação]],"")</f>
        <v>4.1653856239028848E-3</v>
      </c>
      <c r="X188" s="112">
        <f>IF(Tabela13[[#This Row],[Cotação]]&gt;0,$Z$1/Tabela13[[#This Row],[Cotação]]-MOD($Z$1/Tabela13[[#This Row],[Cotação]],100),0)</f>
        <v>0</v>
      </c>
    </row>
    <row r="189" spans="1:24">
      <c r="A189" s="111" t="s">
        <v>1512</v>
      </c>
      <c r="B189" s="111" t="s">
        <v>1490</v>
      </c>
      <c r="C189" s="111" t="s">
        <v>182</v>
      </c>
      <c r="D189" s="153">
        <f>GETPIVOTDATA("Mínimo de Ano",Ano!$A$3,"Nome de Pregão",Tabela13[[#This Row],[Nome de Pregão]])</f>
        <v>1996</v>
      </c>
      <c r="E189" s="153">
        <f>GETPIVOTDATA("Máx de Ano",Ano!$A$3,"Nome de Pregão",Tabela13[[#This Row],[Nome de Pregão]])</f>
        <v>2014</v>
      </c>
      <c r="F189" s="158">
        <f>2013</f>
        <v>2013</v>
      </c>
      <c r="G189" s="129">
        <f>SUMPRODUCT(N(Tabela13[[#This Row],[Nome de Pregão]]=Tabela9[Nome de Pregão]),N(Tabela13[[#This Row],[Tipo da Ação]]=Tabela9[Tipo da Ação]),N(Tabela9[Tipo do Provento]="DIVIDENDO"),Tabela9[Proventos/Ação])</f>
        <v>0.37877</v>
      </c>
      <c r="H189" s="129">
        <f>0</f>
        <v>0</v>
      </c>
      <c r="I189" s="156">
        <f>MAX(Tabela13[[#This Row],[Colunas1]:[Colunas5]])</f>
        <v>5.65</v>
      </c>
      <c r="J189" s="129">
        <f>[Dividendo]/IF(([Exercício Base]-[Exercício Ini])=0,1,([Exercício Base]-[Exercício Ini]))</f>
        <v>2.2280588235294118E-2</v>
      </c>
      <c r="K189" s="129">
        <f>[Jrs Cap Próprio Pago]/IF(([Exercício Base]-[Exercício Ini])=0,1,([Exercício Base]-[Exercício Ini]))</f>
        <v>0</v>
      </c>
      <c r="L189" s="186">
        <f>0</f>
        <v>0</v>
      </c>
      <c r="M189" s="184">
        <f>SUMPRODUCT(N(TRIM(Tabela15[Nome de pregão])=Tabela13[[#This Row],[Nome de Pregão]]),Tabela15[Qtde total de ações])</f>
        <v>90224492</v>
      </c>
      <c r="N189" s="131">
        <f>[Capital Social]*$AA$1</f>
        <v>0</v>
      </c>
      <c r="O189" s="129">
        <f>IF([Jrs Cap Próprio Pago]&gt;0,IF(([Capital Social]*$AA$1/[Qtde Total Ações])&gt;[Média JCP],[Média JCP],[Capital Social]*$AA$1/[Qtde Total Ações]),0)</f>
        <v>0</v>
      </c>
      <c r="P189" s="111">
        <f>SUMPRODUCT(N(Tabela1[Código]=Tabela13[[#This Row],[PAPEL]]),Tabela1[Fechamento])</f>
        <v>5.65</v>
      </c>
      <c r="Q189" s="111">
        <f>SUMPRODUCT(N(Tabela17[Código]=Tabela13[[#This Row],[PAPEL]]),Tabela17[Fechamento])</f>
        <v>0</v>
      </c>
      <c r="R189" s="111">
        <f>SUMPRODUCT(N(Tabela176[Código]=Tabela13[[#This Row],[PAPEL]]),Tabela176[Fechamento])</f>
        <v>0</v>
      </c>
      <c r="S189" s="111">
        <f>SUMPRODUCT(N(Tabela1768[Código]=Tabela13[[#This Row],[PAPEL]]),Tabela1768[Fechamento])</f>
        <v>0</v>
      </c>
      <c r="T189" s="152">
        <f>SUMPRODUCT(N(Tabela17683[Código]=Tabela13[[#This Row],[PAPEL]]),Tabela17683[Fechamento])</f>
        <v>0</v>
      </c>
      <c r="U189" s="129">
        <f>[Média Dividendo]+[Prev JPC/Ação]</f>
        <v>2.2280588235294118E-2</v>
      </c>
      <c r="V189" s="186">
        <f>Tabela13[[#This Row],[Prev Provento]]*[Qtde Total Ações]</f>
        <v>2010254.7549905882</v>
      </c>
      <c r="W189" s="152">
        <f>IF(AND((Tabela13[[#This Row],[Exercício Base]]-Tabela13[[#This Row],[Exercício Fim]])&lt;3,Tabela13[[#This Row],[Cotação]]&gt;0),Tabela13[[#This Row],[Prev Provento]]/Tabela13[[#This Row],[Cotação]],"")</f>
        <v>3.9434669442998437E-3</v>
      </c>
      <c r="X189" s="153">
        <f>IF(Tabela13[[#This Row],[Cotação]]&gt;0,$Z$1/Tabela13[[#This Row],[Cotação]]-MOD($Z$1/Tabela13[[#This Row],[Cotação]],100),0)</f>
        <v>100</v>
      </c>
    </row>
    <row r="190" spans="1:24">
      <c r="A190" s="111" t="s">
        <v>1712</v>
      </c>
      <c r="B190" s="111" t="s">
        <v>1488</v>
      </c>
      <c r="C190" s="111" t="s">
        <v>212</v>
      </c>
      <c r="D190" s="153">
        <f>GETPIVOTDATA("Mínimo de Ano",Ano!$A$3,"Nome de Pregão",Tabela13[[#This Row],[Nome de Pregão]])</f>
        <v>1996</v>
      </c>
      <c r="E190" s="153">
        <f>GETPIVOTDATA("Máx de Ano",Ano!$A$3,"Nome de Pregão",Tabela13[[#This Row],[Nome de Pregão]])</f>
        <v>2014</v>
      </c>
      <c r="F190" s="158">
        <f>2013</f>
        <v>2013</v>
      </c>
      <c r="G190" s="129">
        <f>SUMPRODUCT(N(Tabela13[[#This Row],[Nome de Pregão]]=Tabela9[Nome de Pregão]),N(Tabela13[[#This Row],[Tipo da Ação]]=Tabela9[Tipo da Ação]),N(Tabela9[Tipo do Provento]="DIVIDENDO"),Tabela9[Proventos/Ação])</f>
        <v>2.0127099999999971</v>
      </c>
      <c r="H190" s="129">
        <f>0</f>
        <v>0</v>
      </c>
      <c r="I190" s="156">
        <f>MAX(Tabela13[[#This Row],[Colunas1]:[Colunas5]])</f>
        <v>31.36</v>
      </c>
      <c r="J190" s="129">
        <f>[Dividendo]/IF(([Exercício Base]-[Exercício Ini])=0,1,([Exercício Base]-[Exercício Ini]))</f>
        <v>0.11839470588235278</v>
      </c>
      <c r="K190" s="129">
        <f>[Jrs Cap Próprio Pago]/IF(([Exercício Base]-[Exercício Ini])=0,1,([Exercício Base]-[Exercício Ini]))</f>
        <v>0</v>
      </c>
      <c r="L190" s="186">
        <f>0</f>
        <v>0</v>
      </c>
      <c r="M190" s="184">
        <f>SUMPRODUCT(N(TRIM(Tabela15[Nome de pregão])=Tabela13[[#This Row],[Nome de Pregão]]),Tabela15[Qtde total de ações])</f>
        <v>5028029710</v>
      </c>
      <c r="N190" s="131">
        <f>[Capital Social]*$AA$1</f>
        <v>0</v>
      </c>
      <c r="O190" s="129">
        <f>IF([Jrs Cap Próprio Pago]&gt;0,IF(([Capital Social]*$AA$1/[Qtde Total Ações])&gt;[Média JCP],[Média JCP],[Capital Social]*$AA$1/[Qtde Total Ações]),0)</f>
        <v>0</v>
      </c>
      <c r="P190" s="111">
        <f>SUMPRODUCT(N(Tabela1[Código]=Tabela13[[#This Row],[PAPEL]]),Tabela1[Fechamento])</f>
        <v>31.36</v>
      </c>
      <c r="Q190" s="111">
        <f>SUMPRODUCT(N(Tabela17[Código]=Tabela13[[#This Row],[PAPEL]]),Tabela17[Fechamento])</f>
        <v>0</v>
      </c>
      <c r="R190" s="111">
        <f>SUMPRODUCT(N(Tabela176[Código]=Tabela13[[#This Row],[PAPEL]]),Tabela176[Fechamento])</f>
        <v>0</v>
      </c>
      <c r="S190" s="152">
        <f>SUMPRODUCT(N(Tabela1768[Código]=Tabela13[[#This Row],[PAPEL]]),Tabela1768[Fechamento])</f>
        <v>0</v>
      </c>
      <c r="T190" s="111">
        <f>SUMPRODUCT(N(Tabela17683[Código]=Tabela13[[#This Row],[PAPEL]]),Tabela17683[Fechamento])</f>
        <v>0</v>
      </c>
      <c r="U190" s="129">
        <f>[Média Dividendo]+[Prev JPC/Ação]</f>
        <v>0.11839470588235278</v>
      </c>
      <c r="V190" s="186">
        <f>Tabela13[[#This Row],[Prev Provento]]*[Qtde Total Ações]</f>
        <v>595292098.68318152</v>
      </c>
      <c r="W190" s="152">
        <f>IF(AND((Tabela13[[#This Row],[Exercício Base]]-Tabela13[[#This Row],[Exercício Fim]])&lt;3,Tabela13[[#This Row],[Cotação]]&gt;0),Tabela13[[#This Row],[Prev Provento]]/Tabela13[[#This Row],[Cotação]],"")</f>
        <v>3.7753413865546166E-3</v>
      </c>
      <c r="X190" s="153">
        <f>IF(Tabela13[[#This Row],[Cotação]]&gt;0,$Z$1/Tabela13[[#This Row],[Cotação]]-MOD($Z$1/Tabela13[[#This Row],[Cotação]],100),0)</f>
        <v>0</v>
      </c>
    </row>
    <row r="191" spans="1:24">
      <c r="A191" s="111" t="s">
        <v>1609</v>
      </c>
      <c r="B191" s="111" t="s">
        <v>1503</v>
      </c>
      <c r="C191" s="111" t="s">
        <v>93</v>
      </c>
      <c r="D191" s="153">
        <f>GETPIVOTDATA("Mínimo de Ano",Ano!$A$3,"Nome de Pregão",Tabela13[[#This Row],[Nome de Pregão]])</f>
        <v>1996</v>
      </c>
      <c r="E191" s="153">
        <f>GETPIVOTDATA("Máx de Ano",Ano!$A$3,"Nome de Pregão",Tabela13[[#This Row],[Nome de Pregão]])</f>
        <v>2013</v>
      </c>
      <c r="F191" s="158">
        <f>2013</f>
        <v>2013</v>
      </c>
      <c r="G191" s="129">
        <f>SUMPRODUCT(N(Tabela13[[#This Row],[Nome de Pregão]]=Tabela9[Nome de Pregão]),N(Tabela13[[#This Row],[Tipo da Ação]]=Tabela9[Tipo da Ação]),N(Tabela9[Tipo do Provento]="DIVIDENDO"),Tabela9[Proventos/Ação])</f>
        <v>1.8351661699999999</v>
      </c>
      <c r="H191" s="129">
        <f>0</f>
        <v>0</v>
      </c>
      <c r="I191" s="156">
        <f>MAX(Tabela13[[#This Row],[Colunas1]:[Colunas5]])</f>
        <v>29.55</v>
      </c>
      <c r="J191" s="129">
        <f>[Dividendo]/IF(([Exercício Base]-[Exercício Ini])=0,1,([Exercício Base]-[Exercício Ini]))</f>
        <v>0.10795095117647058</v>
      </c>
      <c r="K191" s="129">
        <f>[Jrs Cap Próprio Pago]/IF(([Exercício Base]-[Exercício Ini])=0,1,([Exercício Base]-[Exercício Ini]))</f>
        <v>0</v>
      </c>
      <c r="L191" s="186">
        <f>0</f>
        <v>0</v>
      </c>
      <c r="M191" s="184">
        <f>SUMPRODUCT(N(TRIM(Tabela15[Nome de pregão])=Tabela13[[#This Row],[Nome de Pregão]]),Tabela15[Qtde total de ações])</f>
        <v>273655375</v>
      </c>
      <c r="N191" s="131">
        <f>[Capital Social]*$AA$1</f>
        <v>0</v>
      </c>
      <c r="O191" s="129">
        <f>IF([Jrs Cap Próprio Pago]&gt;0,IF(([Capital Social]*$AA$1/[Qtde Total Ações])&gt;[Média JCP],[Média JCP],[Capital Social]*$AA$1/[Qtde Total Ações]),0)</f>
        <v>0</v>
      </c>
      <c r="P191" s="111">
        <f>SUMPRODUCT(N(Tabela1[Código]=Tabela13[[#This Row],[PAPEL]]),Tabela1[Fechamento])</f>
        <v>29.55</v>
      </c>
      <c r="Q191" s="111">
        <f>SUMPRODUCT(N(Tabela17[Código]=Tabela13[[#This Row],[PAPEL]]),Tabela17[Fechamento])</f>
        <v>0</v>
      </c>
      <c r="R191" s="111">
        <f>SUMPRODUCT(N(Tabela176[Código]=Tabela13[[#This Row],[PAPEL]]),Tabela176[Fechamento])</f>
        <v>0</v>
      </c>
      <c r="S191" s="111">
        <f>SUMPRODUCT(N(Tabela1768[Código]=Tabela13[[#This Row],[PAPEL]]),Tabela1768[Fechamento])</f>
        <v>0</v>
      </c>
      <c r="T191" s="152">
        <f>SUMPRODUCT(N(Tabela17683[Código]=Tabela13[[#This Row],[PAPEL]]),Tabela17683[Fechamento])</f>
        <v>0</v>
      </c>
      <c r="U191" s="129">
        <f>[Média Dividendo]+[Prev JPC/Ação]</f>
        <v>0.10795095117647058</v>
      </c>
      <c r="V191" s="186">
        <f>Tabela13[[#This Row],[Prev Provento]]*[Qtde Total Ações]</f>
        <v>29541358.025803749</v>
      </c>
      <c r="W191" s="152">
        <f>IF(AND((Tabela13[[#This Row],[Exercício Base]]-Tabela13[[#This Row],[Exercício Fim]])&lt;3,Tabela13[[#This Row],[Cotação]]&gt;0),Tabela13[[#This Row],[Prev Provento]]/Tabela13[[#This Row],[Cotação]],"")</f>
        <v>3.6531624763611022E-3</v>
      </c>
      <c r="X191" s="112">
        <f>IF(Tabela13[[#This Row],[Cotação]]&gt;0,$Z$1/Tabela13[[#This Row],[Cotação]]-MOD($Z$1/Tabela13[[#This Row],[Cotação]],100),0)</f>
        <v>0</v>
      </c>
    </row>
    <row r="192" spans="1:24">
      <c r="A192" s="111" t="s">
        <v>1712</v>
      </c>
      <c r="B192" s="111" t="s">
        <v>1490</v>
      </c>
      <c r="C192" s="111" t="s">
        <v>74</v>
      </c>
      <c r="D192" s="153">
        <f>GETPIVOTDATA("Mínimo de Ano",Ano!$A$3,"Nome de Pregão",Tabela13[[#This Row],[Nome de Pregão]])</f>
        <v>1996</v>
      </c>
      <c r="E192" s="153">
        <f>GETPIVOTDATA("Máx de Ano",Ano!$A$3,"Nome de Pregão",Tabela13[[#This Row],[Nome de Pregão]])</f>
        <v>2014</v>
      </c>
      <c r="F192" s="158">
        <f>2013</f>
        <v>2013</v>
      </c>
      <c r="G192" s="129">
        <f>SUMPRODUCT(N(Tabela13[[#This Row],[Nome de Pregão]]=Tabela9[Nome de Pregão]),N(Tabela13[[#This Row],[Tipo da Ação]]=Tabela9[Tipo da Ação]),N(Tabela9[Tipo do Provento]="DIVIDENDO"),Tabela9[Proventos/Ação])</f>
        <v>2.0127099999999971</v>
      </c>
      <c r="H192" s="129">
        <f>0</f>
        <v>0</v>
      </c>
      <c r="I192" s="156">
        <f>MAX(Tabela13[[#This Row],[Colunas1]:[Colunas5]])</f>
        <v>33.22</v>
      </c>
      <c r="J192" s="129">
        <f>[Dividendo]/IF(([Exercício Base]-[Exercício Ini])=0,1,([Exercício Base]-[Exercício Ini]))</f>
        <v>0.11839470588235278</v>
      </c>
      <c r="K192" s="129">
        <f>[Jrs Cap Próprio Pago]/IF(([Exercício Base]-[Exercício Ini])=0,1,([Exercício Base]-[Exercício Ini]))</f>
        <v>0</v>
      </c>
      <c r="L192" s="186">
        <f>0</f>
        <v>0</v>
      </c>
      <c r="M192" s="184">
        <f>SUMPRODUCT(N(TRIM(Tabela15[Nome de pregão])=Tabela13[[#This Row],[Nome de Pregão]]),Tabela15[Qtde total de ações])</f>
        <v>5028029710</v>
      </c>
      <c r="N192" s="131">
        <f>[Capital Social]*$AA$1</f>
        <v>0</v>
      </c>
      <c r="O192" s="129">
        <f>IF([Jrs Cap Próprio Pago]&gt;0,IF(([Capital Social]*$AA$1/[Qtde Total Ações])&gt;[Média JCP],[Média JCP],[Capital Social]*$AA$1/[Qtde Total Ações]),0)</f>
        <v>0</v>
      </c>
      <c r="P192" s="111">
        <f>SUMPRODUCT(N(Tabela1[Código]=Tabela13[[#This Row],[PAPEL]]),Tabela1[Fechamento])</f>
        <v>33.22</v>
      </c>
      <c r="Q192" s="111">
        <f>SUMPRODUCT(N(Tabela17[Código]=Tabela13[[#This Row],[PAPEL]]),Tabela17[Fechamento])</f>
        <v>0</v>
      </c>
      <c r="R192" s="111">
        <f>SUMPRODUCT(N(Tabela176[Código]=Tabela13[[#This Row],[PAPEL]]),Tabela176[Fechamento])</f>
        <v>0</v>
      </c>
      <c r="S192" s="152">
        <f>SUMPRODUCT(N(Tabela1768[Código]=Tabela13[[#This Row],[PAPEL]]),Tabela1768[Fechamento])</f>
        <v>0</v>
      </c>
      <c r="T192" s="111">
        <f>SUMPRODUCT(N(Tabela17683[Código]=Tabela13[[#This Row],[PAPEL]]),Tabela17683[Fechamento])</f>
        <v>0</v>
      </c>
      <c r="U192" s="129">
        <f>[Média Dividendo]+[Prev JPC/Ação]</f>
        <v>0.11839470588235278</v>
      </c>
      <c r="V192" s="186">
        <f>Tabela13[[#This Row],[Prev Provento]]*[Qtde Total Ações]</f>
        <v>595292098.68318152</v>
      </c>
      <c r="W192" s="152">
        <f>IF(AND((Tabela13[[#This Row],[Exercício Base]]-Tabela13[[#This Row],[Exercício Fim]])&lt;3,Tabela13[[#This Row],[Cotação]]&gt;0),Tabela13[[#This Row],[Prev Provento]]/Tabela13[[#This Row],[Cotação]],"")</f>
        <v>3.5639586358324135E-3</v>
      </c>
      <c r="X192" s="153">
        <f>IF(Tabela13[[#This Row],[Cotação]]&gt;0,$Z$1/Tabela13[[#This Row],[Cotação]]-MOD($Z$1/Tabela13[[#This Row],[Cotação]],100),0)</f>
        <v>0</v>
      </c>
    </row>
    <row r="193" spans="1:24">
      <c r="A193" s="111" t="s">
        <v>1527</v>
      </c>
      <c r="B193" s="111" t="s">
        <v>1488</v>
      </c>
      <c r="C193" s="111" t="s">
        <v>726</v>
      </c>
      <c r="D193" s="153">
        <f>GETPIVOTDATA("Mínimo de Ano",Ano!$A$3,"Nome de Pregão",Tabela13[[#This Row],[Nome de Pregão]])</f>
        <v>2008</v>
      </c>
      <c r="E193" s="153">
        <f>GETPIVOTDATA("Máx de Ano",Ano!$A$3,"Nome de Pregão",Tabela13[[#This Row],[Nome de Pregão]])</f>
        <v>2011</v>
      </c>
      <c r="F193" s="153">
        <f>2013</f>
        <v>2013</v>
      </c>
      <c r="G193" s="129">
        <f>SUMPRODUCT(N(Tabela13[[#This Row],[Nome de Pregão]]=Tabela9[Nome de Pregão]),N(Tabela13[[#This Row],[Tipo da Ação]]=Tabela9[Tipo da Ação]),N(Tabela9[Tipo do Provento]="DIVIDENDO"),Tabela9[Proventos/Ação])</f>
        <v>0.45455489999999998</v>
      </c>
      <c r="H193" s="129">
        <f>0</f>
        <v>0</v>
      </c>
      <c r="I193" s="156">
        <f>MAX(Tabela13[[#This Row],[Colunas1]:[Colunas5]])</f>
        <v>26.92</v>
      </c>
      <c r="J193" s="129">
        <f>[Dividendo]/IF(([Exercício Base]-[Exercício Ini])=0,1,([Exercício Base]-[Exercício Ini]))</f>
        <v>9.0910980000000002E-2</v>
      </c>
      <c r="K193" s="129">
        <f>[Jrs Cap Próprio Pago]/IF(([Exercício Base]-[Exercício Ini])=0,1,([Exercício Base]-[Exercício Ini]))</f>
        <v>0</v>
      </c>
      <c r="L193" s="186">
        <f>0</f>
        <v>0</v>
      </c>
      <c r="M193" s="184">
        <f>SUMPRODUCT(N(TRIM(Tabela15[Nome de pregão])=Tabela13[[#This Row],[Nome de Pregão]]),Tabela15[Qtde total de ações])</f>
        <v>158999202</v>
      </c>
      <c r="N193" s="131">
        <f>[Capital Social]*$AA$1</f>
        <v>0</v>
      </c>
      <c r="O193" s="129">
        <f>IF([Jrs Cap Próprio Pago]&gt;0,IF(([Capital Social]*$AA$1/[Qtde Total Ações])&gt;[Média JCP],[Média JCP],[Capital Social]*$AA$1/[Qtde Total Ações]),0)</f>
        <v>0</v>
      </c>
      <c r="P193" s="111">
        <f>SUMPRODUCT(N(Tabela1[Código]=Tabela13[[#This Row],[PAPEL]]),Tabela1[Fechamento])</f>
        <v>0</v>
      </c>
      <c r="Q193" s="111">
        <f>SUMPRODUCT(N(Tabela17[Código]=Tabela13[[#This Row],[PAPEL]]),Tabela17[Fechamento])</f>
        <v>0</v>
      </c>
      <c r="R193" s="111">
        <f>SUMPRODUCT(N(Tabela176[Código]=Tabela13[[#This Row],[PAPEL]]),Tabela176[Fechamento])</f>
        <v>26.92</v>
      </c>
      <c r="S193" s="111">
        <f>SUMPRODUCT(N(Tabela1768[Código]=Tabela13[[#This Row],[PAPEL]]),Tabela1768[Fechamento])</f>
        <v>0</v>
      </c>
      <c r="T193" s="111">
        <f>SUMPRODUCT(N(Tabela17683[Código]=Tabela13[[#This Row],[PAPEL]]),Tabela17683[Fechamento])</f>
        <v>0</v>
      </c>
      <c r="U193" s="129">
        <f>[Média Dividendo]+[Prev JPC/Ação]</f>
        <v>9.0910980000000002E-2</v>
      </c>
      <c r="V193" s="186">
        <f>Tabela13[[#This Row],[Prev Provento]]*[Qtde Total Ações]</f>
        <v>14454773.273037961</v>
      </c>
      <c r="W193" s="152">
        <f>IF(AND((Tabela13[[#This Row],[Exercício Base]]-Tabela13[[#This Row],[Exercício Fim]])&lt;3,Tabela13[[#This Row],[Cotação]]&gt;0),Tabela13[[#This Row],[Prev Provento]]/Tabela13[[#This Row],[Cotação]],"")</f>
        <v>3.3770794947994057E-3</v>
      </c>
      <c r="X193" s="112">
        <f>IF(Tabela13[[#This Row],[Cotação]]&gt;0,$Z$1/Tabela13[[#This Row],[Cotação]]-MOD($Z$1/Tabela13[[#This Row],[Cotação]],100),0)</f>
        <v>0</v>
      </c>
    </row>
    <row r="194" spans="1:24">
      <c r="A194" s="111" t="s">
        <v>1710</v>
      </c>
      <c r="B194" s="111" t="s">
        <v>1490</v>
      </c>
      <c r="C194" s="111" t="s">
        <v>14</v>
      </c>
      <c r="D194" s="153">
        <f>GETPIVOTDATA("Mínimo de Ano",Ano!$A$3,"Nome de Pregão",Tabela13[[#This Row],[Nome de Pregão]])</f>
        <v>1996</v>
      </c>
      <c r="E194" s="153">
        <f>GETPIVOTDATA("Máx de Ano",Ano!$A$3,"Nome de Pregão",Tabela13[[#This Row],[Nome de Pregão]])</f>
        <v>2014</v>
      </c>
      <c r="F194" s="158">
        <f>2013</f>
        <v>2013</v>
      </c>
      <c r="G194" s="129">
        <f>SUMPRODUCT(N(Tabela13[[#This Row],[Nome de Pregão]]=Tabela9[Nome de Pregão]),N(Tabela13[[#This Row],[Tipo da Ação]]=Tabela9[Tipo da Ação]),N(Tabela9[Tipo do Provento]="DIVIDENDO"),Tabela9[Proventos/Ação])</f>
        <v>0.50117000000000023</v>
      </c>
      <c r="H194" s="129">
        <f>0</f>
        <v>0</v>
      </c>
      <c r="I194" s="156">
        <f>MAX(Tabela13[[#This Row],[Colunas1]:[Colunas5]])</f>
        <v>9.07</v>
      </c>
      <c r="J194" s="129">
        <f>[Dividendo]/IF(([Exercício Base]-[Exercício Ini])=0,1,([Exercício Base]-[Exercício Ini]))</f>
        <v>2.948058823529413E-2</v>
      </c>
      <c r="K194" s="129">
        <f>[Jrs Cap Próprio Pago]/IF(([Exercício Base]-[Exercício Ini])=0,1,([Exercício Base]-[Exercício Ini]))</f>
        <v>0</v>
      </c>
      <c r="L194" s="186">
        <f>0</f>
        <v>0</v>
      </c>
      <c r="M194" s="184">
        <f>SUMPRODUCT(N(TRIM(Tabela15[Nome de pregão])=Tabela13[[#This Row],[Nome de Pregão]]),Tabela15[Qtde total de ações])</f>
        <v>5470667261</v>
      </c>
      <c r="N194" s="131">
        <f>[Capital Social]*$AA$1</f>
        <v>0</v>
      </c>
      <c r="O194" s="129">
        <f>IF([Jrs Cap Próprio Pago]&gt;0,IF(([Capital Social]*$AA$1/[Qtde Total Ações])&gt;[Média JCP],[Média JCP],[Capital Social]*$AA$1/[Qtde Total Ações]),0)</f>
        <v>0</v>
      </c>
      <c r="P194" s="111">
        <f>SUMPRODUCT(N(Tabela1[Código]=Tabela13[[#This Row],[PAPEL]]),Tabela1[Fechamento])</f>
        <v>9.07</v>
      </c>
      <c r="Q194" s="111">
        <f>SUMPRODUCT(N(Tabela17[Código]=Tabela13[[#This Row],[PAPEL]]),Tabela17[Fechamento])</f>
        <v>0</v>
      </c>
      <c r="R194" s="111">
        <f>SUMPRODUCT(N(Tabela176[Código]=Tabela13[[#This Row],[PAPEL]]),Tabela176[Fechamento])</f>
        <v>0</v>
      </c>
      <c r="S194" s="152">
        <f>SUMPRODUCT(N(Tabela1768[Código]=Tabela13[[#This Row],[PAPEL]]),Tabela1768[Fechamento])</f>
        <v>0</v>
      </c>
      <c r="T194" s="111">
        <f>SUMPRODUCT(N(Tabela17683[Código]=Tabela13[[#This Row],[PAPEL]]),Tabela17683[Fechamento])</f>
        <v>0</v>
      </c>
      <c r="U194" s="129">
        <f>[Média Dividendo]+[Prev JPC/Ação]</f>
        <v>2.948058823529413E-2</v>
      </c>
      <c r="V194" s="186">
        <f>Tabela13[[#This Row],[Prev Provento]]*[Qtde Total Ações]</f>
        <v>161278488.89384535</v>
      </c>
      <c r="W194" s="152">
        <f>IF(AND((Tabela13[[#This Row],[Exercício Base]]-Tabela13[[#This Row],[Exercício Fim]])&lt;3,Tabela13[[#This Row],[Cotação]]&gt;0),Tabela13[[#This Row],[Prev Provento]]/Tabela13[[#This Row],[Cotação]],"")</f>
        <v>3.2503404890070705E-3</v>
      </c>
      <c r="X194" s="153">
        <f>IF(Tabela13[[#This Row],[Cotação]]&gt;0,$Z$1/Tabela13[[#This Row],[Cotação]]-MOD($Z$1/Tabela13[[#This Row],[Cotação]],100),0)</f>
        <v>0</v>
      </c>
    </row>
    <row r="195" spans="1:24">
      <c r="A195" s="111" t="s">
        <v>1785</v>
      </c>
      <c r="B195" s="111" t="s">
        <v>1490</v>
      </c>
      <c r="C195" s="111" t="s">
        <v>512</v>
      </c>
      <c r="D195" s="153">
        <f>GETPIVOTDATA("Mínimo de Ano",Ano!$A$3,"Nome de Pregão",Tabela13[[#This Row],[Nome de Pregão]])</f>
        <v>2007</v>
      </c>
      <c r="E195" s="153">
        <f>GETPIVOTDATA("Máx de Ano",Ano!$A$3,"Nome de Pregão",Tabela13[[#This Row],[Nome de Pregão]])</f>
        <v>2012</v>
      </c>
      <c r="F195" s="158">
        <f>2013</f>
        <v>2013</v>
      </c>
      <c r="G195" s="129">
        <f>SUMPRODUCT(N(Tabela13[[#This Row],[Nome de Pregão]]=Tabela9[Nome de Pregão]),N(Tabela13[[#This Row],[Tipo da Ação]]=Tabela9[Tipo da Ação]),N(Tabela9[Tipo do Provento]="DIVIDENDO"),Tabela9[Proventos/Ação])</f>
        <v>7.1842104000000018E-2</v>
      </c>
      <c r="H195" s="129">
        <f>0</f>
        <v>0</v>
      </c>
      <c r="I195" s="156">
        <f>MAX(Tabela13[[#This Row],[Colunas1]:[Colunas5]])</f>
        <v>3.69</v>
      </c>
      <c r="J195" s="129">
        <f>[Dividendo]/IF(([Exercício Base]-[Exercício Ini])=0,1,([Exercício Base]-[Exercício Ini]))</f>
        <v>1.1973684000000004E-2</v>
      </c>
      <c r="K195" s="129">
        <f>[Jrs Cap Próprio Pago]/IF(([Exercício Base]-[Exercício Ini])=0,1,([Exercício Base]-[Exercício Ini]))</f>
        <v>0</v>
      </c>
      <c r="L195" s="186">
        <f>0</f>
        <v>0</v>
      </c>
      <c r="M195" s="184">
        <f>SUMPRODUCT(N(TRIM(Tabela15[Nome de pregão])=Tabela13[[#This Row],[Nome de Pregão]]),Tabela15[Qtde total de ações])</f>
        <v>535076075</v>
      </c>
      <c r="N195" s="131">
        <f>[Capital Social]*$AA$1</f>
        <v>0</v>
      </c>
      <c r="O195" s="129">
        <f>IF([Jrs Cap Próprio Pago]&gt;0,IF(([Capital Social]*$AA$1/[Qtde Total Ações])&gt;[Média JCP],[Média JCP],[Capital Social]*$AA$1/[Qtde Total Ações]),0)</f>
        <v>0</v>
      </c>
      <c r="P195" s="111">
        <f>SUMPRODUCT(N(Tabela1[Código]=Tabela13[[#This Row],[PAPEL]]),Tabela1[Fechamento])</f>
        <v>0</v>
      </c>
      <c r="Q195" s="111">
        <f>SUMPRODUCT(N(Tabela17[Código]=Tabela13[[#This Row],[PAPEL]]),Tabela17[Fechamento])</f>
        <v>0</v>
      </c>
      <c r="R195" s="111">
        <f>SUMPRODUCT(N(Tabela176[Código]=Tabela13[[#This Row],[PAPEL]]),Tabela176[Fechamento])</f>
        <v>3.69</v>
      </c>
      <c r="S195" s="111">
        <f>SUMPRODUCT(N(Tabela1768[Código]=Tabela13[[#This Row],[PAPEL]]),Tabela1768[Fechamento])</f>
        <v>0</v>
      </c>
      <c r="T195" s="152">
        <f>SUMPRODUCT(N(Tabela17683[Código]=Tabela13[[#This Row],[PAPEL]]),Tabela17683[Fechamento])</f>
        <v>3.69</v>
      </c>
      <c r="U195" s="129">
        <f>[Média Dividendo]+[Prev JPC/Ação]</f>
        <v>1.1973684000000004E-2</v>
      </c>
      <c r="V195" s="186">
        <f>Tabela13[[#This Row],[Prev Provento]]*[Qtde Total Ações]</f>
        <v>6406831.8380103018</v>
      </c>
      <c r="W195" s="152">
        <f>IF(AND((Tabela13[[#This Row],[Exercício Base]]-Tabela13[[#This Row],[Exercício Fim]])&lt;3,Tabela13[[#This Row],[Cotação]]&gt;0),Tabela13[[#This Row],[Prev Provento]]/Tabela13[[#This Row],[Cotação]],"")</f>
        <v>3.2449008130081311E-3</v>
      </c>
      <c r="X195" s="153">
        <f>IF(Tabela13[[#This Row],[Cotação]]&gt;0,$Z$1/Tabela13[[#This Row],[Cotação]]-MOD($Z$1/Tabela13[[#This Row],[Cotação]],100),0)</f>
        <v>100</v>
      </c>
    </row>
    <row r="196" spans="1:24">
      <c r="A196" s="111" t="s">
        <v>1710</v>
      </c>
      <c r="B196" s="111" t="s">
        <v>1488</v>
      </c>
      <c r="C196" s="111" t="s">
        <v>214</v>
      </c>
      <c r="D196" s="153">
        <f>GETPIVOTDATA("Mínimo de Ano",Ano!$A$3,"Nome de Pregão",Tabela13[[#This Row],[Nome de Pregão]])</f>
        <v>1996</v>
      </c>
      <c r="E196" s="153">
        <f>GETPIVOTDATA("Máx de Ano",Ano!$A$3,"Nome de Pregão",Tabela13[[#This Row],[Nome de Pregão]])</f>
        <v>2014</v>
      </c>
      <c r="F196" s="158">
        <f>2013</f>
        <v>2013</v>
      </c>
      <c r="G196" s="129">
        <f>SUMPRODUCT(N(Tabela13[[#This Row],[Nome de Pregão]]=Tabela9[Nome de Pregão]),N(Tabela13[[#This Row],[Tipo da Ação]]=Tabela9[Tipo da Ação]),N(Tabela9[Tipo do Provento]="DIVIDENDO"),Tabela9[Proventos/Ação])</f>
        <v>0.50117000000000023</v>
      </c>
      <c r="H196" s="129">
        <f>0</f>
        <v>0</v>
      </c>
      <c r="I196" s="156">
        <f>MAX(Tabela13[[#This Row],[Colunas1]:[Colunas5]])</f>
        <v>9.6999999999999993</v>
      </c>
      <c r="J196" s="129">
        <f>[Dividendo]/IF(([Exercício Base]-[Exercício Ini])=0,1,([Exercício Base]-[Exercício Ini]))</f>
        <v>2.948058823529413E-2</v>
      </c>
      <c r="K196" s="129">
        <f>[Jrs Cap Próprio Pago]/IF(([Exercício Base]-[Exercício Ini])=0,1,([Exercício Base]-[Exercício Ini]))</f>
        <v>0</v>
      </c>
      <c r="L196" s="186">
        <f>0</f>
        <v>0</v>
      </c>
      <c r="M196" s="184">
        <f>SUMPRODUCT(N(TRIM(Tabela15[Nome de pregão])=Tabela13[[#This Row],[Nome de Pregão]]),Tabela15[Qtde total de ações])</f>
        <v>5470667261</v>
      </c>
      <c r="N196" s="131">
        <f>[Capital Social]*$AA$1</f>
        <v>0</v>
      </c>
      <c r="O196" s="129">
        <f>IF([Jrs Cap Próprio Pago]&gt;0,IF(([Capital Social]*$AA$1/[Qtde Total Ações])&gt;[Média JCP],[Média JCP],[Capital Social]*$AA$1/[Qtde Total Ações]),0)</f>
        <v>0</v>
      </c>
      <c r="P196" s="111">
        <f>SUMPRODUCT(N(Tabela1[Código]=Tabela13[[#This Row],[PAPEL]]),Tabela1[Fechamento])</f>
        <v>9.6999999999999993</v>
      </c>
      <c r="Q196" s="111">
        <f>SUMPRODUCT(N(Tabela17[Código]=Tabela13[[#This Row],[PAPEL]]),Tabela17[Fechamento])</f>
        <v>0</v>
      </c>
      <c r="R196" s="111">
        <f>SUMPRODUCT(N(Tabela176[Código]=Tabela13[[#This Row],[PAPEL]]),Tabela176[Fechamento])</f>
        <v>0</v>
      </c>
      <c r="S196" s="152">
        <f>SUMPRODUCT(N(Tabela1768[Código]=Tabela13[[#This Row],[PAPEL]]),Tabela1768[Fechamento])</f>
        <v>0</v>
      </c>
      <c r="T196" s="111">
        <f>SUMPRODUCT(N(Tabela17683[Código]=Tabela13[[#This Row],[PAPEL]]),Tabela17683[Fechamento])</f>
        <v>0</v>
      </c>
      <c r="U196" s="129">
        <f>[Média Dividendo]+[Prev JPC/Ação]</f>
        <v>2.948058823529413E-2</v>
      </c>
      <c r="V196" s="186">
        <f>Tabela13[[#This Row],[Prev Provento]]*[Qtde Total Ações]</f>
        <v>161278488.89384535</v>
      </c>
      <c r="W196" s="152">
        <f>IF(AND((Tabela13[[#This Row],[Exercício Base]]-Tabela13[[#This Row],[Exercício Fim]])&lt;3,Tabela13[[#This Row],[Cotação]]&gt;0),Tabela13[[#This Row],[Prev Provento]]/Tabela13[[#This Row],[Cotação]],"")</f>
        <v>3.0392359005457868E-3</v>
      </c>
      <c r="X196" s="153">
        <f>IF(Tabela13[[#This Row],[Cotação]]&gt;0,$Z$1/Tabela13[[#This Row],[Cotação]]-MOD($Z$1/Tabela13[[#This Row],[Cotação]],100),0)</f>
        <v>0</v>
      </c>
    </row>
    <row r="197" spans="1:24">
      <c r="A197" s="111" t="s">
        <v>1840</v>
      </c>
      <c r="B197" s="111" t="s">
        <v>1502</v>
      </c>
      <c r="C197" s="111" t="s">
        <v>16</v>
      </c>
      <c r="D197" s="153">
        <f>GETPIVOTDATA("Mínimo de Ano",Ano!$A$3,"Nome de Pregão",Tabela13[[#This Row],[Nome de Pregão]])</f>
        <v>2000</v>
      </c>
      <c r="E197" s="153">
        <f>GETPIVOTDATA("Máx de Ano",Ano!$A$3,"Nome de Pregão",Tabela13[[#This Row],[Nome de Pregão]])</f>
        <v>2013</v>
      </c>
      <c r="F197" s="158">
        <f>2013</f>
        <v>2013</v>
      </c>
      <c r="G197" s="129">
        <f>SUMPRODUCT(N(Tabela13[[#This Row],[Nome de Pregão]]=Tabela9[Nome de Pregão]),N(Tabela13[[#This Row],[Tipo da Ação]]=Tabela9[Tipo da Ação]),N(Tabela9[Tipo do Provento]="DIVIDENDO"),Tabela9[Proventos/Ação])</f>
        <v>0.32594000000000001</v>
      </c>
      <c r="H197" s="129">
        <f>0</f>
        <v>0</v>
      </c>
      <c r="I197" s="156">
        <f>MAX(Tabela13[[#This Row],[Colunas1]:[Colunas5]])</f>
        <v>8.25</v>
      </c>
      <c r="J197" s="129">
        <f>[Dividendo]/IF(([Exercício Base]-[Exercício Ini])=0,1,([Exercício Base]-[Exercício Ini]))</f>
        <v>2.5072307692307692E-2</v>
      </c>
      <c r="K197" s="129">
        <f>[Jrs Cap Próprio Pago]/IF(([Exercício Base]-[Exercício Ini])=0,1,([Exercício Base]-[Exercício Ini]))</f>
        <v>0</v>
      </c>
      <c r="L197" s="186">
        <f>0</f>
        <v>0</v>
      </c>
      <c r="M197" s="184">
        <f>SUMPRODUCT(N(TRIM(Tabela15[Nome de pregão])=Tabela13[[#This Row],[Nome de Pregão]]),Tabela15[Qtde total de ações])</f>
        <v>1107738677</v>
      </c>
      <c r="N197" s="131">
        <f>[Capital Social]*$AA$1</f>
        <v>0</v>
      </c>
      <c r="O197" s="129">
        <f>IF([Jrs Cap Próprio Pago]&gt;0,IF(([Capital Social]*$AA$1/[Qtde Total Ações])&gt;[Média JCP],[Média JCP],[Capital Social]*$AA$1/[Qtde Total Ações]),0)</f>
        <v>0</v>
      </c>
      <c r="P197" s="111">
        <f>SUMPRODUCT(N(Tabela1[Código]=Tabela13[[#This Row],[PAPEL]]),Tabela1[Fechamento])</f>
        <v>8.25</v>
      </c>
      <c r="Q197" s="111">
        <f>SUMPRODUCT(N(Tabela17[Código]=Tabela13[[#This Row],[PAPEL]]),Tabela17[Fechamento])</f>
        <v>0</v>
      </c>
      <c r="R197" s="111">
        <f>SUMPRODUCT(N(Tabela176[Código]=Tabela13[[#This Row],[PAPEL]]),Tabela176[Fechamento])</f>
        <v>0</v>
      </c>
      <c r="S197" s="111">
        <f>SUMPRODUCT(N(Tabela1768[Código]=Tabela13[[#This Row],[PAPEL]]),Tabela1768[Fechamento])</f>
        <v>0</v>
      </c>
      <c r="T197" s="152">
        <f>SUMPRODUCT(N(Tabela17683[Código]=Tabela13[[#This Row],[PAPEL]]),Tabela17683[Fechamento])</f>
        <v>0</v>
      </c>
      <c r="U197" s="129">
        <f>[Média Dividendo]+[Prev JPC/Ação]</f>
        <v>2.5072307692307692E-2</v>
      </c>
      <c r="V197" s="186">
        <f>Tabela13[[#This Row],[Prev Provento]]*[Qtde Total Ações]</f>
        <v>27773564.952413846</v>
      </c>
      <c r="W197" s="152">
        <f>IF(AND((Tabela13[[#This Row],[Exercício Base]]-Tabela13[[#This Row],[Exercício Fim]])&lt;3,Tabela13[[#This Row],[Cotação]]&gt;0),Tabela13[[#This Row],[Prev Provento]]/Tabela13[[#This Row],[Cotação]],"")</f>
        <v>3.0390675990675992E-3</v>
      </c>
      <c r="X197" s="112">
        <f>IF(Tabela13[[#This Row],[Cotação]]&gt;0,$Z$1/Tabela13[[#This Row],[Cotação]]-MOD($Z$1/Tabela13[[#This Row],[Cotação]],100),0)</f>
        <v>0</v>
      </c>
    </row>
    <row r="198" spans="1:24">
      <c r="A198" s="111" t="s">
        <v>1653</v>
      </c>
      <c r="B198" s="111" t="s">
        <v>1490</v>
      </c>
      <c r="C198" s="111" t="s">
        <v>295</v>
      </c>
      <c r="D198" s="153">
        <f>GETPIVOTDATA("Mínimo de Ano",Ano!$A$3,"Nome de Pregão",Tabela13[[#This Row],[Nome de Pregão]])</f>
        <v>2010</v>
      </c>
      <c r="E198" s="153">
        <f>GETPIVOTDATA("Máx de Ano",Ano!$A$3,"Nome de Pregão",Tabela13[[#This Row],[Nome de Pregão]])</f>
        <v>2013</v>
      </c>
      <c r="F198" s="158">
        <f>2013</f>
        <v>2013</v>
      </c>
      <c r="G198" s="129">
        <f>SUMPRODUCT(N(Tabela13[[#This Row],[Nome de Pregão]]=Tabela9[Nome de Pregão]),N(Tabela13[[#This Row],[Tipo da Ação]]=Tabela9[Tipo da Ação]),N(Tabela9[Tipo do Provento]="DIVIDENDO"),Tabela9[Proventos/Ação])</f>
        <v>4.3768000000000001E-2</v>
      </c>
      <c r="H198" s="129">
        <f>0</f>
        <v>0</v>
      </c>
      <c r="I198" s="156">
        <f>MAX(Tabela13[[#This Row],[Colunas1]:[Colunas5]])</f>
        <v>5.25</v>
      </c>
      <c r="J198" s="129">
        <f>[Dividendo]/IF(([Exercício Base]-[Exercício Ini])=0,1,([Exercício Base]-[Exercício Ini]))</f>
        <v>1.4589333333333334E-2</v>
      </c>
      <c r="K198" s="129">
        <f>[Jrs Cap Próprio Pago]/IF(([Exercício Base]-[Exercício Ini])=0,1,([Exercício Base]-[Exercício Ini]))</f>
        <v>0</v>
      </c>
      <c r="L198" s="186">
        <f>0</f>
        <v>0</v>
      </c>
      <c r="M198" s="184">
        <f>SUMPRODUCT(N(TRIM(Tabela15[Nome de pregão])=Tabela13[[#This Row],[Nome de Pregão]]),Tabela15[Qtde total de ações])</f>
        <v>92619256</v>
      </c>
      <c r="N198" s="131">
        <f>[Capital Social]*$AA$1</f>
        <v>0</v>
      </c>
      <c r="O198" s="129">
        <f>IF([Jrs Cap Próprio Pago]&gt;0,IF(([Capital Social]*$AA$1/[Qtde Total Ações])&gt;[Média JCP],[Média JCP],[Capital Social]*$AA$1/[Qtde Total Ações]),0)</f>
        <v>0</v>
      </c>
      <c r="P198" s="111">
        <f>SUMPRODUCT(N(Tabela1[Código]=Tabela13[[#This Row],[PAPEL]]),Tabela1[Fechamento])</f>
        <v>0</v>
      </c>
      <c r="Q198" s="111">
        <f>SUMPRODUCT(N(Tabela17[Código]=Tabela13[[#This Row],[PAPEL]]),Tabela17[Fechamento])</f>
        <v>5.25</v>
      </c>
      <c r="R198" s="111">
        <f>SUMPRODUCT(N(Tabela176[Código]=Tabela13[[#This Row],[PAPEL]]),Tabela176[Fechamento])</f>
        <v>0</v>
      </c>
      <c r="S198" s="111">
        <f>SUMPRODUCT(N(Tabela1768[Código]=Tabela13[[#This Row],[PAPEL]]),Tabela1768[Fechamento])</f>
        <v>0</v>
      </c>
      <c r="T198" s="152">
        <f>SUMPRODUCT(N(Tabela17683[Código]=Tabela13[[#This Row],[PAPEL]]),Tabela17683[Fechamento])</f>
        <v>0</v>
      </c>
      <c r="U198" s="129">
        <f>[Média Dividendo]+[Prev JPC/Ação]</f>
        <v>1.4589333333333334E-2</v>
      </c>
      <c r="V198" s="186">
        <f>Tabela13[[#This Row],[Prev Provento]]*[Qtde Total Ações]</f>
        <v>1351253.1988693334</v>
      </c>
      <c r="W198" s="152">
        <f>IF(AND((Tabela13[[#This Row],[Exercício Base]]-Tabela13[[#This Row],[Exercício Fim]])&lt;3,Tabela13[[#This Row],[Cotação]]&gt;0),Tabela13[[#This Row],[Prev Provento]]/Tabela13[[#This Row],[Cotação]],"")</f>
        <v>2.778920634920635E-3</v>
      </c>
      <c r="X198" s="112">
        <f>IF(Tabela13[[#This Row],[Cotação]]&gt;0,$Z$1/Tabela13[[#This Row],[Cotação]]-MOD($Z$1/Tabela13[[#This Row],[Cotação]],100),0)</f>
        <v>100</v>
      </c>
    </row>
    <row r="199" spans="1:24">
      <c r="A199" s="111" t="s">
        <v>1749</v>
      </c>
      <c r="B199" s="111" t="s">
        <v>1490</v>
      </c>
      <c r="C199" s="111" t="s">
        <v>509</v>
      </c>
      <c r="D199" s="153">
        <f>GETPIVOTDATA("Mínimo de Ano",Ano!$A$3,"Nome de Pregão",Tabela13[[#This Row],[Nome de Pregão]])</f>
        <v>1996</v>
      </c>
      <c r="E199" s="153">
        <f>GETPIVOTDATA("Máx de Ano",Ano!$A$3,"Nome de Pregão",Tabela13[[#This Row],[Nome de Pregão]])</f>
        <v>2014</v>
      </c>
      <c r="F199" s="158">
        <f>2013</f>
        <v>2013</v>
      </c>
      <c r="G199" s="129">
        <f>SUMPRODUCT(N(Tabela13[[#This Row],[Nome de Pregão]]=Tabela9[Nome de Pregão]),N(Tabela13[[#This Row],[Tipo da Ação]]=Tabela9[Tipo da Ação]),N(Tabela9[Tipo do Provento]="DIVIDENDO"),Tabela9[Proventos/Ação])</f>
        <v>0.29696100000000003</v>
      </c>
      <c r="H199" s="129">
        <f>0</f>
        <v>0</v>
      </c>
      <c r="I199" s="156">
        <f>MAX(Tabela13[[#This Row],[Colunas1]:[Colunas5]])</f>
        <v>6.7</v>
      </c>
      <c r="J199" s="129">
        <f>[Dividendo]/IF(([Exercício Base]-[Exercício Ini])=0,1,([Exercício Base]-[Exercício Ini]))</f>
        <v>1.7468294117647061E-2</v>
      </c>
      <c r="K199" s="129">
        <f>[Jrs Cap Próprio Pago]/IF(([Exercício Base]-[Exercício Ini])=0,1,([Exercício Base]-[Exercício Ini]))</f>
        <v>0</v>
      </c>
      <c r="L199" s="186">
        <f>0</f>
        <v>0</v>
      </c>
      <c r="M199" s="184">
        <f>SUMPRODUCT(N(TRIM(Tabela15[Nome de pregão])=Tabela13[[#This Row],[Nome de Pregão]]),Tabela15[Qtde total de ações])</f>
        <v>46100000</v>
      </c>
      <c r="N199" s="131">
        <f>[Capital Social]*$AA$1</f>
        <v>0</v>
      </c>
      <c r="O199" s="129">
        <f>IF([Jrs Cap Próprio Pago]&gt;0,IF(([Capital Social]*$AA$1/[Qtde Total Ações])&gt;[Média JCP],[Média JCP],[Capital Social]*$AA$1/[Qtde Total Ações]),0)</f>
        <v>0</v>
      </c>
      <c r="P199" s="111">
        <f>SUMPRODUCT(N(Tabela1[Código]=Tabela13[[#This Row],[PAPEL]]),Tabela1[Fechamento])</f>
        <v>0</v>
      </c>
      <c r="Q199" s="111">
        <f>SUMPRODUCT(N(Tabela17[Código]=Tabela13[[#This Row],[PAPEL]]),Tabela17[Fechamento])</f>
        <v>0</v>
      </c>
      <c r="R199" s="111">
        <f>SUMPRODUCT(N(Tabela176[Código]=Tabela13[[#This Row],[PAPEL]]),Tabela176[Fechamento])</f>
        <v>6.7</v>
      </c>
      <c r="S199" s="111">
        <f>SUMPRODUCT(N(Tabela1768[Código]=Tabela13[[#This Row],[PAPEL]]),Tabela1768[Fechamento])</f>
        <v>0</v>
      </c>
      <c r="T199" s="152">
        <f>SUMPRODUCT(N(Tabela17683[Código]=Tabela13[[#This Row],[PAPEL]]),Tabela17683[Fechamento])</f>
        <v>0</v>
      </c>
      <c r="U199" s="129">
        <f>[Média Dividendo]+[Prev JPC/Ação]</f>
        <v>1.7468294117647061E-2</v>
      </c>
      <c r="V199" s="186">
        <f>Tabela13[[#This Row],[Prev Provento]]*[Qtde Total Ações]</f>
        <v>805288.35882352956</v>
      </c>
      <c r="W199" s="152">
        <f>IF(AND((Tabela13[[#This Row],[Exercício Base]]-Tabela13[[#This Row],[Exercício Fim]])&lt;3,Tabela13[[#This Row],[Cotação]]&gt;0),Tabela13[[#This Row],[Prev Provento]]/Tabela13[[#This Row],[Cotação]],"")</f>
        <v>2.6072080772607553E-3</v>
      </c>
      <c r="X199" s="153">
        <f>IF(Tabela13[[#This Row],[Cotação]]&gt;0,$Z$1/Tabela13[[#This Row],[Cotação]]-MOD($Z$1/Tabela13[[#This Row],[Cotação]],100),0)</f>
        <v>0</v>
      </c>
    </row>
    <row r="200" spans="1:24">
      <c r="A200" s="111" t="s">
        <v>1752</v>
      </c>
      <c r="B200" s="111" t="s">
        <v>1488</v>
      </c>
      <c r="C200" s="111" t="s">
        <v>576</v>
      </c>
      <c r="D200" s="153">
        <f>GETPIVOTDATA("Mínimo de Ano",Ano!$A$3,"Nome de Pregão",Tabela13[[#This Row],[Nome de Pregão]])</f>
        <v>1996</v>
      </c>
      <c r="E200" s="153">
        <f>GETPIVOTDATA("Máx de Ano",Ano!$A$3,"Nome de Pregão",Tabela13[[#This Row],[Nome de Pregão]])</f>
        <v>2012</v>
      </c>
      <c r="F200" s="158">
        <f>2013</f>
        <v>2013</v>
      </c>
      <c r="G200" s="129">
        <f>SUMPRODUCT(N(Tabela13[[#This Row],[Nome de Pregão]]=Tabela9[Nome de Pregão]),N(Tabela13[[#This Row],[Tipo da Ação]]=Tabela9[Tipo da Ação]),N(Tabela9[Tipo do Provento]="DIVIDENDO"),Tabela9[Proventos/Ação])</f>
        <v>1.2320800000000001</v>
      </c>
      <c r="H200" s="129">
        <f>0</f>
        <v>0</v>
      </c>
      <c r="I200" s="156">
        <f>MAX(Tabela13[[#This Row],[Colunas1]:[Colunas5]])</f>
        <v>28</v>
      </c>
      <c r="J200" s="129">
        <f>[Dividendo]/IF(([Exercício Base]-[Exercício Ini])=0,1,([Exercício Base]-[Exercício Ini]))</f>
        <v>7.2475294117647068E-2</v>
      </c>
      <c r="K200" s="129">
        <f>[Jrs Cap Próprio Pago]/IF(([Exercício Base]-[Exercício Ini])=0,1,([Exercício Base]-[Exercício Ini]))</f>
        <v>0</v>
      </c>
      <c r="L200" s="186">
        <f>0</f>
        <v>0</v>
      </c>
      <c r="M200" s="184">
        <f>SUMPRODUCT(N(TRIM(Tabela15[Nome de pregão])=Tabela13[[#This Row],[Nome de Pregão]]),Tabela15[Qtde total de ações])</f>
        <v>2816004</v>
      </c>
      <c r="N200" s="131">
        <f>[Capital Social]*$AA$1</f>
        <v>0</v>
      </c>
      <c r="O200" s="129">
        <f>IF([Jrs Cap Próprio Pago]&gt;0,IF(([Capital Social]*$AA$1/[Qtde Total Ações])&gt;[Média JCP],[Média JCP],[Capital Social]*$AA$1/[Qtde Total Ações]),0)</f>
        <v>0</v>
      </c>
      <c r="P200" s="111">
        <f>SUMPRODUCT(N(Tabela1[Código]=Tabela13[[#This Row],[PAPEL]]),Tabela1[Fechamento])</f>
        <v>0</v>
      </c>
      <c r="Q200" s="111">
        <f>SUMPRODUCT(N(Tabela17[Código]=Tabela13[[#This Row],[PAPEL]]),Tabela17[Fechamento])</f>
        <v>0</v>
      </c>
      <c r="R200" s="111">
        <f>SUMPRODUCT(N(Tabela176[Código]=Tabela13[[#This Row],[PAPEL]]),Tabela176[Fechamento])</f>
        <v>28</v>
      </c>
      <c r="S200" s="111">
        <f>SUMPRODUCT(N(Tabela1768[Código]=Tabela13[[#This Row],[PAPEL]]),Tabela1768[Fechamento])</f>
        <v>0</v>
      </c>
      <c r="T200" s="152">
        <f>SUMPRODUCT(N(Tabela17683[Código]=Tabela13[[#This Row],[PAPEL]]),Tabela17683[Fechamento])</f>
        <v>0</v>
      </c>
      <c r="U200" s="129">
        <f>[Média Dividendo]+[Prev JPC/Ação]</f>
        <v>7.2475294117647068E-2</v>
      </c>
      <c r="V200" s="186">
        <f>Tabela13[[#This Row],[Prev Provento]]*[Qtde Total Ações]</f>
        <v>204090.71813647062</v>
      </c>
      <c r="W200" s="152">
        <f>IF(AND((Tabela13[[#This Row],[Exercício Base]]-Tabela13[[#This Row],[Exercício Fim]])&lt;3,Tabela13[[#This Row],[Cotação]]&gt;0),Tabela13[[#This Row],[Prev Provento]]/Tabela13[[#This Row],[Cotação]],"")</f>
        <v>2.588403361344538E-3</v>
      </c>
      <c r="X200" s="112">
        <f>IF(Tabela13[[#This Row],[Cotação]]&gt;0,$Z$1/Tabela13[[#This Row],[Cotação]]-MOD($Z$1/Tabela13[[#This Row],[Cotação]],100),0)</f>
        <v>0</v>
      </c>
    </row>
    <row r="201" spans="1:24">
      <c r="A201" s="111" t="s">
        <v>1512</v>
      </c>
      <c r="B201" s="111" t="s">
        <v>1488</v>
      </c>
      <c r="C201" s="111" t="s">
        <v>181</v>
      </c>
      <c r="D201" s="153">
        <f>GETPIVOTDATA("Mínimo de Ano",Ano!$A$3,"Nome de Pregão",Tabela13[[#This Row],[Nome de Pregão]])</f>
        <v>1996</v>
      </c>
      <c r="E201" s="153">
        <f>GETPIVOTDATA("Máx de Ano",Ano!$A$3,"Nome de Pregão",Tabela13[[#This Row],[Nome de Pregão]])</f>
        <v>2014</v>
      </c>
      <c r="F201" s="158">
        <f>2013</f>
        <v>2013</v>
      </c>
      <c r="G201" s="129">
        <f>SUMPRODUCT(N(Tabela13[[#This Row],[Nome de Pregão]]=Tabela9[Nome de Pregão]),N(Tabela13[[#This Row],[Tipo da Ação]]=Tabela9[Tipo da Ação]),N(Tabela9[Tipo do Provento]="DIVIDENDO"),Tabela9[Proventos/Ação])</f>
        <v>0.23721999999999999</v>
      </c>
      <c r="H201" s="129">
        <f>0</f>
        <v>0</v>
      </c>
      <c r="I201" s="156">
        <f>MAX(Tabela13[[#This Row],[Colunas1]:[Colunas5]])</f>
        <v>6</v>
      </c>
      <c r="J201" s="129">
        <f>[Dividendo]/IF(([Exercício Base]-[Exercício Ini])=0,1,([Exercício Base]-[Exercício Ini]))</f>
        <v>1.3954117647058823E-2</v>
      </c>
      <c r="K201" s="129">
        <f>[Jrs Cap Próprio Pago]/IF(([Exercício Base]-[Exercício Ini])=0,1,([Exercício Base]-[Exercício Ini]))</f>
        <v>0</v>
      </c>
      <c r="L201" s="186">
        <f>0</f>
        <v>0</v>
      </c>
      <c r="M201" s="184">
        <f>SUMPRODUCT(N(TRIM(Tabela15[Nome de pregão])=Tabela13[[#This Row],[Nome de Pregão]]),Tabela15[Qtde total de ações])</f>
        <v>90224492</v>
      </c>
      <c r="N201" s="131">
        <f>[Capital Social]*$AA$1</f>
        <v>0</v>
      </c>
      <c r="O201" s="129">
        <f>IF([Jrs Cap Próprio Pago]&gt;0,IF(([Capital Social]*$AA$1/[Qtde Total Ações])&gt;[Média JCP],[Média JCP],[Capital Social]*$AA$1/[Qtde Total Ações]),0)</f>
        <v>0</v>
      </c>
      <c r="P201" s="111">
        <f>SUMPRODUCT(N(Tabela1[Código]=Tabela13[[#This Row],[PAPEL]]),Tabela1[Fechamento])</f>
        <v>6</v>
      </c>
      <c r="Q201" s="111">
        <f>SUMPRODUCT(N(Tabela17[Código]=Tabela13[[#This Row],[PAPEL]]),Tabela17[Fechamento])</f>
        <v>0</v>
      </c>
      <c r="R201" s="111">
        <f>SUMPRODUCT(N(Tabela176[Código]=Tabela13[[#This Row],[PAPEL]]),Tabela176[Fechamento])</f>
        <v>0</v>
      </c>
      <c r="S201" s="111">
        <f>SUMPRODUCT(N(Tabela1768[Código]=Tabela13[[#This Row],[PAPEL]]),Tabela1768[Fechamento])</f>
        <v>0</v>
      </c>
      <c r="T201" s="152">
        <f>SUMPRODUCT(N(Tabela17683[Código]=Tabela13[[#This Row],[PAPEL]]),Tabela17683[Fechamento])</f>
        <v>0</v>
      </c>
      <c r="U201" s="129">
        <f>[Média Dividendo]+[Prev JPC/Ação]</f>
        <v>1.3954117647058823E-2</v>
      </c>
      <c r="V201" s="186">
        <f>Tabela13[[#This Row],[Prev Provento]]*[Qtde Total Ações]</f>
        <v>1259003.1760141177</v>
      </c>
      <c r="W201" s="152">
        <f>IF(AND((Tabela13[[#This Row],[Exercício Base]]-Tabela13[[#This Row],[Exercício Fim]])&lt;3,Tabela13[[#This Row],[Cotação]]&gt;0),Tabela13[[#This Row],[Prev Provento]]/Tabela13[[#This Row],[Cotação]],"")</f>
        <v>2.3256862745098038E-3</v>
      </c>
      <c r="X201" s="153">
        <f>IF(Tabela13[[#This Row],[Cotação]]&gt;0,$Z$1/Tabela13[[#This Row],[Cotação]]-MOD($Z$1/Tabela13[[#This Row],[Cotação]],100),0)</f>
        <v>100</v>
      </c>
    </row>
    <row r="202" spans="1:24">
      <c r="A202" s="111" t="s">
        <v>1653</v>
      </c>
      <c r="B202" s="111" t="s">
        <v>1488</v>
      </c>
      <c r="C202" s="111" t="s">
        <v>630</v>
      </c>
      <c r="D202" s="153">
        <f>GETPIVOTDATA("Mínimo de Ano",Ano!$A$3,"Nome de Pregão",Tabela13[[#This Row],[Nome de Pregão]])</f>
        <v>2010</v>
      </c>
      <c r="E202" s="153">
        <f>GETPIVOTDATA("Máx de Ano",Ano!$A$3,"Nome de Pregão",Tabela13[[#This Row],[Nome de Pregão]])</f>
        <v>2013</v>
      </c>
      <c r="F202" s="158">
        <f>2013</f>
        <v>2013</v>
      </c>
      <c r="G202" s="129">
        <f>SUMPRODUCT(N(Tabela13[[#This Row],[Nome de Pregão]]=Tabela9[Nome de Pregão]),N(Tabela13[[#This Row],[Tipo da Ação]]=Tabela9[Tipo da Ação]),N(Tabela9[Tipo do Provento]="DIVIDENDO"),Tabela9[Proventos/Ação])</f>
        <v>3.9789000000000005E-2</v>
      </c>
      <c r="H202" s="129">
        <f>0</f>
        <v>0</v>
      </c>
      <c r="I202" s="156">
        <f>MAX(Tabela13[[#This Row],[Colunas1]:[Colunas5]])</f>
        <v>7.11</v>
      </c>
      <c r="J202" s="129">
        <f>[Dividendo]/IF(([Exercício Base]-[Exercício Ini])=0,1,([Exercício Base]-[Exercício Ini]))</f>
        <v>1.3263000000000002E-2</v>
      </c>
      <c r="K202" s="129">
        <f>[Jrs Cap Próprio Pago]/IF(([Exercício Base]-[Exercício Ini])=0,1,([Exercício Base]-[Exercício Ini]))</f>
        <v>0</v>
      </c>
      <c r="L202" s="186">
        <f>0</f>
        <v>0</v>
      </c>
      <c r="M202" s="184">
        <f>SUMPRODUCT(N(TRIM(Tabela15[Nome de pregão])=Tabela13[[#This Row],[Nome de Pregão]]),Tabela15[Qtde total de ações])</f>
        <v>92619256</v>
      </c>
      <c r="N202" s="131">
        <f>[Capital Social]*$AA$1</f>
        <v>0</v>
      </c>
      <c r="O202" s="129">
        <f>IF([Jrs Cap Próprio Pago]&gt;0,IF(([Capital Social]*$AA$1/[Qtde Total Ações])&gt;[Média JCP],[Média JCP],[Capital Social]*$AA$1/[Qtde Total Ações]),0)</f>
        <v>0</v>
      </c>
      <c r="P202" s="111">
        <f>SUMPRODUCT(N(Tabela1[Código]=Tabela13[[#This Row],[PAPEL]]),Tabela1[Fechamento])</f>
        <v>0</v>
      </c>
      <c r="Q202" s="111">
        <f>SUMPRODUCT(N(Tabela17[Código]=Tabela13[[#This Row],[PAPEL]]),Tabela17[Fechamento])</f>
        <v>0</v>
      </c>
      <c r="R202" s="111">
        <f>SUMPRODUCT(N(Tabela176[Código]=Tabela13[[#This Row],[PAPEL]]),Tabela176[Fechamento])</f>
        <v>7.11</v>
      </c>
      <c r="S202" s="111">
        <f>SUMPRODUCT(N(Tabela1768[Código]=Tabela13[[#This Row],[PAPEL]]),Tabela1768[Fechamento])</f>
        <v>0</v>
      </c>
      <c r="T202" s="152">
        <f>SUMPRODUCT(N(Tabela17683[Código]=Tabela13[[#This Row],[PAPEL]]),Tabela17683[Fechamento])</f>
        <v>0</v>
      </c>
      <c r="U202" s="129">
        <f>[Média Dividendo]+[Prev JPC/Ação]</f>
        <v>1.3263000000000002E-2</v>
      </c>
      <c r="V202" s="186">
        <f>Tabela13[[#This Row],[Prev Provento]]*[Qtde Total Ações]</f>
        <v>1228409.1923280002</v>
      </c>
      <c r="W202" s="152">
        <f>IF(AND((Tabela13[[#This Row],[Exercício Base]]-Tabela13[[#This Row],[Exercício Fim]])&lt;3,Tabela13[[#This Row],[Cotação]]&gt;0),Tabela13[[#This Row],[Prev Provento]]/Tabela13[[#This Row],[Cotação]],"")</f>
        <v>1.8654008438818567E-3</v>
      </c>
      <c r="X202" s="112">
        <f>IF(Tabela13[[#This Row],[Cotação]]&gt;0,$Z$1/Tabela13[[#This Row],[Cotação]]-MOD($Z$1/Tabela13[[#This Row],[Cotação]],100),0)</f>
        <v>0</v>
      </c>
    </row>
    <row r="203" spans="1:24">
      <c r="A203" s="111" t="s">
        <v>1510</v>
      </c>
      <c r="B203" s="111" t="s">
        <v>1490</v>
      </c>
      <c r="C203" s="111" t="s">
        <v>334</v>
      </c>
      <c r="D203" s="153">
        <f>GETPIVOTDATA("Mínimo de Ano",Ano!$A$3,"Nome de Pregão",Tabela13[[#This Row],[Nome de Pregão]])</f>
        <v>1996</v>
      </c>
      <c r="E203" s="153">
        <f>GETPIVOTDATA("Máx de Ano",Ano!$A$3,"Nome de Pregão",Tabela13[[#This Row],[Nome de Pregão]])</f>
        <v>2014</v>
      </c>
      <c r="F203" s="158">
        <f>2013</f>
        <v>2013</v>
      </c>
      <c r="G203" s="129">
        <f>SUMPRODUCT(N(Tabela13[[#This Row],[Nome de Pregão]]=Tabela9[Nome de Pregão]),N(Tabela13[[#This Row],[Tipo da Ação]]=Tabela9[Tipo da Ação]),N(Tabela9[Tipo do Provento]="DIVIDENDO"),Tabela9[Proventos/Ação])</f>
        <v>0.10483999999999999</v>
      </c>
      <c r="H203" s="129">
        <f>0</f>
        <v>0</v>
      </c>
      <c r="I203" s="156">
        <f>MAX(Tabela13[[#This Row],[Colunas1]:[Colunas5]])</f>
        <v>3.8</v>
      </c>
      <c r="J203" s="129">
        <f>[Dividendo]/IF(([Exercício Base]-[Exercício Ini])=0,1,([Exercício Base]-[Exercício Ini]))</f>
        <v>6.1670588235294109E-3</v>
      </c>
      <c r="K203" s="129">
        <f>[Jrs Cap Próprio Pago]/IF(([Exercício Base]-[Exercício Ini])=0,1,([Exercício Base]-[Exercício Ini]))</f>
        <v>0</v>
      </c>
      <c r="L203" s="186">
        <f>0</f>
        <v>0</v>
      </c>
      <c r="M203" s="184">
        <f>SUMPRODUCT(N(TRIM(Tabela15[Nome de pregão])=Tabela13[[#This Row],[Nome de Pregão]]),Tabela15[Qtde total de ações])</f>
        <v>105765903</v>
      </c>
      <c r="N203" s="131">
        <f>[Capital Social]*$AA$1</f>
        <v>0</v>
      </c>
      <c r="O203" s="129">
        <f>IF([Jrs Cap Próprio Pago]&gt;0,IF(([Capital Social]*$AA$1/[Qtde Total Ações])&gt;[Média JCP],[Média JCP],[Capital Social]*$AA$1/[Qtde Total Ações]),0)</f>
        <v>0</v>
      </c>
      <c r="P203" s="111">
        <f>SUMPRODUCT(N(Tabela1[Código]=Tabela13[[#This Row],[PAPEL]]),Tabela1[Fechamento])</f>
        <v>0</v>
      </c>
      <c r="Q203" s="111">
        <f>SUMPRODUCT(N(Tabela17[Código]=Tabela13[[#This Row],[PAPEL]]),Tabela17[Fechamento])</f>
        <v>3.8</v>
      </c>
      <c r="R203" s="111">
        <f>SUMPRODUCT(N(Tabela176[Código]=Tabela13[[#This Row],[PAPEL]]),Tabela176[Fechamento])</f>
        <v>0</v>
      </c>
      <c r="S203" s="111">
        <f>SUMPRODUCT(N(Tabela1768[Código]=Tabela13[[#This Row],[PAPEL]]),Tabela1768[Fechamento])</f>
        <v>0</v>
      </c>
      <c r="T203" s="152">
        <f>SUMPRODUCT(N(Tabela17683[Código]=Tabela13[[#This Row],[PAPEL]]),Tabela17683[Fechamento])</f>
        <v>0</v>
      </c>
      <c r="U203" s="129">
        <f>[Média Dividendo]+[Prev JPC/Ação]</f>
        <v>6.1670588235294109E-3</v>
      </c>
      <c r="V203" s="186">
        <f>Tabela13[[#This Row],[Prev Provento]]*[Qtde Total Ações]</f>
        <v>652264.54532470577</v>
      </c>
      <c r="W203" s="152">
        <f>IF(AND((Tabela13[[#This Row],[Exercício Base]]-Tabela13[[#This Row],[Exercício Fim]])&lt;3,Tabela13[[#This Row],[Cotação]]&gt;0),Tabela13[[#This Row],[Prev Provento]]/Tabela13[[#This Row],[Cotação]],"")</f>
        <v>1.6229102167182661E-3</v>
      </c>
      <c r="X203" s="153">
        <f>IF(Tabela13[[#This Row],[Cotação]]&gt;0,$Z$1/Tabela13[[#This Row],[Cotação]]-MOD($Z$1/Tabela13[[#This Row],[Cotação]],100),0)</f>
        <v>100</v>
      </c>
    </row>
    <row r="204" spans="1:24">
      <c r="A204" s="111" t="s">
        <v>1640</v>
      </c>
      <c r="B204" s="111" t="s">
        <v>1490</v>
      </c>
      <c r="C204" s="111" t="s">
        <v>155</v>
      </c>
      <c r="D204" s="153">
        <f>GETPIVOTDATA("Mínimo de Ano",Ano!$A$3,"Nome de Pregão",Tabela13[[#This Row],[Nome de Pregão]])</f>
        <v>1999</v>
      </c>
      <c r="E204" s="153">
        <f>GETPIVOTDATA("Máx de Ano",Ano!$A$3,"Nome de Pregão",Tabela13[[#This Row],[Nome de Pregão]])</f>
        <v>2011</v>
      </c>
      <c r="F204" s="158">
        <f>2013</f>
        <v>2013</v>
      </c>
      <c r="G204" s="129">
        <f>SUMPRODUCT(N(Tabela13[[#This Row],[Nome de Pregão]]=Tabela9[Nome de Pregão]),N(Tabela13[[#This Row],[Tipo da Ação]]=Tabela9[Tipo da Ação]),N(Tabela9[Tipo do Provento]="DIVIDENDO"),Tabela9[Proventos/Ação])</f>
        <v>0.11959270720000001</v>
      </c>
      <c r="H204" s="129">
        <f>0</f>
        <v>0</v>
      </c>
      <c r="I204" s="156">
        <f>MAX(Tabela13[[#This Row],[Colunas1]:[Colunas5]])</f>
        <v>5.49</v>
      </c>
      <c r="J204" s="129">
        <f>[Dividendo]/IF(([Exercício Base]-[Exercício Ini])=0,1,([Exercício Base]-[Exercício Ini]))</f>
        <v>8.5423362285714285E-3</v>
      </c>
      <c r="K204" s="129">
        <f>[Jrs Cap Próprio Pago]/IF(([Exercício Base]-[Exercício Ini])=0,1,([Exercício Base]-[Exercício Ini]))</f>
        <v>0</v>
      </c>
      <c r="L204" s="186">
        <f>0</f>
        <v>0</v>
      </c>
      <c r="M204" s="184">
        <f>SUMPRODUCT(N(TRIM(Tabela15[Nome de pregão])=Tabela13[[#This Row],[Nome de Pregão]]),Tabela15[Qtde total de ações])</f>
        <v>36947084</v>
      </c>
      <c r="N204" s="131">
        <f>[Capital Social]*$AA$1</f>
        <v>0</v>
      </c>
      <c r="O204" s="129">
        <f>IF([Jrs Cap Próprio Pago]&gt;0,IF(([Capital Social]*$AA$1/[Qtde Total Ações])&gt;[Média JCP],[Média JCP],[Capital Social]*$AA$1/[Qtde Total Ações]),0)</f>
        <v>0</v>
      </c>
      <c r="P204" s="111">
        <f>SUMPRODUCT(N(Tabela1[Código]=Tabela13[[#This Row],[PAPEL]]),Tabela1[Fechamento])</f>
        <v>5.49</v>
      </c>
      <c r="Q204" s="111">
        <f>SUMPRODUCT(N(Tabela17[Código]=Tabela13[[#This Row],[PAPEL]]),Tabela17[Fechamento])</f>
        <v>0</v>
      </c>
      <c r="R204" s="111">
        <f>SUMPRODUCT(N(Tabela176[Código]=Tabela13[[#This Row],[PAPEL]]),Tabela176[Fechamento])</f>
        <v>0</v>
      </c>
      <c r="S204" s="111">
        <f>SUMPRODUCT(N(Tabela1768[Código]=Tabela13[[#This Row],[PAPEL]]),Tabela1768[Fechamento])</f>
        <v>0</v>
      </c>
      <c r="T204" s="152">
        <f>SUMPRODUCT(N(Tabela17683[Código]=Tabela13[[#This Row],[PAPEL]]),Tabela17683[Fechamento])</f>
        <v>0</v>
      </c>
      <c r="U204" s="129">
        <f>[Média Dividendo]+[Prev JPC/Ação]</f>
        <v>8.5423362285714285E-3</v>
      </c>
      <c r="V204" s="186">
        <f>Tabela13[[#This Row],[Prev Provento]]*[Qtde Total Ações]</f>
        <v>315614.41419327178</v>
      </c>
      <c r="W204" s="152">
        <f>IF(AND((Tabela13[[#This Row],[Exercício Base]]-Tabela13[[#This Row],[Exercício Fim]])&lt;3,Tabela13[[#This Row],[Cotação]]&gt;0),Tabela13[[#This Row],[Prev Provento]]/Tabela13[[#This Row],[Cotação]],"")</f>
        <v>1.5559810981004424E-3</v>
      </c>
      <c r="X204" s="112">
        <f>IF(Tabela13[[#This Row],[Cotação]]&gt;0,$Z$1/Tabela13[[#This Row],[Cotação]]-MOD($Z$1/Tabela13[[#This Row],[Cotação]],100),0)</f>
        <v>100</v>
      </c>
    </row>
    <row r="205" spans="1:24">
      <c r="A205" s="111" t="s">
        <v>1587</v>
      </c>
      <c r="B205" s="111" t="s">
        <v>1488</v>
      </c>
      <c r="C205" s="111" t="s">
        <v>164</v>
      </c>
      <c r="D205" s="153">
        <f>GETPIVOTDATA("Mínimo de Ano",Ano!$A$3,"Nome de Pregão",Tabela13[[#This Row],[Nome de Pregão]])</f>
        <v>2008</v>
      </c>
      <c r="E205" s="153">
        <f>GETPIVOTDATA("Máx de Ano",Ano!$A$3,"Nome de Pregão",Tabela13[[#This Row],[Nome de Pregão]])</f>
        <v>2013</v>
      </c>
      <c r="F205" s="158">
        <f>2013</f>
        <v>2013</v>
      </c>
      <c r="G205" s="129">
        <f>SUMPRODUCT(N(Tabela13[[#This Row],[Nome de Pregão]]=Tabela9[Nome de Pregão]),N(Tabela13[[#This Row],[Tipo da Ação]]=Tabela9[Tipo da Ação]),N(Tabela9[Tipo do Provento]="DIVIDENDO"),Tabela9[Proventos/Ação])</f>
        <v>3.1189139999999997E-2</v>
      </c>
      <c r="H205" s="129">
        <f>0</f>
        <v>0</v>
      </c>
      <c r="I205" s="156">
        <f>MAX(Tabela13[[#This Row],[Colunas1]:[Colunas5]])</f>
        <v>4.12</v>
      </c>
      <c r="J205" s="129">
        <f>[Dividendo]/IF(([Exercício Base]-[Exercício Ini])=0,1,([Exercício Base]-[Exercício Ini]))</f>
        <v>6.2378279999999991E-3</v>
      </c>
      <c r="K205" s="129">
        <f>[Jrs Cap Próprio Pago]/IF(([Exercício Base]-[Exercício Ini])=0,1,([Exercício Base]-[Exercício Ini]))</f>
        <v>0</v>
      </c>
      <c r="L205" s="186">
        <f>0</f>
        <v>0</v>
      </c>
      <c r="M205" s="184">
        <f>SUMPRODUCT(N(TRIM(Tabela15[Nome de pregão])=Tabela13[[#This Row],[Nome de Pregão]]),Tabela15[Qtde total de ações])</f>
        <v>715094432</v>
      </c>
      <c r="N205" s="131">
        <f>[Capital Social]*$AA$1</f>
        <v>0</v>
      </c>
      <c r="O205" s="129">
        <f>IF([Jrs Cap Próprio Pago]&gt;0,IF(([Capital Social]*$AA$1/[Qtde Total Ações])&gt;[Média JCP],[Média JCP],[Capital Social]*$AA$1/[Qtde Total Ações]),0)</f>
        <v>0</v>
      </c>
      <c r="P205" s="111">
        <f>SUMPRODUCT(N(Tabela1[Código]=Tabela13[[#This Row],[PAPEL]]),Tabela1[Fechamento])</f>
        <v>4.12</v>
      </c>
      <c r="Q205" s="111">
        <f>SUMPRODUCT(N(Tabela17[Código]=Tabela13[[#This Row],[PAPEL]]),Tabela17[Fechamento])</f>
        <v>0</v>
      </c>
      <c r="R205" s="111">
        <f>SUMPRODUCT(N(Tabela176[Código]=Tabela13[[#This Row],[PAPEL]]),Tabela176[Fechamento])</f>
        <v>0</v>
      </c>
      <c r="S205" s="111">
        <f>SUMPRODUCT(N(Tabela1768[Código]=Tabela13[[#This Row],[PAPEL]]),Tabela1768[Fechamento])</f>
        <v>0</v>
      </c>
      <c r="T205" s="152">
        <f>SUMPRODUCT(N(Tabela17683[Código]=Tabela13[[#This Row],[PAPEL]]),Tabela17683[Fechamento])</f>
        <v>0</v>
      </c>
      <c r="U205" s="129">
        <f>[Média Dividendo]+[Prev JPC/Ação]</f>
        <v>6.2378279999999991E-3</v>
      </c>
      <c r="V205" s="186">
        <f>Tabela13[[#This Row],[Prev Provento]]*[Qtde Total Ações]</f>
        <v>4460636.070573695</v>
      </c>
      <c r="W205" s="152">
        <f>IF(AND((Tabela13[[#This Row],[Exercício Base]]-Tabela13[[#This Row],[Exercício Fim]])&lt;3,Tabela13[[#This Row],[Cotação]]&gt;0),Tabela13[[#This Row],[Prev Provento]]/Tabela13[[#This Row],[Cotação]],"")</f>
        <v>1.5140359223300968E-3</v>
      </c>
      <c r="X205" s="112">
        <f>IF(Tabela13[[#This Row],[Cotação]]&gt;0,$Z$1/Tabela13[[#This Row],[Cotação]]-MOD($Z$1/Tabela13[[#This Row],[Cotação]],100),0)</f>
        <v>100</v>
      </c>
    </row>
    <row r="206" spans="1:24" hidden="1">
      <c r="A206" s="111" t="s">
        <v>1623</v>
      </c>
      <c r="B206" s="111" t="s">
        <v>1488</v>
      </c>
      <c r="C206" s="111" t="s">
        <v>502</v>
      </c>
      <c r="D206" s="153">
        <f>GETPIVOTDATA("Mínimo de Ano",Ano!$A$3,"Nome de Pregão",Tabela13[[#This Row],[Nome de Pregão]])</f>
        <v>2007</v>
      </c>
      <c r="E206" s="153">
        <f>GETPIVOTDATA("Máx de Ano",Ano!$A$3,"Nome de Pregão",Tabela13[[#This Row],[Nome de Pregão]])</f>
        <v>2013</v>
      </c>
      <c r="F206" s="158">
        <f>2013</f>
        <v>2013</v>
      </c>
      <c r="G206" s="129">
        <f>SUMPRODUCT(N(Tabela13[[#This Row],[Nome de Pregão]]=Tabela9[Nome de Pregão]),N(Tabela13[[#This Row],[Tipo da Ação]]=Tabela9[Tipo da Ação]),N(Tabela9[Tipo do Provento]="DIVIDENDO"),Tabela9[Proventos/Ação])</f>
        <v>0.97143098899999991</v>
      </c>
      <c r="H206" s="129">
        <f>0</f>
        <v>0</v>
      </c>
      <c r="I206" s="156">
        <f>MAX(Tabela13[[#This Row],[Colunas1]:[Colunas5]])</f>
        <v>0</v>
      </c>
      <c r="J206" s="129">
        <f>[Dividendo]/IF(([Exercício Base]-[Exercício Ini])=0,1,([Exercício Base]-[Exercício Ini]))</f>
        <v>0.16190516483333331</v>
      </c>
      <c r="K206" s="129">
        <f>[Jrs Cap Próprio Pago]/IF(([Exercício Base]-[Exercício Ini])=0,1,([Exercício Base]-[Exercício Ini]))</f>
        <v>0</v>
      </c>
      <c r="L206" s="186">
        <f>0</f>
        <v>0</v>
      </c>
      <c r="M206" s="184">
        <f>SUMPRODUCT(N(TRIM(Tabela15[Nome de pregão])=Tabela13[[#This Row],[Nome de Pregão]]),Tabela15[Qtde total de ações])</f>
        <v>251309937</v>
      </c>
      <c r="N206" s="184">
        <f>[Capital Social]*$AA$1</f>
        <v>0</v>
      </c>
      <c r="O206" s="184">
        <f>IF([Jrs Cap Próprio Pago]&gt;0,IF(([Capital Social]*$AA$1/[Qtde Total Ações])&gt;[Média JCP],[Média JCP],[Capital Social]*$AA$1/[Qtde Total Ações]),0)</f>
        <v>0</v>
      </c>
      <c r="P206" s="111">
        <f>SUMPRODUCT(N(Tabela1[Código]=Tabela13[[#This Row],[PAPEL]]),Tabela1[Fechamento])</f>
        <v>0</v>
      </c>
      <c r="Q206" s="111">
        <f>SUMPRODUCT(N(Tabela17[Código]=Tabela13[[#This Row],[PAPEL]]),Tabela17[Fechamento])</f>
        <v>0</v>
      </c>
      <c r="R206" s="111">
        <f>SUMPRODUCT(N(Tabela176[Código]=Tabela13[[#This Row],[PAPEL]]),Tabela176[Fechamento])</f>
        <v>0</v>
      </c>
      <c r="S206" s="152">
        <f>SUMPRODUCT(N(Tabela1768[Código]=Tabela13[[#This Row],[PAPEL]]),Tabela1768[Fechamento])</f>
        <v>0</v>
      </c>
      <c r="T206" s="111">
        <f>SUMPRODUCT(N(Tabela17683[Código]=Tabela13[[#This Row],[PAPEL]]),Tabela17683[Fechamento])</f>
        <v>0</v>
      </c>
      <c r="U206" s="153">
        <f>[Média Dividendo]+[Prev JPC/Ação]</f>
        <v>0.16190516483333331</v>
      </c>
      <c r="V206" s="126">
        <f>Tabela13[[#This Row],[Prev Provento]]*[Qtde Total Ações]</f>
        <v>40688376.774239607</v>
      </c>
      <c r="W206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06" s="153">
        <f>IF(Tabela13[[#This Row],[Cotação]]&gt;0,$Z$1/Tabela13[[#This Row],[Cotação]]-MOD($Z$1/Tabela13[[#This Row],[Cotação]],100),0)</f>
        <v>0</v>
      </c>
    </row>
    <row r="207" spans="1:24">
      <c r="A207" s="111" t="s">
        <v>1749</v>
      </c>
      <c r="B207" s="111" t="s">
        <v>1488</v>
      </c>
      <c r="C207" s="111" t="s">
        <v>508</v>
      </c>
      <c r="D207" s="153">
        <f>GETPIVOTDATA("Mínimo de Ano",Ano!$A$3,"Nome de Pregão",Tabela13[[#This Row],[Nome de Pregão]])</f>
        <v>1996</v>
      </c>
      <c r="E207" s="153">
        <f>GETPIVOTDATA("Máx de Ano",Ano!$A$3,"Nome de Pregão",Tabela13[[#This Row],[Nome de Pregão]])</f>
        <v>2014</v>
      </c>
      <c r="F207" s="158">
        <f>2013</f>
        <v>2013</v>
      </c>
      <c r="G207" s="129">
        <f>SUMPRODUCT(N(Tabela13[[#This Row],[Nome de Pregão]]=Tabela9[Nome de Pregão]),N(Tabela13[[#This Row],[Tipo da Ação]]=Tabela9[Tipo da Ação]),N(Tabela9[Tipo do Provento]="DIVIDENDO"),Tabela9[Proventos/Ação])</f>
        <v>0.274617</v>
      </c>
      <c r="H207" s="129">
        <f>0</f>
        <v>0</v>
      </c>
      <c r="I207" s="156">
        <f>MAX(Tabela13[[#This Row],[Colunas1]:[Colunas5]])</f>
        <v>11.5</v>
      </c>
      <c r="J207" s="129">
        <f>[Dividendo]/IF(([Exercício Base]-[Exercício Ini])=0,1,([Exercício Base]-[Exercício Ini]))</f>
        <v>1.615394117647059E-2</v>
      </c>
      <c r="K207" s="129">
        <f>[Jrs Cap Próprio Pago]/IF(([Exercício Base]-[Exercício Ini])=0,1,([Exercício Base]-[Exercício Ini]))</f>
        <v>0</v>
      </c>
      <c r="L207" s="186">
        <f>0</f>
        <v>0</v>
      </c>
      <c r="M207" s="184">
        <f>SUMPRODUCT(N(TRIM(Tabela15[Nome de pregão])=Tabela13[[#This Row],[Nome de Pregão]]),Tabela15[Qtde total de ações])</f>
        <v>46100000</v>
      </c>
      <c r="N207" s="131">
        <f>[Capital Social]*$AA$1</f>
        <v>0</v>
      </c>
      <c r="O207" s="129">
        <f>IF([Jrs Cap Próprio Pago]&gt;0,IF(([Capital Social]*$AA$1/[Qtde Total Ações])&gt;[Média JCP],[Média JCP],[Capital Social]*$AA$1/[Qtde Total Ações]),0)</f>
        <v>0</v>
      </c>
      <c r="P207" s="111">
        <f>SUMPRODUCT(N(Tabela1[Código]=Tabela13[[#This Row],[PAPEL]]),Tabela1[Fechamento])</f>
        <v>0</v>
      </c>
      <c r="Q207" s="111">
        <f>SUMPRODUCT(N(Tabela17[Código]=Tabela13[[#This Row],[PAPEL]]),Tabela17[Fechamento])</f>
        <v>0</v>
      </c>
      <c r="R207" s="111">
        <f>SUMPRODUCT(N(Tabela176[Código]=Tabela13[[#This Row],[PAPEL]]),Tabela176[Fechamento])</f>
        <v>11.5</v>
      </c>
      <c r="S207" s="111">
        <f>SUMPRODUCT(N(Tabela1768[Código]=Tabela13[[#This Row],[PAPEL]]),Tabela1768[Fechamento])</f>
        <v>0</v>
      </c>
      <c r="T207" s="152">
        <f>SUMPRODUCT(N(Tabela17683[Código]=Tabela13[[#This Row],[PAPEL]]),Tabela17683[Fechamento])</f>
        <v>0</v>
      </c>
      <c r="U207" s="129">
        <f>[Média Dividendo]+[Prev JPC/Ação]</f>
        <v>1.615394117647059E-2</v>
      </c>
      <c r="V207" s="186">
        <f>Tabela13[[#This Row],[Prev Provento]]*[Qtde Total Ações]</f>
        <v>744696.68823529419</v>
      </c>
      <c r="W207" s="152">
        <f>IF(AND((Tabela13[[#This Row],[Exercício Base]]-Tabela13[[#This Row],[Exercício Fim]])&lt;3,Tabela13[[#This Row],[Cotação]]&gt;0),Tabela13[[#This Row],[Prev Provento]]/Tabela13[[#This Row],[Cotação]],"")</f>
        <v>1.4046905370843992E-3</v>
      </c>
      <c r="X207" s="153">
        <f>IF(Tabela13[[#This Row],[Cotação]]&gt;0,$Z$1/Tabela13[[#This Row],[Cotação]]-MOD($Z$1/Tabela13[[#This Row],[Cotação]],100),0)</f>
        <v>0</v>
      </c>
    </row>
    <row r="208" spans="1:24">
      <c r="A208" s="111" t="s">
        <v>1817</v>
      </c>
      <c r="B208" s="111" t="s">
        <v>1490</v>
      </c>
      <c r="C208" s="111" t="s">
        <v>60</v>
      </c>
      <c r="D208" s="153">
        <f>GETPIVOTDATA("Mínimo de Ano",Ano!$A$3,"Nome de Pregão",Tabela13[[#This Row],[Nome de Pregão]])</f>
        <v>2000</v>
      </c>
      <c r="E208" s="153">
        <f>GETPIVOTDATA("Máx de Ano",Ano!$A$3,"Nome de Pregão",Tabela13[[#This Row],[Nome de Pregão]])</f>
        <v>2013</v>
      </c>
      <c r="F208" s="158">
        <f>2013</f>
        <v>2013</v>
      </c>
      <c r="G208" s="129">
        <f>SUMPRODUCT(N(Tabela13[[#This Row],[Nome de Pregão]]=Tabela9[Nome de Pregão]),N(Tabela13[[#This Row],[Tipo da Ação]]=Tabela9[Tipo da Ação]),N(Tabela9[Tipo do Provento]="DIVIDENDO"),Tabela9[Proventos/Ação])</f>
        <v>9.594128062E-2</v>
      </c>
      <c r="H208" s="129">
        <f>0</f>
        <v>0</v>
      </c>
      <c r="I208" s="156">
        <f>MAX(Tabela13[[#This Row],[Colunas1]:[Colunas5]])</f>
        <v>5.31</v>
      </c>
      <c r="J208" s="129">
        <f>[Dividendo]/IF(([Exercício Base]-[Exercício Ini])=0,1,([Exercício Base]-[Exercício Ini]))</f>
        <v>7.3800985092307694E-3</v>
      </c>
      <c r="K208" s="129">
        <f>[Jrs Cap Próprio Pago]/IF(([Exercício Base]-[Exercício Ini])=0,1,([Exercício Base]-[Exercício Ini]))</f>
        <v>0</v>
      </c>
      <c r="L208" s="186">
        <f>0</f>
        <v>0</v>
      </c>
      <c r="M208" s="184">
        <f>SUMPRODUCT(N(TRIM(Tabela15[Nome de pregão])=Tabela13[[#This Row],[Nome de Pregão]]),Tabela15[Qtde total de ações])</f>
        <v>476620206</v>
      </c>
      <c r="N208" s="131">
        <f>[Capital Social]*$AA$1</f>
        <v>0</v>
      </c>
      <c r="O208" s="129">
        <f>IF([Jrs Cap Próprio Pago]&gt;0,IF(([Capital Social]*$AA$1/[Qtde Total Ações])&gt;[Média JCP],[Média JCP],[Capital Social]*$AA$1/[Qtde Total Ações]),0)</f>
        <v>0</v>
      </c>
      <c r="P208" s="111">
        <f>SUMPRODUCT(N(Tabela1[Código]=Tabela13[[#This Row],[PAPEL]]),Tabela1[Fechamento])</f>
        <v>5.31</v>
      </c>
      <c r="Q208" s="111">
        <f>SUMPRODUCT(N(Tabela17[Código]=Tabela13[[#This Row],[PAPEL]]),Tabela17[Fechamento])</f>
        <v>0</v>
      </c>
      <c r="R208" s="111">
        <f>SUMPRODUCT(N(Tabela176[Código]=Tabela13[[#This Row],[PAPEL]]),Tabela176[Fechamento])</f>
        <v>0</v>
      </c>
      <c r="S208" s="111">
        <f>SUMPRODUCT(N(Tabela1768[Código]=Tabela13[[#This Row],[PAPEL]]),Tabela1768[Fechamento])</f>
        <v>0</v>
      </c>
      <c r="T208" s="152">
        <f>SUMPRODUCT(N(Tabela17683[Código]=Tabela13[[#This Row],[PAPEL]]),Tabela17683[Fechamento])</f>
        <v>0</v>
      </c>
      <c r="U208" s="129">
        <f>[Média Dividendo]+[Prev JPC/Ação]</f>
        <v>7.3800985092307694E-3</v>
      </c>
      <c r="V208" s="186">
        <f>Tabela13[[#This Row],[Prev Provento]]*[Qtde Total Ações]</f>
        <v>3517504.0717698624</v>
      </c>
      <c r="W208" s="152">
        <f>IF(AND((Tabela13[[#This Row],[Exercício Base]]-Tabela13[[#This Row],[Exercício Fim]])&lt;3,Tabela13[[#This Row],[Cotação]]&gt;0),Tabela13[[#This Row],[Prev Provento]]/Tabela13[[#This Row],[Cotação]],"")</f>
        <v>1.3898490601187891E-3</v>
      </c>
      <c r="X208" s="112">
        <f>IF(Tabela13[[#This Row],[Cotação]]&gt;0,$Z$1/Tabela13[[#This Row],[Cotação]]-MOD($Z$1/Tabela13[[#This Row],[Cotação]],100),0)</f>
        <v>100</v>
      </c>
    </row>
    <row r="209" spans="1:24">
      <c r="A209" s="111" t="s">
        <v>1592</v>
      </c>
      <c r="B209" s="111" t="s">
        <v>1490</v>
      </c>
      <c r="C209" s="111" t="s">
        <v>65</v>
      </c>
      <c r="D209" s="153">
        <f>GETPIVOTDATA("Mínimo de Ano",Ano!$A$3,"Nome de Pregão",Tabela13[[#This Row],[Nome de Pregão]])</f>
        <v>1997</v>
      </c>
      <c r="E209" s="153">
        <f>GETPIVOTDATA("Máx de Ano",Ano!$A$3,"Nome de Pregão",Tabela13[[#This Row],[Nome de Pregão]])</f>
        <v>2013</v>
      </c>
      <c r="F209" s="158">
        <f>2013</f>
        <v>2013</v>
      </c>
      <c r="G209" s="129">
        <f>SUMPRODUCT(N(Tabela13[[#This Row],[Nome de Pregão]]=Tabela9[Nome de Pregão]),N(Tabela13[[#This Row],[Tipo da Ação]]=Tabela9[Tipo da Ação]),N(Tabela9[Tipo do Provento]="DIVIDENDO"),Tabela9[Proventos/Ação])</f>
        <v>0.26391286000000003</v>
      </c>
      <c r="H209" s="129">
        <f>0</f>
        <v>0</v>
      </c>
      <c r="I209" s="156">
        <f>MAX(Tabela13[[#This Row],[Colunas1]:[Colunas5]])</f>
        <v>16</v>
      </c>
      <c r="J209" s="129">
        <f>[Dividendo]/IF(([Exercício Base]-[Exercício Ini])=0,1,([Exercício Base]-[Exercício Ini]))</f>
        <v>1.6494553750000002E-2</v>
      </c>
      <c r="K209" s="129">
        <f>[Jrs Cap Próprio Pago]/IF(([Exercício Base]-[Exercício Ini])=0,1,([Exercício Base]-[Exercício Ini]))</f>
        <v>0</v>
      </c>
      <c r="L209" s="186">
        <f>0</f>
        <v>0</v>
      </c>
      <c r="M209" s="184">
        <f>SUMPRODUCT(N(TRIM(Tabela15[Nome de pregão])=Tabela13[[#This Row],[Nome de Pregão]]),Tabela15[Qtde total de ações])</f>
        <v>38571591</v>
      </c>
      <c r="N209" s="131">
        <f>[Capital Social]*$AA$1</f>
        <v>0</v>
      </c>
      <c r="O209" s="129">
        <f>IF([Jrs Cap Próprio Pago]&gt;0,IF(([Capital Social]*$AA$1/[Qtde Total Ações])&gt;[Média JCP],[Média JCP],[Capital Social]*$AA$1/[Qtde Total Ações]),0)</f>
        <v>0</v>
      </c>
      <c r="P209" s="111">
        <f>SUMPRODUCT(N(Tabela1[Código]=Tabela13[[#This Row],[PAPEL]]),Tabela1[Fechamento])</f>
        <v>16</v>
      </c>
      <c r="Q209" s="111">
        <f>SUMPRODUCT(N(Tabela17[Código]=Tabela13[[#This Row],[PAPEL]]),Tabela17[Fechamento])</f>
        <v>0</v>
      </c>
      <c r="R209" s="111">
        <f>SUMPRODUCT(N(Tabela176[Código]=Tabela13[[#This Row],[PAPEL]]),Tabela176[Fechamento])</f>
        <v>0</v>
      </c>
      <c r="S209" s="111">
        <f>SUMPRODUCT(N(Tabela1768[Código]=Tabela13[[#This Row],[PAPEL]]),Tabela1768[Fechamento])</f>
        <v>0</v>
      </c>
      <c r="T209" s="152">
        <f>SUMPRODUCT(N(Tabela17683[Código]=Tabela13[[#This Row],[PAPEL]]),Tabela17683[Fechamento])</f>
        <v>0</v>
      </c>
      <c r="U209" s="129">
        <f>[Média Dividendo]+[Prev JPC/Ação]</f>
        <v>1.6494553750000002E-2</v>
      </c>
      <c r="V209" s="186">
        <f>Tabela13[[#This Row],[Prev Provento]]*[Qtde Total Ações]</f>
        <v>636221.1809725163</v>
      </c>
      <c r="W209" s="152">
        <f>IF(AND((Tabela13[[#This Row],[Exercício Base]]-Tabela13[[#This Row],[Exercício Fim]])&lt;3,Tabela13[[#This Row],[Cotação]]&gt;0),Tabela13[[#This Row],[Prev Provento]]/Tabela13[[#This Row],[Cotação]],"")</f>
        <v>1.0309096093750001E-3</v>
      </c>
      <c r="X209" s="112">
        <f>IF(Tabela13[[#This Row],[Cotação]]&gt;0,$Z$1/Tabela13[[#This Row],[Cotação]]-MOD($Z$1/Tabela13[[#This Row],[Cotação]],100),0)</f>
        <v>0</v>
      </c>
    </row>
    <row r="210" spans="1:24">
      <c r="A210" s="111" t="s">
        <v>1510</v>
      </c>
      <c r="B210" s="111" t="s">
        <v>1488</v>
      </c>
      <c r="C210" s="111" t="s">
        <v>335</v>
      </c>
      <c r="D210" s="153">
        <f>GETPIVOTDATA("Mínimo de Ano",Ano!$A$3,"Nome de Pregão",Tabela13[[#This Row],[Nome de Pregão]])</f>
        <v>1996</v>
      </c>
      <c r="E210" s="153">
        <f>GETPIVOTDATA("Máx de Ano",Ano!$A$3,"Nome de Pregão",Tabela13[[#This Row],[Nome de Pregão]])</f>
        <v>2014</v>
      </c>
      <c r="F210" s="158">
        <f>2013</f>
        <v>2013</v>
      </c>
      <c r="G210" s="129">
        <f>SUMPRODUCT(N(Tabela13[[#This Row],[Nome de Pregão]]=Tabela9[Nome de Pregão]),N(Tabela13[[#This Row],[Tipo da Ação]]=Tabela9[Tipo da Ação]),N(Tabela9[Tipo do Provento]="DIVIDENDO"),Tabela9[Proventos/Ação])</f>
        <v>6.1600000000000002E-2</v>
      </c>
      <c r="H210" s="129">
        <f>0</f>
        <v>0</v>
      </c>
      <c r="I210" s="156">
        <f>MAX(Tabela13[[#This Row],[Colunas1]:[Colunas5]])</f>
        <v>3.75</v>
      </c>
      <c r="J210" s="129">
        <f>[Dividendo]/IF(([Exercício Base]-[Exercício Ini])=0,1,([Exercício Base]-[Exercício Ini]))</f>
        <v>3.623529411764706E-3</v>
      </c>
      <c r="K210" s="129">
        <f>[Jrs Cap Próprio Pago]/IF(([Exercício Base]-[Exercício Ini])=0,1,([Exercício Base]-[Exercício Ini]))</f>
        <v>0</v>
      </c>
      <c r="L210" s="186">
        <f>0</f>
        <v>0</v>
      </c>
      <c r="M210" s="184">
        <f>SUMPRODUCT(N(TRIM(Tabela15[Nome de pregão])=Tabela13[[#This Row],[Nome de Pregão]]),Tabela15[Qtde total de ações])</f>
        <v>105765903</v>
      </c>
      <c r="N210" s="131">
        <f>[Capital Social]*$AA$1</f>
        <v>0</v>
      </c>
      <c r="O210" s="129">
        <f>IF([Jrs Cap Próprio Pago]&gt;0,IF(([Capital Social]*$AA$1/[Qtde Total Ações])&gt;[Média JCP],[Média JCP],[Capital Social]*$AA$1/[Qtde Total Ações]),0)</f>
        <v>0</v>
      </c>
      <c r="P210" s="111">
        <f>SUMPRODUCT(N(Tabela1[Código]=Tabela13[[#This Row],[PAPEL]]),Tabela1[Fechamento])</f>
        <v>0</v>
      </c>
      <c r="Q210" s="111">
        <f>SUMPRODUCT(N(Tabela17[Código]=Tabela13[[#This Row],[PAPEL]]),Tabela17[Fechamento])</f>
        <v>3.75</v>
      </c>
      <c r="R210" s="111">
        <f>SUMPRODUCT(N(Tabela176[Código]=Tabela13[[#This Row],[PAPEL]]),Tabela176[Fechamento])</f>
        <v>0</v>
      </c>
      <c r="S210" s="111">
        <f>SUMPRODUCT(N(Tabela1768[Código]=Tabela13[[#This Row],[PAPEL]]),Tabela1768[Fechamento])</f>
        <v>0</v>
      </c>
      <c r="T210" s="152">
        <f>SUMPRODUCT(N(Tabela17683[Código]=Tabela13[[#This Row],[PAPEL]]),Tabela17683[Fechamento])</f>
        <v>0</v>
      </c>
      <c r="U210" s="129">
        <f>[Média Dividendo]+[Prev JPC/Ação]</f>
        <v>3.623529411764706E-3</v>
      </c>
      <c r="V210" s="186">
        <f>Tabela13[[#This Row],[Prev Provento]]*[Qtde Total Ações]</f>
        <v>383245.86028235295</v>
      </c>
      <c r="W210" s="152">
        <f>IF(AND((Tabela13[[#This Row],[Exercício Base]]-Tabela13[[#This Row],[Exercício Fim]])&lt;3,Tabela13[[#This Row],[Cotação]]&gt;0),Tabela13[[#This Row],[Prev Provento]]/Tabela13[[#This Row],[Cotação]],"")</f>
        <v>9.6627450980392156E-4</v>
      </c>
      <c r="X210" s="153">
        <f>IF(Tabela13[[#This Row],[Cotação]]&gt;0,$Z$1/Tabela13[[#This Row],[Cotação]]-MOD($Z$1/Tabela13[[#This Row],[Cotação]],100),0)</f>
        <v>100</v>
      </c>
    </row>
    <row r="211" spans="1:24">
      <c r="A211" s="111" t="s">
        <v>1660</v>
      </c>
      <c r="B211" s="111" t="s">
        <v>1488</v>
      </c>
      <c r="C211" s="111" t="s">
        <v>566</v>
      </c>
      <c r="D211" s="153">
        <f>GETPIVOTDATA("Mínimo de Ano",Ano!$A$3,"Nome de Pregão",Tabela13[[#This Row],[Nome de Pregão]])</f>
        <v>1996</v>
      </c>
      <c r="E211" s="153">
        <f>GETPIVOTDATA("Máx de Ano",Ano!$A$3,"Nome de Pregão",Tabela13[[#This Row],[Nome de Pregão]])</f>
        <v>2013</v>
      </c>
      <c r="F211" s="158">
        <f>2013</f>
        <v>2013</v>
      </c>
      <c r="G211" s="129">
        <f>SUMPRODUCT(N(Tabela13[[#This Row],[Nome de Pregão]]=Tabela9[Nome de Pregão]),N(Tabela13[[#This Row],[Tipo da Ação]]=Tabela9[Tipo da Ação]),N(Tabela9[Tipo do Provento]="DIVIDENDO"),Tabela9[Proventos/Ação])</f>
        <v>1.1587927</v>
      </c>
      <c r="H211" s="129">
        <f>0</f>
        <v>0</v>
      </c>
      <c r="I211" s="156">
        <f>MAX(Tabela13[[#This Row],[Colunas1]:[Colunas5]])</f>
        <v>80</v>
      </c>
      <c r="J211" s="129">
        <f>[Dividendo]/IF(([Exercício Base]-[Exercício Ini])=0,1,([Exercício Base]-[Exercício Ini]))</f>
        <v>6.8164276470588231E-2</v>
      </c>
      <c r="K211" s="129">
        <f>[Jrs Cap Próprio Pago]/IF(([Exercício Base]-[Exercício Ini])=0,1,([Exercício Base]-[Exercício Ini]))</f>
        <v>0</v>
      </c>
      <c r="L211" s="186">
        <f>0</f>
        <v>0</v>
      </c>
      <c r="M211" s="184">
        <f>SUMPRODUCT(N(TRIM(Tabela15[Nome de pregão])=Tabela13[[#This Row],[Nome de Pregão]]),Tabela15[Qtde total de ações])</f>
        <v>726514</v>
      </c>
      <c r="N211" s="131">
        <f>[Capital Social]*$AA$1</f>
        <v>0</v>
      </c>
      <c r="O211" s="129">
        <f>IF([Jrs Cap Próprio Pago]&gt;0,IF(([Capital Social]*$AA$1/[Qtde Total Ações])&gt;[Média JCP],[Média JCP],[Capital Social]*$AA$1/[Qtde Total Ações]),0)</f>
        <v>0</v>
      </c>
      <c r="P211" s="111">
        <f>SUMPRODUCT(N(Tabela1[Código]=Tabela13[[#This Row],[PAPEL]]),Tabela1[Fechamento])</f>
        <v>0</v>
      </c>
      <c r="Q211" s="111">
        <f>SUMPRODUCT(N(Tabela17[Código]=Tabela13[[#This Row],[PAPEL]]),Tabela17[Fechamento])</f>
        <v>0</v>
      </c>
      <c r="R211" s="111">
        <f>SUMPRODUCT(N(Tabela176[Código]=Tabela13[[#This Row],[PAPEL]]),Tabela176[Fechamento])</f>
        <v>80</v>
      </c>
      <c r="S211" s="111">
        <f>SUMPRODUCT(N(Tabela1768[Código]=Tabela13[[#This Row],[PAPEL]]),Tabela1768[Fechamento])</f>
        <v>0</v>
      </c>
      <c r="T211" s="152">
        <f>SUMPRODUCT(N(Tabela17683[Código]=Tabela13[[#This Row],[PAPEL]]),Tabela17683[Fechamento])</f>
        <v>0</v>
      </c>
      <c r="U211" s="129">
        <f>[Média Dividendo]+[Prev JPC/Ação]</f>
        <v>6.8164276470588231E-2</v>
      </c>
      <c r="V211" s="186">
        <f>Tabela13[[#This Row],[Prev Provento]]*[Qtde Total Ações]</f>
        <v>49522.301155752939</v>
      </c>
      <c r="W211" s="152">
        <f>IF(AND((Tabela13[[#This Row],[Exercício Base]]-Tabela13[[#This Row],[Exercício Fim]])&lt;3,Tabela13[[#This Row],[Cotação]]&gt;0),Tabela13[[#This Row],[Prev Provento]]/Tabela13[[#This Row],[Cotação]],"")</f>
        <v>8.5205345588235289E-4</v>
      </c>
      <c r="X211" s="112">
        <f>IF(Tabela13[[#This Row],[Cotação]]&gt;0,$Z$1/Tabela13[[#This Row],[Cotação]]-MOD($Z$1/Tabela13[[#This Row],[Cotação]],100),0)</f>
        <v>0</v>
      </c>
    </row>
    <row r="212" spans="1:24">
      <c r="A212" s="111" t="s">
        <v>1817</v>
      </c>
      <c r="B212" s="111" t="s">
        <v>1488</v>
      </c>
      <c r="C212" s="111" t="s">
        <v>168</v>
      </c>
      <c r="D212" s="153">
        <f>GETPIVOTDATA("Mínimo de Ano",Ano!$A$3,"Nome de Pregão",Tabela13[[#This Row],[Nome de Pregão]])</f>
        <v>2000</v>
      </c>
      <c r="E212" s="153">
        <f>GETPIVOTDATA("Máx de Ano",Ano!$A$3,"Nome de Pregão",Tabela13[[#This Row],[Nome de Pregão]])</f>
        <v>2013</v>
      </c>
      <c r="F212" s="158">
        <f>2013</f>
        <v>2013</v>
      </c>
      <c r="G212" s="129">
        <f>SUMPRODUCT(N(Tabela13[[#This Row],[Nome de Pregão]]=Tabela9[Nome de Pregão]),N(Tabela13[[#This Row],[Tipo da Ação]]=Tabela9[Tipo da Ação]),N(Tabela9[Tipo do Provento]="DIVIDENDO"),Tabela9[Proventos/Ação])</f>
        <v>8.7219346020000005E-2</v>
      </c>
      <c r="H212" s="129">
        <f>0</f>
        <v>0</v>
      </c>
      <c r="I212" s="156">
        <f>MAX(Tabela13[[#This Row],[Colunas1]:[Colunas5]])</f>
        <v>8.19</v>
      </c>
      <c r="J212" s="129">
        <f>[Dividendo]/IF(([Exercício Base]-[Exercício Ini])=0,1,([Exercício Base]-[Exercício Ini]))</f>
        <v>6.7091804630769235E-3</v>
      </c>
      <c r="K212" s="129">
        <f>[Jrs Cap Próprio Pago]/IF(([Exercício Base]-[Exercício Ini])=0,1,([Exercício Base]-[Exercício Ini]))</f>
        <v>0</v>
      </c>
      <c r="L212" s="186">
        <f>0</f>
        <v>0</v>
      </c>
      <c r="M212" s="184">
        <f>SUMPRODUCT(N(TRIM(Tabela15[Nome de pregão])=Tabela13[[#This Row],[Nome de Pregão]]),Tabela15[Qtde total de ações])</f>
        <v>476620206</v>
      </c>
      <c r="N212" s="131">
        <f>[Capital Social]*$AA$1</f>
        <v>0</v>
      </c>
      <c r="O212" s="129">
        <f>IF([Jrs Cap Próprio Pago]&gt;0,IF(([Capital Social]*$AA$1/[Qtde Total Ações])&gt;[Média JCP],[Média JCP],[Capital Social]*$AA$1/[Qtde Total Ações]),0)</f>
        <v>0</v>
      </c>
      <c r="P212" s="111">
        <f>SUMPRODUCT(N(Tabela1[Código]=Tabela13[[#This Row],[PAPEL]]),Tabela1[Fechamento])</f>
        <v>8.19</v>
      </c>
      <c r="Q212" s="111">
        <f>SUMPRODUCT(N(Tabela17[Código]=Tabela13[[#This Row],[PAPEL]]),Tabela17[Fechamento])</f>
        <v>0</v>
      </c>
      <c r="R212" s="111">
        <f>SUMPRODUCT(N(Tabela176[Código]=Tabela13[[#This Row],[PAPEL]]),Tabela176[Fechamento])</f>
        <v>0</v>
      </c>
      <c r="S212" s="111">
        <f>SUMPRODUCT(N(Tabela1768[Código]=Tabela13[[#This Row],[PAPEL]]),Tabela1768[Fechamento])</f>
        <v>0</v>
      </c>
      <c r="T212" s="152">
        <f>SUMPRODUCT(N(Tabela17683[Código]=Tabela13[[#This Row],[PAPEL]]),Tabela17683[Fechamento])</f>
        <v>0</v>
      </c>
      <c r="U212" s="129">
        <f>[Média Dividendo]+[Prev JPC/Ação]</f>
        <v>6.7091804630769235E-3</v>
      </c>
      <c r="V212" s="186">
        <f>Tabela13[[#This Row],[Prev Provento]]*[Qtde Total Ações]</f>
        <v>3197730.9744028985</v>
      </c>
      <c r="W212" s="152">
        <f>IF(AND((Tabela13[[#This Row],[Exercício Base]]-Tabela13[[#This Row],[Exercício Fim]])&lt;3,Tabela13[[#This Row],[Cotação]]&gt;0),Tabela13[[#This Row],[Prev Provento]]/Tabela13[[#This Row],[Cotação]],"")</f>
        <v>8.1919175373344614E-4</v>
      </c>
      <c r="X212" s="112">
        <f>IF(Tabela13[[#This Row],[Cotação]]&gt;0,$Z$1/Tabela13[[#This Row],[Cotação]]-MOD($Z$1/Tabela13[[#This Row],[Cotação]],100),0)</f>
        <v>0</v>
      </c>
    </row>
    <row r="213" spans="1:24">
      <c r="A213" s="111" t="s">
        <v>1751</v>
      </c>
      <c r="B213" s="111" t="s">
        <v>1488</v>
      </c>
      <c r="C213" s="111" t="s">
        <v>195</v>
      </c>
      <c r="D213" s="153">
        <f>GETPIVOTDATA("Mínimo de Ano",Ano!$A$3,"Nome de Pregão",Tabela13[[#This Row],[Nome de Pregão]])</f>
        <v>1996</v>
      </c>
      <c r="E213" s="153">
        <f>GETPIVOTDATA("Máx de Ano",Ano!$A$3,"Nome de Pregão",Tabela13[[#This Row],[Nome de Pregão]])</f>
        <v>2014</v>
      </c>
      <c r="F213" s="158">
        <f>2013</f>
        <v>2013</v>
      </c>
      <c r="G213" s="129">
        <f>SUMPRODUCT(N(Tabela13[[#This Row],[Nome de Pregão]]=Tabela9[Nome de Pregão]),N(Tabela13[[#This Row],[Tipo da Ação]]=Tabela9[Tipo da Ação]),N(Tabela9[Tipo do Provento]="DIVIDENDO"),Tabela9[Proventos/Ação])</f>
        <v>1.1749999999999998E-2</v>
      </c>
      <c r="H213" s="129">
        <f>0</f>
        <v>0</v>
      </c>
      <c r="I213" s="156">
        <f>MAX(Tabela13[[#This Row],[Colunas1]:[Colunas5]])</f>
        <v>1.05</v>
      </c>
      <c r="J213" s="129">
        <f>[Dividendo]/IF(([Exercício Base]-[Exercício Ini])=0,1,([Exercício Base]-[Exercício Ini]))</f>
        <v>6.9117647058823521E-4</v>
      </c>
      <c r="K213" s="129">
        <f>[Jrs Cap Próprio Pago]/IF(([Exercício Base]-[Exercício Ini])=0,1,([Exercício Base]-[Exercício Ini]))</f>
        <v>0</v>
      </c>
      <c r="L213" s="186">
        <f>0</f>
        <v>0</v>
      </c>
      <c r="M213" s="184">
        <f>SUMPRODUCT(N(TRIM(Tabela15[Nome de pregão])=Tabela13[[#This Row],[Nome de Pregão]]),Tabela15[Qtde total de ações])</f>
        <v>182520000</v>
      </c>
      <c r="N213" s="131">
        <f>[Capital Social]*$AA$1</f>
        <v>0</v>
      </c>
      <c r="O213" s="129">
        <f>IF([Jrs Cap Próprio Pago]&gt;0,IF(([Capital Social]*$AA$1/[Qtde Total Ações])&gt;[Média JCP],[Média JCP],[Capital Social]*$AA$1/[Qtde Total Ações]),0)</f>
        <v>0</v>
      </c>
      <c r="P213" s="111">
        <f>SUMPRODUCT(N(Tabela1[Código]=Tabela13[[#This Row],[PAPEL]]),Tabela1[Fechamento])</f>
        <v>1.05</v>
      </c>
      <c r="Q213" s="111">
        <f>SUMPRODUCT(N(Tabela17[Código]=Tabela13[[#This Row],[PAPEL]]),Tabela17[Fechamento])</f>
        <v>0</v>
      </c>
      <c r="R213" s="111">
        <f>SUMPRODUCT(N(Tabela176[Código]=Tabela13[[#This Row],[PAPEL]]),Tabela176[Fechamento])</f>
        <v>0</v>
      </c>
      <c r="S213" s="111">
        <f>SUMPRODUCT(N(Tabela1768[Código]=Tabela13[[#This Row],[PAPEL]]),Tabela1768[Fechamento])</f>
        <v>0</v>
      </c>
      <c r="T213" s="152">
        <f>SUMPRODUCT(N(Tabela17683[Código]=Tabela13[[#This Row],[PAPEL]]),Tabela17683[Fechamento])</f>
        <v>0</v>
      </c>
      <c r="U213" s="129">
        <f>[Média Dividendo]+[Prev JPC/Ação]</f>
        <v>6.9117647058823521E-4</v>
      </c>
      <c r="V213" s="186">
        <f>Tabela13[[#This Row],[Prev Provento]]*[Qtde Total Ações]</f>
        <v>126153.52941176468</v>
      </c>
      <c r="W213" s="152">
        <f>IF(AND((Tabela13[[#This Row],[Exercício Base]]-Tabela13[[#This Row],[Exercício Fim]])&lt;3,Tabela13[[#This Row],[Cotação]]&gt;0),Tabela13[[#This Row],[Prev Provento]]/Tabela13[[#This Row],[Cotação]],"")</f>
        <v>6.5826330532212877E-4</v>
      </c>
      <c r="X213" s="153">
        <f>IF(Tabela13[[#This Row],[Cotação]]&gt;0,$Z$1/Tabela13[[#This Row],[Cotação]]-MOD($Z$1/Tabela13[[#This Row],[Cotação]],100),0)</f>
        <v>500</v>
      </c>
    </row>
    <row r="214" spans="1:24" hidden="1">
      <c r="A214" s="111" t="s">
        <v>1795</v>
      </c>
      <c r="B214" s="111" t="s">
        <v>1488</v>
      </c>
      <c r="C214" s="111" t="s">
        <v>393</v>
      </c>
      <c r="D214" s="153">
        <f>GETPIVOTDATA("Mínimo de Ano",Ano!$A$3,"Nome de Pregão",Tabela13[[#This Row],[Nome de Pregão]])</f>
        <v>2007</v>
      </c>
      <c r="E214" s="153">
        <f>GETPIVOTDATA("Máx de Ano",Ano!$A$3,"Nome de Pregão",Tabela13[[#This Row],[Nome de Pregão]])</f>
        <v>2013</v>
      </c>
      <c r="F214" s="158">
        <f>2013</f>
        <v>2013</v>
      </c>
      <c r="G214" s="129">
        <f>SUMPRODUCT(N(Tabela13[[#This Row],[Nome de Pregão]]=Tabela9[Nome de Pregão]),N(Tabela13[[#This Row],[Tipo da Ação]]=Tabela9[Tipo da Ação]),N(Tabela9[Tipo do Provento]="DIVIDENDO"),Tabela9[Proventos/Ação])</f>
        <v>2.0804355384999997</v>
      </c>
      <c r="H214" s="129">
        <f>0</f>
        <v>0</v>
      </c>
      <c r="I214" s="156">
        <f>MAX(Tabela13[[#This Row],[Colunas1]:[Colunas5]])</f>
        <v>0</v>
      </c>
      <c r="J214" s="129">
        <f>[Dividendo]/IF(([Exercício Base]-[Exercício Ini])=0,1,([Exercício Base]-[Exercício Ini]))</f>
        <v>0.34673925641666664</v>
      </c>
      <c r="K214" s="129">
        <f>[Jrs Cap Próprio Pago]/IF(([Exercício Base]-[Exercício Ini])=0,1,([Exercício Base]-[Exercício Ini]))</f>
        <v>0</v>
      </c>
      <c r="L214" s="186">
        <f>0</f>
        <v>0</v>
      </c>
      <c r="M214" s="184">
        <f>SUMPRODUCT(N(TRIM(Tabela15[Nome de pregão])=Tabela13[[#This Row],[Nome de Pregão]]),Tabela15[Qtde total de ações])</f>
        <v>123612756</v>
      </c>
      <c r="N214" s="184">
        <f>[Capital Social]*$AA$1</f>
        <v>0</v>
      </c>
      <c r="O214" s="184">
        <f>IF([Jrs Cap Próprio Pago]&gt;0,IF(([Capital Social]*$AA$1/[Qtde Total Ações])&gt;[Média JCP],[Média JCP],[Capital Social]*$AA$1/[Qtde Total Ações]),0)</f>
        <v>0</v>
      </c>
      <c r="P214" s="111">
        <f>SUMPRODUCT(N(Tabela1[Código]=Tabela13[[#This Row],[PAPEL]]),Tabela1[Fechamento])</f>
        <v>0</v>
      </c>
      <c r="Q214" s="111">
        <f>SUMPRODUCT(N(Tabela17[Código]=Tabela13[[#This Row],[PAPEL]]),Tabela17[Fechamento])</f>
        <v>0</v>
      </c>
      <c r="R214" s="111">
        <f>SUMPRODUCT(N(Tabela176[Código]=Tabela13[[#This Row],[PAPEL]]),Tabela176[Fechamento])</f>
        <v>0</v>
      </c>
      <c r="S214" s="152">
        <f>SUMPRODUCT(N(Tabela1768[Código]=Tabela13[[#This Row],[PAPEL]]),Tabela1768[Fechamento])</f>
        <v>0</v>
      </c>
      <c r="T214" s="111">
        <f>SUMPRODUCT(N(Tabela17683[Código]=Tabela13[[#This Row],[PAPEL]]),Tabela17683[Fechamento])</f>
        <v>0</v>
      </c>
      <c r="U214" s="153">
        <f>[Média Dividendo]+[Prev JPC/Ação]</f>
        <v>0.34673925641666664</v>
      </c>
      <c r="V214" s="126">
        <f>Tabela13[[#This Row],[Prev Provento]]*[Qtde Total Ações]</f>
        <v>42861395.099054851</v>
      </c>
      <c r="W214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14" s="153">
        <f>IF(Tabela13[[#This Row],[Cotação]]&gt;0,$Z$1/Tabela13[[#This Row],[Cotação]]-MOD($Z$1/Tabela13[[#This Row],[Cotação]],100),0)</f>
        <v>0</v>
      </c>
    </row>
    <row r="215" spans="1:24">
      <c r="A215" s="111" t="s">
        <v>1629</v>
      </c>
      <c r="B215" s="111" t="s">
        <v>1488</v>
      </c>
      <c r="C215" s="111" t="s">
        <v>293</v>
      </c>
      <c r="D215" s="153">
        <f>GETPIVOTDATA("Mínimo de Ano",Ano!$A$3,"Nome de Pregão",Tabela13[[#This Row],[Nome de Pregão]])</f>
        <v>2007</v>
      </c>
      <c r="E215" s="153">
        <f>GETPIVOTDATA("Máx de Ano",Ano!$A$3,"Nome de Pregão",Tabela13[[#This Row],[Nome de Pregão]])</f>
        <v>2014</v>
      </c>
      <c r="F215" s="158">
        <f>2013</f>
        <v>2013</v>
      </c>
      <c r="G215" s="129">
        <f>SUMPRODUCT(N(Tabela13[[#This Row],[Nome de Pregão]]=Tabela9[Nome de Pregão]),N(Tabela13[[#This Row],[Tipo da Ação]]=Tabela9[Tipo da Ação]),N(Tabela9[Tipo do Provento]="DIVIDENDO"),Tabela9[Proventos/Ação])</f>
        <v>4.5630094400000001E-2</v>
      </c>
      <c r="H215" s="129">
        <f>0</f>
        <v>0</v>
      </c>
      <c r="I215" s="156">
        <f>MAX(Tabela13[[#This Row],[Colunas1]:[Colunas5]])</f>
        <v>11.85</v>
      </c>
      <c r="J215" s="129">
        <f>[Dividendo]/IF(([Exercício Base]-[Exercício Ini])=0,1,([Exercício Base]-[Exercício Ini]))</f>
        <v>7.6050157333333339E-3</v>
      </c>
      <c r="K215" s="129">
        <f>[Jrs Cap Próprio Pago]/IF(([Exercício Base]-[Exercício Ini])=0,1,([Exercício Base]-[Exercício Ini]))</f>
        <v>0</v>
      </c>
      <c r="L215" s="186">
        <f>0</f>
        <v>0</v>
      </c>
      <c r="M215" s="184">
        <f>SUMPRODUCT(N(TRIM(Tabela15[Nome de pregão])=Tabela13[[#This Row],[Nome de Pregão]]),Tabela15[Qtde total de ações])</f>
        <v>605059489</v>
      </c>
      <c r="N215" s="131">
        <f>[Capital Social]*$AA$1</f>
        <v>0</v>
      </c>
      <c r="O215" s="129">
        <f>IF([Jrs Cap Próprio Pago]&gt;0,IF(([Capital Social]*$AA$1/[Qtde Total Ações])&gt;[Média JCP],[Média JCP],[Capital Social]*$AA$1/[Qtde Total Ações]),0)</f>
        <v>0</v>
      </c>
      <c r="P215" s="111">
        <f>SUMPRODUCT(N(Tabela1[Código]=Tabela13[[#This Row],[PAPEL]]),Tabela1[Fechamento])</f>
        <v>0</v>
      </c>
      <c r="Q215" s="111">
        <f>SUMPRODUCT(N(Tabela17[Código]=Tabela13[[#This Row],[PAPEL]]),Tabela17[Fechamento])</f>
        <v>11.85</v>
      </c>
      <c r="R215" s="111">
        <f>SUMPRODUCT(N(Tabela176[Código]=Tabela13[[#This Row],[PAPEL]]),Tabela176[Fechamento])</f>
        <v>0</v>
      </c>
      <c r="S215" s="111">
        <f>SUMPRODUCT(N(Tabela1768[Código]=Tabela13[[#This Row],[PAPEL]]),Tabela1768[Fechamento])</f>
        <v>0</v>
      </c>
      <c r="T215" s="152">
        <f>SUMPRODUCT(N(Tabela17683[Código]=Tabela13[[#This Row],[PAPEL]]),Tabela17683[Fechamento])</f>
        <v>0</v>
      </c>
      <c r="U215" s="129">
        <f>[Média Dividendo]+[Prev JPC/Ação]</f>
        <v>7.6050157333333339E-3</v>
      </c>
      <c r="V215" s="186">
        <f>Tabela13[[#This Row],[Prev Provento]]*[Qtde Total Ações]</f>
        <v>4601486.9334476274</v>
      </c>
      <c r="W215" s="152">
        <f>IF(AND((Tabela13[[#This Row],[Exercício Base]]-Tabela13[[#This Row],[Exercício Fim]])&lt;3,Tabela13[[#This Row],[Cotação]]&gt;0),Tabela13[[#This Row],[Prev Provento]]/Tabela13[[#This Row],[Cotação]],"")</f>
        <v>6.4177347960618853E-4</v>
      </c>
      <c r="X215" s="112">
        <f>IF(Tabela13[[#This Row],[Cotação]]&gt;0,$Z$1/Tabela13[[#This Row],[Cotação]]-MOD($Z$1/Tabela13[[#This Row],[Cotação]],100),0)</f>
        <v>0</v>
      </c>
    </row>
    <row r="216" spans="1:24" hidden="1">
      <c r="A216" s="111" t="s">
        <v>1788</v>
      </c>
      <c r="B216" s="111" t="s">
        <v>1488</v>
      </c>
      <c r="C216" s="111" t="s">
        <v>526</v>
      </c>
      <c r="D216" s="153">
        <f>GETPIVOTDATA("Mínimo de Ano",Ano!$A$3,"Nome de Pregão",Tabela13[[#This Row],[Nome de Pregão]])</f>
        <v>2007</v>
      </c>
      <c r="E216" s="153">
        <f>GETPIVOTDATA("Máx de Ano",Ano!$A$3,"Nome de Pregão",Tabela13[[#This Row],[Nome de Pregão]])</f>
        <v>2013</v>
      </c>
      <c r="F216" s="158">
        <f>2013</f>
        <v>2013</v>
      </c>
      <c r="G216" s="129">
        <f>SUMPRODUCT(N(Tabela13[[#This Row],[Nome de Pregão]]=Tabela9[Nome de Pregão]),N(Tabela13[[#This Row],[Tipo da Ação]]=Tabela9[Tipo da Ação]),N(Tabela9[Tipo do Provento]="DIVIDENDO"),Tabela9[Proventos/Ação])</f>
        <v>0.53</v>
      </c>
      <c r="H216" s="129">
        <f>0</f>
        <v>0</v>
      </c>
      <c r="I216" s="156">
        <f>MAX(Tabela13[[#This Row],[Colunas1]:[Colunas5]])</f>
        <v>0</v>
      </c>
      <c r="J216" s="129">
        <f>[Dividendo]/IF(([Exercício Base]-[Exercício Ini])=0,1,([Exercício Base]-[Exercício Ini]))</f>
        <v>8.8333333333333333E-2</v>
      </c>
      <c r="K216" s="129">
        <f>[Jrs Cap Próprio Pago]/IF(([Exercício Base]-[Exercício Ini])=0,1,([Exercício Base]-[Exercício Ini]))</f>
        <v>0</v>
      </c>
      <c r="L216" s="186">
        <f>0</f>
        <v>0</v>
      </c>
      <c r="M216" s="184">
        <f>SUMPRODUCT(N(TRIM(Tabela15[Nome de pregão])=Tabela13[[#This Row],[Nome de Pregão]]),Tabela15[Qtde total de ações])</f>
        <v>87289932</v>
      </c>
      <c r="N216" s="184">
        <f>[Capital Social]*$AA$1</f>
        <v>0</v>
      </c>
      <c r="O216" s="184">
        <f>IF([Jrs Cap Próprio Pago]&gt;0,IF(([Capital Social]*$AA$1/[Qtde Total Ações])&gt;[Média JCP],[Média JCP],[Capital Social]*$AA$1/[Qtde Total Ações]),0)</f>
        <v>0</v>
      </c>
      <c r="P216" s="111">
        <f>SUMPRODUCT(N(Tabela1[Código]=Tabela13[[#This Row],[PAPEL]]),Tabela1[Fechamento])</f>
        <v>0</v>
      </c>
      <c r="Q216" s="111">
        <f>SUMPRODUCT(N(Tabela17[Código]=Tabela13[[#This Row],[PAPEL]]),Tabela17[Fechamento])</f>
        <v>0</v>
      </c>
      <c r="R216" s="111">
        <f>SUMPRODUCT(N(Tabela176[Código]=Tabela13[[#This Row],[PAPEL]]),Tabela176[Fechamento])</f>
        <v>0</v>
      </c>
      <c r="S216" s="152">
        <f>SUMPRODUCT(N(Tabela1768[Código]=Tabela13[[#This Row],[PAPEL]]),Tabela1768[Fechamento])</f>
        <v>0</v>
      </c>
      <c r="T216" s="111">
        <f>SUMPRODUCT(N(Tabela17683[Código]=Tabela13[[#This Row],[PAPEL]]),Tabela17683[Fechamento])</f>
        <v>0</v>
      </c>
      <c r="U216" s="153">
        <f>[Média Dividendo]+[Prev JPC/Ação]</f>
        <v>8.8333333333333333E-2</v>
      </c>
      <c r="V216" s="126">
        <f>Tabela13[[#This Row],[Prev Provento]]*[Qtde Total Ações]</f>
        <v>7710610.6600000001</v>
      </c>
      <c r="W216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16" s="153">
        <f>IF(Tabela13[[#This Row],[Cotação]]&gt;0,$Z$1/Tabela13[[#This Row],[Cotação]]-MOD($Z$1/Tabela13[[#This Row],[Cotação]],100),0)</f>
        <v>0</v>
      </c>
    </row>
    <row r="217" spans="1:24">
      <c r="A217" s="111" t="s">
        <v>1750</v>
      </c>
      <c r="B217" s="111" t="s">
        <v>1490</v>
      </c>
      <c r="C217" s="111" t="s">
        <v>333</v>
      </c>
      <c r="D217" s="153">
        <f>GETPIVOTDATA("Mínimo de Ano",Ano!$A$3,"Nome de Pregão",Tabela13[[#This Row],[Nome de Pregão]])</f>
        <v>1996</v>
      </c>
      <c r="E217" s="153">
        <f>GETPIVOTDATA("Máx de Ano",Ano!$A$3,"Nome de Pregão",Tabela13[[#This Row],[Nome de Pregão]])</f>
        <v>2014</v>
      </c>
      <c r="F217" s="158">
        <f>2013</f>
        <v>2013</v>
      </c>
      <c r="G217" s="129">
        <f>SUMPRODUCT(N(Tabela13[[#This Row],[Nome de Pregão]]=Tabela9[Nome de Pregão]),N(Tabela13[[#This Row],[Tipo da Ação]]=Tabela9[Tipo da Ação]),N(Tabela9[Tipo do Provento]="DIVIDENDO"),Tabela9[Proventos/Ação])</f>
        <v>4.0419999999999998E-2</v>
      </c>
      <c r="H217" s="129">
        <f>0</f>
        <v>0</v>
      </c>
      <c r="I217" s="156">
        <f>MAX(Tabela13[[#This Row],[Colunas1]:[Colunas5]])</f>
        <v>8.5</v>
      </c>
      <c r="J217" s="129">
        <f>[Dividendo]/IF(([Exercício Base]-[Exercício Ini])=0,1,([Exercício Base]-[Exercício Ini]))</f>
        <v>2.3776470588235295E-3</v>
      </c>
      <c r="K217" s="129">
        <f>[Jrs Cap Próprio Pago]/IF(([Exercício Base]-[Exercício Ini])=0,1,([Exercício Base]-[Exercício Ini]))</f>
        <v>0</v>
      </c>
      <c r="L217" s="186">
        <f>0</f>
        <v>0</v>
      </c>
      <c r="M217" s="184">
        <f>SUMPRODUCT(N(TRIM(Tabela15[Nome de pregão])=Tabela13[[#This Row],[Nome de Pregão]]),Tabela15[Qtde total de ações])</f>
        <v>11759999</v>
      </c>
      <c r="N217" s="131">
        <f>[Capital Social]*$AA$1</f>
        <v>0</v>
      </c>
      <c r="O217" s="129">
        <f>IF([Jrs Cap Próprio Pago]&gt;0,IF(([Capital Social]*$AA$1/[Qtde Total Ações])&gt;[Média JCP],[Média JCP],[Capital Social]*$AA$1/[Qtde Total Ações]),0)</f>
        <v>0</v>
      </c>
      <c r="P217" s="111">
        <f>SUMPRODUCT(N(Tabela1[Código]=Tabela13[[#This Row],[PAPEL]]),Tabela1[Fechamento])</f>
        <v>0</v>
      </c>
      <c r="Q217" s="111">
        <f>SUMPRODUCT(N(Tabela17[Código]=Tabela13[[#This Row],[PAPEL]]),Tabela17[Fechamento])</f>
        <v>8.5</v>
      </c>
      <c r="R217" s="111">
        <f>SUMPRODUCT(N(Tabela176[Código]=Tabela13[[#This Row],[PAPEL]]),Tabela176[Fechamento])</f>
        <v>0</v>
      </c>
      <c r="S217" s="111">
        <f>SUMPRODUCT(N(Tabela1768[Código]=Tabela13[[#This Row],[PAPEL]]),Tabela1768[Fechamento])</f>
        <v>0</v>
      </c>
      <c r="T217" s="152">
        <f>SUMPRODUCT(N(Tabela17683[Código]=Tabela13[[#This Row],[PAPEL]]),Tabela17683[Fechamento])</f>
        <v>0</v>
      </c>
      <c r="U217" s="129">
        <f>[Média Dividendo]+[Prev JPC/Ação]</f>
        <v>2.3776470588235295E-3</v>
      </c>
      <c r="V217" s="186">
        <f>Tabela13[[#This Row],[Prev Provento]]*[Qtde Total Ações]</f>
        <v>27961.12703411765</v>
      </c>
      <c r="W217" s="152">
        <f>IF(AND((Tabela13[[#This Row],[Exercício Base]]-Tabela13[[#This Row],[Exercício Fim]])&lt;3,Tabela13[[#This Row],[Cotação]]&gt;0),Tabela13[[#This Row],[Prev Provento]]/Tabela13[[#This Row],[Cotação]],"")</f>
        <v>2.7972318339100345E-4</v>
      </c>
      <c r="X217" s="153">
        <f>IF(Tabela13[[#This Row],[Cotação]]&gt;0,$Z$1/Tabela13[[#This Row],[Cotação]]-MOD($Z$1/Tabela13[[#This Row],[Cotação]],100),0)</f>
        <v>0</v>
      </c>
    </row>
    <row r="218" spans="1:24">
      <c r="A218" s="111" t="s">
        <v>1637</v>
      </c>
      <c r="B218" s="111" t="s">
        <v>1503</v>
      </c>
      <c r="C218" s="111" t="s">
        <v>23</v>
      </c>
      <c r="D218" s="153">
        <f>GETPIVOTDATA("Mínimo de Ano",Ano!$A$3,"Nome de Pregão",Tabela13[[#This Row],[Nome de Pregão]])</f>
        <v>1996</v>
      </c>
      <c r="E218" s="153">
        <f>GETPIVOTDATA("Máx de Ano",Ano!$A$3,"Nome de Pregão",Tabela13[[#This Row],[Nome de Pregão]])</f>
        <v>2013</v>
      </c>
      <c r="F218" s="158">
        <f>2013</f>
        <v>2013</v>
      </c>
      <c r="G218" s="129">
        <f>SUMPRODUCT(N(Tabela13[[#This Row],[Nome de Pregão]]=Tabela9[Nome de Pregão]),N(Tabela13[[#This Row],[Tipo da Ação]]=Tabela9[Tipo da Ação]),N(Tabela9[Tipo do Provento]="DIVIDENDO"),Tabela9[Proventos/Ação])</f>
        <v>3.7201699239999997E-2</v>
      </c>
      <c r="H218" s="129">
        <f>0</f>
        <v>0</v>
      </c>
      <c r="I218" s="156">
        <f>MAX(Tabela13[[#This Row],[Colunas1]:[Colunas5]])</f>
        <v>10.76</v>
      </c>
      <c r="J218" s="129">
        <f>[Dividendo]/IF(([Exercício Base]-[Exercício Ini])=0,1,([Exercício Base]-[Exercício Ini]))</f>
        <v>2.1883352494117647E-3</v>
      </c>
      <c r="K218" s="129">
        <f>[Jrs Cap Próprio Pago]/IF(([Exercício Base]-[Exercício Ini])=0,1,([Exercício Base]-[Exercício Ini]))</f>
        <v>0</v>
      </c>
      <c r="L218" s="186">
        <f>0</f>
        <v>0</v>
      </c>
      <c r="M218" s="184">
        <f>SUMPRODUCT(N(TRIM(Tabela15[Nome de pregão])=Tabela13[[#This Row],[Nome de Pregão]]),Tabela15[Qtde total de ações])</f>
        <v>1352634100</v>
      </c>
      <c r="N218" s="131">
        <f>[Capital Social]*$AA$1</f>
        <v>0</v>
      </c>
      <c r="O218" s="129">
        <f>IF([Jrs Cap Próprio Pago]&gt;0,IF(([Capital Social]*$AA$1/[Qtde Total Ações])&gt;[Média JCP],[Média JCP],[Capital Social]*$AA$1/[Qtde Total Ações]),0)</f>
        <v>0</v>
      </c>
      <c r="P218" s="111">
        <f>SUMPRODUCT(N(Tabela1[Código]=Tabela13[[#This Row],[PAPEL]]),Tabela1[Fechamento])</f>
        <v>10.76</v>
      </c>
      <c r="Q218" s="111">
        <f>SUMPRODUCT(N(Tabela17[Código]=Tabela13[[#This Row],[PAPEL]]),Tabela17[Fechamento])</f>
        <v>0</v>
      </c>
      <c r="R218" s="111">
        <f>SUMPRODUCT(N(Tabela176[Código]=Tabela13[[#This Row],[PAPEL]]),Tabela176[Fechamento])</f>
        <v>0</v>
      </c>
      <c r="S218" s="111">
        <f>SUMPRODUCT(N(Tabela1768[Código]=Tabela13[[#This Row],[PAPEL]]),Tabela1768[Fechamento])</f>
        <v>0</v>
      </c>
      <c r="T218" s="152">
        <f>SUMPRODUCT(N(Tabela17683[Código]=Tabela13[[#This Row],[PAPEL]]),Tabela17683[Fechamento])</f>
        <v>0</v>
      </c>
      <c r="U218" s="129">
        <f>[Média Dividendo]+[Prev JPC/Ação]</f>
        <v>2.1883352494117647E-3</v>
      </c>
      <c r="V218" s="186">
        <f>Tabela13[[#This Row],[Prev Provento]]*[Qtde Total Ações]</f>
        <v>2960016.8805863578</v>
      </c>
      <c r="W218" s="152">
        <f>IF(AND((Tabela13[[#This Row],[Exercício Base]]-Tabela13[[#This Row],[Exercício Fim]])&lt;3,Tabela13[[#This Row],[Cotação]]&gt;0),Tabela13[[#This Row],[Prev Provento]]/Tabela13[[#This Row],[Cotação]],"")</f>
        <v>2.0337688191559151E-4</v>
      </c>
      <c r="X218" s="112">
        <f>IF(Tabela13[[#This Row],[Cotação]]&gt;0,$Z$1/Tabela13[[#This Row],[Cotação]]-MOD($Z$1/Tabela13[[#This Row],[Cotação]],100),0)</f>
        <v>0</v>
      </c>
    </row>
    <row r="219" spans="1:24">
      <c r="A219" s="111" t="s">
        <v>1637</v>
      </c>
      <c r="B219" s="111" t="s">
        <v>1502</v>
      </c>
      <c r="C219" s="111" t="s">
        <v>425</v>
      </c>
      <c r="D219" s="153">
        <f>GETPIVOTDATA("Mínimo de Ano",Ano!$A$3,"Nome de Pregão",Tabela13[[#This Row],[Nome de Pregão]])</f>
        <v>1996</v>
      </c>
      <c r="E219" s="153">
        <f>GETPIVOTDATA("Máx de Ano",Ano!$A$3,"Nome de Pregão",Tabela13[[#This Row],[Nome de Pregão]])</f>
        <v>2013</v>
      </c>
      <c r="F219" s="158">
        <f>2013</f>
        <v>2013</v>
      </c>
      <c r="G219" s="129">
        <f>SUMPRODUCT(N(Tabela13[[#This Row],[Nome de Pregão]]=Tabela9[Nome de Pregão]),N(Tabela13[[#This Row],[Tipo da Ação]]=Tabela9[Tipo da Ação]),N(Tabela9[Tipo do Provento]="DIVIDENDO"),Tabela9[Proventos/Ação])</f>
        <v>5.2718529790000003E-2</v>
      </c>
      <c r="H219" s="129">
        <f>0</f>
        <v>0</v>
      </c>
      <c r="I219" s="156">
        <f>MAX(Tabela13[[#This Row],[Colunas1]:[Colunas5]])</f>
        <v>23.01</v>
      </c>
      <c r="J219" s="129">
        <f>[Dividendo]/IF(([Exercício Base]-[Exercício Ini])=0,1,([Exercício Base]-[Exercício Ini]))</f>
        <v>3.1010899876470592E-3</v>
      </c>
      <c r="K219" s="129">
        <f>[Jrs Cap Próprio Pago]/IF(([Exercício Base]-[Exercício Ini])=0,1,([Exercício Base]-[Exercício Ini]))</f>
        <v>0</v>
      </c>
      <c r="L219" s="186">
        <f>0</f>
        <v>0</v>
      </c>
      <c r="M219" s="184">
        <f>SUMPRODUCT(N(TRIM(Tabela15[Nome de pregão])=Tabela13[[#This Row],[Nome de Pregão]]),Tabela15[Qtde total de ações])</f>
        <v>1352634100</v>
      </c>
      <c r="N219" s="131">
        <f>[Capital Social]*$AA$1</f>
        <v>0</v>
      </c>
      <c r="O219" s="129">
        <f>IF([Jrs Cap Próprio Pago]&gt;0,IF(([Capital Social]*$AA$1/[Qtde Total Ações])&gt;[Média JCP],[Média JCP],[Capital Social]*$AA$1/[Qtde Total Ações]),0)</f>
        <v>0</v>
      </c>
      <c r="P219" s="111">
        <f>SUMPRODUCT(N(Tabela1[Código]=Tabela13[[#This Row],[PAPEL]]),Tabela1[Fechamento])</f>
        <v>0</v>
      </c>
      <c r="Q219" s="111">
        <f>SUMPRODUCT(N(Tabela17[Código]=Tabela13[[#This Row],[PAPEL]]),Tabela17[Fechamento])</f>
        <v>23.01</v>
      </c>
      <c r="R219" s="111">
        <f>SUMPRODUCT(N(Tabela176[Código]=Tabela13[[#This Row],[PAPEL]]),Tabela176[Fechamento])</f>
        <v>0</v>
      </c>
      <c r="S219" s="111">
        <f>SUMPRODUCT(N(Tabela1768[Código]=Tabela13[[#This Row],[PAPEL]]),Tabela1768[Fechamento])</f>
        <v>0</v>
      </c>
      <c r="T219" s="152">
        <f>SUMPRODUCT(N(Tabela17683[Código]=Tabela13[[#This Row],[PAPEL]]),Tabela17683[Fechamento])</f>
        <v>0</v>
      </c>
      <c r="U219" s="129">
        <f>[Média Dividendo]+[Prev JPC/Ação]</f>
        <v>3.1010899876470592E-3</v>
      </c>
      <c r="V219" s="186">
        <f>Tabela13[[#This Row],[Prev Provento]]*[Qtde Total Ações]</f>
        <v>4194640.0644599907</v>
      </c>
      <c r="W219" s="152">
        <f>IF(AND((Tabela13[[#This Row],[Exercício Base]]-Tabela13[[#This Row],[Exercício Fim]])&lt;3,Tabela13[[#This Row],[Cotação]]&gt;0),Tabela13[[#This Row],[Prev Provento]]/Tabela13[[#This Row],[Cotação]],"")</f>
        <v>1.3477140320065445E-4</v>
      </c>
      <c r="X219" s="112">
        <f>IF(Tabela13[[#This Row],[Cotação]]&gt;0,$Z$1/Tabela13[[#This Row],[Cotação]]-MOD($Z$1/Tabela13[[#This Row],[Cotação]],100),0)</f>
        <v>0</v>
      </c>
    </row>
    <row r="220" spans="1:24">
      <c r="A220" s="111" t="s">
        <v>1632</v>
      </c>
      <c r="B220" s="111" t="s">
        <v>1488</v>
      </c>
      <c r="C220" s="111" t="s">
        <v>240</v>
      </c>
      <c r="D220" s="153">
        <f>GETPIVOTDATA("Mínimo de Ano",Ano!$A$3,"Nome de Pregão",Tabela13[[#This Row],[Nome de Pregão]])</f>
        <v>1996</v>
      </c>
      <c r="E220" s="153">
        <f>GETPIVOTDATA("Máx de Ano",Ano!$A$3,"Nome de Pregão",Tabela13[[#This Row],[Nome de Pregão]])</f>
        <v>2013</v>
      </c>
      <c r="F220" s="158">
        <f>2013</f>
        <v>2013</v>
      </c>
      <c r="G220" s="129">
        <f>SUMPRODUCT(N(Tabela13[[#This Row],[Nome de Pregão]]=Tabela9[Nome de Pregão]),N(Tabela13[[#This Row],[Tipo da Ação]]=Tabela9[Tipo da Ação]),N(Tabela9[Tipo do Provento]="DIVIDENDO"),Tabela9[Proventos/Ação])</f>
        <v>1.0789999999999999E-2</v>
      </c>
      <c r="H220" s="129">
        <f>0</f>
        <v>0</v>
      </c>
      <c r="I220" s="156">
        <f>MAX(Tabela13[[#This Row],[Colunas1]:[Colunas5]])</f>
        <v>9.1</v>
      </c>
      <c r="J220" s="129">
        <f>[Dividendo]/IF(([Exercício Base]-[Exercício Ini])=0,1,([Exercício Base]-[Exercício Ini]))</f>
        <v>6.3470588235294109E-4</v>
      </c>
      <c r="K220" s="129">
        <f>[Jrs Cap Próprio Pago]/IF(([Exercício Base]-[Exercício Ini])=0,1,([Exercício Base]-[Exercício Ini]))</f>
        <v>0</v>
      </c>
      <c r="L220" s="186">
        <f>0</f>
        <v>0</v>
      </c>
      <c r="M220" s="184">
        <f>SUMPRODUCT(N(TRIM(Tabela15[Nome de pregão])=Tabela13[[#This Row],[Nome de Pregão]]),Tabela15[Qtde total de ações])</f>
        <v>31485170</v>
      </c>
      <c r="N220" s="131">
        <f>[Capital Social]*$AA$1</f>
        <v>0</v>
      </c>
      <c r="O220" s="129">
        <f>IF([Jrs Cap Próprio Pago]&gt;0,IF(([Capital Social]*$AA$1/[Qtde Total Ações])&gt;[Média JCP],[Média JCP],[Capital Social]*$AA$1/[Qtde Total Ações]),0)</f>
        <v>0</v>
      </c>
      <c r="P220" s="111">
        <f>SUMPRODUCT(N(Tabela1[Código]=Tabela13[[#This Row],[PAPEL]]),Tabela1[Fechamento])</f>
        <v>0</v>
      </c>
      <c r="Q220" s="111">
        <f>SUMPRODUCT(N(Tabela17[Código]=Tabela13[[#This Row],[PAPEL]]),Tabela17[Fechamento])</f>
        <v>9.1</v>
      </c>
      <c r="R220" s="111">
        <f>SUMPRODUCT(N(Tabela176[Código]=Tabela13[[#This Row],[PAPEL]]),Tabela176[Fechamento])</f>
        <v>0</v>
      </c>
      <c r="S220" s="111">
        <f>SUMPRODUCT(N(Tabela1768[Código]=Tabela13[[#This Row],[PAPEL]]),Tabela1768[Fechamento])</f>
        <v>0</v>
      </c>
      <c r="T220" s="152">
        <f>SUMPRODUCT(N(Tabela17683[Código]=Tabela13[[#This Row],[PAPEL]]),Tabela17683[Fechamento])</f>
        <v>0</v>
      </c>
      <c r="U220" s="129">
        <f>[Média Dividendo]+[Prev JPC/Ação]</f>
        <v>6.3470588235294109E-4</v>
      </c>
      <c r="V220" s="186">
        <f>Tabela13[[#This Row],[Prev Provento]]*[Qtde Total Ações]</f>
        <v>19983.822605882349</v>
      </c>
      <c r="W220" s="152">
        <f>IF(AND((Tabela13[[#This Row],[Exercício Base]]-Tabela13[[#This Row],[Exercício Fim]])&lt;3,Tabela13[[#This Row],[Cotação]]&gt;0),Tabela13[[#This Row],[Prev Provento]]/Tabela13[[#This Row],[Cotação]],"")</f>
        <v>6.9747899159663861E-5</v>
      </c>
      <c r="X220" s="112">
        <f>IF(Tabela13[[#This Row],[Cotação]]&gt;0,$Z$1/Tabela13[[#This Row],[Cotação]]-MOD($Z$1/Tabela13[[#This Row],[Cotação]],100),0)</f>
        <v>0</v>
      </c>
    </row>
    <row r="221" spans="1:24">
      <c r="A221" s="111" t="s">
        <v>1632</v>
      </c>
      <c r="B221" s="111" t="s">
        <v>1490</v>
      </c>
      <c r="C221" s="111" t="s">
        <v>241</v>
      </c>
      <c r="D221" s="153">
        <f>GETPIVOTDATA("Mínimo de Ano",Ano!$A$3,"Nome de Pregão",Tabela13[[#This Row],[Nome de Pregão]])</f>
        <v>1996</v>
      </c>
      <c r="E221" s="153">
        <f>GETPIVOTDATA("Máx de Ano",Ano!$A$3,"Nome de Pregão",Tabela13[[#This Row],[Nome de Pregão]])</f>
        <v>2013</v>
      </c>
      <c r="F221" s="158">
        <f>2013</f>
        <v>2013</v>
      </c>
      <c r="G221" s="129">
        <f>SUMPRODUCT(N(Tabela13[[#This Row],[Nome de Pregão]]=Tabela9[Nome de Pregão]),N(Tabela13[[#This Row],[Tipo da Ação]]=Tabela9[Tipo da Ação]),N(Tabela9[Tipo do Provento]="DIVIDENDO"),Tabela9[Proventos/Ação])</f>
        <v>1.0789999999999999E-2</v>
      </c>
      <c r="H221" s="129">
        <f>0</f>
        <v>0</v>
      </c>
      <c r="I221" s="156">
        <f>MAX(Tabela13[[#This Row],[Colunas1]:[Colunas5]])</f>
        <v>9.39</v>
      </c>
      <c r="J221" s="129">
        <f>[Dividendo]/IF(([Exercício Base]-[Exercício Ini])=0,1,([Exercício Base]-[Exercício Ini]))</f>
        <v>6.3470588235294109E-4</v>
      </c>
      <c r="K221" s="129">
        <f>[Jrs Cap Próprio Pago]/IF(([Exercício Base]-[Exercício Ini])=0,1,([Exercício Base]-[Exercício Ini]))</f>
        <v>0</v>
      </c>
      <c r="L221" s="186">
        <f>0</f>
        <v>0</v>
      </c>
      <c r="M221" s="184">
        <f>SUMPRODUCT(N(TRIM(Tabela15[Nome de pregão])=Tabela13[[#This Row],[Nome de Pregão]]),Tabela15[Qtde total de ações])</f>
        <v>31485170</v>
      </c>
      <c r="N221" s="131">
        <f>[Capital Social]*$AA$1</f>
        <v>0</v>
      </c>
      <c r="O221" s="129">
        <f>IF([Jrs Cap Próprio Pago]&gt;0,IF(([Capital Social]*$AA$1/[Qtde Total Ações])&gt;[Média JCP],[Média JCP],[Capital Social]*$AA$1/[Qtde Total Ações]),0)</f>
        <v>0</v>
      </c>
      <c r="P221" s="111">
        <f>SUMPRODUCT(N(Tabela1[Código]=Tabela13[[#This Row],[PAPEL]]),Tabela1[Fechamento])</f>
        <v>0</v>
      </c>
      <c r="Q221" s="111">
        <f>SUMPRODUCT(N(Tabela17[Código]=Tabela13[[#This Row],[PAPEL]]),Tabela17[Fechamento])</f>
        <v>9.39</v>
      </c>
      <c r="R221" s="111">
        <f>SUMPRODUCT(N(Tabela176[Código]=Tabela13[[#This Row],[PAPEL]]),Tabela176[Fechamento])</f>
        <v>0</v>
      </c>
      <c r="S221" s="111">
        <f>SUMPRODUCT(N(Tabela1768[Código]=Tabela13[[#This Row],[PAPEL]]),Tabela1768[Fechamento])</f>
        <v>0</v>
      </c>
      <c r="T221" s="152">
        <f>SUMPRODUCT(N(Tabela17683[Código]=Tabela13[[#This Row],[PAPEL]]),Tabela17683[Fechamento])</f>
        <v>0</v>
      </c>
      <c r="U221" s="129">
        <f>[Média Dividendo]+[Prev JPC/Ação]</f>
        <v>6.3470588235294109E-4</v>
      </c>
      <c r="V221" s="186">
        <f>Tabela13[[#This Row],[Prev Provento]]*[Qtde Total Ações]</f>
        <v>19983.822605882349</v>
      </c>
      <c r="W221" s="152">
        <f>IF(AND((Tabela13[[#This Row],[Exercício Base]]-Tabela13[[#This Row],[Exercício Fim]])&lt;3,Tabela13[[#This Row],[Cotação]]&gt;0),Tabela13[[#This Row],[Prev Provento]]/Tabela13[[#This Row],[Cotação]],"")</f>
        <v>6.7593810687214165E-5</v>
      </c>
      <c r="X221" s="112">
        <f>IF(Tabela13[[#This Row],[Cotação]]&gt;0,$Z$1/Tabela13[[#This Row],[Cotação]]-MOD($Z$1/Tabela13[[#This Row],[Cotação]],100),0)</f>
        <v>0</v>
      </c>
    </row>
    <row r="222" spans="1:24">
      <c r="A222" s="111" t="s">
        <v>1642</v>
      </c>
      <c r="B222" s="111" t="s">
        <v>1490</v>
      </c>
      <c r="C222" s="111" t="s">
        <v>347</v>
      </c>
      <c r="D222" s="153">
        <f>GETPIVOTDATA("Mínimo de Ano",Ano!$A$3,"Nome de Pregão",Tabela13[[#This Row],[Nome de Pregão]])</f>
        <v>1999</v>
      </c>
      <c r="E222" s="153">
        <f>GETPIVOTDATA("Máx de Ano",Ano!$A$3,"Nome de Pregão",Tabela13[[#This Row],[Nome de Pregão]])</f>
        <v>2013</v>
      </c>
      <c r="F222" s="158">
        <f>2013</f>
        <v>2013</v>
      </c>
      <c r="G222" s="129">
        <f>SUMPRODUCT(N(Tabela13[[#This Row],[Nome de Pregão]]=Tabela9[Nome de Pregão]),N(Tabela13[[#This Row],[Tipo da Ação]]=Tabela9[Tipo da Ação]),N(Tabela9[Tipo do Provento]="DIVIDENDO"),Tabela9[Proventos/Ação])</f>
        <v>5.0739788355999996E-3</v>
      </c>
      <c r="H222" s="129">
        <f>0</f>
        <v>0</v>
      </c>
      <c r="I222" s="156">
        <f>MAX(Tabela13[[#This Row],[Colunas1]:[Colunas5]])</f>
        <v>8</v>
      </c>
      <c r="J222" s="129">
        <f>[Dividendo]/IF(([Exercício Base]-[Exercício Ini])=0,1,([Exercício Base]-[Exercício Ini]))</f>
        <v>3.6242705968571423E-4</v>
      </c>
      <c r="K222" s="129">
        <f>[Jrs Cap Próprio Pago]/IF(([Exercício Base]-[Exercício Ini])=0,1,([Exercício Base]-[Exercício Ini]))</f>
        <v>0</v>
      </c>
      <c r="L222" s="186">
        <f>0</f>
        <v>0</v>
      </c>
      <c r="M222" s="184">
        <f>SUMPRODUCT(N(TRIM(Tabela15[Nome de pregão])=Tabela13[[#This Row],[Nome de Pregão]]),Tabela15[Qtde total de ações])</f>
        <v>1231364636043</v>
      </c>
      <c r="N222" s="131">
        <f>[Capital Social]*$AA$1</f>
        <v>0</v>
      </c>
      <c r="O222" s="129">
        <f>IF([Jrs Cap Próprio Pago]&gt;0,IF(([Capital Social]*$AA$1/[Qtde Total Ações])&gt;[Média JCP],[Média JCP],[Capital Social]*$AA$1/[Qtde Total Ações]),0)</f>
        <v>0</v>
      </c>
      <c r="P222" s="111">
        <f>SUMPRODUCT(N(Tabela1[Código]=Tabela13[[#This Row],[PAPEL]]),Tabela1[Fechamento])</f>
        <v>0</v>
      </c>
      <c r="Q222" s="111">
        <f>SUMPRODUCT(N(Tabela17[Código]=Tabela13[[#This Row],[PAPEL]]),Tabela17[Fechamento])</f>
        <v>8</v>
      </c>
      <c r="R222" s="111">
        <f>SUMPRODUCT(N(Tabela176[Código]=Tabela13[[#This Row],[PAPEL]]),Tabela176[Fechamento])</f>
        <v>0</v>
      </c>
      <c r="S222" s="111">
        <f>SUMPRODUCT(N(Tabela1768[Código]=Tabela13[[#This Row],[PAPEL]]),Tabela1768[Fechamento])</f>
        <v>0</v>
      </c>
      <c r="T222" s="152">
        <f>SUMPRODUCT(N(Tabela17683[Código]=Tabela13[[#This Row],[PAPEL]]),Tabela17683[Fechamento])</f>
        <v>0</v>
      </c>
      <c r="U222" s="129">
        <f>[Média Dividendo]+[Prev JPC/Ação]</f>
        <v>3.6242705968571423E-4</v>
      </c>
      <c r="V222" s="186">
        <f>Tabela13[[#This Row],[Prev Provento]]*[Qtde Total Ações]</f>
        <v>446279864.44203413</v>
      </c>
      <c r="W222" s="152">
        <f>IF(AND((Tabela13[[#This Row],[Exercício Base]]-Tabela13[[#This Row],[Exercício Fim]])&lt;3,Tabela13[[#This Row],[Cotação]]&gt;0),Tabela13[[#This Row],[Prev Provento]]/Tabela13[[#This Row],[Cotação]],"")</f>
        <v>4.5303382460714279E-5</v>
      </c>
      <c r="X222" s="112">
        <f>IF(Tabela13[[#This Row],[Cotação]]&gt;0,$Z$1/Tabela13[[#This Row],[Cotação]]-MOD($Z$1/Tabela13[[#This Row],[Cotação]],100),0)</f>
        <v>0</v>
      </c>
    </row>
    <row r="223" spans="1:24">
      <c r="A223" s="111" t="s">
        <v>1750</v>
      </c>
      <c r="B223" s="111" t="s">
        <v>1488</v>
      </c>
      <c r="C223" s="111" t="s">
        <v>332</v>
      </c>
      <c r="D223" s="153">
        <f>GETPIVOTDATA("Mínimo de Ano",Ano!$A$3,"Nome de Pregão",Tabela13[[#This Row],[Nome de Pregão]])</f>
        <v>1996</v>
      </c>
      <c r="E223" s="153">
        <f>GETPIVOTDATA("Máx de Ano",Ano!$A$3,"Nome de Pregão",Tabela13[[#This Row],[Nome de Pregão]])</f>
        <v>2014</v>
      </c>
      <c r="F223" s="158">
        <f>2013</f>
        <v>2013</v>
      </c>
      <c r="G223" s="129">
        <f>SUMPRODUCT(N(Tabela13[[#This Row],[Nome de Pregão]]=Tabela9[Nome de Pregão]),N(Tabela13[[#This Row],[Tipo da Ação]]=Tabela9[Tipo da Ação]),N(Tabela9[Tipo do Provento]="DIVIDENDO"),Tabela9[Proventos/Ação])</f>
        <v>3.9900000000000005E-2</v>
      </c>
      <c r="H223" s="129">
        <f>0</f>
        <v>0</v>
      </c>
      <c r="I223" s="156">
        <f>MAX(Tabela13[[#This Row],[Colunas1]:[Colunas5]])</f>
        <v>83.91</v>
      </c>
      <c r="J223" s="129">
        <f>[Dividendo]/IF(([Exercício Base]-[Exercício Ini])=0,1,([Exercício Base]-[Exercício Ini]))</f>
        <v>2.3470588235294122E-3</v>
      </c>
      <c r="K223" s="129">
        <f>[Jrs Cap Próprio Pago]/IF(([Exercício Base]-[Exercício Ini])=0,1,([Exercício Base]-[Exercício Ini]))</f>
        <v>0</v>
      </c>
      <c r="L223" s="186">
        <f>0</f>
        <v>0</v>
      </c>
      <c r="M223" s="184">
        <f>SUMPRODUCT(N(TRIM(Tabela15[Nome de pregão])=Tabela13[[#This Row],[Nome de Pregão]]),Tabela15[Qtde total de ações])</f>
        <v>11759999</v>
      </c>
      <c r="N223" s="131">
        <f>[Capital Social]*$AA$1</f>
        <v>0</v>
      </c>
      <c r="O223" s="129">
        <f>IF([Jrs Cap Próprio Pago]&gt;0,IF(([Capital Social]*$AA$1/[Qtde Total Ações])&gt;[Média JCP],[Média JCP],[Capital Social]*$AA$1/[Qtde Total Ações]),0)</f>
        <v>0</v>
      </c>
      <c r="P223" s="111">
        <f>SUMPRODUCT(N(Tabela1[Código]=Tabela13[[#This Row],[PAPEL]]),Tabela1[Fechamento])</f>
        <v>0</v>
      </c>
      <c r="Q223" s="111">
        <f>SUMPRODUCT(N(Tabela17[Código]=Tabela13[[#This Row],[PAPEL]]),Tabela17[Fechamento])</f>
        <v>83.91</v>
      </c>
      <c r="R223" s="111">
        <f>SUMPRODUCT(N(Tabela176[Código]=Tabela13[[#This Row],[PAPEL]]),Tabela176[Fechamento])</f>
        <v>0</v>
      </c>
      <c r="S223" s="111">
        <f>SUMPRODUCT(N(Tabela1768[Código]=Tabela13[[#This Row],[PAPEL]]),Tabela1768[Fechamento])</f>
        <v>0</v>
      </c>
      <c r="T223" s="152">
        <f>SUMPRODUCT(N(Tabela17683[Código]=Tabela13[[#This Row],[PAPEL]]),Tabela17683[Fechamento])</f>
        <v>0</v>
      </c>
      <c r="U223" s="129">
        <f>[Média Dividendo]+[Prev JPC/Ação]</f>
        <v>2.3470588235294122E-3</v>
      </c>
      <c r="V223" s="186">
        <f>Tabela13[[#This Row],[Prev Provento]]*[Qtde Total Ações]</f>
        <v>27601.409417647064</v>
      </c>
      <c r="W223" s="152">
        <f>IF(AND((Tabela13[[#This Row],[Exercício Base]]-Tabela13[[#This Row],[Exercício Fim]])&lt;3,Tabela13[[#This Row],[Cotação]]&gt;0),Tabela13[[#This Row],[Prev Provento]]/Tabela13[[#This Row],[Cotação]],"")</f>
        <v>2.7971145555111574E-5</v>
      </c>
      <c r="X223" s="153">
        <f>IF(Tabela13[[#This Row],[Cotação]]&gt;0,$Z$1/Tabela13[[#This Row],[Cotação]]-MOD($Z$1/Tabela13[[#This Row],[Cotação]],100),0)</f>
        <v>0</v>
      </c>
    </row>
    <row r="224" spans="1:24" hidden="1">
      <c r="A224" s="111" t="s">
        <v>1832</v>
      </c>
      <c r="B224" s="111" t="s">
        <v>1488</v>
      </c>
      <c r="C224" s="111" t="s">
        <v>524</v>
      </c>
      <c r="D224" s="153">
        <f>GETPIVOTDATA("Mínimo de Ano",Ano!$A$3,"Nome de Pregão",Tabela13[[#This Row],[Nome de Pregão]])</f>
        <v>2007</v>
      </c>
      <c r="E224" s="153">
        <f>GETPIVOTDATA("Máx de Ano",Ano!$A$3,"Nome de Pregão",Tabela13[[#This Row],[Nome de Pregão]])</f>
        <v>2013</v>
      </c>
      <c r="F224" s="158">
        <f>2013</f>
        <v>2013</v>
      </c>
      <c r="G224" s="129">
        <f>SUMPRODUCT(N(Tabela13[[#This Row],[Nome de Pregão]]=Tabela9[Nome de Pregão]),N(Tabela13[[#This Row],[Tipo da Ação]]=Tabela9[Tipo da Ação]),N(Tabela9[Tipo do Provento]="DIVIDENDO"),Tabela9[Proventos/Ação])</f>
        <v>0.51968762600000007</v>
      </c>
      <c r="H224" s="129">
        <f>0</f>
        <v>0</v>
      </c>
      <c r="I224" s="156">
        <f>MAX(Tabela13[[#This Row],[Colunas1]:[Colunas5]])</f>
        <v>0</v>
      </c>
      <c r="J224" s="129">
        <f>[Dividendo]/IF(([Exercício Base]-[Exercício Ini])=0,1,([Exercício Base]-[Exercício Ini]))</f>
        <v>8.6614604333333345E-2</v>
      </c>
      <c r="K224" s="129">
        <f>[Jrs Cap Próprio Pago]/IF(([Exercício Base]-[Exercício Ini])=0,1,([Exercício Base]-[Exercício Ini]))</f>
        <v>0</v>
      </c>
      <c r="L224" s="186">
        <f>0</f>
        <v>0</v>
      </c>
      <c r="M224" s="184">
        <f>SUMPRODUCT(N(TRIM(Tabela15[Nome de pregão])=Tabela13[[#This Row],[Nome de Pregão]]),Tabela15[Qtde total de ações])</f>
        <v>137747421</v>
      </c>
      <c r="N224" s="184">
        <f>[Capital Social]*$AA$1</f>
        <v>0</v>
      </c>
      <c r="O224" s="184">
        <f>IF([Jrs Cap Próprio Pago]&gt;0,IF(([Capital Social]*$AA$1/[Qtde Total Ações])&gt;[Média JCP],[Média JCP],[Capital Social]*$AA$1/[Qtde Total Ações]),0)</f>
        <v>0</v>
      </c>
      <c r="P224" s="111">
        <f>SUMPRODUCT(N(Tabela1[Código]=Tabela13[[#This Row],[PAPEL]]),Tabela1[Fechamento])</f>
        <v>0</v>
      </c>
      <c r="Q224" s="111">
        <f>SUMPRODUCT(N(Tabela17[Código]=Tabela13[[#This Row],[PAPEL]]),Tabela17[Fechamento])</f>
        <v>0</v>
      </c>
      <c r="R224" s="111">
        <f>SUMPRODUCT(N(Tabela176[Código]=Tabela13[[#This Row],[PAPEL]]),Tabela176[Fechamento])</f>
        <v>0</v>
      </c>
      <c r="S224" s="152">
        <f>SUMPRODUCT(N(Tabela1768[Código]=Tabela13[[#This Row],[PAPEL]]),Tabela1768[Fechamento])</f>
        <v>0</v>
      </c>
      <c r="T224" s="111">
        <f>SUMPRODUCT(N(Tabela17683[Código]=Tabela13[[#This Row],[PAPEL]]),Tabela17683[Fechamento])</f>
        <v>0</v>
      </c>
      <c r="U224" s="153">
        <f>[Média Dividendo]+[Prev JPC/Ação]</f>
        <v>8.6614604333333345E-2</v>
      </c>
      <c r="V224" s="126">
        <f>Tabela13[[#This Row],[Prev Provento]]*[Qtde Total Ações]</f>
        <v>11930938.367852092</v>
      </c>
      <c r="W224" s="152" t="str">
        <f>IF(AND((Tabela13[[#This Row],[Exercício Base]]-Tabela13[[#This Row],[Exercício Fim]])&lt;3,Tabela13[[#This Row],[Cotação]]&gt;0),Tabela13[[#This Row],[Prev Provento]]/Tabela13[[#This Row],[Cotação]],"")</f>
        <v/>
      </c>
      <c r="X224" s="153">
        <f>IF(Tabela13[[#This Row],[Cotação]]&gt;0,$Z$1/Tabela13[[#This Row],[Cotação]]-MOD($Z$1/Tabela13[[#This Row],[Cotação]],100),0)</f>
        <v>0</v>
      </c>
    </row>
    <row r="225" spans="1:24">
      <c r="A225" s="111" t="s">
        <v>1522</v>
      </c>
      <c r="B225" s="111" t="s">
        <v>1488</v>
      </c>
      <c r="C225" s="111" t="s">
        <v>420</v>
      </c>
      <c r="D225" s="153">
        <f>GETPIVOTDATA("Mínimo de Ano",Ano!$A$3,"Nome de Pregão",Tabela13[[#This Row],[Nome de Pregão]])</f>
        <v>2007</v>
      </c>
      <c r="E225" s="153">
        <f>GETPIVOTDATA("Máx de Ano",Ano!$A$3,"Nome de Pregão",Tabela13[[#This Row],[Nome de Pregão]])</f>
        <v>2013</v>
      </c>
      <c r="F225" s="153">
        <f>2013</f>
        <v>2013</v>
      </c>
      <c r="G225" s="129">
        <f>SUMPRODUCT(N(Tabela13[[#This Row],[Nome de Pregão]]=Tabela9[Nome de Pregão]),N(Tabela13[[#This Row],[Tipo da Ação]]=Tabela9[Tipo da Ação]),N(Tabela9[Tipo do Provento]="DIVIDENDO"),Tabela9[Proventos/Ação])</f>
        <v>1.7190963611E-4</v>
      </c>
      <c r="H225" s="129">
        <f>0</f>
        <v>0</v>
      </c>
      <c r="I225" s="156">
        <f>MAX(Tabela13[[#This Row],[Colunas1]:[Colunas5]])</f>
        <v>1.07</v>
      </c>
      <c r="J225" s="129">
        <f>[Dividendo]/IF(([Exercício Base]-[Exercício Ini])=0,1,([Exercício Base]-[Exercício Ini]))</f>
        <v>2.8651606018333332E-5</v>
      </c>
      <c r="K225" s="129">
        <f>[Jrs Cap Próprio Pago]/IF(([Exercício Base]-[Exercício Ini])=0,1,([Exercício Base]-[Exercício Ini]))</f>
        <v>0</v>
      </c>
      <c r="L225" s="186">
        <f>0</f>
        <v>0</v>
      </c>
      <c r="M225" s="184">
        <f>SUMPRODUCT(N(TRIM(Tabela15[Nome de pregão])=Tabela13[[#This Row],[Nome de Pregão]]),Tabela15[Qtde total de ações])</f>
        <v>3922515918446</v>
      </c>
      <c r="N225" s="131">
        <f>[Capital Social]*$AA$1</f>
        <v>0</v>
      </c>
      <c r="O225" s="129">
        <f>IF([Jrs Cap Próprio Pago]&gt;0,IF(([Capital Social]*$AA$1/[Qtde Total Ações])&gt;[Média JCP],[Média JCP],[Capital Social]*$AA$1/[Qtde Total Ações]),0)</f>
        <v>0</v>
      </c>
      <c r="P225" s="111">
        <f>SUMPRODUCT(N(Tabela1[Código]=Tabela13[[#This Row],[PAPEL]]),Tabela1[Fechamento])</f>
        <v>0</v>
      </c>
      <c r="Q225" s="111">
        <f>SUMPRODUCT(N(Tabela17[Código]=Tabela13[[#This Row],[PAPEL]]),Tabela17[Fechamento])</f>
        <v>1.07</v>
      </c>
      <c r="R225" s="111">
        <f>SUMPRODUCT(N(Tabela176[Código]=Tabela13[[#This Row],[PAPEL]]),Tabela176[Fechamento])</f>
        <v>0</v>
      </c>
      <c r="S225" s="111">
        <f>SUMPRODUCT(N(Tabela1768[Código]=Tabela13[[#This Row],[PAPEL]]),Tabela1768[Fechamento])</f>
        <v>0</v>
      </c>
      <c r="T225" s="111">
        <f>SUMPRODUCT(N(Tabela17683[Código]=Tabela13[[#This Row],[PAPEL]]),Tabela17683[Fechamento])</f>
        <v>0</v>
      </c>
      <c r="U225" s="129">
        <f>[Média Dividendo]+[Prev JPC/Ação]</f>
        <v>2.8651606018333332E-5</v>
      </c>
      <c r="V225" s="186">
        <f>Tabela13[[#This Row],[Prev Provento]]*[Qtde Total Ações]</f>
        <v>112386380.69595571</v>
      </c>
      <c r="W225" s="152">
        <f>IF(AND((Tabela13[[#This Row],[Exercício Base]]-Tabela13[[#This Row],[Exercício Fim]])&lt;3,Tabela13[[#This Row],[Cotação]]&gt;0),Tabela13[[#This Row],[Prev Provento]]/Tabela13[[#This Row],[Cotação]],"")</f>
        <v>2.6777201886292831E-5</v>
      </c>
      <c r="X225" s="112">
        <f>IF(Tabela13[[#This Row],[Cotação]]&gt;0,$Z$1/Tabela13[[#This Row],[Cotação]]-MOD($Z$1/Tabela13[[#This Row],[Cotação]],100),0)</f>
        <v>500</v>
      </c>
    </row>
    <row r="226" spans="1:24">
      <c r="A226" s="111" t="s">
        <v>1803</v>
      </c>
      <c r="B226" s="111" t="s">
        <v>1488</v>
      </c>
      <c r="C226" s="111" t="s">
        <v>226</v>
      </c>
      <c r="D226" s="153">
        <f>GETPIVOTDATA("Mínimo de Ano",Ano!$A$3,"Nome de Pregão",Tabela13[[#This Row],[Nome de Pregão]])</f>
        <v>2011</v>
      </c>
      <c r="E226" s="153">
        <f>GETPIVOTDATA("Máx de Ano",Ano!$A$3,"Nome de Pregão",Tabela13[[#This Row],[Nome de Pregão]])</f>
        <v>2013</v>
      </c>
      <c r="F226" s="158">
        <f>2013</f>
        <v>2013</v>
      </c>
      <c r="G226" s="129">
        <f>SUMPRODUCT(N(Tabela13[[#This Row],[Nome de Pregão]]=Tabela9[Nome de Pregão]),N(Tabela13[[#This Row],[Tipo da Ação]]=Tabela9[Tipo da Ação]),N(Tabela9[Tipo do Provento]="DIVIDENDO"),Tabela9[Proventos/Ação])</f>
        <v>4.0600000000000006E-4</v>
      </c>
      <c r="H226" s="129">
        <f>0</f>
        <v>0</v>
      </c>
      <c r="I226" s="156">
        <f>MAX(Tabela13[[#This Row],[Colunas1]:[Colunas5]])</f>
        <v>7.93</v>
      </c>
      <c r="J226" s="129">
        <f>[Dividendo]/IF(([Exercício Base]-[Exercício Ini])=0,1,([Exercício Base]-[Exercício Ini]))</f>
        <v>2.0300000000000003E-4</v>
      </c>
      <c r="K226" s="129">
        <f>[Jrs Cap Próprio Pago]/IF(([Exercício Base]-[Exercício Ini])=0,1,([Exercício Base]-[Exercício Ini]))</f>
        <v>0</v>
      </c>
      <c r="L226" s="186">
        <f>0</f>
        <v>0</v>
      </c>
      <c r="M226" s="184">
        <f>SUMPRODUCT(N(TRIM(Tabela15[Nome de pregão])=Tabela13[[#This Row],[Nome de Pregão]]),Tabela15[Qtde total de ações])</f>
        <v>265806905</v>
      </c>
      <c r="N226" s="131">
        <f>[Capital Social]*$AA$1</f>
        <v>0</v>
      </c>
      <c r="O226" s="129">
        <f>IF([Jrs Cap Próprio Pago]&gt;0,IF(([Capital Social]*$AA$1/[Qtde Total Ações])&gt;[Média JCP],[Média JCP],[Capital Social]*$AA$1/[Qtde Total Ações]),0)</f>
        <v>0</v>
      </c>
      <c r="P226" s="111">
        <f>SUMPRODUCT(N(Tabela1[Código]=Tabela13[[#This Row],[PAPEL]]),Tabela1[Fechamento])</f>
        <v>0</v>
      </c>
      <c r="Q226" s="111">
        <f>SUMPRODUCT(N(Tabela17[Código]=Tabela13[[#This Row],[PAPEL]]),Tabela17[Fechamento])</f>
        <v>7.93</v>
      </c>
      <c r="R226" s="111">
        <f>SUMPRODUCT(N(Tabela176[Código]=Tabela13[[#This Row],[PAPEL]]),Tabela176[Fechamento])</f>
        <v>0</v>
      </c>
      <c r="S226" s="111">
        <f>SUMPRODUCT(N(Tabela1768[Código]=Tabela13[[#This Row],[PAPEL]]),Tabela1768[Fechamento])</f>
        <v>0</v>
      </c>
      <c r="T226" s="152">
        <f>SUMPRODUCT(N(Tabela17683[Código]=Tabela13[[#This Row],[PAPEL]]),Tabela17683[Fechamento])</f>
        <v>0</v>
      </c>
      <c r="U226" s="129">
        <f>[Média Dividendo]+[Prev JPC/Ação]</f>
        <v>2.0300000000000003E-4</v>
      </c>
      <c r="V226" s="186">
        <f>Tabela13[[#This Row],[Prev Provento]]*[Qtde Total Ações]</f>
        <v>53958.801715000009</v>
      </c>
      <c r="W226" s="152">
        <f>IF(AND((Tabela13[[#This Row],[Exercício Base]]-Tabela13[[#This Row],[Exercício Fim]])&lt;3,Tabela13[[#This Row],[Cotação]]&gt;0),Tabela13[[#This Row],[Prev Provento]]/Tabela13[[#This Row],[Cotação]],"")</f>
        <v>2.5598991172761669E-5</v>
      </c>
      <c r="X226" s="112">
        <f>IF(Tabela13[[#This Row],[Cotação]]&gt;0,$Z$1/Tabela13[[#This Row],[Cotação]]-MOD($Z$1/Tabela13[[#This Row],[Cotação]],100),0)</f>
        <v>0</v>
      </c>
    </row>
    <row r="227" spans="1:24">
      <c r="A227" s="111" t="s">
        <v>1642</v>
      </c>
      <c r="B227" s="111" t="s">
        <v>1488</v>
      </c>
      <c r="C227" s="111" t="s">
        <v>488</v>
      </c>
      <c r="D227" s="153">
        <f>GETPIVOTDATA("Mínimo de Ano",Ano!$A$3,"Nome de Pregão",Tabela13[[#This Row],[Nome de Pregão]])</f>
        <v>1999</v>
      </c>
      <c r="E227" s="153">
        <f>GETPIVOTDATA("Máx de Ano",Ano!$A$3,"Nome de Pregão",Tabela13[[#This Row],[Nome de Pregão]])</f>
        <v>2013</v>
      </c>
      <c r="F227" s="158">
        <f>2013</f>
        <v>2013</v>
      </c>
      <c r="G227" s="129">
        <f>SUMPRODUCT(N(Tabela13[[#This Row],[Nome de Pregão]]=Tabela9[Nome de Pregão]),N(Tabela13[[#This Row],[Tipo da Ação]]=Tabela9[Tipo da Ação]),N(Tabela9[Tipo do Provento]="DIVIDENDO"),Tabela9[Proventos/Ação])</f>
        <v>2.6163614645000003E-3</v>
      </c>
      <c r="H227" s="129">
        <f>0</f>
        <v>0</v>
      </c>
      <c r="I227" s="156">
        <f>MAX(Tabela13[[#This Row],[Colunas1]:[Colunas5]])</f>
        <v>8.0500000000000007</v>
      </c>
      <c r="J227" s="129">
        <f>[Dividendo]/IF(([Exercício Base]-[Exercício Ini])=0,1,([Exercício Base]-[Exercício Ini]))</f>
        <v>1.8688296175000001E-4</v>
      </c>
      <c r="K227" s="129">
        <f>[Jrs Cap Próprio Pago]/IF(([Exercício Base]-[Exercício Ini])=0,1,([Exercício Base]-[Exercício Ini]))</f>
        <v>0</v>
      </c>
      <c r="L227" s="186">
        <f>0</f>
        <v>0</v>
      </c>
      <c r="M227" s="184">
        <f>SUMPRODUCT(N(TRIM(Tabela15[Nome de pregão])=Tabela13[[#This Row],[Nome de Pregão]]),Tabela15[Qtde total de ações])</f>
        <v>1231364636043</v>
      </c>
      <c r="N227" s="131">
        <f>[Capital Social]*$AA$1</f>
        <v>0</v>
      </c>
      <c r="O227" s="129">
        <f>IF([Jrs Cap Próprio Pago]&gt;0,IF(([Capital Social]*$AA$1/[Qtde Total Ações])&gt;[Média JCP],[Média JCP],[Capital Social]*$AA$1/[Qtde Total Ações]),0)</f>
        <v>0</v>
      </c>
      <c r="P227" s="111">
        <f>SUMPRODUCT(N(Tabela1[Código]=Tabela13[[#This Row],[PAPEL]]),Tabela1[Fechamento])</f>
        <v>0</v>
      </c>
      <c r="Q227" s="111">
        <f>SUMPRODUCT(N(Tabela17[Código]=Tabela13[[#This Row],[PAPEL]]),Tabela17[Fechamento])</f>
        <v>8.0500000000000007</v>
      </c>
      <c r="R227" s="111">
        <f>SUMPRODUCT(N(Tabela176[Código]=Tabela13[[#This Row],[PAPEL]]),Tabela176[Fechamento])</f>
        <v>0</v>
      </c>
      <c r="S227" s="111">
        <f>SUMPRODUCT(N(Tabela1768[Código]=Tabela13[[#This Row],[PAPEL]]),Tabela1768[Fechamento])</f>
        <v>0</v>
      </c>
      <c r="T227" s="152">
        <f>SUMPRODUCT(N(Tabela17683[Código]=Tabela13[[#This Row],[PAPEL]]),Tabela17683[Fechamento])</f>
        <v>0</v>
      </c>
      <c r="U227" s="129">
        <f>[Média Dividendo]+[Prev JPC/Ação]</f>
        <v>1.8688296175000001E-4</v>
      </c>
      <c r="V227" s="186">
        <f>Tabela13[[#This Row],[Prev Provento]]*[Qtde Total Ações]</f>
        <v>230121070.17792666</v>
      </c>
      <c r="W227" s="152">
        <f>IF(AND((Tabela13[[#This Row],[Exercício Base]]-Tabela13[[#This Row],[Exercício Fim]])&lt;3,Tabela13[[#This Row],[Cotação]]&gt;0),Tabela13[[#This Row],[Prev Provento]]/Tabela13[[#This Row],[Cotação]],"")</f>
        <v>2.3215274751552795E-5</v>
      </c>
      <c r="X227" s="112">
        <f>IF(Tabela13[[#This Row],[Cotação]]&gt;0,$Z$1/Tabela13[[#This Row],[Cotação]]-MOD($Z$1/Tabela13[[#This Row],[Cotação]],100),0)</f>
        <v>0</v>
      </c>
    </row>
    <row r="228" spans="1:24">
      <c r="A228" s="111" t="s">
        <v>1591</v>
      </c>
      <c r="B228" s="111" t="s">
        <v>1488</v>
      </c>
      <c r="C228" s="111" t="s">
        <v>483</v>
      </c>
      <c r="D228" s="153">
        <f>GETPIVOTDATA("Mínimo de Ano",Ano!$A$3,"Nome de Pregão",Tabela13[[#This Row],[Nome de Pregão]])</f>
        <v>2000</v>
      </c>
      <c r="E228" s="153">
        <f>GETPIVOTDATA("Máx de Ano",Ano!$A$3,"Nome de Pregão",Tabela13[[#This Row],[Nome de Pregão]])</f>
        <v>2013</v>
      </c>
      <c r="F228" s="153">
        <f>2013</f>
        <v>2013</v>
      </c>
      <c r="G228" s="129">
        <f>SUMPRODUCT(N(Tabela13[[#This Row],[Nome de Pregão]]=Tabela9[Nome de Pregão]),N(Tabela13[[#This Row],[Tipo da Ação]]=Tabela9[Tipo da Ação]),N(Tabela9[Tipo do Provento]="DIVIDENDO"),Tabela9[Proventos/Ação])</f>
        <v>1.274395857499E-2</v>
      </c>
      <c r="H228" s="129">
        <f>0</f>
        <v>0</v>
      </c>
      <c r="I228" s="156">
        <f>MAX(Tabela13[[#This Row],[Colunas1]:[Colunas5]])</f>
        <v>85.01</v>
      </c>
      <c r="J228" s="129">
        <f>[Dividendo]/IF(([Exercício Base]-[Exercício Ini])=0,1,([Exercício Base]-[Exercício Ini]))</f>
        <v>9.803045057684616E-4</v>
      </c>
      <c r="K228" s="129">
        <f>[Jrs Cap Próprio Pago]/IF(([Exercício Base]-[Exercício Ini])=0,1,([Exercício Base]-[Exercício Ini]))</f>
        <v>0</v>
      </c>
      <c r="L228" s="186">
        <f>0</f>
        <v>0</v>
      </c>
      <c r="M228" s="184">
        <f>SUMPRODUCT(N(TRIM(Tabela15[Nome de pregão])=Tabela13[[#This Row],[Nome de Pregão]]),Tabela15[Qtde total de ações])</f>
        <v>51927546473</v>
      </c>
      <c r="N228" s="131">
        <f>[Capital Social]*$AA$1</f>
        <v>0</v>
      </c>
      <c r="O228" s="129">
        <f>IF([Jrs Cap Próprio Pago]&gt;0,IF(([Capital Social]*$AA$1/[Qtde Total Ações])&gt;[Média JCP],[Média JCP],[Capital Social]*$AA$1/[Qtde Total Ações]),0)</f>
        <v>0</v>
      </c>
      <c r="P228" s="111">
        <f>SUMPRODUCT(N(Tabela1[Código]=Tabela13[[#This Row],[PAPEL]]),Tabela1[Fechamento])</f>
        <v>0</v>
      </c>
      <c r="Q228" s="111">
        <f>SUMPRODUCT(N(Tabela17[Código]=Tabela13[[#This Row],[PAPEL]]),Tabela17[Fechamento])</f>
        <v>85.01</v>
      </c>
      <c r="R228" s="111">
        <f>SUMPRODUCT(N(Tabela176[Código]=Tabela13[[#This Row],[PAPEL]]),Tabela176[Fechamento])</f>
        <v>0</v>
      </c>
      <c r="S228" s="111">
        <f>SUMPRODUCT(N(Tabela1768[Código]=Tabela13[[#This Row],[PAPEL]]),Tabela1768[Fechamento])</f>
        <v>0</v>
      </c>
      <c r="T228" s="111">
        <f>SUMPRODUCT(N(Tabela17683[Código]=Tabela13[[#This Row],[PAPEL]]),Tabela17683[Fechamento])</f>
        <v>0</v>
      </c>
      <c r="U228" s="129">
        <f>[Média Dividendo]+[Prev JPC/Ação]</f>
        <v>9.803045057684616E-4</v>
      </c>
      <c r="V228" s="186">
        <f>Tabela13[[#This Row],[Prev Provento]]*[Qtde Total Ações]</f>
        <v>50904807.780983083</v>
      </c>
      <c r="W228" s="152">
        <f>IF(AND((Tabela13[[#This Row],[Exercício Base]]-Tabela13[[#This Row],[Exercício Fim]])&lt;3,Tabela13[[#This Row],[Cotação]]&gt;0),Tabela13[[#This Row],[Prev Provento]]/Tabela13[[#This Row],[Cotação]],"")</f>
        <v>1.1531637522273398E-5</v>
      </c>
      <c r="X228" s="112">
        <f>IF(Tabela13[[#This Row],[Cotação]]&gt;0,$Z$1/Tabela13[[#This Row],[Cotação]]-MOD($Z$1/Tabela13[[#This Row],[Cotação]],100),0)</f>
        <v>0</v>
      </c>
    </row>
    <row r="229" spans="1:24">
      <c r="A229" s="111" t="s">
        <v>1705</v>
      </c>
      <c r="B229" s="111" t="s">
        <v>1490</v>
      </c>
      <c r="C229" s="111" t="s">
        <v>504</v>
      </c>
      <c r="D229" s="153">
        <f>GETPIVOTDATA("Mínimo de Ano",Ano!$A$3,"Nome de Pregão",Tabela13[[#This Row],[Nome de Pregão]])</f>
        <v>2007</v>
      </c>
      <c r="E229" s="153">
        <f>GETPIVOTDATA("Máx de Ano",Ano!$A$3,"Nome de Pregão",Tabela13[[#This Row],[Nome de Pregão]])</f>
        <v>2012</v>
      </c>
      <c r="F229" s="158">
        <f>2013</f>
        <v>2013</v>
      </c>
      <c r="G229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29" s="129">
        <f>0</f>
        <v>0</v>
      </c>
      <c r="I229" s="156">
        <f>MAX(Tabela13[[#This Row],[Colunas1]:[Colunas5]])</f>
        <v>4.0999999999999996</v>
      </c>
      <c r="J229" s="129">
        <f>[Dividendo]/IF(([Exercício Base]-[Exercício Ini])=0,1,([Exercício Base]-[Exercício Ini]))</f>
        <v>0</v>
      </c>
      <c r="K229" s="129">
        <f>[Jrs Cap Próprio Pago]/IF(([Exercício Base]-[Exercício Ini])=0,1,([Exercício Base]-[Exercício Ini]))</f>
        <v>0</v>
      </c>
      <c r="L229" s="186">
        <f>0</f>
        <v>0</v>
      </c>
      <c r="M229" s="184">
        <f>SUMPRODUCT(N(TRIM(Tabela15[Nome de pregão])=Tabela13[[#This Row],[Nome de Pregão]]),Tabela15[Qtde total de ações])</f>
        <v>89535125</v>
      </c>
      <c r="N229" s="131">
        <f>[Capital Social]*$AA$1</f>
        <v>0</v>
      </c>
      <c r="O229" s="129">
        <f>IF([Jrs Cap Próprio Pago]&gt;0,IF(([Capital Social]*$AA$1/[Qtde Total Ações])&gt;[Média JCP],[Média JCP],[Capital Social]*$AA$1/[Qtde Total Ações]),0)</f>
        <v>0</v>
      </c>
      <c r="P229" s="111">
        <f>SUMPRODUCT(N(Tabela1[Código]=Tabela13[[#This Row],[PAPEL]]),Tabela1[Fechamento])</f>
        <v>0</v>
      </c>
      <c r="Q229" s="111">
        <f>SUMPRODUCT(N(Tabela17[Código]=Tabela13[[#This Row],[PAPEL]]),Tabela17[Fechamento])</f>
        <v>0</v>
      </c>
      <c r="R229" s="111">
        <f>SUMPRODUCT(N(Tabela176[Código]=Tabela13[[#This Row],[PAPEL]]),Tabela176[Fechamento])</f>
        <v>4.0999999999999996</v>
      </c>
      <c r="S229" s="152">
        <f>SUMPRODUCT(N(Tabela1768[Código]=Tabela13[[#This Row],[PAPEL]]),Tabela1768[Fechamento])</f>
        <v>0</v>
      </c>
      <c r="T229" s="111">
        <f>SUMPRODUCT(N(Tabela17683[Código]=Tabela13[[#This Row],[PAPEL]]),Tabela17683[Fechamento])</f>
        <v>0</v>
      </c>
      <c r="U229" s="129">
        <f>[Média Dividendo]+[Prev JPC/Ação]</f>
        <v>0</v>
      </c>
      <c r="V229" s="186">
        <f>Tabela13[[#This Row],[Prev Provento]]*[Qtde Total Ações]</f>
        <v>0</v>
      </c>
      <c r="W229" s="152">
        <f>IF(AND((Tabela13[[#This Row],[Exercício Base]]-Tabela13[[#This Row],[Exercício Fim]])&lt;3,Tabela13[[#This Row],[Cotação]]&gt;0),Tabela13[[#This Row],[Prev Provento]]/Tabela13[[#This Row],[Cotação]],"")</f>
        <v>0</v>
      </c>
      <c r="X229" s="153">
        <f>IF(Tabela13[[#This Row],[Cotação]]&gt;0,$Z$1/Tabela13[[#This Row],[Cotação]]-MOD($Z$1/Tabela13[[#This Row],[Cotação]],100),0)</f>
        <v>100</v>
      </c>
    </row>
    <row r="230" spans="1:24">
      <c r="A230" s="111" t="s">
        <v>1705</v>
      </c>
      <c r="B230" s="111" t="s">
        <v>1488</v>
      </c>
      <c r="C230" s="111" t="s">
        <v>503</v>
      </c>
      <c r="D230" s="153">
        <f>GETPIVOTDATA("Mínimo de Ano",Ano!$A$3,"Nome de Pregão",Tabela13[[#This Row],[Nome de Pregão]])</f>
        <v>2007</v>
      </c>
      <c r="E230" s="153">
        <f>GETPIVOTDATA("Máx de Ano",Ano!$A$3,"Nome de Pregão",Tabela13[[#This Row],[Nome de Pregão]])</f>
        <v>2012</v>
      </c>
      <c r="F230" s="158">
        <f>2013</f>
        <v>2013</v>
      </c>
      <c r="G230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30" s="129">
        <f>0</f>
        <v>0</v>
      </c>
      <c r="I230" s="156">
        <f>MAX(Tabela13[[#This Row],[Colunas1]:[Colunas5]])</f>
        <v>6.25</v>
      </c>
      <c r="J230" s="129">
        <f>[Dividendo]/IF(([Exercício Base]-[Exercício Ini])=0,1,([Exercício Base]-[Exercício Ini]))</f>
        <v>0</v>
      </c>
      <c r="K230" s="129">
        <f>[Jrs Cap Próprio Pago]/IF(([Exercício Base]-[Exercício Ini])=0,1,([Exercício Base]-[Exercício Ini]))</f>
        <v>0</v>
      </c>
      <c r="L230" s="186">
        <f>0</f>
        <v>0</v>
      </c>
      <c r="M230" s="184">
        <f>SUMPRODUCT(N(TRIM(Tabela15[Nome de pregão])=Tabela13[[#This Row],[Nome de Pregão]]),Tabela15[Qtde total de ações])</f>
        <v>89535125</v>
      </c>
      <c r="N230" s="131">
        <f>[Capital Social]*$AA$1</f>
        <v>0</v>
      </c>
      <c r="O230" s="129">
        <f>IF([Jrs Cap Próprio Pago]&gt;0,IF(([Capital Social]*$AA$1/[Qtde Total Ações])&gt;[Média JCP],[Média JCP],[Capital Social]*$AA$1/[Qtde Total Ações]),0)</f>
        <v>0</v>
      </c>
      <c r="P230" s="111">
        <f>SUMPRODUCT(N(Tabela1[Código]=Tabela13[[#This Row],[PAPEL]]),Tabela1[Fechamento])</f>
        <v>0</v>
      </c>
      <c r="Q230" s="111">
        <f>SUMPRODUCT(N(Tabela17[Código]=Tabela13[[#This Row],[PAPEL]]),Tabela17[Fechamento])</f>
        <v>0</v>
      </c>
      <c r="R230" s="111">
        <f>SUMPRODUCT(N(Tabela176[Código]=Tabela13[[#This Row],[PAPEL]]),Tabela176[Fechamento])</f>
        <v>6.25</v>
      </c>
      <c r="S230" s="152">
        <f>SUMPRODUCT(N(Tabela1768[Código]=Tabela13[[#This Row],[PAPEL]]),Tabela1768[Fechamento])</f>
        <v>0</v>
      </c>
      <c r="T230" s="111">
        <f>SUMPRODUCT(N(Tabela17683[Código]=Tabela13[[#This Row],[PAPEL]]),Tabela17683[Fechamento])</f>
        <v>0</v>
      </c>
      <c r="U230" s="129">
        <f>[Média Dividendo]+[Prev JPC/Ação]</f>
        <v>0</v>
      </c>
      <c r="V230" s="186">
        <f>Tabela13[[#This Row],[Prev Provento]]*[Qtde Total Ações]</f>
        <v>0</v>
      </c>
      <c r="W230" s="152">
        <f>IF(AND((Tabela13[[#This Row],[Exercício Base]]-Tabela13[[#This Row],[Exercício Fim]])&lt;3,Tabela13[[#This Row],[Cotação]]&gt;0),Tabela13[[#This Row],[Prev Provento]]/Tabela13[[#This Row],[Cotação]],"")</f>
        <v>0</v>
      </c>
      <c r="X230" s="153">
        <f>IF(Tabela13[[#This Row],[Cotação]]&gt;0,$Z$1/Tabela13[[#This Row],[Cotação]]-MOD($Z$1/Tabela13[[#This Row],[Cotação]],100),0)</f>
        <v>0</v>
      </c>
    </row>
    <row r="231" spans="1:24">
      <c r="A231" s="111" t="s">
        <v>1608</v>
      </c>
      <c r="B231" s="111" t="s">
        <v>1488</v>
      </c>
      <c r="C231" s="111" t="s">
        <v>166</v>
      </c>
      <c r="D231" s="153">
        <f>GETPIVOTDATA("Mínimo de Ano",Ano!$A$3,"Nome de Pregão",Tabela13[[#This Row],[Nome de Pregão]])</f>
        <v>2006</v>
      </c>
      <c r="E231" s="153">
        <f>GETPIVOTDATA("Máx de Ano",Ano!$A$3,"Nome de Pregão",Tabela13[[#This Row],[Nome de Pregão]])</f>
        <v>2014</v>
      </c>
      <c r="F231" s="158">
        <f>2013</f>
        <v>2013</v>
      </c>
      <c r="G231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31" s="129">
        <f>0</f>
        <v>0</v>
      </c>
      <c r="I231" s="156">
        <f>MAX(Tabela13[[#This Row],[Colunas1]:[Colunas5]])</f>
        <v>35.96</v>
      </c>
      <c r="J231" s="129">
        <f>[Dividendo]/IF(([Exercício Base]-[Exercício Ini])=0,1,([Exercício Base]-[Exercício Ini]))</f>
        <v>0</v>
      </c>
      <c r="K231" s="129">
        <f>[Jrs Cap Próprio Pago]/IF(([Exercício Base]-[Exercício Ini])=0,1,([Exercício Base]-[Exercício Ini]))</f>
        <v>0</v>
      </c>
      <c r="L231" s="186">
        <f>0</f>
        <v>0</v>
      </c>
      <c r="M231" s="184">
        <f>SUMPRODUCT(N(TRIM(Tabela15[Nome de pregão])=Tabela13[[#This Row],[Nome de Pregão]]),Tabela15[Qtde total de ações])</f>
        <v>119684430</v>
      </c>
      <c r="N231" s="131">
        <f>[Capital Social]*$AA$1</f>
        <v>0</v>
      </c>
      <c r="O231" s="129">
        <f>IF([Jrs Cap Próprio Pago]&gt;0,IF(([Capital Social]*$AA$1/[Qtde Total Ações])&gt;[Média JCP],[Média JCP],[Capital Social]*$AA$1/[Qtde Total Ações]),0)</f>
        <v>0</v>
      </c>
      <c r="P231" s="111">
        <f>SUMPRODUCT(N(Tabela1[Código]=Tabela13[[#This Row],[PAPEL]]),Tabela1[Fechamento])</f>
        <v>35.96</v>
      </c>
      <c r="Q231" s="111">
        <f>SUMPRODUCT(N(Tabela17[Código]=Tabela13[[#This Row],[PAPEL]]),Tabela17[Fechamento])</f>
        <v>0</v>
      </c>
      <c r="R231" s="111">
        <f>SUMPRODUCT(N(Tabela176[Código]=Tabela13[[#This Row],[PAPEL]]),Tabela176[Fechamento])</f>
        <v>0</v>
      </c>
      <c r="S231" s="111">
        <f>SUMPRODUCT(N(Tabela1768[Código]=Tabela13[[#This Row],[PAPEL]]),Tabela1768[Fechamento])</f>
        <v>0</v>
      </c>
      <c r="T231" s="152">
        <f>SUMPRODUCT(N(Tabela17683[Código]=Tabela13[[#This Row],[PAPEL]]),Tabela17683[Fechamento])</f>
        <v>0</v>
      </c>
      <c r="U231" s="129">
        <f>[Média Dividendo]+[Prev JPC/Ação]</f>
        <v>0</v>
      </c>
      <c r="V231" s="186">
        <f>Tabela13[[#This Row],[Prev Provento]]*[Qtde Total Ações]</f>
        <v>0</v>
      </c>
      <c r="W231" s="152">
        <f>IF(AND((Tabela13[[#This Row],[Exercício Base]]-Tabela13[[#This Row],[Exercício Fim]])&lt;3,Tabela13[[#This Row],[Cotação]]&gt;0),Tabela13[[#This Row],[Prev Provento]]/Tabela13[[#This Row],[Cotação]],"")</f>
        <v>0</v>
      </c>
      <c r="X231" s="112">
        <f>IF(Tabela13[[#This Row],[Cotação]]&gt;0,$Z$1/Tabela13[[#This Row],[Cotação]]-MOD($Z$1/Tabela13[[#This Row],[Cotação]],100),0)</f>
        <v>0</v>
      </c>
    </row>
    <row r="232" spans="1:24">
      <c r="A232" s="111" t="s">
        <v>1487</v>
      </c>
      <c r="B232" s="111" t="s">
        <v>1490</v>
      </c>
      <c r="C232" s="111" t="s">
        <v>19</v>
      </c>
      <c r="D232" s="153">
        <f>GETPIVOTDATA("Mínimo de Ano",Ano!$A$3,"Nome de Pregão",Tabela13[[#This Row],[Nome de Pregão]])</f>
        <v>2007</v>
      </c>
      <c r="E232" s="153">
        <f>GETPIVOTDATA("Máx de Ano",Ano!$A$3,"Nome de Pregão",Tabela13[[#This Row],[Nome de Pregão]])</f>
        <v>2013</v>
      </c>
      <c r="F232" s="153">
        <f>2013</f>
        <v>2013</v>
      </c>
      <c r="G232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32" s="129">
        <f>0</f>
        <v>0</v>
      </c>
      <c r="I232" s="156">
        <f>MAX(Tabela13[[#This Row],[Colunas1]:[Colunas5]])</f>
        <v>11.96</v>
      </c>
      <c r="J232" s="129">
        <f>[Dividendo]/IF(([Exercício Base]-[Exercício Ini])=0,1,([Exercício Base]-[Exercício Ini]))</f>
        <v>0</v>
      </c>
      <c r="K232" s="129">
        <f>[Jrs Cap Próprio Pago]/IF(([Exercício Base]-[Exercício Ini])=0,1,([Exercício Base]-[Exercício Ini]))</f>
        <v>0</v>
      </c>
      <c r="L232" s="186">
        <f>0</f>
        <v>0</v>
      </c>
      <c r="M232" s="184">
        <f>SUMPRODUCT(N(TRIM(Tabela15[Nome de pregão])=Tabela13[[#This Row],[Nome de Pregão]]),Tabela15[Qtde total de ações])</f>
        <v>147232649</v>
      </c>
      <c r="N232" s="131">
        <f>[Capital Social]*$AA$1</f>
        <v>0</v>
      </c>
      <c r="O232" s="129">
        <f>IF([Jrs Cap Próprio Pago]&gt;0,IF(([Capital Social]*$AA$1/[Qtde Total Ações])&gt;[Média JCP],[Média JCP],[Capital Social]*$AA$1/[Qtde Total Ações]),0)</f>
        <v>0</v>
      </c>
      <c r="P232" s="111">
        <f>SUMPRODUCT(N(Tabela1[Código]=Tabela13[[#This Row],[PAPEL]]),Tabela1[Fechamento])</f>
        <v>11.96</v>
      </c>
      <c r="Q232" s="111">
        <f>SUMPRODUCT(N(Tabela17[Código]=Tabela13[[#This Row],[PAPEL]]),Tabela17[Fechamento])</f>
        <v>0</v>
      </c>
      <c r="R232" s="111">
        <f>SUMPRODUCT(N(Tabela176[Código]=Tabela13[[#This Row],[PAPEL]]),Tabela176[Fechamento])</f>
        <v>0</v>
      </c>
      <c r="S232" s="111">
        <f>SUMPRODUCT(N(Tabela1768[Código]=Tabela13[[#This Row],[PAPEL]]),Tabela1768[Fechamento])</f>
        <v>0</v>
      </c>
      <c r="T232" s="111">
        <f>SUMPRODUCT(N(Tabela17683[Código]=Tabela13[[#This Row],[PAPEL]]),Tabela17683[Fechamento])</f>
        <v>0</v>
      </c>
      <c r="U232" s="129">
        <f>[Média Dividendo]+[Prev JPC/Ação]</f>
        <v>0</v>
      </c>
      <c r="V232" s="186">
        <f>Tabela13[[#This Row],[Prev Provento]]*[Qtde Total Ações]</f>
        <v>0</v>
      </c>
      <c r="W232" s="133">
        <f>IF(AND((Tabela13[[#This Row],[Exercício Base]]-Tabela13[[#This Row],[Exercício Fim]])&lt;3,Tabela13[[#This Row],[Cotação]]&gt;0),Tabela13[[#This Row],[Prev Provento]]/Tabela13[[#This Row],[Cotação]],"")</f>
        <v>0</v>
      </c>
      <c r="X232" s="112">
        <f>IF(Tabela13[[#This Row],[Cotação]]&gt;0,$Z$1/Tabela13[[#This Row],[Cotação]]-MOD($Z$1/Tabela13[[#This Row],[Cotação]],100),0)</f>
        <v>0</v>
      </c>
    </row>
    <row r="233" spans="1:24">
      <c r="A233" s="111" t="s">
        <v>1816</v>
      </c>
      <c r="B233" s="111" t="s">
        <v>1488</v>
      </c>
      <c r="C233" s="111" t="s">
        <v>32</v>
      </c>
      <c r="D233" s="153">
        <f>GETPIVOTDATA("Mínimo de Ano",Ano!$A$3,"Nome de Pregão",Tabela13[[#This Row],[Nome de Pregão]])</f>
        <v>1997</v>
      </c>
      <c r="E233" s="153">
        <f>GETPIVOTDATA("Máx de Ano",Ano!$A$3,"Nome de Pregão",Tabela13[[#This Row],[Nome de Pregão]])</f>
        <v>2013</v>
      </c>
      <c r="F233" s="158">
        <f>2013</f>
        <v>2013</v>
      </c>
      <c r="G233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33" s="129">
        <f>0</f>
        <v>0</v>
      </c>
      <c r="I233" s="156">
        <f>MAX(Tabela13[[#This Row],[Colunas1]:[Colunas5]])</f>
        <v>20.58</v>
      </c>
      <c r="J233" s="129">
        <f>[Dividendo]/IF(([Exercício Base]-[Exercício Ini])=0,1,([Exercício Base]-[Exercício Ini]))</f>
        <v>0</v>
      </c>
      <c r="K233" s="129">
        <f>[Jrs Cap Próprio Pago]/IF(([Exercício Base]-[Exercício Ini])=0,1,([Exercício Base]-[Exercício Ini]))</f>
        <v>0</v>
      </c>
      <c r="L233" s="186">
        <f>0</f>
        <v>0</v>
      </c>
      <c r="M233" s="184">
        <f>SUMPRODUCT(N(TRIM(Tabela15[Nome de pregão])=Tabela13[[#This Row],[Nome de Pregão]]),Tabela15[Qtde total de ações])</f>
        <v>683509869</v>
      </c>
      <c r="N233" s="131">
        <f>[Capital Social]*$AA$1</f>
        <v>0</v>
      </c>
      <c r="O233" s="129">
        <f>IF([Jrs Cap Próprio Pago]&gt;0,IF(([Capital Social]*$AA$1/[Qtde Total Ações])&gt;[Média JCP],[Média JCP],[Capital Social]*$AA$1/[Qtde Total Ações]),0)</f>
        <v>0</v>
      </c>
      <c r="P233" s="111">
        <f>SUMPRODUCT(N(Tabela1[Código]=Tabela13[[#This Row],[PAPEL]]),Tabela1[Fechamento])</f>
        <v>20.58</v>
      </c>
      <c r="Q233" s="111">
        <f>SUMPRODUCT(N(Tabela17[Código]=Tabela13[[#This Row],[PAPEL]]),Tabela17[Fechamento])</f>
        <v>0</v>
      </c>
      <c r="R233" s="111">
        <f>SUMPRODUCT(N(Tabela176[Código]=Tabela13[[#This Row],[PAPEL]]),Tabela176[Fechamento])</f>
        <v>0</v>
      </c>
      <c r="S233" s="111">
        <f>SUMPRODUCT(N(Tabela1768[Código]=Tabela13[[#This Row],[PAPEL]]),Tabela1768[Fechamento])</f>
        <v>0</v>
      </c>
      <c r="T233" s="152">
        <f>SUMPRODUCT(N(Tabela17683[Código]=Tabela13[[#This Row],[PAPEL]]),Tabela17683[Fechamento])</f>
        <v>0</v>
      </c>
      <c r="U233" s="129">
        <f>[Média Dividendo]+[Prev JPC/Ação]</f>
        <v>0</v>
      </c>
      <c r="V233" s="186">
        <f>Tabela13[[#This Row],[Prev Provento]]*[Qtde Total Ações]</f>
        <v>0</v>
      </c>
      <c r="W233" s="152">
        <f>IF(AND((Tabela13[[#This Row],[Exercício Base]]-Tabela13[[#This Row],[Exercício Fim]])&lt;3,Tabela13[[#This Row],[Cotação]]&gt;0),Tabela13[[#This Row],[Prev Provento]]/Tabela13[[#This Row],[Cotação]],"")</f>
        <v>0</v>
      </c>
      <c r="X233" s="112">
        <f>IF(Tabela13[[#This Row],[Cotação]]&gt;0,$Z$1/Tabela13[[#This Row],[Cotação]]-MOD($Z$1/Tabela13[[#This Row],[Cotação]],100),0)</f>
        <v>0</v>
      </c>
    </row>
    <row r="234" spans="1:24">
      <c r="A234" s="111" t="s">
        <v>1722</v>
      </c>
      <c r="B234" s="111" t="s">
        <v>1493</v>
      </c>
      <c r="C234" s="111" t="s">
        <v>626</v>
      </c>
      <c r="D234" s="153">
        <f>GETPIVOTDATA("Mínimo de Ano",Ano!$A$3,"Nome de Pregão",Tabela13[[#This Row],[Nome de Pregão]])</f>
        <v>2002</v>
      </c>
      <c r="E234" s="153">
        <f>GETPIVOTDATA("Máx de Ano",Ano!$A$3,"Nome de Pregão",Tabela13[[#This Row],[Nome de Pregão]])</f>
        <v>2013</v>
      </c>
      <c r="F234" s="158">
        <f>2013</f>
        <v>2013</v>
      </c>
      <c r="G234" s="129">
        <f>SUMPRODUCT(N(Tabela13[[#This Row],[Nome de Pregão]]=Tabela9[Nome de Pregão]),N(Tabela13[[#This Row],[Tipo da Ação]]=Tabela9[Tipo da Ação]),N(Tabela9[Tipo do Provento]="DIVIDENDO"),Tabela9[Proventos/Ação])</f>
        <v>0</v>
      </c>
      <c r="H234" s="129">
        <f>0</f>
        <v>0</v>
      </c>
      <c r="I234" s="156">
        <f>MAX(Tabela13[[#This Row],[Colunas1]:[Colunas5]])</f>
        <v>11.55</v>
      </c>
      <c r="J234" s="129">
        <f>[Dividendo]/IF(([Exercício Base]-[Exercício Ini])=0,1,([Exercício Base]-[Exercício Ini]))</f>
        <v>0</v>
      </c>
      <c r="K234" s="129">
        <f>[Jrs Cap Próprio Pago]/IF(([Exercício Base]-[Exercício Ini])=0,1,([Exercício Base]-[Exercício Ini]))</f>
        <v>0</v>
      </c>
      <c r="L234" s="186">
        <f>0</f>
        <v>0</v>
      </c>
      <c r="M234" s="184">
        <f>SUMPRODUCT(N(TRIM(Tabela15[Nome de pregão])=Tabela13[[#This Row],[Nome de Pregão]]),Tabela15[Qtde total de ações])</f>
        <v>945957907</v>
      </c>
      <c r="N234" s="131">
        <f>[Capital Social]*$AA$1</f>
        <v>0</v>
      </c>
      <c r="O234" s="129">
        <f>IF([Jrs Cap Próprio Pago]&gt;0,IF(([Capital Social]*$AA$1/[Qtde Total Ações])&gt;[Média JCP],[Média JCP],[Capital Social]*$AA$1/[Qtde Total Ações]),0)</f>
        <v>0</v>
      </c>
      <c r="P234" s="111">
        <f>SUMPRODUCT(N(Tabela1[Código]=Tabela13[[#This Row],[PAPEL]]),Tabela1[Fechamento])</f>
        <v>0</v>
      </c>
      <c r="Q234" s="111">
        <f>SUMPRODUCT(N(Tabela17[Código]=Tabela13[[#This Row],[PAPEL]]),Tabela17[Fechamento])</f>
        <v>0</v>
      </c>
      <c r="R234" s="111">
        <f>SUMPRODUCT(N(Tabela176[Código]=Tabela13[[#This Row],[PAPEL]]),Tabela176[Fechamento])</f>
        <v>11.55</v>
      </c>
      <c r="S234" s="111">
        <f>SUMPRODUCT(N(Tabela1768[Código]=Tabela13[[#This Row],[PAPEL]]),Tabela1768[Fechamento])</f>
        <v>0</v>
      </c>
      <c r="T234" s="152">
        <f>SUMPRODUCT(N(Tabela17683[Código]=Tabela13[[#This Row],[PAPEL]]),Tabela17683[Fechamento])</f>
        <v>0</v>
      </c>
      <c r="U234" s="129">
        <f>[Média Dividendo]+[Prev JPC/Ação]</f>
        <v>0</v>
      </c>
      <c r="V234" s="186">
        <f>Tabela13[[#This Row],[Prev Provento]]*[Qtde Total Ações]</f>
        <v>0</v>
      </c>
      <c r="W234" s="152">
        <f>IF(AND((Tabela13[[#This Row],[Exercício Base]]-Tabela13[[#This Row],[Exercício Fim]])&lt;3,Tabela13[[#This Row],[Cotação]]&gt;0),Tabela13[[#This Row],[Prev Provento]]/Tabela13[[#This Row],[Cotação]],"")</f>
        <v>0</v>
      </c>
      <c r="X234" s="112">
        <f>IF(Tabela13[[#This Row],[Cotação]]&gt;0,$Z$1/Tabela13[[#This Row],[Cotação]]-MOD($Z$1/Tabela13[[#This Row],[Cotação]],100),0)</f>
        <v>0</v>
      </c>
    </row>
    <row r="235" spans="1:24">
      <c r="A235" s="111" t="s">
        <v>1521</v>
      </c>
      <c r="B235" s="111" t="s">
        <v>1488</v>
      </c>
      <c r="C235" s="111" t="s">
        <v>748</v>
      </c>
      <c r="D235" s="153">
        <f>GETPIVOTDATA("Mínimo de Ano",Ano!$A$3,"Nome de Pregão",Tabela13[[#This Row],[Nome de Pregão]])</f>
        <v>2014</v>
      </c>
      <c r="E235" s="153">
        <f>GETPIVOTDATA("Máx de Ano",Ano!$A$3,"Nome de Pregão",Tabela13[[#This Row],[Nome de Pregão]])</f>
        <v>2014</v>
      </c>
      <c r="F235" s="153">
        <f>2013</f>
        <v>2013</v>
      </c>
      <c r="G235" s="129">
        <f>SUMPRODUCT(N(Tabela13[[#This Row],[Nome de Pregão]]=Tabela9[Nome de Pregão]),N(Tabela13[[#This Row],[Tipo da Ação]]=Tabela9[Tipo da Ação]),N(Tabela9[Tipo do Provento]="DIVIDENDO"),Tabela9[Proventos/Ação])</f>
        <v>0.1</v>
      </c>
      <c r="H235" s="129">
        <f>0</f>
        <v>0</v>
      </c>
      <c r="I235" s="156">
        <f>MAX(Tabela13[[#This Row],[Colunas1]:[Colunas5]])</f>
        <v>16.89</v>
      </c>
      <c r="J235" s="129">
        <f>[Dividendo]/IF(([Exercício Base]-[Exercício Ini])=0,1,([Exercício Base]-[Exercício Ini]))</f>
        <v>-0.1</v>
      </c>
      <c r="K235" s="129">
        <f>[Jrs Cap Próprio Pago]/IF(([Exercício Base]-[Exercício Ini])=0,1,([Exercício Base]-[Exercício Ini]))</f>
        <v>0</v>
      </c>
      <c r="L235" s="186">
        <f>0</f>
        <v>0</v>
      </c>
      <c r="M235" s="184">
        <f>SUMPRODUCT(N(TRIM(Tabela15[Nome de pregão])=Tabela13[[#This Row],[Nome de Pregão]]),Tabela15[Qtde total de ações])</f>
        <v>15664342206</v>
      </c>
      <c r="N235" s="131">
        <f>[Capital Social]*$AA$1</f>
        <v>0</v>
      </c>
      <c r="O235" s="129">
        <f>IF([Jrs Cap Próprio Pago]&gt;0,IF(([Capital Social]*$AA$1/[Qtde Total Ações])&gt;[Média JCP],[Média JCP],[Capital Social]*$AA$1/[Qtde Total Ações]),0)</f>
        <v>0</v>
      </c>
      <c r="P235" s="111">
        <f>SUMPRODUCT(N(Tabela1[Código]=Tabela13[[#This Row],[PAPEL]]),Tabela1[Fechamento])</f>
        <v>0</v>
      </c>
      <c r="Q235" s="111">
        <f>SUMPRODUCT(N(Tabela17[Código]=Tabela13[[#This Row],[PAPEL]]),Tabela17[Fechamento])</f>
        <v>0</v>
      </c>
      <c r="R235" s="111">
        <f>SUMPRODUCT(N(Tabela176[Código]=Tabela13[[#This Row],[PAPEL]]),Tabela176[Fechamento])</f>
        <v>16.89</v>
      </c>
      <c r="S235" s="111">
        <f>SUMPRODUCT(N(Tabela1768[Código]=Tabela13[[#This Row],[PAPEL]]),Tabela1768[Fechamento])</f>
        <v>0</v>
      </c>
      <c r="T235" s="111">
        <f>SUMPRODUCT(N(Tabela17683[Código]=Tabela13[[#This Row],[PAPEL]]),Tabela17683[Fechamento])</f>
        <v>0</v>
      </c>
      <c r="U235" s="129">
        <f>[Média Dividendo]+[Prev JPC/Ação]</f>
        <v>-0.1</v>
      </c>
      <c r="V235" s="186">
        <f>Tabela13[[#This Row],[Prev Provento]]*[Qtde Total Ações]</f>
        <v>-1566434220.6000001</v>
      </c>
      <c r="W235" s="152">
        <f>IF(AND((Tabela13[[#This Row],[Exercício Base]]-Tabela13[[#This Row],[Exercício Fim]])&lt;3,Tabela13[[#This Row],[Cotação]]&gt;0),Tabela13[[#This Row],[Prev Provento]]/Tabela13[[#This Row],[Cotação]],"")</f>
        <v>-5.920663114268798E-3</v>
      </c>
      <c r="X235" s="112">
        <f>IF(Tabela13[[#This Row],[Cotação]]&gt;0,$Z$1/Tabela13[[#This Row],[Cotação]]-MOD($Z$1/Tabela13[[#This Row],[Cotação]],100),0)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Y14203"/>
  <sheetViews>
    <sheetView topLeftCell="A1172" workbookViewId="0">
      <selection activeCell="F1390" sqref="F1390"/>
    </sheetView>
  </sheetViews>
  <sheetFormatPr defaultRowHeight="11.25"/>
  <cols>
    <col min="1" max="1" width="16" style="4" customWidth="1"/>
    <col min="2" max="2" width="9.42578125" style="4" customWidth="1"/>
    <col min="3" max="3" width="17.28515625" style="4" customWidth="1"/>
    <col min="4" max="4" width="19.42578125" style="4" customWidth="1"/>
    <col min="5" max="5" width="26.28515625" style="4" customWidth="1"/>
    <col min="6" max="6" width="16.42578125" style="4" customWidth="1"/>
    <col min="7" max="7" width="9.140625" style="107"/>
    <col min="8" max="8" width="11.28515625" style="106" bestFit="1" customWidth="1"/>
    <col min="9" max="16384" width="9.140625" style="4"/>
  </cols>
  <sheetData>
    <row r="1" spans="1:8" s="161" customFormat="1" ht="33.75">
      <c r="A1" s="134" t="s">
        <v>1481</v>
      </c>
      <c r="B1" s="134" t="s">
        <v>1482</v>
      </c>
      <c r="C1" s="135" t="s">
        <v>1483</v>
      </c>
      <c r="D1" s="136" t="s">
        <v>1484</v>
      </c>
      <c r="E1" s="134" t="s">
        <v>1485</v>
      </c>
      <c r="F1" s="134" t="s">
        <v>1486</v>
      </c>
      <c r="G1" s="137" t="s">
        <v>359</v>
      </c>
      <c r="H1" s="160" t="s">
        <v>2075</v>
      </c>
    </row>
    <row r="2" spans="1:8">
      <c r="A2" s="118" t="s">
        <v>1487</v>
      </c>
      <c r="B2" s="116" t="s">
        <v>1488</v>
      </c>
      <c r="C2" s="138">
        <v>39436</v>
      </c>
      <c r="D2" s="139">
        <v>0.32</v>
      </c>
      <c r="E2" s="118">
        <v>1</v>
      </c>
      <c r="F2" s="118" t="s">
        <v>1489</v>
      </c>
      <c r="G2" s="113">
        <f>IF([Data da Aprovação]&lt;&gt;"ESTATUTÁRIO",YEAR([Data da Aprovação]),"")</f>
        <v>2007</v>
      </c>
      <c r="H2" s="106">
        <f>Tabela9[[#This Row],[Valor do Provento R$]]/Tabela9[[#This Row],[Provento por 1 ou 1000 Ações]]</f>
        <v>0.32</v>
      </c>
    </row>
    <row r="3" spans="1:8">
      <c r="A3" s="119" t="s">
        <v>1487</v>
      </c>
      <c r="B3" s="117" t="s">
        <v>1488</v>
      </c>
      <c r="C3" s="140">
        <v>39538</v>
      </c>
      <c r="D3" s="141">
        <v>0.12</v>
      </c>
      <c r="E3" s="119">
        <v>1</v>
      </c>
      <c r="F3" s="119" t="s">
        <v>1489</v>
      </c>
      <c r="G3" s="114">
        <f>IF([Data da Aprovação]&lt;&gt;"ESTATUTÁRIO",YEAR([Data da Aprovação]),"")</f>
        <v>2008</v>
      </c>
      <c r="H3" s="106">
        <f>Tabela9[[#This Row],[Valor do Provento R$]]/Tabela9[[#This Row],[Provento por 1 ou 1000 Ações]]</f>
        <v>0.12</v>
      </c>
    </row>
    <row r="4" spans="1:8">
      <c r="A4" s="118" t="s">
        <v>1487</v>
      </c>
      <c r="B4" s="116" t="s">
        <v>1488</v>
      </c>
      <c r="C4" s="138">
        <v>39629</v>
      </c>
      <c r="D4" s="139">
        <v>0.12</v>
      </c>
      <c r="E4" s="118">
        <v>1</v>
      </c>
      <c r="F4" s="118" t="s">
        <v>1489</v>
      </c>
      <c r="G4" s="113">
        <f>IF([Data da Aprovação]&lt;&gt;"ESTATUTÁRIO",YEAR([Data da Aprovação]),"")</f>
        <v>2008</v>
      </c>
      <c r="H4" s="106">
        <f>Tabela9[[#This Row],[Valor do Provento R$]]/Tabela9[[#This Row],[Provento por 1 ou 1000 Ações]]</f>
        <v>0.12</v>
      </c>
    </row>
    <row r="5" spans="1:8">
      <c r="A5" s="119" t="s">
        <v>1487</v>
      </c>
      <c r="B5" s="117" t="s">
        <v>1488</v>
      </c>
      <c r="C5" s="140">
        <v>39721</v>
      </c>
      <c r="D5" s="141">
        <v>0.13</v>
      </c>
      <c r="E5" s="119">
        <v>1</v>
      </c>
      <c r="F5" s="119" t="s">
        <v>1489</v>
      </c>
      <c r="G5" s="114">
        <f>IF([Data da Aprovação]&lt;&gt;"ESTATUTÁRIO",YEAR([Data da Aprovação]),"")</f>
        <v>2008</v>
      </c>
      <c r="H5" s="106">
        <f>Tabela9[[#This Row],[Valor do Provento R$]]/Tabela9[[#This Row],[Provento por 1 ou 1000 Ações]]</f>
        <v>0.13</v>
      </c>
    </row>
    <row r="6" spans="1:8">
      <c r="A6" s="118" t="s">
        <v>1487</v>
      </c>
      <c r="B6" s="116" t="s">
        <v>1488</v>
      </c>
      <c r="C6" s="138">
        <v>39812</v>
      </c>
      <c r="D6" s="139">
        <v>0.13</v>
      </c>
      <c r="E6" s="118">
        <v>1</v>
      </c>
      <c r="F6" s="118" t="s">
        <v>1489</v>
      </c>
      <c r="G6" s="113">
        <f>IF([Data da Aprovação]&lt;&gt;"ESTATUTÁRIO",YEAR([Data da Aprovação]),"")</f>
        <v>2008</v>
      </c>
      <c r="H6" s="106">
        <f>Tabela9[[#This Row],[Valor do Provento R$]]/Tabela9[[#This Row],[Provento por 1 ou 1000 Ações]]</f>
        <v>0.13</v>
      </c>
    </row>
    <row r="7" spans="1:8">
      <c r="A7" s="119" t="s">
        <v>1487</v>
      </c>
      <c r="B7" s="117" t="s">
        <v>1488</v>
      </c>
      <c r="C7" s="140">
        <v>39903</v>
      </c>
      <c r="D7" s="141">
        <v>0.13</v>
      </c>
      <c r="E7" s="119">
        <v>1</v>
      </c>
      <c r="F7" s="119" t="s">
        <v>1489</v>
      </c>
      <c r="G7" s="114">
        <f>IF([Data da Aprovação]&lt;&gt;"ESTATUTÁRIO",YEAR([Data da Aprovação]),"")</f>
        <v>2009</v>
      </c>
      <c r="H7" s="106">
        <f>Tabela9[[#This Row],[Valor do Provento R$]]/Tabela9[[#This Row],[Provento por 1 ou 1000 Ações]]</f>
        <v>0.13</v>
      </c>
    </row>
    <row r="8" spans="1:8">
      <c r="A8" s="118" t="s">
        <v>1487</v>
      </c>
      <c r="B8" s="116" t="s">
        <v>1488</v>
      </c>
      <c r="C8" s="138">
        <v>39994</v>
      </c>
      <c r="D8" s="139">
        <v>0.13</v>
      </c>
      <c r="E8" s="118">
        <v>1</v>
      </c>
      <c r="F8" s="118" t="s">
        <v>1489</v>
      </c>
      <c r="G8" s="113">
        <f>IF([Data da Aprovação]&lt;&gt;"ESTATUTÁRIO",YEAR([Data da Aprovação]),"")</f>
        <v>2009</v>
      </c>
      <c r="H8" s="106">
        <f>Tabela9[[#This Row],[Valor do Provento R$]]/Tabela9[[#This Row],[Provento por 1 ou 1000 Ações]]</f>
        <v>0.13</v>
      </c>
    </row>
    <row r="9" spans="1:8">
      <c r="A9" s="119" t="s">
        <v>1487</v>
      </c>
      <c r="B9" s="117" t="s">
        <v>1488</v>
      </c>
      <c r="C9" s="140">
        <v>40086</v>
      </c>
      <c r="D9" s="141">
        <v>0.12</v>
      </c>
      <c r="E9" s="119">
        <v>1</v>
      </c>
      <c r="F9" s="119" t="s">
        <v>1489</v>
      </c>
      <c r="G9" s="114">
        <f>IF([Data da Aprovação]&lt;&gt;"ESTATUTÁRIO",YEAR([Data da Aprovação]),"")</f>
        <v>2009</v>
      </c>
      <c r="H9" s="106">
        <f>Tabela9[[#This Row],[Valor do Provento R$]]/Tabela9[[#This Row],[Provento por 1 ou 1000 Ações]]</f>
        <v>0.12</v>
      </c>
    </row>
    <row r="10" spans="1:8">
      <c r="A10" s="118" t="s">
        <v>1487</v>
      </c>
      <c r="B10" s="116" t="s">
        <v>1488</v>
      </c>
      <c r="C10" s="138">
        <v>40177</v>
      </c>
      <c r="D10" s="139">
        <v>0.13</v>
      </c>
      <c r="E10" s="118">
        <v>1</v>
      </c>
      <c r="F10" s="118" t="s">
        <v>1489</v>
      </c>
      <c r="G10" s="113">
        <f>IF([Data da Aprovação]&lt;&gt;"ESTATUTÁRIO",YEAR([Data da Aprovação]),"")</f>
        <v>2009</v>
      </c>
      <c r="H10" s="106">
        <f>Tabela9[[#This Row],[Valor do Provento R$]]/Tabela9[[#This Row],[Provento por 1 ou 1000 Ações]]</f>
        <v>0.13</v>
      </c>
    </row>
    <row r="11" spans="1:8">
      <c r="A11" s="119" t="s">
        <v>1487</v>
      </c>
      <c r="B11" s="117" t="s">
        <v>1488</v>
      </c>
      <c r="C11" s="140">
        <v>40268</v>
      </c>
      <c r="D11" s="141">
        <v>0.13</v>
      </c>
      <c r="E11" s="119">
        <v>1</v>
      </c>
      <c r="F11" s="119" t="s">
        <v>1489</v>
      </c>
      <c r="G11" s="114">
        <f>IF([Data da Aprovação]&lt;&gt;"ESTATUTÁRIO",YEAR([Data da Aprovação]),"")</f>
        <v>2010</v>
      </c>
      <c r="H11" s="106">
        <f>Tabela9[[#This Row],[Valor do Provento R$]]/Tabela9[[#This Row],[Provento por 1 ou 1000 Ações]]</f>
        <v>0.13</v>
      </c>
    </row>
    <row r="12" spans="1:8">
      <c r="A12" s="118" t="s">
        <v>1487</v>
      </c>
      <c r="B12" s="116" t="s">
        <v>1488</v>
      </c>
      <c r="C12" s="138">
        <v>40359</v>
      </c>
      <c r="D12" s="139">
        <v>0.13</v>
      </c>
      <c r="E12" s="118">
        <v>1</v>
      </c>
      <c r="F12" s="118" t="s">
        <v>1489</v>
      </c>
      <c r="G12" s="113">
        <f>IF([Data da Aprovação]&lt;&gt;"ESTATUTÁRIO",YEAR([Data da Aprovação]),"")</f>
        <v>2010</v>
      </c>
      <c r="H12" s="106">
        <f>Tabela9[[#This Row],[Valor do Provento R$]]/Tabela9[[#This Row],[Provento por 1 ou 1000 Ações]]</f>
        <v>0.13</v>
      </c>
    </row>
    <row r="13" spans="1:8">
      <c r="A13" s="119" t="s">
        <v>1487</v>
      </c>
      <c r="B13" s="117" t="s">
        <v>1488</v>
      </c>
      <c r="C13" s="140">
        <v>40451</v>
      </c>
      <c r="D13" s="141">
        <v>0.14000000000000001</v>
      </c>
      <c r="E13" s="119">
        <v>1</v>
      </c>
      <c r="F13" s="119" t="s">
        <v>1489</v>
      </c>
      <c r="G13" s="114">
        <f>IF([Data da Aprovação]&lt;&gt;"ESTATUTÁRIO",YEAR([Data da Aprovação]),"")</f>
        <v>2010</v>
      </c>
      <c r="H13" s="106">
        <f>Tabela9[[#This Row],[Valor do Provento R$]]/Tabela9[[#This Row],[Provento por 1 ou 1000 Ações]]</f>
        <v>0.14000000000000001</v>
      </c>
    </row>
    <row r="14" spans="1:8">
      <c r="A14" s="118" t="s">
        <v>1487</v>
      </c>
      <c r="B14" s="116" t="s">
        <v>1488</v>
      </c>
      <c r="C14" s="138">
        <v>40542</v>
      </c>
      <c r="D14" s="139">
        <v>0.14000000000000001</v>
      </c>
      <c r="E14" s="118">
        <v>1</v>
      </c>
      <c r="F14" s="118" t="s">
        <v>1489</v>
      </c>
      <c r="G14" s="113">
        <f>IF([Data da Aprovação]&lt;&gt;"ESTATUTÁRIO",YEAR([Data da Aprovação]),"")</f>
        <v>2010</v>
      </c>
      <c r="H14" s="106">
        <f>Tabela9[[#This Row],[Valor do Provento R$]]/Tabela9[[#This Row],[Provento por 1 ou 1000 Ações]]</f>
        <v>0.14000000000000001</v>
      </c>
    </row>
    <row r="15" spans="1:8">
      <c r="A15" s="119" t="s">
        <v>1487</v>
      </c>
      <c r="B15" s="117" t="s">
        <v>1488</v>
      </c>
      <c r="C15" s="140">
        <v>40633</v>
      </c>
      <c r="D15" s="141">
        <v>0.14000000000000001</v>
      </c>
      <c r="E15" s="119">
        <v>1</v>
      </c>
      <c r="F15" s="119" t="s">
        <v>1489</v>
      </c>
      <c r="G15" s="114">
        <f>IF([Data da Aprovação]&lt;&gt;"ESTATUTÁRIO",YEAR([Data da Aprovação]),"")</f>
        <v>2011</v>
      </c>
      <c r="H15" s="106">
        <f>Tabela9[[#This Row],[Valor do Provento R$]]/Tabela9[[#This Row],[Provento por 1 ou 1000 Ações]]</f>
        <v>0.14000000000000001</v>
      </c>
    </row>
    <row r="16" spans="1:8">
      <c r="A16" s="118" t="s">
        <v>1487</v>
      </c>
      <c r="B16" s="116" t="s">
        <v>1488</v>
      </c>
      <c r="C16" s="138">
        <v>40724</v>
      </c>
      <c r="D16" s="139">
        <v>0.15</v>
      </c>
      <c r="E16" s="118">
        <v>1</v>
      </c>
      <c r="F16" s="118" t="s">
        <v>1489</v>
      </c>
      <c r="G16" s="113">
        <f>IF([Data da Aprovação]&lt;&gt;"ESTATUTÁRIO",YEAR([Data da Aprovação]),"")</f>
        <v>2011</v>
      </c>
      <c r="H16" s="106">
        <f>Tabela9[[#This Row],[Valor do Provento R$]]/Tabela9[[#This Row],[Provento por 1 ou 1000 Ações]]</f>
        <v>0.15</v>
      </c>
    </row>
    <row r="17" spans="1:8">
      <c r="A17" s="119" t="s">
        <v>1487</v>
      </c>
      <c r="B17" s="117" t="s">
        <v>1488</v>
      </c>
      <c r="C17" s="140">
        <v>40816</v>
      </c>
      <c r="D17" s="141">
        <v>0.15</v>
      </c>
      <c r="E17" s="119">
        <v>1</v>
      </c>
      <c r="F17" s="119" t="s">
        <v>1489</v>
      </c>
      <c r="G17" s="114">
        <f>IF([Data da Aprovação]&lt;&gt;"ESTATUTÁRIO",YEAR([Data da Aprovação]),"")</f>
        <v>2011</v>
      </c>
      <c r="H17" s="106">
        <f>Tabela9[[#This Row],[Valor do Provento R$]]/Tabela9[[#This Row],[Provento por 1 ou 1000 Ações]]</f>
        <v>0.15</v>
      </c>
    </row>
    <row r="18" spans="1:8">
      <c r="A18" s="118" t="s">
        <v>1487</v>
      </c>
      <c r="B18" s="116" t="s">
        <v>1488</v>
      </c>
      <c r="C18" s="138">
        <v>40906</v>
      </c>
      <c r="D18" s="139">
        <v>0.16</v>
      </c>
      <c r="E18" s="118">
        <v>1</v>
      </c>
      <c r="F18" s="118" t="s">
        <v>1489</v>
      </c>
      <c r="G18" s="113">
        <f>IF([Data da Aprovação]&lt;&gt;"ESTATUTÁRIO",YEAR([Data da Aprovação]),"")</f>
        <v>2011</v>
      </c>
      <c r="H18" s="106">
        <f>Tabela9[[#This Row],[Valor do Provento R$]]/Tabela9[[#This Row],[Provento por 1 ou 1000 Ações]]</f>
        <v>0.16</v>
      </c>
    </row>
    <row r="19" spans="1:8">
      <c r="A19" s="119" t="s">
        <v>1487</v>
      </c>
      <c r="B19" s="117" t="s">
        <v>1488</v>
      </c>
      <c r="C19" s="140">
        <v>41089</v>
      </c>
      <c r="D19" s="141">
        <v>0.33</v>
      </c>
      <c r="E19" s="119">
        <v>1</v>
      </c>
      <c r="F19" s="119" t="s">
        <v>1489</v>
      </c>
      <c r="G19" s="114">
        <f>IF([Data da Aprovação]&lt;&gt;"ESTATUTÁRIO",YEAR([Data da Aprovação]),"")</f>
        <v>2012</v>
      </c>
      <c r="H19" s="106">
        <f>Tabela9[[#This Row],[Valor do Provento R$]]/Tabela9[[#This Row],[Provento por 1 ou 1000 Ações]]</f>
        <v>0.33</v>
      </c>
    </row>
    <row r="20" spans="1:8">
      <c r="A20" s="118" t="s">
        <v>1487</v>
      </c>
      <c r="B20" s="116" t="s">
        <v>1488</v>
      </c>
      <c r="C20" s="138">
        <v>41271</v>
      </c>
      <c r="D20" s="139">
        <v>0.308</v>
      </c>
      <c r="E20" s="118">
        <v>1</v>
      </c>
      <c r="F20" s="118" t="s">
        <v>1489</v>
      </c>
      <c r="G20" s="113">
        <f>IF([Data da Aprovação]&lt;&gt;"ESTATUTÁRIO",YEAR([Data da Aprovação]),"")</f>
        <v>2012</v>
      </c>
      <c r="H20" s="106">
        <f>Tabela9[[#This Row],[Valor do Provento R$]]/Tabela9[[#This Row],[Provento por 1 ou 1000 Ações]]</f>
        <v>0.308</v>
      </c>
    </row>
    <row r="21" spans="1:8">
      <c r="A21" s="119" t="s">
        <v>1487</v>
      </c>
      <c r="B21" s="117" t="s">
        <v>1488</v>
      </c>
      <c r="C21" s="140">
        <v>41452</v>
      </c>
      <c r="D21" s="141">
        <v>0.296649</v>
      </c>
      <c r="E21" s="119">
        <v>1</v>
      </c>
      <c r="F21" s="119" t="s">
        <v>1489</v>
      </c>
      <c r="G21" s="114">
        <f>IF([Data da Aprovação]&lt;&gt;"ESTATUTÁRIO",YEAR([Data da Aprovação]),"")</f>
        <v>2013</v>
      </c>
      <c r="H21" s="106">
        <f>Tabela9[[#This Row],[Valor do Provento R$]]/Tabela9[[#This Row],[Provento por 1 ou 1000 Ações]]</f>
        <v>0.296649</v>
      </c>
    </row>
    <row r="22" spans="1:8">
      <c r="A22" s="118" t="s">
        <v>1487</v>
      </c>
      <c r="B22" s="116" t="s">
        <v>1488</v>
      </c>
      <c r="C22" s="138">
        <v>41634</v>
      </c>
      <c r="D22" s="139">
        <v>0.30299999999999999</v>
      </c>
      <c r="E22" s="118">
        <v>1</v>
      </c>
      <c r="F22" s="118" t="s">
        <v>1489</v>
      </c>
      <c r="G22" s="113">
        <f>IF([Data da Aprovação]&lt;&gt;"ESTATUTÁRIO",YEAR([Data da Aprovação]),"")</f>
        <v>2013</v>
      </c>
      <c r="H22" s="106">
        <f>Tabela9[[#This Row],[Valor do Provento R$]]/Tabela9[[#This Row],[Provento por 1 ou 1000 Ações]]</f>
        <v>0.30299999999999999</v>
      </c>
    </row>
    <row r="23" spans="1:8">
      <c r="A23" s="119" t="s">
        <v>1487</v>
      </c>
      <c r="B23" s="117" t="s">
        <v>1490</v>
      </c>
      <c r="C23" s="140">
        <v>39436</v>
      </c>
      <c r="D23" s="141">
        <v>0.32</v>
      </c>
      <c r="E23" s="119">
        <v>1</v>
      </c>
      <c r="F23" s="119" t="s">
        <v>1489</v>
      </c>
      <c r="G23" s="114">
        <f>IF([Data da Aprovação]&lt;&gt;"ESTATUTÁRIO",YEAR([Data da Aprovação]),"")</f>
        <v>2007</v>
      </c>
      <c r="H23" s="106">
        <f>Tabela9[[#This Row],[Valor do Provento R$]]/Tabela9[[#This Row],[Provento por 1 ou 1000 Ações]]</f>
        <v>0.32</v>
      </c>
    </row>
    <row r="24" spans="1:8">
      <c r="A24" s="118" t="s">
        <v>1487</v>
      </c>
      <c r="B24" s="116" t="s">
        <v>1490</v>
      </c>
      <c r="C24" s="138">
        <v>39538</v>
      </c>
      <c r="D24" s="139">
        <v>0.12</v>
      </c>
      <c r="E24" s="118">
        <v>1</v>
      </c>
      <c r="F24" s="118" t="s">
        <v>1489</v>
      </c>
      <c r="G24" s="113">
        <f>IF([Data da Aprovação]&lt;&gt;"ESTATUTÁRIO",YEAR([Data da Aprovação]),"")</f>
        <v>2008</v>
      </c>
      <c r="H24" s="106">
        <f>Tabela9[[#This Row],[Valor do Provento R$]]/Tabela9[[#This Row],[Provento por 1 ou 1000 Ações]]</f>
        <v>0.12</v>
      </c>
    </row>
    <row r="25" spans="1:8">
      <c r="A25" s="119" t="s">
        <v>1487</v>
      </c>
      <c r="B25" s="117" t="s">
        <v>1490</v>
      </c>
      <c r="C25" s="140">
        <v>39629</v>
      </c>
      <c r="D25" s="141">
        <v>0.12</v>
      </c>
      <c r="E25" s="119">
        <v>1</v>
      </c>
      <c r="F25" s="119" t="s">
        <v>1489</v>
      </c>
      <c r="G25" s="114">
        <f>IF([Data da Aprovação]&lt;&gt;"ESTATUTÁRIO",YEAR([Data da Aprovação]),"")</f>
        <v>2008</v>
      </c>
      <c r="H25" s="106">
        <f>Tabela9[[#This Row],[Valor do Provento R$]]/Tabela9[[#This Row],[Provento por 1 ou 1000 Ações]]</f>
        <v>0.12</v>
      </c>
    </row>
    <row r="26" spans="1:8">
      <c r="A26" s="118" t="s">
        <v>1487</v>
      </c>
      <c r="B26" s="116" t="s">
        <v>1490</v>
      </c>
      <c r="C26" s="138">
        <v>39721</v>
      </c>
      <c r="D26" s="139">
        <v>0.13</v>
      </c>
      <c r="E26" s="118">
        <v>1</v>
      </c>
      <c r="F26" s="118" t="s">
        <v>1489</v>
      </c>
      <c r="G26" s="113">
        <f>IF([Data da Aprovação]&lt;&gt;"ESTATUTÁRIO",YEAR([Data da Aprovação]),"")</f>
        <v>2008</v>
      </c>
      <c r="H26" s="106">
        <f>Tabela9[[#This Row],[Valor do Provento R$]]/Tabela9[[#This Row],[Provento por 1 ou 1000 Ações]]</f>
        <v>0.13</v>
      </c>
    </row>
    <row r="27" spans="1:8">
      <c r="A27" s="119" t="s">
        <v>1487</v>
      </c>
      <c r="B27" s="117" t="s">
        <v>1490</v>
      </c>
      <c r="C27" s="140">
        <v>39812</v>
      </c>
      <c r="D27" s="141">
        <v>0.13</v>
      </c>
      <c r="E27" s="119">
        <v>1</v>
      </c>
      <c r="F27" s="119" t="s">
        <v>1489</v>
      </c>
      <c r="G27" s="114">
        <f>IF([Data da Aprovação]&lt;&gt;"ESTATUTÁRIO",YEAR([Data da Aprovação]),"")</f>
        <v>2008</v>
      </c>
      <c r="H27" s="106">
        <f>Tabela9[[#This Row],[Valor do Provento R$]]/Tabela9[[#This Row],[Provento por 1 ou 1000 Ações]]</f>
        <v>0.13</v>
      </c>
    </row>
    <row r="28" spans="1:8">
      <c r="A28" s="118" t="s">
        <v>1487</v>
      </c>
      <c r="B28" s="116" t="s">
        <v>1490</v>
      </c>
      <c r="C28" s="138">
        <v>39903</v>
      </c>
      <c r="D28" s="139">
        <v>0.13</v>
      </c>
      <c r="E28" s="118">
        <v>1</v>
      </c>
      <c r="F28" s="118" t="s">
        <v>1489</v>
      </c>
      <c r="G28" s="113">
        <f>IF([Data da Aprovação]&lt;&gt;"ESTATUTÁRIO",YEAR([Data da Aprovação]),"")</f>
        <v>2009</v>
      </c>
      <c r="H28" s="106">
        <f>Tabela9[[#This Row],[Valor do Provento R$]]/Tabela9[[#This Row],[Provento por 1 ou 1000 Ações]]</f>
        <v>0.13</v>
      </c>
    </row>
    <row r="29" spans="1:8">
      <c r="A29" s="119" t="s">
        <v>1487</v>
      </c>
      <c r="B29" s="117" t="s">
        <v>1490</v>
      </c>
      <c r="C29" s="140">
        <v>39994</v>
      </c>
      <c r="D29" s="141">
        <v>0.13</v>
      </c>
      <c r="E29" s="119">
        <v>1</v>
      </c>
      <c r="F29" s="119" t="s">
        <v>1489</v>
      </c>
      <c r="G29" s="114">
        <f>IF([Data da Aprovação]&lt;&gt;"ESTATUTÁRIO",YEAR([Data da Aprovação]),"")</f>
        <v>2009</v>
      </c>
      <c r="H29" s="106">
        <f>Tabela9[[#This Row],[Valor do Provento R$]]/Tabela9[[#This Row],[Provento por 1 ou 1000 Ações]]</f>
        <v>0.13</v>
      </c>
    </row>
    <row r="30" spans="1:8">
      <c r="A30" s="118" t="s">
        <v>1487</v>
      </c>
      <c r="B30" s="116" t="s">
        <v>1490</v>
      </c>
      <c r="C30" s="138">
        <v>40086</v>
      </c>
      <c r="D30" s="139">
        <v>0.12</v>
      </c>
      <c r="E30" s="118">
        <v>1</v>
      </c>
      <c r="F30" s="118" t="s">
        <v>1489</v>
      </c>
      <c r="G30" s="113">
        <f>IF([Data da Aprovação]&lt;&gt;"ESTATUTÁRIO",YEAR([Data da Aprovação]),"")</f>
        <v>2009</v>
      </c>
      <c r="H30" s="106">
        <f>Tabela9[[#This Row],[Valor do Provento R$]]/Tabela9[[#This Row],[Provento por 1 ou 1000 Ações]]</f>
        <v>0.12</v>
      </c>
    </row>
    <row r="31" spans="1:8">
      <c r="A31" s="119" t="s">
        <v>1487</v>
      </c>
      <c r="B31" s="117" t="s">
        <v>1490</v>
      </c>
      <c r="C31" s="140">
        <v>40177</v>
      </c>
      <c r="D31" s="141">
        <v>0.13</v>
      </c>
      <c r="E31" s="119">
        <v>1</v>
      </c>
      <c r="F31" s="119" t="s">
        <v>1489</v>
      </c>
      <c r="G31" s="114">
        <f>IF([Data da Aprovação]&lt;&gt;"ESTATUTÁRIO",YEAR([Data da Aprovação]),"")</f>
        <v>2009</v>
      </c>
      <c r="H31" s="106">
        <f>Tabela9[[#This Row],[Valor do Provento R$]]/Tabela9[[#This Row],[Provento por 1 ou 1000 Ações]]</f>
        <v>0.13</v>
      </c>
    </row>
    <row r="32" spans="1:8">
      <c r="A32" s="118" t="s">
        <v>1487</v>
      </c>
      <c r="B32" s="116" t="s">
        <v>1490</v>
      </c>
      <c r="C32" s="138">
        <v>40268</v>
      </c>
      <c r="D32" s="139">
        <v>0.13</v>
      </c>
      <c r="E32" s="118">
        <v>1</v>
      </c>
      <c r="F32" s="118" t="s">
        <v>1489</v>
      </c>
      <c r="G32" s="113">
        <f>IF([Data da Aprovação]&lt;&gt;"ESTATUTÁRIO",YEAR([Data da Aprovação]),"")</f>
        <v>2010</v>
      </c>
      <c r="H32" s="106">
        <f>Tabela9[[#This Row],[Valor do Provento R$]]/Tabela9[[#This Row],[Provento por 1 ou 1000 Ações]]</f>
        <v>0.13</v>
      </c>
    </row>
    <row r="33" spans="1:8">
      <c r="A33" s="119" t="s">
        <v>1487</v>
      </c>
      <c r="B33" s="117" t="s">
        <v>1490</v>
      </c>
      <c r="C33" s="140">
        <v>40359</v>
      </c>
      <c r="D33" s="141">
        <v>0.13</v>
      </c>
      <c r="E33" s="119">
        <v>1</v>
      </c>
      <c r="F33" s="119" t="s">
        <v>1489</v>
      </c>
      <c r="G33" s="114">
        <f>IF([Data da Aprovação]&lt;&gt;"ESTATUTÁRIO",YEAR([Data da Aprovação]),"")</f>
        <v>2010</v>
      </c>
      <c r="H33" s="106">
        <f>Tabela9[[#This Row],[Valor do Provento R$]]/Tabela9[[#This Row],[Provento por 1 ou 1000 Ações]]</f>
        <v>0.13</v>
      </c>
    </row>
    <row r="34" spans="1:8">
      <c r="A34" s="118" t="s">
        <v>1487</v>
      </c>
      <c r="B34" s="116" t="s">
        <v>1490</v>
      </c>
      <c r="C34" s="138">
        <v>40451</v>
      </c>
      <c r="D34" s="139">
        <v>0.14000000000000001</v>
      </c>
      <c r="E34" s="118">
        <v>1</v>
      </c>
      <c r="F34" s="118" t="s">
        <v>1489</v>
      </c>
      <c r="G34" s="113">
        <f>IF([Data da Aprovação]&lt;&gt;"ESTATUTÁRIO",YEAR([Data da Aprovação]),"")</f>
        <v>2010</v>
      </c>
      <c r="H34" s="106">
        <f>Tabela9[[#This Row],[Valor do Provento R$]]/Tabela9[[#This Row],[Provento por 1 ou 1000 Ações]]</f>
        <v>0.14000000000000001</v>
      </c>
    </row>
    <row r="35" spans="1:8">
      <c r="A35" s="119" t="s">
        <v>1487</v>
      </c>
      <c r="B35" s="117" t="s">
        <v>1490</v>
      </c>
      <c r="C35" s="140">
        <v>40542</v>
      </c>
      <c r="D35" s="141">
        <v>0.14000000000000001</v>
      </c>
      <c r="E35" s="119">
        <v>1</v>
      </c>
      <c r="F35" s="119" t="s">
        <v>1489</v>
      </c>
      <c r="G35" s="114">
        <f>IF([Data da Aprovação]&lt;&gt;"ESTATUTÁRIO",YEAR([Data da Aprovação]),"")</f>
        <v>2010</v>
      </c>
      <c r="H35" s="106">
        <f>Tabela9[[#This Row],[Valor do Provento R$]]/Tabela9[[#This Row],[Provento por 1 ou 1000 Ações]]</f>
        <v>0.14000000000000001</v>
      </c>
    </row>
    <row r="36" spans="1:8">
      <c r="A36" s="118" t="s">
        <v>1487</v>
      </c>
      <c r="B36" s="116" t="s">
        <v>1490</v>
      </c>
      <c r="C36" s="138">
        <v>40633</v>
      </c>
      <c r="D36" s="139">
        <v>0.14000000000000001</v>
      </c>
      <c r="E36" s="118">
        <v>1</v>
      </c>
      <c r="F36" s="118" t="s">
        <v>1489</v>
      </c>
      <c r="G36" s="113">
        <f>IF([Data da Aprovação]&lt;&gt;"ESTATUTÁRIO",YEAR([Data da Aprovação]),"")</f>
        <v>2011</v>
      </c>
      <c r="H36" s="106">
        <f>Tabela9[[#This Row],[Valor do Provento R$]]/Tabela9[[#This Row],[Provento por 1 ou 1000 Ações]]</f>
        <v>0.14000000000000001</v>
      </c>
    </row>
    <row r="37" spans="1:8">
      <c r="A37" s="119" t="s">
        <v>1487</v>
      </c>
      <c r="B37" s="117" t="s">
        <v>1490</v>
      </c>
      <c r="C37" s="140">
        <v>40724</v>
      </c>
      <c r="D37" s="141">
        <v>0.15</v>
      </c>
      <c r="E37" s="119">
        <v>1</v>
      </c>
      <c r="F37" s="119" t="s">
        <v>1489</v>
      </c>
      <c r="G37" s="114">
        <f>IF([Data da Aprovação]&lt;&gt;"ESTATUTÁRIO",YEAR([Data da Aprovação]),"")</f>
        <v>2011</v>
      </c>
      <c r="H37" s="106">
        <f>Tabela9[[#This Row],[Valor do Provento R$]]/Tabela9[[#This Row],[Provento por 1 ou 1000 Ações]]</f>
        <v>0.15</v>
      </c>
    </row>
    <row r="38" spans="1:8">
      <c r="A38" s="118" t="s">
        <v>1487</v>
      </c>
      <c r="B38" s="116" t="s">
        <v>1490</v>
      </c>
      <c r="C38" s="138">
        <v>40816</v>
      </c>
      <c r="D38" s="139">
        <v>0.15</v>
      </c>
      <c r="E38" s="118">
        <v>1</v>
      </c>
      <c r="F38" s="118" t="s">
        <v>1489</v>
      </c>
      <c r="G38" s="113">
        <f>IF([Data da Aprovação]&lt;&gt;"ESTATUTÁRIO",YEAR([Data da Aprovação]),"")</f>
        <v>2011</v>
      </c>
      <c r="H38" s="106">
        <f>Tabela9[[#This Row],[Valor do Provento R$]]/Tabela9[[#This Row],[Provento por 1 ou 1000 Ações]]</f>
        <v>0.15</v>
      </c>
    </row>
    <row r="39" spans="1:8">
      <c r="A39" s="119" t="s">
        <v>1487</v>
      </c>
      <c r="B39" s="117" t="s">
        <v>1490</v>
      </c>
      <c r="C39" s="140">
        <v>40906</v>
      </c>
      <c r="D39" s="141">
        <v>0.16</v>
      </c>
      <c r="E39" s="119">
        <v>1</v>
      </c>
      <c r="F39" s="119" t="s">
        <v>1489</v>
      </c>
      <c r="G39" s="114">
        <f>IF([Data da Aprovação]&lt;&gt;"ESTATUTÁRIO",YEAR([Data da Aprovação]),"")</f>
        <v>2011</v>
      </c>
      <c r="H39" s="106">
        <f>Tabela9[[#This Row],[Valor do Provento R$]]/Tabela9[[#This Row],[Provento por 1 ou 1000 Ações]]</f>
        <v>0.16</v>
      </c>
    </row>
    <row r="40" spans="1:8">
      <c r="A40" s="118" t="s">
        <v>1487</v>
      </c>
      <c r="B40" s="116" t="s">
        <v>1490</v>
      </c>
      <c r="C40" s="138">
        <v>41089</v>
      </c>
      <c r="D40" s="139">
        <v>0.33</v>
      </c>
      <c r="E40" s="118">
        <v>1</v>
      </c>
      <c r="F40" s="118" t="s">
        <v>1489</v>
      </c>
      <c r="G40" s="113">
        <f>IF([Data da Aprovação]&lt;&gt;"ESTATUTÁRIO",YEAR([Data da Aprovação]),"")</f>
        <v>2012</v>
      </c>
      <c r="H40" s="106">
        <f>Tabela9[[#This Row],[Valor do Provento R$]]/Tabela9[[#This Row],[Provento por 1 ou 1000 Ações]]</f>
        <v>0.33</v>
      </c>
    </row>
    <row r="41" spans="1:8">
      <c r="A41" s="119" t="s">
        <v>1487</v>
      </c>
      <c r="B41" s="117" t="s">
        <v>1490</v>
      </c>
      <c r="C41" s="140">
        <v>41271</v>
      </c>
      <c r="D41" s="141">
        <v>0.308</v>
      </c>
      <c r="E41" s="119">
        <v>1</v>
      </c>
      <c r="F41" s="119" t="s">
        <v>1489</v>
      </c>
      <c r="G41" s="114">
        <f>IF([Data da Aprovação]&lt;&gt;"ESTATUTÁRIO",YEAR([Data da Aprovação]),"")</f>
        <v>2012</v>
      </c>
      <c r="H41" s="106">
        <f>Tabela9[[#This Row],[Valor do Provento R$]]/Tabela9[[#This Row],[Provento por 1 ou 1000 Ações]]</f>
        <v>0.308</v>
      </c>
    </row>
    <row r="42" spans="1:8">
      <c r="A42" s="118" t="s">
        <v>1487</v>
      </c>
      <c r="B42" s="116" t="s">
        <v>1490</v>
      </c>
      <c r="C42" s="138">
        <v>41452</v>
      </c>
      <c r="D42" s="139">
        <v>0.296649</v>
      </c>
      <c r="E42" s="118">
        <v>1</v>
      </c>
      <c r="F42" s="118" t="s">
        <v>1489</v>
      </c>
      <c r="G42" s="113">
        <f>IF([Data da Aprovação]&lt;&gt;"ESTATUTÁRIO",YEAR([Data da Aprovação]),"")</f>
        <v>2013</v>
      </c>
      <c r="H42" s="106">
        <f>Tabela9[[#This Row],[Valor do Provento R$]]/Tabela9[[#This Row],[Provento por 1 ou 1000 Ações]]</f>
        <v>0.296649</v>
      </c>
    </row>
    <row r="43" spans="1:8">
      <c r="A43" s="119" t="s">
        <v>1487</v>
      </c>
      <c r="B43" s="117" t="s">
        <v>1490</v>
      </c>
      <c r="C43" s="140">
        <v>41634</v>
      </c>
      <c r="D43" s="141">
        <v>0.30299999999999999</v>
      </c>
      <c r="E43" s="119">
        <v>1</v>
      </c>
      <c r="F43" s="119" t="s">
        <v>1489</v>
      </c>
      <c r="G43" s="114">
        <f>IF([Data da Aprovação]&lt;&gt;"ESTATUTÁRIO",YEAR([Data da Aprovação]),"")</f>
        <v>2013</v>
      </c>
      <c r="H43" s="106">
        <f>Tabela9[[#This Row],[Valor do Provento R$]]/Tabela9[[#This Row],[Provento por 1 ou 1000 Ações]]</f>
        <v>0.30299999999999999</v>
      </c>
    </row>
    <row r="44" spans="1:8">
      <c r="A44" s="118" t="s">
        <v>1491</v>
      </c>
      <c r="B44" s="116" t="s">
        <v>1488</v>
      </c>
      <c r="C44" s="138">
        <v>41029</v>
      </c>
      <c r="D44" s="139">
        <v>5.0668999999999999E-2</v>
      </c>
      <c r="E44" s="118">
        <v>1</v>
      </c>
      <c r="F44" s="118" t="s">
        <v>1492</v>
      </c>
      <c r="G44" s="113">
        <f>IF([Data da Aprovação]&lt;&gt;"ESTATUTÁRIO",YEAR([Data da Aprovação]),"")</f>
        <v>2012</v>
      </c>
      <c r="H44" s="106">
        <f>Tabela9[[#This Row],[Valor do Provento R$]]/Tabela9[[#This Row],[Provento por 1 ou 1000 Ações]]</f>
        <v>5.0668999999999999E-2</v>
      </c>
    </row>
    <row r="45" spans="1:8">
      <c r="A45" s="119" t="s">
        <v>1491</v>
      </c>
      <c r="B45" s="117" t="s">
        <v>1488</v>
      </c>
      <c r="C45" s="140">
        <v>41344</v>
      </c>
      <c r="D45" s="141">
        <v>0.104758</v>
      </c>
      <c r="E45" s="119">
        <v>1</v>
      </c>
      <c r="F45" s="119" t="s">
        <v>1492</v>
      </c>
      <c r="G45" s="114">
        <f>IF([Data da Aprovação]&lt;&gt;"ESTATUTÁRIO",YEAR([Data da Aprovação]),"")</f>
        <v>2013</v>
      </c>
      <c r="H45" s="106">
        <f>Tabela9[[#This Row],[Valor do Provento R$]]/Tabela9[[#This Row],[Provento por 1 ou 1000 Ações]]</f>
        <v>0.104758</v>
      </c>
    </row>
    <row r="46" spans="1:8">
      <c r="A46" s="118" t="s">
        <v>1491</v>
      </c>
      <c r="B46" s="116" t="s">
        <v>1490</v>
      </c>
      <c r="C46" s="138">
        <v>41029</v>
      </c>
      <c r="D46" s="139">
        <v>5.0668999999999999E-2</v>
      </c>
      <c r="E46" s="118">
        <v>1</v>
      </c>
      <c r="F46" s="118" t="s">
        <v>1492</v>
      </c>
      <c r="G46" s="113">
        <f>IF([Data da Aprovação]&lt;&gt;"ESTATUTÁRIO",YEAR([Data da Aprovação]),"")</f>
        <v>2012</v>
      </c>
      <c r="H46" s="106">
        <f>Tabela9[[#This Row],[Valor do Provento R$]]/Tabela9[[#This Row],[Provento por 1 ou 1000 Ações]]</f>
        <v>5.0668999999999999E-2</v>
      </c>
    </row>
    <row r="47" spans="1:8">
      <c r="A47" s="119" t="s">
        <v>1491</v>
      </c>
      <c r="B47" s="117" t="s">
        <v>1490</v>
      </c>
      <c r="C47" s="140">
        <v>41344</v>
      </c>
      <c r="D47" s="141">
        <v>0.104758</v>
      </c>
      <c r="E47" s="119">
        <v>1</v>
      </c>
      <c r="F47" s="119" t="s">
        <v>1492</v>
      </c>
      <c r="G47" s="114">
        <f>IF([Data da Aprovação]&lt;&gt;"ESTATUTÁRIO",YEAR([Data da Aprovação]),"")</f>
        <v>2013</v>
      </c>
      <c r="H47" s="106">
        <f>Tabela9[[#This Row],[Valor do Provento R$]]/Tabela9[[#This Row],[Provento por 1 ou 1000 Ações]]</f>
        <v>0.104758</v>
      </c>
    </row>
    <row r="48" spans="1:8">
      <c r="A48" s="118" t="s">
        <v>1491</v>
      </c>
      <c r="B48" s="116" t="s">
        <v>1493</v>
      </c>
      <c r="C48" s="138">
        <v>41029</v>
      </c>
      <c r="D48" s="139">
        <v>0.152007</v>
      </c>
      <c r="E48" s="118">
        <v>1</v>
      </c>
      <c r="F48" s="118" t="s">
        <v>1492</v>
      </c>
      <c r="G48" s="113">
        <f>IF([Data da Aprovação]&lt;&gt;"ESTATUTÁRIO",YEAR([Data da Aprovação]),"")</f>
        <v>2012</v>
      </c>
      <c r="H48" s="106">
        <f>Tabela9[[#This Row],[Valor do Provento R$]]/Tabela9[[#This Row],[Provento por 1 ou 1000 Ações]]</f>
        <v>0.152007</v>
      </c>
    </row>
    <row r="49" spans="1:8">
      <c r="A49" s="119" t="s">
        <v>1491</v>
      </c>
      <c r="B49" s="117" t="s">
        <v>1493</v>
      </c>
      <c r="C49" s="140">
        <v>41344</v>
      </c>
      <c r="D49" s="141">
        <v>0.31427300000000002</v>
      </c>
      <c r="E49" s="119">
        <v>1</v>
      </c>
      <c r="F49" s="119" t="s">
        <v>1492</v>
      </c>
      <c r="G49" s="114">
        <f>IF([Data da Aprovação]&lt;&gt;"ESTATUTÁRIO",YEAR([Data da Aprovação]),"")</f>
        <v>2013</v>
      </c>
      <c r="H49" s="106">
        <f>Tabela9[[#This Row],[Valor do Provento R$]]/Tabela9[[#This Row],[Provento por 1 ou 1000 Ações]]</f>
        <v>0.31427300000000002</v>
      </c>
    </row>
    <row r="50" spans="1:8">
      <c r="A50" s="118" t="s">
        <v>1494</v>
      </c>
      <c r="B50" s="116" t="s">
        <v>1488</v>
      </c>
      <c r="C50" s="138">
        <v>41393</v>
      </c>
      <c r="D50" s="139">
        <v>0.23100000000000001</v>
      </c>
      <c r="E50" s="118">
        <v>1</v>
      </c>
      <c r="F50" s="118" t="s">
        <v>1492</v>
      </c>
      <c r="G50" s="113">
        <f>IF([Data da Aprovação]&lt;&gt;"ESTATUTÁRIO",YEAR([Data da Aprovação]),"")</f>
        <v>2013</v>
      </c>
      <c r="H50" s="106">
        <f>Tabela9[[#This Row],[Valor do Provento R$]]/Tabela9[[#This Row],[Provento por 1 ou 1000 Ações]]</f>
        <v>0.23100000000000001</v>
      </c>
    </row>
    <row r="51" spans="1:8">
      <c r="A51" s="119" t="s">
        <v>1494</v>
      </c>
      <c r="B51" s="117" t="s">
        <v>1488</v>
      </c>
      <c r="C51" s="140">
        <v>41620</v>
      </c>
      <c r="D51" s="141">
        <v>0.23</v>
      </c>
      <c r="E51" s="119">
        <v>1</v>
      </c>
      <c r="F51" s="119" t="s">
        <v>1489</v>
      </c>
      <c r="G51" s="114">
        <f>IF([Data da Aprovação]&lt;&gt;"ESTATUTÁRIO",YEAR([Data da Aprovação]),"")</f>
        <v>2013</v>
      </c>
      <c r="H51" s="106">
        <f>Tabela9[[#This Row],[Valor do Provento R$]]/Tabela9[[#This Row],[Provento por 1 ou 1000 Ações]]</f>
        <v>0.23</v>
      </c>
    </row>
    <row r="52" spans="1:8">
      <c r="A52" s="118" t="s">
        <v>1494</v>
      </c>
      <c r="B52" s="116" t="s">
        <v>1490</v>
      </c>
      <c r="C52" s="138">
        <v>41393</v>
      </c>
      <c r="D52" s="139">
        <v>0.25409999999999999</v>
      </c>
      <c r="E52" s="118">
        <v>1</v>
      </c>
      <c r="F52" s="118" t="s">
        <v>1492</v>
      </c>
      <c r="G52" s="113">
        <f>IF([Data da Aprovação]&lt;&gt;"ESTATUTÁRIO",YEAR([Data da Aprovação]),"")</f>
        <v>2013</v>
      </c>
      <c r="H52" s="106">
        <f>Tabela9[[#This Row],[Valor do Provento R$]]/Tabela9[[#This Row],[Provento por 1 ou 1000 Ações]]</f>
        <v>0.25409999999999999</v>
      </c>
    </row>
    <row r="53" spans="1:8">
      <c r="A53" s="119" t="s">
        <v>1494</v>
      </c>
      <c r="B53" s="117" t="s">
        <v>1490</v>
      </c>
      <c r="C53" s="140">
        <v>41620</v>
      </c>
      <c r="D53" s="141">
        <v>0.23</v>
      </c>
      <c r="E53" s="119">
        <v>1</v>
      </c>
      <c r="F53" s="119" t="s">
        <v>1489</v>
      </c>
      <c r="G53" s="114">
        <f>IF([Data da Aprovação]&lt;&gt;"ESTATUTÁRIO",YEAR([Data da Aprovação]),"")</f>
        <v>2013</v>
      </c>
      <c r="H53" s="106">
        <f>Tabela9[[#This Row],[Valor do Provento R$]]/Tabela9[[#This Row],[Provento por 1 ou 1000 Ações]]</f>
        <v>0.23</v>
      </c>
    </row>
    <row r="54" spans="1:8">
      <c r="A54" s="118" t="s">
        <v>1495</v>
      </c>
      <c r="B54" s="116" t="s">
        <v>1488</v>
      </c>
      <c r="C54" s="138">
        <v>37953</v>
      </c>
      <c r="D54" s="139">
        <v>2.295195815</v>
      </c>
      <c r="E54" s="118">
        <v>1000</v>
      </c>
      <c r="F54" s="118" t="s">
        <v>1492</v>
      </c>
      <c r="G54" s="113">
        <f>IF([Data da Aprovação]&lt;&gt;"ESTATUTÁRIO",YEAR([Data da Aprovação]),"")</f>
        <v>2003</v>
      </c>
      <c r="H54" s="106">
        <f>Tabela9[[#This Row],[Valor do Provento R$]]/Tabela9[[#This Row],[Provento por 1 ou 1000 Ações]]</f>
        <v>2.2951958150000001E-3</v>
      </c>
    </row>
    <row r="55" spans="1:8">
      <c r="A55" s="119" t="s">
        <v>1495</v>
      </c>
      <c r="B55" s="117" t="s">
        <v>1488</v>
      </c>
      <c r="C55" s="140">
        <v>37953</v>
      </c>
      <c r="D55" s="141">
        <v>0.39496557269999999</v>
      </c>
      <c r="E55" s="119">
        <v>1000</v>
      </c>
      <c r="F55" s="119" t="s">
        <v>1496</v>
      </c>
      <c r="G55" s="114">
        <f>IF([Data da Aprovação]&lt;&gt;"ESTATUTÁRIO",YEAR([Data da Aprovação]),"")</f>
        <v>2003</v>
      </c>
      <c r="H55" s="106">
        <f>Tabela9[[#This Row],[Valor do Provento R$]]/Tabela9[[#This Row],[Provento por 1 ou 1000 Ações]]</f>
        <v>3.949655727E-4</v>
      </c>
    </row>
    <row r="56" spans="1:8">
      <c r="A56" s="118" t="s">
        <v>1495</v>
      </c>
      <c r="B56" s="116" t="s">
        <v>1488</v>
      </c>
      <c r="C56" s="138">
        <v>39181</v>
      </c>
      <c r="D56" s="139">
        <v>0.30442541000000001</v>
      </c>
      <c r="E56" s="118">
        <v>1000</v>
      </c>
      <c r="F56" s="118" t="s">
        <v>1492</v>
      </c>
      <c r="G56" s="113">
        <f>IF([Data da Aprovação]&lt;&gt;"ESTATUTÁRIO",YEAR([Data da Aprovação]),"")</f>
        <v>2007</v>
      </c>
      <c r="H56" s="106">
        <f>Tabela9[[#This Row],[Valor do Provento R$]]/Tabela9[[#This Row],[Provento por 1 ou 1000 Ações]]</f>
        <v>3.0442541000000003E-4</v>
      </c>
    </row>
    <row r="57" spans="1:8">
      <c r="A57" s="119" t="s">
        <v>1495</v>
      </c>
      <c r="B57" s="117" t="s">
        <v>1488</v>
      </c>
      <c r="C57" s="140">
        <v>39304</v>
      </c>
      <c r="D57" s="141">
        <v>1.4857248000000001</v>
      </c>
      <c r="E57" s="119">
        <v>1000</v>
      </c>
      <c r="F57" s="119" t="s">
        <v>1492</v>
      </c>
      <c r="G57" s="114">
        <f>IF([Data da Aprovação]&lt;&gt;"ESTATUTÁRIO",YEAR([Data da Aprovação]),"")</f>
        <v>2007</v>
      </c>
      <c r="H57" s="106">
        <f>Tabela9[[#This Row],[Valor do Provento R$]]/Tabela9[[#This Row],[Provento por 1 ou 1000 Ações]]</f>
        <v>1.4857248000000002E-3</v>
      </c>
    </row>
    <row r="58" spans="1:8">
      <c r="A58" s="118" t="s">
        <v>1495</v>
      </c>
      <c r="B58" s="116" t="s">
        <v>1488</v>
      </c>
      <c r="C58" s="138">
        <v>39436</v>
      </c>
      <c r="D58" s="139">
        <v>0.22274106299999999</v>
      </c>
      <c r="E58" s="118">
        <v>1000</v>
      </c>
      <c r="F58" s="118" t="s">
        <v>1489</v>
      </c>
      <c r="G58" s="113">
        <f>IF([Data da Aprovação]&lt;&gt;"ESTATUTÁRIO",YEAR([Data da Aprovação]),"")</f>
        <v>2007</v>
      </c>
      <c r="H58" s="106">
        <f>Tabela9[[#This Row],[Valor do Provento R$]]/Tabela9[[#This Row],[Provento por 1 ou 1000 Ações]]</f>
        <v>2.2274106299999998E-4</v>
      </c>
    </row>
    <row r="59" spans="1:8">
      <c r="A59" s="119" t="s">
        <v>1495</v>
      </c>
      <c r="B59" s="117" t="s">
        <v>1488</v>
      </c>
      <c r="C59" s="140">
        <v>39561</v>
      </c>
      <c r="D59" s="141">
        <v>0.62056053099999997</v>
      </c>
      <c r="E59" s="119">
        <v>1</v>
      </c>
      <c r="F59" s="119" t="s">
        <v>1492</v>
      </c>
      <c r="G59" s="114">
        <f>IF([Data da Aprovação]&lt;&gt;"ESTATUTÁRIO",YEAR([Data da Aprovação]),"")</f>
        <v>2008</v>
      </c>
      <c r="H59" s="106">
        <f>Tabela9[[#This Row],[Valor do Provento R$]]/Tabela9[[#This Row],[Provento por 1 ou 1000 Ações]]</f>
        <v>0.62056053099999997</v>
      </c>
    </row>
    <row r="60" spans="1:8">
      <c r="A60" s="118" t="s">
        <v>1495</v>
      </c>
      <c r="B60" s="116" t="s">
        <v>1488</v>
      </c>
      <c r="C60" s="138">
        <v>39672</v>
      </c>
      <c r="D60" s="139">
        <v>1.104553302</v>
      </c>
      <c r="E60" s="118">
        <v>1</v>
      </c>
      <c r="F60" s="118" t="s">
        <v>1492</v>
      </c>
      <c r="G60" s="113">
        <f>IF([Data da Aprovação]&lt;&gt;"ESTATUTÁRIO",YEAR([Data da Aprovação]),"")</f>
        <v>2008</v>
      </c>
      <c r="H60" s="106">
        <f>Tabela9[[#This Row],[Valor do Provento R$]]/Tabela9[[#This Row],[Provento por 1 ou 1000 Ações]]</f>
        <v>1.104553302</v>
      </c>
    </row>
    <row r="61" spans="1:8">
      <c r="A61" s="119" t="s">
        <v>1495</v>
      </c>
      <c r="B61" s="117" t="s">
        <v>1488</v>
      </c>
      <c r="C61" s="140">
        <v>39801</v>
      </c>
      <c r="D61" s="141">
        <v>0.22739093599999999</v>
      </c>
      <c r="E61" s="119">
        <v>1</v>
      </c>
      <c r="F61" s="119" t="s">
        <v>1489</v>
      </c>
      <c r="G61" s="114">
        <f>IF([Data da Aprovação]&lt;&gt;"ESTATUTÁRIO",YEAR([Data da Aprovação]),"")</f>
        <v>2008</v>
      </c>
      <c r="H61" s="106">
        <f>Tabela9[[#This Row],[Valor do Provento R$]]/Tabela9[[#This Row],[Provento por 1 ou 1000 Ações]]</f>
        <v>0.22739093599999999</v>
      </c>
    </row>
    <row r="62" spans="1:8">
      <c r="A62" s="118" t="s">
        <v>1495</v>
      </c>
      <c r="B62" s="116" t="s">
        <v>1488</v>
      </c>
      <c r="C62" s="138">
        <v>39930</v>
      </c>
      <c r="D62" s="139">
        <v>3.4778564009999999</v>
      </c>
      <c r="E62" s="118">
        <v>1</v>
      </c>
      <c r="F62" s="118" t="s">
        <v>1492</v>
      </c>
      <c r="G62" s="113">
        <f>IF([Data da Aprovação]&lt;&gt;"ESTATUTÁRIO",YEAR([Data da Aprovação]),"")</f>
        <v>2009</v>
      </c>
      <c r="H62" s="106">
        <f>Tabela9[[#This Row],[Valor do Provento R$]]/Tabela9[[#This Row],[Provento por 1 ou 1000 Ações]]</f>
        <v>3.4778564009999999</v>
      </c>
    </row>
    <row r="63" spans="1:8">
      <c r="A63" s="119" t="s">
        <v>1495</v>
      </c>
      <c r="B63" s="117" t="s">
        <v>1488</v>
      </c>
      <c r="C63" s="140">
        <v>40163</v>
      </c>
      <c r="D63" s="141">
        <v>0.23417965900000001</v>
      </c>
      <c r="E63" s="119">
        <v>1</v>
      </c>
      <c r="F63" s="119" t="s">
        <v>1489</v>
      </c>
      <c r="G63" s="114">
        <f>IF([Data da Aprovação]&lt;&gt;"ESTATUTÁRIO",YEAR([Data da Aprovação]),"")</f>
        <v>2009</v>
      </c>
      <c r="H63" s="106">
        <f>Tabela9[[#This Row],[Valor do Provento R$]]/Tabela9[[#This Row],[Provento por 1 ou 1000 Ações]]</f>
        <v>0.23417965900000001</v>
      </c>
    </row>
    <row r="64" spans="1:8">
      <c r="A64" s="118" t="s">
        <v>1495</v>
      </c>
      <c r="B64" s="116" t="s">
        <v>1488</v>
      </c>
      <c r="C64" s="138">
        <v>40298</v>
      </c>
      <c r="D64" s="139">
        <v>0.94675997329999995</v>
      </c>
      <c r="E64" s="118">
        <v>1</v>
      </c>
      <c r="F64" s="118" t="s">
        <v>1492</v>
      </c>
      <c r="G64" s="113">
        <f>IF([Data da Aprovação]&lt;&gt;"ESTATUTÁRIO",YEAR([Data da Aprovação]),"")</f>
        <v>2010</v>
      </c>
      <c r="H64" s="106">
        <f>Tabela9[[#This Row],[Valor do Provento R$]]/Tabela9[[#This Row],[Provento por 1 ou 1000 Ações]]</f>
        <v>0.94675997329999995</v>
      </c>
    </row>
    <row r="65" spans="1:8">
      <c r="A65" s="119" t="s">
        <v>1495</v>
      </c>
      <c r="B65" s="117" t="s">
        <v>1488</v>
      </c>
      <c r="C65" s="140">
        <v>40298</v>
      </c>
      <c r="D65" s="141">
        <v>0.93624041800000002</v>
      </c>
      <c r="E65" s="119">
        <v>1</v>
      </c>
      <c r="F65" s="119" t="s">
        <v>1492</v>
      </c>
      <c r="G65" s="114">
        <f>IF([Data da Aprovação]&lt;&gt;"ESTATUTÁRIO",YEAR([Data da Aprovação]),"")</f>
        <v>2010</v>
      </c>
      <c r="H65" s="106">
        <f>Tabela9[[#This Row],[Valor do Provento R$]]/Tabela9[[#This Row],[Provento por 1 ou 1000 Ações]]</f>
        <v>0.93624041800000002</v>
      </c>
    </row>
    <row r="66" spans="1:8">
      <c r="A66" s="118" t="s">
        <v>1495</v>
      </c>
      <c r="B66" s="116" t="s">
        <v>1488</v>
      </c>
      <c r="C66" s="138">
        <v>40298</v>
      </c>
      <c r="D66" s="139">
        <v>1.0817331746000001</v>
      </c>
      <c r="E66" s="118">
        <v>1</v>
      </c>
      <c r="F66" s="118" t="s">
        <v>1492</v>
      </c>
      <c r="G66" s="113">
        <f>IF([Data da Aprovação]&lt;&gt;"ESTATUTÁRIO",YEAR([Data da Aprovação]),"")</f>
        <v>2010</v>
      </c>
      <c r="H66" s="106">
        <f>Tabela9[[#This Row],[Valor do Provento R$]]/Tabela9[[#This Row],[Provento por 1 ou 1000 Ações]]</f>
        <v>1.0817331746000001</v>
      </c>
    </row>
    <row r="67" spans="1:8">
      <c r="A67" s="119" t="s">
        <v>1495</v>
      </c>
      <c r="B67" s="117" t="s">
        <v>1488</v>
      </c>
      <c r="C67" s="140">
        <v>40395</v>
      </c>
      <c r="D67" s="141">
        <v>0.65221242599999996</v>
      </c>
      <c r="E67" s="119">
        <v>1</v>
      </c>
      <c r="F67" s="119" t="s">
        <v>1492</v>
      </c>
      <c r="G67" s="114">
        <f>IF([Data da Aprovação]&lt;&gt;"ESTATUTÁRIO",YEAR([Data da Aprovação]),"")</f>
        <v>2010</v>
      </c>
      <c r="H67" s="106">
        <f>Tabela9[[#This Row],[Valor do Provento R$]]/Tabela9[[#This Row],[Provento por 1 ou 1000 Ações]]</f>
        <v>0.65221242599999996</v>
      </c>
    </row>
    <row r="68" spans="1:8">
      <c r="A68" s="118" t="s">
        <v>1495</v>
      </c>
      <c r="B68" s="116" t="s">
        <v>1488</v>
      </c>
      <c r="C68" s="138">
        <v>40395</v>
      </c>
      <c r="D68" s="139">
        <v>0.142013996</v>
      </c>
      <c r="E68" s="118">
        <v>1</v>
      </c>
      <c r="F68" s="118" t="s">
        <v>1492</v>
      </c>
      <c r="G68" s="113">
        <f>IF([Data da Aprovação]&lt;&gt;"ESTATUTÁRIO",YEAR([Data da Aprovação]),"")</f>
        <v>2010</v>
      </c>
      <c r="H68" s="106">
        <f>Tabela9[[#This Row],[Valor do Provento R$]]/Tabela9[[#This Row],[Provento por 1 ou 1000 Ações]]</f>
        <v>0.142013996</v>
      </c>
    </row>
    <row r="69" spans="1:8">
      <c r="A69" s="119" t="s">
        <v>1495</v>
      </c>
      <c r="B69" s="117" t="s">
        <v>1488</v>
      </c>
      <c r="C69" s="140">
        <v>40514</v>
      </c>
      <c r="D69" s="141">
        <v>0.27180682210000001</v>
      </c>
      <c r="E69" s="119">
        <v>1</v>
      </c>
      <c r="F69" s="119" t="s">
        <v>1489</v>
      </c>
      <c r="G69" s="114">
        <f>IF([Data da Aprovação]&lt;&gt;"ESTATUTÁRIO",YEAR([Data da Aprovação]),"")</f>
        <v>2010</v>
      </c>
      <c r="H69" s="106">
        <f>Tabela9[[#This Row],[Valor do Provento R$]]/Tabela9[[#This Row],[Provento por 1 ou 1000 Ações]]</f>
        <v>0.27180682210000001</v>
      </c>
    </row>
    <row r="70" spans="1:8">
      <c r="A70" s="118" t="s">
        <v>1495</v>
      </c>
      <c r="B70" s="116" t="s">
        <v>1488</v>
      </c>
      <c r="C70" s="138">
        <v>40662</v>
      </c>
      <c r="D70" s="139">
        <v>2.4469379980000001</v>
      </c>
      <c r="E70" s="118">
        <v>1</v>
      </c>
      <c r="F70" s="118" t="s">
        <v>1492</v>
      </c>
      <c r="G70" s="113">
        <f>IF([Data da Aprovação]&lt;&gt;"ESTATUTÁRIO",YEAR([Data da Aprovação]),"")</f>
        <v>2011</v>
      </c>
      <c r="H70" s="106">
        <f>Tabela9[[#This Row],[Valor do Provento R$]]/Tabela9[[#This Row],[Provento por 1 ou 1000 Ações]]</f>
        <v>2.4469379980000001</v>
      </c>
    </row>
    <row r="71" spans="1:8">
      <c r="A71" s="119" t="s">
        <v>1495</v>
      </c>
      <c r="B71" s="117" t="s">
        <v>1488</v>
      </c>
      <c r="C71" s="140">
        <v>40765</v>
      </c>
      <c r="D71" s="141">
        <v>1.3465030730000001</v>
      </c>
      <c r="E71" s="119">
        <v>1</v>
      </c>
      <c r="F71" s="119" t="s">
        <v>1492</v>
      </c>
      <c r="G71" s="114">
        <f>IF([Data da Aprovação]&lt;&gt;"ESTATUTÁRIO",YEAR([Data da Aprovação]),"")</f>
        <v>2011</v>
      </c>
      <c r="H71" s="106">
        <f>Tabela9[[#This Row],[Valor do Provento R$]]/Tabela9[[#This Row],[Provento por 1 ou 1000 Ações]]</f>
        <v>1.3465030730000001</v>
      </c>
    </row>
    <row r="72" spans="1:8">
      <c r="A72" s="118" t="s">
        <v>1495</v>
      </c>
      <c r="B72" s="116" t="s">
        <v>1488</v>
      </c>
      <c r="C72" s="138">
        <v>40883</v>
      </c>
      <c r="D72" s="139">
        <v>0.22078328799999999</v>
      </c>
      <c r="E72" s="118">
        <v>1</v>
      </c>
      <c r="F72" s="118" t="s">
        <v>1489</v>
      </c>
      <c r="G72" s="113">
        <f>IF([Data da Aprovação]&lt;&gt;"ESTATUTÁRIO",YEAR([Data da Aprovação]),"")</f>
        <v>2011</v>
      </c>
      <c r="H72" s="106">
        <f>Tabela9[[#This Row],[Valor do Provento R$]]/Tabela9[[#This Row],[Provento por 1 ou 1000 Ações]]</f>
        <v>0.22078328799999999</v>
      </c>
    </row>
    <row r="73" spans="1:8">
      <c r="A73" s="119" t="s">
        <v>1495</v>
      </c>
      <c r="B73" s="117" t="s">
        <v>1488</v>
      </c>
      <c r="C73" s="140">
        <v>41015</v>
      </c>
      <c r="D73" s="141">
        <v>1.6555676070000001</v>
      </c>
      <c r="E73" s="119">
        <v>1</v>
      </c>
      <c r="F73" s="119" t="s">
        <v>1492</v>
      </c>
      <c r="G73" s="114">
        <f>IF([Data da Aprovação]&lt;&gt;"ESTATUTÁRIO",YEAR([Data da Aprovação]),"")</f>
        <v>2012</v>
      </c>
      <c r="H73" s="106">
        <f>Tabela9[[#This Row],[Valor do Provento R$]]/Tabela9[[#This Row],[Provento por 1 ou 1000 Ações]]</f>
        <v>1.6555676070000001</v>
      </c>
    </row>
    <row r="74" spans="1:8">
      <c r="A74" s="118" t="s">
        <v>1495</v>
      </c>
      <c r="B74" s="116" t="s">
        <v>1488</v>
      </c>
      <c r="C74" s="138">
        <v>41585</v>
      </c>
      <c r="D74" s="139">
        <v>5.2597775999999999E-2</v>
      </c>
      <c r="E74" s="118">
        <v>1</v>
      </c>
      <c r="F74" s="118" t="s">
        <v>1492</v>
      </c>
      <c r="G74" s="113">
        <f>IF([Data da Aprovação]&lt;&gt;"ESTATUTÁRIO",YEAR([Data da Aprovação]),"")</f>
        <v>2013</v>
      </c>
      <c r="H74" s="106">
        <f>Tabela9[[#This Row],[Valor do Provento R$]]/Tabela9[[#This Row],[Provento por 1 ou 1000 Ações]]</f>
        <v>5.2597775999999999E-2</v>
      </c>
    </row>
    <row r="75" spans="1:8">
      <c r="A75" s="119" t="s">
        <v>1497</v>
      </c>
      <c r="B75" s="117" t="s">
        <v>1488</v>
      </c>
      <c r="C75" s="140">
        <v>39562</v>
      </c>
      <c r="D75" s="141">
        <v>126.03</v>
      </c>
      <c r="E75" s="119">
        <v>1</v>
      </c>
      <c r="F75" s="119" t="s">
        <v>1492</v>
      </c>
      <c r="G75" s="114">
        <f>IF([Data da Aprovação]&lt;&gt;"ESTATUTÁRIO",YEAR([Data da Aprovação]),"")</f>
        <v>2008</v>
      </c>
      <c r="H75" s="106">
        <f>Tabela9[[#This Row],[Valor do Provento R$]]/Tabela9[[#This Row],[Provento por 1 ou 1000 Ações]]</f>
        <v>126.03</v>
      </c>
    </row>
    <row r="76" spans="1:8">
      <c r="A76" s="118" t="s">
        <v>1497</v>
      </c>
      <c r="B76" s="116" t="s">
        <v>1488</v>
      </c>
      <c r="C76" s="138">
        <v>39930</v>
      </c>
      <c r="D76" s="139">
        <v>170.6</v>
      </c>
      <c r="E76" s="118">
        <v>1</v>
      </c>
      <c r="F76" s="118" t="s">
        <v>1492</v>
      </c>
      <c r="G76" s="113">
        <f>IF([Data da Aprovação]&lt;&gt;"ESTATUTÁRIO",YEAR([Data da Aprovação]),"")</f>
        <v>2009</v>
      </c>
      <c r="H76" s="106">
        <f>Tabela9[[#This Row],[Valor do Provento R$]]/Tabela9[[#This Row],[Provento por 1 ou 1000 Ações]]</f>
        <v>170.6</v>
      </c>
    </row>
    <row r="77" spans="1:8">
      <c r="A77" s="119" t="s">
        <v>1497</v>
      </c>
      <c r="B77" s="117" t="s">
        <v>1490</v>
      </c>
      <c r="C77" s="140">
        <v>36279</v>
      </c>
      <c r="D77" s="141">
        <v>0.334645682</v>
      </c>
      <c r="E77" s="119">
        <v>1</v>
      </c>
      <c r="F77" s="119" t="s">
        <v>1492</v>
      </c>
      <c r="G77" s="114">
        <f>IF([Data da Aprovação]&lt;&gt;"ESTATUTÁRIO",YEAR([Data da Aprovação]),"")</f>
        <v>1999</v>
      </c>
      <c r="H77" s="106">
        <f>Tabela9[[#This Row],[Valor do Provento R$]]/Tabela9[[#This Row],[Provento por 1 ou 1000 Ações]]</f>
        <v>0.334645682</v>
      </c>
    </row>
    <row r="78" spans="1:8">
      <c r="A78" s="118" t="s">
        <v>1497</v>
      </c>
      <c r="B78" s="116" t="s">
        <v>1490</v>
      </c>
      <c r="C78" s="138">
        <v>36888</v>
      </c>
      <c r="D78" s="139">
        <v>0.33569188999999999</v>
      </c>
      <c r="E78" s="118">
        <v>1</v>
      </c>
      <c r="F78" s="118" t="s">
        <v>1492</v>
      </c>
      <c r="G78" s="113">
        <f>IF([Data da Aprovação]&lt;&gt;"ESTATUTÁRIO",YEAR([Data da Aprovação]),"")</f>
        <v>2000</v>
      </c>
      <c r="H78" s="106">
        <f>Tabela9[[#This Row],[Valor do Provento R$]]/Tabela9[[#This Row],[Provento por 1 ou 1000 Ações]]</f>
        <v>0.33569188999999999</v>
      </c>
    </row>
    <row r="79" spans="1:8">
      <c r="A79" s="119" t="s">
        <v>1497</v>
      </c>
      <c r="B79" s="117" t="s">
        <v>1490</v>
      </c>
      <c r="C79" s="140">
        <v>39562</v>
      </c>
      <c r="D79" s="141">
        <v>93.07</v>
      </c>
      <c r="E79" s="119">
        <v>1</v>
      </c>
      <c r="F79" s="119" t="s">
        <v>1492</v>
      </c>
      <c r="G79" s="114">
        <f>IF([Data da Aprovação]&lt;&gt;"ESTATUTÁRIO",YEAR([Data da Aprovação]),"")</f>
        <v>2008</v>
      </c>
      <c r="H79" s="106">
        <f>Tabela9[[#This Row],[Valor do Provento R$]]/Tabela9[[#This Row],[Provento por 1 ou 1000 Ações]]</f>
        <v>93.07</v>
      </c>
    </row>
    <row r="80" spans="1:8">
      <c r="A80" s="118" t="s">
        <v>1497</v>
      </c>
      <c r="B80" s="116" t="s">
        <v>1490</v>
      </c>
      <c r="C80" s="138">
        <v>39930</v>
      </c>
      <c r="D80" s="139">
        <v>93.07</v>
      </c>
      <c r="E80" s="118">
        <v>1</v>
      </c>
      <c r="F80" s="118" t="s">
        <v>1492</v>
      </c>
      <c r="G80" s="113">
        <f>IF([Data da Aprovação]&lt;&gt;"ESTATUTÁRIO",YEAR([Data da Aprovação]),"")</f>
        <v>2009</v>
      </c>
      <c r="H80" s="106">
        <f>Tabela9[[#This Row],[Valor do Provento R$]]/Tabela9[[#This Row],[Provento por 1 ou 1000 Ações]]</f>
        <v>93.07</v>
      </c>
    </row>
    <row r="81" spans="1:8">
      <c r="A81" s="119" t="s">
        <v>1498</v>
      </c>
      <c r="B81" s="117" t="s">
        <v>1488</v>
      </c>
      <c r="C81" s="140">
        <v>37008</v>
      </c>
      <c r="D81" s="141">
        <v>0.114835143</v>
      </c>
      <c r="E81" s="119">
        <v>1000</v>
      </c>
      <c r="F81" s="119" t="s">
        <v>1492</v>
      </c>
      <c r="G81" s="114">
        <f>IF([Data da Aprovação]&lt;&gt;"ESTATUTÁRIO",YEAR([Data da Aprovação]),"")</f>
        <v>2001</v>
      </c>
      <c r="H81" s="106">
        <f>Tabela9[[#This Row],[Valor do Provento R$]]/Tabela9[[#This Row],[Provento por 1 ou 1000 Ações]]</f>
        <v>1.1483514300000001E-4</v>
      </c>
    </row>
    <row r="82" spans="1:8">
      <c r="A82" s="118" t="s">
        <v>1498</v>
      </c>
      <c r="B82" s="116" t="s">
        <v>1488</v>
      </c>
      <c r="C82" s="138">
        <v>37235</v>
      </c>
      <c r="D82" s="139">
        <v>0.41236516000000001</v>
      </c>
      <c r="E82" s="118">
        <v>1000</v>
      </c>
      <c r="F82" s="118" t="s">
        <v>1489</v>
      </c>
      <c r="G82" s="113">
        <f>IF([Data da Aprovação]&lt;&gt;"ESTATUTÁRIO",YEAR([Data da Aprovação]),"")</f>
        <v>2001</v>
      </c>
      <c r="H82" s="106">
        <f>Tabela9[[#This Row],[Valor do Provento R$]]/Tabela9[[#This Row],[Provento por 1 ou 1000 Ações]]</f>
        <v>4.1236516E-4</v>
      </c>
    </row>
    <row r="83" spans="1:8">
      <c r="A83" s="119" t="s">
        <v>1498</v>
      </c>
      <c r="B83" s="117" t="s">
        <v>1488</v>
      </c>
      <c r="C83" s="140">
        <v>37361</v>
      </c>
      <c r="D83" s="141">
        <v>1.7076089999999999</v>
      </c>
      <c r="E83" s="119">
        <v>1000</v>
      </c>
      <c r="F83" s="119" t="s">
        <v>1499</v>
      </c>
      <c r="G83" s="114">
        <f>IF([Data da Aprovação]&lt;&gt;"ESTATUTÁRIO",YEAR([Data da Aprovação]),"")</f>
        <v>2002</v>
      </c>
      <c r="H83" s="106">
        <f>Tabela9[[#This Row],[Valor do Provento R$]]/Tabela9[[#This Row],[Provento por 1 ou 1000 Ações]]</f>
        <v>1.7076089999999999E-3</v>
      </c>
    </row>
    <row r="84" spans="1:8">
      <c r="A84" s="118" t="s">
        <v>1498</v>
      </c>
      <c r="B84" s="116" t="s">
        <v>1488</v>
      </c>
      <c r="C84" s="138">
        <v>37375</v>
      </c>
      <c r="D84" s="139">
        <v>0.31941277470000001</v>
      </c>
      <c r="E84" s="118">
        <v>1000</v>
      </c>
      <c r="F84" s="118" t="s">
        <v>1492</v>
      </c>
      <c r="G84" s="113">
        <f>IF([Data da Aprovação]&lt;&gt;"ESTATUTÁRIO",YEAR([Data da Aprovação]),"")</f>
        <v>2002</v>
      </c>
      <c r="H84" s="106">
        <f>Tabela9[[#This Row],[Valor do Provento R$]]/Tabela9[[#This Row],[Provento por 1 ou 1000 Ações]]</f>
        <v>3.1941277469999999E-4</v>
      </c>
    </row>
    <row r="85" spans="1:8">
      <c r="A85" s="119" t="s">
        <v>1498</v>
      </c>
      <c r="B85" s="117" t="s">
        <v>1488</v>
      </c>
      <c r="C85" s="140">
        <v>37386</v>
      </c>
      <c r="D85" s="141">
        <v>0.239273611</v>
      </c>
      <c r="E85" s="119">
        <v>1000</v>
      </c>
      <c r="F85" s="119" t="s">
        <v>1492</v>
      </c>
      <c r="G85" s="114">
        <f>IF([Data da Aprovação]&lt;&gt;"ESTATUTÁRIO",YEAR([Data da Aprovação]),"")</f>
        <v>2002</v>
      </c>
      <c r="H85" s="106">
        <f>Tabela9[[#This Row],[Valor do Provento R$]]/Tabela9[[#This Row],[Provento por 1 ou 1000 Ações]]</f>
        <v>2.39273611E-4</v>
      </c>
    </row>
    <row r="86" spans="1:8">
      <c r="A86" s="118" t="s">
        <v>1498</v>
      </c>
      <c r="B86" s="116" t="s">
        <v>1488</v>
      </c>
      <c r="C86" s="138">
        <v>37494</v>
      </c>
      <c r="D86" s="139">
        <v>0.17818200000000001</v>
      </c>
      <c r="E86" s="118">
        <v>1000</v>
      </c>
      <c r="F86" s="118" t="s">
        <v>1492</v>
      </c>
      <c r="G86" s="113">
        <f>IF([Data da Aprovação]&lt;&gt;"ESTATUTÁRIO",YEAR([Data da Aprovação]),"")</f>
        <v>2002</v>
      </c>
      <c r="H86" s="106">
        <f>Tabela9[[#This Row],[Valor do Provento R$]]/Tabela9[[#This Row],[Provento por 1 ou 1000 Ações]]</f>
        <v>1.7818200000000001E-4</v>
      </c>
    </row>
    <row r="87" spans="1:8">
      <c r="A87" s="119" t="s">
        <v>1498</v>
      </c>
      <c r="B87" s="117" t="s">
        <v>1488</v>
      </c>
      <c r="C87" s="140">
        <v>37509</v>
      </c>
      <c r="D87" s="141">
        <v>0.244365</v>
      </c>
      <c r="E87" s="119">
        <v>1000</v>
      </c>
      <c r="F87" s="119" t="s">
        <v>1489</v>
      </c>
      <c r="G87" s="114">
        <f>IF([Data da Aprovação]&lt;&gt;"ESTATUTÁRIO",YEAR([Data da Aprovação]),"")</f>
        <v>2002</v>
      </c>
      <c r="H87" s="106">
        <f>Tabela9[[#This Row],[Valor do Provento R$]]/Tabela9[[#This Row],[Provento por 1 ou 1000 Ações]]</f>
        <v>2.4436500000000002E-4</v>
      </c>
    </row>
    <row r="88" spans="1:8">
      <c r="A88" s="118" t="s">
        <v>1498</v>
      </c>
      <c r="B88" s="116" t="s">
        <v>1488</v>
      </c>
      <c r="C88" s="138">
        <v>37845</v>
      </c>
      <c r="D88" s="139">
        <v>0.13406399999999999</v>
      </c>
      <c r="E88" s="118">
        <v>1000</v>
      </c>
      <c r="F88" s="118" t="s">
        <v>1492</v>
      </c>
      <c r="G88" s="113">
        <f>IF([Data da Aprovação]&lt;&gt;"ESTATUTÁRIO",YEAR([Data da Aprovação]),"")</f>
        <v>2003</v>
      </c>
      <c r="H88" s="106">
        <f>Tabela9[[#This Row],[Valor do Provento R$]]/Tabela9[[#This Row],[Provento por 1 ou 1000 Ações]]</f>
        <v>1.3406399999999998E-4</v>
      </c>
    </row>
    <row r="89" spans="1:8">
      <c r="A89" s="119" t="s">
        <v>1498</v>
      </c>
      <c r="B89" s="117" t="s">
        <v>1488</v>
      </c>
      <c r="C89" s="140">
        <v>37918</v>
      </c>
      <c r="D89" s="141">
        <v>0.40219199999999999</v>
      </c>
      <c r="E89" s="119">
        <v>1000</v>
      </c>
      <c r="F89" s="119" t="s">
        <v>1492</v>
      </c>
      <c r="G89" s="114">
        <f>IF([Data da Aprovação]&lt;&gt;"ESTATUTÁRIO",YEAR([Data da Aprovação]),"")</f>
        <v>2003</v>
      </c>
      <c r="H89" s="106">
        <f>Tabela9[[#This Row],[Valor do Provento R$]]/Tabela9[[#This Row],[Provento por 1 ou 1000 Ações]]</f>
        <v>4.02192E-4</v>
      </c>
    </row>
    <row r="90" spans="1:8">
      <c r="A90" s="118" t="s">
        <v>1498</v>
      </c>
      <c r="B90" s="116" t="s">
        <v>1488</v>
      </c>
      <c r="C90" s="138">
        <v>37953</v>
      </c>
      <c r="D90" s="139">
        <v>0.46327400000000002</v>
      </c>
      <c r="E90" s="118">
        <v>1000</v>
      </c>
      <c r="F90" s="118" t="s">
        <v>1489</v>
      </c>
      <c r="G90" s="113">
        <f>IF([Data da Aprovação]&lt;&gt;"ESTATUTÁRIO",YEAR([Data da Aprovação]),"")</f>
        <v>2003</v>
      </c>
      <c r="H90" s="106">
        <f>Tabela9[[#This Row],[Valor do Provento R$]]/Tabela9[[#This Row],[Provento por 1 ou 1000 Ações]]</f>
        <v>4.6327400000000001E-4</v>
      </c>
    </row>
    <row r="91" spans="1:8">
      <c r="A91" s="119" t="s">
        <v>1498</v>
      </c>
      <c r="B91" s="117" t="s">
        <v>1488</v>
      </c>
      <c r="C91" s="140">
        <v>38104</v>
      </c>
      <c r="D91" s="141">
        <v>0.89024899999999996</v>
      </c>
      <c r="E91" s="119">
        <v>1000</v>
      </c>
      <c r="F91" s="119" t="s">
        <v>1492</v>
      </c>
      <c r="G91" s="114">
        <f>IF([Data da Aprovação]&lt;&gt;"ESTATUTÁRIO",YEAR([Data da Aprovação]),"")</f>
        <v>2004</v>
      </c>
      <c r="H91" s="106">
        <f>Tabela9[[#This Row],[Valor do Provento R$]]/Tabela9[[#This Row],[Provento por 1 ou 1000 Ações]]</f>
        <v>8.9024899999999997E-4</v>
      </c>
    </row>
    <row r="92" spans="1:8">
      <c r="A92" s="118" t="s">
        <v>1498</v>
      </c>
      <c r="B92" s="116" t="s">
        <v>1488</v>
      </c>
      <c r="C92" s="138">
        <v>38187</v>
      </c>
      <c r="D92" s="139">
        <v>0.67837000000000003</v>
      </c>
      <c r="E92" s="118">
        <v>1000</v>
      </c>
      <c r="F92" s="118" t="s">
        <v>1492</v>
      </c>
      <c r="G92" s="113">
        <f>IF([Data da Aprovação]&lt;&gt;"ESTATUTÁRIO",YEAR([Data da Aprovação]),"")</f>
        <v>2004</v>
      </c>
      <c r="H92" s="106">
        <f>Tabela9[[#This Row],[Valor do Provento R$]]/Tabela9[[#This Row],[Provento por 1 ou 1000 Ações]]</f>
        <v>6.7837000000000008E-4</v>
      </c>
    </row>
    <row r="93" spans="1:8">
      <c r="A93" s="119" t="s">
        <v>1498</v>
      </c>
      <c r="B93" s="117" t="s">
        <v>1488</v>
      </c>
      <c r="C93" s="140">
        <v>38301</v>
      </c>
      <c r="D93" s="141">
        <v>0.91442400000000001</v>
      </c>
      <c r="E93" s="119">
        <v>1000</v>
      </c>
      <c r="F93" s="119" t="s">
        <v>1492</v>
      </c>
      <c r="G93" s="114">
        <f>IF([Data da Aprovação]&lt;&gt;"ESTATUTÁRIO",YEAR([Data da Aprovação]),"")</f>
        <v>2004</v>
      </c>
      <c r="H93" s="106">
        <f>Tabela9[[#This Row],[Valor do Provento R$]]/Tabela9[[#This Row],[Provento por 1 ou 1000 Ações]]</f>
        <v>9.1442400000000005E-4</v>
      </c>
    </row>
    <row r="94" spans="1:8">
      <c r="A94" s="118" t="s">
        <v>1498</v>
      </c>
      <c r="B94" s="116" t="s">
        <v>1488</v>
      </c>
      <c r="C94" s="138">
        <v>38301</v>
      </c>
      <c r="D94" s="139">
        <v>0.43781999999999999</v>
      </c>
      <c r="E94" s="118">
        <v>1000</v>
      </c>
      <c r="F94" s="118" t="s">
        <v>1489</v>
      </c>
      <c r="G94" s="113">
        <f>IF([Data da Aprovação]&lt;&gt;"ESTATUTÁRIO",YEAR([Data da Aprovação]),"")</f>
        <v>2004</v>
      </c>
      <c r="H94" s="106">
        <f>Tabela9[[#This Row],[Valor do Provento R$]]/Tabela9[[#This Row],[Provento por 1 ou 1000 Ações]]</f>
        <v>4.3782000000000001E-4</v>
      </c>
    </row>
    <row r="95" spans="1:8">
      <c r="A95" s="119" t="s">
        <v>1498</v>
      </c>
      <c r="B95" s="117" t="s">
        <v>1488</v>
      </c>
      <c r="C95" s="140">
        <v>38442</v>
      </c>
      <c r="D95" s="141">
        <v>0.77573300000000001</v>
      </c>
      <c r="E95" s="119">
        <v>1000</v>
      </c>
      <c r="F95" s="119" t="s">
        <v>1492</v>
      </c>
      <c r="G95" s="114">
        <f>IF([Data da Aprovação]&lt;&gt;"ESTATUTÁRIO",YEAR([Data da Aprovação]),"")</f>
        <v>2005</v>
      </c>
      <c r="H95" s="106">
        <f>Tabela9[[#This Row],[Valor do Provento R$]]/Tabela9[[#This Row],[Provento por 1 ou 1000 Ações]]</f>
        <v>7.7573300000000002E-4</v>
      </c>
    </row>
    <row r="96" spans="1:8">
      <c r="A96" s="118" t="s">
        <v>1498</v>
      </c>
      <c r="B96" s="116" t="s">
        <v>1488</v>
      </c>
      <c r="C96" s="138">
        <v>38573</v>
      </c>
      <c r="D96" s="139">
        <v>2.0001470000000001</v>
      </c>
      <c r="E96" s="118">
        <v>1000</v>
      </c>
      <c r="F96" s="118" t="s">
        <v>1492</v>
      </c>
      <c r="G96" s="113">
        <f>IF([Data da Aprovação]&lt;&gt;"ESTATUTÁRIO",YEAR([Data da Aprovação]),"")</f>
        <v>2005</v>
      </c>
      <c r="H96" s="106">
        <f>Tabela9[[#This Row],[Valor do Provento R$]]/Tabela9[[#This Row],[Provento por 1 ou 1000 Ações]]</f>
        <v>2.0001470000000003E-3</v>
      </c>
    </row>
    <row r="97" spans="1:8">
      <c r="A97" s="119" t="s">
        <v>1498</v>
      </c>
      <c r="B97" s="117" t="s">
        <v>1488</v>
      </c>
      <c r="C97" s="140">
        <v>38693</v>
      </c>
      <c r="D97" s="141">
        <v>0.44040400000000002</v>
      </c>
      <c r="E97" s="119">
        <v>1000</v>
      </c>
      <c r="F97" s="119" t="s">
        <v>1489</v>
      </c>
      <c r="G97" s="114">
        <f>IF([Data da Aprovação]&lt;&gt;"ESTATUTÁRIO",YEAR([Data da Aprovação]),"")</f>
        <v>2005</v>
      </c>
      <c r="H97" s="106">
        <f>Tabela9[[#This Row],[Valor do Provento R$]]/Tabela9[[#This Row],[Provento por 1 ou 1000 Ações]]</f>
        <v>4.4040400000000003E-4</v>
      </c>
    </row>
    <row r="98" spans="1:8">
      <c r="A98" s="118" t="s">
        <v>1498</v>
      </c>
      <c r="B98" s="116" t="s">
        <v>1488</v>
      </c>
      <c r="C98" s="138">
        <v>38797</v>
      </c>
      <c r="D98" s="139">
        <v>2.9539080000000002</v>
      </c>
      <c r="E98" s="118">
        <v>1000</v>
      </c>
      <c r="F98" s="118" t="s">
        <v>1492</v>
      </c>
      <c r="G98" s="113">
        <f>IF([Data da Aprovação]&lt;&gt;"ESTATUTÁRIO",YEAR([Data da Aprovação]),"")</f>
        <v>2006</v>
      </c>
      <c r="H98" s="106">
        <f>Tabela9[[#This Row],[Valor do Provento R$]]/Tabela9[[#This Row],[Provento por 1 ou 1000 Ações]]</f>
        <v>2.9539080000000003E-3</v>
      </c>
    </row>
    <row r="99" spans="1:8">
      <c r="A99" s="119" t="s">
        <v>1498</v>
      </c>
      <c r="B99" s="117" t="s">
        <v>1488</v>
      </c>
      <c r="C99" s="140">
        <v>38938</v>
      </c>
      <c r="D99" s="141">
        <v>3.0580479999999999</v>
      </c>
      <c r="E99" s="119">
        <v>1000</v>
      </c>
      <c r="F99" s="119" t="s">
        <v>1492</v>
      </c>
      <c r="G99" s="114">
        <f>IF([Data da Aprovação]&lt;&gt;"ESTATUTÁRIO",YEAR([Data da Aprovação]),"")</f>
        <v>2006</v>
      </c>
      <c r="H99" s="106">
        <f>Tabela9[[#This Row],[Valor do Provento R$]]/Tabela9[[#This Row],[Provento por 1 ou 1000 Ações]]</f>
        <v>3.0580479999999998E-3</v>
      </c>
    </row>
    <row r="100" spans="1:8">
      <c r="A100" s="118" t="s">
        <v>1498</v>
      </c>
      <c r="B100" s="116" t="s">
        <v>1488</v>
      </c>
      <c r="C100" s="138">
        <v>39029</v>
      </c>
      <c r="D100" s="139">
        <v>0.37276700000000002</v>
      </c>
      <c r="E100" s="118">
        <v>1000</v>
      </c>
      <c r="F100" s="118" t="s">
        <v>1489</v>
      </c>
      <c r="G100" s="113">
        <f>IF([Data da Aprovação]&lt;&gt;"ESTATUTÁRIO",YEAR([Data da Aprovação]),"")</f>
        <v>2006</v>
      </c>
      <c r="H100" s="106">
        <f>Tabela9[[#This Row],[Valor do Provento R$]]/Tabela9[[#This Row],[Provento por 1 ou 1000 Ações]]</f>
        <v>3.7276700000000003E-4</v>
      </c>
    </row>
    <row r="101" spans="1:8">
      <c r="A101" s="119" t="s">
        <v>1498</v>
      </c>
      <c r="B101" s="117" t="s">
        <v>1488</v>
      </c>
      <c r="C101" s="140">
        <v>39029</v>
      </c>
      <c r="D101" s="141">
        <v>1.063248</v>
      </c>
      <c r="E101" s="119">
        <v>1000</v>
      </c>
      <c r="F101" s="119" t="s">
        <v>1492</v>
      </c>
      <c r="G101" s="114">
        <f>IF([Data da Aprovação]&lt;&gt;"ESTATUTÁRIO",YEAR([Data da Aprovação]),"")</f>
        <v>2006</v>
      </c>
      <c r="H101" s="106">
        <f>Tabela9[[#This Row],[Valor do Provento R$]]/Tabela9[[#This Row],[Provento por 1 ou 1000 Ações]]</f>
        <v>1.0632479999999999E-3</v>
      </c>
    </row>
    <row r="102" spans="1:8">
      <c r="A102" s="118" t="s">
        <v>1498</v>
      </c>
      <c r="B102" s="116" t="s">
        <v>1488</v>
      </c>
      <c r="C102" s="138">
        <v>39181</v>
      </c>
      <c r="D102" s="139">
        <v>1.6528590000000001</v>
      </c>
      <c r="E102" s="118">
        <v>1000</v>
      </c>
      <c r="F102" s="118" t="s">
        <v>1492</v>
      </c>
      <c r="G102" s="113">
        <f>IF([Data da Aprovação]&lt;&gt;"ESTATUTÁRIO",YEAR([Data da Aprovação]),"")</f>
        <v>2007</v>
      </c>
      <c r="H102" s="106">
        <f>Tabela9[[#This Row],[Valor do Provento R$]]/Tabela9[[#This Row],[Provento por 1 ou 1000 Ações]]</f>
        <v>1.652859E-3</v>
      </c>
    </row>
    <row r="103" spans="1:8">
      <c r="A103" s="119" t="s">
        <v>1498</v>
      </c>
      <c r="B103" s="117" t="s">
        <v>1488</v>
      </c>
      <c r="C103" s="140">
        <v>39213</v>
      </c>
      <c r="D103" s="141">
        <v>1.606260021</v>
      </c>
      <c r="E103" s="119">
        <v>1000</v>
      </c>
      <c r="F103" s="119" t="s">
        <v>1492</v>
      </c>
      <c r="G103" s="114">
        <f>IF([Data da Aprovação]&lt;&gt;"ESTATUTÁRIO",YEAR([Data da Aprovação]),"")</f>
        <v>2007</v>
      </c>
      <c r="H103" s="106">
        <f>Tabela9[[#This Row],[Valor do Provento R$]]/Tabela9[[#This Row],[Provento por 1 ou 1000 Ações]]</f>
        <v>1.6062600209999999E-3</v>
      </c>
    </row>
    <row r="104" spans="1:8">
      <c r="A104" s="118" t="s">
        <v>1498</v>
      </c>
      <c r="B104" s="116" t="s">
        <v>1488</v>
      </c>
      <c r="C104" s="138">
        <v>39304</v>
      </c>
      <c r="D104" s="139">
        <v>1.421814549</v>
      </c>
      <c r="E104" s="118">
        <v>1000</v>
      </c>
      <c r="F104" s="118" t="s">
        <v>1492</v>
      </c>
      <c r="G104" s="113">
        <f>IF([Data da Aprovação]&lt;&gt;"ESTATUTÁRIO",YEAR([Data da Aprovação]),"")</f>
        <v>2007</v>
      </c>
      <c r="H104" s="106">
        <f>Tabela9[[#This Row],[Valor do Provento R$]]/Tabela9[[#This Row],[Provento por 1 ou 1000 Ações]]</f>
        <v>1.421814549E-3</v>
      </c>
    </row>
    <row r="105" spans="1:8">
      <c r="A105" s="119" t="s">
        <v>1498</v>
      </c>
      <c r="B105" s="117" t="s">
        <v>1488</v>
      </c>
      <c r="C105" s="140">
        <v>39398</v>
      </c>
      <c r="D105" s="141">
        <v>1.4126124550000001</v>
      </c>
      <c r="E105" s="119">
        <v>1000</v>
      </c>
      <c r="F105" s="119" t="s">
        <v>1492</v>
      </c>
      <c r="G105" s="114">
        <f>IF([Data da Aprovação]&lt;&gt;"ESTATUTÁRIO",YEAR([Data da Aprovação]),"")</f>
        <v>2007</v>
      </c>
      <c r="H105" s="106">
        <f>Tabela9[[#This Row],[Valor do Provento R$]]/Tabela9[[#This Row],[Provento por 1 ou 1000 Ações]]</f>
        <v>1.4126124550000001E-3</v>
      </c>
    </row>
    <row r="106" spans="1:8">
      <c r="A106" s="118" t="s">
        <v>1498</v>
      </c>
      <c r="B106" s="116" t="s">
        <v>1488</v>
      </c>
      <c r="C106" s="138">
        <v>39436</v>
      </c>
      <c r="D106" s="139">
        <v>0.30335508700000002</v>
      </c>
      <c r="E106" s="118">
        <v>1000</v>
      </c>
      <c r="F106" s="118" t="s">
        <v>1489</v>
      </c>
      <c r="G106" s="113">
        <f>IF([Data da Aprovação]&lt;&gt;"ESTATUTÁRIO",YEAR([Data da Aprovação]),"")</f>
        <v>2007</v>
      </c>
      <c r="H106" s="106">
        <f>Tabela9[[#This Row],[Valor do Provento R$]]/Tabela9[[#This Row],[Provento por 1 ou 1000 Ações]]</f>
        <v>3.0335508700000003E-4</v>
      </c>
    </row>
    <row r="107" spans="1:8">
      <c r="A107" s="119" t="s">
        <v>1498</v>
      </c>
      <c r="B107" s="117" t="s">
        <v>1488</v>
      </c>
      <c r="C107" s="140">
        <v>39561</v>
      </c>
      <c r="D107" s="141">
        <v>0.33893866299999997</v>
      </c>
      <c r="E107" s="119">
        <v>1</v>
      </c>
      <c r="F107" s="119" t="s">
        <v>1492</v>
      </c>
      <c r="G107" s="114">
        <f>IF([Data da Aprovação]&lt;&gt;"ESTATUTÁRIO",YEAR([Data da Aprovação]),"")</f>
        <v>2008</v>
      </c>
      <c r="H107" s="106">
        <f>Tabela9[[#This Row],[Valor do Provento R$]]/Tabela9[[#This Row],[Provento por 1 ou 1000 Ações]]</f>
        <v>0.33893866299999997</v>
      </c>
    </row>
    <row r="108" spans="1:8">
      <c r="A108" s="118" t="s">
        <v>1498</v>
      </c>
      <c r="B108" s="116" t="s">
        <v>1488</v>
      </c>
      <c r="C108" s="138">
        <v>39582</v>
      </c>
      <c r="D108" s="139">
        <v>0.43244764200000002</v>
      </c>
      <c r="E108" s="118">
        <v>1</v>
      </c>
      <c r="F108" s="118" t="s">
        <v>1492</v>
      </c>
      <c r="G108" s="113">
        <f>IF([Data da Aprovação]&lt;&gt;"ESTATUTÁRIO",YEAR([Data da Aprovação]),"")</f>
        <v>2008</v>
      </c>
      <c r="H108" s="106">
        <f>Tabela9[[#This Row],[Valor do Provento R$]]/Tabela9[[#This Row],[Provento por 1 ou 1000 Ações]]</f>
        <v>0.43244764200000002</v>
      </c>
    </row>
    <row r="109" spans="1:8">
      <c r="A109" s="119" t="s">
        <v>1498</v>
      </c>
      <c r="B109" s="117" t="s">
        <v>1488</v>
      </c>
      <c r="C109" s="140">
        <v>39672</v>
      </c>
      <c r="D109" s="141">
        <v>0.33550335100000001</v>
      </c>
      <c r="E109" s="119">
        <v>1</v>
      </c>
      <c r="F109" s="119" t="s">
        <v>1492</v>
      </c>
      <c r="G109" s="114">
        <f>IF([Data da Aprovação]&lt;&gt;"ESTATUTÁRIO",YEAR([Data da Aprovação]),"")</f>
        <v>2008</v>
      </c>
      <c r="H109" s="106">
        <f>Tabela9[[#This Row],[Valor do Provento R$]]/Tabela9[[#This Row],[Provento por 1 ou 1000 Ações]]</f>
        <v>0.33550335100000001</v>
      </c>
    </row>
    <row r="110" spans="1:8">
      <c r="A110" s="118" t="s">
        <v>1498</v>
      </c>
      <c r="B110" s="116" t="s">
        <v>1488</v>
      </c>
      <c r="C110" s="138">
        <v>39765</v>
      </c>
      <c r="D110" s="139">
        <v>0.469780535</v>
      </c>
      <c r="E110" s="118">
        <v>1</v>
      </c>
      <c r="F110" s="118" t="s">
        <v>1492</v>
      </c>
      <c r="G110" s="113">
        <f>IF([Data da Aprovação]&lt;&gt;"ESTATUTÁRIO",YEAR([Data da Aprovação]),"")</f>
        <v>2008</v>
      </c>
      <c r="H110" s="106">
        <f>Tabela9[[#This Row],[Valor do Provento R$]]/Tabela9[[#This Row],[Provento por 1 ou 1000 Ações]]</f>
        <v>0.469780535</v>
      </c>
    </row>
    <row r="111" spans="1:8">
      <c r="A111" s="119" t="s">
        <v>1498</v>
      </c>
      <c r="B111" s="117" t="s">
        <v>1488</v>
      </c>
      <c r="C111" s="140">
        <v>39801</v>
      </c>
      <c r="D111" s="141">
        <v>7.8358940000000002E-2</v>
      </c>
      <c r="E111" s="119">
        <v>1</v>
      </c>
      <c r="F111" s="119" t="s">
        <v>1489</v>
      </c>
      <c r="G111" s="114">
        <f>IF([Data da Aprovação]&lt;&gt;"ESTATUTÁRIO",YEAR([Data da Aprovação]),"")</f>
        <v>2008</v>
      </c>
      <c r="H111" s="106">
        <f>Tabela9[[#This Row],[Valor do Provento R$]]/Tabela9[[#This Row],[Provento por 1 ou 1000 Ações]]</f>
        <v>7.8358940000000002E-2</v>
      </c>
    </row>
    <row r="112" spans="1:8">
      <c r="A112" s="118" t="s">
        <v>1498</v>
      </c>
      <c r="B112" s="116" t="s">
        <v>1488</v>
      </c>
      <c r="C112" s="138">
        <v>39930</v>
      </c>
      <c r="D112" s="139">
        <v>0.41665620399999997</v>
      </c>
      <c r="E112" s="118">
        <v>1</v>
      </c>
      <c r="F112" s="118" t="s">
        <v>1492</v>
      </c>
      <c r="G112" s="113">
        <f>IF([Data da Aprovação]&lt;&gt;"ESTATUTÁRIO",YEAR([Data da Aprovação]),"")</f>
        <v>2009</v>
      </c>
      <c r="H112" s="106">
        <f>Tabela9[[#This Row],[Valor do Provento R$]]/Tabela9[[#This Row],[Provento por 1 ou 1000 Ações]]</f>
        <v>0.41665620399999997</v>
      </c>
    </row>
    <row r="113" spans="1:8">
      <c r="A113" s="119" t="s">
        <v>1498</v>
      </c>
      <c r="B113" s="117" t="s">
        <v>1488</v>
      </c>
      <c r="C113" s="140">
        <v>39947</v>
      </c>
      <c r="D113" s="141">
        <v>0.53873189899999996</v>
      </c>
      <c r="E113" s="119">
        <v>1</v>
      </c>
      <c r="F113" s="119" t="s">
        <v>1492</v>
      </c>
      <c r="G113" s="114">
        <f>IF([Data da Aprovação]&lt;&gt;"ESTATUTÁRIO",YEAR([Data da Aprovação]),"")</f>
        <v>2009</v>
      </c>
      <c r="H113" s="106">
        <f>Tabela9[[#This Row],[Valor do Provento R$]]/Tabela9[[#This Row],[Provento por 1 ou 1000 Ações]]</f>
        <v>0.53873189899999996</v>
      </c>
    </row>
    <row r="114" spans="1:8">
      <c r="A114" s="118" t="s">
        <v>1498</v>
      </c>
      <c r="B114" s="116" t="s">
        <v>1488</v>
      </c>
      <c r="C114" s="138">
        <v>40038</v>
      </c>
      <c r="D114" s="139">
        <v>0.49845552700000001</v>
      </c>
      <c r="E114" s="118">
        <v>1</v>
      </c>
      <c r="F114" s="118" t="s">
        <v>1492</v>
      </c>
      <c r="G114" s="113">
        <f>IF([Data da Aprovação]&lt;&gt;"ESTATUTÁRIO",YEAR([Data da Aprovação]),"")</f>
        <v>2009</v>
      </c>
      <c r="H114" s="106">
        <f>Tabela9[[#This Row],[Valor do Provento R$]]/Tabela9[[#This Row],[Provento por 1 ou 1000 Ações]]</f>
        <v>0.49845552700000001</v>
      </c>
    </row>
    <row r="115" spans="1:8">
      <c r="A115" s="119" t="s">
        <v>1498</v>
      </c>
      <c r="B115" s="117" t="s">
        <v>1488</v>
      </c>
      <c r="C115" s="140">
        <v>40129</v>
      </c>
      <c r="D115" s="141">
        <v>0.55400919199999998</v>
      </c>
      <c r="E115" s="119">
        <v>1</v>
      </c>
      <c r="F115" s="119" t="s">
        <v>1492</v>
      </c>
      <c r="G115" s="114">
        <f>IF([Data da Aprovação]&lt;&gt;"ESTATUTÁRIO",YEAR([Data da Aprovação]),"")</f>
        <v>2009</v>
      </c>
      <c r="H115" s="106">
        <f>Tabela9[[#This Row],[Valor do Provento R$]]/Tabela9[[#This Row],[Provento por 1 ou 1000 Ações]]</f>
        <v>0.55400919199999998</v>
      </c>
    </row>
    <row r="116" spans="1:8">
      <c r="A116" s="118" t="s">
        <v>1498</v>
      </c>
      <c r="B116" s="116" t="s">
        <v>1488</v>
      </c>
      <c r="C116" s="138">
        <v>40162</v>
      </c>
      <c r="D116" s="139">
        <v>7.6790789600000006E-2</v>
      </c>
      <c r="E116" s="118">
        <v>1</v>
      </c>
      <c r="F116" s="118" t="s">
        <v>1489</v>
      </c>
      <c r="G116" s="113">
        <f>IF([Data da Aprovação]&lt;&gt;"ESTATUTÁRIO",YEAR([Data da Aprovação]),"")</f>
        <v>2009</v>
      </c>
      <c r="H116" s="106">
        <f>Tabela9[[#This Row],[Valor do Provento R$]]/Tabela9[[#This Row],[Provento por 1 ou 1000 Ações]]</f>
        <v>7.6790789600000006E-2</v>
      </c>
    </row>
    <row r="117" spans="1:8">
      <c r="A117" s="119" t="s">
        <v>1498</v>
      </c>
      <c r="B117" s="117" t="s">
        <v>1488</v>
      </c>
      <c r="C117" s="140">
        <v>40298</v>
      </c>
      <c r="D117" s="141">
        <v>0.28439445499999999</v>
      </c>
      <c r="E117" s="119">
        <v>1</v>
      </c>
      <c r="F117" s="119" t="s">
        <v>1492</v>
      </c>
      <c r="G117" s="114">
        <f>IF([Data da Aprovação]&lt;&gt;"ESTATUTÁRIO",YEAR([Data da Aprovação]),"")</f>
        <v>2010</v>
      </c>
      <c r="H117" s="106">
        <f>Tabela9[[#This Row],[Valor do Provento R$]]/Tabela9[[#This Row],[Provento por 1 ou 1000 Ações]]</f>
        <v>0.28439445499999999</v>
      </c>
    </row>
    <row r="118" spans="1:8">
      <c r="A118" s="118" t="s">
        <v>1498</v>
      </c>
      <c r="B118" s="116" t="s">
        <v>1488</v>
      </c>
      <c r="C118" s="138">
        <v>40312</v>
      </c>
      <c r="D118" s="139">
        <v>0.59763003299999995</v>
      </c>
      <c r="E118" s="118">
        <v>1</v>
      </c>
      <c r="F118" s="118" t="s">
        <v>1492</v>
      </c>
      <c r="G118" s="113">
        <f>IF([Data da Aprovação]&lt;&gt;"ESTATUTÁRIO",YEAR([Data da Aprovação]),"")</f>
        <v>2010</v>
      </c>
      <c r="H118" s="106">
        <f>Tabela9[[#This Row],[Valor do Provento R$]]/Tabela9[[#This Row],[Provento por 1 ou 1000 Ações]]</f>
        <v>0.59763003299999995</v>
      </c>
    </row>
    <row r="119" spans="1:8">
      <c r="A119" s="119" t="s">
        <v>1498</v>
      </c>
      <c r="B119" s="117" t="s">
        <v>1488</v>
      </c>
      <c r="C119" s="140">
        <v>40396</v>
      </c>
      <c r="D119" s="141">
        <v>0.43127652300000002</v>
      </c>
      <c r="E119" s="119">
        <v>1</v>
      </c>
      <c r="F119" s="119" t="s">
        <v>1492</v>
      </c>
      <c r="G119" s="114">
        <f>IF([Data da Aprovação]&lt;&gt;"ESTATUTÁRIO",YEAR([Data da Aprovação]),"")</f>
        <v>2010</v>
      </c>
      <c r="H119" s="106">
        <f>Tabela9[[#This Row],[Valor do Provento R$]]/Tabela9[[#This Row],[Provento por 1 ou 1000 Ações]]</f>
        <v>0.43127652300000002</v>
      </c>
    </row>
    <row r="120" spans="1:8">
      <c r="A120" s="118" t="s">
        <v>1498</v>
      </c>
      <c r="B120" s="116" t="s">
        <v>1488</v>
      </c>
      <c r="C120" s="138">
        <v>40487</v>
      </c>
      <c r="D120" s="139">
        <v>0.54151796799999996</v>
      </c>
      <c r="E120" s="118">
        <v>1</v>
      </c>
      <c r="F120" s="118" t="s">
        <v>1492</v>
      </c>
      <c r="G120" s="113">
        <f>IF([Data da Aprovação]&lt;&gt;"ESTATUTÁRIO",YEAR([Data da Aprovação]),"")</f>
        <v>2010</v>
      </c>
      <c r="H120" s="106">
        <f>Tabela9[[#This Row],[Valor do Provento R$]]/Tabela9[[#This Row],[Provento por 1 ou 1000 Ações]]</f>
        <v>0.54151796799999996</v>
      </c>
    </row>
    <row r="121" spans="1:8">
      <c r="A121" s="119" t="s">
        <v>1498</v>
      </c>
      <c r="B121" s="117" t="s">
        <v>1488</v>
      </c>
      <c r="C121" s="140">
        <v>40515</v>
      </c>
      <c r="D121" s="141">
        <v>7.52245832E-2</v>
      </c>
      <c r="E121" s="119">
        <v>1</v>
      </c>
      <c r="F121" s="119" t="s">
        <v>1489</v>
      </c>
      <c r="G121" s="114">
        <f>IF([Data da Aprovação]&lt;&gt;"ESTATUTÁRIO",YEAR([Data da Aprovação]),"")</f>
        <v>2010</v>
      </c>
      <c r="H121" s="106">
        <f>Tabela9[[#This Row],[Valor do Provento R$]]/Tabela9[[#This Row],[Provento por 1 ou 1000 Ações]]</f>
        <v>7.52245832E-2</v>
      </c>
    </row>
    <row r="122" spans="1:8">
      <c r="A122" s="118" t="s">
        <v>1498</v>
      </c>
      <c r="B122" s="116" t="s">
        <v>1488</v>
      </c>
      <c r="C122" s="138">
        <v>40662</v>
      </c>
      <c r="D122" s="139">
        <v>0.51187866500000001</v>
      </c>
      <c r="E122" s="118">
        <v>1</v>
      </c>
      <c r="F122" s="118" t="s">
        <v>1492</v>
      </c>
      <c r="G122" s="113">
        <f>IF([Data da Aprovação]&lt;&gt;"ESTATUTÁRIO",YEAR([Data da Aprovação]),"")</f>
        <v>2011</v>
      </c>
      <c r="H122" s="106">
        <f>Tabela9[[#This Row],[Valor do Provento R$]]/Tabela9[[#This Row],[Provento por 1 ou 1000 Ações]]</f>
        <v>0.51187866500000001</v>
      </c>
    </row>
    <row r="123" spans="1:8">
      <c r="A123" s="119" t="s">
        <v>1498</v>
      </c>
      <c r="B123" s="117" t="s">
        <v>1488</v>
      </c>
      <c r="C123" s="140">
        <v>40675</v>
      </c>
      <c r="D123" s="141">
        <v>0.53122892799999999</v>
      </c>
      <c r="E123" s="119">
        <v>1</v>
      </c>
      <c r="F123" s="119" t="s">
        <v>1492</v>
      </c>
      <c r="G123" s="114">
        <f>IF([Data da Aprovação]&lt;&gt;"ESTATUTÁRIO",YEAR([Data da Aprovação]),"")</f>
        <v>2011</v>
      </c>
      <c r="H123" s="106">
        <f>Tabela9[[#This Row],[Valor do Provento R$]]/Tabela9[[#This Row],[Provento por 1 ou 1000 Ações]]</f>
        <v>0.53122892799999999</v>
      </c>
    </row>
    <row r="124" spans="1:8">
      <c r="A124" s="118" t="s">
        <v>1498</v>
      </c>
      <c r="B124" s="116" t="s">
        <v>1488</v>
      </c>
      <c r="C124" s="138">
        <v>40766</v>
      </c>
      <c r="D124" s="139">
        <v>0.44906748699999999</v>
      </c>
      <c r="E124" s="118">
        <v>1</v>
      </c>
      <c r="F124" s="118" t="s">
        <v>1492</v>
      </c>
      <c r="G124" s="113">
        <f>IF([Data da Aprovação]&lt;&gt;"ESTATUTÁRIO",YEAR([Data da Aprovação]),"")</f>
        <v>2011</v>
      </c>
      <c r="H124" s="106">
        <f>Tabela9[[#This Row],[Valor do Provento R$]]/Tabela9[[#This Row],[Provento por 1 ou 1000 Ações]]</f>
        <v>0.44906748699999999</v>
      </c>
    </row>
    <row r="125" spans="1:8">
      <c r="A125" s="119" t="s">
        <v>1498</v>
      </c>
      <c r="B125" s="117" t="s">
        <v>1488</v>
      </c>
      <c r="C125" s="140">
        <v>40857</v>
      </c>
      <c r="D125" s="141">
        <v>0.618649063</v>
      </c>
      <c r="E125" s="119">
        <v>1</v>
      </c>
      <c r="F125" s="119" t="s">
        <v>1492</v>
      </c>
      <c r="G125" s="114">
        <f>IF([Data da Aprovação]&lt;&gt;"ESTATUTÁRIO",YEAR([Data da Aprovação]),"")</f>
        <v>2011</v>
      </c>
      <c r="H125" s="106">
        <f>Tabela9[[#This Row],[Valor do Provento R$]]/Tabela9[[#This Row],[Provento por 1 ou 1000 Ações]]</f>
        <v>0.618649063</v>
      </c>
    </row>
    <row r="126" spans="1:8">
      <c r="A126" s="118" t="s">
        <v>1498</v>
      </c>
      <c r="B126" s="116" t="s">
        <v>1488</v>
      </c>
      <c r="C126" s="138">
        <v>40884</v>
      </c>
      <c r="D126" s="139">
        <v>7.5224375900000001E-2</v>
      </c>
      <c r="E126" s="118">
        <v>1</v>
      </c>
      <c r="F126" s="118" t="s">
        <v>1489</v>
      </c>
      <c r="G126" s="113">
        <f>IF([Data da Aprovação]&lt;&gt;"ESTATUTÁRIO",YEAR([Data da Aprovação]),"")</f>
        <v>2011</v>
      </c>
      <c r="H126" s="106">
        <f>Tabela9[[#This Row],[Valor do Provento R$]]/Tabela9[[#This Row],[Provento por 1 ou 1000 Ações]]</f>
        <v>7.5224375900000001E-2</v>
      </c>
    </row>
    <row r="127" spans="1:8">
      <c r="A127" s="119" t="s">
        <v>1498</v>
      </c>
      <c r="B127" s="117" t="s">
        <v>1488</v>
      </c>
      <c r="C127" s="140">
        <v>41015</v>
      </c>
      <c r="D127" s="141">
        <v>0.63338259389999996</v>
      </c>
      <c r="E127" s="119">
        <v>1</v>
      </c>
      <c r="F127" s="119" t="s">
        <v>1492</v>
      </c>
      <c r="G127" s="114">
        <f>IF([Data da Aprovação]&lt;&gt;"ESTATUTÁRIO",YEAR([Data da Aprovação]),"")</f>
        <v>2012</v>
      </c>
      <c r="H127" s="106">
        <f>Tabela9[[#This Row],[Valor do Provento R$]]/Tabela9[[#This Row],[Provento por 1 ou 1000 Ações]]</f>
        <v>0.63338259389999996</v>
      </c>
    </row>
    <row r="128" spans="1:8">
      <c r="A128" s="118" t="s">
        <v>1498</v>
      </c>
      <c r="B128" s="116" t="s">
        <v>1488</v>
      </c>
      <c r="C128" s="138">
        <v>41032</v>
      </c>
      <c r="D128" s="139">
        <v>0.66069945320000001</v>
      </c>
      <c r="E128" s="118">
        <v>1</v>
      </c>
      <c r="F128" s="118" t="s">
        <v>1492</v>
      </c>
      <c r="G128" s="113">
        <f>IF([Data da Aprovação]&lt;&gt;"ESTATUTÁRIO",YEAR([Data da Aprovação]),"")</f>
        <v>2012</v>
      </c>
      <c r="H128" s="106">
        <f>Tabela9[[#This Row],[Valor do Provento R$]]/Tabela9[[#This Row],[Provento por 1 ou 1000 Ações]]</f>
        <v>0.66069945320000001</v>
      </c>
    </row>
    <row r="129" spans="1:8">
      <c r="A129" s="119" t="s">
        <v>1498</v>
      </c>
      <c r="B129" s="117" t="s">
        <v>1488</v>
      </c>
      <c r="C129" s="140">
        <v>41124</v>
      </c>
      <c r="D129" s="141">
        <v>0.627442473</v>
      </c>
      <c r="E129" s="119">
        <v>1</v>
      </c>
      <c r="F129" s="119" t="s">
        <v>1492</v>
      </c>
      <c r="G129" s="114">
        <f>IF([Data da Aprovação]&lt;&gt;"ESTATUTÁRIO",YEAR([Data da Aprovação]),"")</f>
        <v>2012</v>
      </c>
      <c r="H129" s="106">
        <f>Tabela9[[#This Row],[Valor do Provento R$]]/Tabela9[[#This Row],[Provento por 1 ou 1000 Ações]]</f>
        <v>0.627442473</v>
      </c>
    </row>
    <row r="130" spans="1:8">
      <c r="A130" s="118" t="s">
        <v>1498</v>
      </c>
      <c r="B130" s="116" t="s">
        <v>1488</v>
      </c>
      <c r="C130" s="138">
        <v>41219</v>
      </c>
      <c r="D130" s="139">
        <v>0.63502094399999998</v>
      </c>
      <c r="E130" s="118">
        <v>1</v>
      </c>
      <c r="F130" s="118" t="s">
        <v>1492</v>
      </c>
      <c r="G130" s="113">
        <f>IF([Data da Aprovação]&lt;&gt;"ESTATUTÁRIO",YEAR([Data da Aprovação]),"")</f>
        <v>2012</v>
      </c>
      <c r="H130" s="106">
        <f>Tabela9[[#This Row],[Valor do Provento R$]]/Tabela9[[#This Row],[Provento por 1 ou 1000 Ações]]</f>
        <v>0.63502094399999998</v>
      </c>
    </row>
    <row r="131" spans="1:8">
      <c r="A131" s="119" t="s">
        <v>1498</v>
      </c>
      <c r="B131" s="117" t="s">
        <v>1488</v>
      </c>
      <c r="C131" s="140">
        <v>41263</v>
      </c>
      <c r="D131" s="141">
        <v>6.5319915000000006E-2</v>
      </c>
      <c r="E131" s="119">
        <v>1</v>
      </c>
      <c r="F131" s="119" t="s">
        <v>1489</v>
      </c>
      <c r="G131" s="114">
        <f>IF([Data da Aprovação]&lt;&gt;"ESTATUTÁRIO",YEAR([Data da Aprovação]),"")</f>
        <v>2012</v>
      </c>
      <c r="H131" s="106">
        <f>Tabela9[[#This Row],[Valor do Provento R$]]/Tabela9[[#This Row],[Provento por 1 ou 1000 Ações]]</f>
        <v>6.5319915000000006E-2</v>
      </c>
    </row>
    <row r="132" spans="1:8">
      <c r="A132" s="118" t="s">
        <v>1498</v>
      </c>
      <c r="B132" s="116" t="s">
        <v>1488</v>
      </c>
      <c r="C132" s="138">
        <v>41331</v>
      </c>
      <c r="D132" s="139">
        <v>0.45510622699999997</v>
      </c>
      <c r="E132" s="118">
        <v>1</v>
      </c>
      <c r="F132" s="118" t="s">
        <v>1492</v>
      </c>
      <c r="G132" s="113">
        <f>IF([Data da Aprovação]&lt;&gt;"ESTATUTÁRIO",YEAR([Data da Aprovação]),"")</f>
        <v>2013</v>
      </c>
      <c r="H132" s="106">
        <f>Tabela9[[#This Row],[Valor do Provento R$]]/Tabela9[[#This Row],[Provento por 1 ou 1000 Ações]]</f>
        <v>0.45510622699999997</v>
      </c>
    </row>
    <row r="133" spans="1:8">
      <c r="A133" s="119" t="s">
        <v>1498</v>
      </c>
      <c r="B133" s="117" t="s">
        <v>1488</v>
      </c>
      <c r="C133" s="140">
        <v>41402</v>
      </c>
      <c r="D133" s="141">
        <v>0.50967916000000002</v>
      </c>
      <c r="E133" s="119">
        <v>1</v>
      </c>
      <c r="F133" s="119" t="s">
        <v>1492</v>
      </c>
      <c r="G133" s="114">
        <f>IF([Data da Aprovação]&lt;&gt;"ESTATUTÁRIO",YEAR([Data da Aprovação]),"")</f>
        <v>2013</v>
      </c>
      <c r="H133" s="106">
        <f>Tabela9[[#This Row],[Valor do Provento R$]]/Tabela9[[#This Row],[Provento por 1 ou 1000 Ações]]</f>
        <v>0.50967916000000002</v>
      </c>
    </row>
    <row r="134" spans="1:8">
      <c r="A134" s="118" t="s">
        <v>1498</v>
      </c>
      <c r="B134" s="116" t="s">
        <v>1488</v>
      </c>
      <c r="C134" s="138">
        <v>41493</v>
      </c>
      <c r="D134" s="139">
        <v>0.646079497</v>
      </c>
      <c r="E134" s="118">
        <v>1</v>
      </c>
      <c r="F134" s="118" t="s">
        <v>1492</v>
      </c>
      <c r="G134" s="113">
        <f>IF([Data da Aprovação]&lt;&gt;"ESTATUTÁRIO",YEAR([Data da Aprovação]),"")</f>
        <v>2013</v>
      </c>
      <c r="H134" s="106">
        <f>Tabela9[[#This Row],[Valor do Provento R$]]/Tabela9[[#This Row],[Provento por 1 ou 1000 Ações]]</f>
        <v>0.646079497</v>
      </c>
    </row>
    <row r="135" spans="1:8">
      <c r="A135" s="119" t="s">
        <v>1498</v>
      </c>
      <c r="B135" s="117" t="s">
        <v>1488</v>
      </c>
      <c r="C135" s="140">
        <v>41584</v>
      </c>
      <c r="D135" s="141">
        <v>0.606544996</v>
      </c>
      <c r="E135" s="119">
        <v>1</v>
      </c>
      <c r="F135" s="119" t="s">
        <v>1492</v>
      </c>
      <c r="G135" s="114">
        <f>IF([Data da Aprovação]&lt;&gt;"ESTATUTÁRIO",YEAR([Data da Aprovação]),"")</f>
        <v>2013</v>
      </c>
      <c r="H135" s="106">
        <f>Tabela9[[#This Row],[Valor do Provento R$]]/Tabela9[[#This Row],[Provento por 1 ou 1000 Ações]]</f>
        <v>0.606544996</v>
      </c>
    </row>
    <row r="136" spans="1:8">
      <c r="A136" s="118" t="s">
        <v>1498</v>
      </c>
      <c r="B136" s="116" t="s">
        <v>1488</v>
      </c>
      <c r="C136" s="138">
        <v>41618</v>
      </c>
      <c r="D136" s="139">
        <v>5.5957919000000002E-2</v>
      </c>
      <c r="E136" s="118">
        <v>1</v>
      </c>
      <c r="F136" s="118" t="s">
        <v>1489</v>
      </c>
      <c r="G136" s="113">
        <f>IF([Data da Aprovação]&lt;&gt;"ESTATUTÁRIO",YEAR([Data da Aprovação]),"")</f>
        <v>2013</v>
      </c>
      <c r="H136" s="106">
        <f>Tabela9[[#This Row],[Valor do Provento R$]]/Tabela9[[#This Row],[Provento por 1 ou 1000 Ações]]</f>
        <v>5.5957919000000002E-2</v>
      </c>
    </row>
    <row r="137" spans="1:8">
      <c r="A137" s="119" t="s">
        <v>1498</v>
      </c>
      <c r="B137" s="117" t="s">
        <v>1490</v>
      </c>
      <c r="C137" s="140">
        <v>37008</v>
      </c>
      <c r="D137" s="141">
        <v>0.126318658</v>
      </c>
      <c r="E137" s="119">
        <v>1000</v>
      </c>
      <c r="F137" s="119" t="s">
        <v>1492</v>
      </c>
      <c r="G137" s="114">
        <f>IF([Data da Aprovação]&lt;&gt;"ESTATUTÁRIO",YEAR([Data da Aprovação]),"")</f>
        <v>2001</v>
      </c>
      <c r="H137" s="106">
        <f>Tabela9[[#This Row],[Valor do Provento R$]]/Tabela9[[#This Row],[Provento por 1 ou 1000 Ações]]</f>
        <v>1.2631865799999999E-4</v>
      </c>
    </row>
    <row r="138" spans="1:8">
      <c r="A138" s="118" t="s">
        <v>1498</v>
      </c>
      <c r="B138" s="116" t="s">
        <v>1490</v>
      </c>
      <c r="C138" s="138">
        <v>37235</v>
      </c>
      <c r="D138" s="139">
        <v>0.45360168000000001</v>
      </c>
      <c r="E138" s="118">
        <v>1000</v>
      </c>
      <c r="F138" s="118" t="s">
        <v>1489</v>
      </c>
      <c r="G138" s="113">
        <f>IF([Data da Aprovação]&lt;&gt;"ESTATUTÁRIO",YEAR([Data da Aprovação]),"")</f>
        <v>2001</v>
      </c>
      <c r="H138" s="106">
        <f>Tabela9[[#This Row],[Valor do Provento R$]]/Tabela9[[#This Row],[Provento por 1 ou 1000 Ações]]</f>
        <v>4.5360168000000003E-4</v>
      </c>
    </row>
    <row r="139" spans="1:8">
      <c r="A139" s="119" t="s">
        <v>1498</v>
      </c>
      <c r="B139" s="117" t="s">
        <v>1490</v>
      </c>
      <c r="C139" s="140">
        <v>37361</v>
      </c>
      <c r="D139" s="141">
        <v>1.7076089999999999</v>
      </c>
      <c r="E139" s="119">
        <v>1000</v>
      </c>
      <c r="F139" s="119" t="s">
        <v>1499</v>
      </c>
      <c r="G139" s="114">
        <f>IF([Data da Aprovação]&lt;&gt;"ESTATUTÁRIO",YEAR([Data da Aprovação]),"")</f>
        <v>2002</v>
      </c>
      <c r="H139" s="106">
        <f>Tabela9[[#This Row],[Valor do Provento R$]]/Tabela9[[#This Row],[Provento por 1 ou 1000 Ações]]</f>
        <v>1.7076089999999999E-3</v>
      </c>
    </row>
    <row r="140" spans="1:8">
      <c r="A140" s="118" t="s">
        <v>1498</v>
      </c>
      <c r="B140" s="116" t="s">
        <v>1490</v>
      </c>
      <c r="C140" s="138">
        <v>37375</v>
      </c>
      <c r="D140" s="139">
        <v>0.35135405209999998</v>
      </c>
      <c r="E140" s="118">
        <v>1000</v>
      </c>
      <c r="F140" s="118" t="s">
        <v>1492</v>
      </c>
      <c r="G140" s="113">
        <f>IF([Data da Aprovação]&lt;&gt;"ESTATUTÁRIO",YEAR([Data da Aprovação]),"")</f>
        <v>2002</v>
      </c>
      <c r="H140" s="106">
        <f>Tabela9[[#This Row],[Valor do Provento R$]]/Tabela9[[#This Row],[Provento por 1 ou 1000 Ações]]</f>
        <v>3.513540521E-4</v>
      </c>
    </row>
    <row r="141" spans="1:8">
      <c r="A141" s="119" t="s">
        <v>1498</v>
      </c>
      <c r="B141" s="117" t="s">
        <v>1490</v>
      </c>
      <c r="C141" s="140">
        <v>37386</v>
      </c>
      <c r="D141" s="141">
        <v>0.26320097199999998</v>
      </c>
      <c r="E141" s="119">
        <v>1000</v>
      </c>
      <c r="F141" s="119" t="s">
        <v>1492</v>
      </c>
      <c r="G141" s="114">
        <f>IF([Data da Aprovação]&lt;&gt;"ESTATUTÁRIO",YEAR([Data da Aprovação]),"")</f>
        <v>2002</v>
      </c>
      <c r="H141" s="106">
        <f>Tabela9[[#This Row],[Valor do Provento R$]]/Tabela9[[#This Row],[Provento por 1 ou 1000 Ações]]</f>
        <v>2.6320097199999997E-4</v>
      </c>
    </row>
    <row r="142" spans="1:8">
      <c r="A142" s="118" t="s">
        <v>1498</v>
      </c>
      <c r="B142" s="116" t="s">
        <v>1490</v>
      </c>
      <c r="C142" s="138">
        <v>37494</v>
      </c>
      <c r="D142" s="139">
        <v>0.19600100000000001</v>
      </c>
      <c r="E142" s="118">
        <v>1000</v>
      </c>
      <c r="F142" s="118" t="s">
        <v>1492</v>
      </c>
      <c r="G142" s="113">
        <f>IF([Data da Aprovação]&lt;&gt;"ESTATUTÁRIO",YEAR([Data da Aprovação]),"")</f>
        <v>2002</v>
      </c>
      <c r="H142" s="106">
        <f>Tabela9[[#This Row],[Valor do Provento R$]]/Tabela9[[#This Row],[Provento por 1 ou 1000 Ações]]</f>
        <v>1.9600100000000001E-4</v>
      </c>
    </row>
    <row r="143" spans="1:8">
      <c r="A143" s="119" t="s">
        <v>1498</v>
      </c>
      <c r="B143" s="117" t="s">
        <v>1490</v>
      </c>
      <c r="C143" s="140">
        <v>37509</v>
      </c>
      <c r="D143" s="141">
        <v>0.26880100000000001</v>
      </c>
      <c r="E143" s="119">
        <v>1000</v>
      </c>
      <c r="F143" s="119" t="s">
        <v>1489</v>
      </c>
      <c r="G143" s="114">
        <f>IF([Data da Aprovação]&lt;&gt;"ESTATUTÁRIO",YEAR([Data da Aprovação]),"")</f>
        <v>2002</v>
      </c>
      <c r="H143" s="106">
        <f>Tabela9[[#This Row],[Valor do Provento R$]]/Tabela9[[#This Row],[Provento por 1 ou 1000 Ações]]</f>
        <v>2.6880099999999999E-4</v>
      </c>
    </row>
    <row r="144" spans="1:8">
      <c r="A144" s="118" t="s">
        <v>1498</v>
      </c>
      <c r="B144" s="116" t="s">
        <v>1490</v>
      </c>
      <c r="C144" s="138">
        <v>37845</v>
      </c>
      <c r="D144" s="139">
        <v>0.14747099999999999</v>
      </c>
      <c r="E144" s="118">
        <v>1000</v>
      </c>
      <c r="F144" s="118" t="s">
        <v>1492</v>
      </c>
      <c r="G144" s="113">
        <f>IF([Data da Aprovação]&lt;&gt;"ESTATUTÁRIO",YEAR([Data da Aprovação]),"")</f>
        <v>2003</v>
      </c>
      <c r="H144" s="106">
        <f>Tabela9[[#This Row],[Valor do Provento R$]]/Tabela9[[#This Row],[Provento por 1 ou 1000 Ações]]</f>
        <v>1.4747099999999998E-4</v>
      </c>
    </row>
    <row r="145" spans="1:8">
      <c r="A145" s="119" t="s">
        <v>1498</v>
      </c>
      <c r="B145" s="117" t="s">
        <v>1490</v>
      </c>
      <c r="C145" s="140">
        <v>37918</v>
      </c>
      <c r="D145" s="141">
        <v>0.442411</v>
      </c>
      <c r="E145" s="119">
        <v>1000</v>
      </c>
      <c r="F145" s="119" t="s">
        <v>1492</v>
      </c>
      <c r="G145" s="114">
        <f>IF([Data da Aprovação]&lt;&gt;"ESTATUTÁRIO",YEAR([Data da Aprovação]),"")</f>
        <v>2003</v>
      </c>
      <c r="H145" s="106">
        <f>Tabela9[[#This Row],[Valor do Provento R$]]/Tabela9[[#This Row],[Provento por 1 ou 1000 Ações]]</f>
        <v>4.4241099999999998E-4</v>
      </c>
    </row>
    <row r="146" spans="1:8">
      <c r="A146" s="118" t="s">
        <v>1498</v>
      </c>
      <c r="B146" s="116" t="s">
        <v>1490</v>
      </c>
      <c r="C146" s="138">
        <v>37953</v>
      </c>
      <c r="D146" s="139">
        <v>0.509602</v>
      </c>
      <c r="E146" s="118">
        <v>1000</v>
      </c>
      <c r="F146" s="118" t="s">
        <v>1489</v>
      </c>
      <c r="G146" s="113">
        <f>IF([Data da Aprovação]&lt;&gt;"ESTATUTÁRIO",YEAR([Data da Aprovação]),"")</f>
        <v>2003</v>
      </c>
      <c r="H146" s="106">
        <f>Tabela9[[#This Row],[Valor do Provento R$]]/Tabela9[[#This Row],[Provento por 1 ou 1000 Ações]]</f>
        <v>5.0960199999999995E-4</v>
      </c>
    </row>
    <row r="147" spans="1:8">
      <c r="A147" s="119" t="s">
        <v>1498</v>
      </c>
      <c r="B147" s="117" t="s">
        <v>1490</v>
      </c>
      <c r="C147" s="140">
        <v>38104</v>
      </c>
      <c r="D147" s="141">
        <v>0.97927399999999998</v>
      </c>
      <c r="E147" s="119">
        <v>1000</v>
      </c>
      <c r="F147" s="119" t="s">
        <v>1492</v>
      </c>
      <c r="G147" s="114">
        <f>IF([Data da Aprovação]&lt;&gt;"ESTATUTÁRIO",YEAR([Data da Aprovação]),"")</f>
        <v>2004</v>
      </c>
      <c r="H147" s="106">
        <f>Tabela9[[#This Row],[Valor do Provento R$]]/Tabela9[[#This Row],[Provento por 1 ou 1000 Ações]]</f>
        <v>9.7927400000000003E-4</v>
      </c>
    </row>
    <row r="148" spans="1:8">
      <c r="A148" s="118" t="s">
        <v>1498</v>
      </c>
      <c r="B148" s="116" t="s">
        <v>1490</v>
      </c>
      <c r="C148" s="138">
        <v>38187</v>
      </c>
      <c r="D148" s="139">
        <v>0.74620699999999995</v>
      </c>
      <c r="E148" s="118">
        <v>1000</v>
      </c>
      <c r="F148" s="118" t="s">
        <v>1492</v>
      </c>
      <c r="G148" s="113">
        <f>IF([Data da Aprovação]&lt;&gt;"ESTATUTÁRIO",YEAR([Data da Aprovação]),"")</f>
        <v>2004</v>
      </c>
      <c r="H148" s="106">
        <f>Tabela9[[#This Row],[Valor do Provento R$]]/Tabela9[[#This Row],[Provento por 1 ou 1000 Ações]]</f>
        <v>7.4620699999999993E-4</v>
      </c>
    </row>
    <row r="149" spans="1:8">
      <c r="A149" s="119" t="s">
        <v>1498</v>
      </c>
      <c r="B149" s="117" t="s">
        <v>1490</v>
      </c>
      <c r="C149" s="140">
        <v>38301</v>
      </c>
      <c r="D149" s="141">
        <v>1.0058659999999999</v>
      </c>
      <c r="E149" s="119">
        <v>1000</v>
      </c>
      <c r="F149" s="119" t="s">
        <v>1492</v>
      </c>
      <c r="G149" s="114">
        <f>IF([Data da Aprovação]&lt;&gt;"ESTATUTÁRIO",YEAR([Data da Aprovação]),"")</f>
        <v>2004</v>
      </c>
      <c r="H149" s="106">
        <f>Tabela9[[#This Row],[Valor do Provento R$]]/Tabela9[[#This Row],[Provento por 1 ou 1000 Ações]]</f>
        <v>1.005866E-3</v>
      </c>
    </row>
    <row r="150" spans="1:8">
      <c r="A150" s="118" t="s">
        <v>1498</v>
      </c>
      <c r="B150" s="116" t="s">
        <v>1490</v>
      </c>
      <c r="C150" s="138">
        <v>38301</v>
      </c>
      <c r="D150" s="139">
        <v>0.48160199999999997</v>
      </c>
      <c r="E150" s="118">
        <v>1000</v>
      </c>
      <c r="F150" s="118" t="s">
        <v>1489</v>
      </c>
      <c r="G150" s="113">
        <f>IF([Data da Aprovação]&lt;&gt;"ESTATUTÁRIO",YEAR([Data da Aprovação]),"")</f>
        <v>2004</v>
      </c>
      <c r="H150" s="106">
        <f>Tabela9[[#This Row],[Valor do Provento R$]]/Tabela9[[#This Row],[Provento por 1 ou 1000 Ações]]</f>
        <v>4.8160199999999997E-4</v>
      </c>
    </row>
    <row r="151" spans="1:8">
      <c r="A151" s="119" t="s">
        <v>1498</v>
      </c>
      <c r="B151" s="117" t="s">
        <v>1490</v>
      </c>
      <c r="C151" s="140">
        <v>38442</v>
      </c>
      <c r="D151" s="141">
        <v>0.85330600000000001</v>
      </c>
      <c r="E151" s="119">
        <v>1000</v>
      </c>
      <c r="F151" s="119" t="s">
        <v>1492</v>
      </c>
      <c r="G151" s="114">
        <f>IF([Data da Aprovação]&lt;&gt;"ESTATUTÁRIO",YEAR([Data da Aprovação]),"")</f>
        <v>2005</v>
      </c>
      <c r="H151" s="106">
        <f>Tabela9[[#This Row],[Valor do Provento R$]]/Tabela9[[#This Row],[Provento por 1 ou 1000 Ações]]</f>
        <v>8.5330599999999996E-4</v>
      </c>
    </row>
    <row r="152" spans="1:8">
      <c r="A152" s="118" t="s">
        <v>1498</v>
      </c>
      <c r="B152" s="116" t="s">
        <v>1490</v>
      </c>
      <c r="C152" s="138">
        <v>38573</v>
      </c>
      <c r="D152" s="139">
        <v>2.2001620000000002</v>
      </c>
      <c r="E152" s="118">
        <v>1000</v>
      </c>
      <c r="F152" s="118" t="s">
        <v>1492</v>
      </c>
      <c r="G152" s="113">
        <f>IF([Data da Aprovação]&lt;&gt;"ESTATUTÁRIO",YEAR([Data da Aprovação]),"")</f>
        <v>2005</v>
      </c>
      <c r="H152" s="106">
        <f>Tabela9[[#This Row],[Valor do Provento R$]]/Tabela9[[#This Row],[Provento por 1 ou 1000 Ações]]</f>
        <v>2.2001620000000003E-3</v>
      </c>
    </row>
    <row r="153" spans="1:8">
      <c r="A153" s="119" t="s">
        <v>1498</v>
      </c>
      <c r="B153" s="117" t="s">
        <v>1490</v>
      </c>
      <c r="C153" s="140">
        <v>38693</v>
      </c>
      <c r="D153" s="141">
        <v>0.48444500000000001</v>
      </c>
      <c r="E153" s="119">
        <v>1000</v>
      </c>
      <c r="F153" s="119" t="s">
        <v>1489</v>
      </c>
      <c r="G153" s="114">
        <f>IF([Data da Aprovação]&lt;&gt;"ESTATUTÁRIO",YEAR([Data da Aprovação]),"")</f>
        <v>2005</v>
      </c>
      <c r="H153" s="106">
        <f>Tabela9[[#This Row],[Valor do Provento R$]]/Tabela9[[#This Row],[Provento por 1 ou 1000 Ações]]</f>
        <v>4.8444500000000001E-4</v>
      </c>
    </row>
    <row r="154" spans="1:8">
      <c r="A154" s="118" t="s">
        <v>1498</v>
      </c>
      <c r="B154" s="116" t="s">
        <v>1490</v>
      </c>
      <c r="C154" s="138">
        <v>38797</v>
      </c>
      <c r="D154" s="139">
        <v>3.249298</v>
      </c>
      <c r="E154" s="118">
        <v>1000</v>
      </c>
      <c r="F154" s="118" t="s">
        <v>1492</v>
      </c>
      <c r="G154" s="113">
        <f>IF([Data da Aprovação]&lt;&gt;"ESTATUTÁRIO",YEAR([Data da Aprovação]),"")</f>
        <v>2006</v>
      </c>
      <c r="H154" s="106">
        <f>Tabela9[[#This Row],[Valor do Provento R$]]/Tabela9[[#This Row],[Provento por 1 ou 1000 Ações]]</f>
        <v>3.2492979999999999E-3</v>
      </c>
    </row>
    <row r="155" spans="1:8">
      <c r="A155" s="119" t="s">
        <v>1498</v>
      </c>
      <c r="B155" s="117" t="s">
        <v>1490</v>
      </c>
      <c r="C155" s="140">
        <v>38938</v>
      </c>
      <c r="D155" s="141">
        <v>3.3638530000000002</v>
      </c>
      <c r="E155" s="119">
        <v>1000</v>
      </c>
      <c r="F155" s="119" t="s">
        <v>1492</v>
      </c>
      <c r="G155" s="114">
        <f>IF([Data da Aprovação]&lt;&gt;"ESTATUTÁRIO",YEAR([Data da Aprovação]),"")</f>
        <v>2006</v>
      </c>
      <c r="H155" s="106">
        <f>Tabela9[[#This Row],[Valor do Provento R$]]/Tabela9[[#This Row],[Provento por 1 ou 1000 Ações]]</f>
        <v>3.3638530000000004E-3</v>
      </c>
    </row>
    <row r="156" spans="1:8">
      <c r="A156" s="118" t="s">
        <v>1498</v>
      </c>
      <c r="B156" s="116" t="s">
        <v>1490</v>
      </c>
      <c r="C156" s="138">
        <v>39029</v>
      </c>
      <c r="D156" s="139">
        <v>0.41004400000000002</v>
      </c>
      <c r="E156" s="118">
        <v>1000</v>
      </c>
      <c r="F156" s="118" t="s">
        <v>1489</v>
      </c>
      <c r="G156" s="113">
        <f>IF([Data da Aprovação]&lt;&gt;"ESTATUTÁRIO",YEAR([Data da Aprovação]),"")</f>
        <v>2006</v>
      </c>
      <c r="H156" s="106">
        <f>Tabela9[[#This Row],[Valor do Provento R$]]/Tabela9[[#This Row],[Provento por 1 ou 1000 Ações]]</f>
        <v>4.1004400000000003E-4</v>
      </c>
    </row>
    <row r="157" spans="1:8">
      <c r="A157" s="119" t="s">
        <v>1498</v>
      </c>
      <c r="B157" s="117" t="s">
        <v>1490</v>
      </c>
      <c r="C157" s="140">
        <v>39029</v>
      </c>
      <c r="D157" s="141">
        <v>1.169573</v>
      </c>
      <c r="E157" s="119">
        <v>1000</v>
      </c>
      <c r="F157" s="119" t="s">
        <v>1492</v>
      </c>
      <c r="G157" s="114">
        <f>IF([Data da Aprovação]&lt;&gt;"ESTATUTÁRIO",YEAR([Data da Aprovação]),"")</f>
        <v>2006</v>
      </c>
      <c r="H157" s="106">
        <f>Tabela9[[#This Row],[Valor do Provento R$]]/Tabela9[[#This Row],[Provento por 1 ou 1000 Ações]]</f>
        <v>1.1695729999999999E-3</v>
      </c>
    </row>
    <row r="158" spans="1:8">
      <c r="A158" s="118" t="s">
        <v>1498</v>
      </c>
      <c r="B158" s="116" t="s">
        <v>1490</v>
      </c>
      <c r="C158" s="138">
        <v>39181</v>
      </c>
      <c r="D158" s="139">
        <v>1.8181449999999999</v>
      </c>
      <c r="E158" s="118">
        <v>1000</v>
      </c>
      <c r="F158" s="118" t="s">
        <v>1492</v>
      </c>
      <c r="G158" s="113">
        <f>IF([Data da Aprovação]&lt;&gt;"ESTATUTÁRIO",YEAR([Data da Aprovação]),"")</f>
        <v>2007</v>
      </c>
      <c r="H158" s="106">
        <f>Tabela9[[#This Row],[Valor do Provento R$]]/Tabela9[[#This Row],[Provento por 1 ou 1000 Ações]]</f>
        <v>1.818145E-3</v>
      </c>
    </row>
    <row r="159" spans="1:8">
      <c r="A159" s="119" t="s">
        <v>1498</v>
      </c>
      <c r="B159" s="117" t="s">
        <v>1490</v>
      </c>
      <c r="C159" s="140">
        <v>39213</v>
      </c>
      <c r="D159" s="141">
        <v>1.7668860230000001</v>
      </c>
      <c r="E159" s="119">
        <v>1000</v>
      </c>
      <c r="F159" s="119" t="s">
        <v>1492</v>
      </c>
      <c r="G159" s="114">
        <f>IF([Data da Aprovação]&lt;&gt;"ESTATUTÁRIO",YEAR([Data da Aprovação]),"")</f>
        <v>2007</v>
      </c>
      <c r="H159" s="106">
        <f>Tabela9[[#This Row],[Valor do Provento R$]]/Tabela9[[#This Row],[Provento por 1 ou 1000 Ações]]</f>
        <v>1.7668860230000002E-3</v>
      </c>
    </row>
    <row r="160" spans="1:8">
      <c r="A160" s="118" t="s">
        <v>1498</v>
      </c>
      <c r="B160" s="116" t="s">
        <v>1490</v>
      </c>
      <c r="C160" s="138">
        <v>39304</v>
      </c>
      <c r="D160" s="139">
        <v>1.5639960040000001</v>
      </c>
      <c r="E160" s="118">
        <v>1000</v>
      </c>
      <c r="F160" s="118" t="s">
        <v>1492</v>
      </c>
      <c r="G160" s="113">
        <f>IF([Data da Aprovação]&lt;&gt;"ESTATUTÁRIO",YEAR([Data da Aprovação]),"")</f>
        <v>2007</v>
      </c>
      <c r="H160" s="106">
        <f>Tabela9[[#This Row],[Valor do Provento R$]]/Tabela9[[#This Row],[Provento por 1 ou 1000 Ações]]</f>
        <v>1.563996004E-3</v>
      </c>
    </row>
    <row r="161" spans="1:8">
      <c r="A161" s="119" t="s">
        <v>1498</v>
      </c>
      <c r="B161" s="117" t="s">
        <v>1490</v>
      </c>
      <c r="C161" s="140">
        <v>39398</v>
      </c>
      <c r="D161" s="141">
        <v>1.5538737</v>
      </c>
      <c r="E161" s="119">
        <v>1000</v>
      </c>
      <c r="F161" s="119" t="s">
        <v>1492</v>
      </c>
      <c r="G161" s="114">
        <f>IF([Data da Aprovação]&lt;&gt;"ESTATUTÁRIO",YEAR([Data da Aprovação]),"")</f>
        <v>2007</v>
      </c>
      <c r="H161" s="106">
        <f>Tabela9[[#This Row],[Valor do Provento R$]]/Tabela9[[#This Row],[Provento por 1 ou 1000 Ações]]</f>
        <v>1.5538737000000001E-3</v>
      </c>
    </row>
    <row r="162" spans="1:8">
      <c r="A162" s="118" t="s">
        <v>1498</v>
      </c>
      <c r="B162" s="116" t="s">
        <v>1490</v>
      </c>
      <c r="C162" s="138">
        <v>39436</v>
      </c>
      <c r="D162" s="139">
        <v>0.33369059600000001</v>
      </c>
      <c r="E162" s="118">
        <v>1000</v>
      </c>
      <c r="F162" s="118" t="s">
        <v>1489</v>
      </c>
      <c r="G162" s="113">
        <f>IF([Data da Aprovação]&lt;&gt;"ESTATUTÁRIO",YEAR([Data da Aprovação]),"")</f>
        <v>2007</v>
      </c>
      <c r="H162" s="106">
        <f>Tabela9[[#This Row],[Valor do Provento R$]]/Tabela9[[#This Row],[Provento por 1 ou 1000 Ações]]</f>
        <v>3.3369059599999999E-4</v>
      </c>
    </row>
    <row r="163" spans="1:8">
      <c r="A163" s="119" t="s">
        <v>1498</v>
      </c>
      <c r="B163" s="117" t="s">
        <v>1490</v>
      </c>
      <c r="C163" s="140">
        <v>39561</v>
      </c>
      <c r="D163" s="141">
        <v>0.37283252900000002</v>
      </c>
      <c r="E163" s="119">
        <v>1</v>
      </c>
      <c r="F163" s="119" t="s">
        <v>1492</v>
      </c>
      <c r="G163" s="114">
        <f>IF([Data da Aprovação]&lt;&gt;"ESTATUTÁRIO",YEAR([Data da Aprovação]),"")</f>
        <v>2008</v>
      </c>
      <c r="H163" s="106">
        <f>Tabela9[[#This Row],[Valor do Provento R$]]/Tabela9[[#This Row],[Provento por 1 ou 1000 Ações]]</f>
        <v>0.37283252900000002</v>
      </c>
    </row>
    <row r="164" spans="1:8">
      <c r="A164" s="118" t="s">
        <v>1498</v>
      </c>
      <c r="B164" s="116" t="s">
        <v>1490</v>
      </c>
      <c r="C164" s="138">
        <v>39582</v>
      </c>
      <c r="D164" s="139">
        <v>0.47569240600000001</v>
      </c>
      <c r="E164" s="118">
        <v>1</v>
      </c>
      <c r="F164" s="118" t="s">
        <v>1492</v>
      </c>
      <c r="G164" s="113">
        <f>IF([Data da Aprovação]&lt;&gt;"ESTATUTÁRIO",YEAR([Data da Aprovação]),"")</f>
        <v>2008</v>
      </c>
      <c r="H164" s="106">
        <f>Tabela9[[#This Row],[Valor do Provento R$]]/Tabela9[[#This Row],[Provento por 1 ou 1000 Ações]]</f>
        <v>0.47569240600000001</v>
      </c>
    </row>
    <row r="165" spans="1:8">
      <c r="A165" s="119" t="s">
        <v>1498</v>
      </c>
      <c r="B165" s="117" t="s">
        <v>1490</v>
      </c>
      <c r="C165" s="140">
        <v>39672</v>
      </c>
      <c r="D165" s="141">
        <v>0.36905368599999999</v>
      </c>
      <c r="E165" s="119">
        <v>1</v>
      </c>
      <c r="F165" s="119" t="s">
        <v>1492</v>
      </c>
      <c r="G165" s="114">
        <f>IF([Data da Aprovação]&lt;&gt;"ESTATUTÁRIO",YEAR([Data da Aprovação]),"")</f>
        <v>2008</v>
      </c>
      <c r="H165" s="106">
        <f>Tabela9[[#This Row],[Valor do Provento R$]]/Tabela9[[#This Row],[Provento por 1 ou 1000 Ações]]</f>
        <v>0.36905368599999999</v>
      </c>
    </row>
    <row r="166" spans="1:8">
      <c r="A166" s="118" t="s">
        <v>1498</v>
      </c>
      <c r="B166" s="116" t="s">
        <v>1490</v>
      </c>
      <c r="C166" s="138">
        <v>39765</v>
      </c>
      <c r="D166" s="139">
        <v>0.51675858799999996</v>
      </c>
      <c r="E166" s="118">
        <v>1</v>
      </c>
      <c r="F166" s="118" t="s">
        <v>1492</v>
      </c>
      <c r="G166" s="113">
        <f>IF([Data da Aprovação]&lt;&gt;"ESTATUTÁRIO",YEAR([Data da Aprovação]),"")</f>
        <v>2008</v>
      </c>
      <c r="H166" s="106">
        <f>Tabela9[[#This Row],[Valor do Provento R$]]/Tabela9[[#This Row],[Provento por 1 ou 1000 Ações]]</f>
        <v>0.51675858799999996</v>
      </c>
    </row>
    <row r="167" spans="1:8">
      <c r="A167" s="119" t="s">
        <v>1498</v>
      </c>
      <c r="B167" s="117" t="s">
        <v>1490</v>
      </c>
      <c r="C167" s="140">
        <v>39801</v>
      </c>
      <c r="D167" s="141">
        <v>8.6194833999999998E-2</v>
      </c>
      <c r="E167" s="119">
        <v>1</v>
      </c>
      <c r="F167" s="119" t="s">
        <v>1489</v>
      </c>
      <c r="G167" s="114">
        <f>IF([Data da Aprovação]&lt;&gt;"ESTATUTÁRIO",YEAR([Data da Aprovação]),"")</f>
        <v>2008</v>
      </c>
      <c r="H167" s="106">
        <f>Tabela9[[#This Row],[Valor do Provento R$]]/Tabela9[[#This Row],[Provento por 1 ou 1000 Ações]]</f>
        <v>8.6194833999999998E-2</v>
      </c>
    </row>
    <row r="168" spans="1:8">
      <c r="A168" s="118" t="s">
        <v>1498</v>
      </c>
      <c r="B168" s="116" t="s">
        <v>1490</v>
      </c>
      <c r="C168" s="138">
        <v>39930</v>
      </c>
      <c r="D168" s="139">
        <v>0.45832182399999999</v>
      </c>
      <c r="E168" s="118">
        <v>1</v>
      </c>
      <c r="F168" s="118" t="s">
        <v>1492</v>
      </c>
      <c r="G168" s="113">
        <f>IF([Data da Aprovação]&lt;&gt;"ESTATUTÁRIO",YEAR([Data da Aprovação]),"")</f>
        <v>2009</v>
      </c>
      <c r="H168" s="106">
        <f>Tabela9[[#This Row],[Valor do Provento R$]]/Tabela9[[#This Row],[Provento por 1 ou 1000 Ações]]</f>
        <v>0.45832182399999999</v>
      </c>
    </row>
    <row r="169" spans="1:8">
      <c r="A169" s="119" t="s">
        <v>1498</v>
      </c>
      <c r="B169" s="117" t="s">
        <v>1490</v>
      </c>
      <c r="C169" s="140">
        <v>39947</v>
      </c>
      <c r="D169" s="141">
        <v>0.59260508899999997</v>
      </c>
      <c r="E169" s="119">
        <v>1</v>
      </c>
      <c r="F169" s="119" t="s">
        <v>1492</v>
      </c>
      <c r="G169" s="114">
        <f>IF([Data da Aprovação]&lt;&gt;"ESTATUTÁRIO",YEAR([Data da Aprovação]),"")</f>
        <v>2009</v>
      </c>
      <c r="H169" s="106">
        <f>Tabela9[[#This Row],[Valor do Provento R$]]/Tabela9[[#This Row],[Provento por 1 ou 1000 Ações]]</f>
        <v>0.59260508899999997</v>
      </c>
    </row>
    <row r="170" spans="1:8">
      <c r="A170" s="118" t="s">
        <v>1498</v>
      </c>
      <c r="B170" s="116" t="s">
        <v>1490</v>
      </c>
      <c r="C170" s="138">
        <v>40038</v>
      </c>
      <c r="D170" s="139">
        <v>0.54830108</v>
      </c>
      <c r="E170" s="118">
        <v>1</v>
      </c>
      <c r="F170" s="118" t="s">
        <v>1492</v>
      </c>
      <c r="G170" s="113">
        <f>IF([Data da Aprovação]&lt;&gt;"ESTATUTÁRIO",YEAR([Data da Aprovação]),"")</f>
        <v>2009</v>
      </c>
      <c r="H170" s="106">
        <f>Tabela9[[#This Row],[Valor do Provento R$]]/Tabela9[[#This Row],[Provento por 1 ou 1000 Ações]]</f>
        <v>0.54830108</v>
      </c>
    </row>
    <row r="171" spans="1:8">
      <c r="A171" s="119" t="s">
        <v>1498</v>
      </c>
      <c r="B171" s="117" t="s">
        <v>1490</v>
      </c>
      <c r="C171" s="140">
        <v>40129</v>
      </c>
      <c r="D171" s="141">
        <v>0.60941011099999998</v>
      </c>
      <c r="E171" s="119">
        <v>1</v>
      </c>
      <c r="F171" s="119" t="s">
        <v>1492</v>
      </c>
      <c r="G171" s="114">
        <f>IF([Data da Aprovação]&lt;&gt;"ESTATUTÁRIO",YEAR([Data da Aprovação]),"")</f>
        <v>2009</v>
      </c>
      <c r="H171" s="106">
        <f>Tabela9[[#This Row],[Valor do Provento R$]]/Tabela9[[#This Row],[Provento por 1 ou 1000 Ações]]</f>
        <v>0.60941011099999998</v>
      </c>
    </row>
    <row r="172" spans="1:8">
      <c r="A172" s="118" t="s">
        <v>1498</v>
      </c>
      <c r="B172" s="116" t="s">
        <v>1490</v>
      </c>
      <c r="C172" s="138">
        <v>40162</v>
      </c>
      <c r="D172" s="139">
        <v>8.4469868599999998E-2</v>
      </c>
      <c r="E172" s="118">
        <v>1</v>
      </c>
      <c r="F172" s="118" t="s">
        <v>1489</v>
      </c>
      <c r="G172" s="113">
        <f>IF([Data da Aprovação]&lt;&gt;"ESTATUTÁRIO",YEAR([Data da Aprovação]),"")</f>
        <v>2009</v>
      </c>
      <c r="H172" s="106">
        <f>Tabela9[[#This Row],[Valor do Provento R$]]/Tabela9[[#This Row],[Provento por 1 ou 1000 Ações]]</f>
        <v>8.4469868599999998E-2</v>
      </c>
    </row>
    <row r="173" spans="1:8">
      <c r="A173" s="119" t="s">
        <v>1498</v>
      </c>
      <c r="B173" s="117" t="s">
        <v>1490</v>
      </c>
      <c r="C173" s="140">
        <v>40298</v>
      </c>
      <c r="D173" s="141">
        <v>0.31283390100000003</v>
      </c>
      <c r="E173" s="119">
        <v>1</v>
      </c>
      <c r="F173" s="119" t="s">
        <v>1492</v>
      </c>
      <c r="G173" s="114">
        <f>IF([Data da Aprovação]&lt;&gt;"ESTATUTÁRIO",YEAR([Data da Aprovação]),"")</f>
        <v>2010</v>
      </c>
      <c r="H173" s="106">
        <f>Tabela9[[#This Row],[Valor do Provento R$]]/Tabela9[[#This Row],[Provento por 1 ou 1000 Ações]]</f>
        <v>0.31283390100000003</v>
      </c>
    </row>
    <row r="174" spans="1:8">
      <c r="A174" s="118" t="s">
        <v>1498</v>
      </c>
      <c r="B174" s="116" t="s">
        <v>1490</v>
      </c>
      <c r="C174" s="138">
        <v>40312</v>
      </c>
      <c r="D174" s="139">
        <v>0.65739303599999999</v>
      </c>
      <c r="E174" s="118">
        <v>1</v>
      </c>
      <c r="F174" s="118" t="s">
        <v>1492</v>
      </c>
      <c r="G174" s="113">
        <f>IF([Data da Aprovação]&lt;&gt;"ESTATUTÁRIO",YEAR([Data da Aprovação]),"")</f>
        <v>2010</v>
      </c>
      <c r="H174" s="106">
        <f>Tabela9[[#This Row],[Valor do Provento R$]]/Tabela9[[#This Row],[Provento por 1 ou 1000 Ações]]</f>
        <v>0.65739303599999999</v>
      </c>
    </row>
    <row r="175" spans="1:8">
      <c r="A175" s="119" t="s">
        <v>1498</v>
      </c>
      <c r="B175" s="117" t="s">
        <v>1490</v>
      </c>
      <c r="C175" s="140">
        <v>40396</v>
      </c>
      <c r="D175" s="141">
        <v>0.47440417499999998</v>
      </c>
      <c r="E175" s="119">
        <v>1</v>
      </c>
      <c r="F175" s="119" t="s">
        <v>1492</v>
      </c>
      <c r="G175" s="114">
        <f>IF([Data da Aprovação]&lt;&gt;"ESTATUTÁRIO",YEAR([Data da Aprovação]),"")</f>
        <v>2010</v>
      </c>
      <c r="H175" s="106">
        <f>Tabela9[[#This Row],[Valor do Provento R$]]/Tabela9[[#This Row],[Provento por 1 ou 1000 Ações]]</f>
        <v>0.47440417499999998</v>
      </c>
    </row>
    <row r="176" spans="1:8">
      <c r="A176" s="118" t="s">
        <v>1498</v>
      </c>
      <c r="B176" s="116" t="s">
        <v>1490</v>
      </c>
      <c r="C176" s="138">
        <v>40487</v>
      </c>
      <c r="D176" s="139">
        <v>0.59566976500000002</v>
      </c>
      <c r="E176" s="118">
        <v>1</v>
      </c>
      <c r="F176" s="118" t="s">
        <v>1492</v>
      </c>
      <c r="G176" s="113">
        <f>IF([Data da Aprovação]&lt;&gt;"ESTATUTÁRIO",YEAR([Data da Aprovação]),"")</f>
        <v>2010</v>
      </c>
      <c r="H176" s="106">
        <f>Tabela9[[#This Row],[Valor do Provento R$]]/Tabela9[[#This Row],[Provento por 1 ou 1000 Ações]]</f>
        <v>0.59566976500000002</v>
      </c>
    </row>
    <row r="177" spans="1:8">
      <c r="A177" s="119" t="s">
        <v>1498</v>
      </c>
      <c r="B177" s="117" t="s">
        <v>1490</v>
      </c>
      <c r="C177" s="140">
        <v>40515</v>
      </c>
      <c r="D177" s="141">
        <v>8.2747041600000001E-2</v>
      </c>
      <c r="E177" s="119">
        <v>1</v>
      </c>
      <c r="F177" s="119" t="s">
        <v>1489</v>
      </c>
      <c r="G177" s="114">
        <f>IF([Data da Aprovação]&lt;&gt;"ESTATUTÁRIO",YEAR([Data da Aprovação]),"")</f>
        <v>2010</v>
      </c>
      <c r="H177" s="106">
        <f>Tabela9[[#This Row],[Valor do Provento R$]]/Tabela9[[#This Row],[Provento por 1 ou 1000 Ações]]</f>
        <v>8.2747041600000001E-2</v>
      </c>
    </row>
    <row r="178" spans="1:8">
      <c r="A178" s="118" t="s">
        <v>1498</v>
      </c>
      <c r="B178" s="116" t="s">
        <v>1490</v>
      </c>
      <c r="C178" s="138">
        <v>40662</v>
      </c>
      <c r="D178" s="139">
        <v>0.56306653100000004</v>
      </c>
      <c r="E178" s="118">
        <v>1</v>
      </c>
      <c r="F178" s="118" t="s">
        <v>1492</v>
      </c>
      <c r="G178" s="113">
        <f>IF([Data da Aprovação]&lt;&gt;"ESTATUTÁRIO",YEAR([Data da Aprovação]),"")</f>
        <v>2011</v>
      </c>
      <c r="H178" s="106">
        <f>Tabela9[[#This Row],[Valor do Provento R$]]/Tabela9[[#This Row],[Provento por 1 ou 1000 Ações]]</f>
        <v>0.56306653100000004</v>
      </c>
    </row>
    <row r="179" spans="1:8">
      <c r="A179" s="119" t="s">
        <v>1498</v>
      </c>
      <c r="B179" s="117" t="s">
        <v>1490</v>
      </c>
      <c r="C179" s="140">
        <v>40675</v>
      </c>
      <c r="D179" s="141">
        <v>0.58435182100000005</v>
      </c>
      <c r="E179" s="119">
        <v>1</v>
      </c>
      <c r="F179" s="119" t="s">
        <v>1492</v>
      </c>
      <c r="G179" s="114">
        <f>IF([Data da Aprovação]&lt;&gt;"ESTATUTÁRIO",YEAR([Data da Aprovação]),"")</f>
        <v>2011</v>
      </c>
      <c r="H179" s="106">
        <f>Tabela9[[#This Row],[Valor do Provento R$]]/Tabela9[[#This Row],[Provento por 1 ou 1000 Ações]]</f>
        <v>0.58435182100000005</v>
      </c>
    </row>
    <row r="180" spans="1:8">
      <c r="A180" s="118" t="s">
        <v>1498</v>
      </c>
      <c r="B180" s="116" t="s">
        <v>1490</v>
      </c>
      <c r="C180" s="138">
        <v>40766</v>
      </c>
      <c r="D180" s="139">
        <v>0.49397423600000001</v>
      </c>
      <c r="E180" s="118">
        <v>1</v>
      </c>
      <c r="F180" s="118" t="s">
        <v>1492</v>
      </c>
      <c r="G180" s="113">
        <f>IF([Data da Aprovação]&lt;&gt;"ESTATUTÁRIO",YEAR([Data da Aprovação]),"")</f>
        <v>2011</v>
      </c>
      <c r="H180" s="106">
        <f>Tabela9[[#This Row],[Valor do Provento R$]]/Tabela9[[#This Row],[Provento por 1 ou 1000 Ações]]</f>
        <v>0.49397423600000001</v>
      </c>
    </row>
    <row r="181" spans="1:8">
      <c r="A181" s="119" t="s">
        <v>1498</v>
      </c>
      <c r="B181" s="117" t="s">
        <v>1490</v>
      </c>
      <c r="C181" s="140">
        <v>40857</v>
      </c>
      <c r="D181" s="141">
        <v>0.68051396900000005</v>
      </c>
      <c r="E181" s="119">
        <v>1</v>
      </c>
      <c r="F181" s="119" t="s">
        <v>1492</v>
      </c>
      <c r="G181" s="114">
        <f>IF([Data da Aprovação]&lt;&gt;"ESTATUTÁRIO",YEAR([Data da Aprovação]),"")</f>
        <v>2011</v>
      </c>
      <c r="H181" s="106">
        <f>Tabela9[[#This Row],[Valor do Provento R$]]/Tabela9[[#This Row],[Provento por 1 ou 1000 Ações]]</f>
        <v>0.68051396900000005</v>
      </c>
    </row>
    <row r="182" spans="1:8">
      <c r="A182" s="118" t="s">
        <v>1498</v>
      </c>
      <c r="B182" s="116" t="s">
        <v>1490</v>
      </c>
      <c r="C182" s="138">
        <v>40884</v>
      </c>
      <c r="D182" s="139">
        <v>8.2746813500000002E-2</v>
      </c>
      <c r="E182" s="118">
        <v>1</v>
      </c>
      <c r="F182" s="118" t="s">
        <v>1489</v>
      </c>
      <c r="G182" s="113">
        <f>IF([Data da Aprovação]&lt;&gt;"ESTATUTÁRIO",YEAR([Data da Aprovação]),"")</f>
        <v>2011</v>
      </c>
      <c r="H182" s="106">
        <f>Tabela9[[#This Row],[Valor do Provento R$]]/Tabela9[[#This Row],[Provento por 1 ou 1000 Ações]]</f>
        <v>8.2746813500000002E-2</v>
      </c>
    </row>
    <row r="183" spans="1:8">
      <c r="A183" s="119" t="s">
        <v>1498</v>
      </c>
      <c r="B183" s="117" t="s">
        <v>1490</v>
      </c>
      <c r="C183" s="140">
        <v>41015</v>
      </c>
      <c r="D183" s="141">
        <v>0.6967208533</v>
      </c>
      <c r="E183" s="119">
        <v>1</v>
      </c>
      <c r="F183" s="119" t="s">
        <v>1492</v>
      </c>
      <c r="G183" s="114">
        <f>IF([Data da Aprovação]&lt;&gt;"ESTATUTÁRIO",YEAR([Data da Aprovação]),"")</f>
        <v>2012</v>
      </c>
      <c r="H183" s="106">
        <f>Tabela9[[#This Row],[Valor do Provento R$]]/Tabela9[[#This Row],[Provento por 1 ou 1000 Ações]]</f>
        <v>0.6967208533</v>
      </c>
    </row>
    <row r="184" spans="1:8">
      <c r="A184" s="118" t="s">
        <v>1498</v>
      </c>
      <c r="B184" s="116" t="s">
        <v>1490</v>
      </c>
      <c r="C184" s="138">
        <v>41032</v>
      </c>
      <c r="D184" s="139">
        <v>0.7267693985</v>
      </c>
      <c r="E184" s="118">
        <v>1</v>
      </c>
      <c r="F184" s="118" t="s">
        <v>1492</v>
      </c>
      <c r="G184" s="113">
        <f>IF([Data da Aprovação]&lt;&gt;"ESTATUTÁRIO",YEAR([Data da Aprovação]),"")</f>
        <v>2012</v>
      </c>
      <c r="H184" s="106">
        <f>Tabela9[[#This Row],[Valor do Provento R$]]/Tabela9[[#This Row],[Provento por 1 ou 1000 Ações]]</f>
        <v>0.7267693985</v>
      </c>
    </row>
    <row r="185" spans="1:8">
      <c r="A185" s="119" t="s">
        <v>1498</v>
      </c>
      <c r="B185" s="117" t="s">
        <v>1490</v>
      </c>
      <c r="C185" s="140">
        <v>41124</v>
      </c>
      <c r="D185" s="141">
        <v>0.69018672000000003</v>
      </c>
      <c r="E185" s="119">
        <v>1</v>
      </c>
      <c r="F185" s="119" t="s">
        <v>1492</v>
      </c>
      <c r="G185" s="114">
        <f>IF([Data da Aprovação]&lt;&gt;"ESTATUTÁRIO",YEAR([Data da Aprovação]),"")</f>
        <v>2012</v>
      </c>
      <c r="H185" s="106">
        <f>Tabela9[[#This Row],[Valor do Provento R$]]/Tabela9[[#This Row],[Provento por 1 ou 1000 Ações]]</f>
        <v>0.69018672000000003</v>
      </c>
    </row>
    <row r="186" spans="1:8">
      <c r="A186" s="118" t="s">
        <v>1498</v>
      </c>
      <c r="B186" s="116" t="s">
        <v>1490</v>
      </c>
      <c r="C186" s="138">
        <v>41219</v>
      </c>
      <c r="D186" s="139">
        <v>0.69852303800000004</v>
      </c>
      <c r="E186" s="118">
        <v>1</v>
      </c>
      <c r="F186" s="118" t="s">
        <v>1492</v>
      </c>
      <c r="G186" s="113">
        <f>IF([Data da Aprovação]&lt;&gt;"ESTATUTÁRIO",YEAR([Data da Aprovação]),"")</f>
        <v>2012</v>
      </c>
      <c r="H186" s="106">
        <f>Tabela9[[#This Row],[Valor do Provento R$]]/Tabela9[[#This Row],[Provento por 1 ou 1000 Ações]]</f>
        <v>0.69852303800000004</v>
      </c>
    </row>
    <row r="187" spans="1:8">
      <c r="A187" s="119" t="s">
        <v>1498</v>
      </c>
      <c r="B187" s="117" t="s">
        <v>1490</v>
      </c>
      <c r="C187" s="140">
        <v>41263</v>
      </c>
      <c r="D187" s="141">
        <v>7.1851907000000007E-2</v>
      </c>
      <c r="E187" s="119">
        <v>1</v>
      </c>
      <c r="F187" s="119" t="s">
        <v>1489</v>
      </c>
      <c r="G187" s="114">
        <f>IF([Data da Aprovação]&lt;&gt;"ESTATUTÁRIO",YEAR([Data da Aprovação]),"")</f>
        <v>2012</v>
      </c>
      <c r="H187" s="106">
        <f>Tabela9[[#This Row],[Valor do Provento R$]]/Tabela9[[#This Row],[Provento por 1 ou 1000 Ações]]</f>
        <v>7.1851907000000007E-2</v>
      </c>
    </row>
    <row r="188" spans="1:8">
      <c r="A188" s="118" t="s">
        <v>1498</v>
      </c>
      <c r="B188" s="116" t="s">
        <v>1490</v>
      </c>
      <c r="C188" s="138">
        <v>41331</v>
      </c>
      <c r="D188" s="139">
        <v>0.50061685</v>
      </c>
      <c r="E188" s="118">
        <v>1</v>
      </c>
      <c r="F188" s="118" t="s">
        <v>1492</v>
      </c>
      <c r="G188" s="113">
        <f>IF([Data da Aprovação]&lt;&gt;"ESTATUTÁRIO",YEAR([Data da Aprovação]),"")</f>
        <v>2013</v>
      </c>
      <c r="H188" s="106">
        <f>Tabela9[[#This Row],[Valor do Provento R$]]/Tabela9[[#This Row],[Provento por 1 ou 1000 Ações]]</f>
        <v>0.50061685</v>
      </c>
    </row>
    <row r="189" spans="1:8">
      <c r="A189" s="119" t="s">
        <v>1498</v>
      </c>
      <c r="B189" s="117" t="s">
        <v>1490</v>
      </c>
      <c r="C189" s="140">
        <v>41402</v>
      </c>
      <c r="D189" s="141">
        <v>0.56064707599999997</v>
      </c>
      <c r="E189" s="119">
        <v>1</v>
      </c>
      <c r="F189" s="119" t="s">
        <v>1492</v>
      </c>
      <c r="G189" s="114">
        <f>IF([Data da Aprovação]&lt;&gt;"ESTATUTÁRIO",YEAR([Data da Aprovação]),"")</f>
        <v>2013</v>
      </c>
      <c r="H189" s="106">
        <f>Tabela9[[#This Row],[Valor do Provento R$]]/Tabela9[[#This Row],[Provento por 1 ou 1000 Ações]]</f>
        <v>0.56064707599999997</v>
      </c>
    </row>
    <row r="190" spans="1:8">
      <c r="A190" s="118" t="s">
        <v>1498</v>
      </c>
      <c r="B190" s="116" t="s">
        <v>1490</v>
      </c>
      <c r="C190" s="138">
        <v>41493</v>
      </c>
      <c r="D190" s="139">
        <v>0.71068744699999997</v>
      </c>
      <c r="E190" s="118">
        <v>1</v>
      </c>
      <c r="F190" s="118" t="s">
        <v>1492</v>
      </c>
      <c r="G190" s="113">
        <f>IF([Data da Aprovação]&lt;&gt;"ESTATUTÁRIO",YEAR([Data da Aprovação]),"")</f>
        <v>2013</v>
      </c>
      <c r="H190" s="106">
        <f>Tabela9[[#This Row],[Valor do Provento R$]]/Tabela9[[#This Row],[Provento por 1 ou 1000 Ações]]</f>
        <v>0.71068744699999997</v>
      </c>
    </row>
    <row r="191" spans="1:8">
      <c r="A191" s="119" t="s">
        <v>1498</v>
      </c>
      <c r="B191" s="117" t="s">
        <v>1490</v>
      </c>
      <c r="C191" s="140">
        <v>41584</v>
      </c>
      <c r="D191" s="141">
        <v>0.66719949499999998</v>
      </c>
      <c r="E191" s="119">
        <v>1</v>
      </c>
      <c r="F191" s="119" t="s">
        <v>1492</v>
      </c>
      <c r="G191" s="114">
        <f>IF([Data da Aprovação]&lt;&gt;"ESTATUTÁRIO",YEAR([Data da Aprovação]),"")</f>
        <v>2013</v>
      </c>
      <c r="H191" s="106">
        <f>Tabela9[[#This Row],[Valor do Provento R$]]/Tabela9[[#This Row],[Provento por 1 ou 1000 Ações]]</f>
        <v>0.66719949499999998</v>
      </c>
    </row>
    <row r="192" spans="1:8">
      <c r="A192" s="118" t="s">
        <v>1498</v>
      </c>
      <c r="B192" s="116" t="s">
        <v>1490</v>
      </c>
      <c r="C192" s="138">
        <v>41618</v>
      </c>
      <c r="D192" s="139">
        <v>6.1553710999999997E-2</v>
      </c>
      <c r="E192" s="118">
        <v>1</v>
      </c>
      <c r="F192" s="118" t="s">
        <v>1489</v>
      </c>
      <c r="G192" s="113">
        <f>IF([Data da Aprovação]&lt;&gt;"ESTATUTÁRIO",YEAR([Data da Aprovação]),"")</f>
        <v>2013</v>
      </c>
      <c r="H192" s="106">
        <f>Tabela9[[#This Row],[Valor do Provento R$]]/Tabela9[[#This Row],[Provento por 1 ou 1000 Ações]]</f>
        <v>6.1553710999999997E-2</v>
      </c>
    </row>
    <row r="193" spans="1:8">
      <c r="A193" s="119" t="s">
        <v>1500</v>
      </c>
      <c r="B193" s="117" t="s">
        <v>1488</v>
      </c>
      <c r="C193" s="140">
        <v>39199</v>
      </c>
      <c r="D193" s="141">
        <v>0.52224062999999998</v>
      </c>
      <c r="E193" s="119">
        <v>1000</v>
      </c>
      <c r="F193" s="119" t="s">
        <v>1492</v>
      </c>
      <c r="G193" s="114">
        <f>IF([Data da Aprovação]&lt;&gt;"ESTATUTÁRIO",YEAR([Data da Aprovação]),"")</f>
        <v>2007</v>
      </c>
      <c r="H193" s="106">
        <f>Tabela9[[#This Row],[Valor do Provento R$]]/Tabela9[[#This Row],[Provento por 1 ou 1000 Ações]]</f>
        <v>5.2224062999999996E-4</v>
      </c>
    </row>
    <row r="194" spans="1:8">
      <c r="A194" s="118" t="s">
        <v>1500</v>
      </c>
      <c r="B194" s="116" t="s">
        <v>1488</v>
      </c>
      <c r="C194" s="138">
        <v>39377</v>
      </c>
      <c r="D194" s="139">
        <v>4.8898729459999998E-2</v>
      </c>
      <c r="E194" s="118">
        <v>1</v>
      </c>
      <c r="F194" s="118" t="s">
        <v>1492</v>
      </c>
      <c r="G194" s="113">
        <f>IF([Data da Aprovação]&lt;&gt;"ESTATUTÁRIO",YEAR([Data da Aprovação]),"")</f>
        <v>2007</v>
      </c>
      <c r="H194" s="106">
        <f>Tabela9[[#This Row],[Valor do Provento R$]]/Tabela9[[#This Row],[Provento por 1 ou 1000 Ações]]</f>
        <v>4.8898729459999998E-2</v>
      </c>
    </row>
    <row r="195" spans="1:8">
      <c r="A195" s="119" t="s">
        <v>1500</v>
      </c>
      <c r="B195" s="117" t="s">
        <v>1488</v>
      </c>
      <c r="C195" s="140">
        <v>39667</v>
      </c>
      <c r="D195" s="141">
        <v>7.0000000000000007E-2</v>
      </c>
      <c r="E195" s="119">
        <v>1</v>
      </c>
      <c r="F195" s="119" t="s">
        <v>1492</v>
      </c>
      <c r="G195" s="114">
        <f>IF([Data da Aprovação]&lt;&gt;"ESTATUTÁRIO",YEAR([Data da Aprovação]),"")</f>
        <v>2008</v>
      </c>
      <c r="H195" s="106">
        <f>Tabela9[[#This Row],[Valor do Provento R$]]/Tabela9[[#This Row],[Provento por 1 ou 1000 Ações]]</f>
        <v>7.0000000000000007E-2</v>
      </c>
    </row>
    <row r="196" spans="1:8">
      <c r="A196" s="118" t="s">
        <v>1500</v>
      </c>
      <c r="B196" s="116" t="s">
        <v>1488</v>
      </c>
      <c r="C196" s="138">
        <v>39860</v>
      </c>
      <c r="D196" s="139">
        <v>0.04</v>
      </c>
      <c r="E196" s="118">
        <v>1</v>
      </c>
      <c r="F196" s="118" t="s">
        <v>1492</v>
      </c>
      <c r="G196" s="113">
        <f>IF([Data da Aprovação]&lt;&gt;"ESTATUTÁRIO",YEAR([Data da Aprovação]),"")</f>
        <v>2009</v>
      </c>
      <c r="H196" s="106">
        <f>Tabela9[[#This Row],[Valor do Provento R$]]/Tabela9[[#This Row],[Provento por 1 ou 1000 Ações]]</f>
        <v>0.04</v>
      </c>
    </row>
    <row r="197" spans="1:8">
      <c r="A197" s="119" t="s">
        <v>1500</v>
      </c>
      <c r="B197" s="117" t="s">
        <v>1488</v>
      </c>
      <c r="C197" s="140">
        <v>39919</v>
      </c>
      <c r="D197" s="141">
        <v>0.06</v>
      </c>
      <c r="E197" s="119">
        <v>1</v>
      </c>
      <c r="F197" s="119" t="s">
        <v>1492</v>
      </c>
      <c r="G197" s="114">
        <f>IF([Data da Aprovação]&lt;&gt;"ESTATUTÁRIO",YEAR([Data da Aprovação]),"")</f>
        <v>2009</v>
      </c>
      <c r="H197" s="106">
        <f>Tabela9[[#This Row],[Valor do Provento R$]]/Tabela9[[#This Row],[Provento por 1 ou 1000 Ações]]</f>
        <v>0.06</v>
      </c>
    </row>
    <row r="198" spans="1:8">
      <c r="A198" s="118" t="s">
        <v>1500</v>
      </c>
      <c r="B198" s="116" t="s">
        <v>1488</v>
      </c>
      <c r="C198" s="138">
        <v>40021</v>
      </c>
      <c r="D198" s="139">
        <v>0.01</v>
      </c>
      <c r="E198" s="118">
        <v>1</v>
      </c>
      <c r="F198" s="118" t="s">
        <v>1492</v>
      </c>
      <c r="G198" s="113">
        <f>IF([Data da Aprovação]&lt;&gt;"ESTATUTÁRIO",YEAR([Data da Aprovação]),"")</f>
        <v>2009</v>
      </c>
      <c r="H198" s="106">
        <f>Tabela9[[#This Row],[Valor do Provento R$]]/Tabela9[[#This Row],[Provento por 1 ou 1000 Ações]]</f>
        <v>0.01</v>
      </c>
    </row>
    <row r="199" spans="1:8">
      <c r="A199" s="119" t="s">
        <v>1501</v>
      </c>
      <c r="B199" s="117" t="s">
        <v>1488</v>
      </c>
      <c r="C199" s="140">
        <v>39169</v>
      </c>
      <c r="D199" s="141">
        <v>1.6300508680000001</v>
      </c>
      <c r="E199" s="119">
        <v>1000</v>
      </c>
      <c r="F199" s="119" t="s">
        <v>1492</v>
      </c>
      <c r="G199" s="114">
        <f>IF([Data da Aprovação]&lt;&gt;"ESTATUTÁRIO",YEAR([Data da Aprovação]),"")</f>
        <v>2007</v>
      </c>
      <c r="H199" s="106">
        <f>Tabela9[[#This Row],[Valor do Provento R$]]/Tabela9[[#This Row],[Provento por 1 ou 1000 Ações]]</f>
        <v>1.6300508680000001E-3</v>
      </c>
    </row>
    <row r="200" spans="1:8">
      <c r="A200" s="118" t="s">
        <v>1501</v>
      </c>
      <c r="B200" s="116" t="s">
        <v>1488</v>
      </c>
      <c r="C200" s="138">
        <v>39358</v>
      </c>
      <c r="D200" s="139">
        <v>0.777801203</v>
      </c>
      <c r="E200" s="118">
        <v>1000</v>
      </c>
      <c r="F200" s="118" t="s">
        <v>1492</v>
      </c>
      <c r="G200" s="113">
        <f>IF([Data da Aprovação]&lt;&gt;"ESTATUTÁRIO",YEAR([Data da Aprovação]),"")</f>
        <v>2007</v>
      </c>
      <c r="H200" s="106">
        <f>Tabela9[[#This Row],[Valor do Provento R$]]/Tabela9[[#This Row],[Provento por 1 ou 1000 Ações]]</f>
        <v>7.77801203E-4</v>
      </c>
    </row>
    <row r="201" spans="1:8">
      <c r="A201" s="119" t="s">
        <v>1501</v>
      </c>
      <c r="B201" s="117" t="s">
        <v>1488</v>
      </c>
      <c r="C201" s="140">
        <v>39566</v>
      </c>
      <c r="D201" s="141">
        <v>0.7370234</v>
      </c>
      <c r="E201" s="119">
        <v>1</v>
      </c>
      <c r="F201" s="119" t="s">
        <v>1492</v>
      </c>
      <c r="G201" s="114">
        <f>IF([Data da Aprovação]&lt;&gt;"ESTATUTÁRIO",YEAR([Data da Aprovação]),"")</f>
        <v>2008</v>
      </c>
      <c r="H201" s="106">
        <f>Tabela9[[#This Row],[Valor do Provento R$]]/Tabela9[[#This Row],[Provento por 1 ou 1000 Ações]]</f>
        <v>0.7370234</v>
      </c>
    </row>
    <row r="202" spans="1:8">
      <c r="A202" s="118" t="s">
        <v>1501</v>
      </c>
      <c r="B202" s="116" t="s">
        <v>1488</v>
      </c>
      <c r="C202" s="138">
        <v>39752</v>
      </c>
      <c r="D202" s="139">
        <v>0.98475670000000004</v>
      </c>
      <c r="E202" s="118">
        <v>1</v>
      </c>
      <c r="F202" s="118" t="s">
        <v>1492</v>
      </c>
      <c r="G202" s="113">
        <f>IF([Data da Aprovação]&lt;&gt;"ESTATUTÁRIO",YEAR([Data da Aprovação]),"")</f>
        <v>2008</v>
      </c>
      <c r="H202" s="106">
        <f>Tabela9[[#This Row],[Valor do Provento R$]]/Tabela9[[#This Row],[Provento por 1 ou 1000 Ações]]</f>
        <v>0.98475670000000004</v>
      </c>
    </row>
    <row r="203" spans="1:8">
      <c r="A203" s="119" t="s">
        <v>1501</v>
      </c>
      <c r="B203" s="117" t="s">
        <v>1488</v>
      </c>
      <c r="C203" s="140">
        <v>39903</v>
      </c>
      <c r="D203" s="141">
        <v>0.75513359999999996</v>
      </c>
      <c r="E203" s="119">
        <v>1</v>
      </c>
      <c r="F203" s="119" t="s">
        <v>1492</v>
      </c>
      <c r="G203" s="114">
        <f>IF([Data da Aprovação]&lt;&gt;"ESTATUTÁRIO",YEAR([Data da Aprovação]),"")</f>
        <v>2009</v>
      </c>
      <c r="H203" s="106">
        <f>Tabela9[[#This Row],[Valor do Provento R$]]/Tabela9[[#This Row],[Provento por 1 ou 1000 Ações]]</f>
        <v>0.75513359999999996</v>
      </c>
    </row>
    <row r="204" spans="1:8">
      <c r="A204" s="118" t="s">
        <v>1501</v>
      </c>
      <c r="B204" s="116" t="s">
        <v>1488</v>
      </c>
      <c r="C204" s="138">
        <v>39993</v>
      </c>
      <c r="D204" s="139">
        <v>0.15929199999999999</v>
      </c>
      <c r="E204" s="118">
        <v>1</v>
      </c>
      <c r="F204" s="118" t="s">
        <v>1489</v>
      </c>
      <c r="G204" s="113">
        <f>IF([Data da Aprovação]&lt;&gt;"ESTATUTÁRIO",YEAR([Data da Aprovação]),"")</f>
        <v>2009</v>
      </c>
      <c r="H204" s="106">
        <f>Tabela9[[#This Row],[Valor do Provento R$]]/Tabela9[[#This Row],[Provento por 1 ou 1000 Ações]]</f>
        <v>0.15929199999999999</v>
      </c>
    </row>
    <row r="205" spans="1:8">
      <c r="A205" s="119" t="s">
        <v>1501</v>
      </c>
      <c r="B205" s="117" t="s">
        <v>1488</v>
      </c>
      <c r="C205" s="140">
        <v>40086</v>
      </c>
      <c r="D205" s="141">
        <v>0.49446479999999998</v>
      </c>
      <c r="E205" s="119">
        <v>1</v>
      </c>
      <c r="F205" s="119" t="s">
        <v>1492</v>
      </c>
      <c r="G205" s="114">
        <f>IF([Data da Aprovação]&lt;&gt;"ESTATUTÁRIO",YEAR([Data da Aprovação]),"")</f>
        <v>2009</v>
      </c>
      <c r="H205" s="106">
        <f>Tabela9[[#This Row],[Valor do Provento R$]]/Tabela9[[#This Row],[Provento por 1 ou 1000 Ações]]</f>
        <v>0.49446479999999998</v>
      </c>
    </row>
    <row r="206" spans="1:8">
      <c r="A206" s="118" t="s">
        <v>1501</v>
      </c>
      <c r="B206" s="116" t="s">
        <v>1488</v>
      </c>
      <c r="C206" s="138">
        <v>40086</v>
      </c>
      <c r="D206" s="139">
        <v>7.6503399999999999E-2</v>
      </c>
      <c r="E206" s="118">
        <v>1</v>
      </c>
      <c r="F206" s="118" t="s">
        <v>1489</v>
      </c>
      <c r="G206" s="113">
        <f>IF([Data da Aprovação]&lt;&gt;"ESTATUTÁRIO",YEAR([Data da Aprovação]),"")</f>
        <v>2009</v>
      </c>
      <c r="H206" s="106">
        <f>Tabela9[[#This Row],[Valor do Provento R$]]/Tabela9[[#This Row],[Provento por 1 ou 1000 Ações]]</f>
        <v>7.6503399999999999E-2</v>
      </c>
    </row>
    <row r="207" spans="1:8">
      <c r="A207" s="119" t="s">
        <v>1501</v>
      </c>
      <c r="B207" s="117" t="s">
        <v>1488</v>
      </c>
      <c r="C207" s="140">
        <v>40165</v>
      </c>
      <c r="D207" s="141">
        <v>7.6503460800000006E-2</v>
      </c>
      <c r="E207" s="119">
        <v>1</v>
      </c>
      <c r="F207" s="119" t="s">
        <v>1489</v>
      </c>
      <c r="G207" s="114">
        <f>IF([Data da Aprovação]&lt;&gt;"ESTATUTÁRIO",YEAR([Data da Aprovação]),"")</f>
        <v>2009</v>
      </c>
      <c r="H207" s="106">
        <f>Tabela9[[#This Row],[Valor do Provento R$]]/Tabela9[[#This Row],[Provento por 1 ou 1000 Ações]]</f>
        <v>7.6503460800000006E-2</v>
      </c>
    </row>
    <row r="208" spans="1:8">
      <c r="A208" s="118" t="s">
        <v>1501</v>
      </c>
      <c r="B208" s="116" t="s">
        <v>1488</v>
      </c>
      <c r="C208" s="138">
        <v>40298</v>
      </c>
      <c r="D208" s="139">
        <v>0.57687366390000006</v>
      </c>
      <c r="E208" s="118">
        <v>1</v>
      </c>
      <c r="F208" s="118" t="s">
        <v>1492</v>
      </c>
      <c r="G208" s="113">
        <f>IF([Data da Aprovação]&lt;&gt;"ESTATUTÁRIO",YEAR([Data da Aprovação]),"")</f>
        <v>2010</v>
      </c>
      <c r="H208" s="106">
        <f>Tabela9[[#This Row],[Valor do Provento R$]]/Tabela9[[#This Row],[Provento por 1 ou 1000 Ações]]</f>
        <v>0.57687366390000006</v>
      </c>
    </row>
    <row r="209" spans="1:8">
      <c r="A209" s="119" t="s">
        <v>1501</v>
      </c>
      <c r="B209" s="117" t="s">
        <v>1488</v>
      </c>
      <c r="C209" s="140">
        <v>40451</v>
      </c>
      <c r="D209" s="141">
        <v>2.802551021E-2</v>
      </c>
      <c r="E209" s="119">
        <v>1</v>
      </c>
      <c r="F209" s="119" t="s">
        <v>1489</v>
      </c>
      <c r="G209" s="114">
        <f>IF([Data da Aprovação]&lt;&gt;"ESTATUTÁRIO",YEAR([Data da Aprovação]),"")</f>
        <v>2010</v>
      </c>
      <c r="H209" s="106">
        <f>Tabela9[[#This Row],[Valor do Provento R$]]/Tabela9[[#This Row],[Provento por 1 ou 1000 Ações]]</f>
        <v>2.802551021E-2</v>
      </c>
    </row>
    <row r="210" spans="1:8">
      <c r="A210" s="118" t="s">
        <v>1501</v>
      </c>
      <c r="B210" s="116" t="s">
        <v>1488</v>
      </c>
      <c r="C210" s="138">
        <v>40542</v>
      </c>
      <c r="D210" s="139">
        <v>2.802551021E-2</v>
      </c>
      <c r="E210" s="118">
        <v>1</v>
      </c>
      <c r="F210" s="118" t="s">
        <v>1489</v>
      </c>
      <c r="G210" s="113">
        <f>IF([Data da Aprovação]&lt;&gt;"ESTATUTÁRIO",YEAR([Data da Aprovação]),"")</f>
        <v>2010</v>
      </c>
      <c r="H210" s="106">
        <f>Tabela9[[#This Row],[Valor do Provento R$]]/Tabela9[[#This Row],[Provento por 1 ou 1000 Ações]]</f>
        <v>2.802551021E-2</v>
      </c>
    </row>
    <row r="211" spans="1:8">
      <c r="A211" s="119" t="s">
        <v>1501</v>
      </c>
      <c r="B211" s="117" t="s">
        <v>1488</v>
      </c>
      <c r="C211" s="140">
        <v>40662</v>
      </c>
      <c r="D211" s="141">
        <v>0.30622559179999997</v>
      </c>
      <c r="E211" s="119">
        <v>1</v>
      </c>
      <c r="F211" s="119" t="s">
        <v>1492</v>
      </c>
      <c r="G211" s="114">
        <f>IF([Data da Aprovação]&lt;&gt;"ESTATUTÁRIO",YEAR([Data da Aprovação]),"")</f>
        <v>2011</v>
      </c>
      <c r="H211" s="106">
        <f>Tabela9[[#This Row],[Valor do Provento R$]]/Tabela9[[#This Row],[Provento por 1 ou 1000 Ações]]</f>
        <v>0.30622559179999997</v>
      </c>
    </row>
    <row r="212" spans="1:8">
      <c r="A212" s="118" t="s">
        <v>1501</v>
      </c>
      <c r="B212" s="116" t="s">
        <v>1488</v>
      </c>
      <c r="C212" s="138">
        <v>41019</v>
      </c>
      <c r="D212" s="139">
        <v>0.3687701853</v>
      </c>
      <c r="E212" s="118">
        <v>1</v>
      </c>
      <c r="F212" s="118" t="s">
        <v>1492</v>
      </c>
      <c r="G212" s="113">
        <f>IF([Data da Aprovação]&lt;&gt;"ESTATUTÁRIO",YEAR([Data da Aprovação]),"")</f>
        <v>2012</v>
      </c>
      <c r="H212" s="106">
        <f>Tabela9[[#This Row],[Valor do Provento R$]]/Tabela9[[#This Row],[Provento por 1 ou 1000 Ações]]</f>
        <v>0.3687701853</v>
      </c>
    </row>
    <row r="213" spans="1:8">
      <c r="A213" s="119" t="s">
        <v>1501</v>
      </c>
      <c r="B213" s="117" t="s">
        <v>1488</v>
      </c>
      <c r="C213" s="140">
        <v>41393</v>
      </c>
      <c r="D213" s="141">
        <v>0.55403382960000003</v>
      </c>
      <c r="E213" s="119">
        <v>1</v>
      </c>
      <c r="F213" s="119" t="s">
        <v>1492</v>
      </c>
      <c r="G213" s="114">
        <f>IF([Data da Aprovação]&lt;&gt;"ESTATUTÁRIO",YEAR([Data da Aprovação]),"")</f>
        <v>2013</v>
      </c>
      <c r="H213" s="106">
        <f>Tabela9[[#This Row],[Valor do Provento R$]]/Tabela9[[#This Row],[Provento por 1 ou 1000 Ações]]</f>
        <v>0.55403382960000003</v>
      </c>
    </row>
    <row r="214" spans="1:8">
      <c r="A214" s="118" t="s">
        <v>1501</v>
      </c>
      <c r="B214" s="116" t="s">
        <v>1488</v>
      </c>
      <c r="C214" s="138">
        <v>41508</v>
      </c>
      <c r="D214" s="139">
        <v>8.8433025900000004E-2</v>
      </c>
      <c r="E214" s="118">
        <v>1</v>
      </c>
      <c r="F214" s="118" t="s">
        <v>1492</v>
      </c>
      <c r="G214" s="113">
        <f>IF([Data da Aprovação]&lt;&gt;"ESTATUTÁRIO",YEAR([Data da Aprovação]),"")</f>
        <v>2013</v>
      </c>
      <c r="H214" s="106">
        <f>Tabela9[[#This Row],[Valor do Provento R$]]/Tabela9[[#This Row],[Provento por 1 ou 1000 Ações]]</f>
        <v>8.8433025900000004E-2</v>
      </c>
    </row>
    <row r="215" spans="1:8">
      <c r="A215" s="119" t="s">
        <v>1501</v>
      </c>
      <c r="B215" s="117" t="s">
        <v>1502</v>
      </c>
      <c r="C215" s="140">
        <v>39169</v>
      </c>
      <c r="D215" s="141">
        <v>1.6300508680000001</v>
      </c>
      <c r="E215" s="119">
        <v>1000</v>
      </c>
      <c r="F215" s="119" t="s">
        <v>1492</v>
      </c>
      <c r="G215" s="114">
        <f>IF([Data da Aprovação]&lt;&gt;"ESTATUTÁRIO",YEAR([Data da Aprovação]),"")</f>
        <v>2007</v>
      </c>
      <c r="H215" s="106">
        <f>Tabela9[[#This Row],[Valor do Provento R$]]/Tabela9[[#This Row],[Provento por 1 ou 1000 Ações]]</f>
        <v>1.6300508680000001E-3</v>
      </c>
    </row>
    <row r="216" spans="1:8">
      <c r="A216" s="118" t="s">
        <v>1501</v>
      </c>
      <c r="B216" s="116" t="s">
        <v>1502</v>
      </c>
      <c r="C216" s="138">
        <v>39358</v>
      </c>
      <c r="D216" s="139">
        <v>0.777801203</v>
      </c>
      <c r="E216" s="118">
        <v>1000</v>
      </c>
      <c r="F216" s="118" t="s">
        <v>1492</v>
      </c>
      <c r="G216" s="113">
        <f>IF([Data da Aprovação]&lt;&gt;"ESTATUTÁRIO",YEAR([Data da Aprovação]),"")</f>
        <v>2007</v>
      </c>
      <c r="H216" s="106">
        <f>Tabela9[[#This Row],[Valor do Provento R$]]/Tabela9[[#This Row],[Provento por 1 ou 1000 Ações]]</f>
        <v>7.77801203E-4</v>
      </c>
    </row>
    <row r="217" spans="1:8">
      <c r="A217" s="119" t="s">
        <v>1501</v>
      </c>
      <c r="B217" s="117" t="s">
        <v>1502</v>
      </c>
      <c r="C217" s="140">
        <v>39566</v>
      </c>
      <c r="D217" s="141">
        <v>0.7370234</v>
      </c>
      <c r="E217" s="119">
        <v>1</v>
      </c>
      <c r="F217" s="119" t="s">
        <v>1492</v>
      </c>
      <c r="G217" s="114">
        <f>IF([Data da Aprovação]&lt;&gt;"ESTATUTÁRIO",YEAR([Data da Aprovação]),"")</f>
        <v>2008</v>
      </c>
      <c r="H217" s="106">
        <f>Tabela9[[#This Row],[Valor do Provento R$]]/Tabela9[[#This Row],[Provento por 1 ou 1000 Ações]]</f>
        <v>0.7370234</v>
      </c>
    </row>
    <row r="218" spans="1:8">
      <c r="A218" s="118" t="s">
        <v>1501</v>
      </c>
      <c r="B218" s="116" t="s">
        <v>1502</v>
      </c>
      <c r="C218" s="138">
        <v>39752</v>
      </c>
      <c r="D218" s="139">
        <v>0.98475670000000004</v>
      </c>
      <c r="E218" s="118">
        <v>1</v>
      </c>
      <c r="F218" s="118" t="s">
        <v>1492</v>
      </c>
      <c r="G218" s="113">
        <f>IF([Data da Aprovação]&lt;&gt;"ESTATUTÁRIO",YEAR([Data da Aprovação]),"")</f>
        <v>2008</v>
      </c>
      <c r="H218" s="106">
        <f>Tabela9[[#This Row],[Valor do Provento R$]]/Tabela9[[#This Row],[Provento por 1 ou 1000 Ações]]</f>
        <v>0.98475670000000004</v>
      </c>
    </row>
    <row r="219" spans="1:8">
      <c r="A219" s="119" t="s">
        <v>1501</v>
      </c>
      <c r="B219" s="117" t="s">
        <v>1502</v>
      </c>
      <c r="C219" s="140">
        <v>39903</v>
      </c>
      <c r="D219" s="141">
        <v>0.75513359999999996</v>
      </c>
      <c r="E219" s="119">
        <v>1</v>
      </c>
      <c r="F219" s="119" t="s">
        <v>1492</v>
      </c>
      <c r="G219" s="114">
        <f>IF([Data da Aprovação]&lt;&gt;"ESTATUTÁRIO",YEAR([Data da Aprovação]),"")</f>
        <v>2009</v>
      </c>
      <c r="H219" s="106">
        <f>Tabela9[[#This Row],[Valor do Provento R$]]/Tabela9[[#This Row],[Provento por 1 ou 1000 Ações]]</f>
        <v>0.75513359999999996</v>
      </c>
    </row>
    <row r="220" spans="1:8">
      <c r="A220" s="118" t="s">
        <v>1501</v>
      </c>
      <c r="B220" s="116" t="s">
        <v>1502</v>
      </c>
      <c r="C220" s="138">
        <v>39993</v>
      </c>
      <c r="D220" s="139">
        <v>0.15929199999999999</v>
      </c>
      <c r="E220" s="118">
        <v>1</v>
      </c>
      <c r="F220" s="118" t="s">
        <v>1489</v>
      </c>
      <c r="G220" s="113">
        <f>IF([Data da Aprovação]&lt;&gt;"ESTATUTÁRIO",YEAR([Data da Aprovação]),"")</f>
        <v>2009</v>
      </c>
      <c r="H220" s="106">
        <f>Tabela9[[#This Row],[Valor do Provento R$]]/Tabela9[[#This Row],[Provento por 1 ou 1000 Ações]]</f>
        <v>0.15929199999999999</v>
      </c>
    </row>
    <row r="221" spans="1:8">
      <c r="A221" s="119" t="s">
        <v>1501</v>
      </c>
      <c r="B221" s="117" t="s">
        <v>1502</v>
      </c>
      <c r="C221" s="140">
        <v>40086</v>
      </c>
      <c r="D221" s="141">
        <v>0.49446479999999998</v>
      </c>
      <c r="E221" s="119">
        <v>1</v>
      </c>
      <c r="F221" s="119" t="s">
        <v>1492</v>
      </c>
      <c r="G221" s="114">
        <f>IF([Data da Aprovação]&lt;&gt;"ESTATUTÁRIO",YEAR([Data da Aprovação]),"")</f>
        <v>2009</v>
      </c>
      <c r="H221" s="106">
        <f>Tabela9[[#This Row],[Valor do Provento R$]]/Tabela9[[#This Row],[Provento por 1 ou 1000 Ações]]</f>
        <v>0.49446479999999998</v>
      </c>
    </row>
    <row r="222" spans="1:8">
      <c r="A222" s="118" t="s">
        <v>1501</v>
      </c>
      <c r="B222" s="116" t="s">
        <v>1502</v>
      </c>
      <c r="C222" s="138">
        <v>40086</v>
      </c>
      <c r="D222" s="139">
        <v>7.6503399999999999E-2</v>
      </c>
      <c r="E222" s="118">
        <v>1</v>
      </c>
      <c r="F222" s="118" t="s">
        <v>1489</v>
      </c>
      <c r="G222" s="113">
        <f>IF([Data da Aprovação]&lt;&gt;"ESTATUTÁRIO",YEAR([Data da Aprovação]),"")</f>
        <v>2009</v>
      </c>
      <c r="H222" s="106">
        <f>Tabela9[[#This Row],[Valor do Provento R$]]/Tabela9[[#This Row],[Provento por 1 ou 1000 Ações]]</f>
        <v>7.6503399999999999E-2</v>
      </c>
    </row>
    <row r="223" spans="1:8">
      <c r="A223" s="119" t="s">
        <v>1501</v>
      </c>
      <c r="B223" s="117" t="s">
        <v>1502</v>
      </c>
      <c r="C223" s="140">
        <v>40165</v>
      </c>
      <c r="D223" s="141">
        <v>7.6503460800000006E-2</v>
      </c>
      <c r="E223" s="119">
        <v>1</v>
      </c>
      <c r="F223" s="119" t="s">
        <v>1489</v>
      </c>
      <c r="G223" s="114">
        <f>IF([Data da Aprovação]&lt;&gt;"ESTATUTÁRIO",YEAR([Data da Aprovação]),"")</f>
        <v>2009</v>
      </c>
      <c r="H223" s="106">
        <f>Tabela9[[#This Row],[Valor do Provento R$]]/Tabela9[[#This Row],[Provento por 1 ou 1000 Ações]]</f>
        <v>7.6503460800000006E-2</v>
      </c>
    </row>
    <row r="224" spans="1:8">
      <c r="A224" s="118" t="s">
        <v>1501</v>
      </c>
      <c r="B224" s="116" t="s">
        <v>1502</v>
      </c>
      <c r="C224" s="138">
        <v>40298</v>
      </c>
      <c r="D224" s="139">
        <v>0.57687366390000006</v>
      </c>
      <c r="E224" s="118">
        <v>1</v>
      </c>
      <c r="F224" s="118" t="s">
        <v>1492</v>
      </c>
      <c r="G224" s="113">
        <f>IF([Data da Aprovação]&lt;&gt;"ESTATUTÁRIO",YEAR([Data da Aprovação]),"")</f>
        <v>2010</v>
      </c>
      <c r="H224" s="106">
        <f>Tabela9[[#This Row],[Valor do Provento R$]]/Tabela9[[#This Row],[Provento por 1 ou 1000 Ações]]</f>
        <v>0.57687366390000006</v>
      </c>
    </row>
    <row r="225" spans="1:8">
      <c r="A225" s="119" t="s">
        <v>1501</v>
      </c>
      <c r="B225" s="117" t="s">
        <v>1502</v>
      </c>
      <c r="C225" s="140">
        <v>40451</v>
      </c>
      <c r="D225" s="141">
        <v>2.802551021E-2</v>
      </c>
      <c r="E225" s="119">
        <v>1</v>
      </c>
      <c r="F225" s="119" t="s">
        <v>1489</v>
      </c>
      <c r="G225" s="114">
        <f>IF([Data da Aprovação]&lt;&gt;"ESTATUTÁRIO",YEAR([Data da Aprovação]),"")</f>
        <v>2010</v>
      </c>
      <c r="H225" s="106">
        <f>Tabela9[[#This Row],[Valor do Provento R$]]/Tabela9[[#This Row],[Provento por 1 ou 1000 Ações]]</f>
        <v>2.802551021E-2</v>
      </c>
    </row>
    <row r="226" spans="1:8">
      <c r="A226" s="118" t="s">
        <v>1501</v>
      </c>
      <c r="B226" s="116" t="s">
        <v>1502</v>
      </c>
      <c r="C226" s="138">
        <v>40542</v>
      </c>
      <c r="D226" s="139">
        <v>2.802551021E-2</v>
      </c>
      <c r="E226" s="118">
        <v>1</v>
      </c>
      <c r="F226" s="118" t="s">
        <v>1489</v>
      </c>
      <c r="G226" s="113">
        <f>IF([Data da Aprovação]&lt;&gt;"ESTATUTÁRIO",YEAR([Data da Aprovação]),"")</f>
        <v>2010</v>
      </c>
      <c r="H226" s="106">
        <f>Tabela9[[#This Row],[Valor do Provento R$]]/Tabela9[[#This Row],[Provento por 1 ou 1000 Ações]]</f>
        <v>2.802551021E-2</v>
      </c>
    </row>
    <row r="227" spans="1:8">
      <c r="A227" s="119" t="s">
        <v>1501</v>
      </c>
      <c r="B227" s="117" t="s">
        <v>1502</v>
      </c>
      <c r="C227" s="140">
        <v>40662</v>
      </c>
      <c r="D227" s="141">
        <v>0.30622559179999997</v>
      </c>
      <c r="E227" s="119">
        <v>1</v>
      </c>
      <c r="F227" s="119" t="s">
        <v>1492</v>
      </c>
      <c r="G227" s="114">
        <f>IF([Data da Aprovação]&lt;&gt;"ESTATUTÁRIO",YEAR([Data da Aprovação]),"")</f>
        <v>2011</v>
      </c>
      <c r="H227" s="106">
        <f>Tabela9[[#This Row],[Valor do Provento R$]]/Tabela9[[#This Row],[Provento por 1 ou 1000 Ações]]</f>
        <v>0.30622559179999997</v>
      </c>
    </row>
    <row r="228" spans="1:8">
      <c r="A228" s="118" t="s">
        <v>1501</v>
      </c>
      <c r="B228" s="116" t="s">
        <v>1502</v>
      </c>
      <c r="C228" s="138">
        <v>41019</v>
      </c>
      <c r="D228" s="139">
        <v>0.3687701853</v>
      </c>
      <c r="E228" s="118">
        <v>1</v>
      </c>
      <c r="F228" s="118" t="s">
        <v>1492</v>
      </c>
      <c r="G228" s="113">
        <f>IF([Data da Aprovação]&lt;&gt;"ESTATUTÁRIO",YEAR([Data da Aprovação]),"")</f>
        <v>2012</v>
      </c>
      <c r="H228" s="106">
        <f>Tabela9[[#This Row],[Valor do Provento R$]]/Tabela9[[#This Row],[Provento por 1 ou 1000 Ações]]</f>
        <v>0.3687701853</v>
      </c>
    </row>
    <row r="229" spans="1:8">
      <c r="A229" s="119" t="s">
        <v>1501</v>
      </c>
      <c r="B229" s="117" t="s">
        <v>1502</v>
      </c>
      <c r="C229" s="140">
        <v>41393</v>
      </c>
      <c r="D229" s="141">
        <v>0.55403382960000003</v>
      </c>
      <c r="E229" s="119">
        <v>1</v>
      </c>
      <c r="F229" s="119" t="s">
        <v>1492</v>
      </c>
      <c r="G229" s="114">
        <f>IF([Data da Aprovação]&lt;&gt;"ESTATUTÁRIO",YEAR([Data da Aprovação]),"")</f>
        <v>2013</v>
      </c>
      <c r="H229" s="106">
        <f>Tabela9[[#This Row],[Valor do Provento R$]]/Tabela9[[#This Row],[Provento por 1 ou 1000 Ações]]</f>
        <v>0.55403382960000003</v>
      </c>
    </row>
    <row r="230" spans="1:8">
      <c r="A230" s="118" t="s">
        <v>1501</v>
      </c>
      <c r="B230" s="116" t="s">
        <v>1502</v>
      </c>
      <c r="C230" s="138">
        <v>41508</v>
      </c>
      <c r="D230" s="139">
        <v>8.8433025900000004E-2</v>
      </c>
      <c r="E230" s="118">
        <v>1</v>
      </c>
      <c r="F230" s="118" t="s">
        <v>1492</v>
      </c>
      <c r="G230" s="113">
        <f>IF([Data da Aprovação]&lt;&gt;"ESTATUTÁRIO",YEAR([Data da Aprovação]),"")</f>
        <v>2013</v>
      </c>
      <c r="H230" s="106">
        <f>Tabela9[[#This Row],[Valor do Provento R$]]/Tabela9[[#This Row],[Provento por 1 ou 1000 Ações]]</f>
        <v>8.8433025900000004E-2</v>
      </c>
    </row>
    <row r="231" spans="1:8">
      <c r="A231" s="119" t="s">
        <v>1501</v>
      </c>
      <c r="B231" s="117" t="s">
        <v>1503</v>
      </c>
      <c r="C231" s="140">
        <v>39169</v>
      </c>
      <c r="D231" s="141">
        <v>1.7930559548</v>
      </c>
      <c r="E231" s="119">
        <v>1000</v>
      </c>
      <c r="F231" s="119" t="s">
        <v>1492</v>
      </c>
      <c r="G231" s="114">
        <f>IF([Data da Aprovação]&lt;&gt;"ESTATUTÁRIO",YEAR([Data da Aprovação]),"")</f>
        <v>2007</v>
      </c>
      <c r="H231" s="106">
        <f>Tabela9[[#This Row],[Valor do Provento R$]]/Tabela9[[#This Row],[Provento por 1 ou 1000 Ações]]</f>
        <v>1.7930559547999999E-3</v>
      </c>
    </row>
    <row r="232" spans="1:8">
      <c r="A232" s="118" t="s">
        <v>1501</v>
      </c>
      <c r="B232" s="116" t="s">
        <v>1503</v>
      </c>
      <c r="C232" s="138">
        <v>39358</v>
      </c>
      <c r="D232" s="139">
        <v>0.85558132369999995</v>
      </c>
      <c r="E232" s="118">
        <v>1000</v>
      </c>
      <c r="F232" s="118" t="s">
        <v>1492</v>
      </c>
      <c r="G232" s="113">
        <f>IF([Data da Aprovação]&lt;&gt;"ESTATUTÁRIO",YEAR([Data da Aprovação]),"")</f>
        <v>2007</v>
      </c>
      <c r="H232" s="106">
        <f>Tabela9[[#This Row],[Valor do Provento R$]]/Tabela9[[#This Row],[Provento por 1 ou 1000 Ações]]</f>
        <v>8.5558132369999997E-4</v>
      </c>
    </row>
    <row r="233" spans="1:8">
      <c r="A233" s="119" t="s">
        <v>1501</v>
      </c>
      <c r="B233" s="117" t="s">
        <v>1503</v>
      </c>
      <c r="C233" s="140">
        <v>39566</v>
      </c>
      <c r="D233" s="141">
        <v>0.81072569999999999</v>
      </c>
      <c r="E233" s="119">
        <v>1</v>
      </c>
      <c r="F233" s="119" t="s">
        <v>1492</v>
      </c>
      <c r="G233" s="114">
        <f>IF([Data da Aprovação]&lt;&gt;"ESTATUTÁRIO",YEAR([Data da Aprovação]),"")</f>
        <v>2008</v>
      </c>
      <c r="H233" s="106">
        <f>Tabela9[[#This Row],[Valor do Provento R$]]/Tabela9[[#This Row],[Provento por 1 ou 1000 Ações]]</f>
        <v>0.81072569999999999</v>
      </c>
    </row>
    <row r="234" spans="1:8">
      <c r="A234" s="118" t="s">
        <v>1501</v>
      </c>
      <c r="B234" s="116" t="s">
        <v>1503</v>
      </c>
      <c r="C234" s="138">
        <v>39752</v>
      </c>
      <c r="D234" s="139">
        <v>1.0832324</v>
      </c>
      <c r="E234" s="118">
        <v>1</v>
      </c>
      <c r="F234" s="118" t="s">
        <v>1492</v>
      </c>
      <c r="G234" s="113">
        <f>IF([Data da Aprovação]&lt;&gt;"ESTATUTÁRIO",YEAR([Data da Aprovação]),"")</f>
        <v>2008</v>
      </c>
      <c r="H234" s="106">
        <f>Tabela9[[#This Row],[Valor do Provento R$]]/Tabela9[[#This Row],[Provento por 1 ou 1000 Ações]]</f>
        <v>1.0832324</v>
      </c>
    </row>
    <row r="235" spans="1:8">
      <c r="A235" s="119" t="s">
        <v>1501</v>
      </c>
      <c r="B235" s="117" t="s">
        <v>1503</v>
      </c>
      <c r="C235" s="140">
        <v>39903</v>
      </c>
      <c r="D235" s="141">
        <v>0.83064700000000002</v>
      </c>
      <c r="E235" s="119">
        <v>1</v>
      </c>
      <c r="F235" s="119" t="s">
        <v>1492</v>
      </c>
      <c r="G235" s="114">
        <f>IF([Data da Aprovação]&lt;&gt;"ESTATUTÁRIO",YEAR([Data da Aprovação]),"")</f>
        <v>2009</v>
      </c>
      <c r="H235" s="106">
        <f>Tabela9[[#This Row],[Valor do Provento R$]]/Tabela9[[#This Row],[Provento por 1 ou 1000 Ações]]</f>
        <v>0.83064700000000002</v>
      </c>
    </row>
    <row r="236" spans="1:8">
      <c r="A236" s="118" t="s">
        <v>1501</v>
      </c>
      <c r="B236" s="116" t="s">
        <v>1503</v>
      </c>
      <c r="C236" s="138">
        <v>39993</v>
      </c>
      <c r="D236" s="139">
        <v>0.17522119999999999</v>
      </c>
      <c r="E236" s="118">
        <v>1</v>
      </c>
      <c r="F236" s="118" t="s">
        <v>1489</v>
      </c>
      <c r="G236" s="113">
        <f>IF([Data da Aprovação]&lt;&gt;"ESTATUTÁRIO",YEAR([Data da Aprovação]),"")</f>
        <v>2009</v>
      </c>
      <c r="H236" s="106">
        <f>Tabela9[[#This Row],[Valor do Provento R$]]/Tabela9[[#This Row],[Provento por 1 ou 1000 Ações]]</f>
        <v>0.17522119999999999</v>
      </c>
    </row>
    <row r="237" spans="1:8">
      <c r="A237" s="119" t="s">
        <v>1501</v>
      </c>
      <c r="B237" s="117" t="s">
        <v>1503</v>
      </c>
      <c r="C237" s="140">
        <v>40086</v>
      </c>
      <c r="D237" s="141">
        <v>0.54391129999999999</v>
      </c>
      <c r="E237" s="119">
        <v>1</v>
      </c>
      <c r="F237" s="119" t="s">
        <v>1492</v>
      </c>
      <c r="G237" s="114">
        <f>IF([Data da Aprovação]&lt;&gt;"ESTATUTÁRIO",YEAR([Data da Aprovação]),"")</f>
        <v>2009</v>
      </c>
      <c r="H237" s="106">
        <f>Tabela9[[#This Row],[Valor do Provento R$]]/Tabela9[[#This Row],[Provento por 1 ou 1000 Ações]]</f>
        <v>0.54391129999999999</v>
      </c>
    </row>
    <row r="238" spans="1:8">
      <c r="A238" s="118" t="s">
        <v>1501</v>
      </c>
      <c r="B238" s="116" t="s">
        <v>1503</v>
      </c>
      <c r="C238" s="138">
        <v>40086</v>
      </c>
      <c r="D238" s="139">
        <v>8.4153699999999998E-2</v>
      </c>
      <c r="E238" s="118">
        <v>1</v>
      </c>
      <c r="F238" s="118" t="s">
        <v>1489</v>
      </c>
      <c r="G238" s="113">
        <f>IF([Data da Aprovação]&lt;&gt;"ESTATUTÁRIO",YEAR([Data da Aprovação]),"")</f>
        <v>2009</v>
      </c>
      <c r="H238" s="106">
        <f>Tabela9[[#This Row],[Valor do Provento R$]]/Tabela9[[#This Row],[Provento por 1 ou 1000 Ações]]</f>
        <v>8.4153699999999998E-2</v>
      </c>
    </row>
    <row r="239" spans="1:8">
      <c r="A239" s="119" t="s">
        <v>1501</v>
      </c>
      <c r="B239" s="117" t="s">
        <v>1503</v>
      </c>
      <c r="C239" s="140">
        <v>40165</v>
      </c>
      <c r="D239" s="141">
        <v>8.4153806900000003E-2</v>
      </c>
      <c r="E239" s="119">
        <v>1</v>
      </c>
      <c r="F239" s="119" t="s">
        <v>1489</v>
      </c>
      <c r="G239" s="114">
        <f>IF([Data da Aprovação]&lt;&gt;"ESTATUTÁRIO",YEAR([Data da Aprovação]),"")</f>
        <v>2009</v>
      </c>
      <c r="H239" s="106">
        <f>Tabela9[[#This Row],[Valor do Provento R$]]/Tabela9[[#This Row],[Provento por 1 ou 1000 Ações]]</f>
        <v>8.4153806900000003E-2</v>
      </c>
    </row>
    <row r="240" spans="1:8">
      <c r="A240" s="118" t="s">
        <v>1501</v>
      </c>
      <c r="B240" s="116" t="s">
        <v>1503</v>
      </c>
      <c r="C240" s="138">
        <v>40298</v>
      </c>
      <c r="D240" s="139">
        <v>0.6345610303</v>
      </c>
      <c r="E240" s="118">
        <v>1</v>
      </c>
      <c r="F240" s="118" t="s">
        <v>1492</v>
      </c>
      <c r="G240" s="113">
        <f>IF([Data da Aprovação]&lt;&gt;"ESTATUTÁRIO",YEAR([Data da Aprovação]),"")</f>
        <v>2010</v>
      </c>
      <c r="H240" s="106">
        <f>Tabela9[[#This Row],[Valor do Provento R$]]/Tabela9[[#This Row],[Provento por 1 ou 1000 Ações]]</f>
        <v>0.6345610303</v>
      </c>
    </row>
    <row r="241" spans="1:8">
      <c r="A241" s="119" t="s">
        <v>1501</v>
      </c>
      <c r="B241" s="117" t="s">
        <v>1503</v>
      </c>
      <c r="C241" s="140">
        <v>40451</v>
      </c>
      <c r="D241" s="141">
        <v>3.0828061229999999E-2</v>
      </c>
      <c r="E241" s="119">
        <v>1</v>
      </c>
      <c r="F241" s="119" t="s">
        <v>1489</v>
      </c>
      <c r="G241" s="114">
        <f>IF([Data da Aprovação]&lt;&gt;"ESTATUTÁRIO",YEAR([Data da Aprovação]),"")</f>
        <v>2010</v>
      </c>
      <c r="H241" s="106">
        <f>Tabela9[[#This Row],[Valor do Provento R$]]/Tabela9[[#This Row],[Provento por 1 ou 1000 Ações]]</f>
        <v>3.0828061229999999E-2</v>
      </c>
    </row>
    <row r="242" spans="1:8">
      <c r="A242" s="118" t="s">
        <v>1501</v>
      </c>
      <c r="B242" s="116" t="s">
        <v>1503</v>
      </c>
      <c r="C242" s="138">
        <v>40542</v>
      </c>
      <c r="D242" s="139">
        <v>3.0828061229999999E-2</v>
      </c>
      <c r="E242" s="118">
        <v>1</v>
      </c>
      <c r="F242" s="118" t="s">
        <v>1489</v>
      </c>
      <c r="G242" s="113">
        <f>IF([Data da Aprovação]&lt;&gt;"ESTATUTÁRIO",YEAR([Data da Aprovação]),"")</f>
        <v>2010</v>
      </c>
      <c r="H242" s="106">
        <f>Tabela9[[#This Row],[Valor do Provento R$]]/Tabela9[[#This Row],[Provento por 1 ou 1000 Ações]]</f>
        <v>3.0828061229999999E-2</v>
      </c>
    </row>
    <row r="243" spans="1:8">
      <c r="A243" s="119" t="s">
        <v>1501</v>
      </c>
      <c r="B243" s="117" t="s">
        <v>1503</v>
      </c>
      <c r="C243" s="140">
        <v>40662</v>
      </c>
      <c r="D243" s="141">
        <v>0.33684815099999998</v>
      </c>
      <c r="E243" s="119">
        <v>1</v>
      </c>
      <c r="F243" s="119" t="s">
        <v>1492</v>
      </c>
      <c r="G243" s="114">
        <f>IF([Data da Aprovação]&lt;&gt;"ESTATUTÁRIO",YEAR([Data da Aprovação]),"")</f>
        <v>2011</v>
      </c>
      <c r="H243" s="106">
        <f>Tabela9[[#This Row],[Valor do Provento R$]]/Tabela9[[#This Row],[Provento por 1 ou 1000 Ações]]</f>
        <v>0.33684815099999998</v>
      </c>
    </row>
    <row r="244" spans="1:8">
      <c r="A244" s="118" t="s">
        <v>1501</v>
      </c>
      <c r="B244" s="116" t="s">
        <v>1503</v>
      </c>
      <c r="C244" s="138">
        <v>41019</v>
      </c>
      <c r="D244" s="139">
        <v>0.40564720380000002</v>
      </c>
      <c r="E244" s="118">
        <v>1</v>
      </c>
      <c r="F244" s="118" t="s">
        <v>1492</v>
      </c>
      <c r="G244" s="113">
        <f>IF([Data da Aprovação]&lt;&gt;"ESTATUTÁRIO",YEAR([Data da Aprovação]),"")</f>
        <v>2012</v>
      </c>
      <c r="H244" s="106">
        <f>Tabela9[[#This Row],[Valor do Provento R$]]/Tabela9[[#This Row],[Provento por 1 ou 1000 Ações]]</f>
        <v>0.40564720380000002</v>
      </c>
    </row>
    <row r="245" spans="1:8">
      <c r="A245" s="119" t="s">
        <v>1501</v>
      </c>
      <c r="B245" s="117" t="s">
        <v>1503</v>
      </c>
      <c r="C245" s="140">
        <v>41393</v>
      </c>
      <c r="D245" s="141">
        <v>0.60943721250000005</v>
      </c>
      <c r="E245" s="119">
        <v>1</v>
      </c>
      <c r="F245" s="119" t="s">
        <v>1492</v>
      </c>
      <c r="G245" s="114">
        <f>IF([Data da Aprovação]&lt;&gt;"ESTATUTÁRIO",YEAR([Data da Aprovação]),"")</f>
        <v>2013</v>
      </c>
      <c r="H245" s="106">
        <f>Tabela9[[#This Row],[Valor do Provento R$]]/Tabela9[[#This Row],[Provento por 1 ou 1000 Ações]]</f>
        <v>0.60943721250000005</v>
      </c>
    </row>
    <row r="246" spans="1:8">
      <c r="A246" s="118" t="s">
        <v>1501</v>
      </c>
      <c r="B246" s="116" t="s">
        <v>1503</v>
      </c>
      <c r="C246" s="138">
        <v>41508</v>
      </c>
      <c r="D246" s="139">
        <v>9.7276328499999995E-2</v>
      </c>
      <c r="E246" s="118">
        <v>1</v>
      </c>
      <c r="F246" s="118" t="s">
        <v>1492</v>
      </c>
      <c r="G246" s="113">
        <f>IF([Data da Aprovação]&lt;&gt;"ESTATUTÁRIO",YEAR([Data da Aprovação]),"")</f>
        <v>2013</v>
      </c>
      <c r="H246" s="106">
        <f>Tabela9[[#This Row],[Valor do Provento R$]]/Tabela9[[#This Row],[Provento por 1 ou 1000 Ações]]</f>
        <v>9.7276328499999995E-2</v>
      </c>
    </row>
    <row r="247" spans="1:8">
      <c r="A247" s="119" t="s">
        <v>1504</v>
      </c>
      <c r="B247" s="117" t="s">
        <v>1488</v>
      </c>
      <c r="C247" s="140">
        <v>40662</v>
      </c>
      <c r="D247" s="141">
        <v>0.24956494509999999</v>
      </c>
      <c r="E247" s="119">
        <v>1</v>
      </c>
      <c r="F247" s="119" t="s">
        <v>1492</v>
      </c>
      <c r="G247" s="114">
        <f>IF([Data da Aprovação]&lt;&gt;"ESTATUTÁRIO",YEAR([Data da Aprovação]),"")</f>
        <v>2011</v>
      </c>
      <c r="H247" s="106">
        <f>Tabela9[[#This Row],[Valor do Provento R$]]/Tabela9[[#This Row],[Provento por 1 ou 1000 Ações]]</f>
        <v>0.24956494509999999</v>
      </c>
    </row>
    <row r="248" spans="1:8">
      <c r="A248" s="118" t="s">
        <v>1504</v>
      </c>
      <c r="B248" s="116" t="s">
        <v>1488</v>
      </c>
      <c r="C248" s="138">
        <v>41019</v>
      </c>
      <c r="D248" s="139">
        <v>0.31868181899999998</v>
      </c>
      <c r="E248" s="118">
        <v>1</v>
      </c>
      <c r="F248" s="118" t="s">
        <v>1492</v>
      </c>
      <c r="G248" s="113">
        <f>IF([Data da Aprovação]&lt;&gt;"ESTATUTÁRIO",YEAR([Data da Aprovação]),"")</f>
        <v>2012</v>
      </c>
      <c r="H248" s="106">
        <f>Tabela9[[#This Row],[Valor do Provento R$]]/Tabela9[[#This Row],[Provento por 1 ou 1000 Ações]]</f>
        <v>0.31868181899999998</v>
      </c>
    </row>
    <row r="249" spans="1:8">
      <c r="A249" s="119" t="s">
        <v>1504</v>
      </c>
      <c r="B249" s="117" t="s">
        <v>1488</v>
      </c>
      <c r="C249" s="140">
        <v>41393</v>
      </c>
      <c r="D249" s="141">
        <v>0.26641646099999999</v>
      </c>
      <c r="E249" s="119">
        <v>1</v>
      </c>
      <c r="F249" s="119" t="s">
        <v>1492</v>
      </c>
      <c r="G249" s="114">
        <f>IF([Data da Aprovação]&lt;&gt;"ESTATUTÁRIO",YEAR([Data da Aprovação]),"")</f>
        <v>2013</v>
      </c>
      <c r="H249" s="106">
        <f>Tabela9[[#This Row],[Valor do Provento R$]]/Tabela9[[#This Row],[Provento por 1 ou 1000 Ações]]</f>
        <v>0.26641646099999999</v>
      </c>
    </row>
    <row r="250" spans="1:8">
      <c r="A250" s="118" t="s">
        <v>1504</v>
      </c>
      <c r="B250" s="116" t="s">
        <v>1488</v>
      </c>
      <c r="C250" s="138">
        <v>41508</v>
      </c>
      <c r="D250" s="139">
        <v>0.14270731859999999</v>
      </c>
      <c r="E250" s="118">
        <v>1</v>
      </c>
      <c r="F250" s="118" t="s">
        <v>1492</v>
      </c>
      <c r="G250" s="113">
        <f>IF([Data da Aprovação]&lt;&gt;"ESTATUTÁRIO",YEAR([Data da Aprovação]),"")</f>
        <v>2013</v>
      </c>
      <c r="H250" s="106">
        <f>Tabela9[[#This Row],[Valor do Provento R$]]/Tabela9[[#This Row],[Provento por 1 ou 1000 Ações]]</f>
        <v>0.14270731859999999</v>
      </c>
    </row>
    <row r="251" spans="1:8">
      <c r="A251" s="119" t="s">
        <v>1505</v>
      </c>
      <c r="B251" s="117" t="s">
        <v>1488</v>
      </c>
      <c r="C251" s="140">
        <v>35094</v>
      </c>
      <c r="D251" s="141">
        <v>8.5260000000000002E-2</v>
      </c>
      <c r="E251" s="119">
        <v>1</v>
      </c>
      <c r="F251" s="119" t="s">
        <v>1492</v>
      </c>
      <c r="G251" s="114">
        <f>IF([Data da Aprovação]&lt;&gt;"ESTATUTÁRIO",YEAR([Data da Aprovação]),"")</f>
        <v>1996</v>
      </c>
      <c r="H251" s="106">
        <f>Tabela9[[#This Row],[Valor do Provento R$]]/Tabela9[[#This Row],[Provento por 1 ou 1000 Ações]]</f>
        <v>8.5260000000000002E-2</v>
      </c>
    </row>
    <row r="252" spans="1:8">
      <c r="A252" s="118" t="s">
        <v>1505</v>
      </c>
      <c r="B252" s="116" t="s">
        <v>1488</v>
      </c>
      <c r="C252" s="138">
        <v>35252</v>
      </c>
      <c r="D252" s="139">
        <v>8.9300000000000004E-3</v>
      </c>
      <c r="E252" s="118">
        <v>1</v>
      </c>
      <c r="F252" s="118" t="s">
        <v>1492</v>
      </c>
      <c r="G252" s="113">
        <f>IF([Data da Aprovação]&lt;&gt;"ESTATUTÁRIO",YEAR([Data da Aprovação]),"")</f>
        <v>1996</v>
      </c>
      <c r="H252" s="106">
        <f>Tabela9[[#This Row],[Valor do Provento R$]]/Tabela9[[#This Row],[Provento por 1 ou 1000 Ações]]</f>
        <v>8.9300000000000004E-3</v>
      </c>
    </row>
    <row r="253" spans="1:8">
      <c r="A253" s="119" t="s">
        <v>1505</v>
      </c>
      <c r="B253" s="117" t="s">
        <v>1488</v>
      </c>
      <c r="C253" s="140">
        <v>35283</v>
      </c>
      <c r="D253" s="141">
        <v>1.6080000000000001E-2</v>
      </c>
      <c r="E253" s="119">
        <v>1</v>
      </c>
      <c r="F253" s="119" t="s">
        <v>1492</v>
      </c>
      <c r="G253" s="114">
        <f>IF([Data da Aprovação]&lt;&gt;"ESTATUTÁRIO",YEAR([Data da Aprovação]),"")</f>
        <v>1996</v>
      </c>
      <c r="H253" s="106">
        <f>Tabela9[[#This Row],[Valor do Provento R$]]/Tabela9[[#This Row],[Provento por 1 ou 1000 Ações]]</f>
        <v>1.6080000000000001E-2</v>
      </c>
    </row>
    <row r="254" spans="1:8">
      <c r="A254" s="118" t="s">
        <v>1505</v>
      </c>
      <c r="B254" s="116" t="s">
        <v>1488</v>
      </c>
      <c r="C254" s="138">
        <v>35283</v>
      </c>
      <c r="D254" s="139">
        <v>1.09E-3</v>
      </c>
      <c r="E254" s="118">
        <v>1</v>
      </c>
      <c r="F254" s="118" t="s">
        <v>1492</v>
      </c>
      <c r="G254" s="113">
        <f>IF([Data da Aprovação]&lt;&gt;"ESTATUTÁRIO",YEAR([Data da Aprovação]),"")</f>
        <v>1996</v>
      </c>
      <c r="H254" s="106">
        <f>Tabela9[[#This Row],[Valor do Provento R$]]/Tabela9[[#This Row],[Provento por 1 ou 1000 Ações]]</f>
        <v>1.09E-3</v>
      </c>
    </row>
    <row r="255" spans="1:8">
      <c r="A255" s="119" t="s">
        <v>1505</v>
      </c>
      <c r="B255" s="117" t="s">
        <v>1488</v>
      </c>
      <c r="C255" s="140">
        <v>35459</v>
      </c>
      <c r="D255" s="141">
        <v>5.4059999999999997E-2</v>
      </c>
      <c r="E255" s="119">
        <v>1</v>
      </c>
      <c r="F255" s="119" t="s">
        <v>1492</v>
      </c>
      <c r="G255" s="114">
        <f>IF([Data da Aprovação]&lt;&gt;"ESTATUTÁRIO",YEAR([Data da Aprovação]),"")</f>
        <v>1997</v>
      </c>
      <c r="H255" s="106">
        <f>Tabela9[[#This Row],[Valor do Provento R$]]/Tabela9[[#This Row],[Provento por 1 ou 1000 Ações]]</f>
        <v>5.4059999999999997E-2</v>
      </c>
    </row>
    <row r="256" spans="1:8">
      <c r="A256" s="118" t="s">
        <v>1505</v>
      </c>
      <c r="B256" s="116" t="s">
        <v>1488</v>
      </c>
      <c r="C256" s="138">
        <v>35459</v>
      </c>
      <c r="D256" s="139">
        <v>2.7179999999999999E-2</v>
      </c>
      <c r="E256" s="118">
        <v>1</v>
      </c>
      <c r="F256" s="118" t="s">
        <v>1492</v>
      </c>
      <c r="G256" s="113">
        <f>IF([Data da Aprovação]&lt;&gt;"ESTATUTÁRIO",YEAR([Data da Aprovação]),"")</f>
        <v>1997</v>
      </c>
      <c r="H256" s="106">
        <f>Tabela9[[#This Row],[Valor do Provento R$]]/Tabela9[[#This Row],[Provento por 1 ou 1000 Ações]]</f>
        <v>2.7179999999999999E-2</v>
      </c>
    </row>
    <row r="257" spans="1:8">
      <c r="A257" s="119" t="s">
        <v>1505</v>
      </c>
      <c r="B257" s="117" t="s">
        <v>1488</v>
      </c>
      <c r="C257" s="140">
        <v>35459</v>
      </c>
      <c r="D257" s="141">
        <v>1.8400000000000001E-3</v>
      </c>
      <c r="E257" s="119">
        <v>1</v>
      </c>
      <c r="F257" s="119" t="s">
        <v>1492</v>
      </c>
      <c r="G257" s="114">
        <f>IF([Data da Aprovação]&lt;&gt;"ESTATUTÁRIO",YEAR([Data da Aprovação]),"")</f>
        <v>1997</v>
      </c>
      <c r="H257" s="106">
        <f>Tabela9[[#This Row],[Valor do Provento R$]]/Tabela9[[#This Row],[Provento por 1 ou 1000 Ações]]</f>
        <v>1.8400000000000001E-3</v>
      </c>
    </row>
    <row r="258" spans="1:8">
      <c r="A258" s="118" t="s">
        <v>1505</v>
      </c>
      <c r="B258" s="116" t="s">
        <v>1488</v>
      </c>
      <c r="C258" s="138">
        <v>35640</v>
      </c>
      <c r="D258" s="139">
        <v>2.6100000000000002E-2</v>
      </c>
      <c r="E258" s="118">
        <v>1</v>
      </c>
      <c r="F258" s="118" t="s">
        <v>1492</v>
      </c>
      <c r="G258" s="113">
        <f>IF([Data da Aprovação]&lt;&gt;"ESTATUTÁRIO",YEAR([Data da Aprovação]),"")</f>
        <v>1997</v>
      </c>
      <c r="H258" s="106">
        <f>Tabela9[[#This Row],[Valor do Provento R$]]/Tabela9[[#This Row],[Provento por 1 ou 1000 Ações]]</f>
        <v>2.6100000000000002E-2</v>
      </c>
    </row>
    <row r="259" spans="1:8">
      <c r="A259" s="119" t="s">
        <v>1505</v>
      </c>
      <c r="B259" s="117" t="s">
        <v>1488</v>
      </c>
      <c r="C259" s="140">
        <v>35823</v>
      </c>
      <c r="D259" s="141">
        <v>0.10793999999999999</v>
      </c>
      <c r="E259" s="119">
        <v>1</v>
      </c>
      <c r="F259" s="119" t="s">
        <v>1492</v>
      </c>
      <c r="G259" s="114">
        <f>IF([Data da Aprovação]&lt;&gt;"ESTATUTÁRIO",YEAR([Data da Aprovação]),"")</f>
        <v>1998</v>
      </c>
      <c r="H259" s="106">
        <f>Tabela9[[#This Row],[Valor do Provento R$]]/Tabela9[[#This Row],[Provento por 1 ou 1000 Ações]]</f>
        <v>0.10793999999999999</v>
      </c>
    </row>
    <row r="260" spans="1:8">
      <c r="A260" s="118" t="s">
        <v>1505</v>
      </c>
      <c r="B260" s="116" t="s">
        <v>1488</v>
      </c>
      <c r="C260" s="138">
        <v>36013</v>
      </c>
      <c r="D260" s="139">
        <v>3.4119999999999998E-2</v>
      </c>
      <c r="E260" s="118">
        <v>1</v>
      </c>
      <c r="F260" s="118" t="s">
        <v>1489</v>
      </c>
      <c r="G260" s="113">
        <f>IF([Data da Aprovação]&lt;&gt;"ESTATUTÁRIO",YEAR([Data da Aprovação]),"")</f>
        <v>1998</v>
      </c>
      <c r="H260" s="106">
        <f>Tabela9[[#This Row],[Valor do Provento R$]]/Tabela9[[#This Row],[Provento por 1 ou 1000 Ações]]</f>
        <v>3.4119999999999998E-2</v>
      </c>
    </row>
    <row r="261" spans="1:8">
      <c r="A261" s="119" t="s">
        <v>1505</v>
      </c>
      <c r="B261" s="117" t="s">
        <v>1488</v>
      </c>
      <c r="C261" s="140">
        <v>36188</v>
      </c>
      <c r="D261" s="141">
        <v>0.13894999999999999</v>
      </c>
      <c r="E261" s="119">
        <v>1</v>
      </c>
      <c r="F261" s="119" t="s">
        <v>1492</v>
      </c>
      <c r="G261" s="114">
        <f>IF([Data da Aprovação]&lt;&gt;"ESTATUTÁRIO",YEAR([Data da Aprovação]),"")</f>
        <v>1999</v>
      </c>
      <c r="H261" s="106">
        <f>Tabela9[[#This Row],[Valor do Provento R$]]/Tabela9[[#This Row],[Provento por 1 ou 1000 Ações]]</f>
        <v>0.13894999999999999</v>
      </c>
    </row>
    <row r="262" spans="1:8">
      <c r="A262" s="118" t="s">
        <v>1505</v>
      </c>
      <c r="B262" s="116" t="s">
        <v>1488</v>
      </c>
      <c r="C262" s="138">
        <v>36370</v>
      </c>
      <c r="D262" s="139">
        <v>3.4119999999999998E-2</v>
      </c>
      <c r="E262" s="118">
        <v>1</v>
      </c>
      <c r="F262" s="118" t="s">
        <v>1489</v>
      </c>
      <c r="G262" s="113">
        <f>IF([Data da Aprovação]&lt;&gt;"ESTATUTÁRIO",YEAR([Data da Aprovação]),"")</f>
        <v>1999</v>
      </c>
      <c r="H262" s="106">
        <f>Tabela9[[#This Row],[Valor do Provento R$]]/Tabela9[[#This Row],[Provento por 1 ou 1000 Ações]]</f>
        <v>3.4119999999999998E-2</v>
      </c>
    </row>
    <row r="263" spans="1:8">
      <c r="A263" s="119" t="s">
        <v>1505</v>
      </c>
      <c r="B263" s="117" t="s">
        <v>1488</v>
      </c>
      <c r="C263" s="140">
        <v>36551</v>
      </c>
      <c r="D263" s="141">
        <v>8.7440000000000004E-2</v>
      </c>
      <c r="E263" s="119">
        <v>1</v>
      </c>
      <c r="F263" s="119" t="s">
        <v>1489</v>
      </c>
      <c r="G263" s="114">
        <f>IF([Data da Aprovação]&lt;&gt;"ESTATUTÁRIO",YEAR([Data da Aprovação]),"")</f>
        <v>2000</v>
      </c>
      <c r="H263" s="106">
        <f>Tabela9[[#This Row],[Valor do Provento R$]]/Tabela9[[#This Row],[Provento por 1 ou 1000 Ações]]</f>
        <v>8.7440000000000004E-2</v>
      </c>
    </row>
    <row r="264" spans="1:8">
      <c r="A264" s="118" t="s">
        <v>1505</v>
      </c>
      <c r="B264" s="116" t="s">
        <v>1488</v>
      </c>
      <c r="C264" s="138">
        <v>36727</v>
      </c>
      <c r="D264" s="139">
        <v>2.8000000000000001E-2</v>
      </c>
      <c r="E264" s="118">
        <v>1</v>
      </c>
      <c r="F264" s="118" t="s">
        <v>1492</v>
      </c>
      <c r="G264" s="113">
        <f>IF([Data da Aprovação]&lt;&gt;"ESTATUTÁRIO",YEAR([Data da Aprovação]),"")</f>
        <v>2000</v>
      </c>
      <c r="H264" s="106">
        <f>Tabela9[[#This Row],[Valor do Provento R$]]/Tabela9[[#This Row],[Provento por 1 ou 1000 Ações]]</f>
        <v>2.8000000000000001E-2</v>
      </c>
    </row>
    <row r="265" spans="1:8">
      <c r="A265" s="119" t="s">
        <v>1505</v>
      </c>
      <c r="B265" s="117" t="s">
        <v>1488</v>
      </c>
      <c r="C265" s="140">
        <v>36942</v>
      </c>
      <c r="D265" s="141">
        <v>1.231E-2</v>
      </c>
      <c r="E265" s="119">
        <v>1</v>
      </c>
      <c r="F265" s="119" t="s">
        <v>1489</v>
      </c>
      <c r="G265" s="114">
        <f>IF([Data da Aprovação]&lt;&gt;"ESTATUTÁRIO",YEAR([Data da Aprovação]),"")</f>
        <v>2001</v>
      </c>
      <c r="H265" s="106">
        <f>Tabela9[[#This Row],[Valor do Provento R$]]/Tabela9[[#This Row],[Provento por 1 ou 1000 Ações]]</f>
        <v>1.231E-2</v>
      </c>
    </row>
    <row r="266" spans="1:8">
      <c r="A266" s="118" t="s">
        <v>1505</v>
      </c>
      <c r="B266" s="116" t="s">
        <v>1488</v>
      </c>
      <c r="C266" s="138">
        <v>37113</v>
      </c>
      <c r="D266" s="139">
        <v>2.8000000000000001E-2</v>
      </c>
      <c r="E266" s="118">
        <v>1</v>
      </c>
      <c r="F266" s="118" t="s">
        <v>1492</v>
      </c>
      <c r="G266" s="113">
        <f>IF([Data da Aprovação]&lt;&gt;"ESTATUTÁRIO",YEAR([Data da Aprovação]),"")</f>
        <v>2001</v>
      </c>
      <c r="H266" s="106">
        <f>Tabela9[[#This Row],[Valor do Provento R$]]/Tabela9[[#This Row],[Provento por 1 ou 1000 Ações]]</f>
        <v>2.8000000000000001E-2</v>
      </c>
    </row>
    <row r="267" spans="1:8">
      <c r="A267" s="119" t="s">
        <v>1505</v>
      </c>
      <c r="B267" s="117" t="s">
        <v>1488</v>
      </c>
      <c r="C267" s="140">
        <v>37294</v>
      </c>
      <c r="D267" s="141">
        <v>9.3100000000000006E-3</v>
      </c>
      <c r="E267" s="119">
        <v>1</v>
      </c>
      <c r="F267" s="119" t="s">
        <v>1489</v>
      </c>
      <c r="G267" s="114">
        <f>IF([Data da Aprovação]&lt;&gt;"ESTATUTÁRIO",YEAR([Data da Aprovação]),"")</f>
        <v>2002</v>
      </c>
      <c r="H267" s="106">
        <f>Tabela9[[#This Row],[Valor do Provento R$]]/Tabela9[[#This Row],[Provento por 1 ou 1000 Ações]]</f>
        <v>9.3100000000000006E-3</v>
      </c>
    </row>
    <row r="268" spans="1:8">
      <c r="A268" s="118" t="s">
        <v>1505</v>
      </c>
      <c r="B268" s="116" t="s">
        <v>1488</v>
      </c>
      <c r="C268" s="138">
        <v>37294</v>
      </c>
      <c r="D268" s="139">
        <v>1.4999999999999999E-2</v>
      </c>
      <c r="E268" s="118">
        <v>1</v>
      </c>
      <c r="F268" s="118" t="s">
        <v>1492</v>
      </c>
      <c r="G268" s="113">
        <f>IF([Data da Aprovação]&lt;&gt;"ESTATUTÁRIO",YEAR([Data da Aprovação]),"")</f>
        <v>2002</v>
      </c>
      <c r="H268" s="106">
        <f>Tabela9[[#This Row],[Valor do Provento R$]]/Tabela9[[#This Row],[Provento por 1 ou 1000 Ações]]</f>
        <v>1.4999999999999999E-2</v>
      </c>
    </row>
    <row r="269" spans="1:8">
      <c r="A269" s="119" t="s">
        <v>1505</v>
      </c>
      <c r="B269" s="117" t="s">
        <v>1488</v>
      </c>
      <c r="C269" s="140">
        <v>37461</v>
      </c>
      <c r="D269" s="141">
        <v>2.8000000000000001E-2</v>
      </c>
      <c r="E269" s="119">
        <v>1</v>
      </c>
      <c r="F269" s="119" t="s">
        <v>1492</v>
      </c>
      <c r="G269" s="114">
        <f>IF([Data da Aprovação]&lt;&gt;"ESTATUTÁRIO",YEAR([Data da Aprovação]),"")</f>
        <v>2002</v>
      </c>
      <c r="H269" s="106">
        <f>Tabela9[[#This Row],[Valor do Provento R$]]/Tabela9[[#This Row],[Provento por 1 ou 1000 Ações]]</f>
        <v>2.8000000000000001E-2</v>
      </c>
    </row>
    <row r="270" spans="1:8">
      <c r="A270" s="118" t="s">
        <v>1505</v>
      </c>
      <c r="B270" s="116" t="s">
        <v>1488</v>
      </c>
      <c r="C270" s="138">
        <v>37650</v>
      </c>
      <c r="D270" s="139">
        <v>5.7189999999999998E-2</v>
      </c>
      <c r="E270" s="118">
        <v>1</v>
      </c>
      <c r="F270" s="118" t="s">
        <v>1492</v>
      </c>
      <c r="G270" s="113">
        <f>IF([Data da Aprovação]&lt;&gt;"ESTATUTÁRIO",YEAR([Data da Aprovação]),"")</f>
        <v>2003</v>
      </c>
      <c r="H270" s="106">
        <f>Tabela9[[#This Row],[Valor do Provento R$]]/Tabela9[[#This Row],[Provento por 1 ou 1000 Ações]]</f>
        <v>5.7189999999999998E-2</v>
      </c>
    </row>
    <row r="271" spans="1:8">
      <c r="A271" s="119" t="s">
        <v>1505</v>
      </c>
      <c r="B271" s="117" t="s">
        <v>1488</v>
      </c>
      <c r="C271" s="140">
        <v>37840</v>
      </c>
      <c r="D271" s="141">
        <v>3.2939999999999997E-2</v>
      </c>
      <c r="E271" s="119">
        <v>1</v>
      </c>
      <c r="F271" s="119" t="s">
        <v>1489</v>
      </c>
      <c r="G271" s="114">
        <f>IF([Data da Aprovação]&lt;&gt;"ESTATUTÁRIO",YEAR([Data da Aprovação]),"")</f>
        <v>2003</v>
      </c>
      <c r="H271" s="106">
        <f>Tabela9[[#This Row],[Valor do Provento R$]]/Tabela9[[#This Row],[Provento por 1 ou 1000 Ações]]</f>
        <v>3.2939999999999997E-2</v>
      </c>
    </row>
    <row r="272" spans="1:8">
      <c r="A272" s="118" t="s">
        <v>1505</v>
      </c>
      <c r="B272" s="116" t="s">
        <v>1488</v>
      </c>
      <c r="C272" s="138">
        <v>38015</v>
      </c>
      <c r="D272" s="139">
        <v>4.7410000000000001E-2</v>
      </c>
      <c r="E272" s="118">
        <v>1</v>
      </c>
      <c r="F272" s="118" t="s">
        <v>1492</v>
      </c>
      <c r="G272" s="113">
        <f>IF([Data da Aprovação]&lt;&gt;"ESTATUTÁRIO",YEAR([Data da Aprovação]),"")</f>
        <v>2004</v>
      </c>
      <c r="H272" s="106">
        <f>Tabela9[[#This Row],[Valor do Provento R$]]/Tabela9[[#This Row],[Provento por 1 ou 1000 Ações]]</f>
        <v>4.7410000000000001E-2</v>
      </c>
    </row>
    <row r="273" spans="1:8">
      <c r="A273" s="119" t="s">
        <v>1505</v>
      </c>
      <c r="B273" s="117" t="s">
        <v>1488</v>
      </c>
      <c r="C273" s="140">
        <v>38202</v>
      </c>
      <c r="D273" s="141">
        <v>0.03</v>
      </c>
      <c r="E273" s="119">
        <v>1</v>
      </c>
      <c r="F273" s="119" t="s">
        <v>1492</v>
      </c>
      <c r="G273" s="114">
        <f>IF([Data da Aprovação]&lt;&gt;"ESTATUTÁRIO",YEAR([Data da Aprovação]),"")</f>
        <v>2004</v>
      </c>
      <c r="H273" s="106">
        <f>Tabela9[[#This Row],[Valor do Provento R$]]/Tabela9[[#This Row],[Provento por 1 ou 1000 Ações]]</f>
        <v>0.03</v>
      </c>
    </row>
    <row r="274" spans="1:8">
      <c r="A274" s="118" t="s">
        <v>1505</v>
      </c>
      <c r="B274" s="116" t="s">
        <v>1488</v>
      </c>
      <c r="C274" s="138">
        <v>38385</v>
      </c>
      <c r="D274" s="139">
        <v>2.496E-2</v>
      </c>
      <c r="E274" s="118">
        <v>1</v>
      </c>
      <c r="F274" s="118" t="s">
        <v>1492</v>
      </c>
      <c r="G274" s="113">
        <f>IF([Data da Aprovação]&lt;&gt;"ESTATUTÁRIO",YEAR([Data da Aprovação]),"")</f>
        <v>2005</v>
      </c>
      <c r="H274" s="106">
        <f>Tabela9[[#This Row],[Valor do Provento R$]]/Tabela9[[#This Row],[Provento por 1 ou 1000 Ações]]</f>
        <v>2.496E-2</v>
      </c>
    </row>
    <row r="275" spans="1:8">
      <c r="A275" s="119" t="s">
        <v>1505</v>
      </c>
      <c r="B275" s="117" t="s">
        <v>1488</v>
      </c>
      <c r="C275" s="140">
        <v>38385</v>
      </c>
      <c r="D275" s="141">
        <v>2.9229999999999999E-2</v>
      </c>
      <c r="E275" s="119">
        <v>1</v>
      </c>
      <c r="F275" s="119" t="s">
        <v>1489</v>
      </c>
      <c r="G275" s="114">
        <f>IF([Data da Aprovação]&lt;&gt;"ESTATUTÁRIO",YEAR([Data da Aprovação]),"")</f>
        <v>2005</v>
      </c>
      <c r="H275" s="106">
        <f>Tabela9[[#This Row],[Valor do Provento R$]]/Tabela9[[#This Row],[Provento por 1 ou 1000 Ações]]</f>
        <v>2.9229999999999999E-2</v>
      </c>
    </row>
    <row r="276" spans="1:8">
      <c r="A276" s="118" t="s">
        <v>1505</v>
      </c>
      <c r="B276" s="116" t="s">
        <v>1488</v>
      </c>
      <c r="C276" s="138">
        <v>38574</v>
      </c>
      <c r="D276" s="139">
        <v>3.5290000000000002E-2</v>
      </c>
      <c r="E276" s="118">
        <v>1</v>
      </c>
      <c r="F276" s="118" t="s">
        <v>1489</v>
      </c>
      <c r="G276" s="113">
        <f>IF([Data da Aprovação]&lt;&gt;"ESTATUTÁRIO",YEAR([Data da Aprovação]),"")</f>
        <v>2005</v>
      </c>
      <c r="H276" s="106">
        <f>Tabela9[[#This Row],[Valor do Provento R$]]/Tabela9[[#This Row],[Provento por 1 ou 1000 Ações]]</f>
        <v>3.5290000000000002E-2</v>
      </c>
    </row>
    <row r="277" spans="1:8">
      <c r="A277" s="119" t="s">
        <v>1505</v>
      </c>
      <c r="B277" s="117" t="s">
        <v>1488</v>
      </c>
      <c r="C277" s="140">
        <v>38748</v>
      </c>
      <c r="D277" s="141">
        <v>2.9430000000000001E-2</v>
      </c>
      <c r="E277" s="119">
        <v>1</v>
      </c>
      <c r="F277" s="119" t="s">
        <v>1492</v>
      </c>
      <c r="G277" s="114">
        <f>IF([Data da Aprovação]&lt;&gt;"ESTATUTÁRIO",YEAR([Data da Aprovação]),"")</f>
        <v>2006</v>
      </c>
      <c r="H277" s="106">
        <f>Tabela9[[#This Row],[Valor do Provento R$]]/Tabela9[[#This Row],[Provento por 1 ou 1000 Ações]]</f>
        <v>2.9430000000000001E-2</v>
      </c>
    </row>
    <row r="278" spans="1:8">
      <c r="A278" s="118" t="s">
        <v>1505</v>
      </c>
      <c r="B278" s="116" t="s">
        <v>1488</v>
      </c>
      <c r="C278" s="138">
        <v>38939</v>
      </c>
      <c r="D278" s="139">
        <v>0.03</v>
      </c>
      <c r="E278" s="118">
        <v>1</v>
      </c>
      <c r="F278" s="118" t="s">
        <v>1492</v>
      </c>
      <c r="G278" s="113">
        <f>IF([Data da Aprovação]&lt;&gt;"ESTATUTÁRIO",YEAR([Data da Aprovação]),"")</f>
        <v>2006</v>
      </c>
      <c r="H278" s="106">
        <f>Tabela9[[#This Row],[Valor do Provento R$]]/Tabela9[[#This Row],[Provento por 1 ou 1000 Ações]]</f>
        <v>0.03</v>
      </c>
    </row>
    <row r="279" spans="1:8">
      <c r="A279" s="119" t="s">
        <v>1505</v>
      </c>
      <c r="B279" s="117" t="s">
        <v>1488</v>
      </c>
      <c r="C279" s="140">
        <v>39104</v>
      </c>
      <c r="D279" s="141">
        <v>4.471E-2</v>
      </c>
      <c r="E279" s="119">
        <v>1</v>
      </c>
      <c r="F279" s="119" t="s">
        <v>1489</v>
      </c>
      <c r="G279" s="114">
        <f>IF([Data da Aprovação]&lt;&gt;"ESTATUTÁRIO",YEAR([Data da Aprovação]),"")</f>
        <v>2007</v>
      </c>
      <c r="H279" s="106">
        <f>Tabela9[[#This Row],[Valor do Provento R$]]/Tabela9[[#This Row],[Provento por 1 ou 1000 Ações]]</f>
        <v>4.471E-2</v>
      </c>
    </row>
    <row r="280" spans="1:8">
      <c r="A280" s="118" t="s">
        <v>1505</v>
      </c>
      <c r="B280" s="116" t="s">
        <v>1488</v>
      </c>
      <c r="C280" s="138">
        <v>39308</v>
      </c>
      <c r="D280" s="139">
        <v>0.03</v>
      </c>
      <c r="E280" s="118">
        <v>1</v>
      </c>
      <c r="F280" s="118" t="s">
        <v>1492</v>
      </c>
      <c r="G280" s="113">
        <f>IF([Data da Aprovação]&lt;&gt;"ESTATUTÁRIO",YEAR([Data da Aprovação]),"")</f>
        <v>2007</v>
      </c>
      <c r="H280" s="106">
        <f>Tabela9[[#This Row],[Valor do Provento R$]]/Tabela9[[#This Row],[Provento por 1 ou 1000 Ações]]</f>
        <v>0.03</v>
      </c>
    </row>
    <row r="281" spans="1:8">
      <c r="A281" s="119" t="s">
        <v>1505</v>
      </c>
      <c r="B281" s="117" t="s">
        <v>1488</v>
      </c>
      <c r="C281" s="140">
        <v>39464</v>
      </c>
      <c r="D281" s="141">
        <v>4.589E-2</v>
      </c>
      <c r="E281" s="119">
        <v>1</v>
      </c>
      <c r="F281" s="119" t="s">
        <v>1489</v>
      </c>
      <c r="G281" s="114">
        <f>IF([Data da Aprovação]&lt;&gt;"ESTATUTÁRIO",YEAR([Data da Aprovação]),"")</f>
        <v>2008</v>
      </c>
      <c r="H281" s="106">
        <f>Tabela9[[#This Row],[Valor do Provento R$]]/Tabela9[[#This Row],[Provento por 1 ou 1000 Ações]]</f>
        <v>4.589E-2</v>
      </c>
    </row>
    <row r="282" spans="1:8">
      <c r="A282" s="118" t="s">
        <v>1505</v>
      </c>
      <c r="B282" s="116" t="s">
        <v>1488</v>
      </c>
      <c r="C282" s="138">
        <v>39672</v>
      </c>
      <c r="D282" s="139">
        <v>3.5290000000000002E-2</v>
      </c>
      <c r="E282" s="118">
        <v>1</v>
      </c>
      <c r="F282" s="118" t="s">
        <v>1489</v>
      </c>
      <c r="G282" s="113">
        <f>IF([Data da Aprovação]&lt;&gt;"ESTATUTÁRIO",YEAR([Data da Aprovação]),"")</f>
        <v>2008</v>
      </c>
      <c r="H282" s="106">
        <f>Tabela9[[#This Row],[Valor do Provento R$]]/Tabela9[[#This Row],[Provento por 1 ou 1000 Ações]]</f>
        <v>3.5290000000000002E-2</v>
      </c>
    </row>
    <row r="283" spans="1:8">
      <c r="A283" s="119" t="s">
        <v>1505</v>
      </c>
      <c r="B283" s="117" t="s">
        <v>1488</v>
      </c>
      <c r="C283" s="140">
        <v>39849</v>
      </c>
      <c r="D283" s="141">
        <v>6.4500000000000002E-2</v>
      </c>
      <c r="E283" s="119">
        <v>1</v>
      </c>
      <c r="F283" s="119" t="s">
        <v>1492</v>
      </c>
      <c r="G283" s="114">
        <f>IF([Data da Aprovação]&lt;&gt;"ESTATUTÁRIO",YEAR([Data da Aprovação]),"")</f>
        <v>2009</v>
      </c>
      <c r="H283" s="106">
        <f>Tabela9[[#This Row],[Valor do Provento R$]]/Tabela9[[#This Row],[Provento por 1 ou 1000 Ações]]</f>
        <v>6.4500000000000002E-2</v>
      </c>
    </row>
    <row r="284" spans="1:8">
      <c r="A284" s="118" t="s">
        <v>1505</v>
      </c>
      <c r="B284" s="116" t="s">
        <v>1488</v>
      </c>
      <c r="C284" s="138">
        <v>40038</v>
      </c>
      <c r="D284" s="139">
        <v>2.588E-2</v>
      </c>
      <c r="E284" s="118">
        <v>1</v>
      </c>
      <c r="F284" s="118" t="s">
        <v>1489</v>
      </c>
      <c r="G284" s="113">
        <f>IF([Data da Aprovação]&lt;&gt;"ESTATUTÁRIO",YEAR([Data da Aprovação]),"")</f>
        <v>2009</v>
      </c>
      <c r="H284" s="106">
        <f>Tabela9[[#This Row],[Valor do Provento R$]]/Tabela9[[#This Row],[Provento por 1 ou 1000 Ações]]</f>
        <v>2.588E-2</v>
      </c>
    </row>
    <row r="285" spans="1:8">
      <c r="A285" s="119" t="s">
        <v>1505</v>
      </c>
      <c r="B285" s="117" t="s">
        <v>1488</v>
      </c>
      <c r="C285" s="140">
        <v>40206</v>
      </c>
      <c r="D285" s="141">
        <v>2.5420000000000002E-2</v>
      </c>
      <c r="E285" s="119">
        <v>1</v>
      </c>
      <c r="F285" s="119" t="s">
        <v>1492</v>
      </c>
      <c r="G285" s="114">
        <f>IF([Data da Aprovação]&lt;&gt;"ESTATUTÁRIO",YEAR([Data da Aprovação]),"")</f>
        <v>2010</v>
      </c>
      <c r="H285" s="106">
        <f>Tabela9[[#This Row],[Valor do Provento R$]]/Tabela9[[#This Row],[Provento por 1 ou 1000 Ações]]</f>
        <v>2.5420000000000002E-2</v>
      </c>
    </row>
    <row r="286" spans="1:8">
      <c r="A286" s="118" t="s">
        <v>1505</v>
      </c>
      <c r="B286" s="116" t="s">
        <v>1488</v>
      </c>
      <c r="C286" s="138">
        <v>40206</v>
      </c>
      <c r="D286" s="139">
        <v>1.123E-2</v>
      </c>
      <c r="E286" s="118">
        <v>1</v>
      </c>
      <c r="F286" s="118" t="s">
        <v>1489</v>
      </c>
      <c r="G286" s="113">
        <f>IF([Data da Aprovação]&lt;&gt;"ESTATUTÁRIO",YEAR([Data da Aprovação]),"")</f>
        <v>2010</v>
      </c>
      <c r="H286" s="106">
        <f>Tabela9[[#This Row],[Valor do Provento R$]]/Tabela9[[#This Row],[Provento por 1 ou 1000 Ações]]</f>
        <v>1.123E-2</v>
      </c>
    </row>
    <row r="287" spans="1:8">
      <c r="A287" s="119" t="s">
        <v>1505</v>
      </c>
      <c r="B287" s="117" t="s">
        <v>1488</v>
      </c>
      <c r="C287" s="140">
        <v>40402</v>
      </c>
      <c r="D287" s="141">
        <v>9.2599999999999991E-3</v>
      </c>
      <c r="E287" s="119">
        <v>1</v>
      </c>
      <c r="F287" s="119" t="s">
        <v>1489</v>
      </c>
      <c r="G287" s="114">
        <f>IF([Data da Aprovação]&lt;&gt;"ESTATUTÁRIO",YEAR([Data da Aprovação]),"")</f>
        <v>2010</v>
      </c>
      <c r="H287" s="106">
        <f>Tabela9[[#This Row],[Valor do Provento R$]]/Tabela9[[#This Row],[Provento por 1 ou 1000 Ações]]</f>
        <v>9.2599999999999991E-3</v>
      </c>
    </row>
    <row r="288" spans="1:8">
      <c r="A288" s="118" t="s">
        <v>1505</v>
      </c>
      <c r="B288" s="116" t="s">
        <v>1488</v>
      </c>
      <c r="C288" s="138">
        <v>40570</v>
      </c>
      <c r="D288" s="139">
        <v>2.5819999999999999E-2</v>
      </c>
      <c r="E288" s="118">
        <v>1</v>
      </c>
      <c r="F288" s="118" t="s">
        <v>1489</v>
      </c>
      <c r="G288" s="113">
        <f>IF([Data da Aprovação]&lt;&gt;"ESTATUTÁRIO",YEAR([Data da Aprovação]),"")</f>
        <v>2011</v>
      </c>
      <c r="H288" s="106">
        <f>Tabela9[[#This Row],[Valor do Provento R$]]/Tabela9[[#This Row],[Provento por 1 ou 1000 Ações]]</f>
        <v>2.5819999999999999E-2</v>
      </c>
    </row>
    <row r="289" spans="1:8">
      <c r="A289" s="119" t="s">
        <v>1505</v>
      </c>
      <c r="B289" s="117" t="s">
        <v>1488</v>
      </c>
      <c r="C289" s="140">
        <v>40766</v>
      </c>
      <c r="D289" s="141">
        <v>4.6800000000000001E-3</v>
      </c>
      <c r="E289" s="119">
        <v>1</v>
      </c>
      <c r="F289" s="119" t="s">
        <v>1489</v>
      </c>
      <c r="G289" s="114">
        <f>IF([Data da Aprovação]&lt;&gt;"ESTATUTÁRIO",YEAR([Data da Aprovação]),"")</f>
        <v>2011</v>
      </c>
      <c r="H289" s="106">
        <f>Tabela9[[#This Row],[Valor do Provento R$]]/Tabela9[[#This Row],[Provento por 1 ou 1000 Ações]]</f>
        <v>4.6800000000000001E-3</v>
      </c>
    </row>
    <row r="290" spans="1:8">
      <c r="A290" s="118" t="s">
        <v>1505</v>
      </c>
      <c r="B290" s="116" t="s">
        <v>1488</v>
      </c>
      <c r="C290" s="138">
        <v>40932</v>
      </c>
      <c r="D290" s="139">
        <v>3.49E-3</v>
      </c>
      <c r="E290" s="118">
        <v>1</v>
      </c>
      <c r="F290" s="118" t="s">
        <v>1492</v>
      </c>
      <c r="G290" s="113">
        <f>IF([Data da Aprovação]&lt;&gt;"ESTATUTÁRIO",YEAR([Data da Aprovação]),"")</f>
        <v>2012</v>
      </c>
      <c r="H290" s="106">
        <f>Tabela9[[#This Row],[Valor do Provento R$]]/Tabela9[[#This Row],[Provento por 1 ou 1000 Ações]]</f>
        <v>3.49E-3</v>
      </c>
    </row>
    <row r="291" spans="1:8">
      <c r="A291" s="119" t="s">
        <v>1505</v>
      </c>
      <c r="B291" s="117" t="s">
        <v>1488</v>
      </c>
      <c r="C291" s="140">
        <v>40932</v>
      </c>
      <c r="D291" s="141">
        <v>1.09E-3</v>
      </c>
      <c r="E291" s="119">
        <v>1</v>
      </c>
      <c r="F291" s="119" t="s">
        <v>1489</v>
      </c>
      <c r="G291" s="114">
        <f>IF([Data da Aprovação]&lt;&gt;"ESTATUTÁRIO",YEAR([Data da Aprovação]),"")</f>
        <v>2012</v>
      </c>
      <c r="H291" s="106">
        <f>Tabela9[[#This Row],[Valor do Provento R$]]/Tabela9[[#This Row],[Provento por 1 ou 1000 Ações]]</f>
        <v>1.09E-3</v>
      </c>
    </row>
    <row r="292" spans="1:8">
      <c r="A292" s="118" t="s">
        <v>1505</v>
      </c>
      <c r="B292" s="116" t="s">
        <v>1488</v>
      </c>
      <c r="C292" s="138">
        <v>41134</v>
      </c>
      <c r="D292" s="139">
        <v>1.8859999999999998E-2</v>
      </c>
      <c r="E292" s="118">
        <v>1</v>
      </c>
      <c r="F292" s="118" t="s">
        <v>1489</v>
      </c>
      <c r="G292" s="113">
        <f>IF([Data da Aprovação]&lt;&gt;"ESTATUTÁRIO",YEAR([Data da Aprovação]),"")</f>
        <v>2012</v>
      </c>
      <c r="H292" s="106">
        <f>Tabela9[[#This Row],[Valor do Provento R$]]/Tabela9[[#This Row],[Provento por 1 ou 1000 Ações]]</f>
        <v>1.8859999999999998E-2</v>
      </c>
    </row>
    <row r="293" spans="1:8">
      <c r="A293" s="119" t="s">
        <v>1505</v>
      </c>
      <c r="B293" s="117" t="s">
        <v>1488</v>
      </c>
      <c r="C293" s="140">
        <v>41297</v>
      </c>
      <c r="D293" s="141">
        <v>1.172E-2</v>
      </c>
      <c r="E293" s="119">
        <v>1</v>
      </c>
      <c r="F293" s="119" t="s">
        <v>1492</v>
      </c>
      <c r="G293" s="114">
        <f>IF([Data da Aprovação]&lt;&gt;"ESTATUTÁRIO",YEAR([Data da Aprovação]),"")</f>
        <v>2013</v>
      </c>
      <c r="H293" s="106">
        <f>Tabela9[[#This Row],[Valor do Provento R$]]/Tabela9[[#This Row],[Provento por 1 ou 1000 Ações]]</f>
        <v>1.172E-2</v>
      </c>
    </row>
    <row r="294" spans="1:8">
      <c r="A294" s="118" t="s">
        <v>1505</v>
      </c>
      <c r="B294" s="116" t="s">
        <v>1488</v>
      </c>
      <c r="C294" s="138">
        <v>41499</v>
      </c>
      <c r="D294" s="139">
        <v>1.141E-2</v>
      </c>
      <c r="E294" s="118">
        <v>1</v>
      </c>
      <c r="F294" s="118" t="s">
        <v>1492</v>
      </c>
      <c r="G294" s="113">
        <f>IF([Data da Aprovação]&lt;&gt;"ESTATUTÁRIO",YEAR([Data da Aprovação]),"")</f>
        <v>2013</v>
      </c>
      <c r="H294" s="106">
        <f>Tabela9[[#This Row],[Valor do Provento R$]]/Tabela9[[#This Row],[Provento por 1 ou 1000 Ações]]</f>
        <v>1.141E-2</v>
      </c>
    </row>
    <row r="295" spans="1:8">
      <c r="A295" s="119" t="s">
        <v>1505</v>
      </c>
      <c r="B295" s="117" t="s">
        <v>1488</v>
      </c>
      <c r="C295" s="140">
        <v>41499</v>
      </c>
      <c r="D295" s="141">
        <v>2.1700000000000001E-3</v>
      </c>
      <c r="E295" s="119">
        <v>1</v>
      </c>
      <c r="F295" s="119" t="s">
        <v>1489</v>
      </c>
      <c r="G295" s="114">
        <f>IF([Data da Aprovação]&lt;&gt;"ESTATUTÁRIO",YEAR([Data da Aprovação]),"")</f>
        <v>2013</v>
      </c>
      <c r="H295" s="106">
        <f>Tabela9[[#This Row],[Valor do Provento R$]]/Tabela9[[#This Row],[Provento por 1 ou 1000 Ações]]</f>
        <v>2.1700000000000001E-3</v>
      </c>
    </row>
    <row r="296" spans="1:8">
      <c r="A296" s="118" t="s">
        <v>1505</v>
      </c>
      <c r="B296" s="116" t="s">
        <v>1502</v>
      </c>
      <c r="C296" s="138">
        <v>35094</v>
      </c>
      <c r="D296" s="139">
        <v>8.5260000000000002E-2</v>
      </c>
      <c r="E296" s="118">
        <v>1</v>
      </c>
      <c r="F296" s="118" t="s">
        <v>1492</v>
      </c>
      <c r="G296" s="113">
        <f>IF([Data da Aprovação]&lt;&gt;"ESTATUTÁRIO",YEAR([Data da Aprovação]),"")</f>
        <v>1996</v>
      </c>
      <c r="H296" s="106">
        <f>Tabela9[[#This Row],[Valor do Provento R$]]/Tabela9[[#This Row],[Provento por 1 ou 1000 Ações]]</f>
        <v>8.5260000000000002E-2</v>
      </c>
    </row>
    <row r="297" spans="1:8">
      <c r="A297" s="119" t="s">
        <v>1505</v>
      </c>
      <c r="B297" s="117" t="s">
        <v>1502</v>
      </c>
      <c r="C297" s="140">
        <v>35283</v>
      </c>
      <c r="D297" s="141">
        <v>1.09E-3</v>
      </c>
      <c r="E297" s="119">
        <v>1</v>
      </c>
      <c r="F297" s="119" t="s">
        <v>1492</v>
      </c>
      <c r="G297" s="114">
        <f>IF([Data da Aprovação]&lt;&gt;"ESTATUTÁRIO",YEAR([Data da Aprovação]),"")</f>
        <v>1996</v>
      </c>
      <c r="H297" s="106">
        <f>Tabela9[[#This Row],[Valor do Provento R$]]/Tabela9[[#This Row],[Provento por 1 ou 1000 Ações]]</f>
        <v>1.09E-3</v>
      </c>
    </row>
    <row r="298" spans="1:8">
      <c r="A298" s="118" t="s">
        <v>1505</v>
      </c>
      <c r="B298" s="116" t="s">
        <v>1502</v>
      </c>
      <c r="C298" s="138">
        <v>35283</v>
      </c>
      <c r="D298" s="139">
        <v>8.9300000000000004E-3</v>
      </c>
      <c r="E298" s="118">
        <v>1</v>
      </c>
      <c r="F298" s="118" t="s">
        <v>1492</v>
      </c>
      <c r="G298" s="113">
        <f>IF([Data da Aprovação]&lt;&gt;"ESTATUTÁRIO",YEAR([Data da Aprovação]),"")</f>
        <v>1996</v>
      </c>
      <c r="H298" s="106">
        <f>Tabela9[[#This Row],[Valor do Provento R$]]/Tabela9[[#This Row],[Provento por 1 ou 1000 Ações]]</f>
        <v>8.9300000000000004E-3</v>
      </c>
    </row>
    <row r="299" spans="1:8">
      <c r="A299" s="119" t="s">
        <v>1505</v>
      </c>
      <c r="B299" s="117" t="s">
        <v>1502</v>
      </c>
      <c r="C299" s="140">
        <v>35283</v>
      </c>
      <c r="D299" s="141">
        <v>1.6080000000000001E-2</v>
      </c>
      <c r="E299" s="119">
        <v>1</v>
      </c>
      <c r="F299" s="119" t="s">
        <v>1492</v>
      </c>
      <c r="G299" s="114">
        <f>IF([Data da Aprovação]&lt;&gt;"ESTATUTÁRIO",YEAR([Data da Aprovação]),"")</f>
        <v>1996</v>
      </c>
      <c r="H299" s="106">
        <f>Tabela9[[#This Row],[Valor do Provento R$]]/Tabela9[[#This Row],[Provento por 1 ou 1000 Ações]]</f>
        <v>1.6080000000000001E-2</v>
      </c>
    </row>
    <row r="300" spans="1:8">
      <c r="A300" s="118" t="s">
        <v>1505</v>
      </c>
      <c r="B300" s="116" t="s">
        <v>1502</v>
      </c>
      <c r="C300" s="138">
        <v>35459</v>
      </c>
      <c r="D300" s="139">
        <v>2.7179999999999999E-2</v>
      </c>
      <c r="E300" s="118">
        <v>1</v>
      </c>
      <c r="F300" s="118" t="s">
        <v>1492</v>
      </c>
      <c r="G300" s="113">
        <f>IF([Data da Aprovação]&lt;&gt;"ESTATUTÁRIO",YEAR([Data da Aprovação]),"")</f>
        <v>1997</v>
      </c>
      <c r="H300" s="106">
        <f>Tabela9[[#This Row],[Valor do Provento R$]]/Tabela9[[#This Row],[Provento por 1 ou 1000 Ações]]</f>
        <v>2.7179999999999999E-2</v>
      </c>
    </row>
    <row r="301" spans="1:8">
      <c r="A301" s="119" t="s">
        <v>1505</v>
      </c>
      <c r="B301" s="117" t="s">
        <v>1502</v>
      </c>
      <c r="C301" s="140">
        <v>35459</v>
      </c>
      <c r="D301" s="141">
        <v>1.8400000000000001E-3</v>
      </c>
      <c r="E301" s="119">
        <v>1</v>
      </c>
      <c r="F301" s="119" t="s">
        <v>1492</v>
      </c>
      <c r="G301" s="114">
        <f>IF([Data da Aprovação]&lt;&gt;"ESTATUTÁRIO",YEAR([Data da Aprovação]),"")</f>
        <v>1997</v>
      </c>
      <c r="H301" s="106">
        <f>Tabela9[[#This Row],[Valor do Provento R$]]/Tabela9[[#This Row],[Provento por 1 ou 1000 Ações]]</f>
        <v>1.8400000000000001E-3</v>
      </c>
    </row>
    <row r="302" spans="1:8">
      <c r="A302" s="118" t="s">
        <v>1505</v>
      </c>
      <c r="B302" s="116" t="s">
        <v>1502</v>
      </c>
      <c r="C302" s="138">
        <v>35459</v>
      </c>
      <c r="D302" s="139">
        <v>5.4059999999999997E-2</v>
      </c>
      <c r="E302" s="118">
        <v>1</v>
      </c>
      <c r="F302" s="118" t="s">
        <v>1492</v>
      </c>
      <c r="G302" s="113">
        <f>IF([Data da Aprovação]&lt;&gt;"ESTATUTÁRIO",YEAR([Data da Aprovação]),"")</f>
        <v>1997</v>
      </c>
      <c r="H302" s="106">
        <f>Tabela9[[#This Row],[Valor do Provento R$]]/Tabela9[[#This Row],[Provento por 1 ou 1000 Ações]]</f>
        <v>5.4059999999999997E-2</v>
      </c>
    </row>
    <row r="303" spans="1:8">
      <c r="A303" s="119" t="s">
        <v>1505</v>
      </c>
      <c r="B303" s="117" t="s">
        <v>1502</v>
      </c>
      <c r="C303" s="140">
        <v>35640</v>
      </c>
      <c r="D303" s="141">
        <v>2.8709999999999999E-2</v>
      </c>
      <c r="E303" s="119">
        <v>1</v>
      </c>
      <c r="F303" s="119" t="s">
        <v>1492</v>
      </c>
      <c r="G303" s="114">
        <f>IF([Data da Aprovação]&lt;&gt;"ESTATUTÁRIO",YEAR([Data da Aprovação]),"")</f>
        <v>1997</v>
      </c>
      <c r="H303" s="106">
        <f>Tabela9[[#This Row],[Valor do Provento R$]]/Tabela9[[#This Row],[Provento por 1 ou 1000 Ações]]</f>
        <v>2.8709999999999999E-2</v>
      </c>
    </row>
    <row r="304" spans="1:8">
      <c r="A304" s="118" t="s">
        <v>1505</v>
      </c>
      <c r="B304" s="116" t="s">
        <v>1502</v>
      </c>
      <c r="C304" s="138">
        <v>35823</v>
      </c>
      <c r="D304" s="139">
        <v>0.11873</v>
      </c>
      <c r="E304" s="118">
        <v>1</v>
      </c>
      <c r="F304" s="118" t="s">
        <v>1492</v>
      </c>
      <c r="G304" s="113">
        <f>IF([Data da Aprovação]&lt;&gt;"ESTATUTÁRIO",YEAR([Data da Aprovação]),"")</f>
        <v>1998</v>
      </c>
      <c r="H304" s="106">
        <f>Tabela9[[#This Row],[Valor do Provento R$]]/Tabela9[[#This Row],[Provento por 1 ou 1000 Ações]]</f>
        <v>0.11873</v>
      </c>
    </row>
    <row r="305" spans="1:8">
      <c r="A305" s="119" t="s">
        <v>1505</v>
      </c>
      <c r="B305" s="117" t="s">
        <v>1502</v>
      </c>
      <c r="C305" s="140">
        <v>36013</v>
      </c>
      <c r="D305" s="141">
        <v>3.7530000000000001E-2</v>
      </c>
      <c r="E305" s="119">
        <v>1</v>
      </c>
      <c r="F305" s="119" t="s">
        <v>1489</v>
      </c>
      <c r="G305" s="114">
        <f>IF([Data da Aprovação]&lt;&gt;"ESTATUTÁRIO",YEAR([Data da Aprovação]),"")</f>
        <v>1998</v>
      </c>
      <c r="H305" s="106">
        <f>Tabela9[[#This Row],[Valor do Provento R$]]/Tabela9[[#This Row],[Provento por 1 ou 1000 Ações]]</f>
        <v>3.7530000000000001E-2</v>
      </c>
    </row>
    <row r="306" spans="1:8">
      <c r="A306" s="118" t="s">
        <v>1505</v>
      </c>
      <c r="B306" s="116" t="s">
        <v>1502</v>
      </c>
      <c r="C306" s="138">
        <v>36188</v>
      </c>
      <c r="D306" s="139">
        <v>0.13605</v>
      </c>
      <c r="E306" s="118">
        <v>1</v>
      </c>
      <c r="F306" s="118" t="s">
        <v>1492</v>
      </c>
      <c r="G306" s="113">
        <f>IF([Data da Aprovação]&lt;&gt;"ESTATUTÁRIO",YEAR([Data da Aprovação]),"")</f>
        <v>1999</v>
      </c>
      <c r="H306" s="106">
        <f>Tabela9[[#This Row],[Valor do Provento R$]]/Tabela9[[#This Row],[Provento por 1 ou 1000 Ações]]</f>
        <v>0.13605</v>
      </c>
    </row>
    <row r="307" spans="1:8">
      <c r="A307" s="119" t="s">
        <v>1505</v>
      </c>
      <c r="B307" s="117" t="s">
        <v>1502</v>
      </c>
      <c r="C307" s="140">
        <v>36370</v>
      </c>
      <c r="D307" s="141">
        <v>3.4119999999999998E-2</v>
      </c>
      <c r="E307" s="119">
        <v>1</v>
      </c>
      <c r="F307" s="119" t="s">
        <v>1489</v>
      </c>
      <c r="G307" s="114">
        <f>IF([Data da Aprovação]&lt;&gt;"ESTATUTÁRIO",YEAR([Data da Aprovação]),"")</f>
        <v>1999</v>
      </c>
      <c r="H307" s="106">
        <f>Tabela9[[#This Row],[Valor do Provento R$]]/Tabela9[[#This Row],[Provento por 1 ou 1000 Ações]]</f>
        <v>3.4119999999999998E-2</v>
      </c>
    </row>
    <row r="308" spans="1:8">
      <c r="A308" s="118" t="s">
        <v>1505</v>
      </c>
      <c r="B308" s="116" t="s">
        <v>1502</v>
      </c>
      <c r="C308" s="138">
        <v>36551</v>
      </c>
      <c r="D308" s="139">
        <v>8.7440000000000004E-2</v>
      </c>
      <c r="E308" s="118">
        <v>1</v>
      </c>
      <c r="F308" s="118" t="s">
        <v>1489</v>
      </c>
      <c r="G308" s="113">
        <f>IF([Data da Aprovação]&lt;&gt;"ESTATUTÁRIO",YEAR([Data da Aprovação]),"")</f>
        <v>2000</v>
      </c>
      <c r="H308" s="106">
        <f>Tabela9[[#This Row],[Valor do Provento R$]]/Tabela9[[#This Row],[Provento por 1 ou 1000 Ações]]</f>
        <v>8.7440000000000004E-2</v>
      </c>
    </row>
    <row r="309" spans="1:8">
      <c r="A309" s="119" t="s">
        <v>1505</v>
      </c>
      <c r="B309" s="117" t="s">
        <v>1502</v>
      </c>
      <c r="C309" s="140">
        <v>36727</v>
      </c>
      <c r="D309" s="141">
        <v>2.8000000000000001E-2</v>
      </c>
      <c r="E309" s="119">
        <v>1</v>
      </c>
      <c r="F309" s="119" t="s">
        <v>1492</v>
      </c>
      <c r="G309" s="114">
        <f>IF([Data da Aprovação]&lt;&gt;"ESTATUTÁRIO",YEAR([Data da Aprovação]),"")</f>
        <v>2000</v>
      </c>
      <c r="H309" s="106">
        <f>Tabela9[[#This Row],[Valor do Provento R$]]/Tabela9[[#This Row],[Provento por 1 ou 1000 Ações]]</f>
        <v>2.8000000000000001E-2</v>
      </c>
    </row>
    <row r="310" spans="1:8">
      <c r="A310" s="118" t="s">
        <v>1505</v>
      </c>
      <c r="B310" s="116" t="s">
        <v>1502</v>
      </c>
      <c r="C310" s="138">
        <v>36942</v>
      </c>
      <c r="D310" s="139">
        <v>3.5069999999999997E-2</v>
      </c>
      <c r="E310" s="118">
        <v>1</v>
      </c>
      <c r="F310" s="118" t="s">
        <v>1489</v>
      </c>
      <c r="G310" s="113">
        <f>IF([Data da Aprovação]&lt;&gt;"ESTATUTÁRIO",YEAR([Data da Aprovação]),"")</f>
        <v>2001</v>
      </c>
      <c r="H310" s="106">
        <f>Tabela9[[#This Row],[Valor do Provento R$]]/Tabela9[[#This Row],[Provento por 1 ou 1000 Ações]]</f>
        <v>3.5069999999999997E-2</v>
      </c>
    </row>
    <row r="311" spans="1:8">
      <c r="A311" s="119" t="s">
        <v>1505</v>
      </c>
      <c r="B311" s="117" t="s">
        <v>1502</v>
      </c>
      <c r="C311" s="140">
        <v>37113</v>
      </c>
      <c r="D311" s="141">
        <v>2.8000000000000001E-2</v>
      </c>
      <c r="E311" s="119">
        <v>1</v>
      </c>
      <c r="F311" s="119" t="s">
        <v>1492</v>
      </c>
      <c r="G311" s="114">
        <f>IF([Data da Aprovação]&lt;&gt;"ESTATUTÁRIO",YEAR([Data da Aprovação]),"")</f>
        <v>2001</v>
      </c>
      <c r="H311" s="106">
        <f>Tabela9[[#This Row],[Valor do Provento R$]]/Tabela9[[#This Row],[Provento por 1 ou 1000 Ações]]</f>
        <v>2.8000000000000001E-2</v>
      </c>
    </row>
    <row r="312" spans="1:8">
      <c r="A312" s="118" t="s">
        <v>1505</v>
      </c>
      <c r="B312" s="116" t="s">
        <v>1502</v>
      </c>
      <c r="C312" s="138">
        <v>37294</v>
      </c>
      <c r="D312" s="139">
        <v>2.171E-2</v>
      </c>
      <c r="E312" s="118">
        <v>1</v>
      </c>
      <c r="F312" s="118" t="s">
        <v>1489</v>
      </c>
      <c r="G312" s="113">
        <f>IF([Data da Aprovação]&lt;&gt;"ESTATUTÁRIO",YEAR([Data da Aprovação]),"")</f>
        <v>2002</v>
      </c>
      <c r="H312" s="106">
        <f>Tabela9[[#This Row],[Valor do Provento R$]]/Tabela9[[#This Row],[Provento por 1 ou 1000 Ações]]</f>
        <v>2.171E-2</v>
      </c>
    </row>
    <row r="313" spans="1:8">
      <c r="A313" s="119" t="s">
        <v>1505</v>
      </c>
      <c r="B313" s="117" t="s">
        <v>1502</v>
      </c>
      <c r="C313" s="140">
        <v>37294</v>
      </c>
      <c r="D313" s="141">
        <v>1.4999999999999999E-2</v>
      </c>
      <c r="E313" s="119">
        <v>1</v>
      </c>
      <c r="F313" s="119" t="s">
        <v>1492</v>
      </c>
      <c r="G313" s="114">
        <f>IF([Data da Aprovação]&lt;&gt;"ESTATUTÁRIO",YEAR([Data da Aprovação]),"")</f>
        <v>2002</v>
      </c>
      <c r="H313" s="106">
        <f>Tabela9[[#This Row],[Valor do Provento R$]]/Tabela9[[#This Row],[Provento por 1 ou 1000 Ações]]</f>
        <v>1.4999999999999999E-2</v>
      </c>
    </row>
    <row r="314" spans="1:8">
      <c r="A314" s="118" t="s">
        <v>1505</v>
      </c>
      <c r="B314" s="116" t="s">
        <v>1502</v>
      </c>
      <c r="C314" s="138">
        <v>37461</v>
      </c>
      <c r="D314" s="139">
        <v>2.8000000000000001E-2</v>
      </c>
      <c r="E314" s="118">
        <v>1</v>
      </c>
      <c r="F314" s="118" t="s">
        <v>1492</v>
      </c>
      <c r="G314" s="113">
        <f>IF([Data da Aprovação]&lt;&gt;"ESTATUTÁRIO",YEAR([Data da Aprovação]),"")</f>
        <v>2002</v>
      </c>
      <c r="H314" s="106">
        <f>Tabela9[[#This Row],[Valor do Provento R$]]/Tabela9[[#This Row],[Provento por 1 ou 1000 Ações]]</f>
        <v>2.8000000000000001E-2</v>
      </c>
    </row>
    <row r="315" spans="1:8">
      <c r="A315" s="119" t="s">
        <v>1505</v>
      </c>
      <c r="B315" s="117" t="s">
        <v>1502</v>
      </c>
      <c r="C315" s="140">
        <v>37650</v>
      </c>
      <c r="D315" s="141">
        <v>6.5699999999999995E-2</v>
      </c>
      <c r="E315" s="119">
        <v>1</v>
      </c>
      <c r="F315" s="119" t="s">
        <v>1492</v>
      </c>
      <c r="G315" s="114">
        <f>IF([Data da Aprovação]&lt;&gt;"ESTATUTÁRIO",YEAR([Data da Aprovação]),"")</f>
        <v>2003</v>
      </c>
      <c r="H315" s="106">
        <f>Tabela9[[#This Row],[Valor do Provento R$]]/Tabela9[[#This Row],[Provento por 1 ou 1000 Ações]]</f>
        <v>6.5699999999999995E-2</v>
      </c>
    </row>
    <row r="316" spans="1:8">
      <c r="A316" s="118" t="s">
        <v>1505</v>
      </c>
      <c r="B316" s="116" t="s">
        <v>1502</v>
      </c>
      <c r="C316" s="138">
        <v>37840</v>
      </c>
      <c r="D316" s="139">
        <v>4.367E-2</v>
      </c>
      <c r="E316" s="118">
        <v>1</v>
      </c>
      <c r="F316" s="118" t="s">
        <v>1489</v>
      </c>
      <c r="G316" s="113">
        <f>IF([Data da Aprovação]&lt;&gt;"ESTATUTÁRIO",YEAR([Data da Aprovação]),"")</f>
        <v>2003</v>
      </c>
      <c r="H316" s="106">
        <f>Tabela9[[#This Row],[Valor do Provento R$]]/Tabela9[[#This Row],[Provento por 1 ou 1000 Ações]]</f>
        <v>4.367E-2</v>
      </c>
    </row>
    <row r="317" spans="1:8">
      <c r="A317" s="119" t="s">
        <v>1505</v>
      </c>
      <c r="B317" s="117" t="s">
        <v>1502</v>
      </c>
      <c r="C317" s="140">
        <v>38015</v>
      </c>
      <c r="D317" s="141">
        <v>4.5830000000000003E-2</v>
      </c>
      <c r="E317" s="119">
        <v>1</v>
      </c>
      <c r="F317" s="119" t="s">
        <v>1492</v>
      </c>
      <c r="G317" s="114">
        <f>IF([Data da Aprovação]&lt;&gt;"ESTATUTÁRIO",YEAR([Data da Aprovação]),"")</f>
        <v>2004</v>
      </c>
      <c r="H317" s="106">
        <f>Tabela9[[#This Row],[Valor do Provento R$]]/Tabela9[[#This Row],[Provento por 1 ou 1000 Ações]]</f>
        <v>4.5830000000000003E-2</v>
      </c>
    </row>
    <row r="318" spans="1:8">
      <c r="A318" s="118" t="s">
        <v>1505</v>
      </c>
      <c r="B318" s="116" t="s">
        <v>1502</v>
      </c>
      <c r="C318" s="138">
        <v>38202</v>
      </c>
      <c r="D318" s="139">
        <v>4.2220000000000001E-2</v>
      </c>
      <c r="E318" s="118">
        <v>1</v>
      </c>
      <c r="F318" s="118" t="s">
        <v>1492</v>
      </c>
      <c r="G318" s="113">
        <f>IF([Data da Aprovação]&lt;&gt;"ESTATUTÁRIO",YEAR([Data da Aprovação]),"")</f>
        <v>2004</v>
      </c>
      <c r="H318" s="106">
        <f>Tabela9[[#This Row],[Valor do Provento R$]]/Tabela9[[#This Row],[Provento por 1 ou 1000 Ações]]</f>
        <v>4.2220000000000001E-2</v>
      </c>
    </row>
    <row r="319" spans="1:8">
      <c r="A319" s="119" t="s">
        <v>1505</v>
      </c>
      <c r="B319" s="117" t="s">
        <v>1502</v>
      </c>
      <c r="C319" s="140">
        <v>38385</v>
      </c>
      <c r="D319" s="141">
        <v>1.8239999999999999E-2</v>
      </c>
      <c r="E319" s="119">
        <v>1</v>
      </c>
      <c r="F319" s="119" t="s">
        <v>1492</v>
      </c>
      <c r="G319" s="114">
        <f>IF([Data da Aprovação]&lt;&gt;"ESTATUTÁRIO",YEAR([Data da Aprovação]),"")</f>
        <v>2005</v>
      </c>
      <c r="H319" s="106">
        <f>Tabela9[[#This Row],[Valor do Provento R$]]/Tabela9[[#This Row],[Provento por 1 ou 1000 Ações]]</f>
        <v>1.8239999999999999E-2</v>
      </c>
    </row>
    <row r="320" spans="1:8">
      <c r="A320" s="118" t="s">
        <v>1505</v>
      </c>
      <c r="B320" s="116" t="s">
        <v>1502</v>
      </c>
      <c r="C320" s="138">
        <v>38385</v>
      </c>
      <c r="D320" s="139">
        <v>3.2149999999999998E-2</v>
      </c>
      <c r="E320" s="118">
        <v>1</v>
      </c>
      <c r="F320" s="118" t="s">
        <v>1489</v>
      </c>
      <c r="G320" s="113">
        <f>IF([Data da Aprovação]&lt;&gt;"ESTATUTÁRIO",YEAR([Data da Aprovação]),"")</f>
        <v>2005</v>
      </c>
      <c r="H320" s="106">
        <f>Tabela9[[#This Row],[Valor do Provento R$]]/Tabela9[[#This Row],[Provento por 1 ou 1000 Ações]]</f>
        <v>3.2149999999999998E-2</v>
      </c>
    </row>
    <row r="321" spans="1:8">
      <c r="A321" s="119" t="s">
        <v>1505</v>
      </c>
      <c r="B321" s="117" t="s">
        <v>1502</v>
      </c>
      <c r="C321" s="140">
        <v>38574</v>
      </c>
      <c r="D321" s="141">
        <v>5.3659999999999999E-2</v>
      </c>
      <c r="E321" s="119">
        <v>1</v>
      </c>
      <c r="F321" s="119" t="s">
        <v>1489</v>
      </c>
      <c r="G321" s="114">
        <f>IF([Data da Aprovação]&lt;&gt;"ESTATUTÁRIO",YEAR([Data da Aprovação]),"")</f>
        <v>2005</v>
      </c>
      <c r="H321" s="106">
        <f>Tabela9[[#This Row],[Valor do Provento R$]]/Tabela9[[#This Row],[Provento por 1 ou 1000 Ações]]</f>
        <v>5.3659999999999999E-2</v>
      </c>
    </row>
    <row r="322" spans="1:8">
      <c r="A322" s="118" t="s">
        <v>1505</v>
      </c>
      <c r="B322" s="116" t="s">
        <v>1502</v>
      </c>
      <c r="C322" s="138">
        <v>38748</v>
      </c>
      <c r="D322" s="139">
        <v>4.5620000000000001E-2</v>
      </c>
      <c r="E322" s="118">
        <v>1</v>
      </c>
      <c r="F322" s="118" t="s">
        <v>1492</v>
      </c>
      <c r="G322" s="113">
        <f>IF([Data da Aprovação]&lt;&gt;"ESTATUTÁRIO",YEAR([Data da Aprovação]),"")</f>
        <v>2006</v>
      </c>
      <c r="H322" s="106">
        <f>Tabela9[[#This Row],[Valor do Provento R$]]/Tabela9[[#This Row],[Provento por 1 ou 1000 Ações]]</f>
        <v>4.5620000000000001E-2</v>
      </c>
    </row>
    <row r="323" spans="1:8">
      <c r="A323" s="119" t="s">
        <v>1505</v>
      </c>
      <c r="B323" s="117" t="s">
        <v>1502</v>
      </c>
      <c r="C323" s="140">
        <v>38939</v>
      </c>
      <c r="D323" s="141">
        <v>4.9410000000000003E-2</v>
      </c>
      <c r="E323" s="119">
        <v>1</v>
      </c>
      <c r="F323" s="119" t="s">
        <v>1492</v>
      </c>
      <c r="G323" s="114">
        <f>IF([Data da Aprovação]&lt;&gt;"ESTATUTÁRIO",YEAR([Data da Aprovação]),"")</f>
        <v>2006</v>
      </c>
      <c r="H323" s="106">
        <f>Tabela9[[#This Row],[Valor do Provento R$]]/Tabela9[[#This Row],[Provento por 1 ou 1000 Ações]]</f>
        <v>4.9410000000000003E-2</v>
      </c>
    </row>
    <row r="324" spans="1:8">
      <c r="A324" s="118" t="s">
        <v>1505</v>
      </c>
      <c r="B324" s="116" t="s">
        <v>1502</v>
      </c>
      <c r="C324" s="138">
        <v>39104</v>
      </c>
      <c r="D324" s="139">
        <v>5.8130000000000001E-2</v>
      </c>
      <c r="E324" s="118">
        <v>1</v>
      </c>
      <c r="F324" s="118" t="s">
        <v>1489</v>
      </c>
      <c r="G324" s="113">
        <f>IF([Data da Aprovação]&lt;&gt;"ESTATUTÁRIO",YEAR([Data da Aprovação]),"")</f>
        <v>2007</v>
      </c>
      <c r="H324" s="106">
        <f>Tabela9[[#This Row],[Valor do Provento R$]]/Tabela9[[#This Row],[Provento por 1 ou 1000 Ações]]</f>
        <v>5.8130000000000001E-2</v>
      </c>
    </row>
    <row r="325" spans="1:8">
      <c r="A325" s="119" t="s">
        <v>1505</v>
      </c>
      <c r="B325" s="117" t="s">
        <v>1502</v>
      </c>
      <c r="C325" s="140">
        <v>39308</v>
      </c>
      <c r="D325" s="141">
        <v>4.9410000000000003E-2</v>
      </c>
      <c r="E325" s="119">
        <v>1</v>
      </c>
      <c r="F325" s="119" t="s">
        <v>1492</v>
      </c>
      <c r="G325" s="114">
        <f>IF([Data da Aprovação]&lt;&gt;"ESTATUTÁRIO",YEAR([Data da Aprovação]),"")</f>
        <v>2007</v>
      </c>
      <c r="H325" s="106">
        <f>Tabela9[[#This Row],[Valor do Provento R$]]/Tabela9[[#This Row],[Provento por 1 ou 1000 Ações]]</f>
        <v>4.9410000000000003E-2</v>
      </c>
    </row>
    <row r="326" spans="1:8">
      <c r="A326" s="118" t="s">
        <v>1505</v>
      </c>
      <c r="B326" s="116" t="s">
        <v>1502</v>
      </c>
      <c r="C326" s="138">
        <v>39464</v>
      </c>
      <c r="D326" s="139">
        <v>7.102E-2</v>
      </c>
      <c r="E326" s="118">
        <v>1</v>
      </c>
      <c r="F326" s="118" t="s">
        <v>1489</v>
      </c>
      <c r="G326" s="113">
        <f>IF([Data da Aprovação]&lt;&gt;"ESTATUTÁRIO",YEAR([Data da Aprovação]),"")</f>
        <v>2008</v>
      </c>
      <c r="H326" s="106">
        <f>Tabela9[[#This Row],[Valor do Provento R$]]/Tabela9[[#This Row],[Provento por 1 ou 1000 Ações]]</f>
        <v>7.102E-2</v>
      </c>
    </row>
    <row r="327" spans="1:8">
      <c r="A327" s="119" t="s">
        <v>1505</v>
      </c>
      <c r="B327" s="117" t="s">
        <v>1502</v>
      </c>
      <c r="C327" s="140">
        <v>39672</v>
      </c>
      <c r="D327" s="141">
        <v>7.6240000000000002E-2</v>
      </c>
      <c r="E327" s="119">
        <v>1</v>
      </c>
      <c r="F327" s="119" t="s">
        <v>1489</v>
      </c>
      <c r="G327" s="114">
        <f>IF([Data da Aprovação]&lt;&gt;"ESTATUTÁRIO",YEAR([Data da Aprovação]),"")</f>
        <v>2008</v>
      </c>
      <c r="H327" s="106">
        <f>Tabela9[[#This Row],[Valor do Provento R$]]/Tabela9[[#This Row],[Provento por 1 ou 1000 Ações]]</f>
        <v>7.6240000000000002E-2</v>
      </c>
    </row>
    <row r="328" spans="1:8">
      <c r="A328" s="118" t="s">
        <v>1505</v>
      </c>
      <c r="B328" s="116" t="s">
        <v>1502</v>
      </c>
      <c r="C328" s="138">
        <v>39849</v>
      </c>
      <c r="D328" s="139">
        <v>6.4799999999999996E-2</v>
      </c>
      <c r="E328" s="118">
        <v>1</v>
      </c>
      <c r="F328" s="118" t="s">
        <v>1492</v>
      </c>
      <c r="G328" s="113">
        <f>IF([Data da Aprovação]&lt;&gt;"ESTATUTÁRIO",YEAR([Data da Aprovação]),"")</f>
        <v>2009</v>
      </c>
      <c r="H328" s="106">
        <f>Tabela9[[#This Row],[Valor do Provento R$]]/Tabela9[[#This Row],[Provento por 1 ou 1000 Ações]]</f>
        <v>6.4799999999999996E-2</v>
      </c>
    </row>
    <row r="329" spans="1:8">
      <c r="A329" s="119" t="s">
        <v>1505</v>
      </c>
      <c r="B329" s="117" t="s">
        <v>1502</v>
      </c>
      <c r="C329" s="140">
        <v>40038</v>
      </c>
      <c r="D329" s="141">
        <v>8.6040000000000005E-2</v>
      </c>
      <c r="E329" s="119">
        <v>1</v>
      </c>
      <c r="F329" s="119" t="s">
        <v>1489</v>
      </c>
      <c r="G329" s="114">
        <f>IF([Data da Aprovação]&lt;&gt;"ESTATUTÁRIO",YEAR([Data da Aprovação]),"")</f>
        <v>2009</v>
      </c>
      <c r="H329" s="106">
        <f>Tabela9[[#This Row],[Valor do Provento R$]]/Tabela9[[#This Row],[Provento por 1 ou 1000 Ações]]</f>
        <v>8.6040000000000005E-2</v>
      </c>
    </row>
    <row r="330" spans="1:8">
      <c r="A330" s="118" t="s">
        <v>1505</v>
      </c>
      <c r="B330" s="116" t="s">
        <v>1502</v>
      </c>
      <c r="C330" s="138">
        <v>40206</v>
      </c>
      <c r="D330" s="139">
        <v>6.3579999999999998E-2</v>
      </c>
      <c r="E330" s="118">
        <v>1</v>
      </c>
      <c r="F330" s="118" t="s">
        <v>1492</v>
      </c>
      <c r="G330" s="113">
        <f>IF([Data da Aprovação]&lt;&gt;"ESTATUTÁRIO",YEAR([Data da Aprovação]),"")</f>
        <v>2010</v>
      </c>
      <c r="H330" s="106">
        <f>Tabela9[[#This Row],[Valor do Provento R$]]/Tabela9[[#This Row],[Provento por 1 ou 1000 Ações]]</f>
        <v>6.3579999999999998E-2</v>
      </c>
    </row>
    <row r="331" spans="1:8">
      <c r="A331" s="119" t="s">
        <v>1505</v>
      </c>
      <c r="B331" s="117" t="s">
        <v>1502</v>
      </c>
      <c r="C331" s="140">
        <v>40206</v>
      </c>
      <c r="D331" s="141">
        <v>1.123E-2</v>
      </c>
      <c r="E331" s="119">
        <v>1</v>
      </c>
      <c r="F331" s="119" t="s">
        <v>1489</v>
      </c>
      <c r="G331" s="114">
        <f>IF([Data da Aprovação]&lt;&gt;"ESTATUTÁRIO",YEAR([Data da Aprovação]),"")</f>
        <v>2010</v>
      </c>
      <c r="H331" s="106">
        <f>Tabela9[[#This Row],[Valor do Provento R$]]/Tabela9[[#This Row],[Provento por 1 ou 1000 Ações]]</f>
        <v>1.123E-2</v>
      </c>
    </row>
    <row r="332" spans="1:8">
      <c r="A332" s="118" t="s">
        <v>1505</v>
      </c>
      <c r="B332" s="116" t="s">
        <v>1502</v>
      </c>
      <c r="C332" s="138">
        <v>40402</v>
      </c>
      <c r="D332" s="139">
        <v>9.2960000000000001E-2</v>
      </c>
      <c r="E332" s="118">
        <v>1</v>
      </c>
      <c r="F332" s="118" t="s">
        <v>1489</v>
      </c>
      <c r="G332" s="113">
        <f>IF([Data da Aprovação]&lt;&gt;"ESTATUTÁRIO",YEAR([Data da Aprovação]),"")</f>
        <v>2010</v>
      </c>
      <c r="H332" s="106">
        <f>Tabela9[[#This Row],[Valor do Provento R$]]/Tabela9[[#This Row],[Provento por 1 ou 1000 Ações]]</f>
        <v>9.2960000000000001E-2</v>
      </c>
    </row>
    <row r="333" spans="1:8">
      <c r="A333" s="119" t="s">
        <v>1505</v>
      </c>
      <c r="B333" s="117" t="s">
        <v>1502</v>
      </c>
      <c r="C333" s="140">
        <v>40570</v>
      </c>
      <c r="D333" s="141">
        <v>9.2960000000000001E-2</v>
      </c>
      <c r="E333" s="119">
        <v>1</v>
      </c>
      <c r="F333" s="119" t="s">
        <v>1489</v>
      </c>
      <c r="G333" s="114">
        <f>IF([Data da Aprovação]&lt;&gt;"ESTATUTÁRIO",YEAR([Data da Aprovação]),"")</f>
        <v>2011</v>
      </c>
      <c r="H333" s="106">
        <f>Tabela9[[#This Row],[Valor do Provento R$]]/Tabela9[[#This Row],[Provento por 1 ou 1000 Ações]]</f>
        <v>9.2960000000000001E-2</v>
      </c>
    </row>
    <row r="334" spans="1:8">
      <c r="A334" s="118" t="s">
        <v>1505</v>
      </c>
      <c r="B334" s="116" t="s">
        <v>1502</v>
      </c>
      <c r="C334" s="138">
        <v>40766</v>
      </c>
      <c r="D334" s="139">
        <v>0.10306999999999999</v>
      </c>
      <c r="E334" s="118">
        <v>1</v>
      </c>
      <c r="F334" s="118" t="s">
        <v>1489</v>
      </c>
      <c r="G334" s="113">
        <f>IF([Data da Aprovação]&lt;&gt;"ESTATUTÁRIO",YEAR([Data da Aprovação]),"")</f>
        <v>2011</v>
      </c>
      <c r="H334" s="106">
        <f>Tabela9[[#This Row],[Valor do Provento R$]]/Tabela9[[#This Row],[Provento por 1 ou 1000 Ações]]</f>
        <v>0.10306999999999999</v>
      </c>
    </row>
    <row r="335" spans="1:8">
      <c r="A335" s="119" t="s">
        <v>1505</v>
      </c>
      <c r="B335" s="117" t="s">
        <v>1502</v>
      </c>
      <c r="C335" s="140">
        <v>40932</v>
      </c>
      <c r="D335" s="141">
        <v>8.659E-2</v>
      </c>
      <c r="E335" s="119">
        <v>1</v>
      </c>
      <c r="F335" s="119" t="s">
        <v>1492</v>
      </c>
      <c r="G335" s="114">
        <f>IF([Data da Aprovação]&lt;&gt;"ESTATUTÁRIO",YEAR([Data da Aprovação]),"")</f>
        <v>2012</v>
      </c>
      <c r="H335" s="106">
        <f>Tabela9[[#This Row],[Valor do Provento R$]]/Tabela9[[#This Row],[Provento por 1 ou 1000 Ações]]</f>
        <v>8.659E-2</v>
      </c>
    </row>
    <row r="336" spans="1:8">
      <c r="A336" s="118" t="s">
        <v>1505</v>
      </c>
      <c r="B336" s="116" t="s">
        <v>1502</v>
      </c>
      <c r="C336" s="138">
        <v>40932</v>
      </c>
      <c r="D336" s="139">
        <v>1.1999999999999999E-3</v>
      </c>
      <c r="E336" s="118">
        <v>1</v>
      </c>
      <c r="F336" s="118" t="s">
        <v>1489</v>
      </c>
      <c r="G336" s="113">
        <f>IF([Data da Aprovação]&lt;&gt;"ESTATUTÁRIO",YEAR([Data da Aprovação]),"")</f>
        <v>2012</v>
      </c>
      <c r="H336" s="106">
        <f>Tabela9[[#This Row],[Valor do Provento R$]]/Tabela9[[#This Row],[Provento por 1 ou 1000 Ações]]</f>
        <v>1.1999999999999999E-3</v>
      </c>
    </row>
    <row r="337" spans="1:8">
      <c r="A337" s="119" t="s">
        <v>1505</v>
      </c>
      <c r="B337" s="117" t="s">
        <v>1502</v>
      </c>
      <c r="C337" s="140">
        <v>41134</v>
      </c>
      <c r="D337" s="141">
        <v>0.11162999999999999</v>
      </c>
      <c r="E337" s="119">
        <v>1</v>
      </c>
      <c r="F337" s="119" t="s">
        <v>1489</v>
      </c>
      <c r="G337" s="114">
        <f>IF([Data da Aprovação]&lt;&gt;"ESTATUTÁRIO",YEAR([Data da Aprovação]),"")</f>
        <v>2012</v>
      </c>
      <c r="H337" s="106">
        <f>Tabela9[[#This Row],[Valor do Provento R$]]/Tabela9[[#This Row],[Provento por 1 ou 1000 Ações]]</f>
        <v>0.11162999999999999</v>
      </c>
    </row>
    <row r="338" spans="1:8">
      <c r="A338" s="118" t="s">
        <v>1505</v>
      </c>
      <c r="B338" s="116" t="s">
        <v>1502</v>
      </c>
      <c r="C338" s="138">
        <v>41297</v>
      </c>
      <c r="D338" s="139">
        <v>9.4890000000000002E-2</v>
      </c>
      <c r="E338" s="118">
        <v>1</v>
      </c>
      <c r="F338" s="118" t="s">
        <v>1492</v>
      </c>
      <c r="G338" s="113">
        <f>IF([Data da Aprovação]&lt;&gt;"ESTATUTÁRIO",YEAR([Data da Aprovação]),"")</f>
        <v>2013</v>
      </c>
      <c r="H338" s="106">
        <f>Tabela9[[#This Row],[Valor do Provento R$]]/Tabela9[[#This Row],[Provento por 1 ou 1000 Ações]]</f>
        <v>9.4890000000000002E-2</v>
      </c>
    </row>
    <row r="339" spans="1:8">
      <c r="A339" s="119" t="s">
        <v>1505</v>
      </c>
      <c r="B339" s="117" t="s">
        <v>1502</v>
      </c>
      <c r="C339" s="140">
        <v>41499</v>
      </c>
      <c r="D339" s="141">
        <v>0.10095</v>
      </c>
      <c r="E339" s="119">
        <v>1</v>
      </c>
      <c r="F339" s="119" t="s">
        <v>1492</v>
      </c>
      <c r="G339" s="114">
        <f>IF([Data da Aprovação]&lt;&gt;"ESTATUTÁRIO",YEAR([Data da Aprovação]),"")</f>
        <v>2013</v>
      </c>
      <c r="H339" s="106">
        <f>Tabela9[[#This Row],[Valor do Provento R$]]/Tabela9[[#This Row],[Provento por 1 ou 1000 Ações]]</f>
        <v>0.10095</v>
      </c>
    </row>
    <row r="340" spans="1:8">
      <c r="A340" s="118" t="s">
        <v>1505</v>
      </c>
      <c r="B340" s="116" t="s">
        <v>1502</v>
      </c>
      <c r="C340" s="138">
        <v>41499</v>
      </c>
      <c r="D340" s="139">
        <v>2.3900000000000002E-3</v>
      </c>
      <c r="E340" s="118">
        <v>1</v>
      </c>
      <c r="F340" s="118" t="s">
        <v>1489</v>
      </c>
      <c r="G340" s="113">
        <f>IF([Data da Aprovação]&lt;&gt;"ESTATUTÁRIO",YEAR([Data da Aprovação]),"")</f>
        <v>2013</v>
      </c>
      <c r="H340" s="106">
        <f>Tabela9[[#This Row],[Valor do Provento R$]]/Tabela9[[#This Row],[Provento por 1 ou 1000 Ações]]</f>
        <v>2.3900000000000002E-3</v>
      </c>
    </row>
    <row r="341" spans="1:8">
      <c r="A341" s="119" t="s">
        <v>1505</v>
      </c>
      <c r="B341" s="117" t="s">
        <v>1502</v>
      </c>
      <c r="C341" s="140">
        <v>41660</v>
      </c>
      <c r="D341" s="141">
        <v>0.10299</v>
      </c>
      <c r="E341" s="119">
        <v>1</v>
      </c>
      <c r="F341" s="119" t="s">
        <v>1492</v>
      </c>
      <c r="G341" s="114">
        <f>IF([Data da Aprovação]&lt;&gt;"ESTATUTÁRIO",YEAR([Data da Aprovação]),"")</f>
        <v>2014</v>
      </c>
      <c r="H341" s="106">
        <f>Tabela9[[#This Row],[Valor do Provento R$]]/Tabela9[[#This Row],[Provento por 1 ou 1000 Ações]]</f>
        <v>0.10299</v>
      </c>
    </row>
    <row r="342" spans="1:8">
      <c r="A342" s="118" t="s">
        <v>1505</v>
      </c>
      <c r="B342" s="116" t="s">
        <v>1503</v>
      </c>
      <c r="C342" s="138">
        <v>35094</v>
      </c>
      <c r="D342" s="139">
        <v>9.1730000000000006E-2</v>
      </c>
      <c r="E342" s="118">
        <v>1</v>
      </c>
      <c r="F342" s="118" t="s">
        <v>1492</v>
      </c>
      <c r="G342" s="113">
        <f>IF([Data da Aprovação]&lt;&gt;"ESTATUTÁRIO",YEAR([Data da Aprovação]),"")</f>
        <v>1996</v>
      </c>
      <c r="H342" s="106">
        <f>Tabela9[[#This Row],[Valor do Provento R$]]/Tabela9[[#This Row],[Provento por 1 ou 1000 Ações]]</f>
        <v>9.1730000000000006E-2</v>
      </c>
    </row>
    <row r="343" spans="1:8">
      <c r="A343" s="119" t="s">
        <v>1505</v>
      </c>
      <c r="B343" s="117" t="s">
        <v>1503</v>
      </c>
      <c r="C343" s="140">
        <v>35283</v>
      </c>
      <c r="D343" s="141">
        <v>1.09E-3</v>
      </c>
      <c r="E343" s="119">
        <v>1</v>
      </c>
      <c r="F343" s="119" t="s">
        <v>1492</v>
      </c>
      <c r="G343" s="114">
        <f>IF([Data da Aprovação]&lt;&gt;"ESTATUTÁRIO",YEAR([Data da Aprovação]),"")</f>
        <v>1996</v>
      </c>
      <c r="H343" s="106">
        <f>Tabela9[[#This Row],[Valor do Provento R$]]/Tabela9[[#This Row],[Provento por 1 ou 1000 Ações]]</f>
        <v>1.09E-3</v>
      </c>
    </row>
    <row r="344" spans="1:8">
      <c r="A344" s="118" t="s">
        <v>1505</v>
      </c>
      <c r="B344" s="116" t="s">
        <v>1503</v>
      </c>
      <c r="C344" s="138">
        <v>35283</v>
      </c>
      <c r="D344" s="139">
        <v>8.9300000000000004E-3</v>
      </c>
      <c r="E344" s="118">
        <v>1</v>
      </c>
      <c r="F344" s="118" t="s">
        <v>1492</v>
      </c>
      <c r="G344" s="113">
        <f>IF([Data da Aprovação]&lt;&gt;"ESTATUTÁRIO",YEAR([Data da Aprovação]),"")</f>
        <v>1996</v>
      </c>
      <c r="H344" s="106">
        <f>Tabela9[[#This Row],[Valor do Provento R$]]/Tabela9[[#This Row],[Provento por 1 ou 1000 Ações]]</f>
        <v>8.9300000000000004E-3</v>
      </c>
    </row>
    <row r="345" spans="1:8">
      <c r="A345" s="119" t="s">
        <v>1505</v>
      </c>
      <c r="B345" s="117" t="s">
        <v>1503</v>
      </c>
      <c r="C345" s="140">
        <v>35283</v>
      </c>
      <c r="D345" s="141">
        <v>1.6080000000000001E-2</v>
      </c>
      <c r="E345" s="119">
        <v>1</v>
      </c>
      <c r="F345" s="119" t="s">
        <v>1492</v>
      </c>
      <c r="G345" s="114">
        <f>IF([Data da Aprovação]&lt;&gt;"ESTATUTÁRIO",YEAR([Data da Aprovação]),"")</f>
        <v>1996</v>
      </c>
      <c r="H345" s="106">
        <f>Tabela9[[#This Row],[Valor do Provento R$]]/Tabela9[[#This Row],[Provento por 1 ou 1000 Ações]]</f>
        <v>1.6080000000000001E-2</v>
      </c>
    </row>
    <row r="346" spans="1:8">
      <c r="A346" s="118" t="s">
        <v>1505</v>
      </c>
      <c r="B346" s="116" t="s">
        <v>1503</v>
      </c>
      <c r="C346" s="138">
        <v>35459</v>
      </c>
      <c r="D346" s="139">
        <v>0.107</v>
      </c>
      <c r="E346" s="118">
        <v>1</v>
      </c>
      <c r="F346" s="118" t="s">
        <v>1492</v>
      </c>
      <c r="G346" s="113">
        <f>IF([Data da Aprovação]&lt;&gt;"ESTATUTÁRIO",YEAR([Data da Aprovação]),"")</f>
        <v>1997</v>
      </c>
      <c r="H346" s="106">
        <f>Tabela9[[#This Row],[Valor do Provento R$]]/Tabela9[[#This Row],[Provento por 1 ou 1000 Ações]]</f>
        <v>0.107</v>
      </c>
    </row>
    <row r="347" spans="1:8">
      <c r="A347" s="119" t="s">
        <v>1505</v>
      </c>
      <c r="B347" s="117" t="s">
        <v>1503</v>
      </c>
      <c r="C347" s="140">
        <v>35459</v>
      </c>
      <c r="D347" s="141">
        <v>2.7179999999999999E-2</v>
      </c>
      <c r="E347" s="119">
        <v>1</v>
      </c>
      <c r="F347" s="119" t="s">
        <v>1492</v>
      </c>
      <c r="G347" s="114">
        <f>IF([Data da Aprovação]&lt;&gt;"ESTATUTÁRIO",YEAR([Data da Aprovação]),"")</f>
        <v>1997</v>
      </c>
      <c r="H347" s="106">
        <f>Tabela9[[#This Row],[Valor do Provento R$]]/Tabela9[[#This Row],[Provento por 1 ou 1000 Ações]]</f>
        <v>2.7179999999999999E-2</v>
      </c>
    </row>
    <row r="348" spans="1:8">
      <c r="A348" s="118" t="s">
        <v>1505</v>
      </c>
      <c r="B348" s="116" t="s">
        <v>1503</v>
      </c>
      <c r="C348" s="138">
        <v>35459</v>
      </c>
      <c r="D348" s="139">
        <v>1.8400000000000001E-3</v>
      </c>
      <c r="E348" s="118">
        <v>1</v>
      </c>
      <c r="F348" s="118" t="s">
        <v>1492</v>
      </c>
      <c r="G348" s="113">
        <f>IF([Data da Aprovação]&lt;&gt;"ESTATUTÁRIO",YEAR([Data da Aprovação]),"")</f>
        <v>1997</v>
      </c>
      <c r="H348" s="106">
        <f>Tabela9[[#This Row],[Valor do Provento R$]]/Tabela9[[#This Row],[Provento por 1 ou 1000 Ações]]</f>
        <v>1.8400000000000001E-3</v>
      </c>
    </row>
    <row r="349" spans="1:8">
      <c r="A349" s="119" t="s">
        <v>1505</v>
      </c>
      <c r="B349" s="117" t="s">
        <v>1503</v>
      </c>
      <c r="C349" s="140">
        <v>35640</v>
      </c>
      <c r="D349" s="141">
        <v>2.8709999999999999E-2</v>
      </c>
      <c r="E349" s="119">
        <v>1</v>
      </c>
      <c r="F349" s="119" t="s">
        <v>1492</v>
      </c>
      <c r="G349" s="114">
        <f>IF([Data da Aprovação]&lt;&gt;"ESTATUTÁRIO",YEAR([Data da Aprovação]),"")</f>
        <v>1997</v>
      </c>
      <c r="H349" s="106">
        <f>Tabela9[[#This Row],[Valor do Provento R$]]/Tabela9[[#This Row],[Provento por 1 ou 1000 Ações]]</f>
        <v>2.8709999999999999E-2</v>
      </c>
    </row>
    <row r="350" spans="1:8">
      <c r="A350" s="118" t="s">
        <v>1505</v>
      </c>
      <c r="B350" s="116" t="s">
        <v>1503</v>
      </c>
      <c r="C350" s="138">
        <v>35823</v>
      </c>
      <c r="D350" s="139">
        <v>0.15293000000000001</v>
      </c>
      <c r="E350" s="118">
        <v>1</v>
      </c>
      <c r="F350" s="118" t="s">
        <v>1492</v>
      </c>
      <c r="G350" s="113">
        <f>IF([Data da Aprovação]&lt;&gt;"ESTATUTÁRIO",YEAR([Data da Aprovação]),"")</f>
        <v>1998</v>
      </c>
      <c r="H350" s="106">
        <f>Tabela9[[#This Row],[Valor do Provento R$]]/Tabela9[[#This Row],[Provento por 1 ou 1000 Ações]]</f>
        <v>0.15293000000000001</v>
      </c>
    </row>
    <row r="351" spans="1:8">
      <c r="A351" s="119" t="s">
        <v>1505</v>
      </c>
      <c r="B351" s="117" t="s">
        <v>1503</v>
      </c>
      <c r="C351" s="140">
        <v>36013</v>
      </c>
      <c r="D351" s="141">
        <v>3.7530000000000001E-2</v>
      </c>
      <c r="E351" s="119">
        <v>1</v>
      </c>
      <c r="F351" s="119" t="s">
        <v>1489</v>
      </c>
      <c r="G351" s="114">
        <f>IF([Data da Aprovação]&lt;&gt;"ESTATUTÁRIO",YEAR([Data da Aprovação]),"")</f>
        <v>1998</v>
      </c>
      <c r="H351" s="106">
        <f>Tabela9[[#This Row],[Valor do Provento R$]]/Tabela9[[#This Row],[Provento por 1 ou 1000 Ações]]</f>
        <v>3.7530000000000001E-2</v>
      </c>
    </row>
    <row r="352" spans="1:8">
      <c r="A352" s="118" t="s">
        <v>1505</v>
      </c>
      <c r="B352" s="116" t="s">
        <v>1503</v>
      </c>
      <c r="C352" s="138">
        <v>36188</v>
      </c>
      <c r="D352" s="139">
        <v>0.13605</v>
      </c>
      <c r="E352" s="118">
        <v>1</v>
      </c>
      <c r="F352" s="118" t="s">
        <v>1492</v>
      </c>
      <c r="G352" s="113">
        <f>IF([Data da Aprovação]&lt;&gt;"ESTATUTÁRIO",YEAR([Data da Aprovação]),"")</f>
        <v>1999</v>
      </c>
      <c r="H352" s="106">
        <f>Tabela9[[#This Row],[Valor do Provento R$]]/Tabela9[[#This Row],[Provento por 1 ou 1000 Ações]]</f>
        <v>0.13605</v>
      </c>
    </row>
    <row r="353" spans="1:8">
      <c r="A353" s="119" t="s">
        <v>1505</v>
      </c>
      <c r="B353" s="117" t="s">
        <v>1503</v>
      </c>
      <c r="C353" s="140">
        <v>36370</v>
      </c>
      <c r="D353" s="141">
        <v>3.4119999999999998E-2</v>
      </c>
      <c r="E353" s="119">
        <v>1</v>
      </c>
      <c r="F353" s="119" t="s">
        <v>1489</v>
      </c>
      <c r="G353" s="114">
        <f>IF([Data da Aprovação]&lt;&gt;"ESTATUTÁRIO",YEAR([Data da Aprovação]),"")</f>
        <v>1999</v>
      </c>
      <c r="H353" s="106">
        <f>Tabela9[[#This Row],[Valor do Provento R$]]/Tabela9[[#This Row],[Provento por 1 ou 1000 Ações]]</f>
        <v>3.4119999999999998E-2</v>
      </c>
    </row>
    <row r="354" spans="1:8">
      <c r="A354" s="118" t="s">
        <v>1505</v>
      </c>
      <c r="B354" s="116" t="s">
        <v>1503</v>
      </c>
      <c r="C354" s="138">
        <v>36551</v>
      </c>
      <c r="D354" s="139">
        <v>0.10088</v>
      </c>
      <c r="E354" s="118">
        <v>1</v>
      </c>
      <c r="F354" s="118" t="s">
        <v>1489</v>
      </c>
      <c r="G354" s="113">
        <f>IF([Data da Aprovação]&lt;&gt;"ESTATUTÁRIO",YEAR([Data da Aprovação]),"")</f>
        <v>2000</v>
      </c>
      <c r="H354" s="106">
        <f>Tabela9[[#This Row],[Valor do Provento R$]]/Tabela9[[#This Row],[Provento por 1 ou 1000 Ações]]</f>
        <v>0.10088</v>
      </c>
    </row>
    <row r="355" spans="1:8">
      <c r="A355" s="119" t="s">
        <v>1505</v>
      </c>
      <c r="B355" s="117" t="s">
        <v>1503</v>
      </c>
      <c r="C355" s="140">
        <v>36727</v>
      </c>
      <c r="D355" s="141">
        <v>2.8000000000000001E-2</v>
      </c>
      <c r="E355" s="119">
        <v>1</v>
      </c>
      <c r="F355" s="119" t="s">
        <v>1492</v>
      </c>
      <c r="G355" s="114">
        <f>IF([Data da Aprovação]&lt;&gt;"ESTATUTÁRIO",YEAR([Data da Aprovação]),"")</f>
        <v>2000</v>
      </c>
      <c r="H355" s="106">
        <f>Tabela9[[#This Row],[Valor do Provento R$]]/Tabela9[[#This Row],[Provento por 1 ou 1000 Ações]]</f>
        <v>2.8000000000000001E-2</v>
      </c>
    </row>
    <row r="356" spans="1:8">
      <c r="A356" s="118" t="s">
        <v>1505</v>
      </c>
      <c r="B356" s="116" t="s">
        <v>1503</v>
      </c>
      <c r="C356" s="138">
        <v>36942</v>
      </c>
      <c r="D356" s="139">
        <v>0.13027</v>
      </c>
      <c r="E356" s="118">
        <v>1</v>
      </c>
      <c r="F356" s="118" t="s">
        <v>1489</v>
      </c>
      <c r="G356" s="113">
        <f>IF([Data da Aprovação]&lt;&gt;"ESTATUTÁRIO",YEAR([Data da Aprovação]),"")</f>
        <v>2001</v>
      </c>
      <c r="H356" s="106">
        <f>Tabela9[[#This Row],[Valor do Provento R$]]/Tabela9[[#This Row],[Provento por 1 ou 1000 Ações]]</f>
        <v>0.13027</v>
      </c>
    </row>
    <row r="357" spans="1:8">
      <c r="A357" s="119" t="s">
        <v>1505</v>
      </c>
      <c r="B357" s="117" t="s">
        <v>1503</v>
      </c>
      <c r="C357" s="140">
        <v>37113</v>
      </c>
      <c r="D357" s="141">
        <v>2.8000000000000001E-2</v>
      </c>
      <c r="E357" s="119">
        <v>1</v>
      </c>
      <c r="F357" s="119" t="s">
        <v>1492</v>
      </c>
      <c r="G357" s="114">
        <f>IF([Data da Aprovação]&lt;&gt;"ESTATUTÁRIO",YEAR([Data da Aprovação]),"")</f>
        <v>2001</v>
      </c>
      <c r="H357" s="106">
        <f>Tabela9[[#This Row],[Valor do Provento R$]]/Tabela9[[#This Row],[Provento por 1 ou 1000 Ações]]</f>
        <v>2.8000000000000001E-2</v>
      </c>
    </row>
    <row r="358" spans="1:8">
      <c r="A358" s="118" t="s">
        <v>1505</v>
      </c>
      <c r="B358" s="116" t="s">
        <v>1503</v>
      </c>
      <c r="C358" s="138">
        <v>37294</v>
      </c>
      <c r="D358" s="139">
        <v>0.12293999999999999</v>
      </c>
      <c r="E358" s="118">
        <v>1</v>
      </c>
      <c r="F358" s="118" t="s">
        <v>1489</v>
      </c>
      <c r="G358" s="113">
        <f>IF([Data da Aprovação]&lt;&gt;"ESTATUTÁRIO",YEAR([Data da Aprovação]),"")</f>
        <v>2002</v>
      </c>
      <c r="H358" s="106">
        <f>Tabela9[[#This Row],[Valor do Provento R$]]/Tabela9[[#This Row],[Provento por 1 ou 1000 Ações]]</f>
        <v>0.12293999999999999</v>
      </c>
    </row>
    <row r="359" spans="1:8">
      <c r="A359" s="119" t="s">
        <v>1505</v>
      </c>
      <c r="B359" s="117" t="s">
        <v>1503</v>
      </c>
      <c r="C359" s="140">
        <v>37294</v>
      </c>
      <c r="D359" s="141">
        <v>1.4999999999999999E-2</v>
      </c>
      <c r="E359" s="119">
        <v>1</v>
      </c>
      <c r="F359" s="119" t="s">
        <v>1492</v>
      </c>
      <c r="G359" s="114">
        <f>IF([Data da Aprovação]&lt;&gt;"ESTATUTÁRIO",YEAR([Data da Aprovação]),"")</f>
        <v>2002</v>
      </c>
      <c r="H359" s="106">
        <f>Tabela9[[#This Row],[Valor do Provento R$]]/Tabela9[[#This Row],[Provento por 1 ou 1000 Ações]]</f>
        <v>1.4999999999999999E-2</v>
      </c>
    </row>
    <row r="360" spans="1:8">
      <c r="A360" s="118" t="s">
        <v>1505</v>
      </c>
      <c r="B360" s="116" t="s">
        <v>1503</v>
      </c>
      <c r="C360" s="138">
        <v>37461</v>
      </c>
      <c r="D360" s="139">
        <v>2.8000000000000001E-2</v>
      </c>
      <c r="E360" s="118">
        <v>1</v>
      </c>
      <c r="F360" s="118" t="s">
        <v>1492</v>
      </c>
      <c r="G360" s="113">
        <f>IF([Data da Aprovação]&lt;&gt;"ESTATUTÁRIO",YEAR([Data da Aprovação]),"")</f>
        <v>2002</v>
      </c>
      <c r="H360" s="106">
        <f>Tabela9[[#This Row],[Valor do Provento R$]]/Tabela9[[#This Row],[Provento por 1 ou 1000 Ações]]</f>
        <v>2.8000000000000001E-2</v>
      </c>
    </row>
    <row r="361" spans="1:8">
      <c r="A361" s="119" t="s">
        <v>1505</v>
      </c>
      <c r="B361" s="117" t="s">
        <v>1503</v>
      </c>
      <c r="C361" s="140">
        <v>37650</v>
      </c>
      <c r="D361" s="141">
        <v>0.13225000000000001</v>
      </c>
      <c r="E361" s="119">
        <v>1</v>
      </c>
      <c r="F361" s="119" t="s">
        <v>1492</v>
      </c>
      <c r="G361" s="114">
        <f>IF([Data da Aprovação]&lt;&gt;"ESTATUTÁRIO",YEAR([Data da Aprovação]),"")</f>
        <v>2003</v>
      </c>
      <c r="H361" s="106">
        <f>Tabela9[[#This Row],[Valor do Provento R$]]/Tabela9[[#This Row],[Provento por 1 ou 1000 Ações]]</f>
        <v>0.13225000000000001</v>
      </c>
    </row>
    <row r="362" spans="1:8">
      <c r="A362" s="118" t="s">
        <v>1505</v>
      </c>
      <c r="B362" s="116" t="s">
        <v>1503</v>
      </c>
      <c r="C362" s="138">
        <v>37840</v>
      </c>
      <c r="D362" s="139">
        <v>0.10482</v>
      </c>
      <c r="E362" s="118">
        <v>1</v>
      </c>
      <c r="F362" s="118" t="s">
        <v>1489</v>
      </c>
      <c r="G362" s="113">
        <f>IF([Data da Aprovação]&lt;&gt;"ESTATUTÁRIO",YEAR([Data da Aprovação]),"")</f>
        <v>2003</v>
      </c>
      <c r="H362" s="106">
        <f>Tabela9[[#This Row],[Valor do Provento R$]]/Tabela9[[#This Row],[Provento por 1 ou 1000 Ações]]</f>
        <v>0.10482</v>
      </c>
    </row>
    <row r="363" spans="1:8">
      <c r="A363" s="119" t="s">
        <v>1505</v>
      </c>
      <c r="B363" s="117" t="s">
        <v>1503</v>
      </c>
      <c r="C363" s="140">
        <v>38015</v>
      </c>
      <c r="D363" s="141">
        <v>8.9090000000000003E-2</v>
      </c>
      <c r="E363" s="119">
        <v>1</v>
      </c>
      <c r="F363" s="119" t="s">
        <v>1492</v>
      </c>
      <c r="G363" s="114">
        <f>IF([Data da Aprovação]&lt;&gt;"ESTATUTÁRIO",YEAR([Data da Aprovação]),"")</f>
        <v>2004</v>
      </c>
      <c r="H363" s="106">
        <f>Tabela9[[#This Row],[Valor do Provento R$]]/Tabela9[[#This Row],[Provento por 1 ou 1000 Ações]]</f>
        <v>8.9090000000000003E-2</v>
      </c>
    </row>
    <row r="364" spans="1:8">
      <c r="A364" s="118" t="s">
        <v>1505</v>
      </c>
      <c r="B364" s="116" t="s">
        <v>1503</v>
      </c>
      <c r="C364" s="138">
        <v>38202</v>
      </c>
      <c r="D364" s="139">
        <v>0.10131999999999999</v>
      </c>
      <c r="E364" s="118">
        <v>1</v>
      </c>
      <c r="F364" s="118" t="s">
        <v>1492</v>
      </c>
      <c r="G364" s="113">
        <f>IF([Data da Aprovação]&lt;&gt;"ESTATUTÁRIO",YEAR([Data da Aprovação]),"")</f>
        <v>2004</v>
      </c>
      <c r="H364" s="106">
        <f>Tabela9[[#This Row],[Valor do Provento R$]]/Tabela9[[#This Row],[Provento por 1 ou 1000 Ações]]</f>
        <v>0.10131999999999999</v>
      </c>
    </row>
    <row r="365" spans="1:8">
      <c r="A365" s="119" t="s">
        <v>1505</v>
      </c>
      <c r="B365" s="117" t="s">
        <v>1503</v>
      </c>
      <c r="C365" s="140">
        <v>38385</v>
      </c>
      <c r="D365" s="141">
        <v>7.399E-2</v>
      </c>
      <c r="E365" s="119">
        <v>1</v>
      </c>
      <c r="F365" s="119" t="s">
        <v>1492</v>
      </c>
      <c r="G365" s="114">
        <f>IF([Data da Aprovação]&lt;&gt;"ESTATUTÁRIO",YEAR([Data da Aprovação]),"")</f>
        <v>2005</v>
      </c>
      <c r="H365" s="106">
        <f>Tabela9[[#This Row],[Valor do Provento R$]]/Tabela9[[#This Row],[Provento por 1 ou 1000 Ações]]</f>
        <v>7.399E-2</v>
      </c>
    </row>
    <row r="366" spans="1:8">
      <c r="A366" s="118" t="s">
        <v>1505</v>
      </c>
      <c r="B366" s="116" t="s">
        <v>1503</v>
      </c>
      <c r="C366" s="138">
        <v>38385</v>
      </c>
      <c r="D366" s="139">
        <v>3.2149999999999998E-2</v>
      </c>
      <c r="E366" s="118">
        <v>1</v>
      </c>
      <c r="F366" s="118" t="s">
        <v>1489</v>
      </c>
      <c r="G366" s="113">
        <f>IF([Data da Aprovação]&lt;&gt;"ESTATUTÁRIO",YEAR([Data da Aprovação]),"")</f>
        <v>2005</v>
      </c>
      <c r="H366" s="106">
        <f>Tabela9[[#This Row],[Valor do Provento R$]]/Tabela9[[#This Row],[Provento por 1 ou 1000 Ações]]</f>
        <v>3.2149999999999998E-2</v>
      </c>
    </row>
    <row r="367" spans="1:8">
      <c r="A367" s="119" t="s">
        <v>1505</v>
      </c>
      <c r="B367" s="117" t="s">
        <v>1503</v>
      </c>
      <c r="C367" s="140">
        <v>38574</v>
      </c>
      <c r="D367" s="141">
        <v>0.12878999999999999</v>
      </c>
      <c r="E367" s="119">
        <v>1</v>
      </c>
      <c r="F367" s="119" t="s">
        <v>1489</v>
      </c>
      <c r="G367" s="114">
        <f>IF([Data da Aprovação]&lt;&gt;"ESTATUTÁRIO",YEAR([Data da Aprovação]),"")</f>
        <v>2005</v>
      </c>
      <c r="H367" s="106">
        <f>Tabela9[[#This Row],[Valor do Provento R$]]/Tabela9[[#This Row],[Provento por 1 ou 1000 Ações]]</f>
        <v>0.12878999999999999</v>
      </c>
    </row>
    <row r="368" spans="1:8">
      <c r="A368" s="118" t="s">
        <v>1505</v>
      </c>
      <c r="B368" s="116" t="s">
        <v>1503</v>
      </c>
      <c r="C368" s="138">
        <v>38748</v>
      </c>
      <c r="D368" s="139">
        <v>0.10947</v>
      </c>
      <c r="E368" s="118">
        <v>1</v>
      </c>
      <c r="F368" s="118" t="s">
        <v>1492</v>
      </c>
      <c r="G368" s="113">
        <f>IF([Data da Aprovação]&lt;&gt;"ESTATUTÁRIO",YEAR([Data da Aprovação]),"")</f>
        <v>2006</v>
      </c>
      <c r="H368" s="106">
        <f>Tabela9[[#This Row],[Valor do Provento R$]]/Tabela9[[#This Row],[Provento por 1 ou 1000 Ações]]</f>
        <v>0.10947</v>
      </c>
    </row>
    <row r="369" spans="1:8">
      <c r="A369" s="119" t="s">
        <v>1505</v>
      </c>
      <c r="B369" s="117" t="s">
        <v>1503</v>
      </c>
      <c r="C369" s="140">
        <v>38939</v>
      </c>
      <c r="D369" s="141">
        <v>0.11858</v>
      </c>
      <c r="E369" s="119">
        <v>1</v>
      </c>
      <c r="F369" s="119" t="s">
        <v>1492</v>
      </c>
      <c r="G369" s="114">
        <f>IF([Data da Aprovação]&lt;&gt;"ESTATUTÁRIO",YEAR([Data da Aprovação]),"")</f>
        <v>2006</v>
      </c>
      <c r="H369" s="106">
        <f>Tabela9[[#This Row],[Valor do Provento R$]]/Tabela9[[#This Row],[Provento por 1 ou 1000 Ações]]</f>
        <v>0.11858</v>
      </c>
    </row>
    <row r="370" spans="1:8">
      <c r="A370" s="118" t="s">
        <v>1505</v>
      </c>
      <c r="B370" s="116" t="s">
        <v>1503</v>
      </c>
      <c r="C370" s="138">
        <v>39104</v>
      </c>
      <c r="D370" s="139">
        <v>0.13952000000000001</v>
      </c>
      <c r="E370" s="118">
        <v>1</v>
      </c>
      <c r="F370" s="118" t="s">
        <v>1489</v>
      </c>
      <c r="G370" s="113">
        <f>IF([Data da Aprovação]&lt;&gt;"ESTATUTÁRIO",YEAR([Data da Aprovação]),"")</f>
        <v>2007</v>
      </c>
      <c r="H370" s="106">
        <f>Tabela9[[#This Row],[Valor do Provento R$]]/Tabela9[[#This Row],[Provento por 1 ou 1000 Ações]]</f>
        <v>0.13952000000000001</v>
      </c>
    </row>
    <row r="371" spans="1:8">
      <c r="A371" s="119" t="s">
        <v>1505</v>
      </c>
      <c r="B371" s="117" t="s">
        <v>1503</v>
      </c>
      <c r="C371" s="140">
        <v>39308</v>
      </c>
      <c r="D371" s="141">
        <v>0.11858</v>
      </c>
      <c r="E371" s="119">
        <v>1</v>
      </c>
      <c r="F371" s="119" t="s">
        <v>1492</v>
      </c>
      <c r="G371" s="114">
        <f>IF([Data da Aprovação]&lt;&gt;"ESTATUTÁRIO",YEAR([Data da Aprovação]),"")</f>
        <v>2007</v>
      </c>
      <c r="H371" s="106">
        <f>Tabela9[[#This Row],[Valor do Provento R$]]/Tabela9[[#This Row],[Provento por 1 ou 1000 Ações]]</f>
        <v>0.11858</v>
      </c>
    </row>
    <row r="372" spans="1:8">
      <c r="A372" s="118" t="s">
        <v>1505</v>
      </c>
      <c r="B372" s="116" t="s">
        <v>1503</v>
      </c>
      <c r="C372" s="138">
        <v>39464</v>
      </c>
      <c r="D372" s="139">
        <v>0.17047000000000001</v>
      </c>
      <c r="E372" s="118">
        <v>1</v>
      </c>
      <c r="F372" s="118" t="s">
        <v>1489</v>
      </c>
      <c r="G372" s="113">
        <f>IF([Data da Aprovação]&lt;&gt;"ESTATUTÁRIO",YEAR([Data da Aprovação]),"")</f>
        <v>2008</v>
      </c>
      <c r="H372" s="106">
        <f>Tabela9[[#This Row],[Valor do Provento R$]]/Tabela9[[#This Row],[Provento por 1 ou 1000 Ações]]</f>
        <v>0.17047000000000001</v>
      </c>
    </row>
    <row r="373" spans="1:8">
      <c r="A373" s="119" t="s">
        <v>1505</v>
      </c>
      <c r="B373" s="117" t="s">
        <v>1503</v>
      </c>
      <c r="C373" s="140">
        <v>39672</v>
      </c>
      <c r="D373" s="141">
        <v>0.18296000000000001</v>
      </c>
      <c r="E373" s="119">
        <v>1</v>
      </c>
      <c r="F373" s="119" t="s">
        <v>1489</v>
      </c>
      <c r="G373" s="114">
        <f>IF([Data da Aprovação]&lt;&gt;"ESTATUTÁRIO",YEAR([Data da Aprovação]),"")</f>
        <v>2008</v>
      </c>
      <c r="H373" s="106">
        <f>Tabela9[[#This Row],[Valor do Provento R$]]/Tabela9[[#This Row],[Provento por 1 ou 1000 Ações]]</f>
        <v>0.18296000000000001</v>
      </c>
    </row>
    <row r="374" spans="1:8">
      <c r="A374" s="118" t="s">
        <v>1505</v>
      </c>
      <c r="B374" s="116" t="s">
        <v>1503</v>
      </c>
      <c r="C374" s="138">
        <v>39849</v>
      </c>
      <c r="D374" s="139">
        <v>0.15551999999999999</v>
      </c>
      <c r="E374" s="118">
        <v>1</v>
      </c>
      <c r="F374" s="118" t="s">
        <v>1492</v>
      </c>
      <c r="G374" s="113">
        <f>IF([Data da Aprovação]&lt;&gt;"ESTATUTÁRIO",YEAR([Data da Aprovação]),"")</f>
        <v>2009</v>
      </c>
      <c r="H374" s="106">
        <f>Tabela9[[#This Row],[Valor do Provento R$]]/Tabela9[[#This Row],[Provento por 1 ou 1000 Ações]]</f>
        <v>0.15551999999999999</v>
      </c>
    </row>
    <row r="375" spans="1:8">
      <c r="A375" s="119" t="s">
        <v>1505</v>
      </c>
      <c r="B375" s="117" t="s">
        <v>1503</v>
      </c>
      <c r="C375" s="140">
        <v>40038</v>
      </c>
      <c r="D375" s="141">
        <v>0.20648</v>
      </c>
      <c r="E375" s="119">
        <v>1</v>
      </c>
      <c r="F375" s="119" t="s">
        <v>1489</v>
      </c>
      <c r="G375" s="114">
        <f>IF([Data da Aprovação]&lt;&gt;"ESTATUTÁRIO",YEAR([Data da Aprovação]),"")</f>
        <v>2009</v>
      </c>
      <c r="H375" s="106">
        <f>Tabela9[[#This Row],[Valor do Provento R$]]/Tabela9[[#This Row],[Provento por 1 ou 1000 Ações]]</f>
        <v>0.20648</v>
      </c>
    </row>
    <row r="376" spans="1:8">
      <c r="A376" s="118" t="s">
        <v>1505</v>
      </c>
      <c r="B376" s="116" t="s">
        <v>1503</v>
      </c>
      <c r="C376" s="138">
        <v>40206</v>
      </c>
      <c r="D376" s="139">
        <v>0.16596</v>
      </c>
      <c r="E376" s="118">
        <v>1</v>
      </c>
      <c r="F376" s="118" t="s">
        <v>1492</v>
      </c>
      <c r="G376" s="113">
        <f>IF([Data da Aprovação]&lt;&gt;"ESTATUTÁRIO",YEAR([Data da Aprovação]),"")</f>
        <v>2010</v>
      </c>
      <c r="H376" s="106">
        <f>Tabela9[[#This Row],[Valor do Provento R$]]/Tabela9[[#This Row],[Provento por 1 ou 1000 Ações]]</f>
        <v>0.16596</v>
      </c>
    </row>
    <row r="377" spans="1:8">
      <c r="A377" s="119" t="s">
        <v>1505</v>
      </c>
      <c r="B377" s="117" t="s">
        <v>1503</v>
      </c>
      <c r="C377" s="140">
        <v>40206</v>
      </c>
      <c r="D377" s="141">
        <v>1.123E-2</v>
      </c>
      <c r="E377" s="119">
        <v>1</v>
      </c>
      <c r="F377" s="119" t="s">
        <v>1489</v>
      </c>
      <c r="G377" s="114">
        <f>IF([Data da Aprovação]&lt;&gt;"ESTATUTÁRIO",YEAR([Data da Aprovação]),"")</f>
        <v>2010</v>
      </c>
      <c r="H377" s="106">
        <f>Tabela9[[#This Row],[Valor do Provento R$]]/Tabela9[[#This Row],[Provento por 1 ou 1000 Ações]]</f>
        <v>1.123E-2</v>
      </c>
    </row>
    <row r="378" spans="1:8">
      <c r="A378" s="118" t="s">
        <v>1505</v>
      </c>
      <c r="B378" s="116" t="s">
        <v>1503</v>
      </c>
      <c r="C378" s="138">
        <v>40402</v>
      </c>
      <c r="D378" s="139">
        <v>0.22312000000000001</v>
      </c>
      <c r="E378" s="118">
        <v>1</v>
      </c>
      <c r="F378" s="118" t="s">
        <v>1489</v>
      </c>
      <c r="G378" s="113">
        <f>IF([Data da Aprovação]&lt;&gt;"ESTATUTÁRIO",YEAR([Data da Aprovação]),"")</f>
        <v>2010</v>
      </c>
      <c r="H378" s="106">
        <f>Tabela9[[#This Row],[Valor do Provento R$]]/Tabela9[[#This Row],[Provento por 1 ou 1000 Ações]]</f>
        <v>0.22312000000000001</v>
      </c>
    </row>
    <row r="379" spans="1:8">
      <c r="A379" s="119" t="s">
        <v>1505</v>
      </c>
      <c r="B379" s="117" t="s">
        <v>1503</v>
      </c>
      <c r="C379" s="140">
        <v>40570</v>
      </c>
      <c r="D379" s="141">
        <v>0.22312000000000001</v>
      </c>
      <c r="E379" s="119">
        <v>1</v>
      </c>
      <c r="F379" s="119" t="s">
        <v>1489</v>
      </c>
      <c r="G379" s="114">
        <f>IF([Data da Aprovação]&lt;&gt;"ESTATUTÁRIO",YEAR([Data da Aprovação]),"")</f>
        <v>2011</v>
      </c>
      <c r="H379" s="106">
        <f>Tabela9[[#This Row],[Valor do Provento R$]]/Tabela9[[#This Row],[Provento por 1 ou 1000 Ações]]</f>
        <v>0.22312000000000001</v>
      </c>
    </row>
    <row r="380" spans="1:8">
      <c r="A380" s="118" t="s">
        <v>1505</v>
      </c>
      <c r="B380" s="116" t="s">
        <v>1503</v>
      </c>
      <c r="C380" s="138">
        <v>40766</v>
      </c>
      <c r="D380" s="139">
        <v>0.24736</v>
      </c>
      <c r="E380" s="118">
        <v>1</v>
      </c>
      <c r="F380" s="118" t="s">
        <v>1489</v>
      </c>
      <c r="G380" s="113">
        <f>IF([Data da Aprovação]&lt;&gt;"ESTATUTÁRIO",YEAR([Data da Aprovação]),"")</f>
        <v>2011</v>
      </c>
      <c r="H380" s="106">
        <f>Tabela9[[#This Row],[Valor do Provento R$]]/Tabela9[[#This Row],[Provento por 1 ou 1000 Ações]]</f>
        <v>0.24736</v>
      </c>
    </row>
    <row r="381" spans="1:8">
      <c r="A381" s="119" t="s">
        <v>1505</v>
      </c>
      <c r="B381" s="117" t="s">
        <v>1503</v>
      </c>
      <c r="C381" s="140">
        <v>40932</v>
      </c>
      <c r="D381" s="141">
        <v>0.20924000000000001</v>
      </c>
      <c r="E381" s="119">
        <v>1</v>
      </c>
      <c r="F381" s="119" t="s">
        <v>1492</v>
      </c>
      <c r="G381" s="114">
        <f>IF([Data da Aprovação]&lt;&gt;"ESTATUTÁRIO",YEAR([Data da Aprovação]),"")</f>
        <v>2012</v>
      </c>
      <c r="H381" s="106">
        <f>Tabela9[[#This Row],[Valor do Provento R$]]/Tabela9[[#This Row],[Provento por 1 ou 1000 Ações]]</f>
        <v>0.20924000000000001</v>
      </c>
    </row>
    <row r="382" spans="1:8">
      <c r="A382" s="118" t="s">
        <v>1505</v>
      </c>
      <c r="B382" s="116" t="s">
        <v>1503</v>
      </c>
      <c r="C382" s="138">
        <v>40932</v>
      </c>
      <c r="D382" s="139">
        <v>1.1999999999999999E-3</v>
      </c>
      <c r="E382" s="118">
        <v>1</v>
      </c>
      <c r="F382" s="118" t="s">
        <v>1489</v>
      </c>
      <c r="G382" s="113">
        <f>IF([Data da Aprovação]&lt;&gt;"ESTATUTÁRIO",YEAR([Data da Aprovação]),"")</f>
        <v>2012</v>
      </c>
      <c r="H382" s="106">
        <f>Tabela9[[#This Row],[Valor do Provento R$]]/Tabela9[[#This Row],[Provento por 1 ou 1000 Ações]]</f>
        <v>1.1999999999999999E-3</v>
      </c>
    </row>
    <row r="383" spans="1:8">
      <c r="A383" s="119" t="s">
        <v>1505</v>
      </c>
      <c r="B383" s="117" t="s">
        <v>1503</v>
      </c>
      <c r="C383" s="140">
        <v>41134</v>
      </c>
      <c r="D383" s="141">
        <v>0.26791999999999999</v>
      </c>
      <c r="E383" s="119">
        <v>1</v>
      </c>
      <c r="F383" s="119" t="s">
        <v>1489</v>
      </c>
      <c r="G383" s="114">
        <f>IF([Data da Aprovação]&lt;&gt;"ESTATUTÁRIO",YEAR([Data da Aprovação]),"")</f>
        <v>2012</v>
      </c>
      <c r="H383" s="106">
        <f>Tabela9[[#This Row],[Valor do Provento R$]]/Tabela9[[#This Row],[Provento por 1 ou 1000 Ações]]</f>
        <v>0.26791999999999999</v>
      </c>
    </row>
    <row r="384" spans="1:8">
      <c r="A384" s="118" t="s">
        <v>1505</v>
      </c>
      <c r="B384" s="116" t="s">
        <v>1503</v>
      </c>
      <c r="C384" s="138">
        <v>41297</v>
      </c>
      <c r="D384" s="139">
        <v>0.22772999999999999</v>
      </c>
      <c r="E384" s="118">
        <v>1</v>
      </c>
      <c r="F384" s="118" t="s">
        <v>1492</v>
      </c>
      <c r="G384" s="113">
        <f>IF([Data da Aprovação]&lt;&gt;"ESTATUTÁRIO",YEAR([Data da Aprovação]),"")</f>
        <v>2013</v>
      </c>
      <c r="H384" s="106">
        <f>Tabela9[[#This Row],[Valor do Provento R$]]/Tabela9[[#This Row],[Provento por 1 ou 1000 Ações]]</f>
        <v>0.22772999999999999</v>
      </c>
    </row>
    <row r="385" spans="1:8">
      <c r="A385" s="119" t="s">
        <v>1505</v>
      </c>
      <c r="B385" s="117" t="s">
        <v>1503</v>
      </c>
      <c r="C385" s="140">
        <v>41499</v>
      </c>
      <c r="D385" s="141">
        <v>0.24512999999999999</v>
      </c>
      <c r="E385" s="119">
        <v>1</v>
      </c>
      <c r="F385" s="119" t="s">
        <v>1492</v>
      </c>
      <c r="G385" s="114">
        <f>IF([Data da Aprovação]&lt;&gt;"ESTATUTÁRIO",YEAR([Data da Aprovação]),"")</f>
        <v>2013</v>
      </c>
      <c r="H385" s="106">
        <f>Tabela9[[#This Row],[Valor do Provento R$]]/Tabela9[[#This Row],[Provento por 1 ou 1000 Ações]]</f>
        <v>0.24512999999999999</v>
      </c>
    </row>
    <row r="386" spans="1:8">
      <c r="A386" s="118" t="s">
        <v>1505</v>
      </c>
      <c r="B386" s="116" t="s">
        <v>1503</v>
      </c>
      <c r="C386" s="138">
        <v>41499</v>
      </c>
      <c r="D386" s="139">
        <v>2.3900000000000002E-3</v>
      </c>
      <c r="E386" s="118">
        <v>1</v>
      </c>
      <c r="F386" s="118" t="s">
        <v>1489</v>
      </c>
      <c r="G386" s="113">
        <f>IF([Data da Aprovação]&lt;&gt;"ESTATUTÁRIO",YEAR([Data da Aprovação]),"")</f>
        <v>2013</v>
      </c>
      <c r="H386" s="106">
        <f>Tabela9[[#This Row],[Valor do Provento R$]]/Tabela9[[#This Row],[Provento por 1 ou 1000 Ações]]</f>
        <v>2.3900000000000002E-3</v>
      </c>
    </row>
    <row r="387" spans="1:8">
      <c r="A387" s="119" t="s">
        <v>1505</v>
      </c>
      <c r="B387" s="117" t="s">
        <v>1503</v>
      </c>
      <c r="C387" s="140">
        <v>41660</v>
      </c>
      <c r="D387" s="141">
        <v>0.24715999999999999</v>
      </c>
      <c r="E387" s="119">
        <v>1</v>
      </c>
      <c r="F387" s="119" t="s">
        <v>1492</v>
      </c>
      <c r="G387" s="114">
        <f>IF([Data da Aprovação]&lt;&gt;"ESTATUTÁRIO",YEAR([Data da Aprovação]),"")</f>
        <v>2014</v>
      </c>
      <c r="H387" s="106">
        <f>Tabela9[[#This Row],[Valor do Provento R$]]/Tabela9[[#This Row],[Provento por 1 ou 1000 Ações]]</f>
        <v>0.24715999999999999</v>
      </c>
    </row>
    <row r="388" spans="1:8">
      <c r="A388" s="118" t="s">
        <v>1505</v>
      </c>
      <c r="B388" s="116" t="s">
        <v>1506</v>
      </c>
      <c r="C388" s="138">
        <v>35094</v>
      </c>
      <c r="D388" s="139">
        <v>8.5260000000000002E-2</v>
      </c>
      <c r="E388" s="118">
        <v>1</v>
      </c>
      <c r="F388" s="118" t="s">
        <v>1492</v>
      </c>
      <c r="G388" s="113">
        <f>IF([Data da Aprovação]&lt;&gt;"ESTATUTÁRIO",YEAR([Data da Aprovação]),"")</f>
        <v>1996</v>
      </c>
      <c r="H388" s="106">
        <f>Tabela9[[#This Row],[Valor do Provento R$]]/Tabela9[[#This Row],[Provento por 1 ou 1000 Ações]]</f>
        <v>8.5260000000000002E-2</v>
      </c>
    </row>
    <row r="389" spans="1:8">
      <c r="A389" s="119" t="s">
        <v>1505</v>
      </c>
      <c r="B389" s="117" t="s">
        <v>1506</v>
      </c>
      <c r="C389" s="140">
        <v>35283</v>
      </c>
      <c r="D389" s="141">
        <v>1.09E-3</v>
      </c>
      <c r="E389" s="119">
        <v>1</v>
      </c>
      <c r="F389" s="119" t="s">
        <v>1492</v>
      </c>
      <c r="G389" s="114">
        <f>IF([Data da Aprovação]&lt;&gt;"ESTATUTÁRIO",YEAR([Data da Aprovação]),"")</f>
        <v>1996</v>
      </c>
      <c r="H389" s="106">
        <f>Tabela9[[#This Row],[Valor do Provento R$]]/Tabela9[[#This Row],[Provento por 1 ou 1000 Ações]]</f>
        <v>1.09E-3</v>
      </c>
    </row>
    <row r="390" spans="1:8">
      <c r="A390" s="118" t="s">
        <v>1505</v>
      </c>
      <c r="B390" s="116" t="s">
        <v>1506</v>
      </c>
      <c r="C390" s="138">
        <v>35283</v>
      </c>
      <c r="D390" s="139">
        <v>8.9300000000000004E-3</v>
      </c>
      <c r="E390" s="118">
        <v>1</v>
      </c>
      <c r="F390" s="118" t="s">
        <v>1492</v>
      </c>
      <c r="G390" s="113">
        <f>IF([Data da Aprovação]&lt;&gt;"ESTATUTÁRIO",YEAR([Data da Aprovação]),"")</f>
        <v>1996</v>
      </c>
      <c r="H390" s="106">
        <f>Tabela9[[#This Row],[Valor do Provento R$]]/Tabela9[[#This Row],[Provento por 1 ou 1000 Ações]]</f>
        <v>8.9300000000000004E-3</v>
      </c>
    </row>
    <row r="391" spans="1:8">
      <c r="A391" s="119" t="s">
        <v>1505</v>
      </c>
      <c r="B391" s="117" t="s">
        <v>1506</v>
      </c>
      <c r="C391" s="140">
        <v>35283</v>
      </c>
      <c r="D391" s="141">
        <v>1.6080000000000001E-2</v>
      </c>
      <c r="E391" s="119">
        <v>1</v>
      </c>
      <c r="F391" s="119" t="s">
        <v>1492</v>
      </c>
      <c r="G391" s="114">
        <f>IF([Data da Aprovação]&lt;&gt;"ESTATUTÁRIO",YEAR([Data da Aprovação]),"")</f>
        <v>1996</v>
      </c>
      <c r="H391" s="106">
        <f>Tabela9[[#This Row],[Valor do Provento R$]]/Tabela9[[#This Row],[Provento por 1 ou 1000 Ações]]</f>
        <v>1.6080000000000001E-2</v>
      </c>
    </row>
    <row r="392" spans="1:8">
      <c r="A392" s="118" t="s">
        <v>1505</v>
      </c>
      <c r="B392" s="116" t="s">
        <v>1506</v>
      </c>
      <c r="C392" s="138">
        <v>35459</v>
      </c>
      <c r="D392" s="139">
        <v>2.7179999999999999E-2</v>
      </c>
      <c r="E392" s="118">
        <v>1</v>
      </c>
      <c r="F392" s="118" t="s">
        <v>1492</v>
      </c>
      <c r="G392" s="113">
        <f>IF([Data da Aprovação]&lt;&gt;"ESTATUTÁRIO",YEAR([Data da Aprovação]),"")</f>
        <v>1997</v>
      </c>
      <c r="H392" s="106">
        <f>Tabela9[[#This Row],[Valor do Provento R$]]/Tabela9[[#This Row],[Provento por 1 ou 1000 Ações]]</f>
        <v>2.7179999999999999E-2</v>
      </c>
    </row>
    <row r="393" spans="1:8">
      <c r="A393" s="119" t="s">
        <v>1505</v>
      </c>
      <c r="B393" s="117" t="s">
        <v>1506</v>
      </c>
      <c r="C393" s="140">
        <v>35459</v>
      </c>
      <c r="D393" s="141">
        <v>1.8400000000000001E-3</v>
      </c>
      <c r="E393" s="119">
        <v>1</v>
      </c>
      <c r="F393" s="119" t="s">
        <v>1492</v>
      </c>
      <c r="G393" s="114">
        <f>IF([Data da Aprovação]&lt;&gt;"ESTATUTÁRIO",YEAR([Data da Aprovação]),"")</f>
        <v>1997</v>
      </c>
      <c r="H393" s="106">
        <f>Tabela9[[#This Row],[Valor do Provento R$]]/Tabela9[[#This Row],[Provento por 1 ou 1000 Ações]]</f>
        <v>1.8400000000000001E-3</v>
      </c>
    </row>
    <row r="394" spans="1:8">
      <c r="A394" s="118" t="s">
        <v>1505</v>
      </c>
      <c r="B394" s="116" t="s">
        <v>1506</v>
      </c>
      <c r="C394" s="138">
        <v>35459</v>
      </c>
      <c r="D394" s="139">
        <v>5.4059999999999997E-2</v>
      </c>
      <c r="E394" s="118">
        <v>1</v>
      </c>
      <c r="F394" s="118" t="s">
        <v>1492</v>
      </c>
      <c r="G394" s="113">
        <f>IF([Data da Aprovação]&lt;&gt;"ESTATUTÁRIO",YEAR([Data da Aprovação]),"")</f>
        <v>1997</v>
      </c>
      <c r="H394" s="106">
        <f>Tabela9[[#This Row],[Valor do Provento R$]]/Tabela9[[#This Row],[Provento por 1 ou 1000 Ações]]</f>
        <v>5.4059999999999997E-2</v>
      </c>
    </row>
    <row r="395" spans="1:8">
      <c r="A395" s="119" t="s">
        <v>1505</v>
      </c>
      <c r="B395" s="117" t="s">
        <v>1506</v>
      </c>
      <c r="C395" s="140">
        <v>35640</v>
      </c>
      <c r="D395" s="141">
        <v>2.8709999999999999E-2</v>
      </c>
      <c r="E395" s="119">
        <v>1</v>
      </c>
      <c r="F395" s="119" t="s">
        <v>1492</v>
      </c>
      <c r="G395" s="114">
        <f>IF([Data da Aprovação]&lt;&gt;"ESTATUTÁRIO",YEAR([Data da Aprovação]),"")</f>
        <v>1997</v>
      </c>
      <c r="H395" s="106">
        <f>Tabela9[[#This Row],[Valor do Provento R$]]/Tabela9[[#This Row],[Provento por 1 ou 1000 Ações]]</f>
        <v>2.8709999999999999E-2</v>
      </c>
    </row>
    <row r="396" spans="1:8">
      <c r="A396" s="118" t="s">
        <v>1505</v>
      </c>
      <c r="B396" s="116" t="s">
        <v>1506</v>
      </c>
      <c r="C396" s="138">
        <v>35823</v>
      </c>
      <c r="D396" s="139">
        <v>0.11873</v>
      </c>
      <c r="E396" s="118">
        <v>1</v>
      </c>
      <c r="F396" s="118" t="s">
        <v>1492</v>
      </c>
      <c r="G396" s="113">
        <f>IF([Data da Aprovação]&lt;&gt;"ESTATUTÁRIO",YEAR([Data da Aprovação]),"")</f>
        <v>1998</v>
      </c>
      <c r="H396" s="106">
        <f>Tabela9[[#This Row],[Valor do Provento R$]]/Tabela9[[#This Row],[Provento por 1 ou 1000 Ações]]</f>
        <v>0.11873</v>
      </c>
    </row>
    <row r="397" spans="1:8">
      <c r="A397" s="119" t="s">
        <v>1505</v>
      </c>
      <c r="B397" s="117" t="s">
        <v>1506</v>
      </c>
      <c r="C397" s="140">
        <v>36013</v>
      </c>
      <c r="D397" s="141">
        <v>3.7530000000000001E-2</v>
      </c>
      <c r="E397" s="119">
        <v>1</v>
      </c>
      <c r="F397" s="119" t="s">
        <v>1489</v>
      </c>
      <c r="G397" s="114">
        <f>IF([Data da Aprovação]&lt;&gt;"ESTATUTÁRIO",YEAR([Data da Aprovação]),"")</f>
        <v>1998</v>
      </c>
      <c r="H397" s="106">
        <f>Tabela9[[#This Row],[Valor do Provento R$]]/Tabela9[[#This Row],[Provento por 1 ou 1000 Ações]]</f>
        <v>3.7530000000000001E-2</v>
      </c>
    </row>
    <row r="398" spans="1:8">
      <c r="A398" s="118" t="s">
        <v>1505</v>
      </c>
      <c r="B398" s="116" t="s">
        <v>1506</v>
      </c>
      <c r="C398" s="138">
        <v>36188</v>
      </c>
      <c r="D398" s="139">
        <v>0.13605</v>
      </c>
      <c r="E398" s="118">
        <v>1</v>
      </c>
      <c r="F398" s="118" t="s">
        <v>1492</v>
      </c>
      <c r="G398" s="113">
        <f>IF([Data da Aprovação]&lt;&gt;"ESTATUTÁRIO",YEAR([Data da Aprovação]),"")</f>
        <v>1999</v>
      </c>
      <c r="H398" s="106">
        <f>Tabela9[[#This Row],[Valor do Provento R$]]/Tabela9[[#This Row],[Provento por 1 ou 1000 Ações]]</f>
        <v>0.13605</v>
      </c>
    </row>
    <row r="399" spans="1:8">
      <c r="A399" s="119" t="s">
        <v>1505</v>
      </c>
      <c r="B399" s="117" t="s">
        <v>1506</v>
      </c>
      <c r="C399" s="140">
        <v>36370</v>
      </c>
      <c r="D399" s="141">
        <v>3.4119999999999998E-2</v>
      </c>
      <c r="E399" s="119">
        <v>1</v>
      </c>
      <c r="F399" s="119" t="s">
        <v>1489</v>
      </c>
      <c r="G399" s="114">
        <f>IF([Data da Aprovação]&lt;&gt;"ESTATUTÁRIO",YEAR([Data da Aprovação]),"")</f>
        <v>1999</v>
      </c>
      <c r="H399" s="106">
        <f>Tabela9[[#This Row],[Valor do Provento R$]]/Tabela9[[#This Row],[Provento por 1 ou 1000 Ações]]</f>
        <v>3.4119999999999998E-2</v>
      </c>
    </row>
    <row r="400" spans="1:8">
      <c r="A400" s="118" t="s">
        <v>1505</v>
      </c>
      <c r="B400" s="116" t="s">
        <v>1506</v>
      </c>
      <c r="C400" s="138">
        <v>36551</v>
      </c>
      <c r="D400" s="139">
        <v>8.7440000000000004E-2</v>
      </c>
      <c r="E400" s="118">
        <v>1</v>
      </c>
      <c r="F400" s="118" t="s">
        <v>1489</v>
      </c>
      <c r="G400" s="113">
        <f>IF([Data da Aprovação]&lt;&gt;"ESTATUTÁRIO",YEAR([Data da Aprovação]),"")</f>
        <v>2000</v>
      </c>
      <c r="H400" s="106">
        <f>Tabela9[[#This Row],[Valor do Provento R$]]/Tabela9[[#This Row],[Provento por 1 ou 1000 Ações]]</f>
        <v>8.7440000000000004E-2</v>
      </c>
    </row>
    <row r="401" spans="1:8">
      <c r="A401" s="119" t="s">
        <v>1505</v>
      </c>
      <c r="B401" s="117" t="s">
        <v>1506</v>
      </c>
      <c r="C401" s="140">
        <v>36727</v>
      </c>
      <c r="D401" s="141">
        <v>2.8000000000000001E-2</v>
      </c>
      <c r="E401" s="119">
        <v>1</v>
      </c>
      <c r="F401" s="119" t="s">
        <v>1492</v>
      </c>
      <c r="G401" s="114">
        <f>IF([Data da Aprovação]&lt;&gt;"ESTATUTÁRIO",YEAR([Data da Aprovação]),"")</f>
        <v>2000</v>
      </c>
      <c r="H401" s="106">
        <f>Tabela9[[#This Row],[Valor do Provento R$]]/Tabela9[[#This Row],[Provento por 1 ou 1000 Ações]]</f>
        <v>2.8000000000000001E-2</v>
      </c>
    </row>
    <row r="402" spans="1:8">
      <c r="A402" s="118" t="s">
        <v>1505</v>
      </c>
      <c r="B402" s="116" t="s">
        <v>1506</v>
      </c>
      <c r="C402" s="138">
        <v>36942</v>
      </c>
      <c r="D402" s="139">
        <v>6.2269999999999999E-2</v>
      </c>
      <c r="E402" s="118">
        <v>1</v>
      </c>
      <c r="F402" s="118" t="s">
        <v>1489</v>
      </c>
      <c r="G402" s="113">
        <f>IF([Data da Aprovação]&lt;&gt;"ESTATUTÁRIO",YEAR([Data da Aprovação]),"")</f>
        <v>2001</v>
      </c>
      <c r="H402" s="106">
        <f>Tabela9[[#This Row],[Valor do Provento R$]]/Tabela9[[#This Row],[Provento por 1 ou 1000 Ações]]</f>
        <v>6.2269999999999999E-2</v>
      </c>
    </row>
    <row r="403" spans="1:8">
      <c r="A403" s="119" t="s">
        <v>1505</v>
      </c>
      <c r="B403" s="117" t="s">
        <v>1506</v>
      </c>
      <c r="C403" s="140">
        <v>37113</v>
      </c>
      <c r="D403" s="141">
        <v>2.8000000000000001E-2</v>
      </c>
      <c r="E403" s="119">
        <v>1</v>
      </c>
      <c r="F403" s="119" t="s">
        <v>1492</v>
      </c>
      <c r="G403" s="114">
        <f>IF([Data da Aprovação]&lt;&gt;"ESTATUTÁRIO",YEAR([Data da Aprovação]),"")</f>
        <v>2001</v>
      </c>
      <c r="H403" s="106">
        <f>Tabela9[[#This Row],[Valor do Provento R$]]/Tabela9[[#This Row],[Provento por 1 ou 1000 Ações]]</f>
        <v>2.8000000000000001E-2</v>
      </c>
    </row>
    <row r="404" spans="1:8">
      <c r="A404" s="118" t="s">
        <v>1505</v>
      </c>
      <c r="B404" s="116" t="s">
        <v>1506</v>
      </c>
      <c r="C404" s="138">
        <v>37294</v>
      </c>
      <c r="D404" s="139">
        <v>5.0630000000000001E-2</v>
      </c>
      <c r="E404" s="118">
        <v>1</v>
      </c>
      <c r="F404" s="118" t="s">
        <v>1489</v>
      </c>
      <c r="G404" s="113">
        <f>IF([Data da Aprovação]&lt;&gt;"ESTATUTÁRIO",YEAR([Data da Aprovação]),"")</f>
        <v>2002</v>
      </c>
      <c r="H404" s="106">
        <f>Tabela9[[#This Row],[Valor do Provento R$]]/Tabela9[[#This Row],[Provento por 1 ou 1000 Ações]]</f>
        <v>5.0630000000000001E-2</v>
      </c>
    </row>
    <row r="405" spans="1:8">
      <c r="A405" s="119" t="s">
        <v>1505</v>
      </c>
      <c r="B405" s="117" t="s">
        <v>1506</v>
      </c>
      <c r="C405" s="140">
        <v>37294</v>
      </c>
      <c r="D405" s="141">
        <v>1.4999999999999999E-2</v>
      </c>
      <c r="E405" s="119">
        <v>1</v>
      </c>
      <c r="F405" s="119" t="s">
        <v>1492</v>
      </c>
      <c r="G405" s="114">
        <f>IF([Data da Aprovação]&lt;&gt;"ESTATUTÁRIO",YEAR([Data da Aprovação]),"")</f>
        <v>2002</v>
      </c>
      <c r="H405" s="106">
        <f>Tabela9[[#This Row],[Valor do Provento R$]]/Tabela9[[#This Row],[Provento por 1 ou 1000 Ações]]</f>
        <v>1.4999999999999999E-2</v>
      </c>
    </row>
    <row r="406" spans="1:8">
      <c r="A406" s="118" t="s">
        <v>1505</v>
      </c>
      <c r="B406" s="116" t="s">
        <v>1506</v>
      </c>
      <c r="C406" s="138">
        <v>37461</v>
      </c>
      <c r="D406" s="139">
        <v>2.8000000000000001E-2</v>
      </c>
      <c r="E406" s="118">
        <v>1</v>
      </c>
      <c r="F406" s="118" t="s">
        <v>1492</v>
      </c>
      <c r="G406" s="113">
        <f>IF([Data da Aprovação]&lt;&gt;"ESTATUTÁRIO",YEAR([Data da Aprovação]),"")</f>
        <v>2002</v>
      </c>
      <c r="H406" s="106">
        <f>Tabela9[[#This Row],[Valor do Provento R$]]/Tabela9[[#This Row],[Provento por 1 ou 1000 Ações]]</f>
        <v>2.8000000000000001E-2</v>
      </c>
    </row>
    <row r="407" spans="1:8">
      <c r="A407" s="119" t="s">
        <v>1505</v>
      </c>
      <c r="B407" s="117" t="s">
        <v>1506</v>
      </c>
      <c r="C407" s="140">
        <v>37650</v>
      </c>
      <c r="D407" s="141">
        <v>6.5699999999999995E-2</v>
      </c>
      <c r="E407" s="119">
        <v>1</v>
      </c>
      <c r="F407" s="119" t="s">
        <v>1492</v>
      </c>
      <c r="G407" s="114">
        <f>IF([Data da Aprovação]&lt;&gt;"ESTATUTÁRIO",YEAR([Data da Aprovação]),"")</f>
        <v>2003</v>
      </c>
      <c r="H407" s="106">
        <f>Tabela9[[#This Row],[Valor do Provento R$]]/Tabela9[[#This Row],[Provento por 1 ou 1000 Ações]]</f>
        <v>6.5699999999999995E-2</v>
      </c>
    </row>
    <row r="408" spans="1:8">
      <c r="A408" s="118" t="s">
        <v>1505</v>
      </c>
      <c r="B408" s="116" t="s">
        <v>1506</v>
      </c>
      <c r="C408" s="138">
        <v>37840</v>
      </c>
      <c r="D408" s="139">
        <v>6.114E-2</v>
      </c>
      <c r="E408" s="118">
        <v>1</v>
      </c>
      <c r="F408" s="118" t="s">
        <v>1489</v>
      </c>
      <c r="G408" s="113">
        <f>IF([Data da Aprovação]&lt;&gt;"ESTATUTÁRIO",YEAR([Data da Aprovação]),"")</f>
        <v>2003</v>
      </c>
      <c r="H408" s="106">
        <f>Tabela9[[#This Row],[Valor do Provento R$]]/Tabela9[[#This Row],[Provento por 1 ou 1000 Ações]]</f>
        <v>6.114E-2</v>
      </c>
    </row>
    <row r="409" spans="1:8">
      <c r="A409" s="119" t="s">
        <v>1505</v>
      </c>
      <c r="B409" s="117" t="s">
        <v>1506</v>
      </c>
      <c r="C409" s="140">
        <v>38015</v>
      </c>
      <c r="D409" s="141">
        <v>5.1979999999999998E-2</v>
      </c>
      <c r="E409" s="119">
        <v>1</v>
      </c>
      <c r="F409" s="119" t="s">
        <v>1492</v>
      </c>
      <c r="G409" s="114">
        <f>IF([Data da Aprovação]&lt;&gt;"ESTATUTÁRIO",YEAR([Data da Aprovação]),"")</f>
        <v>2004</v>
      </c>
      <c r="H409" s="106">
        <f>Tabela9[[#This Row],[Valor do Provento R$]]/Tabela9[[#This Row],[Provento por 1 ou 1000 Ações]]</f>
        <v>5.1979999999999998E-2</v>
      </c>
    </row>
    <row r="410" spans="1:8">
      <c r="A410" s="118" t="s">
        <v>1505</v>
      </c>
      <c r="B410" s="116" t="s">
        <v>1506</v>
      </c>
      <c r="C410" s="138">
        <v>38202</v>
      </c>
      <c r="D410" s="139">
        <v>5.91E-2</v>
      </c>
      <c r="E410" s="118">
        <v>1</v>
      </c>
      <c r="F410" s="118" t="s">
        <v>1492</v>
      </c>
      <c r="G410" s="113">
        <f>IF([Data da Aprovação]&lt;&gt;"ESTATUTÁRIO",YEAR([Data da Aprovação]),"")</f>
        <v>2004</v>
      </c>
      <c r="H410" s="106">
        <f>Tabela9[[#This Row],[Valor do Provento R$]]/Tabela9[[#This Row],[Provento por 1 ou 1000 Ações]]</f>
        <v>5.91E-2</v>
      </c>
    </row>
    <row r="411" spans="1:8">
      <c r="A411" s="119" t="s">
        <v>1505</v>
      </c>
      <c r="B411" s="117" t="s">
        <v>1506</v>
      </c>
      <c r="C411" s="140">
        <v>38385</v>
      </c>
      <c r="D411" s="141">
        <v>3.1780000000000003E-2</v>
      </c>
      <c r="E411" s="119">
        <v>1</v>
      </c>
      <c r="F411" s="119" t="s">
        <v>1492</v>
      </c>
      <c r="G411" s="114">
        <f>IF([Data da Aprovação]&lt;&gt;"ESTATUTÁRIO",YEAR([Data da Aprovação]),"")</f>
        <v>2005</v>
      </c>
      <c r="H411" s="106">
        <f>Tabela9[[#This Row],[Valor do Provento R$]]/Tabela9[[#This Row],[Provento por 1 ou 1000 Ações]]</f>
        <v>3.1780000000000003E-2</v>
      </c>
    </row>
    <row r="412" spans="1:8">
      <c r="A412" s="118" t="s">
        <v>1505</v>
      </c>
      <c r="B412" s="116" t="s">
        <v>1506</v>
      </c>
      <c r="C412" s="138">
        <v>38385</v>
      </c>
      <c r="D412" s="139">
        <v>3.2149999999999998E-2</v>
      </c>
      <c r="E412" s="118">
        <v>1</v>
      </c>
      <c r="F412" s="118" t="s">
        <v>1489</v>
      </c>
      <c r="G412" s="113">
        <f>IF([Data da Aprovação]&lt;&gt;"ESTATUTÁRIO",YEAR([Data da Aprovação]),"")</f>
        <v>2005</v>
      </c>
      <c r="H412" s="106">
        <f>Tabela9[[#This Row],[Valor do Provento R$]]/Tabela9[[#This Row],[Provento por 1 ou 1000 Ações]]</f>
        <v>3.2149999999999998E-2</v>
      </c>
    </row>
    <row r="413" spans="1:8">
      <c r="A413" s="119" t="s">
        <v>1505</v>
      </c>
      <c r="B413" s="117" t="s">
        <v>1506</v>
      </c>
      <c r="C413" s="140">
        <v>38574</v>
      </c>
      <c r="D413" s="141">
        <v>7.5130000000000002E-2</v>
      </c>
      <c r="E413" s="119">
        <v>1</v>
      </c>
      <c r="F413" s="119" t="s">
        <v>1489</v>
      </c>
      <c r="G413" s="114">
        <f>IF([Data da Aprovação]&lt;&gt;"ESTATUTÁRIO",YEAR([Data da Aprovação]),"")</f>
        <v>2005</v>
      </c>
      <c r="H413" s="106">
        <f>Tabela9[[#This Row],[Valor do Provento R$]]/Tabela9[[#This Row],[Provento por 1 ou 1000 Ações]]</f>
        <v>7.5130000000000002E-2</v>
      </c>
    </row>
    <row r="414" spans="1:8">
      <c r="A414" s="118" t="s">
        <v>1505</v>
      </c>
      <c r="B414" s="116" t="s">
        <v>1506</v>
      </c>
      <c r="C414" s="138">
        <v>38748</v>
      </c>
      <c r="D414" s="139">
        <v>6.386E-2</v>
      </c>
      <c r="E414" s="118">
        <v>1</v>
      </c>
      <c r="F414" s="118" t="s">
        <v>1492</v>
      </c>
      <c r="G414" s="113">
        <f>IF([Data da Aprovação]&lt;&gt;"ESTATUTÁRIO",YEAR([Data da Aprovação]),"")</f>
        <v>2006</v>
      </c>
      <c r="H414" s="106">
        <f>Tabela9[[#This Row],[Valor do Provento R$]]/Tabela9[[#This Row],[Provento por 1 ou 1000 Ações]]</f>
        <v>6.386E-2</v>
      </c>
    </row>
    <row r="415" spans="1:8">
      <c r="A415" s="119" t="s">
        <v>1505</v>
      </c>
      <c r="B415" s="117" t="s">
        <v>1506</v>
      </c>
      <c r="C415" s="140">
        <v>38939</v>
      </c>
      <c r="D415" s="141">
        <v>6.9169999999999995E-2</v>
      </c>
      <c r="E415" s="119">
        <v>1</v>
      </c>
      <c r="F415" s="119" t="s">
        <v>1492</v>
      </c>
      <c r="G415" s="114">
        <f>IF([Data da Aprovação]&lt;&gt;"ESTATUTÁRIO",YEAR([Data da Aprovação]),"")</f>
        <v>2006</v>
      </c>
      <c r="H415" s="106">
        <f>Tabela9[[#This Row],[Valor do Provento R$]]/Tabela9[[#This Row],[Provento por 1 ou 1000 Ações]]</f>
        <v>6.9169999999999995E-2</v>
      </c>
    </row>
    <row r="416" spans="1:8">
      <c r="A416" s="118" t="s">
        <v>1505</v>
      </c>
      <c r="B416" s="116" t="s">
        <v>1506</v>
      </c>
      <c r="C416" s="138">
        <v>39104</v>
      </c>
      <c r="D416" s="139">
        <v>8.1390000000000004E-2</v>
      </c>
      <c r="E416" s="118">
        <v>1</v>
      </c>
      <c r="F416" s="118" t="s">
        <v>1489</v>
      </c>
      <c r="G416" s="113">
        <f>IF([Data da Aprovação]&lt;&gt;"ESTATUTÁRIO",YEAR([Data da Aprovação]),"")</f>
        <v>2007</v>
      </c>
      <c r="H416" s="106">
        <f>Tabela9[[#This Row],[Valor do Provento R$]]/Tabela9[[#This Row],[Provento por 1 ou 1000 Ações]]</f>
        <v>8.1390000000000004E-2</v>
      </c>
    </row>
    <row r="417" spans="1:8">
      <c r="A417" s="119" t="s">
        <v>1505</v>
      </c>
      <c r="B417" s="117" t="s">
        <v>1506</v>
      </c>
      <c r="C417" s="140">
        <v>39308</v>
      </c>
      <c r="D417" s="141">
        <v>6.9169999999999995E-2</v>
      </c>
      <c r="E417" s="119">
        <v>1</v>
      </c>
      <c r="F417" s="119" t="s">
        <v>1492</v>
      </c>
      <c r="G417" s="114">
        <f>IF([Data da Aprovação]&lt;&gt;"ESTATUTÁRIO",YEAR([Data da Aprovação]),"")</f>
        <v>2007</v>
      </c>
      <c r="H417" s="106">
        <f>Tabela9[[#This Row],[Valor do Provento R$]]/Tabela9[[#This Row],[Provento por 1 ou 1000 Ações]]</f>
        <v>6.9169999999999995E-2</v>
      </c>
    </row>
    <row r="418" spans="1:8">
      <c r="A418" s="118" t="s">
        <v>1505</v>
      </c>
      <c r="B418" s="116" t="s">
        <v>1506</v>
      </c>
      <c r="C418" s="138">
        <v>39464</v>
      </c>
      <c r="D418" s="139">
        <v>9.9440000000000001E-2</v>
      </c>
      <c r="E418" s="118">
        <v>1</v>
      </c>
      <c r="F418" s="118" t="s">
        <v>1489</v>
      </c>
      <c r="G418" s="113">
        <f>IF([Data da Aprovação]&lt;&gt;"ESTATUTÁRIO",YEAR([Data da Aprovação]),"")</f>
        <v>2008</v>
      </c>
      <c r="H418" s="106">
        <f>Tabela9[[#This Row],[Valor do Provento R$]]/Tabela9[[#This Row],[Provento por 1 ou 1000 Ações]]</f>
        <v>9.9440000000000001E-2</v>
      </c>
    </row>
    <row r="419" spans="1:8">
      <c r="A419" s="119" t="s">
        <v>1505</v>
      </c>
      <c r="B419" s="117" t="s">
        <v>1506</v>
      </c>
      <c r="C419" s="140">
        <v>39672</v>
      </c>
      <c r="D419" s="141">
        <v>0.10673000000000001</v>
      </c>
      <c r="E419" s="119">
        <v>1</v>
      </c>
      <c r="F419" s="119" t="s">
        <v>1489</v>
      </c>
      <c r="G419" s="114">
        <f>IF([Data da Aprovação]&lt;&gt;"ESTATUTÁRIO",YEAR([Data da Aprovação]),"")</f>
        <v>2008</v>
      </c>
      <c r="H419" s="106">
        <f>Tabela9[[#This Row],[Valor do Provento R$]]/Tabela9[[#This Row],[Provento por 1 ou 1000 Ações]]</f>
        <v>0.10673000000000001</v>
      </c>
    </row>
    <row r="420" spans="1:8">
      <c r="A420" s="118" t="s">
        <v>1505</v>
      </c>
      <c r="B420" s="116" t="s">
        <v>1506</v>
      </c>
      <c r="C420" s="138">
        <v>39849</v>
      </c>
      <c r="D420" s="139">
        <v>9.0719999999999995E-2</v>
      </c>
      <c r="E420" s="118">
        <v>1</v>
      </c>
      <c r="F420" s="118" t="s">
        <v>1492</v>
      </c>
      <c r="G420" s="113">
        <f>IF([Data da Aprovação]&lt;&gt;"ESTATUTÁRIO",YEAR([Data da Aprovação]),"")</f>
        <v>2009</v>
      </c>
      <c r="H420" s="106">
        <f>Tabela9[[#This Row],[Valor do Provento R$]]/Tabela9[[#This Row],[Provento por 1 ou 1000 Ações]]</f>
        <v>9.0719999999999995E-2</v>
      </c>
    </row>
    <row r="421" spans="1:8">
      <c r="A421" s="119" t="s">
        <v>1505</v>
      </c>
      <c r="B421" s="117" t="s">
        <v>1506</v>
      </c>
      <c r="C421" s="140">
        <v>40038</v>
      </c>
      <c r="D421" s="141">
        <v>0.12045</v>
      </c>
      <c r="E421" s="119">
        <v>1</v>
      </c>
      <c r="F421" s="119" t="s">
        <v>1489</v>
      </c>
      <c r="G421" s="114">
        <f>IF([Data da Aprovação]&lt;&gt;"ESTATUTÁRIO",YEAR([Data da Aprovação]),"")</f>
        <v>2009</v>
      </c>
      <c r="H421" s="106">
        <f>Tabela9[[#This Row],[Valor do Provento R$]]/Tabela9[[#This Row],[Provento por 1 ou 1000 Ações]]</f>
        <v>0.12045</v>
      </c>
    </row>
    <row r="422" spans="1:8">
      <c r="A422" s="118" t="s">
        <v>1505</v>
      </c>
      <c r="B422" s="116" t="s">
        <v>1506</v>
      </c>
      <c r="C422" s="138">
        <v>40206</v>
      </c>
      <c r="D422" s="139">
        <v>9.2840000000000006E-2</v>
      </c>
      <c r="E422" s="118">
        <v>1</v>
      </c>
      <c r="F422" s="118" t="s">
        <v>1492</v>
      </c>
      <c r="G422" s="113">
        <f>IF([Data da Aprovação]&lt;&gt;"ESTATUTÁRIO",YEAR([Data da Aprovação]),"")</f>
        <v>2010</v>
      </c>
      <c r="H422" s="106">
        <f>Tabela9[[#This Row],[Valor do Provento R$]]/Tabela9[[#This Row],[Provento por 1 ou 1000 Ações]]</f>
        <v>9.2840000000000006E-2</v>
      </c>
    </row>
    <row r="423" spans="1:8">
      <c r="A423" s="119" t="s">
        <v>1505</v>
      </c>
      <c r="B423" s="117" t="s">
        <v>1506</v>
      </c>
      <c r="C423" s="140">
        <v>40206</v>
      </c>
      <c r="D423" s="141">
        <v>1.123E-2</v>
      </c>
      <c r="E423" s="119">
        <v>1</v>
      </c>
      <c r="F423" s="119" t="s">
        <v>1489</v>
      </c>
      <c r="G423" s="114">
        <f>IF([Data da Aprovação]&lt;&gt;"ESTATUTÁRIO",YEAR([Data da Aprovação]),"")</f>
        <v>2010</v>
      </c>
      <c r="H423" s="106">
        <f>Tabela9[[#This Row],[Valor do Provento R$]]/Tabela9[[#This Row],[Provento por 1 ou 1000 Ações]]</f>
        <v>1.123E-2</v>
      </c>
    </row>
    <row r="424" spans="1:8">
      <c r="A424" s="118" t="s">
        <v>1505</v>
      </c>
      <c r="B424" s="116" t="s">
        <v>1506</v>
      </c>
      <c r="C424" s="138">
        <v>40402</v>
      </c>
      <c r="D424" s="139">
        <v>0.13014999999999999</v>
      </c>
      <c r="E424" s="118">
        <v>1</v>
      </c>
      <c r="F424" s="118" t="s">
        <v>1489</v>
      </c>
      <c r="G424" s="113">
        <f>IF([Data da Aprovação]&lt;&gt;"ESTATUTÁRIO",YEAR([Data da Aprovação]),"")</f>
        <v>2010</v>
      </c>
      <c r="H424" s="106">
        <f>Tabela9[[#This Row],[Valor do Provento R$]]/Tabela9[[#This Row],[Provento por 1 ou 1000 Ações]]</f>
        <v>0.13014999999999999</v>
      </c>
    </row>
    <row r="425" spans="1:8">
      <c r="A425" s="119" t="s">
        <v>1505</v>
      </c>
      <c r="B425" s="117" t="s">
        <v>1506</v>
      </c>
      <c r="C425" s="140">
        <v>40570</v>
      </c>
      <c r="D425" s="141">
        <v>0.13014999999999999</v>
      </c>
      <c r="E425" s="119">
        <v>1</v>
      </c>
      <c r="F425" s="119" t="s">
        <v>1489</v>
      </c>
      <c r="G425" s="114">
        <f>IF([Data da Aprovação]&lt;&gt;"ESTATUTÁRIO",YEAR([Data da Aprovação]),"")</f>
        <v>2011</v>
      </c>
      <c r="H425" s="106">
        <f>Tabela9[[#This Row],[Valor do Provento R$]]/Tabela9[[#This Row],[Provento por 1 ou 1000 Ações]]</f>
        <v>0.13014999999999999</v>
      </c>
    </row>
    <row r="426" spans="1:8">
      <c r="A426" s="118" t="s">
        <v>1505</v>
      </c>
      <c r="B426" s="116" t="s">
        <v>1506</v>
      </c>
      <c r="C426" s="138">
        <v>40766</v>
      </c>
      <c r="D426" s="139">
        <v>0.14429</v>
      </c>
      <c r="E426" s="118">
        <v>1</v>
      </c>
      <c r="F426" s="118" t="s">
        <v>1489</v>
      </c>
      <c r="G426" s="113">
        <f>IF([Data da Aprovação]&lt;&gt;"ESTATUTÁRIO",YEAR([Data da Aprovação]),"")</f>
        <v>2011</v>
      </c>
      <c r="H426" s="106">
        <f>Tabela9[[#This Row],[Valor do Provento R$]]/Tabela9[[#This Row],[Provento por 1 ou 1000 Ações]]</f>
        <v>0.14429</v>
      </c>
    </row>
    <row r="427" spans="1:8">
      <c r="A427" s="119" t="s">
        <v>1505</v>
      </c>
      <c r="B427" s="117" t="s">
        <v>1506</v>
      </c>
      <c r="C427" s="140">
        <v>40932</v>
      </c>
      <c r="D427" s="141">
        <v>0.12163</v>
      </c>
      <c r="E427" s="119">
        <v>1</v>
      </c>
      <c r="F427" s="119" t="s">
        <v>1492</v>
      </c>
      <c r="G427" s="114">
        <f>IF([Data da Aprovação]&lt;&gt;"ESTATUTÁRIO",YEAR([Data da Aprovação]),"")</f>
        <v>2012</v>
      </c>
      <c r="H427" s="106">
        <f>Tabela9[[#This Row],[Valor do Provento R$]]/Tabela9[[#This Row],[Provento por 1 ou 1000 Ações]]</f>
        <v>0.12163</v>
      </c>
    </row>
    <row r="428" spans="1:8">
      <c r="A428" s="118" t="s">
        <v>1505</v>
      </c>
      <c r="B428" s="116" t="s">
        <v>1506</v>
      </c>
      <c r="C428" s="138">
        <v>40932</v>
      </c>
      <c r="D428" s="139">
        <v>1.1999999999999999E-3</v>
      </c>
      <c r="E428" s="118">
        <v>1</v>
      </c>
      <c r="F428" s="118" t="s">
        <v>1489</v>
      </c>
      <c r="G428" s="113">
        <f>IF([Data da Aprovação]&lt;&gt;"ESTATUTÁRIO",YEAR([Data da Aprovação]),"")</f>
        <v>2012</v>
      </c>
      <c r="H428" s="106">
        <f>Tabela9[[#This Row],[Valor do Provento R$]]/Tabela9[[#This Row],[Provento por 1 ou 1000 Ações]]</f>
        <v>1.1999999999999999E-3</v>
      </c>
    </row>
    <row r="429" spans="1:8">
      <c r="A429" s="119" t="s">
        <v>1505</v>
      </c>
      <c r="B429" s="117" t="s">
        <v>1506</v>
      </c>
      <c r="C429" s="140">
        <v>41134</v>
      </c>
      <c r="D429" s="141">
        <v>0.15629000000000001</v>
      </c>
      <c r="E429" s="119">
        <v>1</v>
      </c>
      <c r="F429" s="119" t="s">
        <v>1489</v>
      </c>
      <c r="G429" s="114">
        <f>IF([Data da Aprovação]&lt;&gt;"ESTATUTÁRIO",YEAR([Data da Aprovação]),"")</f>
        <v>2012</v>
      </c>
      <c r="H429" s="106">
        <f>Tabela9[[#This Row],[Valor do Provento R$]]/Tabela9[[#This Row],[Provento por 1 ou 1000 Ações]]</f>
        <v>0.15629000000000001</v>
      </c>
    </row>
    <row r="430" spans="1:8">
      <c r="A430" s="118" t="s">
        <v>1505</v>
      </c>
      <c r="B430" s="116" t="s">
        <v>1506</v>
      </c>
      <c r="C430" s="138">
        <v>41297</v>
      </c>
      <c r="D430" s="139">
        <v>0.13284000000000001</v>
      </c>
      <c r="E430" s="118">
        <v>1</v>
      </c>
      <c r="F430" s="118" t="s">
        <v>1492</v>
      </c>
      <c r="G430" s="113">
        <f>IF([Data da Aprovação]&lt;&gt;"ESTATUTÁRIO",YEAR([Data da Aprovação]),"")</f>
        <v>2013</v>
      </c>
      <c r="H430" s="106">
        <f>Tabela9[[#This Row],[Valor do Provento R$]]/Tabela9[[#This Row],[Provento por 1 ou 1000 Ações]]</f>
        <v>0.13284000000000001</v>
      </c>
    </row>
    <row r="431" spans="1:8">
      <c r="A431" s="119" t="s">
        <v>1505</v>
      </c>
      <c r="B431" s="117" t="s">
        <v>1506</v>
      </c>
      <c r="C431" s="140">
        <v>41499</v>
      </c>
      <c r="D431" s="141">
        <v>0.14215</v>
      </c>
      <c r="E431" s="119">
        <v>1</v>
      </c>
      <c r="F431" s="119" t="s">
        <v>1492</v>
      </c>
      <c r="G431" s="114">
        <f>IF([Data da Aprovação]&lt;&gt;"ESTATUTÁRIO",YEAR([Data da Aprovação]),"")</f>
        <v>2013</v>
      </c>
      <c r="H431" s="106">
        <f>Tabela9[[#This Row],[Valor do Provento R$]]/Tabela9[[#This Row],[Provento por 1 ou 1000 Ações]]</f>
        <v>0.14215</v>
      </c>
    </row>
    <row r="432" spans="1:8">
      <c r="A432" s="118" t="s">
        <v>1505</v>
      </c>
      <c r="B432" s="116" t="s">
        <v>1506</v>
      </c>
      <c r="C432" s="138">
        <v>41499</v>
      </c>
      <c r="D432" s="139">
        <v>2.3900000000000002E-3</v>
      </c>
      <c r="E432" s="118">
        <v>1</v>
      </c>
      <c r="F432" s="118" t="s">
        <v>1489</v>
      </c>
      <c r="G432" s="113">
        <f>IF([Data da Aprovação]&lt;&gt;"ESTATUTÁRIO",YEAR([Data da Aprovação]),"")</f>
        <v>2013</v>
      </c>
      <c r="H432" s="106">
        <f>Tabela9[[#This Row],[Valor do Provento R$]]/Tabela9[[#This Row],[Provento por 1 ou 1000 Ações]]</f>
        <v>2.3900000000000002E-3</v>
      </c>
    </row>
    <row r="433" spans="1:8">
      <c r="A433" s="119" t="s">
        <v>1505</v>
      </c>
      <c r="B433" s="117" t="s">
        <v>1506</v>
      </c>
      <c r="C433" s="140">
        <v>41660</v>
      </c>
      <c r="D433" s="141">
        <v>0.14416999999999999</v>
      </c>
      <c r="E433" s="119">
        <v>1</v>
      </c>
      <c r="F433" s="119" t="s">
        <v>1492</v>
      </c>
      <c r="G433" s="114">
        <f>IF([Data da Aprovação]&lt;&gt;"ESTATUTÁRIO",YEAR([Data da Aprovação]),"")</f>
        <v>2014</v>
      </c>
      <c r="H433" s="106">
        <f>Tabela9[[#This Row],[Valor do Provento R$]]/Tabela9[[#This Row],[Provento por 1 ou 1000 Ações]]</f>
        <v>0.14416999999999999</v>
      </c>
    </row>
    <row r="434" spans="1:8">
      <c r="A434" s="118" t="s">
        <v>1505</v>
      </c>
      <c r="B434" s="116" t="s">
        <v>1507</v>
      </c>
      <c r="C434" s="138">
        <v>35094</v>
      </c>
      <c r="D434" s="139">
        <v>8.5260000000000002E-2</v>
      </c>
      <c r="E434" s="118">
        <v>1</v>
      </c>
      <c r="F434" s="118" t="s">
        <v>1492</v>
      </c>
      <c r="G434" s="113">
        <f>IF([Data da Aprovação]&lt;&gt;"ESTATUTÁRIO",YEAR([Data da Aprovação]),"")</f>
        <v>1996</v>
      </c>
      <c r="H434" s="106">
        <f>Tabela9[[#This Row],[Valor do Provento R$]]/Tabela9[[#This Row],[Provento por 1 ou 1000 Ações]]</f>
        <v>8.5260000000000002E-2</v>
      </c>
    </row>
    <row r="435" spans="1:8">
      <c r="A435" s="119" t="s">
        <v>1505</v>
      </c>
      <c r="B435" s="117" t="s">
        <v>1507</v>
      </c>
      <c r="C435" s="140">
        <v>35283</v>
      </c>
      <c r="D435" s="141">
        <v>1.09E-3</v>
      </c>
      <c r="E435" s="119">
        <v>1</v>
      </c>
      <c r="F435" s="119" t="s">
        <v>1492</v>
      </c>
      <c r="G435" s="114">
        <f>IF([Data da Aprovação]&lt;&gt;"ESTATUTÁRIO",YEAR([Data da Aprovação]),"")</f>
        <v>1996</v>
      </c>
      <c r="H435" s="106">
        <f>Tabela9[[#This Row],[Valor do Provento R$]]/Tabela9[[#This Row],[Provento por 1 ou 1000 Ações]]</f>
        <v>1.09E-3</v>
      </c>
    </row>
    <row r="436" spans="1:8">
      <c r="A436" s="118" t="s">
        <v>1505</v>
      </c>
      <c r="B436" s="116" t="s">
        <v>1507</v>
      </c>
      <c r="C436" s="138">
        <v>35283</v>
      </c>
      <c r="D436" s="139">
        <v>8.9300000000000004E-3</v>
      </c>
      <c r="E436" s="118">
        <v>1</v>
      </c>
      <c r="F436" s="118" t="s">
        <v>1492</v>
      </c>
      <c r="G436" s="113">
        <f>IF([Data da Aprovação]&lt;&gt;"ESTATUTÁRIO",YEAR([Data da Aprovação]),"")</f>
        <v>1996</v>
      </c>
      <c r="H436" s="106">
        <f>Tabela9[[#This Row],[Valor do Provento R$]]/Tabela9[[#This Row],[Provento por 1 ou 1000 Ações]]</f>
        <v>8.9300000000000004E-3</v>
      </c>
    </row>
    <row r="437" spans="1:8">
      <c r="A437" s="119" t="s">
        <v>1505</v>
      </c>
      <c r="B437" s="117" t="s">
        <v>1507</v>
      </c>
      <c r="C437" s="140">
        <v>35283</v>
      </c>
      <c r="D437" s="141">
        <v>1.6080000000000001E-2</v>
      </c>
      <c r="E437" s="119">
        <v>1</v>
      </c>
      <c r="F437" s="119" t="s">
        <v>1492</v>
      </c>
      <c r="G437" s="114">
        <f>IF([Data da Aprovação]&lt;&gt;"ESTATUTÁRIO",YEAR([Data da Aprovação]),"")</f>
        <v>1996</v>
      </c>
      <c r="H437" s="106">
        <f>Tabela9[[#This Row],[Valor do Provento R$]]/Tabela9[[#This Row],[Provento por 1 ou 1000 Ações]]</f>
        <v>1.6080000000000001E-2</v>
      </c>
    </row>
    <row r="438" spans="1:8">
      <c r="A438" s="118" t="s">
        <v>1505</v>
      </c>
      <c r="B438" s="116" t="s">
        <v>1507</v>
      </c>
      <c r="C438" s="138">
        <v>35459</v>
      </c>
      <c r="D438" s="139">
        <v>5.4059999999999997E-2</v>
      </c>
      <c r="E438" s="118">
        <v>1</v>
      </c>
      <c r="F438" s="118" t="s">
        <v>1492</v>
      </c>
      <c r="G438" s="113">
        <f>IF([Data da Aprovação]&lt;&gt;"ESTATUTÁRIO",YEAR([Data da Aprovação]),"")</f>
        <v>1997</v>
      </c>
      <c r="H438" s="106">
        <f>Tabela9[[#This Row],[Valor do Provento R$]]/Tabela9[[#This Row],[Provento por 1 ou 1000 Ações]]</f>
        <v>5.4059999999999997E-2</v>
      </c>
    </row>
    <row r="439" spans="1:8">
      <c r="A439" s="119" t="s">
        <v>1505</v>
      </c>
      <c r="B439" s="117" t="s">
        <v>1507</v>
      </c>
      <c r="C439" s="140">
        <v>35459</v>
      </c>
      <c r="D439" s="141">
        <v>2.7179999999999999E-2</v>
      </c>
      <c r="E439" s="119">
        <v>1</v>
      </c>
      <c r="F439" s="119" t="s">
        <v>1492</v>
      </c>
      <c r="G439" s="114">
        <f>IF([Data da Aprovação]&lt;&gt;"ESTATUTÁRIO",YEAR([Data da Aprovação]),"")</f>
        <v>1997</v>
      </c>
      <c r="H439" s="106">
        <f>Tabela9[[#This Row],[Valor do Provento R$]]/Tabela9[[#This Row],[Provento por 1 ou 1000 Ações]]</f>
        <v>2.7179999999999999E-2</v>
      </c>
    </row>
    <row r="440" spans="1:8">
      <c r="A440" s="118" t="s">
        <v>1505</v>
      </c>
      <c r="B440" s="116" t="s">
        <v>1507</v>
      </c>
      <c r="C440" s="138">
        <v>35459</v>
      </c>
      <c r="D440" s="139">
        <v>1.8400000000000001E-3</v>
      </c>
      <c r="E440" s="118">
        <v>1</v>
      </c>
      <c r="F440" s="118" t="s">
        <v>1492</v>
      </c>
      <c r="G440" s="113">
        <f>IF([Data da Aprovação]&lt;&gt;"ESTATUTÁRIO",YEAR([Data da Aprovação]),"")</f>
        <v>1997</v>
      </c>
      <c r="H440" s="106">
        <f>Tabela9[[#This Row],[Valor do Provento R$]]/Tabela9[[#This Row],[Provento por 1 ou 1000 Ações]]</f>
        <v>1.8400000000000001E-3</v>
      </c>
    </row>
    <row r="441" spans="1:8">
      <c r="A441" s="119" t="s">
        <v>1505</v>
      </c>
      <c r="B441" s="117" t="s">
        <v>1507</v>
      </c>
      <c r="C441" s="140">
        <v>35640</v>
      </c>
      <c r="D441" s="141">
        <v>2.8709999999999999E-2</v>
      </c>
      <c r="E441" s="119">
        <v>1</v>
      </c>
      <c r="F441" s="119" t="s">
        <v>1492</v>
      </c>
      <c r="G441" s="114">
        <f>IF([Data da Aprovação]&lt;&gt;"ESTATUTÁRIO",YEAR([Data da Aprovação]),"")</f>
        <v>1997</v>
      </c>
      <c r="H441" s="106">
        <f>Tabela9[[#This Row],[Valor do Provento R$]]/Tabela9[[#This Row],[Provento por 1 ou 1000 Ações]]</f>
        <v>2.8709999999999999E-2</v>
      </c>
    </row>
    <row r="442" spans="1:8">
      <c r="A442" s="118" t="s">
        <v>1505</v>
      </c>
      <c r="B442" s="116" t="s">
        <v>1507</v>
      </c>
      <c r="C442" s="138">
        <v>35823</v>
      </c>
      <c r="D442" s="139">
        <v>0.11873</v>
      </c>
      <c r="E442" s="118">
        <v>1</v>
      </c>
      <c r="F442" s="118" t="s">
        <v>1492</v>
      </c>
      <c r="G442" s="113">
        <f>IF([Data da Aprovação]&lt;&gt;"ESTATUTÁRIO",YEAR([Data da Aprovação]),"")</f>
        <v>1998</v>
      </c>
      <c r="H442" s="106">
        <f>Tabela9[[#This Row],[Valor do Provento R$]]/Tabela9[[#This Row],[Provento por 1 ou 1000 Ações]]</f>
        <v>0.11873</v>
      </c>
    </row>
    <row r="443" spans="1:8">
      <c r="A443" s="119" t="s">
        <v>1505</v>
      </c>
      <c r="B443" s="117" t="s">
        <v>1507</v>
      </c>
      <c r="C443" s="140">
        <v>36013</v>
      </c>
      <c r="D443" s="141">
        <v>3.7530000000000001E-2</v>
      </c>
      <c r="E443" s="119">
        <v>1</v>
      </c>
      <c r="F443" s="119" t="s">
        <v>1489</v>
      </c>
      <c r="G443" s="114">
        <f>IF([Data da Aprovação]&lt;&gt;"ESTATUTÁRIO",YEAR([Data da Aprovação]),"")</f>
        <v>1998</v>
      </c>
      <c r="H443" s="106">
        <f>Tabela9[[#This Row],[Valor do Provento R$]]/Tabela9[[#This Row],[Provento por 1 ou 1000 Ações]]</f>
        <v>3.7530000000000001E-2</v>
      </c>
    </row>
    <row r="444" spans="1:8">
      <c r="A444" s="118" t="s">
        <v>1505</v>
      </c>
      <c r="B444" s="116" t="s">
        <v>1507</v>
      </c>
      <c r="C444" s="138">
        <v>36188</v>
      </c>
      <c r="D444" s="139">
        <v>0.13605</v>
      </c>
      <c r="E444" s="118">
        <v>1</v>
      </c>
      <c r="F444" s="118" t="s">
        <v>1492</v>
      </c>
      <c r="G444" s="113">
        <f>IF([Data da Aprovação]&lt;&gt;"ESTATUTÁRIO",YEAR([Data da Aprovação]),"")</f>
        <v>1999</v>
      </c>
      <c r="H444" s="106">
        <f>Tabela9[[#This Row],[Valor do Provento R$]]/Tabela9[[#This Row],[Provento por 1 ou 1000 Ações]]</f>
        <v>0.13605</v>
      </c>
    </row>
    <row r="445" spans="1:8">
      <c r="A445" s="119" t="s">
        <v>1505</v>
      </c>
      <c r="B445" s="117" t="s">
        <v>1507</v>
      </c>
      <c r="C445" s="140">
        <v>36370</v>
      </c>
      <c r="D445" s="141">
        <v>3.4119999999999998E-2</v>
      </c>
      <c r="E445" s="119">
        <v>1</v>
      </c>
      <c r="F445" s="119" t="s">
        <v>1489</v>
      </c>
      <c r="G445" s="114">
        <f>IF([Data da Aprovação]&lt;&gt;"ESTATUTÁRIO",YEAR([Data da Aprovação]),"")</f>
        <v>1999</v>
      </c>
      <c r="H445" s="106">
        <f>Tabela9[[#This Row],[Valor do Provento R$]]/Tabela9[[#This Row],[Provento por 1 ou 1000 Ações]]</f>
        <v>3.4119999999999998E-2</v>
      </c>
    </row>
    <row r="446" spans="1:8">
      <c r="A446" s="118" t="s">
        <v>1505</v>
      </c>
      <c r="B446" s="116" t="s">
        <v>1507</v>
      </c>
      <c r="C446" s="138">
        <v>36551</v>
      </c>
      <c r="D446" s="139">
        <v>8.7440000000000004E-2</v>
      </c>
      <c r="E446" s="118">
        <v>1</v>
      </c>
      <c r="F446" s="118" t="s">
        <v>1489</v>
      </c>
      <c r="G446" s="113">
        <f>IF([Data da Aprovação]&lt;&gt;"ESTATUTÁRIO",YEAR([Data da Aprovação]),"")</f>
        <v>2000</v>
      </c>
      <c r="H446" s="106">
        <f>Tabela9[[#This Row],[Valor do Provento R$]]/Tabela9[[#This Row],[Provento por 1 ou 1000 Ações]]</f>
        <v>8.7440000000000004E-2</v>
      </c>
    </row>
    <row r="447" spans="1:8">
      <c r="A447" s="119" t="s">
        <v>1505</v>
      </c>
      <c r="B447" s="117" t="s">
        <v>1507</v>
      </c>
      <c r="C447" s="140">
        <v>36727</v>
      </c>
      <c r="D447" s="141">
        <v>2.8000000000000001E-2</v>
      </c>
      <c r="E447" s="119">
        <v>1</v>
      </c>
      <c r="F447" s="119" t="s">
        <v>1492</v>
      </c>
      <c r="G447" s="114">
        <f>IF([Data da Aprovação]&lt;&gt;"ESTATUTÁRIO",YEAR([Data da Aprovação]),"")</f>
        <v>2000</v>
      </c>
      <c r="H447" s="106">
        <f>Tabela9[[#This Row],[Valor do Provento R$]]/Tabela9[[#This Row],[Provento por 1 ou 1000 Ações]]</f>
        <v>2.8000000000000001E-2</v>
      </c>
    </row>
    <row r="448" spans="1:8">
      <c r="A448" s="118" t="s">
        <v>1505</v>
      </c>
      <c r="B448" s="116" t="s">
        <v>1507</v>
      </c>
      <c r="C448" s="138">
        <v>36942</v>
      </c>
      <c r="D448" s="139">
        <v>3.5069999999999997E-2</v>
      </c>
      <c r="E448" s="118">
        <v>1</v>
      </c>
      <c r="F448" s="118" t="s">
        <v>1489</v>
      </c>
      <c r="G448" s="113">
        <f>IF([Data da Aprovação]&lt;&gt;"ESTATUTÁRIO",YEAR([Data da Aprovação]),"")</f>
        <v>2001</v>
      </c>
      <c r="H448" s="106">
        <f>Tabela9[[#This Row],[Valor do Provento R$]]/Tabela9[[#This Row],[Provento por 1 ou 1000 Ações]]</f>
        <v>3.5069999999999997E-2</v>
      </c>
    </row>
    <row r="449" spans="1:8">
      <c r="A449" s="119" t="s">
        <v>1505</v>
      </c>
      <c r="B449" s="117" t="s">
        <v>1507</v>
      </c>
      <c r="C449" s="140">
        <v>37113</v>
      </c>
      <c r="D449" s="141">
        <v>2.8000000000000001E-2</v>
      </c>
      <c r="E449" s="119">
        <v>1</v>
      </c>
      <c r="F449" s="119" t="s">
        <v>1492</v>
      </c>
      <c r="G449" s="114">
        <f>IF([Data da Aprovação]&lt;&gt;"ESTATUTÁRIO",YEAR([Data da Aprovação]),"")</f>
        <v>2001</v>
      </c>
      <c r="H449" s="106">
        <f>Tabela9[[#This Row],[Valor do Provento R$]]/Tabela9[[#This Row],[Provento por 1 ou 1000 Ações]]</f>
        <v>2.8000000000000001E-2</v>
      </c>
    </row>
    <row r="450" spans="1:8">
      <c r="A450" s="118" t="s">
        <v>1505</v>
      </c>
      <c r="B450" s="116" t="s">
        <v>1507</v>
      </c>
      <c r="C450" s="138">
        <v>37294</v>
      </c>
      <c r="D450" s="139">
        <v>2.171E-2</v>
      </c>
      <c r="E450" s="118">
        <v>1</v>
      </c>
      <c r="F450" s="118" t="s">
        <v>1489</v>
      </c>
      <c r="G450" s="113">
        <f>IF([Data da Aprovação]&lt;&gt;"ESTATUTÁRIO",YEAR([Data da Aprovação]),"")</f>
        <v>2002</v>
      </c>
      <c r="H450" s="106">
        <f>Tabela9[[#This Row],[Valor do Provento R$]]/Tabela9[[#This Row],[Provento por 1 ou 1000 Ações]]</f>
        <v>2.171E-2</v>
      </c>
    </row>
    <row r="451" spans="1:8">
      <c r="A451" s="119" t="s">
        <v>1505</v>
      </c>
      <c r="B451" s="117" t="s">
        <v>1507</v>
      </c>
      <c r="C451" s="140">
        <v>37294</v>
      </c>
      <c r="D451" s="141">
        <v>1.4999999999999999E-2</v>
      </c>
      <c r="E451" s="119">
        <v>1</v>
      </c>
      <c r="F451" s="119" t="s">
        <v>1492</v>
      </c>
      <c r="G451" s="114">
        <f>IF([Data da Aprovação]&lt;&gt;"ESTATUTÁRIO",YEAR([Data da Aprovação]),"")</f>
        <v>2002</v>
      </c>
      <c r="H451" s="106">
        <f>Tabela9[[#This Row],[Valor do Provento R$]]/Tabela9[[#This Row],[Provento por 1 ou 1000 Ações]]</f>
        <v>1.4999999999999999E-2</v>
      </c>
    </row>
    <row r="452" spans="1:8">
      <c r="A452" s="118" t="s">
        <v>1505</v>
      </c>
      <c r="B452" s="116" t="s">
        <v>1507</v>
      </c>
      <c r="C452" s="138">
        <v>37461</v>
      </c>
      <c r="D452" s="139">
        <v>2.8000000000000001E-2</v>
      </c>
      <c r="E452" s="118">
        <v>1</v>
      </c>
      <c r="F452" s="118" t="s">
        <v>1492</v>
      </c>
      <c r="G452" s="113">
        <f>IF([Data da Aprovação]&lt;&gt;"ESTATUTÁRIO",YEAR([Data da Aprovação]),"")</f>
        <v>2002</v>
      </c>
      <c r="H452" s="106">
        <f>Tabela9[[#This Row],[Valor do Provento R$]]/Tabela9[[#This Row],[Provento por 1 ou 1000 Ações]]</f>
        <v>2.8000000000000001E-2</v>
      </c>
    </row>
    <row r="453" spans="1:8">
      <c r="A453" s="119" t="s">
        <v>1505</v>
      </c>
      <c r="B453" s="117" t="s">
        <v>1507</v>
      </c>
      <c r="C453" s="140">
        <v>37650</v>
      </c>
      <c r="D453" s="141">
        <v>6.5699999999999995E-2</v>
      </c>
      <c r="E453" s="119">
        <v>1</v>
      </c>
      <c r="F453" s="119" t="s">
        <v>1492</v>
      </c>
      <c r="G453" s="114">
        <f>IF([Data da Aprovação]&lt;&gt;"ESTATUTÁRIO",YEAR([Data da Aprovação]),"")</f>
        <v>2003</v>
      </c>
      <c r="H453" s="106">
        <f>Tabela9[[#This Row],[Valor do Provento R$]]/Tabela9[[#This Row],[Provento por 1 ou 1000 Ações]]</f>
        <v>6.5699999999999995E-2</v>
      </c>
    </row>
    <row r="454" spans="1:8">
      <c r="A454" s="118" t="s">
        <v>1505</v>
      </c>
      <c r="B454" s="116" t="s">
        <v>1507</v>
      </c>
      <c r="C454" s="138">
        <v>37840</v>
      </c>
      <c r="D454" s="139">
        <v>4.367E-2</v>
      </c>
      <c r="E454" s="118">
        <v>1</v>
      </c>
      <c r="F454" s="118" t="s">
        <v>1489</v>
      </c>
      <c r="G454" s="113">
        <f>IF([Data da Aprovação]&lt;&gt;"ESTATUTÁRIO",YEAR([Data da Aprovação]),"")</f>
        <v>2003</v>
      </c>
      <c r="H454" s="106">
        <f>Tabela9[[#This Row],[Valor do Provento R$]]/Tabela9[[#This Row],[Provento por 1 ou 1000 Ações]]</f>
        <v>4.367E-2</v>
      </c>
    </row>
    <row r="455" spans="1:8">
      <c r="A455" s="119" t="s">
        <v>1505</v>
      </c>
      <c r="B455" s="117" t="s">
        <v>1507</v>
      </c>
      <c r="C455" s="140">
        <v>38015</v>
      </c>
      <c r="D455" s="141">
        <v>4.5830000000000003E-2</v>
      </c>
      <c r="E455" s="119">
        <v>1</v>
      </c>
      <c r="F455" s="119" t="s">
        <v>1492</v>
      </c>
      <c r="G455" s="114">
        <f>IF([Data da Aprovação]&lt;&gt;"ESTATUTÁRIO",YEAR([Data da Aprovação]),"")</f>
        <v>2004</v>
      </c>
      <c r="H455" s="106">
        <f>Tabela9[[#This Row],[Valor do Provento R$]]/Tabela9[[#This Row],[Provento por 1 ou 1000 Ações]]</f>
        <v>4.5830000000000003E-2</v>
      </c>
    </row>
    <row r="456" spans="1:8">
      <c r="A456" s="118" t="s">
        <v>1505</v>
      </c>
      <c r="B456" s="116" t="s">
        <v>1507</v>
      </c>
      <c r="C456" s="138">
        <v>38202</v>
      </c>
      <c r="D456" s="139">
        <v>4.2220000000000001E-2</v>
      </c>
      <c r="E456" s="118">
        <v>1</v>
      </c>
      <c r="F456" s="118" t="s">
        <v>1492</v>
      </c>
      <c r="G456" s="113">
        <f>IF([Data da Aprovação]&lt;&gt;"ESTATUTÁRIO",YEAR([Data da Aprovação]),"")</f>
        <v>2004</v>
      </c>
      <c r="H456" s="106">
        <f>Tabela9[[#This Row],[Valor do Provento R$]]/Tabela9[[#This Row],[Provento por 1 ou 1000 Ações]]</f>
        <v>4.2220000000000001E-2</v>
      </c>
    </row>
    <row r="457" spans="1:8">
      <c r="A457" s="119" t="s">
        <v>1505</v>
      </c>
      <c r="B457" s="117" t="s">
        <v>1507</v>
      </c>
      <c r="C457" s="140">
        <v>38385</v>
      </c>
      <c r="D457" s="141">
        <v>1.8239999999999999E-2</v>
      </c>
      <c r="E457" s="119">
        <v>1</v>
      </c>
      <c r="F457" s="119" t="s">
        <v>1492</v>
      </c>
      <c r="G457" s="114">
        <f>IF([Data da Aprovação]&lt;&gt;"ESTATUTÁRIO",YEAR([Data da Aprovação]),"")</f>
        <v>2005</v>
      </c>
      <c r="H457" s="106">
        <f>Tabela9[[#This Row],[Valor do Provento R$]]/Tabela9[[#This Row],[Provento por 1 ou 1000 Ações]]</f>
        <v>1.8239999999999999E-2</v>
      </c>
    </row>
    <row r="458" spans="1:8">
      <c r="A458" s="118" t="s">
        <v>1505</v>
      </c>
      <c r="B458" s="116" t="s">
        <v>1507</v>
      </c>
      <c r="C458" s="138">
        <v>38385</v>
      </c>
      <c r="D458" s="139">
        <v>3.2149999999999998E-2</v>
      </c>
      <c r="E458" s="118">
        <v>1</v>
      </c>
      <c r="F458" s="118" t="s">
        <v>1489</v>
      </c>
      <c r="G458" s="113">
        <f>IF([Data da Aprovação]&lt;&gt;"ESTATUTÁRIO",YEAR([Data da Aprovação]),"")</f>
        <v>2005</v>
      </c>
      <c r="H458" s="106">
        <f>Tabela9[[#This Row],[Valor do Provento R$]]/Tabela9[[#This Row],[Provento por 1 ou 1000 Ações]]</f>
        <v>3.2149999999999998E-2</v>
      </c>
    </row>
    <row r="459" spans="1:8">
      <c r="A459" s="119" t="s">
        <v>1505</v>
      </c>
      <c r="B459" s="117" t="s">
        <v>1507</v>
      </c>
      <c r="C459" s="140">
        <v>38574</v>
      </c>
      <c r="D459" s="141">
        <v>5.3659999999999999E-2</v>
      </c>
      <c r="E459" s="119">
        <v>1</v>
      </c>
      <c r="F459" s="119" t="s">
        <v>1489</v>
      </c>
      <c r="G459" s="114">
        <f>IF([Data da Aprovação]&lt;&gt;"ESTATUTÁRIO",YEAR([Data da Aprovação]),"")</f>
        <v>2005</v>
      </c>
      <c r="H459" s="106">
        <f>Tabela9[[#This Row],[Valor do Provento R$]]/Tabela9[[#This Row],[Provento por 1 ou 1000 Ações]]</f>
        <v>5.3659999999999999E-2</v>
      </c>
    </row>
    <row r="460" spans="1:8">
      <c r="A460" s="118" t="s">
        <v>1505</v>
      </c>
      <c r="B460" s="116" t="s">
        <v>1507</v>
      </c>
      <c r="C460" s="138">
        <v>38748</v>
      </c>
      <c r="D460" s="139">
        <v>4.5620000000000001E-2</v>
      </c>
      <c r="E460" s="118">
        <v>1</v>
      </c>
      <c r="F460" s="118" t="s">
        <v>1492</v>
      </c>
      <c r="G460" s="113">
        <f>IF([Data da Aprovação]&lt;&gt;"ESTATUTÁRIO",YEAR([Data da Aprovação]),"")</f>
        <v>2006</v>
      </c>
      <c r="H460" s="106">
        <f>Tabela9[[#This Row],[Valor do Provento R$]]/Tabela9[[#This Row],[Provento por 1 ou 1000 Ações]]</f>
        <v>4.5620000000000001E-2</v>
      </c>
    </row>
    <row r="461" spans="1:8">
      <c r="A461" s="119" t="s">
        <v>1505</v>
      </c>
      <c r="B461" s="117" t="s">
        <v>1507</v>
      </c>
      <c r="C461" s="140">
        <v>38939</v>
      </c>
      <c r="D461" s="141">
        <v>4.9410000000000003E-2</v>
      </c>
      <c r="E461" s="119">
        <v>1</v>
      </c>
      <c r="F461" s="119" t="s">
        <v>1492</v>
      </c>
      <c r="G461" s="114">
        <f>IF([Data da Aprovação]&lt;&gt;"ESTATUTÁRIO",YEAR([Data da Aprovação]),"")</f>
        <v>2006</v>
      </c>
      <c r="H461" s="106">
        <f>Tabela9[[#This Row],[Valor do Provento R$]]/Tabela9[[#This Row],[Provento por 1 ou 1000 Ações]]</f>
        <v>4.9410000000000003E-2</v>
      </c>
    </row>
    <row r="462" spans="1:8">
      <c r="A462" s="118" t="s">
        <v>1505</v>
      </c>
      <c r="B462" s="116" t="s">
        <v>1507</v>
      </c>
      <c r="C462" s="138">
        <v>39104</v>
      </c>
      <c r="D462" s="139">
        <v>5.8130000000000001E-2</v>
      </c>
      <c r="E462" s="118">
        <v>1</v>
      </c>
      <c r="F462" s="118" t="s">
        <v>1489</v>
      </c>
      <c r="G462" s="113">
        <f>IF([Data da Aprovação]&lt;&gt;"ESTATUTÁRIO",YEAR([Data da Aprovação]),"")</f>
        <v>2007</v>
      </c>
      <c r="H462" s="106">
        <f>Tabela9[[#This Row],[Valor do Provento R$]]/Tabela9[[#This Row],[Provento por 1 ou 1000 Ações]]</f>
        <v>5.8130000000000001E-2</v>
      </c>
    </row>
    <row r="463" spans="1:8">
      <c r="A463" s="119" t="s">
        <v>1505</v>
      </c>
      <c r="B463" s="117" t="s">
        <v>1507</v>
      </c>
      <c r="C463" s="140">
        <v>39308</v>
      </c>
      <c r="D463" s="141">
        <v>4.9410000000000003E-2</v>
      </c>
      <c r="E463" s="119">
        <v>1</v>
      </c>
      <c r="F463" s="119" t="s">
        <v>1492</v>
      </c>
      <c r="G463" s="114">
        <f>IF([Data da Aprovação]&lt;&gt;"ESTATUTÁRIO",YEAR([Data da Aprovação]),"")</f>
        <v>2007</v>
      </c>
      <c r="H463" s="106">
        <f>Tabela9[[#This Row],[Valor do Provento R$]]/Tabela9[[#This Row],[Provento por 1 ou 1000 Ações]]</f>
        <v>4.9410000000000003E-2</v>
      </c>
    </row>
    <row r="464" spans="1:8">
      <c r="A464" s="118" t="s">
        <v>1505</v>
      </c>
      <c r="B464" s="116" t="s">
        <v>1507</v>
      </c>
      <c r="C464" s="138">
        <v>39464</v>
      </c>
      <c r="D464" s="139">
        <v>7.102E-2</v>
      </c>
      <c r="E464" s="118">
        <v>1</v>
      </c>
      <c r="F464" s="118" t="s">
        <v>1489</v>
      </c>
      <c r="G464" s="113">
        <f>IF([Data da Aprovação]&lt;&gt;"ESTATUTÁRIO",YEAR([Data da Aprovação]),"")</f>
        <v>2008</v>
      </c>
      <c r="H464" s="106">
        <f>Tabela9[[#This Row],[Valor do Provento R$]]/Tabela9[[#This Row],[Provento por 1 ou 1000 Ações]]</f>
        <v>7.102E-2</v>
      </c>
    </row>
    <row r="465" spans="1:8">
      <c r="A465" s="119" t="s">
        <v>1505</v>
      </c>
      <c r="B465" s="117" t="s">
        <v>1507</v>
      </c>
      <c r="C465" s="140">
        <v>39672</v>
      </c>
      <c r="D465" s="141">
        <v>7.6240000000000002E-2</v>
      </c>
      <c r="E465" s="119">
        <v>1</v>
      </c>
      <c r="F465" s="119" t="s">
        <v>1489</v>
      </c>
      <c r="G465" s="114">
        <f>IF([Data da Aprovação]&lt;&gt;"ESTATUTÁRIO",YEAR([Data da Aprovação]),"")</f>
        <v>2008</v>
      </c>
      <c r="H465" s="106">
        <f>Tabela9[[#This Row],[Valor do Provento R$]]/Tabela9[[#This Row],[Provento por 1 ou 1000 Ações]]</f>
        <v>7.6240000000000002E-2</v>
      </c>
    </row>
    <row r="466" spans="1:8">
      <c r="A466" s="118" t="s">
        <v>1505</v>
      </c>
      <c r="B466" s="116" t="s">
        <v>1507</v>
      </c>
      <c r="C466" s="138">
        <v>39849</v>
      </c>
      <c r="D466" s="139">
        <v>6.4799999999999996E-2</v>
      </c>
      <c r="E466" s="118">
        <v>1</v>
      </c>
      <c r="F466" s="118" t="s">
        <v>1492</v>
      </c>
      <c r="G466" s="113">
        <f>IF([Data da Aprovação]&lt;&gt;"ESTATUTÁRIO",YEAR([Data da Aprovação]),"")</f>
        <v>2009</v>
      </c>
      <c r="H466" s="106">
        <f>Tabela9[[#This Row],[Valor do Provento R$]]/Tabela9[[#This Row],[Provento por 1 ou 1000 Ações]]</f>
        <v>6.4799999999999996E-2</v>
      </c>
    </row>
    <row r="467" spans="1:8">
      <c r="A467" s="119" t="s">
        <v>1505</v>
      </c>
      <c r="B467" s="117" t="s">
        <v>1507</v>
      </c>
      <c r="C467" s="140">
        <v>40038</v>
      </c>
      <c r="D467" s="141">
        <v>8.6040000000000005E-2</v>
      </c>
      <c r="E467" s="119">
        <v>1</v>
      </c>
      <c r="F467" s="119" t="s">
        <v>1489</v>
      </c>
      <c r="G467" s="114">
        <f>IF([Data da Aprovação]&lt;&gt;"ESTATUTÁRIO",YEAR([Data da Aprovação]),"")</f>
        <v>2009</v>
      </c>
      <c r="H467" s="106">
        <f>Tabela9[[#This Row],[Valor do Provento R$]]/Tabela9[[#This Row],[Provento por 1 ou 1000 Ações]]</f>
        <v>8.6040000000000005E-2</v>
      </c>
    </row>
    <row r="468" spans="1:8">
      <c r="A468" s="118" t="s">
        <v>1505</v>
      </c>
      <c r="B468" s="116" t="s">
        <v>1507</v>
      </c>
      <c r="C468" s="138">
        <v>40206</v>
      </c>
      <c r="D468" s="139">
        <v>6.3579999999999998E-2</v>
      </c>
      <c r="E468" s="118">
        <v>1</v>
      </c>
      <c r="F468" s="118" t="s">
        <v>1492</v>
      </c>
      <c r="G468" s="113">
        <f>IF([Data da Aprovação]&lt;&gt;"ESTATUTÁRIO",YEAR([Data da Aprovação]),"")</f>
        <v>2010</v>
      </c>
      <c r="H468" s="106">
        <f>Tabela9[[#This Row],[Valor do Provento R$]]/Tabela9[[#This Row],[Provento por 1 ou 1000 Ações]]</f>
        <v>6.3579999999999998E-2</v>
      </c>
    </row>
    <row r="469" spans="1:8">
      <c r="A469" s="119" t="s">
        <v>1505</v>
      </c>
      <c r="B469" s="117" t="s">
        <v>1507</v>
      </c>
      <c r="C469" s="140">
        <v>40206</v>
      </c>
      <c r="D469" s="141">
        <v>1.123E-2</v>
      </c>
      <c r="E469" s="119">
        <v>1</v>
      </c>
      <c r="F469" s="119" t="s">
        <v>1489</v>
      </c>
      <c r="G469" s="114">
        <f>IF([Data da Aprovação]&lt;&gt;"ESTATUTÁRIO",YEAR([Data da Aprovação]),"")</f>
        <v>2010</v>
      </c>
      <c r="H469" s="106">
        <f>Tabela9[[#This Row],[Valor do Provento R$]]/Tabela9[[#This Row],[Provento por 1 ou 1000 Ações]]</f>
        <v>1.123E-2</v>
      </c>
    </row>
    <row r="470" spans="1:8">
      <c r="A470" s="118" t="s">
        <v>1505</v>
      </c>
      <c r="B470" s="116" t="s">
        <v>1507</v>
      </c>
      <c r="C470" s="138">
        <v>40402</v>
      </c>
      <c r="D470" s="139">
        <v>9.2960000000000001E-2</v>
      </c>
      <c r="E470" s="118">
        <v>1</v>
      </c>
      <c r="F470" s="118" t="s">
        <v>1489</v>
      </c>
      <c r="G470" s="113">
        <f>IF([Data da Aprovação]&lt;&gt;"ESTATUTÁRIO",YEAR([Data da Aprovação]),"")</f>
        <v>2010</v>
      </c>
      <c r="H470" s="106">
        <f>Tabela9[[#This Row],[Valor do Provento R$]]/Tabela9[[#This Row],[Provento por 1 ou 1000 Ações]]</f>
        <v>9.2960000000000001E-2</v>
      </c>
    </row>
    <row r="471" spans="1:8">
      <c r="A471" s="119" t="s">
        <v>1505</v>
      </c>
      <c r="B471" s="117" t="s">
        <v>1507</v>
      </c>
      <c r="C471" s="140">
        <v>40570</v>
      </c>
      <c r="D471" s="141">
        <v>9.2960000000000001E-2</v>
      </c>
      <c r="E471" s="119">
        <v>1</v>
      </c>
      <c r="F471" s="119" t="s">
        <v>1489</v>
      </c>
      <c r="G471" s="114">
        <f>IF([Data da Aprovação]&lt;&gt;"ESTATUTÁRIO",YEAR([Data da Aprovação]),"")</f>
        <v>2011</v>
      </c>
      <c r="H471" s="106">
        <f>Tabela9[[#This Row],[Valor do Provento R$]]/Tabela9[[#This Row],[Provento por 1 ou 1000 Ações]]</f>
        <v>9.2960000000000001E-2</v>
      </c>
    </row>
    <row r="472" spans="1:8">
      <c r="A472" s="118" t="s">
        <v>1505</v>
      </c>
      <c r="B472" s="116" t="s">
        <v>1507</v>
      </c>
      <c r="C472" s="138">
        <v>40766</v>
      </c>
      <c r="D472" s="139">
        <v>0.10306999999999999</v>
      </c>
      <c r="E472" s="118">
        <v>1</v>
      </c>
      <c r="F472" s="118" t="s">
        <v>1489</v>
      </c>
      <c r="G472" s="113">
        <f>IF([Data da Aprovação]&lt;&gt;"ESTATUTÁRIO",YEAR([Data da Aprovação]),"")</f>
        <v>2011</v>
      </c>
      <c r="H472" s="106">
        <f>Tabela9[[#This Row],[Valor do Provento R$]]/Tabela9[[#This Row],[Provento por 1 ou 1000 Ações]]</f>
        <v>0.10306999999999999</v>
      </c>
    </row>
    <row r="473" spans="1:8">
      <c r="A473" s="119" t="s">
        <v>1505</v>
      </c>
      <c r="B473" s="117" t="s">
        <v>1507</v>
      </c>
      <c r="C473" s="140">
        <v>40932</v>
      </c>
      <c r="D473" s="141">
        <v>8.659E-2</v>
      </c>
      <c r="E473" s="119">
        <v>1</v>
      </c>
      <c r="F473" s="119" t="s">
        <v>1492</v>
      </c>
      <c r="G473" s="114">
        <f>IF([Data da Aprovação]&lt;&gt;"ESTATUTÁRIO",YEAR([Data da Aprovação]),"")</f>
        <v>2012</v>
      </c>
      <c r="H473" s="106">
        <f>Tabela9[[#This Row],[Valor do Provento R$]]/Tabela9[[#This Row],[Provento por 1 ou 1000 Ações]]</f>
        <v>8.659E-2</v>
      </c>
    </row>
    <row r="474" spans="1:8">
      <c r="A474" s="118" t="s">
        <v>1505</v>
      </c>
      <c r="B474" s="116" t="s">
        <v>1507</v>
      </c>
      <c r="C474" s="138">
        <v>40932</v>
      </c>
      <c r="D474" s="139">
        <v>1.1999999999999999E-3</v>
      </c>
      <c r="E474" s="118">
        <v>1</v>
      </c>
      <c r="F474" s="118" t="s">
        <v>1489</v>
      </c>
      <c r="G474" s="113">
        <f>IF([Data da Aprovação]&lt;&gt;"ESTATUTÁRIO",YEAR([Data da Aprovação]),"")</f>
        <v>2012</v>
      </c>
      <c r="H474" s="106">
        <f>Tabela9[[#This Row],[Valor do Provento R$]]/Tabela9[[#This Row],[Provento por 1 ou 1000 Ações]]</f>
        <v>1.1999999999999999E-3</v>
      </c>
    </row>
    <row r="475" spans="1:8">
      <c r="A475" s="119" t="s">
        <v>1505</v>
      </c>
      <c r="B475" s="117" t="s">
        <v>1507</v>
      </c>
      <c r="C475" s="140">
        <v>41134</v>
      </c>
      <c r="D475" s="141">
        <v>0.11162999999999999</v>
      </c>
      <c r="E475" s="119">
        <v>1</v>
      </c>
      <c r="F475" s="119" t="s">
        <v>1489</v>
      </c>
      <c r="G475" s="114">
        <f>IF([Data da Aprovação]&lt;&gt;"ESTATUTÁRIO",YEAR([Data da Aprovação]),"")</f>
        <v>2012</v>
      </c>
      <c r="H475" s="106">
        <f>Tabela9[[#This Row],[Valor do Provento R$]]/Tabela9[[#This Row],[Provento por 1 ou 1000 Ações]]</f>
        <v>0.11162999999999999</v>
      </c>
    </row>
    <row r="476" spans="1:8">
      <c r="A476" s="118" t="s">
        <v>1505</v>
      </c>
      <c r="B476" s="116" t="s">
        <v>1507</v>
      </c>
      <c r="C476" s="138">
        <v>41297</v>
      </c>
      <c r="D476" s="139">
        <v>9.4890000000000002E-2</v>
      </c>
      <c r="E476" s="118">
        <v>1</v>
      </c>
      <c r="F476" s="118" t="s">
        <v>1492</v>
      </c>
      <c r="G476" s="113">
        <f>IF([Data da Aprovação]&lt;&gt;"ESTATUTÁRIO",YEAR([Data da Aprovação]),"")</f>
        <v>2013</v>
      </c>
      <c r="H476" s="106">
        <f>Tabela9[[#This Row],[Valor do Provento R$]]/Tabela9[[#This Row],[Provento por 1 ou 1000 Ações]]</f>
        <v>9.4890000000000002E-2</v>
      </c>
    </row>
    <row r="477" spans="1:8">
      <c r="A477" s="119" t="s">
        <v>1505</v>
      </c>
      <c r="B477" s="117" t="s">
        <v>1507</v>
      </c>
      <c r="C477" s="140">
        <v>41499</v>
      </c>
      <c r="D477" s="141">
        <v>0.10095</v>
      </c>
      <c r="E477" s="119">
        <v>1</v>
      </c>
      <c r="F477" s="119" t="s">
        <v>1492</v>
      </c>
      <c r="G477" s="114">
        <f>IF([Data da Aprovação]&lt;&gt;"ESTATUTÁRIO",YEAR([Data da Aprovação]),"")</f>
        <v>2013</v>
      </c>
      <c r="H477" s="106">
        <f>Tabela9[[#This Row],[Valor do Provento R$]]/Tabela9[[#This Row],[Provento por 1 ou 1000 Ações]]</f>
        <v>0.10095</v>
      </c>
    </row>
    <row r="478" spans="1:8">
      <c r="A478" s="118" t="s">
        <v>1505</v>
      </c>
      <c r="B478" s="116" t="s">
        <v>1507</v>
      </c>
      <c r="C478" s="138">
        <v>41499</v>
      </c>
      <c r="D478" s="139">
        <v>2.3900000000000002E-3</v>
      </c>
      <c r="E478" s="118">
        <v>1</v>
      </c>
      <c r="F478" s="118" t="s">
        <v>1489</v>
      </c>
      <c r="G478" s="113">
        <f>IF([Data da Aprovação]&lt;&gt;"ESTATUTÁRIO",YEAR([Data da Aprovação]),"")</f>
        <v>2013</v>
      </c>
      <c r="H478" s="106">
        <f>Tabela9[[#This Row],[Valor do Provento R$]]/Tabela9[[#This Row],[Provento por 1 ou 1000 Ações]]</f>
        <v>2.3900000000000002E-3</v>
      </c>
    </row>
    <row r="479" spans="1:8">
      <c r="A479" s="119" t="s">
        <v>1505</v>
      </c>
      <c r="B479" s="117" t="s">
        <v>1507</v>
      </c>
      <c r="C479" s="140">
        <v>41660</v>
      </c>
      <c r="D479" s="141">
        <v>0.10299</v>
      </c>
      <c r="E479" s="119">
        <v>1</v>
      </c>
      <c r="F479" s="119" t="s">
        <v>1492</v>
      </c>
      <c r="G479" s="114">
        <f>IF([Data da Aprovação]&lt;&gt;"ESTATUTÁRIO",YEAR([Data da Aprovação]),"")</f>
        <v>2014</v>
      </c>
      <c r="H479" s="106">
        <f>Tabela9[[#This Row],[Valor do Provento R$]]/Tabela9[[#This Row],[Provento por 1 ou 1000 Ações]]</f>
        <v>0.10299</v>
      </c>
    </row>
    <row r="480" spans="1:8">
      <c r="A480" s="118" t="s">
        <v>1505</v>
      </c>
      <c r="B480" s="116" t="s">
        <v>1508</v>
      </c>
      <c r="C480" s="138">
        <v>35094</v>
      </c>
      <c r="D480" s="139">
        <v>8.5260000000000002E-2</v>
      </c>
      <c r="E480" s="118">
        <v>1</v>
      </c>
      <c r="F480" s="118" t="s">
        <v>1492</v>
      </c>
      <c r="G480" s="113">
        <f>IF([Data da Aprovação]&lt;&gt;"ESTATUTÁRIO",YEAR([Data da Aprovação]),"")</f>
        <v>1996</v>
      </c>
      <c r="H480" s="106">
        <f>Tabela9[[#This Row],[Valor do Provento R$]]/Tabela9[[#This Row],[Provento por 1 ou 1000 Ações]]</f>
        <v>8.5260000000000002E-2</v>
      </c>
    </row>
    <row r="481" spans="1:8">
      <c r="A481" s="119" t="s">
        <v>1505</v>
      </c>
      <c r="B481" s="117" t="s">
        <v>1508</v>
      </c>
      <c r="C481" s="140">
        <v>35283</v>
      </c>
      <c r="D481" s="141">
        <v>1.09E-3</v>
      </c>
      <c r="E481" s="119">
        <v>1</v>
      </c>
      <c r="F481" s="119" t="s">
        <v>1492</v>
      </c>
      <c r="G481" s="114">
        <f>IF([Data da Aprovação]&lt;&gt;"ESTATUTÁRIO",YEAR([Data da Aprovação]),"")</f>
        <v>1996</v>
      </c>
      <c r="H481" s="106">
        <f>Tabela9[[#This Row],[Valor do Provento R$]]/Tabela9[[#This Row],[Provento por 1 ou 1000 Ações]]</f>
        <v>1.09E-3</v>
      </c>
    </row>
    <row r="482" spans="1:8">
      <c r="A482" s="118" t="s">
        <v>1505</v>
      </c>
      <c r="B482" s="116" t="s">
        <v>1508</v>
      </c>
      <c r="C482" s="138">
        <v>35283</v>
      </c>
      <c r="D482" s="139">
        <v>8.9300000000000004E-3</v>
      </c>
      <c r="E482" s="118">
        <v>1</v>
      </c>
      <c r="F482" s="118" t="s">
        <v>1492</v>
      </c>
      <c r="G482" s="113">
        <f>IF([Data da Aprovação]&lt;&gt;"ESTATUTÁRIO",YEAR([Data da Aprovação]),"")</f>
        <v>1996</v>
      </c>
      <c r="H482" s="106">
        <f>Tabela9[[#This Row],[Valor do Provento R$]]/Tabela9[[#This Row],[Provento por 1 ou 1000 Ações]]</f>
        <v>8.9300000000000004E-3</v>
      </c>
    </row>
    <row r="483" spans="1:8">
      <c r="A483" s="119" t="s">
        <v>1505</v>
      </c>
      <c r="B483" s="117" t="s">
        <v>1508</v>
      </c>
      <c r="C483" s="140">
        <v>35283</v>
      </c>
      <c r="D483" s="141">
        <v>1.6080000000000001E-2</v>
      </c>
      <c r="E483" s="119">
        <v>1</v>
      </c>
      <c r="F483" s="119" t="s">
        <v>1492</v>
      </c>
      <c r="G483" s="114">
        <f>IF([Data da Aprovação]&lt;&gt;"ESTATUTÁRIO",YEAR([Data da Aprovação]),"")</f>
        <v>1996</v>
      </c>
      <c r="H483" s="106">
        <f>Tabela9[[#This Row],[Valor do Provento R$]]/Tabela9[[#This Row],[Provento por 1 ou 1000 Ações]]</f>
        <v>1.6080000000000001E-2</v>
      </c>
    </row>
    <row r="484" spans="1:8">
      <c r="A484" s="118" t="s">
        <v>1505</v>
      </c>
      <c r="B484" s="116" t="s">
        <v>1508</v>
      </c>
      <c r="C484" s="138">
        <v>35459</v>
      </c>
      <c r="D484" s="139">
        <v>2.7179999999999999E-2</v>
      </c>
      <c r="E484" s="118">
        <v>1</v>
      </c>
      <c r="F484" s="118" t="s">
        <v>1492</v>
      </c>
      <c r="G484" s="113">
        <f>IF([Data da Aprovação]&lt;&gt;"ESTATUTÁRIO",YEAR([Data da Aprovação]),"")</f>
        <v>1997</v>
      </c>
      <c r="H484" s="106">
        <f>Tabela9[[#This Row],[Valor do Provento R$]]/Tabela9[[#This Row],[Provento por 1 ou 1000 Ações]]</f>
        <v>2.7179999999999999E-2</v>
      </c>
    </row>
    <row r="485" spans="1:8">
      <c r="A485" s="119" t="s">
        <v>1505</v>
      </c>
      <c r="B485" s="117" t="s">
        <v>1508</v>
      </c>
      <c r="C485" s="140">
        <v>35459</v>
      </c>
      <c r="D485" s="141">
        <v>1.8400000000000001E-3</v>
      </c>
      <c r="E485" s="119">
        <v>1</v>
      </c>
      <c r="F485" s="119" t="s">
        <v>1492</v>
      </c>
      <c r="G485" s="114">
        <f>IF([Data da Aprovação]&lt;&gt;"ESTATUTÁRIO",YEAR([Data da Aprovação]),"")</f>
        <v>1997</v>
      </c>
      <c r="H485" s="106">
        <f>Tabela9[[#This Row],[Valor do Provento R$]]/Tabela9[[#This Row],[Provento por 1 ou 1000 Ações]]</f>
        <v>1.8400000000000001E-3</v>
      </c>
    </row>
    <row r="486" spans="1:8">
      <c r="A486" s="118" t="s">
        <v>1505</v>
      </c>
      <c r="B486" s="116" t="s">
        <v>1508</v>
      </c>
      <c r="C486" s="138">
        <v>35459</v>
      </c>
      <c r="D486" s="139">
        <v>5.4059999999999997E-2</v>
      </c>
      <c r="E486" s="118">
        <v>1</v>
      </c>
      <c r="F486" s="118" t="s">
        <v>1492</v>
      </c>
      <c r="G486" s="113">
        <f>IF([Data da Aprovação]&lt;&gt;"ESTATUTÁRIO",YEAR([Data da Aprovação]),"")</f>
        <v>1997</v>
      </c>
      <c r="H486" s="106">
        <f>Tabela9[[#This Row],[Valor do Provento R$]]/Tabela9[[#This Row],[Provento por 1 ou 1000 Ações]]</f>
        <v>5.4059999999999997E-2</v>
      </c>
    </row>
    <row r="487" spans="1:8">
      <c r="A487" s="119" t="s">
        <v>1505</v>
      </c>
      <c r="B487" s="117" t="s">
        <v>1508</v>
      </c>
      <c r="C487" s="140">
        <v>35640</v>
      </c>
      <c r="D487" s="141">
        <v>2.8709999999999999E-2</v>
      </c>
      <c r="E487" s="119">
        <v>1</v>
      </c>
      <c r="F487" s="119" t="s">
        <v>1492</v>
      </c>
      <c r="G487" s="114">
        <f>IF([Data da Aprovação]&lt;&gt;"ESTATUTÁRIO",YEAR([Data da Aprovação]),"")</f>
        <v>1997</v>
      </c>
      <c r="H487" s="106">
        <f>Tabela9[[#This Row],[Valor do Provento R$]]/Tabela9[[#This Row],[Provento por 1 ou 1000 Ações]]</f>
        <v>2.8709999999999999E-2</v>
      </c>
    </row>
    <row r="488" spans="1:8">
      <c r="A488" s="118" t="s">
        <v>1505</v>
      </c>
      <c r="B488" s="116" t="s">
        <v>1508</v>
      </c>
      <c r="C488" s="138">
        <v>35823</v>
      </c>
      <c r="D488" s="139">
        <v>0.11873</v>
      </c>
      <c r="E488" s="118">
        <v>1</v>
      </c>
      <c r="F488" s="118" t="s">
        <v>1492</v>
      </c>
      <c r="G488" s="113">
        <f>IF([Data da Aprovação]&lt;&gt;"ESTATUTÁRIO",YEAR([Data da Aprovação]),"")</f>
        <v>1998</v>
      </c>
      <c r="H488" s="106">
        <f>Tabela9[[#This Row],[Valor do Provento R$]]/Tabela9[[#This Row],[Provento por 1 ou 1000 Ações]]</f>
        <v>0.11873</v>
      </c>
    </row>
    <row r="489" spans="1:8">
      <c r="A489" s="119" t="s">
        <v>1505</v>
      </c>
      <c r="B489" s="117" t="s">
        <v>1508</v>
      </c>
      <c r="C489" s="140">
        <v>36013</v>
      </c>
      <c r="D489" s="141">
        <v>3.7530000000000001E-2</v>
      </c>
      <c r="E489" s="119">
        <v>1</v>
      </c>
      <c r="F489" s="119" t="s">
        <v>1489</v>
      </c>
      <c r="G489" s="114">
        <f>IF([Data da Aprovação]&lt;&gt;"ESTATUTÁRIO",YEAR([Data da Aprovação]),"")</f>
        <v>1998</v>
      </c>
      <c r="H489" s="106">
        <f>Tabela9[[#This Row],[Valor do Provento R$]]/Tabela9[[#This Row],[Provento por 1 ou 1000 Ações]]</f>
        <v>3.7530000000000001E-2</v>
      </c>
    </row>
    <row r="490" spans="1:8">
      <c r="A490" s="118" t="s">
        <v>1505</v>
      </c>
      <c r="B490" s="116" t="s">
        <v>1508</v>
      </c>
      <c r="C490" s="138">
        <v>36188</v>
      </c>
      <c r="D490" s="139">
        <v>0.13605</v>
      </c>
      <c r="E490" s="118">
        <v>1</v>
      </c>
      <c r="F490" s="118" t="s">
        <v>1492</v>
      </c>
      <c r="G490" s="113">
        <f>IF([Data da Aprovação]&lt;&gt;"ESTATUTÁRIO",YEAR([Data da Aprovação]),"")</f>
        <v>1999</v>
      </c>
      <c r="H490" s="106">
        <f>Tabela9[[#This Row],[Valor do Provento R$]]/Tabela9[[#This Row],[Provento por 1 ou 1000 Ações]]</f>
        <v>0.13605</v>
      </c>
    </row>
    <row r="491" spans="1:8">
      <c r="A491" s="119" t="s">
        <v>1505</v>
      </c>
      <c r="B491" s="117" t="s">
        <v>1508</v>
      </c>
      <c r="C491" s="140">
        <v>36370</v>
      </c>
      <c r="D491" s="141">
        <v>3.4119999999999998E-2</v>
      </c>
      <c r="E491" s="119">
        <v>1</v>
      </c>
      <c r="F491" s="119" t="s">
        <v>1489</v>
      </c>
      <c r="G491" s="114">
        <f>IF([Data da Aprovação]&lt;&gt;"ESTATUTÁRIO",YEAR([Data da Aprovação]),"")</f>
        <v>1999</v>
      </c>
      <c r="H491" s="106">
        <f>Tabela9[[#This Row],[Valor do Provento R$]]/Tabela9[[#This Row],[Provento por 1 ou 1000 Ações]]</f>
        <v>3.4119999999999998E-2</v>
      </c>
    </row>
    <row r="492" spans="1:8">
      <c r="A492" s="118" t="s">
        <v>1505</v>
      </c>
      <c r="B492" s="116" t="s">
        <v>1508</v>
      </c>
      <c r="C492" s="138">
        <v>36551</v>
      </c>
      <c r="D492" s="139">
        <v>8.7440000000000004E-2</v>
      </c>
      <c r="E492" s="118">
        <v>1</v>
      </c>
      <c r="F492" s="118" t="s">
        <v>1489</v>
      </c>
      <c r="G492" s="113">
        <f>IF([Data da Aprovação]&lt;&gt;"ESTATUTÁRIO",YEAR([Data da Aprovação]),"")</f>
        <v>2000</v>
      </c>
      <c r="H492" s="106">
        <f>Tabela9[[#This Row],[Valor do Provento R$]]/Tabela9[[#This Row],[Provento por 1 ou 1000 Ações]]</f>
        <v>8.7440000000000004E-2</v>
      </c>
    </row>
    <row r="493" spans="1:8">
      <c r="A493" s="119" t="s">
        <v>1505</v>
      </c>
      <c r="B493" s="117" t="s">
        <v>1508</v>
      </c>
      <c r="C493" s="140">
        <v>36727</v>
      </c>
      <c r="D493" s="141">
        <v>2.8000000000000001E-2</v>
      </c>
      <c r="E493" s="119">
        <v>1</v>
      </c>
      <c r="F493" s="119" t="s">
        <v>1492</v>
      </c>
      <c r="G493" s="114">
        <f>IF([Data da Aprovação]&lt;&gt;"ESTATUTÁRIO",YEAR([Data da Aprovação]),"")</f>
        <v>2000</v>
      </c>
      <c r="H493" s="106">
        <f>Tabela9[[#This Row],[Valor do Provento R$]]/Tabela9[[#This Row],[Provento por 1 ou 1000 Ações]]</f>
        <v>2.8000000000000001E-2</v>
      </c>
    </row>
    <row r="494" spans="1:8">
      <c r="A494" s="118" t="s">
        <v>1505</v>
      </c>
      <c r="B494" s="116" t="s">
        <v>1508</v>
      </c>
      <c r="C494" s="138">
        <v>36942</v>
      </c>
      <c r="D494" s="139">
        <v>4.8669999999999998E-2</v>
      </c>
      <c r="E494" s="118">
        <v>1</v>
      </c>
      <c r="F494" s="118" t="s">
        <v>1489</v>
      </c>
      <c r="G494" s="113">
        <f>IF([Data da Aprovação]&lt;&gt;"ESTATUTÁRIO",YEAR([Data da Aprovação]),"")</f>
        <v>2001</v>
      </c>
      <c r="H494" s="106">
        <f>Tabela9[[#This Row],[Valor do Provento R$]]/Tabela9[[#This Row],[Provento por 1 ou 1000 Ações]]</f>
        <v>4.8669999999999998E-2</v>
      </c>
    </row>
    <row r="495" spans="1:8">
      <c r="A495" s="119" t="s">
        <v>1505</v>
      </c>
      <c r="B495" s="117" t="s">
        <v>1508</v>
      </c>
      <c r="C495" s="140">
        <v>37113</v>
      </c>
      <c r="D495" s="141">
        <v>2.8000000000000001E-2</v>
      </c>
      <c r="E495" s="119">
        <v>1</v>
      </c>
      <c r="F495" s="119" t="s">
        <v>1492</v>
      </c>
      <c r="G495" s="114">
        <f>IF([Data da Aprovação]&lt;&gt;"ESTATUTÁRIO",YEAR([Data da Aprovação]),"")</f>
        <v>2001</v>
      </c>
      <c r="H495" s="106">
        <f>Tabela9[[#This Row],[Valor do Provento R$]]/Tabela9[[#This Row],[Provento por 1 ou 1000 Ações]]</f>
        <v>2.8000000000000001E-2</v>
      </c>
    </row>
    <row r="496" spans="1:8">
      <c r="A496" s="118" t="s">
        <v>1505</v>
      </c>
      <c r="B496" s="116" t="s">
        <v>1508</v>
      </c>
      <c r="C496" s="138">
        <v>37294</v>
      </c>
      <c r="D496" s="139">
        <v>3.6170000000000001E-2</v>
      </c>
      <c r="E496" s="118">
        <v>1</v>
      </c>
      <c r="F496" s="118" t="s">
        <v>1489</v>
      </c>
      <c r="G496" s="113">
        <f>IF([Data da Aprovação]&lt;&gt;"ESTATUTÁRIO",YEAR([Data da Aprovação]),"")</f>
        <v>2002</v>
      </c>
      <c r="H496" s="106">
        <f>Tabela9[[#This Row],[Valor do Provento R$]]/Tabela9[[#This Row],[Provento por 1 ou 1000 Ações]]</f>
        <v>3.6170000000000001E-2</v>
      </c>
    </row>
    <row r="497" spans="1:8">
      <c r="A497" s="119" t="s">
        <v>1505</v>
      </c>
      <c r="B497" s="117" t="s">
        <v>1508</v>
      </c>
      <c r="C497" s="140">
        <v>37294</v>
      </c>
      <c r="D497" s="141">
        <v>1.4999999999999999E-2</v>
      </c>
      <c r="E497" s="119">
        <v>1</v>
      </c>
      <c r="F497" s="119" t="s">
        <v>1492</v>
      </c>
      <c r="G497" s="114">
        <f>IF([Data da Aprovação]&lt;&gt;"ESTATUTÁRIO",YEAR([Data da Aprovação]),"")</f>
        <v>2002</v>
      </c>
      <c r="H497" s="106">
        <f>Tabela9[[#This Row],[Valor do Provento R$]]/Tabela9[[#This Row],[Provento por 1 ou 1000 Ações]]</f>
        <v>1.4999999999999999E-2</v>
      </c>
    </row>
    <row r="498" spans="1:8">
      <c r="A498" s="118" t="s">
        <v>1505</v>
      </c>
      <c r="B498" s="116" t="s">
        <v>1508</v>
      </c>
      <c r="C498" s="138">
        <v>37461</v>
      </c>
      <c r="D498" s="139">
        <v>2.8000000000000001E-2</v>
      </c>
      <c r="E498" s="118">
        <v>1</v>
      </c>
      <c r="F498" s="118" t="s">
        <v>1492</v>
      </c>
      <c r="G498" s="113">
        <f>IF([Data da Aprovação]&lt;&gt;"ESTATUTÁRIO",YEAR([Data da Aprovação]),"")</f>
        <v>2002</v>
      </c>
      <c r="H498" s="106">
        <f>Tabela9[[#This Row],[Valor do Provento R$]]/Tabela9[[#This Row],[Provento por 1 ou 1000 Ações]]</f>
        <v>2.8000000000000001E-2</v>
      </c>
    </row>
    <row r="499" spans="1:8">
      <c r="A499" s="119" t="s">
        <v>1505</v>
      </c>
      <c r="B499" s="117" t="s">
        <v>1508</v>
      </c>
      <c r="C499" s="140">
        <v>37650</v>
      </c>
      <c r="D499" s="141">
        <v>6.5699999999999995E-2</v>
      </c>
      <c r="E499" s="119">
        <v>1</v>
      </c>
      <c r="F499" s="119" t="s">
        <v>1492</v>
      </c>
      <c r="G499" s="114">
        <f>IF([Data da Aprovação]&lt;&gt;"ESTATUTÁRIO",YEAR([Data da Aprovação]),"")</f>
        <v>2003</v>
      </c>
      <c r="H499" s="106">
        <f>Tabela9[[#This Row],[Valor do Provento R$]]/Tabela9[[#This Row],[Provento por 1 ou 1000 Ações]]</f>
        <v>6.5699999999999995E-2</v>
      </c>
    </row>
    <row r="500" spans="1:8">
      <c r="A500" s="118" t="s">
        <v>1505</v>
      </c>
      <c r="B500" s="116" t="s">
        <v>1508</v>
      </c>
      <c r="C500" s="138">
        <v>37840</v>
      </c>
      <c r="D500" s="139">
        <v>5.2409999999999998E-2</v>
      </c>
      <c r="E500" s="118">
        <v>1</v>
      </c>
      <c r="F500" s="118" t="s">
        <v>1489</v>
      </c>
      <c r="G500" s="113">
        <f>IF([Data da Aprovação]&lt;&gt;"ESTATUTÁRIO",YEAR([Data da Aprovação]),"")</f>
        <v>2003</v>
      </c>
      <c r="H500" s="106">
        <f>Tabela9[[#This Row],[Valor do Provento R$]]/Tabela9[[#This Row],[Provento por 1 ou 1000 Ações]]</f>
        <v>5.2409999999999998E-2</v>
      </c>
    </row>
    <row r="501" spans="1:8">
      <c r="A501" s="119" t="s">
        <v>1505</v>
      </c>
      <c r="B501" s="117" t="s">
        <v>1508</v>
      </c>
      <c r="C501" s="140">
        <v>38015</v>
      </c>
      <c r="D501" s="141">
        <v>4.4549999999999999E-2</v>
      </c>
      <c r="E501" s="119">
        <v>1</v>
      </c>
      <c r="F501" s="119" t="s">
        <v>1492</v>
      </c>
      <c r="G501" s="114">
        <f>IF([Data da Aprovação]&lt;&gt;"ESTATUTÁRIO",YEAR([Data da Aprovação]),"")</f>
        <v>2004</v>
      </c>
      <c r="H501" s="106">
        <f>Tabela9[[#This Row],[Valor do Provento R$]]/Tabela9[[#This Row],[Provento por 1 ou 1000 Ações]]</f>
        <v>4.4549999999999999E-2</v>
      </c>
    </row>
    <row r="502" spans="1:8">
      <c r="A502" s="118" t="s">
        <v>1505</v>
      </c>
      <c r="B502" s="116" t="s">
        <v>1508</v>
      </c>
      <c r="C502" s="138">
        <v>38202</v>
      </c>
      <c r="D502" s="139">
        <v>5.0659999999999997E-2</v>
      </c>
      <c r="E502" s="118">
        <v>1</v>
      </c>
      <c r="F502" s="118" t="s">
        <v>1492</v>
      </c>
      <c r="G502" s="113">
        <f>IF([Data da Aprovação]&lt;&gt;"ESTATUTÁRIO",YEAR([Data da Aprovação]),"")</f>
        <v>2004</v>
      </c>
      <c r="H502" s="106">
        <f>Tabela9[[#This Row],[Valor do Provento R$]]/Tabela9[[#This Row],[Provento por 1 ou 1000 Ações]]</f>
        <v>5.0659999999999997E-2</v>
      </c>
    </row>
    <row r="503" spans="1:8">
      <c r="A503" s="119" t="s">
        <v>1505</v>
      </c>
      <c r="B503" s="117" t="s">
        <v>1508</v>
      </c>
      <c r="C503" s="140">
        <v>38385</v>
      </c>
      <c r="D503" s="141">
        <v>2.333E-2</v>
      </c>
      <c r="E503" s="119">
        <v>1</v>
      </c>
      <c r="F503" s="119" t="s">
        <v>1492</v>
      </c>
      <c r="G503" s="114">
        <f>IF([Data da Aprovação]&lt;&gt;"ESTATUTÁRIO",YEAR([Data da Aprovação]),"")</f>
        <v>2005</v>
      </c>
      <c r="H503" s="106">
        <f>Tabela9[[#This Row],[Valor do Provento R$]]/Tabela9[[#This Row],[Provento por 1 ou 1000 Ações]]</f>
        <v>2.333E-2</v>
      </c>
    </row>
    <row r="504" spans="1:8">
      <c r="A504" s="118" t="s">
        <v>1505</v>
      </c>
      <c r="B504" s="116" t="s">
        <v>1508</v>
      </c>
      <c r="C504" s="138">
        <v>38385</v>
      </c>
      <c r="D504" s="139">
        <v>3.2149999999999998E-2</v>
      </c>
      <c r="E504" s="118">
        <v>1</v>
      </c>
      <c r="F504" s="118" t="s">
        <v>1489</v>
      </c>
      <c r="G504" s="113">
        <f>IF([Data da Aprovação]&lt;&gt;"ESTATUTÁRIO",YEAR([Data da Aprovação]),"")</f>
        <v>2005</v>
      </c>
      <c r="H504" s="106">
        <f>Tabela9[[#This Row],[Valor do Provento R$]]/Tabela9[[#This Row],[Provento por 1 ou 1000 Ações]]</f>
        <v>3.2149999999999998E-2</v>
      </c>
    </row>
    <row r="505" spans="1:8">
      <c r="A505" s="119" t="s">
        <v>1505</v>
      </c>
      <c r="B505" s="117" t="s">
        <v>1508</v>
      </c>
      <c r="C505" s="140">
        <v>38574</v>
      </c>
      <c r="D505" s="141">
        <v>6.4399999999999999E-2</v>
      </c>
      <c r="E505" s="119">
        <v>1</v>
      </c>
      <c r="F505" s="119" t="s">
        <v>1489</v>
      </c>
      <c r="G505" s="114">
        <f>IF([Data da Aprovação]&lt;&gt;"ESTATUTÁRIO",YEAR([Data da Aprovação]),"")</f>
        <v>2005</v>
      </c>
      <c r="H505" s="106">
        <f>Tabela9[[#This Row],[Valor do Provento R$]]/Tabela9[[#This Row],[Provento por 1 ou 1000 Ações]]</f>
        <v>6.4399999999999999E-2</v>
      </c>
    </row>
    <row r="506" spans="1:8">
      <c r="A506" s="118" t="s">
        <v>1505</v>
      </c>
      <c r="B506" s="116" t="s">
        <v>1508</v>
      </c>
      <c r="C506" s="138">
        <v>38748</v>
      </c>
      <c r="D506" s="139">
        <v>5.4730000000000001E-2</v>
      </c>
      <c r="E506" s="118">
        <v>1</v>
      </c>
      <c r="F506" s="118" t="s">
        <v>1492</v>
      </c>
      <c r="G506" s="113">
        <f>IF([Data da Aprovação]&lt;&gt;"ESTATUTÁRIO",YEAR([Data da Aprovação]),"")</f>
        <v>2006</v>
      </c>
      <c r="H506" s="106">
        <f>Tabela9[[#This Row],[Valor do Provento R$]]/Tabela9[[#This Row],[Provento por 1 ou 1000 Ações]]</f>
        <v>5.4730000000000001E-2</v>
      </c>
    </row>
    <row r="507" spans="1:8">
      <c r="A507" s="119" t="s">
        <v>1505</v>
      </c>
      <c r="B507" s="117" t="s">
        <v>1508</v>
      </c>
      <c r="C507" s="140">
        <v>38939</v>
      </c>
      <c r="D507" s="141">
        <v>5.9290000000000002E-2</v>
      </c>
      <c r="E507" s="119">
        <v>1</v>
      </c>
      <c r="F507" s="119" t="s">
        <v>1492</v>
      </c>
      <c r="G507" s="114">
        <f>IF([Data da Aprovação]&lt;&gt;"ESTATUTÁRIO",YEAR([Data da Aprovação]),"")</f>
        <v>2006</v>
      </c>
      <c r="H507" s="106">
        <f>Tabela9[[#This Row],[Valor do Provento R$]]/Tabela9[[#This Row],[Provento por 1 ou 1000 Ações]]</f>
        <v>5.9290000000000002E-2</v>
      </c>
    </row>
    <row r="508" spans="1:8">
      <c r="A508" s="118" t="s">
        <v>1505</v>
      </c>
      <c r="B508" s="116" t="s">
        <v>1508</v>
      </c>
      <c r="C508" s="138">
        <v>39104</v>
      </c>
      <c r="D508" s="139">
        <v>6.9750000000000006E-2</v>
      </c>
      <c r="E508" s="118">
        <v>1</v>
      </c>
      <c r="F508" s="118" t="s">
        <v>1489</v>
      </c>
      <c r="G508" s="113">
        <f>IF([Data da Aprovação]&lt;&gt;"ESTATUTÁRIO",YEAR([Data da Aprovação]),"")</f>
        <v>2007</v>
      </c>
      <c r="H508" s="106">
        <f>Tabela9[[#This Row],[Valor do Provento R$]]/Tabela9[[#This Row],[Provento por 1 ou 1000 Ações]]</f>
        <v>6.9750000000000006E-2</v>
      </c>
    </row>
    <row r="509" spans="1:8">
      <c r="A509" s="119" t="s">
        <v>1505</v>
      </c>
      <c r="B509" s="117" t="s">
        <v>1508</v>
      </c>
      <c r="C509" s="140">
        <v>39308</v>
      </c>
      <c r="D509" s="141">
        <v>5.9290000000000002E-2</v>
      </c>
      <c r="E509" s="119">
        <v>1</v>
      </c>
      <c r="F509" s="119" t="s">
        <v>1492</v>
      </c>
      <c r="G509" s="114">
        <f>IF([Data da Aprovação]&lt;&gt;"ESTATUTÁRIO",YEAR([Data da Aprovação]),"")</f>
        <v>2007</v>
      </c>
      <c r="H509" s="106">
        <f>Tabela9[[#This Row],[Valor do Provento R$]]/Tabela9[[#This Row],[Provento por 1 ou 1000 Ações]]</f>
        <v>5.9290000000000002E-2</v>
      </c>
    </row>
    <row r="510" spans="1:8">
      <c r="A510" s="118" t="s">
        <v>1505</v>
      </c>
      <c r="B510" s="116" t="s">
        <v>1508</v>
      </c>
      <c r="C510" s="138">
        <v>39464</v>
      </c>
      <c r="D510" s="139">
        <v>8.5239999999999996E-2</v>
      </c>
      <c r="E510" s="118">
        <v>1</v>
      </c>
      <c r="F510" s="118" t="s">
        <v>1489</v>
      </c>
      <c r="G510" s="113">
        <f>IF([Data da Aprovação]&lt;&gt;"ESTATUTÁRIO",YEAR([Data da Aprovação]),"")</f>
        <v>2008</v>
      </c>
      <c r="H510" s="106">
        <f>Tabela9[[#This Row],[Valor do Provento R$]]/Tabela9[[#This Row],[Provento por 1 ou 1000 Ações]]</f>
        <v>8.5239999999999996E-2</v>
      </c>
    </row>
    <row r="511" spans="1:8">
      <c r="A511" s="119" t="s">
        <v>1505</v>
      </c>
      <c r="B511" s="117" t="s">
        <v>1508</v>
      </c>
      <c r="C511" s="140">
        <v>39672</v>
      </c>
      <c r="D511" s="141">
        <v>9.1480000000000006E-2</v>
      </c>
      <c r="E511" s="119">
        <v>1</v>
      </c>
      <c r="F511" s="119" t="s">
        <v>1489</v>
      </c>
      <c r="G511" s="114">
        <f>IF([Data da Aprovação]&lt;&gt;"ESTATUTÁRIO",YEAR([Data da Aprovação]),"")</f>
        <v>2008</v>
      </c>
      <c r="H511" s="106">
        <f>Tabela9[[#This Row],[Valor do Provento R$]]/Tabela9[[#This Row],[Provento por 1 ou 1000 Ações]]</f>
        <v>9.1480000000000006E-2</v>
      </c>
    </row>
    <row r="512" spans="1:8">
      <c r="A512" s="118" t="s">
        <v>1505</v>
      </c>
      <c r="B512" s="116" t="s">
        <v>1508</v>
      </c>
      <c r="C512" s="138">
        <v>39849</v>
      </c>
      <c r="D512" s="139">
        <v>7.7759999999999996E-2</v>
      </c>
      <c r="E512" s="118">
        <v>1</v>
      </c>
      <c r="F512" s="118" t="s">
        <v>1492</v>
      </c>
      <c r="G512" s="113">
        <f>IF([Data da Aprovação]&lt;&gt;"ESTATUTÁRIO",YEAR([Data da Aprovação]),"")</f>
        <v>2009</v>
      </c>
      <c r="H512" s="106">
        <f>Tabela9[[#This Row],[Valor do Provento R$]]/Tabela9[[#This Row],[Provento por 1 ou 1000 Ações]]</f>
        <v>7.7759999999999996E-2</v>
      </c>
    </row>
    <row r="513" spans="1:8">
      <c r="A513" s="119" t="s">
        <v>1505</v>
      </c>
      <c r="B513" s="117" t="s">
        <v>1508</v>
      </c>
      <c r="C513" s="140">
        <v>40038</v>
      </c>
      <c r="D513" s="141">
        <v>0.10324</v>
      </c>
      <c r="E513" s="119">
        <v>1</v>
      </c>
      <c r="F513" s="119" t="s">
        <v>1489</v>
      </c>
      <c r="G513" s="114">
        <f>IF([Data da Aprovação]&lt;&gt;"ESTATUTÁRIO",YEAR([Data da Aprovação]),"")</f>
        <v>2009</v>
      </c>
      <c r="H513" s="106">
        <f>Tabela9[[#This Row],[Valor do Provento R$]]/Tabela9[[#This Row],[Provento por 1 ou 1000 Ações]]</f>
        <v>0.10324</v>
      </c>
    </row>
    <row r="514" spans="1:8">
      <c r="A514" s="118" t="s">
        <v>1505</v>
      </c>
      <c r="B514" s="116" t="s">
        <v>1508</v>
      </c>
      <c r="C514" s="138">
        <v>40206</v>
      </c>
      <c r="D514" s="139">
        <v>7.8219999999999998E-2</v>
      </c>
      <c r="E514" s="118">
        <v>1</v>
      </c>
      <c r="F514" s="118" t="s">
        <v>1492</v>
      </c>
      <c r="G514" s="113">
        <f>IF([Data da Aprovação]&lt;&gt;"ESTATUTÁRIO",YEAR([Data da Aprovação]),"")</f>
        <v>2010</v>
      </c>
      <c r="H514" s="106">
        <f>Tabela9[[#This Row],[Valor do Provento R$]]/Tabela9[[#This Row],[Provento por 1 ou 1000 Ações]]</f>
        <v>7.8219999999999998E-2</v>
      </c>
    </row>
    <row r="515" spans="1:8">
      <c r="A515" s="119" t="s">
        <v>1505</v>
      </c>
      <c r="B515" s="117" t="s">
        <v>1508</v>
      </c>
      <c r="C515" s="140">
        <v>40206</v>
      </c>
      <c r="D515" s="141">
        <v>1.123E-2</v>
      </c>
      <c r="E515" s="119">
        <v>1</v>
      </c>
      <c r="F515" s="119" t="s">
        <v>1489</v>
      </c>
      <c r="G515" s="114">
        <f>IF([Data da Aprovação]&lt;&gt;"ESTATUTÁRIO",YEAR([Data da Aprovação]),"")</f>
        <v>2010</v>
      </c>
      <c r="H515" s="106">
        <f>Tabela9[[#This Row],[Valor do Provento R$]]/Tabela9[[#This Row],[Provento por 1 ou 1000 Ações]]</f>
        <v>1.123E-2</v>
      </c>
    </row>
    <row r="516" spans="1:8">
      <c r="A516" s="118" t="s">
        <v>1505</v>
      </c>
      <c r="B516" s="116" t="s">
        <v>1508</v>
      </c>
      <c r="C516" s="138">
        <v>40402</v>
      </c>
      <c r="D516" s="139">
        <v>0.11156000000000001</v>
      </c>
      <c r="E516" s="118">
        <v>1</v>
      </c>
      <c r="F516" s="118" t="s">
        <v>1489</v>
      </c>
      <c r="G516" s="113">
        <f>IF([Data da Aprovação]&lt;&gt;"ESTATUTÁRIO",YEAR([Data da Aprovação]),"")</f>
        <v>2010</v>
      </c>
      <c r="H516" s="106">
        <f>Tabela9[[#This Row],[Valor do Provento R$]]/Tabela9[[#This Row],[Provento por 1 ou 1000 Ações]]</f>
        <v>0.11156000000000001</v>
      </c>
    </row>
    <row r="517" spans="1:8">
      <c r="A517" s="119" t="s">
        <v>1505</v>
      </c>
      <c r="B517" s="117" t="s">
        <v>1508</v>
      </c>
      <c r="C517" s="140">
        <v>40570</v>
      </c>
      <c r="D517" s="141">
        <v>0.11155</v>
      </c>
      <c r="E517" s="119">
        <v>1</v>
      </c>
      <c r="F517" s="119" t="s">
        <v>1489</v>
      </c>
      <c r="G517" s="114">
        <f>IF([Data da Aprovação]&lt;&gt;"ESTATUTÁRIO",YEAR([Data da Aprovação]),"")</f>
        <v>2011</v>
      </c>
      <c r="H517" s="106">
        <f>Tabela9[[#This Row],[Valor do Provento R$]]/Tabela9[[#This Row],[Provento por 1 ou 1000 Ações]]</f>
        <v>0.11155</v>
      </c>
    </row>
    <row r="518" spans="1:8">
      <c r="A518" s="118" t="s">
        <v>1505</v>
      </c>
      <c r="B518" s="116" t="s">
        <v>1508</v>
      </c>
      <c r="C518" s="138">
        <v>40766</v>
      </c>
      <c r="D518" s="139">
        <v>0.12368</v>
      </c>
      <c r="E518" s="118">
        <v>1</v>
      </c>
      <c r="F518" s="118" t="s">
        <v>1489</v>
      </c>
      <c r="G518" s="113">
        <f>IF([Data da Aprovação]&lt;&gt;"ESTATUTÁRIO",YEAR([Data da Aprovação]),"")</f>
        <v>2011</v>
      </c>
      <c r="H518" s="106">
        <f>Tabela9[[#This Row],[Valor do Provento R$]]/Tabela9[[#This Row],[Provento por 1 ou 1000 Ações]]</f>
        <v>0.12368</v>
      </c>
    </row>
    <row r="519" spans="1:8">
      <c r="A519" s="119" t="s">
        <v>1505</v>
      </c>
      <c r="B519" s="117" t="s">
        <v>1508</v>
      </c>
      <c r="C519" s="140">
        <v>40932</v>
      </c>
      <c r="D519" s="141">
        <v>0.10410999999999999</v>
      </c>
      <c r="E519" s="119">
        <v>1</v>
      </c>
      <c r="F519" s="119" t="s">
        <v>1492</v>
      </c>
      <c r="G519" s="114">
        <f>IF([Data da Aprovação]&lt;&gt;"ESTATUTÁRIO",YEAR([Data da Aprovação]),"")</f>
        <v>2012</v>
      </c>
      <c r="H519" s="106">
        <f>Tabela9[[#This Row],[Valor do Provento R$]]/Tabela9[[#This Row],[Provento por 1 ou 1000 Ações]]</f>
        <v>0.10410999999999999</v>
      </c>
    </row>
    <row r="520" spans="1:8">
      <c r="A520" s="118" t="s">
        <v>1505</v>
      </c>
      <c r="B520" s="116" t="s">
        <v>1508</v>
      </c>
      <c r="C520" s="138">
        <v>40932</v>
      </c>
      <c r="D520" s="139">
        <v>1.1999999999999999E-3</v>
      </c>
      <c r="E520" s="118">
        <v>1</v>
      </c>
      <c r="F520" s="118" t="s">
        <v>1489</v>
      </c>
      <c r="G520" s="113">
        <f>IF([Data da Aprovação]&lt;&gt;"ESTATUTÁRIO",YEAR([Data da Aprovação]),"")</f>
        <v>2012</v>
      </c>
      <c r="H520" s="106">
        <f>Tabela9[[#This Row],[Valor do Provento R$]]/Tabela9[[#This Row],[Provento por 1 ou 1000 Ações]]</f>
        <v>1.1999999999999999E-3</v>
      </c>
    </row>
    <row r="521" spans="1:8">
      <c r="A521" s="119" t="s">
        <v>1505</v>
      </c>
      <c r="B521" s="117" t="s">
        <v>1508</v>
      </c>
      <c r="C521" s="140">
        <v>41134</v>
      </c>
      <c r="D521" s="141">
        <v>0.13396</v>
      </c>
      <c r="E521" s="119">
        <v>1</v>
      </c>
      <c r="F521" s="119" t="s">
        <v>1489</v>
      </c>
      <c r="G521" s="114">
        <f>IF([Data da Aprovação]&lt;&gt;"ESTATUTÁRIO",YEAR([Data da Aprovação]),"")</f>
        <v>2012</v>
      </c>
      <c r="H521" s="106">
        <f>Tabela9[[#This Row],[Valor do Provento R$]]/Tabela9[[#This Row],[Provento por 1 ou 1000 Ações]]</f>
        <v>0.13396</v>
      </c>
    </row>
    <row r="522" spans="1:8">
      <c r="A522" s="118" t="s">
        <v>1505</v>
      </c>
      <c r="B522" s="116" t="s">
        <v>1508</v>
      </c>
      <c r="C522" s="138">
        <v>41297</v>
      </c>
      <c r="D522" s="139">
        <v>0.11386</v>
      </c>
      <c r="E522" s="118">
        <v>1</v>
      </c>
      <c r="F522" s="118" t="s">
        <v>1492</v>
      </c>
      <c r="G522" s="113">
        <f>IF([Data da Aprovação]&lt;&gt;"ESTATUTÁRIO",YEAR([Data da Aprovação]),"")</f>
        <v>2013</v>
      </c>
      <c r="H522" s="106">
        <f>Tabela9[[#This Row],[Valor do Provento R$]]/Tabela9[[#This Row],[Provento por 1 ou 1000 Ações]]</f>
        <v>0.11386</v>
      </c>
    </row>
    <row r="523" spans="1:8">
      <c r="A523" s="119" t="s">
        <v>1505</v>
      </c>
      <c r="B523" s="117" t="s">
        <v>1508</v>
      </c>
      <c r="C523" s="140">
        <v>41499</v>
      </c>
      <c r="D523" s="141">
        <v>0.12155000000000001</v>
      </c>
      <c r="E523" s="119">
        <v>1</v>
      </c>
      <c r="F523" s="119" t="s">
        <v>1492</v>
      </c>
      <c r="G523" s="114">
        <f>IF([Data da Aprovação]&lt;&gt;"ESTATUTÁRIO",YEAR([Data da Aprovação]),"")</f>
        <v>2013</v>
      </c>
      <c r="H523" s="106">
        <f>Tabela9[[#This Row],[Valor do Provento R$]]/Tabela9[[#This Row],[Provento por 1 ou 1000 Ações]]</f>
        <v>0.12155000000000001</v>
      </c>
    </row>
    <row r="524" spans="1:8">
      <c r="A524" s="118" t="s">
        <v>1505</v>
      </c>
      <c r="B524" s="116" t="s">
        <v>1508</v>
      </c>
      <c r="C524" s="138">
        <v>41499</v>
      </c>
      <c r="D524" s="139">
        <v>2.3900000000000002E-3</v>
      </c>
      <c r="E524" s="118">
        <v>1</v>
      </c>
      <c r="F524" s="118" t="s">
        <v>1489</v>
      </c>
      <c r="G524" s="113">
        <f>IF([Data da Aprovação]&lt;&gt;"ESTATUTÁRIO",YEAR([Data da Aprovação]),"")</f>
        <v>2013</v>
      </c>
      <c r="H524" s="106">
        <f>Tabela9[[#This Row],[Valor do Provento R$]]/Tabela9[[#This Row],[Provento por 1 ou 1000 Ações]]</f>
        <v>2.3900000000000002E-3</v>
      </c>
    </row>
    <row r="525" spans="1:8">
      <c r="A525" s="119" t="s">
        <v>1505</v>
      </c>
      <c r="B525" s="117" t="s">
        <v>1508</v>
      </c>
      <c r="C525" s="140">
        <v>41660</v>
      </c>
      <c r="D525" s="141">
        <v>0.12358</v>
      </c>
      <c r="E525" s="119">
        <v>1</v>
      </c>
      <c r="F525" s="119" t="s">
        <v>1492</v>
      </c>
      <c r="G525" s="114">
        <f>IF([Data da Aprovação]&lt;&gt;"ESTATUTÁRIO",YEAR([Data da Aprovação]),"")</f>
        <v>2014</v>
      </c>
      <c r="H525" s="106">
        <f>Tabela9[[#This Row],[Valor do Provento R$]]/Tabela9[[#This Row],[Provento por 1 ou 1000 Ações]]</f>
        <v>0.12358</v>
      </c>
    </row>
    <row r="526" spans="1:8">
      <c r="A526" s="118" t="s">
        <v>1505</v>
      </c>
      <c r="B526" s="116" t="s">
        <v>1509</v>
      </c>
      <c r="C526" s="138">
        <v>35094</v>
      </c>
      <c r="D526" s="139">
        <v>8.5260000000000002E-2</v>
      </c>
      <c r="E526" s="118">
        <v>1</v>
      </c>
      <c r="F526" s="118" t="s">
        <v>1492</v>
      </c>
      <c r="G526" s="113">
        <f>IF([Data da Aprovação]&lt;&gt;"ESTATUTÁRIO",YEAR([Data da Aprovação]),"")</f>
        <v>1996</v>
      </c>
      <c r="H526" s="106">
        <f>Tabela9[[#This Row],[Valor do Provento R$]]/Tabela9[[#This Row],[Provento por 1 ou 1000 Ações]]</f>
        <v>8.5260000000000002E-2</v>
      </c>
    </row>
    <row r="527" spans="1:8">
      <c r="A527" s="119" t="s">
        <v>1505</v>
      </c>
      <c r="B527" s="117" t="s">
        <v>1509</v>
      </c>
      <c r="C527" s="140">
        <v>35283</v>
      </c>
      <c r="D527" s="141">
        <v>1.09E-3</v>
      </c>
      <c r="E527" s="119">
        <v>1</v>
      </c>
      <c r="F527" s="119" t="s">
        <v>1492</v>
      </c>
      <c r="G527" s="114">
        <f>IF([Data da Aprovação]&lt;&gt;"ESTATUTÁRIO",YEAR([Data da Aprovação]),"")</f>
        <v>1996</v>
      </c>
      <c r="H527" s="106">
        <f>Tabela9[[#This Row],[Valor do Provento R$]]/Tabela9[[#This Row],[Provento por 1 ou 1000 Ações]]</f>
        <v>1.09E-3</v>
      </c>
    </row>
    <row r="528" spans="1:8">
      <c r="A528" s="118" t="s">
        <v>1505</v>
      </c>
      <c r="B528" s="116" t="s">
        <v>1509</v>
      </c>
      <c r="C528" s="138">
        <v>35283</v>
      </c>
      <c r="D528" s="139">
        <v>8.9300000000000004E-3</v>
      </c>
      <c r="E528" s="118">
        <v>1</v>
      </c>
      <c r="F528" s="118" t="s">
        <v>1492</v>
      </c>
      <c r="G528" s="113">
        <f>IF([Data da Aprovação]&lt;&gt;"ESTATUTÁRIO",YEAR([Data da Aprovação]),"")</f>
        <v>1996</v>
      </c>
      <c r="H528" s="106">
        <f>Tabela9[[#This Row],[Valor do Provento R$]]/Tabela9[[#This Row],[Provento por 1 ou 1000 Ações]]</f>
        <v>8.9300000000000004E-3</v>
      </c>
    </row>
    <row r="529" spans="1:8">
      <c r="A529" s="119" t="s">
        <v>1505</v>
      </c>
      <c r="B529" s="117" t="s">
        <v>1509</v>
      </c>
      <c r="C529" s="140">
        <v>35283</v>
      </c>
      <c r="D529" s="141">
        <v>1.6080000000000001E-2</v>
      </c>
      <c r="E529" s="119">
        <v>1</v>
      </c>
      <c r="F529" s="119" t="s">
        <v>1492</v>
      </c>
      <c r="G529" s="114">
        <f>IF([Data da Aprovação]&lt;&gt;"ESTATUTÁRIO",YEAR([Data da Aprovação]),"")</f>
        <v>1996</v>
      </c>
      <c r="H529" s="106">
        <f>Tabela9[[#This Row],[Valor do Provento R$]]/Tabela9[[#This Row],[Provento por 1 ou 1000 Ações]]</f>
        <v>1.6080000000000001E-2</v>
      </c>
    </row>
    <row r="530" spans="1:8">
      <c r="A530" s="118" t="s">
        <v>1505</v>
      </c>
      <c r="B530" s="116" t="s">
        <v>1509</v>
      </c>
      <c r="C530" s="138">
        <v>35459</v>
      </c>
      <c r="D530" s="139">
        <v>5.4059999999999997E-2</v>
      </c>
      <c r="E530" s="118">
        <v>1</v>
      </c>
      <c r="F530" s="118" t="s">
        <v>1492</v>
      </c>
      <c r="G530" s="113">
        <f>IF([Data da Aprovação]&lt;&gt;"ESTATUTÁRIO",YEAR([Data da Aprovação]),"")</f>
        <v>1997</v>
      </c>
      <c r="H530" s="106">
        <f>Tabela9[[#This Row],[Valor do Provento R$]]/Tabela9[[#This Row],[Provento por 1 ou 1000 Ações]]</f>
        <v>5.4059999999999997E-2</v>
      </c>
    </row>
    <row r="531" spans="1:8">
      <c r="A531" s="119" t="s">
        <v>1505</v>
      </c>
      <c r="B531" s="117" t="s">
        <v>1509</v>
      </c>
      <c r="C531" s="140">
        <v>35459</v>
      </c>
      <c r="D531" s="141">
        <v>2.7179999999999999E-2</v>
      </c>
      <c r="E531" s="119">
        <v>1</v>
      </c>
      <c r="F531" s="119" t="s">
        <v>1492</v>
      </c>
      <c r="G531" s="114">
        <f>IF([Data da Aprovação]&lt;&gt;"ESTATUTÁRIO",YEAR([Data da Aprovação]),"")</f>
        <v>1997</v>
      </c>
      <c r="H531" s="106">
        <f>Tabela9[[#This Row],[Valor do Provento R$]]/Tabela9[[#This Row],[Provento por 1 ou 1000 Ações]]</f>
        <v>2.7179999999999999E-2</v>
      </c>
    </row>
    <row r="532" spans="1:8">
      <c r="A532" s="118" t="s">
        <v>1505</v>
      </c>
      <c r="B532" s="116" t="s">
        <v>1509</v>
      </c>
      <c r="C532" s="138">
        <v>35459</v>
      </c>
      <c r="D532" s="139">
        <v>1.8400000000000001E-3</v>
      </c>
      <c r="E532" s="118">
        <v>1</v>
      </c>
      <c r="F532" s="118" t="s">
        <v>1492</v>
      </c>
      <c r="G532" s="113">
        <f>IF([Data da Aprovação]&lt;&gt;"ESTATUTÁRIO",YEAR([Data da Aprovação]),"")</f>
        <v>1997</v>
      </c>
      <c r="H532" s="106">
        <f>Tabela9[[#This Row],[Valor do Provento R$]]/Tabela9[[#This Row],[Provento por 1 ou 1000 Ações]]</f>
        <v>1.8400000000000001E-3</v>
      </c>
    </row>
    <row r="533" spans="1:8">
      <c r="A533" s="119" t="s">
        <v>1505</v>
      </c>
      <c r="B533" s="117" t="s">
        <v>1509</v>
      </c>
      <c r="C533" s="140">
        <v>35640</v>
      </c>
      <c r="D533" s="141">
        <v>2.8709999999999999E-2</v>
      </c>
      <c r="E533" s="119">
        <v>1</v>
      </c>
      <c r="F533" s="119" t="s">
        <v>1492</v>
      </c>
      <c r="G533" s="114">
        <f>IF([Data da Aprovação]&lt;&gt;"ESTATUTÁRIO",YEAR([Data da Aprovação]),"")</f>
        <v>1997</v>
      </c>
      <c r="H533" s="106">
        <f>Tabela9[[#This Row],[Valor do Provento R$]]/Tabela9[[#This Row],[Provento por 1 ou 1000 Ações]]</f>
        <v>2.8709999999999999E-2</v>
      </c>
    </row>
    <row r="534" spans="1:8">
      <c r="A534" s="118" t="s">
        <v>1505</v>
      </c>
      <c r="B534" s="116" t="s">
        <v>1509</v>
      </c>
      <c r="C534" s="138">
        <v>35823</v>
      </c>
      <c r="D534" s="139">
        <v>0.11873</v>
      </c>
      <c r="E534" s="118">
        <v>1</v>
      </c>
      <c r="F534" s="118" t="s">
        <v>1492</v>
      </c>
      <c r="G534" s="113">
        <f>IF([Data da Aprovação]&lt;&gt;"ESTATUTÁRIO",YEAR([Data da Aprovação]),"")</f>
        <v>1998</v>
      </c>
      <c r="H534" s="106">
        <f>Tabela9[[#This Row],[Valor do Provento R$]]/Tabela9[[#This Row],[Provento por 1 ou 1000 Ações]]</f>
        <v>0.11873</v>
      </c>
    </row>
    <row r="535" spans="1:8">
      <c r="A535" s="119" t="s">
        <v>1505</v>
      </c>
      <c r="B535" s="117" t="s">
        <v>1509</v>
      </c>
      <c r="C535" s="140">
        <v>36013</v>
      </c>
      <c r="D535" s="141">
        <v>3.7530000000000001E-2</v>
      </c>
      <c r="E535" s="119">
        <v>1</v>
      </c>
      <c r="F535" s="119" t="s">
        <v>1489</v>
      </c>
      <c r="G535" s="114">
        <f>IF([Data da Aprovação]&lt;&gt;"ESTATUTÁRIO",YEAR([Data da Aprovação]),"")</f>
        <v>1998</v>
      </c>
      <c r="H535" s="106">
        <f>Tabela9[[#This Row],[Valor do Provento R$]]/Tabela9[[#This Row],[Provento por 1 ou 1000 Ações]]</f>
        <v>3.7530000000000001E-2</v>
      </c>
    </row>
    <row r="536" spans="1:8">
      <c r="A536" s="118" t="s">
        <v>1505</v>
      </c>
      <c r="B536" s="116" t="s">
        <v>1509</v>
      </c>
      <c r="C536" s="138">
        <v>36188</v>
      </c>
      <c r="D536" s="139">
        <v>0.15285000000000001</v>
      </c>
      <c r="E536" s="118">
        <v>1</v>
      </c>
      <c r="F536" s="118" t="s">
        <v>1492</v>
      </c>
      <c r="G536" s="113">
        <f>IF([Data da Aprovação]&lt;&gt;"ESTATUTÁRIO",YEAR([Data da Aprovação]),"")</f>
        <v>1999</v>
      </c>
      <c r="H536" s="106">
        <f>Tabela9[[#This Row],[Valor do Provento R$]]/Tabela9[[#This Row],[Provento por 1 ou 1000 Ações]]</f>
        <v>0.15285000000000001</v>
      </c>
    </row>
    <row r="537" spans="1:8">
      <c r="A537" s="119" t="s">
        <v>1505</v>
      </c>
      <c r="B537" s="117" t="s">
        <v>1509</v>
      </c>
      <c r="C537" s="140">
        <v>36370</v>
      </c>
      <c r="D537" s="141">
        <v>3.7530000000000001E-2</v>
      </c>
      <c r="E537" s="119">
        <v>1</v>
      </c>
      <c r="F537" s="119" t="s">
        <v>1489</v>
      </c>
      <c r="G537" s="114">
        <f>IF([Data da Aprovação]&lt;&gt;"ESTATUTÁRIO",YEAR([Data da Aprovação]),"")</f>
        <v>1999</v>
      </c>
      <c r="H537" s="106">
        <f>Tabela9[[#This Row],[Valor do Provento R$]]/Tabela9[[#This Row],[Provento por 1 ou 1000 Ações]]</f>
        <v>3.7530000000000001E-2</v>
      </c>
    </row>
    <row r="538" spans="1:8">
      <c r="A538" s="118" t="s">
        <v>1505</v>
      </c>
      <c r="B538" s="116" t="s">
        <v>1509</v>
      </c>
      <c r="C538" s="138">
        <v>36551</v>
      </c>
      <c r="D538" s="139">
        <v>9.6189999999999998E-2</v>
      </c>
      <c r="E538" s="118">
        <v>1</v>
      </c>
      <c r="F538" s="118" t="s">
        <v>1489</v>
      </c>
      <c r="G538" s="113">
        <f>IF([Data da Aprovação]&lt;&gt;"ESTATUTÁRIO",YEAR([Data da Aprovação]),"")</f>
        <v>2000</v>
      </c>
      <c r="H538" s="106">
        <f>Tabela9[[#This Row],[Valor do Provento R$]]/Tabela9[[#This Row],[Provento por 1 ou 1000 Ações]]</f>
        <v>9.6189999999999998E-2</v>
      </c>
    </row>
    <row r="539" spans="1:8">
      <c r="A539" s="119" t="s">
        <v>1505</v>
      </c>
      <c r="B539" s="117" t="s">
        <v>1509</v>
      </c>
      <c r="C539" s="140">
        <v>36727</v>
      </c>
      <c r="D539" s="141">
        <v>3.0800000000000001E-2</v>
      </c>
      <c r="E539" s="119">
        <v>1</v>
      </c>
      <c r="F539" s="119" t="s">
        <v>1492</v>
      </c>
      <c r="G539" s="114">
        <f>IF([Data da Aprovação]&lt;&gt;"ESTATUTÁRIO",YEAR([Data da Aprovação]),"")</f>
        <v>2000</v>
      </c>
      <c r="H539" s="106">
        <f>Tabela9[[#This Row],[Valor do Provento R$]]/Tabela9[[#This Row],[Provento por 1 ou 1000 Ações]]</f>
        <v>3.0800000000000001E-2</v>
      </c>
    </row>
    <row r="540" spans="1:8">
      <c r="A540" s="118" t="s">
        <v>1505</v>
      </c>
      <c r="B540" s="116" t="s">
        <v>1509</v>
      </c>
      <c r="C540" s="138">
        <v>36942</v>
      </c>
      <c r="D540" s="139">
        <v>1.353E-2</v>
      </c>
      <c r="E540" s="118">
        <v>1</v>
      </c>
      <c r="F540" s="118" t="s">
        <v>1489</v>
      </c>
      <c r="G540" s="113">
        <f>IF([Data da Aprovação]&lt;&gt;"ESTATUTÁRIO",YEAR([Data da Aprovação]),"")</f>
        <v>2001</v>
      </c>
      <c r="H540" s="106">
        <f>Tabela9[[#This Row],[Valor do Provento R$]]/Tabela9[[#This Row],[Provento por 1 ou 1000 Ações]]</f>
        <v>1.353E-2</v>
      </c>
    </row>
    <row r="541" spans="1:8">
      <c r="A541" s="119" t="s">
        <v>1505</v>
      </c>
      <c r="B541" s="117" t="s">
        <v>1509</v>
      </c>
      <c r="C541" s="140">
        <v>37113</v>
      </c>
      <c r="D541" s="141">
        <v>3.0800000000000001E-2</v>
      </c>
      <c r="E541" s="119">
        <v>1</v>
      </c>
      <c r="F541" s="119" t="s">
        <v>1492</v>
      </c>
      <c r="G541" s="114">
        <f>IF([Data da Aprovação]&lt;&gt;"ESTATUTÁRIO",YEAR([Data da Aprovação]),"")</f>
        <v>2001</v>
      </c>
      <c r="H541" s="106">
        <f>Tabela9[[#This Row],[Valor do Provento R$]]/Tabela9[[#This Row],[Provento por 1 ou 1000 Ações]]</f>
        <v>3.0800000000000001E-2</v>
      </c>
    </row>
    <row r="542" spans="1:8">
      <c r="A542" s="118" t="s">
        <v>1505</v>
      </c>
      <c r="B542" s="116" t="s">
        <v>1509</v>
      </c>
      <c r="C542" s="138">
        <v>37294</v>
      </c>
      <c r="D542" s="139">
        <v>1.0240000000000001E-2</v>
      </c>
      <c r="E542" s="118">
        <v>1</v>
      </c>
      <c r="F542" s="118" t="s">
        <v>1489</v>
      </c>
      <c r="G542" s="113">
        <f>IF([Data da Aprovação]&lt;&gt;"ESTATUTÁRIO",YEAR([Data da Aprovação]),"")</f>
        <v>2002</v>
      </c>
      <c r="H542" s="106">
        <f>Tabela9[[#This Row],[Valor do Provento R$]]/Tabela9[[#This Row],[Provento por 1 ou 1000 Ações]]</f>
        <v>1.0240000000000001E-2</v>
      </c>
    </row>
    <row r="543" spans="1:8">
      <c r="A543" s="119" t="s">
        <v>1505</v>
      </c>
      <c r="B543" s="117" t="s">
        <v>1509</v>
      </c>
      <c r="C543" s="140">
        <v>37294</v>
      </c>
      <c r="D543" s="141">
        <v>1.6500000000000001E-2</v>
      </c>
      <c r="E543" s="119">
        <v>1</v>
      </c>
      <c r="F543" s="119" t="s">
        <v>1492</v>
      </c>
      <c r="G543" s="114">
        <f>IF([Data da Aprovação]&lt;&gt;"ESTATUTÁRIO",YEAR([Data da Aprovação]),"")</f>
        <v>2002</v>
      </c>
      <c r="H543" s="106">
        <f>Tabela9[[#This Row],[Valor do Provento R$]]/Tabela9[[#This Row],[Provento por 1 ou 1000 Ações]]</f>
        <v>1.6500000000000001E-2</v>
      </c>
    </row>
    <row r="544" spans="1:8">
      <c r="A544" s="118" t="s">
        <v>1505</v>
      </c>
      <c r="B544" s="116" t="s">
        <v>1509</v>
      </c>
      <c r="C544" s="138">
        <v>37461</v>
      </c>
      <c r="D544" s="139">
        <v>3.0800000000000001E-2</v>
      </c>
      <c r="E544" s="118">
        <v>1</v>
      </c>
      <c r="F544" s="118" t="s">
        <v>1492</v>
      </c>
      <c r="G544" s="113">
        <f>IF([Data da Aprovação]&lt;&gt;"ESTATUTÁRIO",YEAR([Data da Aprovação]),"")</f>
        <v>2002</v>
      </c>
      <c r="H544" s="106">
        <f>Tabela9[[#This Row],[Valor do Provento R$]]/Tabela9[[#This Row],[Provento por 1 ou 1000 Ações]]</f>
        <v>3.0800000000000001E-2</v>
      </c>
    </row>
    <row r="545" spans="1:8">
      <c r="A545" s="119" t="s">
        <v>1505</v>
      </c>
      <c r="B545" s="117" t="s">
        <v>1509</v>
      </c>
      <c r="C545" s="140">
        <v>37650</v>
      </c>
      <c r="D545" s="141">
        <v>6.2899999999999998E-2</v>
      </c>
      <c r="E545" s="119">
        <v>1</v>
      </c>
      <c r="F545" s="119" t="s">
        <v>1492</v>
      </c>
      <c r="G545" s="114">
        <f>IF([Data da Aprovação]&lt;&gt;"ESTATUTÁRIO",YEAR([Data da Aprovação]),"")</f>
        <v>2003</v>
      </c>
      <c r="H545" s="106">
        <f>Tabela9[[#This Row],[Valor do Provento R$]]/Tabela9[[#This Row],[Provento por 1 ou 1000 Ações]]</f>
        <v>6.2899999999999998E-2</v>
      </c>
    </row>
    <row r="546" spans="1:8">
      <c r="A546" s="118" t="s">
        <v>1505</v>
      </c>
      <c r="B546" s="116" t="s">
        <v>1509</v>
      </c>
      <c r="C546" s="138">
        <v>37840</v>
      </c>
      <c r="D546" s="139">
        <v>3.6240000000000001E-2</v>
      </c>
      <c r="E546" s="118">
        <v>1</v>
      </c>
      <c r="F546" s="118" t="s">
        <v>1489</v>
      </c>
      <c r="G546" s="113">
        <f>IF([Data da Aprovação]&lt;&gt;"ESTATUTÁRIO",YEAR([Data da Aprovação]),"")</f>
        <v>2003</v>
      </c>
      <c r="H546" s="106">
        <f>Tabela9[[#This Row],[Valor do Provento R$]]/Tabela9[[#This Row],[Provento por 1 ou 1000 Ações]]</f>
        <v>3.6240000000000001E-2</v>
      </c>
    </row>
    <row r="547" spans="1:8">
      <c r="A547" s="119" t="s">
        <v>1505</v>
      </c>
      <c r="B547" s="117" t="s">
        <v>1509</v>
      </c>
      <c r="C547" s="140">
        <v>38015</v>
      </c>
      <c r="D547" s="141">
        <v>5.2150000000000002E-2</v>
      </c>
      <c r="E547" s="119">
        <v>1</v>
      </c>
      <c r="F547" s="119" t="s">
        <v>1492</v>
      </c>
      <c r="G547" s="114">
        <f>IF([Data da Aprovação]&lt;&gt;"ESTATUTÁRIO",YEAR([Data da Aprovação]),"")</f>
        <v>2004</v>
      </c>
      <c r="H547" s="106">
        <f>Tabela9[[#This Row],[Valor do Provento R$]]/Tabela9[[#This Row],[Provento por 1 ou 1000 Ações]]</f>
        <v>5.2150000000000002E-2</v>
      </c>
    </row>
    <row r="548" spans="1:8">
      <c r="A548" s="118" t="s">
        <v>1505</v>
      </c>
      <c r="B548" s="116" t="s">
        <v>1509</v>
      </c>
      <c r="C548" s="138">
        <v>38202</v>
      </c>
      <c r="D548" s="139">
        <v>3.3000000000000002E-2</v>
      </c>
      <c r="E548" s="118">
        <v>1</v>
      </c>
      <c r="F548" s="118" t="s">
        <v>1492</v>
      </c>
      <c r="G548" s="113">
        <f>IF([Data da Aprovação]&lt;&gt;"ESTATUTÁRIO",YEAR([Data da Aprovação]),"")</f>
        <v>2004</v>
      </c>
      <c r="H548" s="106">
        <f>Tabela9[[#This Row],[Valor do Provento R$]]/Tabela9[[#This Row],[Provento por 1 ou 1000 Ações]]</f>
        <v>3.3000000000000002E-2</v>
      </c>
    </row>
    <row r="549" spans="1:8">
      <c r="A549" s="119" t="s">
        <v>1505</v>
      </c>
      <c r="B549" s="117" t="s">
        <v>1509</v>
      </c>
      <c r="C549" s="140">
        <v>38385</v>
      </c>
      <c r="D549" s="141">
        <v>2.7459999999999998E-2</v>
      </c>
      <c r="E549" s="119">
        <v>1</v>
      </c>
      <c r="F549" s="119" t="s">
        <v>1492</v>
      </c>
      <c r="G549" s="114">
        <f>IF([Data da Aprovação]&lt;&gt;"ESTATUTÁRIO",YEAR([Data da Aprovação]),"")</f>
        <v>2005</v>
      </c>
      <c r="H549" s="106">
        <f>Tabela9[[#This Row],[Valor do Provento R$]]/Tabela9[[#This Row],[Provento por 1 ou 1000 Ações]]</f>
        <v>2.7459999999999998E-2</v>
      </c>
    </row>
    <row r="550" spans="1:8">
      <c r="A550" s="118" t="s">
        <v>1505</v>
      </c>
      <c r="B550" s="116" t="s">
        <v>1509</v>
      </c>
      <c r="C550" s="138">
        <v>38385</v>
      </c>
      <c r="D550" s="139">
        <v>3.2149999999999998E-2</v>
      </c>
      <c r="E550" s="118">
        <v>1</v>
      </c>
      <c r="F550" s="118" t="s">
        <v>1489</v>
      </c>
      <c r="G550" s="113">
        <f>IF([Data da Aprovação]&lt;&gt;"ESTATUTÁRIO",YEAR([Data da Aprovação]),"")</f>
        <v>2005</v>
      </c>
      <c r="H550" s="106">
        <f>Tabela9[[#This Row],[Valor do Provento R$]]/Tabela9[[#This Row],[Provento por 1 ou 1000 Ações]]</f>
        <v>3.2149999999999998E-2</v>
      </c>
    </row>
    <row r="551" spans="1:8">
      <c r="A551" s="119" t="s">
        <v>1505</v>
      </c>
      <c r="B551" s="117" t="s">
        <v>1509</v>
      </c>
      <c r="C551" s="140">
        <v>38574</v>
      </c>
      <c r="D551" s="141">
        <v>3.882E-2</v>
      </c>
      <c r="E551" s="119">
        <v>1</v>
      </c>
      <c r="F551" s="119" t="s">
        <v>1489</v>
      </c>
      <c r="G551" s="114">
        <f>IF([Data da Aprovação]&lt;&gt;"ESTATUTÁRIO",YEAR([Data da Aprovação]),"")</f>
        <v>2005</v>
      </c>
      <c r="H551" s="106">
        <f>Tabela9[[#This Row],[Valor do Provento R$]]/Tabela9[[#This Row],[Provento por 1 ou 1000 Ações]]</f>
        <v>3.882E-2</v>
      </c>
    </row>
    <row r="552" spans="1:8">
      <c r="A552" s="118" t="s">
        <v>1505</v>
      </c>
      <c r="B552" s="116" t="s">
        <v>1509</v>
      </c>
      <c r="C552" s="138">
        <v>38748</v>
      </c>
      <c r="D552" s="139">
        <v>3.2370000000000003E-2</v>
      </c>
      <c r="E552" s="118">
        <v>1</v>
      </c>
      <c r="F552" s="118" t="s">
        <v>1492</v>
      </c>
      <c r="G552" s="113">
        <f>IF([Data da Aprovação]&lt;&gt;"ESTATUTÁRIO",YEAR([Data da Aprovação]),"")</f>
        <v>2006</v>
      </c>
      <c r="H552" s="106">
        <f>Tabela9[[#This Row],[Valor do Provento R$]]/Tabela9[[#This Row],[Provento por 1 ou 1000 Ações]]</f>
        <v>3.2370000000000003E-2</v>
      </c>
    </row>
    <row r="553" spans="1:8">
      <c r="A553" s="119" t="s">
        <v>1505</v>
      </c>
      <c r="B553" s="117" t="s">
        <v>1509</v>
      </c>
      <c r="C553" s="140">
        <v>38939</v>
      </c>
      <c r="D553" s="141">
        <v>3.3000000000000002E-2</v>
      </c>
      <c r="E553" s="119">
        <v>1</v>
      </c>
      <c r="F553" s="119" t="s">
        <v>1492</v>
      </c>
      <c r="G553" s="114">
        <f>IF([Data da Aprovação]&lt;&gt;"ESTATUTÁRIO",YEAR([Data da Aprovação]),"")</f>
        <v>2006</v>
      </c>
      <c r="H553" s="106">
        <f>Tabela9[[#This Row],[Valor do Provento R$]]/Tabela9[[#This Row],[Provento por 1 ou 1000 Ações]]</f>
        <v>3.3000000000000002E-2</v>
      </c>
    </row>
    <row r="554" spans="1:8">
      <c r="A554" s="118" t="s">
        <v>1505</v>
      </c>
      <c r="B554" s="116" t="s">
        <v>1509</v>
      </c>
      <c r="C554" s="138">
        <v>39104</v>
      </c>
      <c r="D554" s="139">
        <v>4.9180000000000001E-2</v>
      </c>
      <c r="E554" s="118">
        <v>1</v>
      </c>
      <c r="F554" s="118" t="s">
        <v>1489</v>
      </c>
      <c r="G554" s="113">
        <f>IF([Data da Aprovação]&lt;&gt;"ESTATUTÁRIO",YEAR([Data da Aprovação]),"")</f>
        <v>2007</v>
      </c>
      <c r="H554" s="106">
        <f>Tabela9[[#This Row],[Valor do Provento R$]]/Tabela9[[#This Row],[Provento por 1 ou 1000 Ações]]</f>
        <v>4.9180000000000001E-2</v>
      </c>
    </row>
    <row r="555" spans="1:8">
      <c r="A555" s="119" t="s">
        <v>1505</v>
      </c>
      <c r="B555" s="117" t="s">
        <v>1509</v>
      </c>
      <c r="C555" s="140">
        <v>39308</v>
      </c>
      <c r="D555" s="141">
        <v>3.3000000000000002E-2</v>
      </c>
      <c r="E555" s="119">
        <v>1</v>
      </c>
      <c r="F555" s="119" t="s">
        <v>1492</v>
      </c>
      <c r="G555" s="114">
        <f>IF([Data da Aprovação]&lt;&gt;"ESTATUTÁRIO",YEAR([Data da Aprovação]),"")</f>
        <v>2007</v>
      </c>
      <c r="H555" s="106">
        <f>Tabela9[[#This Row],[Valor do Provento R$]]/Tabela9[[#This Row],[Provento por 1 ou 1000 Ações]]</f>
        <v>3.3000000000000002E-2</v>
      </c>
    </row>
    <row r="556" spans="1:8">
      <c r="A556" s="118" t="s">
        <v>1505</v>
      </c>
      <c r="B556" s="116" t="s">
        <v>1509</v>
      </c>
      <c r="C556" s="138">
        <v>39464</v>
      </c>
      <c r="D556" s="139">
        <v>5.0479999999999997E-2</v>
      </c>
      <c r="E556" s="118">
        <v>1</v>
      </c>
      <c r="F556" s="118" t="s">
        <v>1489</v>
      </c>
      <c r="G556" s="113">
        <f>IF([Data da Aprovação]&lt;&gt;"ESTATUTÁRIO",YEAR([Data da Aprovação]),"")</f>
        <v>2008</v>
      </c>
      <c r="H556" s="106">
        <f>Tabela9[[#This Row],[Valor do Provento R$]]/Tabela9[[#This Row],[Provento por 1 ou 1000 Ações]]</f>
        <v>5.0479999999999997E-2</v>
      </c>
    </row>
    <row r="557" spans="1:8">
      <c r="A557" s="119" t="s">
        <v>1505</v>
      </c>
      <c r="B557" s="117" t="s">
        <v>1509</v>
      </c>
      <c r="C557" s="140">
        <v>39672</v>
      </c>
      <c r="D557" s="141">
        <v>3.882E-2</v>
      </c>
      <c r="E557" s="119">
        <v>1</v>
      </c>
      <c r="F557" s="119" t="s">
        <v>1489</v>
      </c>
      <c r="G557" s="114">
        <f>IF([Data da Aprovação]&lt;&gt;"ESTATUTÁRIO",YEAR([Data da Aprovação]),"")</f>
        <v>2008</v>
      </c>
      <c r="H557" s="106">
        <f>Tabela9[[#This Row],[Valor do Provento R$]]/Tabela9[[#This Row],[Provento por 1 ou 1000 Ações]]</f>
        <v>3.882E-2</v>
      </c>
    </row>
    <row r="558" spans="1:8">
      <c r="A558" s="118" t="s">
        <v>1505</v>
      </c>
      <c r="B558" s="116" t="s">
        <v>1509</v>
      </c>
      <c r="C558" s="138">
        <v>39849</v>
      </c>
      <c r="D558" s="139">
        <v>7.0949999999999999E-2</v>
      </c>
      <c r="E558" s="118">
        <v>1</v>
      </c>
      <c r="F558" s="118" t="s">
        <v>1492</v>
      </c>
      <c r="G558" s="113">
        <f>IF([Data da Aprovação]&lt;&gt;"ESTATUTÁRIO",YEAR([Data da Aprovação]),"")</f>
        <v>2009</v>
      </c>
      <c r="H558" s="106">
        <f>Tabela9[[#This Row],[Valor do Provento R$]]/Tabela9[[#This Row],[Provento por 1 ou 1000 Ações]]</f>
        <v>7.0949999999999999E-2</v>
      </c>
    </row>
    <row r="559" spans="1:8">
      <c r="A559" s="119" t="s">
        <v>1505</v>
      </c>
      <c r="B559" s="117" t="s">
        <v>1509</v>
      </c>
      <c r="C559" s="140">
        <v>40038</v>
      </c>
      <c r="D559" s="141">
        <v>2.8469999999999999E-2</v>
      </c>
      <c r="E559" s="119">
        <v>1</v>
      </c>
      <c r="F559" s="119" t="s">
        <v>1489</v>
      </c>
      <c r="G559" s="114">
        <f>IF([Data da Aprovação]&lt;&gt;"ESTATUTÁRIO",YEAR([Data da Aprovação]),"")</f>
        <v>2009</v>
      </c>
      <c r="H559" s="106">
        <f>Tabela9[[#This Row],[Valor do Provento R$]]/Tabela9[[#This Row],[Provento por 1 ou 1000 Ações]]</f>
        <v>2.8469999999999999E-2</v>
      </c>
    </row>
    <row r="560" spans="1:8">
      <c r="A560" s="118" t="s">
        <v>1505</v>
      </c>
      <c r="B560" s="116" t="s">
        <v>1509</v>
      </c>
      <c r="C560" s="138">
        <v>40206</v>
      </c>
      <c r="D560" s="139">
        <v>2.7969999999999998E-2</v>
      </c>
      <c r="E560" s="118">
        <v>1</v>
      </c>
      <c r="F560" s="118" t="s">
        <v>1492</v>
      </c>
      <c r="G560" s="113">
        <f>IF([Data da Aprovação]&lt;&gt;"ESTATUTÁRIO",YEAR([Data da Aprovação]),"")</f>
        <v>2010</v>
      </c>
      <c r="H560" s="106">
        <f>Tabela9[[#This Row],[Valor do Provento R$]]/Tabela9[[#This Row],[Provento por 1 ou 1000 Ações]]</f>
        <v>2.7969999999999998E-2</v>
      </c>
    </row>
    <row r="561" spans="1:8">
      <c r="A561" s="119" t="s">
        <v>1505</v>
      </c>
      <c r="B561" s="117" t="s">
        <v>1509</v>
      </c>
      <c r="C561" s="140">
        <v>40206</v>
      </c>
      <c r="D561" s="141">
        <v>1.235E-2</v>
      </c>
      <c r="E561" s="119">
        <v>1</v>
      </c>
      <c r="F561" s="119" t="s">
        <v>1489</v>
      </c>
      <c r="G561" s="114">
        <f>IF([Data da Aprovação]&lt;&gt;"ESTATUTÁRIO",YEAR([Data da Aprovação]),"")</f>
        <v>2010</v>
      </c>
      <c r="H561" s="106">
        <f>Tabela9[[#This Row],[Valor do Provento R$]]/Tabela9[[#This Row],[Provento por 1 ou 1000 Ações]]</f>
        <v>1.235E-2</v>
      </c>
    </row>
    <row r="562" spans="1:8">
      <c r="A562" s="118" t="s">
        <v>1505</v>
      </c>
      <c r="B562" s="116" t="s">
        <v>1509</v>
      </c>
      <c r="C562" s="138">
        <v>40402</v>
      </c>
      <c r="D562" s="139">
        <v>1.0959999999999999E-2</v>
      </c>
      <c r="E562" s="118">
        <v>1</v>
      </c>
      <c r="F562" s="118" t="s">
        <v>1489</v>
      </c>
      <c r="G562" s="113">
        <f>IF([Data da Aprovação]&lt;&gt;"ESTATUTÁRIO",YEAR([Data da Aprovação]),"")</f>
        <v>2010</v>
      </c>
      <c r="H562" s="106">
        <f>Tabela9[[#This Row],[Valor do Provento R$]]/Tabela9[[#This Row],[Provento por 1 ou 1000 Ações]]</f>
        <v>1.0959999999999999E-2</v>
      </c>
    </row>
    <row r="563" spans="1:8">
      <c r="A563" s="119" t="s">
        <v>1505</v>
      </c>
      <c r="B563" s="117" t="s">
        <v>1509</v>
      </c>
      <c r="C563" s="140">
        <v>40570</v>
      </c>
      <c r="D563" s="141">
        <v>2.8400000000000002E-2</v>
      </c>
      <c r="E563" s="119">
        <v>1</v>
      </c>
      <c r="F563" s="119" t="s">
        <v>1489</v>
      </c>
      <c r="G563" s="114">
        <f>IF([Data da Aprovação]&lt;&gt;"ESTATUTÁRIO",YEAR([Data da Aprovação]),"")</f>
        <v>2011</v>
      </c>
      <c r="H563" s="106">
        <f>Tabela9[[#This Row],[Valor do Provento R$]]/Tabela9[[#This Row],[Provento por 1 ou 1000 Ações]]</f>
        <v>2.8400000000000002E-2</v>
      </c>
    </row>
    <row r="564" spans="1:8">
      <c r="A564" s="118" t="s">
        <v>1505</v>
      </c>
      <c r="B564" s="116" t="s">
        <v>1509</v>
      </c>
      <c r="C564" s="138">
        <v>40766</v>
      </c>
      <c r="D564" s="139">
        <v>5.1500000000000001E-3</v>
      </c>
      <c r="E564" s="118">
        <v>1</v>
      </c>
      <c r="F564" s="118" t="s">
        <v>1489</v>
      </c>
      <c r="G564" s="113">
        <f>IF([Data da Aprovação]&lt;&gt;"ESTATUTÁRIO",YEAR([Data da Aprovação]),"")</f>
        <v>2011</v>
      </c>
      <c r="H564" s="106">
        <f>Tabela9[[#This Row],[Valor do Provento R$]]/Tabela9[[#This Row],[Provento por 1 ou 1000 Ações]]</f>
        <v>5.1500000000000001E-3</v>
      </c>
    </row>
    <row r="565" spans="1:8">
      <c r="A565" s="119" t="s">
        <v>1505</v>
      </c>
      <c r="B565" s="117" t="s">
        <v>1509</v>
      </c>
      <c r="C565" s="140">
        <v>40932</v>
      </c>
      <c r="D565" s="141">
        <v>3.8400000000000001E-3</v>
      </c>
      <c r="E565" s="119">
        <v>1</v>
      </c>
      <c r="F565" s="119" t="s">
        <v>1492</v>
      </c>
      <c r="G565" s="114">
        <f>IF([Data da Aprovação]&lt;&gt;"ESTATUTÁRIO",YEAR([Data da Aprovação]),"")</f>
        <v>2012</v>
      </c>
      <c r="H565" s="106">
        <f>Tabela9[[#This Row],[Valor do Provento R$]]/Tabela9[[#This Row],[Provento por 1 ou 1000 Ações]]</f>
        <v>3.8400000000000001E-3</v>
      </c>
    </row>
    <row r="566" spans="1:8">
      <c r="A566" s="118" t="s">
        <v>1505</v>
      </c>
      <c r="B566" s="116" t="s">
        <v>1509</v>
      </c>
      <c r="C566" s="138">
        <v>40932</v>
      </c>
      <c r="D566" s="139">
        <v>1.1999999999999999E-3</v>
      </c>
      <c r="E566" s="118">
        <v>1</v>
      </c>
      <c r="F566" s="118" t="s">
        <v>1489</v>
      </c>
      <c r="G566" s="113">
        <f>IF([Data da Aprovação]&lt;&gt;"ESTATUTÁRIO",YEAR([Data da Aprovação]),"")</f>
        <v>2012</v>
      </c>
      <c r="H566" s="106">
        <f>Tabela9[[#This Row],[Valor do Provento R$]]/Tabela9[[#This Row],[Provento por 1 ou 1000 Ações]]</f>
        <v>1.1999999999999999E-3</v>
      </c>
    </row>
    <row r="567" spans="1:8">
      <c r="A567" s="119" t="s">
        <v>1505</v>
      </c>
      <c r="B567" s="117" t="s">
        <v>1509</v>
      </c>
      <c r="C567" s="140">
        <v>41134</v>
      </c>
      <c r="D567" s="141">
        <v>2.0740000000000001E-2</v>
      </c>
      <c r="E567" s="119">
        <v>1</v>
      </c>
      <c r="F567" s="119" t="s">
        <v>1489</v>
      </c>
      <c r="G567" s="114">
        <f>IF([Data da Aprovação]&lt;&gt;"ESTATUTÁRIO",YEAR([Data da Aprovação]),"")</f>
        <v>2012</v>
      </c>
      <c r="H567" s="106">
        <f>Tabela9[[#This Row],[Valor do Provento R$]]/Tabela9[[#This Row],[Provento por 1 ou 1000 Ações]]</f>
        <v>2.0740000000000001E-2</v>
      </c>
    </row>
    <row r="568" spans="1:8">
      <c r="A568" s="118" t="s">
        <v>1505</v>
      </c>
      <c r="B568" s="116" t="s">
        <v>1509</v>
      </c>
      <c r="C568" s="138">
        <v>41297</v>
      </c>
      <c r="D568" s="139">
        <v>1.29E-2</v>
      </c>
      <c r="E568" s="118">
        <v>1</v>
      </c>
      <c r="F568" s="118" t="s">
        <v>1492</v>
      </c>
      <c r="G568" s="113">
        <f>IF([Data da Aprovação]&lt;&gt;"ESTATUTÁRIO",YEAR([Data da Aprovação]),"")</f>
        <v>2013</v>
      </c>
      <c r="H568" s="106">
        <f>Tabela9[[#This Row],[Valor do Provento R$]]/Tabela9[[#This Row],[Provento por 1 ou 1000 Ações]]</f>
        <v>1.29E-2</v>
      </c>
    </row>
    <row r="569" spans="1:8">
      <c r="A569" s="119" t="s">
        <v>1505</v>
      </c>
      <c r="B569" s="117" t="s">
        <v>1509</v>
      </c>
      <c r="C569" s="140">
        <v>41499</v>
      </c>
      <c r="D569" s="141">
        <v>1.255E-2</v>
      </c>
      <c r="E569" s="119">
        <v>1</v>
      </c>
      <c r="F569" s="119" t="s">
        <v>1492</v>
      </c>
      <c r="G569" s="114">
        <f>IF([Data da Aprovação]&lt;&gt;"ESTATUTÁRIO",YEAR([Data da Aprovação]),"")</f>
        <v>2013</v>
      </c>
      <c r="H569" s="106">
        <f>Tabela9[[#This Row],[Valor do Provento R$]]/Tabela9[[#This Row],[Provento por 1 ou 1000 Ações]]</f>
        <v>1.255E-2</v>
      </c>
    </row>
    <row r="570" spans="1:8">
      <c r="A570" s="118" t="s">
        <v>1505</v>
      </c>
      <c r="B570" s="116" t="s">
        <v>1509</v>
      </c>
      <c r="C570" s="138">
        <v>41499</v>
      </c>
      <c r="D570" s="139">
        <v>2.3900000000000002E-3</v>
      </c>
      <c r="E570" s="118">
        <v>1</v>
      </c>
      <c r="F570" s="118" t="s">
        <v>1489</v>
      </c>
      <c r="G570" s="113">
        <f>IF([Data da Aprovação]&lt;&gt;"ESTATUTÁRIO",YEAR([Data da Aprovação]),"")</f>
        <v>2013</v>
      </c>
      <c r="H570" s="106">
        <f>Tabela9[[#This Row],[Valor do Provento R$]]/Tabela9[[#This Row],[Provento por 1 ou 1000 Ações]]</f>
        <v>2.3900000000000002E-3</v>
      </c>
    </row>
    <row r="571" spans="1:8">
      <c r="A571" s="119" t="s">
        <v>1510</v>
      </c>
      <c r="B571" s="117" t="s">
        <v>1488</v>
      </c>
      <c r="C571" s="140">
        <v>35094</v>
      </c>
      <c r="D571" s="141">
        <v>18.25</v>
      </c>
      <c r="E571" s="119">
        <v>1000</v>
      </c>
      <c r="F571" s="119" t="s">
        <v>1492</v>
      </c>
      <c r="G571" s="114">
        <f>IF([Data da Aprovação]&lt;&gt;"ESTATUTÁRIO",YEAR([Data da Aprovação]),"")</f>
        <v>1996</v>
      </c>
      <c r="H571" s="106">
        <f>Tabela9[[#This Row],[Valor do Provento R$]]/Tabela9[[#This Row],[Provento por 1 ou 1000 Ações]]</f>
        <v>1.8249999999999999E-2</v>
      </c>
    </row>
    <row r="572" spans="1:8">
      <c r="A572" s="118" t="s">
        <v>1510</v>
      </c>
      <c r="B572" s="116" t="s">
        <v>1488</v>
      </c>
      <c r="C572" s="138">
        <v>35283</v>
      </c>
      <c r="D572" s="139">
        <v>17</v>
      </c>
      <c r="E572" s="118">
        <v>1000</v>
      </c>
      <c r="F572" s="118" t="s">
        <v>1492</v>
      </c>
      <c r="G572" s="113">
        <f>IF([Data da Aprovação]&lt;&gt;"ESTATUTÁRIO",YEAR([Data da Aprovação]),"")</f>
        <v>1996</v>
      </c>
      <c r="H572" s="106">
        <f>Tabela9[[#This Row],[Valor do Provento R$]]/Tabela9[[#This Row],[Provento por 1 ou 1000 Ações]]</f>
        <v>1.7000000000000001E-2</v>
      </c>
    </row>
    <row r="573" spans="1:8">
      <c r="A573" s="119" t="s">
        <v>1510</v>
      </c>
      <c r="B573" s="117" t="s">
        <v>1488</v>
      </c>
      <c r="C573" s="140">
        <v>35459</v>
      </c>
      <c r="D573" s="141">
        <v>2.589E-2</v>
      </c>
      <c r="E573" s="119">
        <v>1</v>
      </c>
      <c r="F573" s="119" t="s">
        <v>1492</v>
      </c>
      <c r="G573" s="114">
        <f>IF([Data da Aprovação]&lt;&gt;"ESTATUTÁRIO",YEAR([Data da Aprovação]),"")</f>
        <v>1997</v>
      </c>
      <c r="H573" s="106">
        <f>Tabela9[[#This Row],[Valor do Provento R$]]/Tabela9[[#This Row],[Provento por 1 ou 1000 Ações]]</f>
        <v>2.589E-2</v>
      </c>
    </row>
    <row r="574" spans="1:8">
      <c r="A574" s="118" t="s">
        <v>1510</v>
      </c>
      <c r="B574" s="116" t="s">
        <v>1488</v>
      </c>
      <c r="C574" s="138">
        <v>35640</v>
      </c>
      <c r="D574" s="139">
        <v>2.9899999999999999E-2</v>
      </c>
      <c r="E574" s="118">
        <v>1</v>
      </c>
      <c r="F574" s="118" t="s">
        <v>1489</v>
      </c>
      <c r="G574" s="113">
        <f>IF([Data da Aprovação]&lt;&gt;"ESTATUTÁRIO",YEAR([Data da Aprovação]),"")</f>
        <v>1997</v>
      </c>
      <c r="H574" s="106">
        <f>Tabela9[[#This Row],[Valor do Provento R$]]/Tabela9[[#This Row],[Provento por 1 ou 1000 Ações]]</f>
        <v>2.9899999999999999E-2</v>
      </c>
    </row>
    <row r="575" spans="1:8">
      <c r="A575" s="119" t="s">
        <v>1510</v>
      </c>
      <c r="B575" s="117" t="s">
        <v>1488</v>
      </c>
      <c r="C575" s="140">
        <v>35823</v>
      </c>
      <c r="D575" s="141">
        <v>2.5250000000000002E-2</v>
      </c>
      <c r="E575" s="119">
        <v>1</v>
      </c>
      <c r="F575" s="119" t="s">
        <v>1489</v>
      </c>
      <c r="G575" s="114">
        <f>IF([Data da Aprovação]&lt;&gt;"ESTATUTÁRIO",YEAR([Data da Aprovação]),"")</f>
        <v>1998</v>
      </c>
      <c r="H575" s="106">
        <f>Tabela9[[#This Row],[Valor do Provento R$]]/Tabela9[[#This Row],[Provento por 1 ou 1000 Ações]]</f>
        <v>2.5250000000000002E-2</v>
      </c>
    </row>
    <row r="576" spans="1:8">
      <c r="A576" s="118" t="s">
        <v>1510</v>
      </c>
      <c r="B576" s="116" t="s">
        <v>1488</v>
      </c>
      <c r="C576" s="138">
        <v>36013</v>
      </c>
      <c r="D576" s="139">
        <v>3.0100000000000001E-3</v>
      </c>
      <c r="E576" s="118">
        <v>1</v>
      </c>
      <c r="F576" s="118" t="s">
        <v>1489</v>
      </c>
      <c r="G576" s="113">
        <f>IF([Data da Aprovação]&lt;&gt;"ESTATUTÁRIO",YEAR([Data da Aprovação]),"")</f>
        <v>1998</v>
      </c>
      <c r="H576" s="106">
        <f>Tabela9[[#This Row],[Valor do Provento R$]]/Tabela9[[#This Row],[Provento por 1 ou 1000 Ações]]</f>
        <v>3.0100000000000001E-3</v>
      </c>
    </row>
    <row r="577" spans="1:8">
      <c r="A577" s="119" t="s">
        <v>1510</v>
      </c>
      <c r="B577" s="117" t="s">
        <v>1488</v>
      </c>
      <c r="C577" s="140">
        <v>36188</v>
      </c>
      <c r="D577" s="141">
        <v>1.1800000000000001E-3</v>
      </c>
      <c r="E577" s="119">
        <v>1</v>
      </c>
      <c r="F577" s="119" t="s">
        <v>1489</v>
      </c>
      <c r="G577" s="114">
        <f>IF([Data da Aprovação]&lt;&gt;"ESTATUTÁRIO",YEAR([Data da Aprovação]),"")</f>
        <v>1999</v>
      </c>
      <c r="H577" s="106">
        <f>Tabela9[[#This Row],[Valor do Provento R$]]/Tabela9[[#This Row],[Provento por 1 ou 1000 Ações]]</f>
        <v>1.1800000000000001E-3</v>
      </c>
    </row>
    <row r="578" spans="1:8">
      <c r="A578" s="118" t="s">
        <v>1510</v>
      </c>
      <c r="B578" s="116" t="s">
        <v>1488</v>
      </c>
      <c r="C578" s="138">
        <v>36370</v>
      </c>
      <c r="D578" s="139">
        <v>2.2429999999999999E-2</v>
      </c>
      <c r="E578" s="118">
        <v>1</v>
      </c>
      <c r="F578" s="118" t="s">
        <v>1489</v>
      </c>
      <c r="G578" s="113">
        <f>IF([Data da Aprovação]&lt;&gt;"ESTATUTÁRIO",YEAR([Data da Aprovação]),"")</f>
        <v>1999</v>
      </c>
      <c r="H578" s="106">
        <f>Tabela9[[#This Row],[Valor do Provento R$]]/Tabela9[[#This Row],[Provento por 1 ou 1000 Ações]]</f>
        <v>2.2429999999999999E-2</v>
      </c>
    </row>
    <row r="579" spans="1:8">
      <c r="A579" s="119" t="s">
        <v>1510</v>
      </c>
      <c r="B579" s="117" t="s">
        <v>1488</v>
      </c>
      <c r="C579" s="140">
        <v>36551</v>
      </c>
      <c r="D579" s="141">
        <v>1.2370000000000001E-2</v>
      </c>
      <c r="E579" s="119">
        <v>1</v>
      </c>
      <c r="F579" s="119" t="s">
        <v>1489</v>
      </c>
      <c r="G579" s="114">
        <f>IF([Data da Aprovação]&lt;&gt;"ESTATUTÁRIO",YEAR([Data da Aprovação]),"")</f>
        <v>2000</v>
      </c>
      <c r="H579" s="106">
        <f>Tabela9[[#This Row],[Valor do Provento R$]]/Tabela9[[#This Row],[Provento por 1 ou 1000 Ações]]</f>
        <v>1.2370000000000001E-2</v>
      </c>
    </row>
    <row r="580" spans="1:8">
      <c r="A580" s="118" t="s">
        <v>1510</v>
      </c>
      <c r="B580" s="116" t="s">
        <v>1488</v>
      </c>
      <c r="C580" s="138">
        <v>36727</v>
      </c>
      <c r="D580" s="139">
        <v>4.6000000000000001E-4</v>
      </c>
      <c r="E580" s="118">
        <v>1</v>
      </c>
      <c r="F580" s="118" t="s">
        <v>1492</v>
      </c>
      <c r="G580" s="113">
        <f>IF([Data da Aprovação]&lt;&gt;"ESTATUTÁRIO",YEAR([Data da Aprovação]),"")</f>
        <v>2000</v>
      </c>
      <c r="H580" s="106">
        <f>Tabela9[[#This Row],[Valor do Provento R$]]/Tabela9[[#This Row],[Provento por 1 ou 1000 Ações]]</f>
        <v>4.6000000000000001E-4</v>
      </c>
    </row>
    <row r="581" spans="1:8">
      <c r="A581" s="119" t="s">
        <v>1510</v>
      </c>
      <c r="B581" s="117" t="s">
        <v>1488</v>
      </c>
      <c r="C581" s="140">
        <v>36942</v>
      </c>
      <c r="D581" s="141">
        <v>2.1319999999999999E-2</v>
      </c>
      <c r="E581" s="119">
        <v>1</v>
      </c>
      <c r="F581" s="119" t="s">
        <v>1489</v>
      </c>
      <c r="G581" s="114">
        <f>IF([Data da Aprovação]&lt;&gt;"ESTATUTÁRIO",YEAR([Data da Aprovação]),"")</f>
        <v>2001</v>
      </c>
      <c r="H581" s="106">
        <f>Tabela9[[#This Row],[Valor do Provento R$]]/Tabela9[[#This Row],[Provento por 1 ou 1000 Ações]]</f>
        <v>2.1319999999999999E-2</v>
      </c>
    </row>
    <row r="582" spans="1:8">
      <c r="A582" s="118" t="s">
        <v>1510</v>
      </c>
      <c r="B582" s="116" t="s">
        <v>1488</v>
      </c>
      <c r="C582" s="138">
        <v>37113</v>
      </c>
      <c r="D582" s="139">
        <v>3.0450000000000001E-2</v>
      </c>
      <c r="E582" s="118">
        <v>1</v>
      </c>
      <c r="F582" s="118" t="s">
        <v>1489</v>
      </c>
      <c r="G582" s="113">
        <f>IF([Data da Aprovação]&lt;&gt;"ESTATUTÁRIO",YEAR([Data da Aprovação]),"")</f>
        <v>2001</v>
      </c>
      <c r="H582" s="106">
        <f>Tabela9[[#This Row],[Valor do Provento R$]]/Tabela9[[#This Row],[Provento por 1 ou 1000 Ações]]</f>
        <v>3.0450000000000001E-2</v>
      </c>
    </row>
    <row r="583" spans="1:8">
      <c r="A583" s="119" t="s">
        <v>1510</v>
      </c>
      <c r="B583" s="117" t="s">
        <v>1488</v>
      </c>
      <c r="C583" s="140">
        <v>37294</v>
      </c>
      <c r="D583" s="141">
        <v>2.2259999999999999E-2</v>
      </c>
      <c r="E583" s="119">
        <v>1</v>
      </c>
      <c r="F583" s="119" t="s">
        <v>1489</v>
      </c>
      <c r="G583" s="114">
        <f>IF([Data da Aprovação]&lt;&gt;"ESTATUTÁRIO",YEAR([Data da Aprovação]),"")</f>
        <v>2002</v>
      </c>
      <c r="H583" s="106">
        <f>Tabela9[[#This Row],[Valor do Provento R$]]/Tabela9[[#This Row],[Provento por 1 ou 1000 Ações]]</f>
        <v>2.2259999999999999E-2</v>
      </c>
    </row>
    <row r="584" spans="1:8">
      <c r="A584" s="118" t="s">
        <v>1510</v>
      </c>
      <c r="B584" s="116" t="s">
        <v>1488</v>
      </c>
      <c r="C584" s="138">
        <v>37461</v>
      </c>
      <c r="D584" s="139">
        <v>2.8129999999999999E-2</v>
      </c>
      <c r="E584" s="118">
        <v>1</v>
      </c>
      <c r="F584" s="118" t="s">
        <v>1489</v>
      </c>
      <c r="G584" s="113">
        <f>IF([Data da Aprovação]&lt;&gt;"ESTATUTÁRIO",YEAR([Data da Aprovação]),"")</f>
        <v>2002</v>
      </c>
      <c r="H584" s="106">
        <f>Tabela9[[#This Row],[Valor do Provento R$]]/Tabela9[[#This Row],[Provento por 1 ou 1000 Ações]]</f>
        <v>2.8129999999999999E-2</v>
      </c>
    </row>
    <row r="585" spans="1:8">
      <c r="A585" s="119" t="s">
        <v>1510</v>
      </c>
      <c r="B585" s="117" t="s">
        <v>1488</v>
      </c>
      <c r="C585" s="140">
        <v>37651</v>
      </c>
      <c r="D585" s="141">
        <v>3.8649999999999997E-2</v>
      </c>
      <c r="E585" s="119">
        <v>1</v>
      </c>
      <c r="F585" s="119" t="s">
        <v>1489</v>
      </c>
      <c r="G585" s="114">
        <f>IF([Data da Aprovação]&lt;&gt;"ESTATUTÁRIO",YEAR([Data da Aprovação]),"")</f>
        <v>2003</v>
      </c>
      <c r="H585" s="106">
        <f>Tabela9[[#This Row],[Valor do Provento R$]]/Tabela9[[#This Row],[Provento por 1 ou 1000 Ações]]</f>
        <v>3.8649999999999997E-2</v>
      </c>
    </row>
    <row r="586" spans="1:8">
      <c r="A586" s="118" t="s">
        <v>1510</v>
      </c>
      <c r="B586" s="116" t="s">
        <v>1488</v>
      </c>
      <c r="C586" s="138">
        <v>37840</v>
      </c>
      <c r="D586" s="139">
        <v>3.2390000000000002E-2</v>
      </c>
      <c r="E586" s="118">
        <v>1</v>
      </c>
      <c r="F586" s="118" t="s">
        <v>1489</v>
      </c>
      <c r="G586" s="113">
        <f>IF([Data da Aprovação]&lt;&gt;"ESTATUTÁRIO",YEAR([Data da Aprovação]),"")</f>
        <v>2003</v>
      </c>
      <c r="H586" s="106">
        <f>Tabela9[[#This Row],[Valor do Provento R$]]/Tabela9[[#This Row],[Provento por 1 ou 1000 Ações]]</f>
        <v>3.2390000000000002E-2</v>
      </c>
    </row>
    <row r="587" spans="1:8">
      <c r="A587" s="119" t="s">
        <v>1510</v>
      </c>
      <c r="B587" s="117" t="s">
        <v>1488</v>
      </c>
      <c r="C587" s="140">
        <v>38015</v>
      </c>
      <c r="D587" s="141">
        <v>5.2209999999999999E-2</v>
      </c>
      <c r="E587" s="119">
        <v>1</v>
      </c>
      <c r="F587" s="119" t="s">
        <v>1489</v>
      </c>
      <c r="G587" s="114">
        <f>IF([Data da Aprovação]&lt;&gt;"ESTATUTÁRIO",YEAR([Data da Aprovação]),"")</f>
        <v>2004</v>
      </c>
      <c r="H587" s="106">
        <f>Tabela9[[#This Row],[Valor do Provento R$]]/Tabela9[[#This Row],[Provento por 1 ou 1000 Ações]]</f>
        <v>5.2209999999999999E-2</v>
      </c>
    </row>
    <row r="588" spans="1:8">
      <c r="A588" s="118" t="s">
        <v>1510</v>
      </c>
      <c r="B588" s="116" t="s">
        <v>1488</v>
      </c>
      <c r="C588" s="138">
        <v>38202</v>
      </c>
      <c r="D588" s="139">
        <v>5.4350000000000002E-2</v>
      </c>
      <c r="E588" s="118">
        <v>1</v>
      </c>
      <c r="F588" s="118" t="s">
        <v>1489</v>
      </c>
      <c r="G588" s="113">
        <f>IF([Data da Aprovação]&lt;&gt;"ESTATUTÁRIO",YEAR([Data da Aprovação]),"")</f>
        <v>2004</v>
      </c>
      <c r="H588" s="106">
        <f>Tabela9[[#This Row],[Valor do Provento R$]]/Tabela9[[#This Row],[Provento por 1 ou 1000 Ações]]</f>
        <v>5.4350000000000002E-2</v>
      </c>
    </row>
    <row r="589" spans="1:8">
      <c r="A589" s="119" t="s">
        <v>1510</v>
      </c>
      <c r="B589" s="117" t="s">
        <v>1488</v>
      </c>
      <c r="C589" s="140">
        <v>38385</v>
      </c>
      <c r="D589" s="141">
        <v>6.4000000000000001E-2</v>
      </c>
      <c r="E589" s="119">
        <v>1</v>
      </c>
      <c r="F589" s="119" t="s">
        <v>1489</v>
      </c>
      <c r="G589" s="114">
        <f>IF([Data da Aprovação]&lt;&gt;"ESTATUTÁRIO",YEAR([Data da Aprovação]),"")</f>
        <v>2005</v>
      </c>
      <c r="H589" s="106">
        <f>Tabela9[[#This Row],[Valor do Provento R$]]/Tabela9[[#This Row],[Provento por 1 ou 1000 Ações]]</f>
        <v>6.4000000000000001E-2</v>
      </c>
    </row>
    <row r="590" spans="1:8">
      <c r="A590" s="118" t="s">
        <v>1510</v>
      </c>
      <c r="B590" s="116" t="s">
        <v>1488</v>
      </c>
      <c r="C590" s="138">
        <v>38574</v>
      </c>
      <c r="D590" s="139">
        <v>6.0499999999999998E-2</v>
      </c>
      <c r="E590" s="118">
        <v>1</v>
      </c>
      <c r="F590" s="118" t="s">
        <v>1489</v>
      </c>
      <c r="G590" s="113">
        <f>IF([Data da Aprovação]&lt;&gt;"ESTATUTÁRIO",YEAR([Data da Aprovação]),"")</f>
        <v>2005</v>
      </c>
      <c r="H590" s="106">
        <f>Tabela9[[#This Row],[Valor do Provento R$]]/Tabela9[[#This Row],[Provento por 1 ou 1000 Ações]]</f>
        <v>6.0499999999999998E-2</v>
      </c>
    </row>
    <row r="591" spans="1:8">
      <c r="A591" s="119" t="s">
        <v>1510</v>
      </c>
      <c r="B591" s="117" t="s">
        <v>1488</v>
      </c>
      <c r="C591" s="140">
        <v>38748</v>
      </c>
      <c r="D591" s="141">
        <v>6.93E-2</v>
      </c>
      <c r="E591" s="119">
        <v>1</v>
      </c>
      <c r="F591" s="119" t="s">
        <v>1489</v>
      </c>
      <c r="G591" s="114">
        <f>IF([Data da Aprovação]&lt;&gt;"ESTATUTÁRIO",YEAR([Data da Aprovação]),"")</f>
        <v>2006</v>
      </c>
      <c r="H591" s="106">
        <f>Tabela9[[#This Row],[Valor do Provento R$]]/Tabela9[[#This Row],[Provento por 1 ou 1000 Ações]]</f>
        <v>6.93E-2</v>
      </c>
    </row>
    <row r="592" spans="1:8">
      <c r="A592" s="118" t="s">
        <v>1510</v>
      </c>
      <c r="B592" s="116" t="s">
        <v>1488</v>
      </c>
      <c r="C592" s="138">
        <v>38939</v>
      </c>
      <c r="D592" s="139">
        <v>5.6059999999999999E-2</v>
      </c>
      <c r="E592" s="118">
        <v>1</v>
      </c>
      <c r="F592" s="118" t="s">
        <v>1489</v>
      </c>
      <c r="G592" s="113">
        <f>IF([Data da Aprovação]&lt;&gt;"ESTATUTÁRIO",YEAR([Data da Aprovação]),"")</f>
        <v>2006</v>
      </c>
      <c r="H592" s="106">
        <f>Tabela9[[#This Row],[Valor do Provento R$]]/Tabela9[[#This Row],[Provento por 1 ou 1000 Ações]]</f>
        <v>5.6059999999999999E-2</v>
      </c>
    </row>
    <row r="593" spans="1:8">
      <c r="A593" s="119" t="s">
        <v>1510</v>
      </c>
      <c r="B593" s="117" t="s">
        <v>1488</v>
      </c>
      <c r="C593" s="140">
        <v>39104</v>
      </c>
      <c r="D593" s="141">
        <v>9.4539999999999999E-2</v>
      </c>
      <c r="E593" s="119">
        <v>1</v>
      </c>
      <c r="F593" s="119" t="s">
        <v>1489</v>
      </c>
      <c r="G593" s="114">
        <f>IF([Data da Aprovação]&lt;&gt;"ESTATUTÁRIO",YEAR([Data da Aprovação]),"")</f>
        <v>2007</v>
      </c>
      <c r="H593" s="106">
        <f>Tabela9[[#This Row],[Valor do Provento R$]]/Tabela9[[#This Row],[Provento por 1 ou 1000 Ações]]</f>
        <v>9.4539999999999999E-2</v>
      </c>
    </row>
    <row r="594" spans="1:8">
      <c r="A594" s="118" t="s">
        <v>1510</v>
      </c>
      <c r="B594" s="116" t="s">
        <v>1488</v>
      </c>
      <c r="C594" s="138">
        <v>39308</v>
      </c>
      <c r="D594" s="139">
        <v>7.6899999999999996E-2</v>
      </c>
      <c r="E594" s="118">
        <v>1</v>
      </c>
      <c r="F594" s="118" t="s">
        <v>1489</v>
      </c>
      <c r="G594" s="113">
        <f>IF([Data da Aprovação]&lt;&gt;"ESTATUTÁRIO",YEAR([Data da Aprovação]),"")</f>
        <v>2007</v>
      </c>
      <c r="H594" s="106">
        <f>Tabela9[[#This Row],[Valor do Provento R$]]/Tabela9[[#This Row],[Provento por 1 ou 1000 Ações]]</f>
        <v>7.6899999999999996E-2</v>
      </c>
    </row>
    <row r="595" spans="1:8">
      <c r="A595" s="119" t="s">
        <v>1510</v>
      </c>
      <c r="B595" s="117" t="s">
        <v>1488</v>
      </c>
      <c r="C595" s="140">
        <v>39464</v>
      </c>
      <c r="D595" s="141">
        <v>7.5300000000000006E-2</v>
      </c>
      <c r="E595" s="119">
        <v>1</v>
      </c>
      <c r="F595" s="119" t="s">
        <v>1489</v>
      </c>
      <c r="G595" s="114">
        <f>IF([Data da Aprovação]&lt;&gt;"ESTATUTÁRIO",YEAR([Data da Aprovação]),"")</f>
        <v>2008</v>
      </c>
      <c r="H595" s="106">
        <f>Tabela9[[#This Row],[Valor do Provento R$]]/Tabela9[[#This Row],[Provento por 1 ou 1000 Ações]]</f>
        <v>7.5300000000000006E-2</v>
      </c>
    </row>
    <row r="596" spans="1:8">
      <c r="A596" s="118" t="s">
        <v>1510</v>
      </c>
      <c r="B596" s="116" t="s">
        <v>1488</v>
      </c>
      <c r="C596" s="138">
        <v>39672</v>
      </c>
      <c r="D596" s="139">
        <v>7.3410000000000003E-2</v>
      </c>
      <c r="E596" s="118">
        <v>1</v>
      </c>
      <c r="F596" s="118" t="s">
        <v>1489</v>
      </c>
      <c r="G596" s="113">
        <f>IF([Data da Aprovação]&lt;&gt;"ESTATUTÁRIO",YEAR([Data da Aprovação]),"")</f>
        <v>2008</v>
      </c>
      <c r="H596" s="106">
        <f>Tabela9[[#This Row],[Valor do Provento R$]]/Tabela9[[#This Row],[Provento por 1 ou 1000 Ações]]</f>
        <v>7.3410000000000003E-2</v>
      </c>
    </row>
    <row r="597" spans="1:8">
      <c r="A597" s="119" t="s">
        <v>1510</v>
      </c>
      <c r="B597" s="117" t="s">
        <v>1488</v>
      </c>
      <c r="C597" s="140">
        <v>39849</v>
      </c>
      <c r="D597" s="141">
        <v>4.4470000000000003E-2</v>
      </c>
      <c r="E597" s="119">
        <v>1</v>
      </c>
      <c r="F597" s="119" t="s">
        <v>1489</v>
      </c>
      <c r="G597" s="114">
        <f>IF([Data da Aprovação]&lt;&gt;"ESTATUTÁRIO",YEAR([Data da Aprovação]),"")</f>
        <v>2009</v>
      </c>
      <c r="H597" s="106">
        <f>Tabela9[[#This Row],[Valor do Provento R$]]/Tabela9[[#This Row],[Provento por 1 ou 1000 Ações]]</f>
        <v>4.4470000000000003E-2</v>
      </c>
    </row>
    <row r="598" spans="1:8">
      <c r="A598" s="118" t="s">
        <v>1510</v>
      </c>
      <c r="B598" s="116" t="s">
        <v>1488</v>
      </c>
      <c r="C598" s="138">
        <v>40038</v>
      </c>
      <c r="D598" s="139">
        <v>0.12436999999999999</v>
      </c>
      <c r="E598" s="118">
        <v>1</v>
      </c>
      <c r="F598" s="118" t="s">
        <v>1489</v>
      </c>
      <c r="G598" s="113">
        <f>IF([Data da Aprovação]&lt;&gt;"ESTATUTÁRIO",YEAR([Data da Aprovação]),"")</f>
        <v>2009</v>
      </c>
      <c r="H598" s="106">
        <f>Tabela9[[#This Row],[Valor do Provento R$]]/Tabela9[[#This Row],[Provento por 1 ou 1000 Ações]]</f>
        <v>0.12436999999999999</v>
      </c>
    </row>
    <row r="599" spans="1:8">
      <c r="A599" s="119" t="s">
        <v>1510</v>
      </c>
      <c r="B599" s="117" t="s">
        <v>1488</v>
      </c>
      <c r="C599" s="140">
        <v>40206</v>
      </c>
      <c r="D599" s="141">
        <v>3.9910000000000001E-2</v>
      </c>
      <c r="E599" s="119">
        <v>1</v>
      </c>
      <c r="F599" s="119" t="s">
        <v>1489</v>
      </c>
      <c r="G599" s="114">
        <f>IF([Data da Aprovação]&lt;&gt;"ESTATUTÁRIO",YEAR([Data da Aprovação]),"")</f>
        <v>2010</v>
      </c>
      <c r="H599" s="106">
        <f>Tabela9[[#This Row],[Valor do Provento R$]]/Tabela9[[#This Row],[Provento por 1 ou 1000 Ações]]</f>
        <v>3.9910000000000001E-2</v>
      </c>
    </row>
    <row r="600" spans="1:8">
      <c r="A600" s="118" t="s">
        <v>1510</v>
      </c>
      <c r="B600" s="116" t="s">
        <v>1488</v>
      </c>
      <c r="C600" s="138">
        <v>40402</v>
      </c>
      <c r="D600" s="139">
        <v>7.041E-2</v>
      </c>
      <c r="E600" s="118">
        <v>1</v>
      </c>
      <c r="F600" s="118" t="s">
        <v>1489</v>
      </c>
      <c r="G600" s="113">
        <f>IF([Data da Aprovação]&lt;&gt;"ESTATUTÁRIO",YEAR([Data da Aprovação]),"")</f>
        <v>2010</v>
      </c>
      <c r="H600" s="106">
        <f>Tabela9[[#This Row],[Valor do Provento R$]]/Tabela9[[#This Row],[Provento por 1 ou 1000 Ações]]</f>
        <v>7.041E-2</v>
      </c>
    </row>
    <row r="601" spans="1:8">
      <c r="A601" s="119" t="s">
        <v>1510</v>
      </c>
      <c r="B601" s="117" t="s">
        <v>1488</v>
      </c>
      <c r="C601" s="140">
        <v>40570</v>
      </c>
      <c r="D601" s="141">
        <v>4.589E-2</v>
      </c>
      <c r="E601" s="119">
        <v>1</v>
      </c>
      <c r="F601" s="119" t="s">
        <v>1489</v>
      </c>
      <c r="G601" s="114">
        <f>IF([Data da Aprovação]&lt;&gt;"ESTATUTÁRIO",YEAR([Data da Aprovação]),"")</f>
        <v>2011</v>
      </c>
      <c r="H601" s="106">
        <f>Tabela9[[#This Row],[Valor do Provento R$]]/Tabela9[[#This Row],[Provento por 1 ou 1000 Ações]]</f>
        <v>4.589E-2</v>
      </c>
    </row>
    <row r="602" spans="1:8">
      <c r="A602" s="118" t="s">
        <v>1510</v>
      </c>
      <c r="B602" s="116" t="s">
        <v>1488</v>
      </c>
      <c r="C602" s="138">
        <v>40766</v>
      </c>
      <c r="D602" s="139">
        <v>7.4999999999999997E-2</v>
      </c>
      <c r="E602" s="118">
        <v>1</v>
      </c>
      <c r="F602" s="118" t="s">
        <v>1489</v>
      </c>
      <c r="G602" s="113">
        <f>IF([Data da Aprovação]&lt;&gt;"ESTATUTÁRIO",YEAR([Data da Aprovação]),"")</f>
        <v>2011</v>
      </c>
      <c r="H602" s="106">
        <f>Tabela9[[#This Row],[Valor do Provento R$]]/Tabela9[[#This Row],[Provento por 1 ou 1000 Ações]]</f>
        <v>7.4999999999999997E-2</v>
      </c>
    </row>
    <row r="603" spans="1:8">
      <c r="A603" s="119" t="s">
        <v>1510</v>
      </c>
      <c r="B603" s="117" t="s">
        <v>1488</v>
      </c>
      <c r="C603" s="140">
        <v>40932</v>
      </c>
      <c r="D603" s="141">
        <v>9.9360000000000004E-2</v>
      </c>
      <c r="E603" s="119">
        <v>1</v>
      </c>
      <c r="F603" s="119" t="s">
        <v>1489</v>
      </c>
      <c r="G603" s="114">
        <f>IF([Data da Aprovação]&lt;&gt;"ESTATUTÁRIO",YEAR([Data da Aprovação]),"")</f>
        <v>2012</v>
      </c>
      <c r="H603" s="106">
        <f>Tabela9[[#This Row],[Valor do Provento R$]]/Tabela9[[#This Row],[Provento por 1 ou 1000 Ações]]</f>
        <v>9.9360000000000004E-2</v>
      </c>
    </row>
    <row r="604" spans="1:8">
      <c r="A604" s="118" t="s">
        <v>1510</v>
      </c>
      <c r="B604" s="116" t="s">
        <v>1488</v>
      </c>
      <c r="C604" s="138">
        <v>41134</v>
      </c>
      <c r="D604" s="139">
        <v>0.11393</v>
      </c>
      <c r="E604" s="118">
        <v>1</v>
      </c>
      <c r="F604" s="118" t="s">
        <v>1489</v>
      </c>
      <c r="G604" s="113">
        <f>IF([Data da Aprovação]&lt;&gt;"ESTATUTÁRIO",YEAR([Data da Aprovação]),"")</f>
        <v>2012</v>
      </c>
      <c r="H604" s="106">
        <f>Tabela9[[#This Row],[Valor do Provento R$]]/Tabela9[[#This Row],[Provento por 1 ou 1000 Ações]]</f>
        <v>0.11393</v>
      </c>
    </row>
    <row r="605" spans="1:8">
      <c r="A605" s="119" t="s">
        <v>1510</v>
      </c>
      <c r="B605" s="117" t="s">
        <v>1488</v>
      </c>
      <c r="C605" s="140">
        <v>41297</v>
      </c>
      <c r="D605" s="141">
        <v>0.12367</v>
      </c>
      <c r="E605" s="119">
        <v>1</v>
      </c>
      <c r="F605" s="119" t="s">
        <v>1489</v>
      </c>
      <c r="G605" s="114">
        <f>IF([Data da Aprovação]&lt;&gt;"ESTATUTÁRIO",YEAR([Data da Aprovação]),"")</f>
        <v>2013</v>
      </c>
      <c r="H605" s="106">
        <f>Tabela9[[#This Row],[Valor do Provento R$]]/Tabela9[[#This Row],[Provento por 1 ou 1000 Ações]]</f>
        <v>0.12367</v>
      </c>
    </row>
    <row r="606" spans="1:8">
      <c r="A606" s="118" t="s">
        <v>1510</v>
      </c>
      <c r="B606" s="116" t="s">
        <v>1488</v>
      </c>
      <c r="C606" s="138">
        <v>41499</v>
      </c>
      <c r="D606" s="139">
        <v>2.2519999999999998E-2</v>
      </c>
      <c r="E606" s="118">
        <v>1</v>
      </c>
      <c r="F606" s="118" t="s">
        <v>1489</v>
      </c>
      <c r="G606" s="113">
        <f>IF([Data da Aprovação]&lt;&gt;"ESTATUTÁRIO",YEAR([Data da Aprovação]),"")</f>
        <v>2013</v>
      </c>
      <c r="H606" s="106">
        <f>Tabela9[[#This Row],[Valor do Provento R$]]/Tabela9[[#This Row],[Provento por 1 ou 1000 Ações]]</f>
        <v>2.2519999999999998E-2</v>
      </c>
    </row>
    <row r="607" spans="1:8">
      <c r="A607" s="119" t="s">
        <v>1510</v>
      </c>
      <c r="B607" s="117" t="s">
        <v>1490</v>
      </c>
      <c r="C607" s="140">
        <v>35094</v>
      </c>
      <c r="D607" s="141">
        <v>23.5</v>
      </c>
      <c r="E607" s="119">
        <v>1000</v>
      </c>
      <c r="F607" s="119" t="s">
        <v>1492</v>
      </c>
      <c r="G607" s="114">
        <f>IF([Data da Aprovação]&lt;&gt;"ESTATUTÁRIO",YEAR([Data da Aprovação]),"")</f>
        <v>1996</v>
      </c>
      <c r="H607" s="106">
        <f>Tabela9[[#This Row],[Valor do Provento R$]]/Tabela9[[#This Row],[Provento por 1 ou 1000 Ações]]</f>
        <v>2.35E-2</v>
      </c>
    </row>
    <row r="608" spans="1:8">
      <c r="A608" s="118" t="s">
        <v>1510</v>
      </c>
      <c r="B608" s="116" t="s">
        <v>1490</v>
      </c>
      <c r="C608" s="138">
        <v>35283</v>
      </c>
      <c r="D608" s="139">
        <v>17</v>
      </c>
      <c r="E608" s="118">
        <v>1000</v>
      </c>
      <c r="F608" s="118" t="s">
        <v>1492</v>
      </c>
      <c r="G608" s="113">
        <f>IF([Data da Aprovação]&lt;&gt;"ESTATUTÁRIO",YEAR([Data da Aprovação]),"")</f>
        <v>1996</v>
      </c>
      <c r="H608" s="106">
        <f>Tabela9[[#This Row],[Valor do Provento R$]]/Tabela9[[#This Row],[Provento por 1 ou 1000 Ações]]</f>
        <v>1.7000000000000001E-2</v>
      </c>
    </row>
    <row r="609" spans="1:8">
      <c r="A609" s="119" t="s">
        <v>1510</v>
      </c>
      <c r="B609" s="117" t="s">
        <v>1490</v>
      </c>
      <c r="C609" s="140">
        <v>35459</v>
      </c>
      <c r="D609" s="141">
        <v>3.2039999999999999E-2</v>
      </c>
      <c r="E609" s="119">
        <v>1</v>
      </c>
      <c r="F609" s="119" t="s">
        <v>1492</v>
      </c>
      <c r="G609" s="114">
        <f>IF([Data da Aprovação]&lt;&gt;"ESTATUTÁRIO",YEAR([Data da Aprovação]),"")</f>
        <v>1997</v>
      </c>
      <c r="H609" s="106">
        <f>Tabela9[[#This Row],[Valor do Provento R$]]/Tabela9[[#This Row],[Provento por 1 ou 1000 Ações]]</f>
        <v>3.2039999999999999E-2</v>
      </c>
    </row>
    <row r="610" spans="1:8">
      <c r="A610" s="118" t="s">
        <v>1510</v>
      </c>
      <c r="B610" s="116" t="s">
        <v>1490</v>
      </c>
      <c r="C610" s="138">
        <v>35640</v>
      </c>
      <c r="D610" s="139">
        <v>2.9899999999999999E-2</v>
      </c>
      <c r="E610" s="118">
        <v>1</v>
      </c>
      <c r="F610" s="118" t="s">
        <v>1489</v>
      </c>
      <c r="G610" s="113">
        <f>IF([Data da Aprovação]&lt;&gt;"ESTATUTÁRIO",YEAR([Data da Aprovação]),"")</f>
        <v>1997</v>
      </c>
      <c r="H610" s="106">
        <f>Tabela9[[#This Row],[Valor do Provento R$]]/Tabela9[[#This Row],[Provento por 1 ou 1000 Ações]]</f>
        <v>2.9899999999999999E-2</v>
      </c>
    </row>
    <row r="611" spans="1:8">
      <c r="A611" s="119" t="s">
        <v>1510</v>
      </c>
      <c r="B611" s="117" t="s">
        <v>1490</v>
      </c>
      <c r="C611" s="140">
        <v>35823</v>
      </c>
      <c r="D611" s="141">
        <v>2.938E-2</v>
      </c>
      <c r="E611" s="119">
        <v>1</v>
      </c>
      <c r="F611" s="119" t="s">
        <v>1489</v>
      </c>
      <c r="G611" s="114">
        <f>IF([Data da Aprovação]&lt;&gt;"ESTATUTÁRIO",YEAR([Data da Aprovação]),"")</f>
        <v>1998</v>
      </c>
      <c r="H611" s="106">
        <f>Tabela9[[#This Row],[Valor do Provento R$]]/Tabela9[[#This Row],[Provento por 1 ou 1000 Ações]]</f>
        <v>2.938E-2</v>
      </c>
    </row>
    <row r="612" spans="1:8">
      <c r="A612" s="118" t="s">
        <v>1510</v>
      </c>
      <c r="B612" s="116" t="s">
        <v>1490</v>
      </c>
      <c r="C612" s="138">
        <v>36013</v>
      </c>
      <c r="D612" s="139">
        <v>3.2759999999999997E-2</v>
      </c>
      <c r="E612" s="118">
        <v>1</v>
      </c>
      <c r="F612" s="118" t="s">
        <v>1489</v>
      </c>
      <c r="G612" s="113">
        <f>IF([Data da Aprovação]&lt;&gt;"ESTATUTÁRIO",YEAR([Data da Aprovação]),"")</f>
        <v>1998</v>
      </c>
      <c r="H612" s="106">
        <f>Tabela9[[#This Row],[Valor do Provento R$]]/Tabela9[[#This Row],[Provento por 1 ou 1000 Ações]]</f>
        <v>3.2759999999999997E-2</v>
      </c>
    </row>
    <row r="613" spans="1:8">
      <c r="A613" s="119" t="s">
        <v>1510</v>
      </c>
      <c r="B613" s="117" t="s">
        <v>1490</v>
      </c>
      <c r="C613" s="140">
        <v>36188</v>
      </c>
      <c r="D613" s="141">
        <v>3.3459999999999997E-2</v>
      </c>
      <c r="E613" s="119">
        <v>1</v>
      </c>
      <c r="F613" s="119" t="s">
        <v>1489</v>
      </c>
      <c r="G613" s="114">
        <f>IF([Data da Aprovação]&lt;&gt;"ESTATUTÁRIO",YEAR([Data da Aprovação]),"")</f>
        <v>1999</v>
      </c>
      <c r="H613" s="106">
        <f>Tabela9[[#This Row],[Valor do Provento R$]]/Tabela9[[#This Row],[Provento por 1 ou 1000 Ações]]</f>
        <v>3.3459999999999997E-2</v>
      </c>
    </row>
    <row r="614" spans="1:8">
      <c r="A614" s="118" t="s">
        <v>1510</v>
      </c>
      <c r="B614" s="116" t="s">
        <v>1490</v>
      </c>
      <c r="C614" s="138">
        <v>36370</v>
      </c>
      <c r="D614" s="139">
        <v>3.4979999999999997E-2</v>
      </c>
      <c r="E614" s="118">
        <v>1</v>
      </c>
      <c r="F614" s="118" t="s">
        <v>1489</v>
      </c>
      <c r="G614" s="113">
        <f>IF([Data da Aprovação]&lt;&gt;"ESTATUTÁRIO",YEAR([Data da Aprovação]),"")</f>
        <v>1999</v>
      </c>
      <c r="H614" s="106">
        <f>Tabela9[[#This Row],[Valor do Provento R$]]/Tabela9[[#This Row],[Provento por 1 ou 1000 Ações]]</f>
        <v>3.4979999999999997E-2</v>
      </c>
    </row>
    <row r="615" spans="1:8">
      <c r="A615" s="119" t="s">
        <v>1510</v>
      </c>
      <c r="B615" s="117" t="s">
        <v>1490</v>
      </c>
      <c r="C615" s="140">
        <v>36551</v>
      </c>
      <c r="D615" s="141">
        <v>3.5270000000000003E-2</v>
      </c>
      <c r="E615" s="119">
        <v>1</v>
      </c>
      <c r="F615" s="119" t="s">
        <v>1489</v>
      </c>
      <c r="G615" s="114">
        <f>IF([Data da Aprovação]&lt;&gt;"ESTATUTÁRIO",YEAR([Data da Aprovação]),"")</f>
        <v>2000</v>
      </c>
      <c r="H615" s="106">
        <f>Tabela9[[#This Row],[Valor do Provento R$]]/Tabela9[[#This Row],[Provento por 1 ou 1000 Ações]]</f>
        <v>3.5270000000000003E-2</v>
      </c>
    </row>
    <row r="616" spans="1:8">
      <c r="A616" s="118" t="s">
        <v>1510</v>
      </c>
      <c r="B616" s="116" t="s">
        <v>1490</v>
      </c>
      <c r="C616" s="138">
        <v>36727</v>
      </c>
      <c r="D616" s="139">
        <v>3.2300000000000002E-2</v>
      </c>
      <c r="E616" s="118">
        <v>1</v>
      </c>
      <c r="F616" s="118" t="s">
        <v>1492</v>
      </c>
      <c r="G616" s="113">
        <f>IF([Data da Aprovação]&lt;&gt;"ESTATUTÁRIO",YEAR([Data da Aprovação]),"")</f>
        <v>2000</v>
      </c>
      <c r="H616" s="106">
        <f>Tabela9[[#This Row],[Valor do Provento R$]]/Tabela9[[#This Row],[Provento por 1 ou 1000 Ações]]</f>
        <v>3.2300000000000002E-2</v>
      </c>
    </row>
    <row r="617" spans="1:8">
      <c r="A617" s="119" t="s">
        <v>1510</v>
      </c>
      <c r="B617" s="117" t="s">
        <v>1490</v>
      </c>
      <c r="C617" s="140">
        <v>36942</v>
      </c>
      <c r="D617" s="141">
        <v>3.8399999999999997E-2</v>
      </c>
      <c r="E617" s="119">
        <v>1</v>
      </c>
      <c r="F617" s="119" t="s">
        <v>1489</v>
      </c>
      <c r="G617" s="114">
        <f>IF([Data da Aprovação]&lt;&gt;"ESTATUTÁRIO",YEAR([Data da Aprovação]),"")</f>
        <v>2001</v>
      </c>
      <c r="H617" s="106">
        <f>Tabela9[[#This Row],[Valor do Provento R$]]/Tabela9[[#This Row],[Provento por 1 ou 1000 Ações]]</f>
        <v>3.8399999999999997E-2</v>
      </c>
    </row>
    <row r="618" spans="1:8">
      <c r="A618" s="118" t="s">
        <v>1510</v>
      </c>
      <c r="B618" s="116" t="s">
        <v>1490</v>
      </c>
      <c r="C618" s="138">
        <v>37113</v>
      </c>
      <c r="D618" s="139">
        <v>4.1110000000000001E-2</v>
      </c>
      <c r="E618" s="118">
        <v>1</v>
      </c>
      <c r="F618" s="118" t="s">
        <v>1489</v>
      </c>
      <c r="G618" s="113">
        <f>IF([Data da Aprovação]&lt;&gt;"ESTATUTÁRIO",YEAR([Data da Aprovação]),"")</f>
        <v>2001</v>
      </c>
      <c r="H618" s="106">
        <f>Tabela9[[#This Row],[Valor do Provento R$]]/Tabela9[[#This Row],[Provento por 1 ou 1000 Ações]]</f>
        <v>4.1110000000000001E-2</v>
      </c>
    </row>
    <row r="619" spans="1:8">
      <c r="A619" s="119" t="s">
        <v>1510</v>
      </c>
      <c r="B619" s="117" t="s">
        <v>1490</v>
      </c>
      <c r="C619" s="140">
        <v>37294</v>
      </c>
      <c r="D619" s="141">
        <v>4.1829999999999999E-2</v>
      </c>
      <c r="E619" s="119">
        <v>1</v>
      </c>
      <c r="F619" s="119" t="s">
        <v>1489</v>
      </c>
      <c r="G619" s="114">
        <f>IF([Data da Aprovação]&lt;&gt;"ESTATUTÁRIO",YEAR([Data da Aprovação]),"")</f>
        <v>2002</v>
      </c>
      <c r="H619" s="106">
        <f>Tabela9[[#This Row],[Valor do Provento R$]]/Tabela9[[#This Row],[Provento por 1 ou 1000 Ações]]</f>
        <v>4.1829999999999999E-2</v>
      </c>
    </row>
    <row r="620" spans="1:8">
      <c r="A620" s="118" t="s">
        <v>1510</v>
      </c>
      <c r="B620" s="116" t="s">
        <v>1490</v>
      </c>
      <c r="C620" s="138">
        <v>37461</v>
      </c>
      <c r="D620" s="139">
        <v>4.5609999999999998E-2</v>
      </c>
      <c r="E620" s="118">
        <v>1</v>
      </c>
      <c r="F620" s="118" t="s">
        <v>1489</v>
      </c>
      <c r="G620" s="113">
        <f>IF([Data da Aprovação]&lt;&gt;"ESTATUTÁRIO",YEAR([Data da Aprovação]),"")</f>
        <v>2002</v>
      </c>
      <c r="H620" s="106">
        <f>Tabela9[[#This Row],[Valor do Provento R$]]/Tabela9[[#This Row],[Provento por 1 ou 1000 Ações]]</f>
        <v>4.5609999999999998E-2</v>
      </c>
    </row>
    <row r="621" spans="1:8">
      <c r="A621" s="119" t="s">
        <v>1510</v>
      </c>
      <c r="B621" s="117" t="s">
        <v>1490</v>
      </c>
      <c r="C621" s="140">
        <v>37651</v>
      </c>
      <c r="D621" s="141">
        <v>4.564E-2</v>
      </c>
      <c r="E621" s="119">
        <v>1</v>
      </c>
      <c r="F621" s="119" t="s">
        <v>1489</v>
      </c>
      <c r="G621" s="114">
        <f>IF([Data da Aprovação]&lt;&gt;"ESTATUTÁRIO",YEAR([Data da Aprovação]),"")</f>
        <v>2003</v>
      </c>
      <c r="H621" s="106">
        <f>Tabela9[[#This Row],[Valor do Provento R$]]/Tabela9[[#This Row],[Provento por 1 ou 1000 Ações]]</f>
        <v>4.564E-2</v>
      </c>
    </row>
    <row r="622" spans="1:8">
      <c r="A622" s="118" t="s">
        <v>1510</v>
      </c>
      <c r="B622" s="116" t="s">
        <v>1490</v>
      </c>
      <c r="C622" s="138">
        <v>37840</v>
      </c>
      <c r="D622" s="139">
        <v>4.9849999999999998E-2</v>
      </c>
      <c r="E622" s="118">
        <v>1</v>
      </c>
      <c r="F622" s="118" t="s">
        <v>1489</v>
      </c>
      <c r="G622" s="113">
        <f>IF([Data da Aprovação]&lt;&gt;"ESTATUTÁRIO",YEAR([Data da Aprovação]),"")</f>
        <v>2003</v>
      </c>
      <c r="H622" s="106">
        <f>Tabela9[[#This Row],[Valor do Provento R$]]/Tabela9[[#This Row],[Provento por 1 ou 1000 Ações]]</f>
        <v>4.9849999999999998E-2</v>
      </c>
    </row>
    <row r="623" spans="1:8">
      <c r="A623" s="119" t="s">
        <v>1510</v>
      </c>
      <c r="B623" s="117" t="s">
        <v>1490</v>
      </c>
      <c r="C623" s="140">
        <v>38015</v>
      </c>
      <c r="D623" s="141">
        <v>4.9849999999999998E-2</v>
      </c>
      <c r="E623" s="119">
        <v>1</v>
      </c>
      <c r="F623" s="119" t="s">
        <v>1489</v>
      </c>
      <c r="G623" s="114">
        <f>IF([Data da Aprovação]&lt;&gt;"ESTATUTÁRIO",YEAR([Data da Aprovação]),"")</f>
        <v>2004</v>
      </c>
      <c r="H623" s="106">
        <f>Tabela9[[#This Row],[Valor do Provento R$]]/Tabela9[[#This Row],[Provento por 1 ou 1000 Ações]]</f>
        <v>4.9849999999999998E-2</v>
      </c>
    </row>
    <row r="624" spans="1:8">
      <c r="A624" s="118" t="s">
        <v>1510</v>
      </c>
      <c r="B624" s="116" t="s">
        <v>1490</v>
      </c>
      <c r="C624" s="138">
        <v>38202</v>
      </c>
      <c r="D624" s="139">
        <v>5.9790000000000003E-2</v>
      </c>
      <c r="E624" s="118">
        <v>1</v>
      </c>
      <c r="F624" s="118" t="s">
        <v>1489</v>
      </c>
      <c r="G624" s="113">
        <f>IF([Data da Aprovação]&lt;&gt;"ESTATUTÁRIO",YEAR([Data da Aprovação]),"")</f>
        <v>2004</v>
      </c>
      <c r="H624" s="106">
        <f>Tabela9[[#This Row],[Valor do Provento R$]]/Tabela9[[#This Row],[Provento por 1 ou 1000 Ações]]</f>
        <v>5.9790000000000003E-2</v>
      </c>
    </row>
    <row r="625" spans="1:8">
      <c r="A625" s="119" t="s">
        <v>1510</v>
      </c>
      <c r="B625" s="117" t="s">
        <v>1490</v>
      </c>
      <c r="C625" s="140">
        <v>38385</v>
      </c>
      <c r="D625" s="141">
        <v>7.0400000000000004E-2</v>
      </c>
      <c r="E625" s="119">
        <v>1</v>
      </c>
      <c r="F625" s="119" t="s">
        <v>1489</v>
      </c>
      <c r="G625" s="114">
        <f>IF([Data da Aprovação]&lt;&gt;"ESTATUTÁRIO",YEAR([Data da Aprovação]),"")</f>
        <v>2005</v>
      </c>
      <c r="H625" s="106">
        <f>Tabela9[[#This Row],[Valor do Provento R$]]/Tabela9[[#This Row],[Provento por 1 ou 1000 Ações]]</f>
        <v>7.0400000000000004E-2</v>
      </c>
    </row>
    <row r="626" spans="1:8">
      <c r="A626" s="118" t="s">
        <v>1510</v>
      </c>
      <c r="B626" s="116" t="s">
        <v>1490</v>
      </c>
      <c r="C626" s="138">
        <v>38574</v>
      </c>
      <c r="D626" s="139">
        <v>6.6549999999999998E-2</v>
      </c>
      <c r="E626" s="118">
        <v>1</v>
      </c>
      <c r="F626" s="118" t="s">
        <v>1489</v>
      </c>
      <c r="G626" s="113">
        <f>IF([Data da Aprovação]&lt;&gt;"ESTATUTÁRIO",YEAR([Data da Aprovação]),"")</f>
        <v>2005</v>
      </c>
      <c r="H626" s="106">
        <f>Tabela9[[#This Row],[Valor do Provento R$]]/Tabela9[[#This Row],[Provento por 1 ou 1000 Ações]]</f>
        <v>6.6549999999999998E-2</v>
      </c>
    </row>
    <row r="627" spans="1:8">
      <c r="A627" s="119" t="s">
        <v>1510</v>
      </c>
      <c r="B627" s="117" t="s">
        <v>1490</v>
      </c>
      <c r="C627" s="140">
        <v>38748</v>
      </c>
      <c r="D627" s="141">
        <v>7.6230000000000006E-2</v>
      </c>
      <c r="E627" s="119">
        <v>1</v>
      </c>
      <c r="F627" s="119" t="s">
        <v>1489</v>
      </c>
      <c r="G627" s="114">
        <f>IF([Data da Aprovação]&lt;&gt;"ESTATUTÁRIO",YEAR([Data da Aprovação]),"")</f>
        <v>2006</v>
      </c>
      <c r="H627" s="106">
        <f>Tabela9[[#This Row],[Valor do Provento R$]]/Tabela9[[#This Row],[Provento por 1 ou 1000 Ações]]</f>
        <v>7.6230000000000006E-2</v>
      </c>
    </row>
    <row r="628" spans="1:8">
      <c r="A628" s="118" t="s">
        <v>1510</v>
      </c>
      <c r="B628" s="116" t="s">
        <v>1490</v>
      </c>
      <c r="C628" s="138">
        <v>38939</v>
      </c>
      <c r="D628" s="139">
        <v>7.1190000000000003E-2</v>
      </c>
      <c r="E628" s="118">
        <v>1</v>
      </c>
      <c r="F628" s="118" t="s">
        <v>1489</v>
      </c>
      <c r="G628" s="113">
        <f>IF([Data da Aprovação]&lt;&gt;"ESTATUTÁRIO",YEAR([Data da Aprovação]),"")</f>
        <v>2006</v>
      </c>
      <c r="H628" s="106">
        <f>Tabela9[[#This Row],[Valor do Provento R$]]/Tabela9[[#This Row],[Provento por 1 ou 1000 Ações]]</f>
        <v>7.1190000000000003E-2</v>
      </c>
    </row>
    <row r="629" spans="1:8">
      <c r="A629" s="119" t="s">
        <v>1510</v>
      </c>
      <c r="B629" s="117" t="s">
        <v>1490</v>
      </c>
      <c r="C629" s="140">
        <v>39104</v>
      </c>
      <c r="D629" s="141">
        <v>9.4469999999999998E-2</v>
      </c>
      <c r="E629" s="119">
        <v>1</v>
      </c>
      <c r="F629" s="119" t="s">
        <v>1489</v>
      </c>
      <c r="G629" s="114">
        <f>IF([Data da Aprovação]&lt;&gt;"ESTATUTÁRIO",YEAR([Data da Aprovação]),"")</f>
        <v>2007</v>
      </c>
      <c r="H629" s="106">
        <f>Tabela9[[#This Row],[Valor do Provento R$]]/Tabela9[[#This Row],[Provento por 1 ou 1000 Ações]]</f>
        <v>9.4469999999999998E-2</v>
      </c>
    </row>
    <row r="630" spans="1:8">
      <c r="A630" s="118" t="s">
        <v>1510</v>
      </c>
      <c r="B630" s="116" t="s">
        <v>1490</v>
      </c>
      <c r="C630" s="138">
        <v>39308</v>
      </c>
      <c r="D630" s="139">
        <v>8.4589999999999999E-2</v>
      </c>
      <c r="E630" s="118">
        <v>1</v>
      </c>
      <c r="F630" s="118" t="s">
        <v>1489</v>
      </c>
      <c r="G630" s="113">
        <f>IF([Data da Aprovação]&lt;&gt;"ESTATUTÁRIO",YEAR([Data da Aprovação]),"")</f>
        <v>2007</v>
      </c>
      <c r="H630" s="106">
        <f>Tabela9[[#This Row],[Valor do Provento R$]]/Tabela9[[#This Row],[Provento por 1 ou 1000 Ações]]</f>
        <v>8.4589999999999999E-2</v>
      </c>
    </row>
    <row r="631" spans="1:8">
      <c r="A631" s="119" t="s">
        <v>1510</v>
      </c>
      <c r="B631" s="117" t="s">
        <v>1490</v>
      </c>
      <c r="C631" s="140">
        <v>39464</v>
      </c>
      <c r="D631" s="141">
        <v>8.2830000000000001E-2</v>
      </c>
      <c r="E631" s="119">
        <v>1</v>
      </c>
      <c r="F631" s="119" t="s">
        <v>1489</v>
      </c>
      <c r="G631" s="114">
        <f>IF([Data da Aprovação]&lt;&gt;"ESTATUTÁRIO",YEAR([Data da Aprovação]),"")</f>
        <v>2008</v>
      </c>
      <c r="H631" s="106">
        <f>Tabela9[[#This Row],[Valor do Provento R$]]/Tabela9[[#This Row],[Provento por 1 ou 1000 Ações]]</f>
        <v>8.2830000000000001E-2</v>
      </c>
    </row>
    <row r="632" spans="1:8">
      <c r="A632" s="118" t="s">
        <v>1510</v>
      </c>
      <c r="B632" s="116" t="s">
        <v>1490</v>
      </c>
      <c r="C632" s="138">
        <v>39672</v>
      </c>
      <c r="D632" s="139">
        <v>9.0329999999999994E-2</v>
      </c>
      <c r="E632" s="118">
        <v>1</v>
      </c>
      <c r="F632" s="118" t="s">
        <v>1489</v>
      </c>
      <c r="G632" s="113">
        <f>IF([Data da Aprovação]&lt;&gt;"ESTATUTÁRIO",YEAR([Data da Aprovação]),"")</f>
        <v>2008</v>
      </c>
      <c r="H632" s="106">
        <f>Tabela9[[#This Row],[Valor do Provento R$]]/Tabela9[[#This Row],[Provento por 1 ou 1000 Ações]]</f>
        <v>9.0329999999999994E-2</v>
      </c>
    </row>
    <row r="633" spans="1:8">
      <c r="A633" s="119" t="s">
        <v>1510</v>
      </c>
      <c r="B633" s="117" t="s">
        <v>1490</v>
      </c>
      <c r="C633" s="140">
        <v>39849</v>
      </c>
      <c r="D633" s="141">
        <v>9.0329999999999994E-2</v>
      </c>
      <c r="E633" s="119">
        <v>1</v>
      </c>
      <c r="F633" s="119" t="s">
        <v>1489</v>
      </c>
      <c r="G633" s="114">
        <f>IF([Data da Aprovação]&lt;&gt;"ESTATUTÁRIO",YEAR([Data da Aprovação]),"")</f>
        <v>2009</v>
      </c>
      <c r="H633" s="106">
        <f>Tabela9[[#This Row],[Valor do Provento R$]]/Tabela9[[#This Row],[Provento por 1 ou 1000 Ações]]</f>
        <v>9.0329999999999994E-2</v>
      </c>
    </row>
    <row r="634" spans="1:8">
      <c r="A634" s="118" t="s">
        <v>1510</v>
      </c>
      <c r="B634" s="116" t="s">
        <v>1490</v>
      </c>
      <c r="C634" s="138">
        <v>40038</v>
      </c>
      <c r="D634" s="139">
        <v>0.13680999999999999</v>
      </c>
      <c r="E634" s="118">
        <v>1</v>
      </c>
      <c r="F634" s="118" t="s">
        <v>1489</v>
      </c>
      <c r="G634" s="113">
        <f>IF([Data da Aprovação]&lt;&gt;"ESTATUTÁRIO",YEAR([Data da Aprovação]),"")</f>
        <v>2009</v>
      </c>
      <c r="H634" s="106">
        <f>Tabela9[[#This Row],[Valor do Provento R$]]/Tabela9[[#This Row],[Provento por 1 ou 1000 Ações]]</f>
        <v>0.13680999999999999</v>
      </c>
    </row>
    <row r="635" spans="1:8">
      <c r="A635" s="119" t="s">
        <v>1510</v>
      </c>
      <c r="B635" s="117" t="s">
        <v>1490</v>
      </c>
      <c r="C635" s="140">
        <v>40206</v>
      </c>
      <c r="D635" s="141">
        <v>6.164E-2</v>
      </c>
      <c r="E635" s="119">
        <v>1</v>
      </c>
      <c r="F635" s="119" t="s">
        <v>1489</v>
      </c>
      <c r="G635" s="114">
        <f>IF([Data da Aprovação]&lt;&gt;"ESTATUTÁRIO",YEAR([Data da Aprovação]),"")</f>
        <v>2010</v>
      </c>
      <c r="H635" s="106">
        <f>Tabela9[[#This Row],[Valor do Provento R$]]/Tabela9[[#This Row],[Provento por 1 ou 1000 Ações]]</f>
        <v>6.164E-2</v>
      </c>
    </row>
    <row r="636" spans="1:8">
      <c r="A636" s="118" t="s">
        <v>1510</v>
      </c>
      <c r="B636" s="116" t="s">
        <v>1490</v>
      </c>
      <c r="C636" s="138">
        <v>40402</v>
      </c>
      <c r="D636" s="139">
        <v>0.10990999999999999</v>
      </c>
      <c r="E636" s="118">
        <v>1</v>
      </c>
      <c r="F636" s="118" t="s">
        <v>1489</v>
      </c>
      <c r="G636" s="113">
        <f>IF([Data da Aprovação]&lt;&gt;"ESTATUTÁRIO",YEAR([Data da Aprovação]),"")</f>
        <v>2010</v>
      </c>
      <c r="H636" s="106">
        <f>Tabela9[[#This Row],[Valor do Provento R$]]/Tabela9[[#This Row],[Provento por 1 ou 1000 Ações]]</f>
        <v>0.10990999999999999</v>
      </c>
    </row>
    <row r="637" spans="1:8">
      <c r="A637" s="119" t="s">
        <v>1510</v>
      </c>
      <c r="B637" s="117" t="s">
        <v>1490</v>
      </c>
      <c r="C637" s="140">
        <v>40570</v>
      </c>
      <c r="D637" s="141">
        <v>0.10989</v>
      </c>
      <c r="E637" s="119">
        <v>1</v>
      </c>
      <c r="F637" s="119" t="s">
        <v>1489</v>
      </c>
      <c r="G637" s="114">
        <f>IF([Data da Aprovação]&lt;&gt;"ESTATUTÁRIO",YEAR([Data da Aprovação]),"")</f>
        <v>2011</v>
      </c>
      <c r="H637" s="106">
        <f>Tabela9[[#This Row],[Valor do Provento R$]]/Tabela9[[#This Row],[Provento por 1 ou 1000 Ações]]</f>
        <v>0.10989</v>
      </c>
    </row>
    <row r="638" spans="1:8">
      <c r="A638" s="118" t="s">
        <v>1510</v>
      </c>
      <c r="B638" s="116" t="s">
        <v>1490</v>
      </c>
      <c r="C638" s="138">
        <v>40766</v>
      </c>
      <c r="D638" s="139">
        <v>0.12014</v>
      </c>
      <c r="E638" s="118">
        <v>1</v>
      </c>
      <c r="F638" s="118" t="s">
        <v>1489</v>
      </c>
      <c r="G638" s="113">
        <f>IF([Data da Aprovação]&lt;&gt;"ESTATUTÁRIO",YEAR([Data da Aprovação]),"")</f>
        <v>2011</v>
      </c>
      <c r="H638" s="106">
        <f>Tabela9[[#This Row],[Valor do Provento R$]]/Tabela9[[#This Row],[Provento por 1 ou 1000 Ações]]</f>
        <v>0.12014</v>
      </c>
    </row>
    <row r="639" spans="1:8">
      <c r="A639" s="119" t="s">
        <v>1510</v>
      </c>
      <c r="B639" s="117" t="s">
        <v>1490</v>
      </c>
      <c r="C639" s="140">
        <v>40932</v>
      </c>
      <c r="D639" s="141">
        <v>0.12014</v>
      </c>
      <c r="E639" s="119">
        <v>1</v>
      </c>
      <c r="F639" s="119" t="s">
        <v>1489</v>
      </c>
      <c r="G639" s="114">
        <f>IF([Data da Aprovação]&lt;&gt;"ESTATUTÁRIO",YEAR([Data da Aprovação]),"")</f>
        <v>2012</v>
      </c>
      <c r="H639" s="106">
        <f>Tabela9[[#This Row],[Valor do Provento R$]]/Tabela9[[#This Row],[Provento por 1 ou 1000 Ações]]</f>
        <v>0.12014</v>
      </c>
    </row>
    <row r="640" spans="1:8">
      <c r="A640" s="118" t="s">
        <v>1510</v>
      </c>
      <c r="B640" s="116" t="s">
        <v>1490</v>
      </c>
      <c r="C640" s="138">
        <v>41134</v>
      </c>
      <c r="D640" s="139">
        <v>0.13214999999999999</v>
      </c>
      <c r="E640" s="118">
        <v>1</v>
      </c>
      <c r="F640" s="118" t="s">
        <v>1489</v>
      </c>
      <c r="G640" s="113">
        <f>IF([Data da Aprovação]&lt;&gt;"ESTATUTÁRIO",YEAR([Data da Aprovação]),"")</f>
        <v>2012</v>
      </c>
      <c r="H640" s="106">
        <f>Tabela9[[#This Row],[Valor do Provento R$]]/Tabela9[[#This Row],[Provento por 1 ou 1000 Ações]]</f>
        <v>0.13214999999999999</v>
      </c>
    </row>
    <row r="641" spans="1:8">
      <c r="A641" s="119" t="s">
        <v>1510</v>
      </c>
      <c r="B641" s="117" t="s">
        <v>1490</v>
      </c>
      <c r="C641" s="140">
        <v>41297</v>
      </c>
      <c r="D641" s="141">
        <v>0.13214999999999999</v>
      </c>
      <c r="E641" s="119">
        <v>1</v>
      </c>
      <c r="F641" s="119" t="s">
        <v>1489</v>
      </c>
      <c r="G641" s="114">
        <f>IF([Data da Aprovação]&lt;&gt;"ESTATUTÁRIO",YEAR([Data da Aprovação]),"")</f>
        <v>2013</v>
      </c>
      <c r="H641" s="106">
        <f>Tabela9[[#This Row],[Valor do Provento R$]]/Tabela9[[#This Row],[Provento por 1 ou 1000 Ações]]</f>
        <v>0.13214999999999999</v>
      </c>
    </row>
    <row r="642" spans="1:8">
      <c r="A642" s="118" t="s">
        <v>1510</v>
      </c>
      <c r="B642" s="116" t="s">
        <v>1490</v>
      </c>
      <c r="C642" s="138">
        <v>41499</v>
      </c>
      <c r="D642" s="139">
        <v>0.14727999999999999</v>
      </c>
      <c r="E642" s="118">
        <v>1</v>
      </c>
      <c r="F642" s="118" t="s">
        <v>1489</v>
      </c>
      <c r="G642" s="113">
        <f>IF([Data da Aprovação]&lt;&gt;"ESTATUTÁRIO",YEAR([Data da Aprovação]),"")</f>
        <v>2013</v>
      </c>
      <c r="H642" s="106">
        <f>Tabela9[[#This Row],[Valor do Provento R$]]/Tabela9[[#This Row],[Provento por 1 ou 1000 Ações]]</f>
        <v>0.14727999999999999</v>
      </c>
    </row>
    <row r="643" spans="1:8">
      <c r="A643" s="119" t="s">
        <v>1510</v>
      </c>
      <c r="B643" s="117" t="s">
        <v>1490</v>
      </c>
      <c r="C643" s="140">
        <v>41660</v>
      </c>
      <c r="D643" s="141">
        <v>0.14727999999999999</v>
      </c>
      <c r="E643" s="119">
        <v>1</v>
      </c>
      <c r="F643" s="119" t="s">
        <v>1489</v>
      </c>
      <c r="G643" s="114">
        <f>IF([Data da Aprovação]&lt;&gt;"ESTATUTÁRIO",YEAR([Data da Aprovação]),"")</f>
        <v>2014</v>
      </c>
      <c r="H643" s="106">
        <f>Tabela9[[#This Row],[Valor do Provento R$]]/Tabela9[[#This Row],[Provento por 1 ou 1000 Ações]]</f>
        <v>0.14727999999999999</v>
      </c>
    </row>
    <row r="644" spans="1:8">
      <c r="A644" s="118" t="s">
        <v>1511</v>
      </c>
      <c r="B644" s="116" t="s">
        <v>1488</v>
      </c>
      <c r="C644" s="138">
        <v>35094</v>
      </c>
      <c r="D644" s="139">
        <v>7.8159999999999993E-2</v>
      </c>
      <c r="E644" s="118">
        <v>1</v>
      </c>
      <c r="F644" s="118" t="s">
        <v>1492</v>
      </c>
      <c r="G644" s="113">
        <f>IF([Data da Aprovação]&lt;&gt;"ESTATUTÁRIO",YEAR([Data da Aprovação]),"")</f>
        <v>1996</v>
      </c>
      <c r="H644" s="106">
        <f>Tabela9[[#This Row],[Valor do Provento R$]]/Tabela9[[#This Row],[Provento por 1 ou 1000 Ações]]</f>
        <v>7.8159999999999993E-2</v>
      </c>
    </row>
    <row r="645" spans="1:8">
      <c r="A645" s="119" t="s">
        <v>1511</v>
      </c>
      <c r="B645" s="117" t="s">
        <v>1488</v>
      </c>
      <c r="C645" s="140">
        <v>35283</v>
      </c>
      <c r="D645" s="141">
        <v>1.01E-3</v>
      </c>
      <c r="E645" s="119">
        <v>1</v>
      </c>
      <c r="F645" s="119" t="s">
        <v>1492</v>
      </c>
      <c r="G645" s="114">
        <f>IF([Data da Aprovação]&lt;&gt;"ESTATUTÁRIO",YEAR([Data da Aprovação]),"")</f>
        <v>1996</v>
      </c>
      <c r="H645" s="106">
        <f>Tabela9[[#This Row],[Valor do Provento R$]]/Tabela9[[#This Row],[Provento por 1 ou 1000 Ações]]</f>
        <v>1.01E-3</v>
      </c>
    </row>
    <row r="646" spans="1:8">
      <c r="A646" s="118" t="s">
        <v>1511</v>
      </c>
      <c r="B646" s="116" t="s">
        <v>1488</v>
      </c>
      <c r="C646" s="138">
        <v>35283</v>
      </c>
      <c r="D646" s="139">
        <v>7.9000000000000008E-3</v>
      </c>
      <c r="E646" s="118">
        <v>1</v>
      </c>
      <c r="F646" s="118" t="s">
        <v>1492</v>
      </c>
      <c r="G646" s="113">
        <f>IF([Data da Aprovação]&lt;&gt;"ESTATUTÁRIO",YEAR([Data da Aprovação]),"")</f>
        <v>1996</v>
      </c>
      <c r="H646" s="106">
        <f>Tabela9[[#This Row],[Valor do Provento R$]]/Tabela9[[#This Row],[Provento por 1 ou 1000 Ações]]</f>
        <v>7.9000000000000008E-3</v>
      </c>
    </row>
    <row r="647" spans="1:8">
      <c r="A647" s="119" t="s">
        <v>1511</v>
      </c>
      <c r="B647" s="117" t="s">
        <v>1488</v>
      </c>
      <c r="C647" s="140">
        <v>35283</v>
      </c>
      <c r="D647" s="141">
        <v>1.4489999999999999E-2</v>
      </c>
      <c r="E647" s="119">
        <v>1</v>
      </c>
      <c r="F647" s="119" t="s">
        <v>1492</v>
      </c>
      <c r="G647" s="114">
        <f>IF([Data da Aprovação]&lt;&gt;"ESTATUTÁRIO",YEAR([Data da Aprovação]),"")</f>
        <v>1996</v>
      </c>
      <c r="H647" s="106">
        <f>Tabela9[[#This Row],[Valor do Provento R$]]/Tabela9[[#This Row],[Provento por 1 ou 1000 Ações]]</f>
        <v>1.4489999999999999E-2</v>
      </c>
    </row>
    <row r="648" spans="1:8">
      <c r="A648" s="118" t="s">
        <v>1511</v>
      </c>
      <c r="B648" s="116" t="s">
        <v>1488</v>
      </c>
      <c r="C648" s="138">
        <v>35459</v>
      </c>
      <c r="D648" s="139">
        <v>4.8189999999999997E-2</v>
      </c>
      <c r="E648" s="118">
        <v>1</v>
      </c>
      <c r="F648" s="118" t="s">
        <v>1492</v>
      </c>
      <c r="G648" s="113">
        <f>IF([Data da Aprovação]&lt;&gt;"ESTATUTÁRIO",YEAR([Data da Aprovação]),"")</f>
        <v>1997</v>
      </c>
      <c r="H648" s="106">
        <f>Tabela9[[#This Row],[Valor do Provento R$]]/Tabela9[[#This Row],[Provento por 1 ou 1000 Ações]]</f>
        <v>4.8189999999999997E-2</v>
      </c>
    </row>
    <row r="649" spans="1:8">
      <c r="A649" s="119" t="s">
        <v>1511</v>
      </c>
      <c r="B649" s="117" t="s">
        <v>1488</v>
      </c>
      <c r="C649" s="140">
        <v>35459</v>
      </c>
      <c r="D649" s="141">
        <v>2.298E-2</v>
      </c>
      <c r="E649" s="119">
        <v>1</v>
      </c>
      <c r="F649" s="119" t="s">
        <v>1492</v>
      </c>
      <c r="G649" s="114">
        <f>IF([Data da Aprovação]&lt;&gt;"ESTATUTÁRIO",YEAR([Data da Aprovação]),"")</f>
        <v>1997</v>
      </c>
      <c r="H649" s="106">
        <f>Tabela9[[#This Row],[Valor do Provento R$]]/Tabela9[[#This Row],[Provento por 1 ou 1000 Ações]]</f>
        <v>2.298E-2</v>
      </c>
    </row>
    <row r="650" spans="1:8">
      <c r="A650" s="118" t="s">
        <v>1511</v>
      </c>
      <c r="B650" s="116" t="s">
        <v>1488</v>
      </c>
      <c r="C650" s="138">
        <v>35459</v>
      </c>
      <c r="D650" s="139">
        <v>1.6100000000000001E-3</v>
      </c>
      <c r="E650" s="118">
        <v>1</v>
      </c>
      <c r="F650" s="118" t="s">
        <v>1492</v>
      </c>
      <c r="G650" s="113">
        <f>IF([Data da Aprovação]&lt;&gt;"ESTATUTÁRIO",YEAR([Data da Aprovação]),"")</f>
        <v>1997</v>
      </c>
      <c r="H650" s="106">
        <f>Tabela9[[#This Row],[Valor do Provento R$]]/Tabela9[[#This Row],[Provento por 1 ou 1000 Ações]]</f>
        <v>1.6100000000000001E-3</v>
      </c>
    </row>
    <row r="651" spans="1:8">
      <c r="A651" s="119" t="s">
        <v>1511</v>
      </c>
      <c r="B651" s="117" t="s">
        <v>1488</v>
      </c>
      <c r="C651" s="140">
        <v>35640</v>
      </c>
      <c r="D651" s="141">
        <v>2.3400000000000001E-2</v>
      </c>
      <c r="E651" s="119">
        <v>1</v>
      </c>
      <c r="F651" s="119" t="s">
        <v>1492</v>
      </c>
      <c r="G651" s="114">
        <f>IF([Data da Aprovação]&lt;&gt;"ESTATUTÁRIO",YEAR([Data da Aprovação]),"")</f>
        <v>1997</v>
      </c>
      <c r="H651" s="106">
        <f>Tabela9[[#This Row],[Valor do Provento R$]]/Tabela9[[#This Row],[Provento por 1 ou 1000 Ações]]</f>
        <v>2.3400000000000001E-2</v>
      </c>
    </row>
    <row r="652" spans="1:8">
      <c r="A652" s="118" t="s">
        <v>1511</v>
      </c>
      <c r="B652" s="116" t="s">
        <v>1488</v>
      </c>
      <c r="C652" s="138">
        <v>35823</v>
      </c>
      <c r="D652" s="139">
        <v>6.9839999999999999E-2</v>
      </c>
      <c r="E652" s="118">
        <v>1</v>
      </c>
      <c r="F652" s="118" t="s">
        <v>1492</v>
      </c>
      <c r="G652" s="113">
        <f>IF([Data da Aprovação]&lt;&gt;"ESTATUTÁRIO",YEAR([Data da Aprovação]),"")</f>
        <v>1998</v>
      </c>
      <c r="H652" s="106">
        <f>Tabela9[[#This Row],[Valor do Provento R$]]/Tabela9[[#This Row],[Provento por 1 ou 1000 Ações]]</f>
        <v>6.9839999999999999E-2</v>
      </c>
    </row>
    <row r="653" spans="1:8">
      <c r="A653" s="119" t="s">
        <v>1511</v>
      </c>
      <c r="B653" s="117" t="s">
        <v>1488</v>
      </c>
      <c r="C653" s="140">
        <v>36013</v>
      </c>
      <c r="D653" s="141">
        <v>3.0589999999999999E-2</v>
      </c>
      <c r="E653" s="119">
        <v>1</v>
      </c>
      <c r="F653" s="119" t="s">
        <v>1489</v>
      </c>
      <c r="G653" s="114">
        <f>IF([Data da Aprovação]&lt;&gt;"ESTATUTÁRIO",YEAR([Data da Aprovação]),"")</f>
        <v>1998</v>
      </c>
      <c r="H653" s="106">
        <f>Tabela9[[#This Row],[Valor do Provento R$]]/Tabela9[[#This Row],[Provento por 1 ou 1000 Ações]]</f>
        <v>3.0589999999999999E-2</v>
      </c>
    </row>
    <row r="654" spans="1:8">
      <c r="A654" s="118" t="s">
        <v>1511</v>
      </c>
      <c r="B654" s="116" t="s">
        <v>1488</v>
      </c>
      <c r="C654" s="138">
        <v>36188</v>
      </c>
      <c r="D654" s="139">
        <v>0.10287</v>
      </c>
      <c r="E654" s="118">
        <v>1</v>
      </c>
      <c r="F654" s="118" t="s">
        <v>1492</v>
      </c>
      <c r="G654" s="113">
        <f>IF([Data da Aprovação]&lt;&gt;"ESTATUTÁRIO",YEAR([Data da Aprovação]),"")</f>
        <v>1999</v>
      </c>
      <c r="H654" s="106">
        <f>Tabela9[[#This Row],[Valor do Provento R$]]/Tabela9[[#This Row],[Provento por 1 ou 1000 Ações]]</f>
        <v>0.10287</v>
      </c>
    </row>
    <row r="655" spans="1:8">
      <c r="A655" s="119" t="s">
        <v>1511</v>
      </c>
      <c r="B655" s="117" t="s">
        <v>1488</v>
      </c>
      <c r="C655" s="140">
        <v>36370</v>
      </c>
      <c r="D655" s="141">
        <v>3.0589999999999999E-2</v>
      </c>
      <c r="E655" s="119">
        <v>1</v>
      </c>
      <c r="F655" s="119" t="s">
        <v>1489</v>
      </c>
      <c r="G655" s="114">
        <f>IF([Data da Aprovação]&lt;&gt;"ESTATUTÁRIO",YEAR([Data da Aprovação]),"")</f>
        <v>1999</v>
      </c>
      <c r="H655" s="106">
        <f>Tabela9[[#This Row],[Valor do Provento R$]]/Tabela9[[#This Row],[Provento por 1 ou 1000 Ações]]</f>
        <v>3.0589999999999999E-2</v>
      </c>
    </row>
    <row r="656" spans="1:8">
      <c r="A656" s="118" t="s">
        <v>1511</v>
      </c>
      <c r="B656" s="116" t="s">
        <v>1488</v>
      </c>
      <c r="C656" s="138">
        <v>36551</v>
      </c>
      <c r="D656" s="139">
        <v>7.6280000000000001E-2</v>
      </c>
      <c r="E656" s="118">
        <v>1</v>
      </c>
      <c r="F656" s="118" t="s">
        <v>1489</v>
      </c>
      <c r="G656" s="113">
        <f>IF([Data da Aprovação]&lt;&gt;"ESTATUTÁRIO",YEAR([Data da Aprovação]),"")</f>
        <v>2000</v>
      </c>
      <c r="H656" s="106">
        <f>Tabela9[[#This Row],[Valor do Provento R$]]/Tabela9[[#This Row],[Provento por 1 ou 1000 Ações]]</f>
        <v>7.6280000000000001E-2</v>
      </c>
    </row>
    <row r="657" spans="1:8">
      <c r="A657" s="119" t="s">
        <v>1511</v>
      </c>
      <c r="B657" s="117" t="s">
        <v>1488</v>
      </c>
      <c r="C657" s="140">
        <v>36727</v>
      </c>
      <c r="D657" s="141">
        <v>2.8000000000000001E-2</v>
      </c>
      <c r="E657" s="119">
        <v>1</v>
      </c>
      <c r="F657" s="119" t="s">
        <v>1492</v>
      </c>
      <c r="G657" s="114">
        <f>IF([Data da Aprovação]&lt;&gt;"ESTATUTÁRIO",YEAR([Data da Aprovação]),"")</f>
        <v>2000</v>
      </c>
      <c r="H657" s="106">
        <f>Tabela9[[#This Row],[Valor do Provento R$]]/Tabela9[[#This Row],[Provento por 1 ou 1000 Ações]]</f>
        <v>2.8000000000000001E-2</v>
      </c>
    </row>
    <row r="658" spans="1:8">
      <c r="A658" s="118" t="s">
        <v>1511</v>
      </c>
      <c r="B658" s="116" t="s">
        <v>1488</v>
      </c>
      <c r="C658" s="138">
        <v>36942</v>
      </c>
      <c r="D658" s="139">
        <v>7.6400000000000001E-3</v>
      </c>
      <c r="E658" s="118">
        <v>1</v>
      </c>
      <c r="F658" s="118" t="s">
        <v>1489</v>
      </c>
      <c r="G658" s="113">
        <f>IF([Data da Aprovação]&lt;&gt;"ESTATUTÁRIO",YEAR([Data da Aprovação]),"")</f>
        <v>2001</v>
      </c>
      <c r="H658" s="106">
        <f>Tabela9[[#This Row],[Valor do Provento R$]]/Tabela9[[#This Row],[Provento por 1 ou 1000 Ações]]</f>
        <v>7.6400000000000001E-3</v>
      </c>
    </row>
    <row r="659" spans="1:8">
      <c r="A659" s="119" t="s">
        <v>1511</v>
      </c>
      <c r="B659" s="117" t="s">
        <v>1488</v>
      </c>
      <c r="C659" s="140">
        <v>37113</v>
      </c>
      <c r="D659" s="141">
        <v>2.8000000000000001E-2</v>
      </c>
      <c r="E659" s="119">
        <v>1</v>
      </c>
      <c r="F659" s="119" t="s">
        <v>1492</v>
      </c>
      <c r="G659" s="114">
        <f>IF([Data da Aprovação]&lt;&gt;"ESTATUTÁRIO",YEAR([Data da Aprovação]),"")</f>
        <v>2001</v>
      </c>
      <c r="H659" s="106">
        <f>Tabela9[[#This Row],[Valor do Provento R$]]/Tabela9[[#This Row],[Provento por 1 ou 1000 Ações]]</f>
        <v>2.8000000000000001E-2</v>
      </c>
    </row>
    <row r="660" spans="1:8">
      <c r="A660" s="118" t="s">
        <v>1511</v>
      </c>
      <c r="B660" s="116" t="s">
        <v>1488</v>
      </c>
      <c r="C660" s="138">
        <v>37294</v>
      </c>
      <c r="D660" s="139">
        <v>3.7299999999999998E-3</v>
      </c>
      <c r="E660" s="118">
        <v>1</v>
      </c>
      <c r="F660" s="118" t="s">
        <v>1489</v>
      </c>
      <c r="G660" s="113">
        <f>IF([Data da Aprovação]&lt;&gt;"ESTATUTÁRIO",YEAR([Data da Aprovação]),"")</f>
        <v>2002</v>
      </c>
      <c r="H660" s="106">
        <f>Tabela9[[#This Row],[Valor do Provento R$]]/Tabela9[[#This Row],[Provento por 1 ou 1000 Ações]]</f>
        <v>3.7299999999999998E-3</v>
      </c>
    </row>
    <row r="661" spans="1:8">
      <c r="A661" s="119" t="s">
        <v>1511</v>
      </c>
      <c r="B661" s="117" t="s">
        <v>1488</v>
      </c>
      <c r="C661" s="140">
        <v>37294</v>
      </c>
      <c r="D661" s="141">
        <v>1.2E-2</v>
      </c>
      <c r="E661" s="119">
        <v>1</v>
      </c>
      <c r="F661" s="119" t="s">
        <v>1492</v>
      </c>
      <c r="G661" s="114">
        <f>IF([Data da Aprovação]&lt;&gt;"ESTATUTÁRIO",YEAR([Data da Aprovação]),"")</f>
        <v>2002</v>
      </c>
      <c r="H661" s="106">
        <f>Tabela9[[#This Row],[Valor do Provento R$]]/Tabela9[[#This Row],[Provento por 1 ou 1000 Ações]]</f>
        <v>1.2E-2</v>
      </c>
    </row>
    <row r="662" spans="1:8">
      <c r="A662" s="118" t="s">
        <v>1511</v>
      </c>
      <c r="B662" s="116" t="s">
        <v>1488</v>
      </c>
      <c r="C662" s="138">
        <v>37461</v>
      </c>
      <c r="D662" s="139">
        <v>2.8000000000000001E-2</v>
      </c>
      <c r="E662" s="118">
        <v>1</v>
      </c>
      <c r="F662" s="118" t="s">
        <v>1492</v>
      </c>
      <c r="G662" s="113">
        <f>IF([Data da Aprovação]&lt;&gt;"ESTATUTÁRIO",YEAR([Data da Aprovação]),"")</f>
        <v>2002</v>
      </c>
      <c r="H662" s="106">
        <f>Tabela9[[#This Row],[Valor do Provento R$]]/Tabela9[[#This Row],[Provento por 1 ou 1000 Ações]]</f>
        <v>2.8000000000000001E-2</v>
      </c>
    </row>
    <row r="663" spans="1:8">
      <c r="A663" s="119" t="s">
        <v>1511</v>
      </c>
      <c r="B663" s="117" t="s">
        <v>1488</v>
      </c>
      <c r="C663" s="140">
        <v>37650</v>
      </c>
      <c r="D663" s="141">
        <v>3.5459999999999998E-2</v>
      </c>
      <c r="E663" s="119">
        <v>1</v>
      </c>
      <c r="F663" s="119" t="s">
        <v>1492</v>
      </c>
      <c r="G663" s="114">
        <f>IF([Data da Aprovação]&lt;&gt;"ESTATUTÁRIO",YEAR([Data da Aprovação]),"")</f>
        <v>2003</v>
      </c>
      <c r="H663" s="106">
        <f>Tabela9[[#This Row],[Valor do Provento R$]]/Tabela9[[#This Row],[Provento por 1 ou 1000 Ações]]</f>
        <v>3.5459999999999998E-2</v>
      </c>
    </row>
    <row r="664" spans="1:8">
      <c r="A664" s="118" t="s">
        <v>1511</v>
      </c>
      <c r="B664" s="116" t="s">
        <v>1488</v>
      </c>
      <c r="C664" s="138">
        <v>37840</v>
      </c>
      <c r="D664" s="139">
        <v>3.2939999999999997E-2</v>
      </c>
      <c r="E664" s="118">
        <v>1</v>
      </c>
      <c r="F664" s="118" t="s">
        <v>1489</v>
      </c>
      <c r="G664" s="113">
        <f>IF([Data da Aprovação]&lt;&gt;"ESTATUTÁRIO",YEAR([Data da Aprovação]),"")</f>
        <v>2003</v>
      </c>
      <c r="H664" s="106">
        <f>Tabela9[[#This Row],[Valor do Provento R$]]/Tabela9[[#This Row],[Provento por 1 ou 1000 Ações]]</f>
        <v>3.2939999999999997E-2</v>
      </c>
    </row>
    <row r="665" spans="1:8">
      <c r="A665" s="119" t="s">
        <v>1511</v>
      </c>
      <c r="B665" s="117" t="s">
        <v>1488</v>
      </c>
      <c r="C665" s="140">
        <v>38015</v>
      </c>
      <c r="D665" s="141">
        <v>3.031E-2</v>
      </c>
      <c r="E665" s="119">
        <v>1</v>
      </c>
      <c r="F665" s="119" t="s">
        <v>1492</v>
      </c>
      <c r="G665" s="114">
        <f>IF([Data da Aprovação]&lt;&gt;"ESTATUTÁRIO",YEAR([Data da Aprovação]),"")</f>
        <v>2004</v>
      </c>
      <c r="H665" s="106">
        <f>Tabela9[[#This Row],[Valor do Provento R$]]/Tabela9[[#This Row],[Provento por 1 ou 1000 Ações]]</f>
        <v>3.031E-2</v>
      </c>
    </row>
    <row r="666" spans="1:8">
      <c r="A666" s="118" t="s">
        <v>1511</v>
      </c>
      <c r="B666" s="116" t="s">
        <v>1488</v>
      </c>
      <c r="C666" s="138">
        <v>38202</v>
      </c>
      <c r="D666" s="139">
        <v>0.03</v>
      </c>
      <c r="E666" s="118">
        <v>1</v>
      </c>
      <c r="F666" s="118" t="s">
        <v>1492</v>
      </c>
      <c r="G666" s="113">
        <f>IF([Data da Aprovação]&lt;&gt;"ESTATUTÁRIO",YEAR([Data da Aprovação]),"")</f>
        <v>2004</v>
      </c>
      <c r="H666" s="106">
        <f>Tabela9[[#This Row],[Valor do Provento R$]]/Tabela9[[#This Row],[Provento por 1 ou 1000 Ações]]</f>
        <v>0.03</v>
      </c>
    </row>
    <row r="667" spans="1:8">
      <c r="A667" s="119" t="s">
        <v>1511</v>
      </c>
      <c r="B667" s="117" t="s">
        <v>1488</v>
      </c>
      <c r="C667" s="140">
        <v>38385</v>
      </c>
      <c r="D667" s="141">
        <v>1.9499999999999999E-3</v>
      </c>
      <c r="E667" s="119">
        <v>1</v>
      </c>
      <c r="F667" s="119" t="s">
        <v>1492</v>
      </c>
      <c r="G667" s="114">
        <f>IF([Data da Aprovação]&lt;&gt;"ESTATUTÁRIO",YEAR([Data da Aprovação]),"")</f>
        <v>2005</v>
      </c>
      <c r="H667" s="106">
        <f>Tabela9[[#This Row],[Valor do Provento R$]]/Tabela9[[#This Row],[Provento por 1 ou 1000 Ações]]</f>
        <v>1.9499999999999999E-3</v>
      </c>
    </row>
    <row r="668" spans="1:8">
      <c r="A668" s="118" t="s">
        <v>1511</v>
      </c>
      <c r="B668" s="116" t="s">
        <v>1488</v>
      </c>
      <c r="C668" s="138">
        <v>38385</v>
      </c>
      <c r="D668" s="139">
        <v>3.0269999999999998E-2</v>
      </c>
      <c r="E668" s="118">
        <v>1</v>
      </c>
      <c r="F668" s="118" t="s">
        <v>1489</v>
      </c>
      <c r="G668" s="113">
        <f>IF([Data da Aprovação]&lt;&gt;"ESTATUTÁRIO",YEAR([Data da Aprovação]),"")</f>
        <v>2005</v>
      </c>
      <c r="H668" s="106">
        <f>Tabela9[[#This Row],[Valor do Provento R$]]/Tabela9[[#This Row],[Provento por 1 ou 1000 Ações]]</f>
        <v>3.0269999999999998E-2</v>
      </c>
    </row>
    <row r="669" spans="1:8">
      <c r="A669" s="119" t="s">
        <v>1511</v>
      </c>
      <c r="B669" s="117" t="s">
        <v>1488</v>
      </c>
      <c r="C669" s="140">
        <v>38574</v>
      </c>
      <c r="D669" s="141">
        <v>2.9409999999999999E-2</v>
      </c>
      <c r="E669" s="119">
        <v>1</v>
      </c>
      <c r="F669" s="119" t="s">
        <v>1489</v>
      </c>
      <c r="G669" s="114">
        <f>IF([Data da Aprovação]&lt;&gt;"ESTATUTÁRIO",YEAR([Data da Aprovação]),"")</f>
        <v>2005</v>
      </c>
      <c r="H669" s="106">
        <f>Tabela9[[#This Row],[Valor do Provento R$]]/Tabela9[[#This Row],[Provento por 1 ou 1000 Ações]]</f>
        <v>2.9409999999999999E-2</v>
      </c>
    </row>
    <row r="670" spans="1:8">
      <c r="A670" s="118" t="s">
        <v>1511</v>
      </c>
      <c r="B670" s="116" t="s">
        <v>1488</v>
      </c>
      <c r="C670" s="138">
        <v>38748</v>
      </c>
      <c r="D670" s="139">
        <v>1.3599999999999999E-2</v>
      </c>
      <c r="E670" s="118">
        <v>1</v>
      </c>
      <c r="F670" s="118" t="s">
        <v>1492</v>
      </c>
      <c r="G670" s="113">
        <f>IF([Data da Aprovação]&lt;&gt;"ESTATUTÁRIO",YEAR([Data da Aprovação]),"")</f>
        <v>2006</v>
      </c>
      <c r="H670" s="106">
        <f>Tabela9[[#This Row],[Valor do Provento R$]]/Tabela9[[#This Row],[Provento por 1 ou 1000 Ações]]</f>
        <v>1.3599999999999999E-2</v>
      </c>
    </row>
    <row r="671" spans="1:8">
      <c r="A671" s="119" t="s">
        <v>1511</v>
      </c>
      <c r="B671" s="117" t="s">
        <v>1488</v>
      </c>
      <c r="C671" s="140">
        <v>38939</v>
      </c>
      <c r="D671" s="141">
        <v>2.5000000000000001E-2</v>
      </c>
      <c r="E671" s="119">
        <v>1</v>
      </c>
      <c r="F671" s="119" t="s">
        <v>1492</v>
      </c>
      <c r="G671" s="114">
        <f>IF([Data da Aprovação]&lt;&gt;"ESTATUTÁRIO",YEAR([Data da Aprovação]),"")</f>
        <v>2006</v>
      </c>
      <c r="H671" s="106">
        <f>Tabela9[[#This Row],[Valor do Provento R$]]/Tabela9[[#This Row],[Provento por 1 ou 1000 Ações]]</f>
        <v>2.5000000000000001E-2</v>
      </c>
    </row>
    <row r="672" spans="1:8">
      <c r="A672" s="118" t="s">
        <v>1511</v>
      </c>
      <c r="B672" s="116" t="s">
        <v>1488</v>
      </c>
      <c r="C672" s="138">
        <v>39104</v>
      </c>
      <c r="D672" s="139">
        <v>2.1749999999999999E-2</v>
      </c>
      <c r="E672" s="118">
        <v>1</v>
      </c>
      <c r="F672" s="118" t="s">
        <v>1489</v>
      </c>
      <c r="G672" s="113">
        <f>IF([Data da Aprovação]&lt;&gt;"ESTATUTÁRIO",YEAR([Data da Aprovação]),"")</f>
        <v>2007</v>
      </c>
      <c r="H672" s="106">
        <f>Tabela9[[#This Row],[Valor do Provento R$]]/Tabela9[[#This Row],[Provento por 1 ou 1000 Ações]]</f>
        <v>2.1749999999999999E-2</v>
      </c>
    </row>
    <row r="673" spans="1:8">
      <c r="A673" s="119" t="s">
        <v>1511</v>
      </c>
      <c r="B673" s="117" t="s">
        <v>1488</v>
      </c>
      <c r="C673" s="140">
        <v>39308</v>
      </c>
      <c r="D673" s="141">
        <v>2.5000000000000001E-2</v>
      </c>
      <c r="E673" s="119">
        <v>1</v>
      </c>
      <c r="F673" s="119" t="s">
        <v>1492</v>
      </c>
      <c r="G673" s="114">
        <f>IF([Data da Aprovação]&lt;&gt;"ESTATUTÁRIO",YEAR([Data da Aprovação]),"")</f>
        <v>2007</v>
      </c>
      <c r="H673" s="106">
        <f>Tabela9[[#This Row],[Valor do Provento R$]]/Tabela9[[#This Row],[Provento por 1 ou 1000 Ações]]</f>
        <v>2.5000000000000001E-2</v>
      </c>
    </row>
    <row r="674" spans="1:8">
      <c r="A674" s="118" t="s">
        <v>1511</v>
      </c>
      <c r="B674" s="116" t="s">
        <v>1488</v>
      </c>
      <c r="C674" s="138">
        <v>39464</v>
      </c>
      <c r="D674" s="139">
        <v>2.2929999999999999E-2</v>
      </c>
      <c r="E674" s="118">
        <v>1</v>
      </c>
      <c r="F674" s="118" t="s">
        <v>1489</v>
      </c>
      <c r="G674" s="113">
        <f>IF([Data da Aprovação]&lt;&gt;"ESTATUTÁRIO",YEAR([Data da Aprovação]),"")</f>
        <v>2008</v>
      </c>
      <c r="H674" s="106">
        <f>Tabela9[[#This Row],[Valor do Provento R$]]/Tabela9[[#This Row],[Provento por 1 ou 1000 Ações]]</f>
        <v>2.2929999999999999E-2</v>
      </c>
    </row>
    <row r="675" spans="1:8">
      <c r="A675" s="119" t="s">
        <v>1511</v>
      </c>
      <c r="B675" s="117" t="s">
        <v>1488</v>
      </c>
      <c r="C675" s="140">
        <v>39672</v>
      </c>
      <c r="D675" s="141">
        <v>2.8559999999999999E-2</v>
      </c>
      <c r="E675" s="119">
        <v>1</v>
      </c>
      <c r="F675" s="119" t="s">
        <v>1489</v>
      </c>
      <c r="G675" s="114">
        <f>IF([Data da Aprovação]&lt;&gt;"ESTATUTÁRIO",YEAR([Data da Aprovação]),"")</f>
        <v>2008</v>
      </c>
      <c r="H675" s="106">
        <f>Tabela9[[#This Row],[Valor do Provento R$]]/Tabela9[[#This Row],[Provento por 1 ou 1000 Ações]]</f>
        <v>2.8559999999999999E-2</v>
      </c>
    </row>
    <row r="676" spans="1:8">
      <c r="A676" s="118" t="s">
        <v>1511</v>
      </c>
      <c r="B676" s="116" t="s">
        <v>1488</v>
      </c>
      <c r="C676" s="138">
        <v>39849</v>
      </c>
      <c r="D676" s="139">
        <v>4.07E-2</v>
      </c>
      <c r="E676" s="118">
        <v>1</v>
      </c>
      <c r="F676" s="118" t="s">
        <v>1492</v>
      </c>
      <c r="G676" s="113">
        <f>IF([Data da Aprovação]&lt;&gt;"ESTATUTÁRIO",YEAR([Data da Aprovação]),"")</f>
        <v>2009</v>
      </c>
      <c r="H676" s="106">
        <f>Tabela9[[#This Row],[Valor do Provento R$]]/Tabela9[[#This Row],[Provento por 1 ou 1000 Ações]]</f>
        <v>4.07E-2</v>
      </c>
    </row>
    <row r="677" spans="1:8">
      <c r="A677" s="119" t="s">
        <v>1511</v>
      </c>
      <c r="B677" s="117" t="s">
        <v>1488</v>
      </c>
      <c r="C677" s="140">
        <v>40038</v>
      </c>
      <c r="D677" s="141">
        <v>1.0840000000000001E-2</v>
      </c>
      <c r="E677" s="119">
        <v>1</v>
      </c>
      <c r="F677" s="119" t="s">
        <v>1489</v>
      </c>
      <c r="G677" s="114">
        <f>IF([Data da Aprovação]&lt;&gt;"ESTATUTÁRIO",YEAR([Data da Aprovação]),"")</f>
        <v>2009</v>
      </c>
      <c r="H677" s="106">
        <f>Tabela9[[#This Row],[Valor do Provento R$]]/Tabela9[[#This Row],[Provento por 1 ou 1000 Ações]]</f>
        <v>1.0840000000000001E-2</v>
      </c>
    </row>
    <row r="678" spans="1:8">
      <c r="A678" s="118" t="s">
        <v>1511</v>
      </c>
      <c r="B678" s="116" t="s">
        <v>1488</v>
      </c>
      <c r="C678" s="138">
        <v>40206</v>
      </c>
      <c r="D678" s="139">
        <v>1.2760000000000001E-2</v>
      </c>
      <c r="E678" s="118">
        <v>1</v>
      </c>
      <c r="F678" s="118" t="s">
        <v>1492</v>
      </c>
      <c r="G678" s="113">
        <f>IF([Data da Aprovação]&lt;&gt;"ESTATUTÁRIO",YEAR([Data da Aprovação]),"")</f>
        <v>2010</v>
      </c>
      <c r="H678" s="106">
        <f>Tabela9[[#This Row],[Valor do Provento R$]]/Tabela9[[#This Row],[Provento por 1 ou 1000 Ações]]</f>
        <v>1.2760000000000001E-2</v>
      </c>
    </row>
    <row r="679" spans="1:8">
      <c r="A679" s="119" t="s">
        <v>1511</v>
      </c>
      <c r="B679" s="117" t="s">
        <v>1488</v>
      </c>
      <c r="C679" s="140">
        <v>40206</v>
      </c>
      <c r="D679" s="141">
        <v>9.1999999999999998E-3</v>
      </c>
      <c r="E679" s="119">
        <v>1</v>
      </c>
      <c r="F679" s="119" t="s">
        <v>1489</v>
      </c>
      <c r="G679" s="114">
        <f>IF([Data da Aprovação]&lt;&gt;"ESTATUTÁRIO",YEAR([Data da Aprovação]),"")</f>
        <v>2010</v>
      </c>
      <c r="H679" s="106">
        <f>Tabela9[[#This Row],[Valor do Provento R$]]/Tabela9[[#This Row],[Provento por 1 ou 1000 Ações]]</f>
        <v>9.1999999999999998E-3</v>
      </c>
    </row>
    <row r="680" spans="1:8">
      <c r="A680" s="118" t="s">
        <v>1511</v>
      </c>
      <c r="B680" s="116" t="s">
        <v>1488</v>
      </c>
      <c r="C680" s="138">
        <v>40402</v>
      </c>
      <c r="D680" s="139">
        <v>3.14E-3</v>
      </c>
      <c r="E680" s="118">
        <v>1</v>
      </c>
      <c r="F680" s="118" t="s">
        <v>1489</v>
      </c>
      <c r="G680" s="113">
        <f>IF([Data da Aprovação]&lt;&gt;"ESTATUTÁRIO",YEAR([Data da Aprovação]),"")</f>
        <v>2010</v>
      </c>
      <c r="H680" s="106">
        <f>Tabela9[[#This Row],[Valor do Provento R$]]/Tabela9[[#This Row],[Provento por 1 ou 1000 Ações]]</f>
        <v>3.14E-3</v>
      </c>
    </row>
    <row r="681" spans="1:8">
      <c r="A681" s="119" t="s">
        <v>1511</v>
      </c>
      <c r="B681" s="117" t="s">
        <v>1488</v>
      </c>
      <c r="C681" s="140">
        <v>40570</v>
      </c>
      <c r="D681" s="141">
        <v>1.74E-3</v>
      </c>
      <c r="E681" s="119">
        <v>1</v>
      </c>
      <c r="F681" s="119" t="s">
        <v>1489</v>
      </c>
      <c r="G681" s="114">
        <f>IF([Data da Aprovação]&lt;&gt;"ESTATUTÁRIO",YEAR([Data da Aprovação]),"")</f>
        <v>2011</v>
      </c>
      <c r="H681" s="106">
        <f>Tabela9[[#This Row],[Valor do Provento R$]]/Tabela9[[#This Row],[Provento por 1 ou 1000 Ações]]</f>
        <v>1.74E-3</v>
      </c>
    </row>
    <row r="682" spans="1:8">
      <c r="A682" s="118" t="s">
        <v>1511</v>
      </c>
      <c r="B682" s="116" t="s">
        <v>1488</v>
      </c>
      <c r="C682" s="138">
        <v>41134</v>
      </c>
      <c r="D682" s="139">
        <v>1.0399999999999999E-3</v>
      </c>
      <c r="E682" s="118">
        <v>1</v>
      </c>
      <c r="F682" s="118" t="s">
        <v>1489</v>
      </c>
      <c r="G682" s="113">
        <f>IF([Data da Aprovação]&lt;&gt;"ESTATUTÁRIO",YEAR([Data da Aprovação]),"")</f>
        <v>2012</v>
      </c>
      <c r="H682" s="106">
        <f>Tabela9[[#This Row],[Valor do Provento R$]]/Tabela9[[#This Row],[Provento por 1 ou 1000 Ações]]</f>
        <v>1.0399999999999999E-3</v>
      </c>
    </row>
    <row r="683" spans="1:8">
      <c r="A683" s="119" t="s">
        <v>1511</v>
      </c>
      <c r="B683" s="117" t="s">
        <v>1502</v>
      </c>
      <c r="C683" s="140">
        <v>35094</v>
      </c>
      <c r="D683" s="141">
        <v>7.8539999999999999E-2</v>
      </c>
      <c r="E683" s="119">
        <v>1</v>
      </c>
      <c r="F683" s="119" t="s">
        <v>1492</v>
      </c>
      <c r="G683" s="114">
        <f>IF([Data da Aprovação]&lt;&gt;"ESTATUTÁRIO",YEAR([Data da Aprovação]),"")</f>
        <v>1996</v>
      </c>
      <c r="H683" s="106">
        <f>Tabela9[[#This Row],[Valor do Provento R$]]/Tabela9[[#This Row],[Provento por 1 ou 1000 Ações]]</f>
        <v>7.8539999999999999E-2</v>
      </c>
    </row>
    <row r="684" spans="1:8">
      <c r="A684" s="118" t="s">
        <v>1511</v>
      </c>
      <c r="B684" s="116" t="s">
        <v>1502</v>
      </c>
      <c r="C684" s="138">
        <v>35283</v>
      </c>
      <c r="D684" s="139">
        <v>1.01E-3</v>
      </c>
      <c r="E684" s="118">
        <v>1</v>
      </c>
      <c r="F684" s="118" t="s">
        <v>1492</v>
      </c>
      <c r="G684" s="113">
        <f>IF([Data da Aprovação]&lt;&gt;"ESTATUTÁRIO",YEAR([Data da Aprovação]),"")</f>
        <v>1996</v>
      </c>
      <c r="H684" s="106">
        <f>Tabela9[[#This Row],[Valor do Provento R$]]/Tabela9[[#This Row],[Provento por 1 ou 1000 Ações]]</f>
        <v>1.01E-3</v>
      </c>
    </row>
    <row r="685" spans="1:8">
      <c r="A685" s="119" t="s">
        <v>1511</v>
      </c>
      <c r="B685" s="117" t="s">
        <v>1502</v>
      </c>
      <c r="C685" s="140">
        <v>35283</v>
      </c>
      <c r="D685" s="141">
        <v>7.9000000000000008E-3</v>
      </c>
      <c r="E685" s="119">
        <v>1</v>
      </c>
      <c r="F685" s="119" t="s">
        <v>1492</v>
      </c>
      <c r="G685" s="114">
        <f>IF([Data da Aprovação]&lt;&gt;"ESTATUTÁRIO",YEAR([Data da Aprovação]),"")</f>
        <v>1996</v>
      </c>
      <c r="H685" s="106">
        <f>Tabela9[[#This Row],[Valor do Provento R$]]/Tabela9[[#This Row],[Provento por 1 ou 1000 Ações]]</f>
        <v>7.9000000000000008E-3</v>
      </c>
    </row>
    <row r="686" spans="1:8">
      <c r="A686" s="118" t="s">
        <v>1511</v>
      </c>
      <c r="B686" s="116" t="s">
        <v>1502</v>
      </c>
      <c r="C686" s="138">
        <v>35283</v>
      </c>
      <c r="D686" s="139">
        <v>1.4489999999999999E-2</v>
      </c>
      <c r="E686" s="118">
        <v>1</v>
      </c>
      <c r="F686" s="118" t="s">
        <v>1492</v>
      </c>
      <c r="G686" s="113">
        <f>IF([Data da Aprovação]&lt;&gt;"ESTATUTÁRIO",YEAR([Data da Aprovação]),"")</f>
        <v>1996</v>
      </c>
      <c r="H686" s="106">
        <f>Tabela9[[#This Row],[Valor do Provento R$]]/Tabela9[[#This Row],[Provento por 1 ou 1000 Ações]]</f>
        <v>1.4489999999999999E-2</v>
      </c>
    </row>
    <row r="687" spans="1:8">
      <c r="A687" s="119" t="s">
        <v>1511</v>
      </c>
      <c r="B687" s="117" t="s">
        <v>1502</v>
      </c>
      <c r="C687" s="140">
        <v>35459</v>
      </c>
      <c r="D687" s="141">
        <v>2.298E-2</v>
      </c>
      <c r="E687" s="119">
        <v>1</v>
      </c>
      <c r="F687" s="119" t="s">
        <v>1492</v>
      </c>
      <c r="G687" s="114">
        <f>IF([Data da Aprovação]&lt;&gt;"ESTATUTÁRIO",YEAR([Data da Aprovação]),"")</f>
        <v>1997</v>
      </c>
      <c r="H687" s="106">
        <f>Tabela9[[#This Row],[Valor do Provento R$]]/Tabela9[[#This Row],[Provento por 1 ou 1000 Ações]]</f>
        <v>2.298E-2</v>
      </c>
    </row>
    <row r="688" spans="1:8">
      <c r="A688" s="118" t="s">
        <v>1511</v>
      </c>
      <c r="B688" s="116" t="s">
        <v>1502</v>
      </c>
      <c r="C688" s="138">
        <v>35459</v>
      </c>
      <c r="D688" s="139">
        <v>1.6100000000000001E-3</v>
      </c>
      <c r="E688" s="118">
        <v>1</v>
      </c>
      <c r="F688" s="118" t="s">
        <v>1492</v>
      </c>
      <c r="G688" s="113">
        <f>IF([Data da Aprovação]&lt;&gt;"ESTATUTÁRIO",YEAR([Data da Aprovação]),"")</f>
        <v>1997</v>
      </c>
      <c r="H688" s="106">
        <f>Tabela9[[#This Row],[Valor do Provento R$]]/Tabela9[[#This Row],[Provento por 1 ou 1000 Ações]]</f>
        <v>1.6100000000000001E-3</v>
      </c>
    </row>
    <row r="689" spans="1:8">
      <c r="A689" s="119" t="s">
        <v>1511</v>
      </c>
      <c r="B689" s="117" t="s">
        <v>1502</v>
      </c>
      <c r="C689" s="140">
        <v>35459</v>
      </c>
      <c r="D689" s="141">
        <v>9.6229999999999996E-2</v>
      </c>
      <c r="E689" s="119">
        <v>1</v>
      </c>
      <c r="F689" s="119" t="s">
        <v>1492</v>
      </c>
      <c r="G689" s="114">
        <f>IF([Data da Aprovação]&lt;&gt;"ESTATUTÁRIO",YEAR([Data da Aprovação]),"")</f>
        <v>1997</v>
      </c>
      <c r="H689" s="106">
        <f>Tabela9[[#This Row],[Valor do Provento R$]]/Tabela9[[#This Row],[Provento por 1 ou 1000 Ações]]</f>
        <v>9.6229999999999996E-2</v>
      </c>
    </row>
    <row r="690" spans="1:8">
      <c r="A690" s="118" t="s">
        <v>1511</v>
      </c>
      <c r="B690" s="116" t="s">
        <v>1502</v>
      </c>
      <c r="C690" s="138">
        <v>35640</v>
      </c>
      <c r="D690" s="139">
        <v>2.5739999999999999E-2</v>
      </c>
      <c r="E690" s="118">
        <v>1</v>
      </c>
      <c r="F690" s="118" t="s">
        <v>1492</v>
      </c>
      <c r="G690" s="113">
        <f>IF([Data da Aprovação]&lt;&gt;"ESTATUTÁRIO",YEAR([Data da Aprovação]),"")</f>
        <v>1997</v>
      </c>
      <c r="H690" s="106">
        <f>Tabela9[[#This Row],[Valor do Provento R$]]/Tabela9[[#This Row],[Provento por 1 ou 1000 Ações]]</f>
        <v>2.5739999999999999E-2</v>
      </c>
    </row>
    <row r="691" spans="1:8">
      <c r="A691" s="119" t="s">
        <v>1511</v>
      </c>
      <c r="B691" s="117" t="s">
        <v>1502</v>
      </c>
      <c r="C691" s="140">
        <v>35823</v>
      </c>
      <c r="D691" s="141">
        <v>0.13453000000000001</v>
      </c>
      <c r="E691" s="119">
        <v>1</v>
      </c>
      <c r="F691" s="119" t="s">
        <v>1492</v>
      </c>
      <c r="G691" s="114">
        <f>IF([Data da Aprovação]&lt;&gt;"ESTATUTÁRIO",YEAR([Data da Aprovação]),"")</f>
        <v>1998</v>
      </c>
      <c r="H691" s="106">
        <f>Tabela9[[#This Row],[Valor do Provento R$]]/Tabela9[[#This Row],[Provento por 1 ou 1000 Ações]]</f>
        <v>0.13453000000000001</v>
      </c>
    </row>
    <row r="692" spans="1:8">
      <c r="A692" s="118" t="s">
        <v>1511</v>
      </c>
      <c r="B692" s="116" t="s">
        <v>1502</v>
      </c>
      <c r="C692" s="138">
        <v>36013</v>
      </c>
      <c r="D692" s="139">
        <v>3.3649999999999999E-2</v>
      </c>
      <c r="E692" s="118">
        <v>1</v>
      </c>
      <c r="F692" s="118" t="s">
        <v>1489</v>
      </c>
      <c r="G692" s="113">
        <f>IF([Data da Aprovação]&lt;&gt;"ESTATUTÁRIO",YEAR([Data da Aprovação]),"")</f>
        <v>1998</v>
      </c>
      <c r="H692" s="106">
        <f>Tabela9[[#This Row],[Valor do Provento R$]]/Tabela9[[#This Row],[Provento por 1 ou 1000 Ações]]</f>
        <v>3.3649999999999999E-2</v>
      </c>
    </row>
    <row r="693" spans="1:8">
      <c r="A693" s="119" t="s">
        <v>1511</v>
      </c>
      <c r="B693" s="117" t="s">
        <v>1502</v>
      </c>
      <c r="C693" s="140">
        <v>36188</v>
      </c>
      <c r="D693" s="141">
        <v>0.10026</v>
      </c>
      <c r="E693" s="119">
        <v>1</v>
      </c>
      <c r="F693" s="119" t="s">
        <v>1492</v>
      </c>
      <c r="G693" s="114">
        <f>IF([Data da Aprovação]&lt;&gt;"ESTATUTÁRIO",YEAR([Data da Aprovação]),"")</f>
        <v>1999</v>
      </c>
      <c r="H693" s="106">
        <f>Tabela9[[#This Row],[Valor do Provento R$]]/Tabela9[[#This Row],[Provento por 1 ou 1000 Ações]]</f>
        <v>0.10026</v>
      </c>
    </row>
    <row r="694" spans="1:8">
      <c r="A694" s="118" t="s">
        <v>1511</v>
      </c>
      <c r="B694" s="116" t="s">
        <v>1502</v>
      </c>
      <c r="C694" s="138">
        <v>36370</v>
      </c>
      <c r="D694" s="139">
        <v>3.0589999999999999E-2</v>
      </c>
      <c r="E694" s="118">
        <v>1</v>
      </c>
      <c r="F694" s="118" t="s">
        <v>1489</v>
      </c>
      <c r="G694" s="113">
        <f>IF([Data da Aprovação]&lt;&gt;"ESTATUTÁRIO",YEAR([Data da Aprovação]),"")</f>
        <v>1999</v>
      </c>
      <c r="H694" s="106">
        <f>Tabela9[[#This Row],[Valor do Provento R$]]/Tabela9[[#This Row],[Provento por 1 ou 1000 Ações]]</f>
        <v>3.0589999999999999E-2</v>
      </c>
    </row>
    <row r="695" spans="1:8">
      <c r="A695" s="119" t="s">
        <v>1511</v>
      </c>
      <c r="B695" s="117" t="s">
        <v>1502</v>
      </c>
      <c r="C695" s="140">
        <v>36551</v>
      </c>
      <c r="D695" s="141">
        <v>7.6450000000000004E-2</v>
      </c>
      <c r="E695" s="119">
        <v>1</v>
      </c>
      <c r="F695" s="119" t="s">
        <v>1489</v>
      </c>
      <c r="G695" s="114">
        <f>IF([Data da Aprovação]&lt;&gt;"ESTATUTÁRIO",YEAR([Data da Aprovação]),"")</f>
        <v>2000</v>
      </c>
      <c r="H695" s="106">
        <f>Tabela9[[#This Row],[Valor do Provento R$]]/Tabela9[[#This Row],[Provento por 1 ou 1000 Ações]]</f>
        <v>7.6450000000000004E-2</v>
      </c>
    </row>
    <row r="696" spans="1:8">
      <c r="A696" s="118" t="s">
        <v>1511</v>
      </c>
      <c r="B696" s="116" t="s">
        <v>1502</v>
      </c>
      <c r="C696" s="138">
        <v>36727</v>
      </c>
      <c r="D696" s="139">
        <v>2.8000000000000001E-2</v>
      </c>
      <c r="E696" s="118">
        <v>1</v>
      </c>
      <c r="F696" s="118" t="s">
        <v>1492</v>
      </c>
      <c r="G696" s="113">
        <f>IF([Data da Aprovação]&lt;&gt;"ESTATUTÁRIO",YEAR([Data da Aprovação]),"")</f>
        <v>2000</v>
      </c>
      <c r="H696" s="106">
        <f>Tabela9[[#This Row],[Valor do Provento R$]]/Tabela9[[#This Row],[Provento por 1 ou 1000 Ações]]</f>
        <v>2.8000000000000001E-2</v>
      </c>
    </row>
    <row r="697" spans="1:8">
      <c r="A697" s="119" t="s">
        <v>1511</v>
      </c>
      <c r="B697" s="117" t="s">
        <v>1502</v>
      </c>
      <c r="C697" s="140">
        <v>36942</v>
      </c>
      <c r="D697" s="141">
        <v>9.2259999999999995E-2</v>
      </c>
      <c r="E697" s="119">
        <v>1</v>
      </c>
      <c r="F697" s="119" t="s">
        <v>1489</v>
      </c>
      <c r="G697" s="114">
        <f>IF([Data da Aprovação]&lt;&gt;"ESTATUTÁRIO",YEAR([Data da Aprovação]),"")</f>
        <v>2001</v>
      </c>
      <c r="H697" s="106">
        <f>Tabela9[[#This Row],[Valor do Provento R$]]/Tabela9[[#This Row],[Provento por 1 ou 1000 Ações]]</f>
        <v>9.2259999999999995E-2</v>
      </c>
    </row>
    <row r="698" spans="1:8">
      <c r="A698" s="118" t="s">
        <v>1511</v>
      </c>
      <c r="B698" s="116" t="s">
        <v>1502</v>
      </c>
      <c r="C698" s="138">
        <v>37113</v>
      </c>
      <c r="D698" s="139">
        <v>2.8000000000000001E-2</v>
      </c>
      <c r="E698" s="118">
        <v>1</v>
      </c>
      <c r="F698" s="118" t="s">
        <v>1492</v>
      </c>
      <c r="G698" s="113">
        <f>IF([Data da Aprovação]&lt;&gt;"ESTATUTÁRIO",YEAR([Data da Aprovação]),"")</f>
        <v>2001</v>
      </c>
      <c r="H698" s="106">
        <f>Tabela9[[#This Row],[Valor do Provento R$]]/Tabela9[[#This Row],[Provento por 1 ou 1000 Ações]]</f>
        <v>2.8000000000000001E-2</v>
      </c>
    </row>
    <row r="699" spans="1:8">
      <c r="A699" s="119" t="s">
        <v>1511</v>
      </c>
      <c r="B699" s="117" t="s">
        <v>1502</v>
      </c>
      <c r="C699" s="140">
        <v>37294</v>
      </c>
      <c r="D699" s="141">
        <v>8.8580000000000006E-2</v>
      </c>
      <c r="E699" s="119">
        <v>1</v>
      </c>
      <c r="F699" s="119" t="s">
        <v>1489</v>
      </c>
      <c r="G699" s="114">
        <f>IF([Data da Aprovação]&lt;&gt;"ESTATUTÁRIO",YEAR([Data da Aprovação]),"")</f>
        <v>2002</v>
      </c>
      <c r="H699" s="106">
        <f>Tabela9[[#This Row],[Valor do Provento R$]]/Tabela9[[#This Row],[Provento por 1 ou 1000 Ações]]</f>
        <v>8.8580000000000006E-2</v>
      </c>
    </row>
    <row r="700" spans="1:8">
      <c r="A700" s="118" t="s">
        <v>1511</v>
      </c>
      <c r="B700" s="116" t="s">
        <v>1502</v>
      </c>
      <c r="C700" s="138">
        <v>37294</v>
      </c>
      <c r="D700" s="139">
        <v>1.2E-2</v>
      </c>
      <c r="E700" s="118">
        <v>1</v>
      </c>
      <c r="F700" s="118" t="s">
        <v>1492</v>
      </c>
      <c r="G700" s="113">
        <f>IF([Data da Aprovação]&lt;&gt;"ESTATUTÁRIO",YEAR([Data da Aprovação]),"")</f>
        <v>2002</v>
      </c>
      <c r="H700" s="106">
        <f>Tabela9[[#This Row],[Valor do Provento R$]]/Tabela9[[#This Row],[Provento por 1 ou 1000 Ações]]</f>
        <v>1.2E-2</v>
      </c>
    </row>
    <row r="701" spans="1:8">
      <c r="A701" s="119" t="s">
        <v>1511</v>
      </c>
      <c r="B701" s="117" t="s">
        <v>1502</v>
      </c>
      <c r="C701" s="140">
        <v>37461</v>
      </c>
      <c r="D701" s="141">
        <v>2.8000000000000001E-2</v>
      </c>
      <c r="E701" s="119">
        <v>1</v>
      </c>
      <c r="F701" s="119" t="s">
        <v>1492</v>
      </c>
      <c r="G701" s="114">
        <f>IF([Data da Aprovação]&lt;&gt;"ESTATUTÁRIO",YEAR([Data da Aprovação]),"")</f>
        <v>2002</v>
      </c>
      <c r="H701" s="106">
        <f>Tabela9[[#This Row],[Valor do Provento R$]]/Tabela9[[#This Row],[Provento por 1 ou 1000 Ações]]</f>
        <v>2.8000000000000001E-2</v>
      </c>
    </row>
    <row r="702" spans="1:8">
      <c r="A702" s="118" t="s">
        <v>1511</v>
      </c>
      <c r="B702" s="116" t="s">
        <v>1502</v>
      </c>
      <c r="C702" s="138">
        <v>37650</v>
      </c>
      <c r="D702" s="139">
        <v>9.8000000000000004E-2</v>
      </c>
      <c r="E702" s="118">
        <v>1</v>
      </c>
      <c r="F702" s="118" t="s">
        <v>1492</v>
      </c>
      <c r="G702" s="113">
        <f>IF([Data da Aprovação]&lt;&gt;"ESTATUTÁRIO",YEAR([Data da Aprovação]),"")</f>
        <v>2003</v>
      </c>
      <c r="H702" s="106">
        <f>Tabela9[[#This Row],[Valor do Provento R$]]/Tabela9[[#This Row],[Provento por 1 ou 1000 Ações]]</f>
        <v>9.8000000000000004E-2</v>
      </c>
    </row>
    <row r="703" spans="1:8">
      <c r="A703" s="119" t="s">
        <v>1511</v>
      </c>
      <c r="B703" s="117" t="s">
        <v>1502</v>
      </c>
      <c r="C703" s="140">
        <v>37840</v>
      </c>
      <c r="D703" s="141">
        <v>3.6240000000000001E-2</v>
      </c>
      <c r="E703" s="119">
        <v>1</v>
      </c>
      <c r="F703" s="119" t="s">
        <v>1489</v>
      </c>
      <c r="G703" s="114">
        <f>IF([Data da Aprovação]&lt;&gt;"ESTATUTÁRIO",YEAR([Data da Aprovação]),"")</f>
        <v>2003</v>
      </c>
      <c r="H703" s="106">
        <f>Tabela9[[#This Row],[Valor do Provento R$]]/Tabela9[[#This Row],[Provento por 1 ou 1000 Ações]]</f>
        <v>3.6240000000000001E-2</v>
      </c>
    </row>
    <row r="704" spans="1:8">
      <c r="A704" s="118" t="s">
        <v>1511</v>
      </c>
      <c r="B704" s="116" t="s">
        <v>1502</v>
      </c>
      <c r="C704" s="138">
        <v>38015</v>
      </c>
      <c r="D704" s="139">
        <v>0.11028</v>
      </c>
      <c r="E704" s="118">
        <v>1</v>
      </c>
      <c r="F704" s="118" t="s">
        <v>1492</v>
      </c>
      <c r="G704" s="113">
        <f>IF([Data da Aprovação]&lt;&gt;"ESTATUTÁRIO",YEAR([Data da Aprovação]),"")</f>
        <v>2004</v>
      </c>
      <c r="H704" s="106">
        <f>Tabela9[[#This Row],[Valor do Provento R$]]/Tabela9[[#This Row],[Provento por 1 ou 1000 Ações]]</f>
        <v>0.11028</v>
      </c>
    </row>
    <row r="705" spans="1:8">
      <c r="A705" s="119" t="s">
        <v>1511</v>
      </c>
      <c r="B705" s="117" t="s">
        <v>1502</v>
      </c>
      <c r="C705" s="140">
        <v>38202</v>
      </c>
      <c r="D705" s="141">
        <v>3.3000000000000002E-2</v>
      </c>
      <c r="E705" s="119">
        <v>1</v>
      </c>
      <c r="F705" s="119" t="s">
        <v>1492</v>
      </c>
      <c r="G705" s="114">
        <f>IF([Data da Aprovação]&lt;&gt;"ESTATUTÁRIO",YEAR([Data da Aprovação]),"")</f>
        <v>2004</v>
      </c>
      <c r="H705" s="106">
        <f>Tabela9[[#This Row],[Valor do Provento R$]]/Tabela9[[#This Row],[Provento por 1 ou 1000 Ações]]</f>
        <v>3.3000000000000002E-2</v>
      </c>
    </row>
    <row r="706" spans="1:8">
      <c r="A706" s="118" t="s">
        <v>1511</v>
      </c>
      <c r="B706" s="116" t="s">
        <v>1502</v>
      </c>
      <c r="C706" s="138">
        <v>38385</v>
      </c>
      <c r="D706" s="139">
        <v>0.10015</v>
      </c>
      <c r="E706" s="118">
        <v>1</v>
      </c>
      <c r="F706" s="118" t="s">
        <v>1492</v>
      </c>
      <c r="G706" s="113">
        <f>IF([Data da Aprovação]&lt;&gt;"ESTATUTÁRIO",YEAR([Data da Aprovação]),"")</f>
        <v>2005</v>
      </c>
      <c r="H706" s="106">
        <f>Tabela9[[#This Row],[Valor do Provento R$]]/Tabela9[[#This Row],[Provento por 1 ou 1000 Ações]]</f>
        <v>0.10015</v>
      </c>
    </row>
    <row r="707" spans="1:8">
      <c r="A707" s="119" t="s">
        <v>1511</v>
      </c>
      <c r="B707" s="117" t="s">
        <v>1502</v>
      </c>
      <c r="C707" s="140">
        <v>38385</v>
      </c>
      <c r="D707" s="141">
        <v>3.3300000000000003E-2</v>
      </c>
      <c r="E707" s="119">
        <v>1</v>
      </c>
      <c r="F707" s="119" t="s">
        <v>1489</v>
      </c>
      <c r="G707" s="114">
        <f>IF([Data da Aprovação]&lt;&gt;"ESTATUTÁRIO",YEAR([Data da Aprovação]),"")</f>
        <v>2005</v>
      </c>
      <c r="H707" s="106">
        <f>Tabela9[[#This Row],[Valor do Provento R$]]/Tabela9[[#This Row],[Provento por 1 ou 1000 Ações]]</f>
        <v>3.3300000000000003E-2</v>
      </c>
    </row>
    <row r="708" spans="1:8">
      <c r="A708" s="118" t="s">
        <v>1511</v>
      </c>
      <c r="B708" s="116" t="s">
        <v>1502</v>
      </c>
      <c r="C708" s="138">
        <v>38574</v>
      </c>
      <c r="D708" s="139">
        <v>6.8739999999999996E-2</v>
      </c>
      <c r="E708" s="118">
        <v>1</v>
      </c>
      <c r="F708" s="118" t="s">
        <v>1489</v>
      </c>
      <c r="G708" s="113">
        <f>IF([Data da Aprovação]&lt;&gt;"ESTATUTÁRIO",YEAR([Data da Aprovação]),"")</f>
        <v>2005</v>
      </c>
      <c r="H708" s="106">
        <f>Tabela9[[#This Row],[Valor do Provento R$]]/Tabela9[[#This Row],[Provento por 1 ou 1000 Ações]]</f>
        <v>6.8739999999999996E-2</v>
      </c>
    </row>
    <row r="709" spans="1:8">
      <c r="A709" s="119" t="s">
        <v>1511</v>
      </c>
      <c r="B709" s="117" t="s">
        <v>1502</v>
      </c>
      <c r="C709" s="140">
        <v>38748</v>
      </c>
      <c r="D709" s="141">
        <v>0.11619</v>
      </c>
      <c r="E709" s="119">
        <v>1</v>
      </c>
      <c r="F709" s="119" t="s">
        <v>1492</v>
      </c>
      <c r="G709" s="114">
        <f>IF([Data da Aprovação]&lt;&gt;"ESTATUTÁRIO",YEAR([Data da Aprovação]),"")</f>
        <v>2006</v>
      </c>
      <c r="H709" s="106">
        <f>Tabela9[[#This Row],[Valor do Provento R$]]/Tabela9[[#This Row],[Provento por 1 ou 1000 Ações]]</f>
        <v>0.11619</v>
      </c>
    </row>
    <row r="710" spans="1:8">
      <c r="A710" s="118" t="s">
        <v>1511</v>
      </c>
      <c r="B710" s="116" t="s">
        <v>1502</v>
      </c>
      <c r="C710" s="138">
        <v>38939</v>
      </c>
      <c r="D710" s="139">
        <v>6.5000000000000002E-2</v>
      </c>
      <c r="E710" s="118">
        <v>1</v>
      </c>
      <c r="F710" s="118" t="s">
        <v>1492</v>
      </c>
      <c r="G710" s="113">
        <f>IF([Data da Aprovação]&lt;&gt;"ESTATUTÁRIO",YEAR([Data da Aprovação]),"")</f>
        <v>2006</v>
      </c>
      <c r="H710" s="106">
        <f>Tabela9[[#This Row],[Valor do Provento R$]]/Tabela9[[#This Row],[Provento por 1 ou 1000 Ações]]</f>
        <v>6.5000000000000002E-2</v>
      </c>
    </row>
    <row r="711" spans="1:8">
      <c r="A711" s="119" t="s">
        <v>1511</v>
      </c>
      <c r="B711" s="117" t="s">
        <v>1502</v>
      </c>
      <c r="C711" s="140">
        <v>39104</v>
      </c>
      <c r="D711" s="141">
        <v>0.14649000000000001</v>
      </c>
      <c r="E711" s="119">
        <v>1</v>
      </c>
      <c r="F711" s="119" t="s">
        <v>1489</v>
      </c>
      <c r="G711" s="114">
        <f>IF([Data da Aprovação]&lt;&gt;"ESTATUTÁRIO",YEAR([Data da Aprovação]),"")</f>
        <v>2007</v>
      </c>
      <c r="H711" s="106">
        <f>Tabela9[[#This Row],[Valor do Provento R$]]/Tabela9[[#This Row],[Provento por 1 ou 1000 Ações]]</f>
        <v>0.14649000000000001</v>
      </c>
    </row>
    <row r="712" spans="1:8">
      <c r="A712" s="118" t="s">
        <v>1511</v>
      </c>
      <c r="B712" s="116" t="s">
        <v>1502</v>
      </c>
      <c r="C712" s="138">
        <v>39308</v>
      </c>
      <c r="D712" s="139">
        <v>9.4759999999999997E-2</v>
      </c>
      <c r="E712" s="118">
        <v>1</v>
      </c>
      <c r="F712" s="118" t="s">
        <v>1492</v>
      </c>
      <c r="G712" s="113">
        <f>IF([Data da Aprovação]&lt;&gt;"ESTATUTÁRIO",YEAR([Data da Aprovação]),"")</f>
        <v>2007</v>
      </c>
      <c r="H712" s="106">
        <f>Tabela9[[#This Row],[Valor do Provento R$]]/Tabela9[[#This Row],[Provento por 1 ou 1000 Ações]]</f>
        <v>9.4759999999999997E-2</v>
      </c>
    </row>
    <row r="713" spans="1:8">
      <c r="A713" s="119" t="s">
        <v>1511</v>
      </c>
      <c r="B713" s="117" t="s">
        <v>1502</v>
      </c>
      <c r="C713" s="140">
        <v>39464</v>
      </c>
      <c r="D713" s="141">
        <v>0.1343</v>
      </c>
      <c r="E713" s="119">
        <v>1</v>
      </c>
      <c r="F713" s="119" t="s">
        <v>1489</v>
      </c>
      <c r="G713" s="114">
        <f>IF([Data da Aprovação]&lt;&gt;"ESTATUTÁRIO",YEAR([Data da Aprovação]),"")</f>
        <v>2008</v>
      </c>
      <c r="H713" s="106">
        <f>Tabela9[[#This Row],[Valor do Provento R$]]/Tabela9[[#This Row],[Provento por 1 ou 1000 Ações]]</f>
        <v>0.1343</v>
      </c>
    </row>
    <row r="714" spans="1:8">
      <c r="A714" s="118" t="s">
        <v>1511</v>
      </c>
      <c r="B714" s="116" t="s">
        <v>1502</v>
      </c>
      <c r="C714" s="138">
        <v>39672</v>
      </c>
      <c r="D714" s="139">
        <v>0.14235</v>
      </c>
      <c r="E714" s="118">
        <v>1</v>
      </c>
      <c r="F714" s="118" t="s">
        <v>1489</v>
      </c>
      <c r="G714" s="113">
        <f>IF([Data da Aprovação]&lt;&gt;"ESTATUTÁRIO",YEAR([Data da Aprovação]),"")</f>
        <v>2008</v>
      </c>
      <c r="H714" s="106">
        <f>Tabela9[[#This Row],[Valor do Provento R$]]/Tabela9[[#This Row],[Provento por 1 ou 1000 Ações]]</f>
        <v>0.14235</v>
      </c>
    </row>
    <row r="715" spans="1:8">
      <c r="A715" s="119" t="s">
        <v>1511</v>
      </c>
      <c r="B715" s="117" t="s">
        <v>1502</v>
      </c>
      <c r="C715" s="140">
        <v>39849</v>
      </c>
      <c r="D715" s="141">
        <v>0.12101000000000001</v>
      </c>
      <c r="E715" s="119">
        <v>1</v>
      </c>
      <c r="F715" s="119" t="s">
        <v>1492</v>
      </c>
      <c r="G715" s="114">
        <f>IF([Data da Aprovação]&lt;&gt;"ESTATUTÁRIO",YEAR([Data da Aprovação]),"")</f>
        <v>2009</v>
      </c>
      <c r="H715" s="106">
        <f>Tabela9[[#This Row],[Valor do Provento R$]]/Tabela9[[#This Row],[Provento por 1 ou 1000 Ações]]</f>
        <v>0.12101000000000001</v>
      </c>
    </row>
    <row r="716" spans="1:8">
      <c r="A716" s="118" t="s">
        <v>1511</v>
      </c>
      <c r="B716" s="116" t="s">
        <v>1502</v>
      </c>
      <c r="C716" s="138">
        <v>40038</v>
      </c>
      <c r="D716" s="139">
        <v>0.15915000000000001</v>
      </c>
      <c r="E716" s="118">
        <v>1</v>
      </c>
      <c r="F716" s="118" t="s">
        <v>1489</v>
      </c>
      <c r="G716" s="113">
        <f>IF([Data da Aprovação]&lt;&gt;"ESTATUTÁRIO",YEAR([Data da Aprovação]),"")</f>
        <v>2009</v>
      </c>
      <c r="H716" s="106">
        <f>Tabela9[[#This Row],[Valor do Provento R$]]/Tabela9[[#This Row],[Provento por 1 ou 1000 Ações]]</f>
        <v>0.15915000000000001</v>
      </c>
    </row>
    <row r="717" spans="1:8">
      <c r="A717" s="119" t="s">
        <v>1511</v>
      </c>
      <c r="B717" s="117" t="s">
        <v>1502</v>
      </c>
      <c r="C717" s="140">
        <v>40206</v>
      </c>
      <c r="D717" s="141">
        <v>0.12745000000000001</v>
      </c>
      <c r="E717" s="119">
        <v>1</v>
      </c>
      <c r="F717" s="119" t="s">
        <v>1492</v>
      </c>
      <c r="G717" s="114">
        <f>IF([Data da Aprovação]&lt;&gt;"ESTATUTÁRIO",YEAR([Data da Aprovação]),"")</f>
        <v>2010</v>
      </c>
      <c r="H717" s="106">
        <f>Tabela9[[#This Row],[Valor do Provento R$]]/Tabela9[[#This Row],[Provento por 1 ou 1000 Ações]]</f>
        <v>0.12745000000000001</v>
      </c>
    </row>
    <row r="718" spans="1:8">
      <c r="A718" s="118" t="s">
        <v>1511</v>
      </c>
      <c r="B718" s="116" t="s">
        <v>1502</v>
      </c>
      <c r="C718" s="138">
        <v>40206</v>
      </c>
      <c r="D718" s="139">
        <v>9.1999999999999998E-3</v>
      </c>
      <c r="E718" s="118">
        <v>1</v>
      </c>
      <c r="F718" s="118" t="s">
        <v>1489</v>
      </c>
      <c r="G718" s="113">
        <f>IF([Data da Aprovação]&lt;&gt;"ESTATUTÁRIO",YEAR([Data da Aprovação]),"")</f>
        <v>2010</v>
      </c>
      <c r="H718" s="106">
        <f>Tabela9[[#This Row],[Valor do Provento R$]]/Tabela9[[#This Row],[Provento por 1 ou 1000 Ações]]</f>
        <v>9.1999999999999998E-3</v>
      </c>
    </row>
    <row r="719" spans="1:8">
      <c r="A719" s="119" t="s">
        <v>1511</v>
      </c>
      <c r="B719" s="117" t="s">
        <v>1502</v>
      </c>
      <c r="C719" s="140">
        <v>40402</v>
      </c>
      <c r="D719" s="141">
        <v>0.13277</v>
      </c>
      <c r="E719" s="119">
        <v>1</v>
      </c>
      <c r="F719" s="119" t="s">
        <v>1489</v>
      </c>
      <c r="G719" s="114">
        <f>IF([Data da Aprovação]&lt;&gt;"ESTATUTÁRIO",YEAR([Data da Aprovação]),"")</f>
        <v>2010</v>
      </c>
      <c r="H719" s="106">
        <f>Tabela9[[#This Row],[Valor do Provento R$]]/Tabela9[[#This Row],[Provento por 1 ou 1000 Ações]]</f>
        <v>0.13277</v>
      </c>
    </row>
    <row r="720" spans="1:8">
      <c r="A720" s="118" t="s">
        <v>1511</v>
      </c>
      <c r="B720" s="116" t="s">
        <v>1502</v>
      </c>
      <c r="C720" s="138">
        <v>40570</v>
      </c>
      <c r="D720" s="139">
        <v>0.21087</v>
      </c>
      <c r="E720" s="118">
        <v>1</v>
      </c>
      <c r="F720" s="118" t="s">
        <v>1489</v>
      </c>
      <c r="G720" s="113">
        <f>IF([Data da Aprovação]&lt;&gt;"ESTATUTÁRIO",YEAR([Data da Aprovação]),"")</f>
        <v>2011</v>
      </c>
      <c r="H720" s="106">
        <f>Tabela9[[#This Row],[Valor do Provento R$]]/Tabela9[[#This Row],[Provento por 1 ou 1000 Ações]]</f>
        <v>0.21087</v>
      </c>
    </row>
    <row r="721" spans="1:8">
      <c r="A721" s="119" t="s">
        <v>1511</v>
      </c>
      <c r="B721" s="117" t="s">
        <v>1502</v>
      </c>
      <c r="C721" s="140">
        <v>40766</v>
      </c>
      <c r="D721" s="141">
        <v>0.13821</v>
      </c>
      <c r="E721" s="119">
        <v>1</v>
      </c>
      <c r="F721" s="119" t="s">
        <v>1489</v>
      </c>
      <c r="G721" s="114">
        <f>IF([Data da Aprovação]&lt;&gt;"ESTATUTÁRIO",YEAR([Data da Aprovação]),"")</f>
        <v>2011</v>
      </c>
      <c r="H721" s="106">
        <f>Tabela9[[#This Row],[Valor do Provento R$]]/Tabela9[[#This Row],[Provento por 1 ou 1000 Ações]]</f>
        <v>0.13821</v>
      </c>
    </row>
    <row r="722" spans="1:8">
      <c r="A722" s="118" t="s">
        <v>1511</v>
      </c>
      <c r="B722" s="116" t="s">
        <v>1502</v>
      </c>
      <c r="C722" s="138">
        <v>40932</v>
      </c>
      <c r="D722" s="139">
        <v>0.1847</v>
      </c>
      <c r="E722" s="118">
        <v>1</v>
      </c>
      <c r="F722" s="118" t="s">
        <v>1492</v>
      </c>
      <c r="G722" s="113">
        <f>IF([Data da Aprovação]&lt;&gt;"ESTATUTÁRIO",YEAR([Data da Aprovação]),"")</f>
        <v>2012</v>
      </c>
      <c r="H722" s="106">
        <f>Tabela9[[#This Row],[Valor do Provento R$]]/Tabela9[[#This Row],[Provento por 1 ou 1000 Ações]]</f>
        <v>0.1847</v>
      </c>
    </row>
    <row r="723" spans="1:8">
      <c r="A723" s="119" t="s">
        <v>1511</v>
      </c>
      <c r="B723" s="117" t="s">
        <v>1502</v>
      </c>
      <c r="C723" s="140">
        <v>40932</v>
      </c>
      <c r="D723" s="141">
        <v>2.4E-2</v>
      </c>
      <c r="E723" s="119">
        <v>1</v>
      </c>
      <c r="F723" s="119" t="s">
        <v>1489</v>
      </c>
      <c r="G723" s="114">
        <f>IF([Data da Aprovação]&lt;&gt;"ESTATUTÁRIO",YEAR([Data da Aprovação]),"")</f>
        <v>2012</v>
      </c>
      <c r="H723" s="106">
        <f>Tabela9[[#This Row],[Valor do Provento R$]]/Tabela9[[#This Row],[Provento por 1 ou 1000 Ações]]</f>
        <v>2.4E-2</v>
      </c>
    </row>
    <row r="724" spans="1:8">
      <c r="A724" s="118" t="s">
        <v>1511</v>
      </c>
      <c r="B724" s="116" t="s">
        <v>1502</v>
      </c>
      <c r="C724" s="138">
        <v>41134</v>
      </c>
      <c r="D724" s="139">
        <v>0.20635000000000001</v>
      </c>
      <c r="E724" s="118">
        <v>1</v>
      </c>
      <c r="F724" s="118" t="s">
        <v>1489</v>
      </c>
      <c r="G724" s="113">
        <f>IF([Data da Aprovação]&lt;&gt;"ESTATUTÁRIO",YEAR([Data da Aprovação]),"")</f>
        <v>2012</v>
      </c>
      <c r="H724" s="106">
        <f>Tabela9[[#This Row],[Valor do Provento R$]]/Tabela9[[#This Row],[Provento por 1 ou 1000 Ações]]</f>
        <v>0.20635000000000001</v>
      </c>
    </row>
    <row r="725" spans="1:8">
      <c r="A725" s="119" t="s">
        <v>1511</v>
      </c>
      <c r="B725" s="117" t="s">
        <v>1502</v>
      </c>
      <c r="C725" s="140">
        <v>41297</v>
      </c>
      <c r="D725" s="141">
        <v>0.1754</v>
      </c>
      <c r="E725" s="119">
        <v>1</v>
      </c>
      <c r="F725" s="119" t="s">
        <v>1492</v>
      </c>
      <c r="G725" s="114">
        <f>IF([Data da Aprovação]&lt;&gt;"ESTATUTÁRIO",YEAR([Data da Aprovação]),"")</f>
        <v>2013</v>
      </c>
      <c r="H725" s="106">
        <f>Tabela9[[#This Row],[Valor do Provento R$]]/Tabela9[[#This Row],[Provento por 1 ou 1000 Ações]]</f>
        <v>0.1754</v>
      </c>
    </row>
    <row r="726" spans="1:8">
      <c r="A726" s="118" t="s">
        <v>1511</v>
      </c>
      <c r="B726" s="116" t="s">
        <v>1502</v>
      </c>
      <c r="C726" s="138">
        <v>41499</v>
      </c>
      <c r="D726" s="139">
        <v>0.14781</v>
      </c>
      <c r="E726" s="118">
        <v>1</v>
      </c>
      <c r="F726" s="118" t="s">
        <v>1492</v>
      </c>
      <c r="G726" s="113">
        <f>IF([Data da Aprovação]&lt;&gt;"ESTATUTÁRIO",YEAR([Data da Aprovação]),"")</f>
        <v>2013</v>
      </c>
      <c r="H726" s="106">
        <f>Tabela9[[#This Row],[Valor do Provento R$]]/Tabela9[[#This Row],[Provento por 1 ou 1000 Ações]]</f>
        <v>0.14781</v>
      </c>
    </row>
    <row r="727" spans="1:8">
      <c r="A727" s="119" t="s">
        <v>1511</v>
      </c>
      <c r="B727" s="117" t="s">
        <v>1502</v>
      </c>
      <c r="C727" s="140">
        <v>41499</v>
      </c>
      <c r="D727" s="141">
        <v>3.1829999999999997E-2</v>
      </c>
      <c r="E727" s="119">
        <v>1</v>
      </c>
      <c r="F727" s="119" t="s">
        <v>1489</v>
      </c>
      <c r="G727" s="114">
        <f>IF([Data da Aprovação]&lt;&gt;"ESTATUTÁRIO",YEAR([Data da Aprovação]),"")</f>
        <v>2013</v>
      </c>
      <c r="H727" s="106">
        <f>Tabela9[[#This Row],[Valor do Provento R$]]/Tabela9[[#This Row],[Provento por 1 ou 1000 Ações]]</f>
        <v>3.1829999999999997E-2</v>
      </c>
    </row>
    <row r="728" spans="1:8">
      <c r="A728" s="118" t="s">
        <v>1511</v>
      </c>
      <c r="B728" s="116" t="s">
        <v>1502</v>
      </c>
      <c r="C728" s="138">
        <v>41660</v>
      </c>
      <c r="D728" s="139">
        <v>0.15690000000000001</v>
      </c>
      <c r="E728" s="118">
        <v>1</v>
      </c>
      <c r="F728" s="118" t="s">
        <v>1492</v>
      </c>
      <c r="G728" s="113">
        <f>IF([Data da Aprovação]&lt;&gt;"ESTATUTÁRIO",YEAR([Data da Aprovação]),"")</f>
        <v>2014</v>
      </c>
      <c r="H728" s="106">
        <f>Tabela9[[#This Row],[Valor do Provento R$]]/Tabela9[[#This Row],[Provento por 1 ou 1000 Ações]]</f>
        <v>0.15690000000000001</v>
      </c>
    </row>
    <row r="729" spans="1:8">
      <c r="A729" s="119" t="s">
        <v>1511</v>
      </c>
      <c r="B729" s="117" t="s">
        <v>1502</v>
      </c>
      <c r="C729" s="140">
        <v>41660</v>
      </c>
      <c r="D729" s="141">
        <v>5.5890000000000002E-2</v>
      </c>
      <c r="E729" s="119">
        <v>1</v>
      </c>
      <c r="F729" s="119" t="s">
        <v>1489</v>
      </c>
      <c r="G729" s="114">
        <f>IF([Data da Aprovação]&lt;&gt;"ESTATUTÁRIO",YEAR([Data da Aprovação]),"")</f>
        <v>2014</v>
      </c>
      <c r="H729" s="106">
        <f>Tabela9[[#This Row],[Valor do Provento R$]]/Tabela9[[#This Row],[Provento por 1 ou 1000 Ações]]</f>
        <v>5.5890000000000002E-2</v>
      </c>
    </row>
    <row r="730" spans="1:8">
      <c r="A730" s="118" t="s">
        <v>1511</v>
      </c>
      <c r="B730" s="116" t="s">
        <v>1503</v>
      </c>
      <c r="C730" s="138">
        <v>35094</v>
      </c>
      <c r="D730" s="139">
        <v>7.8159999999999993E-2</v>
      </c>
      <c r="E730" s="118">
        <v>1</v>
      </c>
      <c r="F730" s="118" t="s">
        <v>1492</v>
      </c>
      <c r="G730" s="113">
        <f>IF([Data da Aprovação]&lt;&gt;"ESTATUTÁRIO",YEAR([Data da Aprovação]),"")</f>
        <v>1996</v>
      </c>
      <c r="H730" s="106">
        <f>Tabela9[[#This Row],[Valor do Provento R$]]/Tabela9[[#This Row],[Provento por 1 ou 1000 Ações]]</f>
        <v>7.8159999999999993E-2</v>
      </c>
    </row>
    <row r="731" spans="1:8">
      <c r="A731" s="119" t="s">
        <v>1511</v>
      </c>
      <c r="B731" s="117" t="s">
        <v>1503</v>
      </c>
      <c r="C731" s="140">
        <v>35283</v>
      </c>
      <c r="D731" s="141">
        <v>1.01E-3</v>
      </c>
      <c r="E731" s="119">
        <v>1</v>
      </c>
      <c r="F731" s="119" t="s">
        <v>1492</v>
      </c>
      <c r="G731" s="114">
        <f>IF([Data da Aprovação]&lt;&gt;"ESTATUTÁRIO",YEAR([Data da Aprovação]),"")</f>
        <v>1996</v>
      </c>
      <c r="H731" s="106">
        <f>Tabela9[[#This Row],[Valor do Provento R$]]/Tabela9[[#This Row],[Provento por 1 ou 1000 Ações]]</f>
        <v>1.01E-3</v>
      </c>
    </row>
    <row r="732" spans="1:8">
      <c r="A732" s="118" t="s">
        <v>1511</v>
      </c>
      <c r="B732" s="116" t="s">
        <v>1503</v>
      </c>
      <c r="C732" s="138">
        <v>35283</v>
      </c>
      <c r="D732" s="139">
        <v>7.9000000000000008E-3</v>
      </c>
      <c r="E732" s="118">
        <v>1</v>
      </c>
      <c r="F732" s="118" t="s">
        <v>1492</v>
      </c>
      <c r="G732" s="113">
        <f>IF([Data da Aprovação]&lt;&gt;"ESTATUTÁRIO",YEAR([Data da Aprovação]),"")</f>
        <v>1996</v>
      </c>
      <c r="H732" s="106">
        <f>Tabela9[[#This Row],[Valor do Provento R$]]/Tabela9[[#This Row],[Provento por 1 ou 1000 Ações]]</f>
        <v>7.9000000000000008E-3</v>
      </c>
    </row>
    <row r="733" spans="1:8">
      <c r="A733" s="119" t="s">
        <v>1511</v>
      </c>
      <c r="B733" s="117" t="s">
        <v>1503</v>
      </c>
      <c r="C733" s="140">
        <v>35283</v>
      </c>
      <c r="D733" s="141">
        <v>1.4489999999999999E-2</v>
      </c>
      <c r="E733" s="119">
        <v>1</v>
      </c>
      <c r="F733" s="119" t="s">
        <v>1492</v>
      </c>
      <c r="G733" s="114">
        <f>IF([Data da Aprovação]&lt;&gt;"ESTATUTÁRIO",YEAR([Data da Aprovação]),"")</f>
        <v>1996</v>
      </c>
      <c r="H733" s="106">
        <f>Tabela9[[#This Row],[Valor do Provento R$]]/Tabela9[[#This Row],[Provento por 1 ou 1000 Ações]]</f>
        <v>1.4489999999999999E-2</v>
      </c>
    </row>
    <row r="734" spans="1:8">
      <c r="A734" s="118" t="s">
        <v>1511</v>
      </c>
      <c r="B734" s="116" t="s">
        <v>1503</v>
      </c>
      <c r="C734" s="138">
        <v>35459</v>
      </c>
      <c r="D734" s="139">
        <v>4.8189999999999997E-2</v>
      </c>
      <c r="E734" s="118">
        <v>1</v>
      </c>
      <c r="F734" s="118" t="s">
        <v>1492</v>
      </c>
      <c r="G734" s="113">
        <f>IF([Data da Aprovação]&lt;&gt;"ESTATUTÁRIO",YEAR([Data da Aprovação]),"")</f>
        <v>1997</v>
      </c>
      <c r="H734" s="106">
        <f>Tabela9[[#This Row],[Valor do Provento R$]]/Tabela9[[#This Row],[Provento por 1 ou 1000 Ações]]</f>
        <v>4.8189999999999997E-2</v>
      </c>
    </row>
    <row r="735" spans="1:8">
      <c r="A735" s="119" t="s">
        <v>1511</v>
      </c>
      <c r="B735" s="117" t="s">
        <v>1503</v>
      </c>
      <c r="C735" s="140">
        <v>35459</v>
      </c>
      <c r="D735" s="141">
        <v>2.298E-2</v>
      </c>
      <c r="E735" s="119">
        <v>1</v>
      </c>
      <c r="F735" s="119" t="s">
        <v>1492</v>
      </c>
      <c r="G735" s="114">
        <f>IF([Data da Aprovação]&lt;&gt;"ESTATUTÁRIO",YEAR([Data da Aprovação]),"")</f>
        <v>1997</v>
      </c>
      <c r="H735" s="106">
        <f>Tabela9[[#This Row],[Valor do Provento R$]]/Tabela9[[#This Row],[Provento por 1 ou 1000 Ações]]</f>
        <v>2.298E-2</v>
      </c>
    </row>
    <row r="736" spans="1:8">
      <c r="A736" s="118" t="s">
        <v>1511</v>
      </c>
      <c r="B736" s="116" t="s">
        <v>1503</v>
      </c>
      <c r="C736" s="138">
        <v>35459</v>
      </c>
      <c r="D736" s="139">
        <v>1.6100000000000001E-3</v>
      </c>
      <c r="E736" s="118">
        <v>1</v>
      </c>
      <c r="F736" s="118" t="s">
        <v>1492</v>
      </c>
      <c r="G736" s="113">
        <f>IF([Data da Aprovação]&lt;&gt;"ESTATUTÁRIO",YEAR([Data da Aprovação]),"")</f>
        <v>1997</v>
      </c>
      <c r="H736" s="106">
        <f>Tabela9[[#This Row],[Valor do Provento R$]]/Tabela9[[#This Row],[Provento por 1 ou 1000 Ações]]</f>
        <v>1.6100000000000001E-3</v>
      </c>
    </row>
    <row r="737" spans="1:8">
      <c r="A737" s="119" t="s">
        <v>1511</v>
      </c>
      <c r="B737" s="117" t="s">
        <v>1503</v>
      </c>
      <c r="C737" s="140">
        <v>35640</v>
      </c>
      <c r="D737" s="141">
        <v>2.5739999999999999E-2</v>
      </c>
      <c r="E737" s="119">
        <v>1</v>
      </c>
      <c r="F737" s="119" t="s">
        <v>1492</v>
      </c>
      <c r="G737" s="114">
        <f>IF([Data da Aprovação]&lt;&gt;"ESTATUTÁRIO",YEAR([Data da Aprovação]),"")</f>
        <v>1997</v>
      </c>
      <c r="H737" s="106">
        <f>Tabela9[[#This Row],[Valor do Provento R$]]/Tabela9[[#This Row],[Provento por 1 ou 1000 Ações]]</f>
        <v>2.5739999999999999E-2</v>
      </c>
    </row>
    <row r="738" spans="1:8">
      <c r="A738" s="118" t="s">
        <v>1511</v>
      </c>
      <c r="B738" s="116" t="s">
        <v>1503</v>
      </c>
      <c r="C738" s="138">
        <v>35823</v>
      </c>
      <c r="D738" s="139">
        <v>7.6829999999999996E-2</v>
      </c>
      <c r="E738" s="118">
        <v>1</v>
      </c>
      <c r="F738" s="118" t="s">
        <v>1492</v>
      </c>
      <c r="G738" s="113">
        <f>IF([Data da Aprovação]&lt;&gt;"ESTATUTÁRIO",YEAR([Data da Aprovação]),"")</f>
        <v>1998</v>
      </c>
      <c r="H738" s="106">
        <f>Tabela9[[#This Row],[Valor do Provento R$]]/Tabela9[[#This Row],[Provento por 1 ou 1000 Ações]]</f>
        <v>7.6829999999999996E-2</v>
      </c>
    </row>
    <row r="739" spans="1:8">
      <c r="A739" s="119" t="s">
        <v>1511</v>
      </c>
      <c r="B739" s="117" t="s">
        <v>1503</v>
      </c>
      <c r="C739" s="140">
        <v>36013</v>
      </c>
      <c r="D739" s="141">
        <v>3.3649999999999999E-2</v>
      </c>
      <c r="E739" s="119">
        <v>1</v>
      </c>
      <c r="F739" s="119" t="s">
        <v>1489</v>
      </c>
      <c r="G739" s="114">
        <f>IF([Data da Aprovação]&lt;&gt;"ESTATUTÁRIO",YEAR([Data da Aprovação]),"")</f>
        <v>1998</v>
      </c>
      <c r="H739" s="106">
        <f>Tabela9[[#This Row],[Valor do Provento R$]]/Tabela9[[#This Row],[Provento por 1 ou 1000 Ações]]</f>
        <v>3.3649999999999999E-2</v>
      </c>
    </row>
    <row r="740" spans="1:8">
      <c r="A740" s="118" t="s">
        <v>1511</v>
      </c>
      <c r="B740" s="116" t="s">
        <v>1503</v>
      </c>
      <c r="C740" s="138">
        <v>36188</v>
      </c>
      <c r="D740" s="139">
        <v>0.11315</v>
      </c>
      <c r="E740" s="118">
        <v>1</v>
      </c>
      <c r="F740" s="118" t="s">
        <v>1492</v>
      </c>
      <c r="G740" s="113">
        <f>IF([Data da Aprovação]&lt;&gt;"ESTATUTÁRIO",YEAR([Data da Aprovação]),"")</f>
        <v>1999</v>
      </c>
      <c r="H740" s="106">
        <f>Tabela9[[#This Row],[Valor do Provento R$]]/Tabela9[[#This Row],[Provento por 1 ou 1000 Ações]]</f>
        <v>0.11315</v>
      </c>
    </row>
    <row r="741" spans="1:8">
      <c r="A741" s="119" t="s">
        <v>1511</v>
      </c>
      <c r="B741" s="117" t="s">
        <v>1503</v>
      </c>
      <c r="C741" s="140">
        <v>36370</v>
      </c>
      <c r="D741" s="141">
        <v>3.3649999999999999E-2</v>
      </c>
      <c r="E741" s="119">
        <v>1</v>
      </c>
      <c r="F741" s="119" t="s">
        <v>1489</v>
      </c>
      <c r="G741" s="114">
        <f>IF([Data da Aprovação]&lt;&gt;"ESTATUTÁRIO",YEAR([Data da Aprovação]),"")</f>
        <v>1999</v>
      </c>
      <c r="H741" s="106">
        <f>Tabela9[[#This Row],[Valor do Provento R$]]/Tabela9[[#This Row],[Provento por 1 ou 1000 Ações]]</f>
        <v>3.3649999999999999E-2</v>
      </c>
    </row>
    <row r="742" spans="1:8">
      <c r="A742" s="118" t="s">
        <v>1511</v>
      </c>
      <c r="B742" s="116" t="s">
        <v>1503</v>
      </c>
      <c r="C742" s="138">
        <v>36551</v>
      </c>
      <c r="D742" s="139">
        <v>8.3900000000000002E-2</v>
      </c>
      <c r="E742" s="118">
        <v>1</v>
      </c>
      <c r="F742" s="118" t="s">
        <v>1489</v>
      </c>
      <c r="G742" s="113">
        <f>IF([Data da Aprovação]&lt;&gt;"ESTATUTÁRIO",YEAR([Data da Aprovação]),"")</f>
        <v>2000</v>
      </c>
      <c r="H742" s="106">
        <f>Tabela9[[#This Row],[Valor do Provento R$]]/Tabela9[[#This Row],[Provento por 1 ou 1000 Ações]]</f>
        <v>8.3900000000000002E-2</v>
      </c>
    </row>
    <row r="743" spans="1:8">
      <c r="A743" s="119" t="s">
        <v>1511</v>
      </c>
      <c r="B743" s="117" t="s">
        <v>1503</v>
      </c>
      <c r="C743" s="140">
        <v>36727</v>
      </c>
      <c r="D743" s="141">
        <v>3.0800000000000001E-2</v>
      </c>
      <c r="E743" s="119">
        <v>1</v>
      </c>
      <c r="F743" s="119" t="s">
        <v>1492</v>
      </c>
      <c r="G743" s="114">
        <f>IF([Data da Aprovação]&lt;&gt;"ESTATUTÁRIO",YEAR([Data da Aprovação]),"")</f>
        <v>2000</v>
      </c>
      <c r="H743" s="106">
        <f>Tabela9[[#This Row],[Valor do Provento R$]]/Tabela9[[#This Row],[Provento por 1 ou 1000 Ações]]</f>
        <v>3.0800000000000001E-2</v>
      </c>
    </row>
    <row r="744" spans="1:8">
      <c r="A744" s="118" t="s">
        <v>1511</v>
      </c>
      <c r="B744" s="116" t="s">
        <v>1503</v>
      </c>
      <c r="C744" s="138">
        <v>36942</v>
      </c>
      <c r="D744" s="139">
        <v>8.3999999999999995E-3</v>
      </c>
      <c r="E744" s="118">
        <v>1</v>
      </c>
      <c r="F744" s="118" t="s">
        <v>1489</v>
      </c>
      <c r="G744" s="113">
        <f>IF([Data da Aprovação]&lt;&gt;"ESTATUTÁRIO",YEAR([Data da Aprovação]),"")</f>
        <v>2001</v>
      </c>
      <c r="H744" s="106">
        <f>Tabela9[[#This Row],[Valor do Provento R$]]/Tabela9[[#This Row],[Provento por 1 ou 1000 Ações]]</f>
        <v>8.3999999999999995E-3</v>
      </c>
    </row>
    <row r="745" spans="1:8">
      <c r="A745" s="119" t="s">
        <v>1511</v>
      </c>
      <c r="B745" s="117" t="s">
        <v>1503</v>
      </c>
      <c r="C745" s="140">
        <v>37113</v>
      </c>
      <c r="D745" s="141">
        <v>3.0800000000000001E-2</v>
      </c>
      <c r="E745" s="119">
        <v>1</v>
      </c>
      <c r="F745" s="119" t="s">
        <v>1492</v>
      </c>
      <c r="G745" s="114">
        <f>IF([Data da Aprovação]&lt;&gt;"ESTATUTÁRIO",YEAR([Data da Aprovação]),"")</f>
        <v>2001</v>
      </c>
      <c r="H745" s="106">
        <f>Tabela9[[#This Row],[Valor do Provento R$]]/Tabela9[[#This Row],[Provento por 1 ou 1000 Ações]]</f>
        <v>3.0800000000000001E-2</v>
      </c>
    </row>
    <row r="746" spans="1:8">
      <c r="A746" s="118" t="s">
        <v>1511</v>
      </c>
      <c r="B746" s="116" t="s">
        <v>1503</v>
      </c>
      <c r="C746" s="138">
        <v>37294</v>
      </c>
      <c r="D746" s="139">
        <v>4.1099999999999999E-3</v>
      </c>
      <c r="E746" s="118">
        <v>1</v>
      </c>
      <c r="F746" s="118" t="s">
        <v>1489</v>
      </c>
      <c r="G746" s="113">
        <f>IF([Data da Aprovação]&lt;&gt;"ESTATUTÁRIO",YEAR([Data da Aprovação]),"")</f>
        <v>2002</v>
      </c>
      <c r="H746" s="106">
        <f>Tabela9[[#This Row],[Valor do Provento R$]]/Tabela9[[#This Row],[Provento por 1 ou 1000 Ações]]</f>
        <v>4.1099999999999999E-3</v>
      </c>
    </row>
    <row r="747" spans="1:8">
      <c r="A747" s="119" t="s">
        <v>1511</v>
      </c>
      <c r="B747" s="117" t="s">
        <v>1503</v>
      </c>
      <c r="C747" s="140">
        <v>37294</v>
      </c>
      <c r="D747" s="141">
        <v>1.32E-2</v>
      </c>
      <c r="E747" s="119">
        <v>1</v>
      </c>
      <c r="F747" s="119" t="s">
        <v>1492</v>
      </c>
      <c r="G747" s="114">
        <f>IF([Data da Aprovação]&lt;&gt;"ESTATUTÁRIO",YEAR([Data da Aprovação]),"")</f>
        <v>2002</v>
      </c>
      <c r="H747" s="106">
        <f>Tabela9[[#This Row],[Valor do Provento R$]]/Tabela9[[#This Row],[Provento por 1 ou 1000 Ações]]</f>
        <v>1.32E-2</v>
      </c>
    </row>
    <row r="748" spans="1:8">
      <c r="A748" s="118" t="s">
        <v>1511</v>
      </c>
      <c r="B748" s="116" t="s">
        <v>1503</v>
      </c>
      <c r="C748" s="138">
        <v>37461</v>
      </c>
      <c r="D748" s="139">
        <v>3.0800000000000001E-2</v>
      </c>
      <c r="E748" s="118">
        <v>1</v>
      </c>
      <c r="F748" s="118" t="s">
        <v>1492</v>
      </c>
      <c r="G748" s="113">
        <f>IF([Data da Aprovação]&lt;&gt;"ESTATUTÁRIO",YEAR([Data da Aprovação]),"")</f>
        <v>2002</v>
      </c>
      <c r="H748" s="106">
        <f>Tabela9[[#This Row],[Valor do Provento R$]]/Tabela9[[#This Row],[Provento por 1 ou 1000 Ações]]</f>
        <v>3.0800000000000001E-2</v>
      </c>
    </row>
    <row r="749" spans="1:8">
      <c r="A749" s="119" t="s">
        <v>1511</v>
      </c>
      <c r="B749" s="117" t="s">
        <v>1503</v>
      </c>
      <c r="C749" s="140">
        <v>37650</v>
      </c>
      <c r="D749" s="141">
        <v>3.9010000000000003E-2</v>
      </c>
      <c r="E749" s="119">
        <v>1</v>
      </c>
      <c r="F749" s="119" t="s">
        <v>1492</v>
      </c>
      <c r="G749" s="114">
        <f>IF([Data da Aprovação]&lt;&gt;"ESTATUTÁRIO",YEAR([Data da Aprovação]),"")</f>
        <v>2003</v>
      </c>
      <c r="H749" s="106">
        <f>Tabela9[[#This Row],[Valor do Provento R$]]/Tabela9[[#This Row],[Provento por 1 ou 1000 Ações]]</f>
        <v>3.9010000000000003E-2</v>
      </c>
    </row>
    <row r="750" spans="1:8">
      <c r="A750" s="118" t="s">
        <v>1511</v>
      </c>
      <c r="B750" s="116" t="s">
        <v>1503</v>
      </c>
      <c r="C750" s="138">
        <v>37840</v>
      </c>
      <c r="D750" s="139">
        <v>3.6240000000000001E-2</v>
      </c>
      <c r="E750" s="118">
        <v>1</v>
      </c>
      <c r="F750" s="118" t="s">
        <v>1489</v>
      </c>
      <c r="G750" s="113">
        <f>IF([Data da Aprovação]&lt;&gt;"ESTATUTÁRIO",YEAR([Data da Aprovação]),"")</f>
        <v>2003</v>
      </c>
      <c r="H750" s="106">
        <f>Tabela9[[#This Row],[Valor do Provento R$]]/Tabela9[[#This Row],[Provento por 1 ou 1000 Ações]]</f>
        <v>3.6240000000000001E-2</v>
      </c>
    </row>
    <row r="751" spans="1:8">
      <c r="A751" s="119" t="s">
        <v>1511</v>
      </c>
      <c r="B751" s="117" t="s">
        <v>1503</v>
      </c>
      <c r="C751" s="140">
        <v>38015</v>
      </c>
      <c r="D751" s="141">
        <v>3.3349999999999998E-2</v>
      </c>
      <c r="E751" s="119">
        <v>1</v>
      </c>
      <c r="F751" s="119" t="s">
        <v>1492</v>
      </c>
      <c r="G751" s="114">
        <f>IF([Data da Aprovação]&lt;&gt;"ESTATUTÁRIO",YEAR([Data da Aprovação]),"")</f>
        <v>2004</v>
      </c>
      <c r="H751" s="106">
        <f>Tabela9[[#This Row],[Valor do Provento R$]]/Tabela9[[#This Row],[Provento por 1 ou 1000 Ações]]</f>
        <v>3.3349999999999998E-2</v>
      </c>
    </row>
    <row r="752" spans="1:8">
      <c r="A752" s="118" t="s">
        <v>1511</v>
      </c>
      <c r="B752" s="116" t="s">
        <v>1503</v>
      </c>
      <c r="C752" s="138">
        <v>38202</v>
      </c>
      <c r="D752" s="139">
        <v>3.3000000000000002E-2</v>
      </c>
      <c r="E752" s="118">
        <v>1</v>
      </c>
      <c r="F752" s="118" t="s">
        <v>1492</v>
      </c>
      <c r="G752" s="113">
        <f>IF([Data da Aprovação]&lt;&gt;"ESTATUTÁRIO",YEAR([Data da Aprovação]),"")</f>
        <v>2004</v>
      </c>
      <c r="H752" s="106">
        <f>Tabela9[[#This Row],[Valor do Provento R$]]/Tabela9[[#This Row],[Provento por 1 ou 1000 Ações]]</f>
        <v>3.3000000000000002E-2</v>
      </c>
    </row>
    <row r="753" spans="1:8">
      <c r="A753" s="119" t="s">
        <v>1511</v>
      </c>
      <c r="B753" s="117" t="s">
        <v>1503</v>
      </c>
      <c r="C753" s="140">
        <v>38385</v>
      </c>
      <c r="D753" s="141">
        <v>2.15E-3</v>
      </c>
      <c r="E753" s="119">
        <v>1</v>
      </c>
      <c r="F753" s="119" t="s">
        <v>1492</v>
      </c>
      <c r="G753" s="114">
        <f>IF([Data da Aprovação]&lt;&gt;"ESTATUTÁRIO",YEAR([Data da Aprovação]),"")</f>
        <v>2005</v>
      </c>
      <c r="H753" s="106">
        <f>Tabela9[[#This Row],[Valor do Provento R$]]/Tabela9[[#This Row],[Provento por 1 ou 1000 Ações]]</f>
        <v>2.15E-3</v>
      </c>
    </row>
    <row r="754" spans="1:8">
      <c r="A754" s="118" t="s">
        <v>1511</v>
      </c>
      <c r="B754" s="116" t="s">
        <v>1503</v>
      </c>
      <c r="C754" s="138">
        <v>38385</v>
      </c>
      <c r="D754" s="139">
        <v>3.3300000000000003E-2</v>
      </c>
      <c r="E754" s="118">
        <v>1</v>
      </c>
      <c r="F754" s="118" t="s">
        <v>1489</v>
      </c>
      <c r="G754" s="113">
        <f>IF([Data da Aprovação]&lt;&gt;"ESTATUTÁRIO",YEAR([Data da Aprovação]),"")</f>
        <v>2005</v>
      </c>
      <c r="H754" s="106">
        <f>Tabela9[[#This Row],[Valor do Provento R$]]/Tabela9[[#This Row],[Provento por 1 ou 1000 Ações]]</f>
        <v>3.3300000000000003E-2</v>
      </c>
    </row>
    <row r="755" spans="1:8">
      <c r="A755" s="119" t="s">
        <v>1511</v>
      </c>
      <c r="B755" s="117" t="s">
        <v>1503</v>
      </c>
      <c r="C755" s="140">
        <v>38574</v>
      </c>
      <c r="D755" s="141">
        <v>3.2349999999999997E-2</v>
      </c>
      <c r="E755" s="119">
        <v>1</v>
      </c>
      <c r="F755" s="119" t="s">
        <v>1489</v>
      </c>
      <c r="G755" s="114">
        <f>IF([Data da Aprovação]&lt;&gt;"ESTATUTÁRIO",YEAR([Data da Aprovação]),"")</f>
        <v>2005</v>
      </c>
      <c r="H755" s="106">
        <f>Tabela9[[#This Row],[Valor do Provento R$]]/Tabela9[[#This Row],[Provento por 1 ou 1000 Ações]]</f>
        <v>3.2349999999999997E-2</v>
      </c>
    </row>
    <row r="756" spans="1:8">
      <c r="A756" s="118" t="s">
        <v>1511</v>
      </c>
      <c r="B756" s="116" t="s">
        <v>1503</v>
      </c>
      <c r="C756" s="138">
        <v>38748</v>
      </c>
      <c r="D756" s="139">
        <v>1.4959999999999999E-2</v>
      </c>
      <c r="E756" s="118">
        <v>1</v>
      </c>
      <c r="F756" s="118" t="s">
        <v>1492</v>
      </c>
      <c r="G756" s="113">
        <f>IF([Data da Aprovação]&lt;&gt;"ESTATUTÁRIO",YEAR([Data da Aprovação]),"")</f>
        <v>2006</v>
      </c>
      <c r="H756" s="106">
        <f>Tabela9[[#This Row],[Valor do Provento R$]]/Tabela9[[#This Row],[Provento por 1 ou 1000 Ações]]</f>
        <v>1.4959999999999999E-2</v>
      </c>
    </row>
    <row r="757" spans="1:8">
      <c r="A757" s="119" t="s">
        <v>1511</v>
      </c>
      <c r="B757" s="117" t="s">
        <v>1503</v>
      </c>
      <c r="C757" s="140">
        <v>38939</v>
      </c>
      <c r="D757" s="141">
        <v>2.75E-2</v>
      </c>
      <c r="E757" s="119">
        <v>1</v>
      </c>
      <c r="F757" s="119" t="s">
        <v>1492</v>
      </c>
      <c r="G757" s="114">
        <f>IF([Data da Aprovação]&lt;&gt;"ESTATUTÁRIO",YEAR([Data da Aprovação]),"")</f>
        <v>2006</v>
      </c>
      <c r="H757" s="106">
        <f>Tabela9[[#This Row],[Valor do Provento R$]]/Tabela9[[#This Row],[Provento por 1 ou 1000 Ações]]</f>
        <v>2.75E-2</v>
      </c>
    </row>
    <row r="758" spans="1:8">
      <c r="A758" s="118" t="s">
        <v>1511</v>
      </c>
      <c r="B758" s="116" t="s">
        <v>1503</v>
      </c>
      <c r="C758" s="138">
        <v>39104</v>
      </c>
      <c r="D758" s="139">
        <v>2.393E-2</v>
      </c>
      <c r="E758" s="118">
        <v>1</v>
      </c>
      <c r="F758" s="118" t="s">
        <v>1489</v>
      </c>
      <c r="G758" s="113">
        <f>IF([Data da Aprovação]&lt;&gt;"ESTATUTÁRIO",YEAR([Data da Aprovação]),"")</f>
        <v>2007</v>
      </c>
      <c r="H758" s="106">
        <f>Tabela9[[#This Row],[Valor do Provento R$]]/Tabela9[[#This Row],[Provento por 1 ou 1000 Ações]]</f>
        <v>2.393E-2</v>
      </c>
    </row>
    <row r="759" spans="1:8">
      <c r="A759" s="119" t="s">
        <v>1511</v>
      </c>
      <c r="B759" s="117" t="s">
        <v>1503</v>
      </c>
      <c r="C759" s="140">
        <v>39308</v>
      </c>
      <c r="D759" s="141">
        <v>2.75E-2</v>
      </c>
      <c r="E759" s="119">
        <v>1</v>
      </c>
      <c r="F759" s="119" t="s">
        <v>1492</v>
      </c>
      <c r="G759" s="114">
        <f>IF([Data da Aprovação]&lt;&gt;"ESTATUTÁRIO",YEAR([Data da Aprovação]),"")</f>
        <v>2007</v>
      </c>
      <c r="H759" s="106">
        <f>Tabela9[[#This Row],[Valor do Provento R$]]/Tabela9[[#This Row],[Provento por 1 ou 1000 Ações]]</f>
        <v>2.75E-2</v>
      </c>
    </row>
    <row r="760" spans="1:8">
      <c r="A760" s="118" t="s">
        <v>1511</v>
      </c>
      <c r="B760" s="116" t="s">
        <v>1503</v>
      </c>
      <c r="C760" s="138">
        <v>39464</v>
      </c>
      <c r="D760" s="139">
        <v>2.5229999999999999E-2</v>
      </c>
      <c r="E760" s="118">
        <v>1</v>
      </c>
      <c r="F760" s="118" t="s">
        <v>1489</v>
      </c>
      <c r="G760" s="113">
        <f>IF([Data da Aprovação]&lt;&gt;"ESTATUTÁRIO",YEAR([Data da Aprovação]),"")</f>
        <v>2008</v>
      </c>
      <c r="H760" s="106">
        <f>Tabela9[[#This Row],[Valor do Provento R$]]/Tabela9[[#This Row],[Provento por 1 ou 1000 Ações]]</f>
        <v>2.5229999999999999E-2</v>
      </c>
    </row>
    <row r="761" spans="1:8">
      <c r="A761" s="119" t="s">
        <v>1511</v>
      </c>
      <c r="B761" s="117" t="s">
        <v>1503</v>
      </c>
      <c r="C761" s="140">
        <v>39672</v>
      </c>
      <c r="D761" s="141">
        <v>3.1419999999999997E-2</v>
      </c>
      <c r="E761" s="119">
        <v>1</v>
      </c>
      <c r="F761" s="119" t="s">
        <v>1489</v>
      </c>
      <c r="G761" s="114">
        <f>IF([Data da Aprovação]&lt;&gt;"ESTATUTÁRIO",YEAR([Data da Aprovação]),"")</f>
        <v>2008</v>
      </c>
      <c r="H761" s="106">
        <f>Tabela9[[#This Row],[Valor do Provento R$]]/Tabela9[[#This Row],[Provento por 1 ou 1000 Ações]]</f>
        <v>3.1419999999999997E-2</v>
      </c>
    </row>
    <row r="762" spans="1:8">
      <c r="A762" s="118" t="s">
        <v>1511</v>
      </c>
      <c r="B762" s="116" t="s">
        <v>1503</v>
      </c>
      <c r="C762" s="138">
        <v>39849</v>
      </c>
      <c r="D762" s="139">
        <v>4.4769999999999997E-2</v>
      </c>
      <c r="E762" s="118">
        <v>1</v>
      </c>
      <c r="F762" s="118" t="s">
        <v>1492</v>
      </c>
      <c r="G762" s="113">
        <f>IF([Data da Aprovação]&lt;&gt;"ESTATUTÁRIO",YEAR([Data da Aprovação]),"")</f>
        <v>2009</v>
      </c>
      <c r="H762" s="106">
        <f>Tabela9[[#This Row],[Valor do Provento R$]]/Tabela9[[#This Row],[Provento por 1 ou 1000 Ações]]</f>
        <v>4.4769999999999997E-2</v>
      </c>
    </row>
    <row r="763" spans="1:8">
      <c r="A763" s="119" t="s">
        <v>1511</v>
      </c>
      <c r="B763" s="117" t="s">
        <v>1503</v>
      </c>
      <c r="C763" s="140">
        <v>40038</v>
      </c>
      <c r="D763" s="141">
        <v>1.193E-2</v>
      </c>
      <c r="E763" s="119">
        <v>1</v>
      </c>
      <c r="F763" s="119" t="s">
        <v>1489</v>
      </c>
      <c r="G763" s="114">
        <f>IF([Data da Aprovação]&lt;&gt;"ESTATUTÁRIO",YEAR([Data da Aprovação]),"")</f>
        <v>2009</v>
      </c>
      <c r="H763" s="106">
        <f>Tabela9[[#This Row],[Valor do Provento R$]]/Tabela9[[#This Row],[Provento por 1 ou 1000 Ações]]</f>
        <v>1.193E-2</v>
      </c>
    </row>
    <row r="764" spans="1:8">
      <c r="A764" s="118" t="s">
        <v>1511</v>
      </c>
      <c r="B764" s="116" t="s">
        <v>1503</v>
      </c>
      <c r="C764" s="138">
        <v>40206</v>
      </c>
      <c r="D764" s="139">
        <v>1.404E-2</v>
      </c>
      <c r="E764" s="118">
        <v>1</v>
      </c>
      <c r="F764" s="118" t="s">
        <v>1492</v>
      </c>
      <c r="G764" s="113">
        <f>IF([Data da Aprovação]&lt;&gt;"ESTATUTÁRIO",YEAR([Data da Aprovação]),"")</f>
        <v>2010</v>
      </c>
      <c r="H764" s="106">
        <f>Tabela9[[#This Row],[Valor do Provento R$]]/Tabela9[[#This Row],[Provento por 1 ou 1000 Ações]]</f>
        <v>1.404E-2</v>
      </c>
    </row>
    <row r="765" spans="1:8">
      <c r="A765" s="119" t="s">
        <v>1511</v>
      </c>
      <c r="B765" s="117" t="s">
        <v>1503</v>
      </c>
      <c r="C765" s="140">
        <v>40206</v>
      </c>
      <c r="D765" s="141">
        <v>1.0120000000000001E-2</v>
      </c>
      <c r="E765" s="119">
        <v>1</v>
      </c>
      <c r="F765" s="119" t="s">
        <v>1489</v>
      </c>
      <c r="G765" s="114">
        <f>IF([Data da Aprovação]&lt;&gt;"ESTATUTÁRIO",YEAR([Data da Aprovação]),"")</f>
        <v>2010</v>
      </c>
      <c r="H765" s="106">
        <f>Tabela9[[#This Row],[Valor do Provento R$]]/Tabela9[[#This Row],[Provento por 1 ou 1000 Ações]]</f>
        <v>1.0120000000000001E-2</v>
      </c>
    </row>
    <row r="766" spans="1:8">
      <c r="A766" s="118" t="s">
        <v>1511</v>
      </c>
      <c r="B766" s="116" t="s">
        <v>1503</v>
      </c>
      <c r="C766" s="138">
        <v>40402</v>
      </c>
      <c r="D766" s="139">
        <v>3.4499999999999999E-3</v>
      </c>
      <c r="E766" s="118">
        <v>1</v>
      </c>
      <c r="F766" s="118" t="s">
        <v>1489</v>
      </c>
      <c r="G766" s="113">
        <f>IF([Data da Aprovação]&lt;&gt;"ESTATUTÁRIO",YEAR([Data da Aprovação]),"")</f>
        <v>2010</v>
      </c>
      <c r="H766" s="106">
        <f>Tabela9[[#This Row],[Valor do Provento R$]]/Tabela9[[#This Row],[Provento por 1 ou 1000 Ações]]</f>
        <v>3.4499999999999999E-3</v>
      </c>
    </row>
    <row r="767" spans="1:8">
      <c r="A767" s="119" t="s">
        <v>1511</v>
      </c>
      <c r="B767" s="117" t="s">
        <v>1503</v>
      </c>
      <c r="C767" s="140">
        <v>40570</v>
      </c>
      <c r="D767" s="141">
        <v>1.9300000000000001E-3</v>
      </c>
      <c r="E767" s="119">
        <v>1</v>
      </c>
      <c r="F767" s="119" t="s">
        <v>1489</v>
      </c>
      <c r="G767" s="114">
        <f>IF([Data da Aprovação]&lt;&gt;"ESTATUTÁRIO",YEAR([Data da Aprovação]),"")</f>
        <v>2011</v>
      </c>
      <c r="H767" s="106">
        <f>Tabela9[[#This Row],[Valor do Provento R$]]/Tabela9[[#This Row],[Provento por 1 ou 1000 Ações]]</f>
        <v>1.9300000000000001E-3</v>
      </c>
    </row>
    <row r="768" spans="1:8">
      <c r="A768" s="118" t="s">
        <v>1511</v>
      </c>
      <c r="B768" s="116" t="s">
        <v>1503</v>
      </c>
      <c r="C768" s="138">
        <v>41134</v>
      </c>
      <c r="D768" s="139">
        <v>1.14E-3</v>
      </c>
      <c r="E768" s="118">
        <v>1</v>
      </c>
      <c r="F768" s="118" t="s">
        <v>1489</v>
      </c>
      <c r="G768" s="113">
        <f>IF([Data da Aprovação]&lt;&gt;"ESTATUTÁRIO",YEAR([Data da Aprovação]),"")</f>
        <v>2012</v>
      </c>
      <c r="H768" s="106">
        <f>Tabela9[[#This Row],[Valor do Provento R$]]/Tabela9[[#This Row],[Provento por 1 ou 1000 Ações]]</f>
        <v>1.14E-3</v>
      </c>
    </row>
    <row r="769" spans="1:8">
      <c r="A769" s="119" t="s">
        <v>1512</v>
      </c>
      <c r="B769" s="117" t="s">
        <v>1488</v>
      </c>
      <c r="C769" s="140">
        <v>35094</v>
      </c>
      <c r="D769" s="141">
        <v>6.3390000000000002E-2</v>
      </c>
      <c r="E769" s="119">
        <v>1</v>
      </c>
      <c r="F769" s="119" t="s">
        <v>1492</v>
      </c>
      <c r="G769" s="114">
        <f>IF([Data da Aprovação]&lt;&gt;"ESTATUTÁRIO",YEAR([Data da Aprovação]),"")</f>
        <v>1996</v>
      </c>
      <c r="H769" s="106">
        <f>Tabela9[[#This Row],[Valor do Provento R$]]/Tabela9[[#This Row],[Provento por 1 ou 1000 Ações]]</f>
        <v>6.3390000000000002E-2</v>
      </c>
    </row>
    <row r="770" spans="1:8">
      <c r="A770" s="118" t="s">
        <v>1512</v>
      </c>
      <c r="B770" s="116" t="s">
        <v>1488</v>
      </c>
      <c r="C770" s="138">
        <v>35283</v>
      </c>
      <c r="D770" s="139">
        <v>6.96E-3</v>
      </c>
      <c r="E770" s="118">
        <v>1</v>
      </c>
      <c r="F770" s="118" t="s">
        <v>1492</v>
      </c>
      <c r="G770" s="113">
        <f>IF([Data da Aprovação]&lt;&gt;"ESTATUTÁRIO",YEAR([Data da Aprovação]),"")</f>
        <v>1996</v>
      </c>
      <c r="H770" s="106">
        <f>Tabela9[[#This Row],[Valor do Provento R$]]/Tabela9[[#This Row],[Provento por 1 ou 1000 Ações]]</f>
        <v>6.96E-3</v>
      </c>
    </row>
    <row r="771" spans="1:8">
      <c r="A771" s="119" t="s">
        <v>1512</v>
      </c>
      <c r="B771" s="117" t="s">
        <v>1488</v>
      </c>
      <c r="C771" s="140">
        <v>35283</v>
      </c>
      <c r="D771" s="141">
        <v>6.3649999999999998E-2</v>
      </c>
      <c r="E771" s="119">
        <v>1</v>
      </c>
      <c r="F771" s="119" t="s">
        <v>1492</v>
      </c>
      <c r="G771" s="114">
        <f>IF([Data da Aprovação]&lt;&gt;"ESTATUTÁRIO",YEAR([Data da Aprovação]),"")</f>
        <v>1996</v>
      </c>
      <c r="H771" s="106">
        <f>Tabela9[[#This Row],[Valor do Provento R$]]/Tabela9[[#This Row],[Provento por 1 ou 1000 Ações]]</f>
        <v>6.3649999999999998E-2</v>
      </c>
    </row>
    <row r="772" spans="1:8">
      <c r="A772" s="118" t="s">
        <v>1512</v>
      </c>
      <c r="B772" s="116" t="s">
        <v>1488</v>
      </c>
      <c r="C772" s="138">
        <v>35459</v>
      </c>
      <c r="D772" s="139">
        <v>7.0529999999999995E-2</v>
      </c>
      <c r="E772" s="118">
        <v>1</v>
      </c>
      <c r="F772" s="118" t="s">
        <v>1492</v>
      </c>
      <c r="G772" s="113">
        <f>IF([Data da Aprovação]&lt;&gt;"ESTATUTÁRIO",YEAR([Data da Aprovação]),"")</f>
        <v>1997</v>
      </c>
      <c r="H772" s="106">
        <f>Tabela9[[#This Row],[Valor do Provento R$]]/Tabela9[[#This Row],[Provento por 1 ou 1000 Ações]]</f>
        <v>7.0529999999999995E-2</v>
      </c>
    </row>
    <row r="773" spans="1:8">
      <c r="A773" s="119" t="s">
        <v>1512</v>
      </c>
      <c r="B773" s="117" t="s">
        <v>1488</v>
      </c>
      <c r="C773" s="140">
        <v>35640</v>
      </c>
      <c r="D773" s="141">
        <v>0.10413</v>
      </c>
      <c r="E773" s="119">
        <v>1</v>
      </c>
      <c r="F773" s="119" t="s">
        <v>1489</v>
      </c>
      <c r="G773" s="114">
        <f>IF([Data da Aprovação]&lt;&gt;"ESTATUTÁRIO",YEAR([Data da Aprovação]),"")</f>
        <v>1997</v>
      </c>
      <c r="H773" s="106">
        <f>Tabela9[[#This Row],[Valor do Provento R$]]/Tabela9[[#This Row],[Provento por 1 ou 1000 Ações]]</f>
        <v>0.10413</v>
      </c>
    </row>
    <row r="774" spans="1:8">
      <c r="A774" s="118" t="s">
        <v>1512</v>
      </c>
      <c r="B774" s="116" t="s">
        <v>1488</v>
      </c>
      <c r="C774" s="138">
        <v>35823</v>
      </c>
      <c r="D774" s="139">
        <v>0.12822</v>
      </c>
      <c r="E774" s="118">
        <v>1</v>
      </c>
      <c r="F774" s="118" t="s">
        <v>1489</v>
      </c>
      <c r="G774" s="113">
        <f>IF([Data da Aprovação]&lt;&gt;"ESTATUTÁRIO",YEAR([Data da Aprovação]),"")</f>
        <v>1998</v>
      </c>
      <c r="H774" s="106">
        <f>Tabela9[[#This Row],[Valor do Provento R$]]/Tabela9[[#This Row],[Provento por 1 ou 1000 Ações]]</f>
        <v>0.12822</v>
      </c>
    </row>
    <row r="775" spans="1:8">
      <c r="A775" s="119" t="s">
        <v>1512</v>
      </c>
      <c r="B775" s="117" t="s">
        <v>1488</v>
      </c>
      <c r="C775" s="140">
        <v>36013</v>
      </c>
      <c r="D775" s="141">
        <v>5.0600000000000003E-3</v>
      </c>
      <c r="E775" s="119">
        <v>1</v>
      </c>
      <c r="F775" s="119" t="s">
        <v>1489</v>
      </c>
      <c r="G775" s="114">
        <f>IF([Data da Aprovação]&lt;&gt;"ESTATUTÁRIO",YEAR([Data da Aprovação]),"")</f>
        <v>1998</v>
      </c>
      <c r="H775" s="106">
        <f>Tabela9[[#This Row],[Valor do Provento R$]]/Tabela9[[#This Row],[Provento por 1 ou 1000 Ações]]</f>
        <v>5.0600000000000003E-3</v>
      </c>
    </row>
    <row r="776" spans="1:8">
      <c r="A776" s="118" t="s">
        <v>1512</v>
      </c>
      <c r="B776" s="116" t="s">
        <v>1488</v>
      </c>
      <c r="C776" s="138">
        <v>36013</v>
      </c>
      <c r="D776" s="139">
        <v>8.5889999999999994E-2</v>
      </c>
      <c r="E776" s="118">
        <v>1</v>
      </c>
      <c r="F776" s="118" t="s">
        <v>1489</v>
      </c>
      <c r="G776" s="113">
        <f>IF([Data da Aprovação]&lt;&gt;"ESTATUTÁRIO",YEAR([Data da Aprovação]),"")</f>
        <v>1998</v>
      </c>
      <c r="H776" s="106">
        <f>Tabela9[[#This Row],[Valor do Provento R$]]/Tabela9[[#This Row],[Provento por 1 ou 1000 Ações]]</f>
        <v>8.5889999999999994E-2</v>
      </c>
    </row>
    <row r="777" spans="1:8">
      <c r="A777" s="119" t="s">
        <v>1512</v>
      </c>
      <c r="B777" s="117" t="s">
        <v>1488</v>
      </c>
      <c r="C777" s="140">
        <v>36102</v>
      </c>
      <c r="D777" s="141">
        <v>3.1539999999999999E-2</v>
      </c>
      <c r="E777" s="119">
        <v>1</v>
      </c>
      <c r="F777" s="119" t="s">
        <v>1489</v>
      </c>
      <c r="G777" s="114">
        <f>IF([Data da Aprovação]&lt;&gt;"ESTATUTÁRIO",YEAR([Data da Aprovação]),"")</f>
        <v>1998</v>
      </c>
      <c r="H777" s="106">
        <f>Tabela9[[#This Row],[Valor do Provento R$]]/Tabela9[[#This Row],[Provento por 1 ou 1000 Ações]]</f>
        <v>3.1539999999999999E-2</v>
      </c>
    </row>
    <row r="778" spans="1:8">
      <c r="A778" s="118" t="s">
        <v>1512</v>
      </c>
      <c r="B778" s="116" t="s">
        <v>1488</v>
      </c>
      <c r="C778" s="138">
        <v>36188</v>
      </c>
      <c r="D778" s="139">
        <v>0.13238</v>
      </c>
      <c r="E778" s="118">
        <v>1</v>
      </c>
      <c r="F778" s="118" t="s">
        <v>1489</v>
      </c>
      <c r="G778" s="113">
        <f>IF([Data da Aprovação]&lt;&gt;"ESTATUTÁRIO",YEAR([Data da Aprovação]),"")</f>
        <v>1999</v>
      </c>
      <c r="H778" s="106">
        <f>Tabela9[[#This Row],[Valor do Provento R$]]/Tabela9[[#This Row],[Provento por 1 ou 1000 Ações]]</f>
        <v>0.13238</v>
      </c>
    </row>
    <row r="779" spans="1:8">
      <c r="A779" s="119" t="s">
        <v>1512</v>
      </c>
      <c r="B779" s="117" t="s">
        <v>1488</v>
      </c>
      <c r="C779" s="140">
        <v>36370</v>
      </c>
      <c r="D779" s="141">
        <v>0.10537000000000001</v>
      </c>
      <c r="E779" s="119">
        <v>1</v>
      </c>
      <c r="F779" s="119" t="s">
        <v>1489</v>
      </c>
      <c r="G779" s="114">
        <f>IF([Data da Aprovação]&lt;&gt;"ESTATUTÁRIO",YEAR([Data da Aprovação]),"")</f>
        <v>1999</v>
      </c>
      <c r="H779" s="106">
        <f>Tabela9[[#This Row],[Valor do Provento R$]]/Tabela9[[#This Row],[Provento por 1 ou 1000 Ações]]</f>
        <v>0.10537000000000001</v>
      </c>
    </row>
    <row r="780" spans="1:8">
      <c r="A780" s="118" t="s">
        <v>1512</v>
      </c>
      <c r="B780" s="116" t="s">
        <v>1488</v>
      </c>
      <c r="C780" s="138">
        <v>36551</v>
      </c>
      <c r="D780" s="139">
        <v>0.12361</v>
      </c>
      <c r="E780" s="118">
        <v>1</v>
      </c>
      <c r="F780" s="118" t="s">
        <v>1489</v>
      </c>
      <c r="G780" s="113">
        <f>IF([Data da Aprovação]&lt;&gt;"ESTATUTÁRIO",YEAR([Data da Aprovação]),"")</f>
        <v>2000</v>
      </c>
      <c r="H780" s="106">
        <f>Tabela9[[#This Row],[Valor do Provento R$]]/Tabela9[[#This Row],[Provento por 1 ou 1000 Ações]]</f>
        <v>0.12361</v>
      </c>
    </row>
    <row r="781" spans="1:8">
      <c r="A781" s="119" t="s">
        <v>1512</v>
      </c>
      <c r="B781" s="117" t="s">
        <v>1488</v>
      </c>
      <c r="C781" s="140">
        <v>36727</v>
      </c>
      <c r="D781" s="141">
        <v>5.7439999999999998E-2</v>
      </c>
      <c r="E781" s="119">
        <v>1</v>
      </c>
      <c r="F781" s="119" t="s">
        <v>1489</v>
      </c>
      <c r="G781" s="114">
        <f>IF([Data da Aprovação]&lt;&gt;"ESTATUTÁRIO",YEAR([Data da Aprovação]),"")</f>
        <v>2000</v>
      </c>
      <c r="H781" s="106">
        <f>Tabela9[[#This Row],[Valor do Provento R$]]/Tabela9[[#This Row],[Provento por 1 ou 1000 Ações]]</f>
        <v>5.7439999999999998E-2</v>
      </c>
    </row>
    <row r="782" spans="1:8">
      <c r="A782" s="118" t="s">
        <v>1512</v>
      </c>
      <c r="B782" s="116" t="s">
        <v>1488</v>
      </c>
      <c r="C782" s="138">
        <v>36942</v>
      </c>
      <c r="D782" s="139">
        <v>6.1699999999999998E-2</v>
      </c>
      <c r="E782" s="118">
        <v>1</v>
      </c>
      <c r="F782" s="118" t="s">
        <v>1489</v>
      </c>
      <c r="G782" s="113">
        <f>IF([Data da Aprovação]&lt;&gt;"ESTATUTÁRIO",YEAR([Data da Aprovação]),"")</f>
        <v>2001</v>
      </c>
      <c r="H782" s="106">
        <f>Tabela9[[#This Row],[Valor do Provento R$]]/Tabela9[[#This Row],[Provento por 1 ou 1000 Ações]]</f>
        <v>6.1699999999999998E-2</v>
      </c>
    </row>
    <row r="783" spans="1:8">
      <c r="A783" s="119" t="s">
        <v>1512</v>
      </c>
      <c r="B783" s="117" t="s">
        <v>1488</v>
      </c>
      <c r="C783" s="140">
        <v>37113</v>
      </c>
      <c r="D783" s="141">
        <v>6.7989999999999995E-2</v>
      </c>
      <c r="E783" s="119">
        <v>1</v>
      </c>
      <c r="F783" s="119" t="s">
        <v>1489</v>
      </c>
      <c r="G783" s="114">
        <f>IF([Data da Aprovação]&lt;&gt;"ESTATUTÁRIO",YEAR([Data da Aprovação]),"")</f>
        <v>2001</v>
      </c>
      <c r="H783" s="106">
        <f>Tabela9[[#This Row],[Valor do Provento R$]]/Tabela9[[#This Row],[Provento por 1 ou 1000 Ações]]</f>
        <v>6.7989999999999995E-2</v>
      </c>
    </row>
    <row r="784" spans="1:8">
      <c r="A784" s="118" t="s">
        <v>1512</v>
      </c>
      <c r="B784" s="116" t="s">
        <v>1488</v>
      </c>
      <c r="C784" s="138">
        <v>37294</v>
      </c>
      <c r="D784" s="139">
        <v>0.10324</v>
      </c>
      <c r="E784" s="118">
        <v>1</v>
      </c>
      <c r="F784" s="118" t="s">
        <v>1489</v>
      </c>
      <c r="G784" s="113">
        <f>IF([Data da Aprovação]&lt;&gt;"ESTATUTÁRIO",YEAR([Data da Aprovação]),"")</f>
        <v>2002</v>
      </c>
      <c r="H784" s="106">
        <f>Tabela9[[#This Row],[Valor do Provento R$]]/Tabela9[[#This Row],[Provento por 1 ou 1000 Ações]]</f>
        <v>0.10324</v>
      </c>
    </row>
    <row r="785" spans="1:8">
      <c r="A785" s="119" t="s">
        <v>1512</v>
      </c>
      <c r="B785" s="117" t="s">
        <v>1488</v>
      </c>
      <c r="C785" s="140">
        <v>37461</v>
      </c>
      <c r="D785" s="141">
        <v>7.9490000000000005E-2</v>
      </c>
      <c r="E785" s="119">
        <v>1</v>
      </c>
      <c r="F785" s="119" t="s">
        <v>1489</v>
      </c>
      <c r="G785" s="114">
        <f>IF([Data da Aprovação]&lt;&gt;"ESTATUTÁRIO",YEAR([Data da Aprovação]),"")</f>
        <v>2002</v>
      </c>
      <c r="H785" s="106">
        <f>Tabela9[[#This Row],[Valor do Provento R$]]/Tabela9[[#This Row],[Provento por 1 ou 1000 Ações]]</f>
        <v>7.9490000000000005E-2</v>
      </c>
    </row>
    <row r="786" spans="1:8">
      <c r="A786" s="118" t="s">
        <v>1512</v>
      </c>
      <c r="B786" s="116" t="s">
        <v>1488</v>
      </c>
      <c r="C786" s="138">
        <v>37651</v>
      </c>
      <c r="D786" s="139">
        <v>0.12737000000000001</v>
      </c>
      <c r="E786" s="118">
        <v>1</v>
      </c>
      <c r="F786" s="118" t="s">
        <v>1489</v>
      </c>
      <c r="G786" s="113">
        <f>IF([Data da Aprovação]&lt;&gt;"ESTATUTÁRIO",YEAR([Data da Aprovação]),"")</f>
        <v>2003</v>
      </c>
      <c r="H786" s="106">
        <f>Tabela9[[#This Row],[Valor do Provento R$]]/Tabela9[[#This Row],[Provento por 1 ou 1000 Ações]]</f>
        <v>0.12737000000000001</v>
      </c>
    </row>
    <row r="787" spans="1:8">
      <c r="A787" s="119" t="s">
        <v>1512</v>
      </c>
      <c r="B787" s="117" t="s">
        <v>1488</v>
      </c>
      <c r="C787" s="140">
        <v>37840</v>
      </c>
      <c r="D787" s="141">
        <v>9.5089999999999994E-2</v>
      </c>
      <c r="E787" s="119">
        <v>1</v>
      </c>
      <c r="F787" s="119" t="s">
        <v>1489</v>
      </c>
      <c r="G787" s="114">
        <f>IF([Data da Aprovação]&lt;&gt;"ESTATUTÁRIO",YEAR([Data da Aprovação]),"")</f>
        <v>2003</v>
      </c>
      <c r="H787" s="106">
        <f>Tabela9[[#This Row],[Valor do Provento R$]]/Tabela9[[#This Row],[Provento por 1 ou 1000 Ações]]</f>
        <v>9.5089999999999994E-2</v>
      </c>
    </row>
    <row r="788" spans="1:8">
      <c r="A788" s="118" t="s">
        <v>1512</v>
      </c>
      <c r="B788" s="116" t="s">
        <v>1488</v>
      </c>
      <c r="C788" s="138">
        <v>38015</v>
      </c>
      <c r="D788" s="139">
        <v>0.11132</v>
      </c>
      <c r="E788" s="118">
        <v>1</v>
      </c>
      <c r="F788" s="118" t="s">
        <v>1489</v>
      </c>
      <c r="G788" s="113">
        <f>IF([Data da Aprovação]&lt;&gt;"ESTATUTÁRIO",YEAR([Data da Aprovação]),"")</f>
        <v>2004</v>
      </c>
      <c r="H788" s="106">
        <f>Tabela9[[#This Row],[Valor do Provento R$]]/Tabela9[[#This Row],[Provento por 1 ou 1000 Ações]]</f>
        <v>0.11132</v>
      </c>
    </row>
    <row r="789" spans="1:8">
      <c r="A789" s="119" t="s">
        <v>1512</v>
      </c>
      <c r="B789" s="117" t="s">
        <v>1488</v>
      </c>
      <c r="C789" s="140">
        <v>38202</v>
      </c>
      <c r="D789" s="141">
        <v>9.8030000000000006E-2</v>
      </c>
      <c r="E789" s="119">
        <v>1</v>
      </c>
      <c r="F789" s="119" t="s">
        <v>1489</v>
      </c>
      <c r="G789" s="114">
        <f>IF([Data da Aprovação]&lt;&gt;"ESTATUTÁRIO",YEAR([Data da Aprovação]),"")</f>
        <v>2004</v>
      </c>
      <c r="H789" s="106">
        <f>Tabela9[[#This Row],[Valor do Provento R$]]/Tabela9[[#This Row],[Provento por 1 ou 1000 Ações]]</f>
        <v>9.8030000000000006E-2</v>
      </c>
    </row>
    <row r="790" spans="1:8">
      <c r="A790" s="118" t="s">
        <v>1512</v>
      </c>
      <c r="B790" s="116" t="s">
        <v>1488</v>
      </c>
      <c r="C790" s="138">
        <v>38385</v>
      </c>
      <c r="D790" s="139">
        <v>0.10076</v>
      </c>
      <c r="E790" s="118">
        <v>1</v>
      </c>
      <c r="F790" s="118" t="s">
        <v>1489</v>
      </c>
      <c r="G790" s="113">
        <f>IF([Data da Aprovação]&lt;&gt;"ESTATUTÁRIO",YEAR([Data da Aprovação]),"")</f>
        <v>2005</v>
      </c>
      <c r="H790" s="106">
        <f>Tabela9[[#This Row],[Valor do Provento R$]]/Tabela9[[#This Row],[Provento por 1 ou 1000 Ações]]</f>
        <v>0.10076</v>
      </c>
    </row>
    <row r="791" spans="1:8">
      <c r="A791" s="119" t="s">
        <v>1512</v>
      </c>
      <c r="B791" s="117" t="s">
        <v>1488</v>
      </c>
      <c r="C791" s="140">
        <v>38574</v>
      </c>
      <c r="D791" s="141">
        <v>0.1055</v>
      </c>
      <c r="E791" s="119">
        <v>1</v>
      </c>
      <c r="F791" s="119" t="s">
        <v>1489</v>
      </c>
      <c r="G791" s="114">
        <f>IF([Data da Aprovação]&lt;&gt;"ESTATUTÁRIO",YEAR([Data da Aprovação]),"")</f>
        <v>2005</v>
      </c>
      <c r="H791" s="106">
        <f>Tabela9[[#This Row],[Valor do Provento R$]]/Tabela9[[#This Row],[Provento por 1 ou 1000 Ações]]</f>
        <v>0.1055</v>
      </c>
    </row>
    <row r="792" spans="1:8">
      <c r="A792" s="118" t="s">
        <v>1512</v>
      </c>
      <c r="B792" s="116" t="s">
        <v>1488</v>
      </c>
      <c r="C792" s="138">
        <v>38748</v>
      </c>
      <c r="D792" s="139">
        <v>0.12709999999999999</v>
      </c>
      <c r="E792" s="118">
        <v>1</v>
      </c>
      <c r="F792" s="118" t="s">
        <v>1489</v>
      </c>
      <c r="G792" s="113">
        <f>IF([Data da Aprovação]&lt;&gt;"ESTATUTÁRIO",YEAR([Data da Aprovação]),"")</f>
        <v>2006</v>
      </c>
      <c r="H792" s="106">
        <f>Tabela9[[#This Row],[Valor do Provento R$]]/Tabela9[[#This Row],[Provento por 1 ou 1000 Ações]]</f>
        <v>0.12709999999999999</v>
      </c>
    </row>
    <row r="793" spans="1:8">
      <c r="A793" s="119" t="s">
        <v>1512</v>
      </c>
      <c r="B793" s="117" t="s">
        <v>1488</v>
      </c>
      <c r="C793" s="140">
        <v>38939</v>
      </c>
      <c r="D793" s="141">
        <v>0.1305</v>
      </c>
      <c r="E793" s="119">
        <v>1</v>
      </c>
      <c r="F793" s="119" t="s">
        <v>1489</v>
      </c>
      <c r="G793" s="114">
        <f>IF([Data da Aprovação]&lt;&gt;"ESTATUTÁRIO",YEAR([Data da Aprovação]),"")</f>
        <v>2006</v>
      </c>
      <c r="H793" s="106">
        <f>Tabela9[[#This Row],[Valor do Provento R$]]/Tabela9[[#This Row],[Provento por 1 ou 1000 Ações]]</f>
        <v>0.1305</v>
      </c>
    </row>
    <row r="794" spans="1:8">
      <c r="A794" s="118" t="s">
        <v>1512</v>
      </c>
      <c r="B794" s="116" t="s">
        <v>1488</v>
      </c>
      <c r="C794" s="138">
        <v>39104</v>
      </c>
      <c r="D794" s="139">
        <v>0.1295</v>
      </c>
      <c r="E794" s="118">
        <v>1</v>
      </c>
      <c r="F794" s="118" t="s">
        <v>1489</v>
      </c>
      <c r="G794" s="113">
        <f>IF([Data da Aprovação]&lt;&gt;"ESTATUTÁRIO",YEAR([Data da Aprovação]),"")</f>
        <v>2007</v>
      </c>
      <c r="H794" s="106">
        <f>Tabela9[[#This Row],[Valor do Provento R$]]/Tabela9[[#This Row],[Provento por 1 ou 1000 Ações]]</f>
        <v>0.1295</v>
      </c>
    </row>
    <row r="795" spans="1:8">
      <c r="A795" s="119" t="s">
        <v>1512</v>
      </c>
      <c r="B795" s="117" t="s">
        <v>1488</v>
      </c>
      <c r="C795" s="140">
        <v>39308</v>
      </c>
      <c r="D795" s="141">
        <v>0.1336</v>
      </c>
      <c r="E795" s="119">
        <v>1</v>
      </c>
      <c r="F795" s="119" t="s">
        <v>1489</v>
      </c>
      <c r="G795" s="114">
        <f>IF([Data da Aprovação]&lt;&gt;"ESTATUTÁRIO",YEAR([Data da Aprovação]),"")</f>
        <v>2007</v>
      </c>
      <c r="H795" s="106">
        <f>Tabela9[[#This Row],[Valor do Provento R$]]/Tabela9[[#This Row],[Provento por 1 ou 1000 Ações]]</f>
        <v>0.1336</v>
      </c>
    </row>
    <row r="796" spans="1:8">
      <c r="A796" s="118" t="s">
        <v>1512</v>
      </c>
      <c r="B796" s="116" t="s">
        <v>1488</v>
      </c>
      <c r="C796" s="138">
        <v>39464</v>
      </c>
      <c r="D796" s="139">
        <v>0.26540000000000002</v>
      </c>
      <c r="E796" s="118">
        <v>1</v>
      </c>
      <c r="F796" s="118" t="s">
        <v>1489</v>
      </c>
      <c r="G796" s="113">
        <f>IF([Data da Aprovação]&lt;&gt;"ESTATUTÁRIO",YEAR([Data da Aprovação]),"")</f>
        <v>2008</v>
      </c>
      <c r="H796" s="106">
        <f>Tabela9[[#This Row],[Valor do Provento R$]]/Tabela9[[#This Row],[Provento por 1 ou 1000 Ações]]</f>
        <v>0.26540000000000002</v>
      </c>
    </row>
    <row r="797" spans="1:8">
      <c r="A797" s="119" t="s">
        <v>1512</v>
      </c>
      <c r="B797" s="117" t="s">
        <v>1488</v>
      </c>
      <c r="C797" s="140">
        <v>39672</v>
      </c>
      <c r="D797" s="141">
        <v>0.16420000000000001</v>
      </c>
      <c r="E797" s="119">
        <v>1</v>
      </c>
      <c r="F797" s="119" t="s">
        <v>1489</v>
      </c>
      <c r="G797" s="114">
        <f>IF([Data da Aprovação]&lt;&gt;"ESTATUTÁRIO",YEAR([Data da Aprovação]),"")</f>
        <v>2008</v>
      </c>
      <c r="H797" s="106">
        <f>Tabela9[[#This Row],[Valor do Provento R$]]/Tabela9[[#This Row],[Provento por 1 ou 1000 Ações]]</f>
        <v>0.16420000000000001</v>
      </c>
    </row>
    <row r="798" spans="1:8">
      <c r="A798" s="118" t="s">
        <v>1512</v>
      </c>
      <c r="B798" s="116" t="s">
        <v>1488</v>
      </c>
      <c r="C798" s="138">
        <v>39849</v>
      </c>
      <c r="D798" s="139">
        <v>0.1346</v>
      </c>
      <c r="E798" s="118">
        <v>1</v>
      </c>
      <c r="F798" s="118" t="s">
        <v>1489</v>
      </c>
      <c r="G798" s="113">
        <f>IF([Data da Aprovação]&lt;&gt;"ESTATUTÁRIO",YEAR([Data da Aprovação]),"")</f>
        <v>2009</v>
      </c>
      <c r="H798" s="106">
        <f>Tabela9[[#This Row],[Valor do Provento R$]]/Tabela9[[#This Row],[Provento por 1 ou 1000 Ações]]</f>
        <v>0.1346</v>
      </c>
    </row>
    <row r="799" spans="1:8">
      <c r="A799" s="119" t="s">
        <v>1512</v>
      </c>
      <c r="B799" s="117" t="s">
        <v>1488</v>
      </c>
      <c r="C799" s="140">
        <v>40038</v>
      </c>
      <c r="D799" s="141">
        <v>0.10545</v>
      </c>
      <c r="E799" s="119">
        <v>1</v>
      </c>
      <c r="F799" s="119" t="s">
        <v>1489</v>
      </c>
      <c r="G799" s="114">
        <f>IF([Data da Aprovação]&lt;&gt;"ESTATUTÁRIO",YEAR([Data da Aprovação]),"")</f>
        <v>2009</v>
      </c>
      <c r="H799" s="106">
        <f>Tabela9[[#This Row],[Valor do Provento R$]]/Tabela9[[#This Row],[Provento por 1 ou 1000 Ações]]</f>
        <v>0.10545</v>
      </c>
    </row>
    <row r="800" spans="1:8">
      <c r="A800" s="118" t="s">
        <v>1512</v>
      </c>
      <c r="B800" s="116" t="s">
        <v>1488</v>
      </c>
      <c r="C800" s="138">
        <v>40206</v>
      </c>
      <c r="D800" s="139">
        <v>7.1300000000000002E-2</v>
      </c>
      <c r="E800" s="118">
        <v>1</v>
      </c>
      <c r="F800" s="118" t="s">
        <v>1489</v>
      </c>
      <c r="G800" s="113">
        <f>IF([Data da Aprovação]&lt;&gt;"ESTATUTÁRIO",YEAR([Data da Aprovação]),"")</f>
        <v>2010</v>
      </c>
      <c r="H800" s="106">
        <f>Tabela9[[#This Row],[Valor do Provento R$]]/Tabela9[[#This Row],[Provento por 1 ou 1000 Ações]]</f>
        <v>7.1300000000000002E-2</v>
      </c>
    </row>
    <row r="801" spans="1:8">
      <c r="A801" s="119" t="s">
        <v>1512</v>
      </c>
      <c r="B801" s="117" t="s">
        <v>1488</v>
      </c>
      <c r="C801" s="140">
        <v>40402</v>
      </c>
      <c r="D801" s="141">
        <v>0.12623000000000001</v>
      </c>
      <c r="E801" s="119">
        <v>1</v>
      </c>
      <c r="F801" s="119" t="s">
        <v>1489</v>
      </c>
      <c r="G801" s="114">
        <f>IF([Data da Aprovação]&lt;&gt;"ESTATUTÁRIO",YEAR([Data da Aprovação]),"")</f>
        <v>2010</v>
      </c>
      <c r="H801" s="106">
        <f>Tabela9[[#This Row],[Valor do Provento R$]]/Tabela9[[#This Row],[Provento por 1 ou 1000 Ações]]</f>
        <v>0.12623000000000001</v>
      </c>
    </row>
    <row r="802" spans="1:8">
      <c r="A802" s="118" t="s">
        <v>1512</v>
      </c>
      <c r="B802" s="116" t="s">
        <v>1488</v>
      </c>
      <c r="C802" s="138">
        <v>40570</v>
      </c>
      <c r="D802" s="139">
        <v>6.4280000000000004E-2</v>
      </c>
      <c r="E802" s="118">
        <v>1</v>
      </c>
      <c r="F802" s="118" t="s">
        <v>1489</v>
      </c>
      <c r="G802" s="113">
        <f>IF([Data da Aprovação]&lt;&gt;"ESTATUTÁRIO",YEAR([Data da Aprovação]),"")</f>
        <v>2011</v>
      </c>
      <c r="H802" s="106">
        <f>Tabela9[[#This Row],[Valor do Provento R$]]/Tabela9[[#This Row],[Provento por 1 ou 1000 Ações]]</f>
        <v>6.4280000000000004E-2</v>
      </c>
    </row>
    <row r="803" spans="1:8">
      <c r="A803" s="119" t="s">
        <v>1512</v>
      </c>
      <c r="B803" s="117" t="s">
        <v>1488</v>
      </c>
      <c r="C803" s="140">
        <v>40766</v>
      </c>
      <c r="D803" s="141">
        <v>3.2149999999999998E-2</v>
      </c>
      <c r="E803" s="119">
        <v>1</v>
      </c>
      <c r="F803" s="119" t="s">
        <v>1489</v>
      </c>
      <c r="G803" s="114">
        <f>IF([Data da Aprovação]&lt;&gt;"ESTATUTÁRIO",YEAR([Data da Aprovação]),"")</f>
        <v>2011</v>
      </c>
      <c r="H803" s="106">
        <f>Tabela9[[#This Row],[Valor do Provento R$]]/Tabela9[[#This Row],[Provento por 1 ou 1000 Ações]]</f>
        <v>3.2149999999999998E-2</v>
      </c>
    </row>
    <row r="804" spans="1:8">
      <c r="A804" s="118" t="s">
        <v>1512</v>
      </c>
      <c r="B804" s="116" t="s">
        <v>1488</v>
      </c>
      <c r="C804" s="138">
        <v>40932</v>
      </c>
      <c r="D804" s="139">
        <v>6.7100000000000007E-2</v>
      </c>
      <c r="E804" s="118">
        <v>1</v>
      </c>
      <c r="F804" s="118" t="s">
        <v>1489</v>
      </c>
      <c r="G804" s="113">
        <f>IF([Data da Aprovação]&lt;&gt;"ESTATUTÁRIO",YEAR([Data da Aprovação]),"")</f>
        <v>2012</v>
      </c>
      <c r="H804" s="106">
        <f>Tabela9[[#This Row],[Valor do Provento R$]]/Tabela9[[#This Row],[Provento por 1 ou 1000 Ações]]</f>
        <v>6.7100000000000007E-2</v>
      </c>
    </row>
    <row r="805" spans="1:8">
      <c r="A805" s="119" t="s">
        <v>1512</v>
      </c>
      <c r="B805" s="117" t="s">
        <v>1488</v>
      </c>
      <c r="C805" s="140">
        <v>41134</v>
      </c>
      <c r="D805" s="141">
        <v>3.5589999999999997E-2</v>
      </c>
      <c r="E805" s="119">
        <v>1</v>
      </c>
      <c r="F805" s="119" t="s">
        <v>1489</v>
      </c>
      <c r="G805" s="114">
        <f>IF([Data da Aprovação]&lt;&gt;"ESTATUTÁRIO",YEAR([Data da Aprovação]),"")</f>
        <v>2012</v>
      </c>
      <c r="H805" s="106">
        <f>Tabela9[[#This Row],[Valor do Provento R$]]/Tabela9[[#This Row],[Provento por 1 ou 1000 Ações]]</f>
        <v>3.5589999999999997E-2</v>
      </c>
    </row>
    <row r="806" spans="1:8">
      <c r="A806" s="118" t="s">
        <v>1512</v>
      </c>
      <c r="B806" s="116" t="s">
        <v>1488</v>
      </c>
      <c r="C806" s="138">
        <v>41297</v>
      </c>
      <c r="D806" s="139">
        <v>4.4179999999999997E-2</v>
      </c>
      <c r="E806" s="118">
        <v>1</v>
      </c>
      <c r="F806" s="118" t="s">
        <v>1489</v>
      </c>
      <c r="G806" s="113">
        <f>IF([Data da Aprovação]&lt;&gt;"ESTATUTÁRIO",YEAR([Data da Aprovação]),"")</f>
        <v>2013</v>
      </c>
      <c r="H806" s="106">
        <f>Tabela9[[#This Row],[Valor do Provento R$]]/Tabela9[[#This Row],[Provento por 1 ou 1000 Ações]]</f>
        <v>4.4179999999999997E-2</v>
      </c>
    </row>
    <row r="807" spans="1:8">
      <c r="A807" s="119" t="s">
        <v>1512</v>
      </c>
      <c r="B807" s="117" t="s">
        <v>1488</v>
      </c>
      <c r="C807" s="140">
        <v>41499</v>
      </c>
      <c r="D807" s="141">
        <v>3.6850000000000001E-2</v>
      </c>
      <c r="E807" s="119">
        <v>1</v>
      </c>
      <c r="F807" s="119" t="s">
        <v>1489</v>
      </c>
      <c r="G807" s="114">
        <f>IF([Data da Aprovação]&lt;&gt;"ESTATUTÁRIO",YEAR([Data da Aprovação]),"")</f>
        <v>2013</v>
      </c>
      <c r="H807" s="106">
        <f>Tabela9[[#This Row],[Valor do Provento R$]]/Tabela9[[#This Row],[Provento por 1 ou 1000 Ações]]</f>
        <v>3.6850000000000001E-2</v>
      </c>
    </row>
    <row r="808" spans="1:8">
      <c r="A808" s="118" t="s">
        <v>1512</v>
      </c>
      <c r="B808" s="116" t="s">
        <v>1488</v>
      </c>
      <c r="C808" s="138">
        <v>41660</v>
      </c>
      <c r="D808" s="139">
        <v>3.2689999999999997E-2</v>
      </c>
      <c r="E808" s="118">
        <v>1</v>
      </c>
      <c r="F808" s="118" t="s">
        <v>1492</v>
      </c>
      <c r="G808" s="113">
        <f>IF([Data da Aprovação]&lt;&gt;"ESTATUTÁRIO",YEAR([Data da Aprovação]),"")</f>
        <v>2014</v>
      </c>
      <c r="H808" s="106">
        <f>Tabela9[[#This Row],[Valor do Provento R$]]/Tabela9[[#This Row],[Provento por 1 ou 1000 Ações]]</f>
        <v>3.2689999999999997E-2</v>
      </c>
    </row>
    <row r="809" spans="1:8">
      <c r="A809" s="119" t="s">
        <v>1512</v>
      </c>
      <c r="B809" s="117" t="s">
        <v>1490</v>
      </c>
      <c r="C809" s="140">
        <v>35094</v>
      </c>
      <c r="D809" s="141">
        <v>6.3390000000000002E-2</v>
      </c>
      <c r="E809" s="119">
        <v>1</v>
      </c>
      <c r="F809" s="119" t="s">
        <v>1492</v>
      </c>
      <c r="G809" s="114">
        <f>IF([Data da Aprovação]&lt;&gt;"ESTATUTÁRIO",YEAR([Data da Aprovação]),"")</f>
        <v>1996</v>
      </c>
      <c r="H809" s="106">
        <f>Tabela9[[#This Row],[Valor do Provento R$]]/Tabela9[[#This Row],[Provento por 1 ou 1000 Ações]]</f>
        <v>6.3390000000000002E-2</v>
      </c>
    </row>
    <row r="810" spans="1:8">
      <c r="A810" s="118" t="s">
        <v>1512</v>
      </c>
      <c r="B810" s="116" t="s">
        <v>1490</v>
      </c>
      <c r="C810" s="138">
        <v>35283</v>
      </c>
      <c r="D810" s="139">
        <v>6.3649999999999998E-2</v>
      </c>
      <c r="E810" s="118">
        <v>1</v>
      </c>
      <c r="F810" s="118" t="s">
        <v>1492</v>
      </c>
      <c r="G810" s="113">
        <f>IF([Data da Aprovação]&lt;&gt;"ESTATUTÁRIO",YEAR([Data da Aprovação]),"")</f>
        <v>1996</v>
      </c>
      <c r="H810" s="106">
        <f>Tabela9[[#This Row],[Valor do Provento R$]]/Tabela9[[#This Row],[Provento por 1 ou 1000 Ações]]</f>
        <v>6.3649999999999998E-2</v>
      </c>
    </row>
    <row r="811" spans="1:8">
      <c r="A811" s="119" t="s">
        <v>1512</v>
      </c>
      <c r="B811" s="117" t="s">
        <v>1490</v>
      </c>
      <c r="C811" s="140">
        <v>35283</v>
      </c>
      <c r="D811" s="141">
        <v>6.96E-3</v>
      </c>
      <c r="E811" s="119">
        <v>1</v>
      </c>
      <c r="F811" s="119" t="s">
        <v>1492</v>
      </c>
      <c r="G811" s="114">
        <f>IF([Data da Aprovação]&lt;&gt;"ESTATUTÁRIO",YEAR([Data da Aprovação]),"")</f>
        <v>1996</v>
      </c>
      <c r="H811" s="106">
        <f>Tabela9[[#This Row],[Valor do Provento R$]]/Tabela9[[#This Row],[Provento por 1 ou 1000 Ações]]</f>
        <v>6.96E-3</v>
      </c>
    </row>
    <row r="812" spans="1:8">
      <c r="A812" s="118" t="s">
        <v>1512</v>
      </c>
      <c r="B812" s="116" t="s">
        <v>1490</v>
      </c>
      <c r="C812" s="138">
        <v>35459</v>
      </c>
      <c r="D812" s="139">
        <v>7.0529999999999995E-2</v>
      </c>
      <c r="E812" s="118">
        <v>1</v>
      </c>
      <c r="F812" s="118" t="s">
        <v>1492</v>
      </c>
      <c r="G812" s="113">
        <f>IF([Data da Aprovação]&lt;&gt;"ESTATUTÁRIO",YEAR([Data da Aprovação]),"")</f>
        <v>1997</v>
      </c>
      <c r="H812" s="106">
        <f>Tabela9[[#This Row],[Valor do Provento R$]]/Tabela9[[#This Row],[Provento por 1 ou 1000 Ações]]</f>
        <v>7.0529999999999995E-2</v>
      </c>
    </row>
    <row r="813" spans="1:8">
      <c r="A813" s="119" t="s">
        <v>1512</v>
      </c>
      <c r="B813" s="117" t="s">
        <v>1490</v>
      </c>
      <c r="C813" s="140">
        <v>35640</v>
      </c>
      <c r="D813" s="141">
        <v>0.10413</v>
      </c>
      <c r="E813" s="119">
        <v>1</v>
      </c>
      <c r="F813" s="119" t="s">
        <v>1489</v>
      </c>
      <c r="G813" s="114">
        <f>IF([Data da Aprovação]&lt;&gt;"ESTATUTÁRIO",YEAR([Data da Aprovação]),"")</f>
        <v>1997</v>
      </c>
      <c r="H813" s="106">
        <f>Tabela9[[#This Row],[Valor do Provento R$]]/Tabela9[[#This Row],[Provento por 1 ou 1000 Ações]]</f>
        <v>0.10413</v>
      </c>
    </row>
    <row r="814" spans="1:8">
      <c r="A814" s="118" t="s">
        <v>1512</v>
      </c>
      <c r="B814" s="116" t="s">
        <v>1490</v>
      </c>
      <c r="C814" s="138">
        <v>35823</v>
      </c>
      <c r="D814" s="139">
        <v>0.12822</v>
      </c>
      <c r="E814" s="118">
        <v>1</v>
      </c>
      <c r="F814" s="118" t="s">
        <v>1489</v>
      </c>
      <c r="G814" s="113">
        <f>IF([Data da Aprovação]&lt;&gt;"ESTATUTÁRIO",YEAR([Data da Aprovação]),"")</f>
        <v>1998</v>
      </c>
      <c r="H814" s="106">
        <f>Tabela9[[#This Row],[Valor do Provento R$]]/Tabela9[[#This Row],[Provento por 1 ou 1000 Ações]]</f>
        <v>0.12822</v>
      </c>
    </row>
    <row r="815" spans="1:8">
      <c r="A815" s="119" t="s">
        <v>1512</v>
      </c>
      <c r="B815" s="117" t="s">
        <v>1490</v>
      </c>
      <c r="C815" s="140">
        <v>36013</v>
      </c>
      <c r="D815" s="141">
        <v>5.0600000000000003E-3</v>
      </c>
      <c r="E815" s="119">
        <v>1</v>
      </c>
      <c r="F815" s="119" t="s">
        <v>1489</v>
      </c>
      <c r="G815" s="114">
        <f>IF([Data da Aprovação]&lt;&gt;"ESTATUTÁRIO",YEAR([Data da Aprovação]),"")</f>
        <v>1998</v>
      </c>
      <c r="H815" s="106">
        <f>Tabela9[[#This Row],[Valor do Provento R$]]/Tabela9[[#This Row],[Provento por 1 ou 1000 Ações]]</f>
        <v>5.0600000000000003E-3</v>
      </c>
    </row>
    <row r="816" spans="1:8">
      <c r="A816" s="118" t="s">
        <v>1512</v>
      </c>
      <c r="B816" s="116" t="s">
        <v>1490</v>
      </c>
      <c r="C816" s="138">
        <v>36013</v>
      </c>
      <c r="D816" s="139">
        <v>9.4939999999999997E-2</v>
      </c>
      <c r="E816" s="118">
        <v>1</v>
      </c>
      <c r="F816" s="118" t="s">
        <v>1489</v>
      </c>
      <c r="G816" s="113">
        <f>IF([Data da Aprovação]&lt;&gt;"ESTATUTÁRIO",YEAR([Data da Aprovação]),"")</f>
        <v>1998</v>
      </c>
      <c r="H816" s="106">
        <f>Tabela9[[#This Row],[Valor do Provento R$]]/Tabela9[[#This Row],[Provento por 1 ou 1000 Ações]]</f>
        <v>9.4939999999999997E-2</v>
      </c>
    </row>
    <row r="817" spans="1:8">
      <c r="A817" s="119" t="s">
        <v>1512</v>
      </c>
      <c r="B817" s="117" t="s">
        <v>1490</v>
      </c>
      <c r="C817" s="140">
        <v>36102</v>
      </c>
      <c r="D817" s="141">
        <v>3.1539999999999999E-2</v>
      </c>
      <c r="E817" s="119">
        <v>1</v>
      </c>
      <c r="F817" s="119" t="s">
        <v>1489</v>
      </c>
      <c r="G817" s="114">
        <f>IF([Data da Aprovação]&lt;&gt;"ESTATUTÁRIO",YEAR([Data da Aprovação]),"")</f>
        <v>1998</v>
      </c>
      <c r="H817" s="106">
        <f>Tabela9[[#This Row],[Valor do Provento R$]]/Tabela9[[#This Row],[Provento por 1 ou 1000 Ações]]</f>
        <v>3.1539999999999999E-2</v>
      </c>
    </row>
    <row r="818" spans="1:8">
      <c r="A818" s="118" t="s">
        <v>1512</v>
      </c>
      <c r="B818" s="116" t="s">
        <v>1490</v>
      </c>
      <c r="C818" s="138">
        <v>36188</v>
      </c>
      <c r="D818" s="139">
        <v>0.14562</v>
      </c>
      <c r="E818" s="118">
        <v>1</v>
      </c>
      <c r="F818" s="118" t="s">
        <v>1489</v>
      </c>
      <c r="G818" s="113">
        <f>IF([Data da Aprovação]&lt;&gt;"ESTATUTÁRIO",YEAR([Data da Aprovação]),"")</f>
        <v>1999</v>
      </c>
      <c r="H818" s="106">
        <f>Tabela9[[#This Row],[Valor do Provento R$]]/Tabela9[[#This Row],[Provento por 1 ou 1000 Ações]]</f>
        <v>0.14562</v>
      </c>
    </row>
    <row r="819" spans="1:8">
      <c r="A819" s="119" t="s">
        <v>1512</v>
      </c>
      <c r="B819" s="117" t="s">
        <v>1490</v>
      </c>
      <c r="C819" s="140">
        <v>36370</v>
      </c>
      <c r="D819" s="141">
        <v>0.11591</v>
      </c>
      <c r="E819" s="119">
        <v>1</v>
      </c>
      <c r="F819" s="119" t="s">
        <v>1489</v>
      </c>
      <c r="G819" s="114">
        <f>IF([Data da Aprovação]&lt;&gt;"ESTATUTÁRIO",YEAR([Data da Aprovação]),"")</f>
        <v>1999</v>
      </c>
      <c r="H819" s="106">
        <f>Tabela9[[#This Row],[Valor do Provento R$]]/Tabela9[[#This Row],[Provento por 1 ou 1000 Ações]]</f>
        <v>0.11591</v>
      </c>
    </row>
    <row r="820" spans="1:8">
      <c r="A820" s="118" t="s">
        <v>1512</v>
      </c>
      <c r="B820" s="116" t="s">
        <v>1490</v>
      </c>
      <c r="C820" s="138">
        <v>36551</v>
      </c>
      <c r="D820" s="139">
        <v>0.13597000000000001</v>
      </c>
      <c r="E820" s="118">
        <v>1</v>
      </c>
      <c r="F820" s="118" t="s">
        <v>1489</v>
      </c>
      <c r="G820" s="113">
        <f>IF([Data da Aprovação]&lt;&gt;"ESTATUTÁRIO",YEAR([Data da Aprovação]),"")</f>
        <v>2000</v>
      </c>
      <c r="H820" s="106">
        <f>Tabela9[[#This Row],[Valor do Provento R$]]/Tabela9[[#This Row],[Provento por 1 ou 1000 Ações]]</f>
        <v>0.13597000000000001</v>
      </c>
    </row>
    <row r="821" spans="1:8">
      <c r="A821" s="119" t="s">
        <v>1512</v>
      </c>
      <c r="B821" s="117" t="s">
        <v>1490</v>
      </c>
      <c r="C821" s="140">
        <v>36727</v>
      </c>
      <c r="D821" s="141">
        <v>6.318E-2</v>
      </c>
      <c r="E821" s="119">
        <v>1</v>
      </c>
      <c r="F821" s="119" t="s">
        <v>1489</v>
      </c>
      <c r="G821" s="114">
        <f>IF([Data da Aprovação]&lt;&gt;"ESTATUTÁRIO",YEAR([Data da Aprovação]),"")</f>
        <v>2000</v>
      </c>
      <c r="H821" s="106">
        <f>Tabela9[[#This Row],[Valor do Provento R$]]/Tabela9[[#This Row],[Provento por 1 ou 1000 Ações]]</f>
        <v>6.318E-2</v>
      </c>
    </row>
    <row r="822" spans="1:8">
      <c r="A822" s="118" t="s">
        <v>1512</v>
      </c>
      <c r="B822" s="116" t="s">
        <v>1490</v>
      </c>
      <c r="C822" s="138">
        <v>36942</v>
      </c>
      <c r="D822" s="139">
        <v>6.7860000000000004E-2</v>
      </c>
      <c r="E822" s="118">
        <v>1</v>
      </c>
      <c r="F822" s="118" t="s">
        <v>1489</v>
      </c>
      <c r="G822" s="113">
        <f>IF([Data da Aprovação]&lt;&gt;"ESTATUTÁRIO",YEAR([Data da Aprovação]),"")</f>
        <v>2001</v>
      </c>
      <c r="H822" s="106">
        <f>Tabela9[[#This Row],[Valor do Provento R$]]/Tabela9[[#This Row],[Provento por 1 ou 1000 Ações]]</f>
        <v>6.7860000000000004E-2</v>
      </c>
    </row>
    <row r="823" spans="1:8">
      <c r="A823" s="119" t="s">
        <v>1512</v>
      </c>
      <c r="B823" s="117" t="s">
        <v>1490</v>
      </c>
      <c r="C823" s="140">
        <v>37113</v>
      </c>
      <c r="D823" s="141">
        <v>7.4789999999999995E-2</v>
      </c>
      <c r="E823" s="119">
        <v>1</v>
      </c>
      <c r="F823" s="119" t="s">
        <v>1489</v>
      </c>
      <c r="G823" s="114">
        <f>IF([Data da Aprovação]&lt;&gt;"ESTATUTÁRIO",YEAR([Data da Aprovação]),"")</f>
        <v>2001</v>
      </c>
      <c r="H823" s="106">
        <f>Tabela9[[#This Row],[Valor do Provento R$]]/Tabela9[[#This Row],[Provento por 1 ou 1000 Ações]]</f>
        <v>7.4789999999999995E-2</v>
      </c>
    </row>
    <row r="824" spans="1:8">
      <c r="A824" s="118" t="s">
        <v>1512</v>
      </c>
      <c r="B824" s="116" t="s">
        <v>1490</v>
      </c>
      <c r="C824" s="138">
        <v>37294</v>
      </c>
      <c r="D824" s="139">
        <v>0.11355999999999999</v>
      </c>
      <c r="E824" s="118">
        <v>1</v>
      </c>
      <c r="F824" s="118" t="s">
        <v>1489</v>
      </c>
      <c r="G824" s="113">
        <f>IF([Data da Aprovação]&lt;&gt;"ESTATUTÁRIO",YEAR([Data da Aprovação]),"")</f>
        <v>2002</v>
      </c>
      <c r="H824" s="106">
        <f>Tabela9[[#This Row],[Valor do Provento R$]]/Tabela9[[#This Row],[Provento por 1 ou 1000 Ações]]</f>
        <v>0.11355999999999999</v>
      </c>
    </row>
    <row r="825" spans="1:8">
      <c r="A825" s="119" t="s">
        <v>1512</v>
      </c>
      <c r="B825" s="117" t="s">
        <v>1490</v>
      </c>
      <c r="C825" s="140">
        <v>37461</v>
      </c>
      <c r="D825" s="141">
        <v>8.7419999999999998E-2</v>
      </c>
      <c r="E825" s="119">
        <v>1</v>
      </c>
      <c r="F825" s="119" t="s">
        <v>1489</v>
      </c>
      <c r="G825" s="114">
        <f>IF([Data da Aprovação]&lt;&gt;"ESTATUTÁRIO",YEAR([Data da Aprovação]),"")</f>
        <v>2002</v>
      </c>
      <c r="H825" s="106">
        <f>Tabela9[[#This Row],[Valor do Provento R$]]/Tabela9[[#This Row],[Provento por 1 ou 1000 Ações]]</f>
        <v>8.7419999999999998E-2</v>
      </c>
    </row>
    <row r="826" spans="1:8">
      <c r="A826" s="118" t="s">
        <v>1512</v>
      </c>
      <c r="B826" s="116" t="s">
        <v>1490</v>
      </c>
      <c r="C826" s="138">
        <v>37651</v>
      </c>
      <c r="D826" s="139">
        <v>0.14011000000000001</v>
      </c>
      <c r="E826" s="118">
        <v>1</v>
      </c>
      <c r="F826" s="118" t="s">
        <v>1489</v>
      </c>
      <c r="G826" s="113">
        <f>IF([Data da Aprovação]&lt;&gt;"ESTATUTÁRIO",YEAR([Data da Aprovação]),"")</f>
        <v>2003</v>
      </c>
      <c r="H826" s="106">
        <f>Tabela9[[#This Row],[Valor do Provento R$]]/Tabela9[[#This Row],[Provento por 1 ou 1000 Ações]]</f>
        <v>0.14011000000000001</v>
      </c>
    </row>
    <row r="827" spans="1:8">
      <c r="A827" s="119" t="s">
        <v>1512</v>
      </c>
      <c r="B827" s="117" t="s">
        <v>1490</v>
      </c>
      <c r="C827" s="140">
        <v>37840</v>
      </c>
      <c r="D827" s="141">
        <v>0.1046</v>
      </c>
      <c r="E827" s="119">
        <v>1</v>
      </c>
      <c r="F827" s="119" t="s">
        <v>1489</v>
      </c>
      <c r="G827" s="114">
        <f>IF([Data da Aprovação]&lt;&gt;"ESTATUTÁRIO",YEAR([Data da Aprovação]),"")</f>
        <v>2003</v>
      </c>
      <c r="H827" s="106">
        <f>Tabela9[[#This Row],[Valor do Provento R$]]/Tabela9[[#This Row],[Provento por 1 ou 1000 Ações]]</f>
        <v>0.1046</v>
      </c>
    </row>
    <row r="828" spans="1:8">
      <c r="A828" s="118" t="s">
        <v>1512</v>
      </c>
      <c r="B828" s="116" t="s">
        <v>1490</v>
      </c>
      <c r="C828" s="138">
        <v>38015</v>
      </c>
      <c r="D828" s="139">
        <v>0.12245</v>
      </c>
      <c r="E828" s="118">
        <v>1</v>
      </c>
      <c r="F828" s="118" t="s">
        <v>1489</v>
      </c>
      <c r="G828" s="113">
        <f>IF([Data da Aprovação]&lt;&gt;"ESTATUTÁRIO",YEAR([Data da Aprovação]),"")</f>
        <v>2004</v>
      </c>
      <c r="H828" s="106">
        <f>Tabela9[[#This Row],[Valor do Provento R$]]/Tabela9[[#This Row],[Provento por 1 ou 1000 Ações]]</f>
        <v>0.12245</v>
      </c>
    </row>
    <row r="829" spans="1:8">
      <c r="A829" s="119" t="s">
        <v>1512</v>
      </c>
      <c r="B829" s="117" t="s">
        <v>1490</v>
      </c>
      <c r="C829" s="140">
        <v>38202</v>
      </c>
      <c r="D829" s="141">
        <v>0.10783</v>
      </c>
      <c r="E829" s="119">
        <v>1</v>
      </c>
      <c r="F829" s="119" t="s">
        <v>1489</v>
      </c>
      <c r="G829" s="114">
        <f>IF([Data da Aprovação]&lt;&gt;"ESTATUTÁRIO",YEAR([Data da Aprovação]),"")</f>
        <v>2004</v>
      </c>
      <c r="H829" s="106">
        <f>Tabela9[[#This Row],[Valor do Provento R$]]/Tabela9[[#This Row],[Provento por 1 ou 1000 Ações]]</f>
        <v>0.10783</v>
      </c>
    </row>
    <row r="830" spans="1:8">
      <c r="A830" s="118" t="s">
        <v>1512</v>
      </c>
      <c r="B830" s="116" t="s">
        <v>1490</v>
      </c>
      <c r="C830" s="138">
        <v>38385</v>
      </c>
      <c r="D830" s="139">
        <v>0.11083999999999999</v>
      </c>
      <c r="E830" s="118">
        <v>1</v>
      </c>
      <c r="F830" s="118" t="s">
        <v>1489</v>
      </c>
      <c r="G830" s="113">
        <f>IF([Data da Aprovação]&lt;&gt;"ESTATUTÁRIO",YEAR([Data da Aprovação]),"")</f>
        <v>2005</v>
      </c>
      <c r="H830" s="106">
        <f>Tabela9[[#This Row],[Valor do Provento R$]]/Tabela9[[#This Row],[Provento por 1 ou 1000 Ações]]</f>
        <v>0.11083999999999999</v>
      </c>
    </row>
    <row r="831" spans="1:8">
      <c r="A831" s="119" t="s">
        <v>1512</v>
      </c>
      <c r="B831" s="117" t="s">
        <v>1490</v>
      </c>
      <c r="C831" s="140">
        <v>38574</v>
      </c>
      <c r="D831" s="141">
        <v>0.11605</v>
      </c>
      <c r="E831" s="119">
        <v>1</v>
      </c>
      <c r="F831" s="119" t="s">
        <v>1489</v>
      </c>
      <c r="G831" s="114">
        <f>IF([Data da Aprovação]&lt;&gt;"ESTATUTÁRIO",YEAR([Data da Aprovação]),"")</f>
        <v>2005</v>
      </c>
      <c r="H831" s="106">
        <f>Tabela9[[#This Row],[Valor do Provento R$]]/Tabela9[[#This Row],[Provento por 1 ou 1000 Ações]]</f>
        <v>0.11605</v>
      </c>
    </row>
    <row r="832" spans="1:8">
      <c r="A832" s="118" t="s">
        <v>1512</v>
      </c>
      <c r="B832" s="116" t="s">
        <v>1490</v>
      </c>
      <c r="C832" s="138">
        <v>38748</v>
      </c>
      <c r="D832" s="139">
        <v>0.13980999999999999</v>
      </c>
      <c r="E832" s="118">
        <v>1</v>
      </c>
      <c r="F832" s="118" t="s">
        <v>1489</v>
      </c>
      <c r="G832" s="113">
        <f>IF([Data da Aprovação]&lt;&gt;"ESTATUTÁRIO",YEAR([Data da Aprovação]),"")</f>
        <v>2006</v>
      </c>
      <c r="H832" s="106">
        <f>Tabela9[[#This Row],[Valor do Provento R$]]/Tabela9[[#This Row],[Provento por 1 ou 1000 Ações]]</f>
        <v>0.13980999999999999</v>
      </c>
    </row>
    <row r="833" spans="1:8">
      <c r="A833" s="119" t="s">
        <v>1512</v>
      </c>
      <c r="B833" s="117" t="s">
        <v>1490</v>
      </c>
      <c r="C833" s="140">
        <v>38939</v>
      </c>
      <c r="D833" s="141">
        <v>0.14355000000000001</v>
      </c>
      <c r="E833" s="119">
        <v>1</v>
      </c>
      <c r="F833" s="119" t="s">
        <v>1489</v>
      </c>
      <c r="G833" s="114">
        <f>IF([Data da Aprovação]&lt;&gt;"ESTATUTÁRIO",YEAR([Data da Aprovação]),"")</f>
        <v>2006</v>
      </c>
      <c r="H833" s="106">
        <f>Tabela9[[#This Row],[Valor do Provento R$]]/Tabela9[[#This Row],[Provento por 1 ou 1000 Ações]]</f>
        <v>0.14355000000000001</v>
      </c>
    </row>
    <row r="834" spans="1:8">
      <c r="A834" s="118" t="s">
        <v>1512</v>
      </c>
      <c r="B834" s="116" t="s">
        <v>1490</v>
      </c>
      <c r="C834" s="138">
        <v>39104</v>
      </c>
      <c r="D834" s="139">
        <v>0.14244999999999999</v>
      </c>
      <c r="E834" s="118">
        <v>1</v>
      </c>
      <c r="F834" s="118" t="s">
        <v>1489</v>
      </c>
      <c r="G834" s="113">
        <f>IF([Data da Aprovação]&lt;&gt;"ESTATUTÁRIO",YEAR([Data da Aprovação]),"")</f>
        <v>2007</v>
      </c>
      <c r="H834" s="106">
        <f>Tabela9[[#This Row],[Valor do Provento R$]]/Tabela9[[#This Row],[Provento por 1 ou 1000 Ações]]</f>
        <v>0.14244999999999999</v>
      </c>
    </row>
    <row r="835" spans="1:8">
      <c r="A835" s="119" t="s">
        <v>1512</v>
      </c>
      <c r="B835" s="117" t="s">
        <v>1490</v>
      </c>
      <c r="C835" s="140">
        <v>39308</v>
      </c>
      <c r="D835" s="141">
        <v>0.14696000000000001</v>
      </c>
      <c r="E835" s="119">
        <v>1</v>
      </c>
      <c r="F835" s="119" t="s">
        <v>1489</v>
      </c>
      <c r="G835" s="114">
        <f>IF([Data da Aprovação]&lt;&gt;"ESTATUTÁRIO",YEAR([Data da Aprovação]),"")</f>
        <v>2007</v>
      </c>
      <c r="H835" s="106">
        <f>Tabela9[[#This Row],[Valor do Provento R$]]/Tabela9[[#This Row],[Provento por 1 ou 1000 Ações]]</f>
        <v>0.14696000000000001</v>
      </c>
    </row>
    <row r="836" spans="1:8">
      <c r="A836" s="118" t="s">
        <v>1512</v>
      </c>
      <c r="B836" s="116" t="s">
        <v>1490</v>
      </c>
      <c r="C836" s="138">
        <v>39464</v>
      </c>
      <c r="D836" s="139">
        <v>0.29193999999999998</v>
      </c>
      <c r="E836" s="118">
        <v>1</v>
      </c>
      <c r="F836" s="118" t="s">
        <v>1489</v>
      </c>
      <c r="G836" s="113">
        <f>IF([Data da Aprovação]&lt;&gt;"ESTATUTÁRIO",YEAR([Data da Aprovação]),"")</f>
        <v>2008</v>
      </c>
      <c r="H836" s="106">
        <f>Tabela9[[#This Row],[Valor do Provento R$]]/Tabela9[[#This Row],[Provento por 1 ou 1000 Ações]]</f>
        <v>0.29193999999999998</v>
      </c>
    </row>
    <row r="837" spans="1:8">
      <c r="A837" s="119" t="s">
        <v>1512</v>
      </c>
      <c r="B837" s="117" t="s">
        <v>1490</v>
      </c>
      <c r="C837" s="140">
        <v>39672</v>
      </c>
      <c r="D837" s="141">
        <v>0.18062</v>
      </c>
      <c r="E837" s="119">
        <v>1</v>
      </c>
      <c r="F837" s="119" t="s">
        <v>1489</v>
      </c>
      <c r="G837" s="114">
        <f>IF([Data da Aprovação]&lt;&gt;"ESTATUTÁRIO",YEAR([Data da Aprovação]),"")</f>
        <v>2008</v>
      </c>
      <c r="H837" s="106">
        <f>Tabela9[[#This Row],[Valor do Provento R$]]/Tabela9[[#This Row],[Provento por 1 ou 1000 Ações]]</f>
        <v>0.18062</v>
      </c>
    </row>
    <row r="838" spans="1:8">
      <c r="A838" s="118" t="s">
        <v>1512</v>
      </c>
      <c r="B838" s="116" t="s">
        <v>1490</v>
      </c>
      <c r="C838" s="138">
        <v>39849</v>
      </c>
      <c r="D838" s="139">
        <v>0.14806</v>
      </c>
      <c r="E838" s="118">
        <v>1</v>
      </c>
      <c r="F838" s="118" t="s">
        <v>1489</v>
      </c>
      <c r="G838" s="113">
        <f>IF([Data da Aprovação]&lt;&gt;"ESTATUTÁRIO",YEAR([Data da Aprovação]),"")</f>
        <v>2009</v>
      </c>
      <c r="H838" s="106">
        <f>Tabela9[[#This Row],[Valor do Provento R$]]/Tabela9[[#This Row],[Provento por 1 ou 1000 Ações]]</f>
        <v>0.14806</v>
      </c>
    </row>
    <row r="839" spans="1:8">
      <c r="A839" s="119" t="s">
        <v>1512</v>
      </c>
      <c r="B839" s="117" t="s">
        <v>1490</v>
      </c>
      <c r="C839" s="140">
        <v>40038</v>
      </c>
      <c r="D839" s="141">
        <v>0.16431000000000001</v>
      </c>
      <c r="E839" s="119">
        <v>1</v>
      </c>
      <c r="F839" s="119" t="s">
        <v>1489</v>
      </c>
      <c r="G839" s="114">
        <f>IF([Data da Aprovação]&lt;&gt;"ESTATUTÁRIO",YEAR([Data da Aprovação]),"")</f>
        <v>2009</v>
      </c>
      <c r="H839" s="106">
        <f>Tabela9[[#This Row],[Valor do Provento R$]]/Tabela9[[#This Row],[Provento por 1 ou 1000 Ações]]</f>
        <v>0.16431000000000001</v>
      </c>
    </row>
    <row r="840" spans="1:8">
      <c r="A840" s="118" t="s">
        <v>1512</v>
      </c>
      <c r="B840" s="116" t="s">
        <v>1490</v>
      </c>
      <c r="C840" s="138">
        <v>40206</v>
      </c>
      <c r="D840" s="139">
        <v>0.16431000000000001</v>
      </c>
      <c r="E840" s="118">
        <v>1</v>
      </c>
      <c r="F840" s="118" t="s">
        <v>1489</v>
      </c>
      <c r="G840" s="113">
        <f>IF([Data da Aprovação]&lt;&gt;"ESTATUTÁRIO",YEAR([Data da Aprovação]),"")</f>
        <v>2010</v>
      </c>
      <c r="H840" s="106">
        <f>Tabela9[[#This Row],[Valor do Provento R$]]/Tabela9[[#This Row],[Provento por 1 ou 1000 Ações]]</f>
        <v>0.16431000000000001</v>
      </c>
    </row>
    <row r="841" spans="1:8">
      <c r="A841" s="119" t="s">
        <v>1512</v>
      </c>
      <c r="B841" s="117" t="s">
        <v>1490</v>
      </c>
      <c r="C841" s="140">
        <v>40402</v>
      </c>
      <c r="D841" s="141">
        <v>0.17449000000000001</v>
      </c>
      <c r="E841" s="119">
        <v>1</v>
      </c>
      <c r="F841" s="119" t="s">
        <v>1489</v>
      </c>
      <c r="G841" s="114">
        <f>IF([Data da Aprovação]&lt;&gt;"ESTATUTÁRIO",YEAR([Data da Aprovação]),"")</f>
        <v>2010</v>
      </c>
      <c r="H841" s="106">
        <f>Tabela9[[#This Row],[Valor do Provento R$]]/Tabela9[[#This Row],[Provento por 1 ou 1000 Ações]]</f>
        <v>0.17449000000000001</v>
      </c>
    </row>
    <row r="842" spans="1:8">
      <c r="A842" s="118" t="s">
        <v>1512</v>
      </c>
      <c r="B842" s="116" t="s">
        <v>1490</v>
      </c>
      <c r="C842" s="138">
        <v>40570</v>
      </c>
      <c r="D842" s="139">
        <v>0.17449000000000001</v>
      </c>
      <c r="E842" s="118">
        <v>1</v>
      </c>
      <c r="F842" s="118" t="s">
        <v>1489</v>
      </c>
      <c r="G842" s="113">
        <f>IF([Data da Aprovação]&lt;&gt;"ESTATUTÁRIO",YEAR([Data da Aprovação]),"")</f>
        <v>2011</v>
      </c>
      <c r="H842" s="106">
        <f>Tabela9[[#This Row],[Valor do Provento R$]]/Tabela9[[#This Row],[Provento por 1 ou 1000 Ações]]</f>
        <v>0.17449000000000001</v>
      </c>
    </row>
    <row r="843" spans="1:8">
      <c r="A843" s="119" t="s">
        <v>1512</v>
      </c>
      <c r="B843" s="117" t="s">
        <v>1490</v>
      </c>
      <c r="C843" s="140">
        <v>40766</v>
      </c>
      <c r="D843" s="141">
        <v>0.18620999999999999</v>
      </c>
      <c r="E843" s="119">
        <v>1</v>
      </c>
      <c r="F843" s="119" t="s">
        <v>1489</v>
      </c>
      <c r="G843" s="114">
        <f>IF([Data da Aprovação]&lt;&gt;"ESTATUTÁRIO",YEAR([Data da Aprovação]),"")</f>
        <v>2011</v>
      </c>
      <c r="H843" s="106">
        <f>Tabela9[[#This Row],[Valor do Provento R$]]/Tabela9[[#This Row],[Provento por 1 ou 1000 Ações]]</f>
        <v>0.18620999999999999</v>
      </c>
    </row>
    <row r="844" spans="1:8">
      <c r="A844" s="118" t="s">
        <v>1512</v>
      </c>
      <c r="B844" s="116" t="s">
        <v>1490</v>
      </c>
      <c r="C844" s="138">
        <v>40932</v>
      </c>
      <c r="D844" s="139">
        <v>0.18620999999999999</v>
      </c>
      <c r="E844" s="118">
        <v>1</v>
      </c>
      <c r="F844" s="118" t="s">
        <v>1489</v>
      </c>
      <c r="G844" s="113">
        <f>IF([Data da Aprovação]&lt;&gt;"ESTATUTÁRIO",YEAR([Data da Aprovação]),"")</f>
        <v>2012</v>
      </c>
      <c r="H844" s="106">
        <f>Tabela9[[#This Row],[Valor do Provento R$]]/Tabela9[[#This Row],[Provento por 1 ou 1000 Ações]]</f>
        <v>0.18620999999999999</v>
      </c>
    </row>
    <row r="845" spans="1:8">
      <c r="A845" s="119" t="s">
        <v>1512</v>
      </c>
      <c r="B845" s="117" t="s">
        <v>1490</v>
      </c>
      <c r="C845" s="140">
        <v>41134</v>
      </c>
      <c r="D845" s="141">
        <v>0.1956</v>
      </c>
      <c r="E845" s="119">
        <v>1</v>
      </c>
      <c r="F845" s="119" t="s">
        <v>1489</v>
      </c>
      <c r="G845" s="114">
        <f>IF([Data da Aprovação]&lt;&gt;"ESTATUTÁRIO",YEAR([Data da Aprovação]),"")</f>
        <v>2012</v>
      </c>
      <c r="H845" s="106">
        <f>Tabela9[[#This Row],[Valor do Provento R$]]/Tabela9[[#This Row],[Provento por 1 ou 1000 Ações]]</f>
        <v>0.1956</v>
      </c>
    </row>
    <row r="846" spans="1:8">
      <c r="A846" s="118" t="s">
        <v>1512</v>
      </c>
      <c r="B846" s="116" t="s">
        <v>1490</v>
      </c>
      <c r="C846" s="138">
        <v>41297</v>
      </c>
      <c r="D846" s="139">
        <v>0.1956</v>
      </c>
      <c r="E846" s="118">
        <v>1</v>
      </c>
      <c r="F846" s="118" t="s">
        <v>1489</v>
      </c>
      <c r="G846" s="113">
        <f>IF([Data da Aprovação]&lt;&gt;"ESTATUTÁRIO",YEAR([Data da Aprovação]),"")</f>
        <v>2013</v>
      </c>
      <c r="H846" s="106">
        <f>Tabela9[[#This Row],[Valor do Provento R$]]/Tabela9[[#This Row],[Provento por 1 ou 1000 Ações]]</f>
        <v>0.1956</v>
      </c>
    </row>
    <row r="847" spans="1:8">
      <c r="A847" s="119" t="s">
        <v>1512</v>
      </c>
      <c r="B847" s="117" t="s">
        <v>1490</v>
      </c>
      <c r="C847" s="140">
        <v>41499</v>
      </c>
      <c r="D847" s="141">
        <v>0.20498</v>
      </c>
      <c r="E847" s="119">
        <v>1</v>
      </c>
      <c r="F847" s="119" t="s">
        <v>1489</v>
      </c>
      <c r="G847" s="114">
        <f>IF([Data da Aprovação]&lt;&gt;"ESTATUTÁRIO",YEAR([Data da Aprovação]),"")</f>
        <v>2013</v>
      </c>
      <c r="H847" s="106">
        <f>Tabela9[[#This Row],[Valor do Provento R$]]/Tabela9[[#This Row],[Provento por 1 ou 1000 Ações]]</f>
        <v>0.20498</v>
      </c>
    </row>
    <row r="848" spans="1:8">
      <c r="A848" s="118" t="s">
        <v>1512</v>
      </c>
      <c r="B848" s="116" t="s">
        <v>1490</v>
      </c>
      <c r="C848" s="138">
        <v>41660</v>
      </c>
      <c r="D848" s="139">
        <v>0.17424000000000001</v>
      </c>
      <c r="E848" s="118">
        <v>1</v>
      </c>
      <c r="F848" s="118" t="s">
        <v>1492</v>
      </c>
      <c r="G848" s="113">
        <f>IF([Data da Aprovação]&lt;&gt;"ESTATUTÁRIO",YEAR([Data da Aprovação]),"")</f>
        <v>2014</v>
      </c>
      <c r="H848" s="106">
        <f>Tabela9[[#This Row],[Valor do Provento R$]]/Tabela9[[#This Row],[Provento por 1 ou 1000 Ações]]</f>
        <v>0.17424000000000001</v>
      </c>
    </row>
    <row r="849" spans="1:8">
      <c r="A849" s="119" t="s">
        <v>1513</v>
      </c>
      <c r="B849" s="117" t="s">
        <v>1488</v>
      </c>
      <c r="C849" s="140">
        <v>40298</v>
      </c>
      <c r="D849" s="141">
        <v>0.05</v>
      </c>
      <c r="E849" s="119">
        <v>1</v>
      </c>
      <c r="F849" s="119" t="s">
        <v>1492</v>
      </c>
      <c r="G849" s="114">
        <f>IF([Data da Aprovação]&lt;&gt;"ESTATUTÁRIO",YEAR([Data da Aprovação]),"")</f>
        <v>2010</v>
      </c>
      <c r="H849" s="106">
        <f>Tabela9[[#This Row],[Valor do Provento R$]]/Tabela9[[#This Row],[Provento por 1 ou 1000 Ações]]</f>
        <v>0.05</v>
      </c>
    </row>
    <row r="850" spans="1:8">
      <c r="A850" s="118" t="s">
        <v>1513</v>
      </c>
      <c r="B850" s="116" t="s">
        <v>1488</v>
      </c>
      <c r="C850" s="138">
        <v>40661</v>
      </c>
      <c r="D850" s="139">
        <v>0.09</v>
      </c>
      <c r="E850" s="118">
        <v>1</v>
      </c>
      <c r="F850" s="118" t="s">
        <v>1492</v>
      </c>
      <c r="G850" s="113">
        <f>IF([Data da Aprovação]&lt;&gt;"ESTATUTÁRIO",YEAR([Data da Aprovação]),"")</f>
        <v>2011</v>
      </c>
      <c r="H850" s="106">
        <f>Tabela9[[#This Row],[Valor do Provento R$]]/Tabela9[[#This Row],[Provento por 1 ou 1000 Ações]]</f>
        <v>0.09</v>
      </c>
    </row>
    <row r="851" spans="1:8">
      <c r="A851" s="119" t="s">
        <v>1513</v>
      </c>
      <c r="B851" s="117" t="s">
        <v>1488</v>
      </c>
      <c r="C851" s="140">
        <v>41026</v>
      </c>
      <c r="D851" s="141">
        <v>0.18</v>
      </c>
      <c r="E851" s="119">
        <v>1</v>
      </c>
      <c r="F851" s="119" t="s">
        <v>1492</v>
      </c>
      <c r="G851" s="114">
        <f>IF([Data da Aprovação]&lt;&gt;"ESTATUTÁRIO",YEAR([Data da Aprovação]),"")</f>
        <v>2012</v>
      </c>
      <c r="H851" s="106">
        <f>Tabela9[[#This Row],[Valor do Provento R$]]/Tabela9[[#This Row],[Provento por 1 ou 1000 Ações]]</f>
        <v>0.18</v>
      </c>
    </row>
    <row r="852" spans="1:8">
      <c r="A852" s="118" t="s">
        <v>1513</v>
      </c>
      <c r="B852" s="116" t="s">
        <v>1488</v>
      </c>
      <c r="C852" s="138">
        <v>41390</v>
      </c>
      <c r="D852" s="139">
        <v>0.346085953</v>
      </c>
      <c r="E852" s="118">
        <v>1</v>
      </c>
      <c r="F852" s="118" t="s">
        <v>1492</v>
      </c>
      <c r="G852" s="113">
        <f>IF([Data da Aprovação]&lt;&gt;"ESTATUTÁRIO",YEAR([Data da Aprovação]),"")</f>
        <v>2013</v>
      </c>
      <c r="H852" s="106">
        <f>Tabela9[[#This Row],[Valor do Provento R$]]/Tabela9[[#This Row],[Provento por 1 ou 1000 Ações]]</f>
        <v>0.346085953</v>
      </c>
    </row>
    <row r="853" spans="1:8">
      <c r="A853" s="119" t="s">
        <v>1514</v>
      </c>
      <c r="B853" s="117" t="s">
        <v>1488</v>
      </c>
      <c r="C853" s="140">
        <v>35550</v>
      </c>
      <c r="D853" s="141">
        <v>5.25</v>
      </c>
      <c r="E853" s="119">
        <v>1000</v>
      </c>
      <c r="F853" s="119" t="s">
        <v>1492</v>
      </c>
      <c r="G853" s="114">
        <f>IF([Data da Aprovação]&lt;&gt;"ESTATUTÁRIO",YEAR([Data da Aprovação]),"")</f>
        <v>1997</v>
      </c>
      <c r="H853" s="106">
        <f>Tabela9[[#This Row],[Valor do Provento R$]]/Tabela9[[#This Row],[Provento por 1 ou 1000 Ações]]</f>
        <v>5.2500000000000003E-3</v>
      </c>
    </row>
    <row r="854" spans="1:8">
      <c r="A854" s="118" t="s">
        <v>1514</v>
      </c>
      <c r="B854" s="116" t="s">
        <v>1488</v>
      </c>
      <c r="C854" s="138">
        <v>35908</v>
      </c>
      <c r="D854" s="139">
        <v>7.6050979999999999</v>
      </c>
      <c r="E854" s="118">
        <v>1000</v>
      </c>
      <c r="F854" s="118" t="s">
        <v>1492</v>
      </c>
      <c r="G854" s="113">
        <f>IF([Data da Aprovação]&lt;&gt;"ESTATUTÁRIO",YEAR([Data da Aprovação]),"")</f>
        <v>1998</v>
      </c>
      <c r="H854" s="106">
        <f>Tabela9[[#This Row],[Valor do Provento R$]]/Tabela9[[#This Row],[Provento por 1 ou 1000 Ações]]</f>
        <v>7.6050980000000002E-3</v>
      </c>
    </row>
    <row r="855" spans="1:8">
      <c r="A855" s="119" t="s">
        <v>1514</v>
      </c>
      <c r="B855" s="117" t="s">
        <v>1488</v>
      </c>
      <c r="C855" s="140">
        <v>36280</v>
      </c>
      <c r="D855" s="141">
        <v>7.5675889357999999</v>
      </c>
      <c r="E855" s="119">
        <v>1000</v>
      </c>
      <c r="F855" s="119" t="s">
        <v>1492</v>
      </c>
      <c r="G855" s="114">
        <f>IF([Data da Aprovação]&lt;&gt;"ESTATUTÁRIO",YEAR([Data da Aprovação]),"")</f>
        <v>1999</v>
      </c>
      <c r="H855" s="106">
        <f>Tabela9[[#This Row],[Valor do Provento R$]]/Tabela9[[#This Row],[Provento por 1 ou 1000 Ações]]</f>
        <v>7.5675889358000001E-3</v>
      </c>
    </row>
    <row r="856" spans="1:8">
      <c r="A856" s="118" t="s">
        <v>1514</v>
      </c>
      <c r="B856" s="116" t="s">
        <v>1488</v>
      </c>
      <c r="C856" s="138">
        <v>36643</v>
      </c>
      <c r="D856" s="139">
        <v>7.5769659999999996</v>
      </c>
      <c r="E856" s="118">
        <v>1000</v>
      </c>
      <c r="F856" s="118" t="s">
        <v>1492</v>
      </c>
      <c r="G856" s="113">
        <f>IF([Data da Aprovação]&lt;&gt;"ESTATUTÁRIO",YEAR([Data da Aprovação]),"")</f>
        <v>2000</v>
      </c>
      <c r="H856" s="106">
        <f>Tabela9[[#This Row],[Valor do Provento R$]]/Tabela9[[#This Row],[Provento por 1 ou 1000 Ações]]</f>
        <v>7.5769659999999992E-3</v>
      </c>
    </row>
    <row r="857" spans="1:8">
      <c r="A857" s="119" t="s">
        <v>1514</v>
      </c>
      <c r="B857" s="117" t="s">
        <v>1488</v>
      </c>
      <c r="C857" s="140">
        <v>36976</v>
      </c>
      <c r="D857" s="141">
        <v>7.8207789999999999</v>
      </c>
      <c r="E857" s="119">
        <v>1000</v>
      </c>
      <c r="F857" s="119" t="s">
        <v>1492</v>
      </c>
      <c r="G857" s="114">
        <f>IF([Data da Aprovação]&lt;&gt;"ESTATUTÁRIO",YEAR([Data da Aprovação]),"")</f>
        <v>2001</v>
      </c>
      <c r="H857" s="106">
        <f>Tabela9[[#This Row],[Valor do Provento R$]]/Tabela9[[#This Row],[Provento por 1 ou 1000 Ações]]</f>
        <v>7.8207789999999999E-3</v>
      </c>
    </row>
    <row r="858" spans="1:8">
      <c r="A858" s="118" t="s">
        <v>1514</v>
      </c>
      <c r="B858" s="116" t="s">
        <v>1488</v>
      </c>
      <c r="C858" s="138">
        <v>37370</v>
      </c>
      <c r="D858" s="139">
        <v>13.6160336</v>
      </c>
      <c r="E858" s="118">
        <v>1000</v>
      </c>
      <c r="F858" s="118" t="s">
        <v>1492</v>
      </c>
      <c r="G858" s="113">
        <f>IF([Data da Aprovação]&lt;&gt;"ESTATUTÁRIO",YEAR([Data da Aprovação]),"")</f>
        <v>2002</v>
      </c>
      <c r="H858" s="106">
        <f>Tabela9[[#This Row],[Valor do Provento R$]]/Tabela9[[#This Row],[Provento por 1 ou 1000 Ações]]</f>
        <v>1.3616033599999999E-2</v>
      </c>
    </row>
    <row r="859" spans="1:8">
      <c r="A859" s="119" t="s">
        <v>1514</v>
      </c>
      <c r="B859" s="117" t="s">
        <v>1488</v>
      </c>
      <c r="C859" s="140">
        <v>37757</v>
      </c>
      <c r="D859" s="141">
        <v>12.6126482095</v>
      </c>
      <c r="E859" s="119">
        <v>1000</v>
      </c>
      <c r="F859" s="119" t="s">
        <v>1492</v>
      </c>
      <c r="G859" s="114">
        <f>IF([Data da Aprovação]&lt;&gt;"ESTATUTÁRIO",YEAR([Data da Aprovação]),"")</f>
        <v>2003</v>
      </c>
      <c r="H859" s="106">
        <f>Tabela9[[#This Row],[Valor do Provento R$]]/Tabela9[[#This Row],[Provento por 1 ou 1000 Ações]]</f>
        <v>1.26126482095E-2</v>
      </c>
    </row>
    <row r="860" spans="1:8">
      <c r="A860" s="118" t="s">
        <v>1514</v>
      </c>
      <c r="B860" s="116" t="s">
        <v>1488</v>
      </c>
      <c r="C860" s="138">
        <v>38104</v>
      </c>
      <c r="D860" s="139">
        <v>14.169241014200001</v>
      </c>
      <c r="E860" s="118">
        <v>1000</v>
      </c>
      <c r="F860" s="118" t="s">
        <v>1492</v>
      </c>
      <c r="G860" s="113">
        <f>IF([Data da Aprovação]&lt;&gt;"ESTATUTÁRIO",YEAR([Data da Aprovação]),"")</f>
        <v>2004</v>
      </c>
      <c r="H860" s="106">
        <f>Tabela9[[#This Row],[Valor do Provento R$]]/Tabela9[[#This Row],[Provento por 1 ou 1000 Ações]]</f>
        <v>1.4169241014200001E-2</v>
      </c>
    </row>
    <row r="861" spans="1:8">
      <c r="A861" s="119" t="s">
        <v>1514</v>
      </c>
      <c r="B861" s="117" t="s">
        <v>1488</v>
      </c>
      <c r="C861" s="140">
        <v>38461</v>
      </c>
      <c r="D861" s="141">
        <v>13.803853781999999</v>
      </c>
      <c r="E861" s="119">
        <v>1000</v>
      </c>
      <c r="F861" s="119" t="s">
        <v>1492</v>
      </c>
      <c r="G861" s="114">
        <f>IF([Data da Aprovação]&lt;&gt;"ESTATUTÁRIO",YEAR([Data da Aprovação]),"")</f>
        <v>2005</v>
      </c>
      <c r="H861" s="106">
        <f>Tabela9[[#This Row],[Valor do Provento R$]]/Tabela9[[#This Row],[Provento por 1 ou 1000 Ações]]</f>
        <v>1.3803853781999999E-2</v>
      </c>
    </row>
    <row r="862" spans="1:8">
      <c r="A862" s="118" t="s">
        <v>1514</v>
      </c>
      <c r="B862" s="116" t="s">
        <v>1488</v>
      </c>
      <c r="C862" s="138">
        <v>38835</v>
      </c>
      <c r="D862" s="139">
        <v>10.3073884102</v>
      </c>
      <c r="E862" s="118">
        <v>1000</v>
      </c>
      <c r="F862" s="118" t="s">
        <v>1492</v>
      </c>
      <c r="G862" s="113">
        <f>IF([Data da Aprovação]&lt;&gt;"ESTATUTÁRIO",YEAR([Data da Aprovação]),"")</f>
        <v>2006</v>
      </c>
      <c r="H862" s="106">
        <f>Tabela9[[#This Row],[Valor do Provento R$]]/Tabela9[[#This Row],[Provento por 1 ou 1000 Ações]]</f>
        <v>1.03073884102E-2</v>
      </c>
    </row>
    <row r="863" spans="1:8">
      <c r="A863" s="119" t="s">
        <v>1514</v>
      </c>
      <c r="B863" s="117" t="s">
        <v>1488</v>
      </c>
      <c r="C863" s="140">
        <v>39199</v>
      </c>
      <c r="D863" s="141">
        <v>10.3073884102</v>
      </c>
      <c r="E863" s="119">
        <v>1000</v>
      </c>
      <c r="F863" s="119" t="s">
        <v>1492</v>
      </c>
      <c r="G863" s="114">
        <f>IF([Data da Aprovação]&lt;&gt;"ESTATUTÁRIO",YEAR([Data da Aprovação]),"")</f>
        <v>2007</v>
      </c>
      <c r="H863" s="106">
        <f>Tabela9[[#This Row],[Valor do Provento R$]]/Tabela9[[#This Row],[Provento por 1 ou 1000 Ações]]</f>
        <v>1.03073884102E-2</v>
      </c>
    </row>
    <row r="864" spans="1:8">
      <c r="A864" s="118" t="s">
        <v>1514</v>
      </c>
      <c r="B864" s="116" t="s">
        <v>1488</v>
      </c>
      <c r="C864" s="138">
        <v>39568</v>
      </c>
      <c r="D864" s="139">
        <v>1.030738841E-2</v>
      </c>
      <c r="E864" s="118">
        <v>1</v>
      </c>
      <c r="F864" s="118" t="s">
        <v>1492</v>
      </c>
      <c r="G864" s="113">
        <f>IF([Data da Aprovação]&lt;&gt;"ESTATUTÁRIO",YEAR([Data da Aprovação]),"")</f>
        <v>2008</v>
      </c>
      <c r="H864" s="106">
        <f>Tabela9[[#This Row],[Valor do Provento R$]]/Tabela9[[#This Row],[Provento por 1 ou 1000 Ações]]</f>
        <v>1.030738841E-2</v>
      </c>
    </row>
    <row r="865" spans="1:8">
      <c r="A865" s="119" t="s">
        <v>1514</v>
      </c>
      <c r="B865" s="117" t="s">
        <v>1488</v>
      </c>
      <c r="C865" s="140">
        <v>39933</v>
      </c>
      <c r="D865" s="141">
        <v>10.30738848</v>
      </c>
      <c r="E865" s="119">
        <v>1</v>
      </c>
      <c r="F865" s="119" t="s">
        <v>1492</v>
      </c>
      <c r="G865" s="114">
        <f>IF([Data da Aprovação]&lt;&gt;"ESTATUTÁRIO",YEAR([Data da Aprovação]),"")</f>
        <v>2009</v>
      </c>
      <c r="H865" s="106">
        <f>Tabela9[[#This Row],[Valor do Provento R$]]/Tabela9[[#This Row],[Provento por 1 ou 1000 Ações]]</f>
        <v>10.30738848</v>
      </c>
    </row>
    <row r="866" spans="1:8">
      <c r="A866" s="118" t="s">
        <v>1514</v>
      </c>
      <c r="B866" s="116" t="s">
        <v>1488</v>
      </c>
      <c r="C866" s="138">
        <v>40298</v>
      </c>
      <c r="D866" s="139">
        <v>10.307388400000001</v>
      </c>
      <c r="E866" s="118">
        <v>1</v>
      </c>
      <c r="F866" s="118" t="s">
        <v>1492</v>
      </c>
      <c r="G866" s="113">
        <f>IF([Data da Aprovação]&lt;&gt;"ESTATUTÁRIO",YEAR([Data da Aprovação]),"")</f>
        <v>2010</v>
      </c>
      <c r="H866" s="106">
        <f>Tabela9[[#This Row],[Valor do Provento R$]]/Tabela9[[#This Row],[Provento por 1 ou 1000 Ações]]</f>
        <v>10.307388400000001</v>
      </c>
    </row>
    <row r="867" spans="1:8">
      <c r="A867" s="119" t="s">
        <v>1514</v>
      </c>
      <c r="B867" s="117" t="s">
        <v>1488</v>
      </c>
      <c r="C867" s="140">
        <v>40662</v>
      </c>
      <c r="D867" s="141">
        <v>15.454318323000001</v>
      </c>
      <c r="E867" s="119">
        <v>1</v>
      </c>
      <c r="F867" s="119" t="s">
        <v>1492</v>
      </c>
      <c r="G867" s="114">
        <f>IF([Data da Aprovação]&lt;&gt;"ESTATUTÁRIO",YEAR([Data da Aprovação]),"")</f>
        <v>2011</v>
      </c>
      <c r="H867" s="106">
        <f>Tabela9[[#This Row],[Valor do Provento R$]]/Tabela9[[#This Row],[Provento por 1 ou 1000 Ações]]</f>
        <v>15.454318323000001</v>
      </c>
    </row>
    <row r="868" spans="1:8">
      <c r="A868" s="118" t="s">
        <v>1514</v>
      </c>
      <c r="B868" s="116" t="s">
        <v>1488</v>
      </c>
      <c r="C868" s="138">
        <v>41025</v>
      </c>
      <c r="D868" s="139">
        <v>20.605757764</v>
      </c>
      <c r="E868" s="118">
        <v>1</v>
      </c>
      <c r="F868" s="118" t="s">
        <v>1492</v>
      </c>
      <c r="G868" s="113">
        <f>IF([Data da Aprovação]&lt;&gt;"ESTATUTÁRIO",YEAR([Data da Aprovação]),"")</f>
        <v>2012</v>
      </c>
      <c r="H868" s="106">
        <f>Tabela9[[#This Row],[Valor do Provento R$]]/Tabela9[[#This Row],[Provento por 1 ou 1000 Ações]]</f>
        <v>20.605757764</v>
      </c>
    </row>
    <row r="869" spans="1:8">
      <c r="A869" s="119" t="s">
        <v>1514</v>
      </c>
      <c r="B869" s="117" t="s">
        <v>1488</v>
      </c>
      <c r="C869" s="140">
        <v>41389</v>
      </c>
      <c r="D869" s="141">
        <v>25.757197205000001</v>
      </c>
      <c r="E869" s="119">
        <v>1</v>
      </c>
      <c r="F869" s="119" t="s">
        <v>1492</v>
      </c>
      <c r="G869" s="114">
        <f>IF([Data da Aprovação]&lt;&gt;"ESTATUTÁRIO",YEAR([Data da Aprovação]),"")</f>
        <v>2013</v>
      </c>
      <c r="H869" s="106">
        <f>Tabela9[[#This Row],[Valor do Provento R$]]/Tabela9[[#This Row],[Provento por 1 ou 1000 Ações]]</f>
        <v>25.757197205000001</v>
      </c>
    </row>
    <row r="870" spans="1:8">
      <c r="A870" s="118" t="s">
        <v>1514</v>
      </c>
      <c r="B870" s="116" t="s">
        <v>1490</v>
      </c>
      <c r="C870" s="138">
        <v>35550</v>
      </c>
      <c r="D870" s="139">
        <v>5.25</v>
      </c>
      <c r="E870" s="118">
        <v>1000</v>
      </c>
      <c r="F870" s="118" t="s">
        <v>1492</v>
      </c>
      <c r="G870" s="113">
        <f>IF([Data da Aprovação]&lt;&gt;"ESTATUTÁRIO",YEAR([Data da Aprovação]),"")</f>
        <v>1997</v>
      </c>
      <c r="H870" s="106">
        <f>Tabela9[[#This Row],[Valor do Provento R$]]/Tabela9[[#This Row],[Provento por 1 ou 1000 Ações]]</f>
        <v>5.2500000000000003E-3</v>
      </c>
    </row>
    <row r="871" spans="1:8">
      <c r="A871" s="119" t="s">
        <v>1514</v>
      </c>
      <c r="B871" s="117" t="s">
        <v>1490</v>
      </c>
      <c r="C871" s="140">
        <v>35908</v>
      </c>
      <c r="D871" s="141">
        <v>8.3656079999999999</v>
      </c>
      <c r="E871" s="119">
        <v>1000</v>
      </c>
      <c r="F871" s="119" t="s">
        <v>1492</v>
      </c>
      <c r="G871" s="114">
        <f>IF([Data da Aprovação]&lt;&gt;"ESTATUTÁRIO",YEAR([Data da Aprovação]),"")</f>
        <v>1998</v>
      </c>
      <c r="H871" s="106">
        <f>Tabela9[[#This Row],[Valor do Provento R$]]/Tabela9[[#This Row],[Provento por 1 ou 1000 Ações]]</f>
        <v>8.3656080000000001E-3</v>
      </c>
    </row>
    <row r="872" spans="1:8">
      <c r="A872" s="118" t="s">
        <v>1514</v>
      </c>
      <c r="B872" s="116" t="s">
        <v>1490</v>
      </c>
      <c r="C872" s="138">
        <v>36280</v>
      </c>
      <c r="D872" s="139">
        <v>8.3243478293000006</v>
      </c>
      <c r="E872" s="118">
        <v>1000</v>
      </c>
      <c r="F872" s="118" t="s">
        <v>1492</v>
      </c>
      <c r="G872" s="113">
        <f>IF([Data da Aprovação]&lt;&gt;"ESTATUTÁRIO",YEAR([Data da Aprovação]),"")</f>
        <v>1999</v>
      </c>
      <c r="H872" s="106">
        <f>Tabela9[[#This Row],[Valor do Provento R$]]/Tabela9[[#This Row],[Provento por 1 ou 1000 Ações]]</f>
        <v>8.3243478293000012E-3</v>
      </c>
    </row>
    <row r="873" spans="1:8">
      <c r="A873" s="119" t="s">
        <v>1514</v>
      </c>
      <c r="B873" s="117" t="s">
        <v>1490</v>
      </c>
      <c r="C873" s="140">
        <v>36643</v>
      </c>
      <c r="D873" s="141">
        <v>8.3346630000000008</v>
      </c>
      <c r="E873" s="119">
        <v>1000</v>
      </c>
      <c r="F873" s="119" t="s">
        <v>1492</v>
      </c>
      <c r="G873" s="114">
        <f>IF([Data da Aprovação]&lt;&gt;"ESTATUTÁRIO",YEAR([Data da Aprovação]),"")</f>
        <v>2000</v>
      </c>
      <c r="H873" s="106">
        <f>Tabela9[[#This Row],[Valor do Provento R$]]/Tabela9[[#This Row],[Provento por 1 ou 1000 Ações]]</f>
        <v>8.3346630000000008E-3</v>
      </c>
    </row>
    <row r="874" spans="1:8">
      <c r="A874" s="118" t="s">
        <v>1514</v>
      </c>
      <c r="B874" s="116" t="s">
        <v>1490</v>
      </c>
      <c r="C874" s="138">
        <v>36976</v>
      </c>
      <c r="D874" s="139">
        <v>8.6028570000000002</v>
      </c>
      <c r="E874" s="118">
        <v>1000</v>
      </c>
      <c r="F874" s="118" t="s">
        <v>1492</v>
      </c>
      <c r="G874" s="113">
        <f>IF([Data da Aprovação]&lt;&gt;"ESTATUTÁRIO",YEAR([Data da Aprovação]),"")</f>
        <v>2001</v>
      </c>
      <c r="H874" s="106">
        <f>Tabela9[[#This Row],[Valor do Provento R$]]/Tabela9[[#This Row],[Provento por 1 ou 1000 Ações]]</f>
        <v>8.6028570000000002E-3</v>
      </c>
    </row>
    <row r="875" spans="1:8">
      <c r="A875" s="119" t="s">
        <v>1514</v>
      </c>
      <c r="B875" s="117" t="s">
        <v>1490</v>
      </c>
      <c r="C875" s="140">
        <v>37370</v>
      </c>
      <c r="D875" s="141">
        <v>14.97763696</v>
      </c>
      <c r="E875" s="119">
        <v>1000</v>
      </c>
      <c r="F875" s="119" t="s">
        <v>1492</v>
      </c>
      <c r="G875" s="114">
        <f>IF([Data da Aprovação]&lt;&gt;"ESTATUTÁRIO",YEAR([Data da Aprovação]),"")</f>
        <v>2002</v>
      </c>
      <c r="H875" s="106">
        <f>Tabela9[[#This Row],[Valor do Provento R$]]/Tabela9[[#This Row],[Provento por 1 ou 1000 Ações]]</f>
        <v>1.497763696E-2</v>
      </c>
    </row>
    <row r="876" spans="1:8">
      <c r="A876" s="118" t="s">
        <v>1514</v>
      </c>
      <c r="B876" s="116" t="s">
        <v>1490</v>
      </c>
      <c r="C876" s="138">
        <v>37757</v>
      </c>
      <c r="D876" s="139">
        <v>13.873913030400001</v>
      </c>
      <c r="E876" s="118">
        <v>1000</v>
      </c>
      <c r="F876" s="118" t="s">
        <v>1492</v>
      </c>
      <c r="G876" s="113">
        <f>IF([Data da Aprovação]&lt;&gt;"ESTATUTÁRIO",YEAR([Data da Aprovação]),"")</f>
        <v>2003</v>
      </c>
      <c r="H876" s="106">
        <f>Tabela9[[#This Row],[Valor do Provento R$]]/Tabela9[[#This Row],[Provento por 1 ou 1000 Ações]]</f>
        <v>1.38739130304E-2</v>
      </c>
    </row>
    <row r="877" spans="1:8">
      <c r="A877" s="119" t="s">
        <v>1514</v>
      </c>
      <c r="B877" s="117" t="s">
        <v>1490</v>
      </c>
      <c r="C877" s="140">
        <v>38104</v>
      </c>
      <c r="D877" s="141">
        <v>15.5861651156</v>
      </c>
      <c r="E877" s="119">
        <v>1000</v>
      </c>
      <c r="F877" s="119" t="s">
        <v>1492</v>
      </c>
      <c r="G877" s="114">
        <f>IF([Data da Aprovação]&lt;&gt;"ESTATUTÁRIO",YEAR([Data da Aprovação]),"")</f>
        <v>2004</v>
      </c>
      <c r="H877" s="106">
        <f>Tabela9[[#This Row],[Valor do Provento R$]]/Tabela9[[#This Row],[Provento por 1 ou 1000 Ações]]</f>
        <v>1.5586165115600001E-2</v>
      </c>
    </row>
    <row r="878" spans="1:8">
      <c r="A878" s="118" t="s">
        <v>1514</v>
      </c>
      <c r="B878" s="116" t="s">
        <v>1490</v>
      </c>
      <c r="C878" s="138">
        <v>38461</v>
      </c>
      <c r="D878" s="139">
        <v>15.184239160200001</v>
      </c>
      <c r="E878" s="118">
        <v>1000</v>
      </c>
      <c r="F878" s="118" t="s">
        <v>1492</v>
      </c>
      <c r="G878" s="113">
        <f>IF([Data da Aprovação]&lt;&gt;"ESTATUTÁRIO",YEAR([Data da Aprovação]),"")</f>
        <v>2005</v>
      </c>
      <c r="H878" s="106">
        <f>Tabela9[[#This Row],[Valor do Provento R$]]/Tabela9[[#This Row],[Provento por 1 ou 1000 Ações]]</f>
        <v>1.5184239160200001E-2</v>
      </c>
    </row>
    <row r="879" spans="1:8">
      <c r="A879" s="119" t="s">
        <v>1514</v>
      </c>
      <c r="B879" s="117" t="s">
        <v>1490</v>
      </c>
      <c r="C879" s="140">
        <v>38835</v>
      </c>
      <c r="D879" s="141">
        <v>11.3381272512</v>
      </c>
      <c r="E879" s="119">
        <v>1000</v>
      </c>
      <c r="F879" s="119" t="s">
        <v>1492</v>
      </c>
      <c r="G879" s="114">
        <f>IF([Data da Aprovação]&lt;&gt;"ESTATUTÁRIO",YEAR([Data da Aprovação]),"")</f>
        <v>2006</v>
      </c>
      <c r="H879" s="106">
        <f>Tabela9[[#This Row],[Valor do Provento R$]]/Tabela9[[#This Row],[Provento por 1 ou 1000 Ações]]</f>
        <v>1.13381272512E-2</v>
      </c>
    </row>
    <row r="880" spans="1:8">
      <c r="A880" s="118" t="s">
        <v>1514</v>
      </c>
      <c r="B880" s="116" t="s">
        <v>1490</v>
      </c>
      <c r="C880" s="138">
        <v>39199</v>
      </c>
      <c r="D880" s="139">
        <v>11.3381272512</v>
      </c>
      <c r="E880" s="118">
        <v>1000</v>
      </c>
      <c r="F880" s="118" t="s">
        <v>1492</v>
      </c>
      <c r="G880" s="113">
        <f>IF([Data da Aprovação]&lt;&gt;"ESTATUTÁRIO",YEAR([Data da Aprovação]),"")</f>
        <v>2007</v>
      </c>
      <c r="H880" s="106">
        <f>Tabela9[[#This Row],[Valor do Provento R$]]/Tabela9[[#This Row],[Provento por 1 ou 1000 Ações]]</f>
        <v>1.13381272512E-2</v>
      </c>
    </row>
    <row r="881" spans="1:8">
      <c r="A881" s="119" t="s">
        <v>1514</v>
      </c>
      <c r="B881" s="117" t="s">
        <v>1490</v>
      </c>
      <c r="C881" s="140">
        <v>39568</v>
      </c>
      <c r="D881" s="141">
        <v>1.133812725E-2</v>
      </c>
      <c r="E881" s="119">
        <v>1</v>
      </c>
      <c r="F881" s="119" t="s">
        <v>1492</v>
      </c>
      <c r="G881" s="114">
        <f>IF([Data da Aprovação]&lt;&gt;"ESTATUTÁRIO",YEAR([Data da Aprovação]),"")</f>
        <v>2008</v>
      </c>
      <c r="H881" s="106">
        <f>Tabela9[[#This Row],[Valor do Provento R$]]/Tabela9[[#This Row],[Provento por 1 ou 1000 Ações]]</f>
        <v>1.133812725E-2</v>
      </c>
    </row>
    <row r="882" spans="1:8">
      <c r="A882" s="118" t="s">
        <v>1514</v>
      </c>
      <c r="B882" s="116" t="s">
        <v>1490</v>
      </c>
      <c r="C882" s="138">
        <v>39933</v>
      </c>
      <c r="D882" s="139">
        <v>11.3381272826</v>
      </c>
      <c r="E882" s="118">
        <v>1</v>
      </c>
      <c r="F882" s="118" t="s">
        <v>1492</v>
      </c>
      <c r="G882" s="113">
        <f>IF([Data da Aprovação]&lt;&gt;"ESTATUTÁRIO",YEAR([Data da Aprovação]),"")</f>
        <v>2009</v>
      </c>
      <c r="H882" s="106">
        <f>Tabela9[[#This Row],[Valor do Provento R$]]/Tabela9[[#This Row],[Provento por 1 ou 1000 Ações]]</f>
        <v>11.3381272826</v>
      </c>
    </row>
    <row r="883" spans="1:8">
      <c r="A883" s="119" t="s">
        <v>1514</v>
      </c>
      <c r="B883" s="117" t="s">
        <v>1490</v>
      </c>
      <c r="C883" s="140">
        <v>40298</v>
      </c>
      <c r="D883" s="141">
        <v>11.338127251</v>
      </c>
      <c r="E883" s="119">
        <v>1</v>
      </c>
      <c r="F883" s="119" t="s">
        <v>1492</v>
      </c>
      <c r="G883" s="114">
        <f>IF([Data da Aprovação]&lt;&gt;"ESTATUTÁRIO",YEAR([Data da Aprovação]),"")</f>
        <v>2010</v>
      </c>
      <c r="H883" s="106">
        <f>Tabela9[[#This Row],[Valor do Provento R$]]/Tabela9[[#This Row],[Provento por 1 ou 1000 Ações]]</f>
        <v>11.338127251</v>
      </c>
    </row>
    <row r="884" spans="1:8">
      <c r="A884" s="118" t="s">
        <v>1514</v>
      </c>
      <c r="B884" s="116" t="s">
        <v>1490</v>
      </c>
      <c r="C884" s="138">
        <v>40662</v>
      </c>
      <c r="D884" s="139">
        <v>16.999750155000001</v>
      </c>
      <c r="E884" s="118">
        <v>1</v>
      </c>
      <c r="F884" s="118" t="s">
        <v>1492</v>
      </c>
      <c r="G884" s="113">
        <f>IF([Data da Aprovação]&lt;&gt;"ESTATUTÁRIO",YEAR([Data da Aprovação]),"")</f>
        <v>2011</v>
      </c>
      <c r="H884" s="106">
        <f>Tabela9[[#This Row],[Valor do Provento R$]]/Tabela9[[#This Row],[Provento por 1 ou 1000 Ações]]</f>
        <v>16.999750155000001</v>
      </c>
    </row>
    <row r="885" spans="1:8">
      <c r="A885" s="119" t="s">
        <v>1514</v>
      </c>
      <c r="B885" s="117" t="s">
        <v>1490</v>
      </c>
      <c r="C885" s="140">
        <v>41025</v>
      </c>
      <c r="D885" s="141">
        <v>22.66633354</v>
      </c>
      <c r="E885" s="119">
        <v>1</v>
      </c>
      <c r="F885" s="119" t="s">
        <v>1492</v>
      </c>
      <c r="G885" s="114">
        <f>IF([Data da Aprovação]&lt;&gt;"ESTATUTÁRIO",YEAR([Data da Aprovação]),"")</f>
        <v>2012</v>
      </c>
      <c r="H885" s="106">
        <f>Tabela9[[#This Row],[Valor do Provento R$]]/Tabela9[[#This Row],[Provento por 1 ou 1000 Ações]]</f>
        <v>22.66633354</v>
      </c>
    </row>
    <row r="886" spans="1:8">
      <c r="A886" s="118" t="s">
        <v>1514</v>
      </c>
      <c r="B886" s="116" t="s">
        <v>1490</v>
      </c>
      <c r="C886" s="138">
        <v>41389</v>
      </c>
      <c r="D886" s="139">
        <v>28.332916925999999</v>
      </c>
      <c r="E886" s="118">
        <v>1</v>
      </c>
      <c r="F886" s="118" t="s">
        <v>1492</v>
      </c>
      <c r="G886" s="113">
        <f>IF([Data da Aprovação]&lt;&gt;"ESTATUTÁRIO",YEAR([Data da Aprovação]),"")</f>
        <v>2013</v>
      </c>
      <c r="H886" s="106">
        <f>Tabela9[[#This Row],[Valor do Provento R$]]/Tabela9[[#This Row],[Provento por 1 ou 1000 Ações]]</f>
        <v>28.332916925999999</v>
      </c>
    </row>
    <row r="887" spans="1:8">
      <c r="A887" s="119" t="s">
        <v>1515</v>
      </c>
      <c r="B887" s="117" t="s">
        <v>1516</v>
      </c>
      <c r="C887" s="140">
        <v>38443</v>
      </c>
      <c r="D887" s="141">
        <v>1.7576499999999998E-2</v>
      </c>
      <c r="E887" s="119">
        <v>1</v>
      </c>
      <c r="F887" s="119" t="s">
        <v>1492</v>
      </c>
      <c r="G887" s="114">
        <f>IF([Data da Aprovação]&lt;&gt;"ESTATUTÁRIO",YEAR([Data da Aprovação]),"")</f>
        <v>2005</v>
      </c>
      <c r="H887" s="106">
        <f>Tabela9[[#This Row],[Valor do Provento R$]]/Tabela9[[#This Row],[Provento por 1 ou 1000 Ações]]</f>
        <v>1.7576499999999998E-2</v>
      </c>
    </row>
    <row r="888" spans="1:8">
      <c r="A888" s="118" t="s">
        <v>1515</v>
      </c>
      <c r="B888" s="116" t="s">
        <v>1516</v>
      </c>
      <c r="C888" s="138">
        <v>38713</v>
      </c>
      <c r="D888" s="139">
        <v>0.44900027059999997</v>
      </c>
      <c r="E888" s="118">
        <v>1</v>
      </c>
      <c r="F888" s="118" t="s">
        <v>1489</v>
      </c>
      <c r="G888" s="113">
        <f>IF([Data da Aprovação]&lt;&gt;"ESTATUTÁRIO",YEAR([Data da Aprovação]),"")</f>
        <v>2005</v>
      </c>
      <c r="H888" s="106">
        <f>Tabela9[[#This Row],[Valor do Provento R$]]/Tabela9[[#This Row],[Provento por 1 ou 1000 Ações]]</f>
        <v>0.44900027059999997</v>
      </c>
    </row>
    <row r="889" spans="1:8">
      <c r="A889" s="119" t="s">
        <v>1515</v>
      </c>
      <c r="B889" s="117" t="s">
        <v>1516</v>
      </c>
      <c r="C889" s="140">
        <v>38803</v>
      </c>
      <c r="D889" s="141">
        <v>0.45569787371999998</v>
      </c>
      <c r="E889" s="119">
        <v>1</v>
      </c>
      <c r="F889" s="119" t="s">
        <v>1492</v>
      </c>
      <c r="G889" s="114">
        <f>IF([Data da Aprovação]&lt;&gt;"ESTATUTÁRIO",YEAR([Data da Aprovação]),"")</f>
        <v>2006</v>
      </c>
      <c r="H889" s="106">
        <f>Tabela9[[#This Row],[Valor do Provento R$]]/Tabela9[[#This Row],[Provento por 1 ou 1000 Ações]]</f>
        <v>0.45569787371999998</v>
      </c>
    </row>
    <row r="890" spans="1:8">
      <c r="A890" s="118" t="s">
        <v>1515</v>
      </c>
      <c r="B890" s="116" t="s">
        <v>1516</v>
      </c>
      <c r="C890" s="138">
        <v>39080</v>
      </c>
      <c r="D890" s="139">
        <v>2.6126984999999998E-2</v>
      </c>
      <c r="E890" s="118">
        <v>1</v>
      </c>
      <c r="F890" s="118" t="s">
        <v>1489</v>
      </c>
      <c r="G890" s="113">
        <f>IF([Data da Aprovação]&lt;&gt;"ESTATUTÁRIO",YEAR([Data da Aprovação]),"")</f>
        <v>2006</v>
      </c>
      <c r="H890" s="106">
        <f>Tabela9[[#This Row],[Valor do Provento R$]]/Tabela9[[#This Row],[Provento por 1 ou 1000 Ações]]</f>
        <v>2.6126984999999998E-2</v>
      </c>
    </row>
    <row r="891" spans="1:8">
      <c r="A891" s="119" t="s">
        <v>1515</v>
      </c>
      <c r="B891" s="117" t="s">
        <v>1516</v>
      </c>
      <c r="C891" s="140">
        <v>39174</v>
      </c>
      <c r="D891" s="141">
        <v>4.7501957999999999E-3</v>
      </c>
      <c r="E891" s="119">
        <v>1</v>
      </c>
      <c r="F891" s="119" t="s">
        <v>1492</v>
      </c>
      <c r="G891" s="114">
        <f>IF([Data da Aprovação]&lt;&gt;"ESTATUTÁRIO",YEAR([Data da Aprovação]),"")</f>
        <v>2007</v>
      </c>
      <c r="H891" s="106">
        <f>Tabela9[[#This Row],[Valor do Provento R$]]/Tabela9[[#This Row],[Provento por 1 ou 1000 Ações]]</f>
        <v>4.7501957999999999E-3</v>
      </c>
    </row>
    <row r="892" spans="1:8">
      <c r="A892" s="118" t="s">
        <v>1515</v>
      </c>
      <c r="B892" s="116" t="s">
        <v>1488</v>
      </c>
      <c r="C892" s="138" t="s">
        <v>1517</v>
      </c>
      <c r="D892" s="139">
        <v>1.4150808000000001E-2</v>
      </c>
      <c r="E892" s="118">
        <v>1000</v>
      </c>
      <c r="F892" s="118" t="s">
        <v>1492</v>
      </c>
      <c r="G892" s="113">
        <f>IF([Data da Aprovação]&lt;&gt;"ESTATUTÁRIO",YEAR([Data da Aprovação]),"")</f>
        <v>2002</v>
      </c>
      <c r="H892" s="106">
        <f>Tabela9[[#This Row],[Valor do Provento R$]]/Tabela9[[#This Row],[Provento por 1 ou 1000 Ações]]</f>
        <v>1.4150808E-5</v>
      </c>
    </row>
    <row r="893" spans="1:8">
      <c r="A893" s="119" t="s">
        <v>1515</v>
      </c>
      <c r="B893" s="117" t="s">
        <v>1488</v>
      </c>
      <c r="C893" s="140">
        <v>38351</v>
      </c>
      <c r="D893" s="141">
        <v>0.83335400000000004</v>
      </c>
      <c r="E893" s="119">
        <v>1</v>
      </c>
      <c r="F893" s="119" t="s">
        <v>1489</v>
      </c>
      <c r="G893" s="114">
        <f>IF([Data da Aprovação]&lt;&gt;"ESTATUTÁRIO",YEAR([Data da Aprovação]),"")</f>
        <v>2004</v>
      </c>
      <c r="H893" s="106">
        <f>Tabela9[[#This Row],[Valor do Provento R$]]/Tabela9[[#This Row],[Provento por 1 ou 1000 Ações]]</f>
        <v>0.83335400000000004</v>
      </c>
    </row>
    <row r="894" spans="1:8">
      <c r="A894" s="118" t="s">
        <v>1515</v>
      </c>
      <c r="B894" s="116" t="s">
        <v>1488</v>
      </c>
      <c r="C894" s="138">
        <v>38443</v>
      </c>
      <c r="D894" s="139">
        <v>3.5152999999999998E-3</v>
      </c>
      <c r="E894" s="118">
        <v>1</v>
      </c>
      <c r="F894" s="118" t="s">
        <v>1492</v>
      </c>
      <c r="G894" s="113">
        <f>IF([Data da Aprovação]&lt;&gt;"ESTATUTÁRIO",YEAR([Data da Aprovação]),"")</f>
        <v>2005</v>
      </c>
      <c r="H894" s="106">
        <f>Tabela9[[#This Row],[Valor do Provento R$]]/Tabela9[[#This Row],[Provento por 1 ou 1000 Ações]]</f>
        <v>3.5152999999999998E-3</v>
      </c>
    </row>
    <row r="895" spans="1:8">
      <c r="A895" s="119" t="s">
        <v>1515</v>
      </c>
      <c r="B895" s="117" t="s">
        <v>1488</v>
      </c>
      <c r="C895" s="140">
        <v>38713</v>
      </c>
      <c r="D895" s="141">
        <v>8.980005412E-2</v>
      </c>
      <c r="E895" s="119">
        <v>1</v>
      </c>
      <c r="F895" s="119" t="s">
        <v>1489</v>
      </c>
      <c r="G895" s="114">
        <f>IF([Data da Aprovação]&lt;&gt;"ESTATUTÁRIO",YEAR([Data da Aprovação]),"")</f>
        <v>2005</v>
      </c>
      <c r="H895" s="106">
        <f>Tabela9[[#This Row],[Valor do Provento R$]]/Tabela9[[#This Row],[Provento por 1 ou 1000 Ações]]</f>
        <v>8.980005412E-2</v>
      </c>
    </row>
    <row r="896" spans="1:8">
      <c r="A896" s="118" t="s">
        <v>1515</v>
      </c>
      <c r="B896" s="116" t="s">
        <v>1488</v>
      </c>
      <c r="C896" s="138">
        <v>38803</v>
      </c>
      <c r="D896" s="139">
        <v>9.1139574740000007E-2</v>
      </c>
      <c r="E896" s="118">
        <v>1</v>
      </c>
      <c r="F896" s="118" t="s">
        <v>1492</v>
      </c>
      <c r="G896" s="113">
        <f>IF([Data da Aprovação]&lt;&gt;"ESTATUTÁRIO",YEAR([Data da Aprovação]),"")</f>
        <v>2006</v>
      </c>
      <c r="H896" s="106">
        <f>Tabela9[[#This Row],[Valor do Provento R$]]/Tabela9[[#This Row],[Provento por 1 ou 1000 Ações]]</f>
        <v>9.1139574740000007E-2</v>
      </c>
    </row>
    <row r="897" spans="1:8">
      <c r="A897" s="119" t="s">
        <v>1515</v>
      </c>
      <c r="B897" s="117" t="s">
        <v>1488</v>
      </c>
      <c r="C897" s="140">
        <v>39080</v>
      </c>
      <c r="D897" s="141">
        <v>5.2253969999999997E-3</v>
      </c>
      <c r="E897" s="119">
        <v>1</v>
      </c>
      <c r="F897" s="119" t="s">
        <v>1489</v>
      </c>
      <c r="G897" s="114">
        <f>IF([Data da Aprovação]&lt;&gt;"ESTATUTÁRIO",YEAR([Data da Aprovação]),"")</f>
        <v>2006</v>
      </c>
      <c r="H897" s="106">
        <f>Tabela9[[#This Row],[Valor do Provento R$]]/Tabela9[[#This Row],[Provento por 1 ou 1000 Ações]]</f>
        <v>5.2253969999999997E-3</v>
      </c>
    </row>
    <row r="898" spans="1:8">
      <c r="A898" s="118" t="s">
        <v>1515</v>
      </c>
      <c r="B898" s="116" t="s">
        <v>1488</v>
      </c>
      <c r="C898" s="138">
        <v>39174</v>
      </c>
      <c r="D898" s="139">
        <v>9.5003920000000003E-4</v>
      </c>
      <c r="E898" s="118">
        <v>1</v>
      </c>
      <c r="F898" s="118" t="s">
        <v>1492</v>
      </c>
      <c r="G898" s="113">
        <f>IF([Data da Aprovação]&lt;&gt;"ESTATUTÁRIO",YEAR([Data da Aprovação]),"")</f>
        <v>2007</v>
      </c>
      <c r="H898" s="106">
        <f>Tabela9[[#This Row],[Valor do Provento R$]]/Tabela9[[#This Row],[Provento por 1 ou 1000 Ações]]</f>
        <v>9.5003920000000003E-4</v>
      </c>
    </row>
    <row r="899" spans="1:8">
      <c r="A899" s="119" t="s">
        <v>1515</v>
      </c>
      <c r="B899" s="117" t="s">
        <v>1488</v>
      </c>
      <c r="C899" s="140">
        <v>39566</v>
      </c>
      <c r="D899" s="141">
        <v>1.7871499999999998E-2</v>
      </c>
      <c r="E899" s="119">
        <v>1</v>
      </c>
      <c r="F899" s="119" t="s">
        <v>1492</v>
      </c>
      <c r="G899" s="114">
        <f>IF([Data da Aprovação]&lt;&gt;"ESTATUTÁRIO",YEAR([Data da Aprovação]),"")</f>
        <v>2008</v>
      </c>
      <c r="H899" s="106">
        <f>Tabela9[[#This Row],[Valor do Provento R$]]/Tabela9[[#This Row],[Provento por 1 ou 1000 Ações]]</f>
        <v>1.7871499999999998E-2</v>
      </c>
    </row>
    <row r="900" spans="1:8">
      <c r="A900" s="118" t="s">
        <v>1515</v>
      </c>
      <c r="B900" s="116" t="s">
        <v>1488</v>
      </c>
      <c r="C900" s="138">
        <v>39932</v>
      </c>
      <c r="D900" s="139">
        <v>1.451567E-2</v>
      </c>
      <c r="E900" s="118">
        <v>1</v>
      </c>
      <c r="F900" s="118" t="s">
        <v>1492</v>
      </c>
      <c r="G900" s="113">
        <f>IF([Data da Aprovação]&lt;&gt;"ESTATUTÁRIO",YEAR([Data da Aprovação]),"")</f>
        <v>2009</v>
      </c>
      <c r="H900" s="106">
        <f>Tabela9[[#This Row],[Valor do Provento R$]]/Tabela9[[#This Row],[Provento por 1 ou 1000 Ações]]</f>
        <v>1.451567E-2</v>
      </c>
    </row>
    <row r="901" spans="1:8">
      <c r="A901" s="119" t="s">
        <v>1515</v>
      </c>
      <c r="B901" s="117" t="s">
        <v>1488</v>
      </c>
      <c r="C901" s="140">
        <v>40298</v>
      </c>
      <c r="D901" s="141">
        <v>2.0945930000000001E-3</v>
      </c>
      <c r="E901" s="119">
        <v>1</v>
      </c>
      <c r="F901" s="119" t="s">
        <v>1492</v>
      </c>
      <c r="G901" s="114">
        <f>IF([Data da Aprovação]&lt;&gt;"ESTATUTÁRIO",YEAR([Data da Aprovação]),"")</f>
        <v>2010</v>
      </c>
      <c r="H901" s="106">
        <f>Tabela9[[#This Row],[Valor do Provento R$]]/Tabela9[[#This Row],[Provento por 1 ou 1000 Ações]]</f>
        <v>2.0945930000000001E-3</v>
      </c>
    </row>
    <row r="902" spans="1:8">
      <c r="A902" s="118" t="s">
        <v>1515</v>
      </c>
      <c r="B902" s="116" t="s">
        <v>1488</v>
      </c>
      <c r="C902" s="138">
        <v>40668</v>
      </c>
      <c r="D902" s="139">
        <v>8.2915804999999995E-2</v>
      </c>
      <c r="E902" s="118">
        <v>1</v>
      </c>
      <c r="F902" s="118" t="s">
        <v>1492</v>
      </c>
      <c r="G902" s="113">
        <f>IF([Data da Aprovação]&lt;&gt;"ESTATUTÁRIO",YEAR([Data da Aprovação]),"")</f>
        <v>2011</v>
      </c>
      <c r="H902" s="106">
        <f>Tabela9[[#This Row],[Valor do Provento R$]]/Tabela9[[#This Row],[Provento por 1 ou 1000 Ações]]</f>
        <v>8.2915804999999995E-2</v>
      </c>
    </row>
    <row r="903" spans="1:8">
      <c r="A903" s="119" t="s">
        <v>1515</v>
      </c>
      <c r="B903" s="117" t="s">
        <v>1488</v>
      </c>
      <c r="C903" s="140">
        <v>41026</v>
      </c>
      <c r="D903" s="141">
        <v>8.5464373799999993E-2</v>
      </c>
      <c r="E903" s="119">
        <v>1</v>
      </c>
      <c r="F903" s="119" t="s">
        <v>1492</v>
      </c>
      <c r="G903" s="114">
        <f>IF([Data da Aprovação]&lt;&gt;"ESTATUTÁRIO",YEAR([Data da Aprovação]),"")</f>
        <v>2012</v>
      </c>
      <c r="H903" s="106">
        <f>Tabela9[[#This Row],[Valor do Provento R$]]/Tabela9[[#This Row],[Provento por 1 ou 1000 Ações]]</f>
        <v>8.5464373799999993E-2</v>
      </c>
    </row>
    <row r="904" spans="1:8">
      <c r="A904" s="118" t="s">
        <v>1515</v>
      </c>
      <c r="B904" s="116" t="s">
        <v>1488</v>
      </c>
      <c r="C904" s="138">
        <v>41381</v>
      </c>
      <c r="D904" s="139">
        <v>8.2492046999999999E-2</v>
      </c>
      <c r="E904" s="118">
        <v>1</v>
      </c>
      <c r="F904" s="118" t="s">
        <v>1492</v>
      </c>
      <c r="G904" s="113">
        <f>IF([Data da Aprovação]&lt;&gt;"ESTATUTÁRIO",YEAR([Data da Aprovação]),"")</f>
        <v>2013</v>
      </c>
      <c r="H904" s="106">
        <f>Tabela9[[#This Row],[Valor do Provento R$]]/Tabela9[[#This Row],[Provento por 1 ou 1000 Ações]]</f>
        <v>8.2492046999999999E-2</v>
      </c>
    </row>
    <row r="905" spans="1:8">
      <c r="A905" s="119" t="s">
        <v>1515</v>
      </c>
      <c r="B905" s="117" t="s">
        <v>1490</v>
      </c>
      <c r="C905" s="140" t="s">
        <v>1517</v>
      </c>
      <c r="D905" s="141">
        <v>1.5565888E-2</v>
      </c>
      <c r="E905" s="119">
        <v>1000</v>
      </c>
      <c r="F905" s="119" t="s">
        <v>1492</v>
      </c>
      <c r="G905" s="114">
        <f>IF([Data da Aprovação]&lt;&gt;"ESTATUTÁRIO",YEAR([Data da Aprovação]),"")</f>
        <v>2002</v>
      </c>
      <c r="H905" s="106">
        <f>Tabela9[[#This Row],[Valor do Provento R$]]/Tabela9[[#This Row],[Provento por 1 ou 1000 Ações]]</f>
        <v>1.5565888E-5</v>
      </c>
    </row>
    <row r="906" spans="1:8">
      <c r="A906" s="118" t="s">
        <v>1515</v>
      </c>
      <c r="B906" s="116" t="s">
        <v>1490</v>
      </c>
      <c r="C906" s="138">
        <v>38351</v>
      </c>
      <c r="D906" s="139">
        <v>0.83335400000000004</v>
      </c>
      <c r="E906" s="118">
        <v>1</v>
      </c>
      <c r="F906" s="118" t="s">
        <v>1489</v>
      </c>
      <c r="G906" s="113">
        <f>IF([Data da Aprovação]&lt;&gt;"ESTATUTÁRIO",YEAR([Data da Aprovação]),"")</f>
        <v>2004</v>
      </c>
      <c r="H906" s="106">
        <f>Tabela9[[#This Row],[Valor do Provento R$]]/Tabela9[[#This Row],[Provento por 1 ou 1000 Ações]]</f>
        <v>0.83335400000000004</v>
      </c>
    </row>
    <row r="907" spans="1:8">
      <c r="A907" s="119" t="s">
        <v>1515</v>
      </c>
      <c r="B907" s="117" t="s">
        <v>1490</v>
      </c>
      <c r="C907" s="140">
        <v>38443</v>
      </c>
      <c r="D907" s="141">
        <v>3.5152999999999998E-3</v>
      </c>
      <c r="E907" s="119">
        <v>1</v>
      </c>
      <c r="F907" s="119" t="s">
        <v>1492</v>
      </c>
      <c r="G907" s="114">
        <f>IF([Data da Aprovação]&lt;&gt;"ESTATUTÁRIO",YEAR([Data da Aprovação]),"")</f>
        <v>2005</v>
      </c>
      <c r="H907" s="106">
        <f>Tabela9[[#This Row],[Valor do Provento R$]]/Tabela9[[#This Row],[Provento por 1 ou 1000 Ações]]</f>
        <v>3.5152999999999998E-3</v>
      </c>
    </row>
    <row r="908" spans="1:8">
      <c r="A908" s="118" t="s">
        <v>1515</v>
      </c>
      <c r="B908" s="116" t="s">
        <v>1490</v>
      </c>
      <c r="C908" s="138">
        <v>38713</v>
      </c>
      <c r="D908" s="139">
        <v>8.980005412E-2</v>
      </c>
      <c r="E908" s="118">
        <v>1</v>
      </c>
      <c r="F908" s="118" t="s">
        <v>1489</v>
      </c>
      <c r="G908" s="113">
        <f>IF([Data da Aprovação]&lt;&gt;"ESTATUTÁRIO",YEAR([Data da Aprovação]),"")</f>
        <v>2005</v>
      </c>
      <c r="H908" s="106">
        <f>Tabela9[[#This Row],[Valor do Provento R$]]/Tabela9[[#This Row],[Provento por 1 ou 1000 Ações]]</f>
        <v>8.980005412E-2</v>
      </c>
    </row>
    <row r="909" spans="1:8">
      <c r="A909" s="119" t="s">
        <v>1515</v>
      </c>
      <c r="B909" s="117" t="s">
        <v>1490</v>
      </c>
      <c r="C909" s="140">
        <v>38803</v>
      </c>
      <c r="D909" s="141">
        <v>9.1139574740000007E-2</v>
      </c>
      <c r="E909" s="119">
        <v>1</v>
      </c>
      <c r="F909" s="119" t="s">
        <v>1492</v>
      </c>
      <c r="G909" s="114">
        <f>IF([Data da Aprovação]&lt;&gt;"ESTATUTÁRIO",YEAR([Data da Aprovação]),"")</f>
        <v>2006</v>
      </c>
      <c r="H909" s="106">
        <f>Tabela9[[#This Row],[Valor do Provento R$]]/Tabela9[[#This Row],[Provento por 1 ou 1000 Ações]]</f>
        <v>9.1139574740000007E-2</v>
      </c>
    </row>
    <row r="910" spans="1:8">
      <c r="A910" s="118" t="s">
        <v>1515</v>
      </c>
      <c r="B910" s="116" t="s">
        <v>1490</v>
      </c>
      <c r="C910" s="138">
        <v>39080</v>
      </c>
      <c r="D910" s="139">
        <v>5.2253969999999997E-3</v>
      </c>
      <c r="E910" s="118">
        <v>1</v>
      </c>
      <c r="F910" s="118" t="s">
        <v>1489</v>
      </c>
      <c r="G910" s="113">
        <f>IF([Data da Aprovação]&lt;&gt;"ESTATUTÁRIO",YEAR([Data da Aprovação]),"")</f>
        <v>2006</v>
      </c>
      <c r="H910" s="106">
        <f>Tabela9[[#This Row],[Valor do Provento R$]]/Tabela9[[#This Row],[Provento por 1 ou 1000 Ações]]</f>
        <v>5.2253969999999997E-3</v>
      </c>
    </row>
    <row r="911" spans="1:8">
      <c r="A911" s="119" t="s">
        <v>1515</v>
      </c>
      <c r="B911" s="117" t="s">
        <v>1490</v>
      </c>
      <c r="C911" s="140">
        <v>39174</v>
      </c>
      <c r="D911" s="141">
        <v>9.5003920000000003E-4</v>
      </c>
      <c r="E911" s="119">
        <v>1</v>
      </c>
      <c r="F911" s="119" t="s">
        <v>1492</v>
      </c>
      <c r="G911" s="114">
        <f>IF([Data da Aprovação]&lt;&gt;"ESTATUTÁRIO",YEAR([Data da Aprovação]),"")</f>
        <v>2007</v>
      </c>
      <c r="H911" s="106">
        <f>Tabela9[[#This Row],[Valor do Provento R$]]/Tabela9[[#This Row],[Provento por 1 ou 1000 Ações]]</f>
        <v>9.5003920000000003E-4</v>
      </c>
    </row>
    <row r="912" spans="1:8">
      <c r="A912" s="118" t="s">
        <v>1515</v>
      </c>
      <c r="B912" s="116" t="s">
        <v>1490</v>
      </c>
      <c r="C912" s="138">
        <v>39566</v>
      </c>
      <c r="D912" s="139">
        <v>1.7871499999999998E-2</v>
      </c>
      <c r="E912" s="118">
        <v>1</v>
      </c>
      <c r="F912" s="118" t="s">
        <v>1492</v>
      </c>
      <c r="G912" s="113">
        <f>IF([Data da Aprovação]&lt;&gt;"ESTATUTÁRIO",YEAR([Data da Aprovação]),"")</f>
        <v>2008</v>
      </c>
      <c r="H912" s="106">
        <f>Tabela9[[#This Row],[Valor do Provento R$]]/Tabela9[[#This Row],[Provento por 1 ou 1000 Ações]]</f>
        <v>1.7871499999999998E-2</v>
      </c>
    </row>
    <row r="913" spans="1:8">
      <c r="A913" s="119" t="s">
        <v>1515</v>
      </c>
      <c r="B913" s="117" t="s">
        <v>1490</v>
      </c>
      <c r="C913" s="140">
        <v>39932</v>
      </c>
      <c r="D913" s="141">
        <v>1.451567E-2</v>
      </c>
      <c r="E913" s="119">
        <v>1</v>
      </c>
      <c r="F913" s="119" t="s">
        <v>1492</v>
      </c>
      <c r="G913" s="114">
        <f>IF([Data da Aprovação]&lt;&gt;"ESTATUTÁRIO",YEAR([Data da Aprovação]),"")</f>
        <v>2009</v>
      </c>
      <c r="H913" s="106">
        <f>Tabela9[[#This Row],[Valor do Provento R$]]/Tabela9[[#This Row],[Provento por 1 ou 1000 Ações]]</f>
        <v>1.451567E-2</v>
      </c>
    </row>
    <row r="914" spans="1:8">
      <c r="A914" s="118" t="s">
        <v>1515</v>
      </c>
      <c r="B914" s="116" t="s">
        <v>1490</v>
      </c>
      <c r="C914" s="138">
        <v>40298</v>
      </c>
      <c r="D914" s="139">
        <v>2.0945930000000001E-3</v>
      </c>
      <c r="E914" s="118">
        <v>1</v>
      </c>
      <c r="F914" s="118" t="s">
        <v>1492</v>
      </c>
      <c r="G914" s="113">
        <f>IF([Data da Aprovação]&lt;&gt;"ESTATUTÁRIO",YEAR([Data da Aprovação]),"")</f>
        <v>2010</v>
      </c>
      <c r="H914" s="106">
        <f>Tabela9[[#This Row],[Valor do Provento R$]]/Tabela9[[#This Row],[Provento por 1 ou 1000 Ações]]</f>
        <v>2.0945930000000001E-3</v>
      </c>
    </row>
    <row r="915" spans="1:8">
      <c r="A915" s="119" t="s">
        <v>1515</v>
      </c>
      <c r="B915" s="117" t="s">
        <v>1493</v>
      </c>
      <c r="C915" s="140">
        <v>39566</v>
      </c>
      <c r="D915" s="141">
        <v>8.9357500000000006E-2</v>
      </c>
      <c r="E915" s="119">
        <v>1</v>
      </c>
      <c r="F915" s="119" t="s">
        <v>1492</v>
      </c>
      <c r="G915" s="114">
        <f>IF([Data da Aprovação]&lt;&gt;"ESTATUTÁRIO",YEAR([Data da Aprovação]),"")</f>
        <v>2008</v>
      </c>
      <c r="H915" s="106">
        <f>Tabela9[[#This Row],[Valor do Provento R$]]/Tabela9[[#This Row],[Provento por 1 ou 1000 Ações]]</f>
        <v>8.9357500000000006E-2</v>
      </c>
    </row>
    <row r="916" spans="1:8">
      <c r="A916" s="118" t="s">
        <v>1515</v>
      </c>
      <c r="B916" s="116" t="s">
        <v>1493</v>
      </c>
      <c r="C916" s="138">
        <v>39932</v>
      </c>
      <c r="D916" s="139">
        <v>7.257835E-2</v>
      </c>
      <c r="E916" s="118">
        <v>1</v>
      </c>
      <c r="F916" s="118" t="s">
        <v>1492</v>
      </c>
      <c r="G916" s="113">
        <f>IF([Data da Aprovação]&lt;&gt;"ESTATUTÁRIO",YEAR([Data da Aprovação]),"")</f>
        <v>2009</v>
      </c>
      <c r="H916" s="106">
        <f>Tabela9[[#This Row],[Valor do Provento R$]]/Tabela9[[#This Row],[Provento por 1 ou 1000 Ações]]</f>
        <v>7.257835E-2</v>
      </c>
    </row>
    <row r="917" spans="1:8">
      <c r="A917" s="119" t="s">
        <v>1515</v>
      </c>
      <c r="B917" s="117" t="s">
        <v>1493</v>
      </c>
      <c r="C917" s="140">
        <v>40298</v>
      </c>
      <c r="D917" s="141">
        <v>1.0472965000000001E-2</v>
      </c>
      <c r="E917" s="119">
        <v>1</v>
      </c>
      <c r="F917" s="119" t="s">
        <v>1492</v>
      </c>
      <c r="G917" s="114">
        <f>IF([Data da Aprovação]&lt;&gt;"ESTATUTÁRIO",YEAR([Data da Aprovação]),"")</f>
        <v>2010</v>
      </c>
      <c r="H917" s="106">
        <f>Tabela9[[#This Row],[Valor do Provento R$]]/Tabela9[[#This Row],[Provento por 1 ou 1000 Ações]]</f>
        <v>1.0472965000000001E-2</v>
      </c>
    </row>
    <row r="918" spans="1:8">
      <c r="A918" s="118" t="s">
        <v>1518</v>
      </c>
      <c r="B918" s="116" t="s">
        <v>1488</v>
      </c>
      <c r="C918" s="138">
        <v>35123</v>
      </c>
      <c r="D918" s="139">
        <v>3.67</v>
      </c>
      <c r="E918" s="118">
        <v>1000</v>
      </c>
      <c r="F918" s="118" t="s">
        <v>1492</v>
      </c>
      <c r="G918" s="113">
        <f>IF([Data da Aprovação]&lt;&gt;"ESTATUTÁRIO",YEAR([Data da Aprovação]),"")</f>
        <v>1996</v>
      </c>
      <c r="H918" s="106">
        <f>Tabela9[[#This Row],[Valor do Provento R$]]/Tabela9[[#This Row],[Provento por 1 ou 1000 Ações]]</f>
        <v>3.6700000000000001E-3</v>
      </c>
    </row>
    <row r="919" spans="1:8">
      <c r="A919" s="119" t="s">
        <v>1518</v>
      </c>
      <c r="B919" s="117" t="s">
        <v>1488</v>
      </c>
      <c r="C919" s="140">
        <v>35538</v>
      </c>
      <c r="D919" s="141">
        <v>0.25</v>
      </c>
      <c r="E919" s="119">
        <v>1000</v>
      </c>
      <c r="F919" s="119" t="s">
        <v>1492</v>
      </c>
      <c r="G919" s="114">
        <f>IF([Data da Aprovação]&lt;&gt;"ESTATUTÁRIO",YEAR([Data da Aprovação]),"")</f>
        <v>1997</v>
      </c>
      <c r="H919" s="106">
        <f>Tabela9[[#This Row],[Valor do Provento R$]]/Tabela9[[#This Row],[Provento por 1 ou 1000 Ações]]</f>
        <v>2.5000000000000001E-4</v>
      </c>
    </row>
    <row r="920" spans="1:8">
      <c r="A920" s="118" t="s">
        <v>1518</v>
      </c>
      <c r="B920" s="116" t="s">
        <v>1488</v>
      </c>
      <c r="C920" s="138">
        <v>36014</v>
      </c>
      <c r="D920" s="139">
        <v>0.5</v>
      </c>
      <c r="E920" s="118">
        <v>1000</v>
      </c>
      <c r="F920" s="118" t="s">
        <v>1492</v>
      </c>
      <c r="G920" s="113">
        <f>IF([Data da Aprovação]&lt;&gt;"ESTATUTÁRIO",YEAR([Data da Aprovação]),"")</f>
        <v>1998</v>
      </c>
      <c r="H920" s="106">
        <f>Tabela9[[#This Row],[Valor do Provento R$]]/Tabela9[[#This Row],[Provento por 1 ou 1000 Ações]]</f>
        <v>5.0000000000000001E-4</v>
      </c>
    </row>
    <row r="921" spans="1:8">
      <c r="A921" s="119" t="s">
        <v>1518</v>
      </c>
      <c r="B921" s="117" t="s">
        <v>1488</v>
      </c>
      <c r="C921" s="140">
        <v>36217</v>
      </c>
      <c r="D921" s="141">
        <v>2.87</v>
      </c>
      <c r="E921" s="119">
        <v>1000</v>
      </c>
      <c r="F921" s="119" t="s">
        <v>1492</v>
      </c>
      <c r="G921" s="114">
        <f>IF([Data da Aprovação]&lt;&gt;"ESTATUTÁRIO",YEAR([Data da Aprovação]),"")</f>
        <v>1999</v>
      </c>
      <c r="H921" s="106">
        <f>Tabela9[[#This Row],[Valor do Provento R$]]/Tabela9[[#This Row],[Provento por 1 ou 1000 Ações]]</f>
        <v>2.8700000000000002E-3</v>
      </c>
    </row>
    <row r="922" spans="1:8">
      <c r="A922" s="118" t="s">
        <v>1518</v>
      </c>
      <c r="B922" s="116" t="s">
        <v>1488</v>
      </c>
      <c r="C922" s="138">
        <v>36476</v>
      </c>
      <c r="D922" s="139">
        <v>1</v>
      </c>
      <c r="E922" s="118">
        <v>1000</v>
      </c>
      <c r="F922" s="118" t="s">
        <v>1492</v>
      </c>
      <c r="G922" s="113">
        <f>IF([Data da Aprovação]&lt;&gt;"ESTATUTÁRIO",YEAR([Data da Aprovação]),"")</f>
        <v>1999</v>
      </c>
      <c r="H922" s="106">
        <f>Tabela9[[#This Row],[Valor do Provento R$]]/Tabela9[[#This Row],[Provento por 1 ou 1000 Ações]]</f>
        <v>1E-3</v>
      </c>
    </row>
    <row r="923" spans="1:8">
      <c r="A923" s="119" t="s">
        <v>1518</v>
      </c>
      <c r="B923" s="117" t="s">
        <v>1488</v>
      </c>
      <c r="C923" s="140">
        <v>36614</v>
      </c>
      <c r="D923" s="141">
        <v>5.14</v>
      </c>
      <c r="E923" s="119">
        <v>1000</v>
      </c>
      <c r="F923" s="119" t="s">
        <v>1492</v>
      </c>
      <c r="G923" s="114">
        <f>IF([Data da Aprovação]&lt;&gt;"ESTATUTÁRIO",YEAR([Data da Aprovação]),"")</f>
        <v>2000</v>
      </c>
      <c r="H923" s="106">
        <f>Tabela9[[#This Row],[Valor do Provento R$]]/Tabela9[[#This Row],[Provento por 1 ou 1000 Ações]]</f>
        <v>5.1399999999999996E-3</v>
      </c>
    </row>
    <row r="924" spans="1:8">
      <c r="A924" s="118" t="s">
        <v>1518</v>
      </c>
      <c r="B924" s="116" t="s">
        <v>1488</v>
      </c>
      <c r="C924" s="138">
        <v>36742</v>
      </c>
      <c r="D924" s="139">
        <v>1.53</v>
      </c>
      <c r="E924" s="118">
        <v>1000</v>
      </c>
      <c r="F924" s="118" t="s">
        <v>1492</v>
      </c>
      <c r="G924" s="113">
        <f>IF([Data da Aprovação]&lt;&gt;"ESTATUTÁRIO",YEAR([Data da Aprovação]),"")</f>
        <v>2000</v>
      </c>
      <c r="H924" s="106">
        <f>Tabela9[[#This Row],[Valor do Provento R$]]/Tabela9[[#This Row],[Provento por 1 ou 1000 Ações]]</f>
        <v>1.5300000000000001E-3</v>
      </c>
    </row>
    <row r="925" spans="1:8">
      <c r="A925" s="119" t="s">
        <v>1518</v>
      </c>
      <c r="B925" s="117" t="s">
        <v>1488</v>
      </c>
      <c r="C925" s="140">
        <v>36973</v>
      </c>
      <c r="D925" s="141">
        <v>6.68</v>
      </c>
      <c r="E925" s="119">
        <v>1000</v>
      </c>
      <c r="F925" s="119" t="s">
        <v>1492</v>
      </c>
      <c r="G925" s="114">
        <f>IF([Data da Aprovação]&lt;&gt;"ESTATUTÁRIO",YEAR([Data da Aprovação]),"")</f>
        <v>2001</v>
      </c>
      <c r="H925" s="106">
        <f>Tabela9[[#This Row],[Valor do Provento R$]]/Tabela9[[#This Row],[Provento por 1 ou 1000 Ações]]</f>
        <v>6.6799999999999993E-3</v>
      </c>
    </row>
    <row r="926" spans="1:8">
      <c r="A926" s="118" t="s">
        <v>1518</v>
      </c>
      <c r="B926" s="116" t="s">
        <v>1488</v>
      </c>
      <c r="C926" s="138">
        <v>37106</v>
      </c>
      <c r="D926" s="139">
        <v>2.1800000000000002</v>
      </c>
      <c r="E926" s="118">
        <v>1000</v>
      </c>
      <c r="F926" s="118" t="s">
        <v>1492</v>
      </c>
      <c r="G926" s="113">
        <f>IF([Data da Aprovação]&lt;&gt;"ESTATUTÁRIO",YEAR([Data da Aprovação]),"")</f>
        <v>2001</v>
      </c>
      <c r="H926" s="106">
        <f>Tabela9[[#This Row],[Valor do Provento R$]]/Tabela9[[#This Row],[Provento por 1 ou 1000 Ações]]</f>
        <v>2.1800000000000001E-3</v>
      </c>
    </row>
    <row r="927" spans="1:8">
      <c r="A927" s="119" t="s">
        <v>1518</v>
      </c>
      <c r="B927" s="117" t="s">
        <v>1488</v>
      </c>
      <c r="C927" s="140">
        <v>37316</v>
      </c>
      <c r="D927" s="141">
        <v>3.95</v>
      </c>
      <c r="E927" s="119">
        <v>1000</v>
      </c>
      <c r="F927" s="119" t="s">
        <v>1492</v>
      </c>
      <c r="G927" s="114">
        <f>IF([Data da Aprovação]&lt;&gt;"ESTATUTÁRIO",YEAR([Data da Aprovação]),"")</f>
        <v>2002</v>
      </c>
      <c r="H927" s="106">
        <f>Tabela9[[#This Row],[Valor do Provento R$]]/Tabela9[[#This Row],[Provento por 1 ou 1000 Ações]]</f>
        <v>3.9500000000000004E-3</v>
      </c>
    </row>
    <row r="928" spans="1:8">
      <c r="A928" s="118" t="s">
        <v>1518</v>
      </c>
      <c r="B928" s="116" t="s">
        <v>1488</v>
      </c>
      <c r="C928" s="138">
        <v>37603</v>
      </c>
      <c r="D928" s="139">
        <v>11.7643</v>
      </c>
      <c r="E928" s="118">
        <v>1000</v>
      </c>
      <c r="F928" s="118" t="s">
        <v>1489</v>
      </c>
      <c r="G928" s="113">
        <f>IF([Data da Aprovação]&lt;&gt;"ESTATUTÁRIO",YEAR([Data da Aprovação]),"")</f>
        <v>2002</v>
      </c>
      <c r="H928" s="106">
        <f>Tabela9[[#This Row],[Valor do Provento R$]]/Tabela9[[#This Row],[Provento por 1 ou 1000 Ações]]</f>
        <v>1.17643E-2</v>
      </c>
    </row>
    <row r="929" spans="1:8">
      <c r="A929" s="119" t="s">
        <v>1518</v>
      </c>
      <c r="B929" s="117" t="s">
        <v>1488</v>
      </c>
      <c r="C929" s="140">
        <v>37673</v>
      </c>
      <c r="D929" s="141">
        <v>5.79</v>
      </c>
      <c r="E929" s="119">
        <v>1000</v>
      </c>
      <c r="F929" s="119" t="s">
        <v>1492</v>
      </c>
      <c r="G929" s="114">
        <f>IF([Data da Aprovação]&lt;&gt;"ESTATUTÁRIO",YEAR([Data da Aprovação]),"")</f>
        <v>2003</v>
      </c>
      <c r="H929" s="106">
        <f>Tabela9[[#This Row],[Valor do Provento R$]]/Tabela9[[#This Row],[Provento por 1 ou 1000 Ações]]</f>
        <v>5.79E-3</v>
      </c>
    </row>
    <row r="930" spans="1:8">
      <c r="A930" s="118" t="s">
        <v>1518</v>
      </c>
      <c r="B930" s="116" t="s">
        <v>1488</v>
      </c>
      <c r="C930" s="138">
        <v>37834</v>
      </c>
      <c r="D930" s="139">
        <v>1.53</v>
      </c>
      <c r="E930" s="118">
        <v>1000</v>
      </c>
      <c r="F930" s="118" t="s">
        <v>1489</v>
      </c>
      <c r="G930" s="113">
        <f>IF([Data da Aprovação]&lt;&gt;"ESTATUTÁRIO",YEAR([Data da Aprovação]),"")</f>
        <v>2003</v>
      </c>
      <c r="H930" s="106">
        <f>Tabela9[[#This Row],[Valor do Provento R$]]/Tabela9[[#This Row],[Provento por 1 ou 1000 Ações]]</f>
        <v>1.5300000000000001E-3</v>
      </c>
    </row>
    <row r="931" spans="1:8">
      <c r="A931" s="119" t="s">
        <v>1518</v>
      </c>
      <c r="B931" s="117" t="s">
        <v>1488</v>
      </c>
      <c r="C931" s="140">
        <v>37967</v>
      </c>
      <c r="D931" s="141">
        <v>11.75</v>
      </c>
      <c r="E931" s="119">
        <v>1000</v>
      </c>
      <c r="F931" s="119" t="s">
        <v>1489</v>
      </c>
      <c r="G931" s="114">
        <f>IF([Data da Aprovação]&lt;&gt;"ESTATUTÁRIO",YEAR([Data da Aprovação]),"")</f>
        <v>2003</v>
      </c>
      <c r="H931" s="106">
        <f>Tabela9[[#This Row],[Valor do Provento R$]]/Tabela9[[#This Row],[Provento por 1 ou 1000 Ações]]</f>
        <v>1.175E-2</v>
      </c>
    </row>
    <row r="932" spans="1:8">
      <c r="A932" s="118" t="s">
        <v>1518</v>
      </c>
      <c r="B932" s="116" t="s">
        <v>1488</v>
      </c>
      <c r="C932" s="138">
        <v>38029</v>
      </c>
      <c r="D932" s="139">
        <v>0.64200000000000002</v>
      </c>
      <c r="E932" s="118">
        <v>1000</v>
      </c>
      <c r="F932" s="118" t="s">
        <v>1492</v>
      </c>
      <c r="G932" s="113">
        <f>IF([Data da Aprovação]&lt;&gt;"ESTATUTÁRIO",YEAR([Data da Aprovação]),"")</f>
        <v>2004</v>
      </c>
      <c r="H932" s="106">
        <f>Tabela9[[#This Row],[Valor do Provento R$]]/Tabela9[[#This Row],[Provento por 1 ou 1000 Ações]]</f>
        <v>6.4199999999999999E-4</v>
      </c>
    </row>
    <row r="933" spans="1:8">
      <c r="A933" s="119" t="s">
        <v>1518</v>
      </c>
      <c r="B933" s="117" t="s">
        <v>1488</v>
      </c>
      <c r="C933" s="140">
        <v>38107</v>
      </c>
      <c r="D933" s="141">
        <v>2.8940000000000001</v>
      </c>
      <c r="E933" s="119">
        <v>1000</v>
      </c>
      <c r="F933" s="119" t="s">
        <v>1489</v>
      </c>
      <c r="G933" s="114">
        <f>IF([Data da Aprovação]&lt;&gt;"ESTATUTÁRIO",YEAR([Data da Aprovação]),"")</f>
        <v>2004</v>
      </c>
      <c r="H933" s="106">
        <f>Tabela9[[#This Row],[Valor do Provento R$]]/Tabela9[[#This Row],[Provento por 1 ou 1000 Ações]]</f>
        <v>2.8940000000000003E-3</v>
      </c>
    </row>
    <row r="934" spans="1:8">
      <c r="A934" s="118" t="s">
        <v>1518</v>
      </c>
      <c r="B934" s="116" t="s">
        <v>1488</v>
      </c>
      <c r="C934" s="138">
        <v>38198</v>
      </c>
      <c r="D934" s="139">
        <v>2.8959999999999999</v>
      </c>
      <c r="E934" s="118">
        <v>1000</v>
      </c>
      <c r="F934" s="118" t="s">
        <v>1489</v>
      </c>
      <c r="G934" s="113">
        <f>IF([Data da Aprovação]&lt;&gt;"ESTATUTÁRIO",YEAR([Data da Aprovação]),"")</f>
        <v>2004</v>
      </c>
      <c r="H934" s="106">
        <f>Tabela9[[#This Row],[Valor do Provento R$]]/Tabela9[[#This Row],[Provento por 1 ou 1000 Ações]]</f>
        <v>2.8959999999999997E-3</v>
      </c>
    </row>
    <row r="935" spans="1:8">
      <c r="A935" s="119" t="s">
        <v>1518</v>
      </c>
      <c r="B935" s="117" t="s">
        <v>1488</v>
      </c>
      <c r="C935" s="140">
        <v>38289</v>
      </c>
      <c r="D935" s="141">
        <v>9.2530000000000001</v>
      </c>
      <c r="E935" s="119">
        <v>1000</v>
      </c>
      <c r="F935" s="119" t="s">
        <v>1489</v>
      </c>
      <c r="G935" s="114">
        <f>IF([Data da Aprovação]&lt;&gt;"ESTATUTÁRIO",YEAR([Data da Aprovação]),"")</f>
        <v>2004</v>
      </c>
      <c r="H935" s="106">
        <f>Tabela9[[#This Row],[Valor do Provento R$]]/Tabela9[[#This Row],[Provento por 1 ou 1000 Ações]]</f>
        <v>9.2530000000000008E-3</v>
      </c>
    </row>
    <row r="936" spans="1:8">
      <c r="A936" s="118" t="s">
        <v>1518</v>
      </c>
      <c r="B936" s="116" t="s">
        <v>1488</v>
      </c>
      <c r="C936" s="138">
        <v>38331</v>
      </c>
      <c r="D936" s="139">
        <v>3.34</v>
      </c>
      <c r="E936" s="118">
        <v>1000</v>
      </c>
      <c r="F936" s="118" t="s">
        <v>1489</v>
      </c>
      <c r="G936" s="113">
        <f>IF([Data da Aprovação]&lt;&gt;"ESTATUTÁRIO",YEAR([Data da Aprovação]),"")</f>
        <v>2004</v>
      </c>
      <c r="H936" s="106">
        <f>Tabela9[[#This Row],[Valor do Provento R$]]/Tabela9[[#This Row],[Provento por 1 ou 1000 Ações]]</f>
        <v>3.3399999999999997E-3</v>
      </c>
    </row>
    <row r="937" spans="1:8">
      <c r="A937" s="119" t="s">
        <v>1518</v>
      </c>
      <c r="B937" s="117" t="s">
        <v>1488</v>
      </c>
      <c r="C937" s="140">
        <v>38471</v>
      </c>
      <c r="D937" s="141">
        <v>8.27</v>
      </c>
      <c r="E937" s="119">
        <v>1000</v>
      </c>
      <c r="F937" s="119" t="s">
        <v>1489</v>
      </c>
      <c r="G937" s="114">
        <f>IF([Data da Aprovação]&lt;&gt;"ESTATUTÁRIO",YEAR([Data da Aprovação]),"")</f>
        <v>2005</v>
      </c>
      <c r="H937" s="106">
        <f>Tabela9[[#This Row],[Valor do Provento R$]]/Tabela9[[#This Row],[Provento por 1 ou 1000 Ações]]</f>
        <v>8.2699999999999996E-3</v>
      </c>
    </row>
    <row r="938" spans="1:8">
      <c r="A938" s="118" t="s">
        <v>1518</v>
      </c>
      <c r="B938" s="116" t="s">
        <v>1488</v>
      </c>
      <c r="C938" s="138">
        <v>38530</v>
      </c>
      <c r="D938" s="139">
        <v>0.67</v>
      </c>
      <c r="E938" s="118">
        <v>1</v>
      </c>
      <c r="F938" s="118" t="s">
        <v>1489</v>
      </c>
      <c r="G938" s="113">
        <f>IF([Data da Aprovação]&lt;&gt;"ESTATUTÁRIO",YEAR([Data da Aprovação]),"")</f>
        <v>2005</v>
      </c>
      <c r="H938" s="106">
        <f>Tabela9[[#This Row],[Valor do Provento R$]]/Tabela9[[#This Row],[Provento por 1 ou 1000 Ações]]</f>
        <v>0.67</v>
      </c>
    </row>
    <row r="939" spans="1:8">
      <c r="A939" s="119" t="s">
        <v>1518</v>
      </c>
      <c r="B939" s="117" t="s">
        <v>1488</v>
      </c>
      <c r="C939" s="140">
        <v>38576</v>
      </c>
      <c r="D939" s="141">
        <v>0.76</v>
      </c>
      <c r="E939" s="119">
        <v>1</v>
      </c>
      <c r="F939" s="119" t="s">
        <v>1489</v>
      </c>
      <c r="G939" s="114">
        <f>IF([Data da Aprovação]&lt;&gt;"ESTATUTÁRIO",YEAR([Data da Aprovação]),"")</f>
        <v>2005</v>
      </c>
      <c r="H939" s="106">
        <f>Tabela9[[#This Row],[Valor do Provento R$]]/Tabela9[[#This Row],[Provento por 1 ou 1000 Ações]]</f>
        <v>0.76</v>
      </c>
    </row>
    <row r="940" spans="1:8">
      <c r="A940" s="118" t="s">
        <v>1518</v>
      </c>
      <c r="B940" s="116" t="s">
        <v>1488</v>
      </c>
      <c r="C940" s="138">
        <v>38653</v>
      </c>
      <c r="D940" s="139">
        <v>0.46</v>
      </c>
      <c r="E940" s="118">
        <v>1</v>
      </c>
      <c r="F940" s="118" t="s">
        <v>1489</v>
      </c>
      <c r="G940" s="113">
        <f>IF([Data da Aprovação]&lt;&gt;"ESTATUTÁRIO",YEAR([Data da Aprovação]),"")</f>
        <v>2005</v>
      </c>
      <c r="H940" s="106">
        <f>Tabela9[[#This Row],[Valor do Provento R$]]/Tabela9[[#This Row],[Provento por 1 ou 1000 Ações]]</f>
        <v>0.46</v>
      </c>
    </row>
    <row r="941" spans="1:8">
      <c r="A941" s="119" t="s">
        <v>1518</v>
      </c>
      <c r="B941" s="117" t="s">
        <v>1488</v>
      </c>
      <c r="C941" s="140">
        <v>38765</v>
      </c>
      <c r="D941" s="141">
        <v>9.2799999999999994E-2</v>
      </c>
      <c r="E941" s="119">
        <v>1</v>
      </c>
      <c r="F941" s="119" t="s">
        <v>1492</v>
      </c>
      <c r="G941" s="114">
        <f>IF([Data da Aprovação]&lt;&gt;"ESTATUTÁRIO",YEAR([Data da Aprovação]),"")</f>
        <v>2006</v>
      </c>
      <c r="H941" s="106">
        <f>Tabela9[[#This Row],[Valor do Provento R$]]/Tabela9[[#This Row],[Provento por 1 ou 1000 Ações]]</f>
        <v>9.2799999999999994E-2</v>
      </c>
    </row>
    <row r="942" spans="1:8">
      <c r="A942" s="118" t="s">
        <v>1518</v>
      </c>
      <c r="B942" s="116" t="s">
        <v>1488</v>
      </c>
      <c r="C942" s="138">
        <v>38806</v>
      </c>
      <c r="D942" s="139">
        <v>0.71299999999999997</v>
      </c>
      <c r="E942" s="118">
        <v>1</v>
      </c>
      <c r="F942" s="118" t="s">
        <v>1489</v>
      </c>
      <c r="G942" s="113">
        <f>IF([Data da Aprovação]&lt;&gt;"ESTATUTÁRIO",YEAR([Data da Aprovação]),"")</f>
        <v>2006</v>
      </c>
      <c r="H942" s="106">
        <f>Tabela9[[#This Row],[Valor do Provento R$]]/Tabela9[[#This Row],[Provento por 1 ou 1000 Ações]]</f>
        <v>0.71299999999999997</v>
      </c>
    </row>
    <row r="943" spans="1:8">
      <c r="A943" s="119" t="s">
        <v>1518</v>
      </c>
      <c r="B943" s="117" t="s">
        <v>1488</v>
      </c>
      <c r="C943" s="140">
        <v>38835</v>
      </c>
      <c r="D943" s="141">
        <v>0.71399999999999997</v>
      </c>
      <c r="E943" s="119">
        <v>1</v>
      </c>
      <c r="F943" s="119" t="s">
        <v>1489</v>
      </c>
      <c r="G943" s="114">
        <f>IF([Data da Aprovação]&lt;&gt;"ESTATUTÁRIO",YEAR([Data da Aprovação]),"")</f>
        <v>2006</v>
      </c>
      <c r="H943" s="106">
        <f>Tabela9[[#This Row],[Valor do Provento R$]]/Tabela9[[#This Row],[Provento por 1 ou 1000 Ações]]</f>
        <v>0.71399999999999997</v>
      </c>
    </row>
    <row r="944" spans="1:8">
      <c r="A944" s="118" t="s">
        <v>1518</v>
      </c>
      <c r="B944" s="116" t="s">
        <v>1488</v>
      </c>
      <c r="C944" s="138">
        <v>38933</v>
      </c>
      <c r="D944" s="139">
        <v>0.54100000000000004</v>
      </c>
      <c r="E944" s="118">
        <v>1</v>
      </c>
      <c r="F944" s="118" t="s">
        <v>1489</v>
      </c>
      <c r="G944" s="113">
        <f>IF([Data da Aprovação]&lt;&gt;"ESTATUTÁRIO",YEAR([Data da Aprovação]),"")</f>
        <v>2006</v>
      </c>
      <c r="H944" s="106">
        <f>Tabela9[[#This Row],[Valor do Provento R$]]/Tabela9[[#This Row],[Provento por 1 ou 1000 Ações]]</f>
        <v>0.54100000000000004</v>
      </c>
    </row>
    <row r="945" spans="1:8">
      <c r="A945" s="119" t="s">
        <v>1518</v>
      </c>
      <c r="B945" s="117" t="s">
        <v>1488</v>
      </c>
      <c r="C945" s="140">
        <v>39031</v>
      </c>
      <c r="D945" s="141">
        <v>0.57799999999999996</v>
      </c>
      <c r="E945" s="119">
        <v>1</v>
      </c>
      <c r="F945" s="119" t="s">
        <v>1489</v>
      </c>
      <c r="G945" s="114">
        <f>IF([Data da Aprovação]&lt;&gt;"ESTATUTÁRIO",YEAR([Data da Aprovação]),"")</f>
        <v>2006</v>
      </c>
      <c r="H945" s="106">
        <f>Tabela9[[#This Row],[Valor do Provento R$]]/Tabela9[[#This Row],[Provento por 1 ou 1000 Ações]]</f>
        <v>0.57799999999999996</v>
      </c>
    </row>
    <row r="946" spans="1:8">
      <c r="A946" s="118" t="s">
        <v>1518</v>
      </c>
      <c r="B946" s="116" t="s">
        <v>1488</v>
      </c>
      <c r="C946" s="138">
        <v>39143</v>
      </c>
      <c r="D946" s="139">
        <v>0.13400000000000001</v>
      </c>
      <c r="E946" s="118">
        <v>1</v>
      </c>
      <c r="F946" s="118" t="s">
        <v>1492</v>
      </c>
      <c r="G946" s="113">
        <f>IF([Data da Aprovação]&lt;&gt;"ESTATUTÁRIO",YEAR([Data da Aprovação]),"")</f>
        <v>2007</v>
      </c>
      <c r="H946" s="106">
        <f>Tabela9[[#This Row],[Valor do Provento R$]]/Tabela9[[#This Row],[Provento por 1 ou 1000 Ações]]</f>
        <v>0.13400000000000001</v>
      </c>
    </row>
    <row r="947" spans="1:8">
      <c r="A947" s="119" t="s">
        <v>1518</v>
      </c>
      <c r="B947" s="117" t="s">
        <v>1488</v>
      </c>
      <c r="C947" s="140">
        <v>39143</v>
      </c>
      <c r="D947" s="141">
        <v>0.63300000000000001</v>
      </c>
      <c r="E947" s="119">
        <v>1</v>
      </c>
      <c r="F947" s="119" t="s">
        <v>1489</v>
      </c>
      <c r="G947" s="114">
        <f>IF([Data da Aprovação]&lt;&gt;"ESTATUTÁRIO",YEAR([Data da Aprovação]),"")</f>
        <v>2007</v>
      </c>
      <c r="H947" s="106">
        <f>Tabela9[[#This Row],[Valor do Provento R$]]/Tabela9[[#This Row],[Provento por 1 ou 1000 Ações]]</f>
        <v>0.63300000000000001</v>
      </c>
    </row>
    <row r="948" spans="1:8">
      <c r="A948" s="118" t="s">
        <v>1518</v>
      </c>
      <c r="B948" s="116" t="s">
        <v>1488</v>
      </c>
      <c r="C948" s="138">
        <v>39220</v>
      </c>
      <c r="D948" s="139">
        <v>0.64400000000000002</v>
      </c>
      <c r="E948" s="118">
        <v>1</v>
      </c>
      <c r="F948" s="118" t="s">
        <v>1489</v>
      </c>
      <c r="G948" s="113">
        <f>IF([Data da Aprovação]&lt;&gt;"ESTATUTÁRIO",YEAR([Data da Aprovação]),"")</f>
        <v>2007</v>
      </c>
      <c r="H948" s="106">
        <f>Tabela9[[#This Row],[Valor do Provento R$]]/Tabela9[[#This Row],[Provento por 1 ou 1000 Ações]]</f>
        <v>0.64400000000000002</v>
      </c>
    </row>
    <row r="949" spans="1:8">
      <c r="A949" s="119" t="s">
        <v>1518</v>
      </c>
      <c r="B949" s="117" t="s">
        <v>1488</v>
      </c>
      <c r="C949" s="140">
        <v>39304</v>
      </c>
      <c r="D949" s="141">
        <v>0.63</v>
      </c>
      <c r="E949" s="119">
        <v>1</v>
      </c>
      <c r="F949" s="119" t="s">
        <v>1489</v>
      </c>
      <c r="G949" s="114">
        <f>IF([Data da Aprovação]&lt;&gt;"ESTATUTÁRIO",YEAR([Data da Aprovação]),"")</f>
        <v>2007</v>
      </c>
      <c r="H949" s="106">
        <f>Tabela9[[#This Row],[Valor do Provento R$]]/Tabela9[[#This Row],[Provento por 1 ou 1000 Ações]]</f>
        <v>0.63</v>
      </c>
    </row>
    <row r="950" spans="1:8">
      <c r="A950" s="118" t="s">
        <v>1518</v>
      </c>
      <c r="B950" s="116" t="s">
        <v>1488</v>
      </c>
      <c r="C950" s="138">
        <v>39395</v>
      </c>
      <c r="D950" s="139">
        <v>0.64600000000000002</v>
      </c>
      <c r="E950" s="118">
        <v>1</v>
      </c>
      <c r="F950" s="118" t="s">
        <v>1489</v>
      </c>
      <c r="G950" s="113">
        <f>IF([Data da Aprovação]&lt;&gt;"ESTATUTÁRIO",YEAR([Data da Aprovação]),"")</f>
        <v>2007</v>
      </c>
      <c r="H950" s="106">
        <f>Tabela9[[#This Row],[Valor do Provento R$]]/Tabela9[[#This Row],[Provento por 1 ou 1000 Ações]]</f>
        <v>0.64600000000000002</v>
      </c>
    </row>
    <row r="951" spans="1:8">
      <c r="A951" s="119" t="s">
        <v>1518</v>
      </c>
      <c r="B951" s="117" t="s">
        <v>1488</v>
      </c>
      <c r="C951" s="140">
        <v>39521</v>
      </c>
      <c r="D951" s="141">
        <v>0.75</v>
      </c>
      <c r="E951" s="119">
        <v>1</v>
      </c>
      <c r="F951" s="119" t="s">
        <v>1489</v>
      </c>
      <c r="G951" s="114">
        <f>IF([Data da Aprovação]&lt;&gt;"ESTATUTÁRIO",YEAR([Data da Aprovação]),"")</f>
        <v>2008</v>
      </c>
      <c r="H951" s="106">
        <f>Tabela9[[#This Row],[Valor do Provento R$]]/Tabela9[[#This Row],[Provento por 1 ou 1000 Ações]]</f>
        <v>0.75</v>
      </c>
    </row>
    <row r="952" spans="1:8">
      <c r="A952" s="118" t="s">
        <v>1518</v>
      </c>
      <c r="B952" s="116" t="s">
        <v>1488</v>
      </c>
      <c r="C952" s="138">
        <v>39583</v>
      </c>
      <c r="D952" s="139">
        <v>0.43830000000000002</v>
      </c>
      <c r="E952" s="118">
        <v>1</v>
      </c>
      <c r="F952" s="118" t="s">
        <v>1489</v>
      </c>
      <c r="G952" s="113">
        <f>IF([Data da Aprovação]&lt;&gt;"ESTATUTÁRIO",YEAR([Data da Aprovação]),"")</f>
        <v>2008</v>
      </c>
      <c r="H952" s="106">
        <f>Tabela9[[#This Row],[Valor do Provento R$]]/Tabela9[[#This Row],[Provento por 1 ou 1000 Ações]]</f>
        <v>0.43830000000000002</v>
      </c>
    </row>
    <row r="953" spans="1:8">
      <c r="A953" s="119" t="s">
        <v>1518</v>
      </c>
      <c r="B953" s="117" t="s">
        <v>1488</v>
      </c>
      <c r="C953" s="140">
        <v>39583</v>
      </c>
      <c r="D953" s="141">
        <v>0.23810000000000001</v>
      </c>
      <c r="E953" s="119">
        <v>1</v>
      </c>
      <c r="F953" s="119" t="s">
        <v>1489</v>
      </c>
      <c r="G953" s="114">
        <f>IF([Data da Aprovação]&lt;&gt;"ESTATUTÁRIO",YEAR([Data da Aprovação]),"")</f>
        <v>2008</v>
      </c>
      <c r="H953" s="106">
        <f>Tabela9[[#This Row],[Valor do Provento R$]]/Tabela9[[#This Row],[Provento por 1 ou 1000 Ações]]</f>
        <v>0.23810000000000001</v>
      </c>
    </row>
    <row r="954" spans="1:8">
      <c r="A954" s="118" t="s">
        <v>1518</v>
      </c>
      <c r="B954" s="116" t="s">
        <v>1488</v>
      </c>
      <c r="C954" s="138">
        <v>39674</v>
      </c>
      <c r="D954" s="139">
        <v>0.745</v>
      </c>
      <c r="E954" s="118">
        <v>1</v>
      </c>
      <c r="F954" s="118" t="s">
        <v>1489</v>
      </c>
      <c r="G954" s="113">
        <f>IF([Data da Aprovação]&lt;&gt;"ESTATUTÁRIO",YEAR([Data da Aprovação]),"")</f>
        <v>2008</v>
      </c>
      <c r="H954" s="106">
        <f>Tabela9[[#This Row],[Valor do Provento R$]]/Tabela9[[#This Row],[Provento por 1 ou 1000 Ações]]</f>
        <v>0.745</v>
      </c>
    </row>
    <row r="955" spans="1:8">
      <c r="A955" s="119" t="s">
        <v>1518</v>
      </c>
      <c r="B955" s="117" t="s">
        <v>1488</v>
      </c>
      <c r="C955" s="140">
        <v>39764</v>
      </c>
      <c r="D955" s="141">
        <v>0.71299999999999997</v>
      </c>
      <c r="E955" s="119">
        <v>1</v>
      </c>
      <c r="F955" s="119" t="s">
        <v>1489</v>
      </c>
      <c r="G955" s="114">
        <f>IF([Data da Aprovação]&lt;&gt;"ESTATUTÁRIO",YEAR([Data da Aprovação]),"")</f>
        <v>2008</v>
      </c>
      <c r="H955" s="106">
        <f>Tabela9[[#This Row],[Valor do Provento R$]]/Tabela9[[#This Row],[Provento por 1 ou 1000 Ações]]</f>
        <v>0.71299999999999997</v>
      </c>
    </row>
    <row r="956" spans="1:8">
      <c r="A956" s="118" t="s">
        <v>1518</v>
      </c>
      <c r="B956" s="116" t="s">
        <v>1488</v>
      </c>
      <c r="C956" s="138">
        <v>39885</v>
      </c>
      <c r="D956" s="139">
        <v>0.8</v>
      </c>
      <c r="E956" s="118">
        <v>1</v>
      </c>
      <c r="F956" s="118" t="s">
        <v>1489</v>
      </c>
      <c r="G956" s="113">
        <f>IF([Data da Aprovação]&lt;&gt;"ESTATUTÁRIO",YEAR([Data da Aprovação]),"")</f>
        <v>2009</v>
      </c>
      <c r="H956" s="106">
        <f>Tabela9[[#This Row],[Valor do Provento R$]]/Tabela9[[#This Row],[Provento por 1 ou 1000 Ações]]</f>
        <v>0.8</v>
      </c>
    </row>
    <row r="957" spans="1:8">
      <c r="A957" s="119" t="s">
        <v>1518</v>
      </c>
      <c r="B957" s="117" t="s">
        <v>1488</v>
      </c>
      <c r="C957" s="140">
        <v>39948</v>
      </c>
      <c r="D957" s="141">
        <v>0.26700000000000002</v>
      </c>
      <c r="E957" s="119">
        <v>1</v>
      </c>
      <c r="F957" s="119" t="s">
        <v>1489</v>
      </c>
      <c r="G957" s="114">
        <f>IF([Data da Aprovação]&lt;&gt;"ESTATUTÁRIO",YEAR([Data da Aprovação]),"")</f>
        <v>2009</v>
      </c>
      <c r="H957" s="106">
        <f>Tabela9[[#This Row],[Valor do Provento R$]]/Tabela9[[#This Row],[Provento por 1 ou 1000 Ações]]</f>
        <v>0.26700000000000002</v>
      </c>
    </row>
    <row r="958" spans="1:8">
      <c r="A958" s="118" t="s">
        <v>1518</v>
      </c>
      <c r="B958" s="116" t="s">
        <v>1488</v>
      </c>
      <c r="C958" s="138">
        <v>40039</v>
      </c>
      <c r="D958" s="139">
        <v>0.27</v>
      </c>
      <c r="E958" s="118">
        <v>1</v>
      </c>
      <c r="F958" s="118" t="s">
        <v>1489</v>
      </c>
      <c r="G958" s="113">
        <f>IF([Data da Aprovação]&lt;&gt;"ESTATUTÁRIO",YEAR([Data da Aprovação]),"")</f>
        <v>2009</v>
      </c>
      <c r="H958" s="106">
        <f>Tabela9[[#This Row],[Valor do Provento R$]]/Tabela9[[#This Row],[Provento por 1 ou 1000 Ações]]</f>
        <v>0.27</v>
      </c>
    </row>
    <row r="959" spans="1:8">
      <c r="A959" s="119" t="s">
        <v>1518</v>
      </c>
      <c r="B959" s="117" t="s">
        <v>1488</v>
      </c>
      <c r="C959" s="140">
        <v>40130</v>
      </c>
      <c r="D959" s="141">
        <v>0.27</v>
      </c>
      <c r="E959" s="119">
        <v>1</v>
      </c>
      <c r="F959" s="119" t="s">
        <v>1489</v>
      </c>
      <c r="G959" s="114">
        <f>IF([Data da Aprovação]&lt;&gt;"ESTATUTÁRIO",YEAR([Data da Aprovação]),"")</f>
        <v>2009</v>
      </c>
      <c r="H959" s="106">
        <f>Tabela9[[#This Row],[Valor do Provento R$]]/Tabela9[[#This Row],[Provento por 1 ou 1000 Ações]]</f>
        <v>0.27</v>
      </c>
    </row>
    <row r="960" spans="1:8">
      <c r="A960" s="118" t="s">
        <v>1518</v>
      </c>
      <c r="B960" s="116" t="s">
        <v>1488</v>
      </c>
      <c r="C960" s="138">
        <v>40249</v>
      </c>
      <c r="D960" s="139">
        <v>3.2899999999999999E-2</v>
      </c>
      <c r="E960" s="118">
        <v>1</v>
      </c>
      <c r="F960" s="118" t="s">
        <v>1489</v>
      </c>
      <c r="G960" s="113">
        <f>IF([Data da Aprovação]&lt;&gt;"ESTATUTÁRIO",YEAR([Data da Aprovação]),"")</f>
        <v>2010</v>
      </c>
      <c r="H960" s="106">
        <f>Tabela9[[#This Row],[Valor do Provento R$]]/Tabela9[[#This Row],[Provento por 1 ou 1000 Ações]]</f>
        <v>3.2899999999999999E-2</v>
      </c>
    </row>
    <row r="961" spans="1:8">
      <c r="A961" s="119" t="s">
        <v>1518</v>
      </c>
      <c r="B961" s="117" t="s">
        <v>1488</v>
      </c>
      <c r="C961" s="140">
        <v>40312</v>
      </c>
      <c r="D961" s="141">
        <v>5.4787540000000003E-2</v>
      </c>
      <c r="E961" s="119">
        <v>1</v>
      </c>
      <c r="F961" s="119" t="s">
        <v>1489</v>
      </c>
      <c r="G961" s="114">
        <f>IF([Data da Aprovação]&lt;&gt;"ESTATUTÁRIO",YEAR([Data da Aprovação]),"")</f>
        <v>2010</v>
      </c>
      <c r="H961" s="106">
        <f>Tabela9[[#This Row],[Valor do Provento R$]]/Tabela9[[#This Row],[Provento por 1 ou 1000 Ações]]</f>
        <v>5.4787540000000003E-2</v>
      </c>
    </row>
    <row r="962" spans="1:8">
      <c r="A962" s="118" t="s">
        <v>1518</v>
      </c>
      <c r="B962" s="116" t="s">
        <v>1488</v>
      </c>
      <c r="C962" s="138">
        <v>40403</v>
      </c>
      <c r="D962" s="139">
        <v>4.1090649999999999E-2</v>
      </c>
      <c r="E962" s="118">
        <v>1</v>
      </c>
      <c r="F962" s="118" t="s">
        <v>1489</v>
      </c>
      <c r="G962" s="113">
        <f>IF([Data da Aprovação]&lt;&gt;"ESTATUTÁRIO",YEAR([Data da Aprovação]),"")</f>
        <v>2010</v>
      </c>
      <c r="H962" s="106">
        <f>Tabela9[[#This Row],[Valor do Provento R$]]/Tabela9[[#This Row],[Provento por 1 ou 1000 Ações]]</f>
        <v>4.1090649999999999E-2</v>
      </c>
    </row>
    <row r="963" spans="1:8">
      <c r="A963" s="119" t="s">
        <v>1518</v>
      </c>
      <c r="B963" s="117" t="s">
        <v>1488</v>
      </c>
      <c r="C963" s="140">
        <v>40494</v>
      </c>
      <c r="D963" s="141">
        <v>4.4925779999999998E-2</v>
      </c>
      <c r="E963" s="119">
        <v>1</v>
      </c>
      <c r="F963" s="119" t="s">
        <v>1489</v>
      </c>
      <c r="G963" s="114">
        <f>IF([Data da Aprovação]&lt;&gt;"ESTATUTÁRIO",YEAR([Data da Aprovação]),"")</f>
        <v>2010</v>
      </c>
      <c r="H963" s="106">
        <f>Tabela9[[#This Row],[Valor do Provento R$]]/Tabela9[[#This Row],[Provento por 1 ou 1000 Ações]]</f>
        <v>4.4925779999999998E-2</v>
      </c>
    </row>
    <row r="964" spans="1:8">
      <c r="A964" s="118" t="s">
        <v>1518</v>
      </c>
      <c r="B964" s="116" t="s">
        <v>1488</v>
      </c>
      <c r="C964" s="138">
        <v>40620</v>
      </c>
      <c r="D964" s="139">
        <v>6.6155950000000005E-2</v>
      </c>
      <c r="E964" s="118">
        <v>1</v>
      </c>
      <c r="F964" s="118" t="s">
        <v>1492</v>
      </c>
      <c r="G964" s="113">
        <f>IF([Data da Aprovação]&lt;&gt;"ESTATUTÁRIO",YEAR([Data da Aprovação]),"")</f>
        <v>2011</v>
      </c>
      <c r="H964" s="106">
        <f>Tabela9[[#This Row],[Valor do Provento R$]]/Tabela9[[#This Row],[Provento por 1 ou 1000 Ações]]</f>
        <v>6.6155950000000005E-2</v>
      </c>
    </row>
    <row r="965" spans="1:8">
      <c r="A965" s="119" t="s">
        <v>1518</v>
      </c>
      <c r="B965" s="117" t="s">
        <v>1488</v>
      </c>
      <c r="C965" s="140">
        <v>40620</v>
      </c>
      <c r="D965" s="141">
        <v>5.3417850000000003E-2</v>
      </c>
      <c r="E965" s="119">
        <v>1</v>
      </c>
      <c r="F965" s="119" t="s">
        <v>1489</v>
      </c>
      <c r="G965" s="114">
        <f>IF([Data da Aprovação]&lt;&gt;"ESTATUTÁRIO",YEAR([Data da Aprovação]),"")</f>
        <v>2011</v>
      </c>
      <c r="H965" s="106">
        <f>Tabela9[[#This Row],[Valor do Provento R$]]/Tabela9[[#This Row],[Provento por 1 ou 1000 Ações]]</f>
        <v>5.3417850000000003E-2</v>
      </c>
    </row>
    <row r="966" spans="1:8">
      <c r="A966" s="118" t="s">
        <v>1518</v>
      </c>
      <c r="B966" s="116" t="s">
        <v>1488</v>
      </c>
      <c r="C966" s="138">
        <v>40676</v>
      </c>
      <c r="D966" s="139">
        <v>5.4787540000000003E-2</v>
      </c>
      <c r="E966" s="118">
        <v>1</v>
      </c>
      <c r="F966" s="118" t="s">
        <v>1489</v>
      </c>
      <c r="G966" s="113">
        <f>IF([Data da Aprovação]&lt;&gt;"ESTATUTÁRIO",YEAR([Data da Aprovação]),"")</f>
        <v>2011</v>
      </c>
      <c r="H966" s="106">
        <f>Tabela9[[#This Row],[Valor do Provento R$]]/Tabela9[[#This Row],[Provento por 1 ou 1000 Ações]]</f>
        <v>5.4787540000000003E-2</v>
      </c>
    </row>
    <row r="967" spans="1:8">
      <c r="A967" s="119" t="s">
        <v>1518</v>
      </c>
      <c r="B967" s="117" t="s">
        <v>1488</v>
      </c>
      <c r="C967" s="140">
        <v>40767</v>
      </c>
      <c r="D967" s="141">
        <v>5.6431160000000001E-2</v>
      </c>
      <c r="E967" s="119">
        <v>1</v>
      </c>
      <c r="F967" s="119" t="s">
        <v>1489</v>
      </c>
      <c r="G967" s="114">
        <f>IF([Data da Aprovação]&lt;&gt;"ESTATUTÁRIO",YEAR([Data da Aprovação]),"")</f>
        <v>2011</v>
      </c>
      <c r="H967" s="106">
        <f>Tabela9[[#This Row],[Valor do Provento R$]]/Tabela9[[#This Row],[Provento por 1 ou 1000 Ações]]</f>
        <v>5.6431160000000001E-2</v>
      </c>
    </row>
    <row r="968" spans="1:8">
      <c r="A968" s="118" t="s">
        <v>1518</v>
      </c>
      <c r="B968" s="116" t="s">
        <v>1488</v>
      </c>
      <c r="C968" s="138">
        <v>40858</v>
      </c>
      <c r="D968" s="139">
        <v>5.0678470000000003E-2</v>
      </c>
      <c r="E968" s="118">
        <v>1</v>
      </c>
      <c r="F968" s="118" t="s">
        <v>1489</v>
      </c>
      <c r="G968" s="113">
        <f>IF([Data da Aprovação]&lt;&gt;"ESTATUTÁRIO",YEAR([Data da Aprovação]),"")</f>
        <v>2011</v>
      </c>
      <c r="H968" s="106">
        <f>Tabela9[[#This Row],[Valor do Provento R$]]/Tabela9[[#This Row],[Provento por 1 ou 1000 Ações]]</f>
        <v>5.0678470000000003E-2</v>
      </c>
    </row>
    <row r="969" spans="1:8">
      <c r="A969" s="119" t="s">
        <v>1518</v>
      </c>
      <c r="B969" s="117" t="s">
        <v>1488</v>
      </c>
      <c r="C969" s="140">
        <v>40984</v>
      </c>
      <c r="D969" s="141">
        <v>5.9170540000000001E-2</v>
      </c>
      <c r="E969" s="119">
        <v>1</v>
      </c>
      <c r="F969" s="119" t="s">
        <v>1489</v>
      </c>
      <c r="G969" s="114">
        <f>IF([Data da Aprovação]&lt;&gt;"ESTATUTÁRIO",YEAR([Data da Aprovação]),"")</f>
        <v>2012</v>
      </c>
      <c r="H969" s="106">
        <f>Tabela9[[#This Row],[Valor do Provento R$]]/Tabela9[[#This Row],[Provento por 1 ou 1000 Ações]]</f>
        <v>5.9170540000000001E-2</v>
      </c>
    </row>
    <row r="970" spans="1:8">
      <c r="A970" s="118" t="s">
        <v>1518</v>
      </c>
      <c r="B970" s="116" t="s">
        <v>1488</v>
      </c>
      <c r="C970" s="138">
        <v>41033</v>
      </c>
      <c r="D970" s="139">
        <v>5.4289469999999999E-2</v>
      </c>
      <c r="E970" s="118">
        <v>1</v>
      </c>
      <c r="F970" s="118" t="s">
        <v>1489</v>
      </c>
      <c r="G970" s="113">
        <f>IF([Data da Aprovação]&lt;&gt;"ESTATUTÁRIO",YEAR([Data da Aprovação]),"")</f>
        <v>2012</v>
      </c>
      <c r="H970" s="106">
        <f>Tabela9[[#This Row],[Valor do Provento R$]]/Tabela9[[#This Row],[Provento por 1 ou 1000 Ações]]</f>
        <v>5.4289469999999999E-2</v>
      </c>
    </row>
    <row r="971" spans="1:8">
      <c r="A971" s="119" t="s">
        <v>1518</v>
      </c>
      <c r="B971" s="117" t="s">
        <v>1488</v>
      </c>
      <c r="C971" s="140">
        <v>41127</v>
      </c>
      <c r="D971" s="141">
        <v>5.1301060000000002E-2</v>
      </c>
      <c r="E971" s="119">
        <v>1</v>
      </c>
      <c r="F971" s="119" t="s">
        <v>1489</v>
      </c>
      <c r="G971" s="114">
        <f>IF([Data da Aprovação]&lt;&gt;"ESTATUTÁRIO",YEAR([Data da Aprovação]),"")</f>
        <v>2012</v>
      </c>
      <c r="H971" s="106">
        <f>Tabela9[[#This Row],[Valor do Provento R$]]/Tabela9[[#This Row],[Provento por 1 ou 1000 Ações]]</f>
        <v>5.1301060000000002E-2</v>
      </c>
    </row>
    <row r="972" spans="1:8">
      <c r="A972" s="118" t="s">
        <v>1518</v>
      </c>
      <c r="B972" s="116" t="s">
        <v>1488</v>
      </c>
      <c r="C972" s="138">
        <v>41222</v>
      </c>
      <c r="D972" s="139">
        <v>5.2297200000000002E-2</v>
      </c>
      <c r="E972" s="118">
        <v>1</v>
      </c>
      <c r="F972" s="118" t="s">
        <v>1489</v>
      </c>
      <c r="G972" s="113">
        <f>IF([Data da Aprovação]&lt;&gt;"ESTATUTÁRIO",YEAR([Data da Aprovação]),"")</f>
        <v>2012</v>
      </c>
      <c r="H972" s="106">
        <f>Tabela9[[#This Row],[Valor do Provento R$]]/Tabela9[[#This Row],[Provento por 1 ou 1000 Ações]]</f>
        <v>5.2297200000000002E-2</v>
      </c>
    </row>
    <row r="973" spans="1:8">
      <c r="A973" s="119" t="s">
        <v>1518</v>
      </c>
      <c r="B973" s="117" t="s">
        <v>1488</v>
      </c>
      <c r="C973" s="140">
        <v>41348</v>
      </c>
      <c r="D973" s="141">
        <v>5.4289469999999999E-2</v>
      </c>
      <c r="E973" s="119">
        <v>1</v>
      </c>
      <c r="F973" s="119" t="s">
        <v>1489</v>
      </c>
      <c r="G973" s="114">
        <f>IF([Data da Aprovação]&lt;&gt;"ESTATUTÁRIO",YEAR([Data da Aprovação]),"")</f>
        <v>2013</v>
      </c>
      <c r="H973" s="106">
        <f>Tabela9[[#This Row],[Valor do Provento R$]]/Tabela9[[#This Row],[Provento por 1 ou 1000 Ações]]</f>
        <v>5.4289469999999999E-2</v>
      </c>
    </row>
    <row r="974" spans="1:8">
      <c r="A974" s="118" t="s">
        <v>1518</v>
      </c>
      <c r="B974" s="116" t="s">
        <v>1488</v>
      </c>
      <c r="C974" s="138">
        <v>41348</v>
      </c>
      <c r="D974" s="139">
        <v>6.300567E-2</v>
      </c>
      <c r="E974" s="118">
        <v>1</v>
      </c>
      <c r="F974" s="118" t="s">
        <v>1492</v>
      </c>
      <c r="G974" s="113">
        <f>IF([Data da Aprovação]&lt;&gt;"ESTATUTÁRIO",YEAR([Data da Aprovação]),"")</f>
        <v>2013</v>
      </c>
      <c r="H974" s="106">
        <f>Tabela9[[#This Row],[Valor do Provento R$]]/Tabela9[[#This Row],[Provento por 1 ou 1000 Ações]]</f>
        <v>6.300567E-2</v>
      </c>
    </row>
    <row r="975" spans="1:8">
      <c r="A975" s="119" t="s">
        <v>1518</v>
      </c>
      <c r="B975" s="117" t="s">
        <v>1488</v>
      </c>
      <c r="C975" s="140">
        <v>41404</v>
      </c>
      <c r="D975" s="141">
        <v>4.5052559999999998E-2</v>
      </c>
      <c r="E975" s="119">
        <v>1</v>
      </c>
      <c r="F975" s="119" t="s">
        <v>1489</v>
      </c>
      <c r="G975" s="114">
        <f>IF([Data da Aprovação]&lt;&gt;"ESTATUTÁRIO",YEAR([Data da Aprovação]),"")</f>
        <v>2013</v>
      </c>
      <c r="H975" s="106">
        <f>Tabela9[[#This Row],[Valor do Provento R$]]/Tabela9[[#This Row],[Provento por 1 ou 1000 Ações]]</f>
        <v>4.5052559999999998E-2</v>
      </c>
    </row>
    <row r="976" spans="1:8">
      <c r="A976" s="118" t="s">
        <v>1518</v>
      </c>
      <c r="B976" s="116" t="s">
        <v>1488</v>
      </c>
      <c r="C976" s="138">
        <v>41495</v>
      </c>
      <c r="D976" s="139">
        <v>4.8901269999999997E-2</v>
      </c>
      <c r="E976" s="118">
        <v>1</v>
      </c>
      <c r="F976" s="118" t="s">
        <v>1489</v>
      </c>
      <c r="G976" s="113">
        <f>IF([Data da Aprovação]&lt;&gt;"ESTATUTÁRIO",YEAR([Data da Aprovação]),"")</f>
        <v>2013</v>
      </c>
      <c r="H976" s="106">
        <f>Tabela9[[#This Row],[Valor do Provento R$]]/Tabela9[[#This Row],[Provento por 1 ou 1000 Ações]]</f>
        <v>4.8901269999999997E-2</v>
      </c>
    </row>
    <row r="977" spans="1:8">
      <c r="A977" s="119" t="s">
        <v>1518</v>
      </c>
      <c r="B977" s="117" t="s">
        <v>1488</v>
      </c>
      <c r="C977" s="140">
        <v>41586</v>
      </c>
      <c r="D977" s="141">
        <v>4.9354059999999998E-2</v>
      </c>
      <c r="E977" s="119">
        <v>1</v>
      </c>
      <c r="F977" s="119" t="s">
        <v>1489</v>
      </c>
      <c r="G977" s="114">
        <f>IF([Data da Aprovação]&lt;&gt;"ESTATUTÁRIO",YEAR([Data da Aprovação]),"")</f>
        <v>2013</v>
      </c>
      <c r="H977" s="106">
        <f>Tabela9[[#This Row],[Valor do Provento R$]]/Tabela9[[#This Row],[Provento por 1 ou 1000 Ações]]</f>
        <v>4.9354059999999998E-2</v>
      </c>
    </row>
    <row r="978" spans="1:8">
      <c r="A978" s="118" t="s">
        <v>1518</v>
      </c>
      <c r="B978" s="116" t="s">
        <v>1490</v>
      </c>
      <c r="C978" s="138">
        <v>35123</v>
      </c>
      <c r="D978" s="139">
        <v>3.67</v>
      </c>
      <c r="E978" s="118">
        <v>1000</v>
      </c>
      <c r="F978" s="118" t="s">
        <v>1492</v>
      </c>
      <c r="G978" s="113">
        <f>IF([Data da Aprovação]&lt;&gt;"ESTATUTÁRIO",YEAR([Data da Aprovação]),"")</f>
        <v>1996</v>
      </c>
      <c r="H978" s="106">
        <f>Tabela9[[#This Row],[Valor do Provento R$]]/Tabela9[[#This Row],[Provento por 1 ou 1000 Ações]]</f>
        <v>3.6700000000000001E-3</v>
      </c>
    </row>
    <row r="979" spans="1:8">
      <c r="A979" s="119" t="s">
        <v>1518</v>
      </c>
      <c r="B979" s="117" t="s">
        <v>1490</v>
      </c>
      <c r="C979" s="140">
        <v>35538</v>
      </c>
      <c r="D979" s="141">
        <v>0.25</v>
      </c>
      <c r="E979" s="119">
        <v>1000</v>
      </c>
      <c r="F979" s="119" t="s">
        <v>1492</v>
      </c>
      <c r="G979" s="114">
        <f>IF([Data da Aprovação]&lt;&gt;"ESTATUTÁRIO",YEAR([Data da Aprovação]),"")</f>
        <v>1997</v>
      </c>
      <c r="H979" s="106">
        <f>Tabela9[[#This Row],[Valor do Provento R$]]/Tabela9[[#This Row],[Provento por 1 ou 1000 Ações]]</f>
        <v>2.5000000000000001E-4</v>
      </c>
    </row>
    <row r="980" spans="1:8">
      <c r="A980" s="118" t="s">
        <v>1518</v>
      </c>
      <c r="B980" s="116" t="s">
        <v>1490</v>
      </c>
      <c r="C980" s="138">
        <v>36014</v>
      </c>
      <c r="D980" s="139">
        <v>0.55000000000000004</v>
      </c>
      <c r="E980" s="118">
        <v>1000</v>
      </c>
      <c r="F980" s="118" t="s">
        <v>1492</v>
      </c>
      <c r="G980" s="113">
        <f>IF([Data da Aprovação]&lt;&gt;"ESTATUTÁRIO",YEAR([Data da Aprovação]),"")</f>
        <v>1998</v>
      </c>
      <c r="H980" s="106">
        <f>Tabela9[[#This Row],[Valor do Provento R$]]/Tabela9[[#This Row],[Provento por 1 ou 1000 Ações]]</f>
        <v>5.5000000000000003E-4</v>
      </c>
    </row>
    <row r="981" spans="1:8">
      <c r="A981" s="119" t="s">
        <v>1518</v>
      </c>
      <c r="B981" s="117" t="s">
        <v>1490</v>
      </c>
      <c r="C981" s="140">
        <v>36217</v>
      </c>
      <c r="D981" s="141">
        <v>3.16</v>
      </c>
      <c r="E981" s="119">
        <v>1000</v>
      </c>
      <c r="F981" s="119" t="s">
        <v>1492</v>
      </c>
      <c r="G981" s="114">
        <f>IF([Data da Aprovação]&lt;&gt;"ESTATUTÁRIO",YEAR([Data da Aprovação]),"")</f>
        <v>1999</v>
      </c>
      <c r="H981" s="106">
        <f>Tabela9[[#This Row],[Valor do Provento R$]]/Tabela9[[#This Row],[Provento por 1 ou 1000 Ações]]</f>
        <v>3.16E-3</v>
      </c>
    </row>
    <row r="982" spans="1:8">
      <c r="A982" s="118" t="s">
        <v>1518</v>
      </c>
      <c r="B982" s="116" t="s">
        <v>1490</v>
      </c>
      <c r="C982" s="138">
        <v>36476</v>
      </c>
      <c r="D982" s="139">
        <v>1.1000000000000001</v>
      </c>
      <c r="E982" s="118">
        <v>1000</v>
      </c>
      <c r="F982" s="118" t="s">
        <v>1492</v>
      </c>
      <c r="G982" s="113">
        <f>IF([Data da Aprovação]&lt;&gt;"ESTATUTÁRIO",YEAR([Data da Aprovação]),"")</f>
        <v>1999</v>
      </c>
      <c r="H982" s="106">
        <f>Tabela9[[#This Row],[Valor do Provento R$]]/Tabela9[[#This Row],[Provento por 1 ou 1000 Ações]]</f>
        <v>1.1000000000000001E-3</v>
      </c>
    </row>
    <row r="983" spans="1:8">
      <c r="A983" s="119" t="s">
        <v>1518</v>
      </c>
      <c r="B983" s="117" t="s">
        <v>1490</v>
      </c>
      <c r="C983" s="140">
        <v>36614</v>
      </c>
      <c r="D983" s="141">
        <v>5.66</v>
      </c>
      <c r="E983" s="119">
        <v>1000</v>
      </c>
      <c r="F983" s="119" t="s">
        <v>1492</v>
      </c>
      <c r="G983" s="114">
        <f>IF([Data da Aprovação]&lt;&gt;"ESTATUTÁRIO",YEAR([Data da Aprovação]),"")</f>
        <v>2000</v>
      </c>
      <c r="H983" s="106">
        <f>Tabela9[[#This Row],[Valor do Provento R$]]/Tabela9[[#This Row],[Provento por 1 ou 1000 Ações]]</f>
        <v>5.6600000000000001E-3</v>
      </c>
    </row>
    <row r="984" spans="1:8">
      <c r="A984" s="118" t="s">
        <v>1518</v>
      </c>
      <c r="B984" s="116" t="s">
        <v>1490</v>
      </c>
      <c r="C984" s="138">
        <v>36742</v>
      </c>
      <c r="D984" s="139">
        <v>1.69</v>
      </c>
      <c r="E984" s="118">
        <v>1000</v>
      </c>
      <c r="F984" s="118" t="s">
        <v>1492</v>
      </c>
      <c r="G984" s="113">
        <f>IF([Data da Aprovação]&lt;&gt;"ESTATUTÁRIO",YEAR([Data da Aprovação]),"")</f>
        <v>2000</v>
      </c>
      <c r="H984" s="106">
        <f>Tabela9[[#This Row],[Valor do Provento R$]]/Tabela9[[#This Row],[Provento por 1 ou 1000 Ações]]</f>
        <v>1.6899999999999999E-3</v>
      </c>
    </row>
    <row r="985" spans="1:8">
      <c r="A985" s="119" t="s">
        <v>1518</v>
      </c>
      <c r="B985" s="117" t="s">
        <v>1490</v>
      </c>
      <c r="C985" s="140">
        <v>36973</v>
      </c>
      <c r="D985" s="141">
        <v>7.35</v>
      </c>
      <c r="E985" s="119">
        <v>1000</v>
      </c>
      <c r="F985" s="119" t="s">
        <v>1492</v>
      </c>
      <c r="G985" s="114">
        <f>IF([Data da Aprovação]&lt;&gt;"ESTATUTÁRIO",YEAR([Data da Aprovação]),"")</f>
        <v>2001</v>
      </c>
      <c r="H985" s="106">
        <f>Tabela9[[#This Row],[Valor do Provento R$]]/Tabela9[[#This Row],[Provento por 1 ou 1000 Ações]]</f>
        <v>7.3499999999999998E-3</v>
      </c>
    </row>
    <row r="986" spans="1:8">
      <c r="A986" s="118" t="s">
        <v>1518</v>
      </c>
      <c r="B986" s="116" t="s">
        <v>1490</v>
      </c>
      <c r="C986" s="138">
        <v>37106</v>
      </c>
      <c r="D986" s="139">
        <v>2.4</v>
      </c>
      <c r="E986" s="118">
        <v>1000</v>
      </c>
      <c r="F986" s="118" t="s">
        <v>1492</v>
      </c>
      <c r="G986" s="113">
        <f>IF([Data da Aprovação]&lt;&gt;"ESTATUTÁRIO",YEAR([Data da Aprovação]),"")</f>
        <v>2001</v>
      </c>
      <c r="H986" s="106">
        <f>Tabela9[[#This Row],[Valor do Provento R$]]/Tabela9[[#This Row],[Provento por 1 ou 1000 Ações]]</f>
        <v>2.3999999999999998E-3</v>
      </c>
    </row>
    <row r="987" spans="1:8">
      <c r="A987" s="119" t="s">
        <v>1518</v>
      </c>
      <c r="B987" s="117" t="s">
        <v>1490</v>
      </c>
      <c r="C987" s="140">
        <v>37316</v>
      </c>
      <c r="D987" s="141">
        <v>4.34</v>
      </c>
      <c r="E987" s="119">
        <v>1000</v>
      </c>
      <c r="F987" s="119" t="s">
        <v>1492</v>
      </c>
      <c r="G987" s="114">
        <f>IF([Data da Aprovação]&lt;&gt;"ESTATUTÁRIO",YEAR([Data da Aprovação]),"")</f>
        <v>2002</v>
      </c>
      <c r="H987" s="106">
        <f>Tabela9[[#This Row],[Valor do Provento R$]]/Tabela9[[#This Row],[Provento por 1 ou 1000 Ações]]</f>
        <v>4.3400000000000001E-3</v>
      </c>
    </row>
    <row r="988" spans="1:8">
      <c r="A988" s="118" t="s">
        <v>1518</v>
      </c>
      <c r="B988" s="116" t="s">
        <v>1490</v>
      </c>
      <c r="C988" s="138">
        <v>37603</v>
      </c>
      <c r="D988" s="139">
        <v>12.9407</v>
      </c>
      <c r="E988" s="118">
        <v>1000</v>
      </c>
      <c r="F988" s="118" t="s">
        <v>1489</v>
      </c>
      <c r="G988" s="113">
        <f>IF([Data da Aprovação]&lt;&gt;"ESTATUTÁRIO",YEAR([Data da Aprovação]),"")</f>
        <v>2002</v>
      </c>
      <c r="H988" s="106">
        <f>Tabela9[[#This Row],[Valor do Provento R$]]/Tabela9[[#This Row],[Provento por 1 ou 1000 Ações]]</f>
        <v>1.2940699999999999E-2</v>
      </c>
    </row>
    <row r="989" spans="1:8">
      <c r="A989" s="119" t="s">
        <v>1518</v>
      </c>
      <c r="B989" s="117" t="s">
        <v>1490</v>
      </c>
      <c r="C989" s="140">
        <v>37673</v>
      </c>
      <c r="D989" s="141">
        <v>6.38</v>
      </c>
      <c r="E989" s="119">
        <v>1000</v>
      </c>
      <c r="F989" s="119" t="s">
        <v>1492</v>
      </c>
      <c r="G989" s="114">
        <f>IF([Data da Aprovação]&lt;&gt;"ESTATUTÁRIO",YEAR([Data da Aprovação]),"")</f>
        <v>2003</v>
      </c>
      <c r="H989" s="106">
        <f>Tabela9[[#This Row],[Valor do Provento R$]]/Tabela9[[#This Row],[Provento por 1 ou 1000 Ações]]</f>
        <v>6.3800000000000003E-3</v>
      </c>
    </row>
    <row r="990" spans="1:8">
      <c r="A990" s="118" t="s">
        <v>1518</v>
      </c>
      <c r="B990" s="116" t="s">
        <v>1490</v>
      </c>
      <c r="C990" s="138">
        <v>37834</v>
      </c>
      <c r="D990" s="139">
        <v>1.68</v>
      </c>
      <c r="E990" s="118">
        <v>1000</v>
      </c>
      <c r="F990" s="118" t="s">
        <v>1489</v>
      </c>
      <c r="G990" s="113">
        <f>IF([Data da Aprovação]&lt;&gt;"ESTATUTÁRIO",YEAR([Data da Aprovação]),"")</f>
        <v>2003</v>
      </c>
      <c r="H990" s="106">
        <f>Tabela9[[#This Row],[Valor do Provento R$]]/Tabela9[[#This Row],[Provento por 1 ou 1000 Ações]]</f>
        <v>1.6799999999999999E-3</v>
      </c>
    </row>
    <row r="991" spans="1:8">
      <c r="A991" s="119" t="s">
        <v>1518</v>
      </c>
      <c r="B991" s="117" t="s">
        <v>1490</v>
      </c>
      <c r="C991" s="140">
        <v>37967</v>
      </c>
      <c r="D991" s="141">
        <v>12.92</v>
      </c>
      <c r="E991" s="119">
        <v>1000</v>
      </c>
      <c r="F991" s="119" t="s">
        <v>1489</v>
      </c>
      <c r="G991" s="114">
        <f>IF([Data da Aprovação]&lt;&gt;"ESTATUTÁRIO",YEAR([Data da Aprovação]),"")</f>
        <v>2003</v>
      </c>
      <c r="H991" s="106">
        <f>Tabela9[[#This Row],[Valor do Provento R$]]/Tabela9[[#This Row],[Provento por 1 ou 1000 Ações]]</f>
        <v>1.2919999999999999E-2</v>
      </c>
    </row>
    <row r="992" spans="1:8">
      <c r="A992" s="118" t="s">
        <v>1518</v>
      </c>
      <c r="B992" s="116" t="s">
        <v>1490</v>
      </c>
      <c r="C992" s="138">
        <v>38029</v>
      </c>
      <c r="D992" s="139">
        <v>0.70599999999999996</v>
      </c>
      <c r="E992" s="118">
        <v>1000</v>
      </c>
      <c r="F992" s="118" t="s">
        <v>1492</v>
      </c>
      <c r="G992" s="113">
        <f>IF([Data da Aprovação]&lt;&gt;"ESTATUTÁRIO",YEAR([Data da Aprovação]),"")</f>
        <v>2004</v>
      </c>
      <c r="H992" s="106">
        <f>Tabela9[[#This Row],[Valor do Provento R$]]/Tabela9[[#This Row],[Provento por 1 ou 1000 Ações]]</f>
        <v>7.0599999999999992E-4</v>
      </c>
    </row>
    <row r="993" spans="1:8">
      <c r="A993" s="119" t="s">
        <v>1518</v>
      </c>
      <c r="B993" s="117" t="s">
        <v>1490</v>
      </c>
      <c r="C993" s="140">
        <v>38107</v>
      </c>
      <c r="D993" s="141">
        <v>3.1829999999999998</v>
      </c>
      <c r="E993" s="119">
        <v>1000</v>
      </c>
      <c r="F993" s="119" t="s">
        <v>1489</v>
      </c>
      <c r="G993" s="114">
        <f>IF([Data da Aprovação]&lt;&gt;"ESTATUTÁRIO",YEAR([Data da Aprovação]),"")</f>
        <v>2004</v>
      </c>
      <c r="H993" s="106">
        <f>Tabela9[[#This Row],[Valor do Provento R$]]/Tabela9[[#This Row],[Provento por 1 ou 1000 Ações]]</f>
        <v>3.1829999999999996E-3</v>
      </c>
    </row>
    <row r="994" spans="1:8">
      <c r="A994" s="118" t="s">
        <v>1518</v>
      </c>
      <c r="B994" s="116" t="s">
        <v>1490</v>
      </c>
      <c r="C994" s="138">
        <v>38198</v>
      </c>
      <c r="D994" s="139">
        <v>3.1859999999999999</v>
      </c>
      <c r="E994" s="118">
        <v>1000</v>
      </c>
      <c r="F994" s="118" t="s">
        <v>1489</v>
      </c>
      <c r="G994" s="113">
        <f>IF([Data da Aprovação]&lt;&gt;"ESTATUTÁRIO",YEAR([Data da Aprovação]),"")</f>
        <v>2004</v>
      </c>
      <c r="H994" s="106">
        <f>Tabela9[[#This Row],[Valor do Provento R$]]/Tabela9[[#This Row],[Provento por 1 ou 1000 Ações]]</f>
        <v>3.186E-3</v>
      </c>
    </row>
    <row r="995" spans="1:8">
      <c r="A995" s="119" t="s">
        <v>1518</v>
      </c>
      <c r="B995" s="117" t="s">
        <v>1490</v>
      </c>
      <c r="C995" s="140">
        <v>38289</v>
      </c>
      <c r="D995" s="141">
        <v>10.178000000000001</v>
      </c>
      <c r="E995" s="119">
        <v>1000</v>
      </c>
      <c r="F995" s="119" t="s">
        <v>1489</v>
      </c>
      <c r="G995" s="114">
        <f>IF([Data da Aprovação]&lt;&gt;"ESTATUTÁRIO",YEAR([Data da Aprovação]),"")</f>
        <v>2004</v>
      </c>
      <c r="H995" s="106">
        <f>Tabela9[[#This Row],[Valor do Provento R$]]/Tabela9[[#This Row],[Provento por 1 ou 1000 Ações]]</f>
        <v>1.0178000000000001E-2</v>
      </c>
    </row>
    <row r="996" spans="1:8">
      <c r="A996" s="118" t="s">
        <v>1518</v>
      </c>
      <c r="B996" s="116" t="s">
        <v>1490</v>
      </c>
      <c r="C996" s="138">
        <v>38331</v>
      </c>
      <c r="D996" s="139">
        <v>3.67</v>
      </c>
      <c r="E996" s="118">
        <v>1000</v>
      </c>
      <c r="F996" s="118" t="s">
        <v>1489</v>
      </c>
      <c r="G996" s="113">
        <f>IF([Data da Aprovação]&lt;&gt;"ESTATUTÁRIO",YEAR([Data da Aprovação]),"")</f>
        <v>2004</v>
      </c>
      <c r="H996" s="106">
        <f>Tabela9[[#This Row],[Valor do Provento R$]]/Tabela9[[#This Row],[Provento por 1 ou 1000 Ações]]</f>
        <v>3.6700000000000001E-3</v>
      </c>
    </row>
    <row r="997" spans="1:8">
      <c r="A997" s="119" t="s">
        <v>1518</v>
      </c>
      <c r="B997" s="117" t="s">
        <v>1490</v>
      </c>
      <c r="C997" s="140">
        <v>38471</v>
      </c>
      <c r="D997" s="141">
        <v>9.1</v>
      </c>
      <c r="E997" s="119">
        <v>1000</v>
      </c>
      <c r="F997" s="119" t="s">
        <v>1489</v>
      </c>
      <c r="G997" s="114">
        <f>IF([Data da Aprovação]&lt;&gt;"ESTATUTÁRIO",YEAR([Data da Aprovação]),"")</f>
        <v>2005</v>
      </c>
      <c r="H997" s="106">
        <f>Tabela9[[#This Row],[Valor do Provento R$]]/Tabela9[[#This Row],[Provento por 1 ou 1000 Ações]]</f>
        <v>9.1000000000000004E-3</v>
      </c>
    </row>
    <row r="998" spans="1:8">
      <c r="A998" s="118" t="s">
        <v>1518</v>
      </c>
      <c r="B998" s="116" t="s">
        <v>1490</v>
      </c>
      <c r="C998" s="138">
        <v>38530</v>
      </c>
      <c r="D998" s="139">
        <v>0.74</v>
      </c>
      <c r="E998" s="118">
        <v>1</v>
      </c>
      <c r="F998" s="118" t="s">
        <v>1489</v>
      </c>
      <c r="G998" s="113">
        <f>IF([Data da Aprovação]&lt;&gt;"ESTATUTÁRIO",YEAR([Data da Aprovação]),"")</f>
        <v>2005</v>
      </c>
      <c r="H998" s="106">
        <f>Tabela9[[#This Row],[Valor do Provento R$]]/Tabela9[[#This Row],[Provento por 1 ou 1000 Ações]]</f>
        <v>0.74</v>
      </c>
    </row>
    <row r="999" spans="1:8">
      <c r="A999" s="119" t="s">
        <v>1518</v>
      </c>
      <c r="B999" s="117" t="s">
        <v>1490</v>
      </c>
      <c r="C999" s="140">
        <v>38576</v>
      </c>
      <c r="D999" s="141">
        <v>0.84</v>
      </c>
      <c r="E999" s="119">
        <v>1</v>
      </c>
      <c r="F999" s="119" t="s">
        <v>1489</v>
      </c>
      <c r="G999" s="114">
        <f>IF([Data da Aprovação]&lt;&gt;"ESTATUTÁRIO",YEAR([Data da Aprovação]),"")</f>
        <v>2005</v>
      </c>
      <c r="H999" s="106">
        <f>Tabela9[[#This Row],[Valor do Provento R$]]/Tabela9[[#This Row],[Provento por 1 ou 1000 Ações]]</f>
        <v>0.84</v>
      </c>
    </row>
    <row r="1000" spans="1:8">
      <c r="A1000" s="118" t="s">
        <v>1518</v>
      </c>
      <c r="B1000" s="116" t="s">
        <v>1490</v>
      </c>
      <c r="C1000" s="138">
        <v>38653</v>
      </c>
      <c r="D1000" s="139">
        <v>0.51</v>
      </c>
      <c r="E1000" s="118">
        <v>1</v>
      </c>
      <c r="F1000" s="118" t="s">
        <v>1489</v>
      </c>
      <c r="G1000" s="113">
        <f>IF([Data da Aprovação]&lt;&gt;"ESTATUTÁRIO",YEAR([Data da Aprovação]),"")</f>
        <v>2005</v>
      </c>
      <c r="H1000" s="106">
        <f>Tabela9[[#This Row],[Valor do Provento R$]]/Tabela9[[#This Row],[Provento por 1 ou 1000 Ações]]</f>
        <v>0.51</v>
      </c>
    </row>
    <row r="1001" spans="1:8">
      <c r="A1001" s="119" t="s">
        <v>1518</v>
      </c>
      <c r="B1001" s="117" t="s">
        <v>1490</v>
      </c>
      <c r="C1001" s="140">
        <v>38765</v>
      </c>
      <c r="D1001" s="141">
        <v>0.1021</v>
      </c>
      <c r="E1001" s="119">
        <v>1</v>
      </c>
      <c r="F1001" s="119" t="s">
        <v>1492</v>
      </c>
      <c r="G1001" s="114">
        <f>IF([Data da Aprovação]&lt;&gt;"ESTATUTÁRIO",YEAR([Data da Aprovação]),"")</f>
        <v>2006</v>
      </c>
      <c r="H1001" s="106">
        <f>Tabela9[[#This Row],[Valor do Provento R$]]/Tabela9[[#This Row],[Provento por 1 ou 1000 Ações]]</f>
        <v>0.1021</v>
      </c>
    </row>
    <row r="1002" spans="1:8">
      <c r="A1002" s="118" t="s">
        <v>1518</v>
      </c>
      <c r="B1002" s="116" t="s">
        <v>1490</v>
      </c>
      <c r="C1002" s="138">
        <v>38806</v>
      </c>
      <c r="D1002" s="139">
        <v>0.78500000000000003</v>
      </c>
      <c r="E1002" s="118">
        <v>1</v>
      </c>
      <c r="F1002" s="118" t="s">
        <v>1489</v>
      </c>
      <c r="G1002" s="113">
        <f>IF([Data da Aprovação]&lt;&gt;"ESTATUTÁRIO",YEAR([Data da Aprovação]),"")</f>
        <v>2006</v>
      </c>
      <c r="H1002" s="106">
        <f>Tabela9[[#This Row],[Valor do Provento R$]]/Tabela9[[#This Row],[Provento por 1 ou 1000 Ações]]</f>
        <v>0.78500000000000003</v>
      </c>
    </row>
    <row r="1003" spans="1:8">
      <c r="A1003" s="119" t="s">
        <v>1518</v>
      </c>
      <c r="B1003" s="117" t="s">
        <v>1490</v>
      </c>
      <c r="C1003" s="140">
        <v>38835</v>
      </c>
      <c r="D1003" s="141">
        <v>0.78500000000000003</v>
      </c>
      <c r="E1003" s="119">
        <v>1</v>
      </c>
      <c r="F1003" s="119" t="s">
        <v>1489</v>
      </c>
      <c r="G1003" s="114">
        <f>IF([Data da Aprovação]&lt;&gt;"ESTATUTÁRIO",YEAR([Data da Aprovação]),"")</f>
        <v>2006</v>
      </c>
      <c r="H1003" s="106">
        <f>Tabela9[[#This Row],[Valor do Provento R$]]/Tabela9[[#This Row],[Provento por 1 ou 1000 Ações]]</f>
        <v>0.78500000000000003</v>
      </c>
    </row>
    <row r="1004" spans="1:8">
      <c r="A1004" s="118" t="s">
        <v>1518</v>
      </c>
      <c r="B1004" s="116" t="s">
        <v>1490</v>
      </c>
      <c r="C1004" s="138">
        <v>38933</v>
      </c>
      <c r="D1004" s="139">
        <v>0.59499999999999997</v>
      </c>
      <c r="E1004" s="118">
        <v>1</v>
      </c>
      <c r="F1004" s="118" t="s">
        <v>1489</v>
      </c>
      <c r="G1004" s="113">
        <f>IF([Data da Aprovação]&lt;&gt;"ESTATUTÁRIO",YEAR([Data da Aprovação]),"")</f>
        <v>2006</v>
      </c>
      <c r="H1004" s="106">
        <f>Tabela9[[#This Row],[Valor do Provento R$]]/Tabela9[[#This Row],[Provento por 1 ou 1000 Ações]]</f>
        <v>0.59499999999999997</v>
      </c>
    </row>
    <row r="1005" spans="1:8">
      <c r="A1005" s="119" t="s">
        <v>1518</v>
      </c>
      <c r="B1005" s="117" t="s">
        <v>1490</v>
      </c>
      <c r="C1005" s="140">
        <v>39031</v>
      </c>
      <c r="D1005" s="141">
        <v>0.63500000000000001</v>
      </c>
      <c r="E1005" s="119">
        <v>1</v>
      </c>
      <c r="F1005" s="119" t="s">
        <v>1489</v>
      </c>
      <c r="G1005" s="114">
        <f>IF([Data da Aprovação]&lt;&gt;"ESTATUTÁRIO",YEAR([Data da Aprovação]),"")</f>
        <v>2006</v>
      </c>
      <c r="H1005" s="106">
        <f>Tabela9[[#This Row],[Valor do Provento R$]]/Tabela9[[#This Row],[Provento por 1 ou 1000 Ações]]</f>
        <v>0.63500000000000001</v>
      </c>
    </row>
    <row r="1006" spans="1:8">
      <c r="A1006" s="118" t="s">
        <v>1518</v>
      </c>
      <c r="B1006" s="116" t="s">
        <v>1490</v>
      </c>
      <c r="C1006" s="138">
        <v>39143</v>
      </c>
      <c r="D1006" s="139">
        <v>0.14799999999999999</v>
      </c>
      <c r="E1006" s="118">
        <v>1</v>
      </c>
      <c r="F1006" s="118" t="s">
        <v>1492</v>
      </c>
      <c r="G1006" s="113">
        <f>IF([Data da Aprovação]&lt;&gt;"ESTATUTÁRIO",YEAR([Data da Aprovação]),"")</f>
        <v>2007</v>
      </c>
      <c r="H1006" s="106">
        <f>Tabela9[[#This Row],[Valor do Provento R$]]/Tabela9[[#This Row],[Provento por 1 ou 1000 Ações]]</f>
        <v>0.14799999999999999</v>
      </c>
    </row>
    <row r="1007" spans="1:8">
      <c r="A1007" s="119" t="s">
        <v>1518</v>
      </c>
      <c r="B1007" s="117" t="s">
        <v>1490</v>
      </c>
      <c r="C1007" s="140">
        <v>39143</v>
      </c>
      <c r="D1007" s="141">
        <v>0.69699999999999995</v>
      </c>
      <c r="E1007" s="119">
        <v>1</v>
      </c>
      <c r="F1007" s="119" t="s">
        <v>1489</v>
      </c>
      <c r="G1007" s="114">
        <f>IF([Data da Aprovação]&lt;&gt;"ESTATUTÁRIO",YEAR([Data da Aprovação]),"")</f>
        <v>2007</v>
      </c>
      <c r="H1007" s="106">
        <f>Tabela9[[#This Row],[Valor do Provento R$]]/Tabela9[[#This Row],[Provento por 1 ou 1000 Ações]]</f>
        <v>0.69699999999999995</v>
      </c>
    </row>
    <row r="1008" spans="1:8">
      <c r="A1008" s="118" t="s">
        <v>1518</v>
      </c>
      <c r="B1008" s="116" t="s">
        <v>1490</v>
      </c>
      <c r="C1008" s="138">
        <v>39220</v>
      </c>
      <c r="D1008" s="139">
        <v>0.70899999999999996</v>
      </c>
      <c r="E1008" s="118">
        <v>1</v>
      </c>
      <c r="F1008" s="118" t="s">
        <v>1489</v>
      </c>
      <c r="G1008" s="113">
        <f>IF([Data da Aprovação]&lt;&gt;"ESTATUTÁRIO",YEAR([Data da Aprovação]),"")</f>
        <v>2007</v>
      </c>
      <c r="H1008" s="106">
        <f>Tabela9[[#This Row],[Valor do Provento R$]]/Tabela9[[#This Row],[Provento por 1 ou 1000 Ações]]</f>
        <v>0.70899999999999996</v>
      </c>
    </row>
    <row r="1009" spans="1:8">
      <c r="A1009" s="119" t="s">
        <v>1518</v>
      </c>
      <c r="B1009" s="117" t="s">
        <v>1490</v>
      </c>
      <c r="C1009" s="140">
        <v>39304</v>
      </c>
      <c r="D1009" s="141">
        <v>0.69299999999999995</v>
      </c>
      <c r="E1009" s="119">
        <v>1</v>
      </c>
      <c r="F1009" s="119" t="s">
        <v>1489</v>
      </c>
      <c r="G1009" s="114">
        <f>IF([Data da Aprovação]&lt;&gt;"ESTATUTÁRIO",YEAR([Data da Aprovação]),"")</f>
        <v>2007</v>
      </c>
      <c r="H1009" s="106">
        <f>Tabela9[[#This Row],[Valor do Provento R$]]/Tabela9[[#This Row],[Provento por 1 ou 1000 Ações]]</f>
        <v>0.69299999999999995</v>
      </c>
    </row>
    <row r="1010" spans="1:8">
      <c r="A1010" s="118" t="s">
        <v>1518</v>
      </c>
      <c r="B1010" s="116" t="s">
        <v>1490</v>
      </c>
      <c r="C1010" s="138">
        <v>39395</v>
      </c>
      <c r="D1010" s="139">
        <v>0.71</v>
      </c>
      <c r="E1010" s="118">
        <v>1</v>
      </c>
      <c r="F1010" s="118" t="s">
        <v>1489</v>
      </c>
      <c r="G1010" s="113">
        <f>IF([Data da Aprovação]&lt;&gt;"ESTATUTÁRIO",YEAR([Data da Aprovação]),"")</f>
        <v>2007</v>
      </c>
      <c r="H1010" s="106">
        <f>Tabela9[[#This Row],[Valor do Provento R$]]/Tabela9[[#This Row],[Provento por 1 ou 1000 Ações]]</f>
        <v>0.71</v>
      </c>
    </row>
    <row r="1011" spans="1:8">
      <c r="A1011" s="119" t="s">
        <v>1518</v>
      </c>
      <c r="B1011" s="117" t="s">
        <v>1490</v>
      </c>
      <c r="C1011" s="140">
        <v>39521</v>
      </c>
      <c r="D1011" s="141">
        <v>0.83</v>
      </c>
      <c r="E1011" s="119">
        <v>1</v>
      </c>
      <c r="F1011" s="119" t="s">
        <v>1489</v>
      </c>
      <c r="G1011" s="114">
        <f>IF([Data da Aprovação]&lt;&gt;"ESTATUTÁRIO",YEAR([Data da Aprovação]),"")</f>
        <v>2008</v>
      </c>
      <c r="H1011" s="106">
        <f>Tabela9[[#This Row],[Valor do Provento R$]]/Tabela9[[#This Row],[Provento por 1 ou 1000 Ações]]</f>
        <v>0.83</v>
      </c>
    </row>
    <row r="1012" spans="1:8">
      <c r="A1012" s="118" t="s">
        <v>1518</v>
      </c>
      <c r="B1012" s="116" t="s">
        <v>1490</v>
      </c>
      <c r="C1012" s="138">
        <v>39583</v>
      </c>
      <c r="D1012" s="139">
        <v>0.48209999999999997</v>
      </c>
      <c r="E1012" s="118">
        <v>1</v>
      </c>
      <c r="F1012" s="118" t="s">
        <v>1489</v>
      </c>
      <c r="G1012" s="113">
        <f>IF([Data da Aprovação]&lt;&gt;"ESTATUTÁRIO",YEAR([Data da Aprovação]),"")</f>
        <v>2008</v>
      </c>
      <c r="H1012" s="106">
        <f>Tabela9[[#This Row],[Valor do Provento R$]]/Tabela9[[#This Row],[Provento por 1 ou 1000 Ações]]</f>
        <v>0.48209999999999997</v>
      </c>
    </row>
    <row r="1013" spans="1:8">
      <c r="A1013" s="119" t="s">
        <v>1518</v>
      </c>
      <c r="B1013" s="117" t="s">
        <v>1490</v>
      </c>
      <c r="C1013" s="140">
        <v>39583</v>
      </c>
      <c r="D1013" s="141">
        <v>0.26190000000000002</v>
      </c>
      <c r="E1013" s="119">
        <v>1</v>
      </c>
      <c r="F1013" s="119" t="s">
        <v>1489</v>
      </c>
      <c r="G1013" s="114">
        <f>IF([Data da Aprovação]&lt;&gt;"ESTATUTÁRIO",YEAR([Data da Aprovação]),"")</f>
        <v>2008</v>
      </c>
      <c r="H1013" s="106">
        <f>Tabela9[[#This Row],[Valor do Provento R$]]/Tabela9[[#This Row],[Provento por 1 ou 1000 Ações]]</f>
        <v>0.26190000000000002</v>
      </c>
    </row>
    <row r="1014" spans="1:8">
      <c r="A1014" s="118" t="s">
        <v>1518</v>
      </c>
      <c r="B1014" s="116" t="s">
        <v>1490</v>
      </c>
      <c r="C1014" s="138">
        <v>39674</v>
      </c>
      <c r="D1014" s="139">
        <v>0.82</v>
      </c>
      <c r="E1014" s="118">
        <v>1</v>
      </c>
      <c r="F1014" s="118" t="s">
        <v>1489</v>
      </c>
      <c r="G1014" s="113">
        <f>IF([Data da Aprovação]&lt;&gt;"ESTATUTÁRIO",YEAR([Data da Aprovação]),"")</f>
        <v>2008</v>
      </c>
      <c r="H1014" s="106">
        <f>Tabela9[[#This Row],[Valor do Provento R$]]/Tabela9[[#This Row],[Provento por 1 ou 1000 Ações]]</f>
        <v>0.82</v>
      </c>
    </row>
    <row r="1015" spans="1:8">
      <c r="A1015" s="119" t="s">
        <v>1518</v>
      </c>
      <c r="B1015" s="117" t="s">
        <v>1490</v>
      </c>
      <c r="C1015" s="140">
        <v>39764</v>
      </c>
      <c r="D1015" s="141">
        <v>0.78400000000000003</v>
      </c>
      <c r="E1015" s="119">
        <v>1</v>
      </c>
      <c r="F1015" s="119" t="s">
        <v>1489</v>
      </c>
      <c r="G1015" s="114">
        <f>IF([Data da Aprovação]&lt;&gt;"ESTATUTÁRIO",YEAR([Data da Aprovação]),"")</f>
        <v>2008</v>
      </c>
      <c r="H1015" s="106">
        <f>Tabela9[[#This Row],[Valor do Provento R$]]/Tabela9[[#This Row],[Provento por 1 ou 1000 Ações]]</f>
        <v>0.78400000000000003</v>
      </c>
    </row>
    <row r="1016" spans="1:8">
      <c r="A1016" s="118" t="s">
        <v>1518</v>
      </c>
      <c r="B1016" s="116" t="s">
        <v>1490</v>
      </c>
      <c r="C1016" s="138">
        <v>39885</v>
      </c>
      <c r="D1016" s="139">
        <v>0.88</v>
      </c>
      <c r="E1016" s="118">
        <v>1</v>
      </c>
      <c r="F1016" s="118" t="s">
        <v>1489</v>
      </c>
      <c r="G1016" s="113">
        <f>IF([Data da Aprovação]&lt;&gt;"ESTATUTÁRIO",YEAR([Data da Aprovação]),"")</f>
        <v>2009</v>
      </c>
      <c r="H1016" s="106">
        <f>Tabela9[[#This Row],[Valor do Provento R$]]/Tabela9[[#This Row],[Provento por 1 ou 1000 Ações]]</f>
        <v>0.88</v>
      </c>
    </row>
    <row r="1017" spans="1:8">
      <c r="A1017" s="119" t="s">
        <v>1518</v>
      </c>
      <c r="B1017" s="117" t="s">
        <v>1490</v>
      </c>
      <c r="C1017" s="140">
        <v>39948</v>
      </c>
      <c r="D1017" s="141">
        <v>0.29399999999999998</v>
      </c>
      <c r="E1017" s="119">
        <v>1</v>
      </c>
      <c r="F1017" s="119" t="s">
        <v>1489</v>
      </c>
      <c r="G1017" s="114">
        <f>IF([Data da Aprovação]&lt;&gt;"ESTATUTÁRIO",YEAR([Data da Aprovação]),"")</f>
        <v>2009</v>
      </c>
      <c r="H1017" s="106">
        <f>Tabela9[[#This Row],[Valor do Provento R$]]/Tabela9[[#This Row],[Provento por 1 ou 1000 Ações]]</f>
        <v>0.29399999999999998</v>
      </c>
    </row>
    <row r="1018" spans="1:8">
      <c r="A1018" s="118" t="s">
        <v>1518</v>
      </c>
      <c r="B1018" s="116" t="s">
        <v>1490</v>
      </c>
      <c r="C1018" s="138">
        <v>40039</v>
      </c>
      <c r="D1018" s="139">
        <v>0.3</v>
      </c>
      <c r="E1018" s="118">
        <v>1</v>
      </c>
      <c r="F1018" s="118" t="s">
        <v>1489</v>
      </c>
      <c r="G1018" s="113">
        <f>IF([Data da Aprovação]&lt;&gt;"ESTATUTÁRIO",YEAR([Data da Aprovação]),"")</f>
        <v>2009</v>
      </c>
      <c r="H1018" s="106">
        <f>Tabela9[[#This Row],[Valor do Provento R$]]/Tabela9[[#This Row],[Provento por 1 ou 1000 Ações]]</f>
        <v>0.3</v>
      </c>
    </row>
    <row r="1019" spans="1:8">
      <c r="A1019" s="119" t="s">
        <v>1518</v>
      </c>
      <c r="B1019" s="117" t="s">
        <v>1490</v>
      </c>
      <c r="C1019" s="140">
        <v>40130</v>
      </c>
      <c r="D1019" s="141">
        <v>0.3</v>
      </c>
      <c r="E1019" s="119">
        <v>1</v>
      </c>
      <c r="F1019" s="119" t="s">
        <v>1489</v>
      </c>
      <c r="G1019" s="114">
        <f>IF([Data da Aprovação]&lt;&gt;"ESTATUTÁRIO",YEAR([Data da Aprovação]),"")</f>
        <v>2009</v>
      </c>
      <c r="H1019" s="106">
        <f>Tabela9[[#This Row],[Valor do Provento R$]]/Tabela9[[#This Row],[Provento por 1 ou 1000 Ações]]</f>
        <v>0.3</v>
      </c>
    </row>
    <row r="1020" spans="1:8">
      <c r="A1020" s="118" t="s">
        <v>1518</v>
      </c>
      <c r="B1020" s="116" t="s">
        <v>1490</v>
      </c>
      <c r="C1020" s="138">
        <v>40249</v>
      </c>
      <c r="D1020" s="139">
        <v>3.6200000000000003E-2</v>
      </c>
      <c r="E1020" s="118">
        <v>1</v>
      </c>
      <c r="F1020" s="118" t="s">
        <v>1489</v>
      </c>
      <c r="G1020" s="113">
        <f>IF([Data da Aprovação]&lt;&gt;"ESTATUTÁRIO",YEAR([Data da Aprovação]),"")</f>
        <v>2010</v>
      </c>
      <c r="H1020" s="106">
        <f>Tabela9[[#This Row],[Valor do Provento R$]]/Tabela9[[#This Row],[Provento por 1 ou 1000 Ações]]</f>
        <v>3.6200000000000003E-2</v>
      </c>
    </row>
    <row r="1021" spans="1:8">
      <c r="A1021" s="119" t="s">
        <v>1518</v>
      </c>
      <c r="B1021" s="117" t="s">
        <v>1490</v>
      </c>
      <c r="C1021" s="140">
        <v>40312</v>
      </c>
      <c r="D1021" s="141">
        <v>6.026629E-2</v>
      </c>
      <c r="E1021" s="119">
        <v>1</v>
      </c>
      <c r="F1021" s="119" t="s">
        <v>1489</v>
      </c>
      <c r="G1021" s="114">
        <f>IF([Data da Aprovação]&lt;&gt;"ESTATUTÁRIO",YEAR([Data da Aprovação]),"")</f>
        <v>2010</v>
      </c>
      <c r="H1021" s="106">
        <f>Tabela9[[#This Row],[Valor do Provento R$]]/Tabela9[[#This Row],[Provento por 1 ou 1000 Ações]]</f>
        <v>6.026629E-2</v>
      </c>
    </row>
    <row r="1022" spans="1:8">
      <c r="A1022" s="118" t="s">
        <v>1518</v>
      </c>
      <c r="B1022" s="116" t="s">
        <v>1490</v>
      </c>
      <c r="C1022" s="138">
        <v>40403</v>
      </c>
      <c r="D1022" s="139">
        <v>4.5199719999999999E-2</v>
      </c>
      <c r="E1022" s="118">
        <v>1</v>
      </c>
      <c r="F1022" s="118" t="s">
        <v>1489</v>
      </c>
      <c r="G1022" s="113">
        <f>IF([Data da Aprovação]&lt;&gt;"ESTATUTÁRIO",YEAR([Data da Aprovação]),"")</f>
        <v>2010</v>
      </c>
      <c r="H1022" s="106">
        <f>Tabela9[[#This Row],[Valor do Provento R$]]/Tabela9[[#This Row],[Provento por 1 ou 1000 Ações]]</f>
        <v>4.5199719999999999E-2</v>
      </c>
    </row>
    <row r="1023" spans="1:8">
      <c r="A1023" s="119" t="s">
        <v>1518</v>
      </c>
      <c r="B1023" s="117" t="s">
        <v>1490</v>
      </c>
      <c r="C1023" s="140">
        <v>40494</v>
      </c>
      <c r="D1023" s="141">
        <v>4.9418360000000001E-2</v>
      </c>
      <c r="E1023" s="119">
        <v>1</v>
      </c>
      <c r="F1023" s="119" t="s">
        <v>1489</v>
      </c>
      <c r="G1023" s="114">
        <f>IF([Data da Aprovação]&lt;&gt;"ESTATUTÁRIO",YEAR([Data da Aprovação]),"")</f>
        <v>2010</v>
      </c>
      <c r="H1023" s="106">
        <f>Tabela9[[#This Row],[Valor do Provento R$]]/Tabela9[[#This Row],[Provento por 1 ou 1000 Ações]]</f>
        <v>4.9418360000000001E-2</v>
      </c>
    </row>
    <row r="1024" spans="1:8">
      <c r="A1024" s="118" t="s">
        <v>1518</v>
      </c>
      <c r="B1024" s="116" t="s">
        <v>1490</v>
      </c>
      <c r="C1024" s="138">
        <v>40620</v>
      </c>
      <c r="D1024" s="139">
        <v>7.2771550000000004E-2</v>
      </c>
      <c r="E1024" s="118">
        <v>1</v>
      </c>
      <c r="F1024" s="118" t="s">
        <v>1492</v>
      </c>
      <c r="G1024" s="113">
        <f>IF([Data da Aprovação]&lt;&gt;"ESTATUTÁRIO",YEAR([Data da Aprovação]),"")</f>
        <v>2011</v>
      </c>
      <c r="H1024" s="106">
        <f>Tabela9[[#This Row],[Valor do Provento R$]]/Tabela9[[#This Row],[Provento por 1 ou 1000 Ações]]</f>
        <v>7.2771550000000004E-2</v>
      </c>
    </row>
    <row r="1025" spans="1:8">
      <c r="A1025" s="119" t="s">
        <v>1518</v>
      </c>
      <c r="B1025" s="117" t="s">
        <v>1490</v>
      </c>
      <c r="C1025" s="140">
        <v>40620</v>
      </c>
      <c r="D1025" s="141">
        <v>5.875963E-2</v>
      </c>
      <c r="E1025" s="119">
        <v>1</v>
      </c>
      <c r="F1025" s="119" t="s">
        <v>1489</v>
      </c>
      <c r="G1025" s="114">
        <f>IF([Data da Aprovação]&lt;&gt;"ESTATUTÁRIO",YEAR([Data da Aprovação]),"")</f>
        <v>2011</v>
      </c>
      <c r="H1025" s="106">
        <f>Tabela9[[#This Row],[Valor do Provento R$]]/Tabela9[[#This Row],[Provento por 1 ou 1000 Ações]]</f>
        <v>5.875963E-2</v>
      </c>
    </row>
    <row r="1026" spans="1:8">
      <c r="A1026" s="118" t="s">
        <v>1518</v>
      </c>
      <c r="B1026" s="116" t="s">
        <v>1490</v>
      </c>
      <c r="C1026" s="138">
        <v>40676</v>
      </c>
      <c r="D1026" s="139">
        <v>6.026629E-2</v>
      </c>
      <c r="E1026" s="118">
        <v>1</v>
      </c>
      <c r="F1026" s="118" t="s">
        <v>1489</v>
      </c>
      <c r="G1026" s="113">
        <f>IF([Data da Aprovação]&lt;&gt;"ESTATUTÁRIO",YEAR([Data da Aprovação]),"")</f>
        <v>2011</v>
      </c>
      <c r="H1026" s="106">
        <f>Tabela9[[#This Row],[Valor do Provento R$]]/Tabela9[[#This Row],[Provento por 1 ou 1000 Ações]]</f>
        <v>6.026629E-2</v>
      </c>
    </row>
    <row r="1027" spans="1:8">
      <c r="A1027" s="119" t="s">
        <v>1518</v>
      </c>
      <c r="B1027" s="117" t="s">
        <v>1490</v>
      </c>
      <c r="C1027" s="140">
        <v>40767</v>
      </c>
      <c r="D1027" s="141">
        <v>6.2074280000000003E-2</v>
      </c>
      <c r="E1027" s="119">
        <v>1</v>
      </c>
      <c r="F1027" s="119" t="s">
        <v>1489</v>
      </c>
      <c r="G1027" s="114">
        <f>IF([Data da Aprovação]&lt;&gt;"ESTATUTÁRIO",YEAR([Data da Aprovação]),"")</f>
        <v>2011</v>
      </c>
      <c r="H1027" s="106">
        <f>Tabela9[[#This Row],[Valor do Provento R$]]/Tabela9[[#This Row],[Provento por 1 ou 1000 Ações]]</f>
        <v>6.2074280000000003E-2</v>
      </c>
    </row>
    <row r="1028" spans="1:8">
      <c r="A1028" s="118" t="s">
        <v>1518</v>
      </c>
      <c r="B1028" s="116" t="s">
        <v>1490</v>
      </c>
      <c r="C1028" s="138">
        <v>40858</v>
      </c>
      <c r="D1028" s="139">
        <v>5.5746320000000002E-2</v>
      </c>
      <c r="E1028" s="118">
        <v>1</v>
      </c>
      <c r="F1028" s="118" t="s">
        <v>1489</v>
      </c>
      <c r="G1028" s="113">
        <f>IF([Data da Aprovação]&lt;&gt;"ESTATUTÁRIO",YEAR([Data da Aprovação]),"")</f>
        <v>2011</v>
      </c>
      <c r="H1028" s="106">
        <f>Tabela9[[#This Row],[Valor do Provento R$]]/Tabela9[[#This Row],[Provento por 1 ou 1000 Ações]]</f>
        <v>5.5746320000000002E-2</v>
      </c>
    </row>
    <row r="1029" spans="1:8">
      <c r="A1029" s="119" t="s">
        <v>1518</v>
      </c>
      <c r="B1029" s="117" t="s">
        <v>1490</v>
      </c>
      <c r="C1029" s="140">
        <v>40984</v>
      </c>
      <c r="D1029" s="141">
        <v>6.5087599999999995E-2</v>
      </c>
      <c r="E1029" s="119">
        <v>1</v>
      </c>
      <c r="F1029" s="119" t="s">
        <v>1489</v>
      </c>
      <c r="G1029" s="114">
        <f>IF([Data da Aprovação]&lt;&gt;"ESTATUTÁRIO",YEAR([Data da Aprovação]),"")</f>
        <v>2012</v>
      </c>
      <c r="H1029" s="106">
        <f>Tabela9[[#This Row],[Valor do Provento R$]]/Tabela9[[#This Row],[Provento por 1 ou 1000 Ações]]</f>
        <v>6.5087599999999995E-2</v>
      </c>
    </row>
    <row r="1030" spans="1:8">
      <c r="A1030" s="118" t="s">
        <v>1518</v>
      </c>
      <c r="B1030" s="116" t="s">
        <v>1490</v>
      </c>
      <c r="C1030" s="138">
        <v>41033</v>
      </c>
      <c r="D1030" s="139">
        <v>5.9718420000000001E-2</v>
      </c>
      <c r="E1030" s="118">
        <v>1</v>
      </c>
      <c r="F1030" s="118" t="s">
        <v>1489</v>
      </c>
      <c r="G1030" s="113">
        <f>IF([Data da Aprovação]&lt;&gt;"ESTATUTÁRIO",YEAR([Data da Aprovação]),"")</f>
        <v>2012</v>
      </c>
      <c r="H1030" s="106">
        <f>Tabela9[[#This Row],[Valor do Provento R$]]/Tabela9[[#This Row],[Provento por 1 ou 1000 Ações]]</f>
        <v>5.9718420000000001E-2</v>
      </c>
    </row>
    <row r="1031" spans="1:8">
      <c r="A1031" s="119" t="s">
        <v>1518</v>
      </c>
      <c r="B1031" s="117" t="s">
        <v>1490</v>
      </c>
      <c r="C1031" s="140">
        <v>41127</v>
      </c>
      <c r="D1031" s="141">
        <v>5.6431160000000001E-2</v>
      </c>
      <c r="E1031" s="119">
        <v>1</v>
      </c>
      <c r="F1031" s="119" t="s">
        <v>1489</v>
      </c>
      <c r="G1031" s="114">
        <f>IF([Data da Aprovação]&lt;&gt;"ESTATUTÁRIO",YEAR([Data da Aprovação]),"")</f>
        <v>2012</v>
      </c>
      <c r="H1031" s="106">
        <f>Tabela9[[#This Row],[Valor do Provento R$]]/Tabela9[[#This Row],[Provento por 1 ou 1000 Ações]]</f>
        <v>5.6431160000000001E-2</v>
      </c>
    </row>
    <row r="1032" spans="1:8">
      <c r="A1032" s="118" t="s">
        <v>1518</v>
      </c>
      <c r="B1032" s="116" t="s">
        <v>1490</v>
      </c>
      <c r="C1032" s="138">
        <v>41222</v>
      </c>
      <c r="D1032" s="139">
        <v>5.7526910000000001E-2</v>
      </c>
      <c r="E1032" s="118">
        <v>1</v>
      </c>
      <c r="F1032" s="118" t="s">
        <v>1489</v>
      </c>
      <c r="G1032" s="113">
        <f>IF([Data da Aprovação]&lt;&gt;"ESTATUTÁRIO",YEAR([Data da Aprovação]),"")</f>
        <v>2012</v>
      </c>
      <c r="H1032" s="106">
        <f>Tabela9[[#This Row],[Valor do Provento R$]]/Tabela9[[#This Row],[Provento por 1 ou 1000 Ações]]</f>
        <v>5.7526910000000001E-2</v>
      </c>
    </row>
    <row r="1033" spans="1:8">
      <c r="A1033" s="119" t="s">
        <v>1518</v>
      </c>
      <c r="B1033" s="117" t="s">
        <v>1490</v>
      </c>
      <c r="C1033" s="140">
        <v>41348</v>
      </c>
      <c r="D1033" s="141">
        <v>5.9718420000000001E-2</v>
      </c>
      <c r="E1033" s="119">
        <v>1</v>
      </c>
      <c r="F1033" s="119" t="s">
        <v>1489</v>
      </c>
      <c r="G1033" s="114">
        <f>IF([Data da Aprovação]&lt;&gt;"ESTATUTÁRIO",YEAR([Data da Aprovação]),"")</f>
        <v>2013</v>
      </c>
      <c r="H1033" s="106">
        <f>Tabela9[[#This Row],[Valor do Provento R$]]/Tabela9[[#This Row],[Provento por 1 ou 1000 Ações]]</f>
        <v>5.9718420000000001E-2</v>
      </c>
    </row>
    <row r="1034" spans="1:8">
      <c r="A1034" s="118" t="s">
        <v>1518</v>
      </c>
      <c r="B1034" s="116" t="s">
        <v>1490</v>
      </c>
      <c r="C1034" s="138">
        <v>41348</v>
      </c>
      <c r="D1034" s="139">
        <v>6.9306240000000005E-2</v>
      </c>
      <c r="E1034" s="118">
        <v>1</v>
      </c>
      <c r="F1034" s="118" t="s">
        <v>1492</v>
      </c>
      <c r="G1034" s="113">
        <f>IF([Data da Aprovação]&lt;&gt;"ESTATUTÁRIO",YEAR([Data da Aprovação]),"")</f>
        <v>2013</v>
      </c>
      <c r="H1034" s="106">
        <f>Tabela9[[#This Row],[Valor do Provento R$]]/Tabela9[[#This Row],[Provento por 1 ou 1000 Ações]]</f>
        <v>6.9306240000000005E-2</v>
      </c>
    </row>
    <row r="1035" spans="1:8">
      <c r="A1035" s="119" t="s">
        <v>1518</v>
      </c>
      <c r="B1035" s="117" t="s">
        <v>1490</v>
      </c>
      <c r="C1035" s="140">
        <v>41404</v>
      </c>
      <c r="D1035" s="141">
        <v>4.9557820000000002E-2</v>
      </c>
      <c r="E1035" s="119">
        <v>1</v>
      </c>
      <c r="F1035" s="119" t="s">
        <v>1489</v>
      </c>
      <c r="G1035" s="114">
        <f>IF([Data da Aprovação]&lt;&gt;"ESTATUTÁRIO",YEAR([Data da Aprovação]),"")</f>
        <v>2013</v>
      </c>
      <c r="H1035" s="106">
        <f>Tabela9[[#This Row],[Valor do Provento R$]]/Tabela9[[#This Row],[Provento por 1 ou 1000 Ações]]</f>
        <v>4.9557820000000002E-2</v>
      </c>
    </row>
    <row r="1036" spans="1:8">
      <c r="A1036" s="118" t="s">
        <v>1518</v>
      </c>
      <c r="B1036" s="116" t="s">
        <v>1490</v>
      </c>
      <c r="C1036" s="138">
        <v>41495</v>
      </c>
      <c r="D1036" s="139">
        <v>5.3791400000000003E-2</v>
      </c>
      <c r="E1036" s="118">
        <v>1</v>
      </c>
      <c r="F1036" s="118" t="s">
        <v>1489</v>
      </c>
      <c r="G1036" s="113">
        <f>IF([Data da Aprovação]&lt;&gt;"ESTATUTÁRIO",YEAR([Data da Aprovação]),"")</f>
        <v>2013</v>
      </c>
      <c r="H1036" s="106">
        <f>Tabela9[[#This Row],[Valor do Provento R$]]/Tabela9[[#This Row],[Provento por 1 ou 1000 Ações]]</f>
        <v>5.3791400000000003E-2</v>
      </c>
    </row>
    <row r="1037" spans="1:8">
      <c r="A1037" s="119" t="s">
        <v>1518</v>
      </c>
      <c r="B1037" s="117" t="s">
        <v>1490</v>
      </c>
      <c r="C1037" s="140">
        <v>41586</v>
      </c>
      <c r="D1037" s="141">
        <v>5.4289469999999999E-2</v>
      </c>
      <c r="E1037" s="119">
        <v>1</v>
      </c>
      <c r="F1037" s="119" t="s">
        <v>1489</v>
      </c>
      <c r="G1037" s="114">
        <f>IF([Data da Aprovação]&lt;&gt;"ESTATUTÁRIO",YEAR([Data da Aprovação]),"")</f>
        <v>2013</v>
      </c>
      <c r="H1037" s="106">
        <f>Tabela9[[#This Row],[Valor do Provento R$]]/Tabela9[[#This Row],[Provento por 1 ou 1000 Ações]]</f>
        <v>5.4289469999999999E-2</v>
      </c>
    </row>
    <row r="1038" spans="1:8">
      <c r="A1038" s="118" t="s">
        <v>1519</v>
      </c>
      <c r="B1038" s="116" t="s">
        <v>1488</v>
      </c>
      <c r="C1038" s="138">
        <v>38708</v>
      </c>
      <c r="D1038" s="139">
        <v>198.39671999999999</v>
      </c>
      <c r="E1038" s="118">
        <v>1000</v>
      </c>
      <c r="F1038" s="118" t="s">
        <v>1492</v>
      </c>
      <c r="G1038" s="113">
        <f>IF([Data da Aprovação]&lt;&gt;"ESTATUTÁRIO",YEAR([Data da Aprovação]),"")</f>
        <v>2005</v>
      </c>
      <c r="H1038" s="106">
        <f>Tabela9[[#This Row],[Valor do Provento R$]]/Tabela9[[#This Row],[Provento por 1 ou 1000 Ações]]</f>
        <v>0.19839672</v>
      </c>
    </row>
    <row r="1039" spans="1:8">
      <c r="A1039" s="119" t="s">
        <v>1519</v>
      </c>
      <c r="B1039" s="117" t="s">
        <v>1488</v>
      </c>
      <c r="C1039" s="140">
        <v>38708</v>
      </c>
      <c r="D1039" s="141">
        <v>10.45355</v>
      </c>
      <c r="E1039" s="119">
        <v>1000</v>
      </c>
      <c r="F1039" s="119" t="s">
        <v>1492</v>
      </c>
      <c r="G1039" s="114">
        <f>IF([Data da Aprovação]&lt;&gt;"ESTATUTÁRIO",YEAR([Data da Aprovação]),"")</f>
        <v>2005</v>
      </c>
      <c r="H1039" s="106">
        <f>Tabela9[[#This Row],[Valor do Provento R$]]/Tabela9[[#This Row],[Provento por 1 ou 1000 Ações]]</f>
        <v>1.0453550000000001E-2</v>
      </c>
    </row>
    <row r="1040" spans="1:8">
      <c r="A1040" s="118" t="s">
        <v>1519</v>
      </c>
      <c r="B1040" s="116" t="s">
        <v>1488</v>
      </c>
      <c r="C1040" s="138">
        <v>39202</v>
      </c>
      <c r="D1040" s="139">
        <v>26.4</v>
      </c>
      <c r="E1040" s="118">
        <v>1000</v>
      </c>
      <c r="F1040" s="118" t="s">
        <v>1492</v>
      </c>
      <c r="G1040" s="113">
        <f>IF([Data da Aprovação]&lt;&gt;"ESTATUTÁRIO",YEAR([Data da Aprovação]),"")</f>
        <v>2007</v>
      </c>
      <c r="H1040" s="106">
        <f>Tabela9[[#This Row],[Valor do Provento R$]]/Tabela9[[#This Row],[Provento por 1 ou 1000 Ações]]</f>
        <v>2.64E-2</v>
      </c>
    </row>
    <row r="1041" spans="1:8">
      <c r="A1041" s="119" t="s">
        <v>1519</v>
      </c>
      <c r="B1041" s="117" t="s">
        <v>1488</v>
      </c>
      <c r="C1041" s="140">
        <v>39563</v>
      </c>
      <c r="D1041" s="141">
        <v>1.9199999999999998E-2</v>
      </c>
      <c r="E1041" s="119">
        <v>1</v>
      </c>
      <c r="F1041" s="119" t="s">
        <v>1492</v>
      </c>
      <c r="G1041" s="114">
        <f>IF([Data da Aprovação]&lt;&gt;"ESTATUTÁRIO",YEAR([Data da Aprovação]),"")</f>
        <v>2008</v>
      </c>
      <c r="H1041" s="106">
        <f>Tabela9[[#This Row],[Valor do Provento R$]]/Tabela9[[#This Row],[Provento por 1 ou 1000 Ações]]</f>
        <v>1.9199999999999998E-2</v>
      </c>
    </row>
    <row r="1042" spans="1:8">
      <c r="A1042" s="118" t="s">
        <v>1519</v>
      </c>
      <c r="B1042" s="116" t="s">
        <v>1488</v>
      </c>
      <c r="C1042" s="138">
        <v>39667</v>
      </c>
      <c r="D1042" s="139">
        <v>0.04</v>
      </c>
      <c r="E1042" s="118">
        <v>1</v>
      </c>
      <c r="F1042" s="118" t="s">
        <v>1492</v>
      </c>
      <c r="G1042" s="113">
        <f>IF([Data da Aprovação]&lt;&gt;"ESTATUTÁRIO",YEAR([Data da Aprovação]),"")</f>
        <v>2008</v>
      </c>
      <c r="H1042" s="106">
        <f>Tabela9[[#This Row],[Valor do Provento R$]]/Tabela9[[#This Row],[Provento por 1 ou 1000 Ações]]</f>
        <v>0.04</v>
      </c>
    </row>
    <row r="1043" spans="1:8">
      <c r="A1043" s="119" t="s">
        <v>1519</v>
      </c>
      <c r="B1043" s="117" t="s">
        <v>1488</v>
      </c>
      <c r="C1043" s="140">
        <v>39933</v>
      </c>
      <c r="D1043" s="141">
        <v>0.03</v>
      </c>
      <c r="E1043" s="119">
        <v>1</v>
      </c>
      <c r="F1043" s="119" t="s">
        <v>1492</v>
      </c>
      <c r="G1043" s="114">
        <f>IF([Data da Aprovação]&lt;&gt;"ESTATUTÁRIO",YEAR([Data da Aprovação]),"")</f>
        <v>2009</v>
      </c>
      <c r="H1043" s="106">
        <f>Tabela9[[#This Row],[Valor do Provento R$]]/Tabela9[[#This Row],[Provento por 1 ou 1000 Ações]]</f>
        <v>0.03</v>
      </c>
    </row>
    <row r="1044" spans="1:8">
      <c r="A1044" s="118" t="s">
        <v>1520</v>
      </c>
      <c r="B1044" s="116" t="s">
        <v>1488</v>
      </c>
      <c r="C1044" s="138">
        <v>35493</v>
      </c>
      <c r="D1044" s="139">
        <v>6.52</v>
      </c>
      <c r="E1044" s="118">
        <v>1000</v>
      </c>
      <c r="F1044" s="118" t="s">
        <v>1492</v>
      </c>
      <c r="G1044" s="113">
        <f>IF([Data da Aprovação]&lt;&gt;"ESTATUTÁRIO",YEAR([Data da Aprovação]),"")</f>
        <v>1997</v>
      </c>
      <c r="H1044" s="106">
        <f>Tabela9[[#This Row],[Valor do Provento R$]]/Tabela9[[#This Row],[Provento por 1 ou 1000 Ações]]</f>
        <v>6.5199999999999998E-3</v>
      </c>
    </row>
    <row r="1045" spans="1:8">
      <c r="A1045" s="119" t="s">
        <v>1520</v>
      </c>
      <c r="B1045" s="117" t="s">
        <v>1488</v>
      </c>
      <c r="C1045" s="140">
        <v>35846</v>
      </c>
      <c r="D1045" s="141">
        <v>26.03</v>
      </c>
      <c r="E1045" s="119">
        <v>1000</v>
      </c>
      <c r="F1045" s="119" t="s">
        <v>1492</v>
      </c>
      <c r="G1045" s="114">
        <f>IF([Data da Aprovação]&lt;&gt;"ESTATUTÁRIO",YEAR([Data da Aprovação]),"")</f>
        <v>1998</v>
      </c>
      <c r="H1045" s="106">
        <f>Tabela9[[#This Row],[Valor do Provento R$]]/Tabela9[[#This Row],[Provento por 1 ou 1000 Ações]]</f>
        <v>2.6030000000000001E-2</v>
      </c>
    </row>
    <row r="1046" spans="1:8">
      <c r="A1046" s="118" t="s">
        <v>1520</v>
      </c>
      <c r="B1046" s="116" t="s">
        <v>1488</v>
      </c>
      <c r="C1046" s="138">
        <v>36220</v>
      </c>
      <c r="D1046" s="139">
        <v>33.869999999999997</v>
      </c>
      <c r="E1046" s="118">
        <v>1000</v>
      </c>
      <c r="F1046" s="118" t="s">
        <v>1492</v>
      </c>
      <c r="G1046" s="113">
        <f>IF([Data da Aprovação]&lt;&gt;"ESTATUTÁRIO",YEAR([Data da Aprovação]),"")</f>
        <v>1999</v>
      </c>
      <c r="H1046" s="106">
        <f>Tabela9[[#This Row],[Valor do Provento R$]]/Tabela9[[#This Row],[Provento por 1 ou 1000 Ações]]</f>
        <v>3.3869999999999997E-2</v>
      </c>
    </row>
    <row r="1047" spans="1:8">
      <c r="A1047" s="119" t="s">
        <v>1520</v>
      </c>
      <c r="B1047" s="117" t="s">
        <v>1488</v>
      </c>
      <c r="C1047" s="140">
        <v>36458</v>
      </c>
      <c r="D1047" s="141">
        <v>47.88</v>
      </c>
      <c r="E1047" s="119">
        <v>1000</v>
      </c>
      <c r="F1047" s="119" t="s">
        <v>1489</v>
      </c>
      <c r="G1047" s="114">
        <f>IF([Data da Aprovação]&lt;&gt;"ESTATUTÁRIO",YEAR([Data da Aprovação]),"")</f>
        <v>1999</v>
      </c>
      <c r="H1047" s="106">
        <f>Tabela9[[#This Row],[Valor do Provento R$]]/Tabela9[[#This Row],[Provento por 1 ou 1000 Ações]]</f>
        <v>4.7880000000000006E-2</v>
      </c>
    </row>
    <row r="1048" spans="1:8">
      <c r="A1048" s="118" t="s">
        <v>1520</v>
      </c>
      <c r="B1048" s="116" t="s">
        <v>1488</v>
      </c>
      <c r="C1048" s="138">
        <v>36574</v>
      </c>
      <c r="D1048" s="139">
        <v>51.33</v>
      </c>
      <c r="E1048" s="118">
        <v>1000</v>
      </c>
      <c r="F1048" s="118" t="s">
        <v>1492</v>
      </c>
      <c r="G1048" s="113">
        <f>IF([Data da Aprovação]&lt;&gt;"ESTATUTÁRIO",YEAR([Data da Aprovação]),"")</f>
        <v>2000</v>
      </c>
      <c r="H1048" s="106">
        <f>Tabela9[[#This Row],[Valor do Provento R$]]/Tabela9[[#This Row],[Provento por 1 ou 1000 Ações]]</f>
        <v>5.1330000000000001E-2</v>
      </c>
    </row>
    <row r="1049" spans="1:8">
      <c r="A1049" s="119" t="s">
        <v>1520</v>
      </c>
      <c r="B1049" s="117" t="s">
        <v>1488</v>
      </c>
      <c r="C1049" s="140">
        <v>36622</v>
      </c>
      <c r="D1049" s="141">
        <v>5.91</v>
      </c>
      <c r="E1049" s="119">
        <v>1000</v>
      </c>
      <c r="F1049" s="119" t="s">
        <v>1492</v>
      </c>
      <c r="G1049" s="114">
        <f>IF([Data da Aprovação]&lt;&gt;"ESTATUTÁRIO",YEAR([Data da Aprovação]),"")</f>
        <v>2000</v>
      </c>
      <c r="H1049" s="106">
        <f>Tabela9[[#This Row],[Valor do Provento R$]]/Tabela9[[#This Row],[Provento por 1 ou 1000 Ações]]</f>
        <v>5.9100000000000003E-3</v>
      </c>
    </row>
    <row r="1050" spans="1:8">
      <c r="A1050" s="118" t="s">
        <v>1520</v>
      </c>
      <c r="B1050" s="116" t="s">
        <v>1488</v>
      </c>
      <c r="C1050" s="138">
        <v>36622</v>
      </c>
      <c r="D1050" s="139">
        <v>0.28000000000000003</v>
      </c>
      <c r="E1050" s="118">
        <v>1000</v>
      </c>
      <c r="F1050" s="118" t="s">
        <v>1496</v>
      </c>
      <c r="G1050" s="113">
        <f>IF([Data da Aprovação]&lt;&gt;"ESTATUTÁRIO",YEAR([Data da Aprovação]),"")</f>
        <v>2000</v>
      </c>
      <c r="H1050" s="106">
        <f>Tabela9[[#This Row],[Valor do Provento R$]]/Tabela9[[#This Row],[Provento por 1 ou 1000 Ações]]</f>
        <v>2.8000000000000003E-4</v>
      </c>
    </row>
    <row r="1051" spans="1:8">
      <c r="A1051" s="119" t="s">
        <v>1520</v>
      </c>
      <c r="B1051" s="117" t="s">
        <v>1488</v>
      </c>
      <c r="C1051" s="140">
        <v>36766</v>
      </c>
      <c r="D1051" s="141">
        <v>28.73</v>
      </c>
      <c r="E1051" s="119">
        <v>1000</v>
      </c>
      <c r="F1051" s="119" t="s">
        <v>1489</v>
      </c>
      <c r="G1051" s="114">
        <f>IF([Data da Aprovação]&lt;&gt;"ESTATUTÁRIO",YEAR([Data da Aprovação]),"")</f>
        <v>2000</v>
      </c>
      <c r="H1051" s="106">
        <f>Tabela9[[#This Row],[Valor do Provento R$]]/Tabela9[[#This Row],[Provento por 1 ou 1000 Ações]]</f>
        <v>2.8730000000000002E-2</v>
      </c>
    </row>
    <row r="1052" spans="1:8">
      <c r="A1052" s="118" t="s">
        <v>1520</v>
      </c>
      <c r="B1052" s="116" t="s">
        <v>1488</v>
      </c>
      <c r="C1052" s="138">
        <v>36927</v>
      </c>
      <c r="D1052" s="139">
        <v>43.94</v>
      </c>
      <c r="E1052" s="118">
        <v>1000</v>
      </c>
      <c r="F1052" s="118" t="s">
        <v>1489</v>
      </c>
      <c r="G1052" s="113">
        <f>IF([Data da Aprovação]&lt;&gt;"ESTATUTÁRIO",YEAR([Data da Aprovação]),"")</f>
        <v>2001</v>
      </c>
      <c r="H1052" s="106">
        <f>Tabela9[[#This Row],[Valor do Provento R$]]/Tabela9[[#This Row],[Provento por 1 ou 1000 Ações]]</f>
        <v>4.394E-2</v>
      </c>
    </row>
    <row r="1053" spans="1:8">
      <c r="A1053" s="119" t="s">
        <v>1520</v>
      </c>
      <c r="B1053" s="117" t="s">
        <v>1488</v>
      </c>
      <c r="C1053" s="140">
        <v>36927</v>
      </c>
      <c r="D1053" s="141">
        <v>0.65</v>
      </c>
      <c r="E1053" s="119">
        <v>1000</v>
      </c>
      <c r="F1053" s="119" t="s">
        <v>1496</v>
      </c>
      <c r="G1053" s="114">
        <f>IF([Data da Aprovação]&lt;&gt;"ESTATUTÁRIO",YEAR([Data da Aprovação]),"")</f>
        <v>2001</v>
      </c>
      <c r="H1053" s="106">
        <f>Tabela9[[#This Row],[Valor do Provento R$]]/Tabela9[[#This Row],[Provento por 1 ou 1000 Ações]]</f>
        <v>6.4999999999999997E-4</v>
      </c>
    </row>
    <row r="1054" spans="1:8">
      <c r="A1054" s="118" t="s">
        <v>1520</v>
      </c>
      <c r="B1054" s="116" t="s">
        <v>1488</v>
      </c>
      <c r="C1054" s="138">
        <v>37672</v>
      </c>
      <c r="D1054" s="139">
        <v>3.47</v>
      </c>
      <c r="E1054" s="118">
        <v>1000</v>
      </c>
      <c r="F1054" s="118" t="s">
        <v>1492</v>
      </c>
      <c r="G1054" s="113">
        <f>IF([Data da Aprovação]&lt;&gt;"ESTATUTÁRIO",YEAR([Data da Aprovação]),"")</f>
        <v>2003</v>
      </c>
      <c r="H1054" s="106">
        <f>Tabela9[[#This Row],[Valor do Provento R$]]/Tabela9[[#This Row],[Provento por 1 ou 1000 Ações]]</f>
        <v>3.47E-3</v>
      </c>
    </row>
    <row r="1055" spans="1:8">
      <c r="A1055" s="119" t="s">
        <v>1520</v>
      </c>
      <c r="B1055" s="117" t="s">
        <v>1488</v>
      </c>
      <c r="C1055" s="140">
        <v>37672</v>
      </c>
      <c r="D1055" s="141">
        <v>0.11</v>
      </c>
      <c r="E1055" s="119">
        <v>1000</v>
      </c>
      <c r="F1055" s="119" t="s">
        <v>1496</v>
      </c>
      <c r="G1055" s="114">
        <f>IF([Data da Aprovação]&lt;&gt;"ESTATUTÁRIO",YEAR([Data da Aprovação]),"")</f>
        <v>2003</v>
      </c>
      <c r="H1055" s="106">
        <f>Tabela9[[#This Row],[Valor do Provento R$]]/Tabela9[[#This Row],[Provento por 1 ou 1000 Ações]]</f>
        <v>1.1E-4</v>
      </c>
    </row>
    <row r="1056" spans="1:8">
      <c r="A1056" s="118" t="s">
        <v>1520</v>
      </c>
      <c r="B1056" s="116" t="s">
        <v>1488</v>
      </c>
      <c r="C1056" s="138">
        <v>38023</v>
      </c>
      <c r="D1056" s="139">
        <v>46.06</v>
      </c>
      <c r="E1056" s="118">
        <v>1000</v>
      </c>
      <c r="F1056" s="118" t="s">
        <v>1489</v>
      </c>
      <c r="G1056" s="113">
        <f>IF([Data da Aprovação]&lt;&gt;"ESTATUTÁRIO",YEAR([Data da Aprovação]),"")</f>
        <v>2004</v>
      </c>
      <c r="H1056" s="106">
        <f>Tabela9[[#This Row],[Valor do Provento R$]]/Tabela9[[#This Row],[Provento por 1 ou 1000 Ações]]</f>
        <v>4.6060000000000004E-2</v>
      </c>
    </row>
    <row r="1057" spans="1:8">
      <c r="A1057" s="119" t="s">
        <v>1520</v>
      </c>
      <c r="B1057" s="117" t="s">
        <v>1488</v>
      </c>
      <c r="C1057" s="140">
        <v>38023</v>
      </c>
      <c r="D1057" s="141">
        <v>0.73</v>
      </c>
      <c r="E1057" s="119">
        <v>1000</v>
      </c>
      <c r="F1057" s="119" t="s">
        <v>1496</v>
      </c>
      <c r="G1057" s="114">
        <f>IF([Data da Aprovação]&lt;&gt;"ESTATUTÁRIO",YEAR([Data da Aprovação]),"")</f>
        <v>2004</v>
      </c>
      <c r="H1057" s="106">
        <f>Tabela9[[#This Row],[Valor do Provento R$]]/Tabela9[[#This Row],[Provento por 1 ou 1000 Ações]]</f>
        <v>7.2999999999999996E-4</v>
      </c>
    </row>
    <row r="1058" spans="1:8">
      <c r="A1058" s="118" t="s">
        <v>1520</v>
      </c>
      <c r="B1058" s="116" t="s">
        <v>1488</v>
      </c>
      <c r="C1058" s="138">
        <v>38198</v>
      </c>
      <c r="D1058" s="139">
        <v>6.7743229862999996</v>
      </c>
      <c r="E1058" s="118">
        <v>1000</v>
      </c>
      <c r="F1058" s="118" t="s">
        <v>1489</v>
      </c>
      <c r="G1058" s="113">
        <f>IF([Data da Aprovação]&lt;&gt;"ESTATUTÁRIO",YEAR([Data da Aprovação]),"")</f>
        <v>2004</v>
      </c>
      <c r="H1058" s="106">
        <f>Tabela9[[#This Row],[Valor do Provento R$]]/Tabela9[[#This Row],[Provento por 1 ou 1000 Ações]]</f>
        <v>6.7743229862999993E-3</v>
      </c>
    </row>
    <row r="1059" spans="1:8">
      <c r="A1059" s="119" t="s">
        <v>1520</v>
      </c>
      <c r="B1059" s="117" t="s">
        <v>1488</v>
      </c>
      <c r="C1059" s="140">
        <v>38383</v>
      </c>
      <c r="D1059" s="141">
        <v>11.313317169999999</v>
      </c>
      <c r="E1059" s="119">
        <v>1000</v>
      </c>
      <c r="F1059" s="119" t="s">
        <v>1489</v>
      </c>
      <c r="G1059" s="114">
        <f>IF([Data da Aprovação]&lt;&gt;"ESTATUTÁRIO",YEAR([Data da Aprovação]),"")</f>
        <v>2005</v>
      </c>
      <c r="H1059" s="106">
        <f>Tabela9[[#This Row],[Valor do Provento R$]]/Tabela9[[#This Row],[Provento por 1 ou 1000 Ações]]</f>
        <v>1.131331717E-2</v>
      </c>
    </row>
    <row r="1060" spans="1:8">
      <c r="A1060" s="118" t="s">
        <v>1520</v>
      </c>
      <c r="B1060" s="116" t="s">
        <v>1488</v>
      </c>
      <c r="C1060" s="138">
        <v>38383</v>
      </c>
      <c r="D1060" s="139">
        <v>0.16391040000000001</v>
      </c>
      <c r="E1060" s="118">
        <v>1000</v>
      </c>
      <c r="F1060" s="118" t="s">
        <v>1496</v>
      </c>
      <c r="G1060" s="113">
        <f>IF([Data da Aprovação]&lt;&gt;"ESTATUTÁRIO",YEAR([Data da Aprovação]),"")</f>
        <v>2005</v>
      </c>
      <c r="H1060" s="106">
        <f>Tabela9[[#This Row],[Valor do Provento R$]]/Tabela9[[#This Row],[Provento por 1 ou 1000 Ações]]</f>
        <v>1.6391040000000002E-4</v>
      </c>
    </row>
    <row r="1061" spans="1:8">
      <c r="A1061" s="119" t="s">
        <v>1520</v>
      </c>
      <c r="B1061" s="117" t="s">
        <v>1488</v>
      </c>
      <c r="C1061" s="140">
        <v>38748</v>
      </c>
      <c r="D1061" s="141">
        <v>41.729372830000003</v>
      </c>
      <c r="E1061" s="119">
        <v>1000</v>
      </c>
      <c r="F1061" s="119" t="s">
        <v>1489</v>
      </c>
      <c r="G1061" s="114">
        <f>IF([Data da Aprovação]&lt;&gt;"ESTATUTÁRIO",YEAR([Data da Aprovação]),"")</f>
        <v>2006</v>
      </c>
      <c r="H1061" s="106">
        <f>Tabela9[[#This Row],[Valor do Provento R$]]/Tabela9[[#This Row],[Provento por 1 ou 1000 Ações]]</f>
        <v>4.172937283E-2</v>
      </c>
    </row>
    <row r="1062" spans="1:8">
      <c r="A1062" s="118" t="s">
        <v>1520</v>
      </c>
      <c r="B1062" s="116" t="s">
        <v>1488</v>
      </c>
      <c r="C1062" s="138">
        <v>38748</v>
      </c>
      <c r="D1062" s="139">
        <v>0.59729167000000005</v>
      </c>
      <c r="E1062" s="118">
        <v>1000</v>
      </c>
      <c r="F1062" s="118" t="s">
        <v>1496</v>
      </c>
      <c r="G1062" s="113">
        <f>IF([Data da Aprovação]&lt;&gt;"ESTATUTÁRIO",YEAR([Data da Aprovação]),"")</f>
        <v>2006</v>
      </c>
      <c r="H1062" s="106">
        <f>Tabela9[[#This Row],[Valor do Provento R$]]/Tabela9[[#This Row],[Provento por 1 ou 1000 Ações]]</f>
        <v>5.9729167000000004E-4</v>
      </c>
    </row>
    <row r="1063" spans="1:8">
      <c r="A1063" s="119" t="s">
        <v>1520</v>
      </c>
      <c r="B1063" s="117" t="s">
        <v>1488</v>
      </c>
      <c r="C1063" s="140">
        <v>39112</v>
      </c>
      <c r="D1063" s="141">
        <v>3.0720876000000001</v>
      </c>
      <c r="E1063" s="119">
        <v>1000</v>
      </c>
      <c r="F1063" s="119" t="s">
        <v>1489</v>
      </c>
      <c r="G1063" s="114">
        <f>IF([Data da Aprovação]&lt;&gt;"ESTATUTÁRIO",YEAR([Data da Aprovação]),"")</f>
        <v>2007</v>
      </c>
      <c r="H1063" s="106">
        <f>Tabela9[[#This Row],[Valor do Provento R$]]/Tabela9[[#This Row],[Provento por 1 ou 1000 Ações]]</f>
        <v>3.0720876E-3</v>
      </c>
    </row>
    <row r="1064" spans="1:8">
      <c r="A1064" s="118" t="s">
        <v>1520</v>
      </c>
      <c r="B1064" s="116" t="s">
        <v>1488</v>
      </c>
      <c r="C1064" s="138">
        <v>39112</v>
      </c>
      <c r="D1064" s="139">
        <v>3.1774900000000002E-2</v>
      </c>
      <c r="E1064" s="118">
        <v>1000</v>
      </c>
      <c r="F1064" s="118" t="s">
        <v>1496</v>
      </c>
      <c r="G1064" s="113">
        <f>IF([Data da Aprovação]&lt;&gt;"ESTATUTÁRIO",YEAR([Data da Aprovação]),"")</f>
        <v>2007</v>
      </c>
      <c r="H1064" s="106">
        <f>Tabela9[[#This Row],[Valor do Provento R$]]/Tabela9[[#This Row],[Provento por 1 ou 1000 Ações]]</f>
        <v>3.17749E-5</v>
      </c>
    </row>
    <row r="1065" spans="1:8">
      <c r="A1065" s="119" t="s">
        <v>1520</v>
      </c>
      <c r="B1065" s="117" t="s">
        <v>1488</v>
      </c>
      <c r="C1065" s="140">
        <v>39197</v>
      </c>
      <c r="D1065" s="141">
        <v>34.840552000000002</v>
      </c>
      <c r="E1065" s="119">
        <v>1000</v>
      </c>
      <c r="F1065" s="119" t="s">
        <v>1489</v>
      </c>
      <c r="G1065" s="114">
        <f>IF([Data da Aprovação]&lt;&gt;"ESTATUTÁRIO",YEAR([Data da Aprovação]),"")</f>
        <v>2007</v>
      </c>
      <c r="H1065" s="106">
        <f>Tabela9[[#This Row],[Valor do Provento R$]]/Tabela9[[#This Row],[Provento por 1 ou 1000 Ações]]</f>
        <v>3.4840552000000004E-2</v>
      </c>
    </row>
    <row r="1066" spans="1:8">
      <c r="A1066" s="118" t="s">
        <v>1520</v>
      </c>
      <c r="B1066" s="116" t="s">
        <v>1488</v>
      </c>
      <c r="C1066" s="138">
        <v>39372</v>
      </c>
      <c r="D1066" s="139">
        <v>6.8239291299999998E-3</v>
      </c>
      <c r="E1066" s="118">
        <v>1</v>
      </c>
      <c r="F1066" s="118" t="s">
        <v>1489</v>
      </c>
      <c r="G1066" s="113">
        <f>IF([Data da Aprovação]&lt;&gt;"ESTATUTÁRIO",YEAR([Data da Aprovação]),"")</f>
        <v>2007</v>
      </c>
      <c r="H1066" s="106">
        <f>Tabela9[[#This Row],[Valor do Provento R$]]/Tabela9[[#This Row],[Provento por 1 ou 1000 Ações]]</f>
        <v>6.8239291299999998E-3</v>
      </c>
    </row>
    <row r="1067" spans="1:8">
      <c r="A1067" s="119" t="s">
        <v>1520</v>
      </c>
      <c r="B1067" s="117" t="s">
        <v>1488</v>
      </c>
      <c r="C1067" s="140">
        <v>39549</v>
      </c>
      <c r="D1067" s="141">
        <v>1.5586040000000001E-2</v>
      </c>
      <c r="E1067" s="119">
        <v>1</v>
      </c>
      <c r="F1067" s="119" t="s">
        <v>1489</v>
      </c>
      <c r="G1067" s="114">
        <f>IF([Data da Aprovação]&lt;&gt;"ESTATUTÁRIO",YEAR([Data da Aprovação]),"")</f>
        <v>2008</v>
      </c>
      <c r="H1067" s="106">
        <f>Tabela9[[#This Row],[Valor do Provento R$]]/Tabela9[[#This Row],[Provento por 1 ou 1000 Ações]]</f>
        <v>1.5586040000000001E-2</v>
      </c>
    </row>
    <row r="1068" spans="1:8">
      <c r="A1068" s="118" t="s">
        <v>1520</v>
      </c>
      <c r="B1068" s="116" t="s">
        <v>1488</v>
      </c>
      <c r="C1068" s="138">
        <v>39549</v>
      </c>
      <c r="D1068" s="139">
        <v>4.65594E-4</v>
      </c>
      <c r="E1068" s="118">
        <v>1</v>
      </c>
      <c r="F1068" s="118" t="s">
        <v>1496</v>
      </c>
      <c r="G1068" s="113">
        <f>IF([Data da Aprovação]&lt;&gt;"ESTATUTÁRIO",YEAR([Data da Aprovação]),"")</f>
        <v>2008</v>
      </c>
      <c r="H1068" s="106">
        <f>Tabela9[[#This Row],[Valor do Provento R$]]/Tabela9[[#This Row],[Provento por 1 ou 1000 Ações]]</f>
        <v>4.65594E-4</v>
      </c>
    </row>
    <row r="1069" spans="1:8">
      <c r="A1069" s="119" t="s">
        <v>1520</v>
      </c>
      <c r="B1069" s="117" t="s">
        <v>1488</v>
      </c>
      <c r="C1069" s="140">
        <v>39549</v>
      </c>
      <c r="D1069" s="141">
        <v>6.4834280000000003E-3</v>
      </c>
      <c r="E1069" s="119">
        <v>1</v>
      </c>
      <c r="F1069" s="119" t="s">
        <v>1492</v>
      </c>
      <c r="G1069" s="114">
        <f>IF([Data da Aprovação]&lt;&gt;"ESTATUTÁRIO",YEAR([Data da Aprovação]),"")</f>
        <v>2008</v>
      </c>
      <c r="H1069" s="106">
        <f>Tabela9[[#This Row],[Valor do Provento R$]]/Tabela9[[#This Row],[Provento por 1 ou 1000 Ações]]</f>
        <v>6.4834280000000003E-3</v>
      </c>
    </row>
    <row r="1070" spans="1:8">
      <c r="A1070" s="118" t="s">
        <v>1520</v>
      </c>
      <c r="B1070" s="116" t="s">
        <v>1488</v>
      </c>
      <c r="C1070" s="138">
        <v>39549</v>
      </c>
      <c r="D1070" s="139">
        <v>1.9367599999999999E-4</v>
      </c>
      <c r="E1070" s="118">
        <v>1</v>
      </c>
      <c r="F1070" s="118" t="s">
        <v>1496</v>
      </c>
      <c r="G1070" s="113">
        <f>IF([Data da Aprovação]&lt;&gt;"ESTATUTÁRIO",YEAR([Data da Aprovação]),"")</f>
        <v>2008</v>
      </c>
      <c r="H1070" s="106">
        <f>Tabela9[[#This Row],[Valor do Provento R$]]/Tabela9[[#This Row],[Provento por 1 ou 1000 Ações]]</f>
        <v>1.9367599999999999E-4</v>
      </c>
    </row>
    <row r="1071" spans="1:8">
      <c r="A1071" s="119" t="s">
        <v>1520</v>
      </c>
      <c r="B1071" s="117" t="s">
        <v>1488</v>
      </c>
      <c r="C1071" s="140">
        <v>39752</v>
      </c>
      <c r="D1071" s="141">
        <v>3.10410756E-3</v>
      </c>
      <c r="E1071" s="119">
        <v>1</v>
      </c>
      <c r="F1071" s="119" t="s">
        <v>1489</v>
      </c>
      <c r="G1071" s="114">
        <f>IF([Data da Aprovação]&lt;&gt;"ESTATUTÁRIO",YEAR([Data da Aprovação]),"")</f>
        <v>2008</v>
      </c>
      <c r="H1071" s="106">
        <f>Tabela9[[#This Row],[Valor do Provento R$]]/Tabela9[[#This Row],[Provento por 1 ou 1000 Ações]]</f>
        <v>3.10410756E-3</v>
      </c>
    </row>
    <row r="1072" spans="1:8">
      <c r="A1072" s="118" t="s">
        <v>1520</v>
      </c>
      <c r="B1072" s="116" t="s">
        <v>1488</v>
      </c>
      <c r="C1072" s="138">
        <v>39933</v>
      </c>
      <c r="D1072" s="139">
        <v>3.3849554400000002E-2</v>
      </c>
      <c r="E1072" s="118">
        <v>1</v>
      </c>
      <c r="F1072" s="118" t="s">
        <v>1492</v>
      </c>
      <c r="G1072" s="113">
        <f>IF([Data da Aprovação]&lt;&gt;"ESTATUTÁRIO",YEAR([Data da Aprovação]),"")</f>
        <v>2009</v>
      </c>
      <c r="H1072" s="106">
        <f>Tabela9[[#This Row],[Valor do Provento R$]]/Tabela9[[#This Row],[Provento por 1 ou 1000 Ações]]</f>
        <v>3.3849554400000002E-2</v>
      </c>
    </row>
    <row r="1073" spans="1:8">
      <c r="A1073" s="119" t="s">
        <v>1520</v>
      </c>
      <c r="B1073" s="117" t="s">
        <v>1488</v>
      </c>
      <c r="C1073" s="140">
        <v>39933</v>
      </c>
      <c r="D1073" s="141">
        <v>1.2788836E-3</v>
      </c>
      <c r="E1073" s="119">
        <v>1</v>
      </c>
      <c r="F1073" s="119" t="s">
        <v>1496</v>
      </c>
      <c r="G1073" s="114">
        <f>IF([Data da Aprovação]&lt;&gt;"ESTATUTÁRIO",YEAR([Data da Aprovação]),"")</f>
        <v>2009</v>
      </c>
      <c r="H1073" s="106">
        <f>Tabela9[[#This Row],[Valor do Provento R$]]/Tabela9[[#This Row],[Provento por 1 ou 1000 Ações]]</f>
        <v>1.2788836E-3</v>
      </c>
    </row>
    <row r="1074" spans="1:8">
      <c r="A1074" s="118" t="s">
        <v>1520</v>
      </c>
      <c r="B1074" s="116" t="s">
        <v>1488</v>
      </c>
      <c r="C1074" s="138">
        <v>40298</v>
      </c>
      <c r="D1074" s="139">
        <v>9.327175E-3</v>
      </c>
      <c r="E1074" s="118">
        <v>1</v>
      </c>
      <c r="F1074" s="118" t="s">
        <v>1489</v>
      </c>
      <c r="G1074" s="113">
        <f>IF([Data da Aprovação]&lt;&gt;"ESTATUTÁRIO",YEAR([Data da Aprovação]),"")</f>
        <v>2010</v>
      </c>
      <c r="H1074" s="106">
        <f>Tabela9[[#This Row],[Valor do Provento R$]]/Tabela9[[#This Row],[Provento por 1 ou 1000 Ações]]</f>
        <v>9.327175E-3</v>
      </c>
    </row>
    <row r="1075" spans="1:8">
      <c r="A1075" s="119" t="s">
        <v>1520</v>
      </c>
      <c r="B1075" s="117" t="s">
        <v>1488</v>
      </c>
      <c r="C1075" s="140">
        <v>40298</v>
      </c>
      <c r="D1075" s="141">
        <v>2.5231299999999999E-4</v>
      </c>
      <c r="E1075" s="119">
        <v>1</v>
      </c>
      <c r="F1075" s="119" t="s">
        <v>1496</v>
      </c>
      <c r="G1075" s="114">
        <f>IF([Data da Aprovação]&lt;&gt;"ESTATUTÁRIO",YEAR([Data da Aprovação]),"")</f>
        <v>2010</v>
      </c>
      <c r="H1075" s="106">
        <f>Tabela9[[#This Row],[Valor do Provento R$]]/Tabela9[[#This Row],[Provento por 1 ou 1000 Ações]]</f>
        <v>2.5231299999999999E-4</v>
      </c>
    </row>
    <row r="1076" spans="1:8">
      <c r="A1076" s="118" t="s">
        <v>1520</v>
      </c>
      <c r="B1076" s="116" t="s">
        <v>1488</v>
      </c>
      <c r="C1076" s="138">
        <v>40473</v>
      </c>
      <c r="D1076" s="139">
        <v>1.509605E-3</v>
      </c>
      <c r="E1076" s="118">
        <v>1</v>
      </c>
      <c r="F1076" s="118" t="s">
        <v>1489</v>
      </c>
      <c r="G1076" s="113">
        <f>IF([Data da Aprovação]&lt;&gt;"ESTATUTÁRIO",YEAR([Data da Aprovação]),"")</f>
        <v>2010</v>
      </c>
      <c r="H1076" s="106">
        <f>Tabela9[[#This Row],[Valor do Provento R$]]/Tabela9[[#This Row],[Provento por 1 ou 1000 Ações]]</f>
        <v>1.509605E-3</v>
      </c>
    </row>
    <row r="1077" spans="1:8">
      <c r="A1077" s="119" t="s">
        <v>1520</v>
      </c>
      <c r="B1077" s="117" t="s">
        <v>1488</v>
      </c>
      <c r="C1077" s="140">
        <v>40526</v>
      </c>
      <c r="D1077" s="141">
        <v>1.3586445000000001E-2</v>
      </c>
      <c r="E1077" s="119">
        <v>1</v>
      </c>
      <c r="F1077" s="119" t="s">
        <v>1489</v>
      </c>
      <c r="G1077" s="114">
        <f>IF([Data da Aprovação]&lt;&gt;"ESTATUTÁRIO",YEAR([Data da Aprovação]),"")</f>
        <v>2010</v>
      </c>
      <c r="H1077" s="106">
        <f>Tabela9[[#This Row],[Valor do Provento R$]]/Tabela9[[#This Row],[Provento por 1 ou 1000 Ações]]</f>
        <v>1.3586445000000001E-2</v>
      </c>
    </row>
    <row r="1078" spans="1:8">
      <c r="A1078" s="118" t="s">
        <v>1520</v>
      </c>
      <c r="B1078" s="116" t="s">
        <v>1488</v>
      </c>
      <c r="C1078" s="138">
        <v>40641</v>
      </c>
      <c r="D1078" s="139">
        <v>2.2290478999999998E-2</v>
      </c>
      <c r="E1078" s="118">
        <v>1</v>
      </c>
      <c r="F1078" s="118" t="s">
        <v>1489</v>
      </c>
      <c r="G1078" s="113">
        <f>IF([Data da Aprovação]&lt;&gt;"ESTATUTÁRIO",YEAR([Data da Aprovação]),"")</f>
        <v>2011</v>
      </c>
      <c r="H1078" s="106">
        <f>Tabela9[[#This Row],[Valor do Provento R$]]/Tabela9[[#This Row],[Provento por 1 ou 1000 Ações]]</f>
        <v>2.2290478999999998E-2</v>
      </c>
    </row>
    <row r="1079" spans="1:8">
      <c r="A1079" s="119" t="s">
        <v>1520</v>
      </c>
      <c r="B1079" s="117" t="s">
        <v>1488</v>
      </c>
      <c r="C1079" s="140">
        <v>40641</v>
      </c>
      <c r="D1079" s="141">
        <v>6.5003100000000002E-4</v>
      </c>
      <c r="E1079" s="119">
        <v>1</v>
      </c>
      <c r="F1079" s="119" t="s">
        <v>1496</v>
      </c>
      <c r="G1079" s="114">
        <f>IF([Data da Aprovação]&lt;&gt;"ESTATUTÁRIO",YEAR([Data da Aprovação]),"")</f>
        <v>2011</v>
      </c>
      <c r="H1079" s="106">
        <f>Tabela9[[#This Row],[Valor do Provento R$]]/Tabela9[[#This Row],[Provento por 1 ou 1000 Ações]]</f>
        <v>6.5003100000000002E-4</v>
      </c>
    </row>
    <row r="1080" spans="1:8">
      <c r="A1080" s="118" t="s">
        <v>1520</v>
      </c>
      <c r="B1080" s="116" t="s">
        <v>1488</v>
      </c>
      <c r="C1080" s="138">
        <v>40939</v>
      </c>
      <c r="D1080" s="139">
        <v>2.647569E-2</v>
      </c>
      <c r="E1080" s="118">
        <v>1</v>
      </c>
      <c r="F1080" s="118" t="s">
        <v>1489</v>
      </c>
      <c r="G1080" s="113">
        <f>IF([Data da Aprovação]&lt;&gt;"ESTATUTÁRIO",YEAR([Data da Aprovação]),"")</f>
        <v>2012</v>
      </c>
      <c r="H1080" s="106">
        <f>Tabela9[[#This Row],[Valor do Provento R$]]/Tabela9[[#This Row],[Provento por 1 ou 1000 Ações]]</f>
        <v>2.647569E-2</v>
      </c>
    </row>
    <row r="1081" spans="1:8">
      <c r="A1081" s="119" t="s">
        <v>1520</v>
      </c>
      <c r="B1081" s="117" t="s">
        <v>1488</v>
      </c>
      <c r="C1081" s="140">
        <v>40939</v>
      </c>
      <c r="D1081" s="141">
        <v>2.1493599999999999E-4</v>
      </c>
      <c r="E1081" s="119">
        <v>1</v>
      </c>
      <c r="F1081" s="119" t="s">
        <v>1496</v>
      </c>
      <c r="G1081" s="114">
        <f>IF([Data da Aprovação]&lt;&gt;"ESTATUTÁRIO",YEAR([Data da Aprovação]),"")</f>
        <v>2012</v>
      </c>
      <c r="H1081" s="106">
        <f>Tabela9[[#This Row],[Valor do Provento R$]]/Tabela9[[#This Row],[Provento por 1 ou 1000 Ações]]</f>
        <v>2.1493599999999999E-4</v>
      </c>
    </row>
    <row r="1082" spans="1:8">
      <c r="A1082" s="118" t="s">
        <v>1520</v>
      </c>
      <c r="B1082" s="116" t="s">
        <v>1488</v>
      </c>
      <c r="C1082" s="138">
        <v>41185</v>
      </c>
      <c r="D1082" s="139">
        <v>4.3829502999999997E-3</v>
      </c>
      <c r="E1082" s="118">
        <v>1</v>
      </c>
      <c r="F1082" s="118" t="s">
        <v>1489</v>
      </c>
      <c r="G1082" s="113">
        <f>IF([Data da Aprovação]&lt;&gt;"ESTATUTÁRIO",YEAR([Data da Aprovação]),"")</f>
        <v>2012</v>
      </c>
      <c r="H1082" s="106">
        <f>Tabela9[[#This Row],[Valor do Provento R$]]/Tabela9[[#This Row],[Provento por 1 ou 1000 Ações]]</f>
        <v>4.3829502999999997E-3</v>
      </c>
    </row>
    <row r="1083" spans="1:8">
      <c r="A1083" s="119" t="s">
        <v>1520</v>
      </c>
      <c r="B1083" s="117" t="s">
        <v>1488</v>
      </c>
      <c r="C1083" s="140">
        <v>41376</v>
      </c>
      <c r="D1083" s="141">
        <v>2.2321593000000001E-2</v>
      </c>
      <c r="E1083" s="119">
        <v>1</v>
      </c>
      <c r="F1083" s="119" t="s">
        <v>1489</v>
      </c>
      <c r="G1083" s="114">
        <f>IF([Data da Aprovação]&lt;&gt;"ESTATUTÁRIO",YEAR([Data da Aprovação]),"")</f>
        <v>2013</v>
      </c>
      <c r="H1083" s="106">
        <f>Tabela9[[#This Row],[Valor do Provento R$]]/Tabela9[[#This Row],[Provento por 1 ou 1000 Ações]]</f>
        <v>2.2321593000000001E-2</v>
      </c>
    </row>
    <row r="1084" spans="1:8">
      <c r="A1084" s="118" t="s">
        <v>1520</v>
      </c>
      <c r="B1084" s="116" t="s">
        <v>1488</v>
      </c>
      <c r="C1084" s="138">
        <v>41376</v>
      </c>
      <c r="D1084" s="139">
        <v>4.3758799999999999E-4</v>
      </c>
      <c r="E1084" s="118">
        <v>1</v>
      </c>
      <c r="F1084" s="118" t="s">
        <v>1496</v>
      </c>
      <c r="G1084" s="113">
        <f>IF([Data da Aprovação]&lt;&gt;"ESTATUTÁRIO",YEAR([Data da Aprovação]),"")</f>
        <v>2013</v>
      </c>
      <c r="H1084" s="106">
        <f>Tabela9[[#This Row],[Valor do Provento R$]]/Tabela9[[#This Row],[Provento por 1 ou 1000 Ações]]</f>
        <v>4.3758799999999999E-4</v>
      </c>
    </row>
    <row r="1085" spans="1:8">
      <c r="A1085" s="119" t="s">
        <v>1521</v>
      </c>
      <c r="B1085" s="117" t="s">
        <v>1488</v>
      </c>
      <c r="C1085" s="140">
        <v>41645</v>
      </c>
      <c r="D1085" s="141">
        <v>0.1</v>
      </c>
      <c r="E1085" s="119">
        <v>1</v>
      </c>
      <c r="F1085" s="119" t="s">
        <v>1492</v>
      </c>
      <c r="G1085" s="114">
        <f>IF([Data da Aprovação]&lt;&gt;"ESTATUTÁRIO",YEAR([Data da Aprovação]),"")</f>
        <v>2014</v>
      </c>
      <c r="H1085" s="106">
        <f>Tabela9[[#This Row],[Valor do Provento R$]]/Tabela9[[#This Row],[Provento por 1 ou 1000 Ações]]</f>
        <v>0.1</v>
      </c>
    </row>
    <row r="1086" spans="1:8">
      <c r="A1086" s="118" t="s">
        <v>1521</v>
      </c>
      <c r="B1086" s="116" t="s">
        <v>1488</v>
      </c>
      <c r="C1086" s="138">
        <v>41645</v>
      </c>
      <c r="D1086" s="139">
        <v>0.154</v>
      </c>
      <c r="E1086" s="118">
        <v>1</v>
      </c>
      <c r="F1086" s="118" t="s">
        <v>1489</v>
      </c>
      <c r="G1086" s="113">
        <f>IF([Data da Aprovação]&lt;&gt;"ESTATUTÁRIO",YEAR([Data da Aprovação]),"")</f>
        <v>2014</v>
      </c>
      <c r="H1086" s="106">
        <f>Tabela9[[#This Row],[Valor do Provento R$]]/Tabela9[[#This Row],[Provento por 1 ou 1000 Ações]]</f>
        <v>0.154</v>
      </c>
    </row>
    <row r="1087" spans="1:8">
      <c r="A1087" s="119" t="s">
        <v>1522</v>
      </c>
      <c r="B1087" s="117" t="s">
        <v>1488</v>
      </c>
      <c r="C1087" s="140">
        <v>39202</v>
      </c>
      <c r="D1087" s="141">
        <v>1.1571987000000001E-2</v>
      </c>
      <c r="E1087" s="119">
        <v>1000</v>
      </c>
      <c r="F1087" s="119" t="s">
        <v>1492</v>
      </c>
      <c r="G1087" s="114">
        <f>IF([Data da Aprovação]&lt;&gt;"ESTATUTÁRIO",YEAR([Data da Aprovação]),"")</f>
        <v>2007</v>
      </c>
      <c r="H1087" s="106">
        <f>Tabela9[[#This Row],[Valor do Provento R$]]/Tabela9[[#This Row],[Provento por 1 ou 1000 Ações]]</f>
        <v>1.1571987E-5</v>
      </c>
    </row>
    <row r="1088" spans="1:8">
      <c r="A1088" s="118" t="s">
        <v>1522</v>
      </c>
      <c r="B1088" s="116" t="s">
        <v>1488</v>
      </c>
      <c r="C1088" s="138">
        <v>39567</v>
      </c>
      <c r="D1088" s="139">
        <v>9.2838933999999998E-3</v>
      </c>
      <c r="E1088" s="118">
        <v>1000</v>
      </c>
      <c r="F1088" s="118" t="s">
        <v>1492</v>
      </c>
      <c r="G1088" s="113">
        <f>IF([Data da Aprovação]&lt;&gt;"ESTATUTÁRIO",YEAR([Data da Aprovação]),"")</f>
        <v>2008</v>
      </c>
      <c r="H1088" s="106">
        <f>Tabela9[[#This Row],[Valor do Provento R$]]/Tabela9[[#This Row],[Provento por 1 ou 1000 Ações]]</f>
        <v>9.2838933999999999E-6</v>
      </c>
    </row>
    <row r="1089" spans="1:8">
      <c r="A1089" s="119" t="s">
        <v>1522</v>
      </c>
      <c r="B1089" s="117" t="s">
        <v>1488</v>
      </c>
      <c r="C1089" s="140">
        <v>39932</v>
      </c>
      <c r="D1089" s="141">
        <v>2.3692972999999999E-2</v>
      </c>
      <c r="E1089" s="119">
        <v>1000</v>
      </c>
      <c r="F1089" s="119" t="s">
        <v>1492</v>
      </c>
      <c r="G1089" s="114">
        <f>IF([Data da Aprovação]&lt;&gt;"ESTATUTÁRIO",YEAR([Data da Aprovação]),"")</f>
        <v>2009</v>
      </c>
      <c r="H1089" s="106">
        <f>Tabela9[[#This Row],[Valor do Provento R$]]/Tabela9[[#This Row],[Provento por 1 ou 1000 Ações]]</f>
        <v>2.3692972999999998E-5</v>
      </c>
    </row>
    <row r="1090" spans="1:8">
      <c r="A1090" s="118" t="s">
        <v>1522</v>
      </c>
      <c r="B1090" s="116" t="s">
        <v>1488</v>
      </c>
      <c r="C1090" s="138">
        <v>40134</v>
      </c>
      <c r="D1090" s="139">
        <v>4.9280377E-2</v>
      </c>
      <c r="E1090" s="118">
        <v>1000</v>
      </c>
      <c r="F1090" s="118" t="s">
        <v>1492</v>
      </c>
      <c r="G1090" s="113">
        <f>IF([Data da Aprovação]&lt;&gt;"ESTATUTÁRIO",YEAR([Data da Aprovação]),"")</f>
        <v>2009</v>
      </c>
      <c r="H1090" s="106">
        <f>Tabela9[[#This Row],[Valor do Provento R$]]/Tabela9[[#This Row],[Provento por 1 ou 1000 Ações]]</f>
        <v>4.9280377E-5</v>
      </c>
    </row>
    <row r="1091" spans="1:8">
      <c r="A1091" s="119" t="s">
        <v>1522</v>
      </c>
      <c r="B1091" s="117" t="s">
        <v>1488</v>
      </c>
      <c r="C1091" s="140">
        <v>40298</v>
      </c>
      <c r="D1091" s="141">
        <v>2.9149659000000001E-2</v>
      </c>
      <c r="E1091" s="119">
        <v>1000</v>
      </c>
      <c r="F1091" s="119" t="s">
        <v>1492</v>
      </c>
      <c r="G1091" s="114">
        <f>IF([Data da Aprovação]&lt;&gt;"ESTATUTÁRIO",YEAR([Data da Aprovação]),"")</f>
        <v>2010</v>
      </c>
      <c r="H1091" s="106">
        <f>Tabela9[[#This Row],[Valor do Provento R$]]/Tabela9[[#This Row],[Provento por 1 ou 1000 Ações]]</f>
        <v>2.9149659000000001E-5</v>
      </c>
    </row>
    <row r="1092" spans="1:8">
      <c r="A1092" s="118" t="s">
        <v>1522</v>
      </c>
      <c r="B1092" s="116" t="s">
        <v>1488</v>
      </c>
      <c r="C1092" s="138">
        <v>40662</v>
      </c>
      <c r="D1092" s="139">
        <v>1.308369451E-2</v>
      </c>
      <c r="E1092" s="118">
        <v>1000</v>
      </c>
      <c r="F1092" s="118" t="s">
        <v>1492</v>
      </c>
      <c r="G1092" s="113">
        <f>IF([Data da Aprovação]&lt;&gt;"ESTATUTÁRIO",YEAR([Data da Aprovação]),"")</f>
        <v>2011</v>
      </c>
      <c r="H1092" s="106">
        <f>Tabela9[[#This Row],[Valor do Provento R$]]/Tabela9[[#This Row],[Provento por 1 ou 1000 Ações]]</f>
        <v>1.3083694510000001E-5</v>
      </c>
    </row>
    <row r="1093" spans="1:8">
      <c r="A1093" s="119" t="s">
        <v>1522</v>
      </c>
      <c r="B1093" s="117" t="s">
        <v>1488</v>
      </c>
      <c r="C1093" s="140">
        <v>41026</v>
      </c>
      <c r="D1093" s="141">
        <v>5.9742199999999997E-3</v>
      </c>
      <c r="E1093" s="119">
        <v>1000</v>
      </c>
      <c r="F1093" s="119" t="s">
        <v>1492</v>
      </c>
      <c r="G1093" s="114">
        <f>IF([Data da Aprovação]&lt;&gt;"ESTATUTÁRIO",YEAR([Data da Aprovação]),"")</f>
        <v>2012</v>
      </c>
      <c r="H1093" s="106">
        <f>Tabela9[[#This Row],[Valor do Provento R$]]/Tabela9[[#This Row],[Provento por 1 ou 1000 Ações]]</f>
        <v>5.97422E-6</v>
      </c>
    </row>
    <row r="1094" spans="1:8">
      <c r="A1094" s="118" t="s">
        <v>1522</v>
      </c>
      <c r="B1094" s="116" t="s">
        <v>1488</v>
      </c>
      <c r="C1094" s="138">
        <v>41394</v>
      </c>
      <c r="D1094" s="139">
        <v>2.9872832200000001E-2</v>
      </c>
      <c r="E1094" s="118">
        <v>1000</v>
      </c>
      <c r="F1094" s="118" t="s">
        <v>1492</v>
      </c>
      <c r="G1094" s="113">
        <f>IF([Data da Aprovação]&lt;&gt;"ESTATUTÁRIO",YEAR([Data da Aprovação]),"")</f>
        <v>2013</v>
      </c>
      <c r="H1094" s="106">
        <f>Tabela9[[#This Row],[Valor do Provento R$]]/Tabela9[[#This Row],[Provento por 1 ou 1000 Ações]]</f>
        <v>2.98728322E-5</v>
      </c>
    </row>
    <row r="1095" spans="1:8">
      <c r="A1095" s="119" t="s">
        <v>1523</v>
      </c>
      <c r="B1095" s="117" t="s">
        <v>1488</v>
      </c>
      <c r="C1095" s="140">
        <v>39567</v>
      </c>
      <c r="D1095" s="141">
        <v>4.6779999999999999E-6</v>
      </c>
      <c r="E1095" s="119">
        <v>1</v>
      </c>
      <c r="F1095" s="119" t="s">
        <v>1492</v>
      </c>
      <c r="G1095" s="114">
        <f>IF([Data da Aprovação]&lt;&gt;"ESTATUTÁRIO",YEAR([Data da Aprovação]),"")</f>
        <v>2008</v>
      </c>
      <c r="H1095" s="106">
        <f>Tabela9[[#This Row],[Valor do Provento R$]]/Tabela9[[#This Row],[Provento por 1 ou 1000 Ações]]</f>
        <v>4.6779999999999999E-6</v>
      </c>
    </row>
    <row r="1096" spans="1:8">
      <c r="A1096" s="118" t="s">
        <v>1523</v>
      </c>
      <c r="B1096" s="116" t="s">
        <v>1488</v>
      </c>
      <c r="C1096" s="138">
        <v>40298</v>
      </c>
      <c r="D1096" s="139">
        <v>5.3483000000000003E-4</v>
      </c>
      <c r="E1096" s="118">
        <v>1</v>
      </c>
      <c r="F1096" s="118" t="s">
        <v>1492</v>
      </c>
      <c r="G1096" s="113">
        <f>IF([Data da Aprovação]&lt;&gt;"ESTATUTÁRIO",YEAR([Data da Aprovação]),"")</f>
        <v>2010</v>
      </c>
      <c r="H1096" s="106">
        <f>Tabela9[[#This Row],[Valor do Provento R$]]/Tabela9[[#This Row],[Provento por 1 ou 1000 Ações]]</f>
        <v>5.3483000000000003E-4</v>
      </c>
    </row>
    <row r="1097" spans="1:8">
      <c r="A1097" s="119" t="s">
        <v>1523</v>
      </c>
      <c r="B1097" s="117" t="s">
        <v>1488</v>
      </c>
      <c r="C1097" s="140">
        <v>40662</v>
      </c>
      <c r="D1097" s="141">
        <v>8.4925E-3</v>
      </c>
      <c r="E1097" s="119">
        <v>1</v>
      </c>
      <c r="F1097" s="119" t="s">
        <v>1492</v>
      </c>
      <c r="G1097" s="114">
        <f>IF([Data da Aprovação]&lt;&gt;"ESTATUTÁRIO",YEAR([Data da Aprovação]),"")</f>
        <v>2011</v>
      </c>
      <c r="H1097" s="106">
        <f>Tabela9[[#This Row],[Valor do Provento R$]]/Tabela9[[#This Row],[Provento por 1 ou 1000 Ações]]</f>
        <v>8.4925E-3</v>
      </c>
    </row>
    <row r="1098" spans="1:8">
      <c r="A1098" s="118" t="s">
        <v>1523</v>
      </c>
      <c r="B1098" s="116" t="s">
        <v>1488</v>
      </c>
      <c r="C1098" s="138">
        <v>41029</v>
      </c>
      <c r="D1098" s="139">
        <v>2.8284299999999998E-3</v>
      </c>
      <c r="E1098" s="118">
        <v>1</v>
      </c>
      <c r="F1098" s="118" t="s">
        <v>1492</v>
      </c>
      <c r="G1098" s="113">
        <f>IF([Data da Aprovação]&lt;&gt;"ESTATUTÁRIO",YEAR([Data da Aprovação]),"")</f>
        <v>2012</v>
      </c>
      <c r="H1098" s="106">
        <f>Tabela9[[#This Row],[Valor do Provento R$]]/Tabela9[[#This Row],[Provento por 1 ou 1000 Ações]]</f>
        <v>2.8284299999999998E-3</v>
      </c>
    </row>
    <row r="1099" spans="1:8">
      <c r="A1099" s="119" t="s">
        <v>1523</v>
      </c>
      <c r="B1099" s="117" t="s">
        <v>1488</v>
      </c>
      <c r="C1099" s="140">
        <v>41394</v>
      </c>
      <c r="D1099" s="141">
        <v>1.029537E-2</v>
      </c>
      <c r="E1099" s="119">
        <v>1</v>
      </c>
      <c r="F1099" s="119" t="s">
        <v>1492</v>
      </c>
      <c r="G1099" s="114">
        <f>IF([Data da Aprovação]&lt;&gt;"ESTATUTÁRIO",YEAR([Data da Aprovação]),"")</f>
        <v>2013</v>
      </c>
      <c r="H1099" s="106">
        <f>Tabela9[[#This Row],[Valor do Provento R$]]/Tabela9[[#This Row],[Provento por 1 ou 1000 Ações]]</f>
        <v>1.029537E-2</v>
      </c>
    </row>
    <row r="1100" spans="1:8">
      <c r="A1100" s="118" t="s">
        <v>1523</v>
      </c>
      <c r="B1100" s="116" t="s">
        <v>1490</v>
      </c>
      <c r="C1100" s="138">
        <v>39567</v>
      </c>
      <c r="D1100" s="139">
        <v>4.6779999999999999E-6</v>
      </c>
      <c r="E1100" s="118">
        <v>1</v>
      </c>
      <c r="F1100" s="118" t="s">
        <v>1492</v>
      </c>
      <c r="G1100" s="113">
        <f>IF([Data da Aprovação]&lt;&gt;"ESTATUTÁRIO",YEAR([Data da Aprovação]),"")</f>
        <v>2008</v>
      </c>
      <c r="H1100" s="106">
        <f>Tabela9[[#This Row],[Valor do Provento R$]]/Tabela9[[#This Row],[Provento por 1 ou 1000 Ações]]</f>
        <v>4.6779999999999999E-6</v>
      </c>
    </row>
    <row r="1101" spans="1:8">
      <c r="A1101" s="119" t="s">
        <v>1523</v>
      </c>
      <c r="B1101" s="117" t="s">
        <v>1490</v>
      </c>
      <c r="C1101" s="140">
        <v>40298</v>
      </c>
      <c r="D1101" s="141">
        <v>5.3483000000000003E-4</v>
      </c>
      <c r="E1101" s="119">
        <v>1</v>
      </c>
      <c r="F1101" s="119" t="s">
        <v>1492</v>
      </c>
      <c r="G1101" s="114">
        <f>IF([Data da Aprovação]&lt;&gt;"ESTATUTÁRIO",YEAR([Data da Aprovação]),"")</f>
        <v>2010</v>
      </c>
      <c r="H1101" s="106">
        <f>Tabela9[[#This Row],[Valor do Provento R$]]/Tabela9[[#This Row],[Provento por 1 ou 1000 Ações]]</f>
        <v>5.3483000000000003E-4</v>
      </c>
    </row>
    <row r="1102" spans="1:8">
      <c r="A1102" s="118" t="s">
        <v>1523</v>
      </c>
      <c r="B1102" s="116" t="s">
        <v>1493</v>
      </c>
      <c r="C1102" s="138">
        <v>39567</v>
      </c>
      <c r="D1102" s="139">
        <v>3.2744999999999999E-5</v>
      </c>
      <c r="E1102" s="118">
        <v>1</v>
      </c>
      <c r="F1102" s="118" t="s">
        <v>1492</v>
      </c>
      <c r="G1102" s="113">
        <f>IF([Data da Aprovação]&lt;&gt;"ESTATUTÁRIO",YEAR([Data da Aprovação]),"")</f>
        <v>2008</v>
      </c>
      <c r="H1102" s="106">
        <f>Tabela9[[#This Row],[Valor do Provento R$]]/Tabela9[[#This Row],[Provento por 1 ou 1000 Ações]]</f>
        <v>3.2744999999999999E-5</v>
      </c>
    </row>
    <row r="1103" spans="1:8">
      <c r="A1103" s="119" t="s">
        <v>1523</v>
      </c>
      <c r="B1103" s="117" t="s">
        <v>1493</v>
      </c>
      <c r="C1103" s="140">
        <v>40298</v>
      </c>
      <c r="D1103" s="141">
        <v>3.7437799999999999E-3</v>
      </c>
      <c r="E1103" s="119">
        <v>1</v>
      </c>
      <c r="F1103" s="119" t="s">
        <v>1492</v>
      </c>
      <c r="G1103" s="114">
        <f>IF([Data da Aprovação]&lt;&gt;"ESTATUTÁRIO",YEAR([Data da Aprovação]),"")</f>
        <v>2010</v>
      </c>
      <c r="H1103" s="106">
        <f>Tabela9[[#This Row],[Valor do Provento R$]]/Tabela9[[#This Row],[Provento por 1 ou 1000 Ações]]</f>
        <v>3.7437799999999999E-3</v>
      </c>
    </row>
    <row r="1104" spans="1:8">
      <c r="A1104" s="118" t="s">
        <v>1524</v>
      </c>
      <c r="B1104" s="116" t="s">
        <v>1488</v>
      </c>
      <c r="C1104" s="138">
        <v>40724</v>
      </c>
      <c r="D1104" s="139">
        <v>9.5339209999999994E-2</v>
      </c>
      <c r="E1104" s="118">
        <v>1</v>
      </c>
      <c r="F1104" s="118" t="s">
        <v>1489</v>
      </c>
      <c r="G1104" s="113">
        <f>IF([Data da Aprovação]&lt;&gt;"ESTATUTÁRIO",YEAR([Data da Aprovação]),"")</f>
        <v>2011</v>
      </c>
      <c r="H1104" s="106">
        <f>Tabela9[[#This Row],[Valor do Provento R$]]/Tabela9[[#This Row],[Provento por 1 ou 1000 Ações]]</f>
        <v>9.5339209999999994E-2</v>
      </c>
    </row>
    <row r="1105" spans="1:8">
      <c r="A1105" s="119" t="s">
        <v>1524</v>
      </c>
      <c r="B1105" s="117" t="s">
        <v>1488</v>
      </c>
      <c r="C1105" s="140">
        <v>40764</v>
      </c>
      <c r="D1105" s="141">
        <v>0.09</v>
      </c>
      <c r="E1105" s="119">
        <v>1</v>
      </c>
      <c r="F1105" s="119" t="s">
        <v>1489</v>
      </c>
      <c r="G1105" s="114">
        <f>IF([Data da Aprovação]&lt;&gt;"ESTATUTÁRIO",YEAR([Data da Aprovação]),"")</f>
        <v>2011</v>
      </c>
      <c r="H1105" s="106">
        <f>Tabela9[[#This Row],[Valor do Provento R$]]/Tabela9[[#This Row],[Provento por 1 ou 1000 Ações]]</f>
        <v>0.09</v>
      </c>
    </row>
    <row r="1106" spans="1:8">
      <c r="A1106" s="118" t="s">
        <v>1524</v>
      </c>
      <c r="B1106" s="116" t="s">
        <v>1488</v>
      </c>
      <c r="C1106" s="138">
        <v>40764</v>
      </c>
      <c r="D1106" s="139">
        <v>0.09</v>
      </c>
      <c r="E1106" s="118">
        <v>1</v>
      </c>
      <c r="F1106" s="118" t="s">
        <v>1489</v>
      </c>
      <c r="G1106" s="113">
        <f>IF([Data da Aprovação]&lt;&gt;"ESTATUTÁRIO",YEAR([Data da Aprovação]),"")</f>
        <v>2011</v>
      </c>
      <c r="H1106" s="106">
        <f>Tabela9[[#This Row],[Valor do Provento R$]]/Tabela9[[#This Row],[Provento por 1 ou 1000 Ações]]</f>
        <v>0.09</v>
      </c>
    </row>
    <row r="1107" spans="1:8">
      <c r="A1107" s="119" t="s">
        <v>1524</v>
      </c>
      <c r="B1107" s="117" t="s">
        <v>1488</v>
      </c>
      <c r="C1107" s="140">
        <v>40764</v>
      </c>
      <c r="D1107" s="141">
        <v>8.9954222E-2</v>
      </c>
      <c r="E1107" s="119">
        <v>1</v>
      </c>
      <c r="F1107" s="119" t="s">
        <v>1489</v>
      </c>
      <c r="G1107" s="114">
        <f>IF([Data da Aprovação]&lt;&gt;"ESTATUTÁRIO",YEAR([Data da Aprovação]),"")</f>
        <v>2011</v>
      </c>
      <c r="H1107" s="106">
        <f>Tabela9[[#This Row],[Valor do Provento R$]]/Tabela9[[#This Row],[Provento por 1 ou 1000 Ações]]</f>
        <v>8.9954222E-2</v>
      </c>
    </row>
    <row r="1108" spans="1:8">
      <c r="A1108" s="118" t="s">
        <v>1524</v>
      </c>
      <c r="B1108" s="116" t="s">
        <v>1488</v>
      </c>
      <c r="C1108" s="138">
        <v>40898</v>
      </c>
      <c r="D1108" s="139">
        <v>1.6459999999999999E-2</v>
      </c>
      <c r="E1108" s="118">
        <v>1</v>
      </c>
      <c r="F1108" s="118" t="s">
        <v>1489</v>
      </c>
      <c r="G1108" s="113">
        <f>IF([Data da Aprovação]&lt;&gt;"ESTATUTÁRIO",YEAR([Data da Aprovação]),"")</f>
        <v>2011</v>
      </c>
      <c r="H1108" s="106">
        <f>Tabela9[[#This Row],[Valor do Provento R$]]/Tabela9[[#This Row],[Provento por 1 ou 1000 Ações]]</f>
        <v>1.6459999999999999E-2</v>
      </c>
    </row>
    <row r="1109" spans="1:8">
      <c r="A1109" s="119" t="s">
        <v>1524</v>
      </c>
      <c r="B1109" s="117" t="s">
        <v>1488</v>
      </c>
      <c r="C1109" s="140">
        <v>41023</v>
      </c>
      <c r="D1109" s="141">
        <v>7.0000000000000007E-2</v>
      </c>
      <c r="E1109" s="119">
        <v>1</v>
      </c>
      <c r="F1109" s="119" t="s">
        <v>1492</v>
      </c>
      <c r="G1109" s="114">
        <f>IF([Data da Aprovação]&lt;&gt;"ESTATUTÁRIO",YEAR([Data da Aprovação]),"")</f>
        <v>2012</v>
      </c>
      <c r="H1109" s="106">
        <f>Tabela9[[#This Row],[Valor do Provento R$]]/Tabela9[[#This Row],[Provento por 1 ou 1000 Ações]]</f>
        <v>7.0000000000000007E-2</v>
      </c>
    </row>
    <row r="1110" spans="1:8">
      <c r="A1110" s="118" t="s">
        <v>1524</v>
      </c>
      <c r="B1110" s="116" t="s">
        <v>1488</v>
      </c>
      <c r="C1110" s="138">
        <v>41089</v>
      </c>
      <c r="D1110" s="139">
        <v>3.7870871E-2</v>
      </c>
      <c r="E1110" s="118">
        <v>1</v>
      </c>
      <c r="F1110" s="118" t="s">
        <v>1489</v>
      </c>
      <c r="G1110" s="113">
        <f>IF([Data da Aprovação]&lt;&gt;"ESTATUTÁRIO",YEAR([Data da Aprovação]),"")</f>
        <v>2012</v>
      </c>
      <c r="H1110" s="106">
        <f>Tabela9[[#This Row],[Valor do Provento R$]]/Tabela9[[#This Row],[Provento por 1 ou 1000 Ações]]</f>
        <v>3.7870871E-2</v>
      </c>
    </row>
    <row r="1111" spans="1:8">
      <c r="A1111" s="119" t="s">
        <v>1524</v>
      </c>
      <c r="B1111" s="117" t="s">
        <v>1488</v>
      </c>
      <c r="C1111" s="140">
        <v>41120</v>
      </c>
      <c r="D1111" s="141">
        <v>7.8859360000000003E-2</v>
      </c>
      <c r="E1111" s="119">
        <v>1</v>
      </c>
      <c r="F1111" s="119" t="s">
        <v>1492</v>
      </c>
      <c r="G1111" s="114">
        <f>IF([Data da Aprovação]&lt;&gt;"ESTATUTÁRIO",YEAR([Data da Aprovação]),"")</f>
        <v>2012</v>
      </c>
      <c r="H1111" s="106">
        <f>Tabela9[[#This Row],[Valor do Provento R$]]/Tabela9[[#This Row],[Provento por 1 ou 1000 Ações]]</f>
        <v>7.8859360000000003E-2</v>
      </c>
    </row>
    <row r="1112" spans="1:8">
      <c r="A1112" s="118" t="s">
        <v>1524</v>
      </c>
      <c r="B1112" s="116" t="s">
        <v>1488</v>
      </c>
      <c r="C1112" s="138">
        <v>41120</v>
      </c>
      <c r="D1112" s="139">
        <v>0.1</v>
      </c>
      <c r="E1112" s="118">
        <v>1</v>
      </c>
      <c r="F1112" s="118" t="s">
        <v>1489</v>
      </c>
      <c r="G1112" s="113">
        <f>IF([Data da Aprovação]&lt;&gt;"ESTATUTÁRIO",YEAR([Data da Aprovação]),"")</f>
        <v>2012</v>
      </c>
      <c r="H1112" s="106">
        <f>Tabela9[[#This Row],[Valor do Provento R$]]/Tabela9[[#This Row],[Provento por 1 ou 1000 Ações]]</f>
        <v>0.1</v>
      </c>
    </row>
    <row r="1113" spans="1:8">
      <c r="A1113" s="119" t="s">
        <v>1524</v>
      </c>
      <c r="B1113" s="117" t="s">
        <v>1488</v>
      </c>
      <c r="C1113" s="140">
        <v>41120</v>
      </c>
      <c r="D1113" s="141">
        <v>0.09</v>
      </c>
      <c r="E1113" s="119">
        <v>1</v>
      </c>
      <c r="F1113" s="119" t="s">
        <v>1489</v>
      </c>
      <c r="G1113" s="114">
        <f>IF([Data da Aprovação]&lt;&gt;"ESTATUTÁRIO",YEAR([Data da Aprovação]),"")</f>
        <v>2012</v>
      </c>
      <c r="H1113" s="106">
        <f>Tabela9[[#This Row],[Valor do Provento R$]]/Tabela9[[#This Row],[Provento por 1 ou 1000 Ações]]</f>
        <v>0.09</v>
      </c>
    </row>
    <row r="1114" spans="1:8">
      <c r="A1114" s="118" t="s">
        <v>1524</v>
      </c>
      <c r="B1114" s="116" t="s">
        <v>1488</v>
      </c>
      <c r="C1114" s="138">
        <v>41260</v>
      </c>
      <c r="D1114" s="139">
        <v>2.7773019999999999E-2</v>
      </c>
      <c r="E1114" s="118">
        <v>1</v>
      </c>
      <c r="F1114" s="118" t="s">
        <v>1489</v>
      </c>
      <c r="G1114" s="113">
        <f>IF([Data da Aprovação]&lt;&gt;"ESTATUTÁRIO",YEAR([Data da Aprovação]),"")</f>
        <v>2012</v>
      </c>
      <c r="H1114" s="106">
        <f>Tabela9[[#This Row],[Valor do Provento R$]]/Tabela9[[#This Row],[Provento por 1 ou 1000 Ações]]</f>
        <v>2.7773019999999999E-2</v>
      </c>
    </row>
    <row r="1115" spans="1:8">
      <c r="A1115" s="119" t="s">
        <v>1524</v>
      </c>
      <c r="B1115" s="117" t="s">
        <v>1488</v>
      </c>
      <c r="C1115" s="140">
        <v>41394</v>
      </c>
      <c r="D1115" s="141">
        <v>0.23007660699999999</v>
      </c>
      <c r="E1115" s="119">
        <v>1</v>
      </c>
      <c r="F1115" s="119" t="s">
        <v>1492</v>
      </c>
      <c r="G1115" s="114">
        <f>IF([Data da Aprovação]&lt;&gt;"ESTATUTÁRIO",YEAR([Data da Aprovação]),"")</f>
        <v>2013</v>
      </c>
      <c r="H1115" s="106">
        <f>Tabela9[[#This Row],[Valor do Provento R$]]/Tabela9[[#This Row],[Provento por 1 ou 1000 Ações]]</f>
        <v>0.23007660699999999</v>
      </c>
    </row>
    <row r="1116" spans="1:8">
      <c r="A1116" s="118" t="s">
        <v>1524</v>
      </c>
      <c r="B1116" s="116" t="s">
        <v>1488</v>
      </c>
      <c r="C1116" s="138">
        <v>41453</v>
      </c>
      <c r="D1116" s="139">
        <v>2.2879506000000001E-2</v>
      </c>
      <c r="E1116" s="118">
        <v>1</v>
      </c>
      <c r="F1116" s="118" t="s">
        <v>1489</v>
      </c>
      <c r="G1116" s="113">
        <f>IF([Data da Aprovação]&lt;&gt;"ESTATUTÁRIO",YEAR([Data da Aprovação]),"")</f>
        <v>2013</v>
      </c>
      <c r="H1116" s="106">
        <f>Tabela9[[#This Row],[Valor do Provento R$]]/Tabela9[[#This Row],[Provento por 1 ou 1000 Ações]]</f>
        <v>2.2879506000000001E-2</v>
      </c>
    </row>
    <row r="1117" spans="1:8">
      <c r="A1117" s="119" t="s">
        <v>1524</v>
      </c>
      <c r="B1117" s="117" t="s">
        <v>1488</v>
      </c>
      <c r="C1117" s="140">
        <v>41484</v>
      </c>
      <c r="D1117" s="141">
        <v>0.15034360490000001</v>
      </c>
      <c r="E1117" s="119">
        <v>1</v>
      </c>
      <c r="F1117" s="119" t="s">
        <v>1492</v>
      </c>
      <c r="G1117" s="114">
        <f>IF([Data da Aprovação]&lt;&gt;"ESTATUTÁRIO",YEAR([Data da Aprovação]),"")</f>
        <v>2013</v>
      </c>
      <c r="H1117" s="106">
        <f>Tabela9[[#This Row],[Valor do Provento R$]]/Tabela9[[#This Row],[Provento por 1 ou 1000 Ações]]</f>
        <v>0.15034360490000001</v>
      </c>
    </row>
    <row r="1118" spans="1:8">
      <c r="A1118" s="118" t="s">
        <v>1524</v>
      </c>
      <c r="B1118" s="116" t="s">
        <v>1488</v>
      </c>
      <c r="C1118" s="138">
        <v>41626</v>
      </c>
      <c r="D1118" s="139">
        <v>1.7805000000000001E-2</v>
      </c>
      <c r="E1118" s="118">
        <v>1</v>
      </c>
      <c r="F1118" s="118" t="s">
        <v>1489</v>
      </c>
      <c r="G1118" s="113">
        <f>IF([Data da Aprovação]&lt;&gt;"ESTATUTÁRIO",YEAR([Data da Aprovação]),"")</f>
        <v>2013</v>
      </c>
      <c r="H1118" s="106">
        <f>Tabela9[[#This Row],[Valor do Provento R$]]/Tabela9[[#This Row],[Provento por 1 ou 1000 Ações]]</f>
        <v>1.7805000000000001E-2</v>
      </c>
    </row>
    <row r="1119" spans="1:8">
      <c r="A1119" s="119" t="s">
        <v>1525</v>
      </c>
      <c r="B1119" s="117" t="s">
        <v>1488</v>
      </c>
      <c r="C1119" s="140">
        <v>39191</v>
      </c>
      <c r="D1119" s="141">
        <v>0.60746801834999997</v>
      </c>
      <c r="E1119" s="119">
        <v>1</v>
      </c>
      <c r="F1119" s="119" t="s">
        <v>1492</v>
      </c>
      <c r="G1119" s="114">
        <f>IF([Data da Aprovação]&lt;&gt;"ESTATUTÁRIO",YEAR([Data da Aprovação]),"")</f>
        <v>2007</v>
      </c>
      <c r="H1119" s="106">
        <f>Tabela9[[#This Row],[Valor do Provento R$]]/Tabela9[[#This Row],[Provento por 1 ou 1000 Ações]]</f>
        <v>0.60746801834999997</v>
      </c>
    </row>
    <row r="1120" spans="1:8">
      <c r="A1120" s="118" t="s">
        <v>1525</v>
      </c>
      <c r="B1120" s="116" t="s">
        <v>1488</v>
      </c>
      <c r="C1120" s="138">
        <v>39567</v>
      </c>
      <c r="D1120" s="139">
        <v>0.25814300000000001</v>
      </c>
      <c r="E1120" s="118">
        <v>1</v>
      </c>
      <c r="F1120" s="118" t="s">
        <v>1492</v>
      </c>
      <c r="G1120" s="113">
        <f>IF([Data da Aprovação]&lt;&gt;"ESTATUTÁRIO",YEAR([Data da Aprovação]),"")</f>
        <v>2008</v>
      </c>
      <c r="H1120" s="106">
        <f>Tabela9[[#This Row],[Valor do Provento R$]]/Tabela9[[#This Row],[Provento por 1 ou 1000 Ações]]</f>
        <v>0.25814300000000001</v>
      </c>
    </row>
    <row r="1121" spans="1:8">
      <c r="A1121" s="119" t="s">
        <v>1525</v>
      </c>
      <c r="B1121" s="117" t="s">
        <v>1488</v>
      </c>
      <c r="C1121" s="140">
        <v>39919</v>
      </c>
      <c r="D1121" s="141">
        <v>0.36350707799999998</v>
      </c>
      <c r="E1121" s="119">
        <v>1</v>
      </c>
      <c r="F1121" s="119" t="s">
        <v>1492</v>
      </c>
      <c r="G1121" s="114">
        <f>IF([Data da Aprovação]&lt;&gt;"ESTATUTÁRIO",YEAR([Data da Aprovação]),"")</f>
        <v>2009</v>
      </c>
      <c r="H1121" s="106">
        <f>Tabela9[[#This Row],[Valor do Provento R$]]/Tabela9[[#This Row],[Provento por 1 ou 1000 Ações]]</f>
        <v>0.36350707799999998</v>
      </c>
    </row>
    <row r="1122" spans="1:8">
      <c r="A1122" s="118" t="s">
        <v>1525</v>
      </c>
      <c r="B1122" s="116" t="s">
        <v>1488</v>
      </c>
      <c r="C1122" s="138">
        <v>40298</v>
      </c>
      <c r="D1122" s="139">
        <v>0.60772945615999996</v>
      </c>
      <c r="E1122" s="118">
        <v>1</v>
      </c>
      <c r="F1122" s="118" t="s">
        <v>1492</v>
      </c>
      <c r="G1122" s="113">
        <f>IF([Data da Aprovação]&lt;&gt;"ESTATUTÁRIO",YEAR([Data da Aprovação]),"")</f>
        <v>2010</v>
      </c>
      <c r="H1122" s="106">
        <f>Tabela9[[#This Row],[Valor do Provento R$]]/Tabela9[[#This Row],[Provento por 1 ou 1000 Ações]]</f>
        <v>0.60772945615999996</v>
      </c>
    </row>
    <row r="1123" spans="1:8">
      <c r="A1123" s="119" t="s">
        <v>1525</v>
      </c>
      <c r="B1123" s="117" t="s">
        <v>1488</v>
      </c>
      <c r="C1123" s="140">
        <v>40659</v>
      </c>
      <c r="D1123" s="141">
        <v>0.99654066763000004</v>
      </c>
      <c r="E1123" s="119">
        <v>1</v>
      </c>
      <c r="F1123" s="119" t="s">
        <v>1492</v>
      </c>
      <c r="G1123" s="114">
        <f>IF([Data da Aprovação]&lt;&gt;"ESTATUTÁRIO",YEAR([Data da Aprovação]),"")</f>
        <v>2011</v>
      </c>
      <c r="H1123" s="106">
        <f>Tabela9[[#This Row],[Valor do Provento R$]]/Tabela9[[#This Row],[Provento por 1 ou 1000 Ações]]</f>
        <v>0.99654066763000004</v>
      </c>
    </row>
    <row r="1124" spans="1:8">
      <c r="A1124" s="118" t="s">
        <v>1525</v>
      </c>
      <c r="B1124" s="116" t="s">
        <v>1488</v>
      </c>
      <c r="C1124" s="138">
        <v>40857</v>
      </c>
      <c r="D1124" s="139">
        <v>1.0874999999999999</v>
      </c>
      <c r="E1124" s="118">
        <v>1</v>
      </c>
      <c r="F1124" s="118" t="s">
        <v>1492</v>
      </c>
      <c r="G1124" s="113">
        <f>IF([Data da Aprovação]&lt;&gt;"ESTATUTÁRIO",YEAR([Data da Aprovação]),"")</f>
        <v>2011</v>
      </c>
      <c r="H1124" s="106">
        <f>Tabela9[[#This Row],[Valor do Provento R$]]/Tabela9[[#This Row],[Provento por 1 ou 1000 Ações]]</f>
        <v>1.0874999999999999</v>
      </c>
    </row>
    <row r="1125" spans="1:8">
      <c r="A1125" s="119" t="s">
        <v>1525</v>
      </c>
      <c r="B1125" s="117" t="s">
        <v>1488</v>
      </c>
      <c r="C1125" s="140">
        <v>41024</v>
      </c>
      <c r="D1125" s="141">
        <v>1.74622096164</v>
      </c>
      <c r="E1125" s="119">
        <v>1</v>
      </c>
      <c r="F1125" s="119" t="s">
        <v>1492</v>
      </c>
      <c r="G1125" s="114">
        <f>IF([Data da Aprovação]&lt;&gt;"ESTATUTÁRIO",YEAR([Data da Aprovação]),"")</f>
        <v>2012</v>
      </c>
      <c r="H1125" s="106">
        <f>Tabela9[[#This Row],[Valor do Provento R$]]/Tabela9[[#This Row],[Provento por 1 ou 1000 Ações]]</f>
        <v>1.74622096164</v>
      </c>
    </row>
    <row r="1126" spans="1:8">
      <c r="A1126" s="118" t="s">
        <v>1525</v>
      </c>
      <c r="B1126" s="116" t="s">
        <v>1488</v>
      </c>
      <c r="C1126" s="138">
        <v>41211</v>
      </c>
      <c r="D1126" s="139">
        <v>0.21</v>
      </c>
      <c r="E1126" s="118">
        <v>1</v>
      </c>
      <c r="F1126" s="118" t="s">
        <v>1492</v>
      </c>
      <c r="G1126" s="113">
        <f>IF([Data da Aprovação]&lt;&gt;"ESTATUTÁRIO",YEAR([Data da Aprovação]),"")</f>
        <v>2012</v>
      </c>
      <c r="H1126" s="106">
        <f>Tabela9[[#This Row],[Valor do Provento R$]]/Tabela9[[#This Row],[Provento por 1 ou 1000 Ações]]</f>
        <v>0.21</v>
      </c>
    </row>
    <row r="1127" spans="1:8">
      <c r="A1127" s="119" t="s">
        <v>1525</v>
      </c>
      <c r="B1127" s="117" t="s">
        <v>1488</v>
      </c>
      <c r="C1127" s="140">
        <v>41389</v>
      </c>
      <c r="D1127" s="141">
        <v>0.32678831465000002</v>
      </c>
      <c r="E1127" s="119">
        <v>1</v>
      </c>
      <c r="F1127" s="119" t="s">
        <v>1492</v>
      </c>
      <c r="G1127" s="114">
        <f>IF([Data da Aprovação]&lt;&gt;"ESTATUTÁRIO",YEAR([Data da Aprovação]),"")</f>
        <v>2013</v>
      </c>
      <c r="H1127" s="106">
        <f>Tabela9[[#This Row],[Valor do Provento R$]]/Tabela9[[#This Row],[Provento por 1 ou 1000 Ações]]</f>
        <v>0.32678831465000002</v>
      </c>
    </row>
    <row r="1128" spans="1:8">
      <c r="A1128" s="118" t="s">
        <v>1525</v>
      </c>
      <c r="B1128" s="116" t="s">
        <v>1488</v>
      </c>
      <c r="C1128" s="138">
        <v>41599</v>
      </c>
      <c r="D1128" s="139">
        <v>0.23</v>
      </c>
      <c r="E1128" s="118">
        <v>1</v>
      </c>
      <c r="F1128" s="118" t="s">
        <v>1492</v>
      </c>
      <c r="G1128" s="113">
        <f>IF([Data da Aprovação]&lt;&gt;"ESTATUTÁRIO",YEAR([Data da Aprovação]),"")</f>
        <v>2013</v>
      </c>
      <c r="H1128" s="106">
        <f>Tabela9[[#This Row],[Valor do Provento R$]]/Tabela9[[#This Row],[Provento por 1 ou 1000 Ações]]</f>
        <v>0.23</v>
      </c>
    </row>
    <row r="1129" spans="1:8">
      <c r="A1129" s="119" t="s">
        <v>1526</v>
      </c>
      <c r="B1129" s="117" t="s">
        <v>1488</v>
      </c>
      <c r="C1129" s="140">
        <v>40619</v>
      </c>
      <c r="D1129" s="141">
        <v>0.1033</v>
      </c>
      <c r="E1129" s="119">
        <v>1</v>
      </c>
      <c r="F1129" s="119" t="s">
        <v>1492</v>
      </c>
      <c r="G1129" s="114">
        <f>IF([Data da Aprovação]&lt;&gt;"ESTATUTÁRIO",YEAR([Data da Aprovação]),"")</f>
        <v>2011</v>
      </c>
      <c r="H1129" s="106">
        <f>Tabela9[[#This Row],[Valor do Provento R$]]/Tabela9[[#This Row],[Provento por 1 ou 1000 Ações]]</f>
        <v>0.1033</v>
      </c>
    </row>
    <row r="1130" spans="1:8">
      <c r="A1130" s="118" t="s">
        <v>1526</v>
      </c>
      <c r="B1130" s="116" t="s">
        <v>1488</v>
      </c>
      <c r="C1130" s="138">
        <v>40898</v>
      </c>
      <c r="D1130" s="139">
        <v>0.41072169718000001</v>
      </c>
      <c r="E1130" s="118">
        <v>1</v>
      </c>
      <c r="F1130" s="118" t="s">
        <v>1489</v>
      </c>
      <c r="G1130" s="113">
        <f>IF([Data da Aprovação]&lt;&gt;"ESTATUTÁRIO",YEAR([Data da Aprovação]),"")</f>
        <v>2011</v>
      </c>
      <c r="H1130" s="106">
        <f>Tabela9[[#This Row],[Valor do Provento R$]]/Tabela9[[#This Row],[Provento por 1 ou 1000 Ações]]</f>
        <v>0.41072169718000001</v>
      </c>
    </row>
    <row r="1131" spans="1:8">
      <c r="A1131" s="119" t="s">
        <v>1526</v>
      </c>
      <c r="B1131" s="117" t="s">
        <v>1488</v>
      </c>
      <c r="C1131" s="140">
        <v>41018</v>
      </c>
      <c r="D1131" s="141">
        <v>0.31990000000000002</v>
      </c>
      <c r="E1131" s="119">
        <v>1</v>
      </c>
      <c r="F1131" s="119" t="s">
        <v>1492</v>
      </c>
      <c r="G1131" s="114">
        <f>IF([Data da Aprovação]&lt;&gt;"ESTATUTÁRIO",YEAR([Data da Aprovação]),"")</f>
        <v>2012</v>
      </c>
      <c r="H1131" s="106">
        <f>Tabela9[[#This Row],[Valor do Provento R$]]/Tabela9[[#This Row],[Provento por 1 ou 1000 Ações]]</f>
        <v>0.31990000000000002</v>
      </c>
    </row>
    <row r="1132" spans="1:8">
      <c r="A1132" s="118" t="s">
        <v>1526</v>
      </c>
      <c r="B1132" s="116" t="s">
        <v>1488</v>
      </c>
      <c r="C1132" s="138">
        <v>41089</v>
      </c>
      <c r="D1132" s="139">
        <v>0.2215</v>
      </c>
      <c r="E1132" s="118">
        <v>1</v>
      </c>
      <c r="F1132" s="118" t="s">
        <v>1489</v>
      </c>
      <c r="G1132" s="113">
        <f>IF([Data da Aprovação]&lt;&gt;"ESTATUTÁRIO",YEAR([Data da Aprovação]),"")</f>
        <v>2012</v>
      </c>
      <c r="H1132" s="106">
        <f>Tabela9[[#This Row],[Valor do Provento R$]]/Tabela9[[#This Row],[Provento por 1 ou 1000 Ações]]</f>
        <v>0.2215</v>
      </c>
    </row>
    <row r="1133" spans="1:8">
      <c r="A1133" s="119" t="s">
        <v>1526</v>
      </c>
      <c r="B1133" s="117" t="s">
        <v>1488</v>
      </c>
      <c r="C1133" s="140">
        <v>41170</v>
      </c>
      <c r="D1133" s="141">
        <v>0.1232</v>
      </c>
      <c r="E1133" s="119">
        <v>1</v>
      </c>
      <c r="F1133" s="119" t="s">
        <v>1489</v>
      </c>
      <c r="G1133" s="114">
        <f>IF([Data da Aprovação]&lt;&gt;"ESTATUTÁRIO",YEAR([Data da Aprovação]),"")</f>
        <v>2012</v>
      </c>
      <c r="H1133" s="106">
        <f>Tabela9[[#This Row],[Valor do Provento R$]]/Tabela9[[#This Row],[Provento por 1 ou 1000 Ações]]</f>
        <v>0.1232</v>
      </c>
    </row>
    <row r="1134" spans="1:8">
      <c r="A1134" s="118" t="s">
        <v>1526</v>
      </c>
      <c r="B1134" s="116" t="s">
        <v>1488</v>
      </c>
      <c r="C1134" s="138">
        <v>41246</v>
      </c>
      <c r="D1134" s="139">
        <v>0.15229999999999999</v>
      </c>
      <c r="E1134" s="118">
        <v>1</v>
      </c>
      <c r="F1134" s="118" t="s">
        <v>1489</v>
      </c>
      <c r="G1134" s="113">
        <f>IF([Data da Aprovação]&lt;&gt;"ESTATUTÁRIO",YEAR([Data da Aprovação]),"")</f>
        <v>2012</v>
      </c>
      <c r="H1134" s="106">
        <f>Tabela9[[#This Row],[Valor do Provento R$]]/Tabela9[[#This Row],[Provento por 1 ou 1000 Ações]]</f>
        <v>0.15229999999999999</v>
      </c>
    </row>
    <row r="1135" spans="1:8">
      <c r="A1135" s="119" t="s">
        <v>1526</v>
      </c>
      <c r="B1135" s="117" t="s">
        <v>1488</v>
      </c>
      <c r="C1135" s="140">
        <v>41246</v>
      </c>
      <c r="D1135" s="141">
        <v>4.6300000000000001E-2</v>
      </c>
      <c r="E1135" s="119">
        <v>1</v>
      </c>
      <c r="F1135" s="119" t="s">
        <v>1492</v>
      </c>
      <c r="G1135" s="114">
        <f>IF([Data da Aprovação]&lt;&gt;"ESTATUTÁRIO",YEAR([Data da Aprovação]),"")</f>
        <v>2012</v>
      </c>
      <c r="H1135" s="106">
        <f>Tabela9[[#This Row],[Valor do Provento R$]]/Tabela9[[#This Row],[Provento por 1 ou 1000 Ações]]</f>
        <v>4.6300000000000001E-2</v>
      </c>
    </row>
    <row r="1136" spans="1:8">
      <c r="A1136" s="118" t="s">
        <v>1526</v>
      </c>
      <c r="B1136" s="116" t="s">
        <v>1488</v>
      </c>
      <c r="C1136" s="138">
        <v>41361</v>
      </c>
      <c r="D1136" s="139">
        <v>0.11409999999999999</v>
      </c>
      <c r="E1136" s="118">
        <v>1</v>
      </c>
      <c r="F1136" s="118" t="s">
        <v>1489</v>
      </c>
      <c r="G1136" s="113">
        <f>IF([Data da Aprovação]&lt;&gt;"ESTATUTÁRIO",YEAR([Data da Aprovação]),"")</f>
        <v>2013</v>
      </c>
      <c r="H1136" s="106">
        <f>Tabela9[[#This Row],[Valor do Provento R$]]/Tabela9[[#This Row],[Provento por 1 ou 1000 Ações]]</f>
        <v>0.11409999999999999</v>
      </c>
    </row>
    <row r="1137" spans="1:8">
      <c r="A1137" s="119" t="s">
        <v>1526</v>
      </c>
      <c r="B1137" s="117" t="s">
        <v>1488</v>
      </c>
      <c r="C1137" s="140">
        <v>41383</v>
      </c>
      <c r="D1137" s="141">
        <v>8.2199999999999995E-2</v>
      </c>
      <c r="E1137" s="119">
        <v>1</v>
      </c>
      <c r="F1137" s="119" t="s">
        <v>1492</v>
      </c>
      <c r="G1137" s="114">
        <f>IF([Data da Aprovação]&lt;&gt;"ESTATUTÁRIO",YEAR([Data da Aprovação]),"")</f>
        <v>2013</v>
      </c>
      <c r="H1137" s="106">
        <f>Tabela9[[#This Row],[Valor do Provento R$]]/Tabela9[[#This Row],[Provento por 1 ou 1000 Ações]]</f>
        <v>8.2199999999999995E-2</v>
      </c>
    </row>
    <row r="1138" spans="1:8">
      <c r="A1138" s="118" t="s">
        <v>1526</v>
      </c>
      <c r="B1138" s="116" t="s">
        <v>1488</v>
      </c>
      <c r="C1138" s="138">
        <v>41439</v>
      </c>
      <c r="D1138" s="139">
        <v>0.112</v>
      </c>
      <c r="E1138" s="118">
        <v>1</v>
      </c>
      <c r="F1138" s="118" t="s">
        <v>1489</v>
      </c>
      <c r="G1138" s="113">
        <f>IF([Data da Aprovação]&lt;&gt;"ESTATUTÁRIO",YEAR([Data da Aprovação]),"")</f>
        <v>2013</v>
      </c>
      <c r="H1138" s="106">
        <f>Tabela9[[#This Row],[Valor do Provento R$]]/Tabela9[[#This Row],[Provento por 1 ou 1000 Ações]]</f>
        <v>0.112</v>
      </c>
    </row>
    <row r="1139" spans="1:8">
      <c r="A1139" s="119" t="s">
        <v>1526</v>
      </c>
      <c r="B1139" s="117" t="s">
        <v>1488</v>
      </c>
      <c r="C1139" s="140">
        <v>41439</v>
      </c>
      <c r="D1139" s="141">
        <v>6.1199999999999997E-2</v>
      </c>
      <c r="E1139" s="119">
        <v>1</v>
      </c>
      <c r="F1139" s="119" t="s">
        <v>1492</v>
      </c>
      <c r="G1139" s="114">
        <f>IF([Data da Aprovação]&lt;&gt;"ESTATUTÁRIO",YEAR([Data da Aprovação]),"")</f>
        <v>2013</v>
      </c>
      <c r="H1139" s="106">
        <f>Tabela9[[#This Row],[Valor do Provento R$]]/Tabela9[[#This Row],[Provento por 1 ou 1000 Ações]]</f>
        <v>6.1199999999999997E-2</v>
      </c>
    </row>
    <row r="1140" spans="1:8">
      <c r="A1140" s="118" t="s">
        <v>1527</v>
      </c>
      <c r="B1140" s="116" t="s">
        <v>1488</v>
      </c>
      <c r="C1140" s="138">
        <v>39513</v>
      </c>
      <c r="D1140" s="139">
        <v>0.132414</v>
      </c>
      <c r="E1140" s="118">
        <v>1</v>
      </c>
      <c r="F1140" s="118" t="s">
        <v>1492</v>
      </c>
      <c r="G1140" s="113">
        <f>IF([Data da Aprovação]&lt;&gt;"ESTATUTÁRIO",YEAR([Data da Aprovação]),"")</f>
        <v>2008</v>
      </c>
      <c r="H1140" s="106">
        <f>Tabela9[[#This Row],[Valor do Provento R$]]/Tabela9[[#This Row],[Provento por 1 ou 1000 Ações]]</f>
        <v>0.132414</v>
      </c>
    </row>
    <row r="1141" spans="1:8">
      <c r="A1141" s="119" t="s">
        <v>1527</v>
      </c>
      <c r="B1141" s="117" t="s">
        <v>1488</v>
      </c>
      <c r="C1141" s="140">
        <v>39884</v>
      </c>
      <c r="D1141" s="141">
        <v>0.1634302</v>
      </c>
      <c r="E1141" s="119">
        <v>1</v>
      </c>
      <c r="F1141" s="119" t="s">
        <v>1492</v>
      </c>
      <c r="G1141" s="114">
        <f>IF([Data da Aprovação]&lt;&gt;"ESTATUTÁRIO",YEAR([Data da Aprovação]),"")</f>
        <v>2009</v>
      </c>
      <c r="H1141" s="106">
        <f>Tabela9[[#This Row],[Valor do Provento R$]]/Tabela9[[#This Row],[Provento por 1 ou 1000 Ações]]</f>
        <v>0.1634302</v>
      </c>
    </row>
    <row r="1142" spans="1:8">
      <c r="A1142" s="118" t="s">
        <v>1527</v>
      </c>
      <c r="B1142" s="116" t="s">
        <v>1488</v>
      </c>
      <c r="C1142" s="138">
        <v>40248</v>
      </c>
      <c r="D1142" s="139">
        <v>0.1026107</v>
      </c>
      <c r="E1142" s="118">
        <v>1</v>
      </c>
      <c r="F1142" s="118" t="s">
        <v>1492</v>
      </c>
      <c r="G1142" s="113">
        <f>IF([Data da Aprovação]&lt;&gt;"ESTATUTÁRIO",YEAR([Data da Aprovação]),"")</f>
        <v>2010</v>
      </c>
      <c r="H1142" s="106">
        <f>Tabela9[[#This Row],[Valor do Provento R$]]/Tabela9[[#This Row],[Provento por 1 ou 1000 Ações]]</f>
        <v>0.1026107</v>
      </c>
    </row>
    <row r="1143" spans="1:8">
      <c r="A1143" s="119" t="s">
        <v>1527</v>
      </c>
      <c r="B1143" s="117" t="s">
        <v>1488</v>
      </c>
      <c r="C1143" s="140">
        <v>40619</v>
      </c>
      <c r="D1143" s="141">
        <v>4.8826000000000001E-2</v>
      </c>
      <c r="E1143" s="119">
        <v>1</v>
      </c>
      <c r="F1143" s="119" t="s">
        <v>1492</v>
      </c>
      <c r="G1143" s="114">
        <f>IF([Data da Aprovação]&lt;&gt;"ESTATUTÁRIO",YEAR([Data da Aprovação]),"")</f>
        <v>2011</v>
      </c>
      <c r="H1143" s="106">
        <f>Tabela9[[#This Row],[Valor do Provento R$]]/Tabela9[[#This Row],[Provento por 1 ou 1000 Ações]]</f>
        <v>4.8826000000000001E-2</v>
      </c>
    </row>
    <row r="1144" spans="1:8">
      <c r="A1144" s="118" t="s">
        <v>1527</v>
      </c>
      <c r="B1144" s="116" t="s">
        <v>1488</v>
      </c>
      <c r="C1144" s="138">
        <v>40619</v>
      </c>
      <c r="D1144" s="139">
        <v>7.2740000000000001E-3</v>
      </c>
      <c r="E1144" s="118">
        <v>1</v>
      </c>
      <c r="F1144" s="118" t="s">
        <v>1492</v>
      </c>
      <c r="G1144" s="113">
        <f>IF([Data da Aprovação]&lt;&gt;"ESTATUTÁRIO",YEAR([Data da Aprovação]),"")</f>
        <v>2011</v>
      </c>
      <c r="H1144" s="106">
        <f>Tabela9[[#This Row],[Valor do Provento R$]]/Tabela9[[#This Row],[Provento por 1 ou 1000 Ações]]</f>
        <v>7.2740000000000001E-3</v>
      </c>
    </row>
    <row r="1145" spans="1:8">
      <c r="A1145" s="119" t="s">
        <v>1528</v>
      </c>
      <c r="B1145" s="117" t="s">
        <v>1488</v>
      </c>
      <c r="C1145" s="140">
        <v>35143</v>
      </c>
      <c r="D1145" s="141">
        <v>0.8</v>
      </c>
      <c r="E1145" s="119">
        <v>1000</v>
      </c>
      <c r="F1145" s="119" t="s">
        <v>1492</v>
      </c>
      <c r="G1145" s="114">
        <f>IF([Data da Aprovação]&lt;&gt;"ESTATUTÁRIO",YEAR([Data da Aprovação]),"")</f>
        <v>1996</v>
      </c>
      <c r="H1145" s="106">
        <f>Tabela9[[#This Row],[Valor do Provento R$]]/Tabela9[[#This Row],[Provento por 1 ou 1000 Ações]]</f>
        <v>8.0000000000000004E-4</v>
      </c>
    </row>
    <row r="1146" spans="1:8">
      <c r="A1146" s="118" t="s">
        <v>1528</v>
      </c>
      <c r="B1146" s="116" t="s">
        <v>1488</v>
      </c>
      <c r="C1146" s="138">
        <v>35660</v>
      </c>
      <c r="D1146" s="139">
        <v>1.4361740000000001</v>
      </c>
      <c r="E1146" s="118">
        <v>1000</v>
      </c>
      <c r="F1146" s="118" t="s">
        <v>1492</v>
      </c>
      <c r="G1146" s="113">
        <f>IF([Data da Aprovação]&lt;&gt;"ESTATUTÁRIO",YEAR([Data da Aprovação]),"")</f>
        <v>1997</v>
      </c>
      <c r="H1146" s="106">
        <f>Tabela9[[#This Row],[Valor do Provento R$]]/Tabela9[[#This Row],[Provento por 1 ou 1000 Ações]]</f>
        <v>1.4361740000000001E-3</v>
      </c>
    </row>
    <row r="1147" spans="1:8">
      <c r="A1147" s="119" t="s">
        <v>1528</v>
      </c>
      <c r="B1147" s="117" t="s">
        <v>1488</v>
      </c>
      <c r="C1147" s="140">
        <v>35915</v>
      </c>
      <c r="D1147" s="141">
        <v>1.773577</v>
      </c>
      <c r="E1147" s="119">
        <v>1000</v>
      </c>
      <c r="F1147" s="119" t="s">
        <v>1492</v>
      </c>
      <c r="G1147" s="114">
        <f>IF([Data da Aprovação]&lt;&gt;"ESTATUTÁRIO",YEAR([Data da Aprovação]),"")</f>
        <v>1998</v>
      </c>
      <c r="H1147" s="106">
        <f>Tabela9[[#This Row],[Valor do Provento R$]]/Tabela9[[#This Row],[Provento por 1 ou 1000 Ações]]</f>
        <v>1.7735769999999999E-3</v>
      </c>
    </row>
    <row r="1148" spans="1:8">
      <c r="A1148" s="118" t="s">
        <v>1528</v>
      </c>
      <c r="B1148" s="116" t="s">
        <v>1488</v>
      </c>
      <c r="C1148" s="138">
        <v>36280</v>
      </c>
      <c r="D1148" s="139">
        <v>0.91143600000000002</v>
      </c>
      <c r="E1148" s="118">
        <v>1000</v>
      </c>
      <c r="F1148" s="118" t="s">
        <v>1492</v>
      </c>
      <c r="G1148" s="113">
        <f>IF([Data da Aprovação]&lt;&gt;"ESTATUTÁRIO",YEAR([Data da Aprovação]),"")</f>
        <v>1999</v>
      </c>
      <c r="H1148" s="106">
        <f>Tabela9[[#This Row],[Valor do Provento R$]]/Tabela9[[#This Row],[Provento por 1 ou 1000 Ações]]</f>
        <v>9.1143600000000006E-4</v>
      </c>
    </row>
    <row r="1149" spans="1:8">
      <c r="A1149" s="119" t="s">
        <v>1528</v>
      </c>
      <c r="B1149" s="117" t="s">
        <v>1488</v>
      </c>
      <c r="C1149" s="140">
        <v>37284</v>
      </c>
      <c r="D1149" s="141">
        <v>5</v>
      </c>
      <c r="E1149" s="119">
        <v>1000</v>
      </c>
      <c r="F1149" s="119" t="s">
        <v>1499</v>
      </c>
      <c r="G1149" s="114">
        <f>IF([Data da Aprovação]&lt;&gt;"ESTATUTÁRIO",YEAR([Data da Aprovação]),"")</f>
        <v>2002</v>
      </c>
      <c r="H1149" s="106">
        <f>Tabela9[[#This Row],[Valor do Provento R$]]/Tabela9[[#This Row],[Provento por 1 ou 1000 Ações]]</f>
        <v>5.0000000000000001E-3</v>
      </c>
    </row>
    <row r="1150" spans="1:8">
      <c r="A1150" s="118" t="s">
        <v>1528</v>
      </c>
      <c r="B1150" s="116" t="s">
        <v>1488</v>
      </c>
      <c r="C1150" s="138">
        <v>37284</v>
      </c>
      <c r="D1150" s="139">
        <v>5</v>
      </c>
      <c r="E1150" s="118">
        <v>1000</v>
      </c>
      <c r="F1150" s="118" t="s">
        <v>1499</v>
      </c>
      <c r="G1150" s="113">
        <f>IF([Data da Aprovação]&lt;&gt;"ESTATUTÁRIO",YEAR([Data da Aprovação]),"")</f>
        <v>2002</v>
      </c>
      <c r="H1150" s="106">
        <f>Tabela9[[#This Row],[Valor do Provento R$]]/Tabela9[[#This Row],[Provento por 1 ou 1000 Ações]]</f>
        <v>5.0000000000000001E-3</v>
      </c>
    </row>
    <row r="1151" spans="1:8">
      <c r="A1151" s="119" t="s">
        <v>1528</v>
      </c>
      <c r="B1151" s="117" t="s">
        <v>1488</v>
      </c>
      <c r="C1151" s="140">
        <v>37855</v>
      </c>
      <c r="D1151" s="141">
        <v>4.4000000000000004</v>
      </c>
      <c r="E1151" s="119">
        <v>1000</v>
      </c>
      <c r="F1151" s="119" t="s">
        <v>1492</v>
      </c>
      <c r="G1151" s="114">
        <f>IF([Data da Aprovação]&lt;&gt;"ESTATUTÁRIO",YEAR([Data da Aprovação]),"")</f>
        <v>2003</v>
      </c>
      <c r="H1151" s="106">
        <f>Tabela9[[#This Row],[Valor do Provento R$]]/Tabela9[[#This Row],[Provento por 1 ou 1000 Ações]]</f>
        <v>4.4000000000000003E-3</v>
      </c>
    </row>
    <row r="1152" spans="1:8">
      <c r="A1152" s="118" t="s">
        <v>1528</v>
      </c>
      <c r="B1152" s="116" t="s">
        <v>1488</v>
      </c>
      <c r="C1152" s="138">
        <v>37855</v>
      </c>
      <c r="D1152" s="139">
        <v>4.5</v>
      </c>
      <c r="E1152" s="118">
        <v>1000</v>
      </c>
      <c r="F1152" s="118" t="s">
        <v>1492</v>
      </c>
      <c r="G1152" s="113">
        <f>IF([Data da Aprovação]&lt;&gt;"ESTATUTÁRIO",YEAR([Data da Aprovação]),"")</f>
        <v>2003</v>
      </c>
      <c r="H1152" s="106">
        <f>Tabela9[[#This Row],[Valor do Provento R$]]/Tabela9[[#This Row],[Provento por 1 ou 1000 Ações]]</f>
        <v>4.4999999999999997E-3</v>
      </c>
    </row>
    <row r="1153" spans="1:8">
      <c r="A1153" s="119" t="s">
        <v>1528</v>
      </c>
      <c r="B1153" s="117" t="s">
        <v>1488</v>
      </c>
      <c r="C1153" s="140">
        <v>37855</v>
      </c>
      <c r="D1153" s="141">
        <v>4.5999999999999996</v>
      </c>
      <c r="E1153" s="119">
        <v>1000</v>
      </c>
      <c r="F1153" s="119" t="s">
        <v>1492</v>
      </c>
      <c r="G1153" s="114">
        <f>IF([Data da Aprovação]&lt;&gt;"ESTATUTÁRIO",YEAR([Data da Aprovação]),"")</f>
        <v>2003</v>
      </c>
      <c r="H1153" s="106">
        <f>Tabela9[[#This Row],[Valor do Provento R$]]/Tabela9[[#This Row],[Provento por 1 ou 1000 Ações]]</f>
        <v>4.5999999999999999E-3</v>
      </c>
    </row>
    <row r="1154" spans="1:8">
      <c r="A1154" s="118" t="s">
        <v>1528</v>
      </c>
      <c r="B1154" s="116" t="s">
        <v>1488</v>
      </c>
      <c r="C1154" s="138">
        <v>38069</v>
      </c>
      <c r="D1154" s="139">
        <v>5</v>
      </c>
      <c r="E1154" s="118">
        <v>1000</v>
      </c>
      <c r="F1154" s="118" t="s">
        <v>1492</v>
      </c>
      <c r="G1154" s="113">
        <f>IF([Data da Aprovação]&lt;&gt;"ESTATUTÁRIO",YEAR([Data da Aprovação]),"")</f>
        <v>2004</v>
      </c>
      <c r="H1154" s="106">
        <f>Tabela9[[#This Row],[Valor do Provento R$]]/Tabela9[[#This Row],[Provento por 1 ou 1000 Ações]]</f>
        <v>5.0000000000000001E-3</v>
      </c>
    </row>
    <row r="1155" spans="1:8">
      <c r="A1155" s="119" t="s">
        <v>1528</v>
      </c>
      <c r="B1155" s="117" t="s">
        <v>1488</v>
      </c>
      <c r="C1155" s="140">
        <v>38069</v>
      </c>
      <c r="D1155" s="141">
        <v>4</v>
      </c>
      <c r="E1155" s="119">
        <v>1000</v>
      </c>
      <c r="F1155" s="119" t="s">
        <v>1492</v>
      </c>
      <c r="G1155" s="114">
        <f>IF([Data da Aprovação]&lt;&gt;"ESTATUTÁRIO",YEAR([Data da Aprovação]),"")</f>
        <v>2004</v>
      </c>
      <c r="H1155" s="106">
        <f>Tabela9[[#This Row],[Valor do Provento R$]]/Tabela9[[#This Row],[Provento por 1 ou 1000 Ações]]</f>
        <v>4.0000000000000001E-3</v>
      </c>
    </row>
    <row r="1156" spans="1:8">
      <c r="A1156" s="118" t="s">
        <v>1528</v>
      </c>
      <c r="B1156" s="116" t="s">
        <v>1488</v>
      </c>
      <c r="C1156" s="138">
        <v>38069</v>
      </c>
      <c r="D1156" s="139">
        <v>6</v>
      </c>
      <c r="E1156" s="118">
        <v>1000</v>
      </c>
      <c r="F1156" s="118" t="s">
        <v>1492</v>
      </c>
      <c r="G1156" s="113">
        <f>IF([Data da Aprovação]&lt;&gt;"ESTATUTÁRIO",YEAR([Data da Aprovação]),"")</f>
        <v>2004</v>
      </c>
      <c r="H1156" s="106">
        <f>Tabela9[[#This Row],[Valor do Provento R$]]/Tabela9[[#This Row],[Provento por 1 ou 1000 Ações]]</f>
        <v>6.0000000000000001E-3</v>
      </c>
    </row>
    <row r="1157" spans="1:8">
      <c r="A1157" s="119" t="s">
        <v>1528</v>
      </c>
      <c r="B1157" s="117" t="s">
        <v>1488</v>
      </c>
      <c r="C1157" s="140">
        <v>38405</v>
      </c>
      <c r="D1157" s="141">
        <v>0.53333333299999997</v>
      </c>
      <c r="E1157" s="119">
        <v>1</v>
      </c>
      <c r="F1157" s="119" t="s">
        <v>1492</v>
      </c>
      <c r="G1157" s="114">
        <f>IF([Data da Aprovação]&lt;&gt;"ESTATUTÁRIO",YEAR([Data da Aprovação]),"")</f>
        <v>2005</v>
      </c>
      <c r="H1157" s="106">
        <f>Tabela9[[#This Row],[Valor do Provento R$]]/Tabela9[[#This Row],[Provento por 1 ou 1000 Ações]]</f>
        <v>0.53333333299999997</v>
      </c>
    </row>
    <row r="1158" spans="1:8">
      <c r="A1158" s="118" t="s">
        <v>1528</v>
      </c>
      <c r="B1158" s="116" t="s">
        <v>1488</v>
      </c>
      <c r="C1158" s="138">
        <v>38405</v>
      </c>
      <c r="D1158" s="139">
        <v>0.53333333199999999</v>
      </c>
      <c r="E1158" s="118">
        <v>1</v>
      </c>
      <c r="F1158" s="118" t="s">
        <v>1492</v>
      </c>
      <c r="G1158" s="113">
        <f>IF([Data da Aprovação]&lt;&gt;"ESTATUTÁRIO",YEAR([Data da Aprovação]),"")</f>
        <v>2005</v>
      </c>
      <c r="H1158" s="106">
        <f>Tabela9[[#This Row],[Valor do Provento R$]]/Tabela9[[#This Row],[Provento por 1 ou 1000 Ações]]</f>
        <v>0.53333333199999999</v>
      </c>
    </row>
    <row r="1159" spans="1:8">
      <c r="A1159" s="119" t="s">
        <v>1528</v>
      </c>
      <c r="B1159" s="117" t="s">
        <v>1488</v>
      </c>
      <c r="C1159" s="140">
        <v>38405</v>
      </c>
      <c r="D1159" s="141">
        <v>0.53333333500000002</v>
      </c>
      <c r="E1159" s="119">
        <v>1</v>
      </c>
      <c r="F1159" s="119" t="s">
        <v>1492</v>
      </c>
      <c r="G1159" s="114">
        <f>IF([Data da Aprovação]&lt;&gt;"ESTATUTÁRIO",YEAR([Data da Aprovação]),"")</f>
        <v>2005</v>
      </c>
      <c r="H1159" s="106">
        <f>Tabela9[[#This Row],[Valor do Provento R$]]/Tabela9[[#This Row],[Provento por 1 ou 1000 Ações]]</f>
        <v>0.53333333500000002</v>
      </c>
    </row>
    <row r="1160" spans="1:8">
      <c r="A1160" s="118" t="s">
        <v>1528</v>
      </c>
      <c r="B1160" s="116" t="s">
        <v>1488</v>
      </c>
      <c r="C1160" s="138">
        <v>38783</v>
      </c>
      <c r="D1160" s="139">
        <v>0.95</v>
      </c>
      <c r="E1160" s="118">
        <v>1</v>
      </c>
      <c r="F1160" s="118" t="s">
        <v>1492</v>
      </c>
      <c r="G1160" s="113">
        <f>IF([Data da Aprovação]&lt;&gt;"ESTATUTÁRIO",YEAR([Data da Aprovação]),"")</f>
        <v>2006</v>
      </c>
      <c r="H1160" s="106">
        <f>Tabela9[[#This Row],[Valor do Provento R$]]/Tabela9[[#This Row],[Provento por 1 ou 1000 Ações]]</f>
        <v>0.95</v>
      </c>
    </row>
    <row r="1161" spans="1:8">
      <c r="A1161" s="119" t="s">
        <v>1528</v>
      </c>
      <c r="B1161" s="117" t="s">
        <v>1488</v>
      </c>
      <c r="C1161" s="140">
        <v>38975</v>
      </c>
      <c r="D1161" s="141">
        <v>1.1399999999999999</v>
      </c>
      <c r="E1161" s="119">
        <v>1</v>
      </c>
      <c r="F1161" s="119" t="s">
        <v>1492</v>
      </c>
      <c r="G1161" s="114">
        <f>IF([Data da Aprovação]&lt;&gt;"ESTATUTÁRIO",YEAR([Data da Aprovação]),"")</f>
        <v>2006</v>
      </c>
      <c r="H1161" s="106">
        <f>Tabela9[[#This Row],[Valor do Provento R$]]/Tabela9[[#This Row],[Provento por 1 ou 1000 Ações]]</f>
        <v>1.1399999999999999</v>
      </c>
    </row>
    <row r="1162" spans="1:8">
      <c r="A1162" s="118" t="s">
        <v>1528</v>
      </c>
      <c r="B1162" s="116" t="s">
        <v>1488</v>
      </c>
      <c r="C1162" s="138">
        <v>39140</v>
      </c>
      <c r="D1162" s="139">
        <v>1.3680000000000001</v>
      </c>
      <c r="E1162" s="118">
        <v>1</v>
      </c>
      <c r="F1162" s="118" t="s">
        <v>1492</v>
      </c>
      <c r="G1162" s="113">
        <f>IF([Data da Aprovação]&lt;&gt;"ESTATUTÁRIO",YEAR([Data da Aprovação]),"")</f>
        <v>2007</v>
      </c>
      <c r="H1162" s="106">
        <f>Tabela9[[#This Row],[Valor do Provento R$]]/Tabela9[[#This Row],[Provento por 1 ou 1000 Ações]]</f>
        <v>1.3680000000000001</v>
      </c>
    </row>
    <row r="1163" spans="1:8">
      <c r="A1163" s="119" t="s">
        <v>1528</v>
      </c>
      <c r="B1163" s="117" t="s">
        <v>1488</v>
      </c>
      <c r="C1163" s="140">
        <v>39301</v>
      </c>
      <c r="D1163" s="141">
        <v>1.482</v>
      </c>
      <c r="E1163" s="119">
        <v>1</v>
      </c>
      <c r="F1163" s="119" t="s">
        <v>1492</v>
      </c>
      <c r="G1163" s="114">
        <f>IF([Data da Aprovação]&lt;&gt;"ESTATUTÁRIO",YEAR([Data da Aprovação]),"")</f>
        <v>2007</v>
      </c>
      <c r="H1163" s="106">
        <f>Tabela9[[#This Row],[Valor do Provento R$]]/Tabela9[[#This Row],[Provento por 1 ou 1000 Ações]]</f>
        <v>1.482</v>
      </c>
    </row>
    <row r="1164" spans="1:8">
      <c r="A1164" s="118" t="s">
        <v>1528</v>
      </c>
      <c r="B1164" s="116" t="s">
        <v>1488</v>
      </c>
      <c r="C1164" s="138">
        <v>39517</v>
      </c>
      <c r="D1164" s="139">
        <v>1.65</v>
      </c>
      <c r="E1164" s="118">
        <v>1</v>
      </c>
      <c r="F1164" s="118" t="s">
        <v>1492</v>
      </c>
      <c r="G1164" s="113">
        <f>IF([Data da Aprovação]&lt;&gt;"ESTATUTÁRIO",YEAR([Data da Aprovação]),"")</f>
        <v>2008</v>
      </c>
      <c r="H1164" s="106">
        <f>Tabela9[[#This Row],[Valor do Provento R$]]/Tabela9[[#This Row],[Provento por 1 ou 1000 Ações]]</f>
        <v>1.65</v>
      </c>
    </row>
    <row r="1165" spans="1:8">
      <c r="A1165" s="119" t="s">
        <v>1528</v>
      </c>
      <c r="B1165" s="117" t="s">
        <v>1488</v>
      </c>
      <c r="C1165" s="140">
        <v>39693</v>
      </c>
      <c r="D1165" s="141">
        <v>0.82499999999999996</v>
      </c>
      <c r="E1165" s="119">
        <v>1</v>
      </c>
      <c r="F1165" s="119" t="s">
        <v>1492</v>
      </c>
      <c r="G1165" s="114">
        <f>IF([Data da Aprovação]&lt;&gt;"ESTATUTÁRIO",YEAR([Data da Aprovação]),"")</f>
        <v>2008</v>
      </c>
      <c r="H1165" s="106">
        <f>Tabela9[[#This Row],[Valor do Provento R$]]/Tabela9[[#This Row],[Provento por 1 ou 1000 Ações]]</f>
        <v>0.82499999999999996</v>
      </c>
    </row>
    <row r="1166" spans="1:8">
      <c r="A1166" s="118" t="s">
        <v>1528</v>
      </c>
      <c r="B1166" s="116" t="s">
        <v>1488</v>
      </c>
      <c r="C1166" s="138">
        <v>40298</v>
      </c>
      <c r="D1166" s="139">
        <v>2.2233000000000001</v>
      </c>
      <c r="E1166" s="118">
        <v>1</v>
      </c>
      <c r="F1166" s="118" t="s">
        <v>1492</v>
      </c>
      <c r="G1166" s="113">
        <f>IF([Data da Aprovação]&lt;&gt;"ESTATUTÁRIO",YEAR([Data da Aprovação]),"")</f>
        <v>2010</v>
      </c>
      <c r="H1166" s="106">
        <f>Tabela9[[#This Row],[Valor do Provento R$]]/Tabela9[[#This Row],[Provento por 1 ou 1000 Ações]]</f>
        <v>2.2233000000000001</v>
      </c>
    </row>
    <row r="1167" spans="1:8">
      <c r="A1167" s="119" t="s">
        <v>1528</v>
      </c>
      <c r="B1167" s="117" t="s">
        <v>1488</v>
      </c>
      <c r="C1167" s="140">
        <v>40471</v>
      </c>
      <c r="D1167" s="141">
        <v>2</v>
      </c>
      <c r="E1167" s="119">
        <v>1</v>
      </c>
      <c r="F1167" s="119" t="s">
        <v>1492</v>
      </c>
      <c r="G1167" s="114">
        <f>IF([Data da Aprovação]&lt;&gt;"ESTATUTÁRIO",YEAR([Data da Aprovação]),"")</f>
        <v>2010</v>
      </c>
      <c r="H1167" s="106">
        <f>Tabela9[[#This Row],[Valor do Provento R$]]/Tabela9[[#This Row],[Provento por 1 ou 1000 Ações]]</f>
        <v>2</v>
      </c>
    </row>
    <row r="1168" spans="1:8">
      <c r="A1168" s="118" t="s">
        <v>1528</v>
      </c>
      <c r="B1168" s="116" t="s">
        <v>1488</v>
      </c>
      <c r="C1168" s="138">
        <v>41002</v>
      </c>
      <c r="D1168" s="139">
        <v>1</v>
      </c>
      <c r="E1168" s="118">
        <v>1</v>
      </c>
      <c r="F1168" s="118" t="s">
        <v>1492</v>
      </c>
      <c r="G1168" s="113">
        <f>IF([Data da Aprovação]&lt;&gt;"ESTATUTÁRIO",YEAR([Data da Aprovação]),"")</f>
        <v>2012</v>
      </c>
      <c r="H1168" s="106">
        <f>Tabela9[[#This Row],[Valor do Provento R$]]/Tabela9[[#This Row],[Provento por 1 ou 1000 Ações]]</f>
        <v>1</v>
      </c>
    </row>
    <row r="1169" spans="1:8">
      <c r="A1169" s="119" t="s">
        <v>1528</v>
      </c>
      <c r="B1169" s="117" t="s">
        <v>1488</v>
      </c>
      <c r="C1169" s="140">
        <v>41354</v>
      </c>
      <c r="D1169" s="141">
        <v>1</v>
      </c>
      <c r="E1169" s="119">
        <v>1</v>
      </c>
      <c r="F1169" s="119" t="s">
        <v>1492</v>
      </c>
      <c r="G1169" s="114">
        <f>IF([Data da Aprovação]&lt;&gt;"ESTATUTÁRIO",YEAR([Data da Aprovação]),"")</f>
        <v>2013</v>
      </c>
      <c r="H1169" s="106">
        <f>Tabela9[[#This Row],[Valor do Provento R$]]/Tabela9[[#This Row],[Provento por 1 ou 1000 Ações]]</f>
        <v>1</v>
      </c>
    </row>
    <row r="1170" spans="1:8">
      <c r="A1170" s="118" t="s">
        <v>1528</v>
      </c>
      <c r="B1170" s="116" t="s">
        <v>1490</v>
      </c>
      <c r="C1170" s="138">
        <v>35143</v>
      </c>
      <c r="D1170" s="139">
        <v>0.8</v>
      </c>
      <c r="E1170" s="118">
        <v>1000</v>
      </c>
      <c r="F1170" s="118" t="s">
        <v>1492</v>
      </c>
      <c r="G1170" s="113">
        <f>IF([Data da Aprovação]&lt;&gt;"ESTATUTÁRIO",YEAR([Data da Aprovação]),"")</f>
        <v>1996</v>
      </c>
      <c r="H1170" s="106">
        <f>Tabela9[[#This Row],[Valor do Provento R$]]/Tabela9[[#This Row],[Provento por 1 ou 1000 Ações]]</f>
        <v>8.0000000000000004E-4</v>
      </c>
    </row>
    <row r="1171" spans="1:8">
      <c r="A1171" s="119" t="s">
        <v>1528</v>
      </c>
      <c r="B1171" s="117" t="s">
        <v>1490</v>
      </c>
      <c r="C1171" s="140">
        <v>35660</v>
      </c>
      <c r="D1171" s="141">
        <v>1.4361740000000001</v>
      </c>
      <c r="E1171" s="119">
        <v>1000</v>
      </c>
      <c r="F1171" s="119" t="s">
        <v>1492</v>
      </c>
      <c r="G1171" s="114">
        <f>IF([Data da Aprovação]&lt;&gt;"ESTATUTÁRIO",YEAR([Data da Aprovação]),"")</f>
        <v>1997</v>
      </c>
      <c r="H1171" s="106">
        <f>Tabela9[[#This Row],[Valor do Provento R$]]/Tabela9[[#This Row],[Provento por 1 ou 1000 Ações]]</f>
        <v>1.4361740000000001E-3</v>
      </c>
    </row>
    <row r="1172" spans="1:8">
      <c r="A1172" s="118" t="s">
        <v>1528</v>
      </c>
      <c r="B1172" s="116" t="s">
        <v>1490</v>
      </c>
      <c r="C1172" s="138">
        <v>35915</v>
      </c>
      <c r="D1172" s="139">
        <v>1.9509350000000001</v>
      </c>
      <c r="E1172" s="118">
        <v>1000</v>
      </c>
      <c r="F1172" s="118" t="s">
        <v>1492</v>
      </c>
      <c r="G1172" s="113">
        <f>IF([Data da Aprovação]&lt;&gt;"ESTATUTÁRIO",YEAR([Data da Aprovação]),"")</f>
        <v>1998</v>
      </c>
      <c r="H1172" s="106">
        <f>Tabela9[[#This Row],[Valor do Provento R$]]/Tabela9[[#This Row],[Provento por 1 ou 1000 Ações]]</f>
        <v>1.950935E-3</v>
      </c>
    </row>
    <row r="1173" spans="1:8">
      <c r="A1173" s="119" t="s">
        <v>1528</v>
      </c>
      <c r="B1173" s="117" t="s">
        <v>1490</v>
      </c>
      <c r="C1173" s="140">
        <v>36280</v>
      </c>
      <c r="D1173" s="141">
        <v>1.00258</v>
      </c>
      <c r="E1173" s="119">
        <v>1000</v>
      </c>
      <c r="F1173" s="119" t="s">
        <v>1492</v>
      </c>
      <c r="G1173" s="114">
        <f>IF([Data da Aprovação]&lt;&gt;"ESTATUTÁRIO",YEAR([Data da Aprovação]),"")</f>
        <v>1999</v>
      </c>
      <c r="H1173" s="106">
        <f>Tabela9[[#This Row],[Valor do Provento R$]]/Tabela9[[#This Row],[Provento por 1 ou 1000 Ações]]</f>
        <v>1.0025800000000001E-3</v>
      </c>
    </row>
    <row r="1174" spans="1:8">
      <c r="A1174" s="118" t="s">
        <v>1528</v>
      </c>
      <c r="B1174" s="116" t="s">
        <v>1490</v>
      </c>
      <c r="C1174" s="138">
        <v>37284</v>
      </c>
      <c r="D1174" s="139">
        <v>5</v>
      </c>
      <c r="E1174" s="118">
        <v>1000</v>
      </c>
      <c r="F1174" s="118" t="s">
        <v>1499</v>
      </c>
      <c r="G1174" s="113">
        <f>IF([Data da Aprovação]&lt;&gt;"ESTATUTÁRIO",YEAR([Data da Aprovação]),"")</f>
        <v>2002</v>
      </c>
      <c r="H1174" s="106">
        <f>Tabela9[[#This Row],[Valor do Provento R$]]/Tabela9[[#This Row],[Provento por 1 ou 1000 Ações]]</f>
        <v>5.0000000000000001E-3</v>
      </c>
    </row>
    <row r="1175" spans="1:8">
      <c r="A1175" s="119" t="s">
        <v>1528</v>
      </c>
      <c r="B1175" s="117" t="s">
        <v>1490</v>
      </c>
      <c r="C1175" s="140">
        <v>37284</v>
      </c>
      <c r="D1175" s="141">
        <v>5</v>
      </c>
      <c r="E1175" s="119">
        <v>1000</v>
      </c>
      <c r="F1175" s="119" t="s">
        <v>1499</v>
      </c>
      <c r="G1175" s="114">
        <f>IF([Data da Aprovação]&lt;&gt;"ESTATUTÁRIO",YEAR([Data da Aprovação]),"")</f>
        <v>2002</v>
      </c>
      <c r="H1175" s="106">
        <f>Tabela9[[#This Row],[Valor do Provento R$]]/Tabela9[[#This Row],[Provento por 1 ou 1000 Ações]]</f>
        <v>5.0000000000000001E-3</v>
      </c>
    </row>
    <row r="1176" spans="1:8">
      <c r="A1176" s="118" t="s">
        <v>1528</v>
      </c>
      <c r="B1176" s="116" t="s">
        <v>1490</v>
      </c>
      <c r="C1176" s="138">
        <v>39140</v>
      </c>
      <c r="D1176" s="139">
        <v>1.5047999999999999</v>
      </c>
      <c r="E1176" s="118">
        <v>1</v>
      </c>
      <c r="F1176" s="118" t="s">
        <v>1492</v>
      </c>
      <c r="G1176" s="113">
        <f>IF([Data da Aprovação]&lt;&gt;"ESTATUTÁRIO",YEAR([Data da Aprovação]),"")</f>
        <v>2007</v>
      </c>
      <c r="H1176" s="106">
        <f>Tabela9[[#This Row],[Valor do Provento R$]]/Tabela9[[#This Row],[Provento por 1 ou 1000 Ações]]</f>
        <v>1.5047999999999999</v>
      </c>
    </row>
    <row r="1177" spans="1:8">
      <c r="A1177" s="119" t="s">
        <v>1528</v>
      </c>
      <c r="B1177" s="117" t="s">
        <v>1490</v>
      </c>
      <c r="C1177" s="140">
        <v>39301</v>
      </c>
      <c r="D1177" s="141">
        <v>1.6302000000000001</v>
      </c>
      <c r="E1177" s="119">
        <v>1</v>
      </c>
      <c r="F1177" s="119" t="s">
        <v>1492</v>
      </c>
      <c r="G1177" s="114">
        <f>IF([Data da Aprovação]&lt;&gt;"ESTATUTÁRIO",YEAR([Data da Aprovação]),"")</f>
        <v>2007</v>
      </c>
      <c r="H1177" s="106">
        <f>Tabela9[[#This Row],[Valor do Provento R$]]/Tabela9[[#This Row],[Provento por 1 ou 1000 Ações]]</f>
        <v>1.6302000000000001</v>
      </c>
    </row>
    <row r="1178" spans="1:8">
      <c r="A1178" s="118" t="s">
        <v>1528</v>
      </c>
      <c r="B1178" s="116" t="s">
        <v>1490</v>
      </c>
      <c r="C1178" s="138">
        <v>39517</v>
      </c>
      <c r="D1178" s="139">
        <v>1.8149999999999999</v>
      </c>
      <c r="E1178" s="118">
        <v>1</v>
      </c>
      <c r="F1178" s="118" t="s">
        <v>1492</v>
      </c>
      <c r="G1178" s="113">
        <f>IF([Data da Aprovação]&lt;&gt;"ESTATUTÁRIO",YEAR([Data da Aprovação]),"")</f>
        <v>2008</v>
      </c>
      <c r="H1178" s="106">
        <f>Tabela9[[#This Row],[Valor do Provento R$]]/Tabela9[[#This Row],[Provento por 1 ou 1000 Ações]]</f>
        <v>1.8149999999999999</v>
      </c>
    </row>
    <row r="1179" spans="1:8">
      <c r="A1179" s="119" t="s">
        <v>1528</v>
      </c>
      <c r="B1179" s="117" t="s">
        <v>1490</v>
      </c>
      <c r="C1179" s="140">
        <v>39693</v>
      </c>
      <c r="D1179" s="141">
        <v>0.90749999999999997</v>
      </c>
      <c r="E1179" s="119">
        <v>1</v>
      </c>
      <c r="F1179" s="119" t="s">
        <v>1492</v>
      </c>
      <c r="G1179" s="114">
        <f>IF([Data da Aprovação]&lt;&gt;"ESTATUTÁRIO",YEAR([Data da Aprovação]),"")</f>
        <v>2008</v>
      </c>
      <c r="H1179" s="106">
        <f>Tabela9[[#This Row],[Valor do Provento R$]]/Tabela9[[#This Row],[Provento por 1 ou 1000 Ações]]</f>
        <v>0.90749999999999997</v>
      </c>
    </row>
    <row r="1180" spans="1:8">
      <c r="A1180" s="118" t="s">
        <v>1528</v>
      </c>
      <c r="B1180" s="116" t="s">
        <v>1502</v>
      </c>
      <c r="C1180" s="138">
        <v>37855</v>
      </c>
      <c r="D1180" s="139">
        <v>4.9400000000000004</v>
      </c>
      <c r="E1180" s="118">
        <v>1000</v>
      </c>
      <c r="F1180" s="118" t="s">
        <v>1492</v>
      </c>
      <c r="G1180" s="113">
        <f>IF([Data da Aprovação]&lt;&gt;"ESTATUTÁRIO",YEAR([Data da Aprovação]),"")</f>
        <v>2003</v>
      </c>
      <c r="H1180" s="106">
        <f>Tabela9[[#This Row],[Valor do Provento R$]]/Tabela9[[#This Row],[Provento por 1 ou 1000 Ações]]</f>
        <v>4.9400000000000008E-3</v>
      </c>
    </row>
    <row r="1181" spans="1:8">
      <c r="A1181" s="119" t="s">
        <v>1528</v>
      </c>
      <c r="B1181" s="117" t="s">
        <v>1502</v>
      </c>
      <c r="C1181" s="140">
        <v>37855</v>
      </c>
      <c r="D1181" s="141">
        <v>4.95</v>
      </c>
      <c r="E1181" s="119">
        <v>1000</v>
      </c>
      <c r="F1181" s="119" t="s">
        <v>1492</v>
      </c>
      <c r="G1181" s="114">
        <f>IF([Data da Aprovação]&lt;&gt;"ESTATUTÁRIO",YEAR([Data da Aprovação]),"")</f>
        <v>2003</v>
      </c>
      <c r="H1181" s="106">
        <f>Tabela9[[#This Row],[Valor do Provento R$]]/Tabela9[[#This Row],[Provento por 1 ou 1000 Ações]]</f>
        <v>4.9500000000000004E-3</v>
      </c>
    </row>
    <row r="1182" spans="1:8">
      <c r="A1182" s="118" t="s">
        <v>1528</v>
      </c>
      <c r="B1182" s="116" t="s">
        <v>1502</v>
      </c>
      <c r="C1182" s="138">
        <v>37855</v>
      </c>
      <c r="D1182" s="139">
        <v>4.96</v>
      </c>
      <c r="E1182" s="118">
        <v>1000</v>
      </c>
      <c r="F1182" s="118" t="s">
        <v>1492</v>
      </c>
      <c r="G1182" s="113">
        <f>IF([Data da Aprovação]&lt;&gt;"ESTATUTÁRIO",YEAR([Data da Aprovação]),"")</f>
        <v>2003</v>
      </c>
      <c r="H1182" s="106">
        <f>Tabela9[[#This Row],[Valor do Provento R$]]/Tabela9[[#This Row],[Provento por 1 ou 1000 Ações]]</f>
        <v>4.96E-3</v>
      </c>
    </row>
    <row r="1183" spans="1:8">
      <c r="A1183" s="119" t="s">
        <v>1528</v>
      </c>
      <c r="B1183" s="117" t="s">
        <v>1502</v>
      </c>
      <c r="C1183" s="140">
        <v>38069</v>
      </c>
      <c r="D1183" s="141">
        <v>5.5</v>
      </c>
      <c r="E1183" s="119">
        <v>1000</v>
      </c>
      <c r="F1183" s="119" t="s">
        <v>1492</v>
      </c>
      <c r="G1183" s="114">
        <f>IF([Data da Aprovação]&lt;&gt;"ESTATUTÁRIO",YEAR([Data da Aprovação]),"")</f>
        <v>2004</v>
      </c>
      <c r="H1183" s="106">
        <f>Tabela9[[#This Row],[Valor do Provento R$]]/Tabela9[[#This Row],[Provento por 1 ou 1000 Ações]]</f>
        <v>5.4999999999999997E-3</v>
      </c>
    </row>
    <row r="1184" spans="1:8">
      <c r="A1184" s="118" t="s">
        <v>1528</v>
      </c>
      <c r="B1184" s="116" t="s">
        <v>1502</v>
      </c>
      <c r="C1184" s="138">
        <v>38069</v>
      </c>
      <c r="D1184" s="139">
        <v>5.4</v>
      </c>
      <c r="E1184" s="118">
        <v>1000</v>
      </c>
      <c r="F1184" s="118" t="s">
        <v>1492</v>
      </c>
      <c r="G1184" s="113">
        <f>IF([Data da Aprovação]&lt;&gt;"ESTATUTÁRIO",YEAR([Data da Aprovação]),"")</f>
        <v>2004</v>
      </c>
      <c r="H1184" s="106">
        <f>Tabela9[[#This Row],[Valor do Provento R$]]/Tabela9[[#This Row],[Provento por 1 ou 1000 Ações]]</f>
        <v>5.4000000000000003E-3</v>
      </c>
    </row>
    <row r="1185" spans="1:8">
      <c r="A1185" s="119" t="s">
        <v>1528</v>
      </c>
      <c r="B1185" s="117" t="s">
        <v>1502</v>
      </c>
      <c r="C1185" s="140">
        <v>38069</v>
      </c>
      <c r="D1185" s="141">
        <v>5.6</v>
      </c>
      <c r="E1185" s="119">
        <v>1000</v>
      </c>
      <c r="F1185" s="119" t="s">
        <v>1492</v>
      </c>
      <c r="G1185" s="114">
        <f>IF([Data da Aprovação]&lt;&gt;"ESTATUTÁRIO",YEAR([Data da Aprovação]),"")</f>
        <v>2004</v>
      </c>
      <c r="H1185" s="106">
        <f>Tabela9[[#This Row],[Valor do Provento R$]]/Tabela9[[#This Row],[Provento por 1 ou 1000 Ações]]</f>
        <v>5.5999999999999999E-3</v>
      </c>
    </row>
    <row r="1186" spans="1:8">
      <c r="A1186" s="118" t="s">
        <v>1528</v>
      </c>
      <c r="B1186" s="116" t="s">
        <v>1502</v>
      </c>
      <c r="C1186" s="138">
        <v>38405</v>
      </c>
      <c r="D1186" s="139">
        <v>0.58666666599999995</v>
      </c>
      <c r="E1186" s="118">
        <v>1</v>
      </c>
      <c r="F1186" s="118" t="s">
        <v>1492</v>
      </c>
      <c r="G1186" s="113">
        <f>IF([Data da Aprovação]&lt;&gt;"ESTATUTÁRIO",YEAR([Data da Aprovação]),"")</f>
        <v>2005</v>
      </c>
      <c r="H1186" s="106">
        <f>Tabela9[[#This Row],[Valor do Provento R$]]/Tabela9[[#This Row],[Provento por 1 ou 1000 Ações]]</f>
        <v>0.58666666599999995</v>
      </c>
    </row>
    <row r="1187" spans="1:8">
      <c r="A1187" s="119" t="s">
        <v>1528</v>
      </c>
      <c r="B1187" s="117" t="s">
        <v>1502</v>
      </c>
      <c r="C1187" s="140">
        <v>38405</v>
      </c>
      <c r="D1187" s="141">
        <v>0.58666666499999998</v>
      </c>
      <c r="E1187" s="119">
        <v>1</v>
      </c>
      <c r="F1187" s="119" t="s">
        <v>1492</v>
      </c>
      <c r="G1187" s="114">
        <f>IF([Data da Aprovação]&lt;&gt;"ESTATUTÁRIO",YEAR([Data da Aprovação]),"")</f>
        <v>2005</v>
      </c>
      <c r="H1187" s="106">
        <f>Tabela9[[#This Row],[Valor do Provento R$]]/Tabela9[[#This Row],[Provento por 1 ou 1000 Ações]]</f>
        <v>0.58666666499999998</v>
      </c>
    </row>
    <row r="1188" spans="1:8">
      <c r="A1188" s="118" t="s">
        <v>1528</v>
      </c>
      <c r="B1188" s="116" t="s">
        <v>1502</v>
      </c>
      <c r="C1188" s="138">
        <v>38405</v>
      </c>
      <c r="D1188" s="139">
        <v>0.58666666899999997</v>
      </c>
      <c r="E1188" s="118">
        <v>1</v>
      </c>
      <c r="F1188" s="118" t="s">
        <v>1492</v>
      </c>
      <c r="G1188" s="113">
        <f>IF([Data da Aprovação]&lt;&gt;"ESTATUTÁRIO",YEAR([Data da Aprovação]),"")</f>
        <v>2005</v>
      </c>
      <c r="H1188" s="106">
        <f>Tabela9[[#This Row],[Valor do Provento R$]]/Tabela9[[#This Row],[Provento por 1 ou 1000 Ações]]</f>
        <v>0.58666666899999997</v>
      </c>
    </row>
    <row r="1189" spans="1:8">
      <c r="A1189" s="119" t="s">
        <v>1528</v>
      </c>
      <c r="B1189" s="117" t="s">
        <v>1502</v>
      </c>
      <c r="C1189" s="140">
        <v>38783</v>
      </c>
      <c r="D1189" s="141">
        <v>1.0449999999999999</v>
      </c>
      <c r="E1189" s="119">
        <v>1</v>
      </c>
      <c r="F1189" s="119" t="s">
        <v>1492</v>
      </c>
      <c r="G1189" s="114">
        <f>IF([Data da Aprovação]&lt;&gt;"ESTATUTÁRIO",YEAR([Data da Aprovação]),"")</f>
        <v>2006</v>
      </c>
      <c r="H1189" s="106">
        <f>Tabela9[[#This Row],[Valor do Provento R$]]/Tabela9[[#This Row],[Provento por 1 ou 1000 Ações]]</f>
        <v>1.0449999999999999</v>
      </c>
    </row>
    <row r="1190" spans="1:8">
      <c r="A1190" s="118" t="s">
        <v>1528</v>
      </c>
      <c r="B1190" s="116" t="s">
        <v>1502</v>
      </c>
      <c r="C1190" s="138">
        <v>38975</v>
      </c>
      <c r="D1190" s="139">
        <v>1.254</v>
      </c>
      <c r="E1190" s="118">
        <v>1</v>
      </c>
      <c r="F1190" s="118" t="s">
        <v>1492</v>
      </c>
      <c r="G1190" s="113">
        <f>IF([Data da Aprovação]&lt;&gt;"ESTATUTÁRIO",YEAR([Data da Aprovação]),"")</f>
        <v>2006</v>
      </c>
      <c r="H1190" s="106">
        <f>Tabela9[[#This Row],[Valor do Provento R$]]/Tabela9[[#This Row],[Provento por 1 ou 1000 Ações]]</f>
        <v>1.254</v>
      </c>
    </row>
    <row r="1191" spans="1:8">
      <c r="A1191" s="119" t="s">
        <v>1529</v>
      </c>
      <c r="B1191" s="117" t="s">
        <v>1488</v>
      </c>
      <c r="C1191" s="140">
        <v>37707</v>
      </c>
      <c r="D1191" s="141">
        <v>12.906248301</v>
      </c>
      <c r="E1191" s="119">
        <v>1000</v>
      </c>
      <c r="F1191" s="119" t="s">
        <v>1489</v>
      </c>
      <c r="G1191" s="114">
        <f>IF([Data da Aprovação]&lt;&gt;"ESTATUTÁRIO",YEAR([Data da Aprovação]),"")</f>
        <v>2003</v>
      </c>
      <c r="H1191" s="106">
        <f>Tabela9[[#This Row],[Valor do Provento R$]]/Tabela9[[#This Row],[Provento por 1 ou 1000 Ações]]</f>
        <v>1.2906248301E-2</v>
      </c>
    </row>
    <row r="1192" spans="1:8">
      <c r="A1192" s="118" t="s">
        <v>1529</v>
      </c>
      <c r="B1192" s="116" t="s">
        <v>1488</v>
      </c>
      <c r="C1192" s="138">
        <v>37858</v>
      </c>
      <c r="D1192" s="139">
        <v>8.3088917450000004</v>
      </c>
      <c r="E1192" s="118">
        <v>1000</v>
      </c>
      <c r="F1192" s="118" t="s">
        <v>1489</v>
      </c>
      <c r="G1192" s="113">
        <f>IF([Data da Aprovação]&lt;&gt;"ESTATUTÁRIO",YEAR([Data da Aprovação]),"")</f>
        <v>2003</v>
      </c>
      <c r="H1192" s="106">
        <f>Tabela9[[#This Row],[Valor do Provento R$]]/Tabela9[[#This Row],[Provento por 1 ou 1000 Ações]]</f>
        <v>8.3088917449999997E-3</v>
      </c>
    </row>
    <row r="1193" spans="1:8">
      <c r="A1193" s="119" t="s">
        <v>1529</v>
      </c>
      <c r="B1193" s="117" t="s">
        <v>1488</v>
      </c>
      <c r="C1193" s="140">
        <v>38050</v>
      </c>
      <c r="D1193" s="141">
        <v>8.7674208789999994</v>
      </c>
      <c r="E1193" s="119">
        <v>1000</v>
      </c>
      <c r="F1193" s="119" t="s">
        <v>1489</v>
      </c>
      <c r="G1193" s="114">
        <f>IF([Data da Aprovação]&lt;&gt;"ESTATUTÁRIO",YEAR([Data da Aprovação]),"")</f>
        <v>2004</v>
      </c>
      <c r="H1193" s="106">
        <f>Tabela9[[#This Row],[Valor do Provento R$]]/Tabela9[[#This Row],[Provento por 1 ou 1000 Ações]]</f>
        <v>8.7674208789999993E-3</v>
      </c>
    </row>
    <row r="1194" spans="1:8">
      <c r="A1194" s="118" t="s">
        <v>1529</v>
      </c>
      <c r="B1194" s="116" t="s">
        <v>1488</v>
      </c>
      <c r="C1194" s="138">
        <v>38211</v>
      </c>
      <c r="D1194" s="139">
        <v>9.0378494790000001</v>
      </c>
      <c r="E1194" s="118">
        <v>1000</v>
      </c>
      <c r="F1194" s="118" t="s">
        <v>1489</v>
      </c>
      <c r="G1194" s="113">
        <f>IF([Data da Aprovação]&lt;&gt;"ESTATUTÁRIO",YEAR([Data da Aprovação]),"")</f>
        <v>2004</v>
      </c>
      <c r="H1194" s="106">
        <f>Tabela9[[#This Row],[Valor do Provento R$]]/Tabela9[[#This Row],[Provento por 1 ou 1000 Ações]]</f>
        <v>9.037849479E-3</v>
      </c>
    </row>
    <row r="1195" spans="1:8">
      <c r="A1195" s="119" t="s">
        <v>1529</v>
      </c>
      <c r="B1195" s="117" t="s">
        <v>1488</v>
      </c>
      <c r="C1195" s="140">
        <v>38321</v>
      </c>
      <c r="D1195" s="141">
        <v>5.3123658200000001</v>
      </c>
      <c r="E1195" s="119">
        <v>1000</v>
      </c>
      <c r="F1195" s="119" t="s">
        <v>1489</v>
      </c>
      <c r="G1195" s="114">
        <f>IF([Data da Aprovação]&lt;&gt;"ESTATUTÁRIO",YEAR([Data da Aprovação]),"")</f>
        <v>2004</v>
      </c>
      <c r="H1195" s="106">
        <f>Tabela9[[#This Row],[Valor do Provento R$]]/Tabela9[[#This Row],[Provento por 1 ou 1000 Ações]]</f>
        <v>5.3123658200000005E-3</v>
      </c>
    </row>
    <row r="1196" spans="1:8">
      <c r="A1196" s="118" t="s">
        <v>1529</v>
      </c>
      <c r="B1196" s="116" t="s">
        <v>1488</v>
      </c>
      <c r="C1196" s="138">
        <v>38448</v>
      </c>
      <c r="D1196" s="139">
        <v>3.8251816449999998</v>
      </c>
      <c r="E1196" s="118">
        <v>1000</v>
      </c>
      <c r="F1196" s="118" t="s">
        <v>1489</v>
      </c>
      <c r="G1196" s="113">
        <f>IF([Data da Aprovação]&lt;&gt;"ESTATUTÁRIO",YEAR([Data da Aprovação]),"")</f>
        <v>2005</v>
      </c>
      <c r="H1196" s="106">
        <f>Tabela9[[#This Row],[Valor do Provento R$]]/Tabela9[[#This Row],[Provento por 1 ou 1000 Ações]]</f>
        <v>3.825181645E-3</v>
      </c>
    </row>
    <row r="1197" spans="1:8">
      <c r="A1197" s="119" t="s">
        <v>1529</v>
      </c>
      <c r="B1197" s="117" t="s">
        <v>1488</v>
      </c>
      <c r="C1197" s="140">
        <v>38471</v>
      </c>
      <c r="D1197" s="141">
        <v>19.275677954999999</v>
      </c>
      <c r="E1197" s="119">
        <v>1000</v>
      </c>
      <c r="F1197" s="119" t="s">
        <v>1492</v>
      </c>
      <c r="G1197" s="114">
        <f>IF([Data da Aprovação]&lt;&gt;"ESTATUTÁRIO",YEAR([Data da Aprovação]),"")</f>
        <v>2005</v>
      </c>
      <c r="H1197" s="106">
        <f>Tabela9[[#This Row],[Valor do Provento R$]]/Tabela9[[#This Row],[Provento por 1 ou 1000 Ações]]</f>
        <v>1.9275677955000001E-2</v>
      </c>
    </row>
    <row r="1198" spans="1:8">
      <c r="A1198" s="118" t="s">
        <v>1529</v>
      </c>
      <c r="B1198" s="116" t="s">
        <v>1488</v>
      </c>
      <c r="C1198" s="138">
        <v>38471</v>
      </c>
      <c r="D1198" s="139">
        <v>4.4453203459999999</v>
      </c>
      <c r="E1198" s="118">
        <v>1000</v>
      </c>
      <c r="F1198" s="118" t="s">
        <v>1489</v>
      </c>
      <c r="G1198" s="113">
        <f>IF([Data da Aprovação]&lt;&gt;"ESTATUTÁRIO",YEAR([Data da Aprovação]),"")</f>
        <v>2005</v>
      </c>
      <c r="H1198" s="106">
        <f>Tabela9[[#This Row],[Valor do Provento R$]]/Tabela9[[#This Row],[Provento por 1 ou 1000 Ações]]</f>
        <v>4.4453203460000004E-3</v>
      </c>
    </row>
    <row r="1199" spans="1:8">
      <c r="A1199" s="119" t="s">
        <v>1529</v>
      </c>
      <c r="B1199" s="117" t="s">
        <v>1488</v>
      </c>
      <c r="C1199" s="140">
        <v>38471</v>
      </c>
      <c r="D1199" s="141">
        <v>1.4817734490000001</v>
      </c>
      <c r="E1199" s="119">
        <v>1000</v>
      </c>
      <c r="F1199" s="119" t="s">
        <v>1489</v>
      </c>
      <c r="G1199" s="114">
        <f>IF([Data da Aprovação]&lt;&gt;"ESTATUTÁRIO",YEAR([Data da Aprovação]),"")</f>
        <v>2005</v>
      </c>
      <c r="H1199" s="106">
        <f>Tabela9[[#This Row],[Valor do Provento R$]]/Tabela9[[#This Row],[Provento por 1 ou 1000 Ações]]</f>
        <v>1.481773449E-3</v>
      </c>
    </row>
    <row r="1200" spans="1:8">
      <c r="A1200" s="118" t="s">
        <v>1529</v>
      </c>
      <c r="B1200" s="116" t="s">
        <v>1488</v>
      </c>
      <c r="C1200" s="138">
        <v>38503</v>
      </c>
      <c r="D1200" s="139">
        <v>1.4817734490000001</v>
      </c>
      <c r="E1200" s="118">
        <v>1000</v>
      </c>
      <c r="F1200" s="118" t="s">
        <v>1489</v>
      </c>
      <c r="G1200" s="113">
        <f>IF([Data da Aprovação]&lt;&gt;"ESTATUTÁRIO",YEAR([Data da Aprovação]),"")</f>
        <v>2005</v>
      </c>
      <c r="H1200" s="106">
        <f>Tabela9[[#This Row],[Valor do Provento R$]]/Tabela9[[#This Row],[Provento por 1 ou 1000 Ações]]</f>
        <v>1.481773449E-3</v>
      </c>
    </row>
    <row r="1201" spans="1:8">
      <c r="A1201" s="119" t="s">
        <v>1529</v>
      </c>
      <c r="B1201" s="117" t="s">
        <v>1488</v>
      </c>
      <c r="C1201" s="140">
        <v>38523</v>
      </c>
      <c r="D1201" s="141">
        <v>8.9145413710000003</v>
      </c>
      <c r="E1201" s="119">
        <v>1000</v>
      </c>
      <c r="F1201" s="119" t="s">
        <v>1492</v>
      </c>
      <c r="G1201" s="114">
        <f>IF([Data da Aprovação]&lt;&gt;"ESTATUTÁRIO",YEAR([Data da Aprovação]),"")</f>
        <v>2005</v>
      </c>
      <c r="H1201" s="106">
        <f>Tabela9[[#This Row],[Valor do Provento R$]]/Tabela9[[#This Row],[Provento por 1 ou 1000 Ações]]</f>
        <v>8.9145413709999996E-3</v>
      </c>
    </row>
    <row r="1202" spans="1:8">
      <c r="A1202" s="118" t="s">
        <v>1529</v>
      </c>
      <c r="B1202" s="116" t="s">
        <v>1488</v>
      </c>
      <c r="C1202" s="138">
        <v>38533</v>
      </c>
      <c r="D1202" s="139">
        <v>1.4817734490000001</v>
      </c>
      <c r="E1202" s="118">
        <v>1000</v>
      </c>
      <c r="F1202" s="118" t="s">
        <v>1489</v>
      </c>
      <c r="G1202" s="113">
        <f>IF([Data da Aprovação]&lt;&gt;"ESTATUTÁRIO",YEAR([Data da Aprovação]),"")</f>
        <v>2005</v>
      </c>
      <c r="H1202" s="106">
        <f>Tabela9[[#This Row],[Valor do Provento R$]]/Tabela9[[#This Row],[Provento por 1 ou 1000 Ações]]</f>
        <v>1.481773449E-3</v>
      </c>
    </row>
    <row r="1203" spans="1:8">
      <c r="A1203" s="119" t="s">
        <v>1529</v>
      </c>
      <c r="B1203" s="117" t="s">
        <v>1488</v>
      </c>
      <c r="C1203" s="140">
        <v>38562</v>
      </c>
      <c r="D1203" s="141">
        <v>1.4817734490000001</v>
      </c>
      <c r="E1203" s="119">
        <v>1000</v>
      </c>
      <c r="F1203" s="119" t="s">
        <v>1489</v>
      </c>
      <c r="G1203" s="114">
        <f>IF([Data da Aprovação]&lt;&gt;"ESTATUTÁRIO",YEAR([Data da Aprovação]),"")</f>
        <v>2005</v>
      </c>
      <c r="H1203" s="106">
        <f>Tabela9[[#This Row],[Valor do Provento R$]]/Tabela9[[#This Row],[Provento por 1 ou 1000 Ações]]</f>
        <v>1.481773449E-3</v>
      </c>
    </row>
    <row r="1204" spans="1:8">
      <c r="A1204" s="118" t="s">
        <v>1529</v>
      </c>
      <c r="B1204" s="116" t="s">
        <v>1488</v>
      </c>
      <c r="C1204" s="138">
        <v>38566</v>
      </c>
      <c r="D1204" s="139">
        <v>1.1863490969999999</v>
      </c>
      <c r="E1204" s="118">
        <v>1000</v>
      </c>
      <c r="F1204" s="118" t="s">
        <v>1492</v>
      </c>
      <c r="G1204" s="113">
        <f>IF([Data da Aprovação]&lt;&gt;"ESTATUTÁRIO",YEAR([Data da Aprovação]),"")</f>
        <v>2005</v>
      </c>
      <c r="H1204" s="106">
        <f>Tabela9[[#This Row],[Valor do Provento R$]]/Tabela9[[#This Row],[Provento por 1 ou 1000 Ações]]</f>
        <v>1.186349097E-3</v>
      </c>
    </row>
    <row r="1205" spans="1:8">
      <c r="A1205" s="119" t="s">
        <v>1529</v>
      </c>
      <c r="B1205" s="117" t="s">
        <v>1488</v>
      </c>
      <c r="C1205" s="140">
        <v>38593</v>
      </c>
      <c r="D1205" s="141">
        <v>2.8291646720000001</v>
      </c>
      <c r="E1205" s="119">
        <v>1000</v>
      </c>
      <c r="F1205" s="119" t="s">
        <v>1492</v>
      </c>
      <c r="G1205" s="114">
        <f>IF([Data da Aprovação]&lt;&gt;"ESTATUTÁRIO",YEAR([Data da Aprovação]),"")</f>
        <v>2005</v>
      </c>
      <c r="H1205" s="106">
        <f>Tabela9[[#This Row],[Valor do Provento R$]]/Tabela9[[#This Row],[Provento por 1 ou 1000 Ações]]</f>
        <v>2.8291646720000002E-3</v>
      </c>
    </row>
    <row r="1206" spans="1:8">
      <c r="A1206" s="118" t="s">
        <v>1529</v>
      </c>
      <c r="B1206" s="116" t="s">
        <v>1488</v>
      </c>
      <c r="C1206" s="138">
        <v>38595</v>
      </c>
      <c r="D1206" s="139">
        <v>1.4817734490000001</v>
      </c>
      <c r="E1206" s="118">
        <v>1000</v>
      </c>
      <c r="F1206" s="118" t="s">
        <v>1489</v>
      </c>
      <c r="G1206" s="113">
        <f>IF([Data da Aprovação]&lt;&gt;"ESTATUTÁRIO",YEAR([Data da Aprovação]),"")</f>
        <v>2005</v>
      </c>
      <c r="H1206" s="106">
        <f>Tabela9[[#This Row],[Valor do Provento R$]]/Tabela9[[#This Row],[Provento por 1 ou 1000 Ações]]</f>
        <v>1.481773449E-3</v>
      </c>
    </row>
    <row r="1207" spans="1:8">
      <c r="A1207" s="119" t="s">
        <v>1529</v>
      </c>
      <c r="B1207" s="117" t="s">
        <v>1488</v>
      </c>
      <c r="C1207" s="140">
        <v>38622</v>
      </c>
      <c r="D1207" s="141">
        <v>3.17808702</v>
      </c>
      <c r="E1207" s="119">
        <v>1000</v>
      </c>
      <c r="F1207" s="119" t="s">
        <v>1492</v>
      </c>
      <c r="G1207" s="114">
        <f>IF([Data da Aprovação]&lt;&gt;"ESTATUTÁRIO",YEAR([Data da Aprovação]),"")</f>
        <v>2005</v>
      </c>
      <c r="H1207" s="106">
        <f>Tabela9[[#This Row],[Valor do Provento R$]]/Tabela9[[#This Row],[Provento por 1 ou 1000 Ações]]</f>
        <v>3.1780870199999999E-3</v>
      </c>
    </row>
    <row r="1208" spans="1:8">
      <c r="A1208" s="118" t="s">
        <v>1529</v>
      </c>
      <c r="B1208" s="116" t="s">
        <v>1488</v>
      </c>
      <c r="C1208" s="138">
        <v>38625</v>
      </c>
      <c r="D1208" s="139">
        <v>1.4817734490000001</v>
      </c>
      <c r="E1208" s="118">
        <v>1000</v>
      </c>
      <c r="F1208" s="118" t="s">
        <v>1489</v>
      </c>
      <c r="G1208" s="113">
        <f>IF([Data da Aprovação]&lt;&gt;"ESTATUTÁRIO",YEAR([Data da Aprovação]),"")</f>
        <v>2005</v>
      </c>
      <c r="H1208" s="106">
        <f>Tabela9[[#This Row],[Valor do Provento R$]]/Tabela9[[#This Row],[Provento por 1 ou 1000 Ações]]</f>
        <v>1.481773449E-3</v>
      </c>
    </row>
    <row r="1209" spans="1:8">
      <c r="A1209" s="119" t="s">
        <v>1529</v>
      </c>
      <c r="B1209" s="117" t="s">
        <v>1488</v>
      </c>
      <c r="C1209" s="140">
        <v>38643</v>
      </c>
      <c r="D1209" s="141">
        <v>4.7925333520000004</v>
      </c>
      <c r="E1209" s="119">
        <v>1000</v>
      </c>
      <c r="F1209" s="119" t="s">
        <v>1492</v>
      </c>
      <c r="G1209" s="114">
        <f>IF([Data da Aprovação]&lt;&gt;"ESTATUTÁRIO",YEAR([Data da Aprovação]),"")</f>
        <v>2005</v>
      </c>
      <c r="H1209" s="106">
        <f>Tabela9[[#This Row],[Valor do Provento R$]]/Tabela9[[#This Row],[Provento por 1 ou 1000 Ações]]</f>
        <v>4.7925333520000002E-3</v>
      </c>
    </row>
    <row r="1210" spans="1:8">
      <c r="A1210" s="118" t="s">
        <v>1529</v>
      </c>
      <c r="B1210" s="116" t="s">
        <v>1488</v>
      </c>
      <c r="C1210" s="138">
        <v>38656</v>
      </c>
      <c r="D1210" s="139">
        <v>1.4817734490000001</v>
      </c>
      <c r="E1210" s="118">
        <v>1000</v>
      </c>
      <c r="F1210" s="118" t="s">
        <v>1489</v>
      </c>
      <c r="G1210" s="113">
        <f>IF([Data da Aprovação]&lt;&gt;"ESTATUTÁRIO",YEAR([Data da Aprovação]),"")</f>
        <v>2005</v>
      </c>
      <c r="H1210" s="106">
        <f>Tabela9[[#This Row],[Valor do Provento R$]]/Tabela9[[#This Row],[Provento por 1 ou 1000 Ações]]</f>
        <v>1.481773449E-3</v>
      </c>
    </row>
    <row r="1211" spans="1:8">
      <c r="A1211" s="119" t="s">
        <v>1529</v>
      </c>
      <c r="B1211" s="117" t="s">
        <v>1488</v>
      </c>
      <c r="C1211" s="140">
        <v>38678</v>
      </c>
      <c r="D1211" s="141">
        <v>2.0621001369999998</v>
      </c>
      <c r="E1211" s="119">
        <v>1000</v>
      </c>
      <c r="F1211" s="119" t="s">
        <v>1492</v>
      </c>
      <c r="G1211" s="114">
        <f>IF([Data da Aprovação]&lt;&gt;"ESTATUTÁRIO",YEAR([Data da Aprovação]),"")</f>
        <v>2005</v>
      </c>
      <c r="H1211" s="106">
        <f>Tabela9[[#This Row],[Valor do Provento R$]]/Tabela9[[#This Row],[Provento por 1 ou 1000 Ações]]</f>
        <v>2.0621001369999998E-3</v>
      </c>
    </row>
    <row r="1212" spans="1:8">
      <c r="A1212" s="118" t="s">
        <v>1529</v>
      </c>
      <c r="B1212" s="116" t="s">
        <v>1488</v>
      </c>
      <c r="C1212" s="138">
        <v>38686</v>
      </c>
      <c r="D1212" s="139">
        <v>1.4817734490000001</v>
      </c>
      <c r="E1212" s="118">
        <v>1000</v>
      </c>
      <c r="F1212" s="118" t="s">
        <v>1489</v>
      </c>
      <c r="G1212" s="113">
        <f>IF([Data da Aprovação]&lt;&gt;"ESTATUTÁRIO",YEAR([Data da Aprovação]),"")</f>
        <v>2005</v>
      </c>
      <c r="H1212" s="106">
        <f>Tabela9[[#This Row],[Valor do Provento R$]]/Tabela9[[#This Row],[Provento por 1 ou 1000 Ações]]</f>
        <v>1.481773449E-3</v>
      </c>
    </row>
    <row r="1213" spans="1:8">
      <c r="A1213" s="119" t="s">
        <v>1529</v>
      </c>
      <c r="B1213" s="117" t="s">
        <v>1488</v>
      </c>
      <c r="C1213" s="140">
        <v>38686</v>
      </c>
      <c r="D1213" s="141">
        <v>1.4817734490000001</v>
      </c>
      <c r="E1213" s="119">
        <v>1000</v>
      </c>
      <c r="F1213" s="119" t="s">
        <v>1489</v>
      </c>
      <c r="G1213" s="114">
        <f>IF([Data da Aprovação]&lt;&gt;"ESTATUTÁRIO",YEAR([Data da Aprovação]),"")</f>
        <v>2005</v>
      </c>
      <c r="H1213" s="106">
        <f>Tabela9[[#This Row],[Valor do Provento R$]]/Tabela9[[#This Row],[Provento por 1 ou 1000 Ações]]</f>
        <v>1.481773449E-3</v>
      </c>
    </row>
    <row r="1214" spans="1:8">
      <c r="A1214" s="118" t="s">
        <v>1529</v>
      </c>
      <c r="B1214" s="116" t="s">
        <v>1488</v>
      </c>
      <c r="C1214" s="138">
        <v>38695</v>
      </c>
      <c r="D1214" s="139">
        <v>12.357700339999999</v>
      </c>
      <c r="E1214" s="118">
        <v>1000</v>
      </c>
      <c r="F1214" s="118" t="s">
        <v>1492</v>
      </c>
      <c r="G1214" s="113">
        <f>IF([Data da Aprovação]&lt;&gt;"ESTATUTÁRIO",YEAR([Data da Aprovação]),"")</f>
        <v>2005</v>
      </c>
      <c r="H1214" s="106">
        <f>Tabela9[[#This Row],[Valor do Provento R$]]/Tabela9[[#This Row],[Provento por 1 ou 1000 Ações]]</f>
        <v>1.235770034E-2</v>
      </c>
    </row>
    <row r="1215" spans="1:8">
      <c r="A1215" s="119" t="s">
        <v>1529</v>
      </c>
      <c r="B1215" s="117" t="s">
        <v>1488</v>
      </c>
      <c r="C1215" s="140">
        <v>38695</v>
      </c>
      <c r="D1215" s="141">
        <v>2.369094123</v>
      </c>
      <c r="E1215" s="119">
        <v>1000</v>
      </c>
      <c r="F1215" s="119" t="s">
        <v>1489</v>
      </c>
      <c r="G1215" s="114">
        <f>IF([Data da Aprovação]&lt;&gt;"ESTATUTÁRIO",YEAR([Data da Aprovação]),"")</f>
        <v>2005</v>
      </c>
      <c r="H1215" s="106">
        <f>Tabela9[[#This Row],[Valor do Provento R$]]/Tabela9[[#This Row],[Provento por 1 ou 1000 Ações]]</f>
        <v>2.3690941229999999E-3</v>
      </c>
    </row>
    <row r="1216" spans="1:8">
      <c r="A1216" s="118" t="s">
        <v>1529</v>
      </c>
      <c r="B1216" s="116" t="s">
        <v>1488</v>
      </c>
      <c r="C1216" s="138">
        <v>38782</v>
      </c>
      <c r="D1216" s="139">
        <v>5.8529984229999998</v>
      </c>
      <c r="E1216" s="118">
        <v>1000</v>
      </c>
      <c r="F1216" s="118" t="s">
        <v>1492</v>
      </c>
      <c r="G1216" s="113">
        <f>IF([Data da Aprovação]&lt;&gt;"ESTATUTÁRIO",YEAR([Data da Aprovação]),"")</f>
        <v>2006</v>
      </c>
      <c r="H1216" s="106">
        <f>Tabela9[[#This Row],[Valor do Provento R$]]/Tabela9[[#This Row],[Provento por 1 ou 1000 Ações]]</f>
        <v>5.8529984229999995E-3</v>
      </c>
    </row>
    <row r="1217" spans="1:8">
      <c r="A1217" s="119" t="s">
        <v>1529</v>
      </c>
      <c r="B1217" s="117" t="s">
        <v>1488</v>
      </c>
      <c r="C1217" s="140">
        <v>38782</v>
      </c>
      <c r="D1217" s="141">
        <v>2.697582213</v>
      </c>
      <c r="E1217" s="119">
        <v>1000</v>
      </c>
      <c r="F1217" s="119" t="s">
        <v>1489</v>
      </c>
      <c r="G1217" s="114">
        <f>IF([Data da Aprovação]&lt;&gt;"ESTATUTÁRIO",YEAR([Data da Aprovação]),"")</f>
        <v>2006</v>
      </c>
      <c r="H1217" s="106">
        <f>Tabela9[[#This Row],[Valor do Provento R$]]/Tabela9[[#This Row],[Provento por 1 ou 1000 Ações]]</f>
        <v>2.697582213E-3</v>
      </c>
    </row>
    <row r="1218" spans="1:8">
      <c r="A1218" s="118" t="s">
        <v>1529</v>
      </c>
      <c r="B1218" s="116" t="s">
        <v>1488</v>
      </c>
      <c r="C1218" s="138">
        <v>38807</v>
      </c>
      <c r="D1218" s="139">
        <v>1.348791107</v>
      </c>
      <c r="E1218" s="118">
        <v>1000</v>
      </c>
      <c r="F1218" s="118" t="s">
        <v>1489</v>
      </c>
      <c r="G1218" s="113">
        <f>IF([Data da Aprovação]&lt;&gt;"ESTATUTÁRIO",YEAR([Data da Aprovação]),"")</f>
        <v>2006</v>
      </c>
      <c r="H1218" s="106">
        <f>Tabela9[[#This Row],[Valor do Provento R$]]/Tabela9[[#This Row],[Provento por 1 ou 1000 Ações]]</f>
        <v>1.348791107E-3</v>
      </c>
    </row>
    <row r="1219" spans="1:8">
      <c r="A1219" s="119" t="s">
        <v>1529</v>
      </c>
      <c r="B1219" s="117" t="s">
        <v>1488</v>
      </c>
      <c r="C1219" s="140">
        <v>38835</v>
      </c>
      <c r="D1219" s="141">
        <v>1.348791107</v>
      </c>
      <c r="E1219" s="119">
        <v>1000</v>
      </c>
      <c r="F1219" s="119" t="s">
        <v>1489</v>
      </c>
      <c r="G1219" s="114">
        <f>IF([Data da Aprovação]&lt;&gt;"ESTATUTÁRIO",YEAR([Data da Aprovação]),"")</f>
        <v>2006</v>
      </c>
      <c r="H1219" s="106">
        <f>Tabela9[[#This Row],[Valor do Provento R$]]/Tabela9[[#This Row],[Provento por 1 ou 1000 Ações]]</f>
        <v>1.348791107E-3</v>
      </c>
    </row>
    <row r="1220" spans="1:8">
      <c r="A1220" s="118" t="s">
        <v>1529</v>
      </c>
      <c r="B1220" s="116" t="s">
        <v>1488</v>
      </c>
      <c r="C1220" s="138">
        <v>38852</v>
      </c>
      <c r="D1220" s="139">
        <v>7.7073450330000002</v>
      </c>
      <c r="E1220" s="118">
        <v>1000</v>
      </c>
      <c r="F1220" s="118" t="s">
        <v>1492</v>
      </c>
      <c r="G1220" s="113">
        <f>IF([Data da Aprovação]&lt;&gt;"ESTATUTÁRIO",YEAR([Data da Aprovação]),"")</f>
        <v>2006</v>
      </c>
      <c r="H1220" s="106">
        <f>Tabela9[[#This Row],[Valor do Provento R$]]/Tabela9[[#This Row],[Provento por 1 ou 1000 Ações]]</f>
        <v>7.7073450330000003E-3</v>
      </c>
    </row>
    <row r="1221" spans="1:8">
      <c r="A1221" s="119" t="s">
        <v>1529</v>
      </c>
      <c r="B1221" s="117" t="s">
        <v>1488</v>
      </c>
      <c r="C1221" s="140">
        <v>38852</v>
      </c>
      <c r="D1221" s="141">
        <v>1.225861082</v>
      </c>
      <c r="E1221" s="119">
        <v>1000</v>
      </c>
      <c r="F1221" s="119" t="s">
        <v>1489</v>
      </c>
      <c r="G1221" s="114">
        <f>IF([Data da Aprovação]&lt;&gt;"ESTATUTÁRIO",YEAR([Data da Aprovação]),"")</f>
        <v>2006</v>
      </c>
      <c r="H1221" s="106">
        <f>Tabela9[[#This Row],[Valor do Provento R$]]/Tabela9[[#This Row],[Provento por 1 ou 1000 Ações]]</f>
        <v>1.2258610820000001E-3</v>
      </c>
    </row>
    <row r="1222" spans="1:8">
      <c r="A1222" s="118" t="s">
        <v>1529</v>
      </c>
      <c r="B1222" s="116" t="s">
        <v>1488</v>
      </c>
      <c r="C1222" s="138">
        <v>38898</v>
      </c>
      <c r="D1222" s="139">
        <v>1.225861082</v>
      </c>
      <c r="E1222" s="118">
        <v>1000</v>
      </c>
      <c r="F1222" s="118" t="s">
        <v>1489</v>
      </c>
      <c r="G1222" s="113">
        <f>IF([Data da Aprovação]&lt;&gt;"ESTATUTÁRIO",YEAR([Data da Aprovação]),"")</f>
        <v>2006</v>
      </c>
      <c r="H1222" s="106">
        <f>Tabela9[[#This Row],[Valor do Provento R$]]/Tabela9[[#This Row],[Provento por 1 ou 1000 Ações]]</f>
        <v>1.2258610820000001E-3</v>
      </c>
    </row>
    <row r="1223" spans="1:8">
      <c r="A1223" s="119" t="s">
        <v>1529</v>
      </c>
      <c r="B1223" s="117" t="s">
        <v>1488</v>
      </c>
      <c r="C1223" s="140">
        <v>38898</v>
      </c>
      <c r="D1223" s="141">
        <v>2.76575163</v>
      </c>
      <c r="E1223" s="119">
        <v>1000</v>
      </c>
      <c r="F1223" s="119" t="s">
        <v>1492</v>
      </c>
      <c r="G1223" s="114">
        <f>IF([Data da Aprovação]&lt;&gt;"ESTATUTÁRIO",YEAR([Data da Aprovação]),"")</f>
        <v>2006</v>
      </c>
      <c r="H1223" s="106">
        <f>Tabela9[[#This Row],[Valor do Provento R$]]/Tabela9[[#This Row],[Provento por 1 ou 1000 Ações]]</f>
        <v>2.76575163E-3</v>
      </c>
    </row>
    <row r="1224" spans="1:8">
      <c r="A1224" s="118" t="s">
        <v>1529</v>
      </c>
      <c r="B1224" s="116" t="s">
        <v>1488</v>
      </c>
      <c r="C1224" s="138">
        <v>38918</v>
      </c>
      <c r="D1224" s="139">
        <v>11.319194222</v>
      </c>
      <c r="E1224" s="118">
        <v>1000</v>
      </c>
      <c r="F1224" s="118" t="s">
        <v>1492</v>
      </c>
      <c r="G1224" s="113">
        <f>IF([Data da Aprovação]&lt;&gt;"ESTATUTÁRIO",YEAR([Data da Aprovação]),"")</f>
        <v>2006</v>
      </c>
      <c r="H1224" s="106">
        <f>Tabela9[[#This Row],[Valor do Provento R$]]/Tabela9[[#This Row],[Provento por 1 ou 1000 Ações]]</f>
        <v>1.1319194221999999E-2</v>
      </c>
    </row>
    <row r="1225" spans="1:8">
      <c r="A1225" s="119" t="s">
        <v>1529</v>
      </c>
      <c r="B1225" s="117" t="s">
        <v>1488</v>
      </c>
      <c r="C1225" s="140">
        <v>38929</v>
      </c>
      <c r="D1225" s="141">
        <v>1.225861082</v>
      </c>
      <c r="E1225" s="119">
        <v>1000</v>
      </c>
      <c r="F1225" s="119" t="s">
        <v>1489</v>
      </c>
      <c r="G1225" s="114">
        <f>IF([Data da Aprovação]&lt;&gt;"ESTATUTÁRIO",YEAR([Data da Aprovação]),"")</f>
        <v>2006</v>
      </c>
      <c r="H1225" s="106">
        <f>Tabela9[[#This Row],[Valor do Provento R$]]/Tabela9[[#This Row],[Provento por 1 ou 1000 Ações]]</f>
        <v>1.2258610820000001E-3</v>
      </c>
    </row>
    <row r="1226" spans="1:8">
      <c r="A1226" s="118" t="s">
        <v>1529</v>
      </c>
      <c r="B1226" s="116" t="s">
        <v>1488</v>
      </c>
      <c r="C1226" s="138">
        <v>38943</v>
      </c>
      <c r="D1226" s="139">
        <v>5.3108815920000003</v>
      </c>
      <c r="E1226" s="118">
        <v>1000</v>
      </c>
      <c r="F1226" s="118" t="s">
        <v>1492</v>
      </c>
      <c r="G1226" s="113">
        <f>IF([Data da Aprovação]&lt;&gt;"ESTATUTÁRIO",YEAR([Data da Aprovação]),"")</f>
        <v>2006</v>
      </c>
      <c r="H1226" s="106">
        <f>Tabela9[[#This Row],[Valor do Provento R$]]/Tabela9[[#This Row],[Provento por 1 ou 1000 Ações]]</f>
        <v>5.3108815920000002E-3</v>
      </c>
    </row>
    <row r="1227" spans="1:8">
      <c r="A1227" s="119" t="s">
        <v>1529</v>
      </c>
      <c r="B1227" s="117" t="s">
        <v>1488</v>
      </c>
      <c r="C1227" s="140">
        <v>38943</v>
      </c>
      <c r="D1227" s="141">
        <v>1.0366523919999999</v>
      </c>
      <c r="E1227" s="119">
        <v>1000</v>
      </c>
      <c r="F1227" s="119" t="s">
        <v>1489</v>
      </c>
      <c r="G1227" s="114">
        <f>IF([Data da Aprovação]&lt;&gt;"ESTATUTÁRIO",YEAR([Data da Aprovação]),"")</f>
        <v>2006</v>
      </c>
      <c r="H1227" s="106">
        <f>Tabela9[[#This Row],[Valor do Provento R$]]/Tabela9[[#This Row],[Provento por 1 ou 1000 Ações]]</f>
        <v>1.0366523919999998E-3</v>
      </c>
    </row>
    <row r="1228" spans="1:8">
      <c r="A1228" s="118" t="s">
        <v>1529</v>
      </c>
      <c r="B1228" s="116" t="s">
        <v>1488</v>
      </c>
      <c r="C1228" s="138">
        <v>38975</v>
      </c>
      <c r="D1228" s="139">
        <v>12.638902166999999</v>
      </c>
      <c r="E1228" s="118">
        <v>1000</v>
      </c>
      <c r="F1228" s="118" t="s">
        <v>1492</v>
      </c>
      <c r="G1228" s="113">
        <f>IF([Data da Aprovação]&lt;&gt;"ESTATUTÁRIO",YEAR([Data da Aprovação]),"")</f>
        <v>2006</v>
      </c>
      <c r="H1228" s="106">
        <f>Tabela9[[#This Row],[Valor do Provento R$]]/Tabela9[[#This Row],[Provento por 1 ou 1000 Ações]]</f>
        <v>1.2638902166999999E-2</v>
      </c>
    </row>
    <row r="1229" spans="1:8">
      <c r="A1229" s="119" t="s">
        <v>1529</v>
      </c>
      <c r="B1229" s="117" t="s">
        <v>1488</v>
      </c>
      <c r="C1229" s="140">
        <v>38989</v>
      </c>
      <c r="D1229" s="141">
        <v>1.131256737</v>
      </c>
      <c r="E1229" s="119">
        <v>1000</v>
      </c>
      <c r="F1229" s="119" t="s">
        <v>1489</v>
      </c>
      <c r="G1229" s="114">
        <f>IF([Data da Aprovação]&lt;&gt;"ESTATUTÁRIO",YEAR([Data da Aprovação]),"")</f>
        <v>2006</v>
      </c>
      <c r="H1229" s="106">
        <f>Tabela9[[#This Row],[Valor do Provento R$]]/Tabela9[[#This Row],[Provento por 1 ou 1000 Ações]]</f>
        <v>1.1312567370000001E-3</v>
      </c>
    </row>
    <row r="1230" spans="1:8">
      <c r="A1230" s="118" t="s">
        <v>1529</v>
      </c>
      <c r="B1230" s="116" t="s">
        <v>1488</v>
      </c>
      <c r="C1230" s="138">
        <v>39006</v>
      </c>
      <c r="D1230" s="139">
        <v>34.509061439</v>
      </c>
      <c r="E1230" s="118">
        <v>1000</v>
      </c>
      <c r="F1230" s="118" t="s">
        <v>1492</v>
      </c>
      <c r="G1230" s="113">
        <f>IF([Data da Aprovação]&lt;&gt;"ESTATUTÁRIO",YEAR([Data da Aprovação]),"")</f>
        <v>2006</v>
      </c>
      <c r="H1230" s="106">
        <f>Tabela9[[#This Row],[Valor do Provento R$]]/Tabela9[[#This Row],[Provento por 1 ou 1000 Ações]]</f>
        <v>3.4509061438999997E-2</v>
      </c>
    </row>
    <row r="1231" spans="1:8">
      <c r="A1231" s="119" t="s">
        <v>1529</v>
      </c>
      <c r="B1231" s="117" t="s">
        <v>1488</v>
      </c>
      <c r="C1231" s="140">
        <v>39021</v>
      </c>
      <c r="D1231" s="141">
        <v>1.0361265580000001</v>
      </c>
      <c r="E1231" s="119">
        <v>1000</v>
      </c>
      <c r="F1231" s="119" t="s">
        <v>1489</v>
      </c>
      <c r="G1231" s="114">
        <f>IF([Data da Aprovação]&lt;&gt;"ESTATUTÁRIO",YEAR([Data da Aprovação]),"")</f>
        <v>2006</v>
      </c>
      <c r="H1231" s="106">
        <f>Tabela9[[#This Row],[Valor do Provento R$]]/Tabela9[[#This Row],[Provento por 1 ou 1000 Ações]]</f>
        <v>1.036126558E-3</v>
      </c>
    </row>
    <row r="1232" spans="1:8">
      <c r="A1232" s="118" t="s">
        <v>1529</v>
      </c>
      <c r="B1232" s="116" t="s">
        <v>1488</v>
      </c>
      <c r="C1232" s="138">
        <v>39038</v>
      </c>
      <c r="D1232" s="139">
        <v>2.1212159810000002</v>
      </c>
      <c r="E1232" s="118">
        <v>1000</v>
      </c>
      <c r="F1232" s="118" t="s">
        <v>1492</v>
      </c>
      <c r="G1232" s="113">
        <f>IF([Data da Aprovação]&lt;&gt;"ESTATUTÁRIO",YEAR([Data da Aprovação]),"")</f>
        <v>2006</v>
      </c>
      <c r="H1232" s="106">
        <f>Tabela9[[#This Row],[Valor do Provento R$]]/Tabela9[[#This Row],[Provento por 1 ou 1000 Ações]]</f>
        <v>2.1212159810000001E-3</v>
      </c>
    </row>
    <row r="1233" spans="1:8">
      <c r="A1233" s="119" t="s">
        <v>1529</v>
      </c>
      <c r="B1233" s="117" t="s">
        <v>1488</v>
      </c>
      <c r="C1233" s="140">
        <v>39051</v>
      </c>
      <c r="D1233" s="141">
        <v>1.0361265580000001</v>
      </c>
      <c r="E1233" s="119">
        <v>1000</v>
      </c>
      <c r="F1233" s="119" t="s">
        <v>1489</v>
      </c>
      <c r="G1233" s="114">
        <f>IF([Data da Aprovação]&lt;&gt;"ESTATUTÁRIO",YEAR([Data da Aprovação]),"")</f>
        <v>2006</v>
      </c>
      <c r="H1233" s="106">
        <f>Tabela9[[#This Row],[Valor do Provento R$]]/Tabela9[[#This Row],[Provento por 1 ou 1000 Ações]]</f>
        <v>1.036126558E-3</v>
      </c>
    </row>
    <row r="1234" spans="1:8">
      <c r="A1234" s="118" t="s">
        <v>1529</v>
      </c>
      <c r="B1234" s="116" t="s">
        <v>1488</v>
      </c>
      <c r="C1234" s="138">
        <v>39079</v>
      </c>
      <c r="D1234" s="139">
        <v>1.0361265580000001</v>
      </c>
      <c r="E1234" s="118">
        <v>1000</v>
      </c>
      <c r="F1234" s="118" t="s">
        <v>1489</v>
      </c>
      <c r="G1234" s="113">
        <f>IF([Data da Aprovação]&lt;&gt;"ESTATUTÁRIO",YEAR([Data da Aprovação]),"")</f>
        <v>2006</v>
      </c>
      <c r="H1234" s="106">
        <f>Tabela9[[#This Row],[Valor do Provento R$]]/Tabela9[[#This Row],[Provento por 1 ou 1000 Ações]]</f>
        <v>1.036126558E-3</v>
      </c>
    </row>
    <row r="1235" spans="1:8">
      <c r="A1235" s="119" t="s">
        <v>1529</v>
      </c>
      <c r="B1235" s="117" t="s">
        <v>1488</v>
      </c>
      <c r="C1235" s="140">
        <v>39479</v>
      </c>
      <c r="D1235" s="141">
        <v>0.42806971999999999</v>
      </c>
      <c r="E1235" s="119">
        <v>1</v>
      </c>
      <c r="F1235" s="119" t="s">
        <v>1489</v>
      </c>
      <c r="G1235" s="114">
        <f>IF([Data da Aprovação]&lt;&gt;"ESTATUTÁRIO",YEAR([Data da Aprovação]),"")</f>
        <v>2008</v>
      </c>
      <c r="H1235" s="106">
        <f>Tabela9[[#This Row],[Valor do Provento R$]]/Tabela9[[#This Row],[Provento por 1 ou 1000 Ações]]</f>
        <v>0.42806971999999999</v>
      </c>
    </row>
    <row r="1236" spans="1:8">
      <c r="A1236" s="118" t="s">
        <v>1529</v>
      </c>
      <c r="B1236" s="116" t="s">
        <v>1488</v>
      </c>
      <c r="C1236" s="138">
        <v>39568</v>
      </c>
      <c r="D1236" s="139">
        <v>0.166414961</v>
      </c>
      <c r="E1236" s="118">
        <v>1</v>
      </c>
      <c r="F1236" s="118" t="s">
        <v>1492</v>
      </c>
      <c r="G1236" s="113">
        <f>IF([Data da Aprovação]&lt;&gt;"ESTATUTÁRIO",YEAR([Data da Aprovação]),"")</f>
        <v>2008</v>
      </c>
      <c r="H1236" s="106">
        <f>Tabela9[[#This Row],[Valor do Provento R$]]/Tabela9[[#This Row],[Provento por 1 ou 1000 Ações]]</f>
        <v>0.166414961</v>
      </c>
    </row>
    <row r="1237" spans="1:8">
      <c r="A1237" s="119" t="s">
        <v>1529</v>
      </c>
      <c r="B1237" s="117" t="s">
        <v>1488</v>
      </c>
      <c r="C1237" s="140">
        <v>39638</v>
      </c>
      <c r="D1237" s="141">
        <v>0.30035750700000002</v>
      </c>
      <c r="E1237" s="119">
        <v>1</v>
      </c>
      <c r="F1237" s="119" t="s">
        <v>1489</v>
      </c>
      <c r="G1237" s="114">
        <f>IF([Data da Aprovação]&lt;&gt;"ESTATUTÁRIO",YEAR([Data da Aprovação]),"")</f>
        <v>2008</v>
      </c>
      <c r="H1237" s="106">
        <f>Tabela9[[#This Row],[Valor do Provento R$]]/Tabela9[[#This Row],[Provento por 1 ou 1000 Ações]]</f>
        <v>0.30035750700000002</v>
      </c>
    </row>
    <row r="1238" spans="1:8">
      <c r="A1238" s="118" t="s">
        <v>1529</v>
      </c>
      <c r="B1238" s="116" t="s">
        <v>1488</v>
      </c>
      <c r="C1238" s="138">
        <v>39805</v>
      </c>
      <c r="D1238" s="139">
        <v>0.30366638600000001</v>
      </c>
      <c r="E1238" s="118">
        <v>1</v>
      </c>
      <c r="F1238" s="118" t="s">
        <v>1489</v>
      </c>
      <c r="G1238" s="113">
        <f>IF([Data da Aprovação]&lt;&gt;"ESTATUTÁRIO",YEAR([Data da Aprovação]),"")</f>
        <v>2008</v>
      </c>
      <c r="H1238" s="106">
        <f>Tabela9[[#This Row],[Valor do Provento R$]]/Tabela9[[#This Row],[Provento por 1 ou 1000 Ações]]</f>
        <v>0.30366638600000001</v>
      </c>
    </row>
    <row r="1239" spans="1:8">
      <c r="A1239" s="119" t="s">
        <v>1529</v>
      </c>
      <c r="B1239" s="117" t="s">
        <v>1488</v>
      </c>
      <c r="C1239" s="140">
        <v>39857</v>
      </c>
      <c r="D1239" s="141">
        <v>0.42071820700000001</v>
      </c>
      <c r="E1239" s="119">
        <v>1</v>
      </c>
      <c r="F1239" s="119" t="s">
        <v>1492</v>
      </c>
      <c r="G1239" s="114">
        <f>IF([Data da Aprovação]&lt;&gt;"ESTATUTÁRIO",YEAR([Data da Aprovação]),"")</f>
        <v>2009</v>
      </c>
      <c r="H1239" s="106">
        <f>Tabela9[[#This Row],[Valor do Provento R$]]/Tabela9[[#This Row],[Provento por 1 ou 1000 Ações]]</f>
        <v>0.42071820700000001</v>
      </c>
    </row>
    <row r="1240" spans="1:8">
      <c r="A1240" s="118" t="s">
        <v>1529</v>
      </c>
      <c r="B1240" s="116" t="s">
        <v>1488</v>
      </c>
      <c r="C1240" s="138">
        <v>39990</v>
      </c>
      <c r="D1240" s="139">
        <v>0.36261556700000003</v>
      </c>
      <c r="E1240" s="118">
        <v>1</v>
      </c>
      <c r="F1240" s="118" t="s">
        <v>1489</v>
      </c>
      <c r="G1240" s="113">
        <f>IF([Data da Aprovação]&lt;&gt;"ESTATUTÁRIO",YEAR([Data da Aprovação]),"")</f>
        <v>2009</v>
      </c>
      <c r="H1240" s="106">
        <f>Tabela9[[#This Row],[Valor do Provento R$]]/Tabela9[[#This Row],[Provento por 1 ou 1000 Ações]]</f>
        <v>0.36261556700000003</v>
      </c>
    </row>
    <row r="1241" spans="1:8">
      <c r="A1241" s="119" t="s">
        <v>1529</v>
      </c>
      <c r="B1241" s="117" t="s">
        <v>1488</v>
      </c>
      <c r="C1241" s="140">
        <v>40046</v>
      </c>
      <c r="D1241" s="141">
        <v>0.30231383099999998</v>
      </c>
      <c r="E1241" s="119">
        <v>1</v>
      </c>
      <c r="F1241" s="119" t="s">
        <v>1492</v>
      </c>
      <c r="G1241" s="114">
        <f>IF([Data da Aprovação]&lt;&gt;"ESTATUTÁRIO",YEAR([Data da Aprovação]),"")</f>
        <v>2009</v>
      </c>
      <c r="H1241" s="106">
        <f>Tabela9[[#This Row],[Valor do Provento R$]]/Tabela9[[#This Row],[Provento por 1 ou 1000 Ações]]</f>
        <v>0.30231383099999998</v>
      </c>
    </row>
    <row r="1242" spans="1:8">
      <c r="A1242" s="118" t="s">
        <v>1529</v>
      </c>
      <c r="B1242" s="116" t="s">
        <v>1488</v>
      </c>
      <c r="C1242" s="138">
        <v>40126</v>
      </c>
      <c r="D1242" s="139">
        <v>0.35047771599999999</v>
      </c>
      <c r="E1242" s="118">
        <v>1</v>
      </c>
      <c r="F1242" s="118" t="s">
        <v>1489</v>
      </c>
      <c r="G1242" s="113">
        <f>IF([Data da Aprovação]&lt;&gt;"ESTATUTÁRIO",YEAR([Data da Aprovação]),"")</f>
        <v>2009</v>
      </c>
      <c r="H1242" s="106">
        <f>Tabela9[[#This Row],[Valor do Provento R$]]/Tabela9[[#This Row],[Provento por 1 ou 1000 Ações]]</f>
        <v>0.35047771599999999</v>
      </c>
    </row>
    <row r="1243" spans="1:8">
      <c r="A1243" s="119" t="s">
        <v>1529</v>
      </c>
      <c r="B1243" s="117" t="s">
        <v>1488</v>
      </c>
      <c r="C1243" s="140">
        <v>40245</v>
      </c>
      <c r="D1243" s="141">
        <v>0.96547391500000002</v>
      </c>
      <c r="E1243" s="119">
        <v>1</v>
      </c>
      <c r="F1243" s="119" t="s">
        <v>1492</v>
      </c>
      <c r="G1243" s="114">
        <f>IF([Data da Aprovação]&lt;&gt;"ESTATUTÁRIO",YEAR([Data da Aprovação]),"")</f>
        <v>2010</v>
      </c>
      <c r="H1243" s="106">
        <f>Tabela9[[#This Row],[Valor do Provento R$]]/Tabela9[[#This Row],[Provento por 1 ou 1000 Ações]]</f>
        <v>0.96547391500000002</v>
      </c>
    </row>
    <row r="1244" spans="1:8">
      <c r="A1244" s="118" t="s">
        <v>1529</v>
      </c>
      <c r="B1244" s="116" t="s">
        <v>1488</v>
      </c>
      <c r="C1244" s="138">
        <v>40345</v>
      </c>
      <c r="D1244" s="139">
        <v>0.39409775200000002</v>
      </c>
      <c r="E1244" s="118">
        <v>1</v>
      </c>
      <c r="F1244" s="118" t="s">
        <v>1489</v>
      </c>
      <c r="G1244" s="113">
        <f>IF([Data da Aprovação]&lt;&gt;"ESTATUTÁRIO",YEAR([Data da Aprovação]),"")</f>
        <v>2010</v>
      </c>
      <c r="H1244" s="106">
        <f>Tabela9[[#This Row],[Valor do Provento R$]]/Tabela9[[#This Row],[Provento por 1 ou 1000 Ações]]</f>
        <v>0.39409775200000002</v>
      </c>
    </row>
    <row r="1245" spans="1:8">
      <c r="A1245" s="119" t="s">
        <v>1529</v>
      </c>
      <c r="B1245" s="117" t="s">
        <v>1488</v>
      </c>
      <c r="C1245" s="140">
        <v>40388</v>
      </c>
      <c r="D1245" s="141">
        <v>0.18258645100000001</v>
      </c>
      <c r="E1245" s="119">
        <v>1</v>
      </c>
      <c r="F1245" s="119" t="s">
        <v>1492</v>
      </c>
      <c r="G1245" s="114">
        <f>IF([Data da Aprovação]&lt;&gt;"ESTATUTÁRIO",YEAR([Data da Aprovação]),"")</f>
        <v>2010</v>
      </c>
      <c r="H1245" s="106">
        <f>Tabela9[[#This Row],[Valor do Provento R$]]/Tabela9[[#This Row],[Provento por 1 ou 1000 Ações]]</f>
        <v>0.18258645100000001</v>
      </c>
    </row>
    <row r="1246" spans="1:8">
      <c r="A1246" s="118" t="s">
        <v>1529</v>
      </c>
      <c r="B1246" s="116" t="s">
        <v>1488</v>
      </c>
      <c r="C1246" s="138">
        <v>40506</v>
      </c>
      <c r="D1246" s="139">
        <v>0.40064499199999998</v>
      </c>
      <c r="E1246" s="118">
        <v>1</v>
      </c>
      <c r="F1246" s="118" t="s">
        <v>1489</v>
      </c>
      <c r="G1246" s="113">
        <f>IF([Data da Aprovação]&lt;&gt;"ESTATUTÁRIO",YEAR([Data da Aprovação]),"")</f>
        <v>2010</v>
      </c>
      <c r="H1246" s="106">
        <f>Tabela9[[#This Row],[Valor do Provento R$]]/Tabela9[[#This Row],[Provento por 1 ou 1000 Ações]]</f>
        <v>0.40064499199999998</v>
      </c>
    </row>
    <row r="1247" spans="1:8">
      <c r="A1247" s="119" t="s">
        <v>1529</v>
      </c>
      <c r="B1247" s="117" t="s">
        <v>1488</v>
      </c>
      <c r="C1247" s="140">
        <v>40599</v>
      </c>
      <c r="D1247" s="141">
        <v>1.2949925410000001</v>
      </c>
      <c r="E1247" s="119">
        <v>1</v>
      </c>
      <c r="F1247" s="119" t="s">
        <v>1492</v>
      </c>
      <c r="G1247" s="114">
        <f>IF([Data da Aprovação]&lt;&gt;"ESTATUTÁRIO",YEAR([Data da Aprovação]),"")</f>
        <v>2011</v>
      </c>
      <c r="H1247" s="106">
        <f>Tabela9[[#This Row],[Valor do Provento R$]]/Tabela9[[#This Row],[Provento por 1 ou 1000 Ações]]</f>
        <v>1.2949925410000001</v>
      </c>
    </row>
    <row r="1248" spans="1:8">
      <c r="A1248" s="118" t="s">
        <v>1529</v>
      </c>
      <c r="B1248" s="116" t="s">
        <v>1488</v>
      </c>
      <c r="C1248" s="138">
        <v>40690</v>
      </c>
      <c r="D1248" s="139">
        <v>0.47030969500000003</v>
      </c>
      <c r="E1248" s="118">
        <v>1</v>
      </c>
      <c r="F1248" s="118" t="s">
        <v>1489</v>
      </c>
      <c r="G1248" s="113">
        <f>IF([Data da Aprovação]&lt;&gt;"ESTATUTÁRIO",YEAR([Data da Aprovação]),"")</f>
        <v>2011</v>
      </c>
      <c r="H1248" s="106">
        <f>Tabela9[[#This Row],[Valor do Provento R$]]/Tabela9[[#This Row],[Provento por 1 ou 1000 Ações]]</f>
        <v>0.47030969500000003</v>
      </c>
    </row>
    <row r="1249" spans="1:8">
      <c r="A1249" s="119" t="s">
        <v>1529</v>
      </c>
      <c r="B1249" s="117" t="s">
        <v>1488</v>
      </c>
      <c r="C1249" s="140">
        <v>40781</v>
      </c>
      <c r="D1249" s="141">
        <v>1.4003512380000001</v>
      </c>
      <c r="E1249" s="119">
        <v>1</v>
      </c>
      <c r="F1249" s="119" t="s">
        <v>1492</v>
      </c>
      <c r="G1249" s="114">
        <f>IF([Data da Aprovação]&lt;&gt;"ESTATUTÁRIO",YEAR([Data da Aprovação]),"")</f>
        <v>2011</v>
      </c>
      <c r="H1249" s="106">
        <f>Tabela9[[#This Row],[Valor do Provento R$]]/Tabela9[[#This Row],[Provento por 1 ou 1000 Ações]]</f>
        <v>1.4003512380000001</v>
      </c>
    </row>
    <row r="1250" spans="1:8">
      <c r="A1250" s="118" t="s">
        <v>1529</v>
      </c>
      <c r="B1250" s="116" t="s">
        <v>1488</v>
      </c>
      <c r="C1250" s="138">
        <v>40879</v>
      </c>
      <c r="D1250" s="139">
        <v>0.47812306199999999</v>
      </c>
      <c r="E1250" s="118">
        <v>1</v>
      </c>
      <c r="F1250" s="118" t="s">
        <v>1489</v>
      </c>
      <c r="G1250" s="113">
        <f>IF([Data da Aprovação]&lt;&gt;"ESTATUTÁRIO",YEAR([Data da Aprovação]),"")</f>
        <v>2011</v>
      </c>
      <c r="H1250" s="106">
        <f>Tabela9[[#This Row],[Valor do Provento R$]]/Tabela9[[#This Row],[Provento por 1 ou 1000 Ações]]</f>
        <v>0.47812306199999999</v>
      </c>
    </row>
    <row r="1251" spans="1:8">
      <c r="A1251" s="119" t="s">
        <v>1529</v>
      </c>
      <c r="B1251" s="117" t="s">
        <v>1488</v>
      </c>
      <c r="C1251" s="140">
        <v>40966</v>
      </c>
      <c r="D1251" s="141">
        <v>0.94444118300000002</v>
      </c>
      <c r="E1251" s="119">
        <v>1</v>
      </c>
      <c r="F1251" s="119" t="s">
        <v>1492</v>
      </c>
      <c r="G1251" s="114">
        <f>IF([Data da Aprovação]&lt;&gt;"ESTATUTÁRIO",YEAR([Data da Aprovação]),"")</f>
        <v>2012</v>
      </c>
      <c r="H1251" s="106">
        <f>Tabela9[[#This Row],[Valor do Provento R$]]/Tabela9[[#This Row],[Provento por 1 ou 1000 Ações]]</f>
        <v>0.94444118300000002</v>
      </c>
    </row>
    <row r="1252" spans="1:8">
      <c r="A1252" s="118" t="s">
        <v>1529</v>
      </c>
      <c r="B1252" s="116" t="s">
        <v>1488</v>
      </c>
      <c r="C1252" s="138">
        <v>40966</v>
      </c>
      <c r="D1252" s="139">
        <v>2.2506643510000002</v>
      </c>
      <c r="E1252" s="118">
        <v>1</v>
      </c>
      <c r="F1252" s="118" t="s">
        <v>1492</v>
      </c>
      <c r="G1252" s="113">
        <f>IF([Data da Aprovação]&lt;&gt;"ESTATUTÁRIO",YEAR([Data da Aprovação]),"")</f>
        <v>2012</v>
      </c>
      <c r="H1252" s="106">
        <f>Tabela9[[#This Row],[Valor do Provento R$]]/Tabela9[[#This Row],[Provento por 1 ou 1000 Ações]]</f>
        <v>2.2506643510000002</v>
      </c>
    </row>
    <row r="1253" spans="1:8">
      <c r="A1253" s="119" t="s">
        <v>1529</v>
      </c>
      <c r="B1253" s="117" t="s">
        <v>1488</v>
      </c>
      <c r="C1253" s="140">
        <v>41072</v>
      </c>
      <c r="D1253" s="141">
        <v>0.54338352199999995</v>
      </c>
      <c r="E1253" s="119">
        <v>1</v>
      </c>
      <c r="F1253" s="119" t="s">
        <v>1489</v>
      </c>
      <c r="G1253" s="114">
        <f>IF([Data da Aprovação]&lt;&gt;"ESTATUTÁRIO",YEAR([Data da Aprovação]),"")</f>
        <v>2012</v>
      </c>
      <c r="H1253" s="106">
        <f>Tabela9[[#This Row],[Valor do Provento R$]]/Tabela9[[#This Row],[Provento por 1 ou 1000 Ações]]</f>
        <v>0.54338352199999995</v>
      </c>
    </row>
    <row r="1254" spans="1:8">
      <c r="A1254" s="118" t="s">
        <v>1529</v>
      </c>
      <c r="B1254" s="116" t="s">
        <v>1488</v>
      </c>
      <c r="C1254" s="138">
        <v>41134</v>
      </c>
      <c r="D1254" s="139">
        <v>1.170304563</v>
      </c>
      <c r="E1254" s="118">
        <v>1</v>
      </c>
      <c r="F1254" s="118" t="s">
        <v>1492</v>
      </c>
      <c r="G1254" s="113">
        <f>IF([Data da Aprovação]&lt;&gt;"ESTATUTÁRIO",YEAR([Data da Aprovação]),"")</f>
        <v>2012</v>
      </c>
      <c r="H1254" s="106">
        <f>Tabela9[[#This Row],[Valor do Provento R$]]/Tabela9[[#This Row],[Provento por 1 ou 1000 Ações]]</f>
        <v>1.170304563</v>
      </c>
    </row>
    <row r="1255" spans="1:8">
      <c r="A1255" s="119" t="s">
        <v>1529</v>
      </c>
      <c r="B1255" s="117" t="s">
        <v>1488</v>
      </c>
      <c r="C1255" s="140">
        <v>41239</v>
      </c>
      <c r="D1255" s="141">
        <v>0.50468964000000005</v>
      </c>
      <c r="E1255" s="119">
        <v>1</v>
      </c>
      <c r="F1255" s="119" t="s">
        <v>1489</v>
      </c>
      <c r="G1255" s="114">
        <f>IF([Data da Aprovação]&lt;&gt;"ESTATUTÁRIO",YEAR([Data da Aprovação]),"")</f>
        <v>2012</v>
      </c>
      <c r="H1255" s="106">
        <f>Tabela9[[#This Row],[Valor do Provento R$]]/Tabela9[[#This Row],[Provento por 1 ou 1000 Ações]]</f>
        <v>0.50468964000000005</v>
      </c>
    </row>
    <row r="1256" spans="1:8">
      <c r="A1256" s="118" t="s">
        <v>1529</v>
      </c>
      <c r="B1256" s="116" t="s">
        <v>1488</v>
      </c>
      <c r="C1256" s="138">
        <v>41327</v>
      </c>
      <c r="D1256" s="139">
        <v>0.83997221799999999</v>
      </c>
      <c r="E1256" s="118">
        <v>1</v>
      </c>
      <c r="F1256" s="118" t="s">
        <v>1492</v>
      </c>
      <c r="G1256" s="113">
        <f>IF([Data da Aprovação]&lt;&gt;"ESTATUTÁRIO",YEAR([Data da Aprovação]),"")</f>
        <v>2013</v>
      </c>
      <c r="H1256" s="106">
        <f>Tabela9[[#This Row],[Valor do Provento R$]]/Tabela9[[#This Row],[Provento por 1 ou 1000 Ações]]</f>
        <v>0.83997221799999999</v>
      </c>
    </row>
    <row r="1257" spans="1:8">
      <c r="A1257" s="119" t="s">
        <v>1529</v>
      </c>
      <c r="B1257" s="117" t="s">
        <v>1488</v>
      </c>
      <c r="C1257" s="140">
        <v>41327</v>
      </c>
      <c r="D1257" s="141">
        <v>1.8880453800000001</v>
      </c>
      <c r="E1257" s="119">
        <v>1</v>
      </c>
      <c r="F1257" s="119" t="s">
        <v>1492</v>
      </c>
      <c r="G1257" s="114">
        <f>IF([Data da Aprovação]&lt;&gt;"ESTATUTÁRIO",YEAR([Data da Aprovação]),"")</f>
        <v>2013</v>
      </c>
      <c r="H1257" s="106">
        <f>Tabela9[[#This Row],[Valor do Provento R$]]/Tabela9[[#This Row],[Provento por 1 ou 1000 Ações]]</f>
        <v>1.8880453800000001</v>
      </c>
    </row>
    <row r="1258" spans="1:8">
      <c r="A1258" s="118" t="s">
        <v>1529</v>
      </c>
      <c r="B1258" s="116" t="s">
        <v>1488</v>
      </c>
      <c r="C1258" s="138">
        <v>41452</v>
      </c>
      <c r="D1258" s="139">
        <v>0.52612767500000002</v>
      </c>
      <c r="E1258" s="118">
        <v>1</v>
      </c>
      <c r="F1258" s="118" t="s">
        <v>1489</v>
      </c>
      <c r="G1258" s="113">
        <f>IF([Data da Aprovação]&lt;&gt;"ESTATUTÁRIO",YEAR([Data da Aprovação]),"")</f>
        <v>2013</v>
      </c>
      <c r="H1258" s="106">
        <f>Tabela9[[#This Row],[Valor do Provento R$]]/Tabela9[[#This Row],[Provento por 1 ou 1000 Ações]]</f>
        <v>0.52612767500000002</v>
      </c>
    </row>
    <row r="1259" spans="1:8">
      <c r="A1259" s="119" t="s">
        <v>1529</v>
      </c>
      <c r="B1259" s="117" t="s">
        <v>1488</v>
      </c>
      <c r="C1259" s="140">
        <v>41500</v>
      </c>
      <c r="D1259" s="141">
        <v>0.17251518699999999</v>
      </c>
      <c r="E1259" s="119">
        <v>1</v>
      </c>
      <c r="F1259" s="119" t="s">
        <v>1492</v>
      </c>
      <c r="G1259" s="114">
        <f>IF([Data da Aprovação]&lt;&gt;"ESTATUTÁRIO",YEAR([Data da Aprovação]),"")</f>
        <v>2013</v>
      </c>
      <c r="H1259" s="106">
        <f>Tabela9[[#This Row],[Valor do Provento R$]]/Tabela9[[#This Row],[Provento por 1 ou 1000 Ações]]</f>
        <v>0.17251518699999999</v>
      </c>
    </row>
    <row r="1260" spans="1:8">
      <c r="A1260" s="118" t="s">
        <v>1529</v>
      </c>
      <c r="B1260" s="116" t="s">
        <v>1488</v>
      </c>
      <c r="C1260" s="138">
        <v>41628</v>
      </c>
      <c r="D1260" s="139">
        <v>0.53486504899999998</v>
      </c>
      <c r="E1260" s="118">
        <v>1</v>
      </c>
      <c r="F1260" s="118" t="s">
        <v>1489</v>
      </c>
      <c r="G1260" s="113">
        <f>IF([Data da Aprovação]&lt;&gt;"ESTATUTÁRIO",YEAR([Data da Aprovação]),"")</f>
        <v>2013</v>
      </c>
      <c r="H1260" s="106">
        <f>Tabela9[[#This Row],[Valor do Provento R$]]/Tabela9[[#This Row],[Provento por 1 ou 1000 Ações]]</f>
        <v>0.53486504899999998</v>
      </c>
    </row>
    <row r="1261" spans="1:8">
      <c r="A1261" s="119" t="s">
        <v>1529</v>
      </c>
      <c r="B1261" s="117" t="s">
        <v>1488</v>
      </c>
      <c r="C1261" s="140">
        <v>41690</v>
      </c>
      <c r="D1261" s="141">
        <v>0.190827738</v>
      </c>
      <c r="E1261" s="119">
        <v>1</v>
      </c>
      <c r="F1261" s="119" t="s">
        <v>1492</v>
      </c>
      <c r="G1261" s="114">
        <f>IF([Data da Aprovação]&lt;&gt;"ESTATUTÁRIO",YEAR([Data da Aprovação]),"")</f>
        <v>2014</v>
      </c>
      <c r="H1261" s="106">
        <f>Tabela9[[#This Row],[Valor do Provento R$]]/Tabela9[[#This Row],[Provento por 1 ou 1000 Ações]]</f>
        <v>0.190827738</v>
      </c>
    </row>
    <row r="1262" spans="1:8">
      <c r="A1262" s="118" t="s">
        <v>1529</v>
      </c>
      <c r="B1262" s="116" t="s">
        <v>1490</v>
      </c>
      <c r="C1262" s="138">
        <v>37707</v>
      </c>
      <c r="D1262" s="139">
        <v>12.906248301</v>
      </c>
      <c r="E1262" s="118">
        <v>1000</v>
      </c>
      <c r="F1262" s="118" t="s">
        <v>1489</v>
      </c>
      <c r="G1262" s="113">
        <f>IF([Data da Aprovação]&lt;&gt;"ESTATUTÁRIO",YEAR([Data da Aprovação]),"")</f>
        <v>2003</v>
      </c>
      <c r="H1262" s="106">
        <f>Tabela9[[#This Row],[Valor do Provento R$]]/Tabela9[[#This Row],[Provento por 1 ou 1000 Ações]]</f>
        <v>1.2906248301E-2</v>
      </c>
    </row>
    <row r="1263" spans="1:8">
      <c r="A1263" s="119" t="s">
        <v>1529</v>
      </c>
      <c r="B1263" s="117" t="s">
        <v>1490</v>
      </c>
      <c r="C1263" s="140">
        <v>37858</v>
      </c>
      <c r="D1263" s="141">
        <v>8.3088917450000004</v>
      </c>
      <c r="E1263" s="119">
        <v>1000</v>
      </c>
      <c r="F1263" s="119" t="s">
        <v>1489</v>
      </c>
      <c r="G1263" s="114">
        <f>IF([Data da Aprovação]&lt;&gt;"ESTATUTÁRIO",YEAR([Data da Aprovação]),"")</f>
        <v>2003</v>
      </c>
      <c r="H1263" s="106">
        <f>Tabela9[[#This Row],[Valor do Provento R$]]/Tabela9[[#This Row],[Provento por 1 ou 1000 Ações]]</f>
        <v>8.3088917449999997E-3</v>
      </c>
    </row>
    <row r="1264" spans="1:8">
      <c r="A1264" s="118" t="s">
        <v>1529</v>
      </c>
      <c r="B1264" s="116" t="s">
        <v>1490</v>
      </c>
      <c r="C1264" s="138">
        <v>38050</v>
      </c>
      <c r="D1264" s="139">
        <v>8.7674208789999994</v>
      </c>
      <c r="E1264" s="118">
        <v>1000</v>
      </c>
      <c r="F1264" s="118" t="s">
        <v>1489</v>
      </c>
      <c r="G1264" s="113">
        <f>IF([Data da Aprovação]&lt;&gt;"ESTATUTÁRIO",YEAR([Data da Aprovação]),"")</f>
        <v>2004</v>
      </c>
      <c r="H1264" s="106">
        <f>Tabela9[[#This Row],[Valor do Provento R$]]/Tabela9[[#This Row],[Provento por 1 ou 1000 Ações]]</f>
        <v>8.7674208789999993E-3</v>
      </c>
    </row>
    <row r="1265" spans="1:8">
      <c r="A1265" s="119" t="s">
        <v>1529</v>
      </c>
      <c r="B1265" s="117" t="s">
        <v>1490</v>
      </c>
      <c r="C1265" s="140">
        <v>38211</v>
      </c>
      <c r="D1265" s="141">
        <v>9.0378494790000001</v>
      </c>
      <c r="E1265" s="119">
        <v>1000</v>
      </c>
      <c r="F1265" s="119" t="s">
        <v>1489</v>
      </c>
      <c r="G1265" s="114">
        <f>IF([Data da Aprovação]&lt;&gt;"ESTATUTÁRIO",YEAR([Data da Aprovação]),"")</f>
        <v>2004</v>
      </c>
      <c r="H1265" s="106">
        <f>Tabela9[[#This Row],[Valor do Provento R$]]/Tabela9[[#This Row],[Provento por 1 ou 1000 Ações]]</f>
        <v>9.037849479E-3</v>
      </c>
    </row>
    <row r="1266" spans="1:8">
      <c r="A1266" s="118" t="s">
        <v>1529</v>
      </c>
      <c r="B1266" s="116" t="s">
        <v>1490</v>
      </c>
      <c r="C1266" s="138">
        <v>38321</v>
      </c>
      <c r="D1266" s="139">
        <v>5.3123658200000001</v>
      </c>
      <c r="E1266" s="118">
        <v>1000</v>
      </c>
      <c r="F1266" s="118" t="s">
        <v>1489</v>
      </c>
      <c r="G1266" s="113">
        <f>IF([Data da Aprovação]&lt;&gt;"ESTATUTÁRIO",YEAR([Data da Aprovação]),"")</f>
        <v>2004</v>
      </c>
      <c r="H1266" s="106">
        <f>Tabela9[[#This Row],[Valor do Provento R$]]/Tabela9[[#This Row],[Provento por 1 ou 1000 Ações]]</f>
        <v>5.3123658200000005E-3</v>
      </c>
    </row>
    <row r="1267" spans="1:8">
      <c r="A1267" s="119" t="s">
        <v>1529</v>
      </c>
      <c r="B1267" s="117" t="s">
        <v>1490</v>
      </c>
      <c r="C1267" s="140">
        <v>38448</v>
      </c>
      <c r="D1267" s="141">
        <v>3.8251816449999998</v>
      </c>
      <c r="E1267" s="119">
        <v>1000</v>
      </c>
      <c r="F1267" s="119" t="s">
        <v>1489</v>
      </c>
      <c r="G1267" s="114">
        <f>IF([Data da Aprovação]&lt;&gt;"ESTATUTÁRIO",YEAR([Data da Aprovação]),"")</f>
        <v>2005</v>
      </c>
      <c r="H1267" s="106">
        <f>Tabela9[[#This Row],[Valor do Provento R$]]/Tabela9[[#This Row],[Provento por 1 ou 1000 Ações]]</f>
        <v>3.825181645E-3</v>
      </c>
    </row>
    <row r="1268" spans="1:8">
      <c r="A1268" s="118" t="s">
        <v>1529</v>
      </c>
      <c r="B1268" s="116" t="s">
        <v>1490</v>
      </c>
      <c r="C1268" s="138">
        <v>38471</v>
      </c>
      <c r="D1268" s="139">
        <v>21.203245750000001</v>
      </c>
      <c r="E1268" s="118">
        <v>1000</v>
      </c>
      <c r="F1268" s="118" t="s">
        <v>1492</v>
      </c>
      <c r="G1268" s="113">
        <f>IF([Data da Aprovação]&lt;&gt;"ESTATUTÁRIO",YEAR([Data da Aprovação]),"")</f>
        <v>2005</v>
      </c>
      <c r="H1268" s="106">
        <f>Tabela9[[#This Row],[Valor do Provento R$]]/Tabela9[[#This Row],[Provento por 1 ou 1000 Ações]]</f>
        <v>2.1203245750000002E-2</v>
      </c>
    </row>
    <row r="1269" spans="1:8">
      <c r="A1269" s="119" t="s">
        <v>1529</v>
      </c>
      <c r="B1269" s="117" t="s">
        <v>1490</v>
      </c>
      <c r="C1269" s="140">
        <v>38471</v>
      </c>
      <c r="D1269" s="141">
        <v>4.4453203459999999</v>
      </c>
      <c r="E1269" s="119">
        <v>1000</v>
      </c>
      <c r="F1269" s="119" t="s">
        <v>1489</v>
      </c>
      <c r="G1269" s="114">
        <f>IF([Data da Aprovação]&lt;&gt;"ESTATUTÁRIO",YEAR([Data da Aprovação]),"")</f>
        <v>2005</v>
      </c>
      <c r="H1269" s="106">
        <f>Tabela9[[#This Row],[Valor do Provento R$]]/Tabela9[[#This Row],[Provento por 1 ou 1000 Ações]]</f>
        <v>4.4453203460000004E-3</v>
      </c>
    </row>
    <row r="1270" spans="1:8">
      <c r="A1270" s="118" t="s">
        <v>1529</v>
      </c>
      <c r="B1270" s="116" t="s">
        <v>1490</v>
      </c>
      <c r="C1270" s="138">
        <v>38471</v>
      </c>
      <c r="D1270" s="139">
        <v>1.4817734490000001</v>
      </c>
      <c r="E1270" s="118">
        <v>1000</v>
      </c>
      <c r="F1270" s="118" t="s">
        <v>1489</v>
      </c>
      <c r="G1270" s="113">
        <f>IF([Data da Aprovação]&lt;&gt;"ESTATUTÁRIO",YEAR([Data da Aprovação]),"")</f>
        <v>2005</v>
      </c>
      <c r="H1270" s="106">
        <f>Tabela9[[#This Row],[Valor do Provento R$]]/Tabela9[[#This Row],[Provento por 1 ou 1000 Ações]]</f>
        <v>1.481773449E-3</v>
      </c>
    </row>
    <row r="1271" spans="1:8">
      <c r="A1271" s="119" t="s">
        <v>1529</v>
      </c>
      <c r="B1271" s="117" t="s">
        <v>1490</v>
      </c>
      <c r="C1271" s="140">
        <v>38503</v>
      </c>
      <c r="D1271" s="141">
        <v>1.4817734490000001</v>
      </c>
      <c r="E1271" s="119">
        <v>1000</v>
      </c>
      <c r="F1271" s="119" t="s">
        <v>1489</v>
      </c>
      <c r="G1271" s="114">
        <f>IF([Data da Aprovação]&lt;&gt;"ESTATUTÁRIO",YEAR([Data da Aprovação]),"")</f>
        <v>2005</v>
      </c>
      <c r="H1271" s="106">
        <f>Tabela9[[#This Row],[Valor do Provento R$]]/Tabela9[[#This Row],[Provento por 1 ou 1000 Ações]]</f>
        <v>1.481773449E-3</v>
      </c>
    </row>
    <row r="1272" spans="1:8">
      <c r="A1272" s="118" t="s">
        <v>1529</v>
      </c>
      <c r="B1272" s="116" t="s">
        <v>1490</v>
      </c>
      <c r="C1272" s="138">
        <v>38523</v>
      </c>
      <c r="D1272" s="139">
        <v>9.8059955080000005</v>
      </c>
      <c r="E1272" s="118">
        <v>1000</v>
      </c>
      <c r="F1272" s="118" t="s">
        <v>1492</v>
      </c>
      <c r="G1272" s="113">
        <f>IF([Data da Aprovação]&lt;&gt;"ESTATUTÁRIO",YEAR([Data da Aprovação]),"")</f>
        <v>2005</v>
      </c>
      <c r="H1272" s="106">
        <f>Tabela9[[#This Row],[Valor do Provento R$]]/Tabela9[[#This Row],[Provento por 1 ou 1000 Ações]]</f>
        <v>9.8059955080000011E-3</v>
      </c>
    </row>
    <row r="1273" spans="1:8">
      <c r="A1273" s="119" t="s">
        <v>1529</v>
      </c>
      <c r="B1273" s="117" t="s">
        <v>1490</v>
      </c>
      <c r="C1273" s="140">
        <v>38533</v>
      </c>
      <c r="D1273" s="141">
        <v>1.4817734490000001</v>
      </c>
      <c r="E1273" s="119">
        <v>1000</v>
      </c>
      <c r="F1273" s="119" t="s">
        <v>1489</v>
      </c>
      <c r="G1273" s="114">
        <f>IF([Data da Aprovação]&lt;&gt;"ESTATUTÁRIO",YEAR([Data da Aprovação]),"")</f>
        <v>2005</v>
      </c>
      <c r="H1273" s="106">
        <f>Tabela9[[#This Row],[Valor do Provento R$]]/Tabela9[[#This Row],[Provento por 1 ou 1000 Ações]]</f>
        <v>1.481773449E-3</v>
      </c>
    </row>
    <row r="1274" spans="1:8">
      <c r="A1274" s="118" t="s">
        <v>1529</v>
      </c>
      <c r="B1274" s="116" t="s">
        <v>1490</v>
      </c>
      <c r="C1274" s="138">
        <v>38562</v>
      </c>
      <c r="D1274" s="139">
        <v>1.4817734490000001</v>
      </c>
      <c r="E1274" s="118">
        <v>1000</v>
      </c>
      <c r="F1274" s="118" t="s">
        <v>1489</v>
      </c>
      <c r="G1274" s="113">
        <f>IF([Data da Aprovação]&lt;&gt;"ESTATUTÁRIO",YEAR([Data da Aprovação]),"")</f>
        <v>2005</v>
      </c>
      <c r="H1274" s="106">
        <f>Tabela9[[#This Row],[Valor do Provento R$]]/Tabela9[[#This Row],[Provento por 1 ou 1000 Ações]]</f>
        <v>1.481773449E-3</v>
      </c>
    </row>
    <row r="1275" spans="1:8">
      <c r="A1275" s="119" t="s">
        <v>1529</v>
      </c>
      <c r="B1275" s="117" t="s">
        <v>1490</v>
      </c>
      <c r="C1275" s="140">
        <v>38566</v>
      </c>
      <c r="D1275" s="141">
        <v>1.304984006</v>
      </c>
      <c r="E1275" s="119">
        <v>1000</v>
      </c>
      <c r="F1275" s="119" t="s">
        <v>1492</v>
      </c>
      <c r="G1275" s="114">
        <f>IF([Data da Aprovação]&lt;&gt;"ESTATUTÁRIO",YEAR([Data da Aprovação]),"")</f>
        <v>2005</v>
      </c>
      <c r="H1275" s="106">
        <f>Tabela9[[#This Row],[Valor do Provento R$]]/Tabela9[[#This Row],[Provento por 1 ou 1000 Ações]]</f>
        <v>1.3049840059999999E-3</v>
      </c>
    </row>
    <row r="1276" spans="1:8">
      <c r="A1276" s="118" t="s">
        <v>1529</v>
      </c>
      <c r="B1276" s="116" t="s">
        <v>1490</v>
      </c>
      <c r="C1276" s="138">
        <v>38593</v>
      </c>
      <c r="D1276" s="139">
        <v>3.1120811389999998</v>
      </c>
      <c r="E1276" s="118">
        <v>1000</v>
      </c>
      <c r="F1276" s="118" t="s">
        <v>1492</v>
      </c>
      <c r="G1276" s="113">
        <f>IF([Data da Aprovação]&lt;&gt;"ESTATUTÁRIO",YEAR([Data da Aprovação]),"")</f>
        <v>2005</v>
      </c>
      <c r="H1276" s="106">
        <f>Tabela9[[#This Row],[Valor do Provento R$]]/Tabela9[[#This Row],[Provento por 1 ou 1000 Ações]]</f>
        <v>3.1120811389999999E-3</v>
      </c>
    </row>
    <row r="1277" spans="1:8">
      <c r="A1277" s="119" t="s">
        <v>1529</v>
      </c>
      <c r="B1277" s="117" t="s">
        <v>1490</v>
      </c>
      <c r="C1277" s="140">
        <v>38595</v>
      </c>
      <c r="D1277" s="141">
        <v>1.4817734490000001</v>
      </c>
      <c r="E1277" s="119">
        <v>1000</v>
      </c>
      <c r="F1277" s="119" t="s">
        <v>1489</v>
      </c>
      <c r="G1277" s="114">
        <f>IF([Data da Aprovação]&lt;&gt;"ESTATUTÁRIO",YEAR([Data da Aprovação]),"")</f>
        <v>2005</v>
      </c>
      <c r="H1277" s="106">
        <f>Tabela9[[#This Row],[Valor do Provento R$]]/Tabela9[[#This Row],[Provento por 1 ou 1000 Ações]]</f>
        <v>1.481773449E-3</v>
      </c>
    </row>
    <row r="1278" spans="1:8">
      <c r="A1278" s="118" t="s">
        <v>1529</v>
      </c>
      <c r="B1278" s="116" t="s">
        <v>1490</v>
      </c>
      <c r="C1278" s="138">
        <v>38622</v>
      </c>
      <c r="D1278" s="139">
        <v>3.4958957229999998</v>
      </c>
      <c r="E1278" s="118">
        <v>1000</v>
      </c>
      <c r="F1278" s="118" t="s">
        <v>1492</v>
      </c>
      <c r="G1278" s="113">
        <f>IF([Data da Aprovação]&lt;&gt;"ESTATUTÁRIO",YEAR([Data da Aprovação]),"")</f>
        <v>2005</v>
      </c>
      <c r="H1278" s="106">
        <f>Tabela9[[#This Row],[Valor do Provento R$]]/Tabela9[[#This Row],[Provento por 1 ou 1000 Ações]]</f>
        <v>3.4958957229999999E-3</v>
      </c>
    </row>
    <row r="1279" spans="1:8">
      <c r="A1279" s="119" t="s">
        <v>1529</v>
      </c>
      <c r="B1279" s="117" t="s">
        <v>1490</v>
      </c>
      <c r="C1279" s="140">
        <v>38625</v>
      </c>
      <c r="D1279" s="141">
        <v>1.4817734490000001</v>
      </c>
      <c r="E1279" s="119">
        <v>1000</v>
      </c>
      <c r="F1279" s="119" t="s">
        <v>1489</v>
      </c>
      <c r="G1279" s="114">
        <f>IF([Data da Aprovação]&lt;&gt;"ESTATUTÁRIO",YEAR([Data da Aprovação]),"")</f>
        <v>2005</v>
      </c>
      <c r="H1279" s="106">
        <f>Tabela9[[#This Row],[Valor do Provento R$]]/Tabela9[[#This Row],[Provento por 1 ou 1000 Ações]]</f>
        <v>1.481773449E-3</v>
      </c>
    </row>
    <row r="1280" spans="1:8">
      <c r="A1280" s="118" t="s">
        <v>1529</v>
      </c>
      <c r="B1280" s="116" t="s">
        <v>1490</v>
      </c>
      <c r="C1280" s="138">
        <v>38643</v>
      </c>
      <c r="D1280" s="139">
        <v>5.2717866869999996</v>
      </c>
      <c r="E1280" s="118">
        <v>1000</v>
      </c>
      <c r="F1280" s="118" t="s">
        <v>1492</v>
      </c>
      <c r="G1280" s="113">
        <f>IF([Data da Aprovação]&lt;&gt;"ESTATUTÁRIO",YEAR([Data da Aprovação]),"")</f>
        <v>2005</v>
      </c>
      <c r="H1280" s="106">
        <f>Tabela9[[#This Row],[Valor do Provento R$]]/Tabela9[[#This Row],[Provento por 1 ou 1000 Ações]]</f>
        <v>5.271786687E-3</v>
      </c>
    </row>
    <row r="1281" spans="1:8">
      <c r="A1281" s="119" t="s">
        <v>1529</v>
      </c>
      <c r="B1281" s="117" t="s">
        <v>1490</v>
      </c>
      <c r="C1281" s="140">
        <v>38656</v>
      </c>
      <c r="D1281" s="141">
        <v>1.4817734490000001</v>
      </c>
      <c r="E1281" s="119">
        <v>1000</v>
      </c>
      <c r="F1281" s="119" t="s">
        <v>1489</v>
      </c>
      <c r="G1281" s="114">
        <f>IF([Data da Aprovação]&lt;&gt;"ESTATUTÁRIO",YEAR([Data da Aprovação]),"")</f>
        <v>2005</v>
      </c>
      <c r="H1281" s="106">
        <f>Tabela9[[#This Row],[Valor do Provento R$]]/Tabela9[[#This Row],[Provento por 1 ou 1000 Ações]]</f>
        <v>1.481773449E-3</v>
      </c>
    </row>
    <row r="1282" spans="1:8">
      <c r="A1282" s="118" t="s">
        <v>1529</v>
      </c>
      <c r="B1282" s="116" t="s">
        <v>1490</v>
      </c>
      <c r="C1282" s="138">
        <v>38678</v>
      </c>
      <c r="D1282" s="139">
        <v>2.2683101510000001</v>
      </c>
      <c r="E1282" s="118">
        <v>1000</v>
      </c>
      <c r="F1282" s="118" t="s">
        <v>1492</v>
      </c>
      <c r="G1282" s="113">
        <f>IF([Data da Aprovação]&lt;&gt;"ESTATUTÁRIO",YEAR([Data da Aprovação]),"")</f>
        <v>2005</v>
      </c>
      <c r="H1282" s="106">
        <f>Tabela9[[#This Row],[Valor do Provento R$]]/Tabela9[[#This Row],[Provento por 1 ou 1000 Ações]]</f>
        <v>2.2683101510000002E-3</v>
      </c>
    </row>
    <row r="1283" spans="1:8">
      <c r="A1283" s="119" t="s">
        <v>1529</v>
      </c>
      <c r="B1283" s="117" t="s">
        <v>1490</v>
      </c>
      <c r="C1283" s="140">
        <v>38686</v>
      </c>
      <c r="D1283" s="141">
        <v>1.4817734490000001</v>
      </c>
      <c r="E1283" s="119">
        <v>1000</v>
      </c>
      <c r="F1283" s="119" t="s">
        <v>1489</v>
      </c>
      <c r="G1283" s="114">
        <f>IF([Data da Aprovação]&lt;&gt;"ESTATUTÁRIO",YEAR([Data da Aprovação]),"")</f>
        <v>2005</v>
      </c>
      <c r="H1283" s="106">
        <f>Tabela9[[#This Row],[Valor do Provento R$]]/Tabela9[[#This Row],[Provento por 1 ou 1000 Ações]]</f>
        <v>1.481773449E-3</v>
      </c>
    </row>
    <row r="1284" spans="1:8">
      <c r="A1284" s="118" t="s">
        <v>1529</v>
      </c>
      <c r="B1284" s="116" t="s">
        <v>1490</v>
      </c>
      <c r="C1284" s="138">
        <v>38686</v>
      </c>
      <c r="D1284" s="139">
        <v>1.4817734490000001</v>
      </c>
      <c r="E1284" s="118">
        <v>1000</v>
      </c>
      <c r="F1284" s="118" t="s">
        <v>1489</v>
      </c>
      <c r="G1284" s="113">
        <f>IF([Data da Aprovação]&lt;&gt;"ESTATUTÁRIO",YEAR([Data da Aprovação]),"")</f>
        <v>2005</v>
      </c>
      <c r="H1284" s="106">
        <f>Tabela9[[#This Row],[Valor do Provento R$]]/Tabela9[[#This Row],[Provento por 1 ou 1000 Ações]]</f>
        <v>1.481773449E-3</v>
      </c>
    </row>
    <row r="1285" spans="1:8">
      <c r="A1285" s="119" t="s">
        <v>1529</v>
      </c>
      <c r="B1285" s="117" t="s">
        <v>1490</v>
      </c>
      <c r="C1285" s="140">
        <v>38695</v>
      </c>
      <c r="D1285" s="141">
        <v>13.593470374000001</v>
      </c>
      <c r="E1285" s="119">
        <v>1000</v>
      </c>
      <c r="F1285" s="119" t="s">
        <v>1492</v>
      </c>
      <c r="G1285" s="114">
        <f>IF([Data da Aprovação]&lt;&gt;"ESTATUTÁRIO",YEAR([Data da Aprovação]),"")</f>
        <v>2005</v>
      </c>
      <c r="H1285" s="106">
        <f>Tabela9[[#This Row],[Valor do Provento R$]]/Tabela9[[#This Row],[Provento por 1 ou 1000 Ações]]</f>
        <v>1.3593470374000001E-2</v>
      </c>
    </row>
    <row r="1286" spans="1:8">
      <c r="A1286" s="118" t="s">
        <v>1529</v>
      </c>
      <c r="B1286" s="116" t="s">
        <v>1490</v>
      </c>
      <c r="C1286" s="138">
        <v>38695</v>
      </c>
      <c r="D1286" s="139">
        <v>2.369094123</v>
      </c>
      <c r="E1286" s="118">
        <v>1000</v>
      </c>
      <c r="F1286" s="118" t="s">
        <v>1489</v>
      </c>
      <c r="G1286" s="113">
        <f>IF([Data da Aprovação]&lt;&gt;"ESTATUTÁRIO",YEAR([Data da Aprovação]),"")</f>
        <v>2005</v>
      </c>
      <c r="H1286" s="106">
        <f>Tabela9[[#This Row],[Valor do Provento R$]]/Tabela9[[#This Row],[Provento por 1 ou 1000 Ações]]</f>
        <v>2.3690941229999999E-3</v>
      </c>
    </row>
    <row r="1287" spans="1:8">
      <c r="A1287" s="119" t="s">
        <v>1529</v>
      </c>
      <c r="B1287" s="117" t="s">
        <v>1490</v>
      </c>
      <c r="C1287" s="140">
        <v>38782</v>
      </c>
      <c r="D1287" s="141">
        <v>6.4382982660000003</v>
      </c>
      <c r="E1287" s="119">
        <v>1000</v>
      </c>
      <c r="F1287" s="119" t="s">
        <v>1492</v>
      </c>
      <c r="G1287" s="114">
        <f>IF([Data da Aprovação]&lt;&gt;"ESTATUTÁRIO",YEAR([Data da Aprovação]),"")</f>
        <v>2006</v>
      </c>
      <c r="H1287" s="106">
        <f>Tabela9[[#This Row],[Valor do Provento R$]]/Tabela9[[#This Row],[Provento por 1 ou 1000 Ações]]</f>
        <v>6.4382982660000001E-3</v>
      </c>
    </row>
    <row r="1288" spans="1:8">
      <c r="A1288" s="118" t="s">
        <v>1529</v>
      </c>
      <c r="B1288" s="116" t="s">
        <v>1490</v>
      </c>
      <c r="C1288" s="138">
        <v>38782</v>
      </c>
      <c r="D1288" s="139">
        <v>2.967340434</v>
      </c>
      <c r="E1288" s="118">
        <v>1000</v>
      </c>
      <c r="F1288" s="118" t="s">
        <v>1489</v>
      </c>
      <c r="G1288" s="113">
        <f>IF([Data da Aprovação]&lt;&gt;"ESTATUTÁRIO",YEAR([Data da Aprovação]),"")</f>
        <v>2006</v>
      </c>
      <c r="H1288" s="106">
        <f>Tabela9[[#This Row],[Valor do Provento R$]]/Tabela9[[#This Row],[Provento por 1 ou 1000 Ações]]</f>
        <v>2.9673404340000002E-3</v>
      </c>
    </row>
    <row r="1289" spans="1:8">
      <c r="A1289" s="119" t="s">
        <v>1529</v>
      </c>
      <c r="B1289" s="117" t="s">
        <v>1490</v>
      </c>
      <c r="C1289" s="140">
        <v>38807</v>
      </c>
      <c r="D1289" s="141">
        <v>1.483670217</v>
      </c>
      <c r="E1289" s="119">
        <v>1000</v>
      </c>
      <c r="F1289" s="119" t="s">
        <v>1489</v>
      </c>
      <c r="G1289" s="114">
        <f>IF([Data da Aprovação]&lt;&gt;"ESTATUTÁRIO",YEAR([Data da Aprovação]),"")</f>
        <v>2006</v>
      </c>
      <c r="H1289" s="106">
        <f>Tabela9[[#This Row],[Valor do Provento R$]]/Tabela9[[#This Row],[Provento por 1 ou 1000 Ações]]</f>
        <v>1.4836702170000001E-3</v>
      </c>
    </row>
    <row r="1290" spans="1:8">
      <c r="A1290" s="118" t="s">
        <v>1529</v>
      </c>
      <c r="B1290" s="116" t="s">
        <v>1490</v>
      </c>
      <c r="C1290" s="138">
        <v>38835</v>
      </c>
      <c r="D1290" s="139">
        <v>1.483670217</v>
      </c>
      <c r="E1290" s="118">
        <v>1000</v>
      </c>
      <c r="F1290" s="118" t="s">
        <v>1489</v>
      </c>
      <c r="G1290" s="113">
        <f>IF([Data da Aprovação]&lt;&gt;"ESTATUTÁRIO",YEAR([Data da Aprovação]),"")</f>
        <v>2006</v>
      </c>
      <c r="H1290" s="106">
        <f>Tabela9[[#This Row],[Valor do Provento R$]]/Tabela9[[#This Row],[Provento por 1 ou 1000 Ações]]</f>
        <v>1.4836702170000001E-3</v>
      </c>
    </row>
    <row r="1291" spans="1:8">
      <c r="A1291" s="119" t="s">
        <v>1529</v>
      </c>
      <c r="B1291" s="117" t="s">
        <v>1490</v>
      </c>
      <c r="C1291" s="140">
        <v>38852</v>
      </c>
      <c r="D1291" s="141">
        <v>8.4780795359999992</v>
      </c>
      <c r="E1291" s="119">
        <v>1000</v>
      </c>
      <c r="F1291" s="119" t="s">
        <v>1492</v>
      </c>
      <c r="G1291" s="114">
        <f>IF([Data da Aprovação]&lt;&gt;"ESTATUTÁRIO",YEAR([Data da Aprovação]),"")</f>
        <v>2006</v>
      </c>
      <c r="H1291" s="106">
        <f>Tabela9[[#This Row],[Valor do Provento R$]]/Tabela9[[#This Row],[Provento por 1 ou 1000 Ações]]</f>
        <v>8.4780795359999991E-3</v>
      </c>
    </row>
    <row r="1292" spans="1:8">
      <c r="A1292" s="118" t="s">
        <v>1529</v>
      </c>
      <c r="B1292" s="116" t="s">
        <v>1490</v>
      </c>
      <c r="C1292" s="138">
        <v>38852</v>
      </c>
      <c r="D1292" s="139">
        <v>1.3484471899999999</v>
      </c>
      <c r="E1292" s="118">
        <v>1000</v>
      </c>
      <c r="F1292" s="118" t="s">
        <v>1489</v>
      </c>
      <c r="G1292" s="113">
        <f>IF([Data da Aprovação]&lt;&gt;"ESTATUTÁRIO",YEAR([Data da Aprovação]),"")</f>
        <v>2006</v>
      </c>
      <c r="H1292" s="106">
        <f>Tabela9[[#This Row],[Valor do Provento R$]]/Tabela9[[#This Row],[Provento por 1 ou 1000 Ações]]</f>
        <v>1.3484471899999999E-3</v>
      </c>
    </row>
    <row r="1293" spans="1:8">
      <c r="A1293" s="119" t="s">
        <v>1529</v>
      </c>
      <c r="B1293" s="117" t="s">
        <v>1490</v>
      </c>
      <c r="C1293" s="140">
        <v>38898</v>
      </c>
      <c r="D1293" s="141">
        <v>1.3484471899999999</v>
      </c>
      <c r="E1293" s="119">
        <v>1000</v>
      </c>
      <c r="F1293" s="119" t="s">
        <v>1489</v>
      </c>
      <c r="G1293" s="114">
        <f>IF([Data da Aprovação]&lt;&gt;"ESTATUTÁRIO",YEAR([Data da Aprovação]),"")</f>
        <v>2006</v>
      </c>
      <c r="H1293" s="106">
        <f>Tabela9[[#This Row],[Valor do Provento R$]]/Tabela9[[#This Row],[Provento por 1 ou 1000 Ações]]</f>
        <v>1.3484471899999999E-3</v>
      </c>
    </row>
    <row r="1294" spans="1:8">
      <c r="A1294" s="118" t="s">
        <v>1529</v>
      </c>
      <c r="B1294" s="116" t="s">
        <v>1490</v>
      </c>
      <c r="C1294" s="138">
        <v>38898</v>
      </c>
      <c r="D1294" s="139">
        <v>3.042326793</v>
      </c>
      <c r="E1294" s="118">
        <v>1000</v>
      </c>
      <c r="F1294" s="118" t="s">
        <v>1492</v>
      </c>
      <c r="G1294" s="113">
        <f>IF([Data da Aprovação]&lt;&gt;"ESTATUTÁRIO",YEAR([Data da Aprovação]),"")</f>
        <v>2006</v>
      </c>
      <c r="H1294" s="106">
        <f>Tabela9[[#This Row],[Valor do Provento R$]]/Tabela9[[#This Row],[Provento por 1 ou 1000 Ações]]</f>
        <v>3.042326793E-3</v>
      </c>
    </row>
    <row r="1295" spans="1:8">
      <c r="A1295" s="119" t="s">
        <v>1529</v>
      </c>
      <c r="B1295" s="117" t="s">
        <v>1490</v>
      </c>
      <c r="C1295" s="140">
        <v>38918</v>
      </c>
      <c r="D1295" s="141">
        <v>12.451113643999999</v>
      </c>
      <c r="E1295" s="119">
        <v>1000</v>
      </c>
      <c r="F1295" s="119" t="s">
        <v>1492</v>
      </c>
      <c r="G1295" s="114">
        <f>IF([Data da Aprovação]&lt;&gt;"ESTATUTÁRIO",YEAR([Data da Aprovação]),"")</f>
        <v>2006</v>
      </c>
      <c r="H1295" s="106">
        <f>Tabela9[[#This Row],[Valor do Provento R$]]/Tabela9[[#This Row],[Provento por 1 ou 1000 Ações]]</f>
        <v>1.2451113643999999E-2</v>
      </c>
    </row>
    <row r="1296" spans="1:8">
      <c r="A1296" s="118" t="s">
        <v>1529</v>
      </c>
      <c r="B1296" s="116" t="s">
        <v>1490</v>
      </c>
      <c r="C1296" s="138">
        <v>38929</v>
      </c>
      <c r="D1296" s="139">
        <v>1.3484471899999999</v>
      </c>
      <c r="E1296" s="118">
        <v>1000</v>
      </c>
      <c r="F1296" s="118" t="s">
        <v>1489</v>
      </c>
      <c r="G1296" s="113">
        <f>IF([Data da Aprovação]&lt;&gt;"ESTATUTÁRIO",YEAR([Data da Aprovação]),"")</f>
        <v>2006</v>
      </c>
      <c r="H1296" s="106">
        <f>Tabela9[[#This Row],[Valor do Provento R$]]/Tabela9[[#This Row],[Provento por 1 ou 1000 Ações]]</f>
        <v>1.3484471899999999E-3</v>
      </c>
    </row>
    <row r="1297" spans="1:8">
      <c r="A1297" s="119" t="s">
        <v>1529</v>
      </c>
      <c r="B1297" s="117" t="s">
        <v>1490</v>
      </c>
      <c r="C1297" s="140">
        <v>38943</v>
      </c>
      <c r="D1297" s="141">
        <v>5.8419697509999997</v>
      </c>
      <c r="E1297" s="119">
        <v>1000</v>
      </c>
      <c r="F1297" s="119" t="s">
        <v>1492</v>
      </c>
      <c r="G1297" s="114">
        <f>IF([Data da Aprovação]&lt;&gt;"ESTATUTÁRIO",YEAR([Data da Aprovação]),"")</f>
        <v>2006</v>
      </c>
      <c r="H1297" s="106">
        <f>Tabela9[[#This Row],[Valor do Provento R$]]/Tabela9[[#This Row],[Provento por 1 ou 1000 Ações]]</f>
        <v>5.8419697509999998E-3</v>
      </c>
    </row>
    <row r="1298" spans="1:8">
      <c r="A1298" s="118" t="s">
        <v>1529</v>
      </c>
      <c r="B1298" s="116" t="s">
        <v>1490</v>
      </c>
      <c r="C1298" s="138">
        <v>38943</v>
      </c>
      <c r="D1298" s="139">
        <v>1.1403176310000001</v>
      </c>
      <c r="E1298" s="118">
        <v>1000</v>
      </c>
      <c r="F1298" s="118" t="s">
        <v>1489</v>
      </c>
      <c r="G1298" s="113">
        <f>IF([Data da Aprovação]&lt;&gt;"ESTATUTÁRIO",YEAR([Data da Aprovação]),"")</f>
        <v>2006</v>
      </c>
      <c r="H1298" s="106">
        <f>Tabela9[[#This Row],[Valor do Provento R$]]/Tabela9[[#This Row],[Provento por 1 ou 1000 Ações]]</f>
        <v>1.1403176310000001E-3</v>
      </c>
    </row>
    <row r="1299" spans="1:8">
      <c r="A1299" s="119" t="s">
        <v>1529</v>
      </c>
      <c r="B1299" s="117" t="s">
        <v>1490</v>
      </c>
      <c r="C1299" s="140">
        <v>38975</v>
      </c>
      <c r="D1299" s="141">
        <v>13.902792384</v>
      </c>
      <c r="E1299" s="119">
        <v>1000</v>
      </c>
      <c r="F1299" s="119" t="s">
        <v>1492</v>
      </c>
      <c r="G1299" s="114">
        <f>IF([Data da Aprovação]&lt;&gt;"ESTATUTÁRIO",YEAR([Data da Aprovação]),"")</f>
        <v>2006</v>
      </c>
      <c r="H1299" s="106">
        <f>Tabela9[[#This Row],[Valor do Provento R$]]/Tabela9[[#This Row],[Provento por 1 ou 1000 Ações]]</f>
        <v>1.3902792383999999E-2</v>
      </c>
    </row>
    <row r="1300" spans="1:8">
      <c r="A1300" s="118" t="s">
        <v>1529</v>
      </c>
      <c r="B1300" s="116" t="s">
        <v>1490</v>
      </c>
      <c r="C1300" s="138">
        <v>38989</v>
      </c>
      <c r="D1300" s="139">
        <v>1.2443824109999999</v>
      </c>
      <c r="E1300" s="118">
        <v>1000</v>
      </c>
      <c r="F1300" s="118" t="s">
        <v>1489</v>
      </c>
      <c r="G1300" s="113">
        <f>IF([Data da Aprovação]&lt;&gt;"ESTATUTÁRIO",YEAR([Data da Aprovação]),"")</f>
        <v>2006</v>
      </c>
      <c r="H1300" s="106">
        <f>Tabela9[[#This Row],[Valor do Provento R$]]/Tabela9[[#This Row],[Provento por 1 ou 1000 Ações]]</f>
        <v>1.2443824109999999E-3</v>
      </c>
    </row>
    <row r="1301" spans="1:8">
      <c r="A1301" s="119" t="s">
        <v>1529</v>
      </c>
      <c r="B1301" s="117" t="s">
        <v>1490</v>
      </c>
      <c r="C1301" s="140">
        <v>39006</v>
      </c>
      <c r="D1301" s="141">
        <v>37.959967581999997</v>
      </c>
      <c r="E1301" s="119">
        <v>1000</v>
      </c>
      <c r="F1301" s="119" t="s">
        <v>1492</v>
      </c>
      <c r="G1301" s="114">
        <f>IF([Data da Aprovação]&lt;&gt;"ESTATUTÁRIO",YEAR([Data da Aprovação]),"")</f>
        <v>2006</v>
      </c>
      <c r="H1301" s="106">
        <f>Tabela9[[#This Row],[Valor do Provento R$]]/Tabela9[[#This Row],[Provento por 1 ou 1000 Ações]]</f>
        <v>3.7959967581999994E-2</v>
      </c>
    </row>
    <row r="1302" spans="1:8">
      <c r="A1302" s="118" t="s">
        <v>1529</v>
      </c>
      <c r="B1302" s="116" t="s">
        <v>1490</v>
      </c>
      <c r="C1302" s="138">
        <v>39021</v>
      </c>
      <c r="D1302" s="139">
        <v>1.139739214</v>
      </c>
      <c r="E1302" s="118">
        <v>1000</v>
      </c>
      <c r="F1302" s="118" t="s">
        <v>1489</v>
      </c>
      <c r="G1302" s="113">
        <f>IF([Data da Aprovação]&lt;&gt;"ESTATUTÁRIO",YEAR([Data da Aprovação]),"")</f>
        <v>2006</v>
      </c>
      <c r="H1302" s="106">
        <f>Tabela9[[#This Row],[Valor do Provento R$]]/Tabela9[[#This Row],[Provento por 1 ou 1000 Ações]]</f>
        <v>1.1397392140000001E-3</v>
      </c>
    </row>
    <row r="1303" spans="1:8">
      <c r="A1303" s="119" t="s">
        <v>1529</v>
      </c>
      <c r="B1303" s="117" t="s">
        <v>1490</v>
      </c>
      <c r="C1303" s="140">
        <v>39038</v>
      </c>
      <c r="D1303" s="141">
        <v>2.3333375790000002</v>
      </c>
      <c r="E1303" s="119">
        <v>1000</v>
      </c>
      <c r="F1303" s="119" t="s">
        <v>1492</v>
      </c>
      <c r="G1303" s="114">
        <f>IF([Data da Aprovação]&lt;&gt;"ESTATUTÁRIO",YEAR([Data da Aprovação]),"")</f>
        <v>2006</v>
      </c>
      <c r="H1303" s="106">
        <f>Tabela9[[#This Row],[Valor do Provento R$]]/Tabela9[[#This Row],[Provento por 1 ou 1000 Ações]]</f>
        <v>2.3333375790000003E-3</v>
      </c>
    </row>
    <row r="1304" spans="1:8">
      <c r="A1304" s="118" t="s">
        <v>1529</v>
      </c>
      <c r="B1304" s="116" t="s">
        <v>1490</v>
      </c>
      <c r="C1304" s="138">
        <v>39051</v>
      </c>
      <c r="D1304" s="139">
        <v>1.139739214</v>
      </c>
      <c r="E1304" s="118">
        <v>1000</v>
      </c>
      <c r="F1304" s="118" t="s">
        <v>1489</v>
      </c>
      <c r="G1304" s="113">
        <f>IF([Data da Aprovação]&lt;&gt;"ESTATUTÁRIO",YEAR([Data da Aprovação]),"")</f>
        <v>2006</v>
      </c>
      <c r="H1304" s="106">
        <f>Tabela9[[#This Row],[Valor do Provento R$]]/Tabela9[[#This Row],[Provento por 1 ou 1000 Ações]]</f>
        <v>1.1397392140000001E-3</v>
      </c>
    </row>
    <row r="1305" spans="1:8">
      <c r="A1305" s="119" t="s">
        <v>1529</v>
      </c>
      <c r="B1305" s="117" t="s">
        <v>1490</v>
      </c>
      <c r="C1305" s="140">
        <v>39079</v>
      </c>
      <c r="D1305" s="141">
        <v>1.139739214</v>
      </c>
      <c r="E1305" s="119">
        <v>1000</v>
      </c>
      <c r="F1305" s="119" t="s">
        <v>1489</v>
      </c>
      <c r="G1305" s="114">
        <f>IF([Data da Aprovação]&lt;&gt;"ESTATUTÁRIO",YEAR([Data da Aprovação]),"")</f>
        <v>2006</v>
      </c>
      <c r="H1305" s="106">
        <f>Tabela9[[#This Row],[Valor do Provento R$]]/Tabela9[[#This Row],[Provento por 1 ou 1000 Ações]]</f>
        <v>1.1397392140000001E-3</v>
      </c>
    </row>
    <row r="1306" spans="1:8">
      <c r="A1306" s="118" t="s">
        <v>1529</v>
      </c>
      <c r="B1306" s="116" t="s">
        <v>1490</v>
      </c>
      <c r="C1306" s="138">
        <v>39479</v>
      </c>
      <c r="D1306" s="139">
        <v>0.47087669199999999</v>
      </c>
      <c r="E1306" s="118">
        <v>1</v>
      </c>
      <c r="F1306" s="118" t="s">
        <v>1489</v>
      </c>
      <c r="G1306" s="113">
        <f>IF([Data da Aprovação]&lt;&gt;"ESTATUTÁRIO",YEAR([Data da Aprovação]),"")</f>
        <v>2008</v>
      </c>
      <c r="H1306" s="106">
        <f>Tabela9[[#This Row],[Valor do Provento R$]]/Tabela9[[#This Row],[Provento por 1 ou 1000 Ações]]</f>
        <v>0.47087669199999999</v>
      </c>
    </row>
    <row r="1307" spans="1:8">
      <c r="A1307" s="119" t="s">
        <v>1529</v>
      </c>
      <c r="B1307" s="117" t="s">
        <v>1490</v>
      </c>
      <c r="C1307" s="140">
        <v>39568</v>
      </c>
      <c r="D1307" s="141">
        <v>0.18305645700000001</v>
      </c>
      <c r="E1307" s="119">
        <v>1</v>
      </c>
      <c r="F1307" s="119" t="s">
        <v>1492</v>
      </c>
      <c r="G1307" s="114">
        <f>IF([Data da Aprovação]&lt;&gt;"ESTATUTÁRIO",YEAR([Data da Aprovação]),"")</f>
        <v>2008</v>
      </c>
      <c r="H1307" s="106">
        <f>Tabela9[[#This Row],[Valor do Provento R$]]/Tabela9[[#This Row],[Provento por 1 ou 1000 Ações]]</f>
        <v>0.18305645700000001</v>
      </c>
    </row>
    <row r="1308" spans="1:8">
      <c r="A1308" s="118" t="s">
        <v>1529</v>
      </c>
      <c r="B1308" s="116" t="s">
        <v>1490</v>
      </c>
      <c r="C1308" s="138">
        <v>39638</v>
      </c>
      <c r="D1308" s="139">
        <v>0.33039325800000002</v>
      </c>
      <c r="E1308" s="118">
        <v>1</v>
      </c>
      <c r="F1308" s="118" t="s">
        <v>1489</v>
      </c>
      <c r="G1308" s="113">
        <f>IF([Data da Aprovação]&lt;&gt;"ESTATUTÁRIO",YEAR([Data da Aprovação]),"")</f>
        <v>2008</v>
      </c>
      <c r="H1308" s="106">
        <f>Tabela9[[#This Row],[Valor do Provento R$]]/Tabela9[[#This Row],[Provento por 1 ou 1000 Ações]]</f>
        <v>0.33039325800000002</v>
      </c>
    </row>
    <row r="1309" spans="1:8">
      <c r="A1309" s="119" t="s">
        <v>1529</v>
      </c>
      <c r="B1309" s="117" t="s">
        <v>1490</v>
      </c>
      <c r="C1309" s="140">
        <v>39805</v>
      </c>
      <c r="D1309" s="141">
        <v>0.33403302400000001</v>
      </c>
      <c r="E1309" s="119">
        <v>1</v>
      </c>
      <c r="F1309" s="119" t="s">
        <v>1489</v>
      </c>
      <c r="G1309" s="114">
        <f>IF([Data da Aprovação]&lt;&gt;"ESTATUTÁRIO",YEAR([Data da Aprovação]),"")</f>
        <v>2008</v>
      </c>
      <c r="H1309" s="106">
        <f>Tabela9[[#This Row],[Valor do Provento R$]]/Tabela9[[#This Row],[Provento por 1 ou 1000 Ações]]</f>
        <v>0.33403302400000001</v>
      </c>
    </row>
    <row r="1310" spans="1:8">
      <c r="A1310" s="118" t="s">
        <v>1529</v>
      </c>
      <c r="B1310" s="116" t="s">
        <v>1490</v>
      </c>
      <c r="C1310" s="138">
        <v>39857</v>
      </c>
      <c r="D1310" s="139">
        <v>0.46279002800000002</v>
      </c>
      <c r="E1310" s="118">
        <v>1</v>
      </c>
      <c r="F1310" s="118" t="s">
        <v>1492</v>
      </c>
      <c r="G1310" s="113">
        <f>IF([Data da Aprovação]&lt;&gt;"ESTATUTÁRIO",YEAR([Data da Aprovação]),"")</f>
        <v>2009</v>
      </c>
      <c r="H1310" s="106">
        <f>Tabela9[[#This Row],[Valor do Provento R$]]/Tabela9[[#This Row],[Provento por 1 ou 1000 Ações]]</f>
        <v>0.46279002800000002</v>
      </c>
    </row>
    <row r="1311" spans="1:8">
      <c r="A1311" s="119" t="s">
        <v>1529</v>
      </c>
      <c r="B1311" s="117" t="s">
        <v>1490</v>
      </c>
      <c r="C1311" s="140">
        <v>39990</v>
      </c>
      <c r="D1311" s="141">
        <v>0.39887712400000003</v>
      </c>
      <c r="E1311" s="119">
        <v>1</v>
      </c>
      <c r="F1311" s="119" t="s">
        <v>1489</v>
      </c>
      <c r="G1311" s="114">
        <f>IF([Data da Aprovação]&lt;&gt;"ESTATUTÁRIO",YEAR([Data da Aprovação]),"")</f>
        <v>2009</v>
      </c>
      <c r="H1311" s="106">
        <f>Tabela9[[#This Row],[Valor do Provento R$]]/Tabela9[[#This Row],[Provento por 1 ou 1000 Ações]]</f>
        <v>0.39887712400000003</v>
      </c>
    </row>
    <row r="1312" spans="1:8">
      <c r="A1312" s="118" t="s">
        <v>1529</v>
      </c>
      <c r="B1312" s="116" t="s">
        <v>1490</v>
      </c>
      <c r="C1312" s="138">
        <v>40046</v>
      </c>
      <c r="D1312" s="139">
        <v>0.33254521399999998</v>
      </c>
      <c r="E1312" s="118">
        <v>1</v>
      </c>
      <c r="F1312" s="118" t="s">
        <v>1492</v>
      </c>
      <c r="G1312" s="113">
        <f>IF([Data da Aprovação]&lt;&gt;"ESTATUTÁRIO",YEAR([Data da Aprovação]),"")</f>
        <v>2009</v>
      </c>
      <c r="H1312" s="106">
        <f>Tabela9[[#This Row],[Valor do Provento R$]]/Tabela9[[#This Row],[Provento por 1 ou 1000 Ações]]</f>
        <v>0.33254521399999998</v>
      </c>
    </row>
    <row r="1313" spans="1:8">
      <c r="A1313" s="119" t="s">
        <v>1529</v>
      </c>
      <c r="B1313" s="117" t="s">
        <v>1490</v>
      </c>
      <c r="C1313" s="140">
        <v>40126</v>
      </c>
      <c r="D1313" s="141">
        <v>0.385525487</v>
      </c>
      <c r="E1313" s="119">
        <v>1</v>
      </c>
      <c r="F1313" s="119" t="s">
        <v>1489</v>
      </c>
      <c r="G1313" s="114">
        <f>IF([Data da Aprovação]&lt;&gt;"ESTATUTÁRIO",YEAR([Data da Aprovação]),"")</f>
        <v>2009</v>
      </c>
      <c r="H1313" s="106">
        <f>Tabela9[[#This Row],[Valor do Provento R$]]/Tabela9[[#This Row],[Provento por 1 ou 1000 Ações]]</f>
        <v>0.385525487</v>
      </c>
    </row>
    <row r="1314" spans="1:8">
      <c r="A1314" s="118" t="s">
        <v>1529</v>
      </c>
      <c r="B1314" s="116" t="s">
        <v>1490</v>
      </c>
      <c r="C1314" s="138">
        <v>40245</v>
      </c>
      <c r="D1314" s="139">
        <v>1.0620213060000001</v>
      </c>
      <c r="E1314" s="118">
        <v>1</v>
      </c>
      <c r="F1314" s="118" t="s">
        <v>1492</v>
      </c>
      <c r="G1314" s="113">
        <f>IF([Data da Aprovação]&lt;&gt;"ESTATUTÁRIO",YEAR([Data da Aprovação]),"")</f>
        <v>2010</v>
      </c>
      <c r="H1314" s="106">
        <f>Tabela9[[#This Row],[Valor do Provento R$]]/Tabela9[[#This Row],[Provento por 1 ou 1000 Ações]]</f>
        <v>1.0620213060000001</v>
      </c>
    </row>
    <row r="1315" spans="1:8">
      <c r="A1315" s="119" t="s">
        <v>1529</v>
      </c>
      <c r="B1315" s="117" t="s">
        <v>1490</v>
      </c>
      <c r="C1315" s="140">
        <v>40345</v>
      </c>
      <c r="D1315" s="141">
        <v>0.433507527</v>
      </c>
      <c r="E1315" s="119">
        <v>1</v>
      </c>
      <c r="F1315" s="119" t="s">
        <v>1489</v>
      </c>
      <c r="G1315" s="114">
        <f>IF([Data da Aprovação]&lt;&gt;"ESTATUTÁRIO",YEAR([Data da Aprovação]),"")</f>
        <v>2010</v>
      </c>
      <c r="H1315" s="106">
        <f>Tabela9[[#This Row],[Valor do Provento R$]]/Tabela9[[#This Row],[Provento por 1 ou 1000 Ações]]</f>
        <v>0.433507527</v>
      </c>
    </row>
    <row r="1316" spans="1:8">
      <c r="A1316" s="118" t="s">
        <v>1529</v>
      </c>
      <c r="B1316" s="116" t="s">
        <v>1490</v>
      </c>
      <c r="C1316" s="138">
        <v>40388</v>
      </c>
      <c r="D1316" s="139">
        <v>0.200845096</v>
      </c>
      <c r="E1316" s="118">
        <v>1</v>
      </c>
      <c r="F1316" s="118" t="s">
        <v>1492</v>
      </c>
      <c r="G1316" s="113">
        <f>IF([Data da Aprovação]&lt;&gt;"ESTATUTÁRIO",YEAR([Data da Aprovação]),"")</f>
        <v>2010</v>
      </c>
      <c r="H1316" s="106">
        <f>Tabela9[[#This Row],[Valor do Provento R$]]/Tabela9[[#This Row],[Provento por 1 ou 1000 Ações]]</f>
        <v>0.200845096</v>
      </c>
    </row>
    <row r="1317" spans="1:8">
      <c r="A1317" s="119" t="s">
        <v>1529</v>
      </c>
      <c r="B1317" s="117" t="s">
        <v>1490</v>
      </c>
      <c r="C1317" s="140">
        <v>40506</v>
      </c>
      <c r="D1317" s="141">
        <v>0.44070949100000001</v>
      </c>
      <c r="E1317" s="119">
        <v>1</v>
      </c>
      <c r="F1317" s="119" t="s">
        <v>1489</v>
      </c>
      <c r="G1317" s="114">
        <f>IF([Data da Aprovação]&lt;&gt;"ESTATUTÁRIO",YEAR([Data da Aprovação]),"")</f>
        <v>2010</v>
      </c>
      <c r="H1317" s="106">
        <f>Tabela9[[#This Row],[Valor do Provento R$]]/Tabela9[[#This Row],[Provento por 1 ou 1000 Ações]]</f>
        <v>0.44070949100000001</v>
      </c>
    </row>
    <row r="1318" spans="1:8">
      <c r="A1318" s="118" t="s">
        <v>1529</v>
      </c>
      <c r="B1318" s="116" t="s">
        <v>1490</v>
      </c>
      <c r="C1318" s="138">
        <v>40599</v>
      </c>
      <c r="D1318" s="139">
        <v>1.424491795</v>
      </c>
      <c r="E1318" s="118">
        <v>1</v>
      </c>
      <c r="F1318" s="118" t="s">
        <v>1492</v>
      </c>
      <c r="G1318" s="113">
        <f>IF([Data da Aprovação]&lt;&gt;"ESTATUTÁRIO",YEAR([Data da Aprovação]),"")</f>
        <v>2011</v>
      </c>
      <c r="H1318" s="106">
        <f>Tabela9[[#This Row],[Valor do Provento R$]]/Tabela9[[#This Row],[Provento por 1 ou 1000 Ações]]</f>
        <v>1.424491795</v>
      </c>
    </row>
    <row r="1319" spans="1:8">
      <c r="A1319" s="119" t="s">
        <v>1529</v>
      </c>
      <c r="B1319" s="117" t="s">
        <v>1490</v>
      </c>
      <c r="C1319" s="140">
        <v>40690</v>
      </c>
      <c r="D1319" s="141">
        <v>0.51734066400000001</v>
      </c>
      <c r="E1319" s="119">
        <v>1</v>
      </c>
      <c r="F1319" s="119" t="s">
        <v>1489</v>
      </c>
      <c r="G1319" s="114">
        <f>IF([Data da Aprovação]&lt;&gt;"ESTATUTÁRIO",YEAR([Data da Aprovação]),"")</f>
        <v>2011</v>
      </c>
      <c r="H1319" s="106">
        <f>Tabela9[[#This Row],[Valor do Provento R$]]/Tabela9[[#This Row],[Provento por 1 ou 1000 Ações]]</f>
        <v>0.51734066400000001</v>
      </c>
    </row>
    <row r="1320" spans="1:8">
      <c r="A1320" s="118" t="s">
        <v>1529</v>
      </c>
      <c r="B1320" s="116" t="s">
        <v>1490</v>
      </c>
      <c r="C1320" s="138">
        <v>40781</v>
      </c>
      <c r="D1320" s="139">
        <v>1.540386362</v>
      </c>
      <c r="E1320" s="118">
        <v>1</v>
      </c>
      <c r="F1320" s="118" t="s">
        <v>1492</v>
      </c>
      <c r="G1320" s="113">
        <f>IF([Data da Aprovação]&lt;&gt;"ESTATUTÁRIO",YEAR([Data da Aprovação]),"")</f>
        <v>2011</v>
      </c>
      <c r="H1320" s="106">
        <f>Tabela9[[#This Row],[Valor do Provento R$]]/Tabela9[[#This Row],[Provento por 1 ou 1000 Ações]]</f>
        <v>1.540386362</v>
      </c>
    </row>
    <row r="1321" spans="1:8">
      <c r="A1321" s="119" t="s">
        <v>1529</v>
      </c>
      <c r="B1321" s="117" t="s">
        <v>1490</v>
      </c>
      <c r="C1321" s="140">
        <v>40879</v>
      </c>
      <c r="D1321" s="141">
        <v>0.52593536799999996</v>
      </c>
      <c r="E1321" s="119">
        <v>1</v>
      </c>
      <c r="F1321" s="119" t="s">
        <v>1489</v>
      </c>
      <c r="G1321" s="114">
        <f>IF([Data da Aprovação]&lt;&gt;"ESTATUTÁRIO",YEAR([Data da Aprovação]),"")</f>
        <v>2011</v>
      </c>
      <c r="H1321" s="106">
        <f>Tabela9[[#This Row],[Valor do Provento R$]]/Tabela9[[#This Row],[Provento por 1 ou 1000 Ações]]</f>
        <v>0.52593536799999996</v>
      </c>
    </row>
    <row r="1322" spans="1:8">
      <c r="A1322" s="118" t="s">
        <v>1529</v>
      </c>
      <c r="B1322" s="116" t="s">
        <v>1490</v>
      </c>
      <c r="C1322" s="138">
        <v>40966</v>
      </c>
      <c r="D1322" s="139">
        <v>1.0388853010000001</v>
      </c>
      <c r="E1322" s="118">
        <v>1</v>
      </c>
      <c r="F1322" s="118" t="s">
        <v>1492</v>
      </c>
      <c r="G1322" s="113">
        <f>IF([Data da Aprovação]&lt;&gt;"ESTATUTÁRIO",YEAR([Data da Aprovação]),"")</f>
        <v>2012</v>
      </c>
      <c r="H1322" s="106">
        <f>Tabela9[[#This Row],[Valor do Provento R$]]/Tabela9[[#This Row],[Provento por 1 ou 1000 Ações]]</f>
        <v>1.0388853010000001</v>
      </c>
    </row>
    <row r="1323" spans="1:8">
      <c r="A1323" s="119" t="s">
        <v>1529</v>
      </c>
      <c r="B1323" s="117" t="s">
        <v>1490</v>
      </c>
      <c r="C1323" s="140">
        <v>40966</v>
      </c>
      <c r="D1323" s="141">
        <v>2.4757307860000002</v>
      </c>
      <c r="E1323" s="119">
        <v>1</v>
      </c>
      <c r="F1323" s="119" t="s">
        <v>1492</v>
      </c>
      <c r="G1323" s="114">
        <f>IF([Data da Aprovação]&lt;&gt;"ESTATUTÁRIO",YEAR([Data da Aprovação]),"")</f>
        <v>2012</v>
      </c>
      <c r="H1323" s="106">
        <f>Tabela9[[#This Row],[Valor do Provento R$]]/Tabela9[[#This Row],[Provento por 1 ou 1000 Ações]]</f>
        <v>2.4757307860000002</v>
      </c>
    </row>
    <row r="1324" spans="1:8">
      <c r="A1324" s="118" t="s">
        <v>1529</v>
      </c>
      <c r="B1324" s="116" t="s">
        <v>1490</v>
      </c>
      <c r="C1324" s="138">
        <v>41072</v>
      </c>
      <c r="D1324" s="139">
        <v>0.59772187399999999</v>
      </c>
      <c r="E1324" s="118">
        <v>1</v>
      </c>
      <c r="F1324" s="118" t="s">
        <v>1489</v>
      </c>
      <c r="G1324" s="113">
        <f>IF([Data da Aprovação]&lt;&gt;"ESTATUTÁRIO",YEAR([Data da Aprovação]),"")</f>
        <v>2012</v>
      </c>
      <c r="H1324" s="106">
        <f>Tabela9[[#This Row],[Valor do Provento R$]]/Tabela9[[#This Row],[Provento por 1 ou 1000 Ações]]</f>
        <v>0.59772187399999999</v>
      </c>
    </row>
    <row r="1325" spans="1:8">
      <c r="A1325" s="119" t="s">
        <v>1529</v>
      </c>
      <c r="B1325" s="117" t="s">
        <v>1490</v>
      </c>
      <c r="C1325" s="140">
        <v>41134</v>
      </c>
      <c r="D1325" s="141">
        <v>1.28733502</v>
      </c>
      <c r="E1325" s="119">
        <v>1</v>
      </c>
      <c r="F1325" s="119" t="s">
        <v>1492</v>
      </c>
      <c r="G1325" s="114">
        <f>IF([Data da Aprovação]&lt;&gt;"ESTATUTÁRIO",YEAR([Data da Aprovação]),"")</f>
        <v>2012</v>
      </c>
      <c r="H1325" s="106">
        <f>Tabela9[[#This Row],[Valor do Provento R$]]/Tabela9[[#This Row],[Provento por 1 ou 1000 Ações]]</f>
        <v>1.28733502</v>
      </c>
    </row>
    <row r="1326" spans="1:8">
      <c r="A1326" s="118" t="s">
        <v>1529</v>
      </c>
      <c r="B1326" s="116" t="s">
        <v>1490</v>
      </c>
      <c r="C1326" s="138">
        <v>41239</v>
      </c>
      <c r="D1326" s="139">
        <v>0.55515860400000006</v>
      </c>
      <c r="E1326" s="118">
        <v>1</v>
      </c>
      <c r="F1326" s="118" t="s">
        <v>1489</v>
      </c>
      <c r="G1326" s="113">
        <f>IF([Data da Aprovação]&lt;&gt;"ESTATUTÁRIO",YEAR([Data da Aprovação]),"")</f>
        <v>2012</v>
      </c>
      <c r="H1326" s="106">
        <f>Tabela9[[#This Row],[Valor do Provento R$]]/Tabela9[[#This Row],[Provento por 1 ou 1000 Ações]]</f>
        <v>0.55515860400000006</v>
      </c>
    </row>
    <row r="1327" spans="1:8">
      <c r="A1327" s="119" t="s">
        <v>1529</v>
      </c>
      <c r="B1327" s="117" t="s">
        <v>1490</v>
      </c>
      <c r="C1327" s="140">
        <v>41327</v>
      </c>
      <c r="D1327" s="141">
        <v>0.92396944000000003</v>
      </c>
      <c r="E1327" s="119">
        <v>1</v>
      </c>
      <c r="F1327" s="119" t="s">
        <v>1492</v>
      </c>
      <c r="G1327" s="114">
        <f>IF([Data da Aprovação]&lt;&gt;"ESTATUTÁRIO",YEAR([Data da Aprovação]),"")</f>
        <v>2013</v>
      </c>
      <c r="H1327" s="106">
        <f>Tabela9[[#This Row],[Valor do Provento R$]]/Tabela9[[#This Row],[Provento por 1 ou 1000 Ações]]</f>
        <v>0.92396944000000003</v>
      </c>
    </row>
    <row r="1328" spans="1:8">
      <c r="A1328" s="118" t="s">
        <v>1529</v>
      </c>
      <c r="B1328" s="116" t="s">
        <v>1490</v>
      </c>
      <c r="C1328" s="138">
        <v>41327</v>
      </c>
      <c r="D1328" s="139">
        <v>2.0768499180000002</v>
      </c>
      <c r="E1328" s="118">
        <v>1</v>
      </c>
      <c r="F1328" s="118" t="s">
        <v>1492</v>
      </c>
      <c r="G1328" s="113">
        <f>IF([Data da Aprovação]&lt;&gt;"ESTATUTÁRIO",YEAR([Data da Aprovação]),"")</f>
        <v>2013</v>
      </c>
      <c r="H1328" s="106">
        <f>Tabela9[[#This Row],[Valor do Provento R$]]/Tabela9[[#This Row],[Provento por 1 ou 1000 Ações]]</f>
        <v>2.0768499180000002</v>
      </c>
    </row>
    <row r="1329" spans="1:8">
      <c r="A1329" s="119" t="s">
        <v>1529</v>
      </c>
      <c r="B1329" s="117" t="s">
        <v>1490</v>
      </c>
      <c r="C1329" s="140">
        <v>41452</v>
      </c>
      <c r="D1329" s="141">
        <v>0.57874044300000005</v>
      </c>
      <c r="E1329" s="119">
        <v>1</v>
      </c>
      <c r="F1329" s="119" t="s">
        <v>1489</v>
      </c>
      <c r="G1329" s="114">
        <f>IF([Data da Aprovação]&lt;&gt;"ESTATUTÁRIO",YEAR([Data da Aprovação]),"")</f>
        <v>2013</v>
      </c>
      <c r="H1329" s="106">
        <f>Tabela9[[#This Row],[Valor do Provento R$]]/Tabela9[[#This Row],[Provento por 1 ou 1000 Ações]]</f>
        <v>0.57874044300000005</v>
      </c>
    </row>
    <row r="1330" spans="1:8">
      <c r="A1330" s="118" t="s">
        <v>1529</v>
      </c>
      <c r="B1330" s="116" t="s">
        <v>1490</v>
      </c>
      <c r="C1330" s="138">
        <v>41500</v>
      </c>
      <c r="D1330" s="139">
        <v>0.18976670600000001</v>
      </c>
      <c r="E1330" s="118">
        <v>1</v>
      </c>
      <c r="F1330" s="118" t="s">
        <v>1492</v>
      </c>
      <c r="G1330" s="113">
        <f>IF([Data da Aprovação]&lt;&gt;"ESTATUTÁRIO",YEAR([Data da Aprovação]),"")</f>
        <v>2013</v>
      </c>
      <c r="H1330" s="106">
        <f>Tabela9[[#This Row],[Valor do Provento R$]]/Tabela9[[#This Row],[Provento por 1 ou 1000 Ações]]</f>
        <v>0.18976670600000001</v>
      </c>
    </row>
    <row r="1331" spans="1:8">
      <c r="A1331" s="119" t="s">
        <v>1529</v>
      </c>
      <c r="B1331" s="117" t="s">
        <v>1490</v>
      </c>
      <c r="C1331" s="140">
        <v>41628</v>
      </c>
      <c r="D1331" s="141">
        <v>0.58835155400000005</v>
      </c>
      <c r="E1331" s="119">
        <v>1</v>
      </c>
      <c r="F1331" s="119" t="s">
        <v>1489</v>
      </c>
      <c r="G1331" s="114">
        <f>IF([Data da Aprovação]&lt;&gt;"ESTATUTÁRIO",YEAR([Data da Aprovação]),"")</f>
        <v>2013</v>
      </c>
      <c r="H1331" s="106">
        <f>Tabela9[[#This Row],[Valor do Provento R$]]/Tabela9[[#This Row],[Provento por 1 ou 1000 Ações]]</f>
        <v>0.58835155400000005</v>
      </c>
    </row>
    <row r="1332" spans="1:8">
      <c r="A1332" s="118" t="s">
        <v>1529</v>
      </c>
      <c r="B1332" s="116" t="s">
        <v>1490</v>
      </c>
      <c r="C1332" s="138">
        <v>41690</v>
      </c>
      <c r="D1332" s="139">
        <v>0.20991051199999999</v>
      </c>
      <c r="E1332" s="118">
        <v>1</v>
      </c>
      <c r="F1332" s="118" t="s">
        <v>1492</v>
      </c>
      <c r="G1332" s="113">
        <f>IF([Data da Aprovação]&lt;&gt;"ESTATUTÁRIO",YEAR([Data da Aprovação]),"")</f>
        <v>2014</v>
      </c>
      <c r="H1332" s="106">
        <f>Tabela9[[#This Row],[Valor do Provento R$]]/Tabela9[[#This Row],[Provento por 1 ou 1000 Ações]]</f>
        <v>0.20991051199999999</v>
      </c>
    </row>
    <row r="1333" spans="1:8">
      <c r="A1333" s="119" t="s">
        <v>1530</v>
      </c>
      <c r="B1333" s="117" t="s">
        <v>1488</v>
      </c>
      <c r="C1333" s="140">
        <v>36644</v>
      </c>
      <c r="D1333" s="141">
        <v>4.6892499999999997E-4</v>
      </c>
      <c r="E1333" s="119">
        <v>1</v>
      </c>
      <c r="F1333" s="119" t="s">
        <v>1492</v>
      </c>
      <c r="G1333" s="114">
        <f>IF([Data da Aprovação]&lt;&gt;"ESTATUTÁRIO",YEAR([Data da Aprovação]),"")</f>
        <v>2000</v>
      </c>
      <c r="H1333" s="106">
        <f>Tabela9[[#This Row],[Valor do Provento R$]]/Tabela9[[#This Row],[Provento por 1 ou 1000 Ações]]</f>
        <v>4.6892499999999997E-4</v>
      </c>
    </row>
    <row r="1334" spans="1:8">
      <c r="A1334" s="118" t="s">
        <v>1530</v>
      </c>
      <c r="B1334" s="116" t="s">
        <v>1488</v>
      </c>
      <c r="C1334" s="138">
        <v>37011</v>
      </c>
      <c r="D1334" s="139">
        <v>1.416881E-3</v>
      </c>
      <c r="E1334" s="118">
        <v>1</v>
      </c>
      <c r="F1334" s="118" t="s">
        <v>1492</v>
      </c>
      <c r="G1334" s="113">
        <f>IF([Data da Aprovação]&lt;&gt;"ESTATUTÁRIO",YEAR([Data da Aprovação]),"")</f>
        <v>2001</v>
      </c>
      <c r="H1334" s="106">
        <f>Tabela9[[#This Row],[Valor do Provento R$]]/Tabela9[[#This Row],[Provento por 1 ou 1000 Ações]]</f>
        <v>1.416881E-3</v>
      </c>
    </row>
    <row r="1335" spans="1:8">
      <c r="A1335" s="119" t="s">
        <v>1530</v>
      </c>
      <c r="B1335" s="117" t="s">
        <v>1488</v>
      </c>
      <c r="C1335" s="140">
        <v>37253</v>
      </c>
      <c r="D1335" s="141">
        <v>1.640114E-3</v>
      </c>
      <c r="E1335" s="119">
        <v>1</v>
      </c>
      <c r="F1335" s="119" t="s">
        <v>1489</v>
      </c>
      <c r="G1335" s="114">
        <f>IF([Data da Aprovação]&lt;&gt;"ESTATUTÁRIO",YEAR([Data da Aprovação]),"")</f>
        <v>2001</v>
      </c>
      <c r="H1335" s="106">
        <f>Tabela9[[#This Row],[Valor do Provento R$]]/Tabela9[[#This Row],[Provento por 1 ou 1000 Ações]]</f>
        <v>1.640114E-3</v>
      </c>
    </row>
    <row r="1336" spans="1:8">
      <c r="A1336" s="118" t="s">
        <v>1530</v>
      </c>
      <c r="B1336" s="116" t="s">
        <v>1488</v>
      </c>
      <c r="C1336" s="138">
        <v>37376</v>
      </c>
      <c r="D1336" s="139">
        <v>5.6068259999999997E-3</v>
      </c>
      <c r="E1336" s="118">
        <v>1</v>
      </c>
      <c r="F1336" s="118" t="s">
        <v>1492</v>
      </c>
      <c r="G1336" s="113">
        <f>IF([Data da Aprovação]&lt;&gt;"ESTATUTÁRIO",YEAR([Data da Aprovação]),"")</f>
        <v>2002</v>
      </c>
      <c r="H1336" s="106">
        <f>Tabela9[[#This Row],[Valor do Provento R$]]/Tabela9[[#This Row],[Provento por 1 ou 1000 Ações]]</f>
        <v>5.6068259999999997E-3</v>
      </c>
    </row>
    <row r="1337" spans="1:8">
      <c r="A1337" s="119" t="s">
        <v>1530</v>
      </c>
      <c r="B1337" s="117" t="s">
        <v>1488</v>
      </c>
      <c r="C1337" s="140">
        <v>38082</v>
      </c>
      <c r="D1337" s="141">
        <v>1.912689E-3</v>
      </c>
      <c r="E1337" s="119">
        <v>1</v>
      </c>
      <c r="F1337" s="119" t="s">
        <v>1489</v>
      </c>
      <c r="G1337" s="114">
        <f>IF([Data da Aprovação]&lt;&gt;"ESTATUTÁRIO",YEAR([Data da Aprovação]),"")</f>
        <v>2004</v>
      </c>
      <c r="H1337" s="106">
        <f>Tabela9[[#This Row],[Valor do Provento R$]]/Tabela9[[#This Row],[Provento por 1 ou 1000 Ações]]</f>
        <v>1.912689E-3</v>
      </c>
    </row>
    <row r="1338" spans="1:8">
      <c r="A1338" s="118" t="s">
        <v>1530</v>
      </c>
      <c r="B1338" s="116" t="s">
        <v>1488</v>
      </c>
      <c r="C1338" s="138">
        <v>38470</v>
      </c>
      <c r="D1338" s="139">
        <v>6.4468310000000001E-3</v>
      </c>
      <c r="E1338" s="118">
        <v>1</v>
      </c>
      <c r="F1338" s="118" t="s">
        <v>1489</v>
      </c>
      <c r="G1338" s="113">
        <f>IF([Data da Aprovação]&lt;&gt;"ESTATUTÁRIO",YEAR([Data da Aprovação]),"")</f>
        <v>2005</v>
      </c>
      <c r="H1338" s="106">
        <f>Tabela9[[#This Row],[Valor do Provento R$]]/Tabela9[[#This Row],[Provento por 1 ou 1000 Ações]]</f>
        <v>6.4468310000000001E-3</v>
      </c>
    </row>
    <row r="1339" spans="1:8">
      <c r="A1339" s="119" t="s">
        <v>1530</v>
      </c>
      <c r="B1339" s="117" t="s">
        <v>1488</v>
      </c>
      <c r="C1339" s="140">
        <v>38470</v>
      </c>
      <c r="D1339" s="141">
        <v>1.059754E-3</v>
      </c>
      <c r="E1339" s="119">
        <v>1</v>
      </c>
      <c r="F1339" s="119" t="s">
        <v>1492</v>
      </c>
      <c r="G1339" s="114">
        <f>IF([Data da Aprovação]&lt;&gt;"ESTATUTÁRIO",YEAR([Data da Aprovação]),"")</f>
        <v>2005</v>
      </c>
      <c r="H1339" s="106">
        <f>Tabela9[[#This Row],[Valor do Provento R$]]/Tabela9[[#This Row],[Provento por 1 ou 1000 Ações]]</f>
        <v>1.059754E-3</v>
      </c>
    </row>
    <row r="1340" spans="1:8">
      <c r="A1340" s="118" t="s">
        <v>1530</v>
      </c>
      <c r="B1340" s="116" t="s">
        <v>1488</v>
      </c>
      <c r="C1340" s="138">
        <v>38835</v>
      </c>
      <c r="D1340" s="139">
        <v>9.3677050000000005E-3</v>
      </c>
      <c r="E1340" s="118">
        <v>1</v>
      </c>
      <c r="F1340" s="118" t="s">
        <v>1489</v>
      </c>
      <c r="G1340" s="113">
        <f>IF([Data da Aprovação]&lt;&gt;"ESTATUTÁRIO",YEAR([Data da Aprovação]),"")</f>
        <v>2006</v>
      </c>
      <c r="H1340" s="106">
        <f>Tabela9[[#This Row],[Valor do Provento R$]]/Tabela9[[#This Row],[Provento por 1 ou 1000 Ações]]</f>
        <v>9.3677050000000005E-3</v>
      </c>
    </row>
    <row r="1341" spans="1:8">
      <c r="A1341" s="119" t="s">
        <v>1530</v>
      </c>
      <c r="B1341" s="117" t="s">
        <v>1488</v>
      </c>
      <c r="C1341" s="140">
        <v>38835</v>
      </c>
      <c r="D1341" s="141">
        <v>4.5609520000000001E-3</v>
      </c>
      <c r="E1341" s="119">
        <v>1</v>
      </c>
      <c r="F1341" s="119" t="s">
        <v>1492</v>
      </c>
      <c r="G1341" s="114">
        <f>IF([Data da Aprovação]&lt;&gt;"ESTATUTÁRIO",YEAR([Data da Aprovação]),"")</f>
        <v>2006</v>
      </c>
      <c r="H1341" s="106">
        <f>Tabela9[[#This Row],[Valor do Provento R$]]/Tabela9[[#This Row],[Provento por 1 ou 1000 Ações]]</f>
        <v>4.5609520000000001E-3</v>
      </c>
    </row>
    <row r="1342" spans="1:8">
      <c r="A1342" s="118" t="s">
        <v>1530</v>
      </c>
      <c r="B1342" s="116" t="s">
        <v>1488</v>
      </c>
      <c r="C1342" s="138">
        <v>38855</v>
      </c>
      <c r="D1342" s="139">
        <v>4.0605459999999999E-3</v>
      </c>
      <c r="E1342" s="118">
        <v>1</v>
      </c>
      <c r="F1342" s="118" t="s">
        <v>1489</v>
      </c>
      <c r="G1342" s="113">
        <f>IF([Data da Aprovação]&lt;&gt;"ESTATUTÁRIO",YEAR([Data da Aprovação]),"")</f>
        <v>2006</v>
      </c>
      <c r="H1342" s="106">
        <f>Tabela9[[#This Row],[Valor do Provento R$]]/Tabela9[[#This Row],[Provento por 1 ou 1000 Ações]]</f>
        <v>4.0605459999999999E-3</v>
      </c>
    </row>
    <row r="1343" spans="1:8">
      <c r="A1343" s="119" t="s">
        <v>1530</v>
      </c>
      <c r="B1343" s="117" t="s">
        <v>1488</v>
      </c>
      <c r="C1343" s="140">
        <v>38868</v>
      </c>
      <c r="D1343" s="141">
        <v>9.6613099999999996E-4</v>
      </c>
      <c r="E1343" s="119">
        <v>1</v>
      </c>
      <c r="F1343" s="119" t="s">
        <v>1489</v>
      </c>
      <c r="G1343" s="114">
        <f>IF([Data da Aprovação]&lt;&gt;"ESTATUTÁRIO",YEAR([Data da Aprovação]),"")</f>
        <v>2006</v>
      </c>
      <c r="H1343" s="106">
        <f>Tabela9[[#This Row],[Valor do Provento R$]]/Tabela9[[#This Row],[Provento por 1 ou 1000 Ações]]</f>
        <v>9.6613099999999996E-4</v>
      </c>
    </row>
    <row r="1344" spans="1:8">
      <c r="A1344" s="118" t="s">
        <v>1530</v>
      </c>
      <c r="B1344" s="116" t="s">
        <v>1488</v>
      </c>
      <c r="C1344" s="138">
        <v>38898</v>
      </c>
      <c r="D1344" s="139">
        <v>9.6613099999999996E-4</v>
      </c>
      <c r="E1344" s="118">
        <v>1</v>
      </c>
      <c r="F1344" s="118" t="s">
        <v>1489</v>
      </c>
      <c r="G1344" s="113">
        <f>IF([Data da Aprovação]&lt;&gt;"ESTATUTÁRIO",YEAR([Data da Aprovação]),"")</f>
        <v>2006</v>
      </c>
      <c r="H1344" s="106">
        <f>Tabela9[[#This Row],[Valor do Provento R$]]/Tabela9[[#This Row],[Provento por 1 ou 1000 Ações]]</f>
        <v>9.6613099999999996E-4</v>
      </c>
    </row>
    <row r="1345" spans="1:8">
      <c r="A1345" s="119" t="s">
        <v>1530</v>
      </c>
      <c r="B1345" s="117" t="s">
        <v>1488</v>
      </c>
      <c r="C1345" s="140">
        <v>38925</v>
      </c>
      <c r="D1345" s="141">
        <v>4.694017E-3</v>
      </c>
      <c r="E1345" s="119">
        <v>1</v>
      </c>
      <c r="F1345" s="119" t="s">
        <v>1492</v>
      </c>
      <c r="G1345" s="114">
        <f>IF([Data da Aprovação]&lt;&gt;"ESTATUTÁRIO",YEAR([Data da Aprovação]),"")</f>
        <v>2006</v>
      </c>
      <c r="H1345" s="106">
        <f>Tabela9[[#This Row],[Valor do Provento R$]]/Tabela9[[#This Row],[Provento por 1 ou 1000 Ações]]</f>
        <v>4.694017E-3</v>
      </c>
    </row>
    <row r="1346" spans="1:8">
      <c r="A1346" s="118" t="s">
        <v>1530</v>
      </c>
      <c r="B1346" s="116" t="s">
        <v>1488</v>
      </c>
      <c r="C1346" s="138">
        <v>38925</v>
      </c>
      <c r="D1346" s="139">
        <v>8.9560200000000001E-4</v>
      </c>
      <c r="E1346" s="118">
        <v>1</v>
      </c>
      <c r="F1346" s="118" t="s">
        <v>1489</v>
      </c>
      <c r="G1346" s="113">
        <f>IF([Data da Aprovação]&lt;&gt;"ESTATUTÁRIO",YEAR([Data da Aprovação]),"")</f>
        <v>2006</v>
      </c>
      <c r="H1346" s="106">
        <f>Tabela9[[#This Row],[Valor do Provento R$]]/Tabela9[[#This Row],[Provento por 1 ou 1000 Ações]]</f>
        <v>8.9560200000000001E-4</v>
      </c>
    </row>
    <row r="1347" spans="1:8">
      <c r="A1347" s="119" t="s">
        <v>1530</v>
      </c>
      <c r="B1347" s="117" t="s">
        <v>1488</v>
      </c>
      <c r="C1347" s="140">
        <v>38960</v>
      </c>
      <c r="D1347" s="141">
        <v>8.9560200000000001E-4</v>
      </c>
      <c r="E1347" s="119">
        <v>1</v>
      </c>
      <c r="F1347" s="119" t="s">
        <v>1489</v>
      </c>
      <c r="G1347" s="114">
        <f>IF([Data da Aprovação]&lt;&gt;"ESTATUTÁRIO",YEAR([Data da Aprovação]),"")</f>
        <v>2006</v>
      </c>
      <c r="H1347" s="106">
        <f>Tabela9[[#This Row],[Valor do Provento R$]]/Tabela9[[#This Row],[Provento por 1 ou 1000 Ações]]</f>
        <v>8.9560200000000001E-4</v>
      </c>
    </row>
    <row r="1348" spans="1:8">
      <c r="A1348" s="118" t="s">
        <v>1530</v>
      </c>
      <c r="B1348" s="116" t="s">
        <v>1488</v>
      </c>
      <c r="C1348" s="138">
        <v>38989</v>
      </c>
      <c r="D1348" s="139">
        <v>8.9560200000000001E-4</v>
      </c>
      <c r="E1348" s="118">
        <v>1</v>
      </c>
      <c r="F1348" s="118" t="s">
        <v>1489</v>
      </c>
      <c r="G1348" s="113">
        <f>IF([Data da Aprovação]&lt;&gt;"ESTATUTÁRIO",YEAR([Data da Aprovação]),"")</f>
        <v>2006</v>
      </c>
      <c r="H1348" s="106">
        <f>Tabela9[[#This Row],[Valor do Provento R$]]/Tabela9[[#This Row],[Provento por 1 ou 1000 Ações]]</f>
        <v>8.9560200000000001E-4</v>
      </c>
    </row>
    <row r="1349" spans="1:8">
      <c r="A1349" s="119" t="s">
        <v>1530</v>
      </c>
      <c r="B1349" s="117" t="s">
        <v>1488</v>
      </c>
      <c r="C1349" s="140">
        <v>39021</v>
      </c>
      <c r="D1349" s="141">
        <v>7.2629699999999999E-4</v>
      </c>
      <c r="E1349" s="119">
        <v>1</v>
      </c>
      <c r="F1349" s="119" t="s">
        <v>1489</v>
      </c>
      <c r="G1349" s="114">
        <f>IF([Data da Aprovação]&lt;&gt;"ESTATUTÁRIO",YEAR([Data da Aprovação]),"")</f>
        <v>2006</v>
      </c>
      <c r="H1349" s="106">
        <f>Tabela9[[#This Row],[Valor do Provento R$]]/Tabela9[[#This Row],[Provento por 1 ou 1000 Ações]]</f>
        <v>7.2629699999999999E-4</v>
      </c>
    </row>
    <row r="1350" spans="1:8">
      <c r="A1350" s="118" t="s">
        <v>1530</v>
      </c>
      <c r="B1350" s="116" t="s">
        <v>1488</v>
      </c>
      <c r="C1350" s="138">
        <v>39051</v>
      </c>
      <c r="D1350" s="139">
        <v>8.4218100000000001E-4</v>
      </c>
      <c r="E1350" s="118">
        <v>1</v>
      </c>
      <c r="F1350" s="118" t="s">
        <v>1489</v>
      </c>
      <c r="G1350" s="113">
        <f>IF([Data da Aprovação]&lt;&gt;"ESTATUTÁRIO",YEAR([Data da Aprovação]),"")</f>
        <v>2006</v>
      </c>
      <c r="H1350" s="106">
        <f>Tabela9[[#This Row],[Valor do Provento R$]]/Tabela9[[#This Row],[Provento por 1 ou 1000 Ações]]</f>
        <v>8.4218100000000001E-4</v>
      </c>
    </row>
    <row r="1351" spans="1:8">
      <c r="A1351" s="119" t="s">
        <v>1530</v>
      </c>
      <c r="B1351" s="117" t="s">
        <v>1488</v>
      </c>
      <c r="C1351" s="140">
        <v>39079</v>
      </c>
      <c r="D1351" s="141">
        <v>8.4218100000000001E-4</v>
      </c>
      <c r="E1351" s="119">
        <v>1</v>
      </c>
      <c r="F1351" s="119" t="s">
        <v>1489</v>
      </c>
      <c r="G1351" s="114">
        <f>IF([Data da Aprovação]&lt;&gt;"ESTATUTÁRIO",YEAR([Data da Aprovação]),"")</f>
        <v>2006</v>
      </c>
      <c r="H1351" s="106">
        <f>Tabela9[[#This Row],[Valor do Provento R$]]/Tabela9[[#This Row],[Provento por 1 ou 1000 Ações]]</f>
        <v>8.4218100000000001E-4</v>
      </c>
    </row>
    <row r="1352" spans="1:8">
      <c r="A1352" s="118" t="s">
        <v>1530</v>
      </c>
      <c r="B1352" s="116" t="s">
        <v>1488</v>
      </c>
      <c r="C1352" s="138">
        <v>39182</v>
      </c>
      <c r="D1352" s="139">
        <v>8.838874E-3</v>
      </c>
      <c r="E1352" s="118">
        <v>1</v>
      </c>
      <c r="F1352" s="118" t="s">
        <v>1492</v>
      </c>
      <c r="G1352" s="113">
        <f>IF([Data da Aprovação]&lt;&gt;"ESTATUTÁRIO",YEAR([Data da Aprovação]),"")</f>
        <v>2007</v>
      </c>
      <c r="H1352" s="106">
        <f>Tabela9[[#This Row],[Valor do Provento R$]]/Tabela9[[#This Row],[Provento por 1 ou 1000 Ações]]</f>
        <v>8.838874E-3</v>
      </c>
    </row>
    <row r="1353" spans="1:8">
      <c r="A1353" s="119" t="s">
        <v>1530</v>
      </c>
      <c r="B1353" s="117" t="s">
        <v>1488</v>
      </c>
      <c r="C1353" s="140">
        <v>39191</v>
      </c>
      <c r="D1353" s="141">
        <v>3.2852409999999999E-3</v>
      </c>
      <c r="E1353" s="119">
        <v>1</v>
      </c>
      <c r="F1353" s="119" t="s">
        <v>1489</v>
      </c>
      <c r="G1353" s="114">
        <f>IF([Data da Aprovação]&lt;&gt;"ESTATUTÁRIO",YEAR([Data da Aprovação]),"")</f>
        <v>2007</v>
      </c>
      <c r="H1353" s="106">
        <f>Tabela9[[#This Row],[Valor do Provento R$]]/Tabela9[[#This Row],[Provento por 1 ou 1000 Ações]]</f>
        <v>3.2852409999999999E-3</v>
      </c>
    </row>
    <row r="1354" spans="1:8">
      <c r="A1354" s="118" t="s">
        <v>1530</v>
      </c>
      <c r="B1354" s="116" t="s">
        <v>1488</v>
      </c>
      <c r="C1354" s="138">
        <v>39202</v>
      </c>
      <c r="D1354" s="139">
        <v>1.09508E-3</v>
      </c>
      <c r="E1354" s="118">
        <v>1</v>
      </c>
      <c r="F1354" s="118" t="s">
        <v>1489</v>
      </c>
      <c r="G1354" s="113">
        <f>IF([Data da Aprovação]&lt;&gt;"ESTATUTÁRIO",YEAR([Data da Aprovação]),"")</f>
        <v>2007</v>
      </c>
      <c r="H1354" s="106">
        <f>Tabela9[[#This Row],[Valor do Provento R$]]/Tabela9[[#This Row],[Provento por 1 ou 1000 Ações]]</f>
        <v>1.09508E-3</v>
      </c>
    </row>
    <row r="1355" spans="1:8">
      <c r="A1355" s="119" t="s">
        <v>1530</v>
      </c>
      <c r="B1355" s="117" t="s">
        <v>1488</v>
      </c>
      <c r="C1355" s="140">
        <v>39233</v>
      </c>
      <c r="D1355" s="141">
        <v>1.09508E-3</v>
      </c>
      <c r="E1355" s="119">
        <v>1</v>
      </c>
      <c r="F1355" s="119" t="s">
        <v>1489</v>
      </c>
      <c r="G1355" s="114">
        <f>IF([Data da Aprovação]&lt;&gt;"ESTATUTÁRIO",YEAR([Data da Aprovação]),"")</f>
        <v>2007</v>
      </c>
      <c r="H1355" s="106">
        <f>Tabela9[[#This Row],[Valor do Provento R$]]/Tabela9[[#This Row],[Provento por 1 ou 1000 Ações]]</f>
        <v>1.09508E-3</v>
      </c>
    </row>
    <row r="1356" spans="1:8">
      <c r="A1356" s="118" t="s">
        <v>1530</v>
      </c>
      <c r="B1356" s="116" t="s">
        <v>1488</v>
      </c>
      <c r="C1356" s="138">
        <v>39262</v>
      </c>
      <c r="D1356" s="139">
        <v>1.09508E-3</v>
      </c>
      <c r="E1356" s="118">
        <v>1</v>
      </c>
      <c r="F1356" s="118" t="s">
        <v>1489</v>
      </c>
      <c r="G1356" s="113">
        <f>IF([Data da Aprovação]&lt;&gt;"ESTATUTÁRIO",YEAR([Data da Aprovação]),"")</f>
        <v>2007</v>
      </c>
      <c r="H1356" s="106">
        <f>Tabela9[[#This Row],[Valor do Provento R$]]/Tabela9[[#This Row],[Provento por 1 ou 1000 Ações]]</f>
        <v>1.09508E-3</v>
      </c>
    </row>
    <row r="1357" spans="1:8">
      <c r="A1357" s="119" t="s">
        <v>1530</v>
      </c>
      <c r="B1357" s="117" t="s">
        <v>1488</v>
      </c>
      <c r="C1357" s="140">
        <v>39294</v>
      </c>
      <c r="D1357" s="141">
        <v>1.09508E-3</v>
      </c>
      <c r="E1357" s="119">
        <v>1</v>
      </c>
      <c r="F1357" s="119" t="s">
        <v>1489</v>
      </c>
      <c r="G1357" s="114">
        <f>IF([Data da Aprovação]&lt;&gt;"ESTATUTÁRIO",YEAR([Data da Aprovação]),"")</f>
        <v>2007</v>
      </c>
      <c r="H1357" s="106">
        <f>Tabela9[[#This Row],[Valor do Provento R$]]/Tabela9[[#This Row],[Provento por 1 ou 1000 Ações]]</f>
        <v>1.09508E-3</v>
      </c>
    </row>
    <row r="1358" spans="1:8">
      <c r="A1358" s="118" t="s">
        <v>1530</v>
      </c>
      <c r="B1358" s="116" t="s">
        <v>1488</v>
      </c>
      <c r="C1358" s="138">
        <v>39314</v>
      </c>
      <c r="D1358" s="139">
        <v>5.1956859999999997E-3</v>
      </c>
      <c r="E1358" s="118">
        <v>1</v>
      </c>
      <c r="F1358" s="118" t="s">
        <v>1492</v>
      </c>
      <c r="G1358" s="113">
        <f>IF([Data da Aprovação]&lt;&gt;"ESTATUTÁRIO",YEAR([Data da Aprovação]),"")</f>
        <v>2007</v>
      </c>
      <c r="H1358" s="106">
        <f>Tabela9[[#This Row],[Valor do Provento R$]]/Tabela9[[#This Row],[Provento por 1 ou 1000 Ações]]</f>
        <v>5.1956859999999997E-3</v>
      </c>
    </row>
    <row r="1359" spans="1:8">
      <c r="A1359" s="119" t="s">
        <v>1530</v>
      </c>
      <c r="B1359" s="117" t="s">
        <v>1488</v>
      </c>
      <c r="C1359" s="140">
        <v>39325</v>
      </c>
      <c r="D1359" s="141">
        <v>1.09508E-3</v>
      </c>
      <c r="E1359" s="119">
        <v>1</v>
      </c>
      <c r="F1359" s="119" t="s">
        <v>1489</v>
      </c>
      <c r="G1359" s="114">
        <f>IF([Data da Aprovação]&lt;&gt;"ESTATUTÁRIO",YEAR([Data da Aprovação]),"")</f>
        <v>2007</v>
      </c>
      <c r="H1359" s="106">
        <f>Tabela9[[#This Row],[Valor do Provento R$]]/Tabela9[[#This Row],[Provento por 1 ou 1000 Ações]]</f>
        <v>1.09508E-3</v>
      </c>
    </row>
    <row r="1360" spans="1:8">
      <c r="A1360" s="118" t="s">
        <v>1530</v>
      </c>
      <c r="B1360" s="116" t="s">
        <v>1488</v>
      </c>
      <c r="C1360" s="138">
        <v>39353</v>
      </c>
      <c r="D1360" s="139">
        <v>1.09508E-3</v>
      </c>
      <c r="E1360" s="118">
        <v>1</v>
      </c>
      <c r="F1360" s="118" t="s">
        <v>1489</v>
      </c>
      <c r="G1360" s="113">
        <f>IF([Data da Aprovação]&lt;&gt;"ESTATUTÁRIO",YEAR([Data da Aprovação]),"")</f>
        <v>2007</v>
      </c>
      <c r="H1360" s="106">
        <f>Tabela9[[#This Row],[Valor do Provento R$]]/Tabela9[[#This Row],[Provento por 1 ou 1000 Ações]]</f>
        <v>1.09508E-3</v>
      </c>
    </row>
    <row r="1361" spans="1:8">
      <c r="A1361" s="119" t="s">
        <v>1530</v>
      </c>
      <c r="B1361" s="117" t="s">
        <v>1488</v>
      </c>
      <c r="C1361" s="140">
        <v>39386</v>
      </c>
      <c r="D1361" s="141">
        <v>1.09508E-3</v>
      </c>
      <c r="E1361" s="119">
        <v>1</v>
      </c>
      <c r="F1361" s="119" t="s">
        <v>1489</v>
      </c>
      <c r="G1361" s="114">
        <f>IF([Data da Aprovação]&lt;&gt;"ESTATUTÁRIO",YEAR([Data da Aprovação]),"")</f>
        <v>2007</v>
      </c>
      <c r="H1361" s="106">
        <f>Tabela9[[#This Row],[Valor do Provento R$]]/Tabela9[[#This Row],[Provento por 1 ou 1000 Ações]]</f>
        <v>1.09508E-3</v>
      </c>
    </row>
    <row r="1362" spans="1:8">
      <c r="A1362" s="118" t="s">
        <v>1530</v>
      </c>
      <c r="B1362" s="116" t="s">
        <v>1488</v>
      </c>
      <c r="C1362" s="138">
        <v>39416</v>
      </c>
      <c r="D1362" s="139">
        <v>1.09508E-3</v>
      </c>
      <c r="E1362" s="118">
        <v>1</v>
      </c>
      <c r="F1362" s="118" t="s">
        <v>1489</v>
      </c>
      <c r="G1362" s="113">
        <f>IF([Data da Aprovação]&lt;&gt;"ESTATUTÁRIO",YEAR([Data da Aprovação]),"")</f>
        <v>2007</v>
      </c>
      <c r="H1362" s="106">
        <f>Tabela9[[#This Row],[Valor do Provento R$]]/Tabela9[[#This Row],[Provento por 1 ou 1000 Ações]]</f>
        <v>1.09508E-3</v>
      </c>
    </row>
    <row r="1363" spans="1:8">
      <c r="A1363" s="119" t="s">
        <v>1530</v>
      </c>
      <c r="B1363" s="117" t="s">
        <v>1488</v>
      </c>
      <c r="C1363" s="140">
        <v>39444</v>
      </c>
      <c r="D1363" s="141">
        <v>1.09508E-3</v>
      </c>
      <c r="E1363" s="119">
        <v>1</v>
      </c>
      <c r="F1363" s="119" t="s">
        <v>1489</v>
      </c>
      <c r="G1363" s="114">
        <f>IF([Data da Aprovação]&lt;&gt;"ESTATUTÁRIO",YEAR([Data da Aprovação]),"")</f>
        <v>2007</v>
      </c>
      <c r="H1363" s="106">
        <f>Tabela9[[#This Row],[Valor do Provento R$]]/Tabela9[[#This Row],[Provento por 1 ou 1000 Ações]]</f>
        <v>1.09508E-3</v>
      </c>
    </row>
    <row r="1364" spans="1:8">
      <c r="A1364" s="118" t="s">
        <v>1530</v>
      </c>
      <c r="B1364" s="116" t="s">
        <v>1488</v>
      </c>
      <c r="C1364" s="138">
        <v>39492</v>
      </c>
      <c r="D1364" s="139">
        <v>1.469166E-3</v>
      </c>
      <c r="E1364" s="118">
        <v>1</v>
      </c>
      <c r="F1364" s="118" t="s">
        <v>1489</v>
      </c>
      <c r="G1364" s="113">
        <f>IF([Data da Aprovação]&lt;&gt;"ESTATUTÁRIO",YEAR([Data da Aprovação]),"")</f>
        <v>2008</v>
      </c>
      <c r="H1364" s="106">
        <f>Tabela9[[#This Row],[Valor do Provento R$]]/Tabela9[[#This Row],[Provento por 1 ou 1000 Ações]]</f>
        <v>1.469166E-3</v>
      </c>
    </row>
    <row r="1365" spans="1:8">
      <c r="A1365" s="119" t="s">
        <v>1530</v>
      </c>
      <c r="B1365" s="117" t="s">
        <v>1488</v>
      </c>
      <c r="C1365" s="140">
        <v>39492</v>
      </c>
      <c r="D1365" s="141">
        <v>1.469166E-3</v>
      </c>
      <c r="E1365" s="119">
        <v>1</v>
      </c>
      <c r="F1365" s="119" t="s">
        <v>1489</v>
      </c>
      <c r="G1365" s="114">
        <f>IF([Data da Aprovação]&lt;&gt;"ESTATUTÁRIO",YEAR([Data da Aprovação]),"")</f>
        <v>2008</v>
      </c>
      <c r="H1365" s="106">
        <f>Tabela9[[#This Row],[Valor do Provento R$]]/Tabela9[[#This Row],[Provento por 1 ou 1000 Ações]]</f>
        <v>1.469166E-3</v>
      </c>
    </row>
    <row r="1366" spans="1:8">
      <c r="A1366" s="118" t="s">
        <v>1530</v>
      </c>
      <c r="B1366" s="116" t="s">
        <v>1488</v>
      </c>
      <c r="C1366" s="138">
        <v>39538</v>
      </c>
      <c r="D1366" s="139">
        <v>1.469166E-3</v>
      </c>
      <c r="E1366" s="118">
        <v>1</v>
      </c>
      <c r="F1366" s="118" t="s">
        <v>1489</v>
      </c>
      <c r="G1366" s="113">
        <f>IF([Data da Aprovação]&lt;&gt;"ESTATUTÁRIO",YEAR([Data da Aprovação]),"")</f>
        <v>2008</v>
      </c>
      <c r="H1366" s="106">
        <f>Tabela9[[#This Row],[Valor do Provento R$]]/Tabela9[[#This Row],[Provento por 1 ou 1000 Ações]]</f>
        <v>1.469166E-3</v>
      </c>
    </row>
    <row r="1367" spans="1:8">
      <c r="A1367" s="119" t="s">
        <v>1530</v>
      </c>
      <c r="B1367" s="117" t="s">
        <v>1488</v>
      </c>
      <c r="C1367" s="140">
        <v>39568</v>
      </c>
      <c r="D1367" s="141">
        <v>1.4691661999999999E-2</v>
      </c>
      <c r="E1367" s="119">
        <v>1</v>
      </c>
      <c r="F1367" s="119" t="s">
        <v>1489</v>
      </c>
      <c r="G1367" s="114">
        <f>IF([Data da Aprovação]&lt;&gt;"ESTATUTÁRIO",YEAR([Data da Aprovação]),"")</f>
        <v>2008</v>
      </c>
      <c r="H1367" s="106">
        <f>Tabela9[[#This Row],[Valor do Provento R$]]/Tabela9[[#This Row],[Provento por 1 ou 1000 Ações]]</f>
        <v>1.4691661999999999E-2</v>
      </c>
    </row>
    <row r="1368" spans="1:8">
      <c r="A1368" s="118" t="s">
        <v>1530</v>
      </c>
      <c r="B1368" s="116" t="s">
        <v>1488</v>
      </c>
      <c r="C1368" s="138">
        <v>39568</v>
      </c>
      <c r="D1368" s="139">
        <v>7.1532782000000003E-2</v>
      </c>
      <c r="E1368" s="118">
        <v>1</v>
      </c>
      <c r="F1368" s="118" t="s">
        <v>1492</v>
      </c>
      <c r="G1368" s="113">
        <f>IF([Data da Aprovação]&lt;&gt;"ESTATUTÁRIO",YEAR([Data da Aprovação]),"")</f>
        <v>2008</v>
      </c>
      <c r="H1368" s="106">
        <f>Tabela9[[#This Row],[Valor do Provento R$]]/Tabela9[[#This Row],[Provento por 1 ou 1000 Ações]]</f>
        <v>7.1532782000000003E-2</v>
      </c>
    </row>
    <row r="1369" spans="1:8">
      <c r="A1369" s="119" t="s">
        <v>1530</v>
      </c>
      <c r="B1369" s="117" t="s">
        <v>1488</v>
      </c>
      <c r="C1369" s="140">
        <v>39598</v>
      </c>
      <c r="D1369" s="141">
        <v>1.4691661999999999E-2</v>
      </c>
      <c r="E1369" s="119">
        <v>1</v>
      </c>
      <c r="F1369" s="119" t="s">
        <v>1489</v>
      </c>
      <c r="G1369" s="114">
        <f>IF([Data da Aprovação]&lt;&gt;"ESTATUTÁRIO",YEAR([Data da Aprovação]),"")</f>
        <v>2008</v>
      </c>
      <c r="H1369" s="106">
        <f>Tabela9[[#This Row],[Valor do Provento R$]]/Tabela9[[#This Row],[Provento por 1 ou 1000 Ações]]</f>
        <v>1.4691661999999999E-2</v>
      </c>
    </row>
    <row r="1370" spans="1:8">
      <c r="A1370" s="118" t="s">
        <v>1530</v>
      </c>
      <c r="B1370" s="116" t="s">
        <v>1488</v>
      </c>
      <c r="C1370" s="138">
        <v>39629</v>
      </c>
      <c r="D1370" s="139">
        <v>1.4691661999999999E-2</v>
      </c>
      <c r="E1370" s="118">
        <v>1</v>
      </c>
      <c r="F1370" s="118" t="s">
        <v>1489</v>
      </c>
      <c r="G1370" s="113">
        <f>IF([Data da Aprovação]&lt;&gt;"ESTATUTÁRIO",YEAR([Data da Aprovação]),"")</f>
        <v>2008</v>
      </c>
      <c r="H1370" s="106">
        <f>Tabela9[[#This Row],[Valor do Provento R$]]/Tabela9[[#This Row],[Provento por 1 ou 1000 Ações]]</f>
        <v>1.4691661999999999E-2</v>
      </c>
    </row>
    <row r="1371" spans="1:8">
      <c r="A1371" s="119" t="s">
        <v>1530</v>
      </c>
      <c r="B1371" s="117" t="s">
        <v>1488</v>
      </c>
      <c r="C1371" s="140">
        <v>39660</v>
      </c>
      <c r="D1371" s="141">
        <v>1.4691661999999999E-2</v>
      </c>
      <c r="E1371" s="119">
        <v>1</v>
      </c>
      <c r="F1371" s="119" t="s">
        <v>1489</v>
      </c>
      <c r="G1371" s="114">
        <f>IF([Data da Aprovação]&lt;&gt;"ESTATUTÁRIO",YEAR([Data da Aprovação]),"")</f>
        <v>2008</v>
      </c>
      <c r="H1371" s="106">
        <f>Tabela9[[#This Row],[Valor do Provento R$]]/Tabela9[[#This Row],[Provento por 1 ou 1000 Ações]]</f>
        <v>1.4691661999999999E-2</v>
      </c>
    </row>
    <row r="1372" spans="1:8">
      <c r="A1372" s="118" t="s">
        <v>1530</v>
      </c>
      <c r="B1372" s="116" t="s">
        <v>1488</v>
      </c>
      <c r="C1372" s="138">
        <v>39685</v>
      </c>
      <c r="D1372" s="139">
        <v>2.9833216999999999E-2</v>
      </c>
      <c r="E1372" s="118">
        <v>1</v>
      </c>
      <c r="F1372" s="118" t="s">
        <v>1492</v>
      </c>
      <c r="G1372" s="113">
        <f>IF([Data da Aprovação]&lt;&gt;"ESTATUTÁRIO",YEAR([Data da Aprovação]),"")</f>
        <v>2008</v>
      </c>
      <c r="H1372" s="106">
        <f>Tabela9[[#This Row],[Valor do Provento R$]]/Tabela9[[#This Row],[Provento por 1 ou 1000 Ações]]</f>
        <v>2.9833216999999999E-2</v>
      </c>
    </row>
    <row r="1373" spans="1:8">
      <c r="A1373" s="119" t="s">
        <v>1530</v>
      </c>
      <c r="B1373" s="117" t="s">
        <v>1488</v>
      </c>
      <c r="C1373" s="140">
        <v>39689</v>
      </c>
      <c r="D1373" s="141">
        <v>1.4691661999999999E-2</v>
      </c>
      <c r="E1373" s="119">
        <v>1</v>
      </c>
      <c r="F1373" s="119" t="s">
        <v>1489</v>
      </c>
      <c r="G1373" s="114">
        <f>IF([Data da Aprovação]&lt;&gt;"ESTATUTÁRIO",YEAR([Data da Aprovação]),"")</f>
        <v>2008</v>
      </c>
      <c r="H1373" s="106">
        <f>Tabela9[[#This Row],[Valor do Provento R$]]/Tabela9[[#This Row],[Provento por 1 ou 1000 Ações]]</f>
        <v>1.4691661999999999E-2</v>
      </c>
    </row>
    <row r="1374" spans="1:8">
      <c r="A1374" s="118" t="s">
        <v>1530</v>
      </c>
      <c r="B1374" s="116" t="s">
        <v>1488</v>
      </c>
      <c r="C1374" s="138">
        <v>39721</v>
      </c>
      <c r="D1374" s="139">
        <v>1.4691661999999999E-2</v>
      </c>
      <c r="E1374" s="118">
        <v>1</v>
      </c>
      <c r="F1374" s="118" t="s">
        <v>1489</v>
      </c>
      <c r="G1374" s="113">
        <f>IF([Data da Aprovação]&lt;&gt;"ESTATUTÁRIO",YEAR([Data da Aprovação]),"")</f>
        <v>2008</v>
      </c>
      <c r="H1374" s="106">
        <f>Tabela9[[#This Row],[Valor do Provento R$]]/Tabela9[[#This Row],[Provento por 1 ou 1000 Ações]]</f>
        <v>1.4691661999999999E-2</v>
      </c>
    </row>
    <row r="1375" spans="1:8">
      <c r="A1375" s="119" t="s">
        <v>1530</v>
      </c>
      <c r="B1375" s="117" t="s">
        <v>1488</v>
      </c>
      <c r="C1375" s="140">
        <v>39752</v>
      </c>
      <c r="D1375" s="141">
        <v>1.4691661999999999E-2</v>
      </c>
      <c r="E1375" s="119">
        <v>1</v>
      </c>
      <c r="F1375" s="119" t="s">
        <v>1489</v>
      </c>
      <c r="G1375" s="114">
        <f>IF([Data da Aprovação]&lt;&gt;"ESTATUTÁRIO",YEAR([Data da Aprovação]),"")</f>
        <v>2008</v>
      </c>
      <c r="H1375" s="106">
        <f>Tabela9[[#This Row],[Valor do Provento R$]]/Tabela9[[#This Row],[Provento por 1 ou 1000 Ações]]</f>
        <v>1.4691661999999999E-2</v>
      </c>
    </row>
    <row r="1376" spans="1:8">
      <c r="A1376" s="118" t="s">
        <v>1530</v>
      </c>
      <c r="B1376" s="116" t="s">
        <v>1488</v>
      </c>
      <c r="C1376" s="138">
        <v>39780</v>
      </c>
      <c r="D1376" s="139">
        <v>1.4691661999999999E-2</v>
      </c>
      <c r="E1376" s="118">
        <v>1</v>
      </c>
      <c r="F1376" s="118" t="s">
        <v>1489</v>
      </c>
      <c r="G1376" s="113">
        <f>IF([Data da Aprovação]&lt;&gt;"ESTATUTÁRIO",YEAR([Data da Aprovação]),"")</f>
        <v>2008</v>
      </c>
      <c r="H1376" s="106">
        <f>Tabela9[[#This Row],[Valor do Provento R$]]/Tabela9[[#This Row],[Provento por 1 ou 1000 Ações]]</f>
        <v>1.4691661999999999E-2</v>
      </c>
    </row>
    <row r="1377" spans="1:8">
      <c r="A1377" s="119" t="s">
        <v>1530</v>
      </c>
      <c r="B1377" s="117" t="s">
        <v>1488</v>
      </c>
      <c r="C1377" s="140">
        <v>39812</v>
      </c>
      <c r="D1377" s="141">
        <v>1.4691661999999999E-2</v>
      </c>
      <c r="E1377" s="119">
        <v>1</v>
      </c>
      <c r="F1377" s="119" t="s">
        <v>1489</v>
      </c>
      <c r="G1377" s="114">
        <f>IF([Data da Aprovação]&lt;&gt;"ESTATUTÁRIO",YEAR([Data da Aprovação]),"")</f>
        <v>2008</v>
      </c>
      <c r="H1377" s="106">
        <f>Tabela9[[#This Row],[Valor do Provento R$]]/Tabela9[[#This Row],[Provento por 1 ou 1000 Ações]]</f>
        <v>1.4691661999999999E-2</v>
      </c>
    </row>
    <row r="1378" spans="1:8">
      <c r="A1378" s="118" t="s">
        <v>1530</v>
      </c>
      <c r="B1378" s="116" t="s">
        <v>1488</v>
      </c>
      <c r="C1378" s="138">
        <v>39860</v>
      </c>
      <c r="D1378" s="139">
        <v>1.9235781E-2</v>
      </c>
      <c r="E1378" s="118">
        <v>1</v>
      </c>
      <c r="F1378" s="118" t="s">
        <v>1489</v>
      </c>
      <c r="G1378" s="113">
        <f>IF([Data da Aprovação]&lt;&gt;"ESTATUTÁRIO",YEAR([Data da Aprovação]),"")</f>
        <v>2009</v>
      </c>
      <c r="H1378" s="106">
        <f>Tabela9[[#This Row],[Valor do Provento R$]]/Tabela9[[#This Row],[Provento por 1 ou 1000 Ações]]</f>
        <v>1.9235781E-2</v>
      </c>
    </row>
    <row r="1379" spans="1:8">
      <c r="A1379" s="119" t="s">
        <v>1530</v>
      </c>
      <c r="B1379" s="117" t="s">
        <v>1488</v>
      </c>
      <c r="C1379" s="140">
        <v>39871</v>
      </c>
      <c r="D1379" s="141">
        <v>1.9235781E-2</v>
      </c>
      <c r="E1379" s="119">
        <v>1</v>
      </c>
      <c r="F1379" s="119" t="s">
        <v>1489</v>
      </c>
      <c r="G1379" s="114">
        <f>IF([Data da Aprovação]&lt;&gt;"ESTATUTÁRIO",YEAR([Data da Aprovação]),"")</f>
        <v>2009</v>
      </c>
      <c r="H1379" s="106">
        <f>Tabela9[[#This Row],[Valor do Provento R$]]/Tabela9[[#This Row],[Provento por 1 ou 1000 Ações]]</f>
        <v>1.9235781E-2</v>
      </c>
    </row>
    <row r="1380" spans="1:8">
      <c r="A1380" s="118" t="s">
        <v>1530</v>
      </c>
      <c r="B1380" s="116" t="s">
        <v>1488</v>
      </c>
      <c r="C1380" s="138">
        <v>39903</v>
      </c>
      <c r="D1380" s="139">
        <v>1.9235781E-2</v>
      </c>
      <c r="E1380" s="118">
        <v>1</v>
      </c>
      <c r="F1380" s="118" t="s">
        <v>1489</v>
      </c>
      <c r="G1380" s="113">
        <f>IF([Data da Aprovação]&lt;&gt;"ESTATUTÁRIO",YEAR([Data da Aprovação]),"")</f>
        <v>2009</v>
      </c>
      <c r="H1380" s="106">
        <f>Tabela9[[#This Row],[Valor do Provento R$]]/Tabela9[[#This Row],[Provento por 1 ou 1000 Ações]]</f>
        <v>1.9235781E-2</v>
      </c>
    </row>
    <row r="1381" spans="1:8">
      <c r="A1381" s="119" t="s">
        <v>1530</v>
      </c>
      <c r="B1381" s="117" t="s">
        <v>1488</v>
      </c>
      <c r="C1381" s="140">
        <v>39931</v>
      </c>
      <c r="D1381" s="141">
        <v>4.8609869999999999E-2</v>
      </c>
      <c r="E1381" s="119">
        <v>1</v>
      </c>
      <c r="F1381" s="119" t="s">
        <v>1492</v>
      </c>
      <c r="G1381" s="114">
        <f>IF([Data da Aprovação]&lt;&gt;"ESTATUTÁRIO",YEAR([Data da Aprovação]),"")</f>
        <v>2009</v>
      </c>
      <c r="H1381" s="106">
        <f>Tabela9[[#This Row],[Valor do Provento R$]]/Tabela9[[#This Row],[Provento por 1 ou 1000 Ações]]</f>
        <v>4.8609869999999999E-2</v>
      </c>
    </row>
    <row r="1382" spans="1:8">
      <c r="A1382" s="118" t="s">
        <v>1530</v>
      </c>
      <c r="B1382" s="116" t="s">
        <v>1488</v>
      </c>
      <c r="C1382" s="138">
        <v>39933</v>
      </c>
      <c r="D1382" s="139">
        <v>1.9235781E-2</v>
      </c>
      <c r="E1382" s="118">
        <v>1</v>
      </c>
      <c r="F1382" s="118" t="s">
        <v>1489</v>
      </c>
      <c r="G1382" s="113">
        <f>IF([Data da Aprovação]&lt;&gt;"ESTATUTÁRIO",YEAR([Data da Aprovação]),"")</f>
        <v>2009</v>
      </c>
      <c r="H1382" s="106">
        <f>Tabela9[[#This Row],[Valor do Provento R$]]/Tabela9[[#This Row],[Provento por 1 ou 1000 Ações]]</f>
        <v>1.9235781E-2</v>
      </c>
    </row>
    <row r="1383" spans="1:8">
      <c r="A1383" s="119" t="s">
        <v>1530</v>
      </c>
      <c r="B1383" s="117" t="s">
        <v>1488</v>
      </c>
      <c r="C1383" s="140">
        <v>39962</v>
      </c>
      <c r="D1383" s="141">
        <v>1.9235781E-2</v>
      </c>
      <c r="E1383" s="119">
        <v>1</v>
      </c>
      <c r="F1383" s="119" t="s">
        <v>1489</v>
      </c>
      <c r="G1383" s="114">
        <f>IF([Data da Aprovação]&lt;&gt;"ESTATUTÁRIO",YEAR([Data da Aprovação]),"")</f>
        <v>2009</v>
      </c>
      <c r="H1383" s="106">
        <f>Tabela9[[#This Row],[Valor do Provento R$]]/Tabela9[[#This Row],[Provento por 1 ou 1000 Ações]]</f>
        <v>1.9235781E-2</v>
      </c>
    </row>
    <row r="1384" spans="1:8">
      <c r="A1384" s="118" t="s">
        <v>1530</v>
      </c>
      <c r="B1384" s="116" t="s">
        <v>1488</v>
      </c>
      <c r="C1384" s="138">
        <v>39994</v>
      </c>
      <c r="D1384" s="139">
        <v>1.9235781E-2</v>
      </c>
      <c r="E1384" s="118">
        <v>1</v>
      </c>
      <c r="F1384" s="118" t="s">
        <v>1489</v>
      </c>
      <c r="G1384" s="113">
        <f>IF([Data da Aprovação]&lt;&gt;"ESTATUTÁRIO",YEAR([Data da Aprovação]),"")</f>
        <v>2009</v>
      </c>
      <c r="H1384" s="106">
        <f>Tabela9[[#This Row],[Valor do Provento R$]]/Tabela9[[#This Row],[Provento por 1 ou 1000 Ações]]</f>
        <v>1.9235781E-2</v>
      </c>
    </row>
    <row r="1385" spans="1:8">
      <c r="A1385" s="119" t="s">
        <v>1530</v>
      </c>
      <c r="B1385" s="117" t="s">
        <v>1488</v>
      </c>
      <c r="C1385" s="140">
        <v>40025</v>
      </c>
      <c r="D1385" s="141">
        <v>1.8466350999999999E-2</v>
      </c>
      <c r="E1385" s="119">
        <v>1</v>
      </c>
      <c r="F1385" s="119" t="s">
        <v>1489</v>
      </c>
      <c r="G1385" s="114">
        <f>IF([Data da Aprovação]&lt;&gt;"ESTATUTÁRIO",YEAR([Data da Aprovação]),"")</f>
        <v>2009</v>
      </c>
      <c r="H1385" s="106">
        <f>Tabela9[[#This Row],[Valor do Provento R$]]/Tabela9[[#This Row],[Provento por 1 ou 1000 Ações]]</f>
        <v>1.8466350999999999E-2</v>
      </c>
    </row>
    <row r="1386" spans="1:8">
      <c r="A1386" s="118" t="s">
        <v>1530</v>
      </c>
      <c r="B1386" s="116" t="s">
        <v>1488</v>
      </c>
      <c r="C1386" s="138">
        <v>40051</v>
      </c>
      <c r="D1386" s="139">
        <v>2.4417760000000001E-3</v>
      </c>
      <c r="E1386" s="118">
        <v>1</v>
      </c>
      <c r="F1386" s="118" t="s">
        <v>1492</v>
      </c>
      <c r="G1386" s="113">
        <f>IF([Data da Aprovação]&lt;&gt;"ESTATUTÁRIO",YEAR([Data da Aprovação]),"")</f>
        <v>2009</v>
      </c>
      <c r="H1386" s="106">
        <f>Tabela9[[#This Row],[Valor do Provento R$]]/Tabela9[[#This Row],[Provento por 1 ou 1000 Ações]]</f>
        <v>2.4417760000000001E-3</v>
      </c>
    </row>
    <row r="1387" spans="1:8">
      <c r="A1387" s="119" t="s">
        <v>1530</v>
      </c>
      <c r="B1387" s="117" t="s">
        <v>1488</v>
      </c>
      <c r="C1387" s="140">
        <v>40056</v>
      </c>
      <c r="D1387" s="141">
        <v>1.8466350999999999E-2</v>
      </c>
      <c r="E1387" s="119">
        <v>1</v>
      </c>
      <c r="F1387" s="119" t="s">
        <v>1489</v>
      </c>
      <c r="G1387" s="114">
        <f>IF([Data da Aprovação]&lt;&gt;"ESTATUTÁRIO",YEAR([Data da Aprovação]),"")</f>
        <v>2009</v>
      </c>
      <c r="H1387" s="106">
        <f>Tabela9[[#This Row],[Valor do Provento R$]]/Tabela9[[#This Row],[Provento por 1 ou 1000 Ações]]</f>
        <v>1.8466350999999999E-2</v>
      </c>
    </row>
    <row r="1388" spans="1:8">
      <c r="A1388" s="118" t="s">
        <v>1530</v>
      </c>
      <c r="B1388" s="116" t="s">
        <v>1488</v>
      </c>
      <c r="C1388" s="138">
        <v>40086</v>
      </c>
      <c r="D1388" s="139">
        <v>1.8466350999999999E-2</v>
      </c>
      <c r="E1388" s="118">
        <v>1</v>
      </c>
      <c r="F1388" s="118" t="s">
        <v>1489</v>
      </c>
      <c r="G1388" s="113">
        <f>IF([Data da Aprovação]&lt;&gt;"ESTATUTÁRIO",YEAR([Data da Aprovação]),"")</f>
        <v>2009</v>
      </c>
      <c r="H1388" s="106">
        <f>Tabela9[[#This Row],[Valor do Provento R$]]/Tabela9[[#This Row],[Provento por 1 ou 1000 Ações]]</f>
        <v>1.8466350999999999E-2</v>
      </c>
    </row>
    <row r="1389" spans="1:8">
      <c r="A1389" s="119" t="s">
        <v>1530</v>
      </c>
      <c r="B1389" s="117" t="s">
        <v>1488</v>
      </c>
      <c r="C1389" s="140">
        <v>40116</v>
      </c>
      <c r="D1389" s="141">
        <v>1.8466350999999999E-2</v>
      </c>
      <c r="E1389" s="119">
        <v>1</v>
      </c>
      <c r="F1389" s="119" t="s">
        <v>1489</v>
      </c>
      <c r="G1389" s="114">
        <f>IF([Data da Aprovação]&lt;&gt;"ESTATUTÁRIO",YEAR([Data da Aprovação]),"")</f>
        <v>2009</v>
      </c>
      <c r="H1389" s="106">
        <f>Tabela9[[#This Row],[Valor do Provento R$]]/Tabela9[[#This Row],[Provento por 1 ou 1000 Ações]]</f>
        <v>1.8466350999999999E-2</v>
      </c>
    </row>
    <row r="1390" spans="1:8">
      <c r="A1390" s="118" t="s">
        <v>1530</v>
      </c>
      <c r="B1390" s="116" t="s">
        <v>1488</v>
      </c>
      <c r="C1390" s="138">
        <v>40147</v>
      </c>
      <c r="D1390" s="139">
        <v>1.8466350999999999E-2</v>
      </c>
      <c r="E1390" s="118">
        <v>1</v>
      </c>
      <c r="F1390" s="118" t="s">
        <v>1489</v>
      </c>
      <c r="G1390" s="113">
        <f>IF([Data da Aprovação]&lt;&gt;"ESTATUTÁRIO",YEAR([Data da Aprovação]),"")</f>
        <v>2009</v>
      </c>
      <c r="H1390" s="106">
        <f>Tabela9[[#This Row],[Valor do Provento R$]]/Tabela9[[#This Row],[Provento por 1 ou 1000 Ações]]</f>
        <v>1.8466350999999999E-2</v>
      </c>
    </row>
    <row r="1391" spans="1:8">
      <c r="A1391" s="119" t="s">
        <v>1530</v>
      </c>
      <c r="B1391" s="117" t="s">
        <v>1488</v>
      </c>
      <c r="C1391" s="140">
        <v>40234</v>
      </c>
      <c r="D1391" s="141">
        <v>2.1799460999999999E-2</v>
      </c>
      <c r="E1391" s="119">
        <v>1</v>
      </c>
      <c r="F1391" s="119" t="s">
        <v>1489</v>
      </c>
      <c r="G1391" s="114">
        <f>IF([Data da Aprovação]&lt;&gt;"ESTATUTÁRIO",YEAR([Data da Aprovação]),"")</f>
        <v>2010</v>
      </c>
      <c r="H1391" s="106">
        <f>Tabela9[[#This Row],[Valor do Provento R$]]/Tabela9[[#This Row],[Provento por 1 ou 1000 Ações]]</f>
        <v>2.1799460999999999E-2</v>
      </c>
    </row>
    <row r="1392" spans="1:8">
      <c r="A1392" s="118" t="s">
        <v>1530</v>
      </c>
      <c r="B1392" s="116" t="s">
        <v>1488</v>
      </c>
      <c r="C1392" s="138">
        <v>40234</v>
      </c>
      <c r="D1392" s="139">
        <v>2.1799460999999999E-2</v>
      </c>
      <c r="E1392" s="118">
        <v>1</v>
      </c>
      <c r="F1392" s="118" t="s">
        <v>1489</v>
      </c>
      <c r="G1392" s="113">
        <f>IF([Data da Aprovação]&lt;&gt;"ESTATUTÁRIO",YEAR([Data da Aprovação]),"")</f>
        <v>2010</v>
      </c>
      <c r="H1392" s="106">
        <f>Tabela9[[#This Row],[Valor do Provento R$]]/Tabela9[[#This Row],[Provento por 1 ou 1000 Ações]]</f>
        <v>2.1799460999999999E-2</v>
      </c>
    </row>
    <row r="1393" spans="1:8">
      <c r="A1393" s="119" t="s">
        <v>1530</v>
      </c>
      <c r="B1393" s="117" t="s">
        <v>1488</v>
      </c>
      <c r="C1393" s="140">
        <v>40234</v>
      </c>
      <c r="D1393" s="141">
        <v>2.1799460999999999E-2</v>
      </c>
      <c r="E1393" s="119">
        <v>1</v>
      </c>
      <c r="F1393" s="119" t="s">
        <v>1489</v>
      </c>
      <c r="G1393" s="114">
        <f>IF([Data da Aprovação]&lt;&gt;"ESTATUTÁRIO",YEAR([Data da Aprovação]),"")</f>
        <v>2010</v>
      </c>
      <c r="H1393" s="106">
        <f>Tabela9[[#This Row],[Valor do Provento R$]]/Tabela9[[#This Row],[Provento por 1 ou 1000 Ações]]</f>
        <v>2.1799460999999999E-2</v>
      </c>
    </row>
    <row r="1394" spans="1:8">
      <c r="A1394" s="118" t="s">
        <v>1530</v>
      </c>
      <c r="B1394" s="116" t="s">
        <v>1488</v>
      </c>
      <c r="C1394" s="138">
        <v>40234</v>
      </c>
      <c r="D1394" s="139">
        <v>2.1799460999999999E-2</v>
      </c>
      <c r="E1394" s="118">
        <v>1</v>
      </c>
      <c r="F1394" s="118" t="s">
        <v>1489</v>
      </c>
      <c r="G1394" s="113">
        <f>IF([Data da Aprovação]&lt;&gt;"ESTATUTÁRIO",YEAR([Data da Aprovação]),"")</f>
        <v>2010</v>
      </c>
      <c r="H1394" s="106">
        <f>Tabela9[[#This Row],[Valor do Provento R$]]/Tabela9[[#This Row],[Provento por 1 ou 1000 Ações]]</f>
        <v>2.1799460999999999E-2</v>
      </c>
    </row>
    <row r="1395" spans="1:8">
      <c r="A1395" s="119" t="s">
        <v>1530</v>
      </c>
      <c r="B1395" s="117" t="s">
        <v>1488</v>
      </c>
      <c r="C1395" s="140">
        <v>40234</v>
      </c>
      <c r="D1395" s="141">
        <v>2.1799460999999999E-2</v>
      </c>
      <c r="E1395" s="119">
        <v>1</v>
      </c>
      <c r="F1395" s="119" t="s">
        <v>1489</v>
      </c>
      <c r="G1395" s="114">
        <f>IF([Data da Aprovação]&lt;&gt;"ESTATUTÁRIO",YEAR([Data da Aprovação]),"")</f>
        <v>2010</v>
      </c>
      <c r="H1395" s="106">
        <f>Tabela9[[#This Row],[Valor do Provento R$]]/Tabela9[[#This Row],[Provento por 1 ou 1000 Ações]]</f>
        <v>2.1799460999999999E-2</v>
      </c>
    </row>
    <row r="1396" spans="1:8">
      <c r="A1396" s="118" t="s">
        <v>1530</v>
      </c>
      <c r="B1396" s="116" t="s">
        <v>1488</v>
      </c>
      <c r="C1396" s="138">
        <v>40234</v>
      </c>
      <c r="D1396" s="139">
        <v>2.1799460999999999E-2</v>
      </c>
      <c r="E1396" s="118">
        <v>1</v>
      </c>
      <c r="F1396" s="118" t="s">
        <v>1489</v>
      </c>
      <c r="G1396" s="113">
        <f>IF([Data da Aprovação]&lt;&gt;"ESTATUTÁRIO",YEAR([Data da Aprovação]),"")</f>
        <v>2010</v>
      </c>
      <c r="H1396" s="106">
        <f>Tabela9[[#This Row],[Valor do Provento R$]]/Tabela9[[#This Row],[Provento por 1 ou 1000 Ações]]</f>
        <v>2.1799460999999999E-2</v>
      </c>
    </row>
    <row r="1397" spans="1:8">
      <c r="A1397" s="119" t="s">
        <v>1530</v>
      </c>
      <c r="B1397" s="117" t="s">
        <v>1488</v>
      </c>
      <c r="C1397" s="140">
        <v>40234</v>
      </c>
      <c r="D1397" s="141">
        <v>2.1799460999999999E-2</v>
      </c>
      <c r="E1397" s="119">
        <v>1</v>
      </c>
      <c r="F1397" s="119" t="s">
        <v>1489</v>
      </c>
      <c r="G1397" s="114">
        <f>IF([Data da Aprovação]&lt;&gt;"ESTATUTÁRIO",YEAR([Data da Aprovação]),"")</f>
        <v>2010</v>
      </c>
      <c r="H1397" s="106">
        <f>Tabela9[[#This Row],[Valor do Provento R$]]/Tabela9[[#This Row],[Provento por 1 ou 1000 Ações]]</f>
        <v>2.1799460999999999E-2</v>
      </c>
    </row>
    <row r="1398" spans="1:8">
      <c r="A1398" s="118" t="s">
        <v>1530</v>
      </c>
      <c r="B1398" s="116" t="s">
        <v>1488</v>
      </c>
      <c r="C1398" s="138">
        <v>40234</v>
      </c>
      <c r="D1398" s="139">
        <v>2.1799460999999999E-2</v>
      </c>
      <c r="E1398" s="118">
        <v>1</v>
      </c>
      <c r="F1398" s="118" t="s">
        <v>1489</v>
      </c>
      <c r="G1398" s="113">
        <f>IF([Data da Aprovação]&lt;&gt;"ESTATUTÁRIO",YEAR([Data da Aprovação]),"")</f>
        <v>2010</v>
      </c>
      <c r="H1398" s="106">
        <f>Tabela9[[#This Row],[Valor do Provento R$]]/Tabela9[[#This Row],[Provento por 1 ou 1000 Ações]]</f>
        <v>2.1799460999999999E-2</v>
      </c>
    </row>
    <row r="1399" spans="1:8">
      <c r="A1399" s="119" t="s">
        <v>1530</v>
      </c>
      <c r="B1399" s="117" t="s">
        <v>1488</v>
      </c>
      <c r="C1399" s="140">
        <v>40268</v>
      </c>
      <c r="D1399" s="141">
        <v>2.1799460999999999E-2</v>
      </c>
      <c r="E1399" s="119">
        <v>1</v>
      </c>
      <c r="F1399" s="119" t="s">
        <v>1489</v>
      </c>
      <c r="G1399" s="114">
        <f>IF([Data da Aprovação]&lt;&gt;"ESTATUTÁRIO",YEAR([Data da Aprovação]),"")</f>
        <v>2010</v>
      </c>
      <c r="H1399" s="106">
        <f>Tabela9[[#This Row],[Valor do Provento R$]]/Tabela9[[#This Row],[Provento por 1 ou 1000 Ações]]</f>
        <v>2.1799460999999999E-2</v>
      </c>
    </row>
    <row r="1400" spans="1:8">
      <c r="A1400" s="118" t="s">
        <v>1530</v>
      </c>
      <c r="B1400" s="116" t="s">
        <v>1488</v>
      </c>
      <c r="C1400" s="138">
        <v>40298</v>
      </c>
      <c r="D1400" s="139">
        <v>1.561034E-3</v>
      </c>
      <c r="E1400" s="118">
        <v>1</v>
      </c>
      <c r="F1400" s="118" t="s">
        <v>1492</v>
      </c>
      <c r="G1400" s="113">
        <f>IF([Data da Aprovação]&lt;&gt;"ESTATUTÁRIO",YEAR([Data da Aprovação]),"")</f>
        <v>2010</v>
      </c>
      <c r="H1400" s="106">
        <f>Tabela9[[#This Row],[Valor do Provento R$]]/Tabela9[[#This Row],[Provento por 1 ou 1000 Ações]]</f>
        <v>1.561034E-3</v>
      </c>
    </row>
    <row r="1401" spans="1:8">
      <c r="A1401" s="119" t="s">
        <v>1530</v>
      </c>
      <c r="B1401" s="117" t="s">
        <v>1488</v>
      </c>
      <c r="C1401" s="140">
        <v>40298</v>
      </c>
      <c r="D1401" s="141">
        <v>2.1799460999999999E-2</v>
      </c>
      <c r="E1401" s="119">
        <v>1</v>
      </c>
      <c r="F1401" s="119" t="s">
        <v>1489</v>
      </c>
      <c r="G1401" s="114">
        <f>IF([Data da Aprovação]&lt;&gt;"ESTATUTÁRIO",YEAR([Data da Aprovação]),"")</f>
        <v>2010</v>
      </c>
      <c r="H1401" s="106">
        <f>Tabela9[[#This Row],[Valor do Provento R$]]/Tabela9[[#This Row],[Provento por 1 ou 1000 Ações]]</f>
        <v>2.1799460999999999E-2</v>
      </c>
    </row>
    <row r="1402" spans="1:8">
      <c r="A1402" s="118" t="s">
        <v>1530</v>
      </c>
      <c r="B1402" s="116" t="s">
        <v>1488</v>
      </c>
      <c r="C1402" s="138">
        <v>40480</v>
      </c>
      <c r="D1402" s="139">
        <v>2.1799460999999999E-2</v>
      </c>
      <c r="E1402" s="118">
        <v>1</v>
      </c>
      <c r="F1402" s="118" t="s">
        <v>1489</v>
      </c>
      <c r="G1402" s="113">
        <f>IF([Data da Aprovação]&lt;&gt;"ESTATUTÁRIO",YEAR([Data da Aprovação]),"")</f>
        <v>2010</v>
      </c>
      <c r="H1402" s="106">
        <f>Tabela9[[#This Row],[Valor do Provento R$]]/Tabela9[[#This Row],[Provento por 1 ou 1000 Ações]]</f>
        <v>2.1799460999999999E-2</v>
      </c>
    </row>
    <row r="1403" spans="1:8">
      <c r="A1403" s="119" t="s">
        <v>1530</v>
      </c>
      <c r="B1403" s="117" t="s">
        <v>1488</v>
      </c>
      <c r="C1403" s="140">
        <v>40568</v>
      </c>
      <c r="D1403" s="141">
        <v>2.1799460999999999E-2</v>
      </c>
      <c r="E1403" s="119">
        <v>1</v>
      </c>
      <c r="F1403" s="119" t="s">
        <v>1489</v>
      </c>
      <c r="G1403" s="114">
        <f>IF([Data da Aprovação]&lt;&gt;"ESTATUTÁRIO",YEAR([Data da Aprovação]),"")</f>
        <v>2011</v>
      </c>
      <c r="H1403" s="106">
        <f>Tabela9[[#This Row],[Valor do Provento R$]]/Tabela9[[#This Row],[Provento por 1 ou 1000 Ações]]</f>
        <v>2.1799460999999999E-2</v>
      </c>
    </row>
    <row r="1404" spans="1:8">
      <c r="A1404" s="118" t="s">
        <v>1530</v>
      </c>
      <c r="B1404" s="116" t="s">
        <v>1488</v>
      </c>
      <c r="C1404" s="138">
        <v>40568</v>
      </c>
      <c r="D1404" s="139">
        <v>2.5935580119999999E-2</v>
      </c>
      <c r="E1404" s="118">
        <v>1</v>
      </c>
      <c r="F1404" s="118" t="s">
        <v>1489</v>
      </c>
      <c r="G1404" s="113">
        <f>IF([Data da Aprovação]&lt;&gt;"ESTATUTÁRIO",YEAR([Data da Aprovação]),"")</f>
        <v>2011</v>
      </c>
      <c r="H1404" s="106">
        <f>Tabela9[[#This Row],[Valor do Provento R$]]/Tabela9[[#This Row],[Provento por 1 ou 1000 Ações]]</f>
        <v>2.5935580119999999E-2</v>
      </c>
    </row>
    <row r="1405" spans="1:8">
      <c r="A1405" s="119" t="s">
        <v>1530</v>
      </c>
      <c r="B1405" s="117" t="s">
        <v>1488</v>
      </c>
      <c r="C1405" s="140">
        <v>40568</v>
      </c>
      <c r="D1405" s="141">
        <v>2.5935580119999999E-2</v>
      </c>
      <c r="E1405" s="119">
        <v>1</v>
      </c>
      <c r="F1405" s="119" t="s">
        <v>1489</v>
      </c>
      <c r="G1405" s="114">
        <f>IF([Data da Aprovação]&lt;&gt;"ESTATUTÁRIO",YEAR([Data da Aprovação]),"")</f>
        <v>2011</v>
      </c>
      <c r="H1405" s="106">
        <f>Tabela9[[#This Row],[Valor do Provento R$]]/Tabela9[[#This Row],[Provento por 1 ou 1000 Ações]]</f>
        <v>2.5935580119999999E-2</v>
      </c>
    </row>
    <row r="1406" spans="1:8">
      <c r="A1406" s="118" t="s">
        <v>1530</v>
      </c>
      <c r="B1406" s="116" t="s">
        <v>1488</v>
      </c>
      <c r="C1406" s="138">
        <v>40568</v>
      </c>
      <c r="D1406" s="139">
        <v>2.5935580119999999E-2</v>
      </c>
      <c r="E1406" s="118">
        <v>1</v>
      </c>
      <c r="F1406" s="118" t="s">
        <v>1489</v>
      </c>
      <c r="G1406" s="113">
        <f>IF([Data da Aprovação]&lt;&gt;"ESTATUTÁRIO",YEAR([Data da Aprovação]),"")</f>
        <v>2011</v>
      </c>
      <c r="H1406" s="106">
        <f>Tabela9[[#This Row],[Valor do Provento R$]]/Tabela9[[#This Row],[Provento por 1 ou 1000 Ações]]</f>
        <v>2.5935580119999999E-2</v>
      </c>
    </row>
    <row r="1407" spans="1:8">
      <c r="A1407" s="119" t="s">
        <v>1530</v>
      </c>
      <c r="B1407" s="117" t="s">
        <v>1488</v>
      </c>
      <c r="C1407" s="140">
        <v>40568</v>
      </c>
      <c r="D1407" s="141">
        <v>2.5935580119999999E-2</v>
      </c>
      <c r="E1407" s="119">
        <v>1</v>
      </c>
      <c r="F1407" s="119" t="s">
        <v>1489</v>
      </c>
      <c r="G1407" s="114">
        <f>IF([Data da Aprovação]&lt;&gt;"ESTATUTÁRIO",YEAR([Data da Aprovação]),"")</f>
        <v>2011</v>
      </c>
      <c r="H1407" s="106">
        <f>Tabela9[[#This Row],[Valor do Provento R$]]/Tabela9[[#This Row],[Provento por 1 ou 1000 Ações]]</f>
        <v>2.5935580119999999E-2</v>
      </c>
    </row>
    <row r="1408" spans="1:8">
      <c r="A1408" s="118" t="s">
        <v>1530</v>
      </c>
      <c r="B1408" s="116" t="s">
        <v>1488</v>
      </c>
      <c r="C1408" s="138">
        <v>40568</v>
      </c>
      <c r="D1408" s="139">
        <v>2.5935580119999999E-2</v>
      </c>
      <c r="E1408" s="118">
        <v>1</v>
      </c>
      <c r="F1408" s="118" t="s">
        <v>1489</v>
      </c>
      <c r="G1408" s="113">
        <f>IF([Data da Aprovação]&lt;&gt;"ESTATUTÁRIO",YEAR([Data da Aprovação]),"")</f>
        <v>2011</v>
      </c>
      <c r="H1408" s="106">
        <f>Tabela9[[#This Row],[Valor do Provento R$]]/Tabela9[[#This Row],[Provento por 1 ou 1000 Ações]]</f>
        <v>2.5935580119999999E-2</v>
      </c>
    </row>
    <row r="1409" spans="1:8">
      <c r="A1409" s="119" t="s">
        <v>1530</v>
      </c>
      <c r="B1409" s="117" t="s">
        <v>1488</v>
      </c>
      <c r="C1409" s="140">
        <v>40568</v>
      </c>
      <c r="D1409" s="141">
        <v>2.5935580119999999E-2</v>
      </c>
      <c r="E1409" s="119">
        <v>1</v>
      </c>
      <c r="F1409" s="119" t="s">
        <v>1489</v>
      </c>
      <c r="G1409" s="114">
        <f>IF([Data da Aprovação]&lt;&gt;"ESTATUTÁRIO",YEAR([Data da Aprovação]),"")</f>
        <v>2011</v>
      </c>
      <c r="H1409" s="106">
        <f>Tabela9[[#This Row],[Valor do Provento R$]]/Tabela9[[#This Row],[Provento por 1 ou 1000 Ações]]</f>
        <v>2.5935580119999999E-2</v>
      </c>
    </row>
    <row r="1410" spans="1:8">
      <c r="A1410" s="118" t="s">
        <v>1530</v>
      </c>
      <c r="B1410" s="116" t="s">
        <v>1488</v>
      </c>
      <c r="C1410" s="138">
        <v>40568</v>
      </c>
      <c r="D1410" s="139">
        <v>2.5935580119999999E-2</v>
      </c>
      <c r="E1410" s="118">
        <v>1</v>
      </c>
      <c r="F1410" s="118" t="s">
        <v>1489</v>
      </c>
      <c r="G1410" s="113">
        <f>IF([Data da Aprovação]&lt;&gt;"ESTATUTÁRIO",YEAR([Data da Aprovação]),"")</f>
        <v>2011</v>
      </c>
      <c r="H1410" s="106">
        <f>Tabela9[[#This Row],[Valor do Provento R$]]/Tabela9[[#This Row],[Provento por 1 ou 1000 Ações]]</f>
        <v>2.5935580119999999E-2</v>
      </c>
    </row>
    <row r="1411" spans="1:8">
      <c r="A1411" s="119" t="s">
        <v>1530</v>
      </c>
      <c r="B1411" s="117" t="s">
        <v>1488</v>
      </c>
      <c r="C1411" s="140">
        <v>40568</v>
      </c>
      <c r="D1411" s="141">
        <v>2.5935580119999999E-2</v>
      </c>
      <c r="E1411" s="119">
        <v>1</v>
      </c>
      <c r="F1411" s="119" t="s">
        <v>1489</v>
      </c>
      <c r="G1411" s="114">
        <f>IF([Data da Aprovação]&lt;&gt;"ESTATUTÁRIO",YEAR([Data da Aprovação]),"")</f>
        <v>2011</v>
      </c>
      <c r="H1411" s="106">
        <f>Tabela9[[#This Row],[Valor do Provento R$]]/Tabela9[[#This Row],[Provento por 1 ou 1000 Ações]]</f>
        <v>2.5935580119999999E-2</v>
      </c>
    </row>
    <row r="1412" spans="1:8">
      <c r="A1412" s="118" t="s">
        <v>1530</v>
      </c>
      <c r="B1412" s="116" t="s">
        <v>1488</v>
      </c>
      <c r="C1412" s="138">
        <v>40568</v>
      </c>
      <c r="D1412" s="139">
        <v>2.5935580119999999E-2</v>
      </c>
      <c r="E1412" s="118">
        <v>1</v>
      </c>
      <c r="F1412" s="118" t="s">
        <v>1489</v>
      </c>
      <c r="G1412" s="113">
        <f>IF([Data da Aprovação]&lt;&gt;"ESTATUTÁRIO",YEAR([Data da Aprovação]),"")</f>
        <v>2011</v>
      </c>
      <c r="H1412" s="106">
        <f>Tabela9[[#This Row],[Valor do Provento R$]]/Tabela9[[#This Row],[Provento por 1 ou 1000 Ações]]</f>
        <v>2.5935580119999999E-2</v>
      </c>
    </row>
    <row r="1413" spans="1:8">
      <c r="A1413" s="119" t="s">
        <v>1530</v>
      </c>
      <c r="B1413" s="117" t="s">
        <v>1488</v>
      </c>
      <c r="C1413" s="140">
        <v>40568</v>
      </c>
      <c r="D1413" s="141">
        <v>2.5935580119999999E-2</v>
      </c>
      <c r="E1413" s="119">
        <v>1</v>
      </c>
      <c r="F1413" s="119" t="s">
        <v>1489</v>
      </c>
      <c r="G1413" s="114">
        <f>IF([Data da Aprovação]&lt;&gt;"ESTATUTÁRIO",YEAR([Data da Aprovação]),"")</f>
        <v>2011</v>
      </c>
      <c r="H1413" s="106">
        <f>Tabela9[[#This Row],[Valor do Provento R$]]/Tabela9[[#This Row],[Provento por 1 ou 1000 Ações]]</f>
        <v>2.5935580119999999E-2</v>
      </c>
    </row>
    <row r="1414" spans="1:8">
      <c r="A1414" s="118" t="s">
        <v>1530</v>
      </c>
      <c r="B1414" s="116" t="s">
        <v>1488</v>
      </c>
      <c r="C1414" s="138">
        <v>40568</v>
      </c>
      <c r="D1414" s="139">
        <v>2.5935580119999999E-2</v>
      </c>
      <c r="E1414" s="118">
        <v>1</v>
      </c>
      <c r="F1414" s="118" t="s">
        <v>1489</v>
      </c>
      <c r="G1414" s="113">
        <f>IF([Data da Aprovação]&lt;&gt;"ESTATUTÁRIO",YEAR([Data da Aprovação]),"")</f>
        <v>2011</v>
      </c>
      <c r="H1414" s="106">
        <f>Tabela9[[#This Row],[Valor do Provento R$]]/Tabela9[[#This Row],[Provento por 1 ou 1000 Ações]]</f>
        <v>2.5935580119999999E-2</v>
      </c>
    </row>
    <row r="1415" spans="1:8">
      <c r="A1415" s="119" t="s">
        <v>1530</v>
      </c>
      <c r="B1415" s="117" t="s">
        <v>1488</v>
      </c>
      <c r="C1415" s="140">
        <v>40662</v>
      </c>
      <c r="D1415" s="141">
        <v>2.8733579999999999E-3</v>
      </c>
      <c r="E1415" s="119">
        <v>1</v>
      </c>
      <c r="F1415" s="119" t="s">
        <v>1492</v>
      </c>
      <c r="G1415" s="114">
        <f>IF([Data da Aprovação]&lt;&gt;"ESTATUTÁRIO",YEAR([Data da Aprovação]),"")</f>
        <v>2011</v>
      </c>
      <c r="H1415" s="106">
        <f>Tabela9[[#This Row],[Valor do Provento R$]]/Tabela9[[#This Row],[Provento por 1 ou 1000 Ações]]</f>
        <v>2.8733579999999999E-3</v>
      </c>
    </row>
    <row r="1416" spans="1:8">
      <c r="A1416" s="118" t="s">
        <v>1530</v>
      </c>
      <c r="B1416" s="116" t="s">
        <v>1488</v>
      </c>
      <c r="C1416" s="138">
        <v>40694</v>
      </c>
      <c r="D1416" s="139">
        <v>2.5935580119999999E-2</v>
      </c>
      <c r="E1416" s="118">
        <v>1</v>
      </c>
      <c r="F1416" s="118" t="s">
        <v>1489</v>
      </c>
      <c r="G1416" s="113">
        <f>IF([Data da Aprovação]&lt;&gt;"ESTATUTÁRIO",YEAR([Data da Aprovação]),"")</f>
        <v>2011</v>
      </c>
      <c r="H1416" s="106">
        <f>Tabela9[[#This Row],[Valor do Provento R$]]/Tabela9[[#This Row],[Provento por 1 ou 1000 Ações]]</f>
        <v>2.5935580119999999E-2</v>
      </c>
    </row>
    <row r="1417" spans="1:8">
      <c r="A1417" s="119" t="s">
        <v>1530</v>
      </c>
      <c r="B1417" s="117" t="s">
        <v>1488</v>
      </c>
      <c r="C1417" s="140">
        <v>40925</v>
      </c>
      <c r="D1417" s="141">
        <v>2.7386665920000001E-2</v>
      </c>
      <c r="E1417" s="119">
        <v>1</v>
      </c>
      <c r="F1417" s="119" t="s">
        <v>1489</v>
      </c>
      <c r="G1417" s="114">
        <f>IF([Data da Aprovação]&lt;&gt;"ESTATUTÁRIO",YEAR([Data da Aprovação]),"")</f>
        <v>2012</v>
      </c>
      <c r="H1417" s="106">
        <f>Tabela9[[#This Row],[Valor do Provento R$]]/Tabela9[[#This Row],[Provento por 1 ou 1000 Ações]]</f>
        <v>2.7386665920000001E-2</v>
      </c>
    </row>
    <row r="1418" spans="1:8">
      <c r="A1418" s="118" t="s">
        <v>1530</v>
      </c>
      <c r="B1418" s="116" t="s">
        <v>1488</v>
      </c>
      <c r="C1418" s="138">
        <v>40925</v>
      </c>
      <c r="D1418" s="139">
        <v>2.5104443729999999E-2</v>
      </c>
      <c r="E1418" s="118">
        <v>1</v>
      </c>
      <c r="F1418" s="118" t="s">
        <v>1489</v>
      </c>
      <c r="G1418" s="113">
        <f>IF([Data da Aprovação]&lt;&gt;"ESTATUTÁRIO",YEAR([Data da Aprovação]),"")</f>
        <v>2012</v>
      </c>
      <c r="H1418" s="106">
        <f>Tabela9[[#This Row],[Valor do Provento R$]]/Tabela9[[#This Row],[Provento por 1 ou 1000 Ações]]</f>
        <v>2.5104443729999999E-2</v>
      </c>
    </row>
    <row r="1419" spans="1:8">
      <c r="A1419" s="119" t="s">
        <v>1530</v>
      </c>
      <c r="B1419" s="117" t="s">
        <v>1488</v>
      </c>
      <c r="C1419" s="140">
        <v>40966</v>
      </c>
      <c r="D1419" s="141">
        <v>2.739152177E-2</v>
      </c>
      <c r="E1419" s="119">
        <v>1</v>
      </c>
      <c r="F1419" s="119" t="s">
        <v>1489</v>
      </c>
      <c r="G1419" s="114">
        <f>IF([Data da Aprovação]&lt;&gt;"ESTATUTÁRIO",YEAR([Data da Aprovação]),"")</f>
        <v>2012</v>
      </c>
      <c r="H1419" s="106">
        <f>Tabela9[[#This Row],[Valor do Provento R$]]/Tabela9[[#This Row],[Provento por 1 ou 1000 Ações]]</f>
        <v>2.739152177E-2</v>
      </c>
    </row>
    <row r="1420" spans="1:8">
      <c r="A1420" s="118" t="s">
        <v>1530</v>
      </c>
      <c r="B1420" s="116" t="s">
        <v>1488</v>
      </c>
      <c r="C1420" s="138">
        <v>40966</v>
      </c>
      <c r="D1420" s="139">
        <v>2.739152177E-2</v>
      </c>
      <c r="E1420" s="118">
        <v>1</v>
      </c>
      <c r="F1420" s="118" t="s">
        <v>1489</v>
      </c>
      <c r="G1420" s="113">
        <f>IF([Data da Aprovação]&lt;&gt;"ESTATUTÁRIO",YEAR([Data da Aprovação]),"")</f>
        <v>2012</v>
      </c>
      <c r="H1420" s="106">
        <f>Tabela9[[#This Row],[Valor do Provento R$]]/Tabela9[[#This Row],[Provento por 1 ou 1000 Ações]]</f>
        <v>2.739152177E-2</v>
      </c>
    </row>
    <row r="1421" spans="1:8">
      <c r="A1421" s="119" t="s">
        <v>1530</v>
      </c>
      <c r="B1421" s="117" t="s">
        <v>1488</v>
      </c>
      <c r="C1421" s="140">
        <v>40966</v>
      </c>
      <c r="D1421" s="141">
        <v>2.739152177E-2</v>
      </c>
      <c r="E1421" s="119">
        <v>1</v>
      </c>
      <c r="F1421" s="119" t="s">
        <v>1489</v>
      </c>
      <c r="G1421" s="114">
        <f>IF([Data da Aprovação]&lt;&gt;"ESTATUTÁRIO",YEAR([Data da Aprovação]),"")</f>
        <v>2012</v>
      </c>
      <c r="H1421" s="106">
        <f>Tabela9[[#This Row],[Valor do Provento R$]]/Tabela9[[#This Row],[Provento por 1 ou 1000 Ações]]</f>
        <v>2.739152177E-2</v>
      </c>
    </row>
    <row r="1422" spans="1:8">
      <c r="A1422" s="118" t="s">
        <v>1530</v>
      </c>
      <c r="B1422" s="116" t="s">
        <v>1488</v>
      </c>
      <c r="C1422" s="138">
        <v>40966</v>
      </c>
      <c r="D1422" s="139">
        <v>2.739152177E-2</v>
      </c>
      <c r="E1422" s="118">
        <v>1</v>
      </c>
      <c r="F1422" s="118" t="s">
        <v>1489</v>
      </c>
      <c r="G1422" s="113">
        <f>IF([Data da Aprovação]&lt;&gt;"ESTATUTÁRIO",YEAR([Data da Aprovação]),"")</f>
        <v>2012</v>
      </c>
      <c r="H1422" s="106">
        <f>Tabela9[[#This Row],[Valor do Provento R$]]/Tabela9[[#This Row],[Provento por 1 ou 1000 Ações]]</f>
        <v>2.739152177E-2</v>
      </c>
    </row>
    <row r="1423" spans="1:8">
      <c r="A1423" s="119" t="s">
        <v>1530</v>
      </c>
      <c r="B1423" s="117" t="s">
        <v>1488</v>
      </c>
      <c r="C1423" s="140">
        <v>40966</v>
      </c>
      <c r="D1423" s="141">
        <v>2.739152177E-2</v>
      </c>
      <c r="E1423" s="119">
        <v>1</v>
      </c>
      <c r="F1423" s="119" t="s">
        <v>1489</v>
      </c>
      <c r="G1423" s="114">
        <f>IF([Data da Aprovação]&lt;&gt;"ESTATUTÁRIO",YEAR([Data da Aprovação]),"")</f>
        <v>2012</v>
      </c>
      <c r="H1423" s="106">
        <f>Tabela9[[#This Row],[Valor do Provento R$]]/Tabela9[[#This Row],[Provento por 1 ou 1000 Ações]]</f>
        <v>2.739152177E-2</v>
      </c>
    </row>
    <row r="1424" spans="1:8">
      <c r="A1424" s="118" t="s">
        <v>1530</v>
      </c>
      <c r="B1424" s="116" t="s">
        <v>1488</v>
      </c>
      <c r="C1424" s="138">
        <v>40966</v>
      </c>
      <c r="D1424" s="139">
        <v>2.5104462499999998E-3</v>
      </c>
      <c r="E1424" s="118">
        <v>1</v>
      </c>
      <c r="F1424" s="118" t="s">
        <v>1489</v>
      </c>
      <c r="G1424" s="113">
        <f>IF([Data da Aprovação]&lt;&gt;"ESTATUTÁRIO",YEAR([Data da Aprovação]),"")</f>
        <v>2012</v>
      </c>
      <c r="H1424" s="106">
        <f>Tabela9[[#This Row],[Valor do Provento R$]]/Tabela9[[#This Row],[Provento por 1 ou 1000 Ações]]</f>
        <v>2.5104462499999998E-3</v>
      </c>
    </row>
    <row r="1425" spans="1:8">
      <c r="A1425" s="119" t="s">
        <v>1530</v>
      </c>
      <c r="B1425" s="117" t="s">
        <v>1488</v>
      </c>
      <c r="C1425" s="140">
        <v>40966</v>
      </c>
      <c r="D1425" s="141">
        <v>2.5104462499999998E-3</v>
      </c>
      <c r="E1425" s="119">
        <v>1</v>
      </c>
      <c r="F1425" s="119" t="s">
        <v>1489</v>
      </c>
      <c r="G1425" s="114">
        <f>IF([Data da Aprovação]&lt;&gt;"ESTATUTÁRIO",YEAR([Data da Aprovação]),"")</f>
        <v>2012</v>
      </c>
      <c r="H1425" s="106">
        <f>Tabela9[[#This Row],[Valor do Provento R$]]/Tabela9[[#This Row],[Provento por 1 ou 1000 Ações]]</f>
        <v>2.5104462499999998E-3</v>
      </c>
    </row>
    <row r="1426" spans="1:8">
      <c r="A1426" s="118" t="s">
        <v>1530</v>
      </c>
      <c r="B1426" s="116" t="s">
        <v>1488</v>
      </c>
      <c r="C1426" s="138">
        <v>40966</v>
      </c>
      <c r="D1426" s="139">
        <v>2.5104462499999998E-3</v>
      </c>
      <c r="E1426" s="118">
        <v>1</v>
      </c>
      <c r="F1426" s="118" t="s">
        <v>1489</v>
      </c>
      <c r="G1426" s="113">
        <f>IF([Data da Aprovação]&lt;&gt;"ESTATUTÁRIO",YEAR([Data da Aprovação]),"")</f>
        <v>2012</v>
      </c>
      <c r="H1426" s="106">
        <f>Tabela9[[#This Row],[Valor do Provento R$]]/Tabela9[[#This Row],[Provento por 1 ou 1000 Ações]]</f>
        <v>2.5104462499999998E-3</v>
      </c>
    </row>
    <row r="1427" spans="1:8">
      <c r="A1427" s="119" t="s">
        <v>1530</v>
      </c>
      <c r="B1427" s="117" t="s">
        <v>1488</v>
      </c>
      <c r="C1427" s="140">
        <v>40966</v>
      </c>
      <c r="D1427" s="141">
        <v>2.5104462499999998E-3</v>
      </c>
      <c r="E1427" s="119">
        <v>1</v>
      </c>
      <c r="F1427" s="119" t="s">
        <v>1489</v>
      </c>
      <c r="G1427" s="114">
        <f>IF([Data da Aprovação]&lt;&gt;"ESTATUTÁRIO",YEAR([Data da Aprovação]),"")</f>
        <v>2012</v>
      </c>
      <c r="H1427" s="106">
        <f>Tabela9[[#This Row],[Valor do Provento R$]]/Tabela9[[#This Row],[Provento por 1 ou 1000 Ações]]</f>
        <v>2.5104462499999998E-3</v>
      </c>
    </row>
    <row r="1428" spans="1:8">
      <c r="A1428" s="118" t="s">
        <v>1530</v>
      </c>
      <c r="B1428" s="116" t="s">
        <v>1488</v>
      </c>
      <c r="C1428" s="138">
        <v>40966</v>
      </c>
      <c r="D1428" s="139">
        <v>2.5104462499999998E-3</v>
      </c>
      <c r="E1428" s="118">
        <v>1</v>
      </c>
      <c r="F1428" s="118" t="s">
        <v>1489</v>
      </c>
      <c r="G1428" s="113">
        <f>IF([Data da Aprovação]&lt;&gt;"ESTATUTÁRIO",YEAR([Data da Aprovação]),"")</f>
        <v>2012</v>
      </c>
      <c r="H1428" s="106">
        <f>Tabela9[[#This Row],[Valor do Provento R$]]/Tabela9[[#This Row],[Provento por 1 ou 1000 Ações]]</f>
        <v>2.5104462499999998E-3</v>
      </c>
    </row>
    <row r="1429" spans="1:8">
      <c r="A1429" s="119" t="s">
        <v>1530</v>
      </c>
      <c r="B1429" s="117" t="s">
        <v>1488</v>
      </c>
      <c r="C1429" s="140">
        <v>41332</v>
      </c>
      <c r="D1429" s="141">
        <v>2.3758144599999999E-3</v>
      </c>
      <c r="E1429" s="119">
        <v>1</v>
      </c>
      <c r="F1429" s="119" t="s">
        <v>1489</v>
      </c>
      <c r="G1429" s="114">
        <f>IF([Data da Aprovação]&lt;&gt;"ESTATUTÁRIO",YEAR([Data da Aprovação]),"")</f>
        <v>2013</v>
      </c>
      <c r="H1429" s="106">
        <f>Tabela9[[#This Row],[Valor do Provento R$]]/Tabela9[[#This Row],[Provento por 1 ou 1000 Ações]]</f>
        <v>2.3758144599999999E-3</v>
      </c>
    </row>
    <row r="1430" spans="1:8">
      <c r="A1430" s="118" t="s">
        <v>1530</v>
      </c>
      <c r="B1430" s="116" t="s">
        <v>1488</v>
      </c>
      <c r="C1430" s="138">
        <v>41332</v>
      </c>
      <c r="D1430" s="139">
        <v>2.3758144599999999E-3</v>
      </c>
      <c r="E1430" s="118">
        <v>1</v>
      </c>
      <c r="F1430" s="118" t="s">
        <v>1489</v>
      </c>
      <c r="G1430" s="113">
        <f>IF([Data da Aprovação]&lt;&gt;"ESTATUTÁRIO",YEAR([Data da Aprovação]),"")</f>
        <v>2013</v>
      </c>
      <c r="H1430" s="106">
        <f>Tabela9[[#This Row],[Valor do Provento R$]]/Tabela9[[#This Row],[Provento por 1 ou 1000 Ações]]</f>
        <v>2.3758144599999999E-3</v>
      </c>
    </row>
    <row r="1431" spans="1:8">
      <c r="A1431" s="119" t="s">
        <v>1530</v>
      </c>
      <c r="B1431" s="117" t="s">
        <v>1488</v>
      </c>
      <c r="C1431" s="140">
        <v>41332</v>
      </c>
      <c r="D1431" s="141">
        <v>2.3758144599999999E-3</v>
      </c>
      <c r="E1431" s="119">
        <v>1</v>
      </c>
      <c r="F1431" s="119" t="s">
        <v>1489</v>
      </c>
      <c r="G1431" s="114">
        <f>IF([Data da Aprovação]&lt;&gt;"ESTATUTÁRIO",YEAR([Data da Aprovação]),"")</f>
        <v>2013</v>
      </c>
      <c r="H1431" s="106">
        <f>Tabela9[[#This Row],[Valor do Provento R$]]/Tabela9[[#This Row],[Provento por 1 ou 1000 Ações]]</f>
        <v>2.3758144599999999E-3</v>
      </c>
    </row>
    <row r="1432" spans="1:8">
      <c r="A1432" s="118" t="s">
        <v>1530</v>
      </c>
      <c r="B1432" s="116" t="s">
        <v>1488</v>
      </c>
      <c r="C1432" s="138">
        <v>41332</v>
      </c>
      <c r="D1432" s="139">
        <v>2.3758144599999999E-3</v>
      </c>
      <c r="E1432" s="118">
        <v>1</v>
      </c>
      <c r="F1432" s="118" t="s">
        <v>1489</v>
      </c>
      <c r="G1432" s="113">
        <f>IF([Data da Aprovação]&lt;&gt;"ESTATUTÁRIO",YEAR([Data da Aprovação]),"")</f>
        <v>2013</v>
      </c>
      <c r="H1432" s="106">
        <f>Tabela9[[#This Row],[Valor do Provento R$]]/Tabela9[[#This Row],[Provento por 1 ou 1000 Ações]]</f>
        <v>2.3758144599999999E-3</v>
      </c>
    </row>
    <row r="1433" spans="1:8">
      <c r="A1433" s="119" t="s">
        <v>1530</v>
      </c>
      <c r="B1433" s="117" t="s">
        <v>1488</v>
      </c>
      <c r="C1433" s="140">
        <v>41332</v>
      </c>
      <c r="D1433" s="141">
        <v>2.3758144599999999E-3</v>
      </c>
      <c r="E1433" s="119">
        <v>1</v>
      </c>
      <c r="F1433" s="119" t="s">
        <v>1489</v>
      </c>
      <c r="G1433" s="114">
        <f>IF([Data da Aprovação]&lt;&gt;"ESTATUTÁRIO",YEAR([Data da Aprovação]),"")</f>
        <v>2013</v>
      </c>
      <c r="H1433" s="106">
        <f>Tabela9[[#This Row],[Valor do Provento R$]]/Tabela9[[#This Row],[Provento por 1 ou 1000 Ações]]</f>
        <v>2.3758144599999999E-3</v>
      </c>
    </row>
    <row r="1434" spans="1:8">
      <c r="A1434" s="118" t="s">
        <v>1530</v>
      </c>
      <c r="B1434" s="116" t="s">
        <v>1488</v>
      </c>
      <c r="C1434" s="138">
        <v>41332</v>
      </c>
      <c r="D1434" s="139">
        <v>2.3758144599999999E-3</v>
      </c>
      <c r="E1434" s="118">
        <v>1</v>
      </c>
      <c r="F1434" s="118" t="s">
        <v>1489</v>
      </c>
      <c r="G1434" s="113">
        <f>IF([Data da Aprovação]&lt;&gt;"ESTATUTÁRIO",YEAR([Data da Aprovação]),"")</f>
        <v>2013</v>
      </c>
      <c r="H1434" s="106">
        <f>Tabela9[[#This Row],[Valor do Provento R$]]/Tabela9[[#This Row],[Provento por 1 ou 1000 Ações]]</f>
        <v>2.3758144599999999E-3</v>
      </c>
    </row>
    <row r="1435" spans="1:8">
      <c r="A1435" s="142" t="s">
        <v>1530</v>
      </c>
      <c r="B1435" s="117" t="s">
        <v>1488</v>
      </c>
      <c r="C1435" s="140">
        <v>41332</v>
      </c>
      <c r="D1435" s="141">
        <v>2.3758144599999999E-3</v>
      </c>
      <c r="E1435" s="143">
        <v>1</v>
      </c>
      <c r="F1435" s="119" t="s">
        <v>1489</v>
      </c>
      <c r="G1435" s="114">
        <f>IF([Data da Aprovação]&lt;&gt;"ESTATUTÁRIO",YEAR([Data da Aprovação]),"")</f>
        <v>2013</v>
      </c>
      <c r="H1435" s="106">
        <f>Tabela9[[#This Row],[Valor do Provento R$]]/Tabela9[[#This Row],[Provento por 1 ou 1000 Ações]]</f>
        <v>2.3758144599999999E-3</v>
      </c>
    </row>
    <row r="1436" spans="1:8">
      <c r="A1436" s="118" t="s">
        <v>1530</v>
      </c>
      <c r="B1436" s="116" t="s">
        <v>1488</v>
      </c>
      <c r="C1436" s="138">
        <v>41332</v>
      </c>
      <c r="D1436" s="139">
        <v>2.3758144599999999E-3</v>
      </c>
      <c r="E1436" s="118">
        <v>1</v>
      </c>
      <c r="F1436" s="118" t="s">
        <v>1489</v>
      </c>
      <c r="G1436" s="113">
        <f>IF([Data da Aprovação]&lt;&gt;"ESTATUTÁRIO",YEAR([Data da Aprovação]),"")</f>
        <v>2013</v>
      </c>
      <c r="H1436" s="106">
        <f>Tabela9[[#This Row],[Valor do Provento R$]]/Tabela9[[#This Row],[Provento por 1 ou 1000 Ações]]</f>
        <v>2.3758144599999999E-3</v>
      </c>
    </row>
    <row r="1437" spans="1:8">
      <c r="A1437" s="119" t="s">
        <v>1530</v>
      </c>
      <c r="B1437" s="117" t="s">
        <v>1488</v>
      </c>
      <c r="C1437" s="140">
        <v>41332</v>
      </c>
      <c r="D1437" s="141">
        <v>2.3758144599999999E-3</v>
      </c>
      <c r="E1437" s="119">
        <v>1</v>
      </c>
      <c r="F1437" s="119" t="s">
        <v>1489</v>
      </c>
      <c r="G1437" s="114">
        <f>IF([Data da Aprovação]&lt;&gt;"ESTATUTÁRIO",YEAR([Data da Aprovação]),"")</f>
        <v>2013</v>
      </c>
      <c r="H1437" s="106">
        <f>Tabela9[[#This Row],[Valor do Provento R$]]/Tabela9[[#This Row],[Provento por 1 ou 1000 Ações]]</f>
        <v>2.3758144599999999E-3</v>
      </c>
    </row>
    <row r="1438" spans="1:8">
      <c r="A1438" s="118" t="s">
        <v>1530</v>
      </c>
      <c r="B1438" s="116" t="s">
        <v>1488</v>
      </c>
      <c r="C1438" s="138">
        <v>41332</v>
      </c>
      <c r="D1438" s="139">
        <v>2.3758144599999999E-3</v>
      </c>
      <c r="E1438" s="118">
        <v>1</v>
      </c>
      <c r="F1438" s="118" t="s">
        <v>1489</v>
      </c>
      <c r="G1438" s="113">
        <f>IF([Data da Aprovação]&lt;&gt;"ESTATUTÁRIO",YEAR([Data da Aprovação]),"")</f>
        <v>2013</v>
      </c>
      <c r="H1438" s="106">
        <f>Tabela9[[#This Row],[Valor do Provento R$]]/Tabela9[[#This Row],[Provento por 1 ou 1000 Ações]]</f>
        <v>2.3758144599999999E-3</v>
      </c>
    </row>
    <row r="1439" spans="1:8">
      <c r="A1439" s="119" t="s">
        <v>1530</v>
      </c>
      <c r="B1439" s="117" t="s">
        <v>1488</v>
      </c>
      <c r="C1439" s="140">
        <v>41695</v>
      </c>
      <c r="D1439" s="141">
        <v>1.8992579099999999E-3</v>
      </c>
      <c r="E1439" s="119">
        <v>1</v>
      </c>
      <c r="F1439" s="119" t="s">
        <v>1489</v>
      </c>
      <c r="G1439" s="114">
        <f>IF([Data da Aprovação]&lt;&gt;"ESTATUTÁRIO",YEAR([Data da Aprovação]),"")</f>
        <v>2014</v>
      </c>
      <c r="H1439" s="106">
        <f>Tabela9[[#This Row],[Valor do Provento R$]]/Tabela9[[#This Row],[Provento por 1 ou 1000 Ações]]</f>
        <v>1.8992579099999999E-3</v>
      </c>
    </row>
    <row r="1440" spans="1:8">
      <c r="A1440" s="118" t="s">
        <v>1530</v>
      </c>
      <c r="B1440" s="116" t="s">
        <v>1488</v>
      </c>
      <c r="C1440" s="138">
        <v>41695</v>
      </c>
      <c r="D1440" s="139">
        <v>1.8992579099999999E-3</v>
      </c>
      <c r="E1440" s="118">
        <v>1</v>
      </c>
      <c r="F1440" s="118" t="s">
        <v>1489</v>
      </c>
      <c r="G1440" s="113">
        <f>IF([Data da Aprovação]&lt;&gt;"ESTATUTÁRIO",YEAR([Data da Aprovação]),"")</f>
        <v>2014</v>
      </c>
      <c r="H1440" s="106">
        <f>Tabela9[[#This Row],[Valor do Provento R$]]/Tabela9[[#This Row],[Provento por 1 ou 1000 Ações]]</f>
        <v>1.8992579099999999E-3</v>
      </c>
    </row>
    <row r="1441" spans="1:8">
      <c r="A1441" s="119" t="s">
        <v>1530</v>
      </c>
      <c r="B1441" s="117" t="s">
        <v>1490</v>
      </c>
      <c r="C1441" s="140">
        <v>39492</v>
      </c>
      <c r="D1441" s="141">
        <v>1.469166E-3</v>
      </c>
      <c r="E1441" s="119">
        <v>1</v>
      </c>
      <c r="F1441" s="119" t="s">
        <v>1489</v>
      </c>
      <c r="G1441" s="114">
        <f>IF([Data da Aprovação]&lt;&gt;"ESTATUTÁRIO",YEAR([Data da Aprovação]),"")</f>
        <v>2008</v>
      </c>
      <c r="H1441" s="106">
        <f>Tabela9[[#This Row],[Valor do Provento R$]]/Tabela9[[#This Row],[Provento por 1 ou 1000 Ações]]</f>
        <v>1.469166E-3</v>
      </c>
    </row>
    <row r="1442" spans="1:8">
      <c r="A1442" s="118" t="s">
        <v>1530</v>
      </c>
      <c r="B1442" s="116" t="s">
        <v>1490</v>
      </c>
      <c r="C1442" s="138">
        <v>39492</v>
      </c>
      <c r="D1442" s="139">
        <v>1.469166E-3</v>
      </c>
      <c r="E1442" s="118">
        <v>1</v>
      </c>
      <c r="F1442" s="118" t="s">
        <v>1489</v>
      </c>
      <c r="G1442" s="113">
        <f>IF([Data da Aprovação]&lt;&gt;"ESTATUTÁRIO",YEAR([Data da Aprovação]),"")</f>
        <v>2008</v>
      </c>
      <c r="H1442" s="106">
        <f>Tabela9[[#This Row],[Valor do Provento R$]]/Tabela9[[#This Row],[Provento por 1 ou 1000 Ações]]</f>
        <v>1.469166E-3</v>
      </c>
    </row>
    <row r="1443" spans="1:8">
      <c r="A1443" s="119" t="s">
        <v>1530</v>
      </c>
      <c r="B1443" s="117" t="s">
        <v>1490</v>
      </c>
      <c r="C1443" s="140">
        <v>39598</v>
      </c>
      <c r="D1443" s="141">
        <v>1.4691661999999999E-2</v>
      </c>
      <c r="E1443" s="119">
        <v>1</v>
      </c>
      <c r="F1443" s="119" t="s">
        <v>1489</v>
      </c>
      <c r="G1443" s="114">
        <f>IF([Data da Aprovação]&lt;&gt;"ESTATUTÁRIO",YEAR([Data da Aprovação]),"")</f>
        <v>2008</v>
      </c>
      <c r="H1443" s="106">
        <f>Tabela9[[#This Row],[Valor do Provento R$]]/Tabela9[[#This Row],[Provento por 1 ou 1000 Ações]]</f>
        <v>1.4691661999999999E-2</v>
      </c>
    </row>
    <row r="1444" spans="1:8">
      <c r="A1444" s="118" t="s">
        <v>1530</v>
      </c>
      <c r="B1444" s="116" t="s">
        <v>1490</v>
      </c>
      <c r="C1444" s="138">
        <v>39629</v>
      </c>
      <c r="D1444" s="139">
        <v>1.4691661999999999E-2</v>
      </c>
      <c r="E1444" s="118">
        <v>1</v>
      </c>
      <c r="F1444" s="118" t="s">
        <v>1489</v>
      </c>
      <c r="G1444" s="113">
        <f>IF([Data da Aprovação]&lt;&gt;"ESTATUTÁRIO",YEAR([Data da Aprovação]),"")</f>
        <v>2008</v>
      </c>
      <c r="H1444" s="106">
        <f>Tabela9[[#This Row],[Valor do Provento R$]]/Tabela9[[#This Row],[Provento por 1 ou 1000 Ações]]</f>
        <v>1.4691661999999999E-2</v>
      </c>
    </row>
    <row r="1445" spans="1:8">
      <c r="A1445" s="119" t="s">
        <v>1530</v>
      </c>
      <c r="B1445" s="117" t="s">
        <v>1490</v>
      </c>
      <c r="C1445" s="140">
        <v>39660</v>
      </c>
      <c r="D1445" s="141">
        <v>1.4691661999999999E-2</v>
      </c>
      <c r="E1445" s="119">
        <v>1</v>
      </c>
      <c r="F1445" s="119" t="s">
        <v>1489</v>
      </c>
      <c r="G1445" s="114">
        <f>IF([Data da Aprovação]&lt;&gt;"ESTATUTÁRIO",YEAR([Data da Aprovação]),"")</f>
        <v>2008</v>
      </c>
      <c r="H1445" s="106">
        <f>Tabela9[[#This Row],[Valor do Provento R$]]/Tabela9[[#This Row],[Provento por 1 ou 1000 Ações]]</f>
        <v>1.4691661999999999E-2</v>
      </c>
    </row>
    <row r="1446" spans="1:8">
      <c r="A1446" s="118" t="s">
        <v>1530</v>
      </c>
      <c r="B1446" s="116" t="s">
        <v>1490</v>
      </c>
      <c r="C1446" s="138">
        <v>39685</v>
      </c>
      <c r="D1446" s="139">
        <v>2.9833216999999999E-2</v>
      </c>
      <c r="E1446" s="118">
        <v>1</v>
      </c>
      <c r="F1446" s="118" t="s">
        <v>1492</v>
      </c>
      <c r="G1446" s="113">
        <f>IF([Data da Aprovação]&lt;&gt;"ESTATUTÁRIO",YEAR([Data da Aprovação]),"")</f>
        <v>2008</v>
      </c>
      <c r="H1446" s="106">
        <f>Tabela9[[#This Row],[Valor do Provento R$]]/Tabela9[[#This Row],[Provento por 1 ou 1000 Ações]]</f>
        <v>2.9833216999999999E-2</v>
      </c>
    </row>
    <row r="1447" spans="1:8">
      <c r="A1447" s="119" t="s">
        <v>1530</v>
      </c>
      <c r="B1447" s="117" t="s">
        <v>1490</v>
      </c>
      <c r="C1447" s="140">
        <v>39689</v>
      </c>
      <c r="D1447" s="141">
        <v>1.4691661999999999E-2</v>
      </c>
      <c r="E1447" s="119">
        <v>1</v>
      </c>
      <c r="F1447" s="119" t="s">
        <v>1489</v>
      </c>
      <c r="G1447" s="114">
        <f>IF([Data da Aprovação]&lt;&gt;"ESTATUTÁRIO",YEAR([Data da Aprovação]),"")</f>
        <v>2008</v>
      </c>
      <c r="H1447" s="106">
        <f>Tabela9[[#This Row],[Valor do Provento R$]]/Tabela9[[#This Row],[Provento por 1 ou 1000 Ações]]</f>
        <v>1.4691661999999999E-2</v>
      </c>
    </row>
    <row r="1448" spans="1:8">
      <c r="A1448" s="118" t="s">
        <v>1530</v>
      </c>
      <c r="B1448" s="116" t="s">
        <v>1490</v>
      </c>
      <c r="C1448" s="138">
        <v>39721</v>
      </c>
      <c r="D1448" s="139">
        <v>1.4691661999999999E-2</v>
      </c>
      <c r="E1448" s="118">
        <v>1</v>
      </c>
      <c r="F1448" s="118" t="s">
        <v>1489</v>
      </c>
      <c r="G1448" s="113">
        <f>IF([Data da Aprovação]&lt;&gt;"ESTATUTÁRIO",YEAR([Data da Aprovação]),"")</f>
        <v>2008</v>
      </c>
      <c r="H1448" s="106">
        <f>Tabela9[[#This Row],[Valor do Provento R$]]/Tabela9[[#This Row],[Provento por 1 ou 1000 Ações]]</f>
        <v>1.4691661999999999E-2</v>
      </c>
    </row>
    <row r="1449" spans="1:8">
      <c r="A1449" s="119" t="s">
        <v>1530</v>
      </c>
      <c r="B1449" s="117" t="s">
        <v>1490</v>
      </c>
      <c r="C1449" s="140">
        <v>39752</v>
      </c>
      <c r="D1449" s="141">
        <v>1.4691661999999999E-2</v>
      </c>
      <c r="E1449" s="119">
        <v>1</v>
      </c>
      <c r="F1449" s="119" t="s">
        <v>1489</v>
      </c>
      <c r="G1449" s="114">
        <f>IF([Data da Aprovação]&lt;&gt;"ESTATUTÁRIO",YEAR([Data da Aprovação]),"")</f>
        <v>2008</v>
      </c>
      <c r="H1449" s="106">
        <f>Tabela9[[#This Row],[Valor do Provento R$]]/Tabela9[[#This Row],[Provento por 1 ou 1000 Ações]]</f>
        <v>1.4691661999999999E-2</v>
      </c>
    </row>
    <row r="1450" spans="1:8">
      <c r="A1450" s="118" t="s">
        <v>1530</v>
      </c>
      <c r="B1450" s="116" t="s">
        <v>1490</v>
      </c>
      <c r="C1450" s="138">
        <v>39780</v>
      </c>
      <c r="D1450" s="139">
        <v>1.4691661999999999E-2</v>
      </c>
      <c r="E1450" s="118">
        <v>1</v>
      </c>
      <c r="F1450" s="118" t="s">
        <v>1489</v>
      </c>
      <c r="G1450" s="113">
        <f>IF([Data da Aprovação]&lt;&gt;"ESTATUTÁRIO",YEAR([Data da Aprovação]),"")</f>
        <v>2008</v>
      </c>
      <c r="H1450" s="106">
        <f>Tabela9[[#This Row],[Valor do Provento R$]]/Tabela9[[#This Row],[Provento por 1 ou 1000 Ações]]</f>
        <v>1.4691661999999999E-2</v>
      </c>
    </row>
    <row r="1451" spans="1:8">
      <c r="A1451" s="119" t="s">
        <v>1530</v>
      </c>
      <c r="B1451" s="117" t="s">
        <v>1490</v>
      </c>
      <c r="C1451" s="140">
        <v>39812</v>
      </c>
      <c r="D1451" s="141">
        <v>1.4691661999999999E-2</v>
      </c>
      <c r="E1451" s="119">
        <v>1</v>
      </c>
      <c r="F1451" s="119" t="s">
        <v>1489</v>
      </c>
      <c r="G1451" s="114">
        <f>IF([Data da Aprovação]&lt;&gt;"ESTATUTÁRIO",YEAR([Data da Aprovação]),"")</f>
        <v>2008</v>
      </c>
      <c r="H1451" s="106">
        <f>Tabela9[[#This Row],[Valor do Provento R$]]/Tabela9[[#This Row],[Provento por 1 ou 1000 Ações]]</f>
        <v>1.4691661999999999E-2</v>
      </c>
    </row>
    <row r="1452" spans="1:8">
      <c r="A1452" s="118" t="s">
        <v>1530</v>
      </c>
      <c r="B1452" s="116" t="s">
        <v>1490</v>
      </c>
      <c r="C1452" s="138">
        <v>39860</v>
      </c>
      <c r="D1452" s="139">
        <v>1.9235781E-2</v>
      </c>
      <c r="E1452" s="118">
        <v>1</v>
      </c>
      <c r="F1452" s="118" t="s">
        <v>1489</v>
      </c>
      <c r="G1452" s="113">
        <f>IF([Data da Aprovação]&lt;&gt;"ESTATUTÁRIO",YEAR([Data da Aprovação]),"")</f>
        <v>2009</v>
      </c>
      <c r="H1452" s="106">
        <f>Tabela9[[#This Row],[Valor do Provento R$]]/Tabela9[[#This Row],[Provento por 1 ou 1000 Ações]]</f>
        <v>1.9235781E-2</v>
      </c>
    </row>
    <row r="1453" spans="1:8">
      <c r="A1453" s="119" t="s">
        <v>1530</v>
      </c>
      <c r="B1453" s="117" t="s">
        <v>1490</v>
      </c>
      <c r="C1453" s="140">
        <v>39871</v>
      </c>
      <c r="D1453" s="141">
        <v>1.9235781E-2</v>
      </c>
      <c r="E1453" s="119">
        <v>1</v>
      </c>
      <c r="F1453" s="119" t="s">
        <v>1489</v>
      </c>
      <c r="G1453" s="114">
        <f>IF([Data da Aprovação]&lt;&gt;"ESTATUTÁRIO",YEAR([Data da Aprovação]),"")</f>
        <v>2009</v>
      </c>
      <c r="H1453" s="106">
        <f>Tabela9[[#This Row],[Valor do Provento R$]]/Tabela9[[#This Row],[Provento por 1 ou 1000 Ações]]</f>
        <v>1.9235781E-2</v>
      </c>
    </row>
    <row r="1454" spans="1:8">
      <c r="A1454" s="118" t="s">
        <v>1530</v>
      </c>
      <c r="B1454" s="116" t="s">
        <v>1490</v>
      </c>
      <c r="C1454" s="138">
        <v>39903</v>
      </c>
      <c r="D1454" s="139">
        <v>1.9235781E-2</v>
      </c>
      <c r="E1454" s="118">
        <v>1</v>
      </c>
      <c r="F1454" s="118" t="s">
        <v>1489</v>
      </c>
      <c r="G1454" s="113">
        <f>IF([Data da Aprovação]&lt;&gt;"ESTATUTÁRIO",YEAR([Data da Aprovação]),"")</f>
        <v>2009</v>
      </c>
      <c r="H1454" s="106">
        <f>Tabela9[[#This Row],[Valor do Provento R$]]/Tabela9[[#This Row],[Provento por 1 ou 1000 Ações]]</f>
        <v>1.9235781E-2</v>
      </c>
    </row>
    <row r="1455" spans="1:8">
      <c r="A1455" s="119" t="s">
        <v>1530</v>
      </c>
      <c r="B1455" s="117" t="s">
        <v>1490</v>
      </c>
      <c r="C1455" s="140">
        <v>39931</v>
      </c>
      <c r="D1455" s="141">
        <v>4.8609869999999999E-2</v>
      </c>
      <c r="E1455" s="119">
        <v>1</v>
      </c>
      <c r="F1455" s="119" t="s">
        <v>1492</v>
      </c>
      <c r="G1455" s="114">
        <f>IF([Data da Aprovação]&lt;&gt;"ESTATUTÁRIO",YEAR([Data da Aprovação]),"")</f>
        <v>2009</v>
      </c>
      <c r="H1455" s="106">
        <f>Tabela9[[#This Row],[Valor do Provento R$]]/Tabela9[[#This Row],[Provento por 1 ou 1000 Ações]]</f>
        <v>4.8609869999999999E-2</v>
      </c>
    </row>
    <row r="1456" spans="1:8">
      <c r="A1456" s="118" t="s">
        <v>1530</v>
      </c>
      <c r="B1456" s="116" t="s">
        <v>1490</v>
      </c>
      <c r="C1456" s="138">
        <v>39933</v>
      </c>
      <c r="D1456" s="139">
        <v>1.9235781E-2</v>
      </c>
      <c r="E1456" s="118">
        <v>1</v>
      </c>
      <c r="F1456" s="118" t="s">
        <v>1489</v>
      </c>
      <c r="G1456" s="113">
        <f>IF([Data da Aprovação]&lt;&gt;"ESTATUTÁRIO",YEAR([Data da Aprovação]),"")</f>
        <v>2009</v>
      </c>
      <c r="H1456" s="106">
        <f>Tabela9[[#This Row],[Valor do Provento R$]]/Tabela9[[#This Row],[Provento por 1 ou 1000 Ações]]</f>
        <v>1.9235781E-2</v>
      </c>
    </row>
    <row r="1457" spans="1:8">
      <c r="A1457" s="119" t="s">
        <v>1530</v>
      </c>
      <c r="B1457" s="117" t="s">
        <v>1490</v>
      </c>
      <c r="C1457" s="140">
        <v>39962</v>
      </c>
      <c r="D1457" s="141">
        <v>1.9235781E-2</v>
      </c>
      <c r="E1457" s="119">
        <v>1</v>
      </c>
      <c r="F1457" s="119" t="s">
        <v>1489</v>
      </c>
      <c r="G1457" s="114">
        <f>IF([Data da Aprovação]&lt;&gt;"ESTATUTÁRIO",YEAR([Data da Aprovação]),"")</f>
        <v>2009</v>
      </c>
      <c r="H1457" s="106">
        <f>Tabela9[[#This Row],[Valor do Provento R$]]/Tabela9[[#This Row],[Provento por 1 ou 1000 Ações]]</f>
        <v>1.9235781E-2</v>
      </c>
    </row>
    <row r="1458" spans="1:8">
      <c r="A1458" s="118" t="s">
        <v>1530</v>
      </c>
      <c r="B1458" s="116" t="s">
        <v>1490</v>
      </c>
      <c r="C1458" s="138">
        <v>39994</v>
      </c>
      <c r="D1458" s="139">
        <v>1.9235781E-2</v>
      </c>
      <c r="E1458" s="118">
        <v>1</v>
      </c>
      <c r="F1458" s="118" t="s">
        <v>1489</v>
      </c>
      <c r="G1458" s="113">
        <f>IF([Data da Aprovação]&lt;&gt;"ESTATUTÁRIO",YEAR([Data da Aprovação]),"")</f>
        <v>2009</v>
      </c>
      <c r="H1458" s="106">
        <f>Tabela9[[#This Row],[Valor do Provento R$]]/Tabela9[[#This Row],[Provento por 1 ou 1000 Ações]]</f>
        <v>1.9235781E-2</v>
      </c>
    </row>
    <row r="1459" spans="1:8">
      <c r="A1459" s="119" t="s">
        <v>1530</v>
      </c>
      <c r="B1459" s="117" t="s">
        <v>1490</v>
      </c>
      <c r="C1459" s="140">
        <v>40025</v>
      </c>
      <c r="D1459" s="141">
        <v>1.8466350999999999E-2</v>
      </c>
      <c r="E1459" s="119">
        <v>1</v>
      </c>
      <c r="F1459" s="119" t="s">
        <v>1489</v>
      </c>
      <c r="G1459" s="114">
        <f>IF([Data da Aprovação]&lt;&gt;"ESTATUTÁRIO",YEAR([Data da Aprovação]),"")</f>
        <v>2009</v>
      </c>
      <c r="H1459" s="106">
        <f>Tabela9[[#This Row],[Valor do Provento R$]]/Tabela9[[#This Row],[Provento por 1 ou 1000 Ações]]</f>
        <v>1.8466350999999999E-2</v>
      </c>
    </row>
    <row r="1460" spans="1:8">
      <c r="A1460" s="118" t="s">
        <v>1530</v>
      </c>
      <c r="B1460" s="116" t="s">
        <v>1490</v>
      </c>
      <c r="C1460" s="138">
        <v>40051</v>
      </c>
      <c r="D1460" s="139">
        <v>2.4417760000000001E-3</v>
      </c>
      <c r="E1460" s="118">
        <v>1</v>
      </c>
      <c r="F1460" s="118" t="s">
        <v>1492</v>
      </c>
      <c r="G1460" s="113">
        <f>IF([Data da Aprovação]&lt;&gt;"ESTATUTÁRIO",YEAR([Data da Aprovação]),"")</f>
        <v>2009</v>
      </c>
      <c r="H1460" s="106">
        <f>Tabela9[[#This Row],[Valor do Provento R$]]/Tabela9[[#This Row],[Provento por 1 ou 1000 Ações]]</f>
        <v>2.4417760000000001E-3</v>
      </c>
    </row>
    <row r="1461" spans="1:8">
      <c r="A1461" s="119" t="s">
        <v>1530</v>
      </c>
      <c r="B1461" s="117" t="s">
        <v>1490</v>
      </c>
      <c r="C1461" s="140">
        <v>40056</v>
      </c>
      <c r="D1461" s="141">
        <v>1.8466350999999999E-2</v>
      </c>
      <c r="E1461" s="119">
        <v>1</v>
      </c>
      <c r="F1461" s="119" t="s">
        <v>1489</v>
      </c>
      <c r="G1461" s="114">
        <f>IF([Data da Aprovação]&lt;&gt;"ESTATUTÁRIO",YEAR([Data da Aprovação]),"")</f>
        <v>2009</v>
      </c>
      <c r="H1461" s="106">
        <f>Tabela9[[#This Row],[Valor do Provento R$]]/Tabela9[[#This Row],[Provento por 1 ou 1000 Ações]]</f>
        <v>1.8466350999999999E-2</v>
      </c>
    </row>
    <row r="1462" spans="1:8">
      <c r="A1462" s="118" t="s">
        <v>1530</v>
      </c>
      <c r="B1462" s="116" t="s">
        <v>1490</v>
      </c>
      <c r="C1462" s="138">
        <v>40086</v>
      </c>
      <c r="D1462" s="139">
        <v>1.8466350999999999E-2</v>
      </c>
      <c r="E1462" s="118">
        <v>1</v>
      </c>
      <c r="F1462" s="118" t="s">
        <v>1489</v>
      </c>
      <c r="G1462" s="113">
        <f>IF([Data da Aprovação]&lt;&gt;"ESTATUTÁRIO",YEAR([Data da Aprovação]),"")</f>
        <v>2009</v>
      </c>
      <c r="H1462" s="106">
        <f>Tabela9[[#This Row],[Valor do Provento R$]]/Tabela9[[#This Row],[Provento por 1 ou 1000 Ações]]</f>
        <v>1.8466350999999999E-2</v>
      </c>
    </row>
    <row r="1463" spans="1:8">
      <c r="A1463" s="119" t="s">
        <v>1530</v>
      </c>
      <c r="B1463" s="117" t="s">
        <v>1490</v>
      </c>
      <c r="C1463" s="140">
        <v>40116</v>
      </c>
      <c r="D1463" s="141">
        <v>1.8466350999999999E-2</v>
      </c>
      <c r="E1463" s="119">
        <v>1</v>
      </c>
      <c r="F1463" s="119" t="s">
        <v>1489</v>
      </c>
      <c r="G1463" s="114">
        <f>IF([Data da Aprovação]&lt;&gt;"ESTATUTÁRIO",YEAR([Data da Aprovação]),"")</f>
        <v>2009</v>
      </c>
      <c r="H1463" s="106">
        <f>Tabela9[[#This Row],[Valor do Provento R$]]/Tabela9[[#This Row],[Provento por 1 ou 1000 Ações]]</f>
        <v>1.8466350999999999E-2</v>
      </c>
    </row>
    <row r="1464" spans="1:8">
      <c r="A1464" s="118" t="s">
        <v>1530</v>
      </c>
      <c r="B1464" s="116" t="s">
        <v>1490</v>
      </c>
      <c r="C1464" s="138">
        <v>40147</v>
      </c>
      <c r="D1464" s="139">
        <v>1.8466350999999999E-2</v>
      </c>
      <c r="E1464" s="118">
        <v>1</v>
      </c>
      <c r="F1464" s="118" t="s">
        <v>1489</v>
      </c>
      <c r="G1464" s="113">
        <f>IF([Data da Aprovação]&lt;&gt;"ESTATUTÁRIO",YEAR([Data da Aprovação]),"")</f>
        <v>2009</v>
      </c>
      <c r="H1464" s="106">
        <f>Tabela9[[#This Row],[Valor do Provento R$]]/Tabela9[[#This Row],[Provento por 1 ou 1000 Ações]]</f>
        <v>1.8466350999999999E-2</v>
      </c>
    </row>
    <row r="1465" spans="1:8">
      <c r="A1465" s="119" t="s">
        <v>1530</v>
      </c>
      <c r="B1465" s="117" t="s">
        <v>1490</v>
      </c>
      <c r="C1465" s="140">
        <v>40234</v>
      </c>
      <c r="D1465" s="141">
        <v>2.1799460999999999E-2</v>
      </c>
      <c r="E1465" s="119">
        <v>1</v>
      </c>
      <c r="F1465" s="119" t="s">
        <v>1489</v>
      </c>
      <c r="G1465" s="114">
        <f>IF([Data da Aprovação]&lt;&gt;"ESTATUTÁRIO",YEAR([Data da Aprovação]),"")</f>
        <v>2010</v>
      </c>
      <c r="H1465" s="106">
        <f>Tabela9[[#This Row],[Valor do Provento R$]]/Tabela9[[#This Row],[Provento por 1 ou 1000 Ações]]</f>
        <v>2.1799460999999999E-2</v>
      </c>
    </row>
    <row r="1466" spans="1:8">
      <c r="A1466" s="118" t="s">
        <v>1530</v>
      </c>
      <c r="B1466" s="116" t="s">
        <v>1490</v>
      </c>
      <c r="C1466" s="138">
        <v>40234</v>
      </c>
      <c r="D1466" s="139">
        <v>2.1799460999999999E-2</v>
      </c>
      <c r="E1466" s="118">
        <v>1</v>
      </c>
      <c r="F1466" s="118" t="s">
        <v>1489</v>
      </c>
      <c r="G1466" s="113">
        <f>IF([Data da Aprovação]&lt;&gt;"ESTATUTÁRIO",YEAR([Data da Aprovação]),"")</f>
        <v>2010</v>
      </c>
      <c r="H1466" s="106">
        <f>Tabela9[[#This Row],[Valor do Provento R$]]/Tabela9[[#This Row],[Provento por 1 ou 1000 Ações]]</f>
        <v>2.1799460999999999E-2</v>
      </c>
    </row>
    <row r="1467" spans="1:8">
      <c r="A1467" s="119" t="s">
        <v>1530</v>
      </c>
      <c r="B1467" s="117" t="s">
        <v>1490</v>
      </c>
      <c r="C1467" s="140">
        <v>40234</v>
      </c>
      <c r="D1467" s="141">
        <v>2.1799460999999999E-2</v>
      </c>
      <c r="E1467" s="119">
        <v>1</v>
      </c>
      <c r="F1467" s="119" t="s">
        <v>1489</v>
      </c>
      <c r="G1467" s="114">
        <f>IF([Data da Aprovação]&lt;&gt;"ESTATUTÁRIO",YEAR([Data da Aprovação]),"")</f>
        <v>2010</v>
      </c>
      <c r="H1467" s="106">
        <f>Tabela9[[#This Row],[Valor do Provento R$]]/Tabela9[[#This Row],[Provento por 1 ou 1000 Ações]]</f>
        <v>2.1799460999999999E-2</v>
      </c>
    </row>
    <row r="1468" spans="1:8">
      <c r="A1468" s="118" t="s">
        <v>1530</v>
      </c>
      <c r="B1468" s="116" t="s">
        <v>1490</v>
      </c>
      <c r="C1468" s="138">
        <v>40234</v>
      </c>
      <c r="D1468" s="139">
        <v>2.1799460999999999E-2</v>
      </c>
      <c r="E1468" s="118">
        <v>1</v>
      </c>
      <c r="F1468" s="118" t="s">
        <v>1489</v>
      </c>
      <c r="G1468" s="113">
        <f>IF([Data da Aprovação]&lt;&gt;"ESTATUTÁRIO",YEAR([Data da Aprovação]),"")</f>
        <v>2010</v>
      </c>
      <c r="H1468" s="106">
        <f>Tabela9[[#This Row],[Valor do Provento R$]]/Tabela9[[#This Row],[Provento por 1 ou 1000 Ações]]</f>
        <v>2.1799460999999999E-2</v>
      </c>
    </row>
    <row r="1469" spans="1:8">
      <c r="A1469" s="119" t="s">
        <v>1530</v>
      </c>
      <c r="B1469" s="117" t="s">
        <v>1490</v>
      </c>
      <c r="C1469" s="140">
        <v>40234</v>
      </c>
      <c r="D1469" s="141">
        <v>2.1799460999999999E-2</v>
      </c>
      <c r="E1469" s="119">
        <v>1</v>
      </c>
      <c r="F1469" s="119" t="s">
        <v>1489</v>
      </c>
      <c r="G1469" s="114">
        <f>IF([Data da Aprovação]&lt;&gt;"ESTATUTÁRIO",YEAR([Data da Aprovação]),"")</f>
        <v>2010</v>
      </c>
      <c r="H1469" s="106">
        <f>Tabela9[[#This Row],[Valor do Provento R$]]/Tabela9[[#This Row],[Provento por 1 ou 1000 Ações]]</f>
        <v>2.1799460999999999E-2</v>
      </c>
    </row>
    <row r="1470" spans="1:8">
      <c r="A1470" s="118" t="s">
        <v>1530</v>
      </c>
      <c r="B1470" s="116" t="s">
        <v>1490</v>
      </c>
      <c r="C1470" s="138">
        <v>40234</v>
      </c>
      <c r="D1470" s="139">
        <v>2.1799460999999999E-2</v>
      </c>
      <c r="E1470" s="118">
        <v>1</v>
      </c>
      <c r="F1470" s="118" t="s">
        <v>1489</v>
      </c>
      <c r="G1470" s="113">
        <f>IF([Data da Aprovação]&lt;&gt;"ESTATUTÁRIO",YEAR([Data da Aprovação]),"")</f>
        <v>2010</v>
      </c>
      <c r="H1470" s="106">
        <f>Tabela9[[#This Row],[Valor do Provento R$]]/Tabela9[[#This Row],[Provento por 1 ou 1000 Ações]]</f>
        <v>2.1799460999999999E-2</v>
      </c>
    </row>
    <row r="1471" spans="1:8">
      <c r="A1471" s="119" t="s">
        <v>1530</v>
      </c>
      <c r="B1471" s="117" t="s">
        <v>1490</v>
      </c>
      <c r="C1471" s="140">
        <v>40234</v>
      </c>
      <c r="D1471" s="141">
        <v>2.1799460999999999E-2</v>
      </c>
      <c r="E1471" s="119">
        <v>1</v>
      </c>
      <c r="F1471" s="119" t="s">
        <v>1489</v>
      </c>
      <c r="G1471" s="114">
        <f>IF([Data da Aprovação]&lt;&gt;"ESTATUTÁRIO",YEAR([Data da Aprovação]),"")</f>
        <v>2010</v>
      </c>
      <c r="H1471" s="106">
        <f>Tabela9[[#This Row],[Valor do Provento R$]]/Tabela9[[#This Row],[Provento por 1 ou 1000 Ações]]</f>
        <v>2.1799460999999999E-2</v>
      </c>
    </row>
    <row r="1472" spans="1:8">
      <c r="A1472" s="118" t="s">
        <v>1530</v>
      </c>
      <c r="B1472" s="116" t="s">
        <v>1490</v>
      </c>
      <c r="C1472" s="138">
        <v>40234</v>
      </c>
      <c r="D1472" s="139">
        <v>2.1799460999999999E-2</v>
      </c>
      <c r="E1472" s="118">
        <v>1</v>
      </c>
      <c r="F1472" s="118" t="s">
        <v>1489</v>
      </c>
      <c r="G1472" s="113">
        <f>IF([Data da Aprovação]&lt;&gt;"ESTATUTÁRIO",YEAR([Data da Aprovação]),"")</f>
        <v>2010</v>
      </c>
      <c r="H1472" s="106">
        <f>Tabela9[[#This Row],[Valor do Provento R$]]/Tabela9[[#This Row],[Provento por 1 ou 1000 Ações]]</f>
        <v>2.1799460999999999E-2</v>
      </c>
    </row>
    <row r="1473" spans="1:8">
      <c r="A1473" s="119" t="s">
        <v>1530</v>
      </c>
      <c r="B1473" s="117" t="s">
        <v>1490</v>
      </c>
      <c r="C1473" s="140">
        <v>40234</v>
      </c>
      <c r="D1473" s="141">
        <v>2.1799460999999999E-2</v>
      </c>
      <c r="E1473" s="119">
        <v>1</v>
      </c>
      <c r="F1473" s="119" t="s">
        <v>1489</v>
      </c>
      <c r="G1473" s="114">
        <f>IF([Data da Aprovação]&lt;&gt;"ESTATUTÁRIO",YEAR([Data da Aprovação]),"")</f>
        <v>2010</v>
      </c>
      <c r="H1473" s="106">
        <f>Tabela9[[#This Row],[Valor do Provento R$]]/Tabela9[[#This Row],[Provento por 1 ou 1000 Ações]]</f>
        <v>2.1799460999999999E-2</v>
      </c>
    </row>
    <row r="1474" spans="1:8">
      <c r="A1474" s="118" t="s">
        <v>1530</v>
      </c>
      <c r="B1474" s="116" t="s">
        <v>1490</v>
      </c>
      <c r="C1474" s="138">
        <v>40268</v>
      </c>
      <c r="D1474" s="139">
        <v>2.1799460999999999E-2</v>
      </c>
      <c r="E1474" s="118">
        <v>1</v>
      </c>
      <c r="F1474" s="118" t="s">
        <v>1489</v>
      </c>
      <c r="G1474" s="113">
        <f>IF([Data da Aprovação]&lt;&gt;"ESTATUTÁRIO",YEAR([Data da Aprovação]),"")</f>
        <v>2010</v>
      </c>
      <c r="H1474" s="106">
        <f>Tabela9[[#This Row],[Valor do Provento R$]]/Tabela9[[#This Row],[Provento por 1 ou 1000 Ações]]</f>
        <v>2.1799460999999999E-2</v>
      </c>
    </row>
    <row r="1475" spans="1:8">
      <c r="A1475" s="119" t="s">
        <v>1530</v>
      </c>
      <c r="B1475" s="117" t="s">
        <v>1490</v>
      </c>
      <c r="C1475" s="140">
        <v>40298</v>
      </c>
      <c r="D1475" s="141">
        <v>1.561034E-3</v>
      </c>
      <c r="E1475" s="119">
        <v>1</v>
      </c>
      <c r="F1475" s="119" t="s">
        <v>1492</v>
      </c>
      <c r="G1475" s="114">
        <f>IF([Data da Aprovação]&lt;&gt;"ESTATUTÁRIO",YEAR([Data da Aprovação]),"")</f>
        <v>2010</v>
      </c>
      <c r="H1475" s="106">
        <f>Tabela9[[#This Row],[Valor do Provento R$]]/Tabela9[[#This Row],[Provento por 1 ou 1000 Ações]]</f>
        <v>1.561034E-3</v>
      </c>
    </row>
    <row r="1476" spans="1:8">
      <c r="A1476" s="118" t="s">
        <v>1530</v>
      </c>
      <c r="B1476" s="116" t="s">
        <v>1490</v>
      </c>
      <c r="C1476" s="138">
        <v>40480</v>
      </c>
      <c r="D1476" s="139">
        <v>2.1799460999999999E-2</v>
      </c>
      <c r="E1476" s="118">
        <v>1</v>
      </c>
      <c r="F1476" s="118" t="s">
        <v>1489</v>
      </c>
      <c r="G1476" s="113">
        <f>IF([Data da Aprovação]&lt;&gt;"ESTATUTÁRIO",YEAR([Data da Aprovação]),"")</f>
        <v>2010</v>
      </c>
      <c r="H1476" s="106">
        <f>Tabela9[[#This Row],[Valor do Provento R$]]/Tabela9[[#This Row],[Provento por 1 ou 1000 Ações]]</f>
        <v>2.1799460999999999E-2</v>
      </c>
    </row>
    <row r="1477" spans="1:8">
      <c r="A1477" s="119" t="s">
        <v>1530</v>
      </c>
      <c r="B1477" s="117" t="s">
        <v>1490</v>
      </c>
      <c r="C1477" s="140">
        <v>40568</v>
      </c>
      <c r="D1477" s="141">
        <v>2.1799460999999999E-2</v>
      </c>
      <c r="E1477" s="119">
        <v>1</v>
      </c>
      <c r="F1477" s="119" t="s">
        <v>1489</v>
      </c>
      <c r="G1477" s="114">
        <f>IF([Data da Aprovação]&lt;&gt;"ESTATUTÁRIO",YEAR([Data da Aprovação]),"")</f>
        <v>2011</v>
      </c>
      <c r="H1477" s="106">
        <f>Tabela9[[#This Row],[Valor do Provento R$]]/Tabela9[[#This Row],[Provento por 1 ou 1000 Ações]]</f>
        <v>2.1799460999999999E-2</v>
      </c>
    </row>
    <row r="1478" spans="1:8">
      <c r="A1478" s="118" t="s">
        <v>1530</v>
      </c>
      <c r="B1478" s="116" t="s">
        <v>1490</v>
      </c>
      <c r="C1478" s="138">
        <v>40568</v>
      </c>
      <c r="D1478" s="139">
        <v>2.5935580119999999E-2</v>
      </c>
      <c r="E1478" s="118">
        <v>1</v>
      </c>
      <c r="F1478" s="118" t="s">
        <v>1489</v>
      </c>
      <c r="G1478" s="113">
        <f>IF([Data da Aprovação]&lt;&gt;"ESTATUTÁRIO",YEAR([Data da Aprovação]),"")</f>
        <v>2011</v>
      </c>
      <c r="H1478" s="106">
        <f>Tabela9[[#This Row],[Valor do Provento R$]]/Tabela9[[#This Row],[Provento por 1 ou 1000 Ações]]</f>
        <v>2.5935580119999999E-2</v>
      </c>
    </row>
    <row r="1479" spans="1:8">
      <c r="A1479" s="119" t="s">
        <v>1530</v>
      </c>
      <c r="B1479" s="117" t="s">
        <v>1490</v>
      </c>
      <c r="C1479" s="140">
        <v>40568</v>
      </c>
      <c r="D1479" s="141">
        <v>2.5935580119999999E-2</v>
      </c>
      <c r="E1479" s="119">
        <v>1</v>
      </c>
      <c r="F1479" s="119" t="s">
        <v>1489</v>
      </c>
      <c r="G1479" s="114">
        <f>IF([Data da Aprovação]&lt;&gt;"ESTATUTÁRIO",YEAR([Data da Aprovação]),"")</f>
        <v>2011</v>
      </c>
      <c r="H1479" s="106">
        <f>Tabela9[[#This Row],[Valor do Provento R$]]/Tabela9[[#This Row],[Provento por 1 ou 1000 Ações]]</f>
        <v>2.5935580119999999E-2</v>
      </c>
    </row>
    <row r="1480" spans="1:8">
      <c r="A1480" s="118" t="s">
        <v>1530</v>
      </c>
      <c r="B1480" s="116" t="s">
        <v>1490</v>
      </c>
      <c r="C1480" s="138">
        <v>40568</v>
      </c>
      <c r="D1480" s="139">
        <v>2.5935580119999999E-2</v>
      </c>
      <c r="E1480" s="118">
        <v>1</v>
      </c>
      <c r="F1480" s="118" t="s">
        <v>1489</v>
      </c>
      <c r="G1480" s="113">
        <f>IF([Data da Aprovação]&lt;&gt;"ESTATUTÁRIO",YEAR([Data da Aprovação]),"")</f>
        <v>2011</v>
      </c>
      <c r="H1480" s="106">
        <f>Tabela9[[#This Row],[Valor do Provento R$]]/Tabela9[[#This Row],[Provento por 1 ou 1000 Ações]]</f>
        <v>2.5935580119999999E-2</v>
      </c>
    </row>
    <row r="1481" spans="1:8">
      <c r="A1481" s="119" t="s">
        <v>1530</v>
      </c>
      <c r="B1481" s="117" t="s">
        <v>1490</v>
      </c>
      <c r="C1481" s="140">
        <v>40568</v>
      </c>
      <c r="D1481" s="141">
        <v>2.5935580119999999E-2</v>
      </c>
      <c r="E1481" s="119">
        <v>1</v>
      </c>
      <c r="F1481" s="119" t="s">
        <v>1489</v>
      </c>
      <c r="G1481" s="114">
        <f>IF([Data da Aprovação]&lt;&gt;"ESTATUTÁRIO",YEAR([Data da Aprovação]),"")</f>
        <v>2011</v>
      </c>
      <c r="H1481" s="106">
        <f>Tabela9[[#This Row],[Valor do Provento R$]]/Tabela9[[#This Row],[Provento por 1 ou 1000 Ações]]</f>
        <v>2.5935580119999999E-2</v>
      </c>
    </row>
    <row r="1482" spans="1:8">
      <c r="A1482" s="118" t="s">
        <v>1530</v>
      </c>
      <c r="B1482" s="116" t="s">
        <v>1490</v>
      </c>
      <c r="C1482" s="138">
        <v>40568</v>
      </c>
      <c r="D1482" s="139">
        <v>2.5935580119999999E-2</v>
      </c>
      <c r="E1482" s="118">
        <v>1</v>
      </c>
      <c r="F1482" s="118" t="s">
        <v>1489</v>
      </c>
      <c r="G1482" s="113">
        <f>IF([Data da Aprovação]&lt;&gt;"ESTATUTÁRIO",YEAR([Data da Aprovação]),"")</f>
        <v>2011</v>
      </c>
      <c r="H1482" s="106">
        <f>Tabela9[[#This Row],[Valor do Provento R$]]/Tabela9[[#This Row],[Provento por 1 ou 1000 Ações]]</f>
        <v>2.5935580119999999E-2</v>
      </c>
    </row>
    <row r="1483" spans="1:8">
      <c r="A1483" s="119" t="s">
        <v>1530</v>
      </c>
      <c r="B1483" s="117" t="s">
        <v>1490</v>
      </c>
      <c r="C1483" s="140">
        <v>40568</v>
      </c>
      <c r="D1483" s="141">
        <v>2.5935580119999999E-2</v>
      </c>
      <c r="E1483" s="119">
        <v>1</v>
      </c>
      <c r="F1483" s="119" t="s">
        <v>1489</v>
      </c>
      <c r="G1483" s="114">
        <f>IF([Data da Aprovação]&lt;&gt;"ESTATUTÁRIO",YEAR([Data da Aprovação]),"")</f>
        <v>2011</v>
      </c>
      <c r="H1483" s="106">
        <f>Tabela9[[#This Row],[Valor do Provento R$]]/Tabela9[[#This Row],[Provento por 1 ou 1000 Ações]]</f>
        <v>2.5935580119999999E-2</v>
      </c>
    </row>
    <row r="1484" spans="1:8">
      <c r="A1484" s="118" t="s">
        <v>1530</v>
      </c>
      <c r="B1484" s="116" t="s">
        <v>1490</v>
      </c>
      <c r="C1484" s="138">
        <v>40568</v>
      </c>
      <c r="D1484" s="139">
        <v>2.5935580119999999E-2</v>
      </c>
      <c r="E1484" s="118">
        <v>1</v>
      </c>
      <c r="F1484" s="118" t="s">
        <v>1489</v>
      </c>
      <c r="G1484" s="113">
        <f>IF([Data da Aprovação]&lt;&gt;"ESTATUTÁRIO",YEAR([Data da Aprovação]),"")</f>
        <v>2011</v>
      </c>
      <c r="H1484" s="106">
        <f>Tabela9[[#This Row],[Valor do Provento R$]]/Tabela9[[#This Row],[Provento por 1 ou 1000 Ações]]</f>
        <v>2.5935580119999999E-2</v>
      </c>
    </row>
    <row r="1485" spans="1:8">
      <c r="A1485" s="119" t="s">
        <v>1530</v>
      </c>
      <c r="B1485" s="117" t="s">
        <v>1490</v>
      </c>
      <c r="C1485" s="140">
        <v>40568</v>
      </c>
      <c r="D1485" s="141">
        <v>2.5935580119999999E-2</v>
      </c>
      <c r="E1485" s="119">
        <v>1</v>
      </c>
      <c r="F1485" s="119" t="s">
        <v>1489</v>
      </c>
      <c r="G1485" s="114">
        <f>IF([Data da Aprovação]&lt;&gt;"ESTATUTÁRIO",YEAR([Data da Aprovação]),"")</f>
        <v>2011</v>
      </c>
      <c r="H1485" s="106">
        <f>Tabela9[[#This Row],[Valor do Provento R$]]/Tabela9[[#This Row],[Provento por 1 ou 1000 Ações]]</f>
        <v>2.5935580119999999E-2</v>
      </c>
    </row>
    <row r="1486" spans="1:8">
      <c r="A1486" s="118" t="s">
        <v>1530</v>
      </c>
      <c r="B1486" s="116" t="s">
        <v>1490</v>
      </c>
      <c r="C1486" s="138">
        <v>40568</v>
      </c>
      <c r="D1486" s="139">
        <v>2.5935580119999999E-2</v>
      </c>
      <c r="E1486" s="118">
        <v>1</v>
      </c>
      <c r="F1486" s="118" t="s">
        <v>1489</v>
      </c>
      <c r="G1486" s="113">
        <f>IF([Data da Aprovação]&lt;&gt;"ESTATUTÁRIO",YEAR([Data da Aprovação]),"")</f>
        <v>2011</v>
      </c>
      <c r="H1486" s="106">
        <f>Tabela9[[#This Row],[Valor do Provento R$]]/Tabela9[[#This Row],[Provento por 1 ou 1000 Ações]]</f>
        <v>2.5935580119999999E-2</v>
      </c>
    </row>
    <row r="1487" spans="1:8">
      <c r="A1487" s="119" t="s">
        <v>1530</v>
      </c>
      <c r="B1487" s="117" t="s">
        <v>1490</v>
      </c>
      <c r="C1487" s="140">
        <v>40568</v>
      </c>
      <c r="D1487" s="141">
        <v>2.5935580119999999E-2</v>
      </c>
      <c r="E1487" s="119">
        <v>1</v>
      </c>
      <c r="F1487" s="119" t="s">
        <v>1489</v>
      </c>
      <c r="G1487" s="114">
        <f>IF([Data da Aprovação]&lt;&gt;"ESTATUTÁRIO",YEAR([Data da Aprovação]),"")</f>
        <v>2011</v>
      </c>
      <c r="H1487" s="106">
        <f>Tabela9[[#This Row],[Valor do Provento R$]]/Tabela9[[#This Row],[Provento por 1 ou 1000 Ações]]</f>
        <v>2.5935580119999999E-2</v>
      </c>
    </row>
    <row r="1488" spans="1:8">
      <c r="A1488" s="118" t="s">
        <v>1530</v>
      </c>
      <c r="B1488" s="116" t="s">
        <v>1490</v>
      </c>
      <c r="C1488" s="138">
        <v>40568</v>
      </c>
      <c r="D1488" s="139">
        <v>2.5935580119999999E-2</v>
      </c>
      <c r="E1488" s="118">
        <v>1</v>
      </c>
      <c r="F1488" s="118" t="s">
        <v>1489</v>
      </c>
      <c r="G1488" s="113">
        <f>IF([Data da Aprovação]&lt;&gt;"ESTATUTÁRIO",YEAR([Data da Aprovação]),"")</f>
        <v>2011</v>
      </c>
      <c r="H1488" s="106">
        <f>Tabela9[[#This Row],[Valor do Provento R$]]/Tabela9[[#This Row],[Provento por 1 ou 1000 Ações]]</f>
        <v>2.5935580119999999E-2</v>
      </c>
    </row>
    <row r="1489" spans="1:8">
      <c r="A1489" s="119" t="s">
        <v>1530</v>
      </c>
      <c r="B1489" s="117" t="s">
        <v>1490</v>
      </c>
      <c r="C1489" s="140">
        <v>40662</v>
      </c>
      <c r="D1489" s="141">
        <v>2.8733579999999999E-3</v>
      </c>
      <c r="E1489" s="119">
        <v>1</v>
      </c>
      <c r="F1489" s="119" t="s">
        <v>1492</v>
      </c>
      <c r="G1489" s="114">
        <f>IF([Data da Aprovação]&lt;&gt;"ESTATUTÁRIO",YEAR([Data da Aprovação]),"")</f>
        <v>2011</v>
      </c>
      <c r="H1489" s="106">
        <f>Tabela9[[#This Row],[Valor do Provento R$]]/Tabela9[[#This Row],[Provento por 1 ou 1000 Ações]]</f>
        <v>2.8733579999999999E-3</v>
      </c>
    </row>
    <row r="1490" spans="1:8">
      <c r="A1490" s="118" t="s">
        <v>1530</v>
      </c>
      <c r="B1490" s="116" t="s">
        <v>1490</v>
      </c>
      <c r="C1490" s="138">
        <v>40694</v>
      </c>
      <c r="D1490" s="139">
        <v>2.5935580119999999E-2</v>
      </c>
      <c r="E1490" s="118">
        <v>1</v>
      </c>
      <c r="F1490" s="118" t="s">
        <v>1489</v>
      </c>
      <c r="G1490" s="113">
        <f>IF([Data da Aprovação]&lt;&gt;"ESTATUTÁRIO",YEAR([Data da Aprovação]),"")</f>
        <v>2011</v>
      </c>
      <c r="H1490" s="106">
        <f>Tabela9[[#This Row],[Valor do Provento R$]]/Tabela9[[#This Row],[Provento por 1 ou 1000 Ações]]</f>
        <v>2.5935580119999999E-2</v>
      </c>
    </row>
    <row r="1491" spans="1:8">
      <c r="A1491" s="119" t="s">
        <v>1530</v>
      </c>
      <c r="B1491" s="117" t="s">
        <v>1490</v>
      </c>
      <c r="C1491" s="140">
        <v>40925</v>
      </c>
      <c r="D1491" s="141">
        <v>2.7386665920000001E-2</v>
      </c>
      <c r="E1491" s="119">
        <v>1</v>
      </c>
      <c r="F1491" s="119" t="s">
        <v>1489</v>
      </c>
      <c r="G1491" s="114">
        <f>IF([Data da Aprovação]&lt;&gt;"ESTATUTÁRIO",YEAR([Data da Aprovação]),"")</f>
        <v>2012</v>
      </c>
      <c r="H1491" s="106">
        <f>Tabela9[[#This Row],[Valor do Provento R$]]/Tabela9[[#This Row],[Provento por 1 ou 1000 Ações]]</f>
        <v>2.7386665920000001E-2</v>
      </c>
    </row>
    <row r="1492" spans="1:8">
      <c r="A1492" s="118" t="s">
        <v>1530</v>
      </c>
      <c r="B1492" s="116" t="s">
        <v>1490</v>
      </c>
      <c r="C1492" s="138">
        <v>40925</v>
      </c>
      <c r="D1492" s="139">
        <v>2.5104443729999999E-2</v>
      </c>
      <c r="E1492" s="118">
        <v>1</v>
      </c>
      <c r="F1492" s="118" t="s">
        <v>1489</v>
      </c>
      <c r="G1492" s="113">
        <f>IF([Data da Aprovação]&lt;&gt;"ESTATUTÁRIO",YEAR([Data da Aprovação]),"")</f>
        <v>2012</v>
      </c>
      <c r="H1492" s="106">
        <f>Tabela9[[#This Row],[Valor do Provento R$]]/Tabela9[[#This Row],[Provento por 1 ou 1000 Ações]]</f>
        <v>2.5104443729999999E-2</v>
      </c>
    </row>
    <row r="1493" spans="1:8">
      <c r="A1493" s="119" t="s">
        <v>1530</v>
      </c>
      <c r="B1493" s="117" t="s">
        <v>1490</v>
      </c>
      <c r="C1493" s="140">
        <v>40966</v>
      </c>
      <c r="D1493" s="141">
        <v>2.739152177E-2</v>
      </c>
      <c r="E1493" s="119">
        <v>1</v>
      </c>
      <c r="F1493" s="119" t="s">
        <v>1489</v>
      </c>
      <c r="G1493" s="114">
        <f>IF([Data da Aprovação]&lt;&gt;"ESTATUTÁRIO",YEAR([Data da Aprovação]),"")</f>
        <v>2012</v>
      </c>
      <c r="H1493" s="106">
        <f>Tabela9[[#This Row],[Valor do Provento R$]]/Tabela9[[#This Row],[Provento por 1 ou 1000 Ações]]</f>
        <v>2.739152177E-2</v>
      </c>
    </row>
    <row r="1494" spans="1:8">
      <c r="A1494" s="118" t="s">
        <v>1530</v>
      </c>
      <c r="B1494" s="116" t="s">
        <v>1490</v>
      </c>
      <c r="C1494" s="138">
        <v>40966</v>
      </c>
      <c r="D1494" s="139">
        <v>2.739152177E-2</v>
      </c>
      <c r="E1494" s="118">
        <v>1</v>
      </c>
      <c r="F1494" s="118" t="s">
        <v>1489</v>
      </c>
      <c r="G1494" s="113">
        <f>IF([Data da Aprovação]&lt;&gt;"ESTATUTÁRIO",YEAR([Data da Aprovação]),"")</f>
        <v>2012</v>
      </c>
      <c r="H1494" s="106">
        <f>Tabela9[[#This Row],[Valor do Provento R$]]/Tabela9[[#This Row],[Provento por 1 ou 1000 Ações]]</f>
        <v>2.739152177E-2</v>
      </c>
    </row>
    <row r="1495" spans="1:8">
      <c r="A1495" s="119" t="s">
        <v>1530</v>
      </c>
      <c r="B1495" s="117" t="s">
        <v>1490</v>
      </c>
      <c r="C1495" s="140">
        <v>40966</v>
      </c>
      <c r="D1495" s="141">
        <v>2.739152177E-2</v>
      </c>
      <c r="E1495" s="119">
        <v>1</v>
      </c>
      <c r="F1495" s="119" t="s">
        <v>1489</v>
      </c>
      <c r="G1495" s="114">
        <f>IF([Data da Aprovação]&lt;&gt;"ESTATUTÁRIO",YEAR([Data da Aprovação]),"")</f>
        <v>2012</v>
      </c>
      <c r="H1495" s="106">
        <f>Tabela9[[#This Row],[Valor do Provento R$]]/Tabela9[[#This Row],[Provento por 1 ou 1000 Ações]]</f>
        <v>2.739152177E-2</v>
      </c>
    </row>
    <row r="1496" spans="1:8">
      <c r="A1496" s="118" t="s">
        <v>1530</v>
      </c>
      <c r="B1496" s="116" t="s">
        <v>1490</v>
      </c>
      <c r="C1496" s="138">
        <v>40966</v>
      </c>
      <c r="D1496" s="139">
        <v>2.739152177E-2</v>
      </c>
      <c r="E1496" s="118">
        <v>1</v>
      </c>
      <c r="F1496" s="118" t="s">
        <v>1489</v>
      </c>
      <c r="G1496" s="113">
        <f>IF([Data da Aprovação]&lt;&gt;"ESTATUTÁRIO",YEAR([Data da Aprovação]),"")</f>
        <v>2012</v>
      </c>
      <c r="H1496" s="106">
        <f>Tabela9[[#This Row],[Valor do Provento R$]]/Tabela9[[#This Row],[Provento por 1 ou 1000 Ações]]</f>
        <v>2.739152177E-2</v>
      </c>
    </row>
    <row r="1497" spans="1:8">
      <c r="A1497" s="119" t="s">
        <v>1530</v>
      </c>
      <c r="B1497" s="117" t="s">
        <v>1490</v>
      </c>
      <c r="C1497" s="140">
        <v>40966</v>
      </c>
      <c r="D1497" s="141">
        <v>2.739152177E-2</v>
      </c>
      <c r="E1497" s="119">
        <v>1</v>
      </c>
      <c r="F1497" s="119" t="s">
        <v>1489</v>
      </c>
      <c r="G1497" s="114">
        <f>IF([Data da Aprovação]&lt;&gt;"ESTATUTÁRIO",YEAR([Data da Aprovação]),"")</f>
        <v>2012</v>
      </c>
      <c r="H1497" s="106">
        <f>Tabela9[[#This Row],[Valor do Provento R$]]/Tabela9[[#This Row],[Provento por 1 ou 1000 Ações]]</f>
        <v>2.739152177E-2</v>
      </c>
    </row>
    <row r="1498" spans="1:8">
      <c r="A1498" s="118" t="s">
        <v>1530</v>
      </c>
      <c r="B1498" s="116" t="s">
        <v>1490</v>
      </c>
      <c r="C1498" s="138">
        <v>40966</v>
      </c>
      <c r="D1498" s="139">
        <v>2.5104462499999998E-3</v>
      </c>
      <c r="E1498" s="118">
        <v>1</v>
      </c>
      <c r="F1498" s="118" t="s">
        <v>1489</v>
      </c>
      <c r="G1498" s="113">
        <f>IF([Data da Aprovação]&lt;&gt;"ESTATUTÁRIO",YEAR([Data da Aprovação]),"")</f>
        <v>2012</v>
      </c>
      <c r="H1498" s="106">
        <f>Tabela9[[#This Row],[Valor do Provento R$]]/Tabela9[[#This Row],[Provento por 1 ou 1000 Ações]]</f>
        <v>2.5104462499999998E-3</v>
      </c>
    </row>
    <row r="1499" spans="1:8">
      <c r="A1499" s="119" t="s">
        <v>1530</v>
      </c>
      <c r="B1499" s="117" t="s">
        <v>1490</v>
      </c>
      <c r="C1499" s="140">
        <v>40966</v>
      </c>
      <c r="D1499" s="141">
        <v>2.5104462499999998E-3</v>
      </c>
      <c r="E1499" s="119">
        <v>1</v>
      </c>
      <c r="F1499" s="119" t="s">
        <v>1489</v>
      </c>
      <c r="G1499" s="114">
        <f>IF([Data da Aprovação]&lt;&gt;"ESTATUTÁRIO",YEAR([Data da Aprovação]),"")</f>
        <v>2012</v>
      </c>
      <c r="H1499" s="106">
        <f>Tabela9[[#This Row],[Valor do Provento R$]]/Tabela9[[#This Row],[Provento por 1 ou 1000 Ações]]</f>
        <v>2.5104462499999998E-3</v>
      </c>
    </row>
    <row r="1500" spans="1:8">
      <c r="A1500" s="118" t="s">
        <v>1530</v>
      </c>
      <c r="B1500" s="116" t="s">
        <v>1490</v>
      </c>
      <c r="C1500" s="138">
        <v>40966</v>
      </c>
      <c r="D1500" s="139">
        <v>2.5104462499999998E-3</v>
      </c>
      <c r="E1500" s="118">
        <v>1</v>
      </c>
      <c r="F1500" s="118" t="s">
        <v>1489</v>
      </c>
      <c r="G1500" s="113">
        <f>IF([Data da Aprovação]&lt;&gt;"ESTATUTÁRIO",YEAR([Data da Aprovação]),"")</f>
        <v>2012</v>
      </c>
      <c r="H1500" s="106">
        <f>Tabela9[[#This Row],[Valor do Provento R$]]/Tabela9[[#This Row],[Provento por 1 ou 1000 Ações]]</f>
        <v>2.5104462499999998E-3</v>
      </c>
    </row>
    <row r="1501" spans="1:8">
      <c r="A1501" s="119" t="s">
        <v>1530</v>
      </c>
      <c r="B1501" s="117" t="s">
        <v>1490</v>
      </c>
      <c r="C1501" s="140">
        <v>40966</v>
      </c>
      <c r="D1501" s="141">
        <v>2.5104462499999998E-3</v>
      </c>
      <c r="E1501" s="119">
        <v>1</v>
      </c>
      <c r="F1501" s="119" t="s">
        <v>1489</v>
      </c>
      <c r="G1501" s="114">
        <f>IF([Data da Aprovação]&lt;&gt;"ESTATUTÁRIO",YEAR([Data da Aprovação]),"")</f>
        <v>2012</v>
      </c>
      <c r="H1501" s="106">
        <f>Tabela9[[#This Row],[Valor do Provento R$]]/Tabela9[[#This Row],[Provento por 1 ou 1000 Ações]]</f>
        <v>2.5104462499999998E-3</v>
      </c>
    </row>
    <row r="1502" spans="1:8">
      <c r="A1502" s="118" t="s">
        <v>1530</v>
      </c>
      <c r="B1502" s="116" t="s">
        <v>1490</v>
      </c>
      <c r="C1502" s="138">
        <v>40966</v>
      </c>
      <c r="D1502" s="139">
        <v>2.5104462499999998E-3</v>
      </c>
      <c r="E1502" s="118">
        <v>1</v>
      </c>
      <c r="F1502" s="118" t="s">
        <v>1489</v>
      </c>
      <c r="G1502" s="113">
        <f>IF([Data da Aprovação]&lt;&gt;"ESTATUTÁRIO",YEAR([Data da Aprovação]),"")</f>
        <v>2012</v>
      </c>
      <c r="H1502" s="106">
        <f>Tabela9[[#This Row],[Valor do Provento R$]]/Tabela9[[#This Row],[Provento por 1 ou 1000 Ações]]</f>
        <v>2.5104462499999998E-3</v>
      </c>
    </row>
    <row r="1503" spans="1:8">
      <c r="A1503" s="119" t="s">
        <v>1530</v>
      </c>
      <c r="B1503" s="117" t="s">
        <v>1490</v>
      </c>
      <c r="C1503" s="140">
        <v>41332</v>
      </c>
      <c r="D1503" s="141">
        <v>2.3758144599999999E-3</v>
      </c>
      <c r="E1503" s="119">
        <v>1</v>
      </c>
      <c r="F1503" s="119" t="s">
        <v>1489</v>
      </c>
      <c r="G1503" s="114">
        <f>IF([Data da Aprovação]&lt;&gt;"ESTATUTÁRIO",YEAR([Data da Aprovação]),"")</f>
        <v>2013</v>
      </c>
      <c r="H1503" s="106">
        <f>Tabela9[[#This Row],[Valor do Provento R$]]/Tabela9[[#This Row],[Provento por 1 ou 1000 Ações]]</f>
        <v>2.3758144599999999E-3</v>
      </c>
    </row>
    <row r="1504" spans="1:8">
      <c r="A1504" s="118" t="s">
        <v>1530</v>
      </c>
      <c r="B1504" s="116" t="s">
        <v>1490</v>
      </c>
      <c r="C1504" s="138">
        <v>41332</v>
      </c>
      <c r="D1504" s="139">
        <v>2.3758144599999999E-3</v>
      </c>
      <c r="E1504" s="118">
        <v>1</v>
      </c>
      <c r="F1504" s="118" t="s">
        <v>1489</v>
      </c>
      <c r="G1504" s="113">
        <f>IF([Data da Aprovação]&lt;&gt;"ESTATUTÁRIO",YEAR([Data da Aprovação]),"")</f>
        <v>2013</v>
      </c>
      <c r="H1504" s="106">
        <f>Tabela9[[#This Row],[Valor do Provento R$]]/Tabela9[[#This Row],[Provento por 1 ou 1000 Ações]]</f>
        <v>2.3758144599999999E-3</v>
      </c>
    </row>
    <row r="1505" spans="1:8">
      <c r="A1505" s="119" t="s">
        <v>1530</v>
      </c>
      <c r="B1505" s="117" t="s">
        <v>1490</v>
      </c>
      <c r="C1505" s="140">
        <v>41332</v>
      </c>
      <c r="D1505" s="141">
        <v>2.3758144599999999E-3</v>
      </c>
      <c r="E1505" s="119">
        <v>1</v>
      </c>
      <c r="F1505" s="119" t="s">
        <v>1489</v>
      </c>
      <c r="G1505" s="114">
        <f>IF([Data da Aprovação]&lt;&gt;"ESTATUTÁRIO",YEAR([Data da Aprovação]),"")</f>
        <v>2013</v>
      </c>
      <c r="H1505" s="106">
        <f>Tabela9[[#This Row],[Valor do Provento R$]]/Tabela9[[#This Row],[Provento por 1 ou 1000 Ações]]</f>
        <v>2.3758144599999999E-3</v>
      </c>
    </row>
    <row r="1506" spans="1:8">
      <c r="A1506" s="118" t="s">
        <v>1530</v>
      </c>
      <c r="B1506" s="116" t="s">
        <v>1490</v>
      </c>
      <c r="C1506" s="138">
        <v>41332</v>
      </c>
      <c r="D1506" s="139">
        <v>2.3758144599999999E-3</v>
      </c>
      <c r="E1506" s="118">
        <v>1</v>
      </c>
      <c r="F1506" s="118" t="s">
        <v>1489</v>
      </c>
      <c r="G1506" s="113">
        <f>IF([Data da Aprovação]&lt;&gt;"ESTATUTÁRIO",YEAR([Data da Aprovação]),"")</f>
        <v>2013</v>
      </c>
      <c r="H1506" s="106">
        <f>Tabela9[[#This Row],[Valor do Provento R$]]/Tabela9[[#This Row],[Provento por 1 ou 1000 Ações]]</f>
        <v>2.3758144599999999E-3</v>
      </c>
    </row>
    <row r="1507" spans="1:8">
      <c r="A1507" s="119" t="s">
        <v>1530</v>
      </c>
      <c r="B1507" s="117" t="s">
        <v>1490</v>
      </c>
      <c r="C1507" s="140">
        <v>41332</v>
      </c>
      <c r="D1507" s="141">
        <v>2.3758144599999999E-3</v>
      </c>
      <c r="E1507" s="119">
        <v>1</v>
      </c>
      <c r="F1507" s="119" t="s">
        <v>1489</v>
      </c>
      <c r="G1507" s="114">
        <f>IF([Data da Aprovação]&lt;&gt;"ESTATUTÁRIO",YEAR([Data da Aprovação]),"")</f>
        <v>2013</v>
      </c>
      <c r="H1507" s="106">
        <f>Tabela9[[#This Row],[Valor do Provento R$]]/Tabela9[[#This Row],[Provento por 1 ou 1000 Ações]]</f>
        <v>2.3758144599999999E-3</v>
      </c>
    </row>
    <row r="1508" spans="1:8">
      <c r="A1508" s="118" t="s">
        <v>1530</v>
      </c>
      <c r="B1508" s="116" t="s">
        <v>1490</v>
      </c>
      <c r="C1508" s="138">
        <v>41332</v>
      </c>
      <c r="D1508" s="139">
        <v>2.3758144599999999E-3</v>
      </c>
      <c r="E1508" s="118">
        <v>1</v>
      </c>
      <c r="F1508" s="118" t="s">
        <v>1489</v>
      </c>
      <c r="G1508" s="113">
        <f>IF([Data da Aprovação]&lt;&gt;"ESTATUTÁRIO",YEAR([Data da Aprovação]),"")</f>
        <v>2013</v>
      </c>
      <c r="H1508" s="106">
        <f>Tabela9[[#This Row],[Valor do Provento R$]]/Tabela9[[#This Row],[Provento por 1 ou 1000 Ações]]</f>
        <v>2.3758144599999999E-3</v>
      </c>
    </row>
    <row r="1509" spans="1:8">
      <c r="A1509" s="142" t="s">
        <v>1530</v>
      </c>
      <c r="B1509" s="117" t="s">
        <v>1490</v>
      </c>
      <c r="C1509" s="140">
        <v>41332</v>
      </c>
      <c r="D1509" s="141">
        <v>2.3758144599999999E-3</v>
      </c>
      <c r="E1509" s="143">
        <v>1</v>
      </c>
      <c r="F1509" s="119" t="s">
        <v>1489</v>
      </c>
      <c r="G1509" s="114">
        <f>IF([Data da Aprovação]&lt;&gt;"ESTATUTÁRIO",YEAR([Data da Aprovação]),"")</f>
        <v>2013</v>
      </c>
      <c r="H1509" s="106">
        <f>Tabela9[[#This Row],[Valor do Provento R$]]/Tabela9[[#This Row],[Provento por 1 ou 1000 Ações]]</f>
        <v>2.3758144599999999E-3</v>
      </c>
    </row>
    <row r="1510" spans="1:8">
      <c r="A1510" s="118" t="s">
        <v>1530</v>
      </c>
      <c r="B1510" s="116" t="s">
        <v>1490</v>
      </c>
      <c r="C1510" s="138">
        <v>41332</v>
      </c>
      <c r="D1510" s="139">
        <v>2.3758144599999999E-3</v>
      </c>
      <c r="E1510" s="118">
        <v>1</v>
      </c>
      <c r="F1510" s="118" t="s">
        <v>1489</v>
      </c>
      <c r="G1510" s="113">
        <f>IF([Data da Aprovação]&lt;&gt;"ESTATUTÁRIO",YEAR([Data da Aprovação]),"")</f>
        <v>2013</v>
      </c>
      <c r="H1510" s="106">
        <f>Tabela9[[#This Row],[Valor do Provento R$]]/Tabela9[[#This Row],[Provento por 1 ou 1000 Ações]]</f>
        <v>2.3758144599999999E-3</v>
      </c>
    </row>
    <row r="1511" spans="1:8">
      <c r="A1511" s="119" t="s">
        <v>1530</v>
      </c>
      <c r="B1511" s="117" t="s">
        <v>1490</v>
      </c>
      <c r="C1511" s="140">
        <v>41332</v>
      </c>
      <c r="D1511" s="141">
        <v>2.3758144599999999E-3</v>
      </c>
      <c r="E1511" s="119">
        <v>1</v>
      </c>
      <c r="F1511" s="119" t="s">
        <v>1489</v>
      </c>
      <c r="G1511" s="114">
        <f>IF([Data da Aprovação]&lt;&gt;"ESTATUTÁRIO",YEAR([Data da Aprovação]),"")</f>
        <v>2013</v>
      </c>
      <c r="H1511" s="106">
        <f>Tabela9[[#This Row],[Valor do Provento R$]]/Tabela9[[#This Row],[Provento por 1 ou 1000 Ações]]</f>
        <v>2.3758144599999999E-3</v>
      </c>
    </row>
    <row r="1512" spans="1:8">
      <c r="A1512" s="118" t="s">
        <v>1530</v>
      </c>
      <c r="B1512" s="116" t="s">
        <v>1490</v>
      </c>
      <c r="C1512" s="138">
        <v>41332</v>
      </c>
      <c r="D1512" s="139">
        <v>2.3758144599999999E-3</v>
      </c>
      <c r="E1512" s="118">
        <v>1</v>
      </c>
      <c r="F1512" s="118" t="s">
        <v>1489</v>
      </c>
      <c r="G1512" s="113">
        <f>IF([Data da Aprovação]&lt;&gt;"ESTATUTÁRIO",YEAR([Data da Aprovação]),"")</f>
        <v>2013</v>
      </c>
      <c r="H1512" s="106">
        <f>Tabela9[[#This Row],[Valor do Provento R$]]/Tabela9[[#This Row],[Provento por 1 ou 1000 Ações]]</f>
        <v>2.3758144599999999E-3</v>
      </c>
    </row>
    <row r="1513" spans="1:8">
      <c r="A1513" s="119" t="s">
        <v>1530</v>
      </c>
      <c r="B1513" s="117" t="s">
        <v>1490</v>
      </c>
      <c r="C1513" s="140">
        <v>41695</v>
      </c>
      <c r="D1513" s="141">
        <v>1.8992579099999999E-3</v>
      </c>
      <c r="E1513" s="119">
        <v>1</v>
      </c>
      <c r="F1513" s="119" t="s">
        <v>1489</v>
      </c>
      <c r="G1513" s="114">
        <f>IF([Data da Aprovação]&lt;&gt;"ESTATUTÁRIO",YEAR([Data da Aprovação]),"")</f>
        <v>2014</v>
      </c>
      <c r="H1513" s="106">
        <f>Tabela9[[#This Row],[Valor do Provento R$]]/Tabela9[[#This Row],[Provento por 1 ou 1000 Ações]]</f>
        <v>1.8992579099999999E-3</v>
      </c>
    </row>
    <row r="1514" spans="1:8">
      <c r="A1514" s="118" t="s">
        <v>1530</v>
      </c>
      <c r="B1514" s="116" t="s">
        <v>1490</v>
      </c>
      <c r="C1514" s="138">
        <v>41695</v>
      </c>
      <c r="D1514" s="139">
        <v>1.8992579099999999E-3</v>
      </c>
      <c r="E1514" s="118">
        <v>1</v>
      </c>
      <c r="F1514" s="118" t="s">
        <v>1489</v>
      </c>
      <c r="G1514" s="113">
        <f>IF([Data da Aprovação]&lt;&gt;"ESTATUTÁRIO",YEAR([Data da Aprovação]),"")</f>
        <v>2014</v>
      </c>
      <c r="H1514" s="106">
        <f>Tabela9[[#This Row],[Valor do Provento R$]]/Tabela9[[#This Row],[Provento por 1 ou 1000 Ações]]</f>
        <v>1.8992579099999999E-3</v>
      </c>
    </row>
    <row r="1515" spans="1:8">
      <c r="A1515" s="119" t="s">
        <v>1531</v>
      </c>
      <c r="B1515" s="117" t="s">
        <v>1488</v>
      </c>
      <c r="C1515" s="140">
        <v>39603</v>
      </c>
      <c r="D1515" s="141">
        <v>0.57892730000000003</v>
      </c>
      <c r="E1515" s="119">
        <v>1000</v>
      </c>
      <c r="F1515" s="119" t="s">
        <v>1489</v>
      </c>
      <c r="G1515" s="114">
        <f>IF([Data da Aprovação]&lt;&gt;"ESTATUTÁRIO",YEAR([Data da Aprovação]),"")</f>
        <v>2008</v>
      </c>
      <c r="H1515" s="106">
        <f>Tabela9[[#This Row],[Valor do Provento R$]]/Tabela9[[#This Row],[Provento por 1 ou 1000 Ações]]</f>
        <v>5.7892730000000002E-4</v>
      </c>
    </row>
    <row r="1516" spans="1:8">
      <c r="A1516" s="118" t="s">
        <v>1531</v>
      </c>
      <c r="B1516" s="116" t="s">
        <v>1488</v>
      </c>
      <c r="C1516" s="138">
        <v>39899</v>
      </c>
      <c r="D1516" s="139">
        <v>1.6387</v>
      </c>
      <c r="E1516" s="118">
        <v>1</v>
      </c>
      <c r="F1516" s="118" t="s">
        <v>1492</v>
      </c>
      <c r="G1516" s="113">
        <f>IF([Data da Aprovação]&lt;&gt;"ESTATUTÁRIO",YEAR([Data da Aprovação]),"")</f>
        <v>2009</v>
      </c>
      <c r="H1516" s="106">
        <f>Tabela9[[#This Row],[Valor do Provento R$]]/Tabela9[[#This Row],[Provento por 1 ou 1000 Ações]]</f>
        <v>1.6387</v>
      </c>
    </row>
    <row r="1517" spans="1:8">
      <c r="A1517" s="119" t="s">
        <v>1531</v>
      </c>
      <c r="B1517" s="117" t="s">
        <v>1488</v>
      </c>
      <c r="C1517" s="140">
        <v>39899</v>
      </c>
      <c r="D1517" s="141">
        <v>0.66669999999999996</v>
      </c>
      <c r="E1517" s="119">
        <v>1</v>
      </c>
      <c r="F1517" s="119" t="s">
        <v>1489</v>
      </c>
      <c r="G1517" s="114">
        <f>IF([Data da Aprovação]&lt;&gt;"ESTATUTÁRIO",YEAR([Data da Aprovação]),"")</f>
        <v>2009</v>
      </c>
      <c r="H1517" s="106">
        <f>Tabela9[[#This Row],[Valor do Provento R$]]/Tabela9[[#This Row],[Provento por 1 ou 1000 Ações]]</f>
        <v>0.66669999999999996</v>
      </c>
    </row>
    <row r="1518" spans="1:8">
      <c r="A1518" s="118" t="s">
        <v>1531</v>
      </c>
      <c r="B1518" s="116" t="s">
        <v>1488</v>
      </c>
      <c r="C1518" s="138">
        <v>40157</v>
      </c>
      <c r="D1518" s="139">
        <v>0.57513844999999997</v>
      </c>
      <c r="E1518" s="118">
        <v>1</v>
      </c>
      <c r="F1518" s="118" t="s">
        <v>1489</v>
      </c>
      <c r="G1518" s="113">
        <f>IF([Data da Aprovação]&lt;&gt;"ESTATUTÁRIO",YEAR([Data da Aprovação]),"")</f>
        <v>2009</v>
      </c>
      <c r="H1518" s="106">
        <f>Tabela9[[#This Row],[Valor do Provento R$]]/Tabela9[[#This Row],[Provento por 1 ou 1000 Ações]]</f>
        <v>0.57513844999999997</v>
      </c>
    </row>
    <row r="1519" spans="1:8">
      <c r="A1519" s="119" t="s">
        <v>1531</v>
      </c>
      <c r="B1519" s="117" t="s">
        <v>1488</v>
      </c>
      <c r="C1519" s="140">
        <v>40274</v>
      </c>
      <c r="D1519" s="141">
        <v>3.7844379770000001</v>
      </c>
      <c r="E1519" s="119">
        <v>1</v>
      </c>
      <c r="F1519" s="119" t="s">
        <v>1492</v>
      </c>
      <c r="G1519" s="114">
        <f>IF([Data da Aprovação]&lt;&gt;"ESTATUTÁRIO",YEAR([Data da Aprovação]),"")</f>
        <v>2010</v>
      </c>
      <c r="H1519" s="106">
        <f>Tabela9[[#This Row],[Valor do Provento R$]]/Tabela9[[#This Row],[Provento por 1 ou 1000 Ações]]</f>
        <v>3.7844379770000001</v>
      </c>
    </row>
    <row r="1520" spans="1:8">
      <c r="A1520" s="118" t="s">
        <v>1531</v>
      </c>
      <c r="B1520" s="116" t="s">
        <v>1488</v>
      </c>
      <c r="C1520" s="138">
        <v>40501</v>
      </c>
      <c r="D1520" s="139">
        <v>1.3313654559999999</v>
      </c>
      <c r="E1520" s="118">
        <v>1</v>
      </c>
      <c r="F1520" s="118" t="s">
        <v>1489</v>
      </c>
      <c r="G1520" s="113">
        <f>IF([Data da Aprovação]&lt;&gt;"ESTATUTÁRIO",YEAR([Data da Aprovação]),"")</f>
        <v>2010</v>
      </c>
      <c r="H1520" s="106">
        <f>Tabela9[[#This Row],[Valor do Provento R$]]/Tabela9[[#This Row],[Provento por 1 ou 1000 Ações]]</f>
        <v>1.3313654559999999</v>
      </c>
    </row>
    <row r="1521" spans="1:8">
      <c r="A1521" s="119" t="s">
        <v>1531</v>
      </c>
      <c r="B1521" s="117" t="s">
        <v>1488</v>
      </c>
      <c r="C1521" s="140">
        <v>40661</v>
      </c>
      <c r="D1521" s="141">
        <v>0.54054566000000004</v>
      </c>
      <c r="E1521" s="119">
        <v>1</v>
      </c>
      <c r="F1521" s="119" t="s">
        <v>1492</v>
      </c>
      <c r="G1521" s="114">
        <f>IF([Data da Aprovação]&lt;&gt;"ESTATUTÁRIO",YEAR([Data da Aprovação]),"")</f>
        <v>2011</v>
      </c>
      <c r="H1521" s="106">
        <f>Tabela9[[#This Row],[Valor do Provento R$]]/Tabela9[[#This Row],[Provento por 1 ou 1000 Ações]]</f>
        <v>0.54054566000000004</v>
      </c>
    </row>
    <row r="1522" spans="1:8">
      <c r="A1522" s="118" t="s">
        <v>1531</v>
      </c>
      <c r="B1522" s="116" t="s">
        <v>1488</v>
      </c>
      <c r="C1522" s="138">
        <v>40749</v>
      </c>
      <c r="D1522" s="139">
        <v>0.82010916899999997</v>
      </c>
      <c r="E1522" s="118">
        <v>1</v>
      </c>
      <c r="F1522" s="118" t="s">
        <v>1489</v>
      </c>
      <c r="G1522" s="113">
        <f>IF([Data da Aprovação]&lt;&gt;"ESTATUTÁRIO",YEAR([Data da Aprovação]),"")</f>
        <v>2011</v>
      </c>
      <c r="H1522" s="106">
        <f>Tabela9[[#This Row],[Valor do Provento R$]]/Tabela9[[#This Row],[Provento por 1 ou 1000 Ações]]</f>
        <v>0.82010916899999997</v>
      </c>
    </row>
    <row r="1523" spans="1:8">
      <c r="A1523" s="119" t="s">
        <v>1531</v>
      </c>
      <c r="B1523" s="117" t="s">
        <v>1488</v>
      </c>
      <c r="C1523" s="140">
        <v>40834</v>
      </c>
      <c r="D1523" s="141">
        <v>0.41910211400000003</v>
      </c>
      <c r="E1523" s="119">
        <v>1</v>
      </c>
      <c r="F1523" s="119" t="s">
        <v>1489</v>
      </c>
      <c r="G1523" s="114">
        <f>IF([Data da Aprovação]&lt;&gt;"ESTATUTÁRIO",YEAR([Data da Aprovação]),"")</f>
        <v>2011</v>
      </c>
      <c r="H1523" s="106">
        <f>Tabela9[[#This Row],[Valor do Provento R$]]/Tabela9[[#This Row],[Provento por 1 ou 1000 Ações]]</f>
        <v>0.41910211400000003</v>
      </c>
    </row>
    <row r="1524" spans="1:8">
      <c r="A1524" s="118" t="s">
        <v>1531</v>
      </c>
      <c r="B1524" s="116" t="s">
        <v>1488</v>
      </c>
      <c r="C1524" s="138">
        <v>40890</v>
      </c>
      <c r="D1524" s="139">
        <v>0.42525195500000001</v>
      </c>
      <c r="E1524" s="118">
        <v>1</v>
      </c>
      <c r="F1524" s="118" t="s">
        <v>1489</v>
      </c>
      <c r="G1524" s="113">
        <f>IF([Data da Aprovação]&lt;&gt;"ESTATUTÁRIO",YEAR([Data da Aprovação]),"")</f>
        <v>2011</v>
      </c>
      <c r="H1524" s="106">
        <f>Tabela9[[#This Row],[Valor do Provento R$]]/Tabela9[[#This Row],[Provento por 1 ou 1000 Ações]]</f>
        <v>0.42525195500000001</v>
      </c>
    </row>
    <row r="1525" spans="1:8">
      <c r="A1525" s="119" t="s">
        <v>1531</v>
      </c>
      <c r="B1525" s="117" t="s">
        <v>1488</v>
      </c>
      <c r="C1525" s="140">
        <v>40998</v>
      </c>
      <c r="D1525" s="141">
        <v>5.2606987810000003</v>
      </c>
      <c r="E1525" s="119">
        <v>1</v>
      </c>
      <c r="F1525" s="119" t="s">
        <v>1492</v>
      </c>
      <c r="G1525" s="114">
        <f>IF([Data da Aprovação]&lt;&gt;"ESTATUTÁRIO",YEAR([Data da Aprovação]),"")</f>
        <v>2012</v>
      </c>
      <c r="H1525" s="106">
        <f>Tabela9[[#This Row],[Valor do Provento R$]]/Tabela9[[#This Row],[Provento por 1 ou 1000 Ações]]</f>
        <v>5.2606987810000003</v>
      </c>
    </row>
    <row r="1526" spans="1:8">
      <c r="A1526" s="118" t="s">
        <v>1531</v>
      </c>
      <c r="B1526" s="116" t="s">
        <v>1488</v>
      </c>
      <c r="C1526" s="138">
        <v>41036</v>
      </c>
      <c r="D1526" s="139">
        <v>0.57507282000000004</v>
      </c>
      <c r="E1526" s="118">
        <v>1</v>
      </c>
      <c r="F1526" s="118" t="s">
        <v>1489</v>
      </c>
      <c r="G1526" s="113">
        <f>IF([Data da Aprovação]&lt;&gt;"ESTATUTÁRIO",YEAR([Data da Aprovação]),"")</f>
        <v>2012</v>
      </c>
      <c r="H1526" s="106">
        <f>Tabela9[[#This Row],[Valor do Provento R$]]/Tabela9[[#This Row],[Provento por 1 ou 1000 Ações]]</f>
        <v>0.57507282000000004</v>
      </c>
    </row>
    <row r="1527" spans="1:8">
      <c r="A1527" s="119" t="s">
        <v>1531</v>
      </c>
      <c r="B1527" s="117" t="s">
        <v>1488</v>
      </c>
      <c r="C1527" s="140">
        <v>41092</v>
      </c>
      <c r="D1527" s="141">
        <v>0.58351134999999998</v>
      </c>
      <c r="E1527" s="119">
        <v>1</v>
      </c>
      <c r="F1527" s="119" t="s">
        <v>1489</v>
      </c>
      <c r="G1527" s="114">
        <f>IF([Data da Aprovação]&lt;&gt;"ESTATUTÁRIO",YEAR([Data da Aprovação]),"")</f>
        <v>2012</v>
      </c>
      <c r="H1527" s="106">
        <f>Tabela9[[#This Row],[Valor do Provento R$]]/Tabela9[[#This Row],[Provento por 1 ou 1000 Ações]]</f>
        <v>0.58351134999999998</v>
      </c>
    </row>
    <row r="1528" spans="1:8">
      <c r="A1528" s="118" t="s">
        <v>1531</v>
      </c>
      <c r="B1528" s="116" t="s">
        <v>1488</v>
      </c>
      <c r="C1528" s="138">
        <v>41192</v>
      </c>
      <c r="D1528" s="139">
        <v>0.54370860799999998</v>
      </c>
      <c r="E1528" s="118">
        <v>1</v>
      </c>
      <c r="F1528" s="118" t="s">
        <v>1489</v>
      </c>
      <c r="G1528" s="113">
        <f>IF([Data da Aprovação]&lt;&gt;"ESTATUTÁRIO",YEAR([Data da Aprovação]),"")</f>
        <v>2012</v>
      </c>
      <c r="H1528" s="106">
        <f>Tabela9[[#This Row],[Valor do Provento R$]]/Tabela9[[#This Row],[Provento por 1 ou 1000 Ações]]</f>
        <v>0.54370860799999998</v>
      </c>
    </row>
    <row r="1529" spans="1:8">
      <c r="A1529" s="119" t="s">
        <v>1531</v>
      </c>
      <c r="B1529" s="117" t="s">
        <v>1488</v>
      </c>
      <c r="C1529" s="140">
        <v>41250</v>
      </c>
      <c r="D1529" s="141">
        <v>0.55103517599999996</v>
      </c>
      <c r="E1529" s="119">
        <v>1</v>
      </c>
      <c r="F1529" s="119" t="s">
        <v>1489</v>
      </c>
      <c r="G1529" s="114">
        <f>IF([Data da Aprovação]&lt;&gt;"ESTATUTÁRIO",YEAR([Data da Aprovação]),"")</f>
        <v>2012</v>
      </c>
      <c r="H1529" s="106">
        <f>Tabela9[[#This Row],[Valor do Provento R$]]/Tabela9[[#This Row],[Provento por 1 ou 1000 Ações]]</f>
        <v>0.55103517599999996</v>
      </c>
    </row>
    <row r="1530" spans="1:8">
      <c r="A1530" s="118" t="s">
        <v>1531</v>
      </c>
      <c r="B1530" s="116" t="s">
        <v>1488</v>
      </c>
      <c r="C1530" s="138">
        <v>41367</v>
      </c>
      <c r="D1530" s="139">
        <v>3.1668460469999999</v>
      </c>
      <c r="E1530" s="118">
        <v>1</v>
      </c>
      <c r="F1530" s="118" t="s">
        <v>1492</v>
      </c>
      <c r="G1530" s="113">
        <f>IF([Data da Aprovação]&lt;&gt;"ESTATUTÁRIO",YEAR([Data da Aprovação]),"")</f>
        <v>2013</v>
      </c>
      <c r="H1530" s="106">
        <f>Tabela9[[#This Row],[Valor do Provento R$]]/Tabela9[[#This Row],[Provento por 1 ou 1000 Ações]]</f>
        <v>3.1668460469999999</v>
      </c>
    </row>
    <row r="1531" spans="1:8">
      <c r="A1531" s="119" t="s">
        <v>1531</v>
      </c>
      <c r="B1531" s="117" t="s">
        <v>1488</v>
      </c>
      <c r="C1531" s="140">
        <v>41401</v>
      </c>
      <c r="D1531" s="141">
        <v>0.541161263</v>
      </c>
      <c r="E1531" s="119">
        <v>1</v>
      </c>
      <c r="F1531" s="119" t="s">
        <v>1489</v>
      </c>
      <c r="G1531" s="114">
        <f>IF([Data da Aprovação]&lt;&gt;"ESTATUTÁRIO",YEAR([Data da Aprovação]),"")</f>
        <v>2013</v>
      </c>
      <c r="H1531" s="106">
        <f>Tabela9[[#This Row],[Valor do Provento R$]]/Tabela9[[#This Row],[Provento por 1 ou 1000 Ações]]</f>
        <v>0.541161263</v>
      </c>
    </row>
    <row r="1532" spans="1:8">
      <c r="A1532" s="118" t="s">
        <v>1531</v>
      </c>
      <c r="B1532" s="116" t="s">
        <v>1488</v>
      </c>
      <c r="C1532" s="138">
        <v>41457</v>
      </c>
      <c r="D1532" s="139">
        <v>0.54780304300000005</v>
      </c>
      <c r="E1532" s="118">
        <v>1</v>
      </c>
      <c r="F1532" s="118" t="s">
        <v>1489</v>
      </c>
      <c r="G1532" s="113">
        <f>IF([Data da Aprovação]&lt;&gt;"ESTATUTÁRIO",YEAR([Data da Aprovação]),"")</f>
        <v>2013</v>
      </c>
      <c r="H1532" s="106">
        <f>Tabela9[[#This Row],[Valor do Provento R$]]/Tabela9[[#This Row],[Provento por 1 ou 1000 Ações]]</f>
        <v>0.54780304300000005</v>
      </c>
    </row>
    <row r="1533" spans="1:8">
      <c r="A1533" s="119" t="s">
        <v>1531</v>
      </c>
      <c r="B1533" s="117" t="s">
        <v>1488</v>
      </c>
      <c r="C1533" s="140">
        <v>41562</v>
      </c>
      <c r="D1533" s="141">
        <v>0.55452633799999995</v>
      </c>
      <c r="E1533" s="119">
        <v>1</v>
      </c>
      <c r="F1533" s="119" t="s">
        <v>1489</v>
      </c>
      <c r="G1533" s="114">
        <f>IF([Data da Aprovação]&lt;&gt;"ESTATUTÁRIO",YEAR([Data da Aprovação]),"")</f>
        <v>2013</v>
      </c>
      <c r="H1533" s="106">
        <f>Tabela9[[#This Row],[Valor do Provento R$]]/Tabela9[[#This Row],[Provento por 1 ou 1000 Ações]]</f>
        <v>0.55452633799999995</v>
      </c>
    </row>
    <row r="1534" spans="1:8">
      <c r="A1534" s="118" t="s">
        <v>1531</v>
      </c>
      <c r="B1534" s="116" t="s">
        <v>1488</v>
      </c>
      <c r="C1534" s="138">
        <v>41590</v>
      </c>
      <c r="D1534" s="139">
        <v>0.56133215000000003</v>
      </c>
      <c r="E1534" s="118">
        <v>1</v>
      </c>
      <c r="F1534" s="118" t="s">
        <v>1489</v>
      </c>
      <c r="G1534" s="113">
        <f>IF([Data da Aprovação]&lt;&gt;"ESTATUTÁRIO",YEAR([Data da Aprovação]),"")</f>
        <v>2013</v>
      </c>
      <c r="H1534" s="106">
        <f>Tabela9[[#This Row],[Valor do Provento R$]]/Tabela9[[#This Row],[Provento por 1 ou 1000 Ações]]</f>
        <v>0.56133215000000003</v>
      </c>
    </row>
    <row r="1535" spans="1:8">
      <c r="A1535" s="119" t="s">
        <v>1531</v>
      </c>
      <c r="B1535" s="117" t="s">
        <v>1488</v>
      </c>
      <c r="C1535" s="140">
        <v>41663</v>
      </c>
      <c r="D1535" s="141">
        <v>4.1881510000000004</v>
      </c>
      <c r="E1535" s="119">
        <v>1</v>
      </c>
      <c r="F1535" s="119" t="s">
        <v>1492</v>
      </c>
      <c r="G1535" s="114">
        <f>IF([Data da Aprovação]&lt;&gt;"ESTATUTÁRIO",YEAR([Data da Aprovação]),"")</f>
        <v>2014</v>
      </c>
      <c r="H1535" s="106">
        <f>Tabela9[[#This Row],[Valor do Provento R$]]/Tabela9[[#This Row],[Provento por 1 ou 1000 Ações]]</f>
        <v>4.1881510000000004</v>
      </c>
    </row>
    <row r="1536" spans="1:8">
      <c r="A1536" s="118" t="s">
        <v>1531</v>
      </c>
      <c r="B1536" s="116" t="s">
        <v>1488</v>
      </c>
      <c r="C1536" s="138">
        <v>41684</v>
      </c>
      <c r="D1536" s="139">
        <v>0.65239416699999997</v>
      </c>
      <c r="E1536" s="118">
        <v>1</v>
      </c>
      <c r="F1536" s="118" t="s">
        <v>1489</v>
      </c>
      <c r="G1536" s="113">
        <f>IF([Data da Aprovação]&lt;&gt;"ESTATUTÁRIO",YEAR([Data da Aprovação]),"")</f>
        <v>2014</v>
      </c>
      <c r="H1536" s="106">
        <f>Tabela9[[#This Row],[Valor do Provento R$]]/Tabela9[[#This Row],[Provento por 1 ou 1000 Ações]]</f>
        <v>0.65239416699999997</v>
      </c>
    </row>
    <row r="1537" spans="1:8">
      <c r="A1537" s="119" t="s">
        <v>1532</v>
      </c>
      <c r="B1537" s="117" t="s">
        <v>1488</v>
      </c>
      <c r="C1537" s="140">
        <v>35108</v>
      </c>
      <c r="D1537" s="141">
        <v>1.0485</v>
      </c>
      <c r="E1537" s="119">
        <v>1000</v>
      </c>
      <c r="F1537" s="119" t="s">
        <v>1492</v>
      </c>
      <c r="G1537" s="114">
        <f>IF([Data da Aprovação]&lt;&gt;"ESTATUTÁRIO",YEAR([Data da Aprovação]),"")</f>
        <v>1996</v>
      </c>
      <c r="H1537" s="106">
        <f>Tabela9[[#This Row],[Valor do Provento R$]]/Tabela9[[#This Row],[Provento por 1 ou 1000 Ações]]</f>
        <v>1.0485E-3</v>
      </c>
    </row>
    <row r="1538" spans="1:8">
      <c r="A1538" s="118" t="s">
        <v>1532</v>
      </c>
      <c r="B1538" s="116" t="s">
        <v>1488</v>
      </c>
      <c r="C1538" s="138">
        <v>35292</v>
      </c>
      <c r="D1538" s="139">
        <v>0.73868999999999996</v>
      </c>
      <c r="E1538" s="118">
        <v>1000</v>
      </c>
      <c r="F1538" s="118" t="s">
        <v>1492</v>
      </c>
      <c r="G1538" s="113">
        <f>IF([Data da Aprovação]&lt;&gt;"ESTATUTÁRIO",YEAR([Data da Aprovação]),"")</f>
        <v>1996</v>
      </c>
      <c r="H1538" s="106">
        <f>Tabela9[[#This Row],[Valor do Provento R$]]/Tabela9[[#This Row],[Provento por 1 ou 1000 Ações]]</f>
        <v>7.3868999999999996E-4</v>
      </c>
    </row>
    <row r="1539" spans="1:8">
      <c r="A1539" s="119" t="s">
        <v>1532</v>
      </c>
      <c r="B1539" s="117" t="s">
        <v>1488</v>
      </c>
      <c r="C1539" s="140">
        <v>36510</v>
      </c>
      <c r="D1539" s="141">
        <v>0.36585400000000001</v>
      </c>
      <c r="E1539" s="119">
        <v>1000</v>
      </c>
      <c r="F1539" s="119" t="s">
        <v>1489</v>
      </c>
      <c r="G1539" s="114">
        <f>IF([Data da Aprovação]&lt;&gt;"ESTATUTÁRIO",YEAR([Data da Aprovação]),"")</f>
        <v>1999</v>
      </c>
      <c r="H1539" s="106">
        <f>Tabela9[[#This Row],[Valor do Provento R$]]/Tabela9[[#This Row],[Provento por 1 ou 1000 Ações]]</f>
        <v>3.6585400000000004E-4</v>
      </c>
    </row>
    <row r="1540" spans="1:8">
      <c r="A1540" s="118" t="s">
        <v>1532</v>
      </c>
      <c r="B1540" s="116" t="s">
        <v>1488</v>
      </c>
      <c r="C1540" s="138">
        <v>36510</v>
      </c>
      <c r="D1540" s="139">
        <v>0.36580000000000001</v>
      </c>
      <c r="E1540" s="118">
        <v>1000</v>
      </c>
      <c r="F1540" s="118" t="s">
        <v>1489</v>
      </c>
      <c r="G1540" s="113">
        <f>IF([Data da Aprovação]&lt;&gt;"ESTATUTÁRIO",YEAR([Data da Aprovação]),"")</f>
        <v>1999</v>
      </c>
      <c r="H1540" s="106">
        <f>Tabela9[[#This Row],[Valor do Provento R$]]/Tabela9[[#This Row],[Provento por 1 ou 1000 Ações]]</f>
        <v>3.658E-4</v>
      </c>
    </row>
    <row r="1541" spans="1:8">
      <c r="A1541" s="119" t="s">
        <v>1532</v>
      </c>
      <c r="B1541" s="117" t="s">
        <v>1488</v>
      </c>
      <c r="C1541" s="140">
        <v>36872</v>
      </c>
      <c r="D1541" s="141">
        <v>1.2981</v>
      </c>
      <c r="E1541" s="119">
        <v>1000</v>
      </c>
      <c r="F1541" s="119" t="s">
        <v>1489</v>
      </c>
      <c r="G1541" s="114">
        <f>IF([Data da Aprovação]&lt;&gt;"ESTATUTÁRIO",YEAR([Data da Aprovação]),"")</f>
        <v>2000</v>
      </c>
      <c r="H1541" s="106">
        <f>Tabela9[[#This Row],[Valor do Provento R$]]/Tabela9[[#This Row],[Provento por 1 ou 1000 Ações]]</f>
        <v>1.2980999999999999E-3</v>
      </c>
    </row>
    <row r="1542" spans="1:8">
      <c r="A1542" s="118" t="s">
        <v>1532</v>
      </c>
      <c r="B1542" s="116" t="s">
        <v>1488</v>
      </c>
      <c r="C1542" s="138">
        <v>37187</v>
      </c>
      <c r="D1542" s="139">
        <v>1.22109</v>
      </c>
      <c r="E1542" s="118">
        <v>1000</v>
      </c>
      <c r="F1542" s="118" t="s">
        <v>1489</v>
      </c>
      <c r="G1542" s="113">
        <f>IF([Data da Aprovação]&lt;&gt;"ESTATUTÁRIO",YEAR([Data da Aprovação]),"")</f>
        <v>2001</v>
      </c>
      <c r="H1542" s="106">
        <f>Tabela9[[#This Row],[Valor do Provento R$]]/Tabela9[[#This Row],[Provento por 1 ou 1000 Ações]]</f>
        <v>1.22109E-3</v>
      </c>
    </row>
    <row r="1543" spans="1:8">
      <c r="A1543" s="119" t="s">
        <v>1532</v>
      </c>
      <c r="B1543" s="117" t="s">
        <v>1488</v>
      </c>
      <c r="C1543" s="140">
        <v>37336</v>
      </c>
      <c r="D1543" s="141">
        <v>0.68159999999999998</v>
      </c>
      <c r="E1543" s="119">
        <v>1000</v>
      </c>
      <c r="F1543" s="119" t="s">
        <v>1489</v>
      </c>
      <c r="G1543" s="114">
        <f>IF([Data da Aprovação]&lt;&gt;"ESTATUTÁRIO",YEAR([Data da Aprovação]),"")</f>
        <v>2002</v>
      </c>
      <c r="H1543" s="106">
        <f>Tabela9[[#This Row],[Valor do Provento R$]]/Tabela9[[#This Row],[Provento por 1 ou 1000 Ações]]</f>
        <v>6.8159999999999998E-4</v>
      </c>
    </row>
    <row r="1544" spans="1:8">
      <c r="A1544" s="118" t="s">
        <v>1532</v>
      </c>
      <c r="B1544" s="116" t="s">
        <v>1488</v>
      </c>
      <c r="C1544" s="138">
        <v>37369</v>
      </c>
      <c r="D1544" s="139">
        <v>0.58420000000000005</v>
      </c>
      <c r="E1544" s="118">
        <v>1000</v>
      </c>
      <c r="F1544" s="118" t="s">
        <v>1489</v>
      </c>
      <c r="G1544" s="113">
        <f>IF([Data da Aprovação]&lt;&gt;"ESTATUTÁRIO",YEAR([Data da Aprovação]),"")</f>
        <v>2002</v>
      </c>
      <c r="H1544" s="106">
        <f>Tabela9[[#This Row],[Valor do Provento R$]]/Tabela9[[#This Row],[Provento por 1 ou 1000 Ações]]</f>
        <v>5.8420000000000011E-4</v>
      </c>
    </row>
    <row r="1545" spans="1:8">
      <c r="A1545" s="119" t="s">
        <v>1532</v>
      </c>
      <c r="B1545" s="117" t="s">
        <v>1488</v>
      </c>
      <c r="C1545" s="140">
        <v>37561</v>
      </c>
      <c r="D1545" s="141">
        <v>0.25642900000000002</v>
      </c>
      <c r="E1545" s="119">
        <v>1000</v>
      </c>
      <c r="F1545" s="119" t="s">
        <v>1489</v>
      </c>
      <c r="G1545" s="114">
        <f>IF([Data da Aprovação]&lt;&gt;"ESTATUTÁRIO",YEAR([Data da Aprovação]),"")</f>
        <v>2002</v>
      </c>
      <c r="H1545" s="106">
        <f>Tabela9[[#This Row],[Valor do Provento R$]]/Tabela9[[#This Row],[Provento por 1 ou 1000 Ações]]</f>
        <v>2.5642900000000002E-4</v>
      </c>
    </row>
    <row r="1546" spans="1:8">
      <c r="A1546" s="118" t="s">
        <v>1532</v>
      </c>
      <c r="B1546" s="116" t="s">
        <v>1488</v>
      </c>
      <c r="C1546" s="138">
        <v>37699</v>
      </c>
      <c r="D1546" s="139">
        <v>1.217228</v>
      </c>
      <c r="E1546" s="118">
        <v>1000</v>
      </c>
      <c r="F1546" s="118" t="s">
        <v>1489</v>
      </c>
      <c r="G1546" s="113">
        <f>IF([Data da Aprovação]&lt;&gt;"ESTATUTÁRIO",YEAR([Data da Aprovação]),"")</f>
        <v>2003</v>
      </c>
      <c r="H1546" s="106">
        <f>Tabela9[[#This Row],[Valor do Provento R$]]/Tabela9[[#This Row],[Provento por 1 ou 1000 Ações]]</f>
        <v>1.2172279999999999E-3</v>
      </c>
    </row>
    <row r="1547" spans="1:8">
      <c r="A1547" s="119" t="s">
        <v>1532</v>
      </c>
      <c r="B1547" s="117" t="s">
        <v>1488</v>
      </c>
      <c r="C1547" s="140">
        <v>37705</v>
      </c>
      <c r="D1547" s="141">
        <v>0.24344499999999999</v>
      </c>
      <c r="E1547" s="119">
        <v>1000</v>
      </c>
      <c r="F1547" s="119" t="s">
        <v>1489</v>
      </c>
      <c r="G1547" s="114">
        <f>IF([Data da Aprovação]&lt;&gt;"ESTATUTÁRIO",YEAR([Data da Aprovação]),"")</f>
        <v>2003</v>
      </c>
      <c r="H1547" s="106">
        <f>Tabela9[[#This Row],[Valor do Provento R$]]/Tabela9[[#This Row],[Provento por 1 ou 1000 Ações]]</f>
        <v>2.4344499999999998E-4</v>
      </c>
    </row>
    <row r="1548" spans="1:8">
      <c r="A1548" s="118" t="s">
        <v>1532</v>
      </c>
      <c r="B1548" s="116" t="s">
        <v>1488</v>
      </c>
      <c r="C1548" s="138">
        <v>37916</v>
      </c>
      <c r="D1548" s="139">
        <v>0.343142</v>
      </c>
      <c r="E1548" s="118">
        <v>1000</v>
      </c>
      <c r="F1548" s="118" t="s">
        <v>1489</v>
      </c>
      <c r="G1548" s="113">
        <f>IF([Data da Aprovação]&lt;&gt;"ESTATUTÁRIO",YEAR([Data da Aprovação]),"")</f>
        <v>2003</v>
      </c>
      <c r="H1548" s="106">
        <f>Tabela9[[#This Row],[Valor do Provento R$]]/Tabela9[[#This Row],[Provento por 1 ou 1000 Ações]]</f>
        <v>3.43142E-4</v>
      </c>
    </row>
    <row r="1549" spans="1:8">
      <c r="A1549" s="119" t="s">
        <v>1532</v>
      </c>
      <c r="B1549" s="117" t="s">
        <v>1488</v>
      </c>
      <c r="C1549" s="140">
        <v>37965</v>
      </c>
      <c r="D1549" s="141">
        <v>2.643123745</v>
      </c>
      <c r="E1549" s="119">
        <v>1000</v>
      </c>
      <c r="F1549" s="119" t="s">
        <v>1489</v>
      </c>
      <c r="G1549" s="114">
        <f>IF([Data da Aprovação]&lt;&gt;"ESTATUTÁRIO",YEAR([Data da Aprovação]),"")</f>
        <v>2003</v>
      </c>
      <c r="H1549" s="106">
        <f>Tabela9[[#This Row],[Valor do Provento R$]]/Tabela9[[#This Row],[Provento por 1 ou 1000 Ações]]</f>
        <v>2.6431237449999999E-3</v>
      </c>
    </row>
    <row r="1550" spans="1:8">
      <c r="A1550" s="118" t="s">
        <v>1532</v>
      </c>
      <c r="B1550" s="116" t="s">
        <v>1488</v>
      </c>
      <c r="C1550" s="138">
        <v>37974</v>
      </c>
      <c r="D1550" s="139">
        <v>1.8223643000000001E-2</v>
      </c>
      <c r="E1550" s="118">
        <v>1000</v>
      </c>
      <c r="F1550" s="118" t="s">
        <v>1489</v>
      </c>
      <c r="G1550" s="113">
        <f>IF([Data da Aprovação]&lt;&gt;"ESTATUTÁRIO",YEAR([Data da Aprovação]),"")</f>
        <v>2003</v>
      </c>
      <c r="H1550" s="106">
        <f>Tabela9[[#This Row],[Valor do Provento R$]]/Tabela9[[#This Row],[Provento por 1 ou 1000 Ações]]</f>
        <v>1.8223643E-5</v>
      </c>
    </row>
    <row r="1551" spans="1:8">
      <c r="A1551" s="119" t="s">
        <v>1532</v>
      </c>
      <c r="B1551" s="117" t="s">
        <v>1488</v>
      </c>
      <c r="C1551" s="140">
        <v>38071</v>
      </c>
      <c r="D1551" s="141">
        <v>1.7922199999999999</v>
      </c>
      <c r="E1551" s="119">
        <v>1000</v>
      </c>
      <c r="F1551" s="119" t="s">
        <v>1489</v>
      </c>
      <c r="G1551" s="114">
        <f>IF([Data da Aprovação]&lt;&gt;"ESTATUTÁRIO",YEAR([Data da Aprovação]),"")</f>
        <v>2004</v>
      </c>
      <c r="H1551" s="106">
        <f>Tabela9[[#This Row],[Valor do Provento R$]]/Tabela9[[#This Row],[Provento por 1 ou 1000 Ações]]</f>
        <v>1.79222E-3</v>
      </c>
    </row>
    <row r="1552" spans="1:8">
      <c r="A1552" s="118" t="s">
        <v>1532</v>
      </c>
      <c r="B1552" s="116" t="s">
        <v>1488</v>
      </c>
      <c r="C1552" s="138">
        <v>38398</v>
      </c>
      <c r="D1552" s="139">
        <v>1.5655600000000001</v>
      </c>
      <c r="E1552" s="118">
        <v>1000</v>
      </c>
      <c r="F1552" s="118" t="s">
        <v>1489</v>
      </c>
      <c r="G1552" s="113">
        <f>IF([Data da Aprovação]&lt;&gt;"ESTATUTÁRIO",YEAR([Data da Aprovação]),"")</f>
        <v>2005</v>
      </c>
      <c r="H1552" s="106">
        <f>Tabela9[[#This Row],[Valor do Provento R$]]/Tabela9[[#This Row],[Provento por 1 ou 1000 Ações]]</f>
        <v>1.5655600000000001E-3</v>
      </c>
    </row>
    <row r="1553" spans="1:8">
      <c r="A1553" s="119" t="s">
        <v>1532</v>
      </c>
      <c r="B1553" s="117" t="s">
        <v>1488</v>
      </c>
      <c r="C1553" s="140">
        <v>38434</v>
      </c>
      <c r="D1553" s="141">
        <v>0.59121999999999997</v>
      </c>
      <c r="E1553" s="119">
        <v>1000</v>
      </c>
      <c r="F1553" s="119" t="s">
        <v>1489</v>
      </c>
      <c r="G1553" s="114">
        <f>IF([Data da Aprovação]&lt;&gt;"ESTATUTÁRIO",YEAR([Data da Aprovação]),"")</f>
        <v>2005</v>
      </c>
      <c r="H1553" s="106">
        <f>Tabela9[[#This Row],[Valor do Provento R$]]/Tabela9[[#This Row],[Provento por 1 ou 1000 Ações]]</f>
        <v>5.9121999999999994E-4</v>
      </c>
    </row>
    <row r="1554" spans="1:8">
      <c r="A1554" s="118" t="s">
        <v>1532</v>
      </c>
      <c r="B1554" s="116" t="s">
        <v>1488</v>
      </c>
      <c r="C1554" s="138">
        <v>38587</v>
      </c>
      <c r="D1554" s="139">
        <v>0.23787485999999999</v>
      </c>
      <c r="E1554" s="118">
        <v>1000</v>
      </c>
      <c r="F1554" s="118" t="s">
        <v>1489</v>
      </c>
      <c r="G1554" s="113">
        <f>IF([Data da Aprovação]&lt;&gt;"ESTATUTÁRIO",YEAR([Data da Aprovação]),"")</f>
        <v>2005</v>
      </c>
      <c r="H1554" s="106">
        <f>Tabela9[[#This Row],[Valor do Provento R$]]/Tabela9[[#This Row],[Provento por 1 ou 1000 Ações]]</f>
        <v>2.3787485999999999E-4</v>
      </c>
    </row>
    <row r="1555" spans="1:8">
      <c r="A1555" s="119" t="s">
        <v>1532</v>
      </c>
      <c r="B1555" s="117" t="s">
        <v>1488</v>
      </c>
      <c r="C1555" s="140">
        <v>38715</v>
      </c>
      <c r="D1555" s="141">
        <v>3.1009290100000002</v>
      </c>
      <c r="E1555" s="119">
        <v>1000</v>
      </c>
      <c r="F1555" s="119" t="s">
        <v>1489</v>
      </c>
      <c r="G1555" s="114">
        <f>IF([Data da Aprovação]&lt;&gt;"ESTATUTÁRIO",YEAR([Data da Aprovação]),"")</f>
        <v>2005</v>
      </c>
      <c r="H1555" s="106">
        <f>Tabela9[[#This Row],[Valor do Provento R$]]/Tabela9[[#This Row],[Provento por 1 ou 1000 Ações]]</f>
        <v>3.1009290100000001E-3</v>
      </c>
    </row>
    <row r="1556" spans="1:8">
      <c r="A1556" s="118" t="s">
        <v>1532</v>
      </c>
      <c r="B1556" s="116" t="s">
        <v>1488</v>
      </c>
      <c r="C1556" s="138">
        <v>38796</v>
      </c>
      <c r="D1556" s="139">
        <v>0.97378242999999998</v>
      </c>
      <c r="E1556" s="118">
        <v>1000</v>
      </c>
      <c r="F1556" s="118" t="s">
        <v>1489</v>
      </c>
      <c r="G1556" s="113">
        <f>IF([Data da Aprovação]&lt;&gt;"ESTATUTÁRIO",YEAR([Data da Aprovação]),"")</f>
        <v>2006</v>
      </c>
      <c r="H1556" s="106">
        <f>Tabela9[[#This Row],[Valor do Provento R$]]/Tabela9[[#This Row],[Provento por 1 ou 1000 Ações]]</f>
        <v>9.7378242999999998E-4</v>
      </c>
    </row>
    <row r="1557" spans="1:8">
      <c r="A1557" s="119" t="s">
        <v>1532</v>
      </c>
      <c r="B1557" s="117" t="s">
        <v>1488</v>
      </c>
      <c r="C1557" s="140">
        <v>38800</v>
      </c>
      <c r="D1557" s="141">
        <v>0.93412930000000005</v>
      </c>
      <c r="E1557" s="119">
        <v>1000</v>
      </c>
      <c r="F1557" s="119" t="s">
        <v>1489</v>
      </c>
      <c r="G1557" s="114">
        <f>IF([Data da Aprovação]&lt;&gt;"ESTATUTÁRIO",YEAR([Data da Aprovação]),"")</f>
        <v>2006</v>
      </c>
      <c r="H1557" s="106">
        <f>Tabela9[[#This Row],[Valor do Provento R$]]/Tabela9[[#This Row],[Provento por 1 ou 1000 Ações]]</f>
        <v>9.3412930000000001E-4</v>
      </c>
    </row>
    <row r="1558" spans="1:8">
      <c r="A1558" s="118" t="s">
        <v>1532</v>
      </c>
      <c r="B1558" s="116" t="s">
        <v>1488</v>
      </c>
      <c r="C1558" s="138">
        <v>38855</v>
      </c>
      <c r="D1558" s="139">
        <v>0.47321816</v>
      </c>
      <c r="E1558" s="118">
        <v>1000</v>
      </c>
      <c r="F1558" s="118" t="s">
        <v>1489</v>
      </c>
      <c r="G1558" s="113">
        <f>IF([Data da Aprovação]&lt;&gt;"ESTATUTÁRIO",YEAR([Data da Aprovação]),"")</f>
        <v>2006</v>
      </c>
      <c r="H1558" s="106">
        <f>Tabela9[[#This Row],[Valor do Provento R$]]/Tabela9[[#This Row],[Provento por 1 ou 1000 Ações]]</f>
        <v>4.7321815999999998E-4</v>
      </c>
    </row>
    <row r="1559" spans="1:8">
      <c r="A1559" s="119" t="s">
        <v>1532</v>
      </c>
      <c r="B1559" s="117" t="s">
        <v>1488</v>
      </c>
      <c r="C1559" s="140">
        <v>39057</v>
      </c>
      <c r="D1559" s="141">
        <v>2.5503825600000001</v>
      </c>
      <c r="E1559" s="119">
        <v>1000</v>
      </c>
      <c r="F1559" s="119" t="s">
        <v>1489</v>
      </c>
      <c r="G1559" s="114">
        <f>IF([Data da Aprovação]&lt;&gt;"ESTATUTÁRIO",YEAR([Data da Aprovação]),"")</f>
        <v>2006</v>
      </c>
      <c r="H1559" s="106">
        <f>Tabela9[[#This Row],[Valor do Provento R$]]/Tabela9[[#This Row],[Provento por 1 ou 1000 Ações]]</f>
        <v>2.5503825600000003E-3</v>
      </c>
    </row>
    <row r="1560" spans="1:8">
      <c r="A1560" s="118" t="s">
        <v>1532</v>
      </c>
      <c r="B1560" s="116" t="s">
        <v>1488</v>
      </c>
      <c r="C1560" s="138">
        <v>39182</v>
      </c>
      <c r="D1560" s="139">
        <v>1.9290166280000001</v>
      </c>
      <c r="E1560" s="118">
        <v>1000</v>
      </c>
      <c r="F1560" s="118" t="s">
        <v>1489</v>
      </c>
      <c r="G1560" s="113">
        <f>IF([Data da Aprovação]&lt;&gt;"ESTATUTÁRIO",YEAR([Data da Aprovação]),"")</f>
        <v>2007</v>
      </c>
      <c r="H1560" s="106">
        <f>Tabela9[[#This Row],[Valor do Provento R$]]/Tabela9[[#This Row],[Provento por 1 ou 1000 Ações]]</f>
        <v>1.9290166280000001E-3</v>
      </c>
    </row>
    <row r="1561" spans="1:8">
      <c r="A1561" s="119" t="s">
        <v>1532</v>
      </c>
      <c r="B1561" s="117" t="s">
        <v>1488</v>
      </c>
      <c r="C1561" s="140">
        <v>39261</v>
      </c>
      <c r="D1561" s="141">
        <v>0.328372948</v>
      </c>
      <c r="E1561" s="119">
        <v>1000</v>
      </c>
      <c r="F1561" s="119" t="s">
        <v>1489</v>
      </c>
      <c r="G1561" s="114">
        <f>IF([Data da Aprovação]&lt;&gt;"ESTATUTÁRIO",YEAR([Data da Aprovação]),"")</f>
        <v>2007</v>
      </c>
      <c r="H1561" s="106">
        <f>Tabela9[[#This Row],[Valor do Provento R$]]/Tabela9[[#This Row],[Provento por 1 ou 1000 Ações]]</f>
        <v>3.2837294800000001E-4</v>
      </c>
    </row>
    <row r="1562" spans="1:8">
      <c r="A1562" s="118" t="s">
        <v>1532</v>
      </c>
      <c r="B1562" s="116" t="s">
        <v>1488</v>
      </c>
      <c r="C1562" s="138">
        <v>39430</v>
      </c>
      <c r="D1562" s="139">
        <v>0.17470530000000001</v>
      </c>
      <c r="E1562" s="118">
        <v>1</v>
      </c>
      <c r="F1562" s="118" t="s">
        <v>1492</v>
      </c>
      <c r="G1562" s="113">
        <f>IF([Data da Aprovação]&lt;&gt;"ESTATUTÁRIO",YEAR([Data da Aprovação]),"")</f>
        <v>2007</v>
      </c>
      <c r="H1562" s="106">
        <f>Tabela9[[#This Row],[Valor do Provento R$]]/Tabela9[[#This Row],[Provento por 1 ou 1000 Ações]]</f>
        <v>0.17470530000000001</v>
      </c>
    </row>
    <row r="1563" spans="1:8">
      <c r="A1563" s="119" t="s">
        <v>1532</v>
      </c>
      <c r="B1563" s="117" t="s">
        <v>1488</v>
      </c>
      <c r="C1563" s="140">
        <v>39532</v>
      </c>
      <c r="D1563" s="141">
        <v>0.32361600000000001</v>
      </c>
      <c r="E1563" s="119">
        <v>1</v>
      </c>
      <c r="F1563" s="119" t="s">
        <v>1492</v>
      </c>
      <c r="G1563" s="114">
        <f>IF([Data da Aprovação]&lt;&gt;"ESTATUTÁRIO",YEAR([Data da Aprovação]),"")</f>
        <v>2008</v>
      </c>
      <c r="H1563" s="106">
        <f>Tabela9[[#This Row],[Valor do Provento R$]]/Tabela9[[#This Row],[Provento por 1 ou 1000 Ações]]</f>
        <v>0.32361600000000001</v>
      </c>
    </row>
    <row r="1564" spans="1:8">
      <c r="A1564" s="118" t="s">
        <v>1532</v>
      </c>
      <c r="B1564" s="116" t="s">
        <v>1488</v>
      </c>
      <c r="C1564" s="138">
        <v>39574</v>
      </c>
      <c r="D1564" s="139">
        <v>0.104451</v>
      </c>
      <c r="E1564" s="118">
        <v>1</v>
      </c>
      <c r="F1564" s="118" t="s">
        <v>1489</v>
      </c>
      <c r="G1564" s="113">
        <f>IF([Data da Aprovação]&lt;&gt;"ESTATUTÁRIO",YEAR([Data da Aprovação]),"")</f>
        <v>2008</v>
      </c>
      <c r="H1564" s="106">
        <f>Tabela9[[#This Row],[Valor do Provento R$]]/Tabela9[[#This Row],[Provento por 1 ou 1000 Ações]]</f>
        <v>0.104451</v>
      </c>
    </row>
    <row r="1565" spans="1:8">
      <c r="A1565" s="119" t="s">
        <v>1532</v>
      </c>
      <c r="B1565" s="117" t="s">
        <v>1488</v>
      </c>
      <c r="C1565" s="140">
        <v>39574</v>
      </c>
      <c r="D1565" s="141">
        <v>0.10119419</v>
      </c>
      <c r="E1565" s="119">
        <v>1</v>
      </c>
      <c r="F1565" s="119" t="s">
        <v>1489</v>
      </c>
      <c r="G1565" s="114">
        <f>IF([Data da Aprovação]&lt;&gt;"ESTATUTÁRIO",YEAR([Data da Aprovação]),"")</f>
        <v>2008</v>
      </c>
      <c r="H1565" s="106">
        <f>Tabela9[[#This Row],[Valor do Provento R$]]/Tabela9[[#This Row],[Provento por 1 ou 1000 Ações]]</f>
        <v>0.10119419</v>
      </c>
    </row>
    <row r="1566" spans="1:8">
      <c r="A1566" s="118" t="s">
        <v>1532</v>
      </c>
      <c r="B1566" s="116" t="s">
        <v>1488</v>
      </c>
      <c r="C1566" s="138">
        <v>39574</v>
      </c>
      <c r="D1566" s="139">
        <v>0.10250773000000001</v>
      </c>
      <c r="E1566" s="118">
        <v>1</v>
      </c>
      <c r="F1566" s="118" t="s">
        <v>1489</v>
      </c>
      <c r="G1566" s="113">
        <f>IF([Data da Aprovação]&lt;&gt;"ESTATUTÁRIO",YEAR([Data da Aprovação]),"")</f>
        <v>2008</v>
      </c>
      <c r="H1566" s="106">
        <f>Tabela9[[#This Row],[Valor do Provento R$]]/Tabela9[[#This Row],[Provento por 1 ou 1000 Ações]]</f>
        <v>0.10250773000000001</v>
      </c>
    </row>
    <row r="1567" spans="1:8">
      <c r="A1567" s="119" t="s">
        <v>1532</v>
      </c>
      <c r="B1567" s="117" t="s">
        <v>1488</v>
      </c>
      <c r="C1567" s="140">
        <v>39574</v>
      </c>
      <c r="D1567" s="141">
        <v>0.103777301</v>
      </c>
      <c r="E1567" s="119">
        <v>1</v>
      </c>
      <c r="F1567" s="119" t="s">
        <v>1489</v>
      </c>
      <c r="G1567" s="114">
        <f>IF([Data da Aprovação]&lt;&gt;"ESTATUTÁRIO",YEAR([Data da Aprovação]),"")</f>
        <v>2008</v>
      </c>
      <c r="H1567" s="106">
        <f>Tabela9[[#This Row],[Valor do Provento R$]]/Tabela9[[#This Row],[Provento por 1 ou 1000 Ações]]</f>
        <v>0.103777301</v>
      </c>
    </row>
    <row r="1568" spans="1:8">
      <c r="A1568" s="118" t="s">
        <v>1532</v>
      </c>
      <c r="B1568" s="116" t="s">
        <v>1488</v>
      </c>
      <c r="C1568" s="138">
        <v>39574</v>
      </c>
      <c r="D1568" s="139">
        <v>0.11519259</v>
      </c>
      <c r="E1568" s="118">
        <v>1</v>
      </c>
      <c r="F1568" s="118" t="s">
        <v>1489</v>
      </c>
      <c r="G1568" s="113">
        <f>IF([Data da Aprovação]&lt;&gt;"ESTATUTÁRIO",YEAR([Data da Aprovação]),"")</f>
        <v>2008</v>
      </c>
      <c r="H1568" s="106">
        <f>Tabela9[[#This Row],[Valor do Provento R$]]/Tabela9[[#This Row],[Provento por 1 ou 1000 Ações]]</f>
        <v>0.11519259</v>
      </c>
    </row>
    <row r="1569" spans="1:8">
      <c r="A1569" s="119" t="s">
        <v>1532</v>
      </c>
      <c r="B1569" s="117" t="s">
        <v>1488</v>
      </c>
      <c r="C1569" s="140">
        <v>39574</v>
      </c>
      <c r="D1569" s="141">
        <v>0.11403781</v>
      </c>
      <c r="E1569" s="119">
        <v>1</v>
      </c>
      <c r="F1569" s="119" t="s">
        <v>1489</v>
      </c>
      <c r="G1569" s="114">
        <f>IF([Data da Aprovação]&lt;&gt;"ESTATUTÁRIO",YEAR([Data da Aprovação]),"")</f>
        <v>2008</v>
      </c>
      <c r="H1569" s="106">
        <f>Tabela9[[#This Row],[Valor do Provento R$]]/Tabela9[[#This Row],[Provento por 1 ou 1000 Ações]]</f>
        <v>0.11403781</v>
      </c>
    </row>
    <row r="1570" spans="1:8">
      <c r="A1570" s="118" t="s">
        <v>1532</v>
      </c>
      <c r="B1570" s="116" t="s">
        <v>1488</v>
      </c>
      <c r="C1570" s="138">
        <v>39574</v>
      </c>
      <c r="D1570" s="139">
        <v>0.11547232</v>
      </c>
      <c r="E1570" s="118">
        <v>1</v>
      </c>
      <c r="F1570" s="118" t="s">
        <v>1489</v>
      </c>
      <c r="G1570" s="113">
        <f>IF([Data da Aprovação]&lt;&gt;"ESTATUTÁRIO",YEAR([Data da Aprovação]),"")</f>
        <v>2008</v>
      </c>
      <c r="H1570" s="106">
        <f>Tabela9[[#This Row],[Valor do Provento R$]]/Tabela9[[#This Row],[Provento por 1 ou 1000 Ações]]</f>
        <v>0.11547232</v>
      </c>
    </row>
    <row r="1571" spans="1:8">
      <c r="A1571" s="119" t="s">
        <v>1532</v>
      </c>
      <c r="B1571" s="117" t="s">
        <v>1488</v>
      </c>
      <c r="C1571" s="140">
        <v>39574</v>
      </c>
      <c r="D1571" s="141">
        <v>0.12272245</v>
      </c>
      <c r="E1571" s="119">
        <v>1</v>
      </c>
      <c r="F1571" s="119" t="s">
        <v>1489</v>
      </c>
      <c r="G1571" s="114">
        <f>IF([Data da Aprovação]&lt;&gt;"ESTATUTÁRIO",YEAR([Data da Aprovação]),"")</f>
        <v>2008</v>
      </c>
      <c r="H1571" s="106">
        <f>Tabela9[[#This Row],[Valor do Provento R$]]/Tabela9[[#This Row],[Provento por 1 ou 1000 Ações]]</f>
        <v>0.12272245</v>
      </c>
    </row>
    <row r="1572" spans="1:8">
      <c r="A1572" s="118" t="s">
        <v>1532</v>
      </c>
      <c r="B1572" s="116" t="s">
        <v>1488</v>
      </c>
      <c r="C1572" s="138">
        <v>39574</v>
      </c>
      <c r="D1572" s="139">
        <v>0.12606184000000001</v>
      </c>
      <c r="E1572" s="118">
        <v>1</v>
      </c>
      <c r="F1572" s="118" t="s">
        <v>1489</v>
      </c>
      <c r="G1572" s="113">
        <f>IF([Data da Aprovação]&lt;&gt;"ESTATUTÁRIO",YEAR([Data da Aprovação]),"")</f>
        <v>2008</v>
      </c>
      <c r="H1572" s="106">
        <f>Tabela9[[#This Row],[Valor do Provento R$]]/Tabela9[[#This Row],[Provento por 1 ou 1000 Ações]]</f>
        <v>0.12606184000000001</v>
      </c>
    </row>
    <row r="1573" spans="1:8">
      <c r="A1573" s="119" t="s">
        <v>1532</v>
      </c>
      <c r="B1573" s="117" t="s">
        <v>1488</v>
      </c>
      <c r="C1573" s="140">
        <v>39574</v>
      </c>
      <c r="D1573" s="141">
        <v>0.14065488000000001</v>
      </c>
      <c r="E1573" s="119">
        <v>1</v>
      </c>
      <c r="F1573" s="119" t="s">
        <v>1489</v>
      </c>
      <c r="G1573" s="114">
        <f>IF([Data da Aprovação]&lt;&gt;"ESTATUTÁRIO",YEAR([Data da Aprovação]),"")</f>
        <v>2008</v>
      </c>
      <c r="H1573" s="106">
        <f>Tabela9[[#This Row],[Valor do Provento R$]]/Tabela9[[#This Row],[Provento por 1 ou 1000 Ações]]</f>
        <v>0.14065488000000001</v>
      </c>
    </row>
    <row r="1574" spans="1:8">
      <c r="A1574" s="118" t="s">
        <v>1532</v>
      </c>
      <c r="B1574" s="116" t="s">
        <v>1488</v>
      </c>
      <c r="C1574" s="138">
        <v>39574</v>
      </c>
      <c r="D1574" s="139">
        <v>0.14869605</v>
      </c>
      <c r="E1574" s="118">
        <v>1</v>
      </c>
      <c r="F1574" s="118" t="s">
        <v>1489</v>
      </c>
      <c r="G1574" s="113">
        <f>IF([Data da Aprovação]&lt;&gt;"ESTATUTÁRIO",YEAR([Data da Aprovação]),"")</f>
        <v>2008</v>
      </c>
      <c r="H1574" s="106">
        <f>Tabela9[[#This Row],[Valor do Provento R$]]/Tabela9[[#This Row],[Provento por 1 ou 1000 Ações]]</f>
        <v>0.14869605</v>
      </c>
    </row>
    <row r="1575" spans="1:8">
      <c r="A1575" s="119" t="s">
        <v>1532</v>
      </c>
      <c r="B1575" s="117" t="s">
        <v>1488</v>
      </c>
      <c r="C1575" s="140">
        <v>39574</v>
      </c>
      <c r="D1575" s="141">
        <v>0.15183674999999999</v>
      </c>
      <c r="E1575" s="119">
        <v>1</v>
      </c>
      <c r="F1575" s="119" t="s">
        <v>1489</v>
      </c>
      <c r="G1575" s="114">
        <f>IF([Data da Aprovação]&lt;&gt;"ESTATUTÁRIO",YEAR([Data da Aprovação]),"")</f>
        <v>2008</v>
      </c>
      <c r="H1575" s="106">
        <f>Tabela9[[#This Row],[Valor do Provento R$]]/Tabela9[[#This Row],[Provento por 1 ou 1000 Ações]]</f>
        <v>0.15183674999999999</v>
      </c>
    </row>
    <row r="1576" spans="1:8">
      <c r="A1576" s="118" t="s">
        <v>1532</v>
      </c>
      <c r="B1576" s="116" t="s">
        <v>1488</v>
      </c>
      <c r="C1576" s="138">
        <v>39574</v>
      </c>
      <c r="D1576" s="139">
        <v>0.14733418000000001</v>
      </c>
      <c r="E1576" s="118">
        <v>1</v>
      </c>
      <c r="F1576" s="118" t="s">
        <v>1489</v>
      </c>
      <c r="G1576" s="113">
        <f>IF([Data da Aprovação]&lt;&gt;"ESTATUTÁRIO",YEAR([Data da Aprovação]),"")</f>
        <v>2008</v>
      </c>
      <c r="H1576" s="106">
        <f>Tabela9[[#This Row],[Valor do Provento R$]]/Tabela9[[#This Row],[Provento por 1 ou 1000 Ações]]</f>
        <v>0.14733418000000001</v>
      </c>
    </row>
    <row r="1577" spans="1:8">
      <c r="A1577" s="119" t="s">
        <v>1532</v>
      </c>
      <c r="B1577" s="117" t="s">
        <v>1488</v>
      </c>
      <c r="C1577" s="140">
        <v>39574</v>
      </c>
      <c r="D1577" s="141">
        <v>0.14853201999999999</v>
      </c>
      <c r="E1577" s="119">
        <v>1</v>
      </c>
      <c r="F1577" s="119" t="s">
        <v>1489</v>
      </c>
      <c r="G1577" s="114">
        <f>IF([Data da Aprovação]&lt;&gt;"ESTATUTÁRIO",YEAR([Data da Aprovação]),"")</f>
        <v>2008</v>
      </c>
      <c r="H1577" s="106">
        <f>Tabela9[[#This Row],[Valor do Provento R$]]/Tabela9[[#This Row],[Provento por 1 ou 1000 Ações]]</f>
        <v>0.14853201999999999</v>
      </c>
    </row>
    <row r="1578" spans="1:8">
      <c r="A1578" s="144" t="s">
        <v>1532</v>
      </c>
      <c r="B1578" s="116" t="s">
        <v>1488</v>
      </c>
      <c r="C1578" s="138">
        <v>39574</v>
      </c>
      <c r="D1578" s="139">
        <v>0.1509277</v>
      </c>
      <c r="E1578" s="145">
        <v>1</v>
      </c>
      <c r="F1578" s="118" t="s">
        <v>1489</v>
      </c>
      <c r="G1578" s="113">
        <f>IF([Data da Aprovação]&lt;&gt;"ESTATUTÁRIO",YEAR([Data da Aprovação]),"")</f>
        <v>2008</v>
      </c>
      <c r="H1578" s="106">
        <f>Tabela9[[#This Row],[Valor do Provento R$]]/Tabela9[[#This Row],[Provento por 1 ou 1000 Ações]]</f>
        <v>0.1509277</v>
      </c>
    </row>
    <row r="1579" spans="1:8">
      <c r="A1579" s="119" t="s">
        <v>1532</v>
      </c>
      <c r="B1579" s="117" t="s">
        <v>1488</v>
      </c>
      <c r="C1579" s="140">
        <v>39574</v>
      </c>
      <c r="D1579" s="141">
        <v>0.15208347</v>
      </c>
      <c r="E1579" s="119">
        <v>1</v>
      </c>
      <c r="F1579" s="119" t="s">
        <v>1489</v>
      </c>
      <c r="G1579" s="114">
        <f>IF([Data da Aprovação]&lt;&gt;"ESTATUTÁRIO",YEAR([Data da Aprovação]),"")</f>
        <v>2008</v>
      </c>
      <c r="H1579" s="106">
        <f>Tabela9[[#This Row],[Valor do Provento R$]]/Tabela9[[#This Row],[Provento por 1 ou 1000 Ações]]</f>
        <v>0.15208347</v>
      </c>
    </row>
    <row r="1580" spans="1:8">
      <c r="A1580" s="118" t="s">
        <v>1532</v>
      </c>
      <c r="B1580" s="116" t="s">
        <v>1488</v>
      </c>
      <c r="C1580" s="138">
        <v>39574</v>
      </c>
      <c r="D1580" s="139">
        <v>0.16168819000000001</v>
      </c>
      <c r="E1580" s="118">
        <v>1</v>
      </c>
      <c r="F1580" s="118" t="s">
        <v>1489</v>
      </c>
      <c r="G1580" s="113">
        <f>IF([Data da Aprovação]&lt;&gt;"ESTATUTÁRIO",YEAR([Data da Aprovação]),"")</f>
        <v>2008</v>
      </c>
      <c r="H1580" s="106">
        <f>Tabela9[[#This Row],[Valor do Provento R$]]/Tabela9[[#This Row],[Provento por 1 ou 1000 Ações]]</f>
        <v>0.16168819000000001</v>
      </c>
    </row>
    <row r="1581" spans="1:8">
      <c r="A1581" s="119" t="s">
        <v>1532</v>
      </c>
      <c r="B1581" s="117" t="s">
        <v>1488</v>
      </c>
      <c r="C1581" s="140">
        <v>39903</v>
      </c>
      <c r="D1581" s="141">
        <v>9.4116740000000004E-2</v>
      </c>
      <c r="E1581" s="119">
        <v>1</v>
      </c>
      <c r="F1581" s="119" t="s">
        <v>1492</v>
      </c>
      <c r="G1581" s="114">
        <f>IF([Data da Aprovação]&lt;&gt;"ESTATUTÁRIO",YEAR([Data da Aprovação]),"")</f>
        <v>2009</v>
      </c>
      <c r="H1581" s="106">
        <f>Tabela9[[#This Row],[Valor do Provento R$]]/Tabela9[[#This Row],[Provento por 1 ou 1000 Ações]]</f>
        <v>9.4116740000000004E-2</v>
      </c>
    </row>
    <row r="1582" spans="1:8">
      <c r="A1582" s="118" t="s">
        <v>1532</v>
      </c>
      <c r="B1582" s="116" t="s">
        <v>1488</v>
      </c>
      <c r="C1582" s="138">
        <v>39939</v>
      </c>
      <c r="D1582" s="139">
        <v>0.11741434000000001</v>
      </c>
      <c r="E1582" s="118">
        <v>1</v>
      </c>
      <c r="F1582" s="118" t="s">
        <v>1489</v>
      </c>
      <c r="G1582" s="113">
        <f>IF([Data da Aprovação]&lt;&gt;"ESTATUTÁRIO",YEAR([Data da Aprovação]),"")</f>
        <v>2009</v>
      </c>
      <c r="H1582" s="106">
        <f>Tabela9[[#This Row],[Valor do Provento R$]]/Tabela9[[#This Row],[Provento por 1 ou 1000 Ações]]</f>
        <v>0.11741434000000001</v>
      </c>
    </row>
    <row r="1583" spans="1:8">
      <c r="A1583" s="119" t="s">
        <v>1532</v>
      </c>
      <c r="B1583" s="117" t="s">
        <v>1488</v>
      </c>
      <c r="C1583" s="140">
        <v>40298</v>
      </c>
      <c r="D1583" s="141">
        <v>6.4527580000000001E-2</v>
      </c>
      <c r="E1583" s="119">
        <v>1</v>
      </c>
      <c r="F1583" s="119" t="s">
        <v>1492</v>
      </c>
      <c r="G1583" s="114">
        <f>IF([Data da Aprovação]&lt;&gt;"ESTATUTÁRIO",YEAR([Data da Aprovação]),"")</f>
        <v>2010</v>
      </c>
      <c r="H1583" s="106">
        <f>Tabela9[[#This Row],[Valor do Provento R$]]/Tabela9[[#This Row],[Provento por 1 ou 1000 Ações]]</f>
        <v>6.4527580000000001E-2</v>
      </c>
    </row>
    <row r="1584" spans="1:8">
      <c r="A1584" s="118" t="s">
        <v>1532</v>
      </c>
      <c r="B1584" s="116" t="s">
        <v>1488</v>
      </c>
      <c r="C1584" s="138">
        <v>40333</v>
      </c>
      <c r="D1584" s="139">
        <v>0.12439214</v>
      </c>
      <c r="E1584" s="118">
        <v>1</v>
      </c>
      <c r="F1584" s="118" t="s">
        <v>1489</v>
      </c>
      <c r="G1584" s="113">
        <f>IF([Data da Aprovação]&lt;&gt;"ESTATUTÁRIO",YEAR([Data da Aprovação]),"")</f>
        <v>2010</v>
      </c>
      <c r="H1584" s="106">
        <f>Tabela9[[#This Row],[Valor do Provento R$]]/Tabela9[[#This Row],[Provento por 1 ou 1000 Ações]]</f>
        <v>0.12439214</v>
      </c>
    </row>
    <row r="1585" spans="1:8">
      <c r="A1585" s="119" t="s">
        <v>1532</v>
      </c>
      <c r="B1585" s="117" t="s">
        <v>1488</v>
      </c>
      <c r="C1585" s="140">
        <v>40513</v>
      </c>
      <c r="D1585" s="141">
        <v>0.12766351000000001</v>
      </c>
      <c r="E1585" s="119">
        <v>1</v>
      </c>
      <c r="F1585" s="119" t="s">
        <v>1489</v>
      </c>
      <c r="G1585" s="114">
        <f>IF([Data da Aprovação]&lt;&gt;"ESTATUTÁRIO",YEAR([Data da Aprovação]),"")</f>
        <v>2010</v>
      </c>
      <c r="H1585" s="106">
        <f>Tabela9[[#This Row],[Valor do Provento R$]]/Tabela9[[#This Row],[Provento por 1 ou 1000 Ações]]</f>
        <v>0.12766351000000001</v>
      </c>
    </row>
    <row r="1586" spans="1:8">
      <c r="A1586" s="118" t="s">
        <v>1532</v>
      </c>
      <c r="B1586" s="116" t="s">
        <v>1488</v>
      </c>
      <c r="C1586" s="138">
        <v>40522</v>
      </c>
      <c r="D1586" s="139">
        <v>0.15879164000000001</v>
      </c>
      <c r="E1586" s="118">
        <v>1</v>
      </c>
      <c r="F1586" s="118" t="s">
        <v>1492</v>
      </c>
      <c r="G1586" s="113">
        <f>IF([Data da Aprovação]&lt;&gt;"ESTATUTÁRIO",YEAR([Data da Aprovação]),"")</f>
        <v>2010</v>
      </c>
      <c r="H1586" s="106">
        <f>Tabela9[[#This Row],[Valor do Provento R$]]/Tabela9[[#This Row],[Provento por 1 ou 1000 Ações]]</f>
        <v>0.15879164000000001</v>
      </c>
    </row>
    <row r="1587" spans="1:8">
      <c r="A1587" s="119" t="s">
        <v>1532</v>
      </c>
      <c r="B1587" s="117" t="s">
        <v>1488</v>
      </c>
      <c r="C1587" s="140">
        <v>40606</v>
      </c>
      <c r="D1587" s="141">
        <v>0.1387669</v>
      </c>
      <c r="E1587" s="119">
        <v>1</v>
      </c>
      <c r="F1587" s="119" t="s">
        <v>1489</v>
      </c>
      <c r="G1587" s="114">
        <f>IF([Data da Aprovação]&lt;&gt;"ESTATUTÁRIO",YEAR([Data da Aprovação]),"")</f>
        <v>2011</v>
      </c>
      <c r="H1587" s="106">
        <f>Tabela9[[#This Row],[Valor do Provento R$]]/Tabela9[[#This Row],[Provento por 1 ou 1000 Ações]]</f>
        <v>0.1387669</v>
      </c>
    </row>
    <row r="1588" spans="1:8">
      <c r="A1588" s="118" t="s">
        <v>1532</v>
      </c>
      <c r="B1588" s="116" t="s">
        <v>1488</v>
      </c>
      <c r="C1588" s="138">
        <v>40662</v>
      </c>
      <c r="D1588" s="139">
        <v>5.7030373500000002E-2</v>
      </c>
      <c r="E1588" s="118">
        <v>1</v>
      </c>
      <c r="F1588" s="118" t="s">
        <v>1492</v>
      </c>
      <c r="G1588" s="113">
        <f>IF([Data da Aprovação]&lt;&gt;"ESTATUTÁRIO",YEAR([Data da Aprovação]),"")</f>
        <v>2011</v>
      </c>
      <c r="H1588" s="106">
        <f>Tabela9[[#This Row],[Valor do Provento R$]]/Tabela9[[#This Row],[Provento por 1 ou 1000 Ações]]</f>
        <v>5.7030373500000002E-2</v>
      </c>
    </row>
    <row r="1589" spans="1:8">
      <c r="A1589" s="119" t="s">
        <v>1532</v>
      </c>
      <c r="B1589" s="117" t="s">
        <v>1488</v>
      </c>
      <c r="C1589" s="140">
        <v>40787</v>
      </c>
      <c r="D1589" s="141">
        <v>0.14254286999999999</v>
      </c>
      <c r="E1589" s="119">
        <v>1</v>
      </c>
      <c r="F1589" s="119" t="s">
        <v>1489</v>
      </c>
      <c r="G1589" s="114">
        <f>IF([Data da Aprovação]&lt;&gt;"ESTATUTÁRIO",YEAR([Data da Aprovação]),"")</f>
        <v>2011</v>
      </c>
      <c r="H1589" s="106">
        <f>Tabela9[[#This Row],[Valor do Provento R$]]/Tabela9[[#This Row],[Provento por 1 ou 1000 Ações]]</f>
        <v>0.14254286999999999</v>
      </c>
    </row>
    <row r="1590" spans="1:8">
      <c r="A1590" s="118" t="s">
        <v>1532</v>
      </c>
      <c r="B1590" s="116" t="s">
        <v>1488</v>
      </c>
      <c r="C1590" s="138">
        <v>40869</v>
      </c>
      <c r="D1590" s="139">
        <v>0.14434501999999999</v>
      </c>
      <c r="E1590" s="118">
        <v>1</v>
      </c>
      <c r="F1590" s="118" t="s">
        <v>1489</v>
      </c>
      <c r="G1590" s="113">
        <f>IF([Data da Aprovação]&lt;&gt;"ESTATUTÁRIO",YEAR([Data da Aprovação]),"")</f>
        <v>2011</v>
      </c>
      <c r="H1590" s="106">
        <f>Tabela9[[#This Row],[Valor do Provento R$]]/Tabela9[[#This Row],[Provento por 1 ou 1000 Ações]]</f>
        <v>0.14434501999999999</v>
      </c>
    </row>
    <row r="1591" spans="1:8">
      <c r="A1591" s="119" t="s">
        <v>1532</v>
      </c>
      <c r="B1591" s="117" t="s">
        <v>1488</v>
      </c>
      <c r="C1591" s="140">
        <v>40891</v>
      </c>
      <c r="D1591" s="141">
        <v>0.14657944000000001</v>
      </c>
      <c r="E1591" s="119">
        <v>1</v>
      </c>
      <c r="F1591" s="119" t="s">
        <v>1492</v>
      </c>
      <c r="G1591" s="114">
        <f>IF([Data da Aprovação]&lt;&gt;"ESTATUTÁRIO",YEAR([Data da Aprovação]),"")</f>
        <v>2011</v>
      </c>
      <c r="H1591" s="106">
        <f>Tabela9[[#This Row],[Valor do Provento R$]]/Tabela9[[#This Row],[Provento por 1 ou 1000 Ações]]</f>
        <v>0.14657944000000001</v>
      </c>
    </row>
    <row r="1592" spans="1:8">
      <c r="A1592" s="118" t="s">
        <v>1532</v>
      </c>
      <c r="B1592" s="116" t="s">
        <v>1488</v>
      </c>
      <c r="C1592" s="138">
        <v>40970</v>
      </c>
      <c r="D1592" s="139">
        <v>0.15839358000000001</v>
      </c>
      <c r="E1592" s="118">
        <v>1</v>
      </c>
      <c r="F1592" s="118" t="s">
        <v>1489</v>
      </c>
      <c r="G1592" s="113">
        <f>IF([Data da Aprovação]&lt;&gt;"ESTATUTÁRIO",YEAR([Data da Aprovação]),"")</f>
        <v>2012</v>
      </c>
      <c r="H1592" s="106">
        <f>Tabela9[[#This Row],[Valor do Provento R$]]/Tabela9[[#This Row],[Provento por 1 ou 1000 Ações]]</f>
        <v>0.15839358000000001</v>
      </c>
    </row>
    <row r="1593" spans="1:8">
      <c r="A1593" s="119" t="s">
        <v>1532</v>
      </c>
      <c r="B1593" s="117" t="s">
        <v>1488</v>
      </c>
      <c r="C1593" s="140">
        <v>41029</v>
      </c>
      <c r="D1593" s="141">
        <v>0.16286427000000001</v>
      </c>
      <c r="E1593" s="119">
        <v>1</v>
      </c>
      <c r="F1593" s="119" t="s">
        <v>1492</v>
      </c>
      <c r="G1593" s="114">
        <f>IF([Data da Aprovação]&lt;&gt;"ESTATUTÁRIO",YEAR([Data da Aprovação]),"")</f>
        <v>2012</v>
      </c>
      <c r="H1593" s="106">
        <f>Tabela9[[#This Row],[Valor do Provento R$]]/Tabela9[[#This Row],[Provento por 1 ou 1000 Ações]]</f>
        <v>0.16286427000000001</v>
      </c>
    </row>
    <row r="1594" spans="1:8">
      <c r="A1594" s="118" t="s">
        <v>1532</v>
      </c>
      <c r="B1594" s="116" t="s">
        <v>1488</v>
      </c>
      <c r="C1594" s="138">
        <v>41064</v>
      </c>
      <c r="D1594" s="139">
        <v>0.16054863</v>
      </c>
      <c r="E1594" s="118">
        <v>1</v>
      </c>
      <c r="F1594" s="118" t="s">
        <v>1489</v>
      </c>
      <c r="G1594" s="113">
        <f>IF([Data da Aprovação]&lt;&gt;"ESTATUTÁRIO",YEAR([Data da Aprovação]),"")</f>
        <v>2012</v>
      </c>
      <c r="H1594" s="106">
        <f>Tabela9[[#This Row],[Valor do Provento R$]]/Tabela9[[#This Row],[Provento por 1 ou 1000 Ações]]</f>
        <v>0.16054863</v>
      </c>
    </row>
    <row r="1595" spans="1:8">
      <c r="A1595" s="119" t="s">
        <v>1532</v>
      </c>
      <c r="B1595" s="117" t="s">
        <v>1488</v>
      </c>
      <c r="C1595" s="140">
        <v>41254</v>
      </c>
      <c r="D1595" s="141">
        <v>9.7720959999999996E-2</v>
      </c>
      <c r="E1595" s="119">
        <v>1</v>
      </c>
      <c r="F1595" s="119" t="s">
        <v>1492</v>
      </c>
      <c r="G1595" s="114">
        <f>IF([Data da Aprovação]&lt;&gt;"ESTATUTÁRIO",YEAR([Data da Aprovação]),"")</f>
        <v>2012</v>
      </c>
      <c r="H1595" s="106">
        <f>Tabela9[[#This Row],[Valor do Provento R$]]/Tabela9[[#This Row],[Provento por 1 ou 1000 Ações]]</f>
        <v>9.7720959999999996E-2</v>
      </c>
    </row>
    <row r="1596" spans="1:8">
      <c r="A1596" s="118" t="s">
        <v>1532</v>
      </c>
      <c r="B1596" s="116" t="s">
        <v>1488</v>
      </c>
      <c r="C1596" s="138">
        <v>41394</v>
      </c>
      <c r="D1596" s="139">
        <v>8.0810939999999998E-2</v>
      </c>
      <c r="E1596" s="118">
        <v>1</v>
      </c>
      <c r="F1596" s="118" t="s">
        <v>1492</v>
      </c>
      <c r="G1596" s="113">
        <f>IF([Data da Aprovação]&lt;&gt;"ESTATUTÁRIO",YEAR([Data da Aprovação]),"")</f>
        <v>2013</v>
      </c>
      <c r="H1596" s="106">
        <f>Tabela9[[#This Row],[Valor do Provento R$]]/Tabela9[[#This Row],[Provento por 1 ou 1000 Ações]]</f>
        <v>8.0810939999999998E-2</v>
      </c>
    </row>
    <row r="1597" spans="1:8">
      <c r="A1597" s="119" t="s">
        <v>1532</v>
      </c>
      <c r="B1597" s="117" t="s">
        <v>1490</v>
      </c>
      <c r="C1597" s="140">
        <v>35108</v>
      </c>
      <c r="D1597" s="141">
        <v>1.0485</v>
      </c>
      <c r="E1597" s="119">
        <v>1000</v>
      </c>
      <c r="F1597" s="119" t="s">
        <v>1492</v>
      </c>
      <c r="G1597" s="114">
        <f>IF([Data da Aprovação]&lt;&gt;"ESTATUTÁRIO",YEAR([Data da Aprovação]),"")</f>
        <v>1996</v>
      </c>
      <c r="H1597" s="106">
        <f>Tabela9[[#This Row],[Valor do Provento R$]]/Tabela9[[#This Row],[Provento por 1 ou 1000 Ações]]</f>
        <v>1.0485E-3</v>
      </c>
    </row>
    <row r="1598" spans="1:8">
      <c r="A1598" s="118" t="s">
        <v>1532</v>
      </c>
      <c r="B1598" s="116" t="s">
        <v>1490</v>
      </c>
      <c r="C1598" s="138">
        <v>35292</v>
      </c>
      <c r="D1598" s="139">
        <v>0.73868999999999996</v>
      </c>
      <c r="E1598" s="118">
        <v>1000</v>
      </c>
      <c r="F1598" s="118" t="s">
        <v>1492</v>
      </c>
      <c r="G1598" s="113">
        <f>IF([Data da Aprovação]&lt;&gt;"ESTATUTÁRIO",YEAR([Data da Aprovação]),"")</f>
        <v>1996</v>
      </c>
      <c r="H1598" s="106">
        <f>Tabela9[[#This Row],[Valor do Provento R$]]/Tabela9[[#This Row],[Provento por 1 ou 1000 Ações]]</f>
        <v>7.3868999999999996E-4</v>
      </c>
    </row>
    <row r="1599" spans="1:8">
      <c r="A1599" s="119" t="s">
        <v>1532</v>
      </c>
      <c r="B1599" s="117" t="s">
        <v>1490</v>
      </c>
      <c r="C1599" s="140">
        <v>36510</v>
      </c>
      <c r="D1599" s="141">
        <v>0.36585400000000001</v>
      </c>
      <c r="E1599" s="119">
        <v>1000</v>
      </c>
      <c r="F1599" s="119" t="s">
        <v>1489</v>
      </c>
      <c r="G1599" s="114">
        <f>IF([Data da Aprovação]&lt;&gt;"ESTATUTÁRIO",YEAR([Data da Aprovação]),"")</f>
        <v>1999</v>
      </c>
      <c r="H1599" s="106">
        <f>Tabela9[[#This Row],[Valor do Provento R$]]/Tabela9[[#This Row],[Provento por 1 ou 1000 Ações]]</f>
        <v>3.6585400000000004E-4</v>
      </c>
    </row>
    <row r="1600" spans="1:8">
      <c r="A1600" s="118" t="s">
        <v>1532</v>
      </c>
      <c r="B1600" s="116" t="s">
        <v>1490</v>
      </c>
      <c r="C1600" s="138">
        <v>36510</v>
      </c>
      <c r="D1600" s="139">
        <v>0.36580000000000001</v>
      </c>
      <c r="E1600" s="118">
        <v>1000</v>
      </c>
      <c r="F1600" s="118" t="s">
        <v>1489</v>
      </c>
      <c r="G1600" s="113">
        <f>IF([Data da Aprovação]&lt;&gt;"ESTATUTÁRIO",YEAR([Data da Aprovação]),"")</f>
        <v>1999</v>
      </c>
      <c r="H1600" s="106">
        <f>Tabela9[[#This Row],[Valor do Provento R$]]/Tabela9[[#This Row],[Provento por 1 ou 1000 Ações]]</f>
        <v>3.658E-4</v>
      </c>
    </row>
    <row r="1601" spans="1:8">
      <c r="A1601" s="119" t="s">
        <v>1532</v>
      </c>
      <c r="B1601" s="117" t="s">
        <v>1490</v>
      </c>
      <c r="C1601" s="140">
        <v>36872</v>
      </c>
      <c r="D1601" s="141">
        <v>1.3581000000000001</v>
      </c>
      <c r="E1601" s="119">
        <v>1000</v>
      </c>
      <c r="F1601" s="119" t="s">
        <v>1489</v>
      </c>
      <c r="G1601" s="114">
        <f>IF([Data da Aprovação]&lt;&gt;"ESTATUTÁRIO",YEAR([Data da Aprovação]),"")</f>
        <v>2000</v>
      </c>
      <c r="H1601" s="106">
        <f>Tabela9[[#This Row],[Valor do Provento R$]]/Tabela9[[#This Row],[Provento por 1 ou 1000 Ações]]</f>
        <v>1.3581000000000001E-3</v>
      </c>
    </row>
    <row r="1602" spans="1:8">
      <c r="A1602" s="118" t="s">
        <v>1532</v>
      </c>
      <c r="B1602" s="116" t="s">
        <v>1490</v>
      </c>
      <c r="C1602" s="138">
        <v>37187</v>
      </c>
      <c r="D1602" s="139">
        <v>1.2711699999999999</v>
      </c>
      <c r="E1602" s="118">
        <v>1000</v>
      </c>
      <c r="F1602" s="118" t="s">
        <v>1489</v>
      </c>
      <c r="G1602" s="113">
        <f>IF([Data da Aprovação]&lt;&gt;"ESTATUTÁRIO",YEAR([Data da Aprovação]),"")</f>
        <v>2001</v>
      </c>
      <c r="H1602" s="106">
        <f>Tabela9[[#This Row],[Valor do Provento R$]]/Tabela9[[#This Row],[Provento por 1 ou 1000 Ações]]</f>
        <v>1.2711699999999999E-3</v>
      </c>
    </row>
    <row r="1603" spans="1:8">
      <c r="A1603" s="119" t="s">
        <v>1532</v>
      </c>
      <c r="B1603" s="117" t="s">
        <v>1490</v>
      </c>
      <c r="C1603" s="140">
        <v>37336</v>
      </c>
      <c r="D1603" s="141">
        <v>0.68159999999999998</v>
      </c>
      <c r="E1603" s="119">
        <v>1000</v>
      </c>
      <c r="F1603" s="119" t="s">
        <v>1489</v>
      </c>
      <c r="G1603" s="114">
        <f>IF([Data da Aprovação]&lt;&gt;"ESTATUTÁRIO",YEAR([Data da Aprovação]),"")</f>
        <v>2002</v>
      </c>
      <c r="H1603" s="106">
        <f>Tabela9[[#This Row],[Valor do Provento R$]]/Tabela9[[#This Row],[Provento por 1 ou 1000 Ações]]</f>
        <v>6.8159999999999998E-4</v>
      </c>
    </row>
    <row r="1604" spans="1:8">
      <c r="A1604" s="118" t="s">
        <v>1532</v>
      </c>
      <c r="B1604" s="116" t="s">
        <v>1490</v>
      </c>
      <c r="C1604" s="138">
        <v>37369</v>
      </c>
      <c r="D1604" s="139">
        <v>0.58420000000000005</v>
      </c>
      <c r="E1604" s="118">
        <v>1000</v>
      </c>
      <c r="F1604" s="118" t="s">
        <v>1489</v>
      </c>
      <c r="G1604" s="113">
        <f>IF([Data da Aprovação]&lt;&gt;"ESTATUTÁRIO",YEAR([Data da Aprovação]),"")</f>
        <v>2002</v>
      </c>
      <c r="H1604" s="106">
        <f>Tabela9[[#This Row],[Valor do Provento R$]]/Tabela9[[#This Row],[Provento por 1 ou 1000 Ações]]</f>
        <v>5.8420000000000011E-4</v>
      </c>
    </row>
    <row r="1605" spans="1:8">
      <c r="A1605" s="119" t="s">
        <v>1532</v>
      </c>
      <c r="B1605" s="117" t="s">
        <v>1490</v>
      </c>
      <c r="C1605" s="140">
        <v>37561</v>
      </c>
      <c r="D1605" s="141">
        <v>0.332708</v>
      </c>
      <c r="E1605" s="119">
        <v>1000</v>
      </c>
      <c r="F1605" s="119" t="s">
        <v>1489</v>
      </c>
      <c r="G1605" s="114">
        <f>IF([Data da Aprovação]&lt;&gt;"ESTATUTÁRIO",YEAR([Data da Aprovação]),"")</f>
        <v>2002</v>
      </c>
      <c r="H1605" s="106">
        <f>Tabela9[[#This Row],[Valor do Provento R$]]/Tabela9[[#This Row],[Provento por 1 ou 1000 Ações]]</f>
        <v>3.3270800000000003E-4</v>
      </c>
    </row>
    <row r="1606" spans="1:8">
      <c r="A1606" s="118" t="s">
        <v>1532</v>
      </c>
      <c r="B1606" s="116" t="s">
        <v>1490</v>
      </c>
      <c r="C1606" s="138">
        <v>37699</v>
      </c>
      <c r="D1606" s="139">
        <v>1.217228</v>
      </c>
      <c r="E1606" s="118">
        <v>1000</v>
      </c>
      <c r="F1606" s="118" t="s">
        <v>1489</v>
      </c>
      <c r="G1606" s="113">
        <f>IF([Data da Aprovação]&lt;&gt;"ESTATUTÁRIO",YEAR([Data da Aprovação]),"")</f>
        <v>2003</v>
      </c>
      <c r="H1606" s="106">
        <f>Tabela9[[#This Row],[Valor do Provento R$]]/Tabela9[[#This Row],[Provento por 1 ou 1000 Ações]]</f>
        <v>1.2172279999999999E-3</v>
      </c>
    </row>
    <row r="1607" spans="1:8">
      <c r="A1607" s="119" t="s">
        <v>1532</v>
      </c>
      <c r="B1607" s="117" t="s">
        <v>1490</v>
      </c>
      <c r="C1607" s="140">
        <v>37705</v>
      </c>
      <c r="D1607" s="141">
        <v>0.24344499999999999</v>
      </c>
      <c r="E1607" s="119">
        <v>1000</v>
      </c>
      <c r="F1607" s="119" t="s">
        <v>1489</v>
      </c>
      <c r="G1607" s="114">
        <f>IF([Data da Aprovação]&lt;&gt;"ESTATUTÁRIO",YEAR([Data da Aprovação]),"")</f>
        <v>2003</v>
      </c>
      <c r="H1607" s="106">
        <f>Tabela9[[#This Row],[Valor do Provento R$]]/Tabela9[[#This Row],[Provento por 1 ou 1000 Ações]]</f>
        <v>2.4344499999999998E-4</v>
      </c>
    </row>
    <row r="1608" spans="1:8">
      <c r="A1608" s="118" t="s">
        <v>1532</v>
      </c>
      <c r="B1608" s="116" t="s">
        <v>1490</v>
      </c>
      <c r="C1608" s="138">
        <v>37916</v>
      </c>
      <c r="D1608" s="139">
        <v>0.43588300000000002</v>
      </c>
      <c r="E1608" s="118">
        <v>1000</v>
      </c>
      <c r="F1608" s="118" t="s">
        <v>1489</v>
      </c>
      <c r="G1608" s="113">
        <f>IF([Data da Aprovação]&lt;&gt;"ESTATUTÁRIO",YEAR([Data da Aprovação]),"")</f>
        <v>2003</v>
      </c>
      <c r="H1608" s="106">
        <f>Tabela9[[#This Row],[Valor do Provento R$]]/Tabela9[[#This Row],[Provento por 1 ou 1000 Ações]]</f>
        <v>4.3588300000000003E-4</v>
      </c>
    </row>
    <row r="1609" spans="1:8">
      <c r="A1609" s="119" t="s">
        <v>1532</v>
      </c>
      <c r="B1609" s="117" t="s">
        <v>1490</v>
      </c>
      <c r="C1609" s="140">
        <v>37965</v>
      </c>
      <c r="D1609" s="141">
        <v>2.9074361190000002</v>
      </c>
      <c r="E1609" s="119">
        <v>1000</v>
      </c>
      <c r="F1609" s="119" t="s">
        <v>1489</v>
      </c>
      <c r="G1609" s="114">
        <f>IF([Data da Aprovação]&lt;&gt;"ESTATUTÁRIO",YEAR([Data da Aprovação]),"")</f>
        <v>2003</v>
      </c>
      <c r="H1609" s="106">
        <f>Tabela9[[#This Row],[Valor do Provento R$]]/Tabela9[[#This Row],[Provento por 1 ou 1000 Ações]]</f>
        <v>2.9074361190000002E-3</v>
      </c>
    </row>
    <row r="1610" spans="1:8">
      <c r="A1610" s="118" t="s">
        <v>1532</v>
      </c>
      <c r="B1610" s="116" t="s">
        <v>1490</v>
      </c>
      <c r="C1610" s="138">
        <v>37974</v>
      </c>
      <c r="D1610" s="139">
        <v>2.0046007000000001E-2</v>
      </c>
      <c r="E1610" s="118">
        <v>1000</v>
      </c>
      <c r="F1610" s="118" t="s">
        <v>1489</v>
      </c>
      <c r="G1610" s="113">
        <f>IF([Data da Aprovação]&lt;&gt;"ESTATUTÁRIO",YEAR([Data da Aprovação]),"")</f>
        <v>2003</v>
      </c>
      <c r="H1610" s="106">
        <f>Tabela9[[#This Row],[Valor do Provento R$]]/Tabela9[[#This Row],[Provento por 1 ou 1000 Ações]]</f>
        <v>2.0046007E-5</v>
      </c>
    </row>
    <row r="1611" spans="1:8">
      <c r="A1611" s="119" t="s">
        <v>1532</v>
      </c>
      <c r="B1611" s="117" t="s">
        <v>1490</v>
      </c>
      <c r="C1611" s="140">
        <v>38071</v>
      </c>
      <c r="D1611" s="141">
        <v>1.88381</v>
      </c>
      <c r="E1611" s="119">
        <v>1000</v>
      </c>
      <c r="F1611" s="119" t="s">
        <v>1489</v>
      </c>
      <c r="G1611" s="114">
        <f>IF([Data da Aprovação]&lt;&gt;"ESTATUTÁRIO",YEAR([Data da Aprovação]),"")</f>
        <v>2004</v>
      </c>
      <c r="H1611" s="106">
        <f>Tabela9[[#This Row],[Valor do Provento R$]]/Tabela9[[#This Row],[Provento por 1 ou 1000 Ações]]</f>
        <v>1.8838100000000001E-3</v>
      </c>
    </row>
    <row r="1612" spans="1:8">
      <c r="A1612" s="118" t="s">
        <v>1532</v>
      </c>
      <c r="B1612" s="116" t="s">
        <v>1490</v>
      </c>
      <c r="C1612" s="138">
        <v>38398</v>
      </c>
      <c r="D1612" s="139">
        <v>1.6184099999999999</v>
      </c>
      <c r="E1612" s="118">
        <v>1000</v>
      </c>
      <c r="F1612" s="118" t="s">
        <v>1489</v>
      </c>
      <c r="G1612" s="113">
        <f>IF([Data da Aprovação]&lt;&gt;"ESTATUTÁRIO",YEAR([Data da Aprovação]),"")</f>
        <v>2005</v>
      </c>
      <c r="H1612" s="106">
        <f>Tabela9[[#This Row],[Valor do Provento R$]]/Tabela9[[#This Row],[Provento por 1 ou 1000 Ações]]</f>
        <v>1.6184099999999998E-3</v>
      </c>
    </row>
    <row r="1613" spans="1:8">
      <c r="A1613" s="119" t="s">
        <v>1532</v>
      </c>
      <c r="B1613" s="117" t="s">
        <v>1490</v>
      </c>
      <c r="C1613" s="140">
        <v>38434</v>
      </c>
      <c r="D1613" s="141">
        <v>0.65034000000000003</v>
      </c>
      <c r="E1613" s="119">
        <v>1000</v>
      </c>
      <c r="F1613" s="119" t="s">
        <v>1489</v>
      </c>
      <c r="G1613" s="114">
        <f>IF([Data da Aprovação]&lt;&gt;"ESTATUTÁRIO",YEAR([Data da Aprovação]),"")</f>
        <v>2005</v>
      </c>
      <c r="H1613" s="106">
        <f>Tabela9[[#This Row],[Valor do Provento R$]]/Tabela9[[#This Row],[Provento por 1 ou 1000 Ações]]</f>
        <v>6.5034000000000001E-4</v>
      </c>
    </row>
    <row r="1614" spans="1:8">
      <c r="A1614" s="118" t="s">
        <v>1532</v>
      </c>
      <c r="B1614" s="116" t="s">
        <v>1490</v>
      </c>
      <c r="C1614" s="138">
        <v>38587</v>
      </c>
      <c r="D1614" s="139">
        <v>0.25388526</v>
      </c>
      <c r="E1614" s="118">
        <v>1000</v>
      </c>
      <c r="F1614" s="118" t="s">
        <v>1489</v>
      </c>
      <c r="G1614" s="113">
        <f>IF([Data da Aprovação]&lt;&gt;"ESTATUTÁRIO",YEAR([Data da Aprovação]),"")</f>
        <v>2005</v>
      </c>
      <c r="H1614" s="106">
        <f>Tabela9[[#This Row],[Valor do Provento R$]]/Tabela9[[#This Row],[Provento por 1 ou 1000 Ações]]</f>
        <v>2.5388526000000002E-4</v>
      </c>
    </row>
    <row r="1615" spans="1:8">
      <c r="A1615" s="119" t="s">
        <v>1532</v>
      </c>
      <c r="B1615" s="117" t="s">
        <v>1490</v>
      </c>
      <c r="C1615" s="140">
        <v>38715</v>
      </c>
      <c r="D1615" s="141">
        <v>3.4110219100000001</v>
      </c>
      <c r="E1615" s="119">
        <v>1000</v>
      </c>
      <c r="F1615" s="119" t="s">
        <v>1489</v>
      </c>
      <c r="G1615" s="114">
        <f>IF([Data da Aprovação]&lt;&gt;"ESTATUTÁRIO",YEAR([Data da Aprovação]),"")</f>
        <v>2005</v>
      </c>
      <c r="H1615" s="106">
        <f>Tabela9[[#This Row],[Valor do Provento R$]]/Tabela9[[#This Row],[Provento por 1 ou 1000 Ações]]</f>
        <v>3.41102191E-3</v>
      </c>
    </row>
    <row r="1616" spans="1:8">
      <c r="A1616" s="118" t="s">
        <v>1532</v>
      </c>
      <c r="B1616" s="116" t="s">
        <v>1490</v>
      </c>
      <c r="C1616" s="138">
        <v>38796</v>
      </c>
      <c r="D1616" s="139">
        <v>0.97378242999999998</v>
      </c>
      <c r="E1616" s="118">
        <v>1000</v>
      </c>
      <c r="F1616" s="118" t="s">
        <v>1489</v>
      </c>
      <c r="G1616" s="113">
        <f>IF([Data da Aprovação]&lt;&gt;"ESTATUTÁRIO",YEAR([Data da Aprovação]),"")</f>
        <v>2006</v>
      </c>
      <c r="H1616" s="106">
        <f>Tabela9[[#This Row],[Valor do Provento R$]]/Tabela9[[#This Row],[Provento por 1 ou 1000 Ações]]</f>
        <v>9.7378242999999998E-4</v>
      </c>
    </row>
    <row r="1617" spans="1:8">
      <c r="A1617" s="119" t="s">
        <v>1532</v>
      </c>
      <c r="B1617" s="117" t="s">
        <v>1490</v>
      </c>
      <c r="C1617" s="140">
        <v>38800</v>
      </c>
      <c r="D1617" s="141">
        <v>1.01343556</v>
      </c>
      <c r="E1617" s="119">
        <v>1000</v>
      </c>
      <c r="F1617" s="119" t="s">
        <v>1489</v>
      </c>
      <c r="G1617" s="114">
        <f>IF([Data da Aprovação]&lt;&gt;"ESTATUTÁRIO",YEAR([Data da Aprovação]),"")</f>
        <v>2006</v>
      </c>
      <c r="H1617" s="106">
        <f>Tabela9[[#This Row],[Valor do Provento R$]]/Tabela9[[#This Row],[Provento por 1 ou 1000 Ações]]</f>
        <v>1.01343556E-3</v>
      </c>
    </row>
    <row r="1618" spans="1:8">
      <c r="A1618" s="118" t="s">
        <v>1532</v>
      </c>
      <c r="B1618" s="116" t="s">
        <v>1490</v>
      </c>
      <c r="C1618" s="138">
        <v>38855</v>
      </c>
      <c r="D1618" s="139">
        <v>0.50056427000000003</v>
      </c>
      <c r="E1618" s="118">
        <v>1000</v>
      </c>
      <c r="F1618" s="118" t="s">
        <v>1489</v>
      </c>
      <c r="G1618" s="113">
        <f>IF([Data da Aprovação]&lt;&gt;"ESTATUTÁRIO",YEAR([Data da Aprovação]),"")</f>
        <v>2006</v>
      </c>
      <c r="H1618" s="106">
        <f>Tabela9[[#This Row],[Valor do Provento R$]]/Tabela9[[#This Row],[Provento por 1 ou 1000 Ações]]</f>
        <v>5.0056427000000001E-4</v>
      </c>
    </row>
    <row r="1619" spans="1:8">
      <c r="A1619" s="119" t="s">
        <v>1532</v>
      </c>
      <c r="B1619" s="117" t="s">
        <v>1490</v>
      </c>
      <c r="C1619" s="140">
        <v>39057</v>
      </c>
      <c r="D1619" s="141">
        <v>2.8054208200000001</v>
      </c>
      <c r="E1619" s="119">
        <v>1000</v>
      </c>
      <c r="F1619" s="119" t="s">
        <v>1489</v>
      </c>
      <c r="G1619" s="114">
        <f>IF([Data da Aprovação]&lt;&gt;"ESTATUTÁRIO",YEAR([Data da Aprovação]),"")</f>
        <v>2006</v>
      </c>
      <c r="H1619" s="106">
        <f>Tabela9[[#This Row],[Valor do Provento R$]]/Tabela9[[#This Row],[Provento por 1 ou 1000 Ações]]</f>
        <v>2.8054208200000001E-3</v>
      </c>
    </row>
    <row r="1620" spans="1:8">
      <c r="A1620" s="118" t="s">
        <v>1532</v>
      </c>
      <c r="B1620" s="116" t="s">
        <v>1490</v>
      </c>
      <c r="C1620" s="138">
        <v>39182</v>
      </c>
      <c r="D1620" s="139">
        <v>1.9904576620000001</v>
      </c>
      <c r="E1620" s="118">
        <v>1000</v>
      </c>
      <c r="F1620" s="118" t="s">
        <v>1489</v>
      </c>
      <c r="G1620" s="113">
        <f>IF([Data da Aprovação]&lt;&gt;"ESTATUTÁRIO",YEAR([Data da Aprovação]),"")</f>
        <v>2007</v>
      </c>
      <c r="H1620" s="106">
        <f>Tabela9[[#This Row],[Valor do Provento R$]]/Tabela9[[#This Row],[Provento por 1 ou 1000 Ações]]</f>
        <v>1.9904576620000001E-3</v>
      </c>
    </row>
    <row r="1621" spans="1:8">
      <c r="A1621" s="119" t="s">
        <v>1532</v>
      </c>
      <c r="B1621" s="117" t="s">
        <v>1502</v>
      </c>
      <c r="C1621" s="140">
        <v>39261</v>
      </c>
      <c r="D1621" s="141">
        <v>0.49047469799999999</v>
      </c>
      <c r="E1621" s="119">
        <v>1000</v>
      </c>
      <c r="F1621" s="119" t="s">
        <v>1489</v>
      </c>
      <c r="G1621" s="114">
        <f>IF([Data da Aprovação]&lt;&gt;"ESTATUTÁRIO",YEAR([Data da Aprovação]),"")</f>
        <v>2007</v>
      </c>
      <c r="H1621" s="106">
        <f>Tabela9[[#This Row],[Valor do Provento R$]]/Tabela9[[#This Row],[Provento por 1 ou 1000 Ações]]</f>
        <v>4.90474698E-4</v>
      </c>
    </row>
    <row r="1622" spans="1:8">
      <c r="A1622" s="118" t="s">
        <v>1532</v>
      </c>
      <c r="B1622" s="116" t="s">
        <v>1502</v>
      </c>
      <c r="C1622" s="138">
        <v>39430</v>
      </c>
      <c r="D1622" s="139">
        <v>0.19217582999999999</v>
      </c>
      <c r="E1622" s="118">
        <v>1</v>
      </c>
      <c r="F1622" s="118" t="s">
        <v>1492</v>
      </c>
      <c r="G1622" s="113">
        <f>IF([Data da Aprovação]&lt;&gt;"ESTATUTÁRIO",YEAR([Data da Aprovação]),"")</f>
        <v>2007</v>
      </c>
      <c r="H1622" s="106">
        <f>Tabela9[[#This Row],[Valor do Provento R$]]/Tabela9[[#This Row],[Provento por 1 ou 1000 Ações]]</f>
        <v>0.19217582999999999</v>
      </c>
    </row>
    <row r="1623" spans="1:8">
      <c r="A1623" s="119" t="s">
        <v>1532</v>
      </c>
      <c r="B1623" s="117" t="s">
        <v>1502</v>
      </c>
      <c r="C1623" s="140">
        <v>39532</v>
      </c>
      <c r="D1623" s="141">
        <v>0.35597760000000001</v>
      </c>
      <c r="E1623" s="119">
        <v>1</v>
      </c>
      <c r="F1623" s="119" t="s">
        <v>1492</v>
      </c>
      <c r="G1623" s="114">
        <f>IF([Data da Aprovação]&lt;&gt;"ESTATUTÁRIO",YEAR([Data da Aprovação]),"")</f>
        <v>2008</v>
      </c>
      <c r="H1623" s="106">
        <f>Tabela9[[#This Row],[Valor do Provento R$]]/Tabela9[[#This Row],[Provento por 1 ou 1000 Ações]]</f>
        <v>0.35597760000000001</v>
      </c>
    </row>
    <row r="1624" spans="1:8">
      <c r="A1624" s="118" t="s">
        <v>1532</v>
      </c>
      <c r="B1624" s="116" t="s">
        <v>1502</v>
      </c>
      <c r="C1624" s="138">
        <v>39574</v>
      </c>
      <c r="D1624" s="139">
        <v>0.104451</v>
      </c>
      <c r="E1624" s="118">
        <v>1</v>
      </c>
      <c r="F1624" s="118" t="s">
        <v>1489</v>
      </c>
      <c r="G1624" s="113">
        <f>IF([Data da Aprovação]&lt;&gt;"ESTATUTÁRIO",YEAR([Data da Aprovação]),"")</f>
        <v>2008</v>
      </c>
      <c r="H1624" s="106">
        <f>Tabela9[[#This Row],[Valor do Provento R$]]/Tabela9[[#This Row],[Provento por 1 ou 1000 Ações]]</f>
        <v>0.104451</v>
      </c>
    </row>
    <row r="1625" spans="1:8">
      <c r="A1625" s="119" t="s">
        <v>1532</v>
      </c>
      <c r="B1625" s="117" t="s">
        <v>1502</v>
      </c>
      <c r="C1625" s="140">
        <v>39574</v>
      </c>
      <c r="D1625" s="141">
        <v>0.10119419</v>
      </c>
      <c r="E1625" s="119">
        <v>1</v>
      </c>
      <c r="F1625" s="119" t="s">
        <v>1489</v>
      </c>
      <c r="G1625" s="114">
        <f>IF([Data da Aprovação]&lt;&gt;"ESTATUTÁRIO",YEAR([Data da Aprovação]),"")</f>
        <v>2008</v>
      </c>
      <c r="H1625" s="106">
        <f>Tabela9[[#This Row],[Valor do Provento R$]]/Tabela9[[#This Row],[Provento por 1 ou 1000 Ações]]</f>
        <v>0.10119419</v>
      </c>
    </row>
    <row r="1626" spans="1:8">
      <c r="A1626" s="118" t="s">
        <v>1532</v>
      </c>
      <c r="B1626" s="116" t="s">
        <v>1502</v>
      </c>
      <c r="C1626" s="138">
        <v>39574</v>
      </c>
      <c r="D1626" s="139">
        <v>0.10348254</v>
      </c>
      <c r="E1626" s="118">
        <v>1</v>
      </c>
      <c r="F1626" s="118" t="s">
        <v>1489</v>
      </c>
      <c r="G1626" s="113">
        <f>IF([Data da Aprovação]&lt;&gt;"ESTATUTÁRIO",YEAR([Data da Aprovação]),"")</f>
        <v>2008</v>
      </c>
      <c r="H1626" s="106">
        <f>Tabela9[[#This Row],[Valor do Provento R$]]/Tabela9[[#This Row],[Provento por 1 ou 1000 Ações]]</f>
        <v>0.10348254</v>
      </c>
    </row>
    <row r="1627" spans="1:8">
      <c r="A1627" s="119" t="s">
        <v>1532</v>
      </c>
      <c r="B1627" s="117" t="s">
        <v>1502</v>
      </c>
      <c r="C1627" s="140">
        <v>39574</v>
      </c>
      <c r="D1627" s="141">
        <v>0.110384867</v>
      </c>
      <c r="E1627" s="119">
        <v>1</v>
      </c>
      <c r="F1627" s="119" t="s">
        <v>1489</v>
      </c>
      <c r="G1627" s="114">
        <f>IF([Data da Aprovação]&lt;&gt;"ESTATUTÁRIO",YEAR([Data da Aprovação]),"")</f>
        <v>2008</v>
      </c>
      <c r="H1627" s="106">
        <f>Tabela9[[#This Row],[Valor do Provento R$]]/Tabela9[[#This Row],[Provento por 1 ou 1000 Ações]]</f>
        <v>0.110384867</v>
      </c>
    </row>
    <row r="1628" spans="1:8">
      <c r="A1628" s="118" t="s">
        <v>1532</v>
      </c>
      <c r="B1628" s="116" t="s">
        <v>1502</v>
      </c>
      <c r="C1628" s="138">
        <v>39574</v>
      </c>
      <c r="D1628" s="139">
        <v>0.11519259</v>
      </c>
      <c r="E1628" s="118">
        <v>1</v>
      </c>
      <c r="F1628" s="118" t="s">
        <v>1489</v>
      </c>
      <c r="G1628" s="113">
        <f>IF([Data da Aprovação]&lt;&gt;"ESTATUTÁRIO",YEAR([Data da Aprovação]),"")</f>
        <v>2008</v>
      </c>
      <c r="H1628" s="106">
        <f>Tabela9[[#This Row],[Valor do Provento R$]]/Tabela9[[#This Row],[Provento por 1 ou 1000 Ações]]</f>
        <v>0.11519259</v>
      </c>
    </row>
    <row r="1629" spans="1:8">
      <c r="A1629" s="119" t="s">
        <v>1532</v>
      </c>
      <c r="B1629" s="117" t="s">
        <v>1502</v>
      </c>
      <c r="C1629" s="140">
        <v>39574</v>
      </c>
      <c r="D1629" s="141">
        <v>0.11403781</v>
      </c>
      <c r="E1629" s="119">
        <v>1</v>
      </c>
      <c r="F1629" s="119" t="s">
        <v>1489</v>
      </c>
      <c r="G1629" s="114">
        <f>IF([Data da Aprovação]&lt;&gt;"ESTATUTÁRIO",YEAR([Data da Aprovação]),"")</f>
        <v>2008</v>
      </c>
      <c r="H1629" s="106">
        <f>Tabela9[[#This Row],[Valor do Provento R$]]/Tabela9[[#This Row],[Provento por 1 ou 1000 Ações]]</f>
        <v>0.11403781</v>
      </c>
    </row>
    <row r="1630" spans="1:8">
      <c r="A1630" s="118" t="s">
        <v>1532</v>
      </c>
      <c r="B1630" s="116" t="s">
        <v>1502</v>
      </c>
      <c r="C1630" s="138">
        <v>39574</v>
      </c>
      <c r="D1630" s="139">
        <v>0.12353984</v>
      </c>
      <c r="E1630" s="118">
        <v>1</v>
      </c>
      <c r="F1630" s="118" t="s">
        <v>1489</v>
      </c>
      <c r="G1630" s="113">
        <f>IF([Data da Aprovação]&lt;&gt;"ESTATUTÁRIO",YEAR([Data da Aprovação]),"")</f>
        <v>2008</v>
      </c>
      <c r="H1630" s="106">
        <f>Tabela9[[#This Row],[Valor do Provento R$]]/Tabela9[[#This Row],[Provento por 1 ou 1000 Ações]]</f>
        <v>0.12353984</v>
      </c>
    </row>
    <row r="1631" spans="1:8">
      <c r="A1631" s="119" t="s">
        <v>1532</v>
      </c>
      <c r="B1631" s="117" t="s">
        <v>1502</v>
      </c>
      <c r="C1631" s="140">
        <v>39574</v>
      </c>
      <c r="D1631" s="141">
        <v>0.12272245</v>
      </c>
      <c r="E1631" s="119">
        <v>1</v>
      </c>
      <c r="F1631" s="119" t="s">
        <v>1489</v>
      </c>
      <c r="G1631" s="114">
        <f>IF([Data da Aprovação]&lt;&gt;"ESTATUTÁRIO",YEAR([Data da Aprovação]),"")</f>
        <v>2008</v>
      </c>
      <c r="H1631" s="106">
        <f>Tabela9[[#This Row],[Valor do Provento R$]]/Tabela9[[#This Row],[Provento por 1 ou 1000 Ações]]</f>
        <v>0.12272245</v>
      </c>
    </row>
    <row r="1632" spans="1:8">
      <c r="A1632" s="118" t="s">
        <v>1532</v>
      </c>
      <c r="B1632" s="116" t="s">
        <v>1502</v>
      </c>
      <c r="C1632" s="138">
        <v>39574</v>
      </c>
      <c r="D1632" s="139">
        <v>0.12606184000000001</v>
      </c>
      <c r="E1632" s="118">
        <v>1</v>
      </c>
      <c r="F1632" s="118" t="s">
        <v>1489</v>
      </c>
      <c r="G1632" s="113">
        <f>IF([Data da Aprovação]&lt;&gt;"ESTATUTÁRIO",YEAR([Data da Aprovação]),"")</f>
        <v>2008</v>
      </c>
      <c r="H1632" s="106">
        <f>Tabela9[[#This Row],[Valor do Provento R$]]/Tabela9[[#This Row],[Provento por 1 ou 1000 Ações]]</f>
        <v>0.12606184000000001</v>
      </c>
    </row>
    <row r="1633" spans="1:8">
      <c r="A1633" s="119" t="s">
        <v>1532</v>
      </c>
      <c r="B1633" s="117" t="s">
        <v>1502</v>
      </c>
      <c r="C1633" s="140">
        <v>39574</v>
      </c>
      <c r="D1633" s="141">
        <v>0.1387669</v>
      </c>
      <c r="E1633" s="119">
        <v>1</v>
      </c>
      <c r="F1633" s="119" t="s">
        <v>1489</v>
      </c>
      <c r="G1633" s="114">
        <f>IF([Data da Aprovação]&lt;&gt;"ESTATUTÁRIO",YEAR([Data da Aprovação]),"")</f>
        <v>2008</v>
      </c>
      <c r="H1633" s="106">
        <f>Tabela9[[#This Row],[Valor do Provento R$]]/Tabela9[[#This Row],[Provento por 1 ou 1000 Ações]]</f>
        <v>0.1387669</v>
      </c>
    </row>
    <row r="1634" spans="1:8">
      <c r="A1634" s="118" t="s">
        <v>1532</v>
      </c>
      <c r="B1634" s="116" t="s">
        <v>1502</v>
      </c>
      <c r="C1634" s="138">
        <v>39574</v>
      </c>
      <c r="D1634" s="139">
        <v>0.14065488000000001</v>
      </c>
      <c r="E1634" s="118">
        <v>1</v>
      </c>
      <c r="F1634" s="118" t="s">
        <v>1489</v>
      </c>
      <c r="G1634" s="113">
        <f>IF([Data da Aprovação]&lt;&gt;"ESTATUTÁRIO",YEAR([Data da Aprovação]),"")</f>
        <v>2008</v>
      </c>
      <c r="H1634" s="106">
        <f>Tabela9[[#This Row],[Valor do Provento R$]]/Tabela9[[#This Row],[Provento por 1 ou 1000 Ações]]</f>
        <v>0.14065488000000001</v>
      </c>
    </row>
    <row r="1635" spans="1:8">
      <c r="A1635" s="119" t="s">
        <v>1532</v>
      </c>
      <c r="B1635" s="117" t="s">
        <v>1502</v>
      </c>
      <c r="C1635" s="140">
        <v>39574</v>
      </c>
      <c r="D1635" s="141">
        <v>0.14869605</v>
      </c>
      <c r="E1635" s="119">
        <v>1</v>
      </c>
      <c r="F1635" s="119" t="s">
        <v>1489</v>
      </c>
      <c r="G1635" s="114">
        <f>IF([Data da Aprovação]&lt;&gt;"ESTATUTÁRIO",YEAR([Data da Aprovação]),"")</f>
        <v>2008</v>
      </c>
      <c r="H1635" s="106">
        <f>Tabela9[[#This Row],[Valor do Provento R$]]/Tabela9[[#This Row],[Provento por 1 ou 1000 Ações]]</f>
        <v>0.14869605</v>
      </c>
    </row>
    <row r="1636" spans="1:8">
      <c r="A1636" s="118" t="s">
        <v>1532</v>
      </c>
      <c r="B1636" s="116" t="s">
        <v>1502</v>
      </c>
      <c r="C1636" s="138">
        <v>39574</v>
      </c>
      <c r="D1636" s="139">
        <v>0.16243631</v>
      </c>
      <c r="E1636" s="118">
        <v>1</v>
      </c>
      <c r="F1636" s="118" t="s">
        <v>1489</v>
      </c>
      <c r="G1636" s="113">
        <f>IF([Data da Aprovação]&lt;&gt;"ESTATUTÁRIO",YEAR([Data da Aprovação]),"")</f>
        <v>2008</v>
      </c>
      <c r="H1636" s="106">
        <f>Tabela9[[#This Row],[Valor do Provento R$]]/Tabela9[[#This Row],[Provento por 1 ou 1000 Ações]]</f>
        <v>0.16243631</v>
      </c>
    </row>
    <row r="1637" spans="1:8">
      <c r="A1637" s="119" t="s">
        <v>1532</v>
      </c>
      <c r="B1637" s="117" t="s">
        <v>1502</v>
      </c>
      <c r="C1637" s="140">
        <v>39574</v>
      </c>
      <c r="D1637" s="141">
        <v>0.14733418000000001</v>
      </c>
      <c r="E1637" s="119">
        <v>1</v>
      </c>
      <c r="F1637" s="119" t="s">
        <v>1489</v>
      </c>
      <c r="G1637" s="114">
        <f>IF([Data da Aprovação]&lt;&gt;"ESTATUTÁRIO",YEAR([Data da Aprovação]),"")</f>
        <v>2008</v>
      </c>
      <c r="H1637" s="106">
        <f>Tabela9[[#This Row],[Valor do Provento R$]]/Tabela9[[#This Row],[Provento por 1 ou 1000 Ações]]</f>
        <v>0.14733418000000001</v>
      </c>
    </row>
    <row r="1638" spans="1:8">
      <c r="A1638" s="118" t="s">
        <v>1532</v>
      </c>
      <c r="B1638" s="116" t="s">
        <v>1502</v>
      </c>
      <c r="C1638" s="138">
        <v>39574</v>
      </c>
      <c r="D1638" s="139">
        <v>0.14853201999999999</v>
      </c>
      <c r="E1638" s="118">
        <v>1</v>
      </c>
      <c r="F1638" s="118" t="s">
        <v>1489</v>
      </c>
      <c r="G1638" s="113">
        <f>IF([Data da Aprovação]&lt;&gt;"ESTATUTÁRIO",YEAR([Data da Aprovação]),"")</f>
        <v>2008</v>
      </c>
      <c r="H1638" s="106">
        <f>Tabela9[[#This Row],[Valor do Provento R$]]/Tabela9[[#This Row],[Provento por 1 ou 1000 Ações]]</f>
        <v>0.14853201999999999</v>
      </c>
    </row>
    <row r="1639" spans="1:8">
      <c r="A1639" s="142" t="s">
        <v>1532</v>
      </c>
      <c r="B1639" s="117" t="s">
        <v>1502</v>
      </c>
      <c r="C1639" s="140">
        <v>39574</v>
      </c>
      <c r="D1639" s="141">
        <v>0.1509277</v>
      </c>
      <c r="E1639" s="143">
        <v>1</v>
      </c>
      <c r="F1639" s="119" t="s">
        <v>1489</v>
      </c>
      <c r="G1639" s="114">
        <f>IF([Data da Aprovação]&lt;&gt;"ESTATUTÁRIO",YEAR([Data da Aprovação]),"")</f>
        <v>2008</v>
      </c>
      <c r="H1639" s="106">
        <f>Tabela9[[#This Row],[Valor do Provento R$]]/Tabela9[[#This Row],[Provento por 1 ou 1000 Ações]]</f>
        <v>0.1509277</v>
      </c>
    </row>
    <row r="1640" spans="1:8">
      <c r="A1640" s="118" t="s">
        <v>1532</v>
      </c>
      <c r="B1640" s="116" t="s">
        <v>1502</v>
      </c>
      <c r="C1640" s="138">
        <v>39574</v>
      </c>
      <c r="D1640" s="139">
        <v>0.15695555</v>
      </c>
      <c r="E1640" s="118">
        <v>1</v>
      </c>
      <c r="F1640" s="118" t="s">
        <v>1489</v>
      </c>
      <c r="G1640" s="113">
        <f>IF([Data da Aprovação]&lt;&gt;"ESTATUTÁRIO",YEAR([Data da Aprovação]),"")</f>
        <v>2008</v>
      </c>
      <c r="H1640" s="106">
        <f>Tabela9[[#This Row],[Valor do Provento R$]]/Tabela9[[#This Row],[Provento por 1 ou 1000 Ações]]</f>
        <v>0.15695555</v>
      </c>
    </row>
    <row r="1641" spans="1:8">
      <c r="A1641" s="119" t="s">
        <v>1532</v>
      </c>
      <c r="B1641" s="117" t="s">
        <v>1502</v>
      </c>
      <c r="C1641" s="140">
        <v>39574</v>
      </c>
      <c r="D1641" s="141">
        <v>0.16168819000000001</v>
      </c>
      <c r="E1641" s="119">
        <v>1</v>
      </c>
      <c r="F1641" s="119" t="s">
        <v>1489</v>
      </c>
      <c r="G1641" s="114">
        <f>IF([Data da Aprovação]&lt;&gt;"ESTATUTÁRIO",YEAR([Data da Aprovação]),"")</f>
        <v>2008</v>
      </c>
      <c r="H1641" s="106">
        <f>Tabela9[[#This Row],[Valor do Provento R$]]/Tabela9[[#This Row],[Provento por 1 ou 1000 Ações]]</f>
        <v>0.16168819000000001</v>
      </c>
    </row>
    <row r="1642" spans="1:8">
      <c r="A1642" s="118" t="s">
        <v>1532</v>
      </c>
      <c r="B1642" s="116" t="s">
        <v>1502</v>
      </c>
      <c r="C1642" s="138">
        <v>39903</v>
      </c>
      <c r="D1642" s="139">
        <v>0.10352841</v>
      </c>
      <c r="E1642" s="118">
        <v>1</v>
      </c>
      <c r="F1642" s="118" t="s">
        <v>1492</v>
      </c>
      <c r="G1642" s="113">
        <f>IF([Data da Aprovação]&lt;&gt;"ESTATUTÁRIO",YEAR([Data da Aprovação]),"")</f>
        <v>2009</v>
      </c>
      <c r="H1642" s="106">
        <f>Tabela9[[#This Row],[Valor do Provento R$]]/Tabela9[[#This Row],[Provento por 1 ou 1000 Ações]]</f>
        <v>0.10352841</v>
      </c>
    </row>
    <row r="1643" spans="1:8">
      <c r="A1643" s="119" t="s">
        <v>1532</v>
      </c>
      <c r="B1643" s="117" t="s">
        <v>1502</v>
      </c>
      <c r="C1643" s="140">
        <v>39939</v>
      </c>
      <c r="D1643" s="141">
        <v>0.11741434000000001</v>
      </c>
      <c r="E1643" s="119">
        <v>1</v>
      </c>
      <c r="F1643" s="119" t="s">
        <v>1489</v>
      </c>
      <c r="G1643" s="114">
        <f>IF([Data da Aprovação]&lt;&gt;"ESTATUTÁRIO",YEAR([Data da Aprovação]),"")</f>
        <v>2009</v>
      </c>
      <c r="H1643" s="106">
        <f>Tabela9[[#This Row],[Valor do Provento R$]]/Tabela9[[#This Row],[Provento por 1 ou 1000 Ações]]</f>
        <v>0.11741434000000001</v>
      </c>
    </row>
    <row r="1644" spans="1:8">
      <c r="A1644" s="118" t="s">
        <v>1532</v>
      </c>
      <c r="B1644" s="116" t="s">
        <v>1502</v>
      </c>
      <c r="C1644" s="138">
        <v>40298</v>
      </c>
      <c r="D1644" s="139">
        <v>7.0980340000000003E-2</v>
      </c>
      <c r="E1644" s="118">
        <v>1</v>
      </c>
      <c r="F1644" s="118" t="s">
        <v>1492</v>
      </c>
      <c r="G1644" s="113">
        <f>IF([Data da Aprovação]&lt;&gt;"ESTATUTÁRIO",YEAR([Data da Aprovação]),"")</f>
        <v>2010</v>
      </c>
      <c r="H1644" s="106">
        <f>Tabela9[[#This Row],[Valor do Provento R$]]/Tabela9[[#This Row],[Provento por 1 ou 1000 Ações]]</f>
        <v>7.0980340000000003E-2</v>
      </c>
    </row>
    <row r="1645" spans="1:8">
      <c r="A1645" s="119" t="s">
        <v>1532</v>
      </c>
      <c r="B1645" s="117" t="s">
        <v>1502</v>
      </c>
      <c r="C1645" s="140">
        <v>40333</v>
      </c>
      <c r="D1645" s="141">
        <v>0.12439214</v>
      </c>
      <c r="E1645" s="119">
        <v>1</v>
      </c>
      <c r="F1645" s="119" t="s">
        <v>1489</v>
      </c>
      <c r="G1645" s="114">
        <f>IF([Data da Aprovação]&lt;&gt;"ESTATUTÁRIO",YEAR([Data da Aprovação]),"")</f>
        <v>2010</v>
      </c>
      <c r="H1645" s="106">
        <f>Tabela9[[#This Row],[Valor do Provento R$]]/Tabela9[[#This Row],[Provento por 1 ou 1000 Ações]]</f>
        <v>0.12439214</v>
      </c>
    </row>
    <row r="1646" spans="1:8">
      <c r="A1646" s="118" t="s">
        <v>1532</v>
      </c>
      <c r="B1646" s="116" t="s">
        <v>1502</v>
      </c>
      <c r="C1646" s="138">
        <v>40513</v>
      </c>
      <c r="D1646" s="139">
        <v>0.13520206000000001</v>
      </c>
      <c r="E1646" s="118">
        <v>1</v>
      </c>
      <c r="F1646" s="118" t="s">
        <v>1489</v>
      </c>
      <c r="G1646" s="113">
        <f>IF([Data da Aprovação]&lt;&gt;"ESTATUTÁRIO",YEAR([Data da Aprovação]),"")</f>
        <v>2010</v>
      </c>
      <c r="H1646" s="106">
        <f>Tabela9[[#This Row],[Valor do Provento R$]]/Tabela9[[#This Row],[Provento por 1 ou 1000 Ações]]</f>
        <v>0.13520206000000001</v>
      </c>
    </row>
    <row r="1647" spans="1:8">
      <c r="A1647" s="119" t="s">
        <v>1532</v>
      </c>
      <c r="B1647" s="117" t="s">
        <v>1502</v>
      </c>
      <c r="C1647" s="140">
        <v>40522</v>
      </c>
      <c r="D1647" s="141">
        <v>0.17467081000000001</v>
      </c>
      <c r="E1647" s="119">
        <v>1</v>
      </c>
      <c r="F1647" s="119" t="s">
        <v>1492</v>
      </c>
      <c r="G1647" s="114">
        <f>IF([Data da Aprovação]&lt;&gt;"ESTATUTÁRIO",YEAR([Data da Aprovação]),"")</f>
        <v>2010</v>
      </c>
      <c r="H1647" s="106">
        <f>Tabela9[[#This Row],[Valor do Provento R$]]/Tabela9[[#This Row],[Provento por 1 ou 1000 Ações]]</f>
        <v>0.17467081000000001</v>
      </c>
    </row>
    <row r="1648" spans="1:8">
      <c r="A1648" s="118" t="s">
        <v>1532</v>
      </c>
      <c r="B1648" s="116" t="s">
        <v>1502</v>
      </c>
      <c r="C1648" s="138">
        <v>40662</v>
      </c>
      <c r="D1648" s="139">
        <v>6.27334108E-2</v>
      </c>
      <c r="E1648" s="118">
        <v>1</v>
      </c>
      <c r="F1648" s="118" t="s">
        <v>1492</v>
      </c>
      <c r="G1648" s="113">
        <f>IF([Data da Aprovação]&lt;&gt;"ESTATUTÁRIO",YEAR([Data da Aprovação]),"")</f>
        <v>2011</v>
      </c>
      <c r="H1648" s="106">
        <f>Tabela9[[#This Row],[Valor do Provento R$]]/Tabela9[[#This Row],[Provento por 1 ou 1000 Ações]]</f>
        <v>6.27334108E-2</v>
      </c>
    </row>
    <row r="1649" spans="1:8">
      <c r="A1649" s="119" t="s">
        <v>1532</v>
      </c>
      <c r="B1649" s="117" t="s">
        <v>1502</v>
      </c>
      <c r="C1649" s="140">
        <v>40787</v>
      </c>
      <c r="D1649" s="141">
        <v>0.14254286999999999</v>
      </c>
      <c r="E1649" s="119">
        <v>1</v>
      </c>
      <c r="F1649" s="119" t="s">
        <v>1489</v>
      </c>
      <c r="G1649" s="114">
        <f>IF([Data da Aprovação]&lt;&gt;"ESTATUTÁRIO",YEAR([Data da Aprovação]),"")</f>
        <v>2011</v>
      </c>
      <c r="H1649" s="106">
        <f>Tabela9[[#This Row],[Valor do Provento R$]]/Tabela9[[#This Row],[Provento por 1 ou 1000 Ações]]</f>
        <v>0.14254286999999999</v>
      </c>
    </row>
    <row r="1650" spans="1:8">
      <c r="A1650" s="118" t="s">
        <v>1532</v>
      </c>
      <c r="B1650" s="116" t="s">
        <v>1502</v>
      </c>
      <c r="C1650" s="138">
        <v>40869</v>
      </c>
      <c r="D1650" s="139">
        <v>0.15402929000000001</v>
      </c>
      <c r="E1650" s="118">
        <v>1</v>
      </c>
      <c r="F1650" s="118" t="s">
        <v>1489</v>
      </c>
      <c r="G1650" s="113">
        <f>IF([Data da Aprovação]&lt;&gt;"ESTATUTÁRIO",YEAR([Data da Aprovação]),"")</f>
        <v>2011</v>
      </c>
      <c r="H1650" s="106">
        <f>Tabela9[[#This Row],[Valor do Provento R$]]/Tabela9[[#This Row],[Provento por 1 ou 1000 Ações]]</f>
        <v>0.15402929000000001</v>
      </c>
    </row>
    <row r="1651" spans="1:8">
      <c r="A1651" s="119" t="s">
        <v>1532</v>
      </c>
      <c r="B1651" s="117" t="s">
        <v>1502</v>
      </c>
      <c r="C1651" s="140">
        <v>40891</v>
      </c>
      <c r="D1651" s="141">
        <v>0.16123738000000001</v>
      </c>
      <c r="E1651" s="119">
        <v>1</v>
      </c>
      <c r="F1651" s="119" t="s">
        <v>1492</v>
      </c>
      <c r="G1651" s="114">
        <f>IF([Data da Aprovação]&lt;&gt;"ESTATUTÁRIO",YEAR([Data da Aprovação]),"")</f>
        <v>2011</v>
      </c>
      <c r="H1651" s="106">
        <f>Tabela9[[#This Row],[Valor do Provento R$]]/Tabela9[[#This Row],[Provento por 1 ou 1000 Ações]]</f>
        <v>0.16123738000000001</v>
      </c>
    </row>
    <row r="1652" spans="1:8">
      <c r="A1652" s="118" t="s">
        <v>1532</v>
      </c>
      <c r="B1652" s="116" t="s">
        <v>1502</v>
      </c>
      <c r="C1652" s="138">
        <v>40970</v>
      </c>
      <c r="D1652" s="139">
        <v>0.15839358000000001</v>
      </c>
      <c r="E1652" s="118">
        <v>1</v>
      </c>
      <c r="F1652" s="118" t="s">
        <v>1489</v>
      </c>
      <c r="G1652" s="113">
        <f>IF([Data da Aprovação]&lt;&gt;"ESTATUTÁRIO",YEAR([Data da Aprovação]),"")</f>
        <v>2012</v>
      </c>
      <c r="H1652" s="106">
        <f>Tabela9[[#This Row],[Valor do Provento R$]]/Tabela9[[#This Row],[Provento por 1 ou 1000 Ações]]</f>
        <v>0.15839358000000001</v>
      </c>
    </row>
    <row r="1653" spans="1:8">
      <c r="A1653" s="119" t="s">
        <v>1532</v>
      </c>
      <c r="B1653" s="117" t="s">
        <v>1502</v>
      </c>
      <c r="C1653" s="140">
        <v>41029</v>
      </c>
      <c r="D1653" s="141">
        <v>0.1791507</v>
      </c>
      <c r="E1653" s="119">
        <v>1</v>
      </c>
      <c r="F1653" s="119" t="s">
        <v>1492</v>
      </c>
      <c r="G1653" s="114">
        <f>IF([Data da Aprovação]&lt;&gt;"ESTATUTÁRIO",YEAR([Data da Aprovação]),"")</f>
        <v>2012</v>
      </c>
      <c r="H1653" s="106">
        <f>Tabela9[[#This Row],[Valor do Provento R$]]/Tabela9[[#This Row],[Provento por 1 ou 1000 Ações]]</f>
        <v>0.1791507</v>
      </c>
    </row>
    <row r="1654" spans="1:8">
      <c r="A1654" s="118" t="s">
        <v>1532</v>
      </c>
      <c r="B1654" s="116" t="s">
        <v>1502</v>
      </c>
      <c r="C1654" s="138">
        <v>41064</v>
      </c>
      <c r="D1654" s="139">
        <v>0.16054863</v>
      </c>
      <c r="E1654" s="118">
        <v>1</v>
      </c>
      <c r="F1654" s="118" t="s">
        <v>1489</v>
      </c>
      <c r="G1654" s="113">
        <f>IF([Data da Aprovação]&lt;&gt;"ESTATUTÁRIO",YEAR([Data da Aprovação]),"")</f>
        <v>2012</v>
      </c>
      <c r="H1654" s="106">
        <f>Tabela9[[#This Row],[Valor do Provento R$]]/Tabela9[[#This Row],[Provento por 1 ou 1000 Ações]]</f>
        <v>0.16054863</v>
      </c>
    </row>
    <row r="1655" spans="1:8">
      <c r="A1655" s="119" t="s">
        <v>1532</v>
      </c>
      <c r="B1655" s="117" t="s">
        <v>1502</v>
      </c>
      <c r="C1655" s="140">
        <v>41254</v>
      </c>
      <c r="D1655" s="141">
        <v>0.10749306</v>
      </c>
      <c r="E1655" s="119">
        <v>1</v>
      </c>
      <c r="F1655" s="119" t="s">
        <v>1492</v>
      </c>
      <c r="G1655" s="114">
        <f>IF([Data da Aprovação]&lt;&gt;"ESTATUTÁRIO",YEAR([Data da Aprovação]),"")</f>
        <v>2012</v>
      </c>
      <c r="H1655" s="106">
        <f>Tabela9[[#This Row],[Valor do Provento R$]]/Tabela9[[#This Row],[Provento por 1 ou 1000 Ações]]</f>
        <v>0.10749306</v>
      </c>
    </row>
    <row r="1656" spans="1:8">
      <c r="A1656" s="118" t="s">
        <v>1532</v>
      </c>
      <c r="B1656" s="116" t="s">
        <v>1502</v>
      </c>
      <c r="C1656" s="138">
        <v>41394</v>
      </c>
      <c r="D1656" s="139">
        <v>8.8892040000000005E-2</v>
      </c>
      <c r="E1656" s="118">
        <v>1</v>
      </c>
      <c r="F1656" s="118" t="s">
        <v>1492</v>
      </c>
      <c r="G1656" s="113">
        <f>IF([Data da Aprovação]&lt;&gt;"ESTATUTÁRIO",YEAR([Data da Aprovação]),"")</f>
        <v>2013</v>
      </c>
      <c r="H1656" s="106">
        <f>Tabela9[[#This Row],[Valor do Provento R$]]/Tabela9[[#This Row],[Provento por 1 ou 1000 Ações]]</f>
        <v>8.8892040000000005E-2</v>
      </c>
    </row>
    <row r="1657" spans="1:8">
      <c r="A1657" s="119" t="s">
        <v>1532</v>
      </c>
      <c r="B1657" s="117" t="s">
        <v>1503</v>
      </c>
      <c r="C1657" s="140">
        <v>39430</v>
      </c>
      <c r="D1657" s="141">
        <v>0.17470530000000001</v>
      </c>
      <c r="E1657" s="119">
        <v>1</v>
      </c>
      <c r="F1657" s="119" t="s">
        <v>1492</v>
      </c>
      <c r="G1657" s="114">
        <f>IF([Data da Aprovação]&lt;&gt;"ESTATUTÁRIO",YEAR([Data da Aprovação]),"")</f>
        <v>2007</v>
      </c>
      <c r="H1657" s="106">
        <f>Tabela9[[#This Row],[Valor do Provento R$]]/Tabela9[[#This Row],[Provento por 1 ou 1000 Ações]]</f>
        <v>0.17470530000000001</v>
      </c>
    </row>
    <row r="1658" spans="1:8">
      <c r="A1658" s="118" t="s">
        <v>1532</v>
      </c>
      <c r="B1658" s="116" t="s">
        <v>1503</v>
      </c>
      <c r="C1658" s="138">
        <v>39532</v>
      </c>
      <c r="D1658" s="139">
        <v>0.32361600000000001</v>
      </c>
      <c r="E1658" s="118">
        <v>1</v>
      </c>
      <c r="F1658" s="118" t="s">
        <v>1492</v>
      </c>
      <c r="G1658" s="113">
        <f>IF([Data da Aprovação]&lt;&gt;"ESTATUTÁRIO",YEAR([Data da Aprovação]),"")</f>
        <v>2008</v>
      </c>
      <c r="H1658" s="106">
        <f>Tabela9[[#This Row],[Valor do Provento R$]]/Tabela9[[#This Row],[Provento por 1 ou 1000 Ações]]</f>
        <v>0.32361600000000001</v>
      </c>
    </row>
    <row r="1659" spans="1:8">
      <c r="A1659" s="119" t="s">
        <v>1532</v>
      </c>
      <c r="B1659" s="117" t="s">
        <v>1503</v>
      </c>
      <c r="C1659" s="140">
        <v>39574</v>
      </c>
      <c r="D1659" s="141">
        <v>0.104451</v>
      </c>
      <c r="E1659" s="119">
        <v>1</v>
      </c>
      <c r="F1659" s="119" t="s">
        <v>1489</v>
      </c>
      <c r="G1659" s="114">
        <f>IF([Data da Aprovação]&lt;&gt;"ESTATUTÁRIO",YEAR([Data da Aprovação]),"")</f>
        <v>2008</v>
      </c>
      <c r="H1659" s="106">
        <f>Tabela9[[#This Row],[Valor do Provento R$]]/Tabela9[[#This Row],[Provento por 1 ou 1000 Ações]]</f>
        <v>0.104451</v>
      </c>
    </row>
    <row r="1660" spans="1:8">
      <c r="A1660" s="118" t="s">
        <v>1532</v>
      </c>
      <c r="B1660" s="116" t="s">
        <v>1503</v>
      </c>
      <c r="C1660" s="138">
        <v>39574</v>
      </c>
      <c r="D1660" s="139">
        <v>0.10119419</v>
      </c>
      <c r="E1660" s="118">
        <v>1</v>
      </c>
      <c r="F1660" s="118" t="s">
        <v>1489</v>
      </c>
      <c r="G1660" s="113">
        <f>IF([Data da Aprovação]&lt;&gt;"ESTATUTÁRIO",YEAR([Data da Aprovação]),"")</f>
        <v>2008</v>
      </c>
      <c r="H1660" s="106">
        <f>Tabela9[[#This Row],[Valor do Provento R$]]/Tabela9[[#This Row],[Provento por 1 ou 1000 Ações]]</f>
        <v>0.10119419</v>
      </c>
    </row>
    <row r="1661" spans="1:8">
      <c r="A1661" s="119" t="s">
        <v>1532</v>
      </c>
      <c r="B1661" s="117" t="s">
        <v>1503</v>
      </c>
      <c r="C1661" s="140">
        <v>39574</v>
      </c>
      <c r="D1661" s="141">
        <v>0.10250773000000001</v>
      </c>
      <c r="E1661" s="119">
        <v>1</v>
      </c>
      <c r="F1661" s="119" t="s">
        <v>1489</v>
      </c>
      <c r="G1661" s="114">
        <f>IF([Data da Aprovação]&lt;&gt;"ESTATUTÁRIO",YEAR([Data da Aprovação]),"")</f>
        <v>2008</v>
      </c>
      <c r="H1661" s="106">
        <f>Tabela9[[#This Row],[Valor do Provento R$]]/Tabela9[[#This Row],[Provento por 1 ou 1000 Ações]]</f>
        <v>0.10250773000000001</v>
      </c>
    </row>
    <row r="1662" spans="1:8">
      <c r="A1662" s="118" t="s">
        <v>1532</v>
      </c>
      <c r="B1662" s="116" t="s">
        <v>1503</v>
      </c>
      <c r="C1662" s="138">
        <v>39574</v>
      </c>
      <c r="D1662" s="139">
        <v>0.103777301</v>
      </c>
      <c r="E1662" s="118">
        <v>1</v>
      </c>
      <c r="F1662" s="118" t="s">
        <v>1489</v>
      </c>
      <c r="G1662" s="113">
        <f>IF([Data da Aprovação]&lt;&gt;"ESTATUTÁRIO",YEAR([Data da Aprovação]),"")</f>
        <v>2008</v>
      </c>
      <c r="H1662" s="106">
        <f>Tabela9[[#This Row],[Valor do Provento R$]]/Tabela9[[#This Row],[Provento por 1 ou 1000 Ações]]</f>
        <v>0.103777301</v>
      </c>
    </row>
    <row r="1663" spans="1:8">
      <c r="A1663" s="119" t="s">
        <v>1532</v>
      </c>
      <c r="B1663" s="117" t="s">
        <v>1503</v>
      </c>
      <c r="C1663" s="140">
        <v>39574</v>
      </c>
      <c r="D1663" s="141">
        <v>0.11519259</v>
      </c>
      <c r="E1663" s="119">
        <v>1</v>
      </c>
      <c r="F1663" s="119" t="s">
        <v>1489</v>
      </c>
      <c r="G1663" s="114">
        <f>IF([Data da Aprovação]&lt;&gt;"ESTATUTÁRIO",YEAR([Data da Aprovação]),"")</f>
        <v>2008</v>
      </c>
      <c r="H1663" s="106">
        <f>Tabela9[[#This Row],[Valor do Provento R$]]/Tabela9[[#This Row],[Provento por 1 ou 1000 Ações]]</f>
        <v>0.11519259</v>
      </c>
    </row>
    <row r="1664" spans="1:8">
      <c r="A1664" s="118" t="s">
        <v>1532</v>
      </c>
      <c r="B1664" s="116" t="s">
        <v>1503</v>
      </c>
      <c r="C1664" s="138">
        <v>39574</v>
      </c>
      <c r="D1664" s="139">
        <v>0.11403781</v>
      </c>
      <c r="E1664" s="118">
        <v>1</v>
      </c>
      <c r="F1664" s="118" t="s">
        <v>1489</v>
      </c>
      <c r="G1664" s="113">
        <f>IF([Data da Aprovação]&lt;&gt;"ESTATUTÁRIO",YEAR([Data da Aprovação]),"")</f>
        <v>2008</v>
      </c>
      <c r="H1664" s="106">
        <f>Tabela9[[#This Row],[Valor do Provento R$]]/Tabela9[[#This Row],[Provento por 1 ou 1000 Ações]]</f>
        <v>0.11403781</v>
      </c>
    </row>
    <row r="1665" spans="1:8">
      <c r="A1665" s="119" t="s">
        <v>1532</v>
      </c>
      <c r="B1665" s="117" t="s">
        <v>1503</v>
      </c>
      <c r="C1665" s="140">
        <v>39574</v>
      </c>
      <c r="D1665" s="141">
        <v>0.11547232</v>
      </c>
      <c r="E1665" s="119">
        <v>1</v>
      </c>
      <c r="F1665" s="119" t="s">
        <v>1489</v>
      </c>
      <c r="G1665" s="114">
        <f>IF([Data da Aprovação]&lt;&gt;"ESTATUTÁRIO",YEAR([Data da Aprovação]),"")</f>
        <v>2008</v>
      </c>
      <c r="H1665" s="106">
        <f>Tabela9[[#This Row],[Valor do Provento R$]]/Tabela9[[#This Row],[Provento por 1 ou 1000 Ações]]</f>
        <v>0.11547232</v>
      </c>
    </row>
    <row r="1666" spans="1:8">
      <c r="A1666" s="118" t="s">
        <v>1532</v>
      </c>
      <c r="B1666" s="116" t="s">
        <v>1503</v>
      </c>
      <c r="C1666" s="138">
        <v>39574</v>
      </c>
      <c r="D1666" s="139">
        <v>0.12272245</v>
      </c>
      <c r="E1666" s="118">
        <v>1</v>
      </c>
      <c r="F1666" s="118" t="s">
        <v>1489</v>
      </c>
      <c r="G1666" s="113">
        <f>IF([Data da Aprovação]&lt;&gt;"ESTATUTÁRIO",YEAR([Data da Aprovação]),"")</f>
        <v>2008</v>
      </c>
      <c r="H1666" s="106">
        <f>Tabela9[[#This Row],[Valor do Provento R$]]/Tabela9[[#This Row],[Provento por 1 ou 1000 Ações]]</f>
        <v>0.12272245</v>
      </c>
    </row>
    <row r="1667" spans="1:8">
      <c r="A1667" s="119" t="s">
        <v>1532</v>
      </c>
      <c r="B1667" s="117" t="s">
        <v>1503</v>
      </c>
      <c r="C1667" s="140">
        <v>39574</v>
      </c>
      <c r="D1667" s="141">
        <v>0.12606184000000001</v>
      </c>
      <c r="E1667" s="119">
        <v>1</v>
      </c>
      <c r="F1667" s="119" t="s">
        <v>1489</v>
      </c>
      <c r="G1667" s="114">
        <f>IF([Data da Aprovação]&lt;&gt;"ESTATUTÁRIO",YEAR([Data da Aprovação]),"")</f>
        <v>2008</v>
      </c>
      <c r="H1667" s="106">
        <f>Tabela9[[#This Row],[Valor do Provento R$]]/Tabela9[[#This Row],[Provento por 1 ou 1000 Ações]]</f>
        <v>0.12606184000000001</v>
      </c>
    </row>
    <row r="1668" spans="1:8">
      <c r="A1668" s="118" t="s">
        <v>1532</v>
      </c>
      <c r="B1668" s="116" t="s">
        <v>1503</v>
      </c>
      <c r="C1668" s="138">
        <v>39574</v>
      </c>
      <c r="D1668" s="139">
        <v>0.1387669</v>
      </c>
      <c r="E1668" s="118">
        <v>1</v>
      </c>
      <c r="F1668" s="118" t="s">
        <v>1489</v>
      </c>
      <c r="G1668" s="113">
        <f>IF([Data da Aprovação]&lt;&gt;"ESTATUTÁRIO",YEAR([Data da Aprovação]),"")</f>
        <v>2008</v>
      </c>
      <c r="H1668" s="106">
        <f>Tabela9[[#This Row],[Valor do Provento R$]]/Tabela9[[#This Row],[Provento por 1 ou 1000 Ações]]</f>
        <v>0.1387669</v>
      </c>
    </row>
    <row r="1669" spans="1:8">
      <c r="A1669" s="119" t="s">
        <v>1532</v>
      </c>
      <c r="B1669" s="117" t="s">
        <v>1503</v>
      </c>
      <c r="C1669" s="140">
        <v>39574</v>
      </c>
      <c r="D1669" s="141">
        <v>0.14065488000000001</v>
      </c>
      <c r="E1669" s="119">
        <v>1</v>
      </c>
      <c r="F1669" s="119" t="s">
        <v>1489</v>
      </c>
      <c r="G1669" s="114">
        <f>IF([Data da Aprovação]&lt;&gt;"ESTATUTÁRIO",YEAR([Data da Aprovação]),"")</f>
        <v>2008</v>
      </c>
      <c r="H1669" s="106">
        <f>Tabela9[[#This Row],[Valor do Provento R$]]/Tabela9[[#This Row],[Provento por 1 ou 1000 Ações]]</f>
        <v>0.14065488000000001</v>
      </c>
    </row>
    <row r="1670" spans="1:8">
      <c r="A1670" s="118" t="s">
        <v>1532</v>
      </c>
      <c r="B1670" s="116" t="s">
        <v>1503</v>
      </c>
      <c r="C1670" s="138">
        <v>39574</v>
      </c>
      <c r="D1670" s="139">
        <v>0.14869605</v>
      </c>
      <c r="E1670" s="118">
        <v>1</v>
      </c>
      <c r="F1670" s="118" t="s">
        <v>1489</v>
      </c>
      <c r="G1670" s="113">
        <f>IF([Data da Aprovação]&lt;&gt;"ESTATUTÁRIO",YEAR([Data da Aprovação]),"")</f>
        <v>2008</v>
      </c>
      <c r="H1670" s="106">
        <f>Tabela9[[#This Row],[Valor do Provento R$]]/Tabela9[[#This Row],[Provento por 1 ou 1000 Ações]]</f>
        <v>0.14869605</v>
      </c>
    </row>
    <row r="1671" spans="1:8">
      <c r="A1671" s="119" t="s">
        <v>1532</v>
      </c>
      <c r="B1671" s="117" t="s">
        <v>1503</v>
      </c>
      <c r="C1671" s="140">
        <v>39574</v>
      </c>
      <c r="D1671" s="141">
        <v>0.15183674999999999</v>
      </c>
      <c r="E1671" s="119">
        <v>1</v>
      </c>
      <c r="F1671" s="119" t="s">
        <v>1489</v>
      </c>
      <c r="G1671" s="114">
        <f>IF([Data da Aprovação]&lt;&gt;"ESTATUTÁRIO",YEAR([Data da Aprovação]),"")</f>
        <v>2008</v>
      </c>
      <c r="H1671" s="106">
        <f>Tabela9[[#This Row],[Valor do Provento R$]]/Tabela9[[#This Row],[Provento por 1 ou 1000 Ações]]</f>
        <v>0.15183674999999999</v>
      </c>
    </row>
    <row r="1672" spans="1:8">
      <c r="A1672" s="118" t="s">
        <v>1532</v>
      </c>
      <c r="B1672" s="116" t="s">
        <v>1503</v>
      </c>
      <c r="C1672" s="138">
        <v>39574</v>
      </c>
      <c r="D1672" s="139">
        <v>0.14733418000000001</v>
      </c>
      <c r="E1672" s="118">
        <v>1</v>
      </c>
      <c r="F1672" s="118" t="s">
        <v>1489</v>
      </c>
      <c r="G1672" s="113">
        <f>IF([Data da Aprovação]&lt;&gt;"ESTATUTÁRIO",YEAR([Data da Aprovação]),"")</f>
        <v>2008</v>
      </c>
      <c r="H1672" s="106">
        <f>Tabela9[[#This Row],[Valor do Provento R$]]/Tabela9[[#This Row],[Provento por 1 ou 1000 Ações]]</f>
        <v>0.14733418000000001</v>
      </c>
    </row>
    <row r="1673" spans="1:8">
      <c r="A1673" s="119" t="s">
        <v>1532</v>
      </c>
      <c r="B1673" s="117" t="s">
        <v>1503</v>
      </c>
      <c r="C1673" s="140">
        <v>39574</v>
      </c>
      <c r="D1673" s="141">
        <v>0.14853201999999999</v>
      </c>
      <c r="E1673" s="119">
        <v>1</v>
      </c>
      <c r="F1673" s="119" t="s">
        <v>1489</v>
      </c>
      <c r="G1673" s="114">
        <f>IF([Data da Aprovação]&lt;&gt;"ESTATUTÁRIO",YEAR([Data da Aprovação]),"")</f>
        <v>2008</v>
      </c>
      <c r="H1673" s="106">
        <f>Tabela9[[#This Row],[Valor do Provento R$]]/Tabela9[[#This Row],[Provento por 1 ou 1000 Ações]]</f>
        <v>0.14853201999999999</v>
      </c>
    </row>
    <row r="1674" spans="1:8">
      <c r="A1674" s="144" t="s">
        <v>1532</v>
      </c>
      <c r="B1674" s="116" t="s">
        <v>1503</v>
      </c>
      <c r="C1674" s="138">
        <v>39574</v>
      </c>
      <c r="D1674" s="139">
        <v>0.1509277</v>
      </c>
      <c r="E1674" s="145">
        <v>1</v>
      </c>
      <c r="F1674" s="118" t="s">
        <v>1489</v>
      </c>
      <c r="G1674" s="113">
        <f>IF([Data da Aprovação]&lt;&gt;"ESTATUTÁRIO",YEAR([Data da Aprovação]),"")</f>
        <v>2008</v>
      </c>
      <c r="H1674" s="106">
        <f>Tabela9[[#This Row],[Valor do Provento R$]]/Tabela9[[#This Row],[Provento por 1 ou 1000 Ações]]</f>
        <v>0.1509277</v>
      </c>
    </row>
    <row r="1675" spans="1:8">
      <c r="A1675" s="119" t="s">
        <v>1532</v>
      </c>
      <c r="B1675" s="117" t="s">
        <v>1503</v>
      </c>
      <c r="C1675" s="140">
        <v>39574</v>
      </c>
      <c r="D1675" s="141">
        <v>0.15208347</v>
      </c>
      <c r="E1675" s="119">
        <v>1</v>
      </c>
      <c r="F1675" s="119" t="s">
        <v>1489</v>
      </c>
      <c r="G1675" s="114">
        <f>IF([Data da Aprovação]&lt;&gt;"ESTATUTÁRIO",YEAR([Data da Aprovação]),"")</f>
        <v>2008</v>
      </c>
      <c r="H1675" s="106">
        <f>Tabela9[[#This Row],[Valor do Provento R$]]/Tabela9[[#This Row],[Provento por 1 ou 1000 Ações]]</f>
        <v>0.15208347</v>
      </c>
    </row>
    <row r="1676" spans="1:8">
      <c r="A1676" s="118" t="s">
        <v>1532</v>
      </c>
      <c r="B1676" s="116" t="s">
        <v>1503</v>
      </c>
      <c r="C1676" s="138">
        <v>39574</v>
      </c>
      <c r="D1676" s="139">
        <v>0.16168819000000001</v>
      </c>
      <c r="E1676" s="118">
        <v>1</v>
      </c>
      <c r="F1676" s="118" t="s">
        <v>1489</v>
      </c>
      <c r="G1676" s="113">
        <f>IF([Data da Aprovação]&lt;&gt;"ESTATUTÁRIO",YEAR([Data da Aprovação]),"")</f>
        <v>2008</v>
      </c>
      <c r="H1676" s="106">
        <f>Tabela9[[#This Row],[Valor do Provento R$]]/Tabela9[[#This Row],[Provento por 1 ou 1000 Ações]]</f>
        <v>0.16168819000000001</v>
      </c>
    </row>
    <row r="1677" spans="1:8">
      <c r="A1677" s="119" t="s">
        <v>1532</v>
      </c>
      <c r="B1677" s="117" t="s">
        <v>1503</v>
      </c>
      <c r="C1677" s="140">
        <v>39903</v>
      </c>
      <c r="D1677" s="141">
        <v>9.4116720000000001E-2</v>
      </c>
      <c r="E1677" s="119">
        <v>1</v>
      </c>
      <c r="F1677" s="119" t="s">
        <v>1492</v>
      </c>
      <c r="G1677" s="114">
        <f>IF([Data da Aprovação]&lt;&gt;"ESTATUTÁRIO",YEAR([Data da Aprovação]),"")</f>
        <v>2009</v>
      </c>
      <c r="H1677" s="106">
        <f>Tabela9[[#This Row],[Valor do Provento R$]]/Tabela9[[#This Row],[Provento por 1 ou 1000 Ações]]</f>
        <v>9.4116720000000001E-2</v>
      </c>
    </row>
    <row r="1678" spans="1:8">
      <c r="A1678" s="118" t="s">
        <v>1532</v>
      </c>
      <c r="B1678" s="116" t="s">
        <v>1503</v>
      </c>
      <c r="C1678" s="138">
        <v>39939</v>
      </c>
      <c r="D1678" s="139">
        <v>0.11741434000000001</v>
      </c>
      <c r="E1678" s="118">
        <v>1</v>
      </c>
      <c r="F1678" s="118" t="s">
        <v>1489</v>
      </c>
      <c r="G1678" s="113">
        <f>IF([Data da Aprovação]&lt;&gt;"ESTATUTÁRIO",YEAR([Data da Aprovação]),"")</f>
        <v>2009</v>
      </c>
      <c r="H1678" s="106">
        <f>Tabela9[[#This Row],[Valor do Provento R$]]/Tabela9[[#This Row],[Provento por 1 ou 1000 Ações]]</f>
        <v>0.11741434000000001</v>
      </c>
    </row>
    <row r="1679" spans="1:8">
      <c r="A1679" s="119" t="s">
        <v>1532</v>
      </c>
      <c r="B1679" s="117" t="s">
        <v>1503</v>
      </c>
      <c r="C1679" s="140">
        <v>40298</v>
      </c>
      <c r="D1679" s="141">
        <v>6.4527580000000001E-2</v>
      </c>
      <c r="E1679" s="119">
        <v>1</v>
      </c>
      <c r="F1679" s="119" t="s">
        <v>1492</v>
      </c>
      <c r="G1679" s="114">
        <f>IF([Data da Aprovação]&lt;&gt;"ESTATUTÁRIO",YEAR([Data da Aprovação]),"")</f>
        <v>2010</v>
      </c>
      <c r="H1679" s="106">
        <f>Tabela9[[#This Row],[Valor do Provento R$]]/Tabela9[[#This Row],[Provento por 1 ou 1000 Ações]]</f>
        <v>6.4527580000000001E-2</v>
      </c>
    </row>
    <row r="1680" spans="1:8">
      <c r="A1680" s="118" t="s">
        <v>1532</v>
      </c>
      <c r="B1680" s="116" t="s">
        <v>1503</v>
      </c>
      <c r="C1680" s="138">
        <v>40333</v>
      </c>
      <c r="D1680" s="139">
        <v>0.12439214</v>
      </c>
      <c r="E1680" s="118">
        <v>1</v>
      </c>
      <c r="F1680" s="118" t="s">
        <v>1489</v>
      </c>
      <c r="G1680" s="113">
        <f>IF([Data da Aprovação]&lt;&gt;"ESTATUTÁRIO",YEAR([Data da Aprovação]),"")</f>
        <v>2010</v>
      </c>
      <c r="H1680" s="106">
        <f>Tabela9[[#This Row],[Valor do Provento R$]]/Tabela9[[#This Row],[Provento por 1 ou 1000 Ações]]</f>
        <v>0.12439214</v>
      </c>
    </row>
    <row r="1681" spans="1:8">
      <c r="A1681" s="119" t="s">
        <v>1532</v>
      </c>
      <c r="B1681" s="117" t="s">
        <v>1503</v>
      </c>
      <c r="C1681" s="140">
        <v>40513</v>
      </c>
      <c r="D1681" s="141">
        <v>0.12766351000000001</v>
      </c>
      <c r="E1681" s="119">
        <v>1</v>
      </c>
      <c r="F1681" s="119" t="s">
        <v>1489</v>
      </c>
      <c r="G1681" s="114">
        <f>IF([Data da Aprovação]&lt;&gt;"ESTATUTÁRIO",YEAR([Data da Aprovação]),"")</f>
        <v>2010</v>
      </c>
      <c r="H1681" s="106">
        <f>Tabela9[[#This Row],[Valor do Provento R$]]/Tabela9[[#This Row],[Provento por 1 ou 1000 Ações]]</f>
        <v>0.12766351000000001</v>
      </c>
    </row>
    <row r="1682" spans="1:8">
      <c r="A1682" s="118" t="s">
        <v>1532</v>
      </c>
      <c r="B1682" s="116" t="s">
        <v>1503</v>
      </c>
      <c r="C1682" s="138">
        <v>40522</v>
      </c>
      <c r="D1682" s="139">
        <v>0.15879164000000001</v>
      </c>
      <c r="E1682" s="118">
        <v>1</v>
      </c>
      <c r="F1682" s="118" t="s">
        <v>1492</v>
      </c>
      <c r="G1682" s="113">
        <f>IF([Data da Aprovação]&lt;&gt;"ESTATUTÁRIO",YEAR([Data da Aprovação]),"")</f>
        <v>2010</v>
      </c>
      <c r="H1682" s="106">
        <f>Tabela9[[#This Row],[Valor do Provento R$]]/Tabela9[[#This Row],[Provento por 1 ou 1000 Ações]]</f>
        <v>0.15879164000000001</v>
      </c>
    </row>
    <row r="1683" spans="1:8">
      <c r="A1683" s="119" t="s">
        <v>1532</v>
      </c>
      <c r="B1683" s="117" t="s">
        <v>1503</v>
      </c>
      <c r="C1683" s="140">
        <v>40662</v>
      </c>
      <c r="D1683" s="141">
        <v>5.7030373500000002E-2</v>
      </c>
      <c r="E1683" s="119">
        <v>1</v>
      </c>
      <c r="F1683" s="119" t="s">
        <v>1492</v>
      </c>
      <c r="G1683" s="114">
        <f>IF([Data da Aprovação]&lt;&gt;"ESTATUTÁRIO",YEAR([Data da Aprovação]),"")</f>
        <v>2011</v>
      </c>
      <c r="H1683" s="106">
        <f>Tabela9[[#This Row],[Valor do Provento R$]]/Tabela9[[#This Row],[Provento por 1 ou 1000 Ações]]</f>
        <v>5.7030373500000002E-2</v>
      </c>
    </row>
    <row r="1684" spans="1:8">
      <c r="A1684" s="118" t="s">
        <v>1532</v>
      </c>
      <c r="B1684" s="116" t="s">
        <v>1503</v>
      </c>
      <c r="C1684" s="138">
        <v>40787</v>
      </c>
      <c r="D1684" s="139">
        <v>0.14254286999999999</v>
      </c>
      <c r="E1684" s="118">
        <v>1</v>
      </c>
      <c r="F1684" s="118" t="s">
        <v>1489</v>
      </c>
      <c r="G1684" s="113">
        <f>IF([Data da Aprovação]&lt;&gt;"ESTATUTÁRIO",YEAR([Data da Aprovação]),"")</f>
        <v>2011</v>
      </c>
      <c r="H1684" s="106">
        <f>Tabela9[[#This Row],[Valor do Provento R$]]/Tabela9[[#This Row],[Provento por 1 ou 1000 Ações]]</f>
        <v>0.14254286999999999</v>
      </c>
    </row>
    <row r="1685" spans="1:8">
      <c r="A1685" s="119" t="s">
        <v>1532</v>
      </c>
      <c r="B1685" s="117" t="s">
        <v>1503</v>
      </c>
      <c r="C1685" s="140">
        <v>40869</v>
      </c>
      <c r="D1685" s="141">
        <v>0.14434501999999999</v>
      </c>
      <c r="E1685" s="119">
        <v>1</v>
      </c>
      <c r="F1685" s="119" t="s">
        <v>1489</v>
      </c>
      <c r="G1685" s="114">
        <f>IF([Data da Aprovação]&lt;&gt;"ESTATUTÁRIO",YEAR([Data da Aprovação]),"")</f>
        <v>2011</v>
      </c>
      <c r="H1685" s="106">
        <f>Tabela9[[#This Row],[Valor do Provento R$]]/Tabela9[[#This Row],[Provento por 1 ou 1000 Ações]]</f>
        <v>0.14434501999999999</v>
      </c>
    </row>
    <row r="1686" spans="1:8">
      <c r="A1686" s="118" t="s">
        <v>1532</v>
      </c>
      <c r="B1686" s="116" t="s">
        <v>1503</v>
      </c>
      <c r="C1686" s="138">
        <v>40891</v>
      </c>
      <c r="D1686" s="139">
        <v>0.14657944000000001</v>
      </c>
      <c r="E1686" s="118">
        <v>1</v>
      </c>
      <c r="F1686" s="118" t="s">
        <v>1492</v>
      </c>
      <c r="G1686" s="113">
        <f>IF([Data da Aprovação]&lt;&gt;"ESTATUTÁRIO",YEAR([Data da Aprovação]),"")</f>
        <v>2011</v>
      </c>
      <c r="H1686" s="106">
        <f>Tabela9[[#This Row],[Valor do Provento R$]]/Tabela9[[#This Row],[Provento por 1 ou 1000 Ações]]</f>
        <v>0.14657944000000001</v>
      </c>
    </row>
    <row r="1687" spans="1:8">
      <c r="A1687" s="119" t="s">
        <v>1532</v>
      </c>
      <c r="B1687" s="117" t="s">
        <v>1503</v>
      </c>
      <c r="C1687" s="140">
        <v>40970</v>
      </c>
      <c r="D1687" s="141">
        <v>0.15839358000000001</v>
      </c>
      <c r="E1687" s="119">
        <v>1</v>
      </c>
      <c r="F1687" s="119" t="s">
        <v>1489</v>
      </c>
      <c r="G1687" s="114">
        <f>IF([Data da Aprovação]&lt;&gt;"ESTATUTÁRIO",YEAR([Data da Aprovação]),"")</f>
        <v>2012</v>
      </c>
      <c r="H1687" s="106">
        <f>Tabela9[[#This Row],[Valor do Provento R$]]/Tabela9[[#This Row],[Provento por 1 ou 1000 Ações]]</f>
        <v>0.15839358000000001</v>
      </c>
    </row>
    <row r="1688" spans="1:8">
      <c r="A1688" s="118" t="s">
        <v>1532</v>
      </c>
      <c r="B1688" s="116" t="s">
        <v>1503</v>
      </c>
      <c r="C1688" s="138">
        <v>41029</v>
      </c>
      <c r="D1688" s="139">
        <v>0.16286427000000001</v>
      </c>
      <c r="E1688" s="118">
        <v>1</v>
      </c>
      <c r="F1688" s="118" t="s">
        <v>1492</v>
      </c>
      <c r="G1688" s="113">
        <f>IF([Data da Aprovação]&lt;&gt;"ESTATUTÁRIO",YEAR([Data da Aprovação]),"")</f>
        <v>2012</v>
      </c>
      <c r="H1688" s="106">
        <f>Tabela9[[#This Row],[Valor do Provento R$]]/Tabela9[[#This Row],[Provento por 1 ou 1000 Ações]]</f>
        <v>0.16286427000000001</v>
      </c>
    </row>
    <row r="1689" spans="1:8">
      <c r="A1689" s="119" t="s">
        <v>1532</v>
      </c>
      <c r="B1689" s="117" t="s">
        <v>1503</v>
      </c>
      <c r="C1689" s="140">
        <v>41064</v>
      </c>
      <c r="D1689" s="141">
        <v>0.16054863</v>
      </c>
      <c r="E1689" s="119">
        <v>1</v>
      </c>
      <c r="F1689" s="119" t="s">
        <v>1489</v>
      </c>
      <c r="G1689" s="114">
        <f>IF([Data da Aprovação]&lt;&gt;"ESTATUTÁRIO",YEAR([Data da Aprovação]),"")</f>
        <v>2012</v>
      </c>
      <c r="H1689" s="106">
        <f>Tabela9[[#This Row],[Valor do Provento R$]]/Tabela9[[#This Row],[Provento por 1 ou 1000 Ações]]</f>
        <v>0.16054863</v>
      </c>
    </row>
    <row r="1690" spans="1:8">
      <c r="A1690" s="118" t="s">
        <v>1532</v>
      </c>
      <c r="B1690" s="116" t="s">
        <v>1503</v>
      </c>
      <c r="C1690" s="138">
        <v>41254</v>
      </c>
      <c r="D1690" s="139">
        <v>9.7720959999999996E-2</v>
      </c>
      <c r="E1690" s="118">
        <v>1</v>
      </c>
      <c r="F1690" s="118" t="s">
        <v>1492</v>
      </c>
      <c r="G1690" s="113">
        <f>IF([Data da Aprovação]&lt;&gt;"ESTATUTÁRIO",YEAR([Data da Aprovação]),"")</f>
        <v>2012</v>
      </c>
      <c r="H1690" s="106">
        <f>Tabela9[[#This Row],[Valor do Provento R$]]/Tabela9[[#This Row],[Provento por 1 ou 1000 Ações]]</f>
        <v>9.7720959999999996E-2</v>
      </c>
    </row>
    <row r="1691" spans="1:8">
      <c r="A1691" s="119" t="s">
        <v>1532</v>
      </c>
      <c r="B1691" s="117" t="s">
        <v>1503</v>
      </c>
      <c r="C1691" s="140">
        <v>41394</v>
      </c>
      <c r="D1691" s="141">
        <v>8.0810939999999998E-2</v>
      </c>
      <c r="E1691" s="119">
        <v>1</v>
      </c>
      <c r="F1691" s="119" t="s">
        <v>1492</v>
      </c>
      <c r="G1691" s="114">
        <f>IF([Data da Aprovação]&lt;&gt;"ESTATUTÁRIO",YEAR([Data da Aprovação]),"")</f>
        <v>2013</v>
      </c>
      <c r="H1691" s="106">
        <f>Tabela9[[#This Row],[Valor do Provento R$]]/Tabela9[[#This Row],[Provento por 1 ou 1000 Ações]]</f>
        <v>8.0810939999999998E-2</v>
      </c>
    </row>
    <row r="1692" spans="1:8">
      <c r="A1692" s="118" t="s">
        <v>1533</v>
      </c>
      <c r="B1692" s="116" t="s">
        <v>1488</v>
      </c>
      <c r="C1692" s="138">
        <v>35184</v>
      </c>
      <c r="D1692" s="139">
        <v>6.83</v>
      </c>
      <c r="E1692" s="118">
        <v>1</v>
      </c>
      <c r="F1692" s="118" t="s">
        <v>1492</v>
      </c>
      <c r="G1692" s="113">
        <f>IF([Data da Aprovação]&lt;&gt;"ESTATUTÁRIO",YEAR([Data da Aprovação]),"")</f>
        <v>1996</v>
      </c>
      <c r="H1692" s="106">
        <f>Tabela9[[#This Row],[Valor do Provento R$]]/Tabela9[[#This Row],[Provento por 1 ou 1000 Ações]]</f>
        <v>6.83</v>
      </c>
    </row>
    <row r="1693" spans="1:8">
      <c r="A1693" s="119" t="s">
        <v>1533</v>
      </c>
      <c r="B1693" s="117" t="s">
        <v>1488</v>
      </c>
      <c r="C1693" s="140">
        <v>35548</v>
      </c>
      <c r="D1693" s="141">
        <v>7.68</v>
      </c>
      <c r="E1693" s="119">
        <v>1</v>
      </c>
      <c r="F1693" s="119" t="s">
        <v>1492</v>
      </c>
      <c r="G1693" s="114">
        <f>IF([Data da Aprovação]&lt;&gt;"ESTATUTÁRIO",YEAR([Data da Aprovação]),"")</f>
        <v>1997</v>
      </c>
      <c r="H1693" s="106">
        <f>Tabela9[[#This Row],[Valor do Provento R$]]/Tabela9[[#This Row],[Provento por 1 ou 1000 Ações]]</f>
        <v>7.68</v>
      </c>
    </row>
    <row r="1694" spans="1:8">
      <c r="A1694" s="118" t="s">
        <v>1533</v>
      </c>
      <c r="B1694" s="116" t="s">
        <v>1488</v>
      </c>
      <c r="C1694" s="138">
        <v>35912</v>
      </c>
      <c r="D1694" s="139">
        <v>6.4</v>
      </c>
      <c r="E1694" s="118">
        <v>1</v>
      </c>
      <c r="F1694" s="118" t="s">
        <v>1492</v>
      </c>
      <c r="G1694" s="113">
        <f>IF([Data da Aprovação]&lt;&gt;"ESTATUTÁRIO",YEAR([Data da Aprovação]),"")</f>
        <v>1998</v>
      </c>
      <c r="H1694" s="106">
        <f>Tabela9[[#This Row],[Valor do Provento R$]]/Tabela9[[#This Row],[Provento por 1 ou 1000 Ações]]</f>
        <v>6.4</v>
      </c>
    </row>
    <row r="1695" spans="1:8">
      <c r="A1695" s="119" t="s">
        <v>1533</v>
      </c>
      <c r="B1695" s="117" t="s">
        <v>1488</v>
      </c>
      <c r="C1695" s="140">
        <v>36143</v>
      </c>
      <c r="D1695" s="141">
        <v>7.6</v>
      </c>
      <c r="E1695" s="119">
        <v>1</v>
      </c>
      <c r="F1695" s="119" t="s">
        <v>1489</v>
      </c>
      <c r="G1695" s="114">
        <f>IF([Data da Aprovação]&lt;&gt;"ESTATUTÁRIO",YEAR([Data da Aprovação]),"")</f>
        <v>1998</v>
      </c>
      <c r="H1695" s="106">
        <f>Tabela9[[#This Row],[Valor do Provento R$]]/Tabela9[[#This Row],[Provento por 1 ou 1000 Ações]]</f>
        <v>7.6</v>
      </c>
    </row>
    <row r="1696" spans="1:8">
      <c r="A1696" s="118" t="s">
        <v>1533</v>
      </c>
      <c r="B1696" s="116" t="s">
        <v>1488</v>
      </c>
      <c r="C1696" s="138">
        <v>36423</v>
      </c>
      <c r="D1696" s="139">
        <v>5</v>
      </c>
      <c r="E1696" s="118">
        <v>1</v>
      </c>
      <c r="F1696" s="118" t="s">
        <v>1489</v>
      </c>
      <c r="G1696" s="113">
        <f>IF([Data da Aprovação]&lt;&gt;"ESTATUTÁRIO",YEAR([Data da Aprovação]),"")</f>
        <v>1999</v>
      </c>
      <c r="H1696" s="106">
        <f>Tabela9[[#This Row],[Valor do Provento R$]]/Tabela9[[#This Row],[Provento por 1 ou 1000 Ações]]</f>
        <v>5</v>
      </c>
    </row>
    <row r="1697" spans="1:8">
      <c r="A1697" s="119" t="s">
        <v>1533</v>
      </c>
      <c r="B1697" s="117" t="s">
        <v>1488</v>
      </c>
      <c r="C1697" s="140">
        <v>36500</v>
      </c>
      <c r="D1697" s="141">
        <v>3.2</v>
      </c>
      <c r="E1697" s="119">
        <v>1</v>
      </c>
      <c r="F1697" s="119" t="s">
        <v>1489</v>
      </c>
      <c r="G1697" s="114">
        <f>IF([Data da Aprovação]&lt;&gt;"ESTATUTÁRIO",YEAR([Data da Aprovação]),"")</f>
        <v>1999</v>
      </c>
      <c r="H1697" s="106">
        <f>Tabela9[[#This Row],[Valor do Provento R$]]/Tabela9[[#This Row],[Provento por 1 ou 1000 Ações]]</f>
        <v>3.2</v>
      </c>
    </row>
    <row r="1698" spans="1:8">
      <c r="A1698" s="118" t="s">
        <v>1533</v>
      </c>
      <c r="B1698" s="116" t="s">
        <v>1488</v>
      </c>
      <c r="C1698" s="138">
        <v>36878</v>
      </c>
      <c r="D1698" s="139">
        <v>8.4</v>
      </c>
      <c r="E1698" s="118">
        <v>1</v>
      </c>
      <c r="F1698" s="118" t="s">
        <v>1489</v>
      </c>
      <c r="G1698" s="113">
        <f>IF([Data da Aprovação]&lt;&gt;"ESTATUTÁRIO",YEAR([Data da Aprovação]),"")</f>
        <v>2000</v>
      </c>
      <c r="H1698" s="106">
        <f>Tabela9[[#This Row],[Valor do Provento R$]]/Tabela9[[#This Row],[Provento por 1 ou 1000 Ações]]</f>
        <v>8.4</v>
      </c>
    </row>
    <row r="1699" spans="1:8">
      <c r="A1699" s="119" t="s">
        <v>1533</v>
      </c>
      <c r="B1699" s="117" t="s">
        <v>1488</v>
      </c>
      <c r="C1699" s="140">
        <v>37229</v>
      </c>
      <c r="D1699" s="141">
        <v>7</v>
      </c>
      <c r="E1699" s="119">
        <v>1</v>
      </c>
      <c r="F1699" s="119" t="s">
        <v>1489</v>
      </c>
      <c r="G1699" s="114">
        <f>IF([Data da Aprovação]&lt;&gt;"ESTATUTÁRIO",YEAR([Data da Aprovação]),"")</f>
        <v>2001</v>
      </c>
      <c r="H1699" s="106">
        <f>Tabela9[[#This Row],[Valor do Provento R$]]/Tabela9[[#This Row],[Provento por 1 ou 1000 Ações]]</f>
        <v>7</v>
      </c>
    </row>
    <row r="1700" spans="1:8">
      <c r="A1700" s="118" t="s">
        <v>1533</v>
      </c>
      <c r="B1700" s="116" t="s">
        <v>1488</v>
      </c>
      <c r="C1700" s="138">
        <v>37599</v>
      </c>
      <c r="D1700" s="139">
        <v>7</v>
      </c>
      <c r="E1700" s="118">
        <v>1</v>
      </c>
      <c r="F1700" s="118" t="s">
        <v>1489</v>
      </c>
      <c r="G1700" s="113">
        <f>IF([Data da Aprovação]&lt;&gt;"ESTATUTÁRIO",YEAR([Data da Aprovação]),"")</f>
        <v>2002</v>
      </c>
      <c r="H1700" s="106">
        <f>Tabela9[[#This Row],[Valor do Provento R$]]/Tabela9[[#This Row],[Provento por 1 ou 1000 Ações]]</f>
        <v>7</v>
      </c>
    </row>
    <row r="1701" spans="1:8">
      <c r="A1701" s="119" t="s">
        <v>1533</v>
      </c>
      <c r="B1701" s="117" t="s">
        <v>1488</v>
      </c>
      <c r="C1701" s="140">
        <v>38103</v>
      </c>
      <c r="D1701" s="141">
        <v>1.1454</v>
      </c>
      <c r="E1701" s="119">
        <v>1</v>
      </c>
      <c r="F1701" s="119" t="s">
        <v>1492</v>
      </c>
      <c r="G1701" s="114">
        <f>IF([Data da Aprovação]&lt;&gt;"ESTATUTÁRIO",YEAR([Data da Aprovação]),"")</f>
        <v>2004</v>
      </c>
      <c r="H1701" s="106">
        <f>Tabela9[[#This Row],[Valor do Provento R$]]/Tabela9[[#This Row],[Provento por 1 ou 1000 Ações]]</f>
        <v>1.1454</v>
      </c>
    </row>
    <row r="1702" spans="1:8">
      <c r="A1702" s="118" t="s">
        <v>1533</v>
      </c>
      <c r="B1702" s="116" t="s">
        <v>1488</v>
      </c>
      <c r="C1702" s="138">
        <v>38103</v>
      </c>
      <c r="D1702" s="139">
        <v>4.6946000000000003</v>
      </c>
      <c r="E1702" s="118">
        <v>1</v>
      </c>
      <c r="F1702" s="118" t="s">
        <v>1492</v>
      </c>
      <c r="G1702" s="113">
        <f>IF([Data da Aprovação]&lt;&gt;"ESTATUTÁRIO",YEAR([Data da Aprovação]),"")</f>
        <v>2004</v>
      </c>
      <c r="H1702" s="106">
        <f>Tabela9[[#This Row],[Valor do Provento R$]]/Tabela9[[#This Row],[Provento por 1 ou 1000 Ações]]</f>
        <v>4.6946000000000003</v>
      </c>
    </row>
    <row r="1703" spans="1:8">
      <c r="A1703" s="119" t="s">
        <v>1533</v>
      </c>
      <c r="B1703" s="117" t="s">
        <v>1488</v>
      </c>
      <c r="C1703" s="140">
        <v>38334</v>
      </c>
      <c r="D1703" s="141">
        <v>6.88</v>
      </c>
      <c r="E1703" s="119">
        <v>1</v>
      </c>
      <c r="F1703" s="119" t="s">
        <v>1489</v>
      </c>
      <c r="G1703" s="114">
        <f>IF([Data da Aprovação]&lt;&gt;"ESTATUTÁRIO",YEAR([Data da Aprovação]),"")</f>
        <v>2004</v>
      </c>
      <c r="H1703" s="106">
        <f>Tabela9[[#This Row],[Valor do Provento R$]]/Tabela9[[#This Row],[Provento por 1 ou 1000 Ações]]</f>
        <v>6.88</v>
      </c>
    </row>
    <row r="1704" spans="1:8">
      <c r="A1704" s="118" t="s">
        <v>1533</v>
      </c>
      <c r="B1704" s="116" t="s">
        <v>1488</v>
      </c>
      <c r="C1704" s="138">
        <v>38706</v>
      </c>
      <c r="D1704" s="139">
        <v>6.88</v>
      </c>
      <c r="E1704" s="118">
        <v>1</v>
      </c>
      <c r="F1704" s="118" t="s">
        <v>1489</v>
      </c>
      <c r="G1704" s="113">
        <f>IF([Data da Aprovação]&lt;&gt;"ESTATUTÁRIO",YEAR([Data da Aprovação]),"")</f>
        <v>2005</v>
      </c>
      <c r="H1704" s="106">
        <f>Tabela9[[#This Row],[Valor do Provento R$]]/Tabela9[[#This Row],[Provento por 1 ou 1000 Ações]]</f>
        <v>6.88</v>
      </c>
    </row>
    <row r="1705" spans="1:8">
      <c r="A1705" s="119" t="s">
        <v>1533</v>
      </c>
      <c r="B1705" s="117" t="s">
        <v>1488</v>
      </c>
      <c r="C1705" s="140">
        <v>39072</v>
      </c>
      <c r="D1705" s="141">
        <v>6.88</v>
      </c>
      <c r="E1705" s="119">
        <v>1</v>
      </c>
      <c r="F1705" s="119" t="s">
        <v>1489</v>
      </c>
      <c r="G1705" s="114">
        <f>IF([Data da Aprovação]&lt;&gt;"ESTATUTÁRIO",YEAR([Data da Aprovação]),"")</f>
        <v>2006</v>
      </c>
      <c r="H1705" s="106">
        <f>Tabela9[[#This Row],[Valor do Provento R$]]/Tabela9[[#This Row],[Provento por 1 ou 1000 Ações]]</f>
        <v>6.88</v>
      </c>
    </row>
    <row r="1706" spans="1:8">
      <c r="A1706" s="118" t="s">
        <v>1533</v>
      </c>
      <c r="B1706" s="116" t="s">
        <v>1488</v>
      </c>
      <c r="C1706" s="138">
        <v>39566</v>
      </c>
      <c r="D1706" s="139">
        <v>5.84</v>
      </c>
      <c r="E1706" s="118">
        <v>1</v>
      </c>
      <c r="F1706" s="118" t="s">
        <v>1492</v>
      </c>
      <c r="G1706" s="113">
        <f>IF([Data da Aprovação]&lt;&gt;"ESTATUTÁRIO",YEAR([Data da Aprovação]),"")</f>
        <v>2008</v>
      </c>
      <c r="H1706" s="106">
        <f>Tabela9[[#This Row],[Valor do Provento R$]]/Tabela9[[#This Row],[Provento por 1 ou 1000 Ações]]</f>
        <v>5.84</v>
      </c>
    </row>
    <row r="1707" spans="1:8">
      <c r="A1707" s="119" t="s">
        <v>1533</v>
      </c>
      <c r="B1707" s="117" t="s">
        <v>1488</v>
      </c>
      <c r="C1707" s="140">
        <v>39792</v>
      </c>
      <c r="D1707" s="141">
        <v>6.88</v>
      </c>
      <c r="E1707" s="119">
        <v>1</v>
      </c>
      <c r="F1707" s="119" t="s">
        <v>1489</v>
      </c>
      <c r="G1707" s="114">
        <f>IF([Data da Aprovação]&lt;&gt;"ESTATUTÁRIO",YEAR([Data da Aprovação]),"")</f>
        <v>2008</v>
      </c>
      <c r="H1707" s="106">
        <f>Tabela9[[#This Row],[Valor do Provento R$]]/Tabela9[[#This Row],[Provento por 1 ou 1000 Ações]]</f>
        <v>6.88</v>
      </c>
    </row>
    <row r="1708" spans="1:8">
      <c r="A1708" s="118" t="s">
        <v>1533</v>
      </c>
      <c r="B1708" s="116" t="s">
        <v>1488</v>
      </c>
      <c r="C1708" s="138">
        <v>40294</v>
      </c>
      <c r="D1708" s="139">
        <v>5.84</v>
      </c>
      <c r="E1708" s="118">
        <v>1</v>
      </c>
      <c r="F1708" s="118" t="s">
        <v>1492</v>
      </c>
      <c r="G1708" s="113">
        <f>IF([Data da Aprovação]&lt;&gt;"ESTATUTÁRIO",YEAR([Data da Aprovação]),"")</f>
        <v>2010</v>
      </c>
      <c r="H1708" s="106">
        <f>Tabela9[[#This Row],[Valor do Provento R$]]/Tabela9[[#This Row],[Provento por 1 ou 1000 Ações]]</f>
        <v>5.84</v>
      </c>
    </row>
    <row r="1709" spans="1:8">
      <c r="A1709" s="119" t="s">
        <v>1533</v>
      </c>
      <c r="B1709" s="117" t="s">
        <v>1488</v>
      </c>
      <c r="C1709" s="140">
        <v>40662</v>
      </c>
      <c r="D1709" s="141">
        <v>17.670000000000002</v>
      </c>
      <c r="E1709" s="119">
        <v>1</v>
      </c>
      <c r="F1709" s="119" t="s">
        <v>1492</v>
      </c>
      <c r="G1709" s="114">
        <f>IF([Data da Aprovação]&lt;&gt;"ESTATUTÁRIO",YEAR([Data da Aprovação]),"")</f>
        <v>2011</v>
      </c>
      <c r="H1709" s="106">
        <f>Tabela9[[#This Row],[Valor do Provento R$]]/Tabela9[[#This Row],[Provento por 1 ou 1000 Ações]]</f>
        <v>17.670000000000002</v>
      </c>
    </row>
    <row r="1710" spans="1:8">
      <c r="A1710" s="118" t="s">
        <v>1533</v>
      </c>
      <c r="B1710" s="116" t="s">
        <v>1488</v>
      </c>
      <c r="C1710" s="138">
        <v>41022</v>
      </c>
      <c r="D1710" s="139">
        <v>5.9177133690000003</v>
      </c>
      <c r="E1710" s="118">
        <v>1</v>
      </c>
      <c r="F1710" s="118" t="s">
        <v>1492</v>
      </c>
      <c r="G1710" s="113">
        <f>IF([Data da Aprovação]&lt;&gt;"ESTATUTÁRIO",YEAR([Data da Aprovação]),"")</f>
        <v>2012</v>
      </c>
      <c r="H1710" s="106">
        <f>Tabela9[[#This Row],[Valor do Provento R$]]/Tabela9[[#This Row],[Provento por 1 ou 1000 Ações]]</f>
        <v>5.9177133690000003</v>
      </c>
    </row>
    <row r="1711" spans="1:8">
      <c r="A1711" s="119" t="s">
        <v>1533</v>
      </c>
      <c r="B1711" s="117" t="s">
        <v>1488</v>
      </c>
      <c r="C1711" s="140">
        <v>41393</v>
      </c>
      <c r="D1711" s="141">
        <v>5.84</v>
      </c>
      <c r="E1711" s="119">
        <v>1</v>
      </c>
      <c r="F1711" s="119" t="s">
        <v>1492</v>
      </c>
      <c r="G1711" s="114">
        <f>IF([Data da Aprovação]&lt;&gt;"ESTATUTÁRIO",YEAR([Data da Aprovação]),"")</f>
        <v>2013</v>
      </c>
      <c r="H1711" s="106">
        <f>Tabela9[[#This Row],[Valor do Provento R$]]/Tabela9[[#This Row],[Provento por 1 ou 1000 Ações]]</f>
        <v>5.84</v>
      </c>
    </row>
    <row r="1712" spans="1:8">
      <c r="A1712" s="118" t="s">
        <v>1533</v>
      </c>
      <c r="B1712" s="116" t="s">
        <v>1490</v>
      </c>
      <c r="C1712" s="138">
        <v>35184</v>
      </c>
      <c r="D1712" s="139">
        <v>6.83</v>
      </c>
      <c r="E1712" s="118">
        <v>1</v>
      </c>
      <c r="F1712" s="118" t="s">
        <v>1492</v>
      </c>
      <c r="G1712" s="113">
        <f>IF([Data da Aprovação]&lt;&gt;"ESTATUTÁRIO",YEAR([Data da Aprovação]),"")</f>
        <v>1996</v>
      </c>
      <c r="H1712" s="106">
        <f>Tabela9[[#This Row],[Valor do Provento R$]]/Tabela9[[#This Row],[Provento por 1 ou 1000 Ações]]</f>
        <v>6.83</v>
      </c>
    </row>
    <row r="1713" spans="1:8">
      <c r="A1713" s="119" t="s">
        <v>1533</v>
      </c>
      <c r="B1713" s="117" t="s">
        <v>1490</v>
      </c>
      <c r="C1713" s="140">
        <v>35548</v>
      </c>
      <c r="D1713" s="141">
        <v>7.68</v>
      </c>
      <c r="E1713" s="119">
        <v>1</v>
      </c>
      <c r="F1713" s="119" t="s">
        <v>1492</v>
      </c>
      <c r="G1713" s="114">
        <f>IF([Data da Aprovação]&lt;&gt;"ESTATUTÁRIO",YEAR([Data da Aprovação]),"")</f>
        <v>1997</v>
      </c>
      <c r="H1713" s="106">
        <f>Tabela9[[#This Row],[Valor do Provento R$]]/Tabela9[[#This Row],[Provento por 1 ou 1000 Ações]]</f>
        <v>7.68</v>
      </c>
    </row>
    <row r="1714" spans="1:8">
      <c r="A1714" s="118" t="s">
        <v>1533</v>
      </c>
      <c r="B1714" s="116" t="s">
        <v>1490</v>
      </c>
      <c r="C1714" s="138">
        <v>35912</v>
      </c>
      <c r="D1714" s="139">
        <v>6.4</v>
      </c>
      <c r="E1714" s="118">
        <v>1</v>
      </c>
      <c r="F1714" s="118" t="s">
        <v>1492</v>
      </c>
      <c r="G1714" s="113">
        <f>IF([Data da Aprovação]&lt;&gt;"ESTATUTÁRIO",YEAR([Data da Aprovação]),"")</f>
        <v>1998</v>
      </c>
      <c r="H1714" s="106">
        <f>Tabela9[[#This Row],[Valor do Provento R$]]/Tabela9[[#This Row],[Provento por 1 ou 1000 Ações]]</f>
        <v>6.4</v>
      </c>
    </row>
    <row r="1715" spans="1:8">
      <c r="A1715" s="119" t="s">
        <v>1533</v>
      </c>
      <c r="B1715" s="117" t="s">
        <v>1490</v>
      </c>
      <c r="C1715" s="140">
        <v>36143</v>
      </c>
      <c r="D1715" s="141">
        <v>7.6</v>
      </c>
      <c r="E1715" s="119">
        <v>1</v>
      </c>
      <c r="F1715" s="119" t="s">
        <v>1489</v>
      </c>
      <c r="G1715" s="114">
        <f>IF([Data da Aprovação]&lt;&gt;"ESTATUTÁRIO",YEAR([Data da Aprovação]),"")</f>
        <v>1998</v>
      </c>
      <c r="H1715" s="106">
        <f>Tabela9[[#This Row],[Valor do Provento R$]]/Tabela9[[#This Row],[Provento por 1 ou 1000 Ações]]</f>
        <v>7.6</v>
      </c>
    </row>
    <row r="1716" spans="1:8">
      <c r="A1716" s="118" t="s">
        <v>1533</v>
      </c>
      <c r="B1716" s="116" t="s">
        <v>1490</v>
      </c>
      <c r="C1716" s="138">
        <v>36423</v>
      </c>
      <c r="D1716" s="139">
        <v>5</v>
      </c>
      <c r="E1716" s="118">
        <v>1</v>
      </c>
      <c r="F1716" s="118" t="s">
        <v>1489</v>
      </c>
      <c r="G1716" s="113">
        <f>IF([Data da Aprovação]&lt;&gt;"ESTATUTÁRIO",YEAR([Data da Aprovação]),"")</f>
        <v>1999</v>
      </c>
      <c r="H1716" s="106">
        <f>Tabela9[[#This Row],[Valor do Provento R$]]/Tabela9[[#This Row],[Provento por 1 ou 1000 Ações]]</f>
        <v>5</v>
      </c>
    </row>
    <row r="1717" spans="1:8">
      <c r="A1717" s="119" t="s">
        <v>1533</v>
      </c>
      <c r="B1717" s="117" t="s">
        <v>1490</v>
      </c>
      <c r="C1717" s="140">
        <v>36500</v>
      </c>
      <c r="D1717" s="141">
        <v>3.2</v>
      </c>
      <c r="E1717" s="119">
        <v>1</v>
      </c>
      <c r="F1717" s="119" t="s">
        <v>1489</v>
      </c>
      <c r="G1717" s="114">
        <f>IF([Data da Aprovação]&lt;&gt;"ESTATUTÁRIO",YEAR([Data da Aprovação]),"")</f>
        <v>1999</v>
      </c>
      <c r="H1717" s="106">
        <f>Tabela9[[#This Row],[Valor do Provento R$]]/Tabela9[[#This Row],[Provento por 1 ou 1000 Ações]]</f>
        <v>3.2</v>
      </c>
    </row>
    <row r="1718" spans="1:8">
      <c r="A1718" s="118" t="s">
        <v>1533</v>
      </c>
      <c r="B1718" s="116" t="s">
        <v>1490</v>
      </c>
      <c r="C1718" s="138">
        <v>36878</v>
      </c>
      <c r="D1718" s="139">
        <v>8.4</v>
      </c>
      <c r="E1718" s="118">
        <v>1</v>
      </c>
      <c r="F1718" s="118" t="s">
        <v>1489</v>
      </c>
      <c r="G1718" s="113">
        <f>IF([Data da Aprovação]&lt;&gt;"ESTATUTÁRIO",YEAR([Data da Aprovação]),"")</f>
        <v>2000</v>
      </c>
      <c r="H1718" s="106">
        <f>Tabela9[[#This Row],[Valor do Provento R$]]/Tabela9[[#This Row],[Provento por 1 ou 1000 Ações]]</f>
        <v>8.4</v>
      </c>
    </row>
    <row r="1719" spans="1:8">
      <c r="A1719" s="119" t="s">
        <v>1533</v>
      </c>
      <c r="B1719" s="117" t="s">
        <v>1490</v>
      </c>
      <c r="C1719" s="140">
        <v>37229</v>
      </c>
      <c r="D1719" s="141">
        <v>7</v>
      </c>
      <c r="E1719" s="119">
        <v>1</v>
      </c>
      <c r="F1719" s="119" t="s">
        <v>1489</v>
      </c>
      <c r="G1719" s="114">
        <f>IF([Data da Aprovação]&lt;&gt;"ESTATUTÁRIO",YEAR([Data da Aprovação]),"")</f>
        <v>2001</v>
      </c>
      <c r="H1719" s="106">
        <f>Tabela9[[#This Row],[Valor do Provento R$]]/Tabela9[[#This Row],[Provento por 1 ou 1000 Ações]]</f>
        <v>7</v>
      </c>
    </row>
    <row r="1720" spans="1:8">
      <c r="A1720" s="118" t="s">
        <v>1533</v>
      </c>
      <c r="B1720" s="116" t="s">
        <v>1490</v>
      </c>
      <c r="C1720" s="138">
        <v>37599</v>
      </c>
      <c r="D1720" s="139">
        <v>7</v>
      </c>
      <c r="E1720" s="118">
        <v>1</v>
      </c>
      <c r="F1720" s="118" t="s">
        <v>1489</v>
      </c>
      <c r="G1720" s="113">
        <f>IF([Data da Aprovação]&lt;&gt;"ESTATUTÁRIO",YEAR([Data da Aprovação]),"")</f>
        <v>2002</v>
      </c>
      <c r="H1720" s="106">
        <f>Tabela9[[#This Row],[Valor do Provento R$]]/Tabela9[[#This Row],[Provento por 1 ou 1000 Ações]]</f>
        <v>7</v>
      </c>
    </row>
    <row r="1721" spans="1:8">
      <c r="A1721" s="119" t="s">
        <v>1533</v>
      </c>
      <c r="B1721" s="117" t="s">
        <v>1490</v>
      </c>
      <c r="C1721" s="140">
        <v>38103</v>
      </c>
      <c r="D1721" s="141">
        <v>1.1454</v>
      </c>
      <c r="E1721" s="119">
        <v>1</v>
      </c>
      <c r="F1721" s="119" t="s">
        <v>1492</v>
      </c>
      <c r="G1721" s="114">
        <f>IF([Data da Aprovação]&lt;&gt;"ESTATUTÁRIO",YEAR([Data da Aprovação]),"")</f>
        <v>2004</v>
      </c>
      <c r="H1721" s="106">
        <f>Tabela9[[#This Row],[Valor do Provento R$]]/Tabela9[[#This Row],[Provento por 1 ou 1000 Ações]]</f>
        <v>1.1454</v>
      </c>
    </row>
    <row r="1722" spans="1:8">
      <c r="A1722" s="118" t="s">
        <v>1533</v>
      </c>
      <c r="B1722" s="116" t="s">
        <v>1490</v>
      </c>
      <c r="C1722" s="138">
        <v>38103</v>
      </c>
      <c r="D1722" s="139">
        <v>4.6946000000000003</v>
      </c>
      <c r="E1722" s="118">
        <v>1</v>
      </c>
      <c r="F1722" s="118" t="s">
        <v>1492</v>
      </c>
      <c r="G1722" s="113">
        <f>IF([Data da Aprovação]&lt;&gt;"ESTATUTÁRIO",YEAR([Data da Aprovação]),"")</f>
        <v>2004</v>
      </c>
      <c r="H1722" s="106">
        <f>Tabela9[[#This Row],[Valor do Provento R$]]/Tabela9[[#This Row],[Provento por 1 ou 1000 Ações]]</f>
        <v>4.6946000000000003</v>
      </c>
    </row>
    <row r="1723" spans="1:8">
      <c r="A1723" s="119" t="s">
        <v>1533</v>
      </c>
      <c r="B1723" s="117" t="s">
        <v>1490</v>
      </c>
      <c r="C1723" s="140">
        <v>38334</v>
      </c>
      <c r="D1723" s="141">
        <v>6.88</v>
      </c>
      <c r="E1723" s="119">
        <v>1</v>
      </c>
      <c r="F1723" s="119" t="s">
        <v>1489</v>
      </c>
      <c r="G1723" s="114">
        <f>IF([Data da Aprovação]&lt;&gt;"ESTATUTÁRIO",YEAR([Data da Aprovação]),"")</f>
        <v>2004</v>
      </c>
      <c r="H1723" s="106">
        <f>Tabela9[[#This Row],[Valor do Provento R$]]/Tabela9[[#This Row],[Provento por 1 ou 1000 Ações]]</f>
        <v>6.88</v>
      </c>
    </row>
    <row r="1724" spans="1:8">
      <c r="A1724" s="118" t="s">
        <v>1533</v>
      </c>
      <c r="B1724" s="116" t="s">
        <v>1490</v>
      </c>
      <c r="C1724" s="138">
        <v>38706</v>
      </c>
      <c r="D1724" s="139">
        <v>6.88</v>
      </c>
      <c r="E1724" s="118">
        <v>1</v>
      </c>
      <c r="F1724" s="118" t="s">
        <v>1489</v>
      </c>
      <c r="G1724" s="113">
        <f>IF([Data da Aprovação]&lt;&gt;"ESTATUTÁRIO",YEAR([Data da Aprovação]),"")</f>
        <v>2005</v>
      </c>
      <c r="H1724" s="106">
        <f>Tabela9[[#This Row],[Valor do Provento R$]]/Tabela9[[#This Row],[Provento por 1 ou 1000 Ações]]</f>
        <v>6.88</v>
      </c>
    </row>
    <row r="1725" spans="1:8">
      <c r="A1725" s="119" t="s">
        <v>1533</v>
      </c>
      <c r="B1725" s="117" t="s">
        <v>1490</v>
      </c>
      <c r="C1725" s="140">
        <v>39072</v>
      </c>
      <c r="D1725" s="141">
        <v>6.88</v>
      </c>
      <c r="E1725" s="119">
        <v>1</v>
      </c>
      <c r="F1725" s="119" t="s">
        <v>1489</v>
      </c>
      <c r="G1725" s="114">
        <f>IF([Data da Aprovação]&lt;&gt;"ESTATUTÁRIO",YEAR([Data da Aprovação]),"")</f>
        <v>2006</v>
      </c>
      <c r="H1725" s="106">
        <f>Tabela9[[#This Row],[Valor do Provento R$]]/Tabela9[[#This Row],[Provento por 1 ou 1000 Ações]]</f>
        <v>6.88</v>
      </c>
    </row>
    <row r="1726" spans="1:8">
      <c r="A1726" s="118" t="s">
        <v>1533</v>
      </c>
      <c r="B1726" s="116" t="s">
        <v>1490</v>
      </c>
      <c r="C1726" s="138">
        <v>39566</v>
      </c>
      <c r="D1726" s="139">
        <v>5.84</v>
      </c>
      <c r="E1726" s="118">
        <v>1</v>
      </c>
      <c r="F1726" s="118" t="s">
        <v>1492</v>
      </c>
      <c r="G1726" s="113">
        <f>IF([Data da Aprovação]&lt;&gt;"ESTATUTÁRIO",YEAR([Data da Aprovação]),"")</f>
        <v>2008</v>
      </c>
      <c r="H1726" s="106">
        <f>Tabela9[[#This Row],[Valor do Provento R$]]/Tabela9[[#This Row],[Provento por 1 ou 1000 Ações]]</f>
        <v>5.84</v>
      </c>
    </row>
    <row r="1727" spans="1:8">
      <c r="A1727" s="119" t="s">
        <v>1533</v>
      </c>
      <c r="B1727" s="117" t="s">
        <v>1490</v>
      </c>
      <c r="C1727" s="140">
        <v>39792</v>
      </c>
      <c r="D1727" s="141">
        <v>6.88</v>
      </c>
      <c r="E1727" s="119">
        <v>1</v>
      </c>
      <c r="F1727" s="119" t="s">
        <v>1489</v>
      </c>
      <c r="G1727" s="114">
        <f>IF([Data da Aprovação]&lt;&gt;"ESTATUTÁRIO",YEAR([Data da Aprovação]),"")</f>
        <v>2008</v>
      </c>
      <c r="H1727" s="106">
        <f>Tabela9[[#This Row],[Valor do Provento R$]]/Tabela9[[#This Row],[Provento por 1 ou 1000 Ações]]</f>
        <v>6.88</v>
      </c>
    </row>
    <row r="1728" spans="1:8">
      <c r="A1728" s="118" t="s">
        <v>1533</v>
      </c>
      <c r="B1728" s="116" t="s">
        <v>1490</v>
      </c>
      <c r="C1728" s="138">
        <v>40294</v>
      </c>
      <c r="D1728" s="139">
        <v>5.84</v>
      </c>
      <c r="E1728" s="118">
        <v>1</v>
      </c>
      <c r="F1728" s="118" t="s">
        <v>1492</v>
      </c>
      <c r="G1728" s="113">
        <f>IF([Data da Aprovação]&lt;&gt;"ESTATUTÁRIO",YEAR([Data da Aprovação]),"")</f>
        <v>2010</v>
      </c>
      <c r="H1728" s="106">
        <f>Tabela9[[#This Row],[Valor do Provento R$]]/Tabela9[[#This Row],[Provento por 1 ou 1000 Ações]]</f>
        <v>5.84</v>
      </c>
    </row>
    <row r="1729" spans="1:8">
      <c r="A1729" s="119" t="s">
        <v>1533</v>
      </c>
      <c r="B1729" s="117" t="s">
        <v>1490</v>
      </c>
      <c r="C1729" s="140">
        <v>40662</v>
      </c>
      <c r="D1729" s="141">
        <v>17.670000000000002</v>
      </c>
      <c r="E1729" s="119">
        <v>1</v>
      </c>
      <c r="F1729" s="119" t="s">
        <v>1492</v>
      </c>
      <c r="G1729" s="114">
        <f>IF([Data da Aprovação]&lt;&gt;"ESTATUTÁRIO",YEAR([Data da Aprovação]),"")</f>
        <v>2011</v>
      </c>
      <c r="H1729" s="106">
        <f>Tabela9[[#This Row],[Valor do Provento R$]]/Tabela9[[#This Row],[Provento por 1 ou 1000 Ações]]</f>
        <v>17.670000000000002</v>
      </c>
    </row>
    <row r="1730" spans="1:8">
      <c r="A1730" s="118" t="s">
        <v>1533</v>
      </c>
      <c r="B1730" s="116" t="s">
        <v>1490</v>
      </c>
      <c r="C1730" s="138">
        <v>41022</v>
      </c>
      <c r="D1730" s="139">
        <v>5.9177133690000003</v>
      </c>
      <c r="E1730" s="118">
        <v>1</v>
      </c>
      <c r="F1730" s="118" t="s">
        <v>1492</v>
      </c>
      <c r="G1730" s="113">
        <f>IF([Data da Aprovação]&lt;&gt;"ESTATUTÁRIO",YEAR([Data da Aprovação]),"")</f>
        <v>2012</v>
      </c>
      <c r="H1730" s="106">
        <f>Tabela9[[#This Row],[Valor do Provento R$]]/Tabela9[[#This Row],[Provento por 1 ou 1000 Ações]]</f>
        <v>5.9177133690000003</v>
      </c>
    </row>
    <row r="1731" spans="1:8">
      <c r="A1731" s="119" t="s">
        <v>1533</v>
      </c>
      <c r="B1731" s="117" t="s">
        <v>1490</v>
      </c>
      <c r="C1731" s="140">
        <v>41393</v>
      </c>
      <c r="D1731" s="141">
        <v>5.84</v>
      </c>
      <c r="E1731" s="119">
        <v>1</v>
      </c>
      <c r="F1731" s="119" t="s">
        <v>1492</v>
      </c>
      <c r="G1731" s="114">
        <f>IF([Data da Aprovação]&lt;&gt;"ESTATUTÁRIO",YEAR([Data da Aprovação]),"")</f>
        <v>2013</v>
      </c>
      <c r="H1731" s="106">
        <f>Tabela9[[#This Row],[Valor do Provento R$]]/Tabela9[[#This Row],[Provento por 1 ou 1000 Ações]]</f>
        <v>5.84</v>
      </c>
    </row>
    <row r="1732" spans="1:8">
      <c r="A1732" s="118" t="s">
        <v>1534</v>
      </c>
      <c r="B1732" s="116" t="s">
        <v>1488</v>
      </c>
      <c r="C1732" s="138">
        <v>38835</v>
      </c>
      <c r="D1732" s="139">
        <v>2.0035840000000001E-3</v>
      </c>
      <c r="E1732" s="118">
        <v>1</v>
      </c>
      <c r="F1732" s="118" t="s">
        <v>1492</v>
      </c>
      <c r="G1732" s="113">
        <f>IF([Data da Aprovação]&lt;&gt;"ESTATUTÁRIO",YEAR([Data da Aprovação]),"")</f>
        <v>2006</v>
      </c>
      <c r="H1732" s="106">
        <f>Tabela9[[#This Row],[Valor do Provento R$]]/Tabela9[[#This Row],[Provento por 1 ou 1000 Ações]]</f>
        <v>2.0035840000000001E-3</v>
      </c>
    </row>
    <row r="1733" spans="1:8">
      <c r="A1733" s="119" t="s">
        <v>1534</v>
      </c>
      <c r="B1733" s="117" t="s">
        <v>1488</v>
      </c>
      <c r="C1733" s="140">
        <v>38835</v>
      </c>
      <c r="D1733" s="141">
        <v>2.0035840000000001E-3</v>
      </c>
      <c r="E1733" s="119">
        <v>1</v>
      </c>
      <c r="F1733" s="119" t="s">
        <v>1492</v>
      </c>
      <c r="G1733" s="114">
        <f>IF([Data da Aprovação]&lt;&gt;"ESTATUTÁRIO",YEAR([Data da Aprovação]),"")</f>
        <v>2006</v>
      </c>
      <c r="H1733" s="106">
        <f>Tabela9[[#This Row],[Valor do Provento R$]]/Tabela9[[#This Row],[Provento por 1 ou 1000 Ações]]</f>
        <v>2.0035840000000001E-3</v>
      </c>
    </row>
    <row r="1734" spans="1:8">
      <c r="A1734" s="118" t="s">
        <v>1534</v>
      </c>
      <c r="B1734" s="116" t="s">
        <v>1488</v>
      </c>
      <c r="C1734" s="138">
        <v>38835</v>
      </c>
      <c r="D1734" s="139">
        <v>2.0035840000000001E-3</v>
      </c>
      <c r="E1734" s="118">
        <v>1</v>
      </c>
      <c r="F1734" s="118" t="s">
        <v>1492</v>
      </c>
      <c r="G1734" s="113">
        <f>IF([Data da Aprovação]&lt;&gt;"ESTATUTÁRIO",YEAR([Data da Aprovação]),"")</f>
        <v>2006</v>
      </c>
      <c r="H1734" s="106">
        <f>Tabela9[[#This Row],[Valor do Provento R$]]/Tabela9[[#This Row],[Provento por 1 ou 1000 Ações]]</f>
        <v>2.0035840000000001E-3</v>
      </c>
    </row>
    <row r="1735" spans="1:8">
      <c r="A1735" s="119" t="s">
        <v>1534</v>
      </c>
      <c r="B1735" s="117" t="s">
        <v>1488</v>
      </c>
      <c r="C1735" s="140">
        <v>38835</v>
      </c>
      <c r="D1735" s="141">
        <v>2.0035840000000001E-3</v>
      </c>
      <c r="E1735" s="119">
        <v>1</v>
      </c>
      <c r="F1735" s="119" t="s">
        <v>1492</v>
      </c>
      <c r="G1735" s="114">
        <f>IF([Data da Aprovação]&lt;&gt;"ESTATUTÁRIO",YEAR([Data da Aprovação]),"")</f>
        <v>2006</v>
      </c>
      <c r="H1735" s="106">
        <f>Tabela9[[#This Row],[Valor do Provento R$]]/Tabela9[[#This Row],[Provento por 1 ou 1000 Ações]]</f>
        <v>2.0035840000000001E-3</v>
      </c>
    </row>
    <row r="1736" spans="1:8">
      <c r="A1736" s="118" t="s">
        <v>1534</v>
      </c>
      <c r="B1736" s="116" t="s">
        <v>1488</v>
      </c>
      <c r="C1736" s="138">
        <v>38835</v>
      </c>
      <c r="D1736" s="139">
        <v>2.0035840000000001E-3</v>
      </c>
      <c r="E1736" s="118">
        <v>1</v>
      </c>
      <c r="F1736" s="118" t="s">
        <v>1492</v>
      </c>
      <c r="G1736" s="113">
        <f>IF([Data da Aprovação]&lt;&gt;"ESTATUTÁRIO",YEAR([Data da Aprovação]),"")</f>
        <v>2006</v>
      </c>
      <c r="H1736" s="106">
        <f>Tabela9[[#This Row],[Valor do Provento R$]]/Tabela9[[#This Row],[Provento por 1 ou 1000 Ações]]</f>
        <v>2.0035840000000001E-3</v>
      </c>
    </row>
    <row r="1737" spans="1:8">
      <c r="A1737" s="119" t="s">
        <v>1534</v>
      </c>
      <c r="B1737" s="117" t="s">
        <v>1488</v>
      </c>
      <c r="C1737" s="140">
        <v>38835</v>
      </c>
      <c r="D1737" s="141">
        <v>2.0035840000000001E-3</v>
      </c>
      <c r="E1737" s="119">
        <v>1</v>
      </c>
      <c r="F1737" s="119" t="s">
        <v>1492</v>
      </c>
      <c r="G1737" s="114">
        <f>IF([Data da Aprovação]&lt;&gt;"ESTATUTÁRIO",YEAR([Data da Aprovação]),"")</f>
        <v>2006</v>
      </c>
      <c r="H1737" s="106">
        <f>Tabela9[[#This Row],[Valor do Provento R$]]/Tabela9[[#This Row],[Provento por 1 ou 1000 Ações]]</f>
        <v>2.0035840000000001E-3</v>
      </c>
    </row>
    <row r="1738" spans="1:8">
      <c r="A1738" s="118" t="s">
        <v>1534</v>
      </c>
      <c r="B1738" s="116" t="s">
        <v>1488</v>
      </c>
      <c r="C1738" s="138">
        <v>38835</v>
      </c>
      <c r="D1738" s="139">
        <v>2.0035840000000001E-3</v>
      </c>
      <c r="E1738" s="118">
        <v>1</v>
      </c>
      <c r="F1738" s="118" t="s">
        <v>1492</v>
      </c>
      <c r="G1738" s="113">
        <f>IF([Data da Aprovação]&lt;&gt;"ESTATUTÁRIO",YEAR([Data da Aprovação]),"")</f>
        <v>2006</v>
      </c>
      <c r="H1738" s="106">
        <f>Tabela9[[#This Row],[Valor do Provento R$]]/Tabela9[[#This Row],[Provento por 1 ou 1000 Ações]]</f>
        <v>2.0035840000000001E-3</v>
      </c>
    </row>
    <row r="1739" spans="1:8">
      <c r="A1739" s="119" t="s">
        <v>1534</v>
      </c>
      <c r="B1739" s="117" t="s">
        <v>1488</v>
      </c>
      <c r="C1739" s="140">
        <v>38835</v>
      </c>
      <c r="D1739" s="141">
        <v>2.0035840000000001E-3</v>
      </c>
      <c r="E1739" s="119">
        <v>1</v>
      </c>
      <c r="F1739" s="119" t="s">
        <v>1492</v>
      </c>
      <c r="G1739" s="114">
        <f>IF([Data da Aprovação]&lt;&gt;"ESTATUTÁRIO",YEAR([Data da Aprovação]),"")</f>
        <v>2006</v>
      </c>
      <c r="H1739" s="106">
        <f>Tabela9[[#This Row],[Valor do Provento R$]]/Tabela9[[#This Row],[Provento por 1 ou 1000 Ações]]</f>
        <v>2.0035840000000001E-3</v>
      </c>
    </row>
    <row r="1740" spans="1:8">
      <c r="A1740" s="118" t="s">
        <v>1534</v>
      </c>
      <c r="B1740" s="116" t="s">
        <v>1488</v>
      </c>
      <c r="C1740" s="138">
        <v>38835</v>
      </c>
      <c r="D1740" s="139">
        <v>2.0035840000000001E-3</v>
      </c>
      <c r="E1740" s="118">
        <v>1</v>
      </c>
      <c r="F1740" s="118" t="s">
        <v>1492</v>
      </c>
      <c r="G1740" s="113">
        <f>IF([Data da Aprovação]&lt;&gt;"ESTATUTÁRIO",YEAR([Data da Aprovação]),"")</f>
        <v>2006</v>
      </c>
      <c r="H1740" s="106">
        <f>Tabela9[[#This Row],[Valor do Provento R$]]/Tabela9[[#This Row],[Provento por 1 ou 1000 Ações]]</f>
        <v>2.0035840000000001E-3</v>
      </c>
    </row>
    <row r="1741" spans="1:8">
      <c r="A1741" s="119" t="s">
        <v>1534</v>
      </c>
      <c r="B1741" s="117" t="s">
        <v>1488</v>
      </c>
      <c r="C1741" s="140">
        <v>38835</v>
      </c>
      <c r="D1741" s="141">
        <v>2.0035840000000001E-3</v>
      </c>
      <c r="E1741" s="119">
        <v>1</v>
      </c>
      <c r="F1741" s="119" t="s">
        <v>1492</v>
      </c>
      <c r="G1741" s="114">
        <f>IF([Data da Aprovação]&lt;&gt;"ESTATUTÁRIO",YEAR([Data da Aprovação]),"")</f>
        <v>2006</v>
      </c>
      <c r="H1741" s="106">
        <f>Tabela9[[#This Row],[Valor do Provento R$]]/Tabela9[[#This Row],[Provento por 1 ou 1000 Ações]]</f>
        <v>2.0035840000000001E-3</v>
      </c>
    </row>
    <row r="1742" spans="1:8">
      <c r="A1742" s="118" t="s">
        <v>1534</v>
      </c>
      <c r="B1742" s="116" t="s">
        <v>1488</v>
      </c>
      <c r="C1742" s="138">
        <v>38835</v>
      </c>
      <c r="D1742" s="139">
        <v>2.0035840000000001E-3</v>
      </c>
      <c r="E1742" s="118">
        <v>1</v>
      </c>
      <c r="F1742" s="118" t="s">
        <v>1492</v>
      </c>
      <c r="G1742" s="113">
        <f>IF([Data da Aprovação]&lt;&gt;"ESTATUTÁRIO",YEAR([Data da Aprovação]),"")</f>
        <v>2006</v>
      </c>
      <c r="H1742" s="106">
        <f>Tabela9[[#This Row],[Valor do Provento R$]]/Tabela9[[#This Row],[Provento por 1 ou 1000 Ações]]</f>
        <v>2.0035840000000001E-3</v>
      </c>
    </row>
    <row r="1743" spans="1:8">
      <c r="A1743" s="119" t="s">
        <v>1534</v>
      </c>
      <c r="B1743" s="117" t="s">
        <v>1488</v>
      </c>
      <c r="C1743" s="140">
        <v>38835</v>
      </c>
      <c r="D1743" s="141">
        <v>2.0035840000000001E-3</v>
      </c>
      <c r="E1743" s="119">
        <v>1</v>
      </c>
      <c r="F1743" s="119" t="s">
        <v>1492</v>
      </c>
      <c r="G1743" s="114">
        <f>IF([Data da Aprovação]&lt;&gt;"ESTATUTÁRIO",YEAR([Data da Aprovação]),"")</f>
        <v>2006</v>
      </c>
      <c r="H1743" s="106">
        <f>Tabela9[[#This Row],[Valor do Provento R$]]/Tabela9[[#This Row],[Provento por 1 ou 1000 Ações]]</f>
        <v>2.0035840000000001E-3</v>
      </c>
    </row>
    <row r="1744" spans="1:8">
      <c r="A1744" s="118" t="s">
        <v>1534</v>
      </c>
      <c r="B1744" s="116" t="s">
        <v>1488</v>
      </c>
      <c r="C1744" s="138">
        <v>39202</v>
      </c>
      <c r="D1744" s="139">
        <v>2.6714E-3</v>
      </c>
      <c r="E1744" s="118">
        <v>1</v>
      </c>
      <c r="F1744" s="118" t="s">
        <v>1492</v>
      </c>
      <c r="G1744" s="113">
        <f>IF([Data da Aprovação]&lt;&gt;"ESTATUTÁRIO",YEAR([Data da Aprovação]),"")</f>
        <v>2007</v>
      </c>
      <c r="H1744" s="106">
        <f>Tabela9[[#This Row],[Valor do Provento R$]]/Tabela9[[#This Row],[Provento por 1 ou 1000 Ações]]</f>
        <v>2.6714E-3</v>
      </c>
    </row>
    <row r="1745" spans="1:8">
      <c r="A1745" s="119" t="s">
        <v>1534</v>
      </c>
      <c r="B1745" s="117" t="s">
        <v>1488</v>
      </c>
      <c r="C1745" s="140">
        <v>39202</v>
      </c>
      <c r="D1745" s="141">
        <v>2.6714E-3</v>
      </c>
      <c r="E1745" s="119">
        <v>1</v>
      </c>
      <c r="F1745" s="119" t="s">
        <v>1492</v>
      </c>
      <c r="G1745" s="114">
        <f>IF([Data da Aprovação]&lt;&gt;"ESTATUTÁRIO",YEAR([Data da Aprovação]),"")</f>
        <v>2007</v>
      </c>
      <c r="H1745" s="106">
        <f>Tabela9[[#This Row],[Valor do Provento R$]]/Tabela9[[#This Row],[Provento por 1 ou 1000 Ações]]</f>
        <v>2.6714E-3</v>
      </c>
    </row>
    <row r="1746" spans="1:8">
      <c r="A1746" s="118" t="s">
        <v>1534</v>
      </c>
      <c r="B1746" s="116" t="s">
        <v>1488</v>
      </c>
      <c r="C1746" s="138">
        <v>39202</v>
      </c>
      <c r="D1746" s="139">
        <v>2.6714E-3</v>
      </c>
      <c r="E1746" s="118">
        <v>1</v>
      </c>
      <c r="F1746" s="118" t="s">
        <v>1492</v>
      </c>
      <c r="G1746" s="113">
        <f>IF([Data da Aprovação]&lt;&gt;"ESTATUTÁRIO",YEAR([Data da Aprovação]),"")</f>
        <v>2007</v>
      </c>
      <c r="H1746" s="106">
        <f>Tabela9[[#This Row],[Valor do Provento R$]]/Tabela9[[#This Row],[Provento por 1 ou 1000 Ações]]</f>
        <v>2.6714E-3</v>
      </c>
    </row>
    <row r="1747" spans="1:8">
      <c r="A1747" s="119" t="s">
        <v>1534</v>
      </c>
      <c r="B1747" s="117" t="s">
        <v>1488</v>
      </c>
      <c r="C1747" s="140">
        <v>39202</v>
      </c>
      <c r="D1747" s="141">
        <v>2.6714E-3</v>
      </c>
      <c r="E1747" s="119">
        <v>1</v>
      </c>
      <c r="F1747" s="119" t="s">
        <v>1492</v>
      </c>
      <c r="G1747" s="114">
        <f>IF([Data da Aprovação]&lt;&gt;"ESTATUTÁRIO",YEAR([Data da Aprovação]),"")</f>
        <v>2007</v>
      </c>
      <c r="H1747" s="106">
        <f>Tabela9[[#This Row],[Valor do Provento R$]]/Tabela9[[#This Row],[Provento por 1 ou 1000 Ações]]</f>
        <v>2.6714E-3</v>
      </c>
    </row>
    <row r="1748" spans="1:8">
      <c r="A1748" s="118" t="s">
        <v>1534</v>
      </c>
      <c r="B1748" s="116" t="s">
        <v>1488</v>
      </c>
      <c r="C1748" s="138">
        <v>39202</v>
      </c>
      <c r="D1748" s="139">
        <v>2.6714E-3</v>
      </c>
      <c r="E1748" s="118">
        <v>1</v>
      </c>
      <c r="F1748" s="118" t="s">
        <v>1492</v>
      </c>
      <c r="G1748" s="113">
        <f>IF([Data da Aprovação]&lt;&gt;"ESTATUTÁRIO",YEAR([Data da Aprovação]),"")</f>
        <v>2007</v>
      </c>
      <c r="H1748" s="106">
        <f>Tabela9[[#This Row],[Valor do Provento R$]]/Tabela9[[#This Row],[Provento por 1 ou 1000 Ações]]</f>
        <v>2.6714E-3</v>
      </c>
    </row>
    <row r="1749" spans="1:8">
      <c r="A1749" s="119" t="s">
        <v>1534</v>
      </c>
      <c r="B1749" s="117" t="s">
        <v>1488</v>
      </c>
      <c r="C1749" s="140">
        <v>39202</v>
      </c>
      <c r="D1749" s="141">
        <v>2.6714E-3</v>
      </c>
      <c r="E1749" s="119">
        <v>1</v>
      </c>
      <c r="F1749" s="119" t="s">
        <v>1492</v>
      </c>
      <c r="G1749" s="114">
        <f>IF([Data da Aprovação]&lt;&gt;"ESTATUTÁRIO",YEAR([Data da Aprovação]),"")</f>
        <v>2007</v>
      </c>
      <c r="H1749" s="106">
        <f>Tabela9[[#This Row],[Valor do Provento R$]]/Tabela9[[#This Row],[Provento por 1 ou 1000 Ações]]</f>
        <v>2.6714E-3</v>
      </c>
    </row>
    <row r="1750" spans="1:8">
      <c r="A1750" s="118" t="s">
        <v>1534</v>
      </c>
      <c r="B1750" s="116" t="s">
        <v>1488</v>
      </c>
      <c r="C1750" s="138">
        <v>39202</v>
      </c>
      <c r="D1750" s="139">
        <v>2.6714E-3</v>
      </c>
      <c r="E1750" s="118">
        <v>1</v>
      </c>
      <c r="F1750" s="118" t="s">
        <v>1492</v>
      </c>
      <c r="G1750" s="113">
        <f>IF([Data da Aprovação]&lt;&gt;"ESTATUTÁRIO",YEAR([Data da Aprovação]),"")</f>
        <v>2007</v>
      </c>
      <c r="H1750" s="106">
        <f>Tabela9[[#This Row],[Valor do Provento R$]]/Tabela9[[#This Row],[Provento por 1 ou 1000 Ações]]</f>
        <v>2.6714E-3</v>
      </c>
    </row>
    <row r="1751" spans="1:8">
      <c r="A1751" s="119" t="s">
        <v>1534</v>
      </c>
      <c r="B1751" s="117" t="s">
        <v>1488</v>
      </c>
      <c r="C1751" s="140">
        <v>39202</v>
      </c>
      <c r="D1751" s="141">
        <v>2.6714E-3</v>
      </c>
      <c r="E1751" s="119">
        <v>1</v>
      </c>
      <c r="F1751" s="119" t="s">
        <v>1492</v>
      </c>
      <c r="G1751" s="114">
        <f>IF([Data da Aprovação]&lt;&gt;"ESTATUTÁRIO",YEAR([Data da Aprovação]),"")</f>
        <v>2007</v>
      </c>
      <c r="H1751" s="106">
        <f>Tabela9[[#This Row],[Valor do Provento R$]]/Tabela9[[#This Row],[Provento por 1 ou 1000 Ações]]</f>
        <v>2.6714E-3</v>
      </c>
    </row>
    <row r="1752" spans="1:8">
      <c r="A1752" s="118" t="s">
        <v>1534</v>
      </c>
      <c r="B1752" s="116" t="s">
        <v>1488</v>
      </c>
      <c r="C1752" s="138">
        <v>39202</v>
      </c>
      <c r="D1752" s="139">
        <v>2.6714E-3</v>
      </c>
      <c r="E1752" s="118">
        <v>1</v>
      </c>
      <c r="F1752" s="118" t="s">
        <v>1492</v>
      </c>
      <c r="G1752" s="113">
        <f>IF([Data da Aprovação]&lt;&gt;"ESTATUTÁRIO",YEAR([Data da Aprovação]),"")</f>
        <v>2007</v>
      </c>
      <c r="H1752" s="106">
        <f>Tabela9[[#This Row],[Valor do Provento R$]]/Tabela9[[#This Row],[Provento por 1 ou 1000 Ações]]</f>
        <v>2.6714E-3</v>
      </c>
    </row>
    <row r="1753" spans="1:8">
      <c r="A1753" s="119" t="s">
        <v>1534</v>
      </c>
      <c r="B1753" s="117" t="s">
        <v>1488</v>
      </c>
      <c r="C1753" s="140">
        <v>39202</v>
      </c>
      <c r="D1753" s="141">
        <v>2.6714E-3</v>
      </c>
      <c r="E1753" s="119">
        <v>1</v>
      </c>
      <c r="F1753" s="119" t="s">
        <v>1492</v>
      </c>
      <c r="G1753" s="114">
        <f>IF([Data da Aprovação]&lt;&gt;"ESTATUTÁRIO",YEAR([Data da Aprovação]),"")</f>
        <v>2007</v>
      </c>
      <c r="H1753" s="106">
        <f>Tabela9[[#This Row],[Valor do Provento R$]]/Tabela9[[#This Row],[Provento por 1 ou 1000 Ações]]</f>
        <v>2.6714E-3</v>
      </c>
    </row>
    <row r="1754" spans="1:8">
      <c r="A1754" s="118" t="s">
        <v>1534</v>
      </c>
      <c r="B1754" s="116" t="s">
        <v>1488</v>
      </c>
      <c r="C1754" s="138">
        <v>39202</v>
      </c>
      <c r="D1754" s="139">
        <v>2.6714E-3</v>
      </c>
      <c r="E1754" s="118">
        <v>1</v>
      </c>
      <c r="F1754" s="118" t="s">
        <v>1492</v>
      </c>
      <c r="G1754" s="113">
        <f>IF([Data da Aprovação]&lt;&gt;"ESTATUTÁRIO",YEAR([Data da Aprovação]),"")</f>
        <v>2007</v>
      </c>
      <c r="H1754" s="106">
        <f>Tabela9[[#This Row],[Valor do Provento R$]]/Tabela9[[#This Row],[Provento por 1 ou 1000 Ações]]</f>
        <v>2.6714E-3</v>
      </c>
    </row>
    <row r="1755" spans="1:8">
      <c r="A1755" s="119" t="s">
        <v>1534</v>
      </c>
      <c r="B1755" s="117" t="s">
        <v>1488</v>
      </c>
      <c r="C1755" s="140">
        <v>39202</v>
      </c>
      <c r="D1755" s="141">
        <v>2.6714E-3</v>
      </c>
      <c r="E1755" s="119">
        <v>1</v>
      </c>
      <c r="F1755" s="119" t="s">
        <v>1492</v>
      </c>
      <c r="G1755" s="114">
        <f>IF([Data da Aprovação]&lt;&gt;"ESTATUTÁRIO",YEAR([Data da Aprovação]),"")</f>
        <v>2007</v>
      </c>
      <c r="H1755" s="106">
        <f>Tabela9[[#This Row],[Valor do Provento R$]]/Tabela9[[#This Row],[Provento por 1 ou 1000 Ações]]</f>
        <v>2.6714E-3</v>
      </c>
    </row>
    <row r="1756" spans="1:8">
      <c r="A1756" s="118" t="s">
        <v>1534</v>
      </c>
      <c r="B1756" s="116" t="s">
        <v>1488</v>
      </c>
      <c r="C1756" s="138">
        <v>39568</v>
      </c>
      <c r="D1756" s="139">
        <v>5.5259999999999997E-3</v>
      </c>
      <c r="E1756" s="118">
        <v>1</v>
      </c>
      <c r="F1756" s="118" t="s">
        <v>1492</v>
      </c>
      <c r="G1756" s="113">
        <f>IF([Data da Aprovação]&lt;&gt;"ESTATUTÁRIO",YEAR([Data da Aprovação]),"")</f>
        <v>2008</v>
      </c>
      <c r="H1756" s="106">
        <f>Tabela9[[#This Row],[Valor do Provento R$]]/Tabela9[[#This Row],[Provento por 1 ou 1000 Ações]]</f>
        <v>5.5259999999999997E-3</v>
      </c>
    </row>
    <row r="1757" spans="1:8">
      <c r="A1757" s="119" t="s">
        <v>1534</v>
      </c>
      <c r="B1757" s="117" t="s">
        <v>1488</v>
      </c>
      <c r="C1757" s="140">
        <v>39568</v>
      </c>
      <c r="D1757" s="141">
        <v>3.456E-2</v>
      </c>
      <c r="E1757" s="119">
        <v>1</v>
      </c>
      <c r="F1757" s="119" t="s">
        <v>1492</v>
      </c>
      <c r="G1757" s="114">
        <f>IF([Data da Aprovação]&lt;&gt;"ESTATUTÁRIO",YEAR([Data da Aprovação]),"")</f>
        <v>2008</v>
      </c>
      <c r="H1757" s="106">
        <f>Tabela9[[#This Row],[Valor do Provento R$]]/Tabela9[[#This Row],[Provento por 1 ou 1000 Ações]]</f>
        <v>3.456E-2</v>
      </c>
    </row>
    <row r="1758" spans="1:8">
      <c r="A1758" s="118" t="s">
        <v>1534</v>
      </c>
      <c r="B1758" s="116" t="s">
        <v>1490</v>
      </c>
      <c r="C1758" s="138">
        <v>38835</v>
      </c>
      <c r="D1758" s="139">
        <v>2.0035840000000001E-3</v>
      </c>
      <c r="E1758" s="118">
        <v>1</v>
      </c>
      <c r="F1758" s="118" t="s">
        <v>1492</v>
      </c>
      <c r="G1758" s="113">
        <f>IF([Data da Aprovação]&lt;&gt;"ESTATUTÁRIO",YEAR([Data da Aprovação]),"")</f>
        <v>2006</v>
      </c>
      <c r="H1758" s="106">
        <f>Tabela9[[#This Row],[Valor do Provento R$]]/Tabela9[[#This Row],[Provento por 1 ou 1000 Ações]]</f>
        <v>2.0035840000000001E-3</v>
      </c>
    </row>
    <row r="1759" spans="1:8">
      <c r="A1759" s="119" t="s">
        <v>1534</v>
      </c>
      <c r="B1759" s="117" t="s">
        <v>1490</v>
      </c>
      <c r="C1759" s="140">
        <v>38835</v>
      </c>
      <c r="D1759" s="141">
        <v>2.0035840000000001E-3</v>
      </c>
      <c r="E1759" s="119">
        <v>1</v>
      </c>
      <c r="F1759" s="119" t="s">
        <v>1492</v>
      </c>
      <c r="G1759" s="114">
        <f>IF([Data da Aprovação]&lt;&gt;"ESTATUTÁRIO",YEAR([Data da Aprovação]),"")</f>
        <v>2006</v>
      </c>
      <c r="H1759" s="106">
        <f>Tabela9[[#This Row],[Valor do Provento R$]]/Tabela9[[#This Row],[Provento por 1 ou 1000 Ações]]</f>
        <v>2.0035840000000001E-3</v>
      </c>
    </row>
    <row r="1760" spans="1:8">
      <c r="A1760" s="118" t="s">
        <v>1534</v>
      </c>
      <c r="B1760" s="116" t="s">
        <v>1490</v>
      </c>
      <c r="C1760" s="138">
        <v>38835</v>
      </c>
      <c r="D1760" s="139">
        <v>2.0035840000000001E-3</v>
      </c>
      <c r="E1760" s="118">
        <v>1</v>
      </c>
      <c r="F1760" s="118" t="s">
        <v>1492</v>
      </c>
      <c r="G1760" s="113">
        <f>IF([Data da Aprovação]&lt;&gt;"ESTATUTÁRIO",YEAR([Data da Aprovação]),"")</f>
        <v>2006</v>
      </c>
      <c r="H1760" s="106">
        <f>Tabela9[[#This Row],[Valor do Provento R$]]/Tabela9[[#This Row],[Provento por 1 ou 1000 Ações]]</f>
        <v>2.0035840000000001E-3</v>
      </c>
    </row>
    <row r="1761" spans="1:8">
      <c r="A1761" s="119" t="s">
        <v>1534</v>
      </c>
      <c r="B1761" s="117" t="s">
        <v>1490</v>
      </c>
      <c r="C1761" s="140">
        <v>38835</v>
      </c>
      <c r="D1761" s="141">
        <v>2.0035840000000001E-3</v>
      </c>
      <c r="E1761" s="119">
        <v>1</v>
      </c>
      <c r="F1761" s="119" t="s">
        <v>1492</v>
      </c>
      <c r="G1761" s="114">
        <f>IF([Data da Aprovação]&lt;&gt;"ESTATUTÁRIO",YEAR([Data da Aprovação]),"")</f>
        <v>2006</v>
      </c>
      <c r="H1761" s="106">
        <f>Tabela9[[#This Row],[Valor do Provento R$]]/Tabela9[[#This Row],[Provento por 1 ou 1000 Ações]]</f>
        <v>2.0035840000000001E-3</v>
      </c>
    </row>
    <row r="1762" spans="1:8">
      <c r="A1762" s="118" t="s">
        <v>1534</v>
      </c>
      <c r="B1762" s="116" t="s">
        <v>1490</v>
      </c>
      <c r="C1762" s="138">
        <v>38835</v>
      </c>
      <c r="D1762" s="139">
        <v>2.0035840000000001E-3</v>
      </c>
      <c r="E1762" s="118">
        <v>1</v>
      </c>
      <c r="F1762" s="118" t="s">
        <v>1492</v>
      </c>
      <c r="G1762" s="113">
        <f>IF([Data da Aprovação]&lt;&gt;"ESTATUTÁRIO",YEAR([Data da Aprovação]),"")</f>
        <v>2006</v>
      </c>
      <c r="H1762" s="106">
        <f>Tabela9[[#This Row],[Valor do Provento R$]]/Tabela9[[#This Row],[Provento por 1 ou 1000 Ações]]</f>
        <v>2.0035840000000001E-3</v>
      </c>
    </row>
    <row r="1763" spans="1:8">
      <c r="A1763" s="119" t="s">
        <v>1534</v>
      </c>
      <c r="B1763" s="117" t="s">
        <v>1490</v>
      </c>
      <c r="C1763" s="140">
        <v>38835</v>
      </c>
      <c r="D1763" s="141">
        <v>2.0035840000000001E-3</v>
      </c>
      <c r="E1763" s="119">
        <v>1</v>
      </c>
      <c r="F1763" s="119" t="s">
        <v>1492</v>
      </c>
      <c r="G1763" s="114">
        <f>IF([Data da Aprovação]&lt;&gt;"ESTATUTÁRIO",YEAR([Data da Aprovação]),"")</f>
        <v>2006</v>
      </c>
      <c r="H1763" s="106">
        <f>Tabela9[[#This Row],[Valor do Provento R$]]/Tabela9[[#This Row],[Provento por 1 ou 1000 Ações]]</f>
        <v>2.0035840000000001E-3</v>
      </c>
    </row>
    <row r="1764" spans="1:8">
      <c r="A1764" s="118" t="s">
        <v>1534</v>
      </c>
      <c r="B1764" s="116" t="s">
        <v>1490</v>
      </c>
      <c r="C1764" s="138">
        <v>38835</v>
      </c>
      <c r="D1764" s="139">
        <v>2.0035840000000001E-3</v>
      </c>
      <c r="E1764" s="118">
        <v>1</v>
      </c>
      <c r="F1764" s="118" t="s">
        <v>1492</v>
      </c>
      <c r="G1764" s="113">
        <f>IF([Data da Aprovação]&lt;&gt;"ESTATUTÁRIO",YEAR([Data da Aprovação]),"")</f>
        <v>2006</v>
      </c>
      <c r="H1764" s="106">
        <f>Tabela9[[#This Row],[Valor do Provento R$]]/Tabela9[[#This Row],[Provento por 1 ou 1000 Ações]]</f>
        <v>2.0035840000000001E-3</v>
      </c>
    </row>
    <row r="1765" spans="1:8">
      <c r="A1765" s="119" t="s">
        <v>1534</v>
      </c>
      <c r="B1765" s="117" t="s">
        <v>1490</v>
      </c>
      <c r="C1765" s="140">
        <v>38835</v>
      </c>
      <c r="D1765" s="141">
        <v>2.0035840000000001E-3</v>
      </c>
      <c r="E1765" s="119">
        <v>1</v>
      </c>
      <c r="F1765" s="119" t="s">
        <v>1492</v>
      </c>
      <c r="G1765" s="114">
        <f>IF([Data da Aprovação]&lt;&gt;"ESTATUTÁRIO",YEAR([Data da Aprovação]),"")</f>
        <v>2006</v>
      </c>
      <c r="H1765" s="106">
        <f>Tabela9[[#This Row],[Valor do Provento R$]]/Tabela9[[#This Row],[Provento por 1 ou 1000 Ações]]</f>
        <v>2.0035840000000001E-3</v>
      </c>
    </row>
    <row r="1766" spans="1:8">
      <c r="A1766" s="118" t="s">
        <v>1534</v>
      </c>
      <c r="B1766" s="116" t="s">
        <v>1490</v>
      </c>
      <c r="C1766" s="138">
        <v>38835</v>
      </c>
      <c r="D1766" s="139">
        <v>2.0035840000000001E-3</v>
      </c>
      <c r="E1766" s="118">
        <v>1</v>
      </c>
      <c r="F1766" s="118" t="s">
        <v>1492</v>
      </c>
      <c r="G1766" s="113">
        <f>IF([Data da Aprovação]&lt;&gt;"ESTATUTÁRIO",YEAR([Data da Aprovação]),"")</f>
        <v>2006</v>
      </c>
      <c r="H1766" s="106">
        <f>Tabela9[[#This Row],[Valor do Provento R$]]/Tabela9[[#This Row],[Provento por 1 ou 1000 Ações]]</f>
        <v>2.0035840000000001E-3</v>
      </c>
    </row>
    <row r="1767" spans="1:8">
      <c r="A1767" s="119" t="s">
        <v>1534</v>
      </c>
      <c r="B1767" s="117" t="s">
        <v>1490</v>
      </c>
      <c r="C1767" s="140">
        <v>38835</v>
      </c>
      <c r="D1767" s="141">
        <v>2.0035840000000001E-3</v>
      </c>
      <c r="E1767" s="119">
        <v>1</v>
      </c>
      <c r="F1767" s="119" t="s">
        <v>1492</v>
      </c>
      <c r="G1767" s="114">
        <f>IF([Data da Aprovação]&lt;&gt;"ESTATUTÁRIO",YEAR([Data da Aprovação]),"")</f>
        <v>2006</v>
      </c>
      <c r="H1767" s="106">
        <f>Tabela9[[#This Row],[Valor do Provento R$]]/Tabela9[[#This Row],[Provento por 1 ou 1000 Ações]]</f>
        <v>2.0035840000000001E-3</v>
      </c>
    </row>
    <row r="1768" spans="1:8">
      <c r="A1768" s="118" t="s">
        <v>1534</v>
      </c>
      <c r="B1768" s="116" t="s">
        <v>1490</v>
      </c>
      <c r="C1768" s="138">
        <v>38835</v>
      </c>
      <c r="D1768" s="139">
        <v>2.0035840000000001E-3</v>
      </c>
      <c r="E1768" s="118">
        <v>1</v>
      </c>
      <c r="F1768" s="118" t="s">
        <v>1492</v>
      </c>
      <c r="G1768" s="113">
        <f>IF([Data da Aprovação]&lt;&gt;"ESTATUTÁRIO",YEAR([Data da Aprovação]),"")</f>
        <v>2006</v>
      </c>
      <c r="H1768" s="106">
        <f>Tabela9[[#This Row],[Valor do Provento R$]]/Tabela9[[#This Row],[Provento por 1 ou 1000 Ações]]</f>
        <v>2.0035840000000001E-3</v>
      </c>
    </row>
    <row r="1769" spans="1:8">
      <c r="A1769" s="119" t="s">
        <v>1534</v>
      </c>
      <c r="B1769" s="117" t="s">
        <v>1490</v>
      </c>
      <c r="C1769" s="140">
        <v>38835</v>
      </c>
      <c r="D1769" s="141">
        <v>2.0035840000000001E-3</v>
      </c>
      <c r="E1769" s="119">
        <v>1</v>
      </c>
      <c r="F1769" s="119" t="s">
        <v>1492</v>
      </c>
      <c r="G1769" s="114">
        <f>IF([Data da Aprovação]&lt;&gt;"ESTATUTÁRIO",YEAR([Data da Aprovação]),"")</f>
        <v>2006</v>
      </c>
      <c r="H1769" s="106">
        <f>Tabela9[[#This Row],[Valor do Provento R$]]/Tabela9[[#This Row],[Provento por 1 ou 1000 Ações]]</f>
        <v>2.0035840000000001E-3</v>
      </c>
    </row>
    <row r="1770" spans="1:8">
      <c r="A1770" s="118" t="s">
        <v>1534</v>
      </c>
      <c r="B1770" s="116" t="s">
        <v>1490</v>
      </c>
      <c r="C1770" s="138">
        <v>39202</v>
      </c>
      <c r="D1770" s="139">
        <v>2.6714E-3</v>
      </c>
      <c r="E1770" s="118">
        <v>1</v>
      </c>
      <c r="F1770" s="118" t="s">
        <v>1492</v>
      </c>
      <c r="G1770" s="113">
        <f>IF([Data da Aprovação]&lt;&gt;"ESTATUTÁRIO",YEAR([Data da Aprovação]),"")</f>
        <v>2007</v>
      </c>
      <c r="H1770" s="106">
        <f>Tabela9[[#This Row],[Valor do Provento R$]]/Tabela9[[#This Row],[Provento por 1 ou 1000 Ações]]</f>
        <v>2.6714E-3</v>
      </c>
    </row>
    <row r="1771" spans="1:8">
      <c r="A1771" s="119" t="s">
        <v>1534</v>
      </c>
      <c r="B1771" s="117" t="s">
        <v>1490</v>
      </c>
      <c r="C1771" s="140">
        <v>39202</v>
      </c>
      <c r="D1771" s="141">
        <v>2.6714E-3</v>
      </c>
      <c r="E1771" s="119">
        <v>1</v>
      </c>
      <c r="F1771" s="119" t="s">
        <v>1492</v>
      </c>
      <c r="G1771" s="114">
        <f>IF([Data da Aprovação]&lt;&gt;"ESTATUTÁRIO",YEAR([Data da Aprovação]),"")</f>
        <v>2007</v>
      </c>
      <c r="H1771" s="106">
        <f>Tabela9[[#This Row],[Valor do Provento R$]]/Tabela9[[#This Row],[Provento por 1 ou 1000 Ações]]</f>
        <v>2.6714E-3</v>
      </c>
    </row>
    <row r="1772" spans="1:8">
      <c r="A1772" s="118" t="s">
        <v>1534</v>
      </c>
      <c r="B1772" s="116" t="s">
        <v>1490</v>
      </c>
      <c r="C1772" s="138">
        <v>39202</v>
      </c>
      <c r="D1772" s="139">
        <v>2.6714E-3</v>
      </c>
      <c r="E1772" s="118">
        <v>1</v>
      </c>
      <c r="F1772" s="118" t="s">
        <v>1492</v>
      </c>
      <c r="G1772" s="113">
        <f>IF([Data da Aprovação]&lt;&gt;"ESTATUTÁRIO",YEAR([Data da Aprovação]),"")</f>
        <v>2007</v>
      </c>
      <c r="H1772" s="106">
        <f>Tabela9[[#This Row],[Valor do Provento R$]]/Tabela9[[#This Row],[Provento por 1 ou 1000 Ações]]</f>
        <v>2.6714E-3</v>
      </c>
    </row>
    <row r="1773" spans="1:8">
      <c r="A1773" s="119" t="s">
        <v>1534</v>
      </c>
      <c r="B1773" s="117" t="s">
        <v>1490</v>
      </c>
      <c r="C1773" s="140">
        <v>39202</v>
      </c>
      <c r="D1773" s="141">
        <v>2.6714E-3</v>
      </c>
      <c r="E1773" s="119">
        <v>1</v>
      </c>
      <c r="F1773" s="119" t="s">
        <v>1492</v>
      </c>
      <c r="G1773" s="114">
        <f>IF([Data da Aprovação]&lt;&gt;"ESTATUTÁRIO",YEAR([Data da Aprovação]),"")</f>
        <v>2007</v>
      </c>
      <c r="H1773" s="106">
        <f>Tabela9[[#This Row],[Valor do Provento R$]]/Tabela9[[#This Row],[Provento por 1 ou 1000 Ações]]</f>
        <v>2.6714E-3</v>
      </c>
    </row>
    <row r="1774" spans="1:8">
      <c r="A1774" s="118" t="s">
        <v>1534</v>
      </c>
      <c r="B1774" s="116" t="s">
        <v>1490</v>
      </c>
      <c r="C1774" s="138">
        <v>39202</v>
      </c>
      <c r="D1774" s="139">
        <v>2.6714E-3</v>
      </c>
      <c r="E1774" s="118">
        <v>1</v>
      </c>
      <c r="F1774" s="118" t="s">
        <v>1492</v>
      </c>
      <c r="G1774" s="113">
        <f>IF([Data da Aprovação]&lt;&gt;"ESTATUTÁRIO",YEAR([Data da Aprovação]),"")</f>
        <v>2007</v>
      </c>
      <c r="H1774" s="106">
        <f>Tabela9[[#This Row],[Valor do Provento R$]]/Tabela9[[#This Row],[Provento por 1 ou 1000 Ações]]</f>
        <v>2.6714E-3</v>
      </c>
    </row>
    <row r="1775" spans="1:8">
      <c r="A1775" s="119" t="s">
        <v>1534</v>
      </c>
      <c r="B1775" s="117" t="s">
        <v>1490</v>
      </c>
      <c r="C1775" s="140">
        <v>39202</v>
      </c>
      <c r="D1775" s="141">
        <v>2.6714E-3</v>
      </c>
      <c r="E1775" s="119">
        <v>1</v>
      </c>
      <c r="F1775" s="119" t="s">
        <v>1492</v>
      </c>
      <c r="G1775" s="114">
        <f>IF([Data da Aprovação]&lt;&gt;"ESTATUTÁRIO",YEAR([Data da Aprovação]),"")</f>
        <v>2007</v>
      </c>
      <c r="H1775" s="106">
        <f>Tabela9[[#This Row],[Valor do Provento R$]]/Tabela9[[#This Row],[Provento por 1 ou 1000 Ações]]</f>
        <v>2.6714E-3</v>
      </c>
    </row>
    <row r="1776" spans="1:8">
      <c r="A1776" s="118" t="s">
        <v>1534</v>
      </c>
      <c r="B1776" s="116" t="s">
        <v>1490</v>
      </c>
      <c r="C1776" s="138">
        <v>39202</v>
      </c>
      <c r="D1776" s="139">
        <v>2.6714E-3</v>
      </c>
      <c r="E1776" s="118">
        <v>1</v>
      </c>
      <c r="F1776" s="118" t="s">
        <v>1492</v>
      </c>
      <c r="G1776" s="113">
        <f>IF([Data da Aprovação]&lt;&gt;"ESTATUTÁRIO",YEAR([Data da Aprovação]),"")</f>
        <v>2007</v>
      </c>
      <c r="H1776" s="106">
        <f>Tabela9[[#This Row],[Valor do Provento R$]]/Tabela9[[#This Row],[Provento por 1 ou 1000 Ações]]</f>
        <v>2.6714E-3</v>
      </c>
    </row>
    <row r="1777" spans="1:8">
      <c r="A1777" s="119" t="s">
        <v>1534</v>
      </c>
      <c r="B1777" s="117" t="s">
        <v>1490</v>
      </c>
      <c r="C1777" s="140">
        <v>39202</v>
      </c>
      <c r="D1777" s="141">
        <v>2.6714E-3</v>
      </c>
      <c r="E1777" s="119">
        <v>1</v>
      </c>
      <c r="F1777" s="119" t="s">
        <v>1492</v>
      </c>
      <c r="G1777" s="114">
        <f>IF([Data da Aprovação]&lt;&gt;"ESTATUTÁRIO",YEAR([Data da Aprovação]),"")</f>
        <v>2007</v>
      </c>
      <c r="H1777" s="106">
        <f>Tabela9[[#This Row],[Valor do Provento R$]]/Tabela9[[#This Row],[Provento por 1 ou 1000 Ações]]</f>
        <v>2.6714E-3</v>
      </c>
    </row>
    <row r="1778" spans="1:8">
      <c r="A1778" s="118" t="s">
        <v>1534</v>
      </c>
      <c r="B1778" s="116" t="s">
        <v>1490</v>
      </c>
      <c r="C1778" s="138">
        <v>39202</v>
      </c>
      <c r="D1778" s="139">
        <v>2.6714E-3</v>
      </c>
      <c r="E1778" s="118">
        <v>1</v>
      </c>
      <c r="F1778" s="118" t="s">
        <v>1492</v>
      </c>
      <c r="G1778" s="113">
        <f>IF([Data da Aprovação]&lt;&gt;"ESTATUTÁRIO",YEAR([Data da Aprovação]),"")</f>
        <v>2007</v>
      </c>
      <c r="H1778" s="106">
        <f>Tabela9[[#This Row],[Valor do Provento R$]]/Tabela9[[#This Row],[Provento por 1 ou 1000 Ações]]</f>
        <v>2.6714E-3</v>
      </c>
    </row>
    <row r="1779" spans="1:8">
      <c r="A1779" s="119" t="s">
        <v>1534</v>
      </c>
      <c r="B1779" s="117" t="s">
        <v>1490</v>
      </c>
      <c r="C1779" s="140">
        <v>39202</v>
      </c>
      <c r="D1779" s="141">
        <v>2.6714E-3</v>
      </c>
      <c r="E1779" s="119">
        <v>1</v>
      </c>
      <c r="F1779" s="119" t="s">
        <v>1492</v>
      </c>
      <c r="G1779" s="114">
        <f>IF([Data da Aprovação]&lt;&gt;"ESTATUTÁRIO",YEAR([Data da Aprovação]),"")</f>
        <v>2007</v>
      </c>
      <c r="H1779" s="106">
        <f>Tabela9[[#This Row],[Valor do Provento R$]]/Tabela9[[#This Row],[Provento por 1 ou 1000 Ações]]</f>
        <v>2.6714E-3</v>
      </c>
    </row>
    <row r="1780" spans="1:8">
      <c r="A1780" s="118" t="s">
        <v>1534</v>
      </c>
      <c r="B1780" s="116" t="s">
        <v>1490</v>
      </c>
      <c r="C1780" s="138">
        <v>39202</v>
      </c>
      <c r="D1780" s="139">
        <v>2.6714E-3</v>
      </c>
      <c r="E1780" s="118">
        <v>1</v>
      </c>
      <c r="F1780" s="118" t="s">
        <v>1492</v>
      </c>
      <c r="G1780" s="113">
        <f>IF([Data da Aprovação]&lt;&gt;"ESTATUTÁRIO",YEAR([Data da Aprovação]),"")</f>
        <v>2007</v>
      </c>
      <c r="H1780" s="106">
        <f>Tabela9[[#This Row],[Valor do Provento R$]]/Tabela9[[#This Row],[Provento por 1 ou 1000 Ações]]</f>
        <v>2.6714E-3</v>
      </c>
    </row>
    <row r="1781" spans="1:8">
      <c r="A1781" s="119" t="s">
        <v>1534</v>
      </c>
      <c r="B1781" s="117" t="s">
        <v>1490</v>
      </c>
      <c r="C1781" s="140">
        <v>39202</v>
      </c>
      <c r="D1781" s="141">
        <v>2.6714E-3</v>
      </c>
      <c r="E1781" s="119">
        <v>1</v>
      </c>
      <c r="F1781" s="119" t="s">
        <v>1492</v>
      </c>
      <c r="G1781" s="114">
        <f>IF([Data da Aprovação]&lt;&gt;"ESTATUTÁRIO",YEAR([Data da Aprovação]),"")</f>
        <v>2007</v>
      </c>
      <c r="H1781" s="106">
        <f>Tabela9[[#This Row],[Valor do Provento R$]]/Tabela9[[#This Row],[Provento por 1 ou 1000 Ações]]</f>
        <v>2.6714E-3</v>
      </c>
    </row>
    <row r="1782" spans="1:8">
      <c r="A1782" s="118" t="s">
        <v>1534</v>
      </c>
      <c r="B1782" s="116" t="s">
        <v>1490</v>
      </c>
      <c r="C1782" s="138">
        <v>39568</v>
      </c>
      <c r="D1782" s="139">
        <v>5.5259999999999997E-3</v>
      </c>
      <c r="E1782" s="118">
        <v>1</v>
      </c>
      <c r="F1782" s="118" t="s">
        <v>1492</v>
      </c>
      <c r="G1782" s="113">
        <f>IF([Data da Aprovação]&lt;&gt;"ESTATUTÁRIO",YEAR([Data da Aprovação]),"")</f>
        <v>2008</v>
      </c>
      <c r="H1782" s="106">
        <f>Tabela9[[#This Row],[Valor do Provento R$]]/Tabela9[[#This Row],[Provento por 1 ou 1000 Ações]]</f>
        <v>5.5259999999999997E-3</v>
      </c>
    </row>
    <row r="1783" spans="1:8">
      <c r="A1783" s="119" t="s">
        <v>1534</v>
      </c>
      <c r="B1783" s="117" t="s">
        <v>1490</v>
      </c>
      <c r="C1783" s="140">
        <v>39568</v>
      </c>
      <c r="D1783" s="141">
        <v>3.456E-2</v>
      </c>
      <c r="E1783" s="119">
        <v>1</v>
      </c>
      <c r="F1783" s="119" t="s">
        <v>1492</v>
      </c>
      <c r="G1783" s="114">
        <f>IF([Data da Aprovação]&lt;&gt;"ESTATUTÁRIO",YEAR([Data da Aprovação]),"")</f>
        <v>2008</v>
      </c>
      <c r="H1783" s="106">
        <f>Tabela9[[#This Row],[Valor do Provento R$]]/Tabela9[[#This Row],[Provento por 1 ou 1000 Ações]]</f>
        <v>3.456E-2</v>
      </c>
    </row>
    <row r="1784" spans="1:8">
      <c r="A1784" s="118" t="s">
        <v>1535</v>
      </c>
      <c r="B1784" s="116" t="s">
        <v>1488</v>
      </c>
      <c r="C1784" s="138">
        <v>35550</v>
      </c>
      <c r="D1784" s="139">
        <v>7.0999999999999994E-2</v>
      </c>
      <c r="E1784" s="118">
        <v>1000</v>
      </c>
      <c r="F1784" s="118" t="s">
        <v>1492</v>
      </c>
      <c r="G1784" s="113">
        <f>IF([Data da Aprovação]&lt;&gt;"ESTATUTÁRIO",YEAR([Data da Aprovação]),"")</f>
        <v>1997</v>
      </c>
      <c r="H1784" s="106">
        <f>Tabela9[[#This Row],[Valor do Provento R$]]/Tabela9[[#This Row],[Provento por 1 ou 1000 Ações]]</f>
        <v>7.0999999999999991E-5</v>
      </c>
    </row>
    <row r="1785" spans="1:8">
      <c r="A1785" s="119" t="s">
        <v>1535</v>
      </c>
      <c r="B1785" s="117" t="s">
        <v>1488</v>
      </c>
      <c r="C1785" s="140">
        <v>35550</v>
      </c>
      <c r="D1785" s="141">
        <v>7.0999999999999994E-2</v>
      </c>
      <c r="E1785" s="119">
        <v>1000</v>
      </c>
      <c r="F1785" s="119" t="s">
        <v>1492</v>
      </c>
      <c r="G1785" s="114">
        <f>IF([Data da Aprovação]&lt;&gt;"ESTATUTÁRIO",YEAR([Data da Aprovação]),"")</f>
        <v>1997</v>
      </c>
      <c r="H1785" s="106">
        <f>Tabela9[[#This Row],[Valor do Provento R$]]/Tabela9[[#This Row],[Provento por 1 ou 1000 Ações]]</f>
        <v>7.0999999999999991E-5</v>
      </c>
    </row>
    <row r="1786" spans="1:8">
      <c r="A1786" s="118" t="s">
        <v>1535</v>
      </c>
      <c r="B1786" s="116" t="s">
        <v>1488</v>
      </c>
      <c r="C1786" s="138">
        <v>35550</v>
      </c>
      <c r="D1786" s="139">
        <v>7.0999999999999994E-2</v>
      </c>
      <c r="E1786" s="118">
        <v>1000</v>
      </c>
      <c r="F1786" s="118" t="s">
        <v>1492</v>
      </c>
      <c r="G1786" s="113">
        <f>IF([Data da Aprovação]&lt;&gt;"ESTATUTÁRIO",YEAR([Data da Aprovação]),"")</f>
        <v>1997</v>
      </c>
      <c r="H1786" s="106">
        <f>Tabela9[[#This Row],[Valor do Provento R$]]/Tabela9[[#This Row],[Provento por 1 ou 1000 Ações]]</f>
        <v>7.0999999999999991E-5</v>
      </c>
    </row>
    <row r="1787" spans="1:8">
      <c r="A1787" s="119" t="s">
        <v>1535</v>
      </c>
      <c r="B1787" s="117" t="s">
        <v>1488</v>
      </c>
      <c r="C1787" s="140">
        <v>36266</v>
      </c>
      <c r="D1787" s="141">
        <v>0.95399999999999996</v>
      </c>
      <c r="E1787" s="119">
        <v>1000</v>
      </c>
      <c r="F1787" s="119" t="s">
        <v>1492</v>
      </c>
      <c r="G1787" s="114">
        <f>IF([Data da Aprovação]&lt;&gt;"ESTATUTÁRIO",YEAR([Data da Aprovação]),"")</f>
        <v>1999</v>
      </c>
      <c r="H1787" s="106">
        <f>Tabela9[[#This Row],[Valor do Provento R$]]/Tabela9[[#This Row],[Provento por 1 ou 1000 Ações]]</f>
        <v>9.5399999999999999E-4</v>
      </c>
    </row>
    <row r="1788" spans="1:8">
      <c r="A1788" s="118" t="s">
        <v>1535</v>
      </c>
      <c r="B1788" s="116" t="s">
        <v>1488</v>
      </c>
      <c r="C1788" s="138">
        <v>37011</v>
      </c>
      <c r="D1788" s="139">
        <v>9.7025E-2</v>
      </c>
      <c r="E1788" s="118">
        <v>1000</v>
      </c>
      <c r="F1788" s="118" t="s">
        <v>1492</v>
      </c>
      <c r="G1788" s="113">
        <f>IF([Data da Aprovação]&lt;&gt;"ESTATUTÁRIO",YEAR([Data da Aprovação]),"")</f>
        <v>2001</v>
      </c>
      <c r="H1788" s="106">
        <f>Tabela9[[#This Row],[Valor do Provento R$]]/Tabela9[[#This Row],[Provento por 1 ou 1000 Ações]]</f>
        <v>9.7025E-5</v>
      </c>
    </row>
    <row r="1789" spans="1:8">
      <c r="A1789" s="119" t="s">
        <v>1535</v>
      </c>
      <c r="B1789" s="117" t="s">
        <v>1488</v>
      </c>
      <c r="C1789" s="140">
        <v>37011</v>
      </c>
      <c r="D1789" s="141">
        <v>9.7025E-2</v>
      </c>
      <c r="E1789" s="119">
        <v>1000</v>
      </c>
      <c r="F1789" s="119" t="s">
        <v>1492</v>
      </c>
      <c r="G1789" s="114">
        <f>IF([Data da Aprovação]&lt;&gt;"ESTATUTÁRIO",YEAR([Data da Aprovação]),"")</f>
        <v>2001</v>
      </c>
      <c r="H1789" s="106">
        <f>Tabela9[[#This Row],[Valor do Provento R$]]/Tabela9[[#This Row],[Provento por 1 ou 1000 Ações]]</f>
        <v>9.7025E-5</v>
      </c>
    </row>
    <row r="1790" spans="1:8">
      <c r="A1790" s="118" t="s">
        <v>1535</v>
      </c>
      <c r="B1790" s="116" t="s">
        <v>1488</v>
      </c>
      <c r="C1790" s="138">
        <v>37011</v>
      </c>
      <c r="D1790" s="139">
        <v>9.7025E-2</v>
      </c>
      <c r="E1790" s="118">
        <v>1000</v>
      </c>
      <c r="F1790" s="118" t="s">
        <v>1492</v>
      </c>
      <c r="G1790" s="113">
        <f>IF([Data da Aprovação]&lt;&gt;"ESTATUTÁRIO",YEAR([Data da Aprovação]),"")</f>
        <v>2001</v>
      </c>
      <c r="H1790" s="106">
        <f>Tabela9[[#This Row],[Valor do Provento R$]]/Tabela9[[#This Row],[Provento por 1 ou 1000 Ações]]</f>
        <v>9.7025E-5</v>
      </c>
    </row>
    <row r="1791" spans="1:8">
      <c r="A1791" s="119" t="s">
        <v>1535</v>
      </c>
      <c r="B1791" s="117" t="s">
        <v>1488</v>
      </c>
      <c r="C1791" s="140">
        <v>37011</v>
      </c>
      <c r="D1791" s="141">
        <v>9.7025E-2</v>
      </c>
      <c r="E1791" s="119">
        <v>1000</v>
      </c>
      <c r="F1791" s="119" t="s">
        <v>1492</v>
      </c>
      <c r="G1791" s="114">
        <f>IF([Data da Aprovação]&lt;&gt;"ESTATUTÁRIO",YEAR([Data da Aprovação]),"")</f>
        <v>2001</v>
      </c>
      <c r="H1791" s="106">
        <f>Tabela9[[#This Row],[Valor do Provento R$]]/Tabela9[[#This Row],[Provento por 1 ou 1000 Ações]]</f>
        <v>9.7025E-5</v>
      </c>
    </row>
    <row r="1792" spans="1:8">
      <c r="A1792" s="118" t="s">
        <v>1535</v>
      </c>
      <c r="B1792" s="116" t="s">
        <v>1488</v>
      </c>
      <c r="C1792" s="138">
        <v>37376</v>
      </c>
      <c r="D1792" s="139">
        <v>0.12</v>
      </c>
      <c r="E1792" s="118">
        <v>1000</v>
      </c>
      <c r="F1792" s="118" t="s">
        <v>1492</v>
      </c>
      <c r="G1792" s="113">
        <f>IF([Data da Aprovação]&lt;&gt;"ESTATUTÁRIO",YEAR([Data da Aprovação]),"")</f>
        <v>2002</v>
      </c>
      <c r="H1792" s="106">
        <f>Tabela9[[#This Row],[Valor do Provento R$]]/Tabela9[[#This Row],[Provento por 1 ou 1000 Ações]]</f>
        <v>1.1999999999999999E-4</v>
      </c>
    </row>
    <row r="1793" spans="1:8">
      <c r="A1793" s="119" t="s">
        <v>1535</v>
      </c>
      <c r="B1793" s="117" t="s">
        <v>1488</v>
      </c>
      <c r="C1793" s="140">
        <v>37376</v>
      </c>
      <c r="D1793" s="141">
        <v>0.12</v>
      </c>
      <c r="E1793" s="119">
        <v>1000</v>
      </c>
      <c r="F1793" s="119" t="s">
        <v>1492</v>
      </c>
      <c r="G1793" s="114">
        <f>IF([Data da Aprovação]&lt;&gt;"ESTATUTÁRIO",YEAR([Data da Aprovação]),"")</f>
        <v>2002</v>
      </c>
      <c r="H1793" s="106">
        <f>Tabela9[[#This Row],[Valor do Provento R$]]/Tabela9[[#This Row],[Provento por 1 ou 1000 Ações]]</f>
        <v>1.1999999999999999E-4</v>
      </c>
    </row>
    <row r="1794" spans="1:8">
      <c r="A1794" s="118" t="s">
        <v>1535</v>
      </c>
      <c r="B1794" s="116" t="s">
        <v>1488</v>
      </c>
      <c r="C1794" s="138">
        <v>37376</v>
      </c>
      <c r="D1794" s="139">
        <v>0.12</v>
      </c>
      <c r="E1794" s="118">
        <v>1000</v>
      </c>
      <c r="F1794" s="118" t="s">
        <v>1492</v>
      </c>
      <c r="G1794" s="113">
        <f>IF([Data da Aprovação]&lt;&gt;"ESTATUTÁRIO",YEAR([Data da Aprovação]),"")</f>
        <v>2002</v>
      </c>
      <c r="H1794" s="106">
        <f>Tabela9[[#This Row],[Valor do Provento R$]]/Tabela9[[#This Row],[Provento por 1 ou 1000 Ações]]</f>
        <v>1.1999999999999999E-4</v>
      </c>
    </row>
    <row r="1795" spans="1:8">
      <c r="A1795" s="119" t="s">
        <v>1535</v>
      </c>
      <c r="B1795" s="117" t="s">
        <v>1488</v>
      </c>
      <c r="C1795" s="140">
        <v>37376</v>
      </c>
      <c r="D1795" s="141">
        <v>0.12</v>
      </c>
      <c r="E1795" s="119">
        <v>1000</v>
      </c>
      <c r="F1795" s="119" t="s">
        <v>1492</v>
      </c>
      <c r="G1795" s="114">
        <f>IF([Data da Aprovação]&lt;&gt;"ESTATUTÁRIO",YEAR([Data da Aprovação]),"")</f>
        <v>2002</v>
      </c>
      <c r="H1795" s="106">
        <f>Tabela9[[#This Row],[Valor do Provento R$]]/Tabela9[[#This Row],[Provento por 1 ou 1000 Ações]]</f>
        <v>1.1999999999999999E-4</v>
      </c>
    </row>
    <row r="1796" spans="1:8">
      <c r="A1796" s="118" t="s">
        <v>1535</v>
      </c>
      <c r="B1796" s="116" t="s">
        <v>1488</v>
      </c>
      <c r="C1796" s="138">
        <v>37740</v>
      </c>
      <c r="D1796" s="139">
        <v>0.36249999999999999</v>
      </c>
      <c r="E1796" s="118">
        <v>1000</v>
      </c>
      <c r="F1796" s="118" t="s">
        <v>1492</v>
      </c>
      <c r="G1796" s="113">
        <f>IF([Data da Aprovação]&lt;&gt;"ESTATUTÁRIO",YEAR([Data da Aprovação]),"")</f>
        <v>2003</v>
      </c>
      <c r="H1796" s="106">
        <f>Tabela9[[#This Row],[Valor do Provento R$]]/Tabela9[[#This Row],[Provento por 1 ou 1000 Ações]]</f>
        <v>3.6249999999999998E-4</v>
      </c>
    </row>
    <row r="1797" spans="1:8">
      <c r="A1797" s="119" t="s">
        <v>1535</v>
      </c>
      <c r="B1797" s="117" t="s">
        <v>1488</v>
      </c>
      <c r="C1797" s="140">
        <v>37740</v>
      </c>
      <c r="D1797" s="141">
        <v>0.3624</v>
      </c>
      <c r="E1797" s="119">
        <v>1000</v>
      </c>
      <c r="F1797" s="119" t="s">
        <v>1492</v>
      </c>
      <c r="G1797" s="114">
        <f>IF([Data da Aprovação]&lt;&gt;"ESTATUTÁRIO",YEAR([Data da Aprovação]),"")</f>
        <v>2003</v>
      </c>
      <c r="H1797" s="106">
        <f>Tabela9[[#This Row],[Valor do Provento R$]]/Tabela9[[#This Row],[Provento por 1 ou 1000 Ações]]</f>
        <v>3.6240000000000003E-4</v>
      </c>
    </row>
    <row r="1798" spans="1:8">
      <c r="A1798" s="118" t="s">
        <v>1535</v>
      </c>
      <c r="B1798" s="116" t="s">
        <v>1488</v>
      </c>
      <c r="C1798" s="138">
        <v>37740</v>
      </c>
      <c r="D1798" s="139">
        <v>0.36230000000000001</v>
      </c>
      <c r="E1798" s="118">
        <v>1000</v>
      </c>
      <c r="F1798" s="118" t="s">
        <v>1492</v>
      </c>
      <c r="G1798" s="113">
        <f>IF([Data da Aprovação]&lt;&gt;"ESTATUTÁRIO",YEAR([Data da Aprovação]),"")</f>
        <v>2003</v>
      </c>
      <c r="H1798" s="106">
        <f>Tabela9[[#This Row],[Valor do Provento R$]]/Tabela9[[#This Row],[Provento por 1 ou 1000 Ações]]</f>
        <v>3.6230000000000002E-4</v>
      </c>
    </row>
    <row r="1799" spans="1:8">
      <c r="A1799" s="119" t="s">
        <v>1535</v>
      </c>
      <c r="B1799" s="117" t="s">
        <v>1488</v>
      </c>
      <c r="C1799" s="140">
        <v>37740</v>
      </c>
      <c r="D1799" s="141">
        <v>0.36280000000000001</v>
      </c>
      <c r="E1799" s="119">
        <v>1000</v>
      </c>
      <c r="F1799" s="119" t="s">
        <v>1492</v>
      </c>
      <c r="G1799" s="114">
        <f>IF([Data da Aprovação]&lt;&gt;"ESTATUTÁRIO",YEAR([Data da Aprovação]),"")</f>
        <v>2003</v>
      </c>
      <c r="H1799" s="106">
        <f>Tabela9[[#This Row],[Valor do Provento R$]]/Tabela9[[#This Row],[Provento por 1 ou 1000 Ações]]</f>
        <v>3.6280000000000004E-4</v>
      </c>
    </row>
    <row r="1800" spans="1:8">
      <c r="A1800" s="118" t="s">
        <v>1535</v>
      </c>
      <c r="B1800" s="116" t="s">
        <v>1488</v>
      </c>
      <c r="C1800" s="138">
        <v>37984</v>
      </c>
      <c r="D1800" s="139">
        <v>0.45</v>
      </c>
      <c r="E1800" s="118">
        <v>1000</v>
      </c>
      <c r="F1800" s="118" t="s">
        <v>1489</v>
      </c>
      <c r="G1800" s="113">
        <f>IF([Data da Aprovação]&lt;&gt;"ESTATUTÁRIO",YEAR([Data da Aprovação]),"")</f>
        <v>2003</v>
      </c>
      <c r="H1800" s="106">
        <f>Tabela9[[#This Row],[Valor do Provento R$]]/Tabela9[[#This Row],[Provento por 1 ou 1000 Ações]]</f>
        <v>4.4999999999999999E-4</v>
      </c>
    </row>
    <row r="1801" spans="1:8">
      <c r="A1801" s="119" t="s">
        <v>1535</v>
      </c>
      <c r="B1801" s="117" t="s">
        <v>1488</v>
      </c>
      <c r="C1801" s="140">
        <v>38104</v>
      </c>
      <c r="D1801" s="141">
        <v>0.18</v>
      </c>
      <c r="E1801" s="119">
        <v>1000</v>
      </c>
      <c r="F1801" s="119" t="s">
        <v>1492</v>
      </c>
      <c r="G1801" s="114">
        <f>IF([Data da Aprovação]&lt;&gt;"ESTATUTÁRIO",YEAR([Data da Aprovação]),"")</f>
        <v>2004</v>
      </c>
      <c r="H1801" s="106">
        <f>Tabela9[[#This Row],[Valor do Provento R$]]/Tabela9[[#This Row],[Provento por 1 ou 1000 Ações]]</f>
        <v>1.7999999999999998E-4</v>
      </c>
    </row>
    <row r="1802" spans="1:8">
      <c r="A1802" s="118" t="s">
        <v>1535</v>
      </c>
      <c r="B1802" s="116" t="s">
        <v>1488</v>
      </c>
      <c r="C1802" s="138">
        <v>38104</v>
      </c>
      <c r="D1802" s="139">
        <v>0.17</v>
      </c>
      <c r="E1802" s="118">
        <v>1000</v>
      </c>
      <c r="F1802" s="118" t="s">
        <v>1492</v>
      </c>
      <c r="G1802" s="113">
        <f>IF([Data da Aprovação]&lt;&gt;"ESTATUTÁRIO",YEAR([Data da Aprovação]),"")</f>
        <v>2004</v>
      </c>
      <c r="H1802" s="106">
        <f>Tabela9[[#This Row],[Valor do Provento R$]]/Tabela9[[#This Row],[Provento por 1 ou 1000 Ações]]</f>
        <v>1.7000000000000001E-4</v>
      </c>
    </row>
    <row r="1803" spans="1:8">
      <c r="A1803" s="119" t="s">
        <v>1535</v>
      </c>
      <c r="B1803" s="117" t="s">
        <v>1488</v>
      </c>
      <c r="C1803" s="140">
        <v>38104</v>
      </c>
      <c r="D1803" s="141">
        <v>0.16</v>
      </c>
      <c r="E1803" s="119">
        <v>1000</v>
      </c>
      <c r="F1803" s="119" t="s">
        <v>1492</v>
      </c>
      <c r="G1803" s="114">
        <f>IF([Data da Aprovação]&lt;&gt;"ESTATUTÁRIO",YEAR([Data da Aprovação]),"")</f>
        <v>2004</v>
      </c>
      <c r="H1803" s="106">
        <f>Tabela9[[#This Row],[Valor do Provento R$]]/Tabela9[[#This Row],[Provento por 1 ou 1000 Ações]]</f>
        <v>1.6000000000000001E-4</v>
      </c>
    </row>
    <row r="1804" spans="1:8">
      <c r="A1804" s="118" t="s">
        <v>1535</v>
      </c>
      <c r="B1804" s="116" t="s">
        <v>1488</v>
      </c>
      <c r="C1804" s="138">
        <v>38104</v>
      </c>
      <c r="D1804" s="139">
        <v>0.21</v>
      </c>
      <c r="E1804" s="118">
        <v>1000</v>
      </c>
      <c r="F1804" s="118" t="s">
        <v>1492</v>
      </c>
      <c r="G1804" s="113">
        <f>IF([Data da Aprovação]&lt;&gt;"ESTATUTÁRIO",YEAR([Data da Aprovação]),"")</f>
        <v>2004</v>
      </c>
      <c r="H1804" s="106">
        <f>Tabela9[[#This Row],[Valor do Provento R$]]/Tabela9[[#This Row],[Provento por 1 ou 1000 Ações]]</f>
        <v>2.0999999999999998E-4</v>
      </c>
    </row>
    <row r="1805" spans="1:8">
      <c r="A1805" s="119" t="s">
        <v>1535</v>
      </c>
      <c r="B1805" s="117" t="s">
        <v>1488</v>
      </c>
      <c r="C1805" s="140">
        <v>38471</v>
      </c>
      <c r="D1805" s="141">
        <v>0.28770000000000001</v>
      </c>
      <c r="E1805" s="119">
        <v>1000</v>
      </c>
      <c r="F1805" s="119" t="s">
        <v>1492</v>
      </c>
      <c r="G1805" s="114">
        <f>IF([Data da Aprovação]&lt;&gt;"ESTATUTÁRIO",YEAR([Data da Aprovação]),"")</f>
        <v>2005</v>
      </c>
      <c r="H1805" s="106">
        <f>Tabela9[[#This Row],[Valor do Provento R$]]/Tabela9[[#This Row],[Provento por 1 ou 1000 Ações]]</f>
        <v>2.877E-4</v>
      </c>
    </row>
    <row r="1806" spans="1:8">
      <c r="A1806" s="118" t="s">
        <v>1535</v>
      </c>
      <c r="B1806" s="116" t="s">
        <v>1488</v>
      </c>
      <c r="C1806" s="138">
        <v>38471</v>
      </c>
      <c r="D1806" s="139">
        <v>0.28760000000000002</v>
      </c>
      <c r="E1806" s="118">
        <v>1000</v>
      </c>
      <c r="F1806" s="118" t="s">
        <v>1492</v>
      </c>
      <c r="G1806" s="113">
        <f>IF([Data da Aprovação]&lt;&gt;"ESTATUTÁRIO",YEAR([Data da Aprovação]),"")</f>
        <v>2005</v>
      </c>
      <c r="H1806" s="106">
        <f>Tabela9[[#This Row],[Valor do Provento R$]]/Tabela9[[#This Row],[Provento por 1 ou 1000 Ações]]</f>
        <v>2.876E-4</v>
      </c>
    </row>
    <row r="1807" spans="1:8">
      <c r="A1807" s="119" t="s">
        <v>1535</v>
      </c>
      <c r="B1807" s="117" t="s">
        <v>1488</v>
      </c>
      <c r="C1807" s="140">
        <v>38471</v>
      </c>
      <c r="D1807" s="141">
        <v>0.28749999999999998</v>
      </c>
      <c r="E1807" s="119">
        <v>1000</v>
      </c>
      <c r="F1807" s="119" t="s">
        <v>1492</v>
      </c>
      <c r="G1807" s="114">
        <f>IF([Data da Aprovação]&lt;&gt;"ESTATUTÁRIO",YEAR([Data da Aprovação]),"")</f>
        <v>2005</v>
      </c>
      <c r="H1807" s="106">
        <f>Tabela9[[#This Row],[Valor do Provento R$]]/Tabela9[[#This Row],[Provento por 1 ou 1000 Ações]]</f>
        <v>2.875E-4</v>
      </c>
    </row>
    <row r="1808" spans="1:8">
      <c r="A1808" s="118" t="s">
        <v>1535</v>
      </c>
      <c r="B1808" s="116" t="s">
        <v>1488</v>
      </c>
      <c r="C1808" s="138">
        <v>38471</v>
      </c>
      <c r="D1808" s="139">
        <v>0.28720000000000001</v>
      </c>
      <c r="E1808" s="118">
        <v>1000</v>
      </c>
      <c r="F1808" s="118" t="s">
        <v>1492</v>
      </c>
      <c r="G1808" s="113">
        <f>IF([Data da Aprovação]&lt;&gt;"ESTATUTÁRIO",YEAR([Data da Aprovação]),"")</f>
        <v>2005</v>
      </c>
      <c r="H1808" s="106">
        <f>Tabela9[[#This Row],[Valor do Provento R$]]/Tabela9[[#This Row],[Provento por 1 ou 1000 Ações]]</f>
        <v>2.8719999999999999E-4</v>
      </c>
    </row>
    <row r="1809" spans="1:8">
      <c r="A1809" s="119" t="s">
        <v>1535</v>
      </c>
      <c r="B1809" s="117" t="s">
        <v>1488</v>
      </c>
      <c r="C1809" s="140">
        <v>38834</v>
      </c>
      <c r="D1809" s="141">
        <v>0.57499999999999996</v>
      </c>
      <c r="E1809" s="119">
        <v>1</v>
      </c>
      <c r="F1809" s="119" t="s">
        <v>1492</v>
      </c>
      <c r="G1809" s="114">
        <f>IF([Data da Aprovação]&lt;&gt;"ESTATUTÁRIO",YEAR([Data da Aprovação]),"")</f>
        <v>2006</v>
      </c>
      <c r="H1809" s="106">
        <f>Tabela9[[#This Row],[Valor do Provento R$]]/Tabela9[[#This Row],[Provento por 1 ou 1000 Ações]]</f>
        <v>0.57499999999999996</v>
      </c>
    </row>
    <row r="1810" spans="1:8">
      <c r="A1810" s="118" t="s">
        <v>1535</v>
      </c>
      <c r="B1810" s="116" t="s">
        <v>1488</v>
      </c>
      <c r="C1810" s="138">
        <v>38834</v>
      </c>
      <c r="D1810" s="139">
        <v>0.57499999999999996</v>
      </c>
      <c r="E1810" s="118">
        <v>1</v>
      </c>
      <c r="F1810" s="118" t="s">
        <v>1492</v>
      </c>
      <c r="G1810" s="113">
        <f>IF([Data da Aprovação]&lt;&gt;"ESTATUTÁRIO",YEAR([Data da Aprovação]),"")</f>
        <v>2006</v>
      </c>
      <c r="H1810" s="106">
        <f>Tabela9[[#This Row],[Valor do Provento R$]]/Tabela9[[#This Row],[Provento por 1 ou 1000 Ações]]</f>
        <v>0.57499999999999996</v>
      </c>
    </row>
    <row r="1811" spans="1:8">
      <c r="A1811" s="119" t="s">
        <v>1535</v>
      </c>
      <c r="B1811" s="117" t="s">
        <v>1488</v>
      </c>
      <c r="C1811" s="140">
        <v>38834</v>
      </c>
      <c r="D1811" s="141">
        <v>0.57499999999999996</v>
      </c>
      <c r="E1811" s="119">
        <v>1</v>
      </c>
      <c r="F1811" s="119" t="s">
        <v>1492</v>
      </c>
      <c r="G1811" s="114">
        <f>IF([Data da Aprovação]&lt;&gt;"ESTATUTÁRIO",YEAR([Data da Aprovação]),"")</f>
        <v>2006</v>
      </c>
      <c r="H1811" s="106">
        <f>Tabela9[[#This Row],[Valor do Provento R$]]/Tabela9[[#This Row],[Provento por 1 ou 1000 Ações]]</f>
        <v>0.57499999999999996</v>
      </c>
    </row>
    <row r="1812" spans="1:8">
      <c r="A1812" s="118" t="s">
        <v>1535</v>
      </c>
      <c r="B1812" s="116" t="s">
        <v>1488</v>
      </c>
      <c r="C1812" s="138">
        <v>38834</v>
      </c>
      <c r="D1812" s="139">
        <v>0.57499999999999996</v>
      </c>
      <c r="E1812" s="118">
        <v>1</v>
      </c>
      <c r="F1812" s="118" t="s">
        <v>1492</v>
      </c>
      <c r="G1812" s="113">
        <f>IF([Data da Aprovação]&lt;&gt;"ESTATUTÁRIO",YEAR([Data da Aprovação]),"")</f>
        <v>2006</v>
      </c>
      <c r="H1812" s="106">
        <f>Tabela9[[#This Row],[Valor do Provento R$]]/Tabela9[[#This Row],[Provento por 1 ou 1000 Ações]]</f>
        <v>0.57499999999999996</v>
      </c>
    </row>
    <row r="1813" spans="1:8">
      <c r="A1813" s="119" t="s">
        <v>1535</v>
      </c>
      <c r="B1813" s="117" t="s">
        <v>1488</v>
      </c>
      <c r="C1813" s="140">
        <v>39199</v>
      </c>
      <c r="D1813" s="141">
        <v>0.83499999999999996</v>
      </c>
      <c r="E1813" s="119">
        <v>1</v>
      </c>
      <c r="F1813" s="119" t="s">
        <v>1492</v>
      </c>
      <c r="G1813" s="114">
        <f>IF([Data da Aprovação]&lt;&gt;"ESTATUTÁRIO",YEAR([Data da Aprovação]),"")</f>
        <v>2007</v>
      </c>
      <c r="H1813" s="106">
        <f>Tabela9[[#This Row],[Valor do Provento R$]]/Tabela9[[#This Row],[Provento por 1 ou 1000 Ações]]</f>
        <v>0.83499999999999996</v>
      </c>
    </row>
    <row r="1814" spans="1:8">
      <c r="A1814" s="118" t="s">
        <v>1535</v>
      </c>
      <c r="B1814" s="116" t="s">
        <v>1488</v>
      </c>
      <c r="C1814" s="138">
        <v>39199</v>
      </c>
      <c r="D1814" s="139">
        <v>0.83499999999999996</v>
      </c>
      <c r="E1814" s="118">
        <v>1</v>
      </c>
      <c r="F1814" s="118" t="s">
        <v>1492</v>
      </c>
      <c r="G1814" s="113">
        <f>IF([Data da Aprovação]&lt;&gt;"ESTATUTÁRIO",YEAR([Data da Aprovação]),"")</f>
        <v>2007</v>
      </c>
      <c r="H1814" s="106">
        <f>Tabela9[[#This Row],[Valor do Provento R$]]/Tabela9[[#This Row],[Provento por 1 ou 1000 Ações]]</f>
        <v>0.83499999999999996</v>
      </c>
    </row>
    <row r="1815" spans="1:8">
      <c r="A1815" s="119" t="s">
        <v>1535</v>
      </c>
      <c r="B1815" s="117" t="s">
        <v>1488</v>
      </c>
      <c r="C1815" s="140">
        <v>39199</v>
      </c>
      <c r="D1815" s="141">
        <v>0.83499999999999996</v>
      </c>
      <c r="E1815" s="119">
        <v>1</v>
      </c>
      <c r="F1815" s="119" t="s">
        <v>1492</v>
      </c>
      <c r="G1815" s="114">
        <f>IF([Data da Aprovação]&lt;&gt;"ESTATUTÁRIO",YEAR([Data da Aprovação]),"")</f>
        <v>2007</v>
      </c>
      <c r="H1815" s="106">
        <f>Tabela9[[#This Row],[Valor do Provento R$]]/Tabela9[[#This Row],[Provento por 1 ou 1000 Ações]]</f>
        <v>0.83499999999999996</v>
      </c>
    </row>
    <row r="1816" spans="1:8">
      <c r="A1816" s="118" t="s">
        <v>1535</v>
      </c>
      <c r="B1816" s="116" t="s">
        <v>1488</v>
      </c>
      <c r="C1816" s="138">
        <v>39199</v>
      </c>
      <c r="D1816" s="139">
        <v>0.83499999999999996</v>
      </c>
      <c r="E1816" s="118">
        <v>1</v>
      </c>
      <c r="F1816" s="118" t="s">
        <v>1492</v>
      </c>
      <c r="G1816" s="113">
        <f>IF([Data da Aprovação]&lt;&gt;"ESTATUTÁRIO",YEAR([Data da Aprovação]),"")</f>
        <v>2007</v>
      </c>
      <c r="H1816" s="106">
        <f>Tabela9[[#This Row],[Valor do Provento R$]]/Tabela9[[#This Row],[Provento por 1 ou 1000 Ações]]</f>
        <v>0.83499999999999996</v>
      </c>
    </row>
    <row r="1817" spans="1:8">
      <c r="A1817" s="119" t="s">
        <v>1535</v>
      </c>
      <c r="B1817" s="117" t="s">
        <v>1488</v>
      </c>
      <c r="C1817" s="140">
        <v>39568</v>
      </c>
      <c r="D1817" s="141">
        <v>1.78</v>
      </c>
      <c r="E1817" s="119">
        <v>1</v>
      </c>
      <c r="F1817" s="119" t="s">
        <v>1492</v>
      </c>
      <c r="G1817" s="114">
        <f>IF([Data da Aprovação]&lt;&gt;"ESTATUTÁRIO",YEAR([Data da Aprovação]),"")</f>
        <v>2008</v>
      </c>
      <c r="H1817" s="106">
        <f>Tabela9[[#This Row],[Valor do Provento R$]]/Tabela9[[#This Row],[Provento por 1 ou 1000 Ações]]</f>
        <v>1.78</v>
      </c>
    </row>
    <row r="1818" spans="1:8">
      <c r="A1818" s="118" t="s">
        <v>1535</v>
      </c>
      <c r="B1818" s="116" t="s">
        <v>1488</v>
      </c>
      <c r="C1818" s="138">
        <v>39932</v>
      </c>
      <c r="D1818" s="139">
        <v>0.23250000000000001</v>
      </c>
      <c r="E1818" s="118">
        <v>1</v>
      </c>
      <c r="F1818" s="118" t="s">
        <v>1492</v>
      </c>
      <c r="G1818" s="113">
        <f>IF([Data da Aprovação]&lt;&gt;"ESTATUTÁRIO",YEAR([Data da Aprovação]),"")</f>
        <v>2009</v>
      </c>
      <c r="H1818" s="106">
        <f>Tabela9[[#This Row],[Valor do Provento R$]]/Tabela9[[#This Row],[Provento por 1 ou 1000 Ações]]</f>
        <v>0.23250000000000001</v>
      </c>
    </row>
    <row r="1819" spans="1:8">
      <c r="A1819" s="119" t="s">
        <v>1535</v>
      </c>
      <c r="B1819" s="117" t="s">
        <v>1488</v>
      </c>
      <c r="C1819" s="140">
        <v>39932</v>
      </c>
      <c r="D1819" s="141">
        <v>0.23250000000000001</v>
      </c>
      <c r="E1819" s="119">
        <v>1</v>
      </c>
      <c r="F1819" s="119" t="s">
        <v>1492</v>
      </c>
      <c r="G1819" s="114">
        <f>IF([Data da Aprovação]&lt;&gt;"ESTATUTÁRIO",YEAR([Data da Aprovação]),"")</f>
        <v>2009</v>
      </c>
      <c r="H1819" s="106">
        <f>Tabela9[[#This Row],[Valor do Provento R$]]/Tabela9[[#This Row],[Provento por 1 ou 1000 Ações]]</f>
        <v>0.23250000000000001</v>
      </c>
    </row>
    <row r="1820" spans="1:8">
      <c r="A1820" s="118" t="s">
        <v>1535</v>
      </c>
      <c r="B1820" s="116" t="s">
        <v>1488</v>
      </c>
      <c r="C1820" s="138">
        <v>39932</v>
      </c>
      <c r="D1820" s="139">
        <v>0.23250000000000001</v>
      </c>
      <c r="E1820" s="118">
        <v>1</v>
      </c>
      <c r="F1820" s="118" t="s">
        <v>1492</v>
      </c>
      <c r="G1820" s="113">
        <f>IF([Data da Aprovação]&lt;&gt;"ESTATUTÁRIO",YEAR([Data da Aprovação]),"")</f>
        <v>2009</v>
      </c>
      <c r="H1820" s="106">
        <f>Tabela9[[#This Row],[Valor do Provento R$]]/Tabela9[[#This Row],[Provento por 1 ou 1000 Ações]]</f>
        <v>0.23250000000000001</v>
      </c>
    </row>
    <row r="1821" spans="1:8">
      <c r="A1821" s="119" t="s">
        <v>1535</v>
      </c>
      <c r="B1821" s="117" t="s">
        <v>1488</v>
      </c>
      <c r="C1821" s="140">
        <v>39932</v>
      </c>
      <c r="D1821" s="141">
        <v>0.23250000000000001</v>
      </c>
      <c r="E1821" s="119">
        <v>1</v>
      </c>
      <c r="F1821" s="119" t="s">
        <v>1492</v>
      </c>
      <c r="G1821" s="114">
        <f>IF([Data da Aprovação]&lt;&gt;"ESTATUTÁRIO",YEAR([Data da Aprovação]),"")</f>
        <v>2009</v>
      </c>
      <c r="H1821" s="106">
        <f>Tabela9[[#This Row],[Valor do Provento R$]]/Tabela9[[#This Row],[Provento por 1 ou 1000 Ações]]</f>
        <v>0.23250000000000001</v>
      </c>
    </row>
    <row r="1822" spans="1:8">
      <c r="A1822" s="118" t="s">
        <v>1535</v>
      </c>
      <c r="B1822" s="116" t="s">
        <v>1488</v>
      </c>
      <c r="C1822" s="138">
        <v>40298</v>
      </c>
      <c r="D1822" s="139">
        <v>0.23</v>
      </c>
      <c r="E1822" s="118">
        <v>1</v>
      </c>
      <c r="F1822" s="118" t="s">
        <v>1492</v>
      </c>
      <c r="G1822" s="113">
        <f>IF([Data da Aprovação]&lt;&gt;"ESTATUTÁRIO",YEAR([Data da Aprovação]),"")</f>
        <v>2010</v>
      </c>
      <c r="H1822" s="106">
        <f>Tabela9[[#This Row],[Valor do Provento R$]]/Tabela9[[#This Row],[Provento por 1 ou 1000 Ações]]</f>
        <v>0.23</v>
      </c>
    </row>
    <row r="1823" spans="1:8">
      <c r="A1823" s="119" t="s">
        <v>1535</v>
      </c>
      <c r="B1823" s="117" t="s">
        <v>1488</v>
      </c>
      <c r="C1823" s="140">
        <v>40298</v>
      </c>
      <c r="D1823" s="141">
        <v>0.23</v>
      </c>
      <c r="E1823" s="119">
        <v>1</v>
      </c>
      <c r="F1823" s="119" t="s">
        <v>1492</v>
      </c>
      <c r="G1823" s="114">
        <f>IF([Data da Aprovação]&lt;&gt;"ESTATUTÁRIO",YEAR([Data da Aprovação]),"")</f>
        <v>2010</v>
      </c>
      <c r="H1823" s="106">
        <f>Tabela9[[#This Row],[Valor do Provento R$]]/Tabela9[[#This Row],[Provento por 1 ou 1000 Ações]]</f>
        <v>0.23</v>
      </c>
    </row>
    <row r="1824" spans="1:8">
      <c r="A1824" s="118" t="s">
        <v>1535</v>
      </c>
      <c r="B1824" s="116" t="s">
        <v>1488</v>
      </c>
      <c r="C1824" s="138">
        <v>40298</v>
      </c>
      <c r="D1824" s="139">
        <v>0.23</v>
      </c>
      <c r="E1824" s="118">
        <v>1</v>
      </c>
      <c r="F1824" s="118" t="s">
        <v>1492</v>
      </c>
      <c r="G1824" s="113">
        <f>IF([Data da Aprovação]&lt;&gt;"ESTATUTÁRIO",YEAR([Data da Aprovação]),"")</f>
        <v>2010</v>
      </c>
      <c r="H1824" s="106">
        <f>Tabela9[[#This Row],[Valor do Provento R$]]/Tabela9[[#This Row],[Provento por 1 ou 1000 Ações]]</f>
        <v>0.23</v>
      </c>
    </row>
    <row r="1825" spans="1:8">
      <c r="A1825" s="119" t="s">
        <v>1535</v>
      </c>
      <c r="B1825" s="117" t="s">
        <v>1488</v>
      </c>
      <c r="C1825" s="140">
        <v>40298</v>
      </c>
      <c r="D1825" s="141">
        <v>0.23</v>
      </c>
      <c r="E1825" s="119">
        <v>1</v>
      </c>
      <c r="F1825" s="119" t="s">
        <v>1492</v>
      </c>
      <c r="G1825" s="114">
        <f>IF([Data da Aprovação]&lt;&gt;"ESTATUTÁRIO",YEAR([Data da Aprovação]),"")</f>
        <v>2010</v>
      </c>
      <c r="H1825" s="106">
        <f>Tabela9[[#This Row],[Valor do Provento R$]]/Tabela9[[#This Row],[Provento por 1 ou 1000 Ações]]</f>
        <v>0.23</v>
      </c>
    </row>
    <row r="1826" spans="1:8">
      <c r="A1826" s="118" t="s">
        <v>1535</v>
      </c>
      <c r="B1826" s="116" t="s">
        <v>1488</v>
      </c>
      <c r="C1826" s="138">
        <v>40662</v>
      </c>
      <c r="D1826" s="139">
        <v>0.31</v>
      </c>
      <c r="E1826" s="118">
        <v>1</v>
      </c>
      <c r="F1826" s="118" t="s">
        <v>1492</v>
      </c>
      <c r="G1826" s="113">
        <f>IF([Data da Aprovação]&lt;&gt;"ESTATUTÁRIO",YEAR([Data da Aprovação]),"")</f>
        <v>2011</v>
      </c>
      <c r="H1826" s="106">
        <f>Tabela9[[#This Row],[Valor do Provento R$]]/Tabela9[[#This Row],[Provento por 1 ou 1000 Ações]]</f>
        <v>0.31</v>
      </c>
    </row>
    <row r="1827" spans="1:8">
      <c r="A1827" s="119" t="s">
        <v>1535</v>
      </c>
      <c r="B1827" s="117" t="s">
        <v>1488</v>
      </c>
      <c r="C1827" s="140">
        <v>40662</v>
      </c>
      <c r="D1827" s="141">
        <v>0.31</v>
      </c>
      <c r="E1827" s="119">
        <v>1</v>
      </c>
      <c r="F1827" s="119" t="s">
        <v>1492</v>
      </c>
      <c r="G1827" s="114">
        <f>IF([Data da Aprovação]&lt;&gt;"ESTATUTÁRIO",YEAR([Data da Aprovação]),"")</f>
        <v>2011</v>
      </c>
      <c r="H1827" s="106">
        <f>Tabela9[[#This Row],[Valor do Provento R$]]/Tabela9[[#This Row],[Provento por 1 ou 1000 Ações]]</f>
        <v>0.31</v>
      </c>
    </row>
    <row r="1828" spans="1:8">
      <c r="A1828" s="118" t="s">
        <v>1535</v>
      </c>
      <c r="B1828" s="116" t="s">
        <v>1488</v>
      </c>
      <c r="C1828" s="138">
        <v>40662</v>
      </c>
      <c r="D1828" s="139">
        <v>0.31</v>
      </c>
      <c r="E1828" s="118">
        <v>1</v>
      </c>
      <c r="F1828" s="118" t="s">
        <v>1492</v>
      </c>
      <c r="G1828" s="113">
        <f>IF([Data da Aprovação]&lt;&gt;"ESTATUTÁRIO",YEAR([Data da Aprovação]),"")</f>
        <v>2011</v>
      </c>
      <c r="H1828" s="106">
        <f>Tabela9[[#This Row],[Valor do Provento R$]]/Tabela9[[#This Row],[Provento por 1 ou 1000 Ações]]</f>
        <v>0.31</v>
      </c>
    </row>
    <row r="1829" spans="1:8">
      <c r="A1829" s="119" t="s">
        <v>1535</v>
      </c>
      <c r="B1829" s="117" t="s">
        <v>1488</v>
      </c>
      <c r="C1829" s="140">
        <v>40662</v>
      </c>
      <c r="D1829" s="141">
        <v>0.31</v>
      </c>
      <c r="E1829" s="119">
        <v>1</v>
      </c>
      <c r="F1829" s="119" t="s">
        <v>1492</v>
      </c>
      <c r="G1829" s="114">
        <f>IF([Data da Aprovação]&lt;&gt;"ESTATUTÁRIO",YEAR([Data da Aprovação]),"")</f>
        <v>2011</v>
      </c>
      <c r="H1829" s="106">
        <f>Tabela9[[#This Row],[Valor do Provento R$]]/Tabela9[[#This Row],[Provento por 1 ou 1000 Ações]]</f>
        <v>0.31</v>
      </c>
    </row>
    <row r="1830" spans="1:8">
      <c r="A1830" s="118" t="s">
        <v>1535</v>
      </c>
      <c r="B1830" s="116" t="s">
        <v>1488</v>
      </c>
      <c r="C1830" s="138">
        <v>41029</v>
      </c>
      <c r="D1830" s="139">
        <v>0.23</v>
      </c>
      <c r="E1830" s="118">
        <v>1</v>
      </c>
      <c r="F1830" s="118" t="s">
        <v>1492</v>
      </c>
      <c r="G1830" s="113">
        <f>IF([Data da Aprovação]&lt;&gt;"ESTATUTÁRIO",YEAR([Data da Aprovação]),"")</f>
        <v>2012</v>
      </c>
      <c r="H1830" s="106">
        <f>Tabela9[[#This Row],[Valor do Provento R$]]/Tabela9[[#This Row],[Provento por 1 ou 1000 Ações]]</f>
        <v>0.23</v>
      </c>
    </row>
    <row r="1831" spans="1:8">
      <c r="A1831" s="119" t="s">
        <v>1535</v>
      </c>
      <c r="B1831" s="117" t="s">
        <v>1488</v>
      </c>
      <c r="C1831" s="140">
        <v>41029</v>
      </c>
      <c r="D1831" s="141">
        <v>0.23</v>
      </c>
      <c r="E1831" s="119">
        <v>1</v>
      </c>
      <c r="F1831" s="119" t="s">
        <v>1492</v>
      </c>
      <c r="G1831" s="114">
        <f>IF([Data da Aprovação]&lt;&gt;"ESTATUTÁRIO",YEAR([Data da Aprovação]),"")</f>
        <v>2012</v>
      </c>
      <c r="H1831" s="106">
        <f>Tabela9[[#This Row],[Valor do Provento R$]]/Tabela9[[#This Row],[Provento por 1 ou 1000 Ações]]</f>
        <v>0.23</v>
      </c>
    </row>
    <row r="1832" spans="1:8">
      <c r="A1832" s="118" t="s">
        <v>1535</v>
      </c>
      <c r="B1832" s="116" t="s">
        <v>1488</v>
      </c>
      <c r="C1832" s="138">
        <v>41029</v>
      </c>
      <c r="D1832" s="139">
        <v>0.23</v>
      </c>
      <c r="E1832" s="118">
        <v>1</v>
      </c>
      <c r="F1832" s="118" t="s">
        <v>1492</v>
      </c>
      <c r="G1832" s="113">
        <f>IF([Data da Aprovação]&lt;&gt;"ESTATUTÁRIO",YEAR([Data da Aprovação]),"")</f>
        <v>2012</v>
      </c>
      <c r="H1832" s="106">
        <f>Tabela9[[#This Row],[Valor do Provento R$]]/Tabela9[[#This Row],[Provento por 1 ou 1000 Ações]]</f>
        <v>0.23</v>
      </c>
    </row>
    <row r="1833" spans="1:8">
      <c r="A1833" s="119" t="s">
        <v>1535</v>
      </c>
      <c r="B1833" s="117" t="s">
        <v>1488</v>
      </c>
      <c r="C1833" s="140">
        <v>41029</v>
      </c>
      <c r="D1833" s="141">
        <v>0.23</v>
      </c>
      <c r="E1833" s="119">
        <v>1</v>
      </c>
      <c r="F1833" s="119" t="s">
        <v>1492</v>
      </c>
      <c r="G1833" s="114">
        <f>IF([Data da Aprovação]&lt;&gt;"ESTATUTÁRIO",YEAR([Data da Aprovação]),"")</f>
        <v>2012</v>
      </c>
      <c r="H1833" s="106">
        <f>Tabela9[[#This Row],[Valor do Provento R$]]/Tabela9[[#This Row],[Provento por 1 ou 1000 Ações]]</f>
        <v>0.23</v>
      </c>
    </row>
    <row r="1834" spans="1:8">
      <c r="A1834" s="118" t="s">
        <v>1535</v>
      </c>
      <c r="B1834" s="116" t="s">
        <v>1488</v>
      </c>
      <c r="C1834" s="138">
        <v>41390</v>
      </c>
      <c r="D1834" s="139">
        <v>0.33750000000000002</v>
      </c>
      <c r="E1834" s="118">
        <v>1</v>
      </c>
      <c r="F1834" s="118" t="s">
        <v>1492</v>
      </c>
      <c r="G1834" s="113">
        <f>IF([Data da Aprovação]&lt;&gt;"ESTATUTÁRIO",YEAR([Data da Aprovação]),"")</f>
        <v>2013</v>
      </c>
      <c r="H1834" s="106">
        <f>Tabela9[[#This Row],[Valor do Provento R$]]/Tabela9[[#This Row],[Provento por 1 ou 1000 Ações]]</f>
        <v>0.33750000000000002</v>
      </c>
    </row>
    <row r="1835" spans="1:8">
      <c r="A1835" s="119" t="s">
        <v>1535</v>
      </c>
      <c r="B1835" s="117" t="s">
        <v>1488</v>
      </c>
      <c r="C1835" s="140">
        <v>41390</v>
      </c>
      <c r="D1835" s="141">
        <v>0.33750000000000002</v>
      </c>
      <c r="E1835" s="119">
        <v>1</v>
      </c>
      <c r="F1835" s="119" t="s">
        <v>1492</v>
      </c>
      <c r="G1835" s="114">
        <f>IF([Data da Aprovação]&lt;&gt;"ESTATUTÁRIO",YEAR([Data da Aprovação]),"")</f>
        <v>2013</v>
      </c>
      <c r="H1835" s="106">
        <f>Tabela9[[#This Row],[Valor do Provento R$]]/Tabela9[[#This Row],[Provento por 1 ou 1000 Ações]]</f>
        <v>0.33750000000000002</v>
      </c>
    </row>
    <row r="1836" spans="1:8">
      <c r="A1836" s="118" t="s">
        <v>1535</v>
      </c>
      <c r="B1836" s="116" t="s">
        <v>1488</v>
      </c>
      <c r="C1836" s="138">
        <v>41390</v>
      </c>
      <c r="D1836" s="139">
        <v>0.33750000000000002</v>
      </c>
      <c r="E1836" s="118">
        <v>1</v>
      </c>
      <c r="F1836" s="118" t="s">
        <v>1492</v>
      </c>
      <c r="G1836" s="113">
        <f>IF([Data da Aprovação]&lt;&gt;"ESTATUTÁRIO",YEAR([Data da Aprovação]),"")</f>
        <v>2013</v>
      </c>
      <c r="H1836" s="106">
        <f>Tabela9[[#This Row],[Valor do Provento R$]]/Tabela9[[#This Row],[Provento por 1 ou 1000 Ações]]</f>
        <v>0.33750000000000002</v>
      </c>
    </row>
    <row r="1837" spans="1:8">
      <c r="A1837" s="119" t="s">
        <v>1535</v>
      </c>
      <c r="B1837" s="117" t="s">
        <v>1488</v>
      </c>
      <c r="C1837" s="140">
        <v>41390</v>
      </c>
      <c r="D1837" s="141">
        <v>0.33750000000000002</v>
      </c>
      <c r="E1837" s="119">
        <v>1</v>
      </c>
      <c r="F1837" s="119" t="s">
        <v>1492</v>
      </c>
      <c r="G1837" s="114">
        <f>IF([Data da Aprovação]&lt;&gt;"ESTATUTÁRIO",YEAR([Data da Aprovação]),"")</f>
        <v>2013</v>
      </c>
      <c r="H1837" s="106">
        <f>Tabela9[[#This Row],[Valor do Provento R$]]/Tabela9[[#This Row],[Provento por 1 ou 1000 Ações]]</f>
        <v>0.33750000000000002</v>
      </c>
    </row>
    <row r="1838" spans="1:8">
      <c r="A1838" s="118" t="s">
        <v>1535</v>
      </c>
      <c r="B1838" s="116" t="s">
        <v>1490</v>
      </c>
      <c r="C1838" s="138">
        <v>35550</v>
      </c>
      <c r="D1838" s="139">
        <v>0.29833333333000001</v>
      </c>
      <c r="E1838" s="118">
        <v>1000</v>
      </c>
      <c r="F1838" s="118" t="s">
        <v>1492</v>
      </c>
      <c r="G1838" s="113">
        <f>IF([Data da Aprovação]&lt;&gt;"ESTATUTÁRIO",YEAR([Data da Aprovação]),"")</f>
        <v>1997</v>
      </c>
      <c r="H1838" s="106">
        <f>Tabela9[[#This Row],[Valor do Provento R$]]/Tabela9[[#This Row],[Provento por 1 ou 1000 Ações]]</f>
        <v>2.9833333333000001E-4</v>
      </c>
    </row>
    <row r="1839" spans="1:8">
      <c r="A1839" s="119" t="s">
        <v>1535</v>
      </c>
      <c r="B1839" s="117" t="s">
        <v>1490</v>
      </c>
      <c r="C1839" s="140">
        <v>35550</v>
      </c>
      <c r="D1839" s="141">
        <v>0.29833333333000001</v>
      </c>
      <c r="E1839" s="119">
        <v>1000</v>
      </c>
      <c r="F1839" s="119" t="s">
        <v>1492</v>
      </c>
      <c r="G1839" s="114">
        <f>IF([Data da Aprovação]&lt;&gt;"ESTATUTÁRIO",YEAR([Data da Aprovação]),"")</f>
        <v>1997</v>
      </c>
      <c r="H1839" s="106">
        <f>Tabela9[[#This Row],[Valor do Provento R$]]/Tabela9[[#This Row],[Provento por 1 ou 1000 Ações]]</f>
        <v>2.9833333333000001E-4</v>
      </c>
    </row>
    <row r="1840" spans="1:8">
      <c r="A1840" s="118" t="s">
        <v>1535</v>
      </c>
      <c r="B1840" s="116" t="s">
        <v>1490</v>
      </c>
      <c r="C1840" s="138">
        <v>35550</v>
      </c>
      <c r="D1840" s="139">
        <v>0.29833333333000001</v>
      </c>
      <c r="E1840" s="118">
        <v>1000</v>
      </c>
      <c r="F1840" s="118" t="s">
        <v>1492</v>
      </c>
      <c r="G1840" s="113">
        <f>IF([Data da Aprovação]&lt;&gt;"ESTATUTÁRIO",YEAR([Data da Aprovação]),"")</f>
        <v>1997</v>
      </c>
      <c r="H1840" s="106">
        <f>Tabela9[[#This Row],[Valor do Provento R$]]/Tabela9[[#This Row],[Provento por 1 ou 1000 Ações]]</f>
        <v>2.9833333333000001E-4</v>
      </c>
    </row>
    <row r="1841" spans="1:8">
      <c r="A1841" s="119" t="s">
        <v>1535</v>
      </c>
      <c r="B1841" s="117" t="s">
        <v>1490</v>
      </c>
      <c r="C1841" s="140">
        <v>36266</v>
      </c>
      <c r="D1841" s="141">
        <v>0.95399999999999996</v>
      </c>
      <c r="E1841" s="119">
        <v>1000</v>
      </c>
      <c r="F1841" s="119" t="s">
        <v>1492</v>
      </c>
      <c r="G1841" s="114">
        <f>IF([Data da Aprovação]&lt;&gt;"ESTATUTÁRIO",YEAR([Data da Aprovação]),"")</f>
        <v>1999</v>
      </c>
      <c r="H1841" s="106">
        <f>Tabela9[[#This Row],[Valor do Provento R$]]/Tabela9[[#This Row],[Provento por 1 ou 1000 Ações]]</f>
        <v>9.5399999999999999E-4</v>
      </c>
    </row>
    <row r="1842" spans="1:8">
      <c r="A1842" s="118" t="s">
        <v>1535</v>
      </c>
      <c r="B1842" s="116" t="s">
        <v>1490</v>
      </c>
      <c r="C1842" s="138">
        <v>36644</v>
      </c>
      <c r="D1842" s="139">
        <v>0.22375</v>
      </c>
      <c r="E1842" s="118">
        <v>1000</v>
      </c>
      <c r="F1842" s="118" t="s">
        <v>1492</v>
      </c>
      <c r="G1842" s="113">
        <f>IF([Data da Aprovação]&lt;&gt;"ESTATUTÁRIO",YEAR([Data da Aprovação]),"")</f>
        <v>2000</v>
      </c>
      <c r="H1842" s="106">
        <f>Tabela9[[#This Row],[Valor do Provento R$]]/Tabela9[[#This Row],[Provento por 1 ou 1000 Ações]]</f>
        <v>2.2375000000000002E-4</v>
      </c>
    </row>
    <row r="1843" spans="1:8">
      <c r="A1843" s="119" t="s">
        <v>1535</v>
      </c>
      <c r="B1843" s="117" t="s">
        <v>1490</v>
      </c>
      <c r="C1843" s="140">
        <v>36644</v>
      </c>
      <c r="D1843" s="141">
        <v>0.22375</v>
      </c>
      <c r="E1843" s="119">
        <v>1000</v>
      </c>
      <c r="F1843" s="119" t="s">
        <v>1492</v>
      </c>
      <c r="G1843" s="114">
        <f>IF([Data da Aprovação]&lt;&gt;"ESTATUTÁRIO",YEAR([Data da Aprovação]),"")</f>
        <v>2000</v>
      </c>
      <c r="H1843" s="106">
        <f>Tabela9[[#This Row],[Valor do Provento R$]]/Tabela9[[#This Row],[Provento por 1 ou 1000 Ações]]</f>
        <v>2.2375000000000002E-4</v>
      </c>
    </row>
    <row r="1844" spans="1:8">
      <c r="A1844" s="118" t="s">
        <v>1535</v>
      </c>
      <c r="B1844" s="116" t="s">
        <v>1490</v>
      </c>
      <c r="C1844" s="138">
        <v>36644</v>
      </c>
      <c r="D1844" s="139">
        <v>0.22375</v>
      </c>
      <c r="E1844" s="118">
        <v>1000</v>
      </c>
      <c r="F1844" s="118" t="s">
        <v>1492</v>
      </c>
      <c r="G1844" s="113">
        <f>IF([Data da Aprovação]&lt;&gt;"ESTATUTÁRIO",YEAR([Data da Aprovação]),"")</f>
        <v>2000</v>
      </c>
      <c r="H1844" s="106">
        <f>Tabela9[[#This Row],[Valor do Provento R$]]/Tabela9[[#This Row],[Provento por 1 ou 1000 Ações]]</f>
        <v>2.2375000000000002E-4</v>
      </c>
    </row>
    <row r="1845" spans="1:8">
      <c r="A1845" s="119" t="s">
        <v>1535</v>
      </c>
      <c r="B1845" s="117" t="s">
        <v>1490</v>
      </c>
      <c r="C1845" s="140">
        <v>36644</v>
      </c>
      <c r="D1845" s="141">
        <v>0.22375</v>
      </c>
      <c r="E1845" s="119">
        <v>1000</v>
      </c>
      <c r="F1845" s="119" t="s">
        <v>1492</v>
      </c>
      <c r="G1845" s="114">
        <f>IF([Data da Aprovação]&lt;&gt;"ESTATUTÁRIO",YEAR([Data da Aprovação]),"")</f>
        <v>2000</v>
      </c>
      <c r="H1845" s="106">
        <f>Tabela9[[#This Row],[Valor do Provento R$]]/Tabela9[[#This Row],[Provento por 1 ou 1000 Ações]]</f>
        <v>2.2375000000000002E-4</v>
      </c>
    </row>
    <row r="1846" spans="1:8">
      <c r="A1846" s="118" t="s">
        <v>1535</v>
      </c>
      <c r="B1846" s="116" t="s">
        <v>1490</v>
      </c>
      <c r="C1846" s="138">
        <v>37011</v>
      </c>
      <c r="D1846" s="139">
        <v>0.223775</v>
      </c>
      <c r="E1846" s="118">
        <v>1000</v>
      </c>
      <c r="F1846" s="118" t="s">
        <v>1492</v>
      </c>
      <c r="G1846" s="113">
        <f>IF([Data da Aprovação]&lt;&gt;"ESTATUTÁRIO",YEAR([Data da Aprovação]),"")</f>
        <v>2001</v>
      </c>
      <c r="H1846" s="106">
        <f>Tabela9[[#This Row],[Valor do Provento R$]]/Tabela9[[#This Row],[Provento por 1 ou 1000 Ações]]</f>
        <v>2.23775E-4</v>
      </c>
    </row>
    <row r="1847" spans="1:8">
      <c r="A1847" s="119" t="s">
        <v>1535</v>
      </c>
      <c r="B1847" s="117" t="s">
        <v>1490</v>
      </c>
      <c r="C1847" s="140">
        <v>37011</v>
      </c>
      <c r="D1847" s="141">
        <v>0.223775</v>
      </c>
      <c r="E1847" s="119">
        <v>1000</v>
      </c>
      <c r="F1847" s="119" t="s">
        <v>1492</v>
      </c>
      <c r="G1847" s="114">
        <f>IF([Data da Aprovação]&lt;&gt;"ESTATUTÁRIO",YEAR([Data da Aprovação]),"")</f>
        <v>2001</v>
      </c>
      <c r="H1847" s="106">
        <f>Tabela9[[#This Row],[Valor do Provento R$]]/Tabela9[[#This Row],[Provento por 1 ou 1000 Ações]]</f>
        <v>2.23775E-4</v>
      </c>
    </row>
    <row r="1848" spans="1:8">
      <c r="A1848" s="118" t="s">
        <v>1535</v>
      </c>
      <c r="B1848" s="116" t="s">
        <v>1490</v>
      </c>
      <c r="C1848" s="138">
        <v>37011</v>
      </c>
      <c r="D1848" s="139">
        <v>0.223775</v>
      </c>
      <c r="E1848" s="118">
        <v>1000</v>
      </c>
      <c r="F1848" s="118" t="s">
        <v>1492</v>
      </c>
      <c r="G1848" s="113">
        <f>IF([Data da Aprovação]&lt;&gt;"ESTATUTÁRIO",YEAR([Data da Aprovação]),"")</f>
        <v>2001</v>
      </c>
      <c r="H1848" s="106">
        <f>Tabela9[[#This Row],[Valor do Provento R$]]/Tabela9[[#This Row],[Provento por 1 ou 1000 Ações]]</f>
        <v>2.23775E-4</v>
      </c>
    </row>
    <row r="1849" spans="1:8">
      <c r="A1849" s="119" t="s">
        <v>1535</v>
      </c>
      <c r="B1849" s="117" t="s">
        <v>1490</v>
      </c>
      <c r="C1849" s="140">
        <v>37011</v>
      </c>
      <c r="D1849" s="141">
        <v>0.223775</v>
      </c>
      <c r="E1849" s="119">
        <v>1000</v>
      </c>
      <c r="F1849" s="119" t="s">
        <v>1492</v>
      </c>
      <c r="G1849" s="114">
        <f>IF([Data da Aprovação]&lt;&gt;"ESTATUTÁRIO",YEAR([Data da Aprovação]),"")</f>
        <v>2001</v>
      </c>
      <c r="H1849" s="106">
        <f>Tabela9[[#This Row],[Valor do Provento R$]]/Tabela9[[#This Row],[Provento por 1 ou 1000 Ações]]</f>
        <v>2.23775E-4</v>
      </c>
    </row>
    <row r="1850" spans="1:8">
      <c r="A1850" s="118" t="s">
        <v>1535</v>
      </c>
      <c r="B1850" s="116" t="s">
        <v>1490</v>
      </c>
      <c r="C1850" s="138">
        <v>37376</v>
      </c>
      <c r="D1850" s="139">
        <v>0.22500000000000001</v>
      </c>
      <c r="E1850" s="118">
        <v>1000</v>
      </c>
      <c r="F1850" s="118" t="s">
        <v>1492</v>
      </c>
      <c r="G1850" s="113">
        <f>IF([Data da Aprovação]&lt;&gt;"ESTATUTÁRIO",YEAR([Data da Aprovação]),"")</f>
        <v>2002</v>
      </c>
      <c r="H1850" s="106">
        <f>Tabela9[[#This Row],[Valor do Provento R$]]/Tabela9[[#This Row],[Provento por 1 ou 1000 Ações]]</f>
        <v>2.2499999999999999E-4</v>
      </c>
    </row>
    <row r="1851" spans="1:8">
      <c r="A1851" s="119" t="s">
        <v>1535</v>
      </c>
      <c r="B1851" s="117" t="s">
        <v>1490</v>
      </c>
      <c r="C1851" s="140">
        <v>37376</v>
      </c>
      <c r="D1851" s="141">
        <v>0.22500000000000001</v>
      </c>
      <c r="E1851" s="119">
        <v>1000</v>
      </c>
      <c r="F1851" s="119" t="s">
        <v>1492</v>
      </c>
      <c r="G1851" s="114">
        <f>IF([Data da Aprovação]&lt;&gt;"ESTATUTÁRIO",YEAR([Data da Aprovação]),"")</f>
        <v>2002</v>
      </c>
      <c r="H1851" s="106">
        <f>Tabela9[[#This Row],[Valor do Provento R$]]/Tabela9[[#This Row],[Provento por 1 ou 1000 Ações]]</f>
        <v>2.2499999999999999E-4</v>
      </c>
    </row>
    <row r="1852" spans="1:8">
      <c r="A1852" s="118" t="s">
        <v>1535</v>
      </c>
      <c r="B1852" s="116" t="s">
        <v>1490</v>
      </c>
      <c r="C1852" s="138">
        <v>37376</v>
      </c>
      <c r="D1852" s="139">
        <v>0.22500000000000001</v>
      </c>
      <c r="E1852" s="118">
        <v>1000</v>
      </c>
      <c r="F1852" s="118" t="s">
        <v>1492</v>
      </c>
      <c r="G1852" s="113">
        <f>IF([Data da Aprovação]&lt;&gt;"ESTATUTÁRIO",YEAR([Data da Aprovação]),"")</f>
        <v>2002</v>
      </c>
      <c r="H1852" s="106">
        <f>Tabela9[[#This Row],[Valor do Provento R$]]/Tabela9[[#This Row],[Provento por 1 ou 1000 Ações]]</f>
        <v>2.2499999999999999E-4</v>
      </c>
    </row>
    <row r="1853" spans="1:8">
      <c r="A1853" s="119" t="s">
        <v>1535</v>
      </c>
      <c r="B1853" s="117" t="s">
        <v>1490</v>
      </c>
      <c r="C1853" s="140">
        <v>37376</v>
      </c>
      <c r="D1853" s="141">
        <v>0.22500000000000001</v>
      </c>
      <c r="E1853" s="119">
        <v>1000</v>
      </c>
      <c r="F1853" s="119" t="s">
        <v>1492</v>
      </c>
      <c r="G1853" s="114">
        <f>IF([Data da Aprovação]&lt;&gt;"ESTATUTÁRIO",YEAR([Data da Aprovação]),"")</f>
        <v>2002</v>
      </c>
      <c r="H1853" s="106">
        <f>Tabela9[[#This Row],[Valor do Provento R$]]/Tabela9[[#This Row],[Provento por 1 ou 1000 Ações]]</f>
        <v>2.2499999999999999E-4</v>
      </c>
    </row>
    <row r="1854" spans="1:8">
      <c r="A1854" s="118" t="s">
        <v>1535</v>
      </c>
      <c r="B1854" s="116" t="s">
        <v>1490</v>
      </c>
      <c r="C1854" s="138">
        <v>37740</v>
      </c>
      <c r="D1854" s="139">
        <v>0.36249999999999999</v>
      </c>
      <c r="E1854" s="118">
        <v>1000</v>
      </c>
      <c r="F1854" s="118" t="s">
        <v>1492</v>
      </c>
      <c r="G1854" s="113">
        <f>IF([Data da Aprovação]&lt;&gt;"ESTATUTÁRIO",YEAR([Data da Aprovação]),"")</f>
        <v>2003</v>
      </c>
      <c r="H1854" s="106">
        <f>Tabela9[[#This Row],[Valor do Provento R$]]/Tabela9[[#This Row],[Provento por 1 ou 1000 Ações]]</f>
        <v>3.6249999999999998E-4</v>
      </c>
    </row>
    <row r="1855" spans="1:8">
      <c r="A1855" s="119" t="s">
        <v>1535</v>
      </c>
      <c r="B1855" s="117" t="s">
        <v>1490</v>
      </c>
      <c r="C1855" s="140">
        <v>37740</v>
      </c>
      <c r="D1855" s="141">
        <v>0.3624</v>
      </c>
      <c r="E1855" s="119">
        <v>1000</v>
      </c>
      <c r="F1855" s="119" t="s">
        <v>1492</v>
      </c>
      <c r="G1855" s="114">
        <f>IF([Data da Aprovação]&lt;&gt;"ESTATUTÁRIO",YEAR([Data da Aprovação]),"")</f>
        <v>2003</v>
      </c>
      <c r="H1855" s="106">
        <f>Tabela9[[#This Row],[Valor do Provento R$]]/Tabela9[[#This Row],[Provento por 1 ou 1000 Ações]]</f>
        <v>3.6240000000000003E-4</v>
      </c>
    </row>
    <row r="1856" spans="1:8">
      <c r="A1856" s="118" t="s">
        <v>1535</v>
      </c>
      <c r="B1856" s="116" t="s">
        <v>1490</v>
      </c>
      <c r="C1856" s="138">
        <v>37740</v>
      </c>
      <c r="D1856" s="139">
        <v>0.36230000000000001</v>
      </c>
      <c r="E1856" s="118">
        <v>1000</v>
      </c>
      <c r="F1856" s="118" t="s">
        <v>1492</v>
      </c>
      <c r="G1856" s="113">
        <f>IF([Data da Aprovação]&lt;&gt;"ESTATUTÁRIO",YEAR([Data da Aprovação]),"")</f>
        <v>2003</v>
      </c>
      <c r="H1856" s="106">
        <f>Tabela9[[#This Row],[Valor do Provento R$]]/Tabela9[[#This Row],[Provento por 1 ou 1000 Ações]]</f>
        <v>3.6230000000000002E-4</v>
      </c>
    </row>
    <row r="1857" spans="1:8">
      <c r="A1857" s="119" t="s">
        <v>1535</v>
      </c>
      <c r="B1857" s="117" t="s">
        <v>1490</v>
      </c>
      <c r="C1857" s="140">
        <v>37740</v>
      </c>
      <c r="D1857" s="141">
        <v>0.36280000000000001</v>
      </c>
      <c r="E1857" s="119">
        <v>1000</v>
      </c>
      <c r="F1857" s="119" t="s">
        <v>1492</v>
      </c>
      <c r="G1857" s="114">
        <f>IF([Data da Aprovação]&lt;&gt;"ESTATUTÁRIO",YEAR([Data da Aprovação]),"")</f>
        <v>2003</v>
      </c>
      <c r="H1857" s="106">
        <f>Tabela9[[#This Row],[Valor do Provento R$]]/Tabela9[[#This Row],[Provento por 1 ou 1000 Ações]]</f>
        <v>3.6280000000000004E-4</v>
      </c>
    </row>
    <row r="1858" spans="1:8">
      <c r="A1858" s="118" t="s">
        <v>1535</v>
      </c>
      <c r="B1858" s="116" t="s">
        <v>1490</v>
      </c>
      <c r="C1858" s="138">
        <v>37984</v>
      </c>
      <c r="D1858" s="139">
        <v>0.45</v>
      </c>
      <c r="E1858" s="118">
        <v>1000</v>
      </c>
      <c r="F1858" s="118" t="s">
        <v>1489</v>
      </c>
      <c r="G1858" s="113">
        <f>IF([Data da Aprovação]&lt;&gt;"ESTATUTÁRIO",YEAR([Data da Aprovação]),"")</f>
        <v>2003</v>
      </c>
      <c r="H1858" s="106">
        <f>Tabela9[[#This Row],[Valor do Provento R$]]/Tabela9[[#This Row],[Provento por 1 ou 1000 Ações]]</f>
        <v>4.4999999999999999E-4</v>
      </c>
    </row>
    <row r="1859" spans="1:8">
      <c r="A1859" s="119" t="s">
        <v>1535</v>
      </c>
      <c r="B1859" s="117" t="s">
        <v>1490</v>
      </c>
      <c r="C1859" s="140">
        <v>38104</v>
      </c>
      <c r="D1859" s="141">
        <v>0.18</v>
      </c>
      <c r="E1859" s="119">
        <v>1000</v>
      </c>
      <c r="F1859" s="119" t="s">
        <v>1492</v>
      </c>
      <c r="G1859" s="114">
        <f>IF([Data da Aprovação]&lt;&gt;"ESTATUTÁRIO",YEAR([Data da Aprovação]),"")</f>
        <v>2004</v>
      </c>
      <c r="H1859" s="106">
        <f>Tabela9[[#This Row],[Valor do Provento R$]]/Tabela9[[#This Row],[Provento por 1 ou 1000 Ações]]</f>
        <v>1.7999999999999998E-4</v>
      </c>
    </row>
    <row r="1860" spans="1:8">
      <c r="A1860" s="118" t="s">
        <v>1535</v>
      </c>
      <c r="B1860" s="116" t="s">
        <v>1490</v>
      </c>
      <c r="C1860" s="138">
        <v>38104</v>
      </c>
      <c r="D1860" s="139">
        <v>0.17</v>
      </c>
      <c r="E1860" s="118">
        <v>1000</v>
      </c>
      <c r="F1860" s="118" t="s">
        <v>1492</v>
      </c>
      <c r="G1860" s="113">
        <f>IF([Data da Aprovação]&lt;&gt;"ESTATUTÁRIO",YEAR([Data da Aprovação]),"")</f>
        <v>2004</v>
      </c>
      <c r="H1860" s="106">
        <f>Tabela9[[#This Row],[Valor do Provento R$]]/Tabela9[[#This Row],[Provento por 1 ou 1000 Ações]]</f>
        <v>1.7000000000000001E-4</v>
      </c>
    </row>
    <row r="1861" spans="1:8">
      <c r="A1861" s="119" t="s">
        <v>1535</v>
      </c>
      <c r="B1861" s="117" t="s">
        <v>1490</v>
      </c>
      <c r="C1861" s="140">
        <v>38104</v>
      </c>
      <c r="D1861" s="141">
        <v>0.16</v>
      </c>
      <c r="E1861" s="119">
        <v>1000</v>
      </c>
      <c r="F1861" s="119" t="s">
        <v>1492</v>
      </c>
      <c r="G1861" s="114">
        <f>IF([Data da Aprovação]&lt;&gt;"ESTATUTÁRIO",YEAR([Data da Aprovação]),"")</f>
        <v>2004</v>
      </c>
      <c r="H1861" s="106">
        <f>Tabela9[[#This Row],[Valor do Provento R$]]/Tabela9[[#This Row],[Provento por 1 ou 1000 Ações]]</f>
        <v>1.6000000000000001E-4</v>
      </c>
    </row>
    <row r="1862" spans="1:8">
      <c r="A1862" s="118" t="s">
        <v>1535</v>
      </c>
      <c r="B1862" s="116" t="s">
        <v>1490</v>
      </c>
      <c r="C1862" s="138">
        <v>38104</v>
      </c>
      <c r="D1862" s="139">
        <v>0.21</v>
      </c>
      <c r="E1862" s="118">
        <v>1000</v>
      </c>
      <c r="F1862" s="118" t="s">
        <v>1492</v>
      </c>
      <c r="G1862" s="113">
        <f>IF([Data da Aprovação]&lt;&gt;"ESTATUTÁRIO",YEAR([Data da Aprovação]),"")</f>
        <v>2004</v>
      </c>
      <c r="H1862" s="106">
        <f>Tabela9[[#This Row],[Valor do Provento R$]]/Tabela9[[#This Row],[Provento por 1 ou 1000 Ações]]</f>
        <v>2.0999999999999998E-4</v>
      </c>
    </row>
    <row r="1863" spans="1:8">
      <c r="A1863" s="119" t="s">
        <v>1535</v>
      </c>
      <c r="B1863" s="117" t="s">
        <v>1490</v>
      </c>
      <c r="C1863" s="140">
        <v>38471</v>
      </c>
      <c r="D1863" s="141">
        <v>0.28770000000000001</v>
      </c>
      <c r="E1863" s="119">
        <v>1000</v>
      </c>
      <c r="F1863" s="119" t="s">
        <v>1492</v>
      </c>
      <c r="G1863" s="114">
        <f>IF([Data da Aprovação]&lt;&gt;"ESTATUTÁRIO",YEAR([Data da Aprovação]),"")</f>
        <v>2005</v>
      </c>
      <c r="H1863" s="106">
        <f>Tabela9[[#This Row],[Valor do Provento R$]]/Tabela9[[#This Row],[Provento por 1 ou 1000 Ações]]</f>
        <v>2.877E-4</v>
      </c>
    </row>
    <row r="1864" spans="1:8">
      <c r="A1864" s="118" t="s">
        <v>1535</v>
      </c>
      <c r="B1864" s="116" t="s">
        <v>1490</v>
      </c>
      <c r="C1864" s="138">
        <v>38471</v>
      </c>
      <c r="D1864" s="139">
        <v>0.28760000000000002</v>
      </c>
      <c r="E1864" s="118">
        <v>1000</v>
      </c>
      <c r="F1864" s="118" t="s">
        <v>1492</v>
      </c>
      <c r="G1864" s="113">
        <f>IF([Data da Aprovação]&lt;&gt;"ESTATUTÁRIO",YEAR([Data da Aprovação]),"")</f>
        <v>2005</v>
      </c>
      <c r="H1864" s="106">
        <f>Tabela9[[#This Row],[Valor do Provento R$]]/Tabela9[[#This Row],[Provento por 1 ou 1000 Ações]]</f>
        <v>2.876E-4</v>
      </c>
    </row>
    <row r="1865" spans="1:8">
      <c r="A1865" s="119" t="s">
        <v>1535</v>
      </c>
      <c r="B1865" s="117" t="s">
        <v>1490</v>
      </c>
      <c r="C1865" s="140">
        <v>38471</v>
      </c>
      <c r="D1865" s="141">
        <v>0.28749999999999998</v>
      </c>
      <c r="E1865" s="119">
        <v>1000</v>
      </c>
      <c r="F1865" s="119" t="s">
        <v>1492</v>
      </c>
      <c r="G1865" s="114">
        <f>IF([Data da Aprovação]&lt;&gt;"ESTATUTÁRIO",YEAR([Data da Aprovação]),"")</f>
        <v>2005</v>
      </c>
      <c r="H1865" s="106">
        <f>Tabela9[[#This Row],[Valor do Provento R$]]/Tabela9[[#This Row],[Provento por 1 ou 1000 Ações]]</f>
        <v>2.875E-4</v>
      </c>
    </row>
    <row r="1866" spans="1:8">
      <c r="A1866" s="118" t="s">
        <v>1535</v>
      </c>
      <c r="B1866" s="116" t="s">
        <v>1490</v>
      </c>
      <c r="C1866" s="138">
        <v>38471</v>
      </c>
      <c r="D1866" s="139">
        <v>0.28720000000000001</v>
      </c>
      <c r="E1866" s="118">
        <v>1000</v>
      </c>
      <c r="F1866" s="118" t="s">
        <v>1492</v>
      </c>
      <c r="G1866" s="113">
        <f>IF([Data da Aprovação]&lt;&gt;"ESTATUTÁRIO",YEAR([Data da Aprovação]),"")</f>
        <v>2005</v>
      </c>
      <c r="H1866" s="106">
        <f>Tabela9[[#This Row],[Valor do Provento R$]]/Tabela9[[#This Row],[Provento por 1 ou 1000 Ações]]</f>
        <v>2.8719999999999999E-4</v>
      </c>
    </row>
    <row r="1867" spans="1:8">
      <c r="A1867" s="119" t="s">
        <v>1535</v>
      </c>
      <c r="B1867" s="117" t="s">
        <v>1490</v>
      </c>
      <c r="C1867" s="140">
        <v>38834</v>
      </c>
      <c r="D1867" s="141">
        <v>0.57499999999999996</v>
      </c>
      <c r="E1867" s="119">
        <v>1</v>
      </c>
      <c r="F1867" s="119" t="s">
        <v>1492</v>
      </c>
      <c r="G1867" s="114">
        <f>IF([Data da Aprovação]&lt;&gt;"ESTATUTÁRIO",YEAR([Data da Aprovação]),"")</f>
        <v>2006</v>
      </c>
      <c r="H1867" s="106">
        <f>Tabela9[[#This Row],[Valor do Provento R$]]/Tabela9[[#This Row],[Provento por 1 ou 1000 Ações]]</f>
        <v>0.57499999999999996</v>
      </c>
    </row>
    <row r="1868" spans="1:8">
      <c r="A1868" s="118" t="s">
        <v>1535</v>
      </c>
      <c r="B1868" s="116" t="s">
        <v>1490</v>
      </c>
      <c r="C1868" s="138">
        <v>38834</v>
      </c>
      <c r="D1868" s="139">
        <v>0.57499999999999996</v>
      </c>
      <c r="E1868" s="118">
        <v>1</v>
      </c>
      <c r="F1868" s="118" t="s">
        <v>1492</v>
      </c>
      <c r="G1868" s="113">
        <f>IF([Data da Aprovação]&lt;&gt;"ESTATUTÁRIO",YEAR([Data da Aprovação]),"")</f>
        <v>2006</v>
      </c>
      <c r="H1868" s="106">
        <f>Tabela9[[#This Row],[Valor do Provento R$]]/Tabela9[[#This Row],[Provento por 1 ou 1000 Ações]]</f>
        <v>0.57499999999999996</v>
      </c>
    </row>
    <row r="1869" spans="1:8">
      <c r="A1869" s="119" t="s">
        <v>1535</v>
      </c>
      <c r="B1869" s="117" t="s">
        <v>1490</v>
      </c>
      <c r="C1869" s="140">
        <v>38834</v>
      </c>
      <c r="D1869" s="141">
        <v>0.57499999999999996</v>
      </c>
      <c r="E1869" s="119">
        <v>1</v>
      </c>
      <c r="F1869" s="119" t="s">
        <v>1492</v>
      </c>
      <c r="G1869" s="114">
        <f>IF([Data da Aprovação]&lt;&gt;"ESTATUTÁRIO",YEAR([Data da Aprovação]),"")</f>
        <v>2006</v>
      </c>
      <c r="H1869" s="106">
        <f>Tabela9[[#This Row],[Valor do Provento R$]]/Tabela9[[#This Row],[Provento por 1 ou 1000 Ações]]</f>
        <v>0.57499999999999996</v>
      </c>
    </row>
    <row r="1870" spans="1:8">
      <c r="A1870" s="118" t="s">
        <v>1535</v>
      </c>
      <c r="B1870" s="116" t="s">
        <v>1490</v>
      </c>
      <c r="C1870" s="138">
        <v>38834</v>
      </c>
      <c r="D1870" s="139">
        <v>0.57499999999999996</v>
      </c>
      <c r="E1870" s="118">
        <v>1</v>
      </c>
      <c r="F1870" s="118" t="s">
        <v>1492</v>
      </c>
      <c r="G1870" s="113">
        <f>IF([Data da Aprovação]&lt;&gt;"ESTATUTÁRIO",YEAR([Data da Aprovação]),"")</f>
        <v>2006</v>
      </c>
      <c r="H1870" s="106">
        <f>Tabela9[[#This Row],[Valor do Provento R$]]/Tabela9[[#This Row],[Provento por 1 ou 1000 Ações]]</f>
        <v>0.57499999999999996</v>
      </c>
    </row>
    <row r="1871" spans="1:8">
      <c r="A1871" s="119" t="s">
        <v>1535</v>
      </c>
      <c r="B1871" s="117" t="s">
        <v>1490</v>
      </c>
      <c r="C1871" s="140">
        <v>39199</v>
      </c>
      <c r="D1871" s="141">
        <v>0.83499999999999996</v>
      </c>
      <c r="E1871" s="119">
        <v>1</v>
      </c>
      <c r="F1871" s="119" t="s">
        <v>1492</v>
      </c>
      <c r="G1871" s="114">
        <f>IF([Data da Aprovação]&lt;&gt;"ESTATUTÁRIO",YEAR([Data da Aprovação]),"")</f>
        <v>2007</v>
      </c>
      <c r="H1871" s="106">
        <f>Tabela9[[#This Row],[Valor do Provento R$]]/Tabela9[[#This Row],[Provento por 1 ou 1000 Ações]]</f>
        <v>0.83499999999999996</v>
      </c>
    </row>
    <row r="1872" spans="1:8">
      <c r="A1872" s="118" t="s">
        <v>1535</v>
      </c>
      <c r="B1872" s="116" t="s">
        <v>1490</v>
      </c>
      <c r="C1872" s="138">
        <v>39199</v>
      </c>
      <c r="D1872" s="139">
        <v>0.83499999999999996</v>
      </c>
      <c r="E1872" s="118">
        <v>1</v>
      </c>
      <c r="F1872" s="118" t="s">
        <v>1492</v>
      </c>
      <c r="G1872" s="113">
        <f>IF([Data da Aprovação]&lt;&gt;"ESTATUTÁRIO",YEAR([Data da Aprovação]),"")</f>
        <v>2007</v>
      </c>
      <c r="H1872" s="106">
        <f>Tabela9[[#This Row],[Valor do Provento R$]]/Tabela9[[#This Row],[Provento por 1 ou 1000 Ações]]</f>
        <v>0.83499999999999996</v>
      </c>
    </row>
    <row r="1873" spans="1:8">
      <c r="A1873" s="119" t="s">
        <v>1535</v>
      </c>
      <c r="B1873" s="117" t="s">
        <v>1490</v>
      </c>
      <c r="C1873" s="140">
        <v>39199</v>
      </c>
      <c r="D1873" s="141">
        <v>0.83499999999999996</v>
      </c>
      <c r="E1873" s="119">
        <v>1</v>
      </c>
      <c r="F1873" s="119" t="s">
        <v>1492</v>
      </c>
      <c r="G1873" s="114">
        <f>IF([Data da Aprovação]&lt;&gt;"ESTATUTÁRIO",YEAR([Data da Aprovação]),"")</f>
        <v>2007</v>
      </c>
      <c r="H1873" s="106">
        <f>Tabela9[[#This Row],[Valor do Provento R$]]/Tabela9[[#This Row],[Provento por 1 ou 1000 Ações]]</f>
        <v>0.83499999999999996</v>
      </c>
    </row>
    <row r="1874" spans="1:8">
      <c r="A1874" s="118" t="s">
        <v>1535</v>
      </c>
      <c r="B1874" s="116" t="s">
        <v>1490</v>
      </c>
      <c r="C1874" s="138">
        <v>39199</v>
      </c>
      <c r="D1874" s="139">
        <v>0.83499999999999996</v>
      </c>
      <c r="E1874" s="118">
        <v>1</v>
      </c>
      <c r="F1874" s="118" t="s">
        <v>1492</v>
      </c>
      <c r="G1874" s="113">
        <f>IF([Data da Aprovação]&lt;&gt;"ESTATUTÁRIO",YEAR([Data da Aprovação]),"")</f>
        <v>2007</v>
      </c>
      <c r="H1874" s="106">
        <f>Tabela9[[#This Row],[Valor do Provento R$]]/Tabela9[[#This Row],[Provento por 1 ou 1000 Ações]]</f>
        <v>0.83499999999999996</v>
      </c>
    </row>
    <row r="1875" spans="1:8">
      <c r="A1875" s="119" t="s">
        <v>1535</v>
      </c>
      <c r="B1875" s="117" t="s">
        <v>1490</v>
      </c>
      <c r="C1875" s="140">
        <v>39568</v>
      </c>
      <c r="D1875" s="141">
        <v>1.78</v>
      </c>
      <c r="E1875" s="119">
        <v>1</v>
      </c>
      <c r="F1875" s="119" t="s">
        <v>1492</v>
      </c>
      <c r="G1875" s="114">
        <f>IF([Data da Aprovação]&lt;&gt;"ESTATUTÁRIO",YEAR([Data da Aprovação]),"")</f>
        <v>2008</v>
      </c>
      <c r="H1875" s="106">
        <f>Tabela9[[#This Row],[Valor do Provento R$]]/Tabela9[[#This Row],[Provento por 1 ou 1000 Ações]]</f>
        <v>1.78</v>
      </c>
    </row>
    <row r="1876" spans="1:8">
      <c r="A1876" s="118" t="s">
        <v>1535</v>
      </c>
      <c r="B1876" s="116" t="s">
        <v>1490</v>
      </c>
      <c r="C1876" s="138">
        <v>39932</v>
      </c>
      <c r="D1876" s="139">
        <v>0.23250000000000001</v>
      </c>
      <c r="E1876" s="118">
        <v>1</v>
      </c>
      <c r="F1876" s="118" t="s">
        <v>1492</v>
      </c>
      <c r="G1876" s="113">
        <f>IF([Data da Aprovação]&lt;&gt;"ESTATUTÁRIO",YEAR([Data da Aprovação]),"")</f>
        <v>2009</v>
      </c>
      <c r="H1876" s="106">
        <f>Tabela9[[#This Row],[Valor do Provento R$]]/Tabela9[[#This Row],[Provento por 1 ou 1000 Ações]]</f>
        <v>0.23250000000000001</v>
      </c>
    </row>
    <row r="1877" spans="1:8">
      <c r="A1877" s="119" t="s">
        <v>1535</v>
      </c>
      <c r="B1877" s="117" t="s">
        <v>1490</v>
      </c>
      <c r="C1877" s="140">
        <v>39932</v>
      </c>
      <c r="D1877" s="141">
        <v>0.23250000000000001</v>
      </c>
      <c r="E1877" s="119">
        <v>1</v>
      </c>
      <c r="F1877" s="119" t="s">
        <v>1492</v>
      </c>
      <c r="G1877" s="114">
        <f>IF([Data da Aprovação]&lt;&gt;"ESTATUTÁRIO",YEAR([Data da Aprovação]),"")</f>
        <v>2009</v>
      </c>
      <c r="H1877" s="106">
        <f>Tabela9[[#This Row],[Valor do Provento R$]]/Tabela9[[#This Row],[Provento por 1 ou 1000 Ações]]</f>
        <v>0.23250000000000001</v>
      </c>
    </row>
    <row r="1878" spans="1:8">
      <c r="A1878" s="118" t="s">
        <v>1535</v>
      </c>
      <c r="B1878" s="116" t="s">
        <v>1490</v>
      </c>
      <c r="C1878" s="138">
        <v>39932</v>
      </c>
      <c r="D1878" s="139">
        <v>0.23250000000000001</v>
      </c>
      <c r="E1878" s="118">
        <v>1</v>
      </c>
      <c r="F1878" s="118" t="s">
        <v>1492</v>
      </c>
      <c r="G1878" s="113">
        <f>IF([Data da Aprovação]&lt;&gt;"ESTATUTÁRIO",YEAR([Data da Aprovação]),"")</f>
        <v>2009</v>
      </c>
      <c r="H1878" s="106">
        <f>Tabela9[[#This Row],[Valor do Provento R$]]/Tabela9[[#This Row],[Provento por 1 ou 1000 Ações]]</f>
        <v>0.23250000000000001</v>
      </c>
    </row>
    <row r="1879" spans="1:8">
      <c r="A1879" s="119" t="s">
        <v>1535</v>
      </c>
      <c r="B1879" s="117" t="s">
        <v>1490</v>
      </c>
      <c r="C1879" s="140">
        <v>39932</v>
      </c>
      <c r="D1879" s="141">
        <v>0.23250000000000001</v>
      </c>
      <c r="E1879" s="119">
        <v>1</v>
      </c>
      <c r="F1879" s="119" t="s">
        <v>1492</v>
      </c>
      <c r="G1879" s="114">
        <f>IF([Data da Aprovação]&lt;&gt;"ESTATUTÁRIO",YEAR([Data da Aprovação]),"")</f>
        <v>2009</v>
      </c>
      <c r="H1879" s="106">
        <f>Tabela9[[#This Row],[Valor do Provento R$]]/Tabela9[[#This Row],[Provento por 1 ou 1000 Ações]]</f>
        <v>0.23250000000000001</v>
      </c>
    </row>
    <row r="1880" spans="1:8">
      <c r="A1880" s="118" t="s">
        <v>1535</v>
      </c>
      <c r="B1880" s="116" t="s">
        <v>1490</v>
      </c>
      <c r="C1880" s="138">
        <v>40298</v>
      </c>
      <c r="D1880" s="139">
        <v>0.23</v>
      </c>
      <c r="E1880" s="118">
        <v>1</v>
      </c>
      <c r="F1880" s="118" t="s">
        <v>1492</v>
      </c>
      <c r="G1880" s="113">
        <f>IF([Data da Aprovação]&lt;&gt;"ESTATUTÁRIO",YEAR([Data da Aprovação]),"")</f>
        <v>2010</v>
      </c>
      <c r="H1880" s="106">
        <f>Tabela9[[#This Row],[Valor do Provento R$]]/Tabela9[[#This Row],[Provento por 1 ou 1000 Ações]]</f>
        <v>0.23</v>
      </c>
    </row>
    <row r="1881" spans="1:8">
      <c r="A1881" s="119" t="s">
        <v>1535</v>
      </c>
      <c r="B1881" s="117" t="s">
        <v>1490</v>
      </c>
      <c r="C1881" s="140">
        <v>40298</v>
      </c>
      <c r="D1881" s="141">
        <v>0.23</v>
      </c>
      <c r="E1881" s="119">
        <v>1</v>
      </c>
      <c r="F1881" s="119" t="s">
        <v>1492</v>
      </c>
      <c r="G1881" s="114">
        <f>IF([Data da Aprovação]&lt;&gt;"ESTATUTÁRIO",YEAR([Data da Aprovação]),"")</f>
        <v>2010</v>
      </c>
      <c r="H1881" s="106">
        <f>Tabela9[[#This Row],[Valor do Provento R$]]/Tabela9[[#This Row],[Provento por 1 ou 1000 Ações]]</f>
        <v>0.23</v>
      </c>
    </row>
    <row r="1882" spans="1:8">
      <c r="A1882" s="118" t="s">
        <v>1535</v>
      </c>
      <c r="B1882" s="116" t="s">
        <v>1490</v>
      </c>
      <c r="C1882" s="138">
        <v>40298</v>
      </c>
      <c r="D1882" s="139">
        <v>0.23</v>
      </c>
      <c r="E1882" s="118">
        <v>1</v>
      </c>
      <c r="F1882" s="118" t="s">
        <v>1492</v>
      </c>
      <c r="G1882" s="113">
        <f>IF([Data da Aprovação]&lt;&gt;"ESTATUTÁRIO",YEAR([Data da Aprovação]),"")</f>
        <v>2010</v>
      </c>
      <c r="H1882" s="106">
        <f>Tabela9[[#This Row],[Valor do Provento R$]]/Tabela9[[#This Row],[Provento por 1 ou 1000 Ações]]</f>
        <v>0.23</v>
      </c>
    </row>
    <row r="1883" spans="1:8">
      <c r="A1883" s="119" t="s">
        <v>1535</v>
      </c>
      <c r="B1883" s="117" t="s">
        <v>1490</v>
      </c>
      <c r="C1883" s="140">
        <v>40298</v>
      </c>
      <c r="D1883" s="141">
        <v>0.23</v>
      </c>
      <c r="E1883" s="119">
        <v>1</v>
      </c>
      <c r="F1883" s="119" t="s">
        <v>1492</v>
      </c>
      <c r="G1883" s="114">
        <f>IF([Data da Aprovação]&lt;&gt;"ESTATUTÁRIO",YEAR([Data da Aprovação]),"")</f>
        <v>2010</v>
      </c>
      <c r="H1883" s="106">
        <f>Tabela9[[#This Row],[Valor do Provento R$]]/Tabela9[[#This Row],[Provento por 1 ou 1000 Ações]]</f>
        <v>0.23</v>
      </c>
    </row>
    <row r="1884" spans="1:8">
      <c r="A1884" s="118" t="s">
        <v>1535</v>
      </c>
      <c r="B1884" s="116" t="s">
        <v>1490</v>
      </c>
      <c r="C1884" s="138">
        <v>40662</v>
      </c>
      <c r="D1884" s="139">
        <v>0.31</v>
      </c>
      <c r="E1884" s="118">
        <v>1</v>
      </c>
      <c r="F1884" s="118" t="s">
        <v>1492</v>
      </c>
      <c r="G1884" s="113">
        <f>IF([Data da Aprovação]&lt;&gt;"ESTATUTÁRIO",YEAR([Data da Aprovação]),"")</f>
        <v>2011</v>
      </c>
      <c r="H1884" s="106">
        <f>Tabela9[[#This Row],[Valor do Provento R$]]/Tabela9[[#This Row],[Provento por 1 ou 1000 Ações]]</f>
        <v>0.31</v>
      </c>
    </row>
    <row r="1885" spans="1:8">
      <c r="A1885" s="119" t="s">
        <v>1535</v>
      </c>
      <c r="B1885" s="117" t="s">
        <v>1490</v>
      </c>
      <c r="C1885" s="140">
        <v>40662</v>
      </c>
      <c r="D1885" s="141">
        <v>0.31</v>
      </c>
      <c r="E1885" s="119">
        <v>1</v>
      </c>
      <c r="F1885" s="119" t="s">
        <v>1492</v>
      </c>
      <c r="G1885" s="114">
        <f>IF([Data da Aprovação]&lt;&gt;"ESTATUTÁRIO",YEAR([Data da Aprovação]),"")</f>
        <v>2011</v>
      </c>
      <c r="H1885" s="106">
        <f>Tabela9[[#This Row],[Valor do Provento R$]]/Tabela9[[#This Row],[Provento por 1 ou 1000 Ações]]</f>
        <v>0.31</v>
      </c>
    </row>
    <row r="1886" spans="1:8">
      <c r="A1886" s="118" t="s">
        <v>1535</v>
      </c>
      <c r="B1886" s="116" t="s">
        <v>1490</v>
      </c>
      <c r="C1886" s="138">
        <v>40662</v>
      </c>
      <c r="D1886" s="139">
        <v>0.31</v>
      </c>
      <c r="E1886" s="118">
        <v>1</v>
      </c>
      <c r="F1886" s="118" t="s">
        <v>1492</v>
      </c>
      <c r="G1886" s="113">
        <f>IF([Data da Aprovação]&lt;&gt;"ESTATUTÁRIO",YEAR([Data da Aprovação]),"")</f>
        <v>2011</v>
      </c>
      <c r="H1886" s="106">
        <f>Tabela9[[#This Row],[Valor do Provento R$]]/Tabela9[[#This Row],[Provento por 1 ou 1000 Ações]]</f>
        <v>0.31</v>
      </c>
    </row>
    <row r="1887" spans="1:8">
      <c r="A1887" s="119" t="s">
        <v>1535</v>
      </c>
      <c r="B1887" s="117" t="s">
        <v>1490</v>
      </c>
      <c r="C1887" s="140">
        <v>40662</v>
      </c>
      <c r="D1887" s="141">
        <v>0.31</v>
      </c>
      <c r="E1887" s="119">
        <v>1</v>
      </c>
      <c r="F1887" s="119" t="s">
        <v>1492</v>
      </c>
      <c r="G1887" s="114">
        <f>IF([Data da Aprovação]&lt;&gt;"ESTATUTÁRIO",YEAR([Data da Aprovação]),"")</f>
        <v>2011</v>
      </c>
      <c r="H1887" s="106">
        <f>Tabela9[[#This Row],[Valor do Provento R$]]/Tabela9[[#This Row],[Provento por 1 ou 1000 Ações]]</f>
        <v>0.31</v>
      </c>
    </row>
    <row r="1888" spans="1:8">
      <c r="A1888" s="118" t="s">
        <v>1535</v>
      </c>
      <c r="B1888" s="116" t="s">
        <v>1490</v>
      </c>
      <c r="C1888" s="138">
        <v>41029</v>
      </c>
      <c r="D1888" s="139">
        <v>0.23</v>
      </c>
      <c r="E1888" s="118">
        <v>1</v>
      </c>
      <c r="F1888" s="118" t="s">
        <v>1492</v>
      </c>
      <c r="G1888" s="113">
        <f>IF([Data da Aprovação]&lt;&gt;"ESTATUTÁRIO",YEAR([Data da Aprovação]),"")</f>
        <v>2012</v>
      </c>
      <c r="H1888" s="106">
        <f>Tabela9[[#This Row],[Valor do Provento R$]]/Tabela9[[#This Row],[Provento por 1 ou 1000 Ações]]</f>
        <v>0.23</v>
      </c>
    </row>
    <row r="1889" spans="1:8">
      <c r="A1889" s="119" t="s">
        <v>1535</v>
      </c>
      <c r="B1889" s="117" t="s">
        <v>1490</v>
      </c>
      <c r="C1889" s="140">
        <v>41029</v>
      </c>
      <c r="D1889" s="141">
        <v>0.23</v>
      </c>
      <c r="E1889" s="119">
        <v>1</v>
      </c>
      <c r="F1889" s="119" t="s">
        <v>1492</v>
      </c>
      <c r="G1889" s="114">
        <f>IF([Data da Aprovação]&lt;&gt;"ESTATUTÁRIO",YEAR([Data da Aprovação]),"")</f>
        <v>2012</v>
      </c>
      <c r="H1889" s="106">
        <f>Tabela9[[#This Row],[Valor do Provento R$]]/Tabela9[[#This Row],[Provento por 1 ou 1000 Ações]]</f>
        <v>0.23</v>
      </c>
    </row>
    <row r="1890" spans="1:8">
      <c r="A1890" s="118" t="s">
        <v>1535</v>
      </c>
      <c r="B1890" s="116" t="s">
        <v>1490</v>
      </c>
      <c r="C1890" s="138">
        <v>41029</v>
      </c>
      <c r="D1890" s="139">
        <v>0.23</v>
      </c>
      <c r="E1890" s="118">
        <v>1</v>
      </c>
      <c r="F1890" s="118" t="s">
        <v>1492</v>
      </c>
      <c r="G1890" s="113">
        <f>IF([Data da Aprovação]&lt;&gt;"ESTATUTÁRIO",YEAR([Data da Aprovação]),"")</f>
        <v>2012</v>
      </c>
      <c r="H1890" s="106">
        <f>Tabela9[[#This Row],[Valor do Provento R$]]/Tabela9[[#This Row],[Provento por 1 ou 1000 Ações]]</f>
        <v>0.23</v>
      </c>
    </row>
    <row r="1891" spans="1:8">
      <c r="A1891" s="119" t="s">
        <v>1535</v>
      </c>
      <c r="B1891" s="117" t="s">
        <v>1490</v>
      </c>
      <c r="C1891" s="140">
        <v>41029</v>
      </c>
      <c r="D1891" s="141">
        <v>0.23</v>
      </c>
      <c r="E1891" s="119">
        <v>1</v>
      </c>
      <c r="F1891" s="119" t="s">
        <v>1492</v>
      </c>
      <c r="G1891" s="114">
        <f>IF([Data da Aprovação]&lt;&gt;"ESTATUTÁRIO",YEAR([Data da Aprovação]),"")</f>
        <v>2012</v>
      </c>
      <c r="H1891" s="106">
        <f>Tabela9[[#This Row],[Valor do Provento R$]]/Tabela9[[#This Row],[Provento por 1 ou 1000 Ações]]</f>
        <v>0.23</v>
      </c>
    </row>
    <row r="1892" spans="1:8">
      <c r="A1892" s="118" t="s">
        <v>1535</v>
      </c>
      <c r="B1892" s="116" t="s">
        <v>1490</v>
      </c>
      <c r="C1892" s="138">
        <v>41390</v>
      </c>
      <c r="D1892" s="139">
        <v>0.33750000000000002</v>
      </c>
      <c r="E1892" s="118">
        <v>1</v>
      </c>
      <c r="F1892" s="118" t="s">
        <v>1492</v>
      </c>
      <c r="G1892" s="113">
        <f>IF([Data da Aprovação]&lt;&gt;"ESTATUTÁRIO",YEAR([Data da Aprovação]),"")</f>
        <v>2013</v>
      </c>
      <c r="H1892" s="106">
        <f>Tabela9[[#This Row],[Valor do Provento R$]]/Tabela9[[#This Row],[Provento por 1 ou 1000 Ações]]</f>
        <v>0.33750000000000002</v>
      </c>
    </row>
    <row r="1893" spans="1:8">
      <c r="A1893" s="119" t="s">
        <v>1535</v>
      </c>
      <c r="B1893" s="117" t="s">
        <v>1490</v>
      </c>
      <c r="C1893" s="140">
        <v>41390</v>
      </c>
      <c r="D1893" s="141">
        <v>0.33750000000000002</v>
      </c>
      <c r="E1893" s="119">
        <v>1</v>
      </c>
      <c r="F1893" s="119" t="s">
        <v>1492</v>
      </c>
      <c r="G1893" s="114">
        <f>IF([Data da Aprovação]&lt;&gt;"ESTATUTÁRIO",YEAR([Data da Aprovação]),"")</f>
        <v>2013</v>
      </c>
      <c r="H1893" s="106">
        <f>Tabela9[[#This Row],[Valor do Provento R$]]/Tabela9[[#This Row],[Provento por 1 ou 1000 Ações]]</f>
        <v>0.33750000000000002</v>
      </c>
    </row>
    <row r="1894" spans="1:8">
      <c r="A1894" s="118" t="s">
        <v>1535</v>
      </c>
      <c r="B1894" s="116" t="s">
        <v>1490</v>
      </c>
      <c r="C1894" s="138">
        <v>41390</v>
      </c>
      <c r="D1894" s="139">
        <v>0.33750000000000002</v>
      </c>
      <c r="E1894" s="118">
        <v>1</v>
      </c>
      <c r="F1894" s="118" t="s">
        <v>1492</v>
      </c>
      <c r="G1894" s="113">
        <f>IF([Data da Aprovação]&lt;&gt;"ESTATUTÁRIO",YEAR([Data da Aprovação]),"")</f>
        <v>2013</v>
      </c>
      <c r="H1894" s="106">
        <f>Tabela9[[#This Row],[Valor do Provento R$]]/Tabela9[[#This Row],[Provento por 1 ou 1000 Ações]]</f>
        <v>0.33750000000000002</v>
      </c>
    </row>
    <row r="1895" spans="1:8">
      <c r="A1895" s="119" t="s">
        <v>1535</v>
      </c>
      <c r="B1895" s="117" t="s">
        <v>1490</v>
      </c>
      <c r="C1895" s="140">
        <v>41390</v>
      </c>
      <c r="D1895" s="141">
        <v>0.33750000000000002</v>
      </c>
      <c r="E1895" s="119">
        <v>1</v>
      </c>
      <c r="F1895" s="119" t="s">
        <v>1492</v>
      </c>
      <c r="G1895" s="114">
        <f>IF([Data da Aprovação]&lt;&gt;"ESTATUTÁRIO",YEAR([Data da Aprovação]),"")</f>
        <v>2013</v>
      </c>
      <c r="H1895" s="106">
        <f>Tabela9[[#This Row],[Valor do Provento R$]]/Tabela9[[#This Row],[Provento por 1 ou 1000 Ações]]</f>
        <v>0.33750000000000002</v>
      </c>
    </row>
    <row r="1896" spans="1:8">
      <c r="A1896" s="118" t="s">
        <v>1536</v>
      </c>
      <c r="B1896" s="116" t="s">
        <v>1488</v>
      </c>
      <c r="C1896" s="138">
        <v>41495</v>
      </c>
      <c r="D1896" s="139">
        <v>0.40892406349999999</v>
      </c>
      <c r="E1896" s="118">
        <v>1</v>
      </c>
      <c r="F1896" s="118" t="s">
        <v>1492</v>
      </c>
      <c r="G1896" s="113">
        <f>IF([Data da Aprovação]&lt;&gt;"ESTATUTÁRIO",YEAR([Data da Aprovação]),"")</f>
        <v>2013</v>
      </c>
      <c r="H1896" s="106">
        <f>Tabela9[[#This Row],[Valor do Provento R$]]/Tabela9[[#This Row],[Provento por 1 ou 1000 Ações]]</f>
        <v>0.40892406349999999</v>
      </c>
    </row>
    <row r="1897" spans="1:8">
      <c r="A1897" s="119" t="s">
        <v>1536</v>
      </c>
      <c r="B1897" s="117" t="s">
        <v>1488</v>
      </c>
      <c r="C1897" s="140">
        <v>41495</v>
      </c>
      <c r="D1897" s="141">
        <v>5.8639052999999997E-3</v>
      </c>
      <c r="E1897" s="119">
        <v>1</v>
      </c>
      <c r="F1897" s="119" t="s">
        <v>1496</v>
      </c>
      <c r="G1897" s="114">
        <f>IF([Data da Aprovação]&lt;&gt;"ESTATUTÁRIO",YEAR([Data da Aprovação]),"")</f>
        <v>2013</v>
      </c>
      <c r="H1897" s="106">
        <f>Tabela9[[#This Row],[Valor do Provento R$]]/Tabela9[[#This Row],[Provento por 1 ou 1000 Ações]]</f>
        <v>5.8639052999999997E-3</v>
      </c>
    </row>
    <row r="1898" spans="1:8">
      <c r="A1898" s="118" t="s">
        <v>1536</v>
      </c>
      <c r="B1898" s="116" t="s">
        <v>1488</v>
      </c>
      <c r="C1898" s="138">
        <v>41681</v>
      </c>
      <c r="D1898" s="139">
        <v>0.58057704300000001</v>
      </c>
      <c r="E1898" s="118">
        <v>1</v>
      </c>
      <c r="F1898" s="118" t="s">
        <v>1492</v>
      </c>
      <c r="G1898" s="113">
        <f>IF([Data da Aprovação]&lt;&gt;"ESTATUTÁRIO",YEAR([Data da Aprovação]),"")</f>
        <v>2014</v>
      </c>
      <c r="H1898" s="106">
        <f>Tabela9[[#This Row],[Valor do Provento R$]]/Tabela9[[#This Row],[Provento por 1 ou 1000 Ações]]</f>
        <v>0.58057704300000001</v>
      </c>
    </row>
    <row r="1899" spans="1:8">
      <c r="A1899" s="119" t="s">
        <v>1536</v>
      </c>
      <c r="B1899" s="117" t="s">
        <v>1488</v>
      </c>
      <c r="C1899" s="140">
        <v>41681</v>
      </c>
      <c r="D1899" s="141">
        <v>9.0730410000000004E-3</v>
      </c>
      <c r="E1899" s="119">
        <v>1</v>
      </c>
      <c r="F1899" s="119" t="s">
        <v>1496</v>
      </c>
      <c r="G1899" s="114">
        <f>IF([Data da Aprovação]&lt;&gt;"ESTATUTÁRIO",YEAR([Data da Aprovação]),"")</f>
        <v>2014</v>
      </c>
      <c r="H1899" s="106">
        <f>Tabela9[[#This Row],[Valor do Provento R$]]/Tabela9[[#This Row],[Provento por 1 ou 1000 Ações]]</f>
        <v>9.0730410000000004E-3</v>
      </c>
    </row>
    <row r="1900" spans="1:8">
      <c r="A1900" s="118" t="s">
        <v>1537</v>
      </c>
      <c r="B1900" s="116" t="s">
        <v>1488</v>
      </c>
      <c r="C1900" s="138">
        <v>39665</v>
      </c>
      <c r="D1900" s="139">
        <v>0.05</v>
      </c>
      <c r="E1900" s="118">
        <v>1</v>
      </c>
      <c r="F1900" s="118" t="s">
        <v>1489</v>
      </c>
      <c r="G1900" s="113">
        <f>IF([Data da Aprovação]&lt;&gt;"ESTATUTÁRIO",YEAR([Data da Aprovação]),"")</f>
        <v>2008</v>
      </c>
      <c r="H1900" s="106">
        <f>Tabela9[[#This Row],[Valor do Provento R$]]/Tabela9[[#This Row],[Provento por 1 ou 1000 Ações]]</f>
        <v>0.05</v>
      </c>
    </row>
    <row r="1901" spans="1:8">
      <c r="A1901" s="119" t="s">
        <v>1537</v>
      </c>
      <c r="B1901" s="117" t="s">
        <v>1488</v>
      </c>
      <c r="C1901" s="140">
        <v>39756</v>
      </c>
      <c r="D1901" s="141">
        <v>0.1</v>
      </c>
      <c r="E1901" s="119">
        <v>1</v>
      </c>
      <c r="F1901" s="119" t="s">
        <v>1489</v>
      </c>
      <c r="G1901" s="114">
        <f>IF([Data da Aprovação]&lt;&gt;"ESTATUTÁRIO",YEAR([Data da Aprovação]),"")</f>
        <v>2008</v>
      </c>
      <c r="H1901" s="106">
        <f>Tabela9[[#This Row],[Valor do Provento R$]]/Tabela9[[#This Row],[Provento por 1 ou 1000 Ações]]</f>
        <v>0.1</v>
      </c>
    </row>
    <row r="1902" spans="1:8">
      <c r="A1902" s="118" t="s">
        <v>1537</v>
      </c>
      <c r="B1902" s="116" t="s">
        <v>1488</v>
      </c>
      <c r="C1902" s="138">
        <v>39812</v>
      </c>
      <c r="D1902" s="139">
        <v>0.08</v>
      </c>
      <c r="E1902" s="118">
        <v>1</v>
      </c>
      <c r="F1902" s="118" t="s">
        <v>1489</v>
      </c>
      <c r="G1902" s="113">
        <f>IF([Data da Aprovação]&lt;&gt;"ESTATUTÁRIO",YEAR([Data da Aprovação]),"")</f>
        <v>2008</v>
      </c>
      <c r="H1902" s="106">
        <f>Tabela9[[#This Row],[Valor do Provento R$]]/Tabela9[[#This Row],[Provento por 1 ou 1000 Ações]]</f>
        <v>0.08</v>
      </c>
    </row>
    <row r="1903" spans="1:8">
      <c r="A1903" s="119" t="s">
        <v>1537</v>
      </c>
      <c r="B1903" s="117" t="s">
        <v>1488</v>
      </c>
      <c r="C1903" s="140">
        <v>39902</v>
      </c>
      <c r="D1903" s="141">
        <v>0.12</v>
      </c>
      <c r="E1903" s="119">
        <v>1</v>
      </c>
      <c r="F1903" s="119" t="s">
        <v>1492</v>
      </c>
      <c r="G1903" s="114">
        <f>IF([Data da Aprovação]&lt;&gt;"ESTATUTÁRIO",YEAR([Data da Aprovação]),"")</f>
        <v>2009</v>
      </c>
      <c r="H1903" s="106">
        <f>Tabela9[[#This Row],[Valor do Provento R$]]/Tabela9[[#This Row],[Provento por 1 ou 1000 Ações]]</f>
        <v>0.12</v>
      </c>
    </row>
    <row r="1904" spans="1:8">
      <c r="A1904" s="118" t="s">
        <v>1537</v>
      </c>
      <c r="B1904" s="116" t="s">
        <v>1488</v>
      </c>
      <c r="C1904" s="138">
        <v>40287</v>
      </c>
      <c r="D1904" s="139">
        <v>0.3</v>
      </c>
      <c r="E1904" s="118">
        <v>1</v>
      </c>
      <c r="F1904" s="118" t="s">
        <v>1492</v>
      </c>
      <c r="G1904" s="113">
        <f>IF([Data da Aprovação]&lt;&gt;"ESTATUTÁRIO",YEAR([Data da Aprovação]),"")</f>
        <v>2010</v>
      </c>
      <c r="H1904" s="106">
        <f>Tabela9[[#This Row],[Valor do Provento R$]]/Tabela9[[#This Row],[Provento por 1 ou 1000 Ações]]</f>
        <v>0.3</v>
      </c>
    </row>
    <row r="1905" spans="1:8">
      <c r="A1905" s="119" t="s">
        <v>1537</v>
      </c>
      <c r="B1905" s="117" t="s">
        <v>1488</v>
      </c>
      <c r="C1905" s="140">
        <v>40490</v>
      </c>
      <c r="D1905" s="141">
        <v>0.05</v>
      </c>
      <c r="E1905" s="119">
        <v>1</v>
      </c>
      <c r="F1905" s="119" t="s">
        <v>1492</v>
      </c>
      <c r="G1905" s="114">
        <f>IF([Data da Aprovação]&lt;&gt;"ESTATUTÁRIO",YEAR([Data da Aprovação]),"")</f>
        <v>2010</v>
      </c>
      <c r="H1905" s="106">
        <f>Tabela9[[#This Row],[Valor do Provento R$]]/Tabela9[[#This Row],[Provento por 1 ou 1000 Ações]]</f>
        <v>0.05</v>
      </c>
    </row>
    <row r="1906" spans="1:8">
      <c r="A1906" s="118" t="s">
        <v>1537</v>
      </c>
      <c r="B1906" s="116" t="s">
        <v>1488</v>
      </c>
      <c r="C1906" s="138">
        <v>40490</v>
      </c>
      <c r="D1906" s="139">
        <v>0.05</v>
      </c>
      <c r="E1906" s="118">
        <v>1</v>
      </c>
      <c r="F1906" s="118" t="s">
        <v>1492</v>
      </c>
      <c r="G1906" s="113">
        <f>IF([Data da Aprovação]&lt;&gt;"ESTATUTÁRIO",YEAR([Data da Aprovação]),"")</f>
        <v>2010</v>
      </c>
      <c r="H1906" s="106">
        <f>Tabela9[[#This Row],[Valor do Provento R$]]/Tabela9[[#This Row],[Provento por 1 ou 1000 Ações]]</f>
        <v>0.05</v>
      </c>
    </row>
    <row r="1907" spans="1:8">
      <c r="A1907" s="119" t="s">
        <v>1537</v>
      </c>
      <c r="B1907" s="117" t="s">
        <v>1488</v>
      </c>
      <c r="C1907" s="140">
        <v>40591</v>
      </c>
      <c r="D1907" s="141">
        <v>3.5000000000000003E-2</v>
      </c>
      <c r="E1907" s="119">
        <v>1</v>
      </c>
      <c r="F1907" s="119" t="s">
        <v>1492</v>
      </c>
      <c r="G1907" s="114">
        <f>IF([Data da Aprovação]&lt;&gt;"ESTATUTÁRIO",YEAR([Data da Aprovação]),"")</f>
        <v>2011</v>
      </c>
      <c r="H1907" s="106">
        <f>Tabela9[[#This Row],[Valor do Provento R$]]/Tabela9[[#This Row],[Provento por 1 ou 1000 Ações]]</f>
        <v>3.5000000000000003E-2</v>
      </c>
    </row>
    <row r="1908" spans="1:8">
      <c r="A1908" s="118" t="s">
        <v>1537</v>
      </c>
      <c r="B1908" s="116" t="s">
        <v>1488</v>
      </c>
      <c r="C1908" s="138">
        <v>40661</v>
      </c>
      <c r="D1908" s="139">
        <v>0.265129</v>
      </c>
      <c r="E1908" s="118">
        <v>1</v>
      </c>
      <c r="F1908" s="118" t="s">
        <v>1492</v>
      </c>
      <c r="G1908" s="113">
        <f>IF([Data da Aprovação]&lt;&gt;"ESTATUTÁRIO",YEAR([Data da Aprovação]),"")</f>
        <v>2011</v>
      </c>
      <c r="H1908" s="106">
        <f>Tabela9[[#This Row],[Valor do Provento R$]]/Tabela9[[#This Row],[Provento por 1 ou 1000 Ações]]</f>
        <v>0.265129</v>
      </c>
    </row>
    <row r="1909" spans="1:8">
      <c r="A1909" s="119" t="s">
        <v>1537</v>
      </c>
      <c r="B1909" s="117" t="s">
        <v>1488</v>
      </c>
      <c r="C1909" s="140">
        <v>40661</v>
      </c>
      <c r="D1909" s="141">
        <v>3.4870999999999999E-2</v>
      </c>
      <c r="E1909" s="119">
        <v>1</v>
      </c>
      <c r="F1909" s="119" t="s">
        <v>1492</v>
      </c>
      <c r="G1909" s="114">
        <f>IF([Data da Aprovação]&lt;&gt;"ESTATUTÁRIO",YEAR([Data da Aprovação]),"")</f>
        <v>2011</v>
      </c>
      <c r="H1909" s="106">
        <f>Tabela9[[#This Row],[Valor do Provento R$]]/Tabela9[[#This Row],[Provento por 1 ou 1000 Ações]]</f>
        <v>3.4870999999999999E-2</v>
      </c>
    </row>
    <row r="1910" spans="1:8">
      <c r="A1910" s="118" t="s">
        <v>1537</v>
      </c>
      <c r="B1910" s="116" t="s">
        <v>1488</v>
      </c>
      <c r="C1910" s="138">
        <v>40764</v>
      </c>
      <c r="D1910" s="139">
        <v>0.02</v>
      </c>
      <c r="E1910" s="118">
        <v>1</v>
      </c>
      <c r="F1910" s="118" t="s">
        <v>1492</v>
      </c>
      <c r="G1910" s="113">
        <f>IF([Data da Aprovação]&lt;&gt;"ESTATUTÁRIO",YEAR([Data da Aprovação]),"")</f>
        <v>2011</v>
      </c>
      <c r="H1910" s="106">
        <f>Tabela9[[#This Row],[Valor do Provento R$]]/Tabela9[[#This Row],[Provento por 1 ou 1000 Ações]]</f>
        <v>0.02</v>
      </c>
    </row>
    <row r="1911" spans="1:8">
      <c r="A1911" s="119" t="s">
        <v>1537</v>
      </c>
      <c r="B1911" s="117" t="s">
        <v>1488</v>
      </c>
      <c r="C1911" s="140">
        <v>41136</v>
      </c>
      <c r="D1911" s="141">
        <v>3.4000000000000002E-2</v>
      </c>
      <c r="E1911" s="119">
        <v>1</v>
      </c>
      <c r="F1911" s="119" t="s">
        <v>1492</v>
      </c>
      <c r="G1911" s="114">
        <f>IF([Data da Aprovação]&lt;&gt;"ESTATUTÁRIO",YEAR([Data da Aprovação]),"")</f>
        <v>2012</v>
      </c>
      <c r="H1911" s="106">
        <f>Tabela9[[#This Row],[Valor do Provento R$]]/Tabela9[[#This Row],[Provento por 1 ou 1000 Ações]]</f>
        <v>3.4000000000000002E-2</v>
      </c>
    </row>
    <row r="1912" spans="1:8">
      <c r="A1912" s="118" t="s">
        <v>1537</v>
      </c>
      <c r="B1912" s="116" t="s">
        <v>1488</v>
      </c>
      <c r="C1912" s="138">
        <v>41219</v>
      </c>
      <c r="D1912" s="139">
        <v>0.05</v>
      </c>
      <c r="E1912" s="118">
        <v>1</v>
      </c>
      <c r="F1912" s="118" t="s">
        <v>1492</v>
      </c>
      <c r="G1912" s="113">
        <f>IF([Data da Aprovação]&lt;&gt;"ESTATUTÁRIO",YEAR([Data da Aprovação]),"")</f>
        <v>2012</v>
      </c>
      <c r="H1912" s="106">
        <f>Tabela9[[#This Row],[Valor do Provento R$]]/Tabela9[[#This Row],[Provento por 1 ou 1000 Ações]]</f>
        <v>0.05</v>
      </c>
    </row>
    <row r="1913" spans="1:8">
      <c r="A1913" s="119" t="s">
        <v>1537</v>
      </c>
      <c r="B1913" s="117" t="s">
        <v>1488</v>
      </c>
      <c r="C1913" s="140">
        <v>41337</v>
      </c>
      <c r="D1913" s="141">
        <v>0.04</v>
      </c>
      <c r="E1913" s="119">
        <v>1</v>
      </c>
      <c r="F1913" s="119" t="s">
        <v>1492</v>
      </c>
      <c r="G1913" s="114">
        <f>IF([Data da Aprovação]&lt;&gt;"ESTATUTÁRIO",YEAR([Data da Aprovação]),"")</f>
        <v>2013</v>
      </c>
      <c r="H1913" s="106">
        <f>Tabela9[[#This Row],[Valor do Provento R$]]/Tabela9[[#This Row],[Provento por 1 ou 1000 Ações]]</f>
        <v>0.04</v>
      </c>
    </row>
    <row r="1914" spans="1:8">
      <c r="A1914" s="118" t="s">
        <v>1537</v>
      </c>
      <c r="B1914" s="116" t="s">
        <v>1488</v>
      </c>
      <c r="C1914" s="138">
        <v>41375</v>
      </c>
      <c r="D1914" s="139">
        <v>7.5999999999999998E-2</v>
      </c>
      <c r="E1914" s="118">
        <v>1</v>
      </c>
      <c r="F1914" s="118" t="s">
        <v>1492</v>
      </c>
      <c r="G1914" s="113">
        <f>IF([Data da Aprovação]&lt;&gt;"ESTATUTÁRIO",YEAR([Data da Aprovação]),"")</f>
        <v>2013</v>
      </c>
      <c r="H1914" s="106">
        <f>Tabela9[[#This Row],[Valor do Provento R$]]/Tabela9[[#This Row],[Provento por 1 ou 1000 Ações]]</f>
        <v>7.5999999999999998E-2</v>
      </c>
    </row>
    <row r="1915" spans="1:8">
      <c r="A1915" s="119" t="s">
        <v>1537</v>
      </c>
      <c r="B1915" s="117" t="s">
        <v>1488</v>
      </c>
      <c r="C1915" s="140">
        <v>41492</v>
      </c>
      <c r="D1915" s="141">
        <v>0.06</v>
      </c>
      <c r="E1915" s="119">
        <v>1</v>
      </c>
      <c r="F1915" s="119" t="s">
        <v>1492</v>
      </c>
      <c r="G1915" s="114">
        <f>IF([Data da Aprovação]&lt;&gt;"ESTATUTÁRIO",YEAR([Data da Aprovação]),"")</f>
        <v>2013</v>
      </c>
      <c r="H1915" s="106">
        <f>Tabela9[[#This Row],[Valor do Provento R$]]/Tabela9[[#This Row],[Provento por 1 ou 1000 Ações]]</f>
        <v>0.06</v>
      </c>
    </row>
    <row r="1916" spans="1:8">
      <c r="A1916" s="118" t="s">
        <v>1537</v>
      </c>
      <c r="B1916" s="116" t="s">
        <v>1488</v>
      </c>
      <c r="C1916" s="138">
        <v>41583</v>
      </c>
      <c r="D1916" s="139">
        <v>0.2</v>
      </c>
      <c r="E1916" s="118">
        <v>1</v>
      </c>
      <c r="F1916" s="118" t="s">
        <v>1492</v>
      </c>
      <c r="G1916" s="113">
        <f>IF([Data da Aprovação]&lt;&gt;"ESTATUTÁRIO",YEAR([Data da Aprovação]),"")</f>
        <v>2013</v>
      </c>
      <c r="H1916" s="106">
        <f>Tabela9[[#This Row],[Valor do Provento R$]]/Tabela9[[#This Row],[Provento por 1 ou 1000 Ações]]</f>
        <v>0.2</v>
      </c>
    </row>
    <row r="1917" spans="1:8">
      <c r="A1917" s="119" t="s">
        <v>1538</v>
      </c>
      <c r="B1917" s="117" t="s">
        <v>1488</v>
      </c>
      <c r="C1917" s="140">
        <v>35236</v>
      </c>
      <c r="D1917" s="141">
        <v>2.2599999999999998</v>
      </c>
      <c r="E1917" s="119">
        <v>1</v>
      </c>
      <c r="F1917" s="119" t="s">
        <v>1492</v>
      </c>
      <c r="G1917" s="114">
        <f>IF([Data da Aprovação]&lt;&gt;"ESTATUTÁRIO",YEAR([Data da Aprovação]),"")</f>
        <v>1996</v>
      </c>
      <c r="H1917" s="106">
        <f>Tabela9[[#This Row],[Valor do Provento R$]]/Tabela9[[#This Row],[Provento por 1 ou 1000 Ações]]</f>
        <v>2.2599999999999998</v>
      </c>
    </row>
    <row r="1918" spans="1:8">
      <c r="A1918" s="118" t="s">
        <v>1538</v>
      </c>
      <c r="B1918" s="116" t="s">
        <v>1488</v>
      </c>
      <c r="C1918" s="138">
        <v>35550</v>
      </c>
      <c r="D1918" s="139">
        <v>14.125999999999999</v>
      </c>
      <c r="E1918" s="118">
        <v>1</v>
      </c>
      <c r="F1918" s="118" t="s">
        <v>1492</v>
      </c>
      <c r="G1918" s="113">
        <f>IF([Data da Aprovação]&lt;&gt;"ESTATUTÁRIO",YEAR([Data da Aprovação]),"")</f>
        <v>1997</v>
      </c>
      <c r="H1918" s="106">
        <f>Tabela9[[#This Row],[Valor do Provento R$]]/Tabela9[[#This Row],[Provento por 1 ou 1000 Ações]]</f>
        <v>14.125999999999999</v>
      </c>
    </row>
    <row r="1919" spans="1:8">
      <c r="A1919" s="119" t="s">
        <v>1538</v>
      </c>
      <c r="B1919" s="117" t="s">
        <v>1488</v>
      </c>
      <c r="C1919" s="140">
        <v>35915</v>
      </c>
      <c r="D1919" s="141">
        <v>10</v>
      </c>
      <c r="E1919" s="119">
        <v>1</v>
      </c>
      <c r="F1919" s="119" t="s">
        <v>1492</v>
      </c>
      <c r="G1919" s="114">
        <f>IF([Data da Aprovação]&lt;&gt;"ESTATUTÁRIO",YEAR([Data da Aprovação]),"")</f>
        <v>1998</v>
      </c>
      <c r="H1919" s="106">
        <f>Tabela9[[#This Row],[Valor do Provento R$]]/Tabela9[[#This Row],[Provento por 1 ou 1000 Ações]]</f>
        <v>10</v>
      </c>
    </row>
    <row r="1920" spans="1:8">
      <c r="A1920" s="118" t="s">
        <v>1538</v>
      </c>
      <c r="B1920" s="116" t="s">
        <v>1488</v>
      </c>
      <c r="C1920" s="138">
        <v>36280</v>
      </c>
      <c r="D1920" s="139">
        <v>12</v>
      </c>
      <c r="E1920" s="118">
        <v>1</v>
      </c>
      <c r="F1920" s="118" t="s">
        <v>1492</v>
      </c>
      <c r="G1920" s="113">
        <f>IF([Data da Aprovação]&lt;&gt;"ESTATUTÁRIO",YEAR([Data da Aprovação]),"")</f>
        <v>1999</v>
      </c>
      <c r="H1920" s="106">
        <f>Tabela9[[#This Row],[Valor do Provento R$]]/Tabela9[[#This Row],[Provento por 1 ou 1000 Ações]]</f>
        <v>12</v>
      </c>
    </row>
    <row r="1921" spans="1:8">
      <c r="A1921" s="119" t="s">
        <v>1538</v>
      </c>
      <c r="B1921" s="117" t="s">
        <v>1488</v>
      </c>
      <c r="C1921" s="140">
        <v>36644</v>
      </c>
      <c r="D1921" s="141">
        <v>12</v>
      </c>
      <c r="E1921" s="119">
        <v>1</v>
      </c>
      <c r="F1921" s="119" t="s">
        <v>1492</v>
      </c>
      <c r="G1921" s="114">
        <f>IF([Data da Aprovação]&lt;&gt;"ESTATUTÁRIO",YEAR([Data da Aprovação]),"")</f>
        <v>2000</v>
      </c>
      <c r="H1921" s="106">
        <f>Tabela9[[#This Row],[Valor do Provento R$]]/Tabela9[[#This Row],[Provento por 1 ou 1000 Ações]]</f>
        <v>12</v>
      </c>
    </row>
    <row r="1922" spans="1:8">
      <c r="A1922" s="118" t="s">
        <v>1538</v>
      </c>
      <c r="B1922" s="116" t="s">
        <v>1488</v>
      </c>
      <c r="C1922" s="138">
        <v>37008</v>
      </c>
      <c r="D1922" s="139">
        <v>12</v>
      </c>
      <c r="E1922" s="118">
        <v>1</v>
      </c>
      <c r="F1922" s="118" t="s">
        <v>1492</v>
      </c>
      <c r="G1922" s="113">
        <f>IF([Data da Aprovação]&lt;&gt;"ESTATUTÁRIO",YEAR([Data da Aprovação]),"")</f>
        <v>2001</v>
      </c>
      <c r="H1922" s="106">
        <f>Tabela9[[#This Row],[Valor do Provento R$]]/Tabela9[[#This Row],[Provento por 1 ou 1000 Ações]]</f>
        <v>12</v>
      </c>
    </row>
    <row r="1923" spans="1:8">
      <c r="A1923" s="119" t="s">
        <v>1538</v>
      </c>
      <c r="B1923" s="117" t="s">
        <v>1488</v>
      </c>
      <c r="C1923" s="140">
        <v>37245</v>
      </c>
      <c r="D1923" s="141">
        <v>34.9</v>
      </c>
      <c r="E1923" s="119">
        <v>1</v>
      </c>
      <c r="F1923" s="119" t="s">
        <v>1489</v>
      </c>
      <c r="G1923" s="114">
        <f>IF([Data da Aprovação]&lt;&gt;"ESTATUTÁRIO",YEAR([Data da Aprovação]),"")</f>
        <v>2001</v>
      </c>
      <c r="H1923" s="106">
        <f>Tabela9[[#This Row],[Valor do Provento R$]]/Tabela9[[#This Row],[Provento por 1 ou 1000 Ações]]</f>
        <v>34.9</v>
      </c>
    </row>
    <row r="1924" spans="1:8">
      <c r="A1924" s="118" t="s">
        <v>1538</v>
      </c>
      <c r="B1924" s="116" t="s">
        <v>1488</v>
      </c>
      <c r="C1924" s="138">
        <v>37610</v>
      </c>
      <c r="D1924" s="139">
        <v>38</v>
      </c>
      <c r="E1924" s="118">
        <v>1</v>
      </c>
      <c r="F1924" s="118" t="s">
        <v>1489</v>
      </c>
      <c r="G1924" s="113">
        <f>IF([Data da Aprovação]&lt;&gt;"ESTATUTÁRIO",YEAR([Data da Aprovação]),"")</f>
        <v>2002</v>
      </c>
      <c r="H1924" s="106">
        <f>Tabela9[[#This Row],[Valor do Provento R$]]/Tabela9[[#This Row],[Provento por 1 ou 1000 Ações]]</f>
        <v>38</v>
      </c>
    </row>
    <row r="1925" spans="1:8">
      <c r="A1925" s="119" t="s">
        <v>1538</v>
      </c>
      <c r="B1925" s="117" t="s">
        <v>1488</v>
      </c>
      <c r="C1925" s="140">
        <v>37741</v>
      </c>
      <c r="D1925" s="141">
        <v>22.5</v>
      </c>
      <c r="E1925" s="119">
        <v>1</v>
      </c>
      <c r="F1925" s="119" t="s">
        <v>1492</v>
      </c>
      <c r="G1925" s="114">
        <f>IF([Data da Aprovação]&lt;&gt;"ESTATUTÁRIO",YEAR([Data da Aprovação]),"")</f>
        <v>2003</v>
      </c>
      <c r="H1925" s="106">
        <f>Tabela9[[#This Row],[Valor do Provento R$]]/Tabela9[[#This Row],[Provento por 1 ou 1000 Ações]]</f>
        <v>22.5</v>
      </c>
    </row>
    <row r="1926" spans="1:8">
      <c r="A1926" s="118" t="s">
        <v>1538</v>
      </c>
      <c r="B1926" s="116" t="s">
        <v>1488</v>
      </c>
      <c r="C1926" s="138">
        <v>37972</v>
      </c>
      <c r="D1926" s="139">
        <v>38</v>
      </c>
      <c r="E1926" s="118">
        <v>1</v>
      </c>
      <c r="F1926" s="118" t="s">
        <v>1489</v>
      </c>
      <c r="G1926" s="113">
        <f>IF([Data da Aprovação]&lt;&gt;"ESTATUTÁRIO",YEAR([Data da Aprovação]),"")</f>
        <v>2003</v>
      </c>
      <c r="H1926" s="106">
        <f>Tabela9[[#This Row],[Valor do Provento R$]]/Tabela9[[#This Row],[Provento por 1 ou 1000 Ações]]</f>
        <v>38</v>
      </c>
    </row>
    <row r="1927" spans="1:8">
      <c r="A1927" s="119" t="s">
        <v>1538</v>
      </c>
      <c r="B1927" s="117" t="s">
        <v>1488</v>
      </c>
      <c r="C1927" s="140">
        <v>38107</v>
      </c>
      <c r="D1927" s="141">
        <v>8</v>
      </c>
      <c r="E1927" s="119">
        <v>1</v>
      </c>
      <c r="F1927" s="119" t="s">
        <v>1492</v>
      </c>
      <c r="G1927" s="114">
        <f>IF([Data da Aprovação]&lt;&gt;"ESTATUTÁRIO",YEAR([Data da Aprovação]),"")</f>
        <v>2004</v>
      </c>
      <c r="H1927" s="106">
        <f>Tabela9[[#This Row],[Valor do Provento R$]]/Tabela9[[#This Row],[Provento por 1 ou 1000 Ações]]</f>
        <v>8</v>
      </c>
    </row>
    <row r="1928" spans="1:8">
      <c r="A1928" s="118" t="s">
        <v>1538</v>
      </c>
      <c r="B1928" s="116" t="s">
        <v>1488</v>
      </c>
      <c r="C1928" s="138">
        <v>38471</v>
      </c>
      <c r="D1928" s="139">
        <v>25</v>
      </c>
      <c r="E1928" s="118">
        <v>1</v>
      </c>
      <c r="F1928" s="118" t="s">
        <v>1492</v>
      </c>
      <c r="G1928" s="113">
        <f>IF([Data da Aprovação]&lt;&gt;"ESTATUTÁRIO",YEAR([Data da Aprovação]),"")</f>
        <v>2005</v>
      </c>
      <c r="H1928" s="106">
        <f>Tabela9[[#This Row],[Valor do Provento R$]]/Tabela9[[#This Row],[Provento por 1 ou 1000 Ações]]</f>
        <v>25</v>
      </c>
    </row>
    <row r="1929" spans="1:8">
      <c r="A1929" s="119" t="s">
        <v>1538</v>
      </c>
      <c r="B1929" s="117" t="s">
        <v>1488</v>
      </c>
      <c r="C1929" s="140">
        <v>38835</v>
      </c>
      <c r="D1929" s="141">
        <v>26</v>
      </c>
      <c r="E1929" s="119">
        <v>1</v>
      </c>
      <c r="F1929" s="119" t="s">
        <v>1492</v>
      </c>
      <c r="G1929" s="114">
        <f>IF([Data da Aprovação]&lt;&gt;"ESTATUTÁRIO",YEAR([Data da Aprovação]),"")</f>
        <v>2006</v>
      </c>
      <c r="H1929" s="106">
        <f>Tabela9[[#This Row],[Valor do Provento R$]]/Tabela9[[#This Row],[Provento por 1 ou 1000 Ações]]</f>
        <v>26</v>
      </c>
    </row>
    <row r="1930" spans="1:8">
      <c r="A1930" s="118" t="s">
        <v>1538</v>
      </c>
      <c r="B1930" s="116" t="s">
        <v>1488</v>
      </c>
      <c r="C1930" s="138">
        <v>39199</v>
      </c>
      <c r="D1930" s="139">
        <v>25</v>
      </c>
      <c r="E1930" s="118">
        <v>1</v>
      </c>
      <c r="F1930" s="118" t="s">
        <v>1492</v>
      </c>
      <c r="G1930" s="113">
        <f>IF([Data da Aprovação]&lt;&gt;"ESTATUTÁRIO",YEAR([Data da Aprovação]),"")</f>
        <v>2007</v>
      </c>
      <c r="H1930" s="106">
        <f>Tabela9[[#This Row],[Valor do Provento R$]]/Tabela9[[#This Row],[Provento por 1 ou 1000 Ações]]</f>
        <v>25</v>
      </c>
    </row>
    <row r="1931" spans="1:8">
      <c r="A1931" s="119" t="s">
        <v>1538</v>
      </c>
      <c r="B1931" s="117" t="s">
        <v>1488</v>
      </c>
      <c r="C1931" s="140">
        <v>39567</v>
      </c>
      <c r="D1931" s="141">
        <v>27.98</v>
      </c>
      <c r="E1931" s="119">
        <v>1</v>
      </c>
      <c r="F1931" s="119" t="s">
        <v>1492</v>
      </c>
      <c r="G1931" s="114">
        <f>IF([Data da Aprovação]&lt;&gt;"ESTATUTÁRIO",YEAR([Data da Aprovação]),"")</f>
        <v>2008</v>
      </c>
      <c r="H1931" s="106">
        <f>Tabela9[[#This Row],[Valor do Provento R$]]/Tabela9[[#This Row],[Provento por 1 ou 1000 Ações]]</f>
        <v>27.98</v>
      </c>
    </row>
    <row r="1932" spans="1:8">
      <c r="A1932" s="118" t="s">
        <v>1538</v>
      </c>
      <c r="B1932" s="116" t="s">
        <v>1488</v>
      </c>
      <c r="C1932" s="138">
        <v>39932</v>
      </c>
      <c r="D1932" s="139">
        <v>22.33</v>
      </c>
      <c r="E1932" s="118">
        <v>1</v>
      </c>
      <c r="F1932" s="118" t="s">
        <v>1492</v>
      </c>
      <c r="G1932" s="113">
        <f>IF([Data da Aprovação]&lt;&gt;"ESTATUTÁRIO",YEAR([Data da Aprovação]),"")</f>
        <v>2009</v>
      </c>
      <c r="H1932" s="106">
        <f>Tabela9[[#This Row],[Valor do Provento R$]]/Tabela9[[#This Row],[Provento por 1 ou 1000 Ações]]</f>
        <v>22.33</v>
      </c>
    </row>
    <row r="1933" spans="1:8">
      <c r="A1933" s="119" t="s">
        <v>1538</v>
      </c>
      <c r="B1933" s="117" t="s">
        <v>1488</v>
      </c>
      <c r="C1933" s="140">
        <v>40297</v>
      </c>
      <c r="D1933" s="141">
        <v>24.53</v>
      </c>
      <c r="E1933" s="119">
        <v>1</v>
      </c>
      <c r="F1933" s="119" t="s">
        <v>1492</v>
      </c>
      <c r="G1933" s="114">
        <f>IF([Data da Aprovação]&lt;&gt;"ESTATUTÁRIO",YEAR([Data da Aprovação]),"")</f>
        <v>2010</v>
      </c>
      <c r="H1933" s="106">
        <f>Tabela9[[#This Row],[Valor do Provento R$]]/Tabela9[[#This Row],[Provento por 1 ou 1000 Ações]]</f>
        <v>24.53</v>
      </c>
    </row>
    <row r="1934" spans="1:8">
      <c r="A1934" s="118" t="s">
        <v>1538</v>
      </c>
      <c r="B1934" s="116" t="s">
        <v>1488</v>
      </c>
      <c r="C1934" s="138">
        <v>40661</v>
      </c>
      <c r="D1934" s="139">
        <v>367.72</v>
      </c>
      <c r="E1934" s="118">
        <v>1</v>
      </c>
      <c r="F1934" s="118" t="s">
        <v>1492</v>
      </c>
      <c r="G1934" s="113">
        <f>IF([Data da Aprovação]&lt;&gt;"ESTATUTÁRIO",YEAR([Data da Aprovação]),"")</f>
        <v>2011</v>
      </c>
      <c r="H1934" s="106">
        <f>Tabela9[[#This Row],[Valor do Provento R$]]/Tabela9[[#This Row],[Provento por 1 ou 1000 Ações]]</f>
        <v>367.72</v>
      </c>
    </row>
    <row r="1935" spans="1:8">
      <c r="A1935" s="119" t="s">
        <v>1538</v>
      </c>
      <c r="B1935" s="117" t="s">
        <v>1488</v>
      </c>
      <c r="C1935" s="140">
        <v>41029</v>
      </c>
      <c r="D1935" s="141">
        <v>51.26</v>
      </c>
      <c r="E1935" s="119">
        <v>1</v>
      </c>
      <c r="F1935" s="119" t="s">
        <v>1492</v>
      </c>
      <c r="G1935" s="114">
        <f>IF([Data da Aprovação]&lt;&gt;"ESTATUTÁRIO",YEAR([Data da Aprovação]),"")</f>
        <v>2012</v>
      </c>
      <c r="H1935" s="106">
        <f>Tabela9[[#This Row],[Valor do Provento R$]]/Tabela9[[#This Row],[Provento por 1 ou 1000 Ações]]</f>
        <v>51.26</v>
      </c>
    </row>
    <row r="1936" spans="1:8">
      <c r="A1936" s="118" t="s">
        <v>1538</v>
      </c>
      <c r="B1936" s="116" t="s">
        <v>1488</v>
      </c>
      <c r="C1936" s="138">
        <v>41390</v>
      </c>
      <c r="D1936" s="139">
        <v>36.24</v>
      </c>
      <c r="E1936" s="118">
        <v>1</v>
      </c>
      <c r="F1936" s="118" t="s">
        <v>1492</v>
      </c>
      <c r="G1936" s="113">
        <f>IF([Data da Aprovação]&lt;&gt;"ESTATUTÁRIO",YEAR([Data da Aprovação]),"")</f>
        <v>2013</v>
      </c>
      <c r="H1936" s="106">
        <f>Tabela9[[#This Row],[Valor do Provento R$]]/Tabela9[[#This Row],[Provento por 1 ou 1000 Ações]]</f>
        <v>36.24</v>
      </c>
    </row>
    <row r="1937" spans="1:8">
      <c r="A1937" s="119" t="s">
        <v>1539</v>
      </c>
      <c r="B1937" s="117" t="s">
        <v>1488</v>
      </c>
      <c r="C1937" s="140">
        <v>39514</v>
      </c>
      <c r="D1937" s="141">
        <v>0.12509671</v>
      </c>
      <c r="E1937" s="119">
        <v>1</v>
      </c>
      <c r="F1937" s="119" t="s">
        <v>1489</v>
      </c>
      <c r="G1937" s="114">
        <f>IF([Data da Aprovação]&lt;&gt;"ESTATUTÁRIO",YEAR([Data da Aprovação]),"")</f>
        <v>2008</v>
      </c>
      <c r="H1937" s="106">
        <f>Tabela9[[#This Row],[Valor do Provento R$]]/Tabela9[[#This Row],[Provento por 1 ou 1000 Ações]]</f>
        <v>0.12509671</v>
      </c>
    </row>
    <row r="1938" spans="1:8">
      <c r="A1938" s="118" t="s">
        <v>1539</v>
      </c>
      <c r="B1938" s="116" t="s">
        <v>1488</v>
      </c>
      <c r="C1938" s="138">
        <v>39575</v>
      </c>
      <c r="D1938" s="139">
        <v>8.5770330000000006E-2</v>
      </c>
      <c r="E1938" s="118">
        <v>1</v>
      </c>
      <c r="F1938" s="118" t="s">
        <v>1489</v>
      </c>
      <c r="G1938" s="113">
        <f>IF([Data da Aprovação]&lt;&gt;"ESTATUTÁRIO",YEAR([Data da Aprovação]),"")</f>
        <v>2008</v>
      </c>
      <c r="H1938" s="106">
        <f>Tabela9[[#This Row],[Valor do Provento R$]]/Tabela9[[#This Row],[Provento por 1 ou 1000 Ações]]</f>
        <v>8.5770330000000006E-2</v>
      </c>
    </row>
    <row r="1939" spans="1:8">
      <c r="A1939" s="119" t="s">
        <v>1539</v>
      </c>
      <c r="B1939" s="117" t="s">
        <v>1488</v>
      </c>
      <c r="C1939" s="140">
        <v>39629</v>
      </c>
      <c r="D1939" s="141">
        <v>8.5770330000000006E-2</v>
      </c>
      <c r="E1939" s="119">
        <v>1</v>
      </c>
      <c r="F1939" s="119" t="s">
        <v>1489</v>
      </c>
      <c r="G1939" s="114">
        <f>IF([Data da Aprovação]&lt;&gt;"ESTATUTÁRIO",YEAR([Data da Aprovação]),"")</f>
        <v>2008</v>
      </c>
      <c r="H1939" s="106">
        <f>Tabela9[[#This Row],[Valor do Provento R$]]/Tabela9[[#This Row],[Provento por 1 ou 1000 Ações]]</f>
        <v>8.5770330000000006E-2</v>
      </c>
    </row>
    <row r="1940" spans="1:8">
      <c r="A1940" s="118" t="s">
        <v>1539</v>
      </c>
      <c r="B1940" s="116" t="s">
        <v>1488</v>
      </c>
      <c r="C1940" s="138">
        <v>39720</v>
      </c>
      <c r="D1940" s="139">
        <v>8.7763156999999994E-2</v>
      </c>
      <c r="E1940" s="118">
        <v>1</v>
      </c>
      <c r="F1940" s="118" t="s">
        <v>1489</v>
      </c>
      <c r="G1940" s="113">
        <f>IF([Data da Aprovação]&lt;&gt;"ESTATUTÁRIO",YEAR([Data da Aprovação]),"")</f>
        <v>2008</v>
      </c>
      <c r="H1940" s="106">
        <f>Tabela9[[#This Row],[Valor do Provento R$]]/Tabela9[[#This Row],[Provento por 1 ou 1000 Ações]]</f>
        <v>8.7763156999999994E-2</v>
      </c>
    </row>
    <row r="1941" spans="1:8">
      <c r="A1941" s="119" t="s">
        <v>1539</v>
      </c>
      <c r="B1941" s="117" t="s">
        <v>1488</v>
      </c>
      <c r="C1941" s="140">
        <v>39720</v>
      </c>
      <c r="D1941" s="141">
        <v>0.114025895</v>
      </c>
      <c r="E1941" s="119">
        <v>1</v>
      </c>
      <c r="F1941" s="119" t="s">
        <v>1492</v>
      </c>
      <c r="G1941" s="114">
        <f>IF([Data da Aprovação]&lt;&gt;"ESTATUTÁRIO",YEAR([Data da Aprovação]),"")</f>
        <v>2008</v>
      </c>
      <c r="H1941" s="106">
        <f>Tabela9[[#This Row],[Valor do Provento R$]]/Tabela9[[#This Row],[Provento por 1 ou 1000 Ações]]</f>
        <v>0.114025895</v>
      </c>
    </row>
    <row r="1942" spans="1:8">
      <c r="A1942" s="118" t="s">
        <v>1539</v>
      </c>
      <c r="B1942" s="116" t="s">
        <v>1488</v>
      </c>
      <c r="C1942" s="138">
        <v>39811</v>
      </c>
      <c r="D1942" s="139">
        <v>8.9210578999999998E-2</v>
      </c>
      <c r="E1942" s="118">
        <v>1</v>
      </c>
      <c r="F1942" s="118" t="s">
        <v>1489</v>
      </c>
      <c r="G1942" s="113">
        <f>IF([Data da Aprovação]&lt;&gt;"ESTATUTÁRIO",YEAR([Data da Aprovação]),"")</f>
        <v>2008</v>
      </c>
      <c r="H1942" s="106">
        <f>Tabela9[[#This Row],[Valor do Provento R$]]/Tabela9[[#This Row],[Provento por 1 ou 1000 Ações]]</f>
        <v>8.9210578999999998E-2</v>
      </c>
    </row>
    <row r="1943" spans="1:8">
      <c r="A1943" s="119" t="s">
        <v>1539</v>
      </c>
      <c r="B1943" s="117" t="s">
        <v>1488</v>
      </c>
      <c r="C1943" s="140">
        <v>39895</v>
      </c>
      <c r="D1943" s="141">
        <v>0.155155927</v>
      </c>
      <c r="E1943" s="119">
        <v>1</v>
      </c>
      <c r="F1943" s="119" t="s">
        <v>1492</v>
      </c>
      <c r="G1943" s="114">
        <f>IF([Data da Aprovação]&lt;&gt;"ESTATUTÁRIO",YEAR([Data da Aprovação]),"")</f>
        <v>2009</v>
      </c>
      <c r="H1943" s="106">
        <f>Tabela9[[#This Row],[Valor do Provento R$]]/Tabela9[[#This Row],[Provento por 1 ou 1000 Ações]]</f>
        <v>0.155155927</v>
      </c>
    </row>
    <row r="1944" spans="1:8">
      <c r="A1944" s="118" t="s">
        <v>1539</v>
      </c>
      <c r="B1944" s="116" t="s">
        <v>1488</v>
      </c>
      <c r="C1944" s="138">
        <v>39896</v>
      </c>
      <c r="D1944" s="139">
        <v>0.108609149</v>
      </c>
      <c r="E1944" s="118">
        <v>1</v>
      </c>
      <c r="F1944" s="118" t="s">
        <v>1489</v>
      </c>
      <c r="G1944" s="113">
        <f>IF([Data da Aprovação]&lt;&gt;"ESTATUTÁRIO",YEAR([Data da Aprovação]),"")</f>
        <v>2009</v>
      </c>
      <c r="H1944" s="106">
        <f>Tabela9[[#This Row],[Valor do Provento R$]]/Tabela9[[#This Row],[Provento por 1 ou 1000 Ações]]</f>
        <v>0.108609149</v>
      </c>
    </row>
    <row r="1945" spans="1:8">
      <c r="A1945" s="119" t="s">
        <v>1539</v>
      </c>
      <c r="B1945" s="117" t="s">
        <v>1488</v>
      </c>
      <c r="C1945" s="140">
        <v>39993</v>
      </c>
      <c r="D1945" s="141">
        <v>0.10968710700000001</v>
      </c>
      <c r="E1945" s="119">
        <v>1</v>
      </c>
      <c r="F1945" s="119" t="s">
        <v>1489</v>
      </c>
      <c r="G1945" s="114">
        <f>IF([Data da Aprovação]&lt;&gt;"ESTATUTÁRIO",YEAR([Data da Aprovação]),"")</f>
        <v>2009</v>
      </c>
      <c r="H1945" s="106">
        <f>Tabela9[[#This Row],[Valor do Provento R$]]/Tabela9[[#This Row],[Provento por 1 ou 1000 Ações]]</f>
        <v>0.10968710700000001</v>
      </c>
    </row>
    <row r="1946" spans="1:8">
      <c r="A1946" s="118" t="s">
        <v>1539</v>
      </c>
      <c r="B1946" s="116" t="s">
        <v>1488</v>
      </c>
      <c r="C1946" s="138">
        <v>40084</v>
      </c>
      <c r="D1946" s="139">
        <v>0.102084299</v>
      </c>
      <c r="E1946" s="118">
        <v>1</v>
      </c>
      <c r="F1946" s="118" t="s">
        <v>1489</v>
      </c>
      <c r="G1946" s="113">
        <f>IF([Data da Aprovação]&lt;&gt;"ESTATUTÁRIO",YEAR([Data da Aprovação]),"")</f>
        <v>2009</v>
      </c>
      <c r="H1946" s="106">
        <f>Tabela9[[#This Row],[Valor do Provento R$]]/Tabela9[[#This Row],[Provento por 1 ou 1000 Ações]]</f>
        <v>0.102084299</v>
      </c>
    </row>
    <row r="1947" spans="1:8">
      <c r="A1947" s="119" t="s">
        <v>1539</v>
      </c>
      <c r="B1947" s="117" t="s">
        <v>1488</v>
      </c>
      <c r="C1947" s="140">
        <v>40084</v>
      </c>
      <c r="D1947" s="141">
        <v>9.0305340999999997E-2</v>
      </c>
      <c r="E1947" s="119">
        <v>1</v>
      </c>
      <c r="F1947" s="119" t="s">
        <v>1492</v>
      </c>
      <c r="G1947" s="114">
        <f>IF([Data da Aprovação]&lt;&gt;"ESTATUTÁRIO",YEAR([Data da Aprovação]),"")</f>
        <v>2009</v>
      </c>
      <c r="H1947" s="106">
        <f>Tabela9[[#This Row],[Valor do Provento R$]]/Tabela9[[#This Row],[Provento por 1 ou 1000 Ações]]</f>
        <v>9.0305340999999997E-2</v>
      </c>
    </row>
    <row r="1948" spans="1:8">
      <c r="A1948" s="118" t="s">
        <v>1539</v>
      </c>
      <c r="B1948" s="116" t="s">
        <v>1488</v>
      </c>
      <c r="C1948" s="138">
        <v>40175</v>
      </c>
      <c r="D1948" s="139">
        <v>0.102632901</v>
      </c>
      <c r="E1948" s="118">
        <v>1</v>
      </c>
      <c r="F1948" s="118" t="s">
        <v>1489</v>
      </c>
      <c r="G1948" s="113">
        <f>IF([Data da Aprovação]&lt;&gt;"ESTATUTÁRIO",YEAR([Data da Aprovação]),"")</f>
        <v>2009</v>
      </c>
      <c r="H1948" s="106">
        <f>Tabela9[[#This Row],[Valor do Provento R$]]/Tabela9[[#This Row],[Provento por 1 ou 1000 Ações]]</f>
        <v>0.102632901</v>
      </c>
    </row>
    <row r="1949" spans="1:8">
      <c r="A1949" s="119" t="s">
        <v>1539</v>
      </c>
      <c r="B1949" s="117" t="s">
        <v>1488</v>
      </c>
      <c r="C1949" s="140">
        <v>40246</v>
      </c>
      <c r="D1949" s="141">
        <v>0.102805983</v>
      </c>
      <c r="E1949" s="119">
        <v>1</v>
      </c>
      <c r="F1949" s="119" t="s">
        <v>1489</v>
      </c>
      <c r="G1949" s="114">
        <f>IF([Data da Aprovação]&lt;&gt;"ESTATUTÁRIO",YEAR([Data da Aprovação]),"")</f>
        <v>2010</v>
      </c>
      <c r="H1949" s="106">
        <f>Tabela9[[#This Row],[Valor do Provento R$]]/Tabela9[[#This Row],[Provento por 1 ou 1000 Ações]]</f>
        <v>0.102805983</v>
      </c>
    </row>
    <row r="1950" spans="1:8">
      <c r="A1950" s="118" t="s">
        <v>1539</v>
      </c>
      <c r="B1950" s="116" t="s">
        <v>1488</v>
      </c>
      <c r="C1950" s="138">
        <v>40248</v>
      </c>
      <c r="D1950" s="139">
        <v>9.8851907000000003E-2</v>
      </c>
      <c r="E1950" s="118">
        <v>1</v>
      </c>
      <c r="F1950" s="118" t="s">
        <v>1492</v>
      </c>
      <c r="G1950" s="113">
        <f>IF([Data da Aprovação]&lt;&gt;"ESTATUTÁRIO",YEAR([Data da Aprovação]),"")</f>
        <v>2010</v>
      </c>
      <c r="H1950" s="106">
        <f>Tabela9[[#This Row],[Valor do Provento R$]]/Tabela9[[#This Row],[Provento por 1 ou 1000 Ações]]</f>
        <v>9.8851907000000003E-2</v>
      </c>
    </row>
    <row r="1951" spans="1:8">
      <c r="A1951" s="119" t="s">
        <v>1539</v>
      </c>
      <c r="B1951" s="117" t="s">
        <v>1488</v>
      </c>
      <c r="C1951" s="140">
        <v>40338</v>
      </c>
      <c r="D1951" s="141">
        <v>0.102805983</v>
      </c>
      <c r="E1951" s="119">
        <v>1</v>
      </c>
      <c r="F1951" s="119" t="s">
        <v>1489</v>
      </c>
      <c r="G1951" s="114">
        <f>IF([Data da Aprovação]&lt;&gt;"ESTATUTÁRIO",YEAR([Data da Aprovação]),"")</f>
        <v>2010</v>
      </c>
      <c r="H1951" s="106">
        <f>Tabela9[[#This Row],[Valor do Provento R$]]/Tabela9[[#This Row],[Provento por 1 ou 1000 Ações]]</f>
        <v>0.102805983</v>
      </c>
    </row>
    <row r="1952" spans="1:8">
      <c r="A1952" s="118" t="s">
        <v>1539</v>
      </c>
      <c r="B1952" s="116" t="s">
        <v>1488</v>
      </c>
      <c r="C1952" s="138">
        <v>40430</v>
      </c>
      <c r="D1952" s="139">
        <v>0.102805983</v>
      </c>
      <c r="E1952" s="118">
        <v>1</v>
      </c>
      <c r="F1952" s="118" t="s">
        <v>1489</v>
      </c>
      <c r="G1952" s="113">
        <f>IF([Data da Aprovação]&lt;&gt;"ESTATUTÁRIO",YEAR([Data da Aprovação]),"")</f>
        <v>2010</v>
      </c>
      <c r="H1952" s="106">
        <f>Tabela9[[#This Row],[Valor do Provento R$]]/Tabela9[[#This Row],[Provento por 1 ou 1000 Ações]]</f>
        <v>0.102805983</v>
      </c>
    </row>
    <row r="1953" spans="1:8">
      <c r="A1953" s="119" t="s">
        <v>1539</v>
      </c>
      <c r="B1953" s="117" t="s">
        <v>1488</v>
      </c>
      <c r="C1953" s="140">
        <v>40469</v>
      </c>
      <c r="D1953" s="141">
        <v>0.12257636399999999</v>
      </c>
      <c r="E1953" s="119">
        <v>1</v>
      </c>
      <c r="F1953" s="119" t="s">
        <v>1492</v>
      </c>
      <c r="G1953" s="114">
        <f>IF([Data da Aprovação]&lt;&gt;"ESTATUTÁRIO",YEAR([Data da Aprovação]),"")</f>
        <v>2010</v>
      </c>
      <c r="H1953" s="106">
        <f>Tabela9[[#This Row],[Valor do Provento R$]]/Tabela9[[#This Row],[Provento por 1 ou 1000 Ações]]</f>
        <v>0.12257636399999999</v>
      </c>
    </row>
    <row r="1954" spans="1:8">
      <c r="A1954" s="118" t="s">
        <v>1539</v>
      </c>
      <c r="B1954" s="116" t="s">
        <v>1488</v>
      </c>
      <c r="C1954" s="138">
        <v>40521</v>
      </c>
      <c r="D1954" s="139">
        <v>0.102805983</v>
      </c>
      <c r="E1954" s="118">
        <v>1</v>
      </c>
      <c r="F1954" s="118" t="s">
        <v>1489</v>
      </c>
      <c r="G1954" s="113">
        <f>IF([Data da Aprovação]&lt;&gt;"ESTATUTÁRIO",YEAR([Data da Aprovação]),"")</f>
        <v>2010</v>
      </c>
      <c r="H1954" s="106">
        <f>Tabela9[[#This Row],[Valor do Provento R$]]/Tabela9[[#This Row],[Provento por 1 ou 1000 Ações]]</f>
        <v>0.102805983</v>
      </c>
    </row>
    <row r="1955" spans="1:8">
      <c r="A1955" s="119" t="s">
        <v>1539</v>
      </c>
      <c r="B1955" s="117" t="s">
        <v>1488</v>
      </c>
      <c r="C1955" s="140">
        <v>40617</v>
      </c>
      <c r="D1955" s="141">
        <v>0.102805983</v>
      </c>
      <c r="E1955" s="119">
        <v>1</v>
      </c>
      <c r="F1955" s="119" t="s">
        <v>1489</v>
      </c>
      <c r="G1955" s="114">
        <f>IF([Data da Aprovação]&lt;&gt;"ESTATUTÁRIO",YEAR([Data da Aprovação]),"")</f>
        <v>2011</v>
      </c>
      <c r="H1955" s="106">
        <f>Tabela9[[#This Row],[Valor do Provento R$]]/Tabela9[[#This Row],[Provento por 1 ou 1000 Ações]]</f>
        <v>0.102805983</v>
      </c>
    </row>
    <row r="1956" spans="1:8">
      <c r="A1956" s="118" t="s">
        <v>1539</v>
      </c>
      <c r="B1956" s="116" t="s">
        <v>1488</v>
      </c>
      <c r="C1956" s="138">
        <v>40626</v>
      </c>
      <c r="D1956" s="139">
        <v>6.9196333999999998E-2</v>
      </c>
      <c r="E1956" s="118">
        <v>1</v>
      </c>
      <c r="F1956" s="118" t="s">
        <v>1492</v>
      </c>
      <c r="G1956" s="113">
        <f>IF([Data da Aprovação]&lt;&gt;"ESTATUTÁRIO",YEAR([Data da Aprovação]),"")</f>
        <v>2011</v>
      </c>
      <c r="H1956" s="106">
        <f>Tabela9[[#This Row],[Valor do Provento R$]]/Tabela9[[#This Row],[Provento por 1 ou 1000 Ações]]</f>
        <v>6.9196333999999998E-2</v>
      </c>
    </row>
    <row r="1957" spans="1:8">
      <c r="A1957" s="119" t="s">
        <v>1539</v>
      </c>
      <c r="B1957" s="117" t="s">
        <v>1488</v>
      </c>
      <c r="C1957" s="140">
        <v>40704</v>
      </c>
      <c r="D1957" s="141">
        <v>0.102805983</v>
      </c>
      <c r="E1957" s="119">
        <v>1</v>
      </c>
      <c r="F1957" s="119" t="s">
        <v>1489</v>
      </c>
      <c r="G1957" s="114">
        <f>IF([Data da Aprovação]&lt;&gt;"ESTATUTÁRIO",YEAR([Data da Aprovação]),"")</f>
        <v>2011</v>
      </c>
      <c r="H1957" s="106">
        <f>Tabela9[[#This Row],[Valor do Provento R$]]/Tabela9[[#This Row],[Provento por 1 ou 1000 Ações]]</f>
        <v>0.102805983</v>
      </c>
    </row>
    <row r="1958" spans="1:8">
      <c r="A1958" s="118" t="s">
        <v>1539</v>
      </c>
      <c r="B1958" s="116" t="s">
        <v>1488</v>
      </c>
      <c r="C1958" s="138">
        <v>40795</v>
      </c>
      <c r="D1958" s="139">
        <v>0.105680734</v>
      </c>
      <c r="E1958" s="118">
        <v>1</v>
      </c>
      <c r="F1958" s="118" t="s">
        <v>1489</v>
      </c>
      <c r="G1958" s="113">
        <f>IF([Data da Aprovação]&lt;&gt;"ESTATUTÁRIO",YEAR([Data da Aprovação]),"")</f>
        <v>2011</v>
      </c>
      <c r="H1958" s="106">
        <f>Tabela9[[#This Row],[Valor do Provento R$]]/Tabela9[[#This Row],[Provento por 1 ou 1000 Ações]]</f>
        <v>0.105680734</v>
      </c>
    </row>
    <row r="1959" spans="1:8">
      <c r="A1959" s="119" t="s">
        <v>1539</v>
      </c>
      <c r="B1959" s="117" t="s">
        <v>1488</v>
      </c>
      <c r="C1959" s="140">
        <v>40851</v>
      </c>
      <c r="D1959" s="141">
        <v>2.0323218000000001E-2</v>
      </c>
      <c r="E1959" s="119">
        <v>1</v>
      </c>
      <c r="F1959" s="119" t="s">
        <v>1492</v>
      </c>
      <c r="G1959" s="114">
        <f>IF([Data da Aprovação]&lt;&gt;"ESTATUTÁRIO",YEAR([Data da Aprovação]),"")</f>
        <v>2011</v>
      </c>
      <c r="H1959" s="106">
        <f>Tabela9[[#This Row],[Valor do Provento R$]]/Tabela9[[#This Row],[Provento por 1 ou 1000 Ações]]</f>
        <v>2.0323218000000001E-2</v>
      </c>
    </row>
    <row r="1960" spans="1:8">
      <c r="A1960" s="118" t="s">
        <v>1539</v>
      </c>
      <c r="B1960" s="116" t="s">
        <v>1488</v>
      </c>
      <c r="C1960" s="138">
        <v>40886</v>
      </c>
      <c r="D1960" s="139">
        <v>0.105680734</v>
      </c>
      <c r="E1960" s="118">
        <v>1</v>
      </c>
      <c r="F1960" s="118" t="s">
        <v>1489</v>
      </c>
      <c r="G1960" s="113">
        <f>IF([Data da Aprovação]&lt;&gt;"ESTATUTÁRIO",YEAR([Data da Aprovação]),"")</f>
        <v>2011</v>
      </c>
      <c r="H1960" s="106">
        <f>Tabela9[[#This Row],[Valor do Provento R$]]/Tabela9[[#This Row],[Provento por 1 ou 1000 Ações]]</f>
        <v>0.105680734</v>
      </c>
    </row>
    <row r="1961" spans="1:8">
      <c r="A1961" s="119" t="s">
        <v>1539</v>
      </c>
      <c r="B1961" s="117" t="s">
        <v>1488</v>
      </c>
      <c r="C1961" s="140">
        <v>40977</v>
      </c>
      <c r="D1961" s="141">
        <v>0.105680734</v>
      </c>
      <c r="E1961" s="119">
        <v>1</v>
      </c>
      <c r="F1961" s="119" t="s">
        <v>1489</v>
      </c>
      <c r="G1961" s="114">
        <f>IF([Data da Aprovação]&lt;&gt;"ESTATUTÁRIO",YEAR([Data da Aprovação]),"")</f>
        <v>2012</v>
      </c>
      <c r="H1961" s="106">
        <f>Tabela9[[#This Row],[Valor do Provento R$]]/Tabela9[[#This Row],[Provento por 1 ou 1000 Ações]]</f>
        <v>0.105680734</v>
      </c>
    </row>
    <row r="1962" spans="1:8">
      <c r="A1962" s="118" t="s">
        <v>1539</v>
      </c>
      <c r="B1962" s="116" t="s">
        <v>1488</v>
      </c>
      <c r="C1962" s="138">
        <v>40998</v>
      </c>
      <c r="D1962" s="139">
        <v>2.6420183999999999E-2</v>
      </c>
      <c r="E1962" s="118">
        <v>1</v>
      </c>
      <c r="F1962" s="118" t="s">
        <v>1492</v>
      </c>
      <c r="G1962" s="113">
        <f>IF([Data da Aprovação]&lt;&gt;"ESTATUTÁRIO",YEAR([Data da Aprovação]),"")</f>
        <v>2012</v>
      </c>
      <c r="H1962" s="106">
        <f>Tabela9[[#This Row],[Valor do Provento R$]]/Tabela9[[#This Row],[Provento por 1 ou 1000 Ações]]</f>
        <v>2.6420183999999999E-2</v>
      </c>
    </row>
    <row r="1963" spans="1:8">
      <c r="A1963" s="119" t="s">
        <v>1539</v>
      </c>
      <c r="B1963" s="117" t="s">
        <v>1488</v>
      </c>
      <c r="C1963" s="140">
        <v>41068</v>
      </c>
      <c r="D1963" s="141">
        <v>0.105680734</v>
      </c>
      <c r="E1963" s="119">
        <v>1</v>
      </c>
      <c r="F1963" s="119" t="s">
        <v>1489</v>
      </c>
      <c r="G1963" s="114">
        <f>IF([Data da Aprovação]&lt;&gt;"ESTATUTÁRIO",YEAR([Data da Aprovação]),"")</f>
        <v>2012</v>
      </c>
      <c r="H1963" s="106">
        <f>Tabela9[[#This Row],[Valor do Provento R$]]/Tabela9[[#This Row],[Provento por 1 ou 1000 Ações]]</f>
        <v>0.105680734</v>
      </c>
    </row>
    <row r="1964" spans="1:8">
      <c r="A1964" s="118" t="s">
        <v>1539</v>
      </c>
      <c r="B1964" s="116" t="s">
        <v>1488</v>
      </c>
      <c r="C1964" s="138">
        <v>41162</v>
      </c>
      <c r="D1964" s="139">
        <v>0.105680734</v>
      </c>
      <c r="E1964" s="118">
        <v>1</v>
      </c>
      <c r="F1964" s="118" t="s">
        <v>1489</v>
      </c>
      <c r="G1964" s="113">
        <f>IF([Data da Aprovação]&lt;&gt;"ESTATUTÁRIO",YEAR([Data da Aprovação]),"")</f>
        <v>2012</v>
      </c>
      <c r="H1964" s="106">
        <f>Tabela9[[#This Row],[Valor do Provento R$]]/Tabela9[[#This Row],[Provento por 1 ou 1000 Ações]]</f>
        <v>0.105680734</v>
      </c>
    </row>
    <row r="1965" spans="1:8">
      <c r="A1965" s="119" t="s">
        <v>1539</v>
      </c>
      <c r="B1965" s="117" t="s">
        <v>1488</v>
      </c>
      <c r="C1965" s="140">
        <v>41197</v>
      </c>
      <c r="D1965" s="141">
        <v>4.2678757999999997E-2</v>
      </c>
      <c r="E1965" s="119">
        <v>1</v>
      </c>
      <c r="F1965" s="119" t="s">
        <v>1492</v>
      </c>
      <c r="G1965" s="114">
        <f>IF([Data da Aprovação]&lt;&gt;"ESTATUTÁRIO",YEAR([Data da Aprovação]),"")</f>
        <v>2012</v>
      </c>
      <c r="H1965" s="106">
        <f>Tabela9[[#This Row],[Valor do Provento R$]]/Tabela9[[#This Row],[Provento por 1 ou 1000 Ações]]</f>
        <v>4.2678757999999997E-2</v>
      </c>
    </row>
    <row r="1966" spans="1:8">
      <c r="A1966" s="118" t="s">
        <v>1539</v>
      </c>
      <c r="B1966" s="116" t="s">
        <v>1488</v>
      </c>
      <c r="C1966" s="138">
        <v>41253</v>
      </c>
      <c r="D1966" s="139">
        <v>0.105680734</v>
      </c>
      <c r="E1966" s="118">
        <v>1</v>
      </c>
      <c r="F1966" s="118" t="s">
        <v>1489</v>
      </c>
      <c r="G1966" s="113">
        <f>IF([Data da Aprovação]&lt;&gt;"ESTATUTÁRIO",YEAR([Data da Aprovação]),"")</f>
        <v>2012</v>
      </c>
      <c r="H1966" s="106">
        <f>Tabela9[[#This Row],[Valor do Provento R$]]/Tabela9[[#This Row],[Provento por 1 ou 1000 Ações]]</f>
        <v>0.105680734</v>
      </c>
    </row>
    <row r="1967" spans="1:8">
      <c r="A1967" s="119" t="s">
        <v>1539</v>
      </c>
      <c r="B1967" s="117" t="s">
        <v>1488</v>
      </c>
      <c r="C1967" s="140">
        <v>41281</v>
      </c>
      <c r="D1967" s="141">
        <v>2.0323218000000001E-2</v>
      </c>
      <c r="E1967" s="119">
        <v>1</v>
      </c>
      <c r="F1967" s="119" t="s">
        <v>1492</v>
      </c>
      <c r="G1967" s="114">
        <f>IF([Data da Aprovação]&lt;&gt;"ESTATUTÁRIO",YEAR([Data da Aprovação]),"")</f>
        <v>2013</v>
      </c>
      <c r="H1967" s="106">
        <f>Tabela9[[#This Row],[Valor do Provento R$]]/Tabela9[[#This Row],[Provento por 1 ou 1000 Ações]]</f>
        <v>2.0323218000000001E-2</v>
      </c>
    </row>
    <row r="1968" spans="1:8">
      <c r="A1968" s="118" t="s">
        <v>1539</v>
      </c>
      <c r="B1968" s="116" t="s">
        <v>1488</v>
      </c>
      <c r="C1968" s="138">
        <v>41345</v>
      </c>
      <c r="D1968" s="139">
        <v>0.105680734</v>
      </c>
      <c r="E1968" s="118">
        <v>1</v>
      </c>
      <c r="F1968" s="118" t="s">
        <v>1489</v>
      </c>
      <c r="G1968" s="113">
        <f>IF([Data da Aprovação]&lt;&gt;"ESTATUTÁRIO",YEAR([Data da Aprovação]),"")</f>
        <v>2013</v>
      </c>
      <c r="H1968" s="106">
        <f>Tabela9[[#This Row],[Valor do Provento R$]]/Tabela9[[#This Row],[Provento por 1 ou 1000 Ações]]</f>
        <v>0.105680734</v>
      </c>
    </row>
    <row r="1969" spans="1:8">
      <c r="A1969" s="119" t="s">
        <v>1539</v>
      </c>
      <c r="B1969" s="117" t="s">
        <v>1488</v>
      </c>
      <c r="C1969" s="140">
        <v>41436</v>
      </c>
      <c r="D1969" s="141">
        <v>0.105680734</v>
      </c>
      <c r="E1969" s="119">
        <v>1</v>
      </c>
      <c r="F1969" s="119" t="s">
        <v>1489</v>
      </c>
      <c r="G1969" s="114">
        <f>IF([Data da Aprovação]&lt;&gt;"ESTATUTÁRIO",YEAR([Data da Aprovação]),"")</f>
        <v>2013</v>
      </c>
      <c r="H1969" s="106">
        <f>Tabela9[[#This Row],[Valor do Provento R$]]/Tabela9[[#This Row],[Provento por 1 ou 1000 Ações]]</f>
        <v>0.105680734</v>
      </c>
    </row>
    <row r="1970" spans="1:8">
      <c r="A1970" s="118" t="s">
        <v>1539</v>
      </c>
      <c r="B1970" s="116" t="s">
        <v>1490</v>
      </c>
      <c r="C1970" s="138">
        <v>39514</v>
      </c>
      <c r="D1970" s="139">
        <v>0.12509671</v>
      </c>
      <c r="E1970" s="118">
        <v>1</v>
      </c>
      <c r="F1970" s="118" t="s">
        <v>1489</v>
      </c>
      <c r="G1970" s="113">
        <f>IF([Data da Aprovação]&lt;&gt;"ESTATUTÁRIO",YEAR([Data da Aprovação]),"")</f>
        <v>2008</v>
      </c>
      <c r="H1970" s="106">
        <f>Tabela9[[#This Row],[Valor do Provento R$]]/Tabela9[[#This Row],[Provento por 1 ou 1000 Ações]]</f>
        <v>0.12509671</v>
      </c>
    </row>
    <row r="1971" spans="1:8">
      <c r="A1971" s="119" t="s">
        <v>1539</v>
      </c>
      <c r="B1971" s="117" t="s">
        <v>1490</v>
      </c>
      <c r="C1971" s="140">
        <v>39575</v>
      </c>
      <c r="D1971" s="141">
        <v>8.5770330000000006E-2</v>
      </c>
      <c r="E1971" s="119">
        <v>1</v>
      </c>
      <c r="F1971" s="119" t="s">
        <v>1489</v>
      </c>
      <c r="G1971" s="114">
        <f>IF([Data da Aprovação]&lt;&gt;"ESTATUTÁRIO",YEAR([Data da Aprovação]),"")</f>
        <v>2008</v>
      </c>
      <c r="H1971" s="106">
        <f>Tabela9[[#This Row],[Valor do Provento R$]]/Tabela9[[#This Row],[Provento por 1 ou 1000 Ações]]</f>
        <v>8.5770330000000006E-2</v>
      </c>
    </row>
    <row r="1972" spans="1:8">
      <c r="A1972" s="118" t="s">
        <v>1539</v>
      </c>
      <c r="B1972" s="116" t="s">
        <v>1490</v>
      </c>
      <c r="C1972" s="138">
        <v>39629</v>
      </c>
      <c r="D1972" s="139">
        <v>8.5770330000000006E-2</v>
      </c>
      <c r="E1972" s="118">
        <v>1</v>
      </c>
      <c r="F1972" s="118" t="s">
        <v>1489</v>
      </c>
      <c r="G1972" s="113">
        <f>IF([Data da Aprovação]&lt;&gt;"ESTATUTÁRIO",YEAR([Data da Aprovação]),"")</f>
        <v>2008</v>
      </c>
      <c r="H1972" s="106">
        <f>Tabela9[[#This Row],[Valor do Provento R$]]/Tabela9[[#This Row],[Provento por 1 ou 1000 Ações]]</f>
        <v>8.5770330000000006E-2</v>
      </c>
    </row>
    <row r="1973" spans="1:8">
      <c r="A1973" s="119" t="s">
        <v>1539</v>
      </c>
      <c r="B1973" s="117" t="s">
        <v>1490</v>
      </c>
      <c r="C1973" s="140">
        <v>39720</v>
      </c>
      <c r="D1973" s="141">
        <v>8.7763156999999994E-2</v>
      </c>
      <c r="E1973" s="119">
        <v>1</v>
      </c>
      <c r="F1973" s="119" t="s">
        <v>1489</v>
      </c>
      <c r="G1973" s="114">
        <f>IF([Data da Aprovação]&lt;&gt;"ESTATUTÁRIO",YEAR([Data da Aprovação]),"")</f>
        <v>2008</v>
      </c>
      <c r="H1973" s="106">
        <f>Tabela9[[#This Row],[Valor do Provento R$]]/Tabela9[[#This Row],[Provento por 1 ou 1000 Ações]]</f>
        <v>8.7763156999999994E-2</v>
      </c>
    </row>
    <row r="1974" spans="1:8">
      <c r="A1974" s="118" t="s">
        <v>1539</v>
      </c>
      <c r="B1974" s="116" t="s">
        <v>1490</v>
      </c>
      <c r="C1974" s="138">
        <v>39720</v>
      </c>
      <c r="D1974" s="139">
        <v>0.114025895</v>
      </c>
      <c r="E1974" s="118">
        <v>1</v>
      </c>
      <c r="F1974" s="118" t="s">
        <v>1492</v>
      </c>
      <c r="G1974" s="113">
        <f>IF([Data da Aprovação]&lt;&gt;"ESTATUTÁRIO",YEAR([Data da Aprovação]),"")</f>
        <v>2008</v>
      </c>
      <c r="H1974" s="106">
        <f>Tabela9[[#This Row],[Valor do Provento R$]]/Tabela9[[#This Row],[Provento por 1 ou 1000 Ações]]</f>
        <v>0.114025895</v>
      </c>
    </row>
    <row r="1975" spans="1:8">
      <c r="A1975" s="119" t="s">
        <v>1539</v>
      </c>
      <c r="B1975" s="117" t="s">
        <v>1490</v>
      </c>
      <c r="C1975" s="140">
        <v>39811</v>
      </c>
      <c r="D1975" s="141">
        <v>8.9210578999999998E-2</v>
      </c>
      <c r="E1975" s="119">
        <v>1</v>
      </c>
      <c r="F1975" s="119" t="s">
        <v>1489</v>
      </c>
      <c r="G1975" s="114">
        <f>IF([Data da Aprovação]&lt;&gt;"ESTATUTÁRIO",YEAR([Data da Aprovação]),"")</f>
        <v>2008</v>
      </c>
      <c r="H1975" s="106">
        <f>Tabela9[[#This Row],[Valor do Provento R$]]/Tabela9[[#This Row],[Provento por 1 ou 1000 Ações]]</f>
        <v>8.9210578999999998E-2</v>
      </c>
    </row>
    <row r="1976" spans="1:8">
      <c r="A1976" s="118" t="s">
        <v>1539</v>
      </c>
      <c r="B1976" s="116" t="s">
        <v>1490</v>
      </c>
      <c r="C1976" s="138">
        <v>39895</v>
      </c>
      <c r="D1976" s="139">
        <v>0.155155927</v>
      </c>
      <c r="E1976" s="118">
        <v>1</v>
      </c>
      <c r="F1976" s="118" t="s">
        <v>1492</v>
      </c>
      <c r="G1976" s="113">
        <f>IF([Data da Aprovação]&lt;&gt;"ESTATUTÁRIO",YEAR([Data da Aprovação]),"")</f>
        <v>2009</v>
      </c>
      <c r="H1976" s="106">
        <f>Tabela9[[#This Row],[Valor do Provento R$]]/Tabela9[[#This Row],[Provento por 1 ou 1000 Ações]]</f>
        <v>0.155155927</v>
      </c>
    </row>
    <row r="1977" spans="1:8">
      <c r="A1977" s="119" t="s">
        <v>1539</v>
      </c>
      <c r="B1977" s="117" t="s">
        <v>1490</v>
      </c>
      <c r="C1977" s="140">
        <v>39896</v>
      </c>
      <c r="D1977" s="141">
        <v>0.108609149</v>
      </c>
      <c r="E1977" s="119">
        <v>1</v>
      </c>
      <c r="F1977" s="119" t="s">
        <v>1489</v>
      </c>
      <c r="G1977" s="114">
        <f>IF([Data da Aprovação]&lt;&gt;"ESTATUTÁRIO",YEAR([Data da Aprovação]),"")</f>
        <v>2009</v>
      </c>
      <c r="H1977" s="106">
        <f>Tabela9[[#This Row],[Valor do Provento R$]]/Tabela9[[#This Row],[Provento por 1 ou 1000 Ações]]</f>
        <v>0.108609149</v>
      </c>
    </row>
    <row r="1978" spans="1:8">
      <c r="A1978" s="118" t="s">
        <v>1539</v>
      </c>
      <c r="B1978" s="116" t="s">
        <v>1490</v>
      </c>
      <c r="C1978" s="138">
        <v>39993</v>
      </c>
      <c r="D1978" s="139">
        <v>0.10968710700000001</v>
      </c>
      <c r="E1978" s="118">
        <v>1</v>
      </c>
      <c r="F1978" s="118" t="s">
        <v>1489</v>
      </c>
      <c r="G1978" s="113">
        <f>IF([Data da Aprovação]&lt;&gt;"ESTATUTÁRIO",YEAR([Data da Aprovação]),"")</f>
        <v>2009</v>
      </c>
      <c r="H1978" s="106">
        <f>Tabela9[[#This Row],[Valor do Provento R$]]/Tabela9[[#This Row],[Provento por 1 ou 1000 Ações]]</f>
        <v>0.10968710700000001</v>
      </c>
    </row>
    <row r="1979" spans="1:8">
      <c r="A1979" s="119" t="s">
        <v>1539</v>
      </c>
      <c r="B1979" s="117" t="s">
        <v>1490</v>
      </c>
      <c r="C1979" s="140">
        <v>40084</v>
      </c>
      <c r="D1979" s="141">
        <v>0.102084299</v>
      </c>
      <c r="E1979" s="119">
        <v>1</v>
      </c>
      <c r="F1979" s="119" t="s">
        <v>1489</v>
      </c>
      <c r="G1979" s="114">
        <f>IF([Data da Aprovação]&lt;&gt;"ESTATUTÁRIO",YEAR([Data da Aprovação]),"")</f>
        <v>2009</v>
      </c>
      <c r="H1979" s="106">
        <f>Tabela9[[#This Row],[Valor do Provento R$]]/Tabela9[[#This Row],[Provento por 1 ou 1000 Ações]]</f>
        <v>0.102084299</v>
      </c>
    </row>
    <row r="1980" spans="1:8">
      <c r="A1980" s="118" t="s">
        <v>1539</v>
      </c>
      <c r="B1980" s="116" t="s">
        <v>1490</v>
      </c>
      <c r="C1980" s="138">
        <v>40084</v>
      </c>
      <c r="D1980" s="139">
        <v>9.0305340999999997E-2</v>
      </c>
      <c r="E1980" s="118">
        <v>1</v>
      </c>
      <c r="F1980" s="118" t="s">
        <v>1492</v>
      </c>
      <c r="G1980" s="113">
        <f>IF([Data da Aprovação]&lt;&gt;"ESTATUTÁRIO",YEAR([Data da Aprovação]),"")</f>
        <v>2009</v>
      </c>
      <c r="H1980" s="106">
        <f>Tabela9[[#This Row],[Valor do Provento R$]]/Tabela9[[#This Row],[Provento por 1 ou 1000 Ações]]</f>
        <v>9.0305340999999997E-2</v>
      </c>
    </row>
    <row r="1981" spans="1:8">
      <c r="A1981" s="119" t="s">
        <v>1539</v>
      </c>
      <c r="B1981" s="117" t="s">
        <v>1490</v>
      </c>
      <c r="C1981" s="140">
        <v>40175</v>
      </c>
      <c r="D1981" s="141">
        <v>0.102632901</v>
      </c>
      <c r="E1981" s="119">
        <v>1</v>
      </c>
      <c r="F1981" s="119" t="s">
        <v>1489</v>
      </c>
      <c r="G1981" s="114">
        <f>IF([Data da Aprovação]&lt;&gt;"ESTATUTÁRIO",YEAR([Data da Aprovação]),"")</f>
        <v>2009</v>
      </c>
      <c r="H1981" s="106">
        <f>Tabela9[[#This Row],[Valor do Provento R$]]/Tabela9[[#This Row],[Provento por 1 ou 1000 Ações]]</f>
        <v>0.102632901</v>
      </c>
    </row>
    <row r="1982" spans="1:8">
      <c r="A1982" s="118" t="s">
        <v>1539</v>
      </c>
      <c r="B1982" s="116" t="s">
        <v>1490</v>
      </c>
      <c r="C1982" s="138">
        <v>40246</v>
      </c>
      <c r="D1982" s="139">
        <v>0.102805983</v>
      </c>
      <c r="E1982" s="118">
        <v>1</v>
      </c>
      <c r="F1982" s="118" t="s">
        <v>1489</v>
      </c>
      <c r="G1982" s="113">
        <f>IF([Data da Aprovação]&lt;&gt;"ESTATUTÁRIO",YEAR([Data da Aprovação]),"")</f>
        <v>2010</v>
      </c>
      <c r="H1982" s="106">
        <f>Tabela9[[#This Row],[Valor do Provento R$]]/Tabela9[[#This Row],[Provento por 1 ou 1000 Ações]]</f>
        <v>0.102805983</v>
      </c>
    </row>
    <row r="1983" spans="1:8">
      <c r="A1983" s="119" t="s">
        <v>1539</v>
      </c>
      <c r="B1983" s="117" t="s">
        <v>1490</v>
      </c>
      <c r="C1983" s="140">
        <v>40248</v>
      </c>
      <c r="D1983" s="141">
        <v>9.8851907000000003E-2</v>
      </c>
      <c r="E1983" s="119">
        <v>1</v>
      </c>
      <c r="F1983" s="119" t="s">
        <v>1492</v>
      </c>
      <c r="G1983" s="114">
        <f>IF([Data da Aprovação]&lt;&gt;"ESTATUTÁRIO",YEAR([Data da Aprovação]),"")</f>
        <v>2010</v>
      </c>
      <c r="H1983" s="106">
        <f>Tabela9[[#This Row],[Valor do Provento R$]]/Tabela9[[#This Row],[Provento por 1 ou 1000 Ações]]</f>
        <v>9.8851907000000003E-2</v>
      </c>
    </row>
    <row r="1984" spans="1:8">
      <c r="A1984" s="118" t="s">
        <v>1539</v>
      </c>
      <c r="B1984" s="116" t="s">
        <v>1490</v>
      </c>
      <c r="C1984" s="138">
        <v>40338</v>
      </c>
      <c r="D1984" s="139">
        <v>0.102805983</v>
      </c>
      <c r="E1984" s="118">
        <v>1</v>
      </c>
      <c r="F1984" s="118" t="s">
        <v>1489</v>
      </c>
      <c r="G1984" s="113">
        <f>IF([Data da Aprovação]&lt;&gt;"ESTATUTÁRIO",YEAR([Data da Aprovação]),"")</f>
        <v>2010</v>
      </c>
      <c r="H1984" s="106">
        <f>Tabela9[[#This Row],[Valor do Provento R$]]/Tabela9[[#This Row],[Provento por 1 ou 1000 Ações]]</f>
        <v>0.102805983</v>
      </c>
    </row>
    <row r="1985" spans="1:8">
      <c r="A1985" s="119" t="s">
        <v>1539</v>
      </c>
      <c r="B1985" s="117" t="s">
        <v>1490</v>
      </c>
      <c r="C1985" s="140">
        <v>40430</v>
      </c>
      <c r="D1985" s="141">
        <v>0.102805983</v>
      </c>
      <c r="E1985" s="119">
        <v>1</v>
      </c>
      <c r="F1985" s="119" t="s">
        <v>1489</v>
      </c>
      <c r="G1985" s="114">
        <f>IF([Data da Aprovação]&lt;&gt;"ESTATUTÁRIO",YEAR([Data da Aprovação]),"")</f>
        <v>2010</v>
      </c>
      <c r="H1985" s="106">
        <f>Tabela9[[#This Row],[Valor do Provento R$]]/Tabela9[[#This Row],[Provento por 1 ou 1000 Ações]]</f>
        <v>0.102805983</v>
      </c>
    </row>
    <row r="1986" spans="1:8">
      <c r="A1986" s="118" t="s">
        <v>1539</v>
      </c>
      <c r="B1986" s="116" t="s">
        <v>1490</v>
      </c>
      <c r="C1986" s="138">
        <v>40469</v>
      </c>
      <c r="D1986" s="139">
        <v>0.12257636399999999</v>
      </c>
      <c r="E1986" s="118">
        <v>1</v>
      </c>
      <c r="F1986" s="118" t="s">
        <v>1492</v>
      </c>
      <c r="G1986" s="113">
        <f>IF([Data da Aprovação]&lt;&gt;"ESTATUTÁRIO",YEAR([Data da Aprovação]),"")</f>
        <v>2010</v>
      </c>
      <c r="H1986" s="106">
        <f>Tabela9[[#This Row],[Valor do Provento R$]]/Tabela9[[#This Row],[Provento por 1 ou 1000 Ações]]</f>
        <v>0.12257636399999999</v>
      </c>
    </row>
    <row r="1987" spans="1:8">
      <c r="A1987" s="119" t="s">
        <v>1539</v>
      </c>
      <c r="B1987" s="117" t="s">
        <v>1490</v>
      </c>
      <c r="C1987" s="140">
        <v>40521</v>
      </c>
      <c r="D1987" s="141">
        <v>0.102805983</v>
      </c>
      <c r="E1987" s="119">
        <v>1</v>
      </c>
      <c r="F1987" s="119" t="s">
        <v>1489</v>
      </c>
      <c r="G1987" s="114">
        <f>IF([Data da Aprovação]&lt;&gt;"ESTATUTÁRIO",YEAR([Data da Aprovação]),"")</f>
        <v>2010</v>
      </c>
      <c r="H1987" s="106">
        <f>Tabela9[[#This Row],[Valor do Provento R$]]/Tabela9[[#This Row],[Provento por 1 ou 1000 Ações]]</f>
        <v>0.102805983</v>
      </c>
    </row>
    <row r="1988" spans="1:8">
      <c r="A1988" s="118" t="s">
        <v>1539</v>
      </c>
      <c r="B1988" s="116" t="s">
        <v>1490</v>
      </c>
      <c r="C1988" s="138">
        <v>40617</v>
      </c>
      <c r="D1988" s="139">
        <v>0.102805983</v>
      </c>
      <c r="E1988" s="118">
        <v>1</v>
      </c>
      <c r="F1988" s="118" t="s">
        <v>1489</v>
      </c>
      <c r="G1988" s="113">
        <f>IF([Data da Aprovação]&lt;&gt;"ESTATUTÁRIO",YEAR([Data da Aprovação]),"")</f>
        <v>2011</v>
      </c>
      <c r="H1988" s="106">
        <f>Tabela9[[#This Row],[Valor do Provento R$]]/Tabela9[[#This Row],[Provento por 1 ou 1000 Ações]]</f>
        <v>0.102805983</v>
      </c>
    </row>
    <row r="1989" spans="1:8">
      <c r="A1989" s="119" t="s">
        <v>1539</v>
      </c>
      <c r="B1989" s="117" t="s">
        <v>1490</v>
      </c>
      <c r="C1989" s="140">
        <v>40626</v>
      </c>
      <c r="D1989" s="141">
        <v>6.9196333999999998E-2</v>
      </c>
      <c r="E1989" s="119">
        <v>1</v>
      </c>
      <c r="F1989" s="119" t="s">
        <v>1492</v>
      </c>
      <c r="G1989" s="114">
        <f>IF([Data da Aprovação]&lt;&gt;"ESTATUTÁRIO",YEAR([Data da Aprovação]),"")</f>
        <v>2011</v>
      </c>
      <c r="H1989" s="106">
        <f>Tabela9[[#This Row],[Valor do Provento R$]]/Tabela9[[#This Row],[Provento por 1 ou 1000 Ações]]</f>
        <v>6.9196333999999998E-2</v>
      </c>
    </row>
    <row r="1990" spans="1:8">
      <c r="A1990" s="118" t="s">
        <v>1539</v>
      </c>
      <c r="B1990" s="116" t="s">
        <v>1490</v>
      </c>
      <c r="C1990" s="138">
        <v>40704</v>
      </c>
      <c r="D1990" s="139">
        <v>0.102805983</v>
      </c>
      <c r="E1990" s="118">
        <v>1</v>
      </c>
      <c r="F1990" s="118" t="s">
        <v>1489</v>
      </c>
      <c r="G1990" s="113">
        <f>IF([Data da Aprovação]&lt;&gt;"ESTATUTÁRIO",YEAR([Data da Aprovação]),"")</f>
        <v>2011</v>
      </c>
      <c r="H1990" s="106">
        <f>Tabela9[[#This Row],[Valor do Provento R$]]/Tabela9[[#This Row],[Provento por 1 ou 1000 Ações]]</f>
        <v>0.102805983</v>
      </c>
    </row>
    <row r="1991" spans="1:8">
      <c r="A1991" s="119" t="s">
        <v>1539</v>
      </c>
      <c r="B1991" s="117" t="s">
        <v>1490</v>
      </c>
      <c r="C1991" s="140">
        <v>40795</v>
      </c>
      <c r="D1991" s="141">
        <v>0.105680734</v>
      </c>
      <c r="E1991" s="119">
        <v>1</v>
      </c>
      <c r="F1991" s="119" t="s">
        <v>1489</v>
      </c>
      <c r="G1991" s="114">
        <f>IF([Data da Aprovação]&lt;&gt;"ESTATUTÁRIO",YEAR([Data da Aprovação]),"")</f>
        <v>2011</v>
      </c>
      <c r="H1991" s="106">
        <f>Tabela9[[#This Row],[Valor do Provento R$]]/Tabela9[[#This Row],[Provento por 1 ou 1000 Ações]]</f>
        <v>0.105680734</v>
      </c>
    </row>
    <row r="1992" spans="1:8">
      <c r="A1992" s="118" t="s">
        <v>1539</v>
      </c>
      <c r="B1992" s="116" t="s">
        <v>1490</v>
      </c>
      <c r="C1992" s="138">
        <v>40851</v>
      </c>
      <c r="D1992" s="139">
        <v>2.0323218000000001E-2</v>
      </c>
      <c r="E1992" s="118">
        <v>1</v>
      </c>
      <c r="F1992" s="118" t="s">
        <v>1492</v>
      </c>
      <c r="G1992" s="113">
        <f>IF([Data da Aprovação]&lt;&gt;"ESTATUTÁRIO",YEAR([Data da Aprovação]),"")</f>
        <v>2011</v>
      </c>
      <c r="H1992" s="106">
        <f>Tabela9[[#This Row],[Valor do Provento R$]]/Tabela9[[#This Row],[Provento por 1 ou 1000 Ações]]</f>
        <v>2.0323218000000001E-2</v>
      </c>
    </row>
    <row r="1993" spans="1:8">
      <c r="A1993" s="119" t="s">
        <v>1539</v>
      </c>
      <c r="B1993" s="117" t="s">
        <v>1490</v>
      </c>
      <c r="C1993" s="140">
        <v>40886</v>
      </c>
      <c r="D1993" s="141">
        <v>0.105680734</v>
      </c>
      <c r="E1993" s="119">
        <v>1</v>
      </c>
      <c r="F1993" s="119" t="s">
        <v>1489</v>
      </c>
      <c r="G1993" s="114">
        <f>IF([Data da Aprovação]&lt;&gt;"ESTATUTÁRIO",YEAR([Data da Aprovação]),"")</f>
        <v>2011</v>
      </c>
      <c r="H1993" s="106">
        <f>Tabela9[[#This Row],[Valor do Provento R$]]/Tabela9[[#This Row],[Provento por 1 ou 1000 Ações]]</f>
        <v>0.105680734</v>
      </c>
    </row>
    <row r="1994" spans="1:8">
      <c r="A1994" s="118" t="s">
        <v>1539</v>
      </c>
      <c r="B1994" s="116" t="s">
        <v>1490</v>
      </c>
      <c r="C1994" s="138">
        <v>40977</v>
      </c>
      <c r="D1994" s="139">
        <v>0.105680734</v>
      </c>
      <c r="E1994" s="118">
        <v>1</v>
      </c>
      <c r="F1994" s="118" t="s">
        <v>1489</v>
      </c>
      <c r="G1994" s="113">
        <f>IF([Data da Aprovação]&lt;&gt;"ESTATUTÁRIO",YEAR([Data da Aprovação]),"")</f>
        <v>2012</v>
      </c>
      <c r="H1994" s="106">
        <f>Tabela9[[#This Row],[Valor do Provento R$]]/Tabela9[[#This Row],[Provento por 1 ou 1000 Ações]]</f>
        <v>0.105680734</v>
      </c>
    </row>
    <row r="1995" spans="1:8">
      <c r="A1995" s="119" t="s">
        <v>1539</v>
      </c>
      <c r="B1995" s="117" t="s">
        <v>1490</v>
      </c>
      <c r="C1995" s="140">
        <v>40998</v>
      </c>
      <c r="D1995" s="141">
        <v>2.6420183999999999E-2</v>
      </c>
      <c r="E1995" s="119">
        <v>1</v>
      </c>
      <c r="F1995" s="119" t="s">
        <v>1492</v>
      </c>
      <c r="G1995" s="114">
        <f>IF([Data da Aprovação]&lt;&gt;"ESTATUTÁRIO",YEAR([Data da Aprovação]),"")</f>
        <v>2012</v>
      </c>
      <c r="H1995" s="106">
        <f>Tabela9[[#This Row],[Valor do Provento R$]]/Tabela9[[#This Row],[Provento por 1 ou 1000 Ações]]</f>
        <v>2.6420183999999999E-2</v>
      </c>
    </row>
    <row r="1996" spans="1:8">
      <c r="A1996" s="118" t="s">
        <v>1539</v>
      </c>
      <c r="B1996" s="116" t="s">
        <v>1490</v>
      </c>
      <c r="C1996" s="138">
        <v>41068</v>
      </c>
      <c r="D1996" s="139">
        <v>0.105680734</v>
      </c>
      <c r="E1996" s="118">
        <v>1</v>
      </c>
      <c r="F1996" s="118" t="s">
        <v>1489</v>
      </c>
      <c r="G1996" s="113">
        <f>IF([Data da Aprovação]&lt;&gt;"ESTATUTÁRIO",YEAR([Data da Aprovação]),"")</f>
        <v>2012</v>
      </c>
      <c r="H1996" s="106">
        <f>Tabela9[[#This Row],[Valor do Provento R$]]/Tabela9[[#This Row],[Provento por 1 ou 1000 Ações]]</f>
        <v>0.105680734</v>
      </c>
    </row>
    <row r="1997" spans="1:8">
      <c r="A1997" s="119" t="s">
        <v>1539</v>
      </c>
      <c r="B1997" s="117" t="s">
        <v>1490</v>
      </c>
      <c r="C1997" s="140">
        <v>41162</v>
      </c>
      <c r="D1997" s="141">
        <v>0.105680734</v>
      </c>
      <c r="E1997" s="119">
        <v>1</v>
      </c>
      <c r="F1997" s="119" t="s">
        <v>1489</v>
      </c>
      <c r="G1997" s="114">
        <f>IF([Data da Aprovação]&lt;&gt;"ESTATUTÁRIO",YEAR([Data da Aprovação]),"")</f>
        <v>2012</v>
      </c>
      <c r="H1997" s="106">
        <f>Tabela9[[#This Row],[Valor do Provento R$]]/Tabela9[[#This Row],[Provento por 1 ou 1000 Ações]]</f>
        <v>0.105680734</v>
      </c>
    </row>
    <row r="1998" spans="1:8">
      <c r="A1998" s="118" t="s">
        <v>1539</v>
      </c>
      <c r="B1998" s="116" t="s">
        <v>1490</v>
      </c>
      <c r="C1998" s="138">
        <v>41197</v>
      </c>
      <c r="D1998" s="139">
        <v>4.2678757999999997E-2</v>
      </c>
      <c r="E1998" s="118">
        <v>1</v>
      </c>
      <c r="F1998" s="118" t="s">
        <v>1492</v>
      </c>
      <c r="G1998" s="113">
        <f>IF([Data da Aprovação]&lt;&gt;"ESTATUTÁRIO",YEAR([Data da Aprovação]),"")</f>
        <v>2012</v>
      </c>
      <c r="H1998" s="106">
        <f>Tabela9[[#This Row],[Valor do Provento R$]]/Tabela9[[#This Row],[Provento por 1 ou 1000 Ações]]</f>
        <v>4.2678757999999997E-2</v>
      </c>
    </row>
    <row r="1999" spans="1:8">
      <c r="A1999" s="119" t="s">
        <v>1539</v>
      </c>
      <c r="B1999" s="117" t="s">
        <v>1490</v>
      </c>
      <c r="C1999" s="140">
        <v>41253</v>
      </c>
      <c r="D1999" s="141">
        <v>0.105680734</v>
      </c>
      <c r="E1999" s="119">
        <v>1</v>
      </c>
      <c r="F1999" s="119" t="s">
        <v>1489</v>
      </c>
      <c r="G1999" s="114">
        <f>IF([Data da Aprovação]&lt;&gt;"ESTATUTÁRIO",YEAR([Data da Aprovação]),"")</f>
        <v>2012</v>
      </c>
      <c r="H1999" s="106">
        <f>Tabela9[[#This Row],[Valor do Provento R$]]/Tabela9[[#This Row],[Provento por 1 ou 1000 Ações]]</f>
        <v>0.105680734</v>
      </c>
    </row>
    <row r="2000" spans="1:8">
      <c r="A2000" s="118" t="s">
        <v>1539</v>
      </c>
      <c r="B2000" s="116" t="s">
        <v>1490</v>
      </c>
      <c r="C2000" s="138">
        <v>41281</v>
      </c>
      <c r="D2000" s="139">
        <v>2.0323218000000001E-2</v>
      </c>
      <c r="E2000" s="118">
        <v>1</v>
      </c>
      <c r="F2000" s="118" t="s">
        <v>1492</v>
      </c>
      <c r="G2000" s="113">
        <f>IF([Data da Aprovação]&lt;&gt;"ESTATUTÁRIO",YEAR([Data da Aprovação]),"")</f>
        <v>2013</v>
      </c>
      <c r="H2000" s="106">
        <f>Tabela9[[#This Row],[Valor do Provento R$]]/Tabela9[[#This Row],[Provento por 1 ou 1000 Ações]]</f>
        <v>2.0323218000000001E-2</v>
      </c>
    </row>
    <row r="2001" spans="1:8">
      <c r="A2001" s="119" t="s">
        <v>1539</v>
      </c>
      <c r="B2001" s="117" t="s">
        <v>1490</v>
      </c>
      <c r="C2001" s="140">
        <v>41345</v>
      </c>
      <c r="D2001" s="141">
        <v>0.105680734</v>
      </c>
      <c r="E2001" s="119">
        <v>1</v>
      </c>
      <c r="F2001" s="119" t="s">
        <v>1489</v>
      </c>
      <c r="G2001" s="114">
        <f>IF([Data da Aprovação]&lt;&gt;"ESTATUTÁRIO",YEAR([Data da Aprovação]),"")</f>
        <v>2013</v>
      </c>
      <c r="H2001" s="106">
        <f>Tabela9[[#This Row],[Valor do Provento R$]]/Tabela9[[#This Row],[Provento por 1 ou 1000 Ações]]</f>
        <v>0.105680734</v>
      </c>
    </row>
    <row r="2002" spans="1:8">
      <c r="A2002" s="118" t="s">
        <v>1539</v>
      </c>
      <c r="B2002" s="116" t="s">
        <v>1490</v>
      </c>
      <c r="C2002" s="138">
        <v>41436</v>
      </c>
      <c r="D2002" s="139">
        <v>0.105680734</v>
      </c>
      <c r="E2002" s="118">
        <v>1</v>
      </c>
      <c r="F2002" s="118" t="s">
        <v>1489</v>
      </c>
      <c r="G2002" s="113">
        <f>IF([Data da Aprovação]&lt;&gt;"ESTATUTÁRIO",YEAR([Data da Aprovação]),"")</f>
        <v>2013</v>
      </c>
      <c r="H2002" s="106">
        <f>Tabela9[[#This Row],[Valor do Provento R$]]/Tabela9[[#This Row],[Provento por 1 ou 1000 Ações]]</f>
        <v>0.105680734</v>
      </c>
    </row>
    <row r="2003" spans="1:8">
      <c r="A2003" s="119" t="s">
        <v>1540</v>
      </c>
      <c r="B2003" s="117" t="s">
        <v>1488</v>
      </c>
      <c r="C2003" s="140">
        <v>39674</v>
      </c>
      <c r="D2003" s="141">
        <v>7.2995000000000004E-2</v>
      </c>
      <c r="E2003" s="119">
        <v>1</v>
      </c>
      <c r="F2003" s="119" t="s">
        <v>1489</v>
      </c>
      <c r="G2003" s="114">
        <f>IF([Data da Aprovação]&lt;&gt;"ESTATUTÁRIO",YEAR([Data da Aprovação]),"")</f>
        <v>2008</v>
      </c>
      <c r="H2003" s="106">
        <f>Tabela9[[#This Row],[Valor do Provento R$]]/Tabela9[[#This Row],[Provento por 1 ou 1000 Ações]]</f>
        <v>7.2995000000000004E-2</v>
      </c>
    </row>
    <row r="2004" spans="1:8">
      <c r="A2004" s="118" t="s">
        <v>1540</v>
      </c>
      <c r="B2004" s="116" t="s">
        <v>1488</v>
      </c>
      <c r="C2004" s="138">
        <v>39674</v>
      </c>
      <c r="D2004" s="139">
        <v>6.9969600000000007E-2</v>
      </c>
      <c r="E2004" s="118">
        <v>1</v>
      </c>
      <c r="F2004" s="118" t="s">
        <v>1492</v>
      </c>
      <c r="G2004" s="113">
        <f>IF([Data da Aprovação]&lt;&gt;"ESTATUTÁRIO",YEAR([Data da Aprovação]),"")</f>
        <v>2008</v>
      </c>
      <c r="H2004" s="106">
        <f>Tabela9[[#This Row],[Valor do Provento R$]]/Tabela9[[#This Row],[Provento por 1 ou 1000 Ações]]</f>
        <v>6.9969600000000007E-2</v>
      </c>
    </row>
    <row r="2005" spans="1:8">
      <c r="A2005" s="119" t="s">
        <v>1540</v>
      </c>
      <c r="B2005" s="117" t="s">
        <v>1488</v>
      </c>
      <c r="C2005" s="140">
        <v>39801</v>
      </c>
      <c r="D2005" s="141">
        <v>6.9247000000000003E-2</v>
      </c>
      <c r="E2005" s="119">
        <v>1</v>
      </c>
      <c r="F2005" s="119" t="s">
        <v>1489</v>
      </c>
      <c r="G2005" s="114">
        <f>IF([Data da Aprovação]&lt;&gt;"ESTATUTÁRIO",YEAR([Data da Aprovação]),"")</f>
        <v>2008</v>
      </c>
      <c r="H2005" s="106">
        <f>Tabela9[[#This Row],[Valor do Provento R$]]/Tabela9[[#This Row],[Provento por 1 ou 1000 Ações]]</f>
        <v>6.9247000000000003E-2</v>
      </c>
    </row>
    <row r="2006" spans="1:8">
      <c r="A2006" s="118" t="s">
        <v>1540</v>
      </c>
      <c r="B2006" s="116" t="s">
        <v>1488</v>
      </c>
      <c r="C2006" s="138">
        <v>39889</v>
      </c>
      <c r="D2006" s="139">
        <v>3.0276893999999999E-2</v>
      </c>
      <c r="E2006" s="118">
        <v>1</v>
      </c>
      <c r="F2006" s="118" t="s">
        <v>1492</v>
      </c>
      <c r="G2006" s="113">
        <f>IF([Data da Aprovação]&lt;&gt;"ESTATUTÁRIO",YEAR([Data da Aprovação]),"")</f>
        <v>2009</v>
      </c>
      <c r="H2006" s="106">
        <f>Tabela9[[#This Row],[Valor do Provento R$]]/Tabela9[[#This Row],[Provento por 1 ou 1000 Ações]]</f>
        <v>3.0276893999999999E-2</v>
      </c>
    </row>
    <row r="2007" spans="1:8">
      <c r="A2007" s="119" t="s">
        <v>1540</v>
      </c>
      <c r="B2007" s="117" t="s">
        <v>1488</v>
      </c>
      <c r="C2007" s="140">
        <v>39945</v>
      </c>
      <c r="D2007" s="141">
        <v>5.5931368269999997E-2</v>
      </c>
      <c r="E2007" s="119">
        <v>1</v>
      </c>
      <c r="F2007" s="119" t="s">
        <v>1489</v>
      </c>
      <c r="G2007" s="114">
        <f>IF([Data da Aprovação]&lt;&gt;"ESTATUTÁRIO",YEAR([Data da Aprovação]),"")</f>
        <v>2009</v>
      </c>
      <c r="H2007" s="106">
        <f>Tabela9[[#This Row],[Valor do Provento R$]]/Tabela9[[#This Row],[Provento por 1 ou 1000 Ações]]</f>
        <v>5.5931368269999997E-2</v>
      </c>
    </row>
    <row r="2008" spans="1:8">
      <c r="A2008" s="118" t="s">
        <v>1540</v>
      </c>
      <c r="B2008" s="116" t="s">
        <v>1488</v>
      </c>
      <c r="C2008" s="138">
        <v>40036</v>
      </c>
      <c r="D2008" s="139">
        <v>7.0653925899999998E-2</v>
      </c>
      <c r="E2008" s="118">
        <v>1</v>
      </c>
      <c r="F2008" s="118" t="s">
        <v>1489</v>
      </c>
      <c r="G2008" s="113">
        <f>IF([Data da Aprovação]&lt;&gt;"ESTATUTÁRIO",YEAR([Data da Aprovação]),"")</f>
        <v>2009</v>
      </c>
      <c r="H2008" s="106">
        <f>Tabela9[[#This Row],[Valor do Provento R$]]/Tabela9[[#This Row],[Provento por 1 ou 1000 Ações]]</f>
        <v>7.0653925899999998E-2</v>
      </c>
    </row>
    <row r="2009" spans="1:8">
      <c r="A2009" s="119" t="s">
        <v>1540</v>
      </c>
      <c r="B2009" s="117" t="s">
        <v>1488</v>
      </c>
      <c r="C2009" s="140">
        <v>40036</v>
      </c>
      <c r="D2009" s="141">
        <v>1.67272545E-2</v>
      </c>
      <c r="E2009" s="119">
        <v>1</v>
      </c>
      <c r="F2009" s="119" t="s">
        <v>1492</v>
      </c>
      <c r="G2009" s="114">
        <f>IF([Data da Aprovação]&lt;&gt;"ESTATUTÁRIO",YEAR([Data da Aprovação]),"")</f>
        <v>2009</v>
      </c>
      <c r="H2009" s="106">
        <f>Tabela9[[#This Row],[Valor do Provento R$]]/Tabela9[[#This Row],[Provento por 1 ou 1000 Ações]]</f>
        <v>1.67272545E-2</v>
      </c>
    </row>
    <row r="2010" spans="1:8">
      <c r="A2010" s="118" t="s">
        <v>1540</v>
      </c>
      <c r="B2010" s="116" t="s">
        <v>1488</v>
      </c>
      <c r="C2010" s="138">
        <v>40127</v>
      </c>
      <c r="D2010" s="139">
        <v>7.4888179999999999E-2</v>
      </c>
      <c r="E2010" s="118">
        <v>1</v>
      </c>
      <c r="F2010" s="118" t="s">
        <v>1492</v>
      </c>
      <c r="G2010" s="113">
        <f>IF([Data da Aprovação]&lt;&gt;"ESTATUTÁRIO",YEAR([Data da Aprovação]),"")</f>
        <v>2009</v>
      </c>
      <c r="H2010" s="106">
        <f>Tabela9[[#This Row],[Valor do Provento R$]]/Tabela9[[#This Row],[Provento por 1 ou 1000 Ações]]</f>
        <v>7.4888179999999999E-2</v>
      </c>
    </row>
    <row r="2011" spans="1:8">
      <c r="A2011" s="119" t="s">
        <v>1540</v>
      </c>
      <c r="B2011" s="117" t="s">
        <v>1488</v>
      </c>
      <c r="C2011" s="140">
        <v>40164</v>
      </c>
      <c r="D2011" s="141">
        <v>9.9762400000000008E-3</v>
      </c>
      <c r="E2011" s="119">
        <v>1</v>
      </c>
      <c r="F2011" s="119" t="s">
        <v>1489</v>
      </c>
      <c r="G2011" s="114">
        <f>IF([Data da Aprovação]&lt;&gt;"ESTATUTÁRIO",YEAR([Data da Aprovação]),"")</f>
        <v>2009</v>
      </c>
      <c r="H2011" s="106">
        <f>Tabela9[[#This Row],[Valor do Provento R$]]/Tabela9[[#This Row],[Provento por 1 ou 1000 Ações]]</f>
        <v>9.9762400000000008E-3</v>
      </c>
    </row>
    <row r="2012" spans="1:8">
      <c r="A2012" s="118" t="s">
        <v>1540</v>
      </c>
      <c r="B2012" s="116" t="s">
        <v>1488</v>
      </c>
      <c r="C2012" s="138">
        <v>40232</v>
      </c>
      <c r="D2012" s="139">
        <v>1.4951849999999999E-2</v>
      </c>
      <c r="E2012" s="118">
        <v>1</v>
      </c>
      <c r="F2012" s="118" t="s">
        <v>1489</v>
      </c>
      <c r="G2012" s="113">
        <f>IF([Data da Aprovação]&lt;&gt;"ESTATUTÁRIO",YEAR([Data da Aprovação]),"")</f>
        <v>2010</v>
      </c>
      <c r="H2012" s="106">
        <f>Tabela9[[#This Row],[Valor do Provento R$]]/Tabela9[[#This Row],[Provento por 1 ou 1000 Ações]]</f>
        <v>1.4951849999999999E-2</v>
      </c>
    </row>
    <row r="2013" spans="1:8">
      <c r="A2013" s="119" t="s">
        <v>1540</v>
      </c>
      <c r="B2013" s="117" t="s">
        <v>1488</v>
      </c>
      <c r="C2013" s="140">
        <v>40262</v>
      </c>
      <c r="D2013" s="141">
        <v>2.988998E-2</v>
      </c>
      <c r="E2013" s="119">
        <v>1</v>
      </c>
      <c r="F2013" s="119" t="s">
        <v>1489</v>
      </c>
      <c r="G2013" s="114">
        <f>IF([Data da Aprovação]&lt;&gt;"ESTATUTÁRIO",YEAR([Data da Aprovação]),"")</f>
        <v>2010</v>
      </c>
      <c r="H2013" s="106">
        <f>Tabela9[[#This Row],[Valor do Provento R$]]/Tabela9[[#This Row],[Provento por 1 ou 1000 Ações]]</f>
        <v>2.988998E-2</v>
      </c>
    </row>
    <row r="2014" spans="1:8">
      <c r="A2014" s="118" t="s">
        <v>1540</v>
      </c>
      <c r="B2014" s="116" t="s">
        <v>1488</v>
      </c>
      <c r="C2014" s="138">
        <v>40288</v>
      </c>
      <c r="D2014" s="139">
        <v>0.123516081</v>
      </c>
      <c r="E2014" s="118">
        <v>1</v>
      </c>
      <c r="F2014" s="118" t="s">
        <v>1492</v>
      </c>
      <c r="G2014" s="113">
        <f>IF([Data da Aprovação]&lt;&gt;"ESTATUTÁRIO",YEAR([Data da Aprovação]),"")</f>
        <v>2010</v>
      </c>
      <c r="H2014" s="106">
        <f>Tabela9[[#This Row],[Valor do Provento R$]]/Tabela9[[#This Row],[Provento por 1 ou 1000 Ações]]</f>
        <v>0.123516081</v>
      </c>
    </row>
    <row r="2015" spans="1:8">
      <c r="A2015" s="119" t="s">
        <v>1540</v>
      </c>
      <c r="B2015" s="117" t="s">
        <v>1488</v>
      </c>
      <c r="C2015" s="140">
        <v>40309</v>
      </c>
      <c r="D2015" s="141">
        <v>6.8230739999999998E-2</v>
      </c>
      <c r="E2015" s="119">
        <v>1</v>
      </c>
      <c r="F2015" s="119" t="s">
        <v>1489</v>
      </c>
      <c r="G2015" s="114">
        <f>IF([Data da Aprovação]&lt;&gt;"ESTATUTÁRIO",YEAR([Data da Aprovação]),"")</f>
        <v>2010</v>
      </c>
      <c r="H2015" s="106">
        <f>Tabela9[[#This Row],[Valor do Provento R$]]/Tabela9[[#This Row],[Provento por 1 ou 1000 Ações]]</f>
        <v>6.8230739999999998E-2</v>
      </c>
    </row>
    <row r="2016" spans="1:8">
      <c r="A2016" s="118" t="s">
        <v>1540</v>
      </c>
      <c r="B2016" s="116" t="s">
        <v>1488</v>
      </c>
      <c r="C2016" s="138">
        <v>40402</v>
      </c>
      <c r="D2016" s="139">
        <v>2.24223263E-2</v>
      </c>
      <c r="E2016" s="118">
        <v>1</v>
      </c>
      <c r="F2016" s="118" t="s">
        <v>1489</v>
      </c>
      <c r="G2016" s="113">
        <f>IF([Data da Aprovação]&lt;&gt;"ESTATUTÁRIO",YEAR([Data da Aprovação]),"")</f>
        <v>2010</v>
      </c>
      <c r="H2016" s="106">
        <f>Tabela9[[#This Row],[Valor do Provento R$]]/Tabela9[[#This Row],[Provento por 1 ou 1000 Ações]]</f>
        <v>2.24223263E-2</v>
      </c>
    </row>
    <row r="2017" spans="1:8">
      <c r="A2017" s="119" t="s">
        <v>1540</v>
      </c>
      <c r="B2017" s="117" t="s">
        <v>1488</v>
      </c>
      <c r="C2017" s="140">
        <v>40402</v>
      </c>
      <c r="D2017" s="141">
        <v>9.8957200400000001E-2</v>
      </c>
      <c r="E2017" s="119">
        <v>1</v>
      </c>
      <c r="F2017" s="119" t="s">
        <v>1492</v>
      </c>
      <c r="G2017" s="114">
        <f>IF([Data da Aprovação]&lt;&gt;"ESTATUTÁRIO",YEAR([Data da Aprovação]),"")</f>
        <v>2010</v>
      </c>
      <c r="H2017" s="106">
        <f>Tabela9[[#This Row],[Valor do Provento R$]]/Tabela9[[#This Row],[Provento por 1 ou 1000 Ações]]</f>
        <v>9.8957200400000001E-2</v>
      </c>
    </row>
    <row r="2018" spans="1:8">
      <c r="A2018" s="118" t="s">
        <v>1540</v>
      </c>
      <c r="B2018" s="116" t="s">
        <v>1488</v>
      </c>
      <c r="C2018" s="138">
        <v>40491</v>
      </c>
      <c r="D2018" s="139">
        <v>0.11910089259999999</v>
      </c>
      <c r="E2018" s="118">
        <v>1</v>
      </c>
      <c r="F2018" s="118" t="s">
        <v>1492</v>
      </c>
      <c r="G2018" s="113">
        <f>IF([Data da Aprovação]&lt;&gt;"ESTATUTÁRIO",YEAR([Data da Aprovação]),"")</f>
        <v>2010</v>
      </c>
      <c r="H2018" s="106">
        <f>Tabela9[[#This Row],[Valor do Provento R$]]/Tabela9[[#This Row],[Provento por 1 ou 1000 Ações]]</f>
        <v>0.11910089259999999</v>
      </c>
    </row>
    <row r="2019" spans="1:8">
      <c r="A2019" s="119" t="s">
        <v>1540</v>
      </c>
      <c r="B2019" s="117" t="s">
        <v>1488</v>
      </c>
      <c r="C2019" s="140">
        <v>40528</v>
      </c>
      <c r="D2019" s="141">
        <v>1.6156056700000001E-2</v>
      </c>
      <c r="E2019" s="119">
        <v>1</v>
      </c>
      <c r="F2019" s="119" t="s">
        <v>1489</v>
      </c>
      <c r="G2019" s="114">
        <f>IF([Data da Aprovação]&lt;&gt;"ESTATUTÁRIO",YEAR([Data da Aprovação]),"")</f>
        <v>2010</v>
      </c>
      <c r="H2019" s="106">
        <f>Tabela9[[#This Row],[Valor do Provento R$]]/Tabela9[[#This Row],[Provento por 1 ou 1000 Ações]]</f>
        <v>1.6156056700000001E-2</v>
      </c>
    </row>
    <row r="2020" spans="1:8">
      <c r="A2020" s="118" t="s">
        <v>1540</v>
      </c>
      <c r="B2020" s="116" t="s">
        <v>1488</v>
      </c>
      <c r="C2020" s="138">
        <v>40591</v>
      </c>
      <c r="D2020" s="139">
        <v>2.5460612479999999E-2</v>
      </c>
      <c r="E2020" s="118">
        <v>1</v>
      </c>
      <c r="F2020" s="118" t="s">
        <v>1489</v>
      </c>
      <c r="G2020" s="113">
        <f>IF([Data da Aprovação]&lt;&gt;"ESTATUTÁRIO",YEAR([Data da Aprovação]),"")</f>
        <v>2011</v>
      </c>
      <c r="H2020" s="106">
        <f>Tabela9[[#This Row],[Valor do Provento R$]]/Tabela9[[#This Row],[Provento por 1 ou 1000 Ações]]</f>
        <v>2.5460612479999999E-2</v>
      </c>
    </row>
    <row r="2021" spans="1:8">
      <c r="A2021" s="119" t="s">
        <v>1540</v>
      </c>
      <c r="B2021" s="117" t="s">
        <v>1488</v>
      </c>
      <c r="C2021" s="140">
        <v>40591</v>
      </c>
      <c r="D2021" s="141">
        <v>0.20702459200000001</v>
      </c>
      <c r="E2021" s="119">
        <v>1</v>
      </c>
      <c r="F2021" s="119" t="s">
        <v>1492</v>
      </c>
      <c r="G2021" s="114">
        <f>IF([Data da Aprovação]&lt;&gt;"ESTATUTÁRIO",YEAR([Data da Aprovação]),"")</f>
        <v>2011</v>
      </c>
      <c r="H2021" s="106">
        <f>Tabela9[[#This Row],[Valor do Provento R$]]/Tabela9[[#This Row],[Provento por 1 ou 1000 Ações]]</f>
        <v>0.20702459200000001</v>
      </c>
    </row>
    <row r="2022" spans="1:8">
      <c r="A2022" s="118" t="s">
        <v>1540</v>
      </c>
      <c r="B2022" s="116" t="s">
        <v>1488</v>
      </c>
      <c r="C2022" s="138">
        <v>40675</v>
      </c>
      <c r="D2022" s="139">
        <v>5.1127890000000002E-2</v>
      </c>
      <c r="E2022" s="118">
        <v>1</v>
      </c>
      <c r="F2022" s="118" t="s">
        <v>1489</v>
      </c>
      <c r="G2022" s="113">
        <f>IF([Data da Aprovação]&lt;&gt;"ESTATUTÁRIO",YEAR([Data da Aprovação]),"")</f>
        <v>2011</v>
      </c>
      <c r="H2022" s="106">
        <f>Tabela9[[#This Row],[Valor do Provento R$]]/Tabela9[[#This Row],[Provento por 1 ou 1000 Ações]]</f>
        <v>5.1127890000000002E-2</v>
      </c>
    </row>
    <row r="2023" spans="1:8">
      <c r="A2023" s="119" t="s">
        <v>1540</v>
      </c>
      <c r="B2023" s="117" t="s">
        <v>1488</v>
      </c>
      <c r="C2023" s="140">
        <v>40675</v>
      </c>
      <c r="D2023" s="141">
        <v>3.4053729999999997E-2</v>
      </c>
      <c r="E2023" s="119">
        <v>1</v>
      </c>
      <c r="F2023" s="119" t="s">
        <v>1492</v>
      </c>
      <c r="G2023" s="114">
        <f>IF([Data da Aprovação]&lt;&gt;"ESTATUTÁRIO",YEAR([Data da Aprovação]),"")</f>
        <v>2011</v>
      </c>
      <c r="H2023" s="106">
        <f>Tabela9[[#This Row],[Valor do Provento R$]]/Tabela9[[#This Row],[Provento por 1 ou 1000 Ações]]</f>
        <v>3.4053729999999997E-2</v>
      </c>
    </row>
    <row r="2024" spans="1:8">
      <c r="A2024" s="118" t="s">
        <v>1540</v>
      </c>
      <c r="B2024" s="116" t="s">
        <v>1488</v>
      </c>
      <c r="C2024" s="138">
        <v>40764</v>
      </c>
      <c r="D2024" s="139">
        <v>0.12173976</v>
      </c>
      <c r="E2024" s="118">
        <v>1</v>
      </c>
      <c r="F2024" s="118" t="s">
        <v>1492</v>
      </c>
      <c r="G2024" s="113">
        <f>IF([Data da Aprovação]&lt;&gt;"ESTATUTÁRIO",YEAR([Data da Aprovação]),"")</f>
        <v>2011</v>
      </c>
      <c r="H2024" s="106">
        <f>Tabela9[[#This Row],[Valor do Provento R$]]/Tabela9[[#This Row],[Provento por 1 ou 1000 Ações]]</f>
        <v>0.12173976</v>
      </c>
    </row>
    <row r="2025" spans="1:8">
      <c r="A2025" s="119" t="s">
        <v>1540</v>
      </c>
      <c r="B2025" s="117" t="s">
        <v>1488</v>
      </c>
      <c r="C2025" s="140">
        <v>40855</v>
      </c>
      <c r="D2025" s="141">
        <v>0.12113883</v>
      </c>
      <c r="E2025" s="119">
        <v>1</v>
      </c>
      <c r="F2025" s="119" t="s">
        <v>1492</v>
      </c>
      <c r="G2025" s="114">
        <f>IF([Data da Aprovação]&lt;&gt;"ESTATUTÁRIO",YEAR([Data da Aprovação]),"")</f>
        <v>2011</v>
      </c>
      <c r="H2025" s="106">
        <f>Tabela9[[#This Row],[Valor do Provento R$]]/Tabela9[[#This Row],[Provento por 1 ou 1000 Ações]]</f>
        <v>0.12113883</v>
      </c>
    </row>
    <row r="2026" spans="1:8">
      <c r="A2026" s="118" t="s">
        <v>1540</v>
      </c>
      <c r="B2026" s="116" t="s">
        <v>1488</v>
      </c>
      <c r="C2026" s="138">
        <v>40953</v>
      </c>
      <c r="D2026" s="139">
        <v>0.11741966</v>
      </c>
      <c r="E2026" s="118">
        <v>1</v>
      </c>
      <c r="F2026" s="118" t="s">
        <v>1492</v>
      </c>
      <c r="G2026" s="113">
        <f>IF([Data da Aprovação]&lt;&gt;"ESTATUTÁRIO",YEAR([Data da Aprovação]),"")</f>
        <v>2012</v>
      </c>
      <c r="H2026" s="106">
        <f>Tabela9[[#This Row],[Valor do Provento R$]]/Tabela9[[#This Row],[Provento por 1 ou 1000 Ações]]</f>
        <v>0.11741966</v>
      </c>
    </row>
    <row r="2027" spans="1:8">
      <c r="A2027" s="119" t="s">
        <v>1540</v>
      </c>
      <c r="B2027" s="117" t="s">
        <v>1488</v>
      </c>
      <c r="C2027" s="140">
        <v>41039</v>
      </c>
      <c r="D2027" s="141">
        <v>0.11616142</v>
      </c>
      <c r="E2027" s="119">
        <v>1</v>
      </c>
      <c r="F2027" s="119" t="s">
        <v>1492</v>
      </c>
      <c r="G2027" s="114">
        <f>IF([Data da Aprovação]&lt;&gt;"ESTATUTÁRIO",YEAR([Data da Aprovação]),"")</f>
        <v>2012</v>
      </c>
      <c r="H2027" s="106">
        <f>Tabela9[[#This Row],[Valor do Provento R$]]/Tabela9[[#This Row],[Provento por 1 ou 1000 Ações]]</f>
        <v>0.11616142</v>
      </c>
    </row>
    <row r="2028" spans="1:8">
      <c r="A2028" s="118" t="s">
        <v>1540</v>
      </c>
      <c r="B2028" s="116" t="s">
        <v>1488</v>
      </c>
      <c r="C2028" s="138">
        <v>41128</v>
      </c>
      <c r="D2028" s="139">
        <v>0.12435947</v>
      </c>
      <c r="E2028" s="118">
        <v>1</v>
      </c>
      <c r="F2028" s="118" t="s">
        <v>1492</v>
      </c>
      <c r="G2028" s="113">
        <f>IF([Data da Aprovação]&lt;&gt;"ESTATUTÁRIO",YEAR([Data da Aprovação]),"")</f>
        <v>2012</v>
      </c>
      <c r="H2028" s="106">
        <f>Tabela9[[#This Row],[Valor do Provento R$]]/Tabela9[[#This Row],[Provento por 1 ou 1000 Ações]]</f>
        <v>0.12435947</v>
      </c>
    </row>
    <row r="2029" spans="1:8">
      <c r="A2029" s="119" t="s">
        <v>1540</v>
      </c>
      <c r="B2029" s="117" t="s">
        <v>1488</v>
      </c>
      <c r="C2029" s="140">
        <v>41219</v>
      </c>
      <c r="D2029" s="141">
        <v>4.6599099999999997E-2</v>
      </c>
      <c r="E2029" s="119">
        <v>1</v>
      </c>
      <c r="F2029" s="119" t="s">
        <v>1489</v>
      </c>
      <c r="G2029" s="114">
        <f>IF([Data da Aprovação]&lt;&gt;"ESTATUTÁRIO",YEAR([Data da Aprovação]),"")</f>
        <v>2012</v>
      </c>
      <c r="H2029" s="106">
        <f>Tabela9[[#This Row],[Valor do Provento R$]]/Tabela9[[#This Row],[Provento por 1 ou 1000 Ações]]</f>
        <v>4.6599099999999997E-2</v>
      </c>
    </row>
    <row r="2030" spans="1:8">
      <c r="A2030" s="118" t="s">
        <v>1540</v>
      </c>
      <c r="B2030" s="116" t="s">
        <v>1488</v>
      </c>
      <c r="C2030" s="138">
        <v>41219</v>
      </c>
      <c r="D2030" s="139">
        <v>6.7921300000000004E-2</v>
      </c>
      <c r="E2030" s="118">
        <v>1</v>
      </c>
      <c r="F2030" s="118" t="s">
        <v>1492</v>
      </c>
      <c r="G2030" s="113">
        <f>IF([Data da Aprovação]&lt;&gt;"ESTATUTÁRIO",YEAR([Data da Aprovação]),"")</f>
        <v>2012</v>
      </c>
      <c r="H2030" s="106">
        <f>Tabela9[[#This Row],[Valor do Provento R$]]/Tabela9[[#This Row],[Provento por 1 ou 1000 Ações]]</f>
        <v>6.7921300000000004E-2</v>
      </c>
    </row>
    <row r="2031" spans="1:8">
      <c r="A2031" s="119" t="s">
        <v>1540</v>
      </c>
      <c r="B2031" s="117" t="s">
        <v>1488</v>
      </c>
      <c r="C2031" s="140">
        <v>41381</v>
      </c>
      <c r="D2031" s="141">
        <v>0.20123672000000001</v>
      </c>
      <c r="E2031" s="119">
        <v>1</v>
      </c>
      <c r="F2031" s="119" t="s">
        <v>1492</v>
      </c>
      <c r="G2031" s="114">
        <f>IF([Data da Aprovação]&lt;&gt;"ESTATUTÁRIO",YEAR([Data da Aprovação]),"")</f>
        <v>2013</v>
      </c>
      <c r="H2031" s="106">
        <f>Tabela9[[#This Row],[Valor do Provento R$]]/Tabela9[[#This Row],[Provento por 1 ou 1000 Ações]]</f>
        <v>0.20123672000000001</v>
      </c>
    </row>
    <row r="2032" spans="1:8">
      <c r="A2032" s="118" t="s">
        <v>1540</v>
      </c>
      <c r="B2032" s="116" t="s">
        <v>1488</v>
      </c>
      <c r="C2032" s="138">
        <v>41403</v>
      </c>
      <c r="D2032" s="139">
        <v>2.5870400000000002E-2</v>
      </c>
      <c r="E2032" s="118">
        <v>1</v>
      </c>
      <c r="F2032" s="118" t="s">
        <v>1489</v>
      </c>
      <c r="G2032" s="113">
        <f>IF([Data da Aprovação]&lt;&gt;"ESTATUTÁRIO",YEAR([Data da Aprovação]),"")</f>
        <v>2013</v>
      </c>
      <c r="H2032" s="106">
        <f>Tabela9[[#This Row],[Valor do Provento R$]]/Tabela9[[#This Row],[Provento por 1 ou 1000 Ações]]</f>
        <v>2.5870400000000002E-2</v>
      </c>
    </row>
    <row r="2033" spans="1:8">
      <c r="A2033" s="119" t="s">
        <v>1540</v>
      </c>
      <c r="B2033" s="117" t="s">
        <v>1488</v>
      </c>
      <c r="C2033" s="140">
        <v>41403</v>
      </c>
      <c r="D2033" s="141">
        <v>8.4637610000000002E-2</v>
      </c>
      <c r="E2033" s="119">
        <v>1</v>
      </c>
      <c r="F2033" s="119" t="s">
        <v>1492</v>
      </c>
      <c r="G2033" s="114">
        <f>IF([Data da Aprovação]&lt;&gt;"ESTATUTÁRIO",YEAR([Data da Aprovação]),"")</f>
        <v>2013</v>
      </c>
      <c r="H2033" s="106">
        <f>Tabela9[[#This Row],[Valor do Provento R$]]/Tabela9[[#This Row],[Provento por 1 ou 1000 Ações]]</f>
        <v>8.4637610000000002E-2</v>
      </c>
    </row>
    <row r="2034" spans="1:8">
      <c r="A2034" s="118" t="s">
        <v>1540</v>
      </c>
      <c r="B2034" s="116" t="s">
        <v>1488</v>
      </c>
      <c r="C2034" s="138">
        <v>41494</v>
      </c>
      <c r="D2034" s="139">
        <v>0.14694335</v>
      </c>
      <c r="E2034" s="118">
        <v>1</v>
      </c>
      <c r="F2034" s="118" t="s">
        <v>1492</v>
      </c>
      <c r="G2034" s="113">
        <f>IF([Data da Aprovação]&lt;&gt;"ESTATUTÁRIO",YEAR([Data da Aprovação]),"")</f>
        <v>2013</v>
      </c>
      <c r="H2034" s="106">
        <f>Tabela9[[#This Row],[Valor do Provento R$]]/Tabela9[[#This Row],[Provento por 1 ou 1000 Ações]]</f>
        <v>0.14694335</v>
      </c>
    </row>
    <row r="2035" spans="1:8">
      <c r="A2035" s="119" t="s">
        <v>1540</v>
      </c>
      <c r="B2035" s="117" t="s">
        <v>1488</v>
      </c>
      <c r="C2035" s="140">
        <v>41585</v>
      </c>
      <c r="D2035" s="141">
        <v>0.11834131000000001</v>
      </c>
      <c r="E2035" s="119">
        <v>1</v>
      </c>
      <c r="F2035" s="119" t="s">
        <v>1492</v>
      </c>
      <c r="G2035" s="114">
        <f>IF([Data da Aprovação]&lt;&gt;"ESTATUTÁRIO",YEAR([Data da Aprovação]),"")</f>
        <v>2013</v>
      </c>
      <c r="H2035" s="106">
        <f>Tabela9[[#This Row],[Valor do Provento R$]]/Tabela9[[#This Row],[Provento por 1 ou 1000 Ações]]</f>
        <v>0.11834131000000001</v>
      </c>
    </row>
    <row r="2036" spans="1:8">
      <c r="A2036" s="118" t="s">
        <v>1541</v>
      </c>
      <c r="B2036" s="116" t="s">
        <v>1488</v>
      </c>
      <c r="C2036" s="138">
        <v>35185</v>
      </c>
      <c r="D2036" s="139">
        <v>0.64300000000000002</v>
      </c>
      <c r="E2036" s="118">
        <v>1000</v>
      </c>
      <c r="F2036" s="118" t="s">
        <v>1492</v>
      </c>
      <c r="G2036" s="113">
        <f>IF([Data da Aprovação]&lt;&gt;"ESTATUTÁRIO",YEAR([Data da Aprovação]),"")</f>
        <v>1996</v>
      </c>
      <c r="H2036" s="106">
        <f>Tabela9[[#This Row],[Valor do Provento R$]]/Tabela9[[#This Row],[Provento por 1 ou 1000 Ações]]</f>
        <v>6.4300000000000002E-4</v>
      </c>
    </row>
    <row r="2037" spans="1:8">
      <c r="A2037" s="119" t="s">
        <v>1541</v>
      </c>
      <c r="B2037" s="117" t="s">
        <v>1488</v>
      </c>
      <c r="C2037" s="140">
        <v>35542</v>
      </c>
      <c r="D2037" s="141">
        <v>0.77700000000000002</v>
      </c>
      <c r="E2037" s="119">
        <v>1000</v>
      </c>
      <c r="F2037" s="119" t="s">
        <v>1492</v>
      </c>
      <c r="G2037" s="114">
        <f>IF([Data da Aprovação]&lt;&gt;"ESTATUTÁRIO",YEAR([Data da Aprovação]),"")</f>
        <v>1997</v>
      </c>
      <c r="H2037" s="106">
        <f>Tabela9[[#This Row],[Valor do Provento R$]]/Tabela9[[#This Row],[Provento por 1 ou 1000 Ações]]</f>
        <v>7.7700000000000002E-4</v>
      </c>
    </row>
    <row r="2038" spans="1:8">
      <c r="A2038" s="118" t="s">
        <v>1541</v>
      </c>
      <c r="B2038" s="116" t="s">
        <v>1488</v>
      </c>
      <c r="C2038" s="138">
        <v>35915</v>
      </c>
      <c r="D2038" s="139">
        <v>0.1038</v>
      </c>
      <c r="E2038" s="118">
        <v>1000</v>
      </c>
      <c r="F2038" s="118" t="s">
        <v>1492</v>
      </c>
      <c r="G2038" s="113">
        <f>IF([Data da Aprovação]&lt;&gt;"ESTATUTÁRIO",YEAR([Data da Aprovação]),"")</f>
        <v>1998</v>
      </c>
      <c r="H2038" s="106">
        <f>Tabela9[[#This Row],[Valor do Provento R$]]/Tabela9[[#This Row],[Provento por 1 ou 1000 Ações]]</f>
        <v>1.038E-4</v>
      </c>
    </row>
    <row r="2039" spans="1:8">
      <c r="A2039" s="119" t="s">
        <v>1541</v>
      </c>
      <c r="B2039" s="117" t="s">
        <v>1488</v>
      </c>
      <c r="C2039" s="140">
        <v>35915</v>
      </c>
      <c r="D2039" s="141">
        <v>0.3589</v>
      </c>
      <c r="E2039" s="119">
        <v>1000</v>
      </c>
      <c r="F2039" s="119" t="s">
        <v>1492</v>
      </c>
      <c r="G2039" s="114">
        <f>IF([Data da Aprovação]&lt;&gt;"ESTATUTÁRIO",YEAR([Data da Aprovação]),"")</f>
        <v>1998</v>
      </c>
      <c r="H2039" s="106">
        <f>Tabela9[[#This Row],[Valor do Provento R$]]/Tabela9[[#This Row],[Provento por 1 ou 1000 Ações]]</f>
        <v>3.589E-4</v>
      </c>
    </row>
    <row r="2040" spans="1:8">
      <c r="A2040" s="118" t="s">
        <v>1541</v>
      </c>
      <c r="B2040" s="116" t="s">
        <v>1488</v>
      </c>
      <c r="C2040" s="138">
        <v>36280</v>
      </c>
      <c r="D2040" s="139">
        <v>0.4768</v>
      </c>
      <c r="E2040" s="118">
        <v>1000</v>
      </c>
      <c r="F2040" s="118" t="s">
        <v>1492</v>
      </c>
      <c r="G2040" s="113">
        <f>IF([Data da Aprovação]&lt;&gt;"ESTATUTÁRIO",YEAR([Data da Aprovação]),"")</f>
        <v>1999</v>
      </c>
      <c r="H2040" s="106">
        <f>Tabela9[[#This Row],[Valor do Provento R$]]/Tabela9[[#This Row],[Provento por 1 ou 1000 Ações]]</f>
        <v>4.7679999999999999E-4</v>
      </c>
    </row>
    <row r="2041" spans="1:8">
      <c r="A2041" s="119" t="s">
        <v>1541</v>
      </c>
      <c r="B2041" s="117" t="s">
        <v>1488</v>
      </c>
      <c r="C2041" s="140">
        <v>36644</v>
      </c>
      <c r="D2041" s="141">
        <v>0.9536</v>
      </c>
      <c r="E2041" s="119">
        <v>1000</v>
      </c>
      <c r="F2041" s="119" t="s">
        <v>1492</v>
      </c>
      <c r="G2041" s="114">
        <f>IF([Data da Aprovação]&lt;&gt;"ESTATUTÁRIO",YEAR([Data da Aprovação]),"")</f>
        <v>2000</v>
      </c>
      <c r="H2041" s="106">
        <f>Tabela9[[#This Row],[Valor do Provento R$]]/Tabela9[[#This Row],[Provento por 1 ou 1000 Ações]]</f>
        <v>9.5359999999999998E-4</v>
      </c>
    </row>
    <row r="2042" spans="1:8">
      <c r="A2042" s="118" t="s">
        <v>1541</v>
      </c>
      <c r="B2042" s="116" t="s">
        <v>1488</v>
      </c>
      <c r="C2042" s="138">
        <v>37018</v>
      </c>
      <c r="D2042" s="139">
        <v>0.27</v>
      </c>
      <c r="E2042" s="118">
        <v>1000</v>
      </c>
      <c r="F2042" s="118" t="s">
        <v>1492</v>
      </c>
      <c r="G2042" s="113">
        <f>IF([Data da Aprovação]&lt;&gt;"ESTATUTÁRIO",YEAR([Data da Aprovação]),"")</f>
        <v>2001</v>
      </c>
      <c r="H2042" s="106">
        <f>Tabela9[[#This Row],[Valor do Provento R$]]/Tabela9[[#This Row],[Provento por 1 ou 1000 Ações]]</f>
        <v>2.7E-4</v>
      </c>
    </row>
    <row r="2043" spans="1:8">
      <c r="A2043" s="119" t="s">
        <v>1541</v>
      </c>
      <c r="B2043" s="117" t="s">
        <v>1488</v>
      </c>
      <c r="C2043" s="140">
        <v>37393</v>
      </c>
      <c r="D2043" s="141">
        <v>0.16173580000000001</v>
      </c>
      <c r="E2043" s="119">
        <v>1000</v>
      </c>
      <c r="F2043" s="119" t="s">
        <v>1492</v>
      </c>
      <c r="G2043" s="114">
        <f>IF([Data da Aprovação]&lt;&gt;"ESTATUTÁRIO",YEAR([Data da Aprovação]),"")</f>
        <v>2002</v>
      </c>
      <c r="H2043" s="106">
        <f>Tabela9[[#This Row],[Valor do Provento R$]]/Tabela9[[#This Row],[Provento por 1 ou 1000 Ações]]</f>
        <v>1.6173580000000001E-4</v>
      </c>
    </row>
    <row r="2044" spans="1:8">
      <c r="A2044" s="118" t="s">
        <v>1541</v>
      </c>
      <c r="B2044" s="116" t="s">
        <v>1490</v>
      </c>
      <c r="C2044" s="138">
        <v>35185</v>
      </c>
      <c r="D2044" s="139">
        <v>0.64300000000000002</v>
      </c>
      <c r="E2044" s="118">
        <v>1000</v>
      </c>
      <c r="F2044" s="118" t="s">
        <v>1492</v>
      </c>
      <c r="G2044" s="113">
        <f>IF([Data da Aprovação]&lt;&gt;"ESTATUTÁRIO",YEAR([Data da Aprovação]),"")</f>
        <v>1996</v>
      </c>
      <c r="H2044" s="106">
        <f>Tabela9[[#This Row],[Valor do Provento R$]]/Tabela9[[#This Row],[Provento por 1 ou 1000 Ações]]</f>
        <v>6.4300000000000002E-4</v>
      </c>
    </row>
    <row r="2045" spans="1:8">
      <c r="A2045" s="119" t="s">
        <v>1541</v>
      </c>
      <c r="B2045" s="117" t="s">
        <v>1490</v>
      </c>
      <c r="C2045" s="140">
        <v>35542</v>
      </c>
      <c r="D2045" s="141">
        <v>0.77700000000000002</v>
      </c>
      <c r="E2045" s="119">
        <v>1000</v>
      </c>
      <c r="F2045" s="119" t="s">
        <v>1492</v>
      </c>
      <c r="G2045" s="114">
        <f>IF([Data da Aprovação]&lt;&gt;"ESTATUTÁRIO",YEAR([Data da Aprovação]),"")</f>
        <v>1997</v>
      </c>
      <c r="H2045" s="106">
        <f>Tabela9[[#This Row],[Valor do Provento R$]]/Tabela9[[#This Row],[Provento por 1 ou 1000 Ações]]</f>
        <v>7.7700000000000002E-4</v>
      </c>
    </row>
    <row r="2046" spans="1:8">
      <c r="A2046" s="118" t="s">
        <v>1541</v>
      </c>
      <c r="B2046" s="116" t="s">
        <v>1490</v>
      </c>
      <c r="C2046" s="138">
        <v>35915</v>
      </c>
      <c r="D2046" s="139">
        <v>0.1142</v>
      </c>
      <c r="E2046" s="118">
        <v>1000</v>
      </c>
      <c r="F2046" s="118" t="s">
        <v>1492</v>
      </c>
      <c r="G2046" s="113">
        <f>IF([Data da Aprovação]&lt;&gt;"ESTATUTÁRIO",YEAR([Data da Aprovação]),"")</f>
        <v>1998</v>
      </c>
      <c r="H2046" s="106">
        <f>Tabela9[[#This Row],[Valor do Provento R$]]/Tabela9[[#This Row],[Provento por 1 ou 1000 Ações]]</f>
        <v>1.142E-4</v>
      </c>
    </row>
    <row r="2047" spans="1:8">
      <c r="A2047" s="119" t="s">
        <v>1541</v>
      </c>
      <c r="B2047" s="117" t="s">
        <v>1490</v>
      </c>
      <c r="C2047" s="140">
        <v>35915</v>
      </c>
      <c r="D2047" s="141">
        <v>0.39479999999999998</v>
      </c>
      <c r="E2047" s="119">
        <v>1000</v>
      </c>
      <c r="F2047" s="119" t="s">
        <v>1492</v>
      </c>
      <c r="G2047" s="114">
        <f>IF([Data da Aprovação]&lt;&gt;"ESTATUTÁRIO",YEAR([Data da Aprovação]),"")</f>
        <v>1998</v>
      </c>
      <c r="H2047" s="106">
        <f>Tabela9[[#This Row],[Valor do Provento R$]]/Tabela9[[#This Row],[Provento por 1 ou 1000 Ações]]</f>
        <v>3.948E-4</v>
      </c>
    </row>
    <row r="2048" spans="1:8">
      <c r="A2048" s="118" t="s">
        <v>1541</v>
      </c>
      <c r="B2048" s="116" t="s">
        <v>1490</v>
      </c>
      <c r="C2048" s="138">
        <v>36280</v>
      </c>
      <c r="D2048" s="139">
        <v>0.52449999999999997</v>
      </c>
      <c r="E2048" s="118">
        <v>1000</v>
      </c>
      <c r="F2048" s="118" t="s">
        <v>1492</v>
      </c>
      <c r="G2048" s="113">
        <f>IF([Data da Aprovação]&lt;&gt;"ESTATUTÁRIO",YEAR([Data da Aprovação]),"")</f>
        <v>1999</v>
      </c>
      <c r="H2048" s="106">
        <f>Tabela9[[#This Row],[Valor do Provento R$]]/Tabela9[[#This Row],[Provento por 1 ou 1000 Ações]]</f>
        <v>5.2450000000000001E-4</v>
      </c>
    </row>
    <row r="2049" spans="1:8">
      <c r="A2049" s="119" t="s">
        <v>1541</v>
      </c>
      <c r="B2049" s="117" t="s">
        <v>1490</v>
      </c>
      <c r="C2049" s="140">
        <v>36644</v>
      </c>
      <c r="D2049" s="141">
        <v>1.0489999999999999</v>
      </c>
      <c r="E2049" s="119">
        <v>1000</v>
      </c>
      <c r="F2049" s="119" t="s">
        <v>1492</v>
      </c>
      <c r="G2049" s="114">
        <f>IF([Data da Aprovação]&lt;&gt;"ESTATUTÁRIO",YEAR([Data da Aprovação]),"")</f>
        <v>2000</v>
      </c>
      <c r="H2049" s="106">
        <f>Tabela9[[#This Row],[Valor do Provento R$]]/Tabela9[[#This Row],[Provento por 1 ou 1000 Ações]]</f>
        <v>1.049E-3</v>
      </c>
    </row>
    <row r="2050" spans="1:8">
      <c r="A2050" s="118" t="s">
        <v>1541</v>
      </c>
      <c r="B2050" s="116" t="s">
        <v>1490</v>
      </c>
      <c r="C2050" s="138">
        <v>37018</v>
      </c>
      <c r="D2050" s="139">
        <v>0.3</v>
      </c>
      <c r="E2050" s="118">
        <v>1000</v>
      </c>
      <c r="F2050" s="118" t="s">
        <v>1492</v>
      </c>
      <c r="G2050" s="113">
        <f>IF([Data da Aprovação]&lt;&gt;"ESTATUTÁRIO",YEAR([Data da Aprovação]),"")</f>
        <v>2001</v>
      </c>
      <c r="H2050" s="106">
        <f>Tabela9[[#This Row],[Valor do Provento R$]]/Tabela9[[#This Row],[Provento por 1 ou 1000 Ações]]</f>
        <v>2.9999999999999997E-4</v>
      </c>
    </row>
    <row r="2051" spans="1:8">
      <c r="A2051" s="119" t="s">
        <v>1541</v>
      </c>
      <c r="B2051" s="117" t="s">
        <v>1490</v>
      </c>
      <c r="C2051" s="140">
        <v>37393</v>
      </c>
      <c r="D2051" s="141">
        <v>0.17790938000000001</v>
      </c>
      <c r="E2051" s="119">
        <v>1000</v>
      </c>
      <c r="F2051" s="119" t="s">
        <v>1492</v>
      </c>
      <c r="G2051" s="114">
        <f>IF([Data da Aprovação]&lt;&gt;"ESTATUTÁRIO",YEAR([Data da Aprovação]),"")</f>
        <v>2002</v>
      </c>
      <c r="H2051" s="106">
        <f>Tabela9[[#This Row],[Valor do Provento R$]]/Tabela9[[#This Row],[Provento por 1 ou 1000 Ações]]</f>
        <v>1.7790937999999999E-4</v>
      </c>
    </row>
    <row r="2052" spans="1:8">
      <c r="A2052" s="118" t="s">
        <v>1542</v>
      </c>
      <c r="B2052" s="116" t="s">
        <v>1488</v>
      </c>
      <c r="C2052" s="138">
        <v>39930</v>
      </c>
      <c r="D2052" s="139">
        <v>2.3539999999999998E-2</v>
      </c>
      <c r="E2052" s="118">
        <v>1</v>
      </c>
      <c r="F2052" s="118" t="s">
        <v>1492</v>
      </c>
      <c r="G2052" s="113">
        <f>IF([Data da Aprovação]&lt;&gt;"ESTATUTÁRIO",YEAR([Data da Aprovação]),"")</f>
        <v>2009</v>
      </c>
      <c r="H2052" s="106">
        <f>Tabela9[[#This Row],[Valor do Provento R$]]/Tabela9[[#This Row],[Provento por 1 ou 1000 Ações]]</f>
        <v>2.3539999999999998E-2</v>
      </c>
    </row>
    <row r="2053" spans="1:8">
      <c r="A2053" s="119" t="s">
        <v>1542</v>
      </c>
      <c r="B2053" s="117" t="s">
        <v>1488</v>
      </c>
      <c r="C2053" s="140">
        <v>40280</v>
      </c>
      <c r="D2053" s="141">
        <v>6.3979999999999995E-2</v>
      </c>
      <c r="E2053" s="119">
        <v>1</v>
      </c>
      <c r="F2053" s="119" t="s">
        <v>1492</v>
      </c>
      <c r="G2053" s="114">
        <f>IF([Data da Aprovação]&lt;&gt;"ESTATUTÁRIO",YEAR([Data da Aprovação]),"")</f>
        <v>2010</v>
      </c>
      <c r="H2053" s="106">
        <f>Tabela9[[#This Row],[Valor do Provento R$]]/Tabela9[[#This Row],[Provento por 1 ou 1000 Ações]]</f>
        <v>6.3979999999999995E-2</v>
      </c>
    </row>
    <row r="2054" spans="1:8">
      <c r="A2054" s="118" t="s">
        <v>1542</v>
      </c>
      <c r="B2054" s="116" t="s">
        <v>1488</v>
      </c>
      <c r="C2054" s="138">
        <v>40280</v>
      </c>
      <c r="D2054" s="139">
        <v>6.3979999999999995E-2</v>
      </c>
      <c r="E2054" s="118">
        <v>1</v>
      </c>
      <c r="F2054" s="118" t="s">
        <v>1492</v>
      </c>
      <c r="G2054" s="113">
        <f>IF([Data da Aprovação]&lt;&gt;"ESTATUTÁRIO",YEAR([Data da Aprovação]),"")</f>
        <v>2010</v>
      </c>
      <c r="H2054" s="106">
        <f>Tabela9[[#This Row],[Valor do Provento R$]]/Tabela9[[#This Row],[Provento por 1 ou 1000 Ações]]</f>
        <v>6.3979999999999995E-2</v>
      </c>
    </row>
    <row r="2055" spans="1:8">
      <c r="A2055" s="119" t="s">
        <v>1542</v>
      </c>
      <c r="B2055" s="117" t="s">
        <v>1488</v>
      </c>
      <c r="C2055" s="140">
        <v>40658</v>
      </c>
      <c r="D2055" s="141">
        <v>0.18101999999999999</v>
      </c>
      <c r="E2055" s="119">
        <v>1</v>
      </c>
      <c r="F2055" s="119" t="s">
        <v>1492</v>
      </c>
      <c r="G2055" s="114">
        <f>IF([Data da Aprovação]&lt;&gt;"ESTATUTÁRIO",YEAR([Data da Aprovação]),"")</f>
        <v>2011</v>
      </c>
      <c r="H2055" s="106">
        <f>Tabela9[[#This Row],[Valor do Provento R$]]/Tabela9[[#This Row],[Provento por 1 ou 1000 Ações]]</f>
        <v>0.18101999999999999</v>
      </c>
    </row>
    <row r="2056" spans="1:8">
      <c r="A2056" s="118" t="s">
        <v>1542</v>
      </c>
      <c r="B2056" s="116" t="s">
        <v>1488</v>
      </c>
      <c r="C2056" s="138">
        <v>41026</v>
      </c>
      <c r="D2056" s="139">
        <v>0.32</v>
      </c>
      <c r="E2056" s="118">
        <v>1</v>
      </c>
      <c r="F2056" s="118" t="s">
        <v>1492</v>
      </c>
      <c r="G2056" s="113">
        <f>IF([Data da Aprovação]&lt;&gt;"ESTATUTÁRIO",YEAR([Data da Aprovação]),"")</f>
        <v>2012</v>
      </c>
      <c r="H2056" s="106">
        <f>Tabela9[[#This Row],[Valor do Provento R$]]/Tabela9[[#This Row],[Provento por 1 ou 1000 Ações]]</f>
        <v>0.32</v>
      </c>
    </row>
    <row r="2057" spans="1:8">
      <c r="A2057" s="119" t="s">
        <v>1542</v>
      </c>
      <c r="B2057" s="117" t="s">
        <v>1488</v>
      </c>
      <c r="C2057" s="140">
        <v>41383</v>
      </c>
      <c r="D2057" s="141">
        <v>0.30805900000000003</v>
      </c>
      <c r="E2057" s="119">
        <v>1</v>
      </c>
      <c r="F2057" s="119" t="s">
        <v>1492</v>
      </c>
      <c r="G2057" s="114">
        <f>IF([Data da Aprovação]&lt;&gt;"ESTATUTÁRIO",YEAR([Data da Aprovação]),"")</f>
        <v>2013</v>
      </c>
      <c r="H2057" s="106">
        <f>Tabela9[[#This Row],[Valor do Provento R$]]/Tabela9[[#This Row],[Provento por 1 ou 1000 Ações]]</f>
        <v>0.30805900000000003</v>
      </c>
    </row>
    <row r="2058" spans="1:8">
      <c r="A2058" s="118" t="s">
        <v>1543</v>
      </c>
      <c r="B2058" s="116" t="s">
        <v>1488</v>
      </c>
      <c r="C2058" s="138">
        <v>40662</v>
      </c>
      <c r="D2058" s="139">
        <v>3.49</v>
      </c>
      <c r="E2058" s="118">
        <v>1</v>
      </c>
      <c r="F2058" s="118" t="s">
        <v>1492</v>
      </c>
      <c r="G2058" s="113">
        <f>IF([Data da Aprovação]&lt;&gt;"ESTATUTÁRIO",YEAR([Data da Aprovação]),"")</f>
        <v>2011</v>
      </c>
      <c r="H2058" s="106">
        <f>Tabela9[[#This Row],[Valor do Provento R$]]/Tabela9[[#This Row],[Provento por 1 ou 1000 Ações]]</f>
        <v>3.49</v>
      </c>
    </row>
    <row r="2059" spans="1:8">
      <c r="A2059" s="119" t="s">
        <v>1543</v>
      </c>
      <c r="B2059" s="117" t="s">
        <v>1488</v>
      </c>
      <c r="C2059" s="140">
        <v>41033</v>
      </c>
      <c r="D2059" s="141">
        <v>0.98425799999999997</v>
      </c>
      <c r="E2059" s="119">
        <v>1</v>
      </c>
      <c r="F2059" s="119" t="s">
        <v>1492</v>
      </c>
      <c r="G2059" s="114">
        <f>IF([Data da Aprovação]&lt;&gt;"ESTATUTÁRIO",YEAR([Data da Aprovação]),"")</f>
        <v>2012</v>
      </c>
      <c r="H2059" s="106">
        <f>Tabela9[[#This Row],[Valor do Provento R$]]/Tabela9[[#This Row],[Provento por 1 ou 1000 Ações]]</f>
        <v>0.98425799999999997</v>
      </c>
    </row>
    <row r="2060" spans="1:8">
      <c r="A2060" s="118" t="s">
        <v>1543</v>
      </c>
      <c r="B2060" s="116" t="s">
        <v>1488</v>
      </c>
      <c r="C2060" s="138">
        <v>41393</v>
      </c>
      <c r="D2060" s="139">
        <v>1.125</v>
      </c>
      <c r="E2060" s="118">
        <v>1</v>
      </c>
      <c r="F2060" s="118" t="s">
        <v>1492</v>
      </c>
      <c r="G2060" s="113">
        <f>IF([Data da Aprovação]&lt;&gt;"ESTATUTÁRIO",YEAR([Data da Aprovação]),"")</f>
        <v>2013</v>
      </c>
      <c r="H2060" s="106">
        <f>Tabela9[[#This Row],[Valor do Provento R$]]/Tabela9[[#This Row],[Provento por 1 ou 1000 Ações]]</f>
        <v>1.125</v>
      </c>
    </row>
    <row r="2061" spans="1:8">
      <c r="A2061" s="119" t="s">
        <v>1543</v>
      </c>
      <c r="B2061" s="117" t="s">
        <v>1488</v>
      </c>
      <c r="C2061" s="140">
        <v>41409</v>
      </c>
      <c r="D2061" s="141">
        <v>0.2</v>
      </c>
      <c r="E2061" s="119">
        <v>1</v>
      </c>
      <c r="F2061" s="119" t="s">
        <v>1492</v>
      </c>
      <c r="G2061" s="114">
        <f>IF([Data da Aprovação]&lt;&gt;"ESTATUTÁRIO",YEAR([Data da Aprovação]),"")</f>
        <v>2013</v>
      </c>
      <c r="H2061" s="106">
        <f>Tabela9[[#This Row],[Valor do Provento R$]]/Tabela9[[#This Row],[Provento por 1 ou 1000 Ações]]</f>
        <v>0.2</v>
      </c>
    </row>
    <row r="2062" spans="1:8">
      <c r="A2062" s="118" t="s">
        <v>1543</v>
      </c>
      <c r="B2062" s="116" t="s">
        <v>1488</v>
      </c>
      <c r="C2062" s="138">
        <v>41500</v>
      </c>
      <c r="D2062" s="139">
        <v>0.2</v>
      </c>
      <c r="E2062" s="118">
        <v>1</v>
      </c>
      <c r="F2062" s="118" t="s">
        <v>1492</v>
      </c>
      <c r="G2062" s="113">
        <f>IF([Data da Aprovação]&lt;&gt;"ESTATUTÁRIO",YEAR([Data da Aprovação]),"")</f>
        <v>2013</v>
      </c>
      <c r="H2062" s="106">
        <f>Tabela9[[#This Row],[Valor do Provento R$]]/Tabela9[[#This Row],[Provento por 1 ou 1000 Ações]]</f>
        <v>0.2</v>
      </c>
    </row>
    <row r="2063" spans="1:8">
      <c r="A2063" s="119" t="s">
        <v>1543</v>
      </c>
      <c r="B2063" s="117" t="s">
        <v>1488</v>
      </c>
      <c r="C2063" s="140">
        <v>41592</v>
      </c>
      <c r="D2063" s="141">
        <v>0.2</v>
      </c>
      <c r="E2063" s="119">
        <v>1</v>
      </c>
      <c r="F2063" s="119" t="s">
        <v>1492</v>
      </c>
      <c r="G2063" s="114">
        <f>IF([Data da Aprovação]&lt;&gt;"ESTATUTÁRIO",YEAR([Data da Aprovação]),"")</f>
        <v>2013</v>
      </c>
      <c r="H2063" s="106">
        <f>Tabela9[[#This Row],[Valor do Provento R$]]/Tabela9[[#This Row],[Provento por 1 ou 1000 Ações]]</f>
        <v>0.2</v>
      </c>
    </row>
    <row r="2064" spans="1:8">
      <c r="A2064" s="118" t="s">
        <v>1544</v>
      </c>
      <c r="B2064" s="116" t="s">
        <v>1488</v>
      </c>
      <c r="C2064" s="138">
        <v>40298</v>
      </c>
      <c r="D2064" s="139">
        <v>0.24403905000000001</v>
      </c>
      <c r="E2064" s="118">
        <v>1</v>
      </c>
      <c r="F2064" s="118" t="s">
        <v>1492</v>
      </c>
      <c r="G2064" s="113">
        <f>IF([Data da Aprovação]&lt;&gt;"ESTATUTÁRIO",YEAR([Data da Aprovação]),"")</f>
        <v>2010</v>
      </c>
      <c r="H2064" s="106">
        <f>Tabela9[[#This Row],[Valor do Provento R$]]/Tabela9[[#This Row],[Provento por 1 ou 1000 Ações]]</f>
        <v>0.24403905000000001</v>
      </c>
    </row>
    <row r="2065" spans="1:8">
      <c r="A2065" s="119" t="s">
        <v>1544</v>
      </c>
      <c r="B2065" s="117" t="s">
        <v>1488</v>
      </c>
      <c r="C2065" s="140">
        <v>40662</v>
      </c>
      <c r="D2065" s="141">
        <v>0.16521896199</v>
      </c>
      <c r="E2065" s="119">
        <v>1</v>
      </c>
      <c r="F2065" s="119" t="s">
        <v>1492</v>
      </c>
      <c r="G2065" s="114">
        <f>IF([Data da Aprovação]&lt;&gt;"ESTATUTÁRIO",YEAR([Data da Aprovação]),"")</f>
        <v>2011</v>
      </c>
      <c r="H2065" s="106">
        <f>Tabela9[[#This Row],[Valor do Provento R$]]/Tabela9[[#This Row],[Provento por 1 ou 1000 Ações]]</f>
        <v>0.16521896199</v>
      </c>
    </row>
    <row r="2066" spans="1:8">
      <c r="A2066" s="118" t="s">
        <v>1544</v>
      </c>
      <c r="B2066" s="116" t="s">
        <v>1488</v>
      </c>
      <c r="C2066" s="138">
        <v>41023</v>
      </c>
      <c r="D2066" s="139">
        <v>0.15065705026000001</v>
      </c>
      <c r="E2066" s="118">
        <v>1</v>
      </c>
      <c r="F2066" s="118" t="s">
        <v>1492</v>
      </c>
      <c r="G2066" s="113">
        <f>IF([Data da Aprovação]&lt;&gt;"ESTATUTÁRIO",YEAR([Data da Aprovação]),"")</f>
        <v>2012</v>
      </c>
      <c r="H2066" s="106">
        <f>Tabela9[[#This Row],[Valor do Provento R$]]/Tabela9[[#This Row],[Provento por 1 ou 1000 Ações]]</f>
        <v>0.15065705026000001</v>
      </c>
    </row>
    <row r="2067" spans="1:8">
      <c r="A2067" s="119" t="s">
        <v>1544</v>
      </c>
      <c r="B2067" s="117" t="s">
        <v>1488</v>
      </c>
      <c r="C2067" s="140">
        <v>41394</v>
      </c>
      <c r="D2067" s="141">
        <v>0.4714971181</v>
      </c>
      <c r="E2067" s="119">
        <v>1</v>
      </c>
      <c r="F2067" s="119" t="s">
        <v>1492</v>
      </c>
      <c r="G2067" s="114">
        <f>IF([Data da Aprovação]&lt;&gt;"ESTATUTÁRIO",YEAR([Data da Aprovação]),"")</f>
        <v>2013</v>
      </c>
      <c r="H2067" s="106">
        <f>Tabela9[[#This Row],[Valor do Provento R$]]/Tabela9[[#This Row],[Provento por 1 ou 1000 Ações]]</f>
        <v>0.4714971181</v>
      </c>
    </row>
    <row r="2068" spans="1:8">
      <c r="A2068" s="118" t="s">
        <v>1545</v>
      </c>
      <c r="B2068" s="116" t="s">
        <v>1488</v>
      </c>
      <c r="C2068" s="138">
        <v>41029</v>
      </c>
      <c r="D2068" s="139">
        <v>7.7000000000000002E-3</v>
      </c>
      <c r="E2068" s="118">
        <v>1</v>
      </c>
      <c r="F2068" s="118" t="s">
        <v>1492</v>
      </c>
      <c r="G2068" s="113">
        <f>IF([Data da Aprovação]&lt;&gt;"ESTATUTÁRIO",YEAR([Data da Aprovação]),"")</f>
        <v>2012</v>
      </c>
      <c r="H2068" s="106">
        <f>Tabela9[[#This Row],[Valor do Provento R$]]/Tabela9[[#This Row],[Provento por 1 ou 1000 Ações]]</f>
        <v>7.7000000000000002E-3</v>
      </c>
    </row>
    <row r="2069" spans="1:8">
      <c r="A2069" s="119" t="s">
        <v>1546</v>
      </c>
      <c r="B2069" s="117" t="s">
        <v>1488</v>
      </c>
      <c r="C2069" s="140">
        <v>40291</v>
      </c>
      <c r="D2069" s="141">
        <v>2.5656285300000001E-2</v>
      </c>
      <c r="E2069" s="119">
        <v>1</v>
      </c>
      <c r="F2069" s="119" t="s">
        <v>1492</v>
      </c>
      <c r="G2069" s="114">
        <f>IF([Data da Aprovação]&lt;&gt;"ESTATUTÁRIO",YEAR([Data da Aprovação]),"")</f>
        <v>2010</v>
      </c>
      <c r="H2069" s="106">
        <f>Tabela9[[#This Row],[Valor do Provento R$]]/Tabela9[[#This Row],[Provento por 1 ou 1000 Ações]]</f>
        <v>2.5656285300000001E-2</v>
      </c>
    </row>
    <row r="2070" spans="1:8">
      <c r="A2070" s="118" t="s">
        <v>1546</v>
      </c>
      <c r="B2070" s="116" t="s">
        <v>1488</v>
      </c>
      <c r="C2070" s="138">
        <v>40658</v>
      </c>
      <c r="D2070" s="139">
        <v>0.10827841478</v>
      </c>
      <c r="E2070" s="118">
        <v>1</v>
      </c>
      <c r="F2070" s="118" t="s">
        <v>1492</v>
      </c>
      <c r="G2070" s="113">
        <f>IF([Data da Aprovação]&lt;&gt;"ESTATUTÁRIO",YEAR([Data da Aprovação]),"")</f>
        <v>2011</v>
      </c>
      <c r="H2070" s="106">
        <f>Tabela9[[#This Row],[Valor do Provento R$]]/Tabela9[[#This Row],[Provento por 1 ou 1000 Ações]]</f>
        <v>0.10827841478</v>
      </c>
    </row>
    <row r="2071" spans="1:8">
      <c r="A2071" s="119" t="s">
        <v>1546</v>
      </c>
      <c r="B2071" s="117" t="s">
        <v>1488</v>
      </c>
      <c r="C2071" s="140">
        <v>41029</v>
      </c>
      <c r="D2071" s="141">
        <v>0.19335665463000001</v>
      </c>
      <c r="E2071" s="119">
        <v>1</v>
      </c>
      <c r="F2071" s="119" t="s">
        <v>1492</v>
      </c>
      <c r="G2071" s="114">
        <f>IF([Data da Aprovação]&lt;&gt;"ESTATUTÁRIO",YEAR([Data da Aprovação]),"")</f>
        <v>2012</v>
      </c>
      <c r="H2071" s="106">
        <f>Tabela9[[#This Row],[Valor do Provento R$]]/Tabela9[[#This Row],[Provento por 1 ou 1000 Ações]]</f>
        <v>0.19335665463000001</v>
      </c>
    </row>
    <row r="2072" spans="1:8">
      <c r="A2072" s="118" t="s">
        <v>1546</v>
      </c>
      <c r="B2072" s="116" t="s">
        <v>1488</v>
      </c>
      <c r="C2072" s="138">
        <v>41394</v>
      </c>
      <c r="D2072" s="139">
        <v>0.51345757212999998</v>
      </c>
      <c r="E2072" s="118">
        <v>1</v>
      </c>
      <c r="F2072" s="118" t="s">
        <v>1492</v>
      </c>
      <c r="G2072" s="113">
        <f>IF([Data da Aprovação]&lt;&gt;"ESTATUTÁRIO",YEAR([Data da Aprovação]),"")</f>
        <v>2013</v>
      </c>
      <c r="H2072" s="106">
        <f>Tabela9[[#This Row],[Valor do Provento R$]]/Tabela9[[#This Row],[Provento por 1 ou 1000 Ações]]</f>
        <v>0.51345757212999998</v>
      </c>
    </row>
    <row r="2073" spans="1:8">
      <c r="A2073" s="119" t="s">
        <v>1547</v>
      </c>
      <c r="B2073" s="117" t="s">
        <v>1488</v>
      </c>
      <c r="C2073" s="140">
        <v>35256</v>
      </c>
      <c r="D2073" s="141">
        <v>0.1</v>
      </c>
      <c r="E2073" s="119">
        <v>1000</v>
      </c>
      <c r="F2073" s="119" t="s">
        <v>1492</v>
      </c>
      <c r="G2073" s="114">
        <f>IF([Data da Aprovação]&lt;&gt;"ESTATUTÁRIO",YEAR([Data da Aprovação]),"")</f>
        <v>1996</v>
      </c>
      <c r="H2073" s="106">
        <f>Tabela9[[#This Row],[Valor do Provento R$]]/Tabela9[[#This Row],[Provento por 1 ou 1000 Ações]]</f>
        <v>1E-4</v>
      </c>
    </row>
    <row r="2074" spans="1:8">
      <c r="A2074" s="118" t="s">
        <v>1547</v>
      </c>
      <c r="B2074" s="116" t="s">
        <v>1488</v>
      </c>
      <c r="C2074" s="138">
        <v>35433</v>
      </c>
      <c r="D2074" s="139">
        <v>0.1</v>
      </c>
      <c r="E2074" s="118">
        <v>1000</v>
      </c>
      <c r="F2074" s="118" t="s">
        <v>1492</v>
      </c>
      <c r="G2074" s="113">
        <f>IF([Data da Aprovação]&lt;&gt;"ESTATUTÁRIO",YEAR([Data da Aprovação]),"")</f>
        <v>1997</v>
      </c>
      <c r="H2074" s="106">
        <f>Tabela9[[#This Row],[Valor do Provento R$]]/Tabela9[[#This Row],[Provento por 1 ou 1000 Ações]]</f>
        <v>1E-4</v>
      </c>
    </row>
    <row r="2075" spans="1:8">
      <c r="A2075" s="119" t="s">
        <v>1547</v>
      </c>
      <c r="B2075" s="117" t="s">
        <v>1488</v>
      </c>
      <c r="C2075" s="140">
        <v>35615</v>
      </c>
      <c r="D2075" s="141">
        <v>0.11765</v>
      </c>
      <c r="E2075" s="119">
        <v>1000</v>
      </c>
      <c r="F2075" s="119" t="s">
        <v>1489</v>
      </c>
      <c r="G2075" s="114">
        <f>IF([Data da Aprovação]&lt;&gt;"ESTATUTÁRIO",YEAR([Data da Aprovação]),"")</f>
        <v>1997</v>
      </c>
      <c r="H2075" s="106">
        <f>Tabela9[[#This Row],[Valor do Provento R$]]/Tabela9[[#This Row],[Provento por 1 ou 1000 Ações]]</f>
        <v>1.1765E-4</v>
      </c>
    </row>
    <row r="2076" spans="1:8">
      <c r="A2076" s="118" t="s">
        <v>1547</v>
      </c>
      <c r="B2076" s="116" t="s">
        <v>1488</v>
      </c>
      <c r="C2076" s="138">
        <v>35773</v>
      </c>
      <c r="D2076" s="139">
        <v>0.35254000000000002</v>
      </c>
      <c r="E2076" s="118">
        <v>1000</v>
      </c>
      <c r="F2076" s="118" t="s">
        <v>1489</v>
      </c>
      <c r="G2076" s="113">
        <f>IF([Data da Aprovação]&lt;&gt;"ESTATUTÁRIO",YEAR([Data da Aprovação]),"")</f>
        <v>1997</v>
      </c>
      <c r="H2076" s="106">
        <f>Tabela9[[#This Row],[Valor do Provento R$]]/Tabela9[[#This Row],[Provento por 1 ou 1000 Ações]]</f>
        <v>3.5254000000000004E-4</v>
      </c>
    </row>
    <row r="2077" spans="1:8">
      <c r="A2077" s="119" t="s">
        <v>1547</v>
      </c>
      <c r="B2077" s="117" t="s">
        <v>1488</v>
      </c>
      <c r="C2077" s="140">
        <v>35990</v>
      </c>
      <c r="D2077" s="141">
        <v>0.2273462</v>
      </c>
      <c r="E2077" s="119">
        <v>1000</v>
      </c>
      <c r="F2077" s="119" t="s">
        <v>1489</v>
      </c>
      <c r="G2077" s="114">
        <f>IF([Data da Aprovação]&lt;&gt;"ESTATUTÁRIO",YEAR([Data da Aprovação]),"")</f>
        <v>1998</v>
      </c>
      <c r="H2077" s="106">
        <f>Tabela9[[#This Row],[Valor do Provento R$]]/Tabela9[[#This Row],[Provento por 1 ou 1000 Ações]]</f>
        <v>2.273462E-4</v>
      </c>
    </row>
    <row r="2078" spans="1:8">
      <c r="A2078" s="118" t="s">
        <v>1547</v>
      </c>
      <c r="B2078" s="116" t="s">
        <v>1488</v>
      </c>
      <c r="C2078" s="138">
        <v>36137</v>
      </c>
      <c r="D2078" s="139">
        <v>0.29618689999999998</v>
      </c>
      <c r="E2078" s="118">
        <v>1000</v>
      </c>
      <c r="F2078" s="118" t="s">
        <v>1489</v>
      </c>
      <c r="G2078" s="113">
        <f>IF([Data da Aprovação]&lt;&gt;"ESTATUTÁRIO",YEAR([Data da Aprovação]),"")</f>
        <v>1998</v>
      </c>
      <c r="H2078" s="106">
        <f>Tabela9[[#This Row],[Valor do Provento R$]]/Tabela9[[#This Row],[Provento por 1 ou 1000 Ações]]</f>
        <v>2.9618689999999997E-4</v>
      </c>
    </row>
    <row r="2079" spans="1:8">
      <c r="A2079" s="119" t="s">
        <v>1547</v>
      </c>
      <c r="B2079" s="117" t="s">
        <v>1488</v>
      </c>
      <c r="C2079" s="140">
        <v>36316</v>
      </c>
      <c r="D2079" s="141">
        <v>0.11765</v>
      </c>
      <c r="E2079" s="119">
        <v>1000</v>
      </c>
      <c r="F2079" s="119" t="s">
        <v>1489</v>
      </c>
      <c r="G2079" s="114">
        <f>IF([Data da Aprovação]&lt;&gt;"ESTATUTÁRIO",YEAR([Data da Aprovação]),"")</f>
        <v>1999</v>
      </c>
      <c r="H2079" s="106">
        <f>Tabela9[[#This Row],[Valor do Provento R$]]/Tabela9[[#This Row],[Provento por 1 ou 1000 Ações]]</f>
        <v>1.1765E-4</v>
      </c>
    </row>
    <row r="2080" spans="1:8">
      <c r="A2080" s="118" t="s">
        <v>1547</v>
      </c>
      <c r="B2080" s="116" t="s">
        <v>1488</v>
      </c>
      <c r="C2080" s="138">
        <v>36434</v>
      </c>
      <c r="D2080" s="139">
        <v>1.1764999999999999E-2</v>
      </c>
      <c r="E2080" s="118">
        <v>1000</v>
      </c>
      <c r="F2080" s="118" t="s">
        <v>1489</v>
      </c>
      <c r="G2080" s="113">
        <f>IF([Data da Aprovação]&lt;&gt;"ESTATUTÁRIO",YEAR([Data da Aprovação]),"")</f>
        <v>1999</v>
      </c>
      <c r="H2080" s="106">
        <f>Tabela9[[#This Row],[Valor do Provento R$]]/Tabela9[[#This Row],[Provento por 1 ou 1000 Ações]]</f>
        <v>1.1765E-5</v>
      </c>
    </row>
    <row r="2081" spans="1:8">
      <c r="A2081" s="119" t="s">
        <v>1547</v>
      </c>
      <c r="B2081" s="117" t="s">
        <v>1488</v>
      </c>
      <c r="C2081" s="140">
        <v>36465</v>
      </c>
      <c r="D2081" s="141">
        <v>1.1764999999999999E-2</v>
      </c>
      <c r="E2081" s="119">
        <v>1000</v>
      </c>
      <c r="F2081" s="119" t="s">
        <v>1489</v>
      </c>
      <c r="G2081" s="114">
        <f>IF([Data da Aprovação]&lt;&gt;"ESTATUTÁRIO",YEAR([Data da Aprovação]),"")</f>
        <v>1999</v>
      </c>
      <c r="H2081" s="106">
        <f>Tabela9[[#This Row],[Valor do Provento R$]]/Tabela9[[#This Row],[Provento por 1 ou 1000 Ações]]</f>
        <v>1.1765E-5</v>
      </c>
    </row>
    <row r="2082" spans="1:8">
      <c r="A2082" s="118" t="s">
        <v>1547</v>
      </c>
      <c r="B2082" s="116" t="s">
        <v>1488</v>
      </c>
      <c r="C2082" s="138">
        <v>36495</v>
      </c>
      <c r="D2082" s="139">
        <v>1.1764999999999999E-2</v>
      </c>
      <c r="E2082" s="118">
        <v>1000</v>
      </c>
      <c r="F2082" s="118" t="s">
        <v>1489</v>
      </c>
      <c r="G2082" s="113">
        <f>IF([Data da Aprovação]&lt;&gt;"ESTATUTÁRIO",YEAR([Data da Aprovação]),"")</f>
        <v>1999</v>
      </c>
      <c r="H2082" s="106">
        <f>Tabela9[[#This Row],[Valor do Provento R$]]/Tabela9[[#This Row],[Provento por 1 ou 1000 Ações]]</f>
        <v>1.1765E-5</v>
      </c>
    </row>
    <row r="2083" spans="1:8">
      <c r="A2083" s="119" t="s">
        <v>1547</v>
      </c>
      <c r="B2083" s="117" t="s">
        <v>1488</v>
      </c>
      <c r="C2083" s="140">
        <v>36500</v>
      </c>
      <c r="D2083" s="141">
        <v>0.53847710000000004</v>
      </c>
      <c r="E2083" s="119">
        <v>1000</v>
      </c>
      <c r="F2083" s="119" t="s">
        <v>1489</v>
      </c>
      <c r="G2083" s="114">
        <f>IF([Data da Aprovação]&lt;&gt;"ESTATUTÁRIO",YEAR([Data da Aprovação]),"")</f>
        <v>1999</v>
      </c>
      <c r="H2083" s="106">
        <f>Tabela9[[#This Row],[Valor do Provento R$]]/Tabela9[[#This Row],[Provento por 1 ou 1000 Ações]]</f>
        <v>5.3847710000000002E-4</v>
      </c>
    </row>
    <row r="2084" spans="1:8">
      <c r="A2084" s="118" t="s">
        <v>1547</v>
      </c>
      <c r="B2084" s="116" t="s">
        <v>1488</v>
      </c>
      <c r="C2084" s="138">
        <v>36528</v>
      </c>
      <c r="D2084" s="139">
        <v>1.1764999999999999E-2</v>
      </c>
      <c r="E2084" s="118">
        <v>1000</v>
      </c>
      <c r="F2084" s="118" t="s">
        <v>1489</v>
      </c>
      <c r="G2084" s="113">
        <f>IF([Data da Aprovação]&lt;&gt;"ESTATUTÁRIO",YEAR([Data da Aprovação]),"")</f>
        <v>2000</v>
      </c>
      <c r="H2084" s="106">
        <f>Tabela9[[#This Row],[Valor do Provento R$]]/Tabela9[[#This Row],[Provento por 1 ou 1000 Ações]]</f>
        <v>1.1765E-5</v>
      </c>
    </row>
    <row r="2085" spans="1:8">
      <c r="A2085" s="119" t="s">
        <v>1547</v>
      </c>
      <c r="B2085" s="117" t="s">
        <v>1488</v>
      </c>
      <c r="C2085" s="140">
        <v>36557</v>
      </c>
      <c r="D2085" s="141">
        <v>1.1764999999999999E-2</v>
      </c>
      <c r="E2085" s="119">
        <v>1000</v>
      </c>
      <c r="F2085" s="119" t="s">
        <v>1489</v>
      </c>
      <c r="G2085" s="114">
        <f>IF([Data da Aprovação]&lt;&gt;"ESTATUTÁRIO",YEAR([Data da Aprovação]),"")</f>
        <v>2000</v>
      </c>
      <c r="H2085" s="106">
        <f>Tabela9[[#This Row],[Valor do Provento R$]]/Tabela9[[#This Row],[Provento por 1 ou 1000 Ações]]</f>
        <v>1.1765E-5</v>
      </c>
    </row>
    <row r="2086" spans="1:8">
      <c r="A2086" s="118" t="s">
        <v>1547</v>
      </c>
      <c r="B2086" s="116" t="s">
        <v>1488</v>
      </c>
      <c r="C2086" s="138">
        <v>36586</v>
      </c>
      <c r="D2086" s="139">
        <v>1.1764999999999999E-2</v>
      </c>
      <c r="E2086" s="118">
        <v>1000</v>
      </c>
      <c r="F2086" s="118" t="s">
        <v>1489</v>
      </c>
      <c r="G2086" s="113">
        <f>IF([Data da Aprovação]&lt;&gt;"ESTATUTÁRIO",YEAR([Data da Aprovação]),"")</f>
        <v>2000</v>
      </c>
      <c r="H2086" s="106">
        <f>Tabela9[[#This Row],[Valor do Provento R$]]/Tabela9[[#This Row],[Provento por 1 ou 1000 Ações]]</f>
        <v>1.1765E-5</v>
      </c>
    </row>
    <row r="2087" spans="1:8">
      <c r="A2087" s="119" t="s">
        <v>1547</v>
      </c>
      <c r="B2087" s="117" t="s">
        <v>1488</v>
      </c>
      <c r="C2087" s="140">
        <v>36619</v>
      </c>
      <c r="D2087" s="141">
        <v>1.1764999999999999E-2</v>
      </c>
      <c r="E2087" s="119">
        <v>1000</v>
      </c>
      <c r="F2087" s="119" t="s">
        <v>1489</v>
      </c>
      <c r="G2087" s="114">
        <f>IF([Data da Aprovação]&lt;&gt;"ESTATUTÁRIO",YEAR([Data da Aprovação]),"")</f>
        <v>2000</v>
      </c>
      <c r="H2087" s="106">
        <f>Tabela9[[#This Row],[Valor do Provento R$]]/Tabela9[[#This Row],[Provento por 1 ou 1000 Ações]]</f>
        <v>1.1765E-5</v>
      </c>
    </row>
    <row r="2088" spans="1:8">
      <c r="A2088" s="118" t="s">
        <v>1547</v>
      </c>
      <c r="B2088" s="116" t="s">
        <v>1488</v>
      </c>
      <c r="C2088" s="138">
        <v>36648</v>
      </c>
      <c r="D2088" s="139">
        <v>1.1764999999999999E-2</v>
      </c>
      <c r="E2088" s="118">
        <v>1000</v>
      </c>
      <c r="F2088" s="118" t="s">
        <v>1489</v>
      </c>
      <c r="G2088" s="113">
        <f>IF([Data da Aprovação]&lt;&gt;"ESTATUTÁRIO",YEAR([Data da Aprovação]),"")</f>
        <v>2000</v>
      </c>
      <c r="H2088" s="106">
        <f>Tabela9[[#This Row],[Valor do Provento R$]]/Tabela9[[#This Row],[Provento por 1 ou 1000 Ações]]</f>
        <v>1.1765E-5</v>
      </c>
    </row>
    <row r="2089" spans="1:8">
      <c r="A2089" s="119" t="s">
        <v>1547</v>
      </c>
      <c r="B2089" s="117" t="s">
        <v>1488</v>
      </c>
      <c r="C2089" s="140">
        <v>36678</v>
      </c>
      <c r="D2089" s="141">
        <v>1.1764999999999999E-2</v>
      </c>
      <c r="E2089" s="119">
        <v>1000</v>
      </c>
      <c r="F2089" s="119" t="s">
        <v>1489</v>
      </c>
      <c r="G2089" s="114">
        <f>IF([Data da Aprovação]&lt;&gt;"ESTATUTÁRIO",YEAR([Data da Aprovação]),"")</f>
        <v>2000</v>
      </c>
      <c r="H2089" s="106">
        <f>Tabela9[[#This Row],[Valor do Provento R$]]/Tabela9[[#This Row],[Provento por 1 ou 1000 Ações]]</f>
        <v>1.1765E-5</v>
      </c>
    </row>
    <row r="2090" spans="1:8">
      <c r="A2090" s="118" t="s">
        <v>1547</v>
      </c>
      <c r="B2090" s="116" t="s">
        <v>1488</v>
      </c>
      <c r="C2090" s="138">
        <v>36710</v>
      </c>
      <c r="D2090" s="139">
        <v>1.1764999999999999E-2</v>
      </c>
      <c r="E2090" s="118">
        <v>1000</v>
      </c>
      <c r="F2090" s="118" t="s">
        <v>1489</v>
      </c>
      <c r="G2090" s="113">
        <f>IF([Data da Aprovação]&lt;&gt;"ESTATUTÁRIO",YEAR([Data da Aprovação]),"")</f>
        <v>2000</v>
      </c>
      <c r="H2090" s="106">
        <f>Tabela9[[#This Row],[Valor do Provento R$]]/Tabela9[[#This Row],[Provento por 1 ou 1000 Ações]]</f>
        <v>1.1765E-5</v>
      </c>
    </row>
    <row r="2091" spans="1:8">
      <c r="A2091" s="119" t="s">
        <v>1547</v>
      </c>
      <c r="B2091" s="117" t="s">
        <v>1488</v>
      </c>
      <c r="C2091" s="140">
        <v>36712</v>
      </c>
      <c r="D2091" s="141">
        <v>0.11765</v>
      </c>
      <c r="E2091" s="119">
        <v>1000</v>
      </c>
      <c r="F2091" s="119" t="s">
        <v>1489</v>
      </c>
      <c r="G2091" s="114">
        <f>IF([Data da Aprovação]&lt;&gt;"ESTATUTÁRIO",YEAR([Data da Aprovação]),"")</f>
        <v>2000</v>
      </c>
      <c r="H2091" s="106">
        <f>Tabela9[[#This Row],[Valor do Provento R$]]/Tabela9[[#This Row],[Provento por 1 ou 1000 Ações]]</f>
        <v>1.1765E-4</v>
      </c>
    </row>
    <row r="2092" spans="1:8">
      <c r="A2092" s="118" t="s">
        <v>1547</v>
      </c>
      <c r="B2092" s="116" t="s">
        <v>1488</v>
      </c>
      <c r="C2092" s="138">
        <v>36739</v>
      </c>
      <c r="D2092" s="139">
        <v>1.1764999999999999E-2</v>
      </c>
      <c r="E2092" s="118">
        <v>1000</v>
      </c>
      <c r="F2092" s="118" t="s">
        <v>1489</v>
      </c>
      <c r="G2092" s="113">
        <f>IF([Data da Aprovação]&lt;&gt;"ESTATUTÁRIO",YEAR([Data da Aprovação]),"")</f>
        <v>2000</v>
      </c>
      <c r="H2092" s="106">
        <f>Tabela9[[#This Row],[Valor do Provento R$]]/Tabela9[[#This Row],[Provento por 1 ou 1000 Ações]]</f>
        <v>1.1765E-5</v>
      </c>
    </row>
    <row r="2093" spans="1:8">
      <c r="A2093" s="119" t="s">
        <v>1547</v>
      </c>
      <c r="B2093" s="117" t="s">
        <v>1488</v>
      </c>
      <c r="C2093" s="140">
        <v>36770</v>
      </c>
      <c r="D2093" s="141">
        <v>1.1764999999999999E-2</v>
      </c>
      <c r="E2093" s="119">
        <v>1000</v>
      </c>
      <c r="F2093" s="119" t="s">
        <v>1489</v>
      </c>
      <c r="G2093" s="114">
        <f>IF([Data da Aprovação]&lt;&gt;"ESTATUTÁRIO",YEAR([Data da Aprovação]),"")</f>
        <v>2000</v>
      </c>
      <c r="H2093" s="106">
        <f>Tabela9[[#This Row],[Valor do Provento R$]]/Tabela9[[#This Row],[Provento por 1 ou 1000 Ações]]</f>
        <v>1.1765E-5</v>
      </c>
    </row>
    <row r="2094" spans="1:8">
      <c r="A2094" s="118" t="s">
        <v>1547</v>
      </c>
      <c r="B2094" s="116" t="s">
        <v>1488</v>
      </c>
      <c r="C2094" s="138">
        <v>36801</v>
      </c>
      <c r="D2094" s="139">
        <v>1.1764999999999999E-2</v>
      </c>
      <c r="E2094" s="118">
        <v>1000</v>
      </c>
      <c r="F2094" s="118" t="s">
        <v>1489</v>
      </c>
      <c r="G2094" s="113">
        <f>IF([Data da Aprovação]&lt;&gt;"ESTATUTÁRIO",YEAR([Data da Aprovação]),"")</f>
        <v>2000</v>
      </c>
      <c r="H2094" s="106">
        <f>Tabela9[[#This Row],[Valor do Provento R$]]/Tabela9[[#This Row],[Provento por 1 ou 1000 Ações]]</f>
        <v>1.1765E-5</v>
      </c>
    </row>
    <row r="2095" spans="1:8">
      <c r="A2095" s="119" t="s">
        <v>1547</v>
      </c>
      <c r="B2095" s="117" t="s">
        <v>1488</v>
      </c>
      <c r="C2095" s="140">
        <v>36831</v>
      </c>
      <c r="D2095" s="141">
        <v>1.1764999999999999E-2</v>
      </c>
      <c r="E2095" s="119">
        <v>1000</v>
      </c>
      <c r="F2095" s="119" t="s">
        <v>1489</v>
      </c>
      <c r="G2095" s="114">
        <f>IF([Data da Aprovação]&lt;&gt;"ESTATUTÁRIO",YEAR([Data da Aprovação]),"")</f>
        <v>2000</v>
      </c>
      <c r="H2095" s="106">
        <f>Tabela9[[#This Row],[Valor do Provento R$]]/Tabela9[[#This Row],[Provento por 1 ou 1000 Ações]]</f>
        <v>1.1765E-5</v>
      </c>
    </row>
    <row r="2096" spans="1:8">
      <c r="A2096" s="118" t="s">
        <v>1547</v>
      </c>
      <c r="B2096" s="116" t="s">
        <v>1488</v>
      </c>
      <c r="C2096" s="138">
        <v>36861</v>
      </c>
      <c r="D2096" s="139">
        <v>1.1764999999999999E-2</v>
      </c>
      <c r="E2096" s="118">
        <v>1000</v>
      </c>
      <c r="F2096" s="118" t="s">
        <v>1489</v>
      </c>
      <c r="G2096" s="113">
        <f>IF([Data da Aprovação]&lt;&gt;"ESTATUTÁRIO",YEAR([Data da Aprovação]),"")</f>
        <v>2000</v>
      </c>
      <c r="H2096" s="106">
        <f>Tabela9[[#This Row],[Valor do Provento R$]]/Tabela9[[#This Row],[Provento por 1 ou 1000 Ações]]</f>
        <v>1.1765E-5</v>
      </c>
    </row>
    <row r="2097" spans="1:8">
      <c r="A2097" s="119" t="s">
        <v>1547</v>
      </c>
      <c r="B2097" s="117" t="s">
        <v>1488</v>
      </c>
      <c r="C2097" s="140">
        <v>36866</v>
      </c>
      <c r="D2097" s="141">
        <v>0.34095199999999998</v>
      </c>
      <c r="E2097" s="119">
        <v>1000</v>
      </c>
      <c r="F2097" s="119" t="s">
        <v>1489</v>
      </c>
      <c r="G2097" s="114">
        <f>IF([Data da Aprovação]&lt;&gt;"ESTATUTÁRIO",YEAR([Data da Aprovação]),"")</f>
        <v>2000</v>
      </c>
      <c r="H2097" s="106">
        <f>Tabela9[[#This Row],[Valor do Provento R$]]/Tabela9[[#This Row],[Provento por 1 ou 1000 Ações]]</f>
        <v>3.40952E-4</v>
      </c>
    </row>
    <row r="2098" spans="1:8">
      <c r="A2098" s="118" t="s">
        <v>1547</v>
      </c>
      <c r="B2098" s="116" t="s">
        <v>1488</v>
      </c>
      <c r="C2098" s="138">
        <v>36866</v>
      </c>
      <c r="D2098" s="139">
        <v>5.7000000000000002E-2</v>
      </c>
      <c r="E2098" s="118">
        <v>1000</v>
      </c>
      <c r="F2098" s="118" t="s">
        <v>1492</v>
      </c>
      <c r="G2098" s="113">
        <f>IF([Data da Aprovação]&lt;&gt;"ESTATUTÁRIO",YEAR([Data da Aprovação]),"")</f>
        <v>2000</v>
      </c>
      <c r="H2098" s="106">
        <f>Tabela9[[#This Row],[Valor do Provento R$]]/Tabela9[[#This Row],[Provento por 1 ou 1000 Ações]]</f>
        <v>5.7000000000000003E-5</v>
      </c>
    </row>
    <row r="2099" spans="1:8">
      <c r="A2099" s="119" t="s">
        <v>1547</v>
      </c>
      <c r="B2099" s="117" t="s">
        <v>1488</v>
      </c>
      <c r="C2099" s="140">
        <v>36893</v>
      </c>
      <c r="D2099" s="141">
        <v>1.1764999999999999E-2</v>
      </c>
      <c r="E2099" s="119">
        <v>1000</v>
      </c>
      <c r="F2099" s="119" t="s">
        <v>1489</v>
      </c>
      <c r="G2099" s="114">
        <f>IF([Data da Aprovação]&lt;&gt;"ESTATUTÁRIO",YEAR([Data da Aprovação]),"")</f>
        <v>2001</v>
      </c>
      <c r="H2099" s="106">
        <f>Tabela9[[#This Row],[Valor do Provento R$]]/Tabela9[[#This Row],[Provento por 1 ou 1000 Ações]]</f>
        <v>1.1765E-5</v>
      </c>
    </row>
    <row r="2100" spans="1:8">
      <c r="A2100" s="118" t="s">
        <v>1547</v>
      </c>
      <c r="B2100" s="116" t="s">
        <v>1488</v>
      </c>
      <c r="C2100" s="138">
        <v>36923</v>
      </c>
      <c r="D2100" s="139">
        <v>1.1764999999999999E-2</v>
      </c>
      <c r="E2100" s="118">
        <v>1000</v>
      </c>
      <c r="F2100" s="118" t="s">
        <v>1489</v>
      </c>
      <c r="G2100" s="113">
        <f>IF([Data da Aprovação]&lt;&gt;"ESTATUTÁRIO",YEAR([Data da Aprovação]),"")</f>
        <v>2001</v>
      </c>
      <c r="H2100" s="106">
        <f>Tabela9[[#This Row],[Valor do Provento R$]]/Tabela9[[#This Row],[Provento por 1 ou 1000 Ações]]</f>
        <v>1.1765E-5</v>
      </c>
    </row>
    <row r="2101" spans="1:8">
      <c r="A2101" s="119" t="s">
        <v>1547</v>
      </c>
      <c r="B2101" s="117" t="s">
        <v>1488</v>
      </c>
      <c r="C2101" s="140">
        <v>36951</v>
      </c>
      <c r="D2101" s="141">
        <v>1.1764999999999999E-2</v>
      </c>
      <c r="E2101" s="119">
        <v>1000</v>
      </c>
      <c r="F2101" s="119" t="s">
        <v>1489</v>
      </c>
      <c r="G2101" s="114">
        <f>IF([Data da Aprovação]&lt;&gt;"ESTATUTÁRIO",YEAR([Data da Aprovação]),"")</f>
        <v>2001</v>
      </c>
      <c r="H2101" s="106">
        <f>Tabela9[[#This Row],[Valor do Provento R$]]/Tabela9[[#This Row],[Provento por 1 ou 1000 Ações]]</f>
        <v>1.1765E-5</v>
      </c>
    </row>
    <row r="2102" spans="1:8">
      <c r="A2102" s="118" t="s">
        <v>1547</v>
      </c>
      <c r="B2102" s="116" t="s">
        <v>1488</v>
      </c>
      <c r="C2102" s="138">
        <v>36983</v>
      </c>
      <c r="D2102" s="139">
        <v>1.1764999999999999E-2</v>
      </c>
      <c r="E2102" s="118">
        <v>1000</v>
      </c>
      <c r="F2102" s="118" t="s">
        <v>1489</v>
      </c>
      <c r="G2102" s="113">
        <f>IF([Data da Aprovação]&lt;&gt;"ESTATUTÁRIO",YEAR([Data da Aprovação]),"")</f>
        <v>2001</v>
      </c>
      <c r="H2102" s="106">
        <f>Tabela9[[#This Row],[Valor do Provento R$]]/Tabela9[[#This Row],[Provento por 1 ou 1000 Ações]]</f>
        <v>1.1765E-5</v>
      </c>
    </row>
    <row r="2103" spans="1:8">
      <c r="A2103" s="119" t="s">
        <v>1547</v>
      </c>
      <c r="B2103" s="117" t="s">
        <v>1488</v>
      </c>
      <c r="C2103" s="140">
        <v>37013</v>
      </c>
      <c r="D2103" s="141">
        <v>1.1764999999999999E-2</v>
      </c>
      <c r="E2103" s="119">
        <v>1000</v>
      </c>
      <c r="F2103" s="119" t="s">
        <v>1489</v>
      </c>
      <c r="G2103" s="114">
        <f>IF([Data da Aprovação]&lt;&gt;"ESTATUTÁRIO",YEAR([Data da Aprovação]),"")</f>
        <v>2001</v>
      </c>
      <c r="H2103" s="106">
        <f>Tabela9[[#This Row],[Valor do Provento R$]]/Tabela9[[#This Row],[Provento por 1 ou 1000 Ações]]</f>
        <v>1.1765E-5</v>
      </c>
    </row>
    <row r="2104" spans="1:8">
      <c r="A2104" s="118" t="s">
        <v>1547</v>
      </c>
      <c r="B2104" s="116" t="s">
        <v>1488</v>
      </c>
      <c r="C2104" s="138">
        <v>37043</v>
      </c>
      <c r="D2104" s="139">
        <v>1.1764999999999999E-2</v>
      </c>
      <c r="E2104" s="118">
        <v>1000</v>
      </c>
      <c r="F2104" s="118" t="s">
        <v>1489</v>
      </c>
      <c r="G2104" s="113">
        <f>IF([Data da Aprovação]&lt;&gt;"ESTATUTÁRIO",YEAR([Data da Aprovação]),"")</f>
        <v>2001</v>
      </c>
      <c r="H2104" s="106">
        <f>Tabela9[[#This Row],[Valor do Provento R$]]/Tabela9[[#This Row],[Provento por 1 ou 1000 Ações]]</f>
        <v>1.1765E-5</v>
      </c>
    </row>
    <row r="2105" spans="1:8">
      <c r="A2105" s="119" t="s">
        <v>1547</v>
      </c>
      <c r="B2105" s="117" t="s">
        <v>1488</v>
      </c>
      <c r="C2105" s="140">
        <v>37070</v>
      </c>
      <c r="D2105" s="141">
        <v>7.059E-2</v>
      </c>
      <c r="E2105" s="119">
        <v>1000</v>
      </c>
      <c r="F2105" s="119" t="s">
        <v>1489</v>
      </c>
      <c r="G2105" s="114">
        <f>IF([Data da Aprovação]&lt;&gt;"ESTATUTÁRIO",YEAR([Data da Aprovação]),"")</f>
        <v>2001</v>
      </c>
      <c r="H2105" s="106">
        <f>Tabela9[[#This Row],[Valor do Provento R$]]/Tabela9[[#This Row],[Provento por 1 ou 1000 Ações]]</f>
        <v>7.059E-5</v>
      </c>
    </row>
    <row r="2106" spans="1:8">
      <c r="A2106" s="118" t="s">
        <v>1547</v>
      </c>
      <c r="B2106" s="116" t="s">
        <v>1488</v>
      </c>
      <c r="C2106" s="138">
        <v>37074</v>
      </c>
      <c r="D2106" s="139">
        <v>1.1764999999999999E-2</v>
      </c>
      <c r="E2106" s="118">
        <v>1000</v>
      </c>
      <c r="F2106" s="118" t="s">
        <v>1489</v>
      </c>
      <c r="G2106" s="113">
        <f>IF([Data da Aprovação]&lt;&gt;"ESTATUTÁRIO",YEAR([Data da Aprovação]),"")</f>
        <v>2001</v>
      </c>
      <c r="H2106" s="106">
        <f>Tabela9[[#This Row],[Valor do Provento R$]]/Tabela9[[#This Row],[Provento por 1 ou 1000 Ações]]</f>
        <v>1.1765E-5</v>
      </c>
    </row>
    <row r="2107" spans="1:8">
      <c r="A2107" s="119" t="s">
        <v>1547</v>
      </c>
      <c r="B2107" s="117" t="s">
        <v>1488</v>
      </c>
      <c r="C2107" s="140">
        <v>37104</v>
      </c>
      <c r="D2107" s="141">
        <v>1.1764999999999999E-2</v>
      </c>
      <c r="E2107" s="119">
        <v>1000</v>
      </c>
      <c r="F2107" s="119" t="s">
        <v>1489</v>
      </c>
      <c r="G2107" s="114">
        <f>IF([Data da Aprovação]&lt;&gt;"ESTATUTÁRIO",YEAR([Data da Aprovação]),"")</f>
        <v>2001</v>
      </c>
      <c r="H2107" s="106">
        <f>Tabela9[[#This Row],[Valor do Provento R$]]/Tabela9[[#This Row],[Provento por 1 ou 1000 Ações]]</f>
        <v>1.1765E-5</v>
      </c>
    </row>
    <row r="2108" spans="1:8">
      <c r="A2108" s="118" t="s">
        <v>1547</v>
      </c>
      <c r="B2108" s="116" t="s">
        <v>1488</v>
      </c>
      <c r="C2108" s="138">
        <v>37137</v>
      </c>
      <c r="D2108" s="139">
        <v>1.1764999999999999E-2</v>
      </c>
      <c r="E2108" s="118">
        <v>1000</v>
      </c>
      <c r="F2108" s="118" t="s">
        <v>1489</v>
      </c>
      <c r="G2108" s="113">
        <f>IF([Data da Aprovação]&lt;&gt;"ESTATUTÁRIO",YEAR([Data da Aprovação]),"")</f>
        <v>2001</v>
      </c>
      <c r="H2108" s="106">
        <f>Tabela9[[#This Row],[Valor do Provento R$]]/Tabela9[[#This Row],[Provento por 1 ou 1000 Ações]]</f>
        <v>1.1765E-5</v>
      </c>
    </row>
    <row r="2109" spans="1:8">
      <c r="A2109" s="119" t="s">
        <v>1547</v>
      </c>
      <c r="B2109" s="117" t="s">
        <v>1488</v>
      </c>
      <c r="C2109" s="140">
        <v>37165</v>
      </c>
      <c r="D2109" s="141">
        <v>1.1764999999999999E-2</v>
      </c>
      <c r="E2109" s="119">
        <v>1000</v>
      </c>
      <c r="F2109" s="119" t="s">
        <v>1489</v>
      </c>
      <c r="G2109" s="114">
        <f>IF([Data da Aprovação]&lt;&gt;"ESTATUTÁRIO",YEAR([Data da Aprovação]),"")</f>
        <v>2001</v>
      </c>
      <c r="H2109" s="106">
        <f>Tabela9[[#This Row],[Valor do Provento R$]]/Tabela9[[#This Row],[Provento por 1 ou 1000 Ações]]</f>
        <v>1.1765E-5</v>
      </c>
    </row>
    <row r="2110" spans="1:8">
      <c r="A2110" s="118" t="s">
        <v>1547</v>
      </c>
      <c r="B2110" s="116" t="s">
        <v>1488</v>
      </c>
      <c r="C2110" s="138">
        <v>37196</v>
      </c>
      <c r="D2110" s="139">
        <v>1.1764999999999999E-2</v>
      </c>
      <c r="E2110" s="118">
        <v>1000</v>
      </c>
      <c r="F2110" s="118" t="s">
        <v>1489</v>
      </c>
      <c r="G2110" s="113">
        <f>IF([Data da Aprovação]&lt;&gt;"ESTATUTÁRIO",YEAR([Data da Aprovação]),"")</f>
        <v>2001</v>
      </c>
      <c r="H2110" s="106">
        <f>Tabela9[[#This Row],[Valor do Provento R$]]/Tabela9[[#This Row],[Provento por 1 ou 1000 Ações]]</f>
        <v>1.1765E-5</v>
      </c>
    </row>
    <row r="2111" spans="1:8">
      <c r="A2111" s="119" t="s">
        <v>1547</v>
      </c>
      <c r="B2111" s="117" t="s">
        <v>1488</v>
      </c>
      <c r="C2111" s="140">
        <v>37228</v>
      </c>
      <c r="D2111" s="141">
        <v>1.1764999999999999E-2</v>
      </c>
      <c r="E2111" s="119">
        <v>1000</v>
      </c>
      <c r="F2111" s="119" t="s">
        <v>1489</v>
      </c>
      <c r="G2111" s="114">
        <f>IF([Data da Aprovação]&lt;&gt;"ESTATUTÁRIO",YEAR([Data da Aprovação]),"")</f>
        <v>2001</v>
      </c>
      <c r="H2111" s="106">
        <f>Tabela9[[#This Row],[Valor do Provento R$]]/Tabela9[[#This Row],[Provento por 1 ou 1000 Ações]]</f>
        <v>1.1765E-5</v>
      </c>
    </row>
    <row r="2112" spans="1:8">
      <c r="A2112" s="118" t="s">
        <v>1547</v>
      </c>
      <c r="B2112" s="116" t="s">
        <v>1488</v>
      </c>
      <c r="C2112" s="138">
        <v>37231</v>
      </c>
      <c r="D2112" s="139">
        <v>0.32</v>
      </c>
      <c r="E2112" s="118">
        <v>1000</v>
      </c>
      <c r="F2112" s="118" t="s">
        <v>1489</v>
      </c>
      <c r="G2112" s="113">
        <f>IF([Data da Aprovação]&lt;&gt;"ESTATUTÁRIO",YEAR([Data da Aprovação]),"")</f>
        <v>2001</v>
      </c>
      <c r="H2112" s="106">
        <f>Tabela9[[#This Row],[Valor do Provento R$]]/Tabela9[[#This Row],[Provento por 1 ou 1000 Ações]]</f>
        <v>3.2000000000000003E-4</v>
      </c>
    </row>
    <row r="2113" spans="1:8">
      <c r="A2113" s="119" t="s">
        <v>1547</v>
      </c>
      <c r="B2113" s="117" t="s">
        <v>1488</v>
      </c>
      <c r="C2113" s="140">
        <v>37231</v>
      </c>
      <c r="D2113" s="141">
        <v>0.03</v>
      </c>
      <c r="E2113" s="119">
        <v>1000</v>
      </c>
      <c r="F2113" s="119" t="s">
        <v>1492</v>
      </c>
      <c r="G2113" s="114">
        <f>IF([Data da Aprovação]&lt;&gt;"ESTATUTÁRIO",YEAR([Data da Aprovação]),"")</f>
        <v>2001</v>
      </c>
      <c r="H2113" s="106">
        <f>Tabela9[[#This Row],[Valor do Provento R$]]/Tabela9[[#This Row],[Provento por 1 ou 1000 Ações]]</f>
        <v>2.9999999999999997E-5</v>
      </c>
    </row>
    <row r="2114" spans="1:8">
      <c r="A2114" s="118" t="s">
        <v>1547</v>
      </c>
      <c r="B2114" s="116" t="s">
        <v>1488</v>
      </c>
      <c r="C2114" s="138">
        <v>37258</v>
      </c>
      <c r="D2114" s="139">
        <v>1.1764999999999999E-2</v>
      </c>
      <c r="E2114" s="118">
        <v>1000</v>
      </c>
      <c r="F2114" s="118" t="s">
        <v>1489</v>
      </c>
      <c r="G2114" s="113">
        <f>IF([Data da Aprovação]&lt;&gt;"ESTATUTÁRIO",YEAR([Data da Aprovação]),"")</f>
        <v>2002</v>
      </c>
      <c r="H2114" s="106">
        <f>Tabela9[[#This Row],[Valor do Provento R$]]/Tabela9[[#This Row],[Provento por 1 ou 1000 Ações]]</f>
        <v>1.1765E-5</v>
      </c>
    </row>
    <row r="2115" spans="1:8">
      <c r="A2115" s="119" t="s">
        <v>1547</v>
      </c>
      <c r="B2115" s="117" t="s">
        <v>1488</v>
      </c>
      <c r="C2115" s="140">
        <v>37288</v>
      </c>
      <c r="D2115" s="141">
        <v>1.1764999999999999E-2</v>
      </c>
      <c r="E2115" s="119">
        <v>1000</v>
      </c>
      <c r="F2115" s="119" t="s">
        <v>1489</v>
      </c>
      <c r="G2115" s="114">
        <f>IF([Data da Aprovação]&lt;&gt;"ESTATUTÁRIO",YEAR([Data da Aprovação]),"")</f>
        <v>2002</v>
      </c>
      <c r="H2115" s="106">
        <f>Tabela9[[#This Row],[Valor do Provento R$]]/Tabela9[[#This Row],[Provento por 1 ou 1000 Ações]]</f>
        <v>1.1765E-5</v>
      </c>
    </row>
    <row r="2116" spans="1:8">
      <c r="A2116" s="118" t="s">
        <v>1547</v>
      </c>
      <c r="B2116" s="116" t="s">
        <v>1488</v>
      </c>
      <c r="C2116" s="138">
        <v>37316</v>
      </c>
      <c r="D2116" s="139">
        <v>1.1764999999999999E-2</v>
      </c>
      <c r="E2116" s="118">
        <v>1000</v>
      </c>
      <c r="F2116" s="118" t="s">
        <v>1489</v>
      </c>
      <c r="G2116" s="113">
        <f>IF([Data da Aprovação]&lt;&gt;"ESTATUTÁRIO",YEAR([Data da Aprovação]),"")</f>
        <v>2002</v>
      </c>
      <c r="H2116" s="106">
        <f>Tabela9[[#This Row],[Valor do Provento R$]]/Tabela9[[#This Row],[Provento por 1 ou 1000 Ações]]</f>
        <v>1.1765E-5</v>
      </c>
    </row>
    <row r="2117" spans="1:8">
      <c r="A2117" s="119" t="s">
        <v>1547</v>
      </c>
      <c r="B2117" s="117" t="s">
        <v>1488</v>
      </c>
      <c r="C2117" s="140">
        <v>37347</v>
      </c>
      <c r="D2117" s="141">
        <v>1.1764999999999999E-2</v>
      </c>
      <c r="E2117" s="119">
        <v>1000</v>
      </c>
      <c r="F2117" s="119" t="s">
        <v>1489</v>
      </c>
      <c r="G2117" s="114">
        <f>IF([Data da Aprovação]&lt;&gt;"ESTATUTÁRIO",YEAR([Data da Aprovação]),"")</f>
        <v>2002</v>
      </c>
      <c r="H2117" s="106">
        <f>Tabela9[[#This Row],[Valor do Provento R$]]/Tabela9[[#This Row],[Provento por 1 ou 1000 Ações]]</f>
        <v>1.1765E-5</v>
      </c>
    </row>
    <row r="2118" spans="1:8">
      <c r="A2118" s="118" t="s">
        <v>1547</v>
      </c>
      <c r="B2118" s="116" t="s">
        <v>1488</v>
      </c>
      <c r="C2118" s="138">
        <v>37378</v>
      </c>
      <c r="D2118" s="139">
        <v>1.1764999999999999E-2</v>
      </c>
      <c r="E2118" s="118">
        <v>1000</v>
      </c>
      <c r="F2118" s="118" t="s">
        <v>1489</v>
      </c>
      <c r="G2118" s="113">
        <f>IF([Data da Aprovação]&lt;&gt;"ESTATUTÁRIO",YEAR([Data da Aprovação]),"")</f>
        <v>2002</v>
      </c>
      <c r="H2118" s="106">
        <f>Tabela9[[#This Row],[Valor do Provento R$]]/Tabela9[[#This Row],[Provento por 1 ou 1000 Ações]]</f>
        <v>1.1765E-5</v>
      </c>
    </row>
    <row r="2119" spans="1:8">
      <c r="A2119" s="119" t="s">
        <v>1547</v>
      </c>
      <c r="B2119" s="117" t="s">
        <v>1488</v>
      </c>
      <c r="C2119" s="140">
        <v>37410</v>
      </c>
      <c r="D2119" s="141">
        <v>1.1764999999999999E-2</v>
      </c>
      <c r="E2119" s="119">
        <v>1000</v>
      </c>
      <c r="F2119" s="119" t="s">
        <v>1489</v>
      </c>
      <c r="G2119" s="114">
        <f>IF([Data da Aprovação]&lt;&gt;"ESTATUTÁRIO",YEAR([Data da Aprovação]),"")</f>
        <v>2002</v>
      </c>
      <c r="H2119" s="106">
        <f>Tabela9[[#This Row],[Valor do Provento R$]]/Tabela9[[#This Row],[Provento por 1 ou 1000 Ações]]</f>
        <v>1.1765E-5</v>
      </c>
    </row>
    <row r="2120" spans="1:8">
      <c r="A2120" s="118" t="s">
        <v>1547</v>
      </c>
      <c r="B2120" s="116" t="s">
        <v>1488</v>
      </c>
      <c r="C2120" s="138">
        <v>37435</v>
      </c>
      <c r="D2120" s="139">
        <v>7.059E-2</v>
      </c>
      <c r="E2120" s="118">
        <v>1000</v>
      </c>
      <c r="F2120" s="118" t="s">
        <v>1489</v>
      </c>
      <c r="G2120" s="113">
        <f>IF([Data da Aprovação]&lt;&gt;"ESTATUTÁRIO",YEAR([Data da Aprovação]),"")</f>
        <v>2002</v>
      </c>
      <c r="H2120" s="106">
        <f>Tabela9[[#This Row],[Valor do Provento R$]]/Tabela9[[#This Row],[Provento por 1 ou 1000 Ações]]</f>
        <v>7.059E-5</v>
      </c>
    </row>
    <row r="2121" spans="1:8">
      <c r="A2121" s="119" t="s">
        <v>1547</v>
      </c>
      <c r="B2121" s="117" t="s">
        <v>1488</v>
      </c>
      <c r="C2121" s="140">
        <v>37438</v>
      </c>
      <c r="D2121" s="141">
        <v>1.1764999999999999E-2</v>
      </c>
      <c r="E2121" s="119">
        <v>1000</v>
      </c>
      <c r="F2121" s="119" t="s">
        <v>1489</v>
      </c>
      <c r="G2121" s="114">
        <f>IF([Data da Aprovação]&lt;&gt;"ESTATUTÁRIO",YEAR([Data da Aprovação]),"")</f>
        <v>2002</v>
      </c>
      <c r="H2121" s="106">
        <f>Tabela9[[#This Row],[Valor do Provento R$]]/Tabela9[[#This Row],[Provento por 1 ou 1000 Ações]]</f>
        <v>1.1765E-5</v>
      </c>
    </row>
    <row r="2122" spans="1:8">
      <c r="A2122" s="118" t="s">
        <v>1547</v>
      </c>
      <c r="B2122" s="116" t="s">
        <v>1488</v>
      </c>
      <c r="C2122" s="138">
        <v>37469</v>
      </c>
      <c r="D2122" s="139">
        <v>1.1764999999999999E-2</v>
      </c>
      <c r="E2122" s="118">
        <v>1000</v>
      </c>
      <c r="F2122" s="118" t="s">
        <v>1489</v>
      </c>
      <c r="G2122" s="113">
        <f>IF([Data da Aprovação]&lt;&gt;"ESTATUTÁRIO",YEAR([Data da Aprovação]),"")</f>
        <v>2002</v>
      </c>
      <c r="H2122" s="106">
        <f>Tabela9[[#This Row],[Valor do Provento R$]]/Tabela9[[#This Row],[Provento por 1 ou 1000 Ações]]</f>
        <v>1.1765E-5</v>
      </c>
    </row>
    <row r="2123" spans="1:8">
      <c r="A2123" s="119" t="s">
        <v>1547</v>
      </c>
      <c r="B2123" s="117" t="s">
        <v>1488</v>
      </c>
      <c r="C2123" s="140">
        <v>37501</v>
      </c>
      <c r="D2123" s="141">
        <v>1.1764999999999999E-2</v>
      </c>
      <c r="E2123" s="119">
        <v>1000</v>
      </c>
      <c r="F2123" s="119" t="s">
        <v>1489</v>
      </c>
      <c r="G2123" s="114">
        <f>IF([Data da Aprovação]&lt;&gt;"ESTATUTÁRIO",YEAR([Data da Aprovação]),"")</f>
        <v>2002</v>
      </c>
      <c r="H2123" s="106">
        <f>Tabela9[[#This Row],[Valor do Provento R$]]/Tabela9[[#This Row],[Provento por 1 ou 1000 Ações]]</f>
        <v>1.1765E-5</v>
      </c>
    </row>
    <row r="2124" spans="1:8">
      <c r="A2124" s="118" t="s">
        <v>1547</v>
      </c>
      <c r="B2124" s="116" t="s">
        <v>1488</v>
      </c>
      <c r="C2124" s="138">
        <v>37530</v>
      </c>
      <c r="D2124" s="139">
        <v>1.1764999999999999E-2</v>
      </c>
      <c r="E2124" s="118">
        <v>1000</v>
      </c>
      <c r="F2124" s="118" t="s">
        <v>1489</v>
      </c>
      <c r="G2124" s="113">
        <f>IF([Data da Aprovação]&lt;&gt;"ESTATUTÁRIO",YEAR([Data da Aprovação]),"")</f>
        <v>2002</v>
      </c>
      <c r="H2124" s="106">
        <f>Tabela9[[#This Row],[Valor do Provento R$]]/Tabela9[[#This Row],[Provento por 1 ou 1000 Ações]]</f>
        <v>1.1765E-5</v>
      </c>
    </row>
    <row r="2125" spans="1:8">
      <c r="A2125" s="119" t="s">
        <v>1547</v>
      </c>
      <c r="B2125" s="117" t="s">
        <v>1488</v>
      </c>
      <c r="C2125" s="140">
        <v>37561</v>
      </c>
      <c r="D2125" s="141">
        <v>1.1764999999999999E-2</v>
      </c>
      <c r="E2125" s="119">
        <v>1000</v>
      </c>
      <c r="F2125" s="119" t="s">
        <v>1489</v>
      </c>
      <c r="G2125" s="114">
        <f>IF([Data da Aprovação]&lt;&gt;"ESTATUTÁRIO",YEAR([Data da Aprovação]),"")</f>
        <v>2002</v>
      </c>
      <c r="H2125" s="106">
        <f>Tabela9[[#This Row],[Valor do Provento R$]]/Tabela9[[#This Row],[Provento por 1 ou 1000 Ações]]</f>
        <v>1.1765E-5</v>
      </c>
    </row>
    <row r="2126" spans="1:8">
      <c r="A2126" s="118" t="s">
        <v>1547</v>
      </c>
      <c r="B2126" s="116" t="s">
        <v>1488</v>
      </c>
      <c r="C2126" s="138">
        <v>37592</v>
      </c>
      <c r="D2126" s="139">
        <v>1.1764999999999999E-2</v>
      </c>
      <c r="E2126" s="118">
        <v>1000</v>
      </c>
      <c r="F2126" s="118" t="s">
        <v>1489</v>
      </c>
      <c r="G2126" s="113">
        <f>IF([Data da Aprovação]&lt;&gt;"ESTATUTÁRIO",YEAR([Data da Aprovação]),"")</f>
        <v>2002</v>
      </c>
      <c r="H2126" s="106">
        <f>Tabela9[[#This Row],[Valor do Provento R$]]/Tabela9[[#This Row],[Provento por 1 ou 1000 Ações]]</f>
        <v>1.1765E-5</v>
      </c>
    </row>
    <row r="2127" spans="1:8">
      <c r="A2127" s="119" t="s">
        <v>1547</v>
      </c>
      <c r="B2127" s="117" t="s">
        <v>1488</v>
      </c>
      <c r="C2127" s="140">
        <v>37620</v>
      </c>
      <c r="D2127" s="141">
        <v>0.41915999999999998</v>
      </c>
      <c r="E2127" s="119">
        <v>1000</v>
      </c>
      <c r="F2127" s="119" t="s">
        <v>1489</v>
      </c>
      <c r="G2127" s="114">
        <f>IF([Data da Aprovação]&lt;&gt;"ESTATUTÁRIO",YEAR([Data da Aprovação]),"")</f>
        <v>2002</v>
      </c>
      <c r="H2127" s="106">
        <f>Tabela9[[#This Row],[Valor do Provento R$]]/Tabela9[[#This Row],[Provento por 1 ou 1000 Ações]]</f>
        <v>4.1915999999999996E-4</v>
      </c>
    </row>
    <row r="2128" spans="1:8">
      <c r="A2128" s="118" t="s">
        <v>1547</v>
      </c>
      <c r="B2128" s="116" t="s">
        <v>1488</v>
      </c>
      <c r="C2128" s="138">
        <v>37623</v>
      </c>
      <c r="D2128" s="139">
        <v>1.1764999999999999E-2</v>
      </c>
      <c r="E2128" s="118">
        <v>1000</v>
      </c>
      <c r="F2128" s="118" t="s">
        <v>1489</v>
      </c>
      <c r="G2128" s="113">
        <f>IF([Data da Aprovação]&lt;&gt;"ESTATUTÁRIO",YEAR([Data da Aprovação]),"")</f>
        <v>2003</v>
      </c>
      <c r="H2128" s="106">
        <f>Tabela9[[#This Row],[Valor do Provento R$]]/Tabela9[[#This Row],[Provento por 1 ou 1000 Ações]]</f>
        <v>1.1765E-5</v>
      </c>
    </row>
    <row r="2129" spans="1:8">
      <c r="A2129" s="119" t="s">
        <v>1547</v>
      </c>
      <c r="B2129" s="117" t="s">
        <v>1488</v>
      </c>
      <c r="C2129" s="140">
        <v>37655</v>
      </c>
      <c r="D2129" s="141">
        <v>1.1764999999999999E-2</v>
      </c>
      <c r="E2129" s="119">
        <v>1000</v>
      </c>
      <c r="F2129" s="119" t="s">
        <v>1489</v>
      </c>
      <c r="G2129" s="114">
        <f>IF([Data da Aprovação]&lt;&gt;"ESTATUTÁRIO",YEAR([Data da Aprovação]),"")</f>
        <v>2003</v>
      </c>
      <c r="H2129" s="106">
        <f>Tabela9[[#This Row],[Valor do Provento R$]]/Tabela9[[#This Row],[Provento por 1 ou 1000 Ações]]</f>
        <v>1.1765E-5</v>
      </c>
    </row>
    <row r="2130" spans="1:8">
      <c r="A2130" s="118" t="s">
        <v>1547</v>
      </c>
      <c r="B2130" s="116" t="s">
        <v>1488</v>
      </c>
      <c r="C2130" s="138">
        <v>37685</v>
      </c>
      <c r="D2130" s="139">
        <v>1.4118E-2</v>
      </c>
      <c r="E2130" s="118">
        <v>1000</v>
      </c>
      <c r="F2130" s="118" t="s">
        <v>1489</v>
      </c>
      <c r="G2130" s="113">
        <f>IF([Data da Aprovação]&lt;&gt;"ESTATUTÁRIO",YEAR([Data da Aprovação]),"")</f>
        <v>2003</v>
      </c>
      <c r="H2130" s="106">
        <f>Tabela9[[#This Row],[Valor do Provento R$]]/Tabela9[[#This Row],[Provento por 1 ou 1000 Ações]]</f>
        <v>1.4118000000000001E-5</v>
      </c>
    </row>
    <row r="2131" spans="1:8">
      <c r="A2131" s="119" t="s">
        <v>1547</v>
      </c>
      <c r="B2131" s="117" t="s">
        <v>1488</v>
      </c>
      <c r="C2131" s="140">
        <v>37712</v>
      </c>
      <c r="D2131" s="141">
        <v>1.4118E-2</v>
      </c>
      <c r="E2131" s="119">
        <v>1000</v>
      </c>
      <c r="F2131" s="119" t="s">
        <v>1489</v>
      </c>
      <c r="G2131" s="114">
        <f>IF([Data da Aprovação]&lt;&gt;"ESTATUTÁRIO",YEAR([Data da Aprovação]),"")</f>
        <v>2003</v>
      </c>
      <c r="H2131" s="106">
        <f>Tabela9[[#This Row],[Valor do Provento R$]]/Tabela9[[#This Row],[Provento por 1 ou 1000 Ações]]</f>
        <v>1.4118000000000001E-5</v>
      </c>
    </row>
    <row r="2132" spans="1:8">
      <c r="A2132" s="118" t="s">
        <v>1547</v>
      </c>
      <c r="B2132" s="116" t="s">
        <v>1488</v>
      </c>
      <c r="C2132" s="138">
        <v>37743</v>
      </c>
      <c r="D2132" s="139">
        <v>1.4118E-2</v>
      </c>
      <c r="E2132" s="118">
        <v>1000</v>
      </c>
      <c r="F2132" s="118" t="s">
        <v>1489</v>
      </c>
      <c r="G2132" s="113">
        <f>IF([Data da Aprovação]&lt;&gt;"ESTATUTÁRIO",YEAR([Data da Aprovação]),"")</f>
        <v>2003</v>
      </c>
      <c r="H2132" s="106">
        <f>Tabela9[[#This Row],[Valor do Provento R$]]/Tabela9[[#This Row],[Provento por 1 ou 1000 Ações]]</f>
        <v>1.4118000000000001E-5</v>
      </c>
    </row>
    <row r="2133" spans="1:8">
      <c r="A2133" s="119" t="s">
        <v>1547</v>
      </c>
      <c r="B2133" s="117" t="s">
        <v>1488</v>
      </c>
      <c r="C2133" s="140">
        <v>37774</v>
      </c>
      <c r="D2133" s="141">
        <v>1.4118E-2</v>
      </c>
      <c r="E2133" s="119">
        <v>1000</v>
      </c>
      <c r="F2133" s="119" t="s">
        <v>1489</v>
      </c>
      <c r="G2133" s="114">
        <f>IF([Data da Aprovação]&lt;&gt;"ESTATUTÁRIO",YEAR([Data da Aprovação]),"")</f>
        <v>2003</v>
      </c>
      <c r="H2133" s="106">
        <f>Tabela9[[#This Row],[Valor do Provento R$]]/Tabela9[[#This Row],[Provento por 1 ou 1000 Ações]]</f>
        <v>1.4118000000000001E-5</v>
      </c>
    </row>
    <row r="2134" spans="1:8">
      <c r="A2134" s="118" t="s">
        <v>1547</v>
      </c>
      <c r="B2134" s="116" t="s">
        <v>1488</v>
      </c>
      <c r="C2134" s="138">
        <v>37802</v>
      </c>
      <c r="D2134" s="139">
        <v>0.14118</v>
      </c>
      <c r="E2134" s="118">
        <v>1000</v>
      </c>
      <c r="F2134" s="118" t="s">
        <v>1489</v>
      </c>
      <c r="G2134" s="113">
        <f>IF([Data da Aprovação]&lt;&gt;"ESTATUTÁRIO",YEAR([Data da Aprovação]),"")</f>
        <v>2003</v>
      </c>
      <c r="H2134" s="106">
        <f>Tabela9[[#This Row],[Valor do Provento R$]]/Tabela9[[#This Row],[Provento por 1 ou 1000 Ações]]</f>
        <v>1.4118E-4</v>
      </c>
    </row>
    <row r="2135" spans="1:8">
      <c r="A2135" s="119" t="s">
        <v>1547</v>
      </c>
      <c r="B2135" s="117" t="s">
        <v>1488</v>
      </c>
      <c r="C2135" s="140">
        <v>37803</v>
      </c>
      <c r="D2135" s="141">
        <v>1.4118E-2</v>
      </c>
      <c r="E2135" s="119">
        <v>1000</v>
      </c>
      <c r="F2135" s="119" t="s">
        <v>1489</v>
      </c>
      <c r="G2135" s="114">
        <f>IF([Data da Aprovação]&lt;&gt;"ESTATUTÁRIO",YEAR([Data da Aprovação]),"")</f>
        <v>2003</v>
      </c>
      <c r="H2135" s="106">
        <f>Tabela9[[#This Row],[Valor do Provento R$]]/Tabela9[[#This Row],[Provento por 1 ou 1000 Ações]]</f>
        <v>1.4118000000000001E-5</v>
      </c>
    </row>
    <row r="2136" spans="1:8">
      <c r="A2136" s="118" t="s">
        <v>1547</v>
      </c>
      <c r="B2136" s="116" t="s">
        <v>1488</v>
      </c>
      <c r="C2136" s="138">
        <v>37834</v>
      </c>
      <c r="D2136" s="139">
        <v>1.4118E-2</v>
      </c>
      <c r="E2136" s="118">
        <v>1000</v>
      </c>
      <c r="F2136" s="118" t="s">
        <v>1489</v>
      </c>
      <c r="G2136" s="113">
        <f>IF([Data da Aprovação]&lt;&gt;"ESTATUTÁRIO",YEAR([Data da Aprovação]),"")</f>
        <v>2003</v>
      </c>
      <c r="H2136" s="106">
        <f>Tabela9[[#This Row],[Valor do Provento R$]]/Tabela9[[#This Row],[Provento por 1 ou 1000 Ações]]</f>
        <v>1.4118000000000001E-5</v>
      </c>
    </row>
    <row r="2137" spans="1:8">
      <c r="A2137" s="119" t="s">
        <v>1547</v>
      </c>
      <c r="B2137" s="117" t="s">
        <v>1488</v>
      </c>
      <c r="C2137" s="140">
        <v>37865</v>
      </c>
      <c r="D2137" s="141">
        <v>1.4118E-2</v>
      </c>
      <c r="E2137" s="119">
        <v>1000</v>
      </c>
      <c r="F2137" s="119" t="s">
        <v>1489</v>
      </c>
      <c r="G2137" s="114">
        <f>IF([Data da Aprovação]&lt;&gt;"ESTATUTÁRIO",YEAR([Data da Aprovação]),"")</f>
        <v>2003</v>
      </c>
      <c r="H2137" s="106">
        <f>Tabela9[[#This Row],[Valor do Provento R$]]/Tabela9[[#This Row],[Provento por 1 ou 1000 Ações]]</f>
        <v>1.4118000000000001E-5</v>
      </c>
    </row>
    <row r="2138" spans="1:8">
      <c r="A2138" s="118" t="s">
        <v>1547</v>
      </c>
      <c r="B2138" s="116" t="s">
        <v>1488</v>
      </c>
      <c r="C2138" s="138">
        <v>37895</v>
      </c>
      <c r="D2138" s="139">
        <v>1.4118E-2</v>
      </c>
      <c r="E2138" s="118">
        <v>1000</v>
      </c>
      <c r="F2138" s="118" t="s">
        <v>1489</v>
      </c>
      <c r="G2138" s="113">
        <f>IF([Data da Aprovação]&lt;&gt;"ESTATUTÁRIO",YEAR([Data da Aprovação]),"")</f>
        <v>2003</v>
      </c>
      <c r="H2138" s="106">
        <f>Tabela9[[#This Row],[Valor do Provento R$]]/Tabela9[[#This Row],[Provento por 1 ou 1000 Ações]]</f>
        <v>1.4118000000000001E-5</v>
      </c>
    </row>
    <row r="2139" spans="1:8">
      <c r="A2139" s="119" t="s">
        <v>1547</v>
      </c>
      <c r="B2139" s="117" t="s">
        <v>1488</v>
      </c>
      <c r="C2139" s="140">
        <v>37928</v>
      </c>
      <c r="D2139" s="141">
        <v>1.4118E-2</v>
      </c>
      <c r="E2139" s="119">
        <v>1000</v>
      </c>
      <c r="F2139" s="119" t="s">
        <v>1489</v>
      </c>
      <c r="G2139" s="114">
        <f>IF([Data da Aprovação]&lt;&gt;"ESTATUTÁRIO",YEAR([Data da Aprovação]),"")</f>
        <v>2003</v>
      </c>
      <c r="H2139" s="106">
        <f>Tabela9[[#This Row],[Valor do Provento R$]]/Tabela9[[#This Row],[Provento por 1 ou 1000 Ações]]</f>
        <v>1.4118000000000001E-5</v>
      </c>
    </row>
    <row r="2140" spans="1:8">
      <c r="A2140" s="118" t="s">
        <v>1547</v>
      </c>
      <c r="B2140" s="116" t="s">
        <v>1488</v>
      </c>
      <c r="C2140" s="138">
        <v>37956</v>
      </c>
      <c r="D2140" s="139">
        <v>1.4118E-2</v>
      </c>
      <c r="E2140" s="118">
        <v>1000</v>
      </c>
      <c r="F2140" s="118" t="s">
        <v>1489</v>
      </c>
      <c r="G2140" s="113">
        <f>IF([Data da Aprovação]&lt;&gt;"ESTATUTÁRIO",YEAR([Data da Aprovação]),"")</f>
        <v>2003</v>
      </c>
      <c r="H2140" s="106">
        <f>Tabela9[[#This Row],[Valor do Provento R$]]/Tabela9[[#This Row],[Provento por 1 ou 1000 Ações]]</f>
        <v>1.4118000000000001E-5</v>
      </c>
    </row>
    <row r="2141" spans="1:8">
      <c r="A2141" s="119" t="s">
        <v>1547</v>
      </c>
      <c r="B2141" s="117" t="s">
        <v>1488</v>
      </c>
      <c r="C2141" s="140">
        <v>37960</v>
      </c>
      <c r="D2141" s="141">
        <v>0.51214930000000003</v>
      </c>
      <c r="E2141" s="119">
        <v>1000</v>
      </c>
      <c r="F2141" s="119" t="s">
        <v>1489</v>
      </c>
      <c r="G2141" s="114">
        <f>IF([Data da Aprovação]&lt;&gt;"ESTATUTÁRIO",YEAR([Data da Aprovação]),"")</f>
        <v>2003</v>
      </c>
      <c r="H2141" s="106">
        <f>Tabela9[[#This Row],[Valor do Provento R$]]/Tabela9[[#This Row],[Provento por 1 ou 1000 Ações]]</f>
        <v>5.1214930000000004E-4</v>
      </c>
    </row>
    <row r="2142" spans="1:8">
      <c r="A2142" s="118" t="s">
        <v>1547</v>
      </c>
      <c r="B2142" s="116" t="s">
        <v>1488</v>
      </c>
      <c r="C2142" s="138">
        <v>37988</v>
      </c>
      <c r="D2142" s="139">
        <v>1.4118E-2</v>
      </c>
      <c r="E2142" s="118">
        <v>1000</v>
      </c>
      <c r="F2142" s="118" t="s">
        <v>1489</v>
      </c>
      <c r="G2142" s="113">
        <f>IF([Data da Aprovação]&lt;&gt;"ESTATUTÁRIO",YEAR([Data da Aprovação]),"")</f>
        <v>2004</v>
      </c>
      <c r="H2142" s="106">
        <f>Tabela9[[#This Row],[Valor do Provento R$]]/Tabela9[[#This Row],[Provento por 1 ou 1000 Ações]]</f>
        <v>1.4118000000000001E-5</v>
      </c>
    </row>
    <row r="2143" spans="1:8">
      <c r="A2143" s="119" t="s">
        <v>1547</v>
      </c>
      <c r="B2143" s="117" t="s">
        <v>1488</v>
      </c>
      <c r="C2143" s="140">
        <v>38019</v>
      </c>
      <c r="D2143" s="141">
        <v>1.4118E-2</v>
      </c>
      <c r="E2143" s="119">
        <v>1000</v>
      </c>
      <c r="F2143" s="119" t="s">
        <v>1489</v>
      </c>
      <c r="G2143" s="114">
        <f>IF([Data da Aprovação]&lt;&gt;"ESTATUTÁRIO",YEAR([Data da Aprovação]),"")</f>
        <v>2004</v>
      </c>
      <c r="H2143" s="106">
        <f>Tabela9[[#This Row],[Valor do Provento R$]]/Tabela9[[#This Row],[Provento por 1 ou 1000 Ações]]</f>
        <v>1.4118000000000001E-5</v>
      </c>
    </row>
    <row r="2144" spans="1:8">
      <c r="A2144" s="118" t="s">
        <v>1547</v>
      </c>
      <c r="B2144" s="116" t="s">
        <v>1488</v>
      </c>
      <c r="C2144" s="138">
        <v>38047</v>
      </c>
      <c r="D2144" s="139">
        <v>1.4118E-2</v>
      </c>
      <c r="E2144" s="118">
        <v>1000</v>
      </c>
      <c r="F2144" s="118" t="s">
        <v>1489</v>
      </c>
      <c r="G2144" s="113">
        <f>IF([Data da Aprovação]&lt;&gt;"ESTATUTÁRIO",YEAR([Data da Aprovação]),"")</f>
        <v>2004</v>
      </c>
      <c r="H2144" s="106">
        <f>Tabela9[[#This Row],[Valor do Provento R$]]/Tabela9[[#This Row],[Provento por 1 ou 1000 Ações]]</f>
        <v>1.4118000000000001E-5</v>
      </c>
    </row>
    <row r="2145" spans="1:8">
      <c r="A2145" s="119" t="s">
        <v>1547</v>
      </c>
      <c r="B2145" s="117" t="s">
        <v>1488</v>
      </c>
      <c r="C2145" s="140">
        <v>38078</v>
      </c>
      <c r="D2145" s="141">
        <v>0.14118</v>
      </c>
      <c r="E2145" s="119">
        <v>1</v>
      </c>
      <c r="F2145" s="119" t="s">
        <v>1489</v>
      </c>
      <c r="G2145" s="114">
        <f>IF([Data da Aprovação]&lt;&gt;"ESTATUTÁRIO",YEAR([Data da Aprovação]),"")</f>
        <v>2004</v>
      </c>
      <c r="H2145" s="106">
        <f>Tabela9[[#This Row],[Valor do Provento R$]]/Tabela9[[#This Row],[Provento por 1 ou 1000 Ações]]</f>
        <v>0.14118</v>
      </c>
    </row>
    <row r="2146" spans="1:8">
      <c r="A2146" s="118" t="s">
        <v>1547</v>
      </c>
      <c r="B2146" s="116" t="s">
        <v>1488</v>
      </c>
      <c r="C2146" s="138">
        <v>38110</v>
      </c>
      <c r="D2146" s="139">
        <v>0.14118</v>
      </c>
      <c r="E2146" s="118">
        <v>1</v>
      </c>
      <c r="F2146" s="118" t="s">
        <v>1489</v>
      </c>
      <c r="G2146" s="113">
        <f>IF([Data da Aprovação]&lt;&gt;"ESTATUTÁRIO",YEAR([Data da Aprovação]),"")</f>
        <v>2004</v>
      </c>
      <c r="H2146" s="106">
        <f>Tabela9[[#This Row],[Valor do Provento R$]]/Tabela9[[#This Row],[Provento por 1 ou 1000 Ações]]</f>
        <v>0.14118</v>
      </c>
    </row>
    <row r="2147" spans="1:8">
      <c r="A2147" s="119" t="s">
        <v>1547</v>
      </c>
      <c r="B2147" s="117" t="s">
        <v>1488</v>
      </c>
      <c r="C2147" s="140">
        <v>38139</v>
      </c>
      <c r="D2147" s="141">
        <v>0.14118</v>
      </c>
      <c r="E2147" s="119">
        <v>1</v>
      </c>
      <c r="F2147" s="119" t="s">
        <v>1489</v>
      </c>
      <c r="G2147" s="114">
        <f>IF([Data da Aprovação]&lt;&gt;"ESTATUTÁRIO",YEAR([Data da Aprovação]),"")</f>
        <v>2004</v>
      </c>
      <c r="H2147" s="106">
        <f>Tabela9[[#This Row],[Valor do Provento R$]]/Tabela9[[#This Row],[Provento por 1 ou 1000 Ações]]</f>
        <v>0.14118</v>
      </c>
    </row>
    <row r="2148" spans="1:8">
      <c r="A2148" s="118" t="s">
        <v>1547</v>
      </c>
      <c r="B2148" s="116" t="s">
        <v>1488</v>
      </c>
      <c r="C2148" s="138">
        <v>38168</v>
      </c>
      <c r="D2148" s="139">
        <v>0.84708000000000006</v>
      </c>
      <c r="E2148" s="118">
        <v>1</v>
      </c>
      <c r="F2148" s="118" t="s">
        <v>1489</v>
      </c>
      <c r="G2148" s="113">
        <f>IF([Data da Aprovação]&lt;&gt;"ESTATUTÁRIO",YEAR([Data da Aprovação]),"")</f>
        <v>2004</v>
      </c>
      <c r="H2148" s="106">
        <f>Tabela9[[#This Row],[Valor do Provento R$]]/Tabela9[[#This Row],[Provento por 1 ou 1000 Ações]]</f>
        <v>0.84708000000000006</v>
      </c>
    </row>
    <row r="2149" spans="1:8">
      <c r="A2149" s="119" t="s">
        <v>1547</v>
      </c>
      <c r="B2149" s="117" t="s">
        <v>1488</v>
      </c>
      <c r="C2149" s="140">
        <v>38169</v>
      </c>
      <c r="D2149" s="141">
        <v>0.14118</v>
      </c>
      <c r="E2149" s="119">
        <v>1</v>
      </c>
      <c r="F2149" s="119" t="s">
        <v>1489</v>
      </c>
      <c r="G2149" s="114">
        <f>IF([Data da Aprovação]&lt;&gt;"ESTATUTÁRIO",YEAR([Data da Aprovação]),"")</f>
        <v>2004</v>
      </c>
      <c r="H2149" s="106">
        <f>Tabela9[[#This Row],[Valor do Provento R$]]/Tabela9[[#This Row],[Provento por 1 ou 1000 Ações]]</f>
        <v>0.14118</v>
      </c>
    </row>
    <row r="2150" spans="1:8">
      <c r="A2150" s="118" t="s">
        <v>1547</v>
      </c>
      <c r="B2150" s="116" t="s">
        <v>1488</v>
      </c>
      <c r="C2150" s="138">
        <v>38201</v>
      </c>
      <c r="D2150" s="139">
        <v>0.14118</v>
      </c>
      <c r="E2150" s="118">
        <v>1</v>
      </c>
      <c r="F2150" s="118" t="s">
        <v>1489</v>
      </c>
      <c r="G2150" s="113">
        <f>IF([Data da Aprovação]&lt;&gt;"ESTATUTÁRIO",YEAR([Data da Aprovação]),"")</f>
        <v>2004</v>
      </c>
      <c r="H2150" s="106">
        <f>Tabela9[[#This Row],[Valor do Provento R$]]/Tabela9[[#This Row],[Provento por 1 ou 1000 Ações]]</f>
        <v>0.14118</v>
      </c>
    </row>
    <row r="2151" spans="1:8">
      <c r="A2151" s="119" t="s">
        <v>1547</v>
      </c>
      <c r="B2151" s="117" t="s">
        <v>1488</v>
      </c>
      <c r="C2151" s="140">
        <v>38231</v>
      </c>
      <c r="D2151" s="141">
        <v>0.14118</v>
      </c>
      <c r="E2151" s="119">
        <v>1</v>
      </c>
      <c r="F2151" s="119" t="s">
        <v>1489</v>
      </c>
      <c r="G2151" s="114">
        <f>IF([Data da Aprovação]&lt;&gt;"ESTATUTÁRIO",YEAR([Data da Aprovação]),"")</f>
        <v>2004</v>
      </c>
      <c r="H2151" s="106">
        <f>Tabela9[[#This Row],[Valor do Provento R$]]/Tabela9[[#This Row],[Provento por 1 ou 1000 Ações]]</f>
        <v>0.14118</v>
      </c>
    </row>
    <row r="2152" spans="1:8">
      <c r="A2152" s="118" t="s">
        <v>1547</v>
      </c>
      <c r="B2152" s="116" t="s">
        <v>1488</v>
      </c>
      <c r="C2152" s="138">
        <v>38261</v>
      </c>
      <c r="D2152" s="139">
        <v>0.14118</v>
      </c>
      <c r="E2152" s="118">
        <v>1</v>
      </c>
      <c r="F2152" s="118" t="s">
        <v>1489</v>
      </c>
      <c r="G2152" s="113">
        <f>IF([Data da Aprovação]&lt;&gt;"ESTATUTÁRIO",YEAR([Data da Aprovação]),"")</f>
        <v>2004</v>
      </c>
      <c r="H2152" s="106">
        <f>Tabela9[[#This Row],[Valor do Provento R$]]/Tabela9[[#This Row],[Provento por 1 ou 1000 Ações]]</f>
        <v>0.14118</v>
      </c>
    </row>
    <row r="2153" spans="1:8">
      <c r="A2153" s="119" t="s">
        <v>1547</v>
      </c>
      <c r="B2153" s="117" t="s">
        <v>1488</v>
      </c>
      <c r="C2153" s="140">
        <v>38292</v>
      </c>
      <c r="D2153" s="141">
        <v>0.14118</v>
      </c>
      <c r="E2153" s="119">
        <v>1</v>
      </c>
      <c r="F2153" s="119" t="s">
        <v>1489</v>
      </c>
      <c r="G2153" s="114">
        <f>IF([Data da Aprovação]&lt;&gt;"ESTATUTÁRIO",YEAR([Data da Aprovação]),"")</f>
        <v>2004</v>
      </c>
      <c r="H2153" s="106">
        <f>Tabela9[[#This Row],[Valor do Provento R$]]/Tabela9[[#This Row],[Provento por 1 ou 1000 Ações]]</f>
        <v>0.14118</v>
      </c>
    </row>
    <row r="2154" spans="1:8">
      <c r="A2154" s="118" t="s">
        <v>1547</v>
      </c>
      <c r="B2154" s="116" t="s">
        <v>1488</v>
      </c>
      <c r="C2154" s="138">
        <v>38322</v>
      </c>
      <c r="D2154" s="139">
        <v>0.14118</v>
      </c>
      <c r="E2154" s="118">
        <v>1</v>
      </c>
      <c r="F2154" s="118" t="s">
        <v>1489</v>
      </c>
      <c r="G2154" s="113">
        <f>IF([Data da Aprovação]&lt;&gt;"ESTATUTÁRIO",YEAR([Data da Aprovação]),"")</f>
        <v>2004</v>
      </c>
      <c r="H2154" s="106">
        <f>Tabela9[[#This Row],[Valor do Provento R$]]/Tabela9[[#This Row],[Provento por 1 ou 1000 Ações]]</f>
        <v>0.14118</v>
      </c>
    </row>
    <row r="2155" spans="1:8">
      <c r="A2155" s="119" t="s">
        <v>1547</v>
      </c>
      <c r="B2155" s="117" t="s">
        <v>1488</v>
      </c>
      <c r="C2155" s="140">
        <v>38327</v>
      </c>
      <c r="D2155" s="141">
        <v>5.4395428150000003</v>
      </c>
      <c r="E2155" s="119">
        <v>1</v>
      </c>
      <c r="F2155" s="119" t="s">
        <v>1489</v>
      </c>
      <c r="G2155" s="114">
        <f>IF([Data da Aprovação]&lt;&gt;"ESTATUTÁRIO",YEAR([Data da Aprovação]),"")</f>
        <v>2004</v>
      </c>
      <c r="H2155" s="106">
        <f>Tabela9[[#This Row],[Valor do Provento R$]]/Tabela9[[#This Row],[Provento por 1 ou 1000 Ações]]</f>
        <v>5.4395428150000003</v>
      </c>
    </row>
    <row r="2156" spans="1:8">
      <c r="A2156" s="118" t="s">
        <v>1547</v>
      </c>
      <c r="B2156" s="116" t="s">
        <v>1488</v>
      </c>
      <c r="C2156" s="138">
        <v>38355</v>
      </c>
      <c r="D2156" s="139">
        <v>4.7059999999999998E-2</v>
      </c>
      <c r="E2156" s="118">
        <v>1</v>
      </c>
      <c r="F2156" s="118" t="s">
        <v>1489</v>
      </c>
      <c r="G2156" s="113">
        <f>IF([Data da Aprovação]&lt;&gt;"ESTATUTÁRIO",YEAR([Data da Aprovação]),"")</f>
        <v>2005</v>
      </c>
      <c r="H2156" s="106">
        <f>Tabela9[[#This Row],[Valor do Provento R$]]/Tabela9[[#This Row],[Provento por 1 ou 1000 Ações]]</f>
        <v>4.7059999999999998E-2</v>
      </c>
    </row>
    <row r="2157" spans="1:8">
      <c r="A2157" s="119" t="s">
        <v>1547</v>
      </c>
      <c r="B2157" s="117" t="s">
        <v>1488</v>
      </c>
      <c r="C2157" s="140">
        <v>38384</v>
      </c>
      <c r="D2157" s="141">
        <v>4.7059999999999998E-2</v>
      </c>
      <c r="E2157" s="119">
        <v>1</v>
      </c>
      <c r="F2157" s="119" t="s">
        <v>1489</v>
      </c>
      <c r="G2157" s="114">
        <f>IF([Data da Aprovação]&lt;&gt;"ESTATUTÁRIO",YEAR([Data da Aprovação]),"")</f>
        <v>2005</v>
      </c>
      <c r="H2157" s="106">
        <f>Tabela9[[#This Row],[Valor do Provento R$]]/Tabela9[[#This Row],[Provento por 1 ou 1000 Ações]]</f>
        <v>4.7059999999999998E-2</v>
      </c>
    </row>
    <row r="2158" spans="1:8">
      <c r="A2158" s="118" t="s">
        <v>1547</v>
      </c>
      <c r="B2158" s="116" t="s">
        <v>1488</v>
      </c>
      <c r="C2158" s="138">
        <v>38412</v>
      </c>
      <c r="D2158" s="139">
        <v>5.7000000000000002E-2</v>
      </c>
      <c r="E2158" s="118">
        <v>1</v>
      </c>
      <c r="F2158" s="118" t="s">
        <v>1489</v>
      </c>
      <c r="G2158" s="113">
        <f>IF([Data da Aprovação]&lt;&gt;"ESTATUTÁRIO",YEAR([Data da Aprovação]),"")</f>
        <v>2005</v>
      </c>
      <c r="H2158" s="106">
        <f>Tabela9[[#This Row],[Valor do Provento R$]]/Tabela9[[#This Row],[Provento por 1 ou 1000 Ações]]</f>
        <v>5.7000000000000002E-2</v>
      </c>
    </row>
    <row r="2159" spans="1:8">
      <c r="A2159" s="119" t="s">
        <v>1547</v>
      </c>
      <c r="B2159" s="117" t="s">
        <v>1488</v>
      </c>
      <c r="C2159" s="140">
        <v>38443</v>
      </c>
      <c r="D2159" s="141">
        <v>5.7000000000000002E-2</v>
      </c>
      <c r="E2159" s="119">
        <v>1</v>
      </c>
      <c r="F2159" s="119" t="s">
        <v>1489</v>
      </c>
      <c r="G2159" s="114">
        <f>IF([Data da Aprovação]&lt;&gt;"ESTATUTÁRIO",YEAR([Data da Aprovação]),"")</f>
        <v>2005</v>
      </c>
      <c r="H2159" s="106">
        <f>Tabela9[[#This Row],[Valor do Provento R$]]/Tabela9[[#This Row],[Provento por 1 ou 1000 Ações]]</f>
        <v>5.7000000000000002E-2</v>
      </c>
    </row>
    <row r="2160" spans="1:8">
      <c r="A2160" s="118" t="s">
        <v>1547</v>
      </c>
      <c r="B2160" s="116" t="s">
        <v>1488</v>
      </c>
      <c r="C2160" s="138">
        <v>38474</v>
      </c>
      <c r="D2160" s="139">
        <v>5.7000000000000002E-2</v>
      </c>
      <c r="E2160" s="118">
        <v>1</v>
      </c>
      <c r="F2160" s="118" t="s">
        <v>1489</v>
      </c>
      <c r="G2160" s="113">
        <f>IF([Data da Aprovação]&lt;&gt;"ESTATUTÁRIO",YEAR([Data da Aprovação]),"")</f>
        <v>2005</v>
      </c>
      <c r="H2160" s="106">
        <f>Tabela9[[#This Row],[Valor do Provento R$]]/Tabela9[[#This Row],[Provento por 1 ou 1000 Ações]]</f>
        <v>5.7000000000000002E-2</v>
      </c>
    </row>
    <row r="2161" spans="1:8">
      <c r="A2161" s="119" t="s">
        <v>1547</v>
      </c>
      <c r="B2161" s="117" t="s">
        <v>1488</v>
      </c>
      <c r="C2161" s="140">
        <v>38504</v>
      </c>
      <c r="D2161" s="141">
        <v>5.7000000000000002E-2</v>
      </c>
      <c r="E2161" s="119">
        <v>1</v>
      </c>
      <c r="F2161" s="119" t="s">
        <v>1489</v>
      </c>
      <c r="G2161" s="114">
        <f>IF([Data da Aprovação]&lt;&gt;"ESTATUTÁRIO",YEAR([Data da Aprovação]),"")</f>
        <v>2005</v>
      </c>
      <c r="H2161" s="106">
        <f>Tabela9[[#This Row],[Valor do Provento R$]]/Tabela9[[#This Row],[Provento por 1 ou 1000 Ações]]</f>
        <v>5.7000000000000002E-2</v>
      </c>
    </row>
    <row r="2162" spans="1:8">
      <c r="A2162" s="118" t="s">
        <v>1547</v>
      </c>
      <c r="B2162" s="116" t="s">
        <v>1488</v>
      </c>
      <c r="C2162" s="138">
        <v>38517</v>
      </c>
      <c r="D2162" s="139">
        <v>5.7000000000000002E-2</v>
      </c>
      <c r="E2162" s="118">
        <v>1</v>
      </c>
      <c r="F2162" s="118" t="s">
        <v>1489</v>
      </c>
      <c r="G2162" s="113">
        <f>IF([Data da Aprovação]&lt;&gt;"ESTATUTÁRIO",YEAR([Data da Aprovação]),"")</f>
        <v>2005</v>
      </c>
      <c r="H2162" s="106">
        <f>Tabela9[[#This Row],[Valor do Provento R$]]/Tabela9[[#This Row],[Provento por 1 ou 1000 Ações]]</f>
        <v>5.7000000000000002E-2</v>
      </c>
    </row>
    <row r="2163" spans="1:8">
      <c r="A2163" s="119" t="s">
        <v>1547</v>
      </c>
      <c r="B2163" s="117" t="s">
        <v>1488</v>
      </c>
      <c r="C2163" s="140">
        <v>38532</v>
      </c>
      <c r="D2163" s="141">
        <v>0.56999999999999995</v>
      </c>
      <c r="E2163" s="119">
        <v>1</v>
      </c>
      <c r="F2163" s="119" t="s">
        <v>1489</v>
      </c>
      <c r="G2163" s="114">
        <f>IF([Data da Aprovação]&lt;&gt;"ESTATUTÁRIO",YEAR([Data da Aprovação]),"")</f>
        <v>2005</v>
      </c>
      <c r="H2163" s="106">
        <f>Tabela9[[#This Row],[Valor do Provento R$]]/Tabela9[[#This Row],[Provento por 1 ou 1000 Ações]]</f>
        <v>0.56999999999999995</v>
      </c>
    </row>
    <row r="2164" spans="1:8">
      <c r="A2164" s="118" t="s">
        <v>1547</v>
      </c>
      <c r="B2164" s="116" t="s">
        <v>1488</v>
      </c>
      <c r="C2164" s="138">
        <v>38565</v>
      </c>
      <c r="D2164" s="139">
        <v>5.7000000000000002E-2</v>
      </c>
      <c r="E2164" s="118">
        <v>1</v>
      </c>
      <c r="F2164" s="118" t="s">
        <v>1489</v>
      </c>
      <c r="G2164" s="113">
        <f>IF([Data da Aprovação]&lt;&gt;"ESTATUTÁRIO",YEAR([Data da Aprovação]),"")</f>
        <v>2005</v>
      </c>
      <c r="H2164" s="106">
        <f>Tabela9[[#This Row],[Valor do Provento R$]]/Tabela9[[#This Row],[Provento por 1 ou 1000 Ações]]</f>
        <v>5.7000000000000002E-2</v>
      </c>
    </row>
    <row r="2165" spans="1:8">
      <c r="A2165" s="119" t="s">
        <v>1547</v>
      </c>
      <c r="B2165" s="117" t="s">
        <v>1488</v>
      </c>
      <c r="C2165" s="140">
        <v>38596</v>
      </c>
      <c r="D2165" s="141">
        <v>5.7000000000000002E-2</v>
      </c>
      <c r="E2165" s="119">
        <v>1</v>
      </c>
      <c r="F2165" s="119" t="s">
        <v>1489</v>
      </c>
      <c r="G2165" s="114">
        <f>IF([Data da Aprovação]&lt;&gt;"ESTATUTÁRIO",YEAR([Data da Aprovação]),"")</f>
        <v>2005</v>
      </c>
      <c r="H2165" s="106">
        <f>Tabela9[[#This Row],[Valor do Provento R$]]/Tabela9[[#This Row],[Provento por 1 ou 1000 Ações]]</f>
        <v>5.7000000000000002E-2</v>
      </c>
    </row>
    <row r="2166" spans="1:8">
      <c r="A2166" s="118" t="s">
        <v>1547</v>
      </c>
      <c r="B2166" s="116" t="s">
        <v>1488</v>
      </c>
      <c r="C2166" s="138">
        <v>38628</v>
      </c>
      <c r="D2166" s="139">
        <v>5.7000000000000002E-2</v>
      </c>
      <c r="E2166" s="118">
        <v>1</v>
      </c>
      <c r="F2166" s="118" t="s">
        <v>1489</v>
      </c>
      <c r="G2166" s="113">
        <f>IF([Data da Aprovação]&lt;&gt;"ESTATUTÁRIO",YEAR([Data da Aprovação]),"")</f>
        <v>2005</v>
      </c>
      <c r="H2166" s="106">
        <f>Tabela9[[#This Row],[Valor do Provento R$]]/Tabela9[[#This Row],[Provento por 1 ou 1000 Ações]]</f>
        <v>5.7000000000000002E-2</v>
      </c>
    </row>
    <row r="2167" spans="1:8">
      <c r="A2167" s="119" t="s">
        <v>1547</v>
      </c>
      <c r="B2167" s="117" t="s">
        <v>1488</v>
      </c>
      <c r="C2167" s="140">
        <v>38657</v>
      </c>
      <c r="D2167" s="141">
        <v>5.7000000000000002E-2</v>
      </c>
      <c r="E2167" s="119">
        <v>1</v>
      </c>
      <c r="F2167" s="119" t="s">
        <v>1489</v>
      </c>
      <c r="G2167" s="114">
        <f>IF([Data da Aprovação]&lt;&gt;"ESTATUTÁRIO",YEAR([Data da Aprovação]),"")</f>
        <v>2005</v>
      </c>
      <c r="H2167" s="106">
        <f>Tabela9[[#This Row],[Valor do Provento R$]]/Tabela9[[#This Row],[Provento por 1 ou 1000 Ações]]</f>
        <v>5.7000000000000002E-2</v>
      </c>
    </row>
    <row r="2168" spans="1:8">
      <c r="A2168" s="118" t="s">
        <v>1547</v>
      </c>
      <c r="B2168" s="116" t="s">
        <v>1488</v>
      </c>
      <c r="C2168" s="138">
        <v>38667</v>
      </c>
      <c r="D2168" s="139">
        <v>1.7559558719999999</v>
      </c>
      <c r="E2168" s="118">
        <v>1</v>
      </c>
      <c r="F2168" s="118" t="s">
        <v>1489</v>
      </c>
      <c r="G2168" s="113">
        <f>IF([Data da Aprovação]&lt;&gt;"ESTATUTÁRIO",YEAR([Data da Aprovação]),"")</f>
        <v>2005</v>
      </c>
      <c r="H2168" s="106">
        <f>Tabela9[[#This Row],[Valor do Provento R$]]/Tabela9[[#This Row],[Provento por 1 ou 1000 Ações]]</f>
        <v>1.7559558719999999</v>
      </c>
    </row>
    <row r="2169" spans="1:8">
      <c r="A2169" s="119" t="s">
        <v>1547</v>
      </c>
      <c r="B2169" s="117" t="s">
        <v>1488</v>
      </c>
      <c r="C2169" s="140">
        <v>38687</v>
      </c>
      <c r="D2169" s="141">
        <v>2.8500000000000001E-2</v>
      </c>
      <c r="E2169" s="119">
        <v>1</v>
      </c>
      <c r="F2169" s="119" t="s">
        <v>1489</v>
      </c>
      <c r="G2169" s="114">
        <f>IF([Data da Aprovação]&lt;&gt;"ESTATUTÁRIO",YEAR([Data da Aprovação]),"")</f>
        <v>2005</v>
      </c>
      <c r="H2169" s="106">
        <f>Tabela9[[#This Row],[Valor do Provento R$]]/Tabela9[[#This Row],[Provento por 1 ou 1000 Ações]]</f>
        <v>2.8500000000000001E-2</v>
      </c>
    </row>
    <row r="2170" spans="1:8">
      <c r="A2170" s="118" t="s">
        <v>1547</v>
      </c>
      <c r="B2170" s="116" t="s">
        <v>1488</v>
      </c>
      <c r="C2170" s="138">
        <v>38719</v>
      </c>
      <c r="D2170" s="139">
        <v>2.8500000000000001E-2</v>
      </c>
      <c r="E2170" s="118">
        <v>1</v>
      </c>
      <c r="F2170" s="118" t="s">
        <v>1489</v>
      </c>
      <c r="G2170" s="113">
        <f>IF([Data da Aprovação]&lt;&gt;"ESTATUTÁRIO",YEAR([Data da Aprovação]),"")</f>
        <v>2006</v>
      </c>
      <c r="H2170" s="106">
        <f>Tabela9[[#This Row],[Valor do Provento R$]]/Tabela9[[#This Row],[Provento por 1 ou 1000 Ações]]</f>
        <v>2.8500000000000001E-2</v>
      </c>
    </row>
    <row r="2171" spans="1:8">
      <c r="A2171" s="119" t="s">
        <v>1547</v>
      </c>
      <c r="B2171" s="117" t="s">
        <v>1488</v>
      </c>
      <c r="C2171" s="140">
        <v>38749</v>
      </c>
      <c r="D2171" s="141">
        <v>2.8500000000000001E-2</v>
      </c>
      <c r="E2171" s="119">
        <v>1</v>
      </c>
      <c r="F2171" s="119" t="s">
        <v>1489</v>
      </c>
      <c r="G2171" s="114">
        <f>IF([Data da Aprovação]&lt;&gt;"ESTATUTÁRIO",YEAR([Data da Aprovação]),"")</f>
        <v>2006</v>
      </c>
      <c r="H2171" s="106">
        <f>Tabela9[[#This Row],[Valor do Provento R$]]/Tabela9[[#This Row],[Provento por 1 ou 1000 Ações]]</f>
        <v>2.8500000000000001E-2</v>
      </c>
    </row>
    <row r="2172" spans="1:8">
      <c r="A2172" s="118" t="s">
        <v>1547</v>
      </c>
      <c r="B2172" s="116" t="s">
        <v>1488</v>
      </c>
      <c r="C2172" s="138">
        <v>38777</v>
      </c>
      <c r="D2172" s="139">
        <v>2.8500000000000001E-2</v>
      </c>
      <c r="E2172" s="118">
        <v>1</v>
      </c>
      <c r="F2172" s="118" t="s">
        <v>1489</v>
      </c>
      <c r="G2172" s="113">
        <f>IF([Data da Aprovação]&lt;&gt;"ESTATUTÁRIO",YEAR([Data da Aprovação]),"")</f>
        <v>2006</v>
      </c>
      <c r="H2172" s="106">
        <f>Tabela9[[#This Row],[Valor do Provento R$]]/Tabela9[[#This Row],[Provento por 1 ou 1000 Ações]]</f>
        <v>2.8500000000000001E-2</v>
      </c>
    </row>
    <row r="2173" spans="1:8">
      <c r="A2173" s="119" t="s">
        <v>1547</v>
      </c>
      <c r="B2173" s="117" t="s">
        <v>1488</v>
      </c>
      <c r="C2173" s="140">
        <v>38782</v>
      </c>
      <c r="D2173" s="141">
        <v>0.33453092600000001</v>
      </c>
      <c r="E2173" s="119">
        <v>1</v>
      </c>
      <c r="F2173" s="119" t="s">
        <v>1492</v>
      </c>
      <c r="G2173" s="114">
        <f>IF([Data da Aprovação]&lt;&gt;"ESTATUTÁRIO",YEAR([Data da Aprovação]),"")</f>
        <v>2006</v>
      </c>
      <c r="H2173" s="106">
        <f>Tabela9[[#This Row],[Valor do Provento R$]]/Tabela9[[#This Row],[Provento por 1 ou 1000 Ações]]</f>
        <v>0.33453092600000001</v>
      </c>
    </row>
    <row r="2174" spans="1:8">
      <c r="A2174" s="118" t="s">
        <v>1547</v>
      </c>
      <c r="B2174" s="116" t="s">
        <v>1488</v>
      </c>
      <c r="C2174" s="138">
        <v>38810</v>
      </c>
      <c r="D2174" s="139">
        <v>3.2774999999999999E-2</v>
      </c>
      <c r="E2174" s="118">
        <v>1</v>
      </c>
      <c r="F2174" s="118" t="s">
        <v>1489</v>
      </c>
      <c r="G2174" s="113">
        <f>IF([Data da Aprovação]&lt;&gt;"ESTATUTÁRIO",YEAR([Data da Aprovação]),"")</f>
        <v>2006</v>
      </c>
      <c r="H2174" s="106">
        <f>Tabela9[[#This Row],[Valor do Provento R$]]/Tabela9[[#This Row],[Provento por 1 ou 1000 Ações]]</f>
        <v>3.2774999999999999E-2</v>
      </c>
    </row>
    <row r="2175" spans="1:8">
      <c r="A2175" s="119" t="s">
        <v>1547</v>
      </c>
      <c r="B2175" s="117" t="s">
        <v>1488</v>
      </c>
      <c r="C2175" s="140">
        <v>38839</v>
      </c>
      <c r="D2175" s="141">
        <v>3.2774999999999999E-2</v>
      </c>
      <c r="E2175" s="119">
        <v>1</v>
      </c>
      <c r="F2175" s="119" t="s">
        <v>1489</v>
      </c>
      <c r="G2175" s="114">
        <f>IF([Data da Aprovação]&lt;&gt;"ESTATUTÁRIO",YEAR([Data da Aprovação]),"")</f>
        <v>2006</v>
      </c>
      <c r="H2175" s="106">
        <f>Tabela9[[#This Row],[Valor do Provento R$]]/Tabela9[[#This Row],[Provento por 1 ou 1000 Ações]]</f>
        <v>3.2774999999999999E-2</v>
      </c>
    </row>
    <row r="2176" spans="1:8">
      <c r="A2176" s="118" t="s">
        <v>1547</v>
      </c>
      <c r="B2176" s="116" t="s">
        <v>1488</v>
      </c>
      <c r="C2176" s="138">
        <v>38869</v>
      </c>
      <c r="D2176" s="139">
        <v>3.2774999999999999E-2</v>
      </c>
      <c r="E2176" s="118">
        <v>1</v>
      </c>
      <c r="F2176" s="118" t="s">
        <v>1489</v>
      </c>
      <c r="G2176" s="113">
        <f>IF([Data da Aprovação]&lt;&gt;"ESTATUTÁRIO",YEAR([Data da Aprovação]),"")</f>
        <v>2006</v>
      </c>
      <c r="H2176" s="106">
        <f>Tabela9[[#This Row],[Valor do Provento R$]]/Tabela9[[#This Row],[Provento por 1 ou 1000 Ações]]</f>
        <v>3.2774999999999999E-2</v>
      </c>
    </row>
    <row r="2177" spans="1:8">
      <c r="A2177" s="119" t="s">
        <v>1547</v>
      </c>
      <c r="B2177" s="117" t="s">
        <v>1488</v>
      </c>
      <c r="C2177" s="140">
        <v>38898</v>
      </c>
      <c r="D2177" s="141">
        <v>0.32774999999999999</v>
      </c>
      <c r="E2177" s="119">
        <v>1</v>
      </c>
      <c r="F2177" s="119" t="s">
        <v>1489</v>
      </c>
      <c r="G2177" s="114">
        <f>IF([Data da Aprovação]&lt;&gt;"ESTATUTÁRIO",YEAR([Data da Aprovação]),"")</f>
        <v>2006</v>
      </c>
      <c r="H2177" s="106">
        <f>Tabela9[[#This Row],[Valor do Provento R$]]/Tabela9[[#This Row],[Provento por 1 ou 1000 Ações]]</f>
        <v>0.32774999999999999</v>
      </c>
    </row>
    <row r="2178" spans="1:8">
      <c r="A2178" s="118" t="s">
        <v>1547</v>
      </c>
      <c r="B2178" s="116" t="s">
        <v>1488</v>
      </c>
      <c r="C2178" s="138">
        <v>38901</v>
      </c>
      <c r="D2178" s="139">
        <v>3.2774999999999999E-2</v>
      </c>
      <c r="E2178" s="118">
        <v>1</v>
      </c>
      <c r="F2178" s="118" t="s">
        <v>1489</v>
      </c>
      <c r="G2178" s="113">
        <f>IF([Data da Aprovação]&lt;&gt;"ESTATUTÁRIO",YEAR([Data da Aprovação]),"")</f>
        <v>2006</v>
      </c>
      <c r="H2178" s="106">
        <f>Tabela9[[#This Row],[Valor do Provento R$]]/Tabela9[[#This Row],[Provento por 1 ou 1000 Ações]]</f>
        <v>3.2774999999999999E-2</v>
      </c>
    </row>
    <row r="2179" spans="1:8">
      <c r="A2179" s="119" t="s">
        <v>1547</v>
      </c>
      <c r="B2179" s="117" t="s">
        <v>1488</v>
      </c>
      <c r="C2179" s="140">
        <v>38930</v>
      </c>
      <c r="D2179" s="141">
        <v>3.2774999999999999E-2</v>
      </c>
      <c r="E2179" s="119">
        <v>1</v>
      </c>
      <c r="F2179" s="119" t="s">
        <v>1489</v>
      </c>
      <c r="G2179" s="114">
        <f>IF([Data da Aprovação]&lt;&gt;"ESTATUTÁRIO",YEAR([Data da Aprovação]),"")</f>
        <v>2006</v>
      </c>
      <c r="H2179" s="106">
        <f>Tabela9[[#This Row],[Valor do Provento R$]]/Tabela9[[#This Row],[Provento por 1 ou 1000 Ações]]</f>
        <v>3.2774999999999999E-2</v>
      </c>
    </row>
    <row r="2180" spans="1:8">
      <c r="A2180" s="118" t="s">
        <v>1547</v>
      </c>
      <c r="B2180" s="116" t="s">
        <v>1488</v>
      </c>
      <c r="C2180" s="138">
        <v>38930</v>
      </c>
      <c r="D2180" s="139">
        <v>3.2774999999999999E-2</v>
      </c>
      <c r="E2180" s="118">
        <v>1</v>
      </c>
      <c r="F2180" s="118" t="s">
        <v>1489</v>
      </c>
      <c r="G2180" s="113">
        <f>IF([Data da Aprovação]&lt;&gt;"ESTATUTÁRIO",YEAR([Data da Aprovação]),"")</f>
        <v>2006</v>
      </c>
      <c r="H2180" s="106">
        <f>Tabela9[[#This Row],[Valor do Provento R$]]/Tabela9[[#This Row],[Provento por 1 ou 1000 Ações]]</f>
        <v>3.2774999999999999E-2</v>
      </c>
    </row>
    <row r="2181" spans="1:8">
      <c r="A2181" s="119" t="s">
        <v>1547</v>
      </c>
      <c r="B2181" s="117" t="s">
        <v>1488</v>
      </c>
      <c r="C2181" s="140">
        <v>38961</v>
      </c>
      <c r="D2181" s="141">
        <v>3.2774999999999999E-2</v>
      </c>
      <c r="E2181" s="119">
        <v>1</v>
      </c>
      <c r="F2181" s="119" t="s">
        <v>1489</v>
      </c>
      <c r="G2181" s="114">
        <f>IF([Data da Aprovação]&lt;&gt;"ESTATUTÁRIO",YEAR([Data da Aprovação]),"")</f>
        <v>2006</v>
      </c>
      <c r="H2181" s="106">
        <f>Tabela9[[#This Row],[Valor do Provento R$]]/Tabela9[[#This Row],[Provento por 1 ou 1000 Ações]]</f>
        <v>3.2774999999999999E-2</v>
      </c>
    </row>
    <row r="2182" spans="1:8">
      <c r="A2182" s="118" t="s">
        <v>1547</v>
      </c>
      <c r="B2182" s="116" t="s">
        <v>1488</v>
      </c>
      <c r="C2182" s="138">
        <v>38992</v>
      </c>
      <c r="D2182" s="139">
        <v>3.2774999999999999E-2</v>
      </c>
      <c r="E2182" s="118">
        <v>1</v>
      </c>
      <c r="F2182" s="118" t="s">
        <v>1489</v>
      </c>
      <c r="G2182" s="113">
        <f>IF([Data da Aprovação]&lt;&gt;"ESTATUTÁRIO",YEAR([Data da Aprovação]),"")</f>
        <v>2006</v>
      </c>
      <c r="H2182" s="106">
        <f>Tabela9[[#This Row],[Valor do Provento R$]]/Tabela9[[#This Row],[Provento por 1 ou 1000 Ações]]</f>
        <v>3.2774999999999999E-2</v>
      </c>
    </row>
    <row r="2183" spans="1:8">
      <c r="A2183" s="119" t="s">
        <v>1547</v>
      </c>
      <c r="B2183" s="117" t="s">
        <v>1488</v>
      </c>
      <c r="C2183" s="140">
        <v>38995</v>
      </c>
      <c r="D2183" s="141">
        <v>0.784333536</v>
      </c>
      <c r="E2183" s="119">
        <v>1</v>
      </c>
      <c r="F2183" s="119" t="s">
        <v>1489</v>
      </c>
      <c r="G2183" s="114">
        <f>IF([Data da Aprovação]&lt;&gt;"ESTATUTÁRIO",YEAR([Data da Aprovação]),"")</f>
        <v>2006</v>
      </c>
      <c r="H2183" s="106">
        <f>Tabela9[[#This Row],[Valor do Provento R$]]/Tabela9[[#This Row],[Provento por 1 ou 1000 Ações]]</f>
        <v>0.784333536</v>
      </c>
    </row>
    <row r="2184" spans="1:8">
      <c r="A2184" s="118" t="s">
        <v>1547</v>
      </c>
      <c r="B2184" s="116" t="s">
        <v>1488</v>
      </c>
      <c r="C2184" s="138">
        <v>38995</v>
      </c>
      <c r="D2184" s="139">
        <v>0.56895468900000001</v>
      </c>
      <c r="E2184" s="118">
        <v>1</v>
      </c>
      <c r="F2184" s="118" t="s">
        <v>1492</v>
      </c>
      <c r="G2184" s="113">
        <f>IF([Data da Aprovação]&lt;&gt;"ESTATUTÁRIO",YEAR([Data da Aprovação]),"")</f>
        <v>2006</v>
      </c>
      <c r="H2184" s="106">
        <f>Tabela9[[#This Row],[Valor do Provento R$]]/Tabela9[[#This Row],[Provento por 1 ou 1000 Ações]]</f>
        <v>0.56895468900000001</v>
      </c>
    </row>
    <row r="2185" spans="1:8">
      <c r="A2185" s="119" t="s">
        <v>1547</v>
      </c>
      <c r="B2185" s="117" t="s">
        <v>1488</v>
      </c>
      <c r="C2185" s="140">
        <v>39022</v>
      </c>
      <c r="D2185" s="141">
        <v>3.2774999999999999E-2</v>
      </c>
      <c r="E2185" s="119">
        <v>1</v>
      </c>
      <c r="F2185" s="119" t="s">
        <v>1489</v>
      </c>
      <c r="G2185" s="114">
        <f>IF([Data da Aprovação]&lt;&gt;"ESTATUTÁRIO",YEAR([Data da Aprovação]),"")</f>
        <v>2006</v>
      </c>
      <c r="H2185" s="106">
        <f>Tabela9[[#This Row],[Valor do Provento R$]]/Tabela9[[#This Row],[Provento por 1 ou 1000 Ações]]</f>
        <v>3.2774999999999999E-2</v>
      </c>
    </row>
    <row r="2186" spans="1:8">
      <c r="A2186" s="118" t="s">
        <v>1547</v>
      </c>
      <c r="B2186" s="116" t="s">
        <v>1488</v>
      </c>
      <c r="C2186" s="138">
        <v>39052</v>
      </c>
      <c r="D2186" s="139">
        <v>3.2774999999999999E-2</v>
      </c>
      <c r="E2186" s="118">
        <v>1</v>
      </c>
      <c r="F2186" s="118" t="s">
        <v>1489</v>
      </c>
      <c r="G2186" s="113">
        <f>IF([Data da Aprovação]&lt;&gt;"ESTATUTÁRIO",YEAR([Data da Aprovação]),"")</f>
        <v>2006</v>
      </c>
      <c r="H2186" s="106">
        <f>Tabela9[[#This Row],[Valor do Provento R$]]/Tabela9[[#This Row],[Provento por 1 ou 1000 Ações]]</f>
        <v>3.2774999999999999E-2</v>
      </c>
    </row>
    <row r="2187" spans="1:8">
      <c r="A2187" s="119" t="s">
        <v>1547</v>
      </c>
      <c r="B2187" s="117" t="s">
        <v>1488</v>
      </c>
      <c r="C2187" s="140">
        <v>39084</v>
      </c>
      <c r="D2187" s="141">
        <v>3.2774999999999999E-2</v>
      </c>
      <c r="E2187" s="119">
        <v>1</v>
      </c>
      <c r="F2187" s="119" t="s">
        <v>1489</v>
      </c>
      <c r="G2187" s="114">
        <f>IF([Data da Aprovação]&lt;&gt;"ESTATUTÁRIO",YEAR([Data da Aprovação]),"")</f>
        <v>2007</v>
      </c>
      <c r="H2187" s="106">
        <f>Tabela9[[#This Row],[Valor do Provento R$]]/Tabela9[[#This Row],[Provento por 1 ou 1000 Ações]]</f>
        <v>3.2774999999999999E-2</v>
      </c>
    </row>
    <row r="2188" spans="1:8">
      <c r="A2188" s="118" t="s">
        <v>1547</v>
      </c>
      <c r="B2188" s="116" t="s">
        <v>1488</v>
      </c>
      <c r="C2188" s="138">
        <v>39114</v>
      </c>
      <c r="D2188" s="139">
        <v>3.2774999999999999E-2</v>
      </c>
      <c r="E2188" s="118">
        <v>1</v>
      </c>
      <c r="F2188" s="118" t="s">
        <v>1489</v>
      </c>
      <c r="G2188" s="113">
        <f>IF([Data da Aprovação]&lt;&gt;"ESTATUTÁRIO",YEAR([Data da Aprovação]),"")</f>
        <v>2007</v>
      </c>
      <c r="H2188" s="106">
        <f>Tabela9[[#This Row],[Valor do Provento R$]]/Tabela9[[#This Row],[Provento por 1 ou 1000 Ações]]</f>
        <v>3.2774999999999999E-2</v>
      </c>
    </row>
    <row r="2189" spans="1:8">
      <c r="A2189" s="119" t="s">
        <v>1547</v>
      </c>
      <c r="B2189" s="117" t="s">
        <v>1488</v>
      </c>
      <c r="C2189" s="140">
        <v>39142</v>
      </c>
      <c r="D2189" s="141">
        <v>3.6052500000000001E-2</v>
      </c>
      <c r="E2189" s="119">
        <v>1</v>
      </c>
      <c r="F2189" s="119" t="s">
        <v>1489</v>
      </c>
      <c r="G2189" s="114">
        <f>IF([Data da Aprovação]&lt;&gt;"ESTATUTÁRIO",YEAR([Data da Aprovação]),"")</f>
        <v>2007</v>
      </c>
      <c r="H2189" s="106">
        <f>Tabela9[[#This Row],[Valor do Provento R$]]/Tabela9[[#This Row],[Provento por 1 ou 1000 Ações]]</f>
        <v>3.6052500000000001E-2</v>
      </c>
    </row>
    <row r="2190" spans="1:8">
      <c r="A2190" s="118" t="s">
        <v>1547</v>
      </c>
      <c r="B2190" s="116" t="s">
        <v>1488</v>
      </c>
      <c r="C2190" s="138">
        <v>39146</v>
      </c>
      <c r="D2190" s="139">
        <v>3.8062451999999997E-2</v>
      </c>
      <c r="E2190" s="118">
        <v>1</v>
      </c>
      <c r="F2190" s="118" t="s">
        <v>1492</v>
      </c>
      <c r="G2190" s="113">
        <f>IF([Data da Aprovação]&lt;&gt;"ESTATUTÁRIO",YEAR([Data da Aprovação]),"")</f>
        <v>2007</v>
      </c>
      <c r="H2190" s="106">
        <f>Tabela9[[#This Row],[Valor do Provento R$]]/Tabela9[[#This Row],[Provento por 1 ou 1000 Ações]]</f>
        <v>3.8062451999999997E-2</v>
      </c>
    </row>
    <row r="2191" spans="1:8">
      <c r="A2191" s="119" t="s">
        <v>1547</v>
      </c>
      <c r="B2191" s="117" t="s">
        <v>1488</v>
      </c>
      <c r="C2191" s="140">
        <v>39174</v>
      </c>
      <c r="D2191" s="141">
        <v>1.8026250000000001E-2</v>
      </c>
      <c r="E2191" s="119">
        <v>1</v>
      </c>
      <c r="F2191" s="119" t="s">
        <v>1489</v>
      </c>
      <c r="G2191" s="114">
        <f>IF([Data da Aprovação]&lt;&gt;"ESTATUTÁRIO",YEAR([Data da Aprovação]),"")</f>
        <v>2007</v>
      </c>
      <c r="H2191" s="106">
        <f>Tabela9[[#This Row],[Valor do Provento R$]]/Tabela9[[#This Row],[Provento por 1 ou 1000 Ações]]</f>
        <v>1.8026250000000001E-2</v>
      </c>
    </row>
    <row r="2192" spans="1:8">
      <c r="A2192" s="118" t="s">
        <v>1547</v>
      </c>
      <c r="B2192" s="116" t="s">
        <v>1488</v>
      </c>
      <c r="C2192" s="138">
        <v>39204</v>
      </c>
      <c r="D2192" s="139">
        <v>1.8026250000000001E-2</v>
      </c>
      <c r="E2192" s="118">
        <v>1</v>
      </c>
      <c r="F2192" s="118" t="s">
        <v>1489</v>
      </c>
      <c r="G2192" s="113">
        <f>IF([Data da Aprovação]&lt;&gt;"ESTATUTÁRIO",YEAR([Data da Aprovação]),"")</f>
        <v>2007</v>
      </c>
      <c r="H2192" s="106">
        <f>Tabela9[[#This Row],[Valor do Provento R$]]/Tabela9[[#This Row],[Provento por 1 ou 1000 Ações]]</f>
        <v>1.8026250000000001E-2</v>
      </c>
    </row>
    <row r="2193" spans="1:8">
      <c r="A2193" s="119" t="s">
        <v>1547</v>
      </c>
      <c r="B2193" s="117" t="s">
        <v>1488</v>
      </c>
      <c r="C2193" s="140">
        <v>39234</v>
      </c>
      <c r="D2193" s="141">
        <v>1.8026250000000001E-2</v>
      </c>
      <c r="E2193" s="119">
        <v>1</v>
      </c>
      <c r="F2193" s="119" t="s">
        <v>1489</v>
      </c>
      <c r="G2193" s="114">
        <f>IF([Data da Aprovação]&lt;&gt;"ESTATUTÁRIO",YEAR([Data da Aprovação]),"")</f>
        <v>2007</v>
      </c>
      <c r="H2193" s="106">
        <f>Tabela9[[#This Row],[Valor do Provento R$]]/Tabela9[[#This Row],[Provento por 1 ou 1000 Ações]]</f>
        <v>1.8026250000000001E-2</v>
      </c>
    </row>
    <row r="2194" spans="1:8">
      <c r="A2194" s="118" t="s">
        <v>1547</v>
      </c>
      <c r="B2194" s="116" t="s">
        <v>1488</v>
      </c>
      <c r="C2194" s="138">
        <v>39260</v>
      </c>
      <c r="D2194" s="139">
        <v>0.15322313000000001</v>
      </c>
      <c r="E2194" s="118">
        <v>1</v>
      </c>
      <c r="F2194" s="118" t="s">
        <v>1492</v>
      </c>
      <c r="G2194" s="113">
        <f>IF([Data da Aprovação]&lt;&gt;"ESTATUTÁRIO",YEAR([Data da Aprovação]),"")</f>
        <v>2007</v>
      </c>
      <c r="H2194" s="106">
        <f>Tabela9[[#This Row],[Valor do Provento R$]]/Tabela9[[#This Row],[Provento por 1 ou 1000 Ações]]</f>
        <v>0.15322313000000001</v>
      </c>
    </row>
    <row r="2195" spans="1:8">
      <c r="A2195" s="119" t="s">
        <v>1547</v>
      </c>
      <c r="B2195" s="117" t="s">
        <v>1488</v>
      </c>
      <c r="C2195" s="140">
        <v>39265</v>
      </c>
      <c r="D2195" s="141">
        <v>1.8026250000000001E-2</v>
      </c>
      <c r="E2195" s="119">
        <v>1</v>
      </c>
      <c r="F2195" s="119" t="s">
        <v>1489</v>
      </c>
      <c r="G2195" s="114">
        <f>IF([Data da Aprovação]&lt;&gt;"ESTATUTÁRIO",YEAR([Data da Aprovação]),"")</f>
        <v>2007</v>
      </c>
      <c r="H2195" s="106">
        <f>Tabela9[[#This Row],[Valor do Provento R$]]/Tabela9[[#This Row],[Provento por 1 ou 1000 Ações]]</f>
        <v>1.8026250000000001E-2</v>
      </c>
    </row>
    <row r="2196" spans="1:8">
      <c r="A2196" s="118" t="s">
        <v>1547</v>
      </c>
      <c r="B2196" s="116" t="s">
        <v>1488</v>
      </c>
      <c r="C2196" s="138">
        <v>39295</v>
      </c>
      <c r="D2196" s="139">
        <v>1.8026250000000001E-2</v>
      </c>
      <c r="E2196" s="118">
        <v>1</v>
      </c>
      <c r="F2196" s="118" t="s">
        <v>1489</v>
      </c>
      <c r="G2196" s="113">
        <f>IF([Data da Aprovação]&lt;&gt;"ESTATUTÁRIO",YEAR([Data da Aprovação]),"")</f>
        <v>2007</v>
      </c>
      <c r="H2196" s="106">
        <f>Tabela9[[#This Row],[Valor do Provento R$]]/Tabela9[[#This Row],[Provento por 1 ou 1000 Ações]]</f>
        <v>1.8026250000000001E-2</v>
      </c>
    </row>
    <row r="2197" spans="1:8">
      <c r="A2197" s="119" t="s">
        <v>1547</v>
      </c>
      <c r="B2197" s="117" t="s">
        <v>1488</v>
      </c>
      <c r="C2197" s="140">
        <v>39328</v>
      </c>
      <c r="D2197" s="141">
        <v>1.8026250000000001E-2</v>
      </c>
      <c r="E2197" s="119">
        <v>1</v>
      </c>
      <c r="F2197" s="119" t="s">
        <v>1489</v>
      </c>
      <c r="G2197" s="114">
        <f>IF([Data da Aprovação]&lt;&gt;"ESTATUTÁRIO",YEAR([Data da Aprovação]),"")</f>
        <v>2007</v>
      </c>
      <c r="H2197" s="106">
        <f>Tabela9[[#This Row],[Valor do Provento R$]]/Tabela9[[#This Row],[Provento por 1 ou 1000 Ações]]</f>
        <v>1.8026250000000001E-2</v>
      </c>
    </row>
    <row r="2198" spans="1:8">
      <c r="A2198" s="118" t="s">
        <v>1547</v>
      </c>
      <c r="B2198" s="116" t="s">
        <v>1488</v>
      </c>
      <c r="C2198" s="138">
        <v>39356</v>
      </c>
      <c r="D2198" s="139">
        <v>1.8026250000000001E-2</v>
      </c>
      <c r="E2198" s="118">
        <v>1</v>
      </c>
      <c r="F2198" s="118" t="s">
        <v>1489</v>
      </c>
      <c r="G2198" s="113">
        <f>IF([Data da Aprovação]&lt;&gt;"ESTATUTÁRIO",YEAR([Data da Aprovação]),"")</f>
        <v>2007</v>
      </c>
      <c r="H2198" s="106">
        <f>Tabela9[[#This Row],[Valor do Provento R$]]/Tabela9[[#This Row],[Provento por 1 ou 1000 Ações]]</f>
        <v>1.8026250000000001E-2</v>
      </c>
    </row>
    <row r="2199" spans="1:8">
      <c r="A2199" s="119" t="s">
        <v>1547</v>
      </c>
      <c r="B2199" s="117" t="s">
        <v>1488</v>
      </c>
      <c r="C2199" s="140">
        <v>39387</v>
      </c>
      <c r="D2199" s="141">
        <v>1.8026250000000001E-2</v>
      </c>
      <c r="E2199" s="119">
        <v>1</v>
      </c>
      <c r="F2199" s="119" t="s">
        <v>1489</v>
      </c>
      <c r="G2199" s="114">
        <f>IF([Data da Aprovação]&lt;&gt;"ESTATUTÁRIO",YEAR([Data da Aprovação]),"")</f>
        <v>2007</v>
      </c>
      <c r="H2199" s="106">
        <f>Tabela9[[#This Row],[Valor do Provento R$]]/Tabela9[[#This Row],[Provento por 1 ou 1000 Ações]]</f>
        <v>1.8026250000000001E-2</v>
      </c>
    </row>
    <row r="2200" spans="1:8">
      <c r="A2200" s="118" t="s">
        <v>1547</v>
      </c>
      <c r="B2200" s="116" t="s">
        <v>1488</v>
      </c>
      <c r="C2200" s="138">
        <v>39419</v>
      </c>
      <c r="D2200" s="139">
        <v>1.8026250000000001E-2</v>
      </c>
      <c r="E2200" s="118">
        <v>1</v>
      </c>
      <c r="F2200" s="118" t="s">
        <v>1489</v>
      </c>
      <c r="G2200" s="113">
        <f>IF([Data da Aprovação]&lt;&gt;"ESTATUTÁRIO",YEAR([Data da Aprovação]),"")</f>
        <v>2007</v>
      </c>
      <c r="H2200" s="106">
        <f>Tabela9[[#This Row],[Valor do Provento R$]]/Tabela9[[#This Row],[Provento por 1 ou 1000 Ações]]</f>
        <v>1.8026250000000001E-2</v>
      </c>
    </row>
    <row r="2201" spans="1:8">
      <c r="A2201" s="119" t="s">
        <v>1547</v>
      </c>
      <c r="B2201" s="117" t="s">
        <v>1488</v>
      </c>
      <c r="C2201" s="140">
        <v>39444</v>
      </c>
      <c r="D2201" s="141">
        <v>0.53696258399999997</v>
      </c>
      <c r="E2201" s="119">
        <v>1</v>
      </c>
      <c r="F2201" s="119" t="s">
        <v>1489</v>
      </c>
      <c r="G2201" s="114">
        <f>IF([Data da Aprovação]&lt;&gt;"ESTATUTÁRIO",YEAR([Data da Aprovação]),"")</f>
        <v>2007</v>
      </c>
      <c r="H2201" s="106">
        <f>Tabela9[[#This Row],[Valor do Provento R$]]/Tabela9[[#This Row],[Provento por 1 ou 1000 Ações]]</f>
        <v>0.53696258399999997</v>
      </c>
    </row>
    <row r="2202" spans="1:8">
      <c r="A2202" s="118" t="s">
        <v>1547</v>
      </c>
      <c r="B2202" s="116" t="s">
        <v>1488</v>
      </c>
      <c r="C2202" s="138">
        <v>39444</v>
      </c>
      <c r="D2202" s="139">
        <v>0.40101761299999999</v>
      </c>
      <c r="E2202" s="118">
        <v>1</v>
      </c>
      <c r="F2202" s="118" t="s">
        <v>1492</v>
      </c>
      <c r="G2202" s="113">
        <f>IF([Data da Aprovação]&lt;&gt;"ESTATUTÁRIO",YEAR([Data da Aprovação]),"")</f>
        <v>2007</v>
      </c>
      <c r="H2202" s="106">
        <f>Tabela9[[#This Row],[Valor do Provento R$]]/Tabela9[[#This Row],[Provento por 1 ou 1000 Ações]]</f>
        <v>0.40101761299999999</v>
      </c>
    </row>
    <row r="2203" spans="1:8">
      <c r="A2203" s="119" t="s">
        <v>1547</v>
      </c>
      <c r="B2203" s="117" t="s">
        <v>1488</v>
      </c>
      <c r="C2203" s="140">
        <v>39449</v>
      </c>
      <c r="D2203" s="141">
        <v>1.8026250000000001E-2</v>
      </c>
      <c r="E2203" s="119">
        <v>1</v>
      </c>
      <c r="F2203" s="119" t="s">
        <v>1489</v>
      </c>
      <c r="G2203" s="114">
        <f>IF([Data da Aprovação]&lt;&gt;"ESTATUTÁRIO",YEAR([Data da Aprovação]),"")</f>
        <v>2008</v>
      </c>
      <c r="H2203" s="106">
        <f>Tabela9[[#This Row],[Valor do Provento R$]]/Tabela9[[#This Row],[Provento por 1 ou 1000 Ações]]</f>
        <v>1.8026250000000001E-2</v>
      </c>
    </row>
    <row r="2204" spans="1:8">
      <c r="A2204" s="118" t="s">
        <v>1547</v>
      </c>
      <c r="B2204" s="116" t="s">
        <v>1488</v>
      </c>
      <c r="C2204" s="138">
        <v>39479</v>
      </c>
      <c r="D2204" s="139">
        <v>1.8026250000000001E-2</v>
      </c>
      <c r="E2204" s="118">
        <v>1</v>
      </c>
      <c r="F2204" s="118" t="s">
        <v>1489</v>
      </c>
      <c r="G2204" s="113">
        <f>IF([Data da Aprovação]&lt;&gt;"ESTATUTÁRIO",YEAR([Data da Aprovação]),"")</f>
        <v>2008</v>
      </c>
      <c r="H2204" s="106">
        <f>Tabela9[[#This Row],[Valor do Provento R$]]/Tabela9[[#This Row],[Provento por 1 ou 1000 Ações]]</f>
        <v>1.8026250000000001E-2</v>
      </c>
    </row>
    <row r="2205" spans="1:8">
      <c r="A2205" s="119" t="s">
        <v>1547</v>
      </c>
      <c r="B2205" s="117" t="s">
        <v>1488</v>
      </c>
      <c r="C2205" s="140">
        <v>39497</v>
      </c>
      <c r="D2205" s="141">
        <v>3.0760433E-2</v>
      </c>
      <c r="E2205" s="119">
        <v>1</v>
      </c>
      <c r="F2205" s="119" t="s">
        <v>1492</v>
      </c>
      <c r="G2205" s="114">
        <f>IF([Data da Aprovação]&lt;&gt;"ESTATUTÁRIO",YEAR([Data da Aprovação]),"")</f>
        <v>2008</v>
      </c>
      <c r="H2205" s="106">
        <f>Tabela9[[#This Row],[Valor do Provento R$]]/Tabela9[[#This Row],[Provento por 1 ou 1000 Ações]]</f>
        <v>3.0760433E-2</v>
      </c>
    </row>
    <row r="2206" spans="1:8">
      <c r="A2206" s="118" t="s">
        <v>1547</v>
      </c>
      <c r="B2206" s="116" t="s">
        <v>1488</v>
      </c>
      <c r="C2206" s="138">
        <v>39510</v>
      </c>
      <c r="D2206" s="139">
        <v>1.8026250000000001E-2</v>
      </c>
      <c r="E2206" s="118">
        <v>1</v>
      </c>
      <c r="F2206" s="118" t="s">
        <v>1489</v>
      </c>
      <c r="G2206" s="113">
        <f>IF([Data da Aprovação]&lt;&gt;"ESTATUTÁRIO",YEAR([Data da Aprovação]),"")</f>
        <v>2008</v>
      </c>
      <c r="H2206" s="106">
        <f>Tabela9[[#This Row],[Valor do Provento R$]]/Tabela9[[#This Row],[Provento por 1 ou 1000 Ações]]</f>
        <v>1.8026250000000001E-2</v>
      </c>
    </row>
    <row r="2207" spans="1:8">
      <c r="A2207" s="119" t="s">
        <v>1547</v>
      </c>
      <c r="B2207" s="117" t="s">
        <v>1488</v>
      </c>
      <c r="C2207" s="140">
        <v>39539</v>
      </c>
      <c r="D2207" s="141">
        <v>1.8026250000000001E-2</v>
      </c>
      <c r="E2207" s="119">
        <v>1</v>
      </c>
      <c r="F2207" s="119" t="s">
        <v>1492</v>
      </c>
      <c r="G2207" s="114">
        <f>IF([Data da Aprovação]&lt;&gt;"ESTATUTÁRIO",YEAR([Data da Aprovação]),"")</f>
        <v>2008</v>
      </c>
      <c r="H2207" s="106">
        <f>Tabela9[[#This Row],[Valor do Provento R$]]/Tabela9[[#This Row],[Provento por 1 ou 1000 Ações]]</f>
        <v>1.8026250000000001E-2</v>
      </c>
    </row>
    <row r="2208" spans="1:8">
      <c r="A2208" s="118" t="s">
        <v>1547</v>
      </c>
      <c r="B2208" s="116" t="s">
        <v>1488</v>
      </c>
      <c r="C2208" s="138">
        <v>39570</v>
      </c>
      <c r="D2208" s="139">
        <v>1.20175E-2</v>
      </c>
      <c r="E2208" s="118">
        <v>1</v>
      </c>
      <c r="F2208" s="118" t="s">
        <v>1492</v>
      </c>
      <c r="G2208" s="113">
        <f>IF([Data da Aprovação]&lt;&gt;"ESTATUTÁRIO",YEAR([Data da Aprovação]),"")</f>
        <v>2008</v>
      </c>
      <c r="H2208" s="106">
        <f>Tabela9[[#This Row],[Valor do Provento R$]]/Tabela9[[#This Row],[Provento por 1 ou 1000 Ações]]</f>
        <v>1.20175E-2</v>
      </c>
    </row>
    <row r="2209" spans="1:8">
      <c r="A2209" s="119" t="s">
        <v>1547</v>
      </c>
      <c r="B2209" s="117" t="s">
        <v>1488</v>
      </c>
      <c r="C2209" s="140">
        <v>39601</v>
      </c>
      <c r="D2209" s="141">
        <v>1.20175E-2</v>
      </c>
      <c r="E2209" s="119">
        <v>1</v>
      </c>
      <c r="F2209" s="119" t="s">
        <v>1492</v>
      </c>
      <c r="G2209" s="114">
        <f>IF([Data da Aprovação]&lt;&gt;"ESTATUTÁRIO",YEAR([Data da Aprovação]),"")</f>
        <v>2008</v>
      </c>
      <c r="H2209" s="106">
        <f>Tabela9[[#This Row],[Valor do Provento R$]]/Tabela9[[#This Row],[Provento por 1 ou 1000 Ações]]</f>
        <v>1.20175E-2</v>
      </c>
    </row>
    <row r="2210" spans="1:8">
      <c r="A2210" s="118" t="s">
        <v>1547</v>
      </c>
      <c r="B2210" s="116" t="s">
        <v>1488</v>
      </c>
      <c r="C2210" s="138">
        <v>39626</v>
      </c>
      <c r="D2210" s="139">
        <v>0.120175</v>
      </c>
      <c r="E2210" s="118">
        <v>1</v>
      </c>
      <c r="F2210" s="118" t="s">
        <v>1492</v>
      </c>
      <c r="G2210" s="113">
        <f>IF([Data da Aprovação]&lt;&gt;"ESTATUTÁRIO",YEAR([Data da Aprovação]),"")</f>
        <v>2008</v>
      </c>
      <c r="H2210" s="106">
        <f>Tabela9[[#This Row],[Valor do Provento R$]]/Tabela9[[#This Row],[Provento por 1 ou 1000 Ações]]</f>
        <v>0.120175</v>
      </c>
    </row>
    <row r="2211" spans="1:8">
      <c r="A2211" s="119" t="s">
        <v>1547</v>
      </c>
      <c r="B2211" s="117" t="s">
        <v>1488</v>
      </c>
      <c r="C2211" s="140">
        <v>39630</v>
      </c>
      <c r="D2211" s="141">
        <v>1.20175E-2</v>
      </c>
      <c r="E2211" s="119">
        <v>1</v>
      </c>
      <c r="F2211" s="119" t="s">
        <v>1492</v>
      </c>
      <c r="G2211" s="114">
        <f>IF([Data da Aprovação]&lt;&gt;"ESTATUTÁRIO",YEAR([Data da Aprovação]),"")</f>
        <v>2008</v>
      </c>
      <c r="H2211" s="106">
        <f>Tabela9[[#This Row],[Valor do Provento R$]]/Tabela9[[#This Row],[Provento por 1 ou 1000 Ações]]</f>
        <v>1.20175E-2</v>
      </c>
    </row>
    <row r="2212" spans="1:8">
      <c r="A2212" s="118" t="s">
        <v>1547</v>
      </c>
      <c r="B2212" s="116" t="s">
        <v>1488</v>
      </c>
      <c r="C2212" s="138">
        <v>39661</v>
      </c>
      <c r="D2212" s="139">
        <v>1.20175E-2</v>
      </c>
      <c r="E2212" s="118">
        <v>1</v>
      </c>
      <c r="F2212" s="118" t="s">
        <v>1492</v>
      </c>
      <c r="G2212" s="113">
        <f>IF([Data da Aprovação]&lt;&gt;"ESTATUTÁRIO",YEAR([Data da Aprovação]),"")</f>
        <v>2008</v>
      </c>
      <c r="H2212" s="106">
        <f>Tabela9[[#This Row],[Valor do Provento R$]]/Tabela9[[#This Row],[Provento por 1 ou 1000 Ações]]</f>
        <v>1.20175E-2</v>
      </c>
    </row>
    <row r="2213" spans="1:8">
      <c r="A2213" s="119" t="s">
        <v>1547</v>
      </c>
      <c r="B2213" s="117" t="s">
        <v>1488</v>
      </c>
      <c r="C2213" s="140">
        <v>39692</v>
      </c>
      <c r="D2213" s="141">
        <v>1.20175E-2</v>
      </c>
      <c r="E2213" s="119">
        <v>1</v>
      </c>
      <c r="F2213" s="119" t="s">
        <v>1492</v>
      </c>
      <c r="G2213" s="114">
        <f>IF([Data da Aprovação]&lt;&gt;"ESTATUTÁRIO",YEAR([Data da Aprovação]),"")</f>
        <v>2008</v>
      </c>
      <c r="H2213" s="106">
        <f>Tabela9[[#This Row],[Valor do Provento R$]]/Tabela9[[#This Row],[Provento por 1 ou 1000 Ações]]</f>
        <v>1.20175E-2</v>
      </c>
    </row>
    <row r="2214" spans="1:8">
      <c r="A2214" s="118" t="s">
        <v>1547</v>
      </c>
      <c r="B2214" s="116" t="s">
        <v>1488</v>
      </c>
      <c r="C2214" s="138">
        <v>39722</v>
      </c>
      <c r="D2214" s="139">
        <v>1.20175E-2</v>
      </c>
      <c r="E2214" s="118">
        <v>1</v>
      </c>
      <c r="F2214" s="118" t="s">
        <v>1492</v>
      </c>
      <c r="G2214" s="113">
        <f>IF([Data da Aprovação]&lt;&gt;"ESTATUTÁRIO",YEAR([Data da Aprovação]),"")</f>
        <v>2008</v>
      </c>
      <c r="H2214" s="106">
        <f>Tabela9[[#This Row],[Valor do Provento R$]]/Tabela9[[#This Row],[Provento por 1 ou 1000 Ações]]</f>
        <v>1.20175E-2</v>
      </c>
    </row>
    <row r="2215" spans="1:8">
      <c r="A2215" s="119" t="s">
        <v>1547</v>
      </c>
      <c r="B2215" s="117" t="s">
        <v>1488</v>
      </c>
      <c r="C2215" s="140">
        <v>39755</v>
      </c>
      <c r="D2215" s="141">
        <v>1.20175E-2</v>
      </c>
      <c r="E2215" s="119">
        <v>1</v>
      </c>
      <c r="F2215" s="119" t="s">
        <v>1492</v>
      </c>
      <c r="G2215" s="114">
        <f>IF([Data da Aprovação]&lt;&gt;"ESTATUTÁRIO",YEAR([Data da Aprovação]),"")</f>
        <v>2008</v>
      </c>
      <c r="H2215" s="106">
        <f>Tabela9[[#This Row],[Valor do Provento R$]]/Tabela9[[#This Row],[Provento por 1 ou 1000 Ações]]</f>
        <v>1.20175E-2</v>
      </c>
    </row>
    <row r="2216" spans="1:8">
      <c r="A2216" s="118" t="s">
        <v>1547</v>
      </c>
      <c r="B2216" s="116" t="s">
        <v>1488</v>
      </c>
      <c r="C2216" s="138">
        <v>39773</v>
      </c>
      <c r="D2216" s="139">
        <v>0.57148243099999996</v>
      </c>
      <c r="E2216" s="118">
        <v>1</v>
      </c>
      <c r="F2216" s="118" t="s">
        <v>1489</v>
      </c>
      <c r="G2216" s="113">
        <f>IF([Data da Aprovação]&lt;&gt;"ESTATUTÁRIO",YEAR([Data da Aprovação]),"")</f>
        <v>2008</v>
      </c>
      <c r="H2216" s="106">
        <f>Tabela9[[#This Row],[Valor do Provento R$]]/Tabela9[[#This Row],[Provento por 1 ou 1000 Ações]]</f>
        <v>0.57148243099999996</v>
      </c>
    </row>
    <row r="2217" spans="1:8">
      <c r="A2217" s="119" t="s">
        <v>1547</v>
      </c>
      <c r="B2217" s="117" t="s">
        <v>1488</v>
      </c>
      <c r="C2217" s="140">
        <v>39783</v>
      </c>
      <c r="D2217" s="141">
        <v>1.20175E-2</v>
      </c>
      <c r="E2217" s="119">
        <v>1</v>
      </c>
      <c r="F2217" s="119" t="s">
        <v>1492</v>
      </c>
      <c r="G2217" s="114">
        <f>IF([Data da Aprovação]&lt;&gt;"ESTATUTÁRIO",YEAR([Data da Aprovação]),"")</f>
        <v>2008</v>
      </c>
      <c r="H2217" s="106">
        <f>Tabela9[[#This Row],[Valor do Provento R$]]/Tabela9[[#This Row],[Provento por 1 ou 1000 Ações]]</f>
        <v>1.20175E-2</v>
      </c>
    </row>
    <row r="2218" spans="1:8">
      <c r="A2218" s="118" t="s">
        <v>1547</v>
      </c>
      <c r="B2218" s="116" t="s">
        <v>1488</v>
      </c>
      <c r="C2218" s="138">
        <v>39815</v>
      </c>
      <c r="D2218" s="139">
        <v>1.20175E-2</v>
      </c>
      <c r="E2218" s="118">
        <v>1</v>
      </c>
      <c r="F2218" s="118" t="s">
        <v>1492</v>
      </c>
      <c r="G2218" s="113">
        <f>IF([Data da Aprovação]&lt;&gt;"ESTATUTÁRIO",YEAR([Data da Aprovação]),"")</f>
        <v>2009</v>
      </c>
      <c r="H2218" s="106">
        <f>Tabela9[[#This Row],[Valor do Provento R$]]/Tabela9[[#This Row],[Provento por 1 ou 1000 Ações]]</f>
        <v>1.20175E-2</v>
      </c>
    </row>
    <row r="2219" spans="1:8">
      <c r="A2219" s="119" t="s">
        <v>1547</v>
      </c>
      <c r="B2219" s="117" t="s">
        <v>1488</v>
      </c>
      <c r="C2219" s="140">
        <v>39833</v>
      </c>
      <c r="D2219" s="141">
        <v>1.321925E-2</v>
      </c>
      <c r="E2219" s="119">
        <v>1</v>
      </c>
      <c r="F2219" s="119" t="s">
        <v>1492</v>
      </c>
      <c r="G2219" s="114">
        <f>IF([Data da Aprovação]&lt;&gt;"ESTATUTÁRIO",YEAR([Data da Aprovação]),"")</f>
        <v>2009</v>
      </c>
      <c r="H2219" s="106">
        <f>Tabela9[[#This Row],[Valor do Provento R$]]/Tabela9[[#This Row],[Provento por 1 ou 1000 Ações]]</f>
        <v>1.321925E-2</v>
      </c>
    </row>
    <row r="2220" spans="1:8">
      <c r="A2220" s="118" t="s">
        <v>1547</v>
      </c>
      <c r="B2220" s="116" t="s">
        <v>1488</v>
      </c>
      <c r="C2220" s="138">
        <v>39874</v>
      </c>
      <c r="D2220" s="139">
        <v>1.321925E-2</v>
      </c>
      <c r="E2220" s="118">
        <v>1</v>
      </c>
      <c r="F2220" s="118" t="s">
        <v>1492</v>
      </c>
      <c r="G2220" s="113">
        <f>IF([Data da Aprovação]&lt;&gt;"ESTATUTÁRIO",YEAR([Data da Aprovação]),"")</f>
        <v>2009</v>
      </c>
      <c r="H2220" s="106">
        <f>Tabela9[[#This Row],[Valor do Provento R$]]/Tabela9[[#This Row],[Provento por 1 ou 1000 Ações]]</f>
        <v>1.321925E-2</v>
      </c>
    </row>
    <row r="2221" spans="1:8">
      <c r="A2221" s="119" t="s">
        <v>1547</v>
      </c>
      <c r="B2221" s="117" t="s">
        <v>1488</v>
      </c>
      <c r="C2221" s="140">
        <v>39904</v>
      </c>
      <c r="D2221" s="141">
        <v>1.321925E-2</v>
      </c>
      <c r="E2221" s="119">
        <v>1</v>
      </c>
      <c r="F2221" s="119" t="s">
        <v>1492</v>
      </c>
      <c r="G2221" s="114">
        <f>IF([Data da Aprovação]&lt;&gt;"ESTATUTÁRIO",YEAR([Data da Aprovação]),"")</f>
        <v>2009</v>
      </c>
      <c r="H2221" s="106">
        <f>Tabela9[[#This Row],[Valor do Provento R$]]/Tabela9[[#This Row],[Provento por 1 ou 1000 Ações]]</f>
        <v>1.321925E-2</v>
      </c>
    </row>
    <row r="2222" spans="1:8">
      <c r="A2222" s="118" t="s">
        <v>1547</v>
      </c>
      <c r="B2222" s="116" t="s">
        <v>1488</v>
      </c>
      <c r="C2222" s="138">
        <v>39937</v>
      </c>
      <c r="D2222" s="139">
        <v>1.321925E-2</v>
      </c>
      <c r="E2222" s="118">
        <v>1</v>
      </c>
      <c r="F2222" s="118" t="s">
        <v>1492</v>
      </c>
      <c r="G2222" s="113">
        <f>IF([Data da Aprovação]&lt;&gt;"ESTATUTÁRIO",YEAR([Data da Aprovação]),"")</f>
        <v>2009</v>
      </c>
      <c r="H2222" s="106">
        <f>Tabela9[[#This Row],[Valor do Provento R$]]/Tabela9[[#This Row],[Provento por 1 ou 1000 Ações]]</f>
        <v>1.321925E-2</v>
      </c>
    </row>
    <row r="2223" spans="1:8">
      <c r="A2223" s="119" t="s">
        <v>1547</v>
      </c>
      <c r="B2223" s="117" t="s">
        <v>1488</v>
      </c>
      <c r="C2223" s="140">
        <v>39965</v>
      </c>
      <c r="D2223" s="141">
        <v>1.321925E-2</v>
      </c>
      <c r="E2223" s="119">
        <v>1</v>
      </c>
      <c r="F2223" s="119" t="s">
        <v>1492</v>
      </c>
      <c r="G2223" s="114">
        <f>IF([Data da Aprovação]&lt;&gt;"ESTATUTÁRIO",YEAR([Data da Aprovação]),"")</f>
        <v>2009</v>
      </c>
      <c r="H2223" s="106">
        <f>Tabela9[[#This Row],[Valor do Provento R$]]/Tabela9[[#This Row],[Provento por 1 ou 1000 Ações]]</f>
        <v>1.321925E-2</v>
      </c>
    </row>
    <row r="2224" spans="1:8">
      <c r="A2224" s="118" t="s">
        <v>1547</v>
      </c>
      <c r="B2224" s="116" t="s">
        <v>1488</v>
      </c>
      <c r="C2224" s="138">
        <v>39995</v>
      </c>
      <c r="D2224" s="139">
        <v>1.321925E-2</v>
      </c>
      <c r="E2224" s="118">
        <v>1</v>
      </c>
      <c r="F2224" s="118" t="s">
        <v>1492</v>
      </c>
      <c r="G2224" s="113">
        <f>IF([Data da Aprovação]&lt;&gt;"ESTATUTÁRIO",YEAR([Data da Aprovação]),"")</f>
        <v>2009</v>
      </c>
      <c r="H2224" s="106">
        <f>Tabela9[[#This Row],[Valor do Provento R$]]/Tabela9[[#This Row],[Provento por 1 ou 1000 Ações]]</f>
        <v>1.321925E-2</v>
      </c>
    </row>
    <row r="2225" spans="1:8">
      <c r="A2225" s="119" t="s">
        <v>1547</v>
      </c>
      <c r="B2225" s="117" t="s">
        <v>1488</v>
      </c>
      <c r="C2225" s="140">
        <v>39997</v>
      </c>
      <c r="D2225" s="141">
        <v>0.15552058799999999</v>
      </c>
      <c r="E2225" s="119">
        <v>1</v>
      </c>
      <c r="F2225" s="119" t="s">
        <v>1489</v>
      </c>
      <c r="G2225" s="114">
        <f>IF([Data da Aprovação]&lt;&gt;"ESTATUTÁRIO",YEAR([Data da Aprovação]),"")</f>
        <v>2009</v>
      </c>
      <c r="H2225" s="106">
        <f>Tabela9[[#This Row],[Valor do Provento R$]]/Tabela9[[#This Row],[Provento por 1 ou 1000 Ações]]</f>
        <v>0.15552058799999999</v>
      </c>
    </row>
    <row r="2226" spans="1:8">
      <c r="A2226" s="118" t="s">
        <v>1547</v>
      </c>
      <c r="B2226" s="116" t="s">
        <v>1488</v>
      </c>
      <c r="C2226" s="138">
        <v>40028</v>
      </c>
      <c r="D2226" s="139">
        <v>1.321925E-2</v>
      </c>
      <c r="E2226" s="118">
        <v>1</v>
      </c>
      <c r="F2226" s="118" t="s">
        <v>1492</v>
      </c>
      <c r="G2226" s="113">
        <f>IF([Data da Aprovação]&lt;&gt;"ESTATUTÁRIO",YEAR([Data da Aprovação]),"")</f>
        <v>2009</v>
      </c>
      <c r="H2226" s="106">
        <f>Tabela9[[#This Row],[Valor do Provento R$]]/Tabela9[[#This Row],[Provento por 1 ou 1000 Ações]]</f>
        <v>1.321925E-2</v>
      </c>
    </row>
    <row r="2227" spans="1:8">
      <c r="A2227" s="119" t="s">
        <v>1547</v>
      </c>
      <c r="B2227" s="117" t="s">
        <v>1488</v>
      </c>
      <c r="C2227" s="140">
        <v>40057</v>
      </c>
      <c r="D2227" s="141">
        <v>1.321925E-2</v>
      </c>
      <c r="E2227" s="119">
        <v>1</v>
      </c>
      <c r="F2227" s="119" t="s">
        <v>1492</v>
      </c>
      <c r="G2227" s="114">
        <f>IF([Data da Aprovação]&lt;&gt;"ESTATUTÁRIO",YEAR([Data da Aprovação]),"")</f>
        <v>2009</v>
      </c>
      <c r="H2227" s="106">
        <f>Tabela9[[#This Row],[Valor do Provento R$]]/Tabela9[[#This Row],[Provento por 1 ou 1000 Ações]]</f>
        <v>1.321925E-2</v>
      </c>
    </row>
    <row r="2228" spans="1:8">
      <c r="A2228" s="118" t="s">
        <v>1547</v>
      </c>
      <c r="B2228" s="116" t="s">
        <v>1488</v>
      </c>
      <c r="C2228" s="138">
        <v>40087</v>
      </c>
      <c r="D2228" s="139">
        <v>1.321925E-2</v>
      </c>
      <c r="E2228" s="118">
        <v>1</v>
      </c>
      <c r="F2228" s="118" t="s">
        <v>1492</v>
      </c>
      <c r="G2228" s="113">
        <f>IF([Data da Aprovação]&lt;&gt;"ESTATUTÁRIO",YEAR([Data da Aprovação]),"")</f>
        <v>2009</v>
      </c>
      <c r="H2228" s="106">
        <f>Tabela9[[#This Row],[Valor do Provento R$]]/Tabela9[[#This Row],[Provento por 1 ou 1000 Ações]]</f>
        <v>1.321925E-2</v>
      </c>
    </row>
    <row r="2229" spans="1:8">
      <c r="A2229" s="119" t="s">
        <v>1547</v>
      </c>
      <c r="B2229" s="117" t="s">
        <v>1488</v>
      </c>
      <c r="C2229" s="140">
        <v>40120</v>
      </c>
      <c r="D2229" s="141">
        <v>1.321925E-2</v>
      </c>
      <c r="E2229" s="119">
        <v>1</v>
      </c>
      <c r="F2229" s="119" t="s">
        <v>1492</v>
      </c>
      <c r="G2229" s="114">
        <f>IF([Data da Aprovação]&lt;&gt;"ESTATUTÁRIO",YEAR([Data da Aprovação]),"")</f>
        <v>2009</v>
      </c>
      <c r="H2229" s="106">
        <f>Tabela9[[#This Row],[Valor do Provento R$]]/Tabela9[[#This Row],[Provento por 1 ou 1000 Ações]]</f>
        <v>1.321925E-2</v>
      </c>
    </row>
    <row r="2230" spans="1:8">
      <c r="A2230" s="118" t="s">
        <v>1547</v>
      </c>
      <c r="B2230" s="116" t="s">
        <v>1488</v>
      </c>
      <c r="C2230" s="138">
        <v>40148</v>
      </c>
      <c r="D2230" s="139">
        <v>1.321925E-2</v>
      </c>
      <c r="E2230" s="118">
        <v>1</v>
      </c>
      <c r="F2230" s="118" t="s">
        <v>1492</v>
      </c>
      <c r="G2230" s="113">
        <f>IF([Data da Aprovação]&lt;&gt;"ESTATUTÁRIO",YEAR([Data da Aprovação]),"")</f>
        <v>2009</v>
      </c>
      <c r="H2230" s="106">
        <f>Tabela9[[#This Row],[Valor do Provento R$]]/Tabela9[[#This Row],[Provento por 1 ou 1000 Ações]]</f>
        <v>1.321925E-2</v>
      </c>
    </row>
    <row r="2231" spans="1:8">
      <c r="A2231" s="119" t="s">
        <v>1547</v>
      </c>
      <c r="B2231" s="117" t="s">
        <v>1488</v>
      </c>
      <c r="C2231" s="140">
        <v>40151</v>
      </c>
      <c r="D2231" s="141">
        <v>0.49975553700000003</v>
      </c>
      <c r="E2231" s="119">
        <v>1</v>
      </c>
      <c r="F2231" s="119" t="s">
        <v>1489</v>
      </c>
      <c r="G2231" s="114">
        <f>IF([Data da Aprovação]&lt;&gt;"ESTATUTÁRIO",YEAR([Data da Aprovação]),"")</f>
        <v>2009</v>
      </c>
      <c r="H2231" s="106">
        <f>Tabela9[[#This Row],[Valor do Provento R$]]/Tabela9[[#This Row],[Provento por 1 ou 1000 Ações]]</f>
        <v>0.49975553700000003</v>
      </c>
    </row>
    <row r="2232" spans="1:8">
      <c r="A2232" s="118" t="s">
        <v>1547</v>
      </c>
      <c r="B2232" s="116" t="s">
        <v>1488</v>
      </c>
      <c r="C2232" s="138">
        <v>40182</v>
      </c>
      <c r="D2232" s="139">
        <v>1.321925E-2</v>
      </c>
      <c r="E2232" s="118">
        <v>1</v>
      </c>
      <c r="F2232" s="118" t="s">
        <v>1492</v>
      </c>
      <c r="G2232" s="113">
        <f>IF([Data da Aprovação]&lt;&gt;"ESTATUTÁRIO",YEAR([Data da Aprovação]),"")</f>
        <v>2010</v>
      </c>
      <c r="H2232" s="106">
        <f>Tabela9[[#This Row],[Valor do Provento R$]]/Tabela9[[#This Row],[Provento por 1 ou 1000 Ações]]</f>
        <v>1.321925E-2</v>
      </c>
    </row>
    <row r="2233" spans="1:8">
      <c r="A2233" s="119" t="s">
        <v>1547</v>
      </c>
      <c r="B2233" s="117" t="s">
        <v>1488</v>
      </c>
      <c r="C2233" s="140">
        <v>40210</v>
      </c>
      <c r="D2233" s="141">
        <v>1.321925E-2</v>
      </c>
      <c r="E2233" s="119">
        <v>1</v>
      </c>
      <c r="F2233" s="119" t="s">
        <v>1492</v>
      </c>
      <c r="G2233" s="114">
        <f>IF([Data da Aprovação]&lt;&gt;"ESTATUTÁRIO",YEAR([Data da Aprovação]),"")</f>
        <v>2010</v>
      </c>
      <c r="H2233" s="106">
        <f>Tabela9[[#This Row],[Valor do Provento R$]]/Tabela9[[#This Row],[Provento por 1 ou 1000 Ações]]</f>
        <v>1.321925E-2</v>
      </c>
    </row>
    <row r="2234" spans="1:8">
      <c r="A2234" s="118" t="s">
        <v>1547</v>
      </c>
      <c r="B2234" s="116" t="s">
        <v>1488</v>
      </c>
      <c r="C2234" s="138">
        <v>40219</v>
      </c>
      <c r="D2234" s="139">
        <v>2.1438536000000001E-2</v>
      </c>
      <c r="E2234" s="118">
        <v>1</v>
      </c>
      <c r="F2234" s="118" t="s">
        <v>1492</v>
      </c>
      <c r="G2234" s="113">
        <f>IF([Data da Aprovação]&lt;&gt;"ESTATUTÁRIO",YEAR([Data da Aprovação]),"")</f>
        <v>2010</v>
      </c>
      <c r="H2234" s="106">
        <f>Tabela9[[#This Row],[Valor do Provento R$]]/Tabela9[[#This Row],[Provento por 1 ou 1000 Ações]]</f>
        <v>2.1438536000000001E-2</v>
      </c>
    </row>
    <row r="2235" spans="1:8">
      <c r="A2235" s="119" t="s">
        <v>1547</v>
      </c>
      <c r="B2235" s="117" t="s">
        <v>1488</v>
      </c>
      <c r="C2235" s="140">
        <v>40238</v>
      </c>
      <c r="D2235" s="141">
        <v>1.321925E-2</v>
      </c>
      <c r="E2235" s="119">
        <v>1</v>
      </c>
      <c r="F2235" s="119" t="s">
        <v>1492</v>
      </c>
      <c r="G2235" s="114">
        <f>IF([Data da Aprovação]&lt;&gt;"ESTATUTÁRIO",YEAR([Data da Aprovação]),"")</f>
        <v>2010</v>
      </c>
      <c r="H2235" s="106">
        <f>Tabela9[[#This Row],[Valor do Provento R$]]/Tabela9[[#This Row],[Provento por 1 ou 1000 Ações]]</f>
        <v>1.321925E-2</v>
      </c>
    </row>
    <row r="2236" spans="1:8">
      <c r="A2236" s="118" t="s">
        <v>1547</v>
      </c>
      <c r="B2236" s="116" t="s">
        <v>1488</v>
      </c>
      <c r="C2236" s="138">
        <v>40269</v>
      </c>
      <c r="D2236" s="139">
        <v>1.321925E-2</v>
      </c>
      <c r="E2236" s="118">
        <v>1</v>
      </c>
      <c r="F2236" s="118" t="s">
        <v>1492</v>
      </c>
      <c r="G2236" s="113">
        <f>IF([Data da Aprovação]&lt;&gt;"ESTATUTÁRIO",YEAR([Data da Aprovação]),"")</f>
        <v>2010</v>
      </c>
      <c r="H2236" s="106">
        <f>Tabela9[[#This Row],[Valor do Provento R$]]/Tabela9[[#This Row],[Provento por 1 ou 1000 Ações]]</f>
        <v>1.321925E-2</v>
      </c>
    </row>
    <row r="2237" spans="1:8">
      <c r="A2237" s="119" t="s">
        <v>1547</v>
      </c>
      <c r="B2237" s="117" t="s">
        <v>1488</v>
      </c>
      <c r="C2237" s="140">
        <v>40301</v>
      </c>
      <c r="D2237" s="141">
        <v>1.321925E-2</v>
      </c>
      <c r="E2237" s="119">
        <v>1</v>
      </c>
      <c r="F2237" s="119" t="s">
        <v>1492</v>
      </c>
      <c r="G2237" s="114">
        <f>IF([Data da Aprovação]&lt;&gt;"ESTATUTÁRIO",YEAR([Data da Aprovação]),"")</f>
        <v>2010</v>
      </c>
      <c r="H2237" s="106">
        <f>Tabela9[[#This Row],[Valor do Provento R$]]/Tabela9[[#This Row],[Provento por 1 ou 1000 Ações]]</f>
        <v>1.321925E-2</v>
      </c>
    </row>
    <row r="2238" spans="1:8">
      <c r="A2238" s="118" t="s">
        <v>1547</v>
      </c>
      <c r="B2238" s="116" t="s">
        <v>1488</v>
      </c>
      <c r="C2238" s="138">
        <v>40330</v>
      </c>
      <c r="D2238" s="139">
        <v>1.321925E-2</v>
      </c>
      <c r="E2238" s="118">
        <v>1</v>
      </c>
      <c r="F2238" s="118" t="s">
        <v>1492</v>
      </c>
      <c r="G2238" s="113">
        <f>IF([Data da Aprovação]&lt;&gt;"ESTATUTÁRIO",YEAR([Data da Aprovação]),"")</f>
        <v>2010</v>
      </c>
      <c r="H2238" s="106">
        <f>Tabela9[[#This Row],[Valor do Provento R$]]/Tabela9[[#This Row],[Provento por 1 ou 1000 Ações]]</f>
        <v>1.321925E-2</v>
      </c>
    </row>
    <row r="2239" spans="1:8">
      <c r="A2239" s="119" t="s">
        <v>1547</v>
      </c>
      <c r="B2239" s="117" t="s">
        <v>1488</v>
      </c>
      <c r="C2239" s="140">
        <v>40357</v>
      </c>
      <c r="D2239" s="141">
        <v>0.15552058799999999</v>
      </c>
      <c r="E2239" s="119">
        <v>1</v>
      </c>
      <c r="F2239" s="119" t="s">
        <v>1489</v>
      </c>
      <c r="G2239" s="114">
        <f>IF([Data da Aprovação]&lt;&gt;"ESTATUTÁRIO",YEAR([Data da Aprovação]),"")</f>
        <v>2010</v>
      </c>
      <c r="H2239" s="106">
        <f>Tabela9[[#This Row],[Valor do Provento R$]]/Tabela9[[#This Row],[Provento por 1 ou 1000 Ações]]</f>
        <v>0.15552058799999999</v>
      </c>
    </row>
    <row r="2240" spans="1:8">
      <c r="A2240" s="118" t="s">
        <v>1547</v>
      </c>
      <c r="B2240" s="116" t="s">
        <v>1488</v>
      </c>
      <c r="C2240" s="138">
        <v>40360</v>
      </c>
      <c r="D2240" s="139">
        <v>1.321925E-2</v>
      </c>
      <c r="E2240" s="118">
        <v>1</v>
      </c>
      <c r="F2240" s="118" t="s">
        <v>1492</v>
      </c>
      <c r="G2240" s="113">
        <f>IF([Data da Aprovação]&lt;&gt;"ESTATUTÁRIO",YEAR([Data da Aprovação]),"")</f>
        <v>2010</v>
      </c>
      <c r="H2240" s="106">
        <f>Tabela9[[#This Row],[Valor do Provento R$]]/Tabela9[[#This Row],[Provento por 1 ou 1000 Ações]]</f>
        <v>1.321925E-2</v>
      </c>
    </row>
    <row r="2241" spans="1:8">
      <c r="A2241" s="119" t="s">
        <v>1547</v>
      </c>
      <c r="B2241" s="117" t="s">
        <v>1488</v>
      </c>
      <c r="C2241" s="140">
        <v>40392</v>
      </c>
      <c r="D2241" s="141">
        <v>1.321925E-2</v>
      </c>
      <c r="E2241" s="119">
        <v>1</v>
      </c>
      <c r="F2241" s="119" t="s">
        <v>1492</v>
      </c>
      <c r="G2241" s="114">
        <f>IF([Data da Aprovação]&lt;&gt;"ESTATUTÁRIO",YEAR([Data da Aprovação]),"")</f>
        <v>2010</v>
      </c>
      <c r="H2241" s="106">
        <f>Tabela9[[#This Row],[Valor do Provento R$]]/Tabela9[[#This Row],[Provento por 1 ou 1000 Ações]]</f>
        <v>1.321925E-2</v>
      </c>
    </row>
    <row r="2242" spans="1:8">
      <c r="A2242" s="118" t="s">
        <v>1547</v>
      </c>
      <c r="B2242" s="116" t="s">
        <v>1488</v>
      </c>
      <c r="C2242" s="138">
        <v>40422</v>
      </c>
      <c r="D2242" s="139">
        <v>1.321925E-2</v>
      </c>
      <c r="E2242" s="118">
        <v>1</v>
      </c>
      <c r="F2242" s="118" t="s">
        <v>1492</v>
      </c>
      <c r="G2242" s="113">
        <f>IF([Data da Aprovação]&lt;&gt;"ESTATUTÁRIO",YEAR([Data da Aprovação]),"")</f>
        <v>2010</v>
      </c>
      <c r="H2242" s="106">
        <f>Tabela9[[#This Row],[Valor do Provento R$]]/Tabela9[[#This Row],[Provento por 1 ou 1000 Ações]]</f>
        <v>1.321925E-2</v>
      </c>
    </row>
    <row r="2243" spans="1:8">
      <c r="A2243" s="119" t="s">
        <v>1547</v>
      </c>
      <c r="B2243" s="117" t="s">
        <v>1488</v>
      </c>
      <c r="C2243" s="140">
        <v>40452</v>
      </c>
      <c r="D2243" s="141">
        <v>1.321925E-2</v>
      </c>
      <c r="E2243" s="119">
        <v>1</v>
      </c>
      <c r="F2243" s="119" t="s">
        <v>1492</v>
      </c>
      <c r="G2243" s="114">
        <f>IF([Data da Aprovação]&lt;&gt;"ESTATUTÁRIO",YEAR([Data da Aprovação]),"")</f>
        <v>2010</v>
      </c>
      <c r="H2243" s="106">
        <f>Tabela9[[#This Row],[Valor do Provento R$]]/Tabela9[[#This Row],[Provento por 1 ou 1000 Ações]]</f>
        <v>1.321925E-2</v>
      </c>
    </row>
    <row r="2244" spans="1:8">
      <c r="A2244" s="118" t="s">
        <v>1547</v>
      </c>
      <c r="B2244" s="116" t="s">
        <v>1488</v>
      </c>
      <c r="C2244" s="138">
        <v>40483</v>
      </c>
      <c r="D2244" s="139">
        <v>1.321925E-2</v>
      </c>
      <c r="E2244" s="118">
        <v>1</v>
      </c>
      <c r="F2244" s="118" t="s">
        <v>1492</v>
      </c>
      <c r="G2244" s="113">
        <f>IF([Data da Aprovação]&lt;&gt;"ESTATUTÁRIO",YEAR([Data da Aprovação]),"")</f>
        <v>2010</v>
      </c>
      <c r="H2244" s="106">
        <f>Tabela9[[#This Row],[Valor do Provento R$]]/Tabela9[[#This Row],[Provento por 1 ou 1000 Ações]]</f>
        <v>1.321925E-2</v>
      </c>
    </row>
    <row r="2245" spans="1:8">
      <c r="A2245" s="119" t="s">
        <v>1547</v>
      </c>
      <c r="B2245" s="117" t="s">
        <v>1488</v>
      </c>
      <c r="C2245" s="140">
        <v>40513</v>
      </c>
      <c r="D2245" s="141">
        <v>1.321925E-2</v>
      </c>
      <c r="E2245" s="119">
        <v>1</v>
      </c>
      <c r="F2245" s="119" t="s">
        <v>1492</v>
      </c>
      <c r="G2245" s="114">
        <f>IF([Data da Aprovação]&lt;&gt;"ESTATUTÁRIO",YEAR([Data da Aprovação]),"")</f>
        <v>2010</v>
      </c>
      <c r="H2245" s="106">
        <f>Tabela9[[#This Row],[Valor do Provento R$]]/Tabela9[[#This Row],[Provento por 1 ou 1000 Ações]]</f>
        <v>1.321925E-2</v>
      </c>
    </row>
    <row r="2246" spans="1:8">
      <c r="A2246" s="118" t="s">
        <v>1547</v>
      </c>
      <c r="B2246" s="116" t="s">
        <v>1488</v>
      </c>
      <c r="C2246" s="138">
        <v>40518</v>
      </c>
      <c r="D2246" s="139">
        <v>0.48246166400000001</v>
      </c>
      <c r="E2246" s="118">
        <v>1</v>
      </c>
      <c r="F2246" s="118" t="s">
        <v>1489</v>
      </c>
      <c r="G2246" s="113">
        <f>IF([Data da Aprovação]&lt;&gt;"ESTATUTÁRIO",YEAR([Data da Aprovação]),"")</f>
        <v>2010</v>
      </c>
      <c r="H2246" s="106">
        <f>Tabela9[[#This Row],[Valor do Provento R$]]/Tabela9[[#This Row],[Provento por 1 ou 1000 Ações]]</f>
        <v>0.48246166400000001</v>
      </c>
    </row>
    <row r="2247" spans="1:8">
      <c r="A2247" s="119" t="s">
        <v>1547</v>
      </c>
      <c r="B2247" s="117" t="s">
        <v>1488</v>
      </c>
      <c r="C2247" s="140">
        <v>40546</v>
      </c>
      <c r="D2247" s="141">
        <v>1.321925E-2</v>
      </c>
      <c r="E2247" s="119">
        <v>1</v>
      </c>
      <c r="F2247" s="119" t="s">
        <v>1492</v>
      </c>
      <c r="G2247" s="114">
        <f>IF([Data da Aprovação]&lt;&gt;"ESTATUTÁRIO",YEAR([Data da Aprovação]),"")</f>
        <v>2011</v>
      </c>
      <c r="H2247" s="106">
        <f>Tabela9[[#This Row],[Valor do Provento R$]]/Tabela9[[#This Row],[Provento por 1 ou 1000 Ações]]</f>
        <v>1.321925E-2</v>
      </c>
    </row>
    <row r="2248" spans="1:8">
      <c r="A2248" s="118" t="s">
        <v>1547</v>
      </c>
      <c r="B2248" s="116" t="s">
        <v>1488</v>
      </c>
      <c r="C2248" s="138">
        <v>40575</v>
      </c>
      <c r="D2248" s="139">
        <v>1.321925E-2</v>
      </c>
      <c r="E2248" s="118">
        <v>1</v>
      </c>
      <c r="F2248" s="118" t="s">
        <v>1492</v>
      </c>
      <c r="G2248" s="113">
        <f>IF([Data da Aprovação]&lt;&gt;"ESTATUTÁRIO",YEAR([Data da Aprovação]),"")</f>
        <v>2011</v>
      </c>
      <c r="H2248" s="106">
        <f>Tabela9[[#This Row],[Valor do Provento R$]]/Tabela9[[#This Row],[Provento por 1 ou 1000 Ações]]</f>
        <v>1.321925E-2</v>
      </c>
    </row>
    <row r="2249" spans="1:8">
      <c r="A2249" s="119" t="s">
        <v>1547</v>
      </c>
      <c r="B2249" s="117" t="s">
        <v>1488</v>
      </c>
      <c r="C2249" s="140">
        <v>40585</v>
      </c>
      <c r="D2249" s="141">
        <v>7.9771188000000007E-2</v>
      </c>
      <c r="E2249" s="119">
        <v>1</v>
      </c>
      <c r="F2249" s="119" t="s">
        <v>1492</v>
      </c>
      <c r="G2249" s="114">
        <f>IF([Data da Aprovação]&lt;&gt;"ESTATUTÁRIO",YEAR([Data da Aprovação]),"")</f>
        <v>2011</v>
      </c>
      <c r="H2249" s="106">
        <f>Tabela9[[#This Row],[Valor do Provento R$]]/Tabela9[[#This Row],[Provento por 1 ou 1000 Ações]]</f>
        <v>7.9771188000000007E-2</v>
      </c>
    </row>
    <row r="2250" spans="1:8">
      <c r="A2250" s="118" t="s">
        <v>1547</v>
      </c>
      <c r="B2250" s="116" t="s">
        <v>1488</v>
      </c>
      <c r="C2250" s="138">
        <v>40603</v>
      </c>
      <c r="D2250" s="139">
        <v>1.321925E-2</v>
      </c>
      <c r="E2250" s="118">
        <v>1</v>
      </c>
      <c r="F2250" s="118" t="s">
        <v>1492</v>
      </c>
      <c r="G2250" s="113">
        <f>IF([Data da Aprovação]&lt;&gt;"ESTATUTÁRIO",YEAR([Data da Aprovação]),"")</f>
        <v>2011</v>
      </c>
      <c r="H2250" s="106">
        <f>Tabela9[[#This Row],[Valor do Provento R$]]/Tabela9[[#This Row],[Provento por 1 ou 1000 Ações]]</f>
        <v>1.321925E-2</v>
      </c>
    </row>
    <row r="2251" spans="1:8">
      <c r="A2251" s="119" t="s">
        <v>1547</v>
      </c>
      <c r="B2251" s="117" t="s">
        <v>1488</v>
      </c>
      <c r="C2251" s="140">
        <v>40634</v>
      </c>
      <c r="D2251" s="141">
        <v>1.321925E-2</v>
      </c>
      <c r="E2251" s="119">
        <v>1</v>
      </c>
      <c r="F2251" s="119" t="s">
        <v>1492</v>
      </c>
      <c r="G2251" s="114">
        <f>IF([Data da Aprovação]&lt;&gt;"ESTATUTÁRIO",YEAR([Data da Aprovação]),"")</f>
        <v>2011</v>
      </c>
      <c r="H2251" s="106">
        <f>Tabela9[[#This Row],[Valor do Provento R$]]/Tabela9[[#This Row],[Provento por 1 ou 1000 Ações]]</f>
        <v>1.321925E-2</v>
      </c>
    </row>
    <row r="2252" spans="1:8">
      <c r="A2252" s="118" t="s">
        <v>1547</v>
      </c>
      <c r="B2252" s="116" t="s">
        <v>1488</v>
      </c>
      <c r="C2252" s="138">
        <v>40665</v>
      </c>
      <c r="D2252" s="139">
        <v>1.321925E-2</v>
      </c>
      <c r="E2252" s="118">
        <v>1</v>
      </c>
      <c r="F2252" s="118" t="s">
        <v>1492</v>
      </c>
      <c r="G2252" s="113">
        <f>IF([Data da Aprovação]&lt;&gt;"ESTATUTÁRIO",YEAR([Data da Aprovação]),"")</f>
        <v>2011</v>
      </c>
      <c r="H2252" s="106">
        <f>Tabela9[[#This Row],[Valor do Provento R$]]/Tabela9[[#This Row],[Provento por 1 ou 1000 Ações]]</f>
        <v>1.321925E-2</v>
      </c>
    </row>
    <row r="2253" spans="1:8">
      <c r="A2253" s="119" t="s">
        <v>1547</v>
      </c>
      <c r="B2253" s="117" t="s">
        <v>1488</v>
      </c>
      <c r="C2253" s="140">
        <v>40681</v>
      </c>
      <c r="D2253" s="141">
        <v>1.321925E-2</v>
      </c>
      <c r="E2253" s="119">
        <v>1</v>
      </c>
      <c r="F2253" s="119" t="s">
        <v>1492</v>
      </c>
      <c r="G2253" s="114">
        <f>IF([Data da Aprovação]&lt;&gt;"ESTATUTÁRIO",YEAR([Data da Aprovação]),"")</f>
        <v>2011</v>
      </c>
      <c r="H2253" s="106">
        <f>Tabela9[[#This Row],[Valor do Provento R$]]/Tabela9[[#This Row],[Provento por 1 ou 1000 Ações]]</f>
        <v>1.321925E-2</v>
      </c>
    </row>
    <row r="2254" spans="1:8">
      <c r="A2254" s="118" t="s">
        <v>1547</v>
      </c>
      <c r="B2254" s="116" t="s">
        <v>1488</v>
      </c>
      <c r="C2254" s="138">
        <v>40721</v>
      </c>
      <c r="D2254" s="139">
        <v>0.15552058799999999</v>
      </c>
      <c r="E2254" s="118">
        <v>1</v>
      </c>
      <c r="F2254" s="118" t="s">
        <v>1489</v>
      </c>
      <c r="G2254" s="113">
        <f>IF([Data da Aprovação]&lt;&gt;"ESTATUTÁRIO",YEAR([Data da Aprovação]),"")</f>
        <v>2011</v>
      </c>
      <c r="H2254" s="106">
        <f>Tabela9[[#This Row],[Valor do Provento R$]]/Tabela9[[#This Row],[Provento por 1 ou 1000 Ações]]</f>
        <v>0.15552058799999999</v>
      </c>
    </row>
    <row r="2255" spans="1:8">
      <c r="A2255" s="119" t="s">
        <v>1547</v>
      </c>
      <c r="B2255" s="117" t="s">
        <v>1488</v>
      </c>
      <c r="C2255" s="140">
        <v>40725</v>
      </c>
      <c r="D2255" s="141">
        <v>1.321925E-2</v>
      </c>
      <c r="E2255" s="119">
        <v>1</v>
      </c>
      <c r="F2255" s="119" t="s">
        <v>1492</v>
      </c>
      <c r="G2255" s="114">
        <f>IF([Data da Aprovação]&lt;&gt;"ESTATUTÁRIO",YEAR([Data da Aprovação]),"")</f>
        <v>2011</v>
      </c>
      <c r="H2255" s="106">
        <f>Tabela9[[#This Row],[Valor do Provento R$]]/Tabela9[[#This Row],[Provento por 1 ou 1000 Ações]]</f>
        <v>1.321925E-2</v>
      </c>
    </row>
    <row r="2256" spans="1:8">
      <c r="A2256" s="118" t="s">
        <v>1547</v>
      </c>
      <c r="B2256" s="116" t="s">
        <v>1488</v>
      </c>
      <c r="C2256" s="138">
        <v>40756</v>
      </c>
      <c r="D2256" s="139">
        <v>1.321925E-2</v>
      </c>
      <c r="E2256" s="118">
        <v>1</v>
      </c>
      <c r="F2256" s="118" t="s">
        <v>1492</v>
      </c>
      <c r="G2256" s="113">
        <f>IF([Data da Aprovação]&lt;&gt;"ESTATUTÁRIO",YEAR([Data da Aprovação]),"")</f>
        <v>2011</v>
      </c>
      <c r="H2256" s="106">
        <f>Tabela9[[#This Row],[Valor do Provento R$]]/Tabela9[[#This Row],[Provento por 1 ou 1000 Ações]]</f>
        <v>1.321925E-2</v>
      </c>
    </row>
    <row r="2257" spans="1:8">
      <c r="A2257" s="119" t="s">
        <v>1547</v>
      </c>
      <c r="B2257" s="117" t="s">
        <v>1488</v>
      </c>
      <c r="C2257" s="140">
        <v>40784</v>
      </c>
      <c r="D2257" s="141">
        <v>1.4541175E-2</v>
      </c>
      <c r="E2257" s="119">
        <v>1</v>
      </c>
      <c r="F2257" s="119" t="s">
        <v>1492</v>
      </c>
      <c r="G2257" s="114">
        <f>IF([Data da Aprovação]&lt;&gt;"ESTATUTÁRIO",YEAR([Data da Aprovação]),"")</f>
        <v>2011</v>
      </c>
      <c r="H2257" s="106">
        <f>Tabela9[[#This Row],[Valor do Provento R$]]/Tabela9[[#This Row],[Provento por 1 ou 1000 Ações]]</f>
        <v>1.4541175E-2</v>
      </c>
    </row>
    <row r="2258" spans="1:8">
      <c r="A2258" s="118" t="s">
        <v>1547</v>
      </c>
      <c r="B2258" s="116" t="s">
        <v>1488</v>
      </c>
      <c r="C2258" s="138">
        <v>40805</v>
      </c>
      <c r="D2258" s="139">
        <v>1.4541175E-2</v>
      </c>
      <c r="E2258" s="118">
        <v>1</v>
      </c>
      <c r="F2258" s="118" t="s">
        <v>1492</v>
      </c>
      <c r="G2258" s="113">
        <f>IF([Data da Aprovação]&lt;&gt;"ESTATUTÁRIO",YEAR([Data da Aprovação]),"")</f>
        <v>2011</v>
      </c>
      <c r="H2258" s="106">
        <f>Tabela9[[#This Row],[Valor do Provento R$]]/Tabela9[[#This Row],[Provento por 1 ou 1000 Ações]]</f>
        <v>1.4541175E-2</v>
      </c>
    </row>
    <row r="2259" spans="1:8">
      <c r="A2259" s="119" t="s">
        <v>1547</v>
      </c>
      <c r="B2259" s="117" t="s">
        <v>1488</v>
      </c>
      <c r="C2259" s="140">
        <v>40848</v>
      </c>
      <c r="D2259" s="141">
        <v>1.4541175E-2</v>
      </c>
      <c r="E2259" s="119">
        <v>1</v>
      </c>
      <c r="F2259" s="119" t="s">
        <v>1492</v>
      </c>
      <c r="G2259" s="114">
        <f>IF([Data da Aprovação]&lt;&gt;"ESTATUTÁRIO",YEAR([Data da Aprovação]),"")</f>
        <v>2011</v>
      </c>
      <c r="H2259" s="106">
        <f>Tabela9[[#This Row],[Valor do Provento R$]]/Tabela9[[#This Row],[Provento por 1 ou 1000 Ações]]</f>
        <v>1.4541175E-2</v>
      </c>
    </row>
    <row r="2260" spans="1:8">
      <c r="A2260" s="118" t="s">
        <v>1547</v>
      </c>
      <c r="B2260" s="116" t="s">
        <v>1488</v>
      </c>
      <c r="C2260" s="138">
        <v>40878</v>
      </c>
      <c r="D2260" s="139">
        <v>1.4541175E-2</v>
      </c>
      <c r="E2260" s="118">
        <v>1</v>
      </c>
      <c r="F2260" s="118" t="s">
        <v>1492</v>
      </c>
      <c r="G2260" s="113">
        <f>IF([Data da Aprovação]&lt;&gt;"ESTATUTÁRIO",YEAR([Data da Aprovação]),"")</f>
        <v>2011</v>
      </c>
      <c r="H2260" s="106">
        <f>Tabela9[[#This Row],[Valor do Provento R$]]/Tabela9[[#This Row],[Provento por 1 ou 1000 Ações]]</f>
        <v>1.4541175E-2</v>
      </c>
    </row>
    <row r="2261" spans="1:8">
      <c r="A2261" s="119" t="s">
        <v>1547</v>
      </c>
      <c r="B2261" s="117" t="s">
        <v>1488</v>
      </c>
      <c r="C2261" s="140">
        <v>40889</v>
      </c>
      <c r="D2261" s="141">
        <v>0.57620622099999996</v>
      </c>
      <c r="E2261" s="119">
        <v>1</v>
      </c>
      <c r="F2261" s="119" t="s">
        <v>1489</v>
      </c>
      <c r="G2261" s="114">
        <f>IF([Data da Aprovação]&lt;&gt;"ESTATUTÁRIO",YEAR([Data da Aprovação]),"")</f>
        <v>2011</v>
      </c>
      <c r="H2261" s="106">
        <f>Tabela9[[#This Row],[Valor do Provento R$]]/Tabela9[[#This Row],[Provento por 1 ou 1000 Ações]]</f>
        <v>0.57620622099999996</v>
      </c>
    </row>
    <row r="2262" spans="1:8">
      <c r="A2262" s="118" t="s">
        <v>1547</v>
      </c>
      <c r="B2262" s="116" t="s">
        <v>1488</v>
      </c>
      <c r="C2262" s="138">
        <v>40910</v>
      </c>
      <c r="D2262" s="139">
        <v>1.4541175E-2</v>
      </c>
      <c r="E2262" s="118">
        <v>1</v>
      </c>
      <c r="F2262" s="118" t="s">
        <v>1492</v>
      </c>
      <c r="G2262" s="113">
        <f>IF([Data da Aprovação]&lt;&gt;"ESTATUTÁRIO",YEAR([Data da Aprovação]),"")</f>
        <v>2012</v>
      </c>
      <c r="H2262" s="106">
        <f>Tabela9[[#This Row],[Valor do Provento R$]]/Tabela9[[#This Row],[Provento por 1 ou 1000 Ações]]</f>
        <v>1.4541175E-2</v>
      </c>
    </row>
    <row r="2263" spans="1:8">
      <c r="A2263" s="119" t="s">
        <v>1547</v>
      </c>
      <c r="B2263" s="117" t="s">
        <v>1488</v>
      </c>
      <c r="C2263" s="140">
        <v>40940</v>
      </c>
      <c r="D2263" s="141">
        <v>1.4541175E-2</v>
      </c>
      <c r="E2263" s="119">
        <v>1</v>
      </c>
      <c r="F2263" s="119" t="s">
        <v>1492</v>
      </c>
      <c r="G2263" s="114">
        <f>IF([Data da Aprovação]&lt;&gt;"ESTATUTÁRIO",YEAR([Data da Aprovação]),"")</f>
        <v>2012</v>
      </c>
      <c r="H2263" s="106">
        <f>Tabela9[[#This Row],[Valor do Provento R$]]/Tabela9[[#This Row],[Provento por 1 ou 1000 Ações]]</f>
        <v>1.4541175E-2</v>
      </c>
    </row>
    <row r="2264" spans="1:8">
      <c r="A2264" s="118" t="s">
        <v>1547</v>
      </c>
      <c r="B2264" s="116" t="s">
        <v>1488</v>
      </c>
      <c r="C2264" s="138">
        <v>40949</v>
      </c>
      <c r="D2264" s="139">
        <v>3.7741865999999999E-2</v>
      </c>
      <c r="E2264" s="118">
        <v>1</v>
      </c>
      <c r="F2264" s="118" t="s">
        <v>1492</v>
      </c>
      <c r="G2264" s="113">
        <f>IF([Data da Aprovação]&lt;&gt;"ESTATUTÁRIO",YEAR([Data da Aprovação]),"")</f>
        <v>2012</v>
      </c>
      <c r="H2264" s="106">
        <f>Tabela9[[#This Row],[Valor do Provento R$]]/Tabela9[[#This Row],[Provento por 1 ou 1000 Ações]]</f>
        <v>3.7741865999999999E-2</v>
      </c>
    </row>
    <row r="2265" spans="1:8">
      <c r="A2265" s="119" t="s">
        <v>1547</v>
      </c>
      <c r="B2265" s="117" t="s">
        <v>1488</v>
      </c>
      <c r="C2265" s="140">
        <v>40969</v>
      </c>
      <c r="D2265" s="141">
        <v>1.4541175E-2</v>
      </c>
      <c r="E2265" s="119">
        <v>1</v>
      </c>
      <c r="F2265" s="119" t="s">
        <v>1492</v>
      </c>
      <c r="G2265" s="114">
        <f>IF([Data da Aprovação]&lt;&gt;"ESTATUTÁRIO",YEAR([Data da Aprovação]),"")</f>
        <v>2012</v>
      </c>
      <c r="H2265" s="106">
        <f>Tabela9[[#This Row],[Valor do Provento R$]]/Tabela9[[#This Row],[Provento por 1 ou 1000 Ações]]</f>
        <v>1.4541175E-2</v>
      </c>
    </row>
    <row r="2266" spans="1:8">
      <c r="A2266" s="118" t="s">
        <v>1547</v>
      </c>
      <c r="B2266" s="116" t="s">
        <v>1488</v>
      </c>
      <c r="C2266" s="138">
        <v>41001</v>
      </c>
      <c r="D2266" s="139">
        <v>1.5995293000000001E-2</v>
      </c>
      <c r="E2266" s="118">
        <v>1</v>
      </c>
      <c r="F2266" s="118" t="s">
        <v>1492</v>
      </c>
      <c r="G2266" s="113">
        <f>IF([Data da Aprovação]&lt;&gt;"ESTATUTÁRIO",YEAR([Data da Aprovação]),"")</f>
        <v>2012</v>
      </c>
      <c r="H2266" s="106">
        <f>Tabela9[[#This Row],[Valor do Provento R$]]/Tabela9[[#This Row],[Provento por 1 ou 1000 Ações]]</f>
        <v>1.5995293000000001E-2</v>
      </c>
    </row>
    <row r="2267" spans="1:8">
      <c r="A2267" s="119" t="s">
        <v>1547</v>
      </c>
      <c r="B2267" s="117" t="s">
        <v>1488</v>
      </c>
      <c r="C2267" s="140">
        <v>41029</v>
      </c>
      <c r="D2267" s="141">
        <v>1.5995293000000001E-2</v>
      </c>
      <c r="E2267" s="119">
        <v>1</v>
      </c>
      <c r="F2267" s="119" t="s">
        <v>1492</v>
      </c>
      <c r="G2267" s="114">
        <f>IF([Data da Aprovação]&lt;&gt;"ESTATUTÁRIO",YEAR([Data da Aprovação]),"")</f>
        <v>2012</v>
      </c>
      <c r="H2267" s="106">
        <f>Tabela9[[#This Row],[Valor do Provento R$]]/Tabela9[[#This Row],[Provento por 1 ou 1000 Ações]]</f>
        <v>1.5995293000000001E-2</v>
      </c>
    </row>
    <row r="2268" spans="1:8">
      <c r="A2268" s="118" t="s">
        <v>1547</v>
      </c>
      <c r="B2268" s="116" t="s">
        <v>1488</v>
      </c>
      <c r="C2268" s="138">
        <v>41061</v>
      </c>
      <c r="D2268" s="139">
        <v>1.5995293000000001E-2</v>
      </c>
      <c r="E2268" s="118">
        <v>1</v>
      </c>
      <c r="F2268" s="118" t="s">
        <v>1492</v>
      </c>
      <c r="G2268" s="113">
        <f>IF([Data da Aprovação]&lt;&gt;"ESTATUTÁRIO",YEAR([Data da Aprovação]),"")</f>
        <v>2012</v>
      </c>
      <c r="H2268" s="106">
        <f>Tabela9[[#This Row],[Valor do Provento R$]]/Tabela9[[#This Row],[Provento por 1 ou 1000 Ações]]</f>
        <v>1.5995293000000001E-2</v>
      </c>
    </row>
    <row r="2269" spans="1:8">
      <c r="A2269" s="119" t="s">
        <v>1547</v>
      </c>
      <c r="B2269" s="117" t="s">
        <v>1488</v>
      </c>
      <c r="C2269" s="140">
        <v>41087</v>
      </c>
      <c r="D2269" s="141">
        <v>0.18818467799999999</v>
      </c>
      <c r="E2269" s="119">
        <v>1</v>
      </c>
      <c r="F2269" s="119" t="s">
        <v>1489</v>
      </c>
      <c r="G2269" s="114">
        <f>IF([Data da Aprovação]&lt;&gt;"ESTATUTÁRIO",YEAR([Data da Aprovação]),"")</f>
        <v>2012</v>
      </c>
      <c r="H2269" s="106">
        <f>Tabela9[[#This Row],[Valor do Provento R$]]/Tabela9[[#This Row],[Provento por 1 ou 1000 Ações]]</f>
        <v>0.18818467799999999</v>
      </c>
    </row>
    <row r="2270" spans="1:8">
      <c r="A2270" s="118" t="s">
        <v>1547</v>
      </c>
      <c r="B2270" s="116" t="s">
        <v>1488</v>
      </c>
      <c r="C2270" s="138">
        <v>41092</v>
      </c>
      <c r="D2270" s="139">
        <v>1.8817991999999999E-2</v>
      </c>
      <c r="E2270" s="118">
        <v>1</v>
      </c>
      <c r="F2270" s="118" t="s">
        <v>1489</v>
      </c>
      <c r="G2270" s="113">
        <f>IF([Data da Aprovação]&lt;&gt;"ESTATUTÁRIO",YEAR([Data da Aprovação]),"")</f>
        <v>2012</v>
      </c>
      <c r="H2270" s="106">
        <f>Tabela9[[#This Row],[Valor do Provento R$]]/Tabela9[[#This Row],[Provento por 1 ou 1000 Ações]]</f>
        <v>1.8817991999999999E-2</v>
      </c>
    </row>
    <row r="2271" spans="1:8">
      <c r="A2271" s="119" t="s">
        <v>1547</v>
      </c>
      <c r="B2271" s="117" t="s">
        <v>1488</v>
      </c>
      <c r="C2271" s="140">
        <v>41122</v>
      </c>
      <c r="D2271" s="141">
        <v>1.8817991999999999E-2</v>
      </c>
      <c r="E2271" s="119">
        <v>1</v>
      </c>
      <c r="F2271" s="119" t="s">
        <v>1489</v>
      </c>
      <c r="G2271" s="114">
        <f>IF([Data da Aprovação]&lt;&gt;"ESTATUTÁRIO",YEAR([Data da Aprovação]),"")</f>
        <v>2012</v>
      </c>
      <c r="H2271" s="106">
        <f>Tabela9[[#This Row],[Valor do Provento R$]]/Tabela9[[#This Row],[Provento por 1 ou 1000 Ações]]</f>
        <v>1.8817991999999999E-2</v>
      </c>
    </row>
    <row r="2272" spans="1:8">
      <c r="A2272" s="118" t="s">
        <v>1547</v>
      </c>
      <c r="B2272" s="116" t="s">
        <v>1488</v>
      </c>
      <c r="C2272" s="138">
        <v>41155</v>
      </c>
      <c r="D2272" s="139">
        <v>1.8817991999999999E-2</v>
      </c>
      <c r="E2272" s="118">
        <v>1</v>
      </c>
      <c r="F2272" s="118" t="s">
        <v>1489</v>
      </c>
      <c r="G2272" s="113">
        <f>IF([Data da Aprovação]&lt;&gt;"ESTATUTÁRIO",YEAR([Data da Aprovação]),"")</f>
        <v>2012</v>
      </c>
      <c r="H2272" s="106">
        <f>Tabela9[[#This Row],[Valor do Provento R$]]/Tabela9[[#This Row],[Provento por 1 ou 1000 Ações]]</f>
        <v>1.8817991999999999E-2</v>
      </c>
    </row>
    <row r="2273" spans="1:8">
      <c r="A2273" s="119" t="s">
        <v>1547</v>
      </c>
      <c r="B2273" s="117" t="s">
        <v>1488</v>
      </c>
      <c r="C2273" s="140">
        <v>41183</v>
      </c>
      <c r="D2273" s="141">
        <v>1.8817991999999999E-2</v>
      </c>
      <c r="E2273" s="119">
        <v>1</v>
      </c>
      <c r="F2273" s="119" t="s">
        <v>1489</v>
      </c>
      <c r="G2273" s="114">
        <f>IF([Data da Aprovação]&lt;&gt;"ESTATUTÁRIO",YEAR([Data da Aprovação]),"")</f>
        <v>2012</v>
      </c>
      <c r="H2273" s="106">
        <f>Tabela9[[#This Row],[Valor do Provento R$]]/Tabela9[[#This Row],[Provento por 1 ou 1000 Ações]]</f>
        <v>1.8817991999999999E-2</v>
      </c>
    </row>
    <row r="2274" spans="1:8">
      <c r="A2274" s="118" t="s">
        <v>1547</v>
      </c>
      <c r="B2274" s="116" t="s">
        <v>1488</v>
      </c>
      <c r="C2274" s="138">
        <v>41214</v>
      </c>
      <c r="D2274" s="139">
        <v>1.8817991999999999E-2</v>
      </c>
      <c r="E2274" s="118">
        <v>1</v>
      </c>
      <c r="F2274" s="118" t="s">
        <v>1489</v>
      </c>
      <c r="G2274" s="113">
        <f>IF([Data da Aprovação]&lt;&gt;"ESTATUTÁRIO",YEAR([Data da Aprovação]),"")</f>
        <v>2012</v>
      </c>
      <c r="H2274" s="106">
        <f>Tabela9[[#This Row],[Valor do Provento R$]]/Tabela9[[#This Row],[Provento por 1 ou 1000 Ações]]</f>
        <v>1.8817991999999999E-2</v>
      </c>
    </row>
    <row r="2275" spans="1:8">
      <c r="A2275" s="119" t="s">
        <v>1547</v>
      </c>
      <c r="B2275" s="117" t="s">
        <v>1488</v>
      </c>
      <c r="C2275" s="140">
        <v>41246</v>
      </c>
      <c r="D2275" s="141">
        <v>1.8817991999999999E-2</v>
      </c>
      <c r="E2275" s="119">
        <v>1</v>
      </c>
      <c r="F2275" s="119" t="s">
        <v>1489</v>
      </c>
      <c r="G2275" s="114">
        <f>IF([Data da Aprovação]&lt;&gt;"ESTATUTÁRIO",YEAR([Data da Aprovação]),"")</f>
        <v>2012</v>
      </c>
      <c r="H2275" s="106">
        <f>Tabela9[[#This Row],[Valor do Provento R$]]/Tabela9[[#This Row],[Provento por 1 ou 1000 Ações]]</f>
        <v>1.8817991999999999E-2</v>
      </c>
    </row>
    <row r="2276" spans="1:8">
      <c r="A2276" s="118" t="s">
        <v>1547</v>
      </c>
      <c r="B2276" s="116" t="s">
        <v>1488</v>
      </c>
      <c r="C2276" s="138">
        <v>41264</v>
      </c>
      <c r="D2276" s="139">
        <v>0.51255773599999999</v>
      </c>
      <c r="E2276" s="118">
        <v>1</v>
      </c>
      <c r="F2276" s="118" t="s">
        <v>1489</v>
      </c>
      <c r="G2276" s="113">
        <f>IF([Data da Aprovação]&lt;&gt;"ESTATUTÁRIO",YEAR([Data da Aprovação]),"")</f>
        <v>2012</v>
      </c>
      <c r="H2276" s="106">
        <f>Tabela9[[#This Row],[Valor do Provento R$]]/Tabela9[[#This Row],[Provento por 1 ou 1000 Ações]]</f>
        <v>0.51255773599999999</v>
      </c>
    </row>
    <row r="2277" spans="1:8">
      <c r="A2277" s="119" t="s">
        <v>1547</v>
      </c>
      <c r="B2277" s="117" t="s">
        <v>1488</v>
      </c>
      <c r="C2277" s="140">
        <v>41276</v>
      </c>
      <c r="D2277" s="141">
        <v>1.8817991999999999E-2</v>
      </c>
      <c r="E2277" s="119">
        <v>1</v>
      </c>
      <c r="F2277" s="119" t="s">
        <v>1489</v>
      </c>
      <c r="G2277" s="114">
        <f>IF([Data da Aprovação]&lt;&gt;"ESTATUTÁRIO",YEAR([Data da Aprovação]),"")</f>
        <v>2013</v>
      </c>
      <c r="H2277" s="106">
        <f>Tabela9[[#This Row],[Valor do Provento R$]]/Tabela9[[#This Row],[Provento por 1 ou 1000 Ações]]</f>
        <v>1.8817991999999999E-2</v>
      </c>
    </row>
    <row r="2278" spans="1:8">
      <c r="A2278" s="118" t="s">
        <v>1547</v>
      </c>
      <c r="B2278" s="116" t="s">
        <v>1488</v>
      </c>
      <c r="C2278" s="138">
        <v>41306</v>
      </c>
      <c r="D2278" s="139">
        <v>1.8817991999999999E-2</v>
      </c>
      <c r="E2278" s="118">
        <v>1</v>
      </c>
      <c r="F2278" s="118" t="s">
        <v>1489</v>
      </c>
      <c r="G2278" s="113">
        <f>IF([Data da Aprovação]&lt;&gt;"ESTATUTÁRIO",YEAR([Data da Aprovação]),"")</f>
        <v>2013</v>
      </c>
      <c r="H2278" s="106">
        <f>Tabela9[[#This Row],[Valor do Provento R$]]/Tabela9[[#This Row],[Provento por 1 ou 1000 Ações]]</f>
        <v>1.8817991999999999E-2</v>
      </c>
    </row>
    <row r="2279" spans="1:8">
      <c r="A2279" s="119" t="s">
        <v>1547</v>
      </c>
      <c r="B2279" s="117" t="s">
        <v>1488</v>
      </c>
      <c r="C2279" s="140">
        <v>41310</v>
      </c>
      <c r="D2279" s="141">
        <v>6.6485657000000004E-2</v>
      </c>
      <c r="E2279" s="119">
        <v>1</v>
      </c>
      <c r="F2279" s="119" t="s">
        <v>1492</v>
      </c>
      <c r="G2279" s="114">
        <f>IF([Data da Aprovação]&lt;&gt;"ESTATUTÁRIO",YEAR([Data da Aprovação]),"")</f>
        <v>2013</v>
      </c>
      <c r="H2279" s="106">
        <f>Tabela9[[#This Row],[Valor do Provento R$]]/Tabela9[[#This Row],[Provento por 1 ou 1000 Ações]]</f>
        <v>6.6485657000000004E-2</v>
      </c>
    </row>
    <row r="2280" spans="1:8">
      <c r="A2280" s="118" t="s">
        <v>1547</v>
      </c>
      <c r="B2280" s="116" t="s">
        <v>1488</v>
      </c>
      <c r="C2280" s="138">
        <v>41319</v>
      </c>
      <c r="D2280" s="139">
        <v>1.8817991999999999E-2</v>
      </c>
      <c r="E2280" s="118">
        <v>1</v>
      </c>
      <c r="F2280" s="118" t="s">
        <v>1489</v>
      </c>
      <c r="G2280" s="113">
        <f>IF([Data da Aprovação]&lt;&gt;"ESTATUTÁRIO",YEAR([Data da Aprovação]),"")</f>
        <v>2013</v>
      </c>
      <c r="H2280" s="106">
        <f>Tabela9[[#This Row],[Valor do Provento R$]]/Tabela9[[#This Row],[Provento por 1 ou 1000 Ações]]</f>
        <v>1.8817991999999999E-2</v>
      </c>
    </row>
    <row r="2281" spans="1:8">
      <c r="A2281" s="119" t="s">
        <v>1547</v>
      </c>
      <c r="B2281" s="117" t="s">
        <v>1488</v>
      </c>
      <c r="C2281" s="140">
        <v>41365</v>
      </c>
      <c r="D2281" s="141">
        <v>1.8817991999999999E-2</v>
      </c>
      <c r="E2281" s="119">
        <v>1</v>
      </c>
      <c r="F2281" s="119" t="s">
        <v>1489</v>
      </c>
      <c r="G2281" s="114">
        <f>IF([Data da Aprovação]&lt;&gt;"ESTATUTÁRIO",YEAR([Data da Aprovação]),"")</f>
        <v>2013</v>
      </c>
      <c r="H2281" s="106">
        <f>Tabela9[[#This Row],[Valor do Provento R$]]/Tabela9[[#This Row],[Provento por 1 ou 1000 Ações]]</f>
        <v>1.8817991999999999E-2</v>
      </c>
    </row>
    <row r="2282" spans="1:8">
      <c r="A2282" s="118" t="s">
        <v>1547</v>
      </c>
      <c r="B2282" s="116" t="s">
        <v>1488</v>
      </c>
      <c r="C2282" s="138">
        <v>41396</v>
      </c>
      <c r="D2282" s="139">
        <v>1.8817991999999999E-2</v>
      </c>
      <c r="E2282" s="118">
        <v>1</v>
      </c>
      <c r="F2282" s="118" t="s">
        <v>1489</v>
      </c>
      <c r="G2282" s="113">
        <f>IF([Data da Aprovação]&lt;&gt;"ESTATUTÁRIO",YEAR([Data da Aprovação]),"")</f>
        <v>2013</v>
      </c>
      <c r="H2282" s="106">
        <f>Tabela9[[#This Row],[Valor do Provento R$]]/Tabela9[[#This Row],[Provento por 1 ou 1000 Ações]]</f>
        <v>1.8817991999999999E-2</v>
      </c>
    </row>
    <row r="2283" spans="1:8">
      <c r="A2283" s="119" t="s">
        <v>1547</v>
      </c>
      <c r="B2283" s="117" t="s">
        <v>1488</v>
      </c>
      <c r="C2283" s="140">
        <v>41428</v>
      </c>
      <c r="D2283" s="141">
        <v>1.8817991999999999E-2</v>
      </c>
      <c r="E2283" s="119">
        <v>1</v>
      </c>
      <c r="F2283" s="119" t="s">
        <v>1489</v>
      </c>
      <c r="G2283" s="114">
        <f>IF([Data da Aprovação]&lt;&gt;"ESTATUTÁRIO",YEAR([Data da Aprovação]),"")</f>
        <v>2013</v>
      </c>
      <c r="H2283" s="106">
        <f>Tabela9[[#This Row],[Valor do Provento R$]]/Tabela9[[#This Row],[Provento por 1 ou 1000 Ações]]</f>
        <v>1.8817991999999999E-2</v>
      </c>
    </row>
    <row r="2284" spans="1:8">
      <c r="A2284" s="118" t="s">
        <v>1547</v>
      </c>
      <c r="B2284" s="116" t="s">
        <v>1488</v>
      </c>
      <c r="C2284" s="138">
        <v>41437</v>
      </c>
      <c r="D2284" s="139">
        <v>0.18825355799999999</v>
      </c>
      <c r="E2284" s="118">
        <v>1</v>
      </c>
      <c r="F2284" s="118" t="s">
        <v>1489</v>
      </c>
      <c r="G2284" s="113">
        <f>IF([Data da Aprovação]&lt;&gt;"ESTATUTÁRIO",YEAR([Data da Aprovação]),"")</f>
        <v>2013</v>
      </c>
      <c r="H2284" s="106">
        <f>Tabela9[[#This Row],[Valor do Provento R$]]/Tabela9[[#This Row],[Provento por 1 ou 1000 Ações]]</f>
        <v>0.18825355799999999</v>
      </c>
    </row>
    <row r="2285" spans="1:8">
      <c r="A2285" s="119" t="s">
        <v>1547</v>
      </c>
      <c r="B2285" s="117" t="s">
        <v>1488</v>
      </c>
      <c r="C2285" s="140">
        <v>41442</v>
      </c>
      <c r="D2285" s="141">
        <v>1.8817991999999999E-2</v>
      </c>
      <c r="E2285" s="119">
        <v>1</v>
      </c>
      <c r="F2285" s="119" t="s">
        <v>1489</v>
      </c>
      <c r="G2285" s="114">
        <f>IF([Data da Aprovação]&lt;&gt;"ESTATUTÁRIO",YEAR([Data da Aprovação]),"")</f>
        <v>2013</v>
      </c>
      <c r="H2285" s="106">
        <f>Tabela9[[#This Row],[Valor do Provento R$]]/Tabela9[[#This Row],[Provento por 1 ou 1000 Ações]]</f>
        <v>1.8817991999999999E-2</v>
      </c>
    </row>
    <row r="2286" spans="1:8">
      <c r="A2286" s="118" t="s">
        <v>1547</v>
      </c>
      <c r="B2286" s="116" t="s">
        <v>1488</v>
      </c>
      <c r="C2286" s="138">
        <v>41487</v>
      </c>
      <c r="D2286" s="139">
        <v>1.8817991999999999E-2</v>
      </c>
      <c r="E2286" s="118">
        <v>1</v>
      </c>
      <c r="F2286" s="118" t="s">
        <v>1489</v>
      </c>
      <c r="G2286" s="113">
        <f>IF([Data da Aprovação]&lt;&gt;"ESTATUTÁRIO",YEAR([Data da Aprovação]),"")</f>
        <v>2013</v>
      </c>
      <c r="H2286" s="106">
        <f>Tabela9[[#This Row],[Valor do Provento R$]]/Tabela9[[#This Row],[Provento por 1 ou 1000 Ações]]</f>
        <v>1.8817991999999999E-2</v>
      </c>
    </row>
    <row r="2287" spans="1:8">
      <c r="A2287" s="142" t="s">
        <v>1547</v>
      </c>
      <c r="B2287" s="117" t="s">
        <v>1488</v>
      </c>
      <c r="C2287" s="140">
        <v>41519</v>
      </c>
      <c r="D2287" s="141">
        <v>1.8817991999999999E-2</v>
      </c>
      <c r="E2287" s="143">
        <v>1</v>
      </c>
      <c r="F2287" s="119" t="s">
        <v>1489</v>
      </c>
      <c r="G2287" s="114">
        <f>IF([Data da Aprovação]&lt;&gt;"ESTATUTÁRIO",YEAR([Data da Aprovação]),"")</f>
        <v>2013</v>
      </c>
      <c r="H2287" s="106">
        <f>Tabela9[[#This Row],[Valor do Provento R$]]/Tabela9[[#This Row],[Provento por 1 ou 1000 Ações]]</f>
        <v>1.8817991999999999E-2</v>
      </c>
    </row>
    <row r="2288" spans="1:8">
      <c r="A2288" s="118" t="s">
        <v>1547</v>
      </c>
      <c r="B2288" s="116" t="s">
        <v>1488</v>
      </c>
      <c r="C2288" s="138">
        <v>41548</v>
      </c>
      <c r="D2288" s="139">
        <v>1.8817991999999999E-2</v>
      </c>
      <c r="E2288" s="118">
        <v>1</v>
      </c>
      <c r="F2288" s="118" t="s">
        <v>1489</v>
      </c>
      <c r="G2288" s="113">
        <f>IF([Data da Aprovação]&lt;&gt;"ESTATUTÁRIO",YEAR([Data da Aprovação]),"")</f>
        <v>2013</v>
      </c>
      <c r="H2288" s="106">
        <f>Tabela9[[#This Row],[Valor do Provento R$]]/Tabela9[[#This Row],[Provento por 1 ou 1000 Ações]]</f>
        <v>1.8817991999999999E-2</v>
      </c>
    </row>
    <row r="2289" spans="1:8">
      <c r="A2289" s="119" t="s">
        <v>1547</v>
      </c>
      <c r="B2289" s="117" t="s">
        <v>1488</v>
      </c>
      <c r="C2289" s="140">
        <v>41564</v>
      </c>
      <c r="D2289" s="141">
        <v>1.8817991999999999E-2</v>
      </c>
      <c r="E2289" s="119">
        <v>1</v>
      </c>
      <c r="F2289" s="119" t="s">
        <v>1489</v>
      </c>
      <c r="G2289" s="114">
        <f>IF([Data da Aprovação]&lt;&gt;"ESTATUTÁRIO",YEAR([Data da Aprovação]),"")</f>
        <v>2013</v>
      </c>
      <c r="H2289" s="106">
        <f>Tabela9[[#This Row],[Valor do Provento R$]]/Tabela9[[#This Row],[Provento por 1 ou 1000 Ações]]</f>
        <v>1.8817991999999999E-2</v>
      </c>
    </row>
    <row r="2290" spans="1:8">
      <c r="A2290" s="118" t="s">
        <v>1547</v>
      </c>
      <c r="B2290" s="116" t="s">
        <v>1488</v>
      </c>
      <c r="C2290" s="138">
        <v>41610</v>
      </c>
      <c r="D2290" s="139">
        <v>1.8817991999999999E-2</v>
      </c>
      <c r="E2290" s="118">
        <v>1</v>
      </c>
      <c r="F2290" s="118" t="s">
        <v>1489</v>
      </c>
      <c r="G2290" s="113">
        <f>IF([Data da Aprovação]&lt;&gt;"ESTATUTÁRIO",YEAR([Data da Aprovação]),"")</f>
        <v>2013</v>
      </c>
      <c r="H2290" s="106">
        <f>Tabela9[[#This Row],[Valor do Provento R$]]/Tabela9[[#This Row],[Provento por 1 ou 1000 Ações]]</f>
        <v>1.8817991999999999E-2</v>
      </c>
    </row>
    <row r="2291" spans="1:8">
      <c r="A2291" s="119" t="s">
        <v>1547</v>
      </c>
      <c r="B2291" s="117" t="s">
        <v>1488</v>
      </c>
      <c r="C2291" s="140">
        <v>41617</v>
      </c>
      <c r="D2291" s="141">
        <v>0.322576529</v>
      </c>
      <c r="E2291" s="119">
        <v>1</v>
      </c>
      <c r="F2291" s="119" t="s">
        <v>1489</v>
      </c>
      <c r="G2291" s="114">
        <f>IF([Data da Aprovação]&lt;&gt;"ESTATUTÁRIO",YEAR([Data da Aprovação]),"")</f>
        <v>2013</v>
      </c>
      <c r="H2291" s="106">
        <f>Tabela9[[#This Row],[Valor do Provento R$]]/Tabela9[[#This Row],[Provento por 1 ou 1000 Ações]]</f>
        <v>0.322576529</v>
      </c>
    </row>
    <row r="2292" spans="1:8">
      <c r="A2292" s="118" t="s">
        <v>1547</v>
      </c>
      <c r="B2292" s="116" t="s">
        <v>1488</v>
      </c>
      <c r="C2292" s="138">
        <v>41641</v>
      </c>
      <c r="D2292" s="139">
        <v>1.8817991999999999E-2</v>
      </c>
      <c r="E2292" s="118">
        <v>1</v>
      </c>
      <c r="F2292" s="118" t="s">
        <v>1489</v>
      </c>
      <c r="G2292" s="113">
        <f>IF([Data da Aprovação]&lt;&gt;"ESTATUTÁRIO",YEAR([Data da Aprovação]),"")</f>
        <v>2014</v>
      </c>
      <c r="H2292" s="106">
        <f>Tabela9[[#This Row],[Valor do Provento R$]]/Tabela9[[#This Row],[Provento por 1 ou 1000 Ações]]</f>
        <v>1.8817991999999999E-2</v>
      </c>
    </row>
    <row r="2293" spans="1:8">
      <c r="A2293" s="119" t="s">
        <v>1547</v>
      </c>
      <c r="B2293" s="117" t="s">
        <v>1488</v>
      </c>
      <c r="C2293" s="140">
        <v>41673</v>
      </c>
      <c r="D2293" s="141">
        <v>1.8817991999999999E-2</v>
      </c>
      <c r="E2293" s="119">
        <v>1</v>
      </c>
      <c r="F2293" s="119" t="s">
        <v>1489</v>
      </c>
      <c r="G2293" s="114">
        <f>IF([Data da Aprovação]&lt;&gt;"ESTATUTÁRIO",YEAR([Data da Aprovação]),"")</f>
        <v>2014</v>
      </c>
      <c r="H2293" s="106">
        <f>Tabela9[[#This Row],[Valor do Provento R$]]/Tabela9[[#This Row],[Provento por 1 ou 1000 Ações]]</f>
        <v>1.8817991999999999E-2</v>
      </c>
    </row>
    <row r="2294" spans="1:8">
      <c r="A2294" s="118" t="s">
        <v>1547</v>
      </c>
      <c r="B2294" s="116" t="s">
        <v>1488</v>
      </c>
      <c r="C2294" s="138">
        <v>41680</v>
      </c>
      <c r="D2294" s="139">
        <v>0.19382669299999999</v>
      </c>
      <c r="E2294" s="118">
        <v>1</v>
      </c>
      <c r="F2294" s="118" t="s">
        <v>1492</v>
      </c>
      <c r="G2294" s="113">
        <f>IF([Data da Aprovação]&lt;&gt;"ESTATUTÁRIO",YEAR([Data da Aprovação]),"")</f>
        <v>2014</v>
      </c>
      <c r="H2294" s="106">
        <f>Tabela9[[#This Row],[Valor do Provento R$]]/Tabela9[[#This Row],[Provento por 1 ou 1000 Ações]]</f>
        <v>0.19382669299999999</v>
      </c>
    </row>
    <row r="2295" spans="1:8">
      <c r="A2295" s="119" t="s">
        <v>1547</v>
      </c>
      <c r="B2295" s="117" t="s">
        <v>1488</v>
      </c>
      <c r="C2295" s="140" t="s">
        <v>1548</v>
      </c>
      <c r="D2295" s="141">
        <v>6.0000000000000001E-3</v>
      </c>
      <c r="E2295" s="119">
        <v>1000</v>
      </c>
      <c r="F2295" s="119" t="s">
        <v>1492</v>
      </c>
      <c r="G2295" s="114" t="str">
        <f>IF([Data da Aprovação]&lt;&gt;"ESTATUTÁRIO",YEAR([Data da Aprovação]),"")</f>
        <v/>
      </c>
      <c r="H2295" s="106">
        <f>Tabela9[[#This Row],[Valor do Provento R$]]/Tabela9[[#This Row],[Provento por 1 ou 1000 Ações]]</f>
        <v>6.0000000000000002E-6</v>
      </c>
    </row>
    <row r="2296" spans="1:8">
      <c r="A2296" s="118" t="s">
        <v>1547</v>
      </c>
      <c r="B2296" s="116" t="s">
        <v>1488</v>
      </c>
      <c r="C2296" s="138" t="s">
        <v>1548</v>
      </c>
      <c r="D2296" s="139">
        <v>0.01</v>
      </c>
      <c r="E2296" s="118">
        <v>1000</v>
      </c>
      <c r="F2296" s="118" t="s">
        <v>1492</v>
      </c>
      <c r="G2296" s="113" t="str">
        <f>IF([Data da Aprovação]&lt;&gt;"ESTATUTÁRIO",YEAR([Data da Aprovação]),"")</f>
        <v/>
      </c>
      <c r="H2296" s="106">
        <f>Tabela9[[#This Row],[Valor do Provento R$]]/Tabela9[[#This Row],[Provento por 1 ou 1000 Ações]]</f>
        <v>1.0000000000000001E-5</v>
      </c>
    </row>
    <row r="2297" spans="1:8">
      <c r="A2297" s="119" t="s">
        <v>1547</v>
      </c>
      <c r="B2297" s="117" t="s">
        <v>1488</v>
      </c>
      <c r="C2297" s="140" t="s">
        <v>1548</v>
      </c>
      <c r="D2297" s="141">
        <v>0.01</v>
      </c>
      <c r="E2297" s="119">
        <v>1000</v>
      </c>
      <c r="F2297" s="119" t="s">
        <v>1492</v>
      </c>
      <c r="G2297" s="114" t="str">
        <f>IF([Data da Aprovação]&lt;&gt;"ESTATUTÁRIO",YEAR([Data da Aprovação]),"")</f>
        <v/>
      </c>
      <c r="H2297" s="106">
        <f>Tabela9[[#This Row],[Valor do Provento R$]]/Tabela9[[#This Row],[Provento por 1 ou 1000 Ações]]</f>
        <v>1.0000000000000001E-5</v>
      </c>
    </row>
    <row r="2298" spans="1:8">
      <c r="A2298" s="118" t="s">
        <v>1547</v>
      </c>
      <c r="B2298" s="116" t="s">
        <v>1488</v>
      </c>
      <c r="C2298" s="138" t="s">
        <v>1548</v>
      </c>
      <c r="D2298" s="139">
        <v>0.01</v>
      </c>
      <c r="E2298" s="118">
        <v>1000</v>
      </c>
      <c r="F2298" s="118" t="s">
        <v>1492</v>
      </c>
      <c r="G2298" s="113" t="str">
        <f>IF([Data da Aprovação]&lt;&gt;"ESTATUTÁRIO",YEAR([Data da Aprovação]),"")</f>
        <v/>
      </c>
      <c r="H2298" s="106">
        <f>Tabela9[[#This Row],[Valor do Provento R$]]/Tabela9[[#This Row],[Provento por 1 ou 1000 Ações]]</f>
        <v>1.0000000000000001E-5</v>
      </c>
    </row>
    <row r="2299" spans="1:8">
      <c r="A2299" s="119" t="s">
        <v>1547</v>
      </c>
      <c r="B2299" s="117" t="s">
        <v>1488</v>
      </c>
      <c r="C2299" s="140" t="s">
        <v>1548</v>
      </c>
      <c r="D2299" s="141">
        <v>0.01</v>
      </c>
      <c r="E2299" s="119">
        <v>1000</v>
      </c>
      <c r="F2299" s="119" t="s">
        <v>1492</v>
      </c>
      <c r="G2299" s="114" t="str">
        <f>IF([Data da Aprovação]&lt;&gt;"ESTATUTÁRIO",YEAR([Data da Aprovação]),"")</f>
        <v/>
      </c>
      <c r="H2299" s="106">
        <f>Tabela9[[#This Row],[Valor do Provento R$]]/Tabela9[[#This Row],[Provento por 1 ou 1000 Ações]]</f>
        <v>1.0000000000000001E-5</v>
      </c>
    </row>
    <row r="2300" spans="1:8">
      <c r="A2300" s="118" t="s">
        <v>1547</v>
      </c>
      <c r="B2300" s="116" t="s">
        <v>1488</v>
      </c>
      <c r="C2300" s="138" t="s">
        <v>1548</v>
      </c>
      <c r="D2300" s="139">
        <v>0.01</v>
      </c>
      <c r="E2300" s="118">
        <v>1000</v>
      </c>
      <c r="F2300" s="118" t="s">
        <v>1492</v>
      </c>
      <c r="G2300" s="113" t="str">
        <f>IF([Data da Aprovação]&lt;&gt;"ESTATUTÁRIO",YEAR([Data da Aprovação]),"")</f>
        <v/>
      </c>
      <c r="H2300" s="106">
        <f>Tabela9[[#This Row],[Valor do Provento R$]]/Tabela9[[#This Row],[Provento por 1 ou 1000 Ações]]</f>
        <v>1.0000000000000001E-5</v>
      </c>
    </row>
    <row r="2301" spans="1:8">
      <c r="A2301" s="119" t="s">
        <v>1547</v>
      </c>
      <c r="B2301" s="117" t="s">
        <v>1488</v>
      </c>
      <c r="C2301" s="140" t="s">
        <v>1548</v>
      </c>
      <c r="D2301" s="141">
        <v>0.01</v>
      </c>
      <c r="E2301" s="119">
        <v>1000</v>
      </c>
      <c r="F2301" s="119" t="s">
        <v>1492</v>
      </c>
      <c r="G2301" s="114" t="str">
        <f>IF([Data da Aprovação]&lt;&gt;"ESTATUTÁRIO",YEAR([Data da Aprovação]),"")</f>
        <v/>
      </c>
      <c r="H2301" s="106">
        <f>Tabela9[[#This Row],[Valor do Provento R$]]/Tabela9[[#This Row],[Provento por 1 ou 1000 Ações]]</f>
        <v>1.0000000000000001E-5</v>
      </c>
    </row>
    <row r="2302" spans="1:8">
      <c r="A2302" s="118" t="s">
        <v>1547</v>
      </c>
      <c r="B2302" s="116" t="s">
        <v>1488</v>
      </c>
      <c r="C2302" s="138" t="s">
        <v>1548</v>
      </c>
      <c r="D2302" s="139">
        <v>0.01</v>
      </c>
      <c r="E2302" s="118">
        <v>1000</v>
      </c>
      <c r="F2302" s="118" t="s">
        <v>1492</v>
      </c>
      <c r="G2302" s="113" t="str">
        <f>IF([Data da Aprovação]&lt;&gt;"ESTATUTÁRIO",YEAR([Data da Aprovação]),"")</f>
        <v/>
      </c>
      <c r="H2302" s="106">
        <f>Tabela9[[#This Row],[Valor do Provento R$]]/Tabela9[[#This Row],[Provento por 1 ou 1000 Ações]]</f>
        <v>1.0000000000000001E-5</v>
      </c>
    </row>
    <row r="2303" spans="1:8">
      <c r="A2303" s="119" t="s">
        <v>1547</v>
      </c>
      <c r="B2303" s="117" t="s">
        <v>1488</v>
      </c>
      <c r="C2303" s="140" t="s">
        <v>1548</v>
      </c>
      <c r="D2303" s="141">
        <v>0.01</v>
      </c>
      <c r="E2303" s="119">
        <v>1000</v>
      </c>
      <c r="F2303" s="119" t="s">
        <v>1492</v>
      </c>
      <c r="G2303" s="114" t="str">
        <f>IF([Data da Aprovação]&lt;&gt;"ESTATUTÁRIO",YEAR([Data da Aprovação]),"")</f>
        <v/>
      </c>
      <c r="H2303" s="106">
        <f>Tabela9[[#This Row],[Valor do Provento R$]]/Tabela9[[#This Row],[Provento por 1 ou 1000 Ações]]</f>
        <v>1.0000000000000001E-5</v>
      </c>
    </row>
    <row r="2304" spans="1:8">
      <c r="A2304" s="118" t="s">
        <v>1547</v>
      </c>
      <c r="B2304" s="116" t="s">
        <v>1488</v>
      </c>
      <c r="C2304" s="138" t="s">
        <v>1548</v>
      </c>
      <c r="D2304" s="139">
        <v>0.01</v>
      </c>
      <c r="E2304" s="118">
        <v>1000</v>
      </c>
      <c r="F2304" s="118" t="s">
        <v>1492</v>
      </c>
      <c r="G2304" s="113" t="str">
        <f>IF([Data da Aprovação]&lt;&gt;"ESTATUTÁRIO",YEAR([Data da Aprovação]),"")</f>
        <v/>
      </c>
      <c r="H2304" s="106">
        <f>Tabela9[[#This Row],[Valor do Provento R$]]/Tabela9[[#This Row],[Provento por 1 ou 1000 Ações]]</f>
        <v>1.0000000000000001E-5</v>
      </c>
    </row>
    <row r="2305" spans="1:8">
      <c r="A2305" s="119" t="s">
        <v>1547</v>
      </c>
      <c r="B2305" s="117" t="s">
        <v>1488</v>
      </c>
      <c r="C2305" s="140" t="s">
        <v>1548</v>
      </c>
      <c r="D2305" s="141">
        <v>0.01</v>
      </c>
      <c r="E2305" s="119">
        <v>1000</v>
      </c>
      <c r="F2305" s="119" t="s">
        <v>1492</v>
      </c>
      <c r="G2305" s="114" t="str">
        <f>IF([Data da Aprovação]&lt;&gt;"ESTATUTÁRIO",YEAR([Data da Aprovação]),"")</f>
        <v/>
      </c>
      <c r="H2305" s="106">
        <f>Tabela9[[#This Row],[Valor do Provento R$]]/Tabela9[[#This Row],[Provento por 1 ou 1000 Ações]]</f>
        <v>1.0000000000000001E-5</v>
      </c>
    </row>
    <row r="2306" spans="1:8">
      <c r="A2306" s="118" t="s">
        <v>1547</v>
      </c>
      <c r="B2306" s="116" t="s">
        <v>1488</v>
      </c>
      <c r="C2306" s="138" t="s">
        <v>1548</v>
      </c>
      <c r="D2306" s="139">
        <v>0.01</v>
      </c>
      <c r="E2306" s="118">
        <v>1000</v>
      </c>
      <c r="F2306" s="118" t="s">
        <v>1492</v>
      </c>
      <c r="G2306" s="113" t="str">
        <f>IF([Data da Aprovação]&lt;&gt;"ESTATUTÁRIO",YEAR([Data da Aprovação]),"")</f>
        <v/>
      </c>
      <c r="H2306" s="106">
        <f>Tabela9[[#This Row],[Valor do Provento R$]]/Tabela9[[#This Row],[Provento por 1 ou 1000 Ações]]</f>
        <v>1.0000000000000001E-5</v>
      </c>
    </row>
    <row r="2307" spans="1:8">
      <c r="A2307" s="119" t="s">
        <v>1547</v>
      </c>
      <c r="B2307" s="117" t="s">
        <v>1488</v>
      </c>
      <c r="C2307" s="140" t="s">
        <v>1548</v>
      </c>
      <c r="D2307" s="141">
        <v>0.01</v>
      </c>
      <c r="E2307" s="119">
        <v>1000</v>
      </c>
      <c r="F2307" s="119" t="s">
        <v>1492</v>
      </c>
      <c r="G2307" s="114" t="str">
        <f>IF([Data da Aprovação]&lt;&gt;"ESTATUTÁRIO",YEAR([Data da Aprovação]),"")</f>
        <v/>
      </c>
      <c r="H2307" s="106">
        <f>Tabela9[[#This Row],[Valor do Provento R$]]/Tabela9[[#This Row],[Provento por 1 ou 1000 Ações]]</f>
        <v>1.0000000000000001E-5</v>
      </c>
    </row>
    <row r="2308" spans="1:8">
      <c r="A2308" s="118" t="s">
        <v>1547</v>
      </c>
      <c r="B2308" s="116" t="s">
        <v>1488</v>
      </c>
      <c r="C2308" s="138" t="s">
        <v>1548</v>
      </c>
      <c r="D2308" s="139">
        <v>0.01</v>
      </c>
      <c r="E2308" s="118">
        <v>1000</v>
      </c>
      <c r="F2308" s="118" t="s">
        <v>1492</v>
      </c>
      <c r="G2308" s="113" t="str">
        <f>IF([Data da Aprovação]&lt;&gt;"ESTATUTÁRIO",YEAR([Data da Aprovação]),"")</f>
        <v/>
      </c>
      <c r="H2308" s="106">
        <f>Tabela9[[#This Row],[Valor do Provento R$]]/Tabela9[[#This Row],[Provento por 1 ou 1000 Ações]]</f>
        <v>1.0000000000000001E-5</v>
      </c>
    </row>
    <row r="2309" spans="1:8">
      <c r="A2309" s="119" t="s">
        <v>1547</v>
      </c>
      <c r="B2309" s="117" t="s">
        <v>1488</v>
      </c>
      <c r="C2309" s="140" t="s">
        <v>1548</v>
      </c>
      <c r="D2309" s="141">
        <v>0.01</v>
      </c>
      <c r="E2309" s="119">
        <v>1000</v>
      </c>
      <c r="F2309" s="119" t="s">
        <v>1492</v>
      </c>
      <c r="G2309" s="114" t="str">
        <f>IF([Data da Aprovação]&lt;&gt;"ESTATUTÁRIO",YEAR([Data da Aprovação]),"")</f>
        <v/>
      </c>
      <c r="H2309" s="106">
        <f>Tabela9[[#This Row],[Valor do Provento R$]]/Tabela9[[#This Row],[Provento por 1 ou 1000 Ações]]</f>
        <v>1.0000000000000001E-5</v>
      </c>
    </row>
    <row r="2310" spans="1:8">
      <c r="A2310" s="118" t="s">
        <v>1547</v>
      </c>
      <c r="B2310" s="116" t="s">
        <v>1488</v>
      </c>
      <c r="C2310" s="138" t="s">
        <v>1548</v>
      </c>
      <c r="D2310" s="139">
        <v>0.01</v>
      </c>
      <c r="E2310" s="118">
        <v>1000</v>
      </c>
      <c r="F2310" s="118" t="s">
        <v>1492</v>
      </c>
      <c r="G2310" s="113" t="str">
        <f>IF([Data da Aprovação]&lt;&gt;"ESTATUTÁRIO",YEAR([Data da Aprovação]),"")</f>
        <v/>
      </c>
      <c r="H2310" s="106">
        <f>Tabela9[[#This Row],[Valor do Provento R$]]/Tabela9[[#This Row],[Provento por 1 ou 1000 Ações]]</f>
        <v>1.0000000000000001E-5</v>
      </c>
    </row>
    <row r="2311" spans="1:8">
      <c r="A2311" s="119" t="s">
        <v>1547</v>
      </c>
      <c r="B2311" s="117" t="s">
        <v>1488</v>
      </c>
      <c r="C2311" s="140" t="s">
        <v>1548</v>
      </c>
      <c r="D2311" s="141">
        <v>0.01</v>
      </c>
      <c r="E2311" s="119">
        <v>1000</v>
      </c>
      <c r="F2311" s="119" t="s">
        <v>1492</v>
      </c>
      <c r="G2311" s="114" t="str">
        <f>IF([Data da Aprovação]&lt;&gt;"ESTATUTÁRIO",YEAR([Data da Aprovação]),"")</f>
        <v/>
      </c>
      <c r="H2311" s="106">
        <f>Tabela9[[#This Row],[Valor do Provento R$]]/Tabela9[[#This Row],[Provento por 1 ou 1000 Ações]]</f>
        <v>1.0000000000000001E-5</v>
      </c>
    </row>
    <row r="2312" spans="1:8">
      <c r="A2312" s="118" t="s">
        <v>1547</v>
      </c>
      <c r="B2312" s="116" t="s">
        <v>1488</v>
      </c>
      <c r="C2312" s="138" t="s">
        <v>1548</v>
      </c>
      <c r="D2312" s="139">
        <v>1.1764999999999999E-2</v>
      </c>
      <c r="E2312" s="118">
        <v>1000</v>
      </c>
      <c r="F2312" s="118" t="s">
        <v>1489</v>
      </c>
      <c r="G2312" s="113" t="str">
        <f>IF([Data da Aprovação]&lt;&gt;"ESTATUTÁRIO",YEAR([Data da Aprovação]),"")</f>
        <v/>
      </c>
      <c r="H2312" s="106">
        <f>Tabela9[[#This Row],[Valor do Provento R$]]/Tabela9[[#This Row],[Provento por 1 ou 1000 Ações]]</f>
        <v>1.1765E-5</v>
      </c>
    </row>
    <row r="2313" spans="1:8">
      <c r="A2313" s="119" t="s">
        <v>1547</v>
      </c>
      <c r="B2313" s="117" t="s">
        <v>1488</v>
      </c>
      <c r="C2313" s="140" t="s">
        <v>1548</v>
      </c>
      <c r="D2313" s="141">
        <v>1.1764999999999999E-2</v>
      </c>
      <c r="E2313" s="119">
        <v>1000</v>
      </c>
      <c r="F2313" s="119" t="s">
        <v>1489</v>
      </c>
      <c r="G2313" s="114" t="str">
        <f>IF([Data da Aprovação]&lt;&gt;"ESTATUTÁRIO",YEAR([Data da Aprovação]),"")</f>
        <v/>
      </c>
      <c r="H2313" s="106">
        <f>Tabela9[[#This Row],[Valor do Provento R$]]/Tabela9[[#This Row],[Provento por 1 ou 1000 Ações]]</f>
        <v>1.1765E-5</v>
      </c>
    </row>
    <row r="2314" spans="1:8">
      <c r="A2314" s="118" t="s">
        <v>1547</v>
      </c>
      <c r="B2314" s="116" t="s">
        <v>1488</v>
      </c>
      <c r="C2314" s="138" t="s">
        <v>1548</v>
      </c>
      <c r="D2314" s="139">
        <v>1.1764999999999999E-2</v>
      </c>
      <c r="E2314" s="118">
        <v>1000</v>
      </c>
      <c r="F2314" s="118" t="s">
        <v>1489</v>
      </c>
      <c r="G2314" s="113" t="str">
        <f>IF([Data da Aprovação]&lt;&gt;"ESTATUTÁRIO",YEAR([Data da Aprovação]),"")</f>
        <v/>
      </c>
      <c r="H2314" s="106">
        <f>Tabela9[[#This Row],[Valor do Provento R$]]/Tabela9[[#This Row],[Provento por 1 ou 1000 Ações]]</f>
        <v>1.1765E-5</v>
      </c>
    </row>
    <row r="2315" spans="1:8">
      <c r="A2315" s="119" t="s">
        <v>1547</v>
      </c>
      <c r="B2315" s="117" t="s">
        <v>1488</v>
      </c>
      <c r="C2315" s="140" t="s">
        <v>1548</v>
      </c>
      <c r="D2315" s="141">
        <v>1.1764999999999999E-2</v>
      </c>
      <c r="E2315" s="119">
        <v>1000</v>
      </c>
      <c r="F2315" s="119" t="s">
        <v>1489</v>
      </c>
      <c r="G2315" s="114" t="str">
        <f>IF([Data da Aprovação]&lt;&gt;"ESTATUTÁRIO",YEAR([Data da Aprovação]),"")</f>
        <v/>
      </c>
      <c r="H2315" s="106">
        <f>Tabela9[[#This Row],[Valor do Provento R$]]/Tabela9[[#This Row],[Provento por 1 ou 1000 Ações]]</f>
        <v>1.1765E-5</v>
      </c>
    </row>
    <row r="2316" spans="1:8">
      <c r="A2316" s="118" t="s">
        <v>1547</v>
      </c>
      <c r="B2316" s="116" t="s">
        <v>1488</v>
      </c>
      <c r="C2316" s="138" t="s">
        <v>1548</v>
      </c>
      <c r="D2316" s="139">
        <v>1.1764999999999999E-2</v>
      </c>
      <c r="E2316" s="118">
        <v>1000</v>
      </c>
      <c r="F2316" s="118" t="s">
        <v>1489</v>
      </c>
      <c r="G2316" s="113" t="str">
        <f>IF([Data da Aprovação]&lt;&gt;"ESTATUTÁRIO",YEAR([Data da Aprovação]),"")</f>
        <v/>
      </c>
      <c r="H2316" s="106">
        <f>Tabela9[[#This Row],[Valor do Provento R$]]/Tabela9[[#This Row],[Provento por 1 ou 1000 Ações]]</f>
        <v>1.1765E-5</v>
      </c>
    </row>
    <row r="2317" spans="1:8">
      <c r="A2317" s="119" t="s">
        <v>1547</v>
      </c>
      <c r="B2317" s="117" t="s">
        <v>1488</v>
      </c>
      <c r="C2317" s="140" t="s">
        <v>1548</v>
      </c>
      <c r="D2317" s="141">
        <v>1.1764999999999999E-2</v>
      </c>
      <c r="E2317" s="119">
        <v>1000</v>
      </c>
      <c r="F2317" s="119" t="s">
        <v>1489</v>
      </c>
      <c r="G2317" s="114" t="str">
        <f>IF([Data da Aprovação]&lt;&gt;"ESTATUTÁRIO",YEAR([Data da Aprovação]),"")</f>
        <v/>
      </c>
      <c r="H2317" s="106">
        <f>Tabela9[[#This Row],[Valor do Provento R$]]/Tabela9[[#This Row],[Provento por 1 ou 1000 Ações]]</f>
        <v>1.1765E-5</v>
      </c>
    </row>
    <row r="2318" spans="1:8">
      <c r="A2318" s="118" t="s">
        <v>1547</v>
      </c>
      <c r="B2318" s="116" t="s">
        <v>1488</v>
      </c>
      <c r="C2318" s="138" t="s">
        <v>1548</v>
      </c>
      <c r="D2318" s="139">
        <v>1.1764999999999999E-2</v>
      </c>
      <c r="E2318" s="118">
        <v>1000</v>
      </c>
      <c r="F2318" s="118" t="s">
        <v>1489</v>
      </c>
      <c r="G2318" s="113" t="str">
        <f>IF([Data da Aprovação]&lt;&gt;"ESTATUTÁRIO",YEAR([Data da Aprovação]),"")</f>
        <v/>
      </c>
      <c r="H2318" s="106">
        <f>Tabela9[[#This Row],[Valor do Provento R$]]/Tabela9[[#This Row],[Provento por 1 ou 1000 Ações]]</f>
        <v>1.1765E-5</v>
      </c>
    </row>
    <row r="2319" spans="1:8">
      <c r="A2319" s="119" t="s">
        <v>1547</v>
      </c>
      <c r="B2319" s="117" t="s">
        <v>1488</v>
      </c>
      <c r="C2319" s="140" t="s">
        <v>1548</v>
      </c>
      <c r="D2319" s="141">
        <v>1.1764999999999999E-2</v>
      </c>
      <c r="E2319" s="119">
        <v>1000</v>
      </c>
      <c r="F2319" s="119" t="s">
        <v>1489</v>
      </c>
      <c r="G2319" s="114" t="str">
        <f>IF([Data da Aprovação]&lt;&gt;"ESTATUTÁRIO",YEAR([Data da Aprovação]),"")</f>
        <v/>
      </c>
      <c r="H2319" s="106">
        <f>Tabela9[[#This Row],[Valor do Provento R$]]/Tabela9[[#This Row],[Provento por 1 ou 1000 Ações]]</f>
        <v>1.1765E-5</v>
      </c>
    </row>
    <row r="2320" spans="1:8">
      <c r="A2320" s="118" t="s">
        <v>1547</v>
      </c>
      <c r="B2320" s="116" t="s">
        <v>1488</v>
      </c>
      <c r="C2320" s="138" t="s">
        <v>1548</v>
      </c>
      <c r="D2320" s="139">
        <v>1.1764999999999999E-2</v>
      </c>
      <c r="E2320" s="118">
        <v>1000</v>
      </c>
      <c r="F2320" s="118" t="s">
        <v>1489</v>
      </c>
      <c r="G2320" s="113" t="str">
        <f>IF([Data da Aprovação]&lt;&gt;"ESTATUTÁRIO",YEAR([Data da Aprovação]),"")</f>
        <v/>
      </c>
      <c r="H2320" s="106">
        <f>Tabela9[[#This Row],[Valor do Provento R$]]/Tabela9[[#This Row],[Provento por 1 ou 1000 Ações]]</f>
        <v>1.1765E-5</v>
      </c>
    </row>
    <row r="2321" spans="1:8">
      <c r="A2321" s="119" t="s">
        <v>1547</v>
      </c>
      <c r="B2321" s="117" t="s">
        <v>1488</v>
      </c>
      <c r="C2321" s="140" t="s">
        <v>1548</v>
      </c>
      <c r="D2321" s="141">
        <v>1.1764999999999999E-2</v>
      </c>
      <c r="E2321" s="119">
        <v>1000</v>
      </c>
      <c r="F2321" s="119" t="s">
        <v>1489</v>
      </c>
      <c r="G2321" s="114" t="str">
        <f>IF([Data da Aprovação]&lt;&gt;"ESTATUTÁRIO",YEAR([Data da Aprovação]),"")</f>
        <v/>
      </c>
      <c r="H2321" s="106">
        <f>Tabela9[[#This Row],[Valor do Provento R$]]/Tabela9[[#This Row],[Provento por 1 ou 1000 Ações]]</f>
        <v>1.1765E-5</v>
      </c>
    </row>
    <row r="2322" spans="1:8">
      <c r="A2322" s="118" t="s">
        <v>1547</v>
      </c>
      <c r="B2322" s="116" t="s">
        <v>1488</v>
      </c>
      <c r="C2322" s="138" t="s">
        <v>1548</v>
      </c>
      <c r="D2322" s="139">
        <v>1.1764999999999999E-2</v>
      </c>
      <c r="E2322" s="118">
        <v>1000</v>
      </c>
      <c r="F2322" s="118" t="s">
        <v>1489</v>
      </c>
      <c r="G2322" s="113" t="str">
        <f>IF([Data da Aprovação]&lt;&gt;"ESTATUTÁRIO",YEAR([Data da Aprovação]),"")</f>
        <v/>
      </c>
      <c r="H2322" s="106">
        <f>Tabela9[[#This Row],[Valor do Provento R$]]/Tabela9[[#This Row],[Provento por 1 ou 1000 Ações]]</f>
        <v>1.1765E-5</v>
      </c>
    </row>
    <row r="2323" spans="1:8">
      <c r="A2323" s="119" t="s">
        <v>1547</v>
      </c>
      <c r="B2323" s="117" t="s">
        <v>1488</v>
      </c>
      <c r="C2323" s="140" t="s">
        <v>1548</v>
      </c>
      <c r="D2323" s="141">
        <v>1.1764999999999999E-2</v>
      </c>
      <c r="E2323" s="119">
        <v>1000</v>
      </c>
      <c r="F2323" s="119" t="s">
        <v>1489</v>
      </c>
      <c r="G2323" s="114" t="str">
        <f>IF([Data da Aprovação]&lt;&gt;"ESTATUTÁRIO",YEAR([Data da Aprovação]),"")</f>
        <v/>
      </c>
      <c r="H2323" s="106">
        <f>Tabela9[[#This Row],[Valor do Provento R$]]/Tabela9[[#This Row],[Provento por 1 ou 1000 Ações]]</f>
        <v>1.1765E-5</v>
      </c>
    </row>
    <row r="2324" spans="1:8">
      <c r="A2324" s="118" t="s">
        <v>1547</v>
      </c>
      <c r="B2324" s="116" t="s">
        <v>1488</v>
      </c>
      <c r="C2324" s="138" t="s">
        <v>1548</v>
      </c>
      <c r="D2324" s="139">
        <v>1.1764999999999999E-2</v>
      </c>
      <c r="E2324" s="118">
        <v>1000</v>
      </c>
      <c r="F2324" s="118" t="s">
        <v>1489</v>
      </c>
      <c r="G2324" s="113" t="str">
        <f>IF([Data da Aprovação]&lt;&gt;"ESTATUTÁRIO",YEAR([Data da Aprovação]),"")</f>
        <v/>
      </c>
      <c r="H2324" s="106">
        <f>Tabela9[[#This Row],[Valor do Provento R$]]/Tabela9[[#This Row],[Provento por 1 ou 1000 Ações]]</f>
        <v>1.1765E-5</v>
      </c>
    </row>
    <row r="2325" spans="1:8">
      <c r="A2325" s="119" t="s">
        <v>1547</v>
      </c>
      <c r="B2325" s="117" t="s">
        <v>1488</v>
      </c>
      <c r="C2325" s="140" t="s">
        <v>1548</v>
      </c>
      <c r="D2325" s="141">
        <v>1.1764999999999999E-2</v>
      </c>
      <c r="E2325" s="119">
        <v>1000</v>
      </c>
      <c r="F2325" s="119" t="s">
        <v>1489</v>
      </c>
      <c r="G2325" s="114" t="str">
        <f>IF([Data da Aprovação]&lt;&gt;"ESTATUTÁRIO",YEAR([Data da Aprovação]),"")</f>
        <v/>
      </c>
      <c r="H2325" s="106">
        <f>Tabela9[[#This Row],[Valor do Provento R$]]/Tabela9[[#This Row],[Provento por 1 ou 1000 Ações]]</f>
        <v>1.1765E-5</v>
      </c>
    </row>
    <row r="2326" spans="1:8">
      <c r="A2326" s="118" t="s">
        <v>1547</v>
      </c>
      <c r="B2326" s="116" t="s">
        <v>1488</v>
      </c>
      <c r="C2326" s="138" t="s">
        <v>1548</v>
      </c>
      <c r="D2326" s="139">
        <v>1.1764999999999999E-2</v>
      </c>
      <c r="E2326" s="118">
        <v>1000</v>
      </c>
      <c r="F2326" s="118" t="s">
        <v>1489</v>
      </c>
      <c r="G2326" s="113" t="str">
        <f>IF([Data da Aprovação]&lt;&gt;"ESTATUTÁRIO",YEAR([Data da Aprovação]),"")</f>
        <v/>
      </c>
      <c r="H2326" s="106">
        <f>Tabela9[[#This Row],[Valor do Provento R$]]/Tabela9[[#This Row],[Provento por 1 ou 1000 Ações]]</f>
        <v>1.1765E-5</v>
      </c>
    </row>
    <row r="2327" spans="1:8">
      <c r="A2327" s="119" t="s">
        <v>1547</v>
      </c>
      <c r="B2327" s="117" t="s">
        <v>1488</v>
      </c>
      <c r="C2327" s="140" t="s">
        <v>1548</v>
      </c>
      <c r="D2327" s="141">
        <v>1.1764999999999999E-2</v>
      </c>
      <c r="E2327" s="119">
        <v>1000</v>
      </c>
      <c r="F2327" s="119" t="s">
        <v>1489</v>
      </c>
      <c r="G2327" s="114" t="str">
        <f>IF([Data da Aprovação]&lt;&gt;"ESTATUTÁRIO",YEAR([Data da Aprovação]),"")</f>
        <v/>
      </c>
      <c r="H2327" s="106">
        <f>Tabela9[[#This Row],[Valor do Provento R$]]/Tabela9[[#This Row],[Provento por 1 ou 1000 Ações]]</f>
        <v>1.1765E-5</v>
      </c>
    </row>
    <row r="2328" spans="1:8">
      <c r="A2328" s="118" t="s">
        <v>1547</v>
      </c>
      <c r="B2328" s="116" t="s">
        <v>1488</v>
      </c>
      <c r="C2328" s="138" t="s">
        <v>1548</v>
      </c>
      <c r="D2328" s="139">
        <v>1.1764999999999999E-2</v>
      </c>
      <c r="E2328" s="118">
        <v>1000</v>
      </c>
      <c r="F2328" s="118" t="s">
        <v>1489</v>
      </c>
      <c r="G2328" s="113" t="str">
        <f>IF([Data da Aprovação]&lt;&gt;"ESTATUTÁRIO",YEAR([Data da Aprovação]),"")</f>
        <v/>
      </c>
      <c r="H2328" s="106">
        <f>Tabela9[[#This Row],[Valor do Provento R$]]/Tabela9[[#This Row],[Provento por 1 ou 1000 Ações]]</f>
        <v>1.1765E-5</v>
      </c>
    </row>
    <row r="2329" spans="1:8">
      <c r="A2329" s="119" t="s">
        <v>1547</v>
      </c>
      <c r="B2329" s="117" t="s">
        <v>1488</v>
      </c>
      <c r="C2329" s="140" t="s">
        <v>1548</v>
      </c>
      <c r="D2329" s="141">
        <v>1.1764999999999999E-2</v>
      </c>
      <c r="E2329" s="119">
        <v>1000</v>
      </c>
      <c r="F2329" s="119" t="s">
        <v>1489</v>
      </c>
      <c r="G2329" s="114" t="str">
        <f>IF([Data da Aprovação]&lt;&gt;"ESTATUTÁRIO",YEAR([Data da Aprovação]),"")</f>
        <v/>
      </c>
      <c r="H2329" s="106">
        <f>Tabela9[[#This Row],[Valor do Provento R$]]/Tabela9[[#This Row],[Provento por 1 ou 1000 Ações]]</f>
        <v>1.1765E-5</v>
      </c>
    </row>
    <row r="2330" spans="1:8">
      <c r="A2330" s="118" t="s">
        <v>1547</v>
      </c>
      <c r="B2330" s="116" t="s">
        <v>1488</v>
      </c>
      <c r="C2330" s="138" t="s">
        <v>1548</v>
      </c>
      <c r="D2330" s="139">
        <v>1.1764999999999999E-2</v>
      </c>
      <c r="E2330" s="118">
        <v>1000</v>
      </c>
      <c r="F2330" s="118" t="s">
        <v>1489</v>
      </c>
      <c r="G2330" s="113" t="str">
        <f>IF([Data da Aprovação]&lt;&gt;"ESTATUTÁRIO",YEAR([Data da Aprovação]),"")</f>
        <v/>
      </c>
      <c r="H2330" s="106">
        <f>Tabela9[[#This Row],[Valor do Provento R$]]/Tabela9[[#This Row],[Provento por 1 ou 1000 Ações]]</f>
        <v>1.1765E-5</v>
      </c>
    </row>
    <row r="2331" spans="1:8">
      <c r="A2331" s="119" t="s">
        <v>1547</v>
      </c>
      <c r="B2331" s="117" t="s">
        <v>1488</v>
      </c>
      <c r="C2331" s="140" t="s">
        <v>1548</v>
      </c>
      <c r="D2331" s="141">
        <v>1.1764999999999999E-2</v>
      </c>
      <c r="E2331" s="119">
        <v>1000</v>
      </c>
      <c r="F2331" s="119" t="s">
        <v>1489</v>
      </c>
      <c r="G2331" s="114" t="str">
        <f>IF([Data da Aprovação]&lt;&gt;"ESTATUTÁRIO",YEAR([Data da Aprovação]),"")</f>
        <v/>
      </c>
      <c r="H2331" s="106">
        <f>Tabela9[[#This Row],[Valor do Provento R$]]/Tabela9[[#This Row],[Provento por 1 ou 1000 Ações]]</f>
        <v>1.1765E-5</v>
      </c>
    </row>
    <row r="2332" spans="1:8">
      <c r="A2332" s="118" t="s">
        <v>1547</v>
      </c>
      <c r="B2332" s="116" t="s">
        <v>1488</v>
      </c>
      <c r="C2332" s="138" t="s">
        <v>1548</v>
      </c>
      <c r="D2332" s="139">
        <v>1.1764999999999999E-2</v>
      </c>
      <c r="E2332" s="118">
        <v>1000</v>
      </c>
      <c r="F2332" s="118" t="s">
        <v>1489</v>
      </c>
      <c r="G2332" s="113" t="str">
        <f>IF([Data da Aprovação]&lt;&gt;"ESTATUTÁRIO",YEAR([Data da Aprovação]),"")</f>
        <v/>
      </c>
      <c r="H2332" s="106">
        <f>Tabela9[[#This Row],[Valor do Provento R$]]/Tabela9[[#This Row],[Provento por 1 ou 1000 Ações]]</f>
        <v>1.1765E-5</v>
      </c>
    </row>
    <row r="2333" spans="1:8">
      <c r="A2333" s="119" t="s">
        <v>1547</v>
      </c>
      <c r="B2333" s="117" t="s">
        <v>1488</v>
      </c>
      <c r="C2333" s="140" t="s">
        <v>1548</v>
      </c>
      <c r="D2333" s="141">
        <v>1.1764999999999999E-2</v>
      </c>
      <c r="E2333" s="119">
        <v>1000</v>
      </c>
      <c r="F2333" s="119" t="s">
        <v>1489</v>
      </c>
      <c r="G2333" s="114" t="str">
        <f>IF([Data da Aprovação]&lt;&gt;"ESTATUTÁRIO",YEAR([Data da Aprovação]),"")</f>
        <v/>
      </c>
      <c r="H2333" s="106">
        <f>Tabela9[[#This Row],[Valor do Provento R$]]/Tabela9[[#This Row],[Provento por 1 ou 1000 Ações]]</f>
        <v>1.1765E-5</v>
      </c>
    </row>
    <row r="2334" spans="1:8">
      <c r="A2334" s="118" t="s">
        <v>1547</v>
      </c>
      <c r="B2334" s="116" t="s">
        <v>1488</v>
      </c>
      <c r="C2334" s="138" t="s">
        <v>1548</v>
      </c>
      <c r="D2334" s="139">
        <v>1.1764999999999999E-2</v>
      </c>
      <c r="E2334" s="118">
        <v>1000</v>
      </c>
      <c r="F2334" s="118" t="s">
        <v>1489</v>
      </c>
      <c r="G2334" s="113" t="str">
        <f>IF([Data da Aprovação]&lt;&gt;"ESTATUTÁRIO",YEAR([Data da Aprovação]),"")</f>
        <v/>
      </c>
      <c r="H2334" s="106">
        <f>Tabela9[[#This Row],[Valor do Provento R$]]/Tabela9[[#This Row],[Provento por 1 ou 1000 Ações]]</f>
        <v>1.1765E-5</v>
      </c>
    </row>
    <row r="2335" spans="1:8">
      <c r="A2335" s="119" t="s">
        <v>1547</v>
      </c>
      <c r="B2335" s="117" t="s">
        <v>1488</v>
      </c>
      <c r="C2335" s="140" t="s">
        <v>1548</v>
      </c>
      <c r="D2335" s="141">
        <v>1.1764999999999999E-2</v>
      </c>
      <c r="E2335" s="119">
        <v>1000</v>
      </c>
      <c r="F2335" s="119" t="s">
        <v>1489</v>
      </c>
      <c r="G2335" s="114" t="str">
        <f>IF([Data da Aprovação]&lt;&gt;"ESTATUTÁRIO",YEAR([Data da Aprovação]),"")</f>
        <v/>
      </c>
      <c r="H2335" s="106">
        <f>Tabela9[[#This Row],[Valor do Provento R$]]/Tabela9[[#This Row],[Provento por 1 ou 1000 Ações]]</f>
        <v>1.1765E-5</v>
      </c>
    </row>
    <row r="2336" spans="1:8">
      <c r="A2336" s="118" t="s">
        <v>1547</v>
      </c>
      <c r="B2336" s="116" t="s">
        <v>1488</v>
      </c>
      <c r="C2336" s="138" t="s">
        <v>1548</v>
      </c>
      <c r="D2336" s="139">
        <v>1.1764999999999999E-2</v>
      </c>
      <c r="E2336" s="118">
        <v>1000</v>
      </c>
      <c r="F2336" s="118" t="s">
        <v>1489</v>
      </c>
      <c r="G2336" s="113" t="str">
        <f>IF([Data da Aprovação]&lt;&gt;"ESTATUTÁRIO",YEAR([Data da Aprovação]),"")</f>
        <v/>
      </c>
      <c r="H2336" s="106">
        <f>Tabela9[[#This Row],[Valor do Provento R$]]/Tabela9[[#This Row],[Provento por 1 ou 1000 Ações]]</f>
        <v>1.1765E-5</v>
      </c>
    </row>
    <row r="2337" spans="1:8">
      <c r="A2337" s="119" t="s">
        <v>1547</v>
      </c>
      <c r="B2337" s="117" t="s">
        <v>1488</v>
      </c>
      <c r="C2337" s="140" t="s">
        <v>1548</v>
      </c>
      <c r="D2337" s="141">
        <v>1.1764999999999999E-2</v>
      </c>
      <c r="E2337" s="119">
        <v>1000</v>
      </c>
      <c r="F2337" s="119" t="s">
        <v>1489</v>
      </c>
      <c r="G2337" s="114" t="str">
        <f>IF([Data da Aprovação]&lt;&gt;"ESTATUTÁRIO",YEAR([Data da Aprovação]),"")</f>
        <v/>
      </c>
      <c r="H2337" s="106">
        <f>Tabela9[[#This Row],[Valor do Provento R$]]/Tabela9[[#This Row],[Provento por 1 ou 1000 Ações]]</f>
        <v>1.1765E-5</v>
      </c>
    </row>
    <row r="2338" spans="1:8">
      <c r="A2338" s="118" t="s">
        <v>1547</v>
      </c>
      <c r="B2338" s="116" t="s">
        <v>1488</v>
      </c>
      <c r="C2338" s="138" t="s">
        <v>1548</v>
      </c>
      <c r="D2338" s="139">
        <v>1.1764999999999999E-2</v>
      </c>
      <c r="E2338" s="118">
        <v>1000</v>
      </c>
      <c r="F2338" s="118" t="s">
        <v>1489</v>
      </c>
      <c r="G2338" s="113" t="str">
        <f>IF([Data da Aprovação]&lt;&gt;"ESTATUTÁRIO",YEAR([Data da Aprovação]),"")</f>
        <v/>
      </c>
      <c r="H2338" s="106">
        <f>Tabela9[[#This Row],[Valor do Provento R$]]/Tabela9[[#This Row],[Provento por 1 ou 1000 Ações]]</f>
        <v>1.1765E-5</v>
      </c>
    </row>
    <row r="2339" spans="1:8">
      <c r="A2339" s="119" t="s">
        <v>1547</v>
      </c>
      <c r="B2339" s="117" t="s">
        <v>1488</v>
      </c>
      <c r="C2339" s="140" t="s">
        <v>1548</v>
      </c>
      <c r="D2339" s="141">
        <v>1.1764999999999999E-2</v>
      </c>
      <c r="E2339" s="119">
        <v>1000</v>
      </c>
      <c r="F2339" s="119" t="s">
        <v>1489</v>
      </c>
      <c r="G2339" s="114" t="str">
        <f>IF([Data da Aprovação]&lt;&gt;"ESTATUTÁRIO",YEAR([Data da Aprovação]),"")</f>
        <v/>
      </c>
      <c r="H2339" s="106">
        <f>Tabela9[[#This Row],[Valor do Provento R$]]/Tabela9[[#This Row],[Provento por 1 ou 1000 Ações]]</f>
        <v>1.1765E-5</v>
      </c>
    </row>
    <row r="2340" spans="1:8">
      <c r="A2340" s="118" t="s">
        <v>1547</v>
      </c>
      <c r="B2340" s="116" t="s">
        <v>1490</v>
      </c>
      <c r="C2340" s="138">
        <v>35256</v>
      </c>
      <c r="D2340" s="139">
        <v>0.1</v>
      </c>
      <c r="E2340" s="118">
        <v>1000</v>
      </c>
      <c r="F2340" s="118" t="s">
        <v>1492</v>
      </c>
      <c r="G2340" s="113">
        <f>IF([Data da Aprovação]&lt;&gt;"ESTATUTÁRIO",YEAR([Data da Aprovação]),"")</f>
        <v>1996</v>
      </c>
      <c r="H2340" s="106">
        <f>Tabela9[[#This Row],[Valor do Provento R$]]/Tabela9[[#This Row],[Provento por 1 ou 1000 Ações]]</f>
        <v>1E-4</v>
      </c>
    </row>
    <row r="2341" spans="1:8">
      <c r="A2341" s="146" t="s">
        <v>1547</v>
      </c>
      <c r="B2341" s="147" t="s">
        <v>1490</v>
      </c>
      <c r="C2341" s="148">
        <v>35433</v>
      </c>
      <c r="D2341" s="149">
        <v>0.1</v>
      </c>
      <c r="E2341" s="146">
        <v>1000</v>
      </c>
      <c r="F2341" s="146" t="s">
        <v>1492</v>
      </c>
      <c r="G2341" s="115">
        <f>IF([Data da Aprovação]&lt;&gt;"ESTATUTÁRIO",YEAR([Data da Aprovação]),"")</f>
        <v>1997</v>
      </c>
      <c r="H2341" s="106">
        <f>Tabela9[[#This Row],[Valor do Provento R$]]/Tabela9[[#This Row],[Provento por 1 ou 1000 Ações]]</f>
        <v>1E-4</v>
      </c>
    </row>
    <row r="2342" spans="1:8">
      <c r="A2342" s="118" t="s">
        <v>1547</v>
      </c>
      <c r="B2342" s="116" t="s">
        <v>1490</v>
      </c>
      <c r="C2342" s="138">
        <v>35615</v>
      </c>
      <c r="D2342" s="139">
        <v>0.13647400000000001</v>
      </c>
      <c r="E2342" s="118">
        <v>1000</v>
      </c>
      <c r="F2342" s="118" t="s">
        <v>1489</v>
      </c>
      <c r="G2342" s="113">
        <f>IF([Data da Aprovação]&lt;&gt;"ESTATUTÁRIO",YEAR([Data da Aprovação]),"")</f>
        <v>1997</v>
      </c>
      <c r="H2342" s="106">
        <f>Tabela9[[#This Row],[Valor do Provento R$]]/Tabela9[[#This Row],[Provento por 1 ou 1000 Ações]]</f>
        <v>1.3647400000000001E-4</v>
      </c>
    </row>
    <row r="2343" spans="1:8">
      <c r="A2343" s="119" t="s">
        <v>1547</v>
      </c>
      <c r="B2343" s="117" t="s">
        <v>1490</v>
      </c>
      <c r="C2343" s="140">
        <v>35773</v>
      </c>
      <c r="D2343" s="141">
        <v>0.38779400000000003</v>
      </c>
      <c r="E2343" s="119">
        <v>1000</v>
      </c>
      <c r="F2343" s="119" t="s">
        <v>1489</v>
      </c>
      <c r="G2343" s="114">
        <f>IF([Data da Aprovação]&lt;&gt;"ESTATUTÁRIO",YEAR([Data da Aprovação]),"")</f>
        <v>1997</v>
      </c>
      <c r="H2343" s="106">
        <f>Tabela9[[#This Row],[Valor do Provento R$]]/Tabela9[[#This Row],[Provento por 1 ou 1000 Ações]]</f>
        <v>3.8779400000000001E-4</v>
      </c>
    </row>
    <row r="2344" spans="1:8">
      <c r="A2344" s="118" t="s">
        <v>1547</v>
      </c>
      <c r="B2344" s="116" t="s">
        <v>1490</v>
      </c>
      <c r="C2344" s="138">
        <v>35990</v>
      </c>
      <c r="D2344" s="139">
        <v>0.25008079999999999</v>
      </c>
      <c r="E2344" s="118">
        <v>1000</v>
      </c>
      <c r="F2344" s="118" t="s">
        <v>1489</v>
      </c>
      <c r="G2344" s="113">
        <f>IF([Data da Aprovação]&lt;&gt;"ESTATUTÁRIO",YEAR([Data da Aprovação]),"")</f>
        <v>1998</v>
      </c>
      <c r="H2344" s="106">
        <f>Tabela9[[#This Row],[Valor do Provento R$]]/Tabela9[[#This Row],[Provento por 1 ou 1000 Ações]]</f>
        <v>2.5008079999999997E-4</v>
      </c>
    </row>
    <row r="2345" spans="1:8">
      <c r="A2345" s="119" t="s">
        <v>1547</v>
      </c>
      <c r="B2345" s="117" t="s">
        <v>1490</v>
      </c>
      <c r="C2345" s="140">
        <v>36137</v>
      </c>
      <c r="D2345" s="141">
        <v>0.32580559999999997</v>
      </c>
      <c r="E2345" s="119">
        <v>1000</v>
      </c>
      <c r="F2345" s="119" t="s">
        <v>1489</v>
      </c>
      <c r="G2345" s="114">
        <f>IF([Data da Aprovação]&lt;&gt;"ESTATUTÁRIO",YEAR([Data da Aprovação]),"")</f>
        <v>1998</v>
      </c>
      <c r="H2345" s="106">
        <f>Tabela9[[#This Row],[Valor do Provento R$]]/Tabela9[[#This Row],[Provento por 1 ou 1000 Ações]]</f>
        <v>3.2580559999999996E-4</v>
      </c>
    </row>
    <row r="2346" spans="1:8">
      <c r="A2346" s="118" t="s">
        <v>1547</v>
      </c>
      <c r="B2346" s="116" t="s">
        <v>1490</v>
      </c>
      <c r="C2346" s="138">
        <v>36316</v>
      </c>
      <c r="D2346" s="139">
        <v>0.129415</v>
      </c>
      <c r="E2346" s="118">
        <v>1000</v>
      </c>
      <c r="F2346" s="118" t="s">
        <v>1489</v>
      </c>
      <c r="G2346" s="113">
        <f>IF([Data da Aprovação]&lt;&gt;"ESTATUTÁRIO",YEAR([Data da Aprovação]),"")</f>
        <v>1999</v>
      </c>
      <c r="H2346" s="106">
        <f>Tabela9[[#This Row],[Valor do Provento R$]]/Tabela9[[#This Row],[Provento por 1 ou 1000 Ações]]</f>
        <v>1.2941499999999999E-4</v>
      </c>
    </row>
    <row r="2347" spans="1:8">
      <c r="A2347" s="119" t="s">
        <v>1547</v>
      </c>
      <c r="B2347" s="117" t="s">
        <v>1490</v>
      </c>
      <c r="C2347" s="140">
        <v>36434</v>
      </c>
      <c r="D2347" s="141">
        <v>1.29415E-2</v>
      </c>
      <c r="E2347" s="119">
        <v>1000</v>
      </c>
      <c r="F2347" s="119" t="s">
        <v>1489</v>
      </c>
      <c r="G2347" s="114">
        <f>IF([Data da Aprovação]&lt;&gt;"ESTATUTÁRIO",YEAR([Data da Aprovação]),"")</f>
        <v>1999</v>
      </c>
      <c r="H2347" s="106">
        <f>Tabela9[[#This Row],[Valor do Provento R$]]/Tabela9[[#This Row],[Provento por 1 ou 1000 Ações]]</f>
        <v>1.29415E-5</v>
      </c>
    </row>
    <row r="2348" spans="1:8">
      <c r="A2348" s="118" t="s">
        <v>1547</v>
      </c>
      <c r="B2348" s="116" t="s">
        <v>1490</v>
      </c>
      <c r="C2348" s="138">
        <v>36465</v>
      </c>
      <c r="D2348" s="139">
        <v>1.29415E-2</v>
      </c>
      <c r="E2348" s="118">
        <v>1000</v>
      </c>
      <c r="F2348" s="118" t="s">
        <v>1489</v>
      </c>
      <c r="G2348" s="113">
        <f>IF([Data da Aprovação]&lt;&gt;"ESTATUTÁRIO",YEAR([Data da Aprovação]),"")</f>
        <v>1999</v>
      </c>
      <c r="H2348" s="106">
        <f>Tabela9[[#This Row],[Valor do Provento R$]]/Tabela9[[#This Row],[Provento por 1 ou 1000 Ações]]</f>
        <v>1.29415E-5</v>
      </c>
    </row>
    <row r="2349" spans="1:8">
      <c r="A2349" s="119" t="s">
        <v>1547</v>
      </c>
      <c r="B2349" s="117" t="s">
        <v>1490</v>
      </c>
      <c r="C2349" s="140">
        <v>36495</v>
      </c>
      <c r="D2349" s="141">
        <v>1.29415E-2</v>
      </c>
      <c r="E2349" s="119">
        <v>1000</v>
      </c>
      <c r="F2349" s="119" t="s">
        <v>1489</v>
      </c>
      <c r="G2349" s="114">
        <f>IF([Data da Aprovação]&lt;&gt;"ESTATUTÁRIO",YEAR([Data da Aprovação]),"")</f>
        <v>1999</v>
      </c>
      <c r="H2349" s="106">
        <f>Tabela9[[#This Row],[Valor do Provento R$]]/Tabela9[[#This Row],[Provento por 1 ou 1000 Ações]]</f>
        <v>1.29415E-5</v>
      </c>
    </row>
    <row r="2350" spans="1:8">
      <c r="A2350" s="118" t="s">
        <v>1547</v>
      </c>
      <c r="B2350" s="116" t="s">
        <v>1490</v>
      </c>
      <c r="C2350" s="138">
        <v>36500</v>
      </c>
      <c r="D2350" s="139">
        <v>0.59232479999999998</v>
      </c>
      <c r="E2350" s="118">
        <v>1000</v>
      </c>
      <c r="F2350" s="118" t="s">
        <v>1489</v>
      </c>
      <c r="G2350" s="113">
        <f>IF([Data da Aprovação]&lt;&gt;"ESTATUTÁRIO",YEAR([Data da Aprovação]),"")</f>
        <v>1999</v>
      </c>
      <c r="H2350" s="106">
        <f>Tabela9[[#This Row],[Valor do Provento R$]]/Tabela9[[#This Row],[Provento por 1 ou 1000 Ações]]</f>
        <v>5.9232480000000003E-4</v>
      </c>
    </row>
    <row r="2351" spans="1:8">
      <c r="A2351" s="119" t="s">
        <v>1547</v>
      </c>
      <c r="B2351" s="117" t="s">
        <v>1490</v>
      </c>
      <c r="C2351" s="140">
        <v>36528</v>
      </c>
      <c r="D2351" s="141">
        <v>1.29415E-2</v>
      </c>
      <c r="E2351" s="119">
        <v>1000</v>
      </c>
      <c r="F2351" s="119" t="s">
        <v>1489</v>
      </c>
      <c r="G2351" s="114">
        <f>IF([Data da Aprovação]&lt;&gt;"ESTATUTÁRIO",YEAR([Data da Aprovação]),"")</f>
        <v>2000</v>
      </c>
      <c r="H2351" s="106">
        <f>Tabela9[[#This Row],[Valor do Provento R$]]/Tabela9[[#This Row],[Provento por 1 ou 1000 Ações]]</f>
        <v>1.29415E-5</v>
      </c>
    </row>
    <row r="2352" spans="1:8">
      <c r="A2352" s="118" t="s">
        <v>1547</v>
      </c>
      <c r="B2352" s="116" t="s">
        <v>1490</v>
      </c>
      <c r="C2352" s="138">
        <v>36557</v>
      </c>
      <c r="D2352" s="139">
        <v>1.29415E-2</v>
      </c>
      <c r="E2352" s="118">
        <v>1000</v>
      </c>
      <c r="F2352" s="118" t="s">
        <v>1489</v>
      </c>
      <c r="G2352" s="113">
        <f>IF([Data da Aprovação]&lt;&gt;"ESTATUTÁRIO",YEAR([Data da Aprovação]),"")</f>
        <v>2000</v>
      </c>
      <c r="H2352" s="106">
        <f>Tabela9[[#This Row],[Valor do Provento R$]]/Tabela9[[#This Row],[Provento por 1 ou 1000 Ações]]</f>
        <v>1.29415E-5</v>
      </c>
    </row>
    <row r="2353" spans="1:8">
      <c r="A2353" s="119" t="s">
        <v>1547</v>
      </c>
      <c r="B2353" s="117" t="s">
        <v>1490</v>
      </c>
      <c r="C2353" s="140">
        <v>36586</v>
      </c>
      <c r="D2353" s="141">
        <v>1.29415E-2</v>
      </c>
      <c r="E2353" s="119">
        <v>1000</v>
      </c>
      <c r="F2353" s="119" t="s">
        <v>1489</v>
      </c>
      <c r="G2353" s="114">
        <f>IF([Data da Aprovação]&lt;&gt;"ESTATUTÁRIO",YEAR([Data da Aprovação]),"")</f>
        <v>2000</v>
      </c>
      <c r="H2353" s="106">
        <f>Tabela9[[#This Row],[Valor do Provento R$]]/Tabela9[[#This Row],[Provento por 1 ou 1000 Ações]]</f>
        <v>1.29415E-5</v>
      </c>
    </row>
    <row r="2354" spans="1:8">
      <c r="A2354" s="118" t="s">
        <v>1547</v>
      </c>
      <c r="B2354" s="116" t="s">
        <v>1490</v>
      </c>
      <c r="C2354" s="138">
        <v>36619</v>
      </c>
      <c r="D2354" s="139">
        <v>1.29415E-2</v>
      </c>
      <c r="E2354" s="118">
        <v>1000</v>
      </c>
      <c r="F2354" s="118" t="s">
        <v>1489</v>
      </c>
      <c r="G2354" s="113">
        <f>IF([Data da Aprovação]&lt;&gt;"ESTATUTÁRIO",YEAR([Data da Aprovação]),"")</f>
        <v>2000</v>
      </c>
      <c r="H2354" s="106">
        <f>Tabela9[[#This Row],[Valor do Provento R$]]/Tabela9[[#This Row],[Provento por 1 ou 1000 Ações]]</f>
        <v>1.29415E-5</v>
      </c>
    </row>
    <row r="2355" spans="1:8">
      <c r="A2355" s="119" t="s">
        <v>1547</v>
      </c>
      <c r="B2355" s="117" t="s">
        <v>1490</v>
      </c>
      <c r="C2355" s="140">
        <v>36648</v>
      </c>
      <c r="D2355" s="141">
        <v>1.29415E-2</v>
      </c>
      <c r="E2355" s="119">
        <v>1000</v>
      </c>
      <c r="F2355" s="119" t="s">
        <v>1489</v>
      </c>
      <c r="G2355" s="114">
        <f>IF([Data da Aprovação]&lt;&gt;"ESTATUTÁRIO",YEAR([Data da Aprovação]),"")</f>
        <v>2000</v>
      </c>
      <c r="H2355" s="106">
        <f>Tabela9[[#This Row],[Valor do Provento R$]]/Tabela9[[#This Row],[Provento por 1 ou 1000 Ações]]</f>
        <v>1.29415E-5</v>
      </c>
    </row>
    <row r="2356" spans="1:8">
      <c r="A2356" s="118" t="s">
        <v>1547</v>
      </c>
      <c r="B2356" s="116" t="s">
        <v>1490</v>
      </c>
      <c r="C2356" s="138">
        <v>36678</v>
      </c>
      <c r="D2356" s="139">
        <v>1.29415E-2</v>
      </c>
      <c r="E2356" s="118">
        <v>1000</v>
      </c>
      <c r="F2356" s="118" t="s">
        <v>1489</v>
      </c>
      <c r="G2356" s="113">
        <f>IF([Data da Aprovação]&lt;&gt;"ESTATUTÁRIO",YEAR([Data da Aprovação]),"")</f>
        <v>2000</v>
      </c>
      <c r="H2356" s="106">
        <f>Tabela9[[#This Row],[Valor do Provento R$]]/Tabela9[[#This Row],[Provento por 1 ou 1000 Ações]]</f>
        <v>1.29415E-5</v>
      </c>
    </row>
    <row r="2357" spans="1:8">
      <c r="A2357" s="119" t="s">
        <v>1547</v>
      </c>
      <c r="B2357" s="117" t="s">
        <v>1490</v>
      </c>
      <c r="C2357" s="140">
        <v>36710</v>
      </c>
      <c r="D2357" s="141">
        <v>1.29415E-2</v>
      </c>
      <c r="E2357" s="119">
        <v>1000</v>
      </c>
      <c r="F2357" s="119" t="s">
        <v>1489</v>
      </c>
      <c r="G2357" s="114">
        <f>IF([Data da Aprovação]&lt;&gt;"ESTATUTÁRIO",YEAR([Data da Aprovação]),"")</f>
        <v>2000</v>
      </c>
      <c r="H2357" s="106">
        <f>Tabela9[[#This Row],[Valor do Provento R$]]/Tabela9[[#This Row],[Provento por 1 ou 1000 Ações]]</f>
        <v>1.29415E-5</v>
      </c>
    </row>
    <row r="2358" spans="1:8">
      <c r="A2358" s="118" t="s">
        <v>1547</v>
      </c>
      <c r="B2358" s="116" t="s">
        <v>1490</v>
      </c>
      <c r="C2358" s="138">
        <v>36712</v>
      </c>
      <c r="D2358" s="139">
        <v>0.129415</v>
      </c>
      <c r="E2358" s="118">
        <v>1000</v>
      </c>
      <c r="F2358" s="118" t="s">
        <v>1489</v>
      </c>
      <c r="G2358" s="113">
        <f>IF([Data da Aprovação]&lt;&gt;"ESTATUTÁRIO",YEAR([Data da Aprovação]),"")</f>
        <v>2000</v>
      </c>
      <c r="H2358" s="106">
        <f>Tabela9[[#This Row],[Valor do Provento R$]]/Tabela9[[#This Row],[Provento por 1 ou 1000 Ações]]</f>
        <v>1.2941499999999999E-4</v>
      </c>
    </row>
    <row r="2359" spans="1:8">
      <c r="A2359" s="119" t="s">
        <v>1547</v>
      </c>
      <c r="B2359" s="117" t="s">
        <v>1490</v>
      </c>
      <c r="C2359" s="140">
        <v>36739</v>
      </c>
      <c r="D2359" s="141">
        <v>1.29415E-2</v>
      </c>
      <c r="E2359" s="119">
        <v>1000</v>
      </c>
      <c r="F2359" s="119" t="s">
        <v>1489</v>
      </c>
      <c r="G2359" s="114">
        <f>IF([Data da Aprovação]&lt;&gt;"ESTATUTÁRIO",YEAR([Data da Aprovação]),"")</f>
        <v>2000</v>
      </c>
      <c r="H2359" s="106">
        <f>Tabela9[[#This Row],[Valor do Provento R$]]/Tabela9[[#This Row],[Provento por 1 ou 1000 Ações]]</f>
        <v>1.29415E-5</v>
      </c>
    </row>
    <row r="2360" spans="1:8">
      <c r="A2360" s="118" t="s">
        <v>1547</v>
      </c>
      <c r="B2360" s="116" t="s">
        <v>1490</v>
      </c>
      <c r="C2360" s="138">
        <v>36770</v>
      </c>
      <c r="D2360" s="139">
        <v>1.29415E-2</v>
      </c>
      <c r="E2360" s="118">
        <v>1000</v>
      </c>
      <c r="F2360" s="118" t="s">
        <v>1489</v>
      </c>
      <c r="G2360" s="113">
        <f>IF([Data da Aprovação]&lt;&gt;"ESTATUTÁRIO",YEAR([Data da Aprovação]),"")</f>
        <v>2000</v>
      </c>
      <c r="H2360" s="106">
        <f>Tabela9[[#This Row],[Valor do Provento R$]]/Tabela9[[#This Row],[Provento por 1 ou 1000 Ações]]</f>
        <v>1.29415E-5</v>
      </c>
    </row>
    <row r="2361" spans="1:8">
      <c r="A2361" s="119" t="s">
        <v>1547</v>
      </c>
      <c r="B2361" s="117" t="s">
        <v>1490</v>
      </c>
      <c r="C2361" s="140">
        <v>36801</v>
      </c>
      <c r="D2361" s="141">
        <v>1.29415E-2</v>
      </c>
      <c r="E2361" s="119">
        <v>1000</v>
      </c>
      <c r="F2361" s="119" t="s">
        <v>1489</v>
      </c>
      <c r="G2361" s="114">
        <f>IF([Data da Aprovação]&lt;&gt;"ESTATUTÁRIO",YEAR([Data da Aprovação]),"")</f>
        <v>2000</v>
      </c>
      <c r="H2361" s="106">
        <f>Tabela9[[#This Row],[Valor do Provento R$]]/Tabela9[[#This Row],[Provento por 1 ou 1000 Ações]]</f>
        <v>1.29415E-5</v>
      </c>
    </row>
    <row r="2362" spans="1:8">
      <c r="A2362" s="118" t="s">
        <v>1547</v>
      </c>
      <c r="B2362" s="116" t="s">
        <v>1490</v>
      </c>
      <c r="C2362" s="138">
        <v>36831</v>
      </c>
      <c r="D2362" s="139">
        <v>1.29415E-2</v>
      </c>
      <c r="E2362" s="118">
        <v>1000</v>
      </c>
      <c r="F2362" s="118" t="s">
        <v>1489</v>
      </c>
      <c r="G2362" s="113">
        <f>IF([Data da Aprovação]&lt;&gt;"ESTATUTÁRIO",YEAR([Data da Aprovação]),"")</f>
        <v>2000</v>
      </c>
      <c r="H2362" s="106">
        <f>Tabela9[[#This Row],[Valor do Provento R$]]/Tabela9[[#This Row],[Provento por 1 ou 1000 Ações]]</f>
        <v>1.29415E-5</v>
      </c>
    </row>
    <row r="2363" spans="1:8">
      <c r="A2363" s="119" t="s">
        <v>1547</v>
      </c>
      <c r="B2363" s="117" t="s">
        <v>1490</v>
      </c>
      <c r="C2363" s="140">
        <v>36861</v>
      </c>
      <c r="D2363" s="141">
        <v>1.29415E-2</v>
      </c>
      <c r="E2363" s="119">
        <v>1000</v>
      </c>
      <c r="F2363" s="119" t="s">
        <v>1489</v>
      </c>
      <c r="G2363" s="114">
        <f>IF([Data da Aprovação]&lt;&gt;"ESTATUTÁRIO",YEAR([Data da Aprovação]),"")</f>
        <v>2000</v>
      </c>
      <c r="H2363" s="106">
        <f>Tabela9[[#This Row],[Valor do Provento R$]]/Tabela9[[#This Row],[Provento por 1 ou 1000 Ações]]</f>
        <v>1.29415E-5</v>
      </c>
    </row>
    <row r="2364" spans="1:8">
      <c r="A2364" s="118" t="s">
        <v>1547</v>
      </c>
      <c r="B2364" s="116" t="s">
        <v>1490</v>
      </c>
      <c r="C2364" s="138">
        <v>36866</v>
      </c>
      <c r="D2364" s="139">
        <v>0.37504720000000002</v>
      </c>
      <c r="E2364" s="118">
        <v>1000</v>
      </c>
      <c r="F2364" s="118" t="s">
        <v>1489</v>
      </c>
      <c r="G2364" s="113">
        <f>IF([Data da Aprovação]&lt;&gt;"ESTATUTÁRIO",YEAR([Data da Aprovação]),"")</f>
        <v>2000</v>
      </c>
      <c r="H2364" s="106">
        <f>Tabela9[[#This Row],[Valor do Provento R$]]/Tabela9[[#This Row],[Provento por 1 ou 1000 Ações]]</f>
        <v>3.750472E-4</v>
      </c>
    </row>
    <row r="2365" spans="1:8">
      <c r="A2365" s="119" t="s">
        <v>1547</v>
      </c>
      <c r="B2365" s="117" t="s">
        <v>1490</v>
      </c>
      <c r="C2365" s="140">
        <v>36866</v>
      </c>
      <c r="D2365" s="141">
        <v>6.2700000000000006E-2</v>
      </c>
      <c r="E2365" s="119">
        <v>1000</v>
      </c>
      <c r="F2365" s="119" t="s">
        <v>1492</v>
      </c>
      <c r="G2365" s="114">
        <f>IF([Data da Aprovação]&lt;&gt;"ESTATUTÁRIO",YEAR([Data da Aprovação]),"")</f>
        <v>2000</v>
      </c>
      <c r="H2365" s="106">
        <f>Tabela9[[#This Row],[Valor do Provento R$]]/Tabela9[[#This Row],[Provento por 1 ou 1000 Ações]]</f>
        <v>6.2700000000000006E-5</v>
      </c>
    </row>
    <row r="2366" spans="1:8">
      <c r="A2366" s="118" t="s">
        <v>1547</v>
      </c>
      <c r="B2366" s="116" t="s">
        <v>1490</v>
      </c>
      <c r="C2366" s="138">
        <v>36893</v>
      </c>
      <c r="D2366" s="139">
        <v>1.29415E-2</v>
      </c>
      <c r="E2366" s="118">
        <v>1000</v>
      </c>
      <c r="F2366" s="118" t="s">
        <v>1489</v>
      </c>
      <c r="G2366" s="113">
        <f>IF([Data da Aprovação]&lt;&gt;"ESTATUTÁRIO",YEAR([Data da Aprovação]),"")</f>
        <v>2001</v>
      </c>
      <c r="H2366" s="106">
        <f>Tabela9[[#This Row],[Valor do Provento R$]]/Tabela9[[#This Row],[Provento por 1 ou 1000 Ações]]</f>
        <v>1.29415E-5</v>
      </c>
    </row>
    <row r="2367" spans="1:8">
      <c r="A2367" s="119" t="s">
        <v>1547</v>
      </c>
      <c r="B2367" s="117" t="s">
        <v>1490</v>
      </c>
      <c r="C2367" s="140">
        <v>36923</v>
      </c>
      <c r="D2367" s="141">
        <v>1.29415E-2</v>
      </c>
      <c r="E2367" s="119">
        <v>1000</v>
      </c>
      <c r="F2367" s="119" t="s">
        <v>1489</v>
      </c>
      <c r="G2367" s="114">
        <f>IF([Data da Aprovação]&lt;&gt;"ESTATUTÁRIO",YEAR([Data da Aprovação]),"")</f>
        <v>2001</v>
      </c>
      <c r="H2367" s="106">
        <f>Tabela9[[#This Row],[Valor do Provento R$]]/Tabela9[[#This Row],[Provento por 1 ou 1000 Ações]]</f>
        <v>1.29415E-5</v>
      </c>
    </row>
    <row r="2368" spans="1:8">
      <c r="A2368" s="118" t="s">
        <v>1547</v>
      </c>
      <c r="B2368" s="116" t="s">
        <v>1490</v>
      </c>
      <c r="C2368" s="138">
        <v>36951</v>
      </c>
      <c r="D2368" s="139">
        <v>1.29415E-2</v>
      </c>
      <c r="E2368" s="118">
        <v>1000</v>
      </c>
      <c r="F2368" s="118" t="s">
        <v>1489</v>
      </c>
      <c r="G2368" s="113">
        <f>IF([Data da Aprovação]&lt;&gt;"ESTATUTÁRIO",YEAR([Data da Aprovação]),"")</f>
        <v>2001</v>
      </c>
      <c r="H2368" s="106">
        <f>Tabela9[[#This Row],[Valor do Provento R$]]/Tabela9[[#This Row],[Provento por 1 ou 1000 Ações]]</f>
        <v>1.29415E-5</v>
      </c>
    </row>
    <row r="2369" spans="1:8">
      <c r="A2369" s="119" t="s">
        <v>1547</v>
      </c>
      <c r="B2369" s="117" t="s">
        <v>1490</v>
      </c>
      <c r="C2369" s="140">
        <v>36983</v>
      </c>
      <c r="D2369" s="141">
        <v>1.29415E-2</v>
      </c>
      <c r="E2369" s="119">
        <v>1000</v>
      </c>
      <c r="F2369" s="119" t="s">
        <v>1489</v>
      </c>
      <c r="G2369" s="114">
        <f>IF([Data da Aprovação]&lt;&gt;"ESTATUTÁRIO",YEAR([Data da Aprovação]),"")</f>
        <v>2001</v>
      </c>
      <c r="H2369" s="106">
        <f>Tabela9[[#This Row],[Valor do Provento R$]]/Tabela9[[#This Row],[Provento por 1 ou 1000 Ações]]</f>
        <v>1.29415E-5</v>
      </c>
    </row>
    <row r="2370" spans="1:8">
      <c r="A2370" s="118" t="s">
        <v>1547</v>
      </c>
      <c r="B2370" s="116" t="s">
        <v>1490</v>
      </c>
      <c r="C2370" s="138">
        <v>37013</v>
      </c>
      <c r="D2370" s="139">
        <v>1.29415E-2</v>
      </c>
      <c r="E2370" s="118">
        <v>1000</v>
      </c>
      <c r="F2370" s="118" t="s">
        <v>1489</v>
      </c>
      <c r="G2370" s="113">
        <f>IF([Data da Aprovação]&lt;&gt;"ESTATUTÁRIO",YEAR([Data da Aprovação]),"")</f>
        <v>2001</v>
      </c>
      <c r="H2370" s="106">
        <f>Tabela9[[#This Row],[Valor do Provento R$]]/Tabela9[[#This Row],[Provento por 1 ou 1000 Ações]]</f>
        <v>1.29415E-5</v>
      </c>
    </row>
    <row r="2371" spans="1:8">
      <c r="A2371" s="119" t="s">
        <v>1547</v>
      </c>
      <c r="B2371" s="117" t="s">
        <v>1490</v>
      </c>
      <c r="C2371" s="140">
        <v>37043</v>
      </c>
      <c r="D2371" s="141">
        <v>1.29415E-2</v>
      </c>
      <c r="E2371" s="119">
        <v>1000</v>
      </c>
      <c r="F2371" s="119" t="s">
        <v>1489</v>
      </c>
      <c r="G2371" s="114">
        <f>IF([Data da Aprovação]&lt;&gt;"ESTATUTÁRIO",YEAR([Data da Aprovação]),"")</f>
        <v>2001</v>
      </c>
      <c r="H2371" s="106">
        <f>Tabela9[[#This Row],[Valor do Provento R$]]/Tabela9[[#This Row],[Provento por 1 ou 1000 Ações]]</f>
        <v>1.29415E-5</v>
      </c>
    </row>
    <row r="2372" spans="1:8">
      <c r="A2372" s="118" t="s">
        <v>1547</v>
      </c>
      <c r="B2372" s="116" t="s">
        <v>1490</v>
      </c>
      <c r="C2372" s="138">
        <v>37070</v>
      </c>
      <c r="D2372" s="139">
        <v>7.7648999999999996E-2</v>
      </c>
      <c r="E2372" s="118">
        <v>1000</v>
      </c>
      <c r="F2372" s="118" t="s">
        <v>1489</v>
      </c>
      <c r="G2372" s="113">
        <f>IF([Data da Aprovação]&lt;&gt;"ESTATUTÁRIO",YEAR([Data da Aprovação]),"")</f>
        <v>2001</v>
      </c>
      <c r="H2372" s="106">
        <f>Tabela9[[#This Row],[Valor do Provento R$]]/Tabela9[[#This Row],[Provento por 1 ou 1000 Ações]]</f>
        <v>7.7649000000000001E-5</v>
      </c>
    </row>
    <row r="2373" spans="1:8">
      <c r="A2373" s="119" t="s">
        <v>1547</v>
      </c>
      <c r="B2373" s="117" t="s">
        <v>1490</v>
      </c>
      <c r="C2373" s="140">
        <v>37074</v>
      </c>
      <c r="D2373" s="141">
        <v>1.29415E-2</v>
      </c>
      <c r="E2373" s="119">
        <v>1000</v>
      </c>
      <c r="F2373" s="119" t="s">
        <v>1489</v>
      </c>
      <c r="G2373" s="114">
        <f>IF([Data da Aprovação]&lt;&gt;"ESTATUTÁRIO",YEAR([Data da Aprovação]),"")</f>
        <v>2001</v>
      </c>
      <c r="H2373" s="106">
        <f>Tabela9[[#This Row],[Valor do Provento R$]]/Tabela9[[#This Row],[Provento por 1 ou 1000 Ações]]</f>
        <v>1.29415E-5</v>
      </c>
    </row>
    <row r="2374" spans="1:8">
      <c r="A2374" s="118" t="s">
        <v>1547</v>
      </c>
      <c r="B2374" s="116" t="s">
        <v>1490</v>
      </c>
      <c r="C2374" s="138">
        <v>37104</v>
      </c>
      <c r="D2374" s="139">
        <v>1.29415E-2</v>
      </c>
      <c r="E2374" s="118">
        <v>1000</v>
      </c>
      <c r="F2374" s="118" t="s">
        <v>1489</v>
      </c>
      <c r="G2374" s="113">
        <f>IF([Data da Aprovação]&lt;&gt;"ESTATUTÁRIO",YEAR([Data da Aprovação]),"")</f>
        <v>2001</v>
      </c>
      <c r="H2374" s="106">
        <f>Tabela9[[#This Row],[Valor do Provento R$]]/Tabela9[[#This Row],[Provento por 1 ou 1000 Ações]]</f>
        <v>1.29415E-5</v>
      </c>
    </row>
    <row r="2375" spans="1:8">
      <c r="A2375" s="119" t="s">
        <v>1547</v>
      </c>
      <c r="B2375" s="117" t="s">
        <v>1490</v>
      </c>
      <c r="C2375" s="140">
        <v>37137</v>
      </c>
      <c r="D2375" s="141">
        <v>1.29415E-2</v>
      </c>
      <c r="E2375" s="119">
        <v>1000</v>
      </c>
      <c r="F2375" s="119" t="s">
        <v>1489</v>
      </c>
      <c r="G2375" s="114">
        <f>IF([Data da Aprovação]&lt;&gt;"ESTATUTÁRIO",YEAR([Data da Aprovação]),"")</f>
        <v>2001</v>
      </c>
      <c r="H2375" s="106">
        <f>Tabela9[[#This Row],[Valor do Provento R$]]/Tabela9[[#This Row],[Provento por 1 ou 1000 Ações]]</f>
        <v>1.29415E-5</v>
      </c>
    </row>
    <row r="2376" spans="1:8">
      <c r="A2376" s="118" t="s">
        <v>1547</v>
      </c>
      <c r="B2376" s="116" t="s">
        <v>1490</v>
      </c>
      <c r="C2376" s="138">
        <v>37165</v>
      </c>
      <c r="D2376" s="139">
        <v>1.29415E-2</v>
      </c>
      <c r="E2376" s="118">
        <v>1000</v>
      </c>
      <c r="F2376" s="118" t="s">
        <v>1489</v>
      </c>
      <c r="G2376" s="113">
        <f>IF([Data da Aprovação]&lt;&gt;"ESTATUTÁRIO",YEAR([Data da Aprovação]),"")</f>
        <v>2001</v>
      </c>
      <c r="H2376" s="106">
        <f>Tabela9[[#This Row],[Valor do Provento R$]]/Tabela9[[#This Row],[Provento por 1 ou 1000 Ações]]</f>
        <v>1.29415E-5</v>
      </c>
    </row>
    <row r="2377" spans="1:8">
      <c r="A2377" s="119" t="s">
        <v>1547</v>
      </c>
      <c r="B2377" s="117" t="s">
        <v>1490</v>
      </c>
      <c r="C2377" s="140">
        <v>37196</v>
      </c>
      <c r="D2377" s="141">
        <v>1.29415E-2</v>
      </c>
      <c r="E2377" s="119">
        <v>1000</v>
      </c>
      <c r="F2377" s="119" t="s">
        <v>1489</v>
      </c>
      <c r="G2377" s="114">
        <f>IF([Data da Aprovação]&lt;&gt;"ESTATUTÁRIO",YEAR([Data da Aprovação]),"")</f>
        <v>2001</v>
      </c>
      <c r="H2377" s="106">
        <f>Tabela9[[#This Row],[Valor do Provento R$]]/Tabela9[[#This Row],[Provento por 1 ou 1000 Ações]]</f>
        <v>1.29415E-5</v>
      </c>
    </row>
    <row r="2378" spans="1:8">
      <c r="A2378" s="118" t="s">
        <v>1547</v>
      </c>
      <c r="B2378" s="116" t="s">
        <v>1490</v>
      </c>
      <c r="C2378" s="138">
        <v>37228</v>
      </c>
      <c r="D2378" s="139">
        <v>1.29415E-2</v>
      </c>
      <c r="E2378" s="118">
        <v>1000</v>
      </c>
      <c r="F2378" s="118" t="s">
        <v>1489</v>
      </c>
      <c r="G2378" s="113">
        <f>IF([Data da Aprovação]&lt;&gt;"ESTATUTÁRIO",YEAR([Data da Aprovação]),"")</f>
        <v>2001</v>
      </c>
      <c r="H2378" s="106">
        <f>Tabela9[[#This Row],[Valor do Provento R$]]/Tabela9[[#This Row],[Provento por 1 ou 1000 Ações]]</f>
        <v>1.29415E-5</v>
      </c>
    </row>
    <row r="2379" spans="1:8">
      <c r="A2379" s="119" t="s">
        <v>1547</v>
      </c>
      <c r="B2379" s="117" t="s">
        <v>1490</v>
      </c>
      <c r="C2379" s="140">
        <v>37231</v>
      </c>
      <c r="D2379" s="141">
        <v>0.35199999999999998</v>
      </c>
      <c r="E2379" s="119">
        <v>1000</v>
      </c>
      <c r="F2379" s="119" t="s">
        <v>1489</v>
      </c>
      <c r="G2379" s="114">
        <f>IF([Data da Aprovação]&lt;&gt;"ESTATUTÁRIO",YEAR([Data da Aprovação]),"")</f>
        <v>2001</v>
      </c>
      <c r="H2379" s="106">
        <f>Tabela9[[#This Row],[Valor do Provento R$]]/Tabela9[[#This Row],[Provento por 1 ou 1000 Ações]]</f>
        <v>3.5199999999999999E-4</v>
      </c>
    </row>
    <row r="2380" spans="1:8">
      <c r="A2380" s="118" t="s">
        <v>1547</v>
      </c>
      <c r="B2380" s="116" t="s">
        <v>1490</v>
      </c>
      <c r="C2380" s="138">
        <v>37231</v>
      </c>
      <c r="D2380" s="139">
        <v>3.3000000000000002E-2</v>
      </c>
      <c r="E2380" s="118">
        <v>1000</v>
      </c>
      <c r="F2380" s="118" t="s">
        <v>1492</v>
      </c>
      <c r="G2380" s="113">
        <f>IF([Data da Aprovação]&lt;&gt;"ESTATUTÁRIO",YEAR([Data da Aprovação]),"")</f>
        <v>2001</v>
      </c>
      <c r="H2380" s="106">
        <f>Tabela9[[#This Row],[Valor do Provento R$]]/Tabela9[[#This Row],[Provento por 1 ou 1000 Ações]]</f>
        <v>3.3000000000000003E-5</v>
      </c>
    </row>
    <row r="2381" spans="1:8">
      <c r="A2381" s="119" t="s">
        <v>1547</v>
      </c>
      <c r="B2381" s="117" t="s">
        <v>1490</v>
      </c>
      <c r="C2381" s="140">
        <v>37258</v>
      </c>
      <c r="D2381" s="141">
        <v>1.29415E-2</v>
      </c>
      <c r="E2381" s="119">
        <v>1000</v>
      </c>
      <c r="F2381" s="119" t="s">
        <v>1489</v>
      </c>
      <c r="G2381" s="114">
        <f>IF([Data da Aprovação]&lt;&gt;"ESTATUTÁRIO",YEAR([Data da Aprovação]),"")</f>
        <v>2002</v>
      </c>
      <c r="H2381" s="106">
        <f>Tabela9[[#This Row],[Valor do Provento R$]]/Tabela9[[#This Row],[Provento por 1 ou 1000 Ações]]</f>
        <v>1.29415E-5</v>
      </c>
    </row>
    <row r="2382" spans="1:8">
      <c r="A2382" s="118" t="s">
        <v>1547</v>
      </c>
      <c r="B2382" s="116" t="s">
        <v>1490</v>
      </c>
      <c r="C2382" s="138">
        <v>37288</v>
      </c>
      <c r="D2382" s="139">
        <v>1.29415E-2</v>
      </c>
      <c r="E2382" s="118">
        <v>1000</v>
      </c>
      <c r="F2382" s="118" t="s">
        <v>1489</v>
      </c>
      <c r="G2382" s="113">
        <f>IF([Data da Aprovação]&lt;&gt;"ESTATUTÁRIO",YEAR([Data da Aprovação]),"")</f>
        <v>2002</v>
      </c>
      <c r="H2382" s="106">
        <f>Tabela9[[#This Row],[Valor do Provento R$]]/Tabela9[[#This Row],[Provento por 1 ou 1000 Ações]]</f>
        <v>1.29415E-5</v>
      </c>
    </row>
    <row r="2383" spans="1:8">
      <c r="A2383" s="119" t="s">
        <v>1547</v>
      </c>
      <c r="B2383" s="117" t="s">
        <v>1490</v>
      </c>
      <c r="C2383" s="140">
        <v>37316</v>
      </c>
      <c r="D2383" s="141">
        <v>1.29415E-2</v>
      </c>
      <c r="E2383" s="119">
        <v>1000</v>
      </c>
      <c r="F2383" s="119" t="s">
        <v>1489</v>
      </c>
      <c r="G2383" s="114">
        <f>IF([Data da Aprovação]&lt;&gt;"ESTATUTÁRIO",YEAR([Data da Aprovação]),"")</f>
        <v>2002</v>
      </c>
      <c r="H2383" s="106">
        <f>Tabela9[[#This Row],[Valor do Provento R$]]/Tabela9[[#This Row],[Provento por 1 ou 1000 Ações]]</f>
        <v>1.29415E-5</v>
      </c>
    </row>
    <row r="2384" spans="1:8">
      <c r="A2384" s="118" t="s">
        <v>1547</v>
      </c>
      <c r="B2384" s="116" t="s">
        <v>1490</v>
      </c>
      <c r="C2384" s="138">
        <v>37347</v>
      </c>
      <c r="D2384" s="139">
        <v>1.29415E-2</v>
      </c>
      <c r="E2384" s="118">
        <v>1000</v>
      </c>
      <c r="F2384" s="118" t="s">
        <v>1489</v>
      </c>
      <c r="G2384" s="113">
        <f>IF([Data da Aprovação]&lt;&gt;"ESTATUTÁRIO",YEAR([Data da Aprovação]),"")</f>
        <v>2002</v>
      </c>
      <c r="H2384" s="106">
        <f>Tabela9[[#This Row],[Valor do Provento R$]]/Tabela9[[#This Row],[Provento por 1 ou 1000 Ações]]</f>
        <v>1.29415E-5</v>
      </c>
    </row>
    <row r="2385" spans="1:8">
      <c r="A2385" s="119" t="s">
        <v>1547</v>
      </c>
      <c r="B2385" s="117" t="s">
        <v>1490</v>
      </c>
      <c r="C2385" s="140">
        <v>37378</v>
      </c>
      <c r="D2385" s="141">
        <v>1.29415E-2</v>
      </c>
      <c r="E2385" s="119">
        <v>1000</v>
      </c>
      <c r="F2385" s="119" t="s">
        <v>1489</v>
      </c>
      <c r="G2385" s="114">
        <f>IF([Data da Aprovação]&lt;&gt;"ESTATUTÁRIO",YEAR([Data da Aprovação]),"")</f>
        <v>2002</v>
      </c>
      <c r="H2385" s="106">
        <f>Tabela9[[#This Row],[Valor do Provento R$]]/Tabela9[[#This Row],[Provento por 1 ou 1000 Ações]]</f>
        <v>1.29415E-5</v>
      </c>
    </row>
    <row r="2386" spans="1:8">
      <c r="A2386" s="118" t="s">
        <v>1547</v>
      </c>
      <c r="B2386" s="116" t="s">
        <v>1490</v>
      </c>
      <c r="C2386" s="138">
        <v>37410</v>
      </c>
      <c r="D2386" s="139">
        <v>1.29415E-2</v>
      </c>
      <c r="E2386" s="118">
        <v>1000</v>
      </c>
      <c r="F2386" s="118" t="s">
        <v>1489</v>
      </c>
      <c r="G2386" s="113">
        <f>IF([Data da Aprovação]&lt;&gt;"ESTATUTÁRIO",YEAR([Data da Aprovação]),"")</f>
        <v>2002</v>
      </c>
      <c r="H2386" s="106">
        <f>Tabela9[[#This Row],[Valor do Provento R$]]/Tabela9[[#This Row],[Provento por 1 ou 1000 Ações]]</f>
        <v>1.29415E-5</v>
      </c>
    </row>
    <row r="2387" spans="1:8">
      <c r="A2387" s="119" t="s">
        <v>1547</v>
      </c>
      <c r="B2387" s="117" t="s">
        <v>1490</v>
      </c>
      <c r="C2387" s="140">
        <v>37435</v>
      </c>
      <c r="D2387" s="141">
        <v>7.7648999999999996E-2</v>
      </c>
      <c r="E2387" s="119">
        <v>1000</v>
      </c>
      <c r="F2387" s="119" t="s">
        <v>1489</v>
      </c>
      <c r="G2387" s="114">
        <f>IF([Data da Aprovação]&lt;&gt;"ESTATUTÁRIO",YEAR([Data da Aprovação]),"")</f>
        <v>2002</v>
      </c>
      <c r="H2387" s="106">
        <f>Tabela9[[#This Row],[Valor do Provento R$]]/Tabela9[[#This Row],[Provento por 1 ou 1000 Ações]]</f>
        <v>7.7649000000000001E-5</v>
      </c>
    </row>
    <row r="2388" spans="1:8">
      <c r="A2388" s="118" t="s">
        <v>1547</v>
      </c>
      <c r="B2388" s="116" t="s">
        <v>1490</v>
      </c>
      <c r="C2388" s="138">
        <v>37438</v>
      </c>
      <c r="D2388" s="139">
        <v>1.29415E-2</v>
      </c>
      <c r="E2388" s="118">
        <v>1000</v>
      </c>
      <c r="F2388" s="118" t="s">
        <v>1489</v>
      </c>
      <c r="G2388" s="113">
        <f>IF([Data da Aprovação]&lt;&gt;"ESTATUTÁRIO",YEAR([Data da Aprovação]),"")</f>
        <v>2002</v>
      </c>
      <c r="H2388" s="106">
        <f>Tabela9[[#This Row],[Valor do Provento R$]]/Tabela9[[#This Row],[Provento por 1 ou 1000 Ações]]</f>
        <v>1.29415E-5</v>
      </c>
    </row>
    <row r="2389" spans="1:8">
      <c r="A2389" s="119" t="s">
        <v>1547</v>
      </c>
      <c r="B2389" s="117" t="s">
        <v>1490</v>
      </c>
      <c r="C2389" s="140">
        <v>37469</v>
      </c>
      <c r="D2389" s="141">
        <v>1.29415E-2</v>
      </c>
      <c r="E2389" s="119">
        <v>1000</v>
      </c>
      <c r="F2389" s="119" t="s">
        <v>1489</v>
      </c>
      <c r="G2389" s="114">
        <f>IF([Data da Aprovação]&lt;&gt;"ESTATUTÁRIO",YEAR([Data da Aprovação]),"")</f>
        <v>2002</v>
      </c>
      <c r="H2389" s="106">
        <f>Tabela9[[#This Row],[Valor do Provento R$]]/Tabela9[[#This Row],[Provento por 1 ou 1000 Ações]]</f>
        <v>1.29415E-5</v>
      </c>
    </row>
    <row r="2390" spans="1:8">
      <c r="A2390" s="118" t="s">
        <v>1547</v>
      </c>
      <c r="B2390" s="116" t="s">
        <v>1490</v>
      </c>
      <c r="C2390" s="138">
        <v>37501</v>
      </c>
      <c r="D2390" s="139">
        <v>1.29415E-2</v>
      </c>
      <c r="E2390" s="118">
        <v>1000</v>
      </c>
      <c r="F2390" s="118" t="s">
        <v>1489</v>
      </c>
      <c r="G2390" s="113">
        <f>IF([Data da Aprovação]&lt;&gt;"ESTATUTÁRIO",YEAR([Data da Aprovação]),"")</f>
        <v>2002</v>
      </c>
      <c r="H2390" s="106">
        <f>Tabela9[[#This Row],[Valor do Provento R$]]/Tabela9[[#This Row],[Provento por 1 ou 1000 Ações]]</f>
        <v>1.29415E-5</v>
      </c>
    </row>
    <row r="2391" spans="1:8">
      <c r="A2391" s="119" t="s">
        <v>1547</v>
      </c>
      <c r="B2391" s="117" t="s">
        <v>1490</v>
      </c>
      <c r="C2391" s="140">
        <v>37530</v>
      </c>
      <c r="D2391" s="141">
        <v>1.29415E-2</v>
      </c>
      <c r="E2391" s="119">
        <v>1000</v>
      </c>
      <c r="F2391" s="119" t="s">
        <v>1489</v>
      </c>
      <c r="G2391" s="114">
        <f>IF([Data da Aprovação]&lt;&gt;"ESTATUTÁRIO",YEAR([Data da Aprovação]),"")</f>
        <v>2002</v>
      </c>
      <c r="H2391" s="106">
        <f>Tabela9[[#This Row],[Valor do Provento R$]]/Tabela9[[#This Row],[Provento por 1 ou 1000 Ações]]</f>
        <v>1.29415E-5</v>
      </c>
    </row>
    <row r="2392" spans="1:8">
      <c r="A2392" s="118" t="s">
        <v>1547</v>
      </c>
      <c r="B2392" s="116" t="s">
        <v>1490</v>
      </c>
      <c r="C2392" s="138">
        <v>37561</v>
      </c>
      <c r="D2392" s="139">
        <v>1.29415E-2</v>
      </c>
      <c r="E2392" s="118">
        <v>1000</v>
      </c>
      <c r="F2392" s="118" t="s">
        <v>1489</v>
      </c>
      <c r="G2392" s="113">
        <f>IF([Data da Aprovação]&lt;&gt;"ESTATUTÁRIO",YEAR([Data da Aprovação]),"")</f>
        <v>2002</v>
      </c>
      <c r="H2392" s="106">
        <f>Tabela9[[#This Row],[Valor do Provento R$]]/Tabela9[[#This Row],[Provento por 1 ou 1000 Ações]]</f>
        <v>1.29415E-5</v>
      </c>
    </row>
    <row r="2393" spans="1:8">
      <c r="A2393" s="119" t="s">
        <v>1547</v>
      </c>
      <c r="B2393" s="117" t="s">
        <v>1490</v>
      </c>
      <c r="C2393" s="140">
        <v>37592</v>
      </c>
      <c r="D2393" s="141">
        <v>1.29415E-2</v>
      </c>
      <c r="E2393" s="119">
        <v>1000</v>
      </c>
      <c r="F2393" s="119" t="s">
        <v>1489</v>
      </c>
      <c r="G2393" s="114">
        <f>IF([Data da Aprovação]&lt;&gt;"ESTATUTÁRIO",YEAR([Data da Aprovação]),"")</f>
        <v>2002</v>
      </c>
      <c r="H2393" s="106">
        <f>Tabela9[[#This Row],[Valor do Provento R$]]/Tabela9[[#This Row],[Provento por 1 ou 1000 Ações]]</f>
        <v>1.29415E-5</v>
      </c>
    </row>
    <row r="2394" spans="1:8">
      <c r="A2394" s="118" t="s">
        <v>1547</v>
      </c>
      <c r="B2394" s="116" t="s">
        <v>1490</v>
      </c>
      <c r="C2394" s="138">
        <v>37620</v>
      </c>
      <c r="D2394" s="139">
        <v>0.46107599999999999</v>
      </c>
      <c r="E2394" s="118">
        <v>1000</v>
      </c>
      <c r="F2394" s="118" t="s">
        <v>1489</v>
      </c>
      <c r="G2394" s="113">
        <f>IF([Data da Aprovação]&lt;&gt;"ESTATUTÁRIO",YEAR([Data da Aprovação]),"")</f>
        <v>2002</v>
      </c>
      <c r="H2394" s="106">
        <f>Tabela9[[#This Row],[Valor do Provento R$]]/Tabela9[[#This Row],[Provento por 1 ou 1000 Ações]]</f>
        <v>4.6107599999999999E-4</v>
      </c>
    </row>
    <row r="2395" spans="1:8">
      <c r="A2395" s="119" t="s">
        <v>1547</v>
      </c>
      <c r="B2395" s="117" t="s">
        <v>1490</v>
      </c>
      <c r="C2395" s="140">
        <v>37623</v>
      </c>
      <c r="D2395" s="141">
        <v>1.29415E-2</v>
      </c>
      <c r="E2395" s="119">
        <v>1000</v>
      </c>
      <c r="F2395" s="119" t="s">
        <v>1489</v>
      </c>
      <c r="G2395" s="114">
        <f>IF([Data da Aprovação]&lt;&gt;"ESTATUTÁRIO",YEAR([Data da Aprovação]),"")</f>
        <v>2003</v>
      </c>
      <c r="H2395" s="106">
        <f>Tabela9[[#This Row],[Valor do Provento R$]]/Tabela9[[#This Row],[Provento por 1 ou 1000 Ações]]</f>
        <v>1.29415E-5</v>
      </c>
    </row>
    <row r="2396" spans="1:8">
      <c r="A2396" s="118" t="s">
        <v>1547</v>
      </c>
      <c r="B2396" s="116" t="s">
        <v>1490</v>
      </c>
      <c r="C2396" s="138">
        <v>37655</v>
      </c>
      <c r="D2396" s="139">
        <v>1.29415E-2</v>
      </c>
      <c r="E2396" s="118">
        <v>1000</v>
      </c>
      <c r="F2396" s="118" t="s">
        <v>1489</v>
      </c>
      <c r="G2396" s="113">
        <f>IF([Data da Aprovação]&lt;&gt;"ESTATUTÁRIO",YEAR([Data da Aprovação]),"")</f>
        <v>2003</v>
      </c>
      <c r="H2396" s="106">
        <f>Tabela9[[#This Row],[Valor do Provento R$]]/Tabela9[[#This Row],[Provento por 1 ou 1000 Ações]]</f>
        <v>1.29415E-5</v>
      </c>
    </row>
    <row r="2397" spans="1:8">
      <c r="A2397" s="119" t="s">
        <v>1547</v>
      </c>
      <c r="B2397" s="117" t="s">
        <v>1490</v>
      </c>
      <c r="C2397" s="140">
        <v>37685</v>
      </c>
      <c r="D2397" s="141">
        <v>1.55298E-2</v>
      </c>
      <c r="E2397" s="119">
        <v>1000</v>
      </c>
      <c r="F2397" s="119" t="s">
        <v>1489</v>
      </c>
      <c r="G2397" s="114">
        <f>IF([Data da Aprovação]&lt;&gt;"ESTATUTÁRIO",YEAR([Data da Aprovação]),"")</f>
        <v>2003</v>
      </c>
      <c r="H2397" s="106">
        <f>Tabela9[[#This Row],[Valor do Provento R$]]/Tabela9[[#This Row],[Provento por 1 ou 1000 Ações]]</f>
        <v>1.5529799999999998E-5</v>
      </c>
    </row>
    <row r="2398" spans="1:8">
      <c r="A2398" s="118" t="s">
        <v>1547</v>
      </c>
      <c r="B2398" s="116" t="s">
        <v>1490</v>
      </c>
      <c r="C2398" s="138">
        <v>37712</v>
      </c>
      <c r="D2398" s="139">
        <v>1.55298E-2</v>
      </c>
      <c r="E2398" s="118">
        <v>1000</v>
      </c>
      <c r="F2398" s="118" t="s">
        <v>1489</v>
      </c>
      <c r="G2398" s="113">
        <f>IF([Data da Aprovação]&lt;&gt;"ESTATUTÁRIO",YEAR([Data da Aprovação]),"")</f>
        <v>2003</v>
      </c>
      <c r="H2398" s="106">
        <f>Tabela9[[#This Row],[Valor do Provento R$]]/Tabela9[[#This Row],[Provento por 1 ou 1000 Ações]]</f>
        <v>1.5529799999999998E-5</v>
      </c>
    </row>
    <row r="2399" spans="1:8">
      <c r="A2399" s="119" t="s">
        <v>1547</v>
      </c>
      <c r="B2399" s="117" t="s">
        <v>1490</v>
      </c>
      <c r="C2399" s="140">
        <v>37743</v>
      </c>
      <c r="D2399" s="141">
        <v>1.55298E-2</v>
      </c>
      <c r="E2399" s="119">
        <v>1000</v>
      </c>
      <c r="F2399" s="119" t="s">
        <v>1489</v>
      </c>
      <c r="G2399" s="114">
        <f>IF([Data da Aprovação]&lt;&gt;"ESTATUTÁRIO",YEAR([Data da Aprovação]),"")</f>
        <v>2003</v>
      </c>
      <c r="H2399" s="106">
        <f>Tabela9[[#This Row],[Valor do Provento R$]]/Tabela9[[#This Row],[Provento por 1 ou 1000 Ações]]</f>
        <v>1.5529799999999998E-5</v>
      </c>
    </row>
    <row r="2400" spans="1:8">
      <c r="A2400" s="118" t="s">
        <v>1547</v>
      </c>
      <c r="B2400" s="116" t="s">
        <v>1490</v>
      </c>
      <c r="C2400" s="138">
        <v>37774</v>
      </c>
      <c r="D2400" s="139">
        <v>1.55298E-2</v>
      </c>
      <c r="E2400" s="118">
        <v>1000</v>
      </c>
      <c r="F2400" s="118" t="s">
        <v>1489</v>
      </c>
      <c r="G2400" s="113">
        <f>IF([Data da Aprovação]&lt;&gt;"ESTATUTÁRIO",YEAR([Data da Aprovação]),"")</f>
        <v>2003</v>
      </c>
      <c r="H2400" s="106">
        <f>Tabela9[[#This Row],[Valor do Provento R$]]/Tabela9[[#This Row],[Provento por 1 ou 1000 Ações]]</f>
        <v>1.5529799999999998E-5</v>
      </c>
    </row>
    <row r="2401" spans="1:8">
      <c r="A2401" s="119" t="s">
        <v>1547</v>
      </c>
      <c r="B2401" s="117" t="s">
        <v>1490</v>
      </c>
      <c r="C2401" s="140">
        <v>37802</v>
      </c>
      <c r="D2401" s="141">
        <v>0.15529799999999999</v>
      </c>
      <c r="E2401" s="119">
        <v>1000</v>
      </c>
      <c r="F2401" s="119" t="s">
        <v>1489</v>
      </c>
      <c r="G2401" s="114">
        <f>IF([Data da Aprovação]&lt;&gt;"ESTATUTÁRIO",YEAR([Data da Aprovação]),"")</f>
        <v>2003</v>
      </c>
      <c r="H2401" s="106">
        <f>Tabela9[[#This Row],[Valor do Provento R$]]/Tabela9[[#This Row],[Provento por 1 ou 1000 Ações]]</f>
        <v>1.55298E-4</v>
      </c>
    </row>
    <row r="2402" spans="1:8">
      <c r="A2402" s="118" t="s">
        <v>1547</v>
      </c>
      <c r="B2402" s="116" t="s">
        <v>1490</v>
      </c>
      <c r="C2402" s="138">
        <v>37803</v>
      </c>
      <c r="D2402" s="139">
        <v>1.55298E-2</v>
      </c>
      <c r="E2402" s="118">
        <v>1000</v>
      </c>
      <c r="F2402" s="118" t="s">
        <v>1489</v>
      </c>
      <c r="G2402" s="113">
        <f>IF([Data da Aprovação]&lt;&gt;"ESTATUTÁRIO",YEAR([Data da Aprovação]),"")</f>
        <v>2003</v>
      </c>
      <c r="H2402" s="106">
        <f>Tabela9[[#This Row],[Valor do Provento R$]]/Tabela9[[#This Row],[Provento por 1 ou 1000 Ações]]</f>
        <v>1.5529799999999998E-5</v>
      </c>
    </row>
    <row r="2403" spans="1:8">
      <c r="A2403" s="119" t="s">
        <v>1547</v>
      </c>
      <c r="B2403" s="117" t="s">
        <v>1490</v>
      </c>
      <c r="C2403" s="140">
        <v>37834</v>
      </c>
      <c r="D2403" s="141">
        <v>1.55298E-2</v>
      </c>
      <c r="E2403" s="119">
        <v>1000</v>
      </c>
      <c r="F2403" s="119" t="s">
        <v>1489</v>
      </c>
      <c r="G2403" s="114">
        <f>IF([Data da Aprovação]&lt;&gt;"ESTATUTÁRIO",YEAR([Data da Aprovação]),"")</f>
        <v>2003</v>
      </c>
      <c r="H2403" s="106">
        <f>Tabela9[[#This Row],[Valor do Provento R$]]/Tabela9[[#This Row],[Provento por 1 ou 1000 Ações]]</f>
        <v>1.5529799999999998E-5</v>
      </c>
    </row>
    <row r="2404" spans="1:8">
      <c r="A2404" s="118" t="s">
        <v>1547</v>
      </c>
      <c r="B2404" s="116" t="s">
        <v>1490</v>
      </c>
      <c r="C2404" s="138">
        <v>37865</v>
      </c>
      <c r="D2404" s="139">
        <v>1.55298E-2</v>
      </c>
      <c r="E2404" s="118">
        <v>1000</v>
      </c>
      <c r="F2404" s="118" t="s">
        <v>1489</v>
      </c>
      <c r="G2404" s="113">
        <f>IF([Data da Aprovação]&lt;&gt;"ESTATUTÁRIO",YEAR([Data da Aprovação]),"")</f>
        <v>2003</v>
      </c>
      <c r="H2404" s="106">
        <f>Tabela9[[#This Row],[Valor do Provento R$]]/Tabela9[[#This Row],[Provento por 1 ou 1000 Ações]]</f>
        <v>1.5529799999999998E-5</v>
      </c>
    </row>
    <row r="2405" spans="1:8">
      <c r="A2405" s="119" t="s">
        <v>1547</v>
      </c>
      <c r="B2405" s="117" t="s">
        <v>1490</v>
      </c>
      <c r="C2405" s="140">
        <v>37895</v>
      </c>
      <c r="D2405" s="141">
        <v>1.55298E-2</v>
      </c>
      <c r="E2405" s="119">
        <v>1000</v>
      </c>
      <c r="F2405" s="119" t="s">
        <v>1489</v>
      </c>
      <c r="G2405" s="114">
        <f>IF([Data da Aprovação]&lt;&gt;"ESTATUTÁRIO",YEAR([Data da Aprovação]),"")</f>
        <v>2003</v>
      </c>
      <c r="H2405" s="106">
        <f>Tabela9[[#This Row],[Valor do Provento R$]]/Tabela9[[#This Row],[Provento por 1 ou 1000 Ações]]</f>
        <v>1.5529799999999998E-5</v>
      </c>
    </row>
    <row r="2406" spans="1:8">
      <c r="A2406" s="118" t="s">
        <v>1547</v>
      </c>
      <c r="B2406" s="116" t="s">
        <v>1490</v>
      </c>
      <c r="C2406" s="138">
        <v>37928</v>
      </c>
      <c r="D2406" s="139">
        <v>1.55298E-2</v>
      </c>
      <c r="E2406" s="118">
        <v>1000</v>
      </c>
      <c r="F2406" s="118" t="s">
        <v>1489</v>
      </c>
      <c r="G2406" s="113">
        <f>IF([Data da Aprovação]&lt;&gt;"ESTATUTÁRIO",YEAR([Data da Aprovação]),"")</f>
        <v>2003</v>
      </c>
      <c r="H2406" s="106">
        <f>Tabela9[[#This Row],[Valor do Provento R$]]/Tabela9[[#This Row],[Provento por 1 ou 1000 Ações]]</f>
        <v>1.5529799999999998E-5</v>
      </c>
    </row>
    <row r="2407" spans="1:8">
      <c r="A2407" s="119" t="s">
        <v>1547</v>
      </c>
      <c r="B2407" s="117" t="s">
        <v>1490</v>
      </c>
      <c r="C2407" s="140">
        <v>37956</v>
      </c>
      <c r="D2407" s="141">
        <v>1.55298E-2</v>
      </c>
      <c r="E2407" s="119">
        <v>1000</v>
      </c>
      <c r="F2407" s="119" t="s">
        <v>1489</v>
      </c>
      <c r="G2407" s="114">
        <f>IF([Data da Aprovação]&lt;&gt;"ESTATUTÁRIO",YEAR([Data da Aprovação]),"")</f>
        <v>2003</v>
      </c>
      <c r="H2407" s="106">
        <f>Tabela9[[#This Row],[Valor do Provento R$]]/Tabela9[[#This Row],[Provento por 1 ou 1000 Ações]]</f>
        <v>1.5529799999999998E-5</v>
      </c>
    </row>
    <row r="2408" spans="1:8">
      <c r="A2408" s="118" t="s">
        <v>1547</v>
      </c>
      <c r="B2408" s="116" t="s">
        <v>1490</v>
      </c>
      <c r="C2408" s="138">
        <v>37960</v>
      </c>
      <c r="D2408" s="139">
        <v>0.56336430000000004</v>
      </c>
      <c r="E2408" s="118">
        <v>1000</v>
      </c>
      <c r="F2408" s="118" t="s">
        <v>1489</v>
      </c>
      <c r="G2408" s="113">
        <f>IF([Data da Aprovação]&lt;&gt;"ESTATUTÁRIO",YEAR([Data da Aprovação]),"")</f>
        <v>2003</v>
      </c>
      <c r="H2408" s="106">
        <f>Tabela9[[#This Row],[Valor do Provento R$]]/Tabela9[[#This Row],[Provento por 1 ou 1000 Ações]]</f>
        <v>5.633643E-4</v>
      </c>
    </row>
    <row r="2409" spans="1:8">
      <c r="A2409" s="119" t="s">
        <v>1547</v>
      </c>
      <c r="B2409" s="117" t="s">
        <v>1490</v>
      </c>
      <c r="C2409" s="140">
        <v>37988</v>
      </c>
      <c r="D2409" s="141">
        <v>1.55298E-2</v>
      </c>
      <c r="E2409" s="119">
        <v>1000</v>
      </c>
      <c r="F2409" s="119" t="s">
        <v>1489</v>
      </c>
      <c r="G2409" s="114">
        <f>IF([Data da Aprovação]&lt;&gt;"ESTATUTÁRIO",YEAR([Data da Aprovação]),"")</f>
        <v>2004</v>
      </c>
      <c r="H2409" s="106">
        <f>Tabela9[[#This Row],[Valor do Provento R$]]/Tabela9[[#This Row],[Provento por 1 ou 1000 Ações]]</f>
        <v>1.5529799999999998E-5</v>
      </c>
    </row>
    <row r="2410" spans="1:8">
      <c r="A2410" s="118" t="s">
        <v>1547</v>
      </c>
      <c r="B2410" s="116" t="s">
        <v>1490</v>
      </c>
      <c r="C2410" s="138">
        <v>38019</v>
      </c>
      <c r="D2410" s="139">
        <v>1.55298E-2</v>
      </c>
      <c r="E2410" s="118">
        <v>1000</v>
      </c>
      <c r="F2410" s="118" t="s">
        <v>1489</v>
      </c>
      <c r="G2410" s="113">
        <f>IF([Data da Aprovação]&lt;&gt;"ESTATUTÁRIO",YEAR([Data da Aprovação]),"")</f>
        <v>2004</v>
      </c>
      <c r="H2410" s="106">
        <f>Tabela9[[#This Row],[Valor do Provento R$]]/Tabela9[[#This Row],[Provento por 1 ou 1000 Ações]]</f>
        <v>1.5529799999999998E-5</v>
      </c>
    </row>
    <row r="2411" spans="1:8">
      <c r="A2411" s="119" t="s">
        <v>1547</v>
      </c>
      <c r="B2411" s="117" t="s">
        <v>1490</v>
      </c>
      <c r="C2411" s="140">
        <v>38047</v>
      </c>
      <c r="D2411" s="141">
        <v>1.55298E-2</v>
      </c>
      <c r="E2411" s="119">
        <v>1000</v>
      </c>
      <c r="F2411" s="119" t="s">
        <v>1489</v>
      </c>
      <c r="G2411" s="114">
        <f>IF([Data da Aprovação]&lt;&gt;"ESTATUTÁRIO",YEAR([Data da Aprovação]),"")</f>
        <v>2004</v>
      </c>
      <c r="H2411" s="106">
        <f>Tabela9[[#This Row],[Valor do Provento R$]]/Tabela9[[#This Row],[Provento por 1 ou 1000 Ações]]</f>
        <v>1.5529799999999998E-5</v>
      </c>
    </row>
    <row r="2412" spans="1:8">
      <c r="A2412" s="118" t="s">
        <v>1547</v>
      </c>
      <c r="B2412" s="116" t="s">
        <v>1490</v>
      </c>
      <c r="C2412" s="138">
        <v>38078</v>
      </c>
      <c r="D2412" s="139">
        <v>0.15529799999999999</v>
      </c>
      <c r="E2412" s="118">
        <v>1</v>
      </c>
      <c r="F2412" s="118" t="s">
        <v>1489</v>
      </c>
      <c r="G2412" s="113">
        <f>IF([Data da Aprovação]&lt;&gt;"ESTATUTÁRIO",YEAR([Data da Aprovação]),"")</f>
        <v>2004</v>
      </c>
      <c r="H2412" s="106">
        <f>Tabela9[[#This Row],[Valor do Provento R$]]/Tabela9[[#This Row],[Provento por 1 ou 1000 Ações]]</f>
        <v>0.15529799999999999</v>
      </c>
    </row>
    <row r="2413" spans="1:8">
      <c r="A2413" s="119" t="s">
        <v>1547</v>
      </c>
      <c r="B2413" s="117" t="s">
        <v>1490</v>
      </c>
      <c r="C2413" s="140">
        <v>38110</v>
      </c>
      <c r="D2413" s="141">
        <v>0.15529799999999999</v>
      </c>
      <c r="E2413" s="119">
        <v>1</v>
      </c>
      <c r="F2413" s="119" t="s">
        <v>1489</v>
      </c>
      <c r="G2413" s="114">
        <f>IF([Data da Aprovação]&lt;&gt;"ESTATUTÁRIO",YEAR([Data da Aprovação]),"")</f>
        <v>2004</v>
      </c>
      <c r="H2413" s="106">
        <f>Tabela9[[#This Row],[Valor do Provento R$]]/Tabela9[[#This Row],[Provento por 1 ou 1000 Ações]]</f>
        <v>0.15529799999999999</v>
      </c>
    </row>
    <row r="2414" spans="1:8">
      <c r="A2414" s="118" t="s">
        <v>1547</v>
      </c>
      <c r="B2414" s="116" t="s">
        <v>1490</v>
      </c>
      <c r="C2414" s="138">
        <v>38139</v>
      </c>
      <c r="D2414" s="139">
        <v>0.15529799999999999</v>
      </c>
      <c r="E2414" s="118">
        <v>1</v>
      </c>
      <c r="F2414" s="118" t="s">
        <v>1489</v>
      </c>
      <c r="G2414" s="113">
        <f>IF([Data da Aprovação]&lt;&gt;"ESTATUTÁRIO",YEAR([Data da Aprovação]),"")</f>
        <v>2004</v>
      </c>
      <c r="H2414" s="106">
        <f>Tabela9[[#This Row],[Valor do Provento R$]]/Tabela9[[#This Row],[Provento por 1 ou 1000 Ações]]</f>
        <v>0.15529799999999999</v>
      </c>
    </row>
    <row r="2415" spans="1:8">
      <c r="A2415" s="119" t="s">
        <v>1547</v>
      </c>
      <c r="B2415" s="117" t="s">
        <v>1490</v>
      </c>
      <c r="C2415" s="140">
        <v>38168</v>
      </c>
      <c r="D2415" s="141">
        <v>0.93178799999999995</v>
      </c>
      <c r="E2415" s="119">
        <v>1</v>
      </c>
      <c r="F2415" s="119" t="s">
        <v>1489</v>
      </c>
      <c r="G2415" s="114">
        <f>IF([Data da Aprovação]&lt;&gt;"ESTATUTÁRIO",YEAR([Data da Aprovação]),"")</f>
        <v>2004</v>
      </c>
      <c r="H2415" s="106">
        <f>Tabela9[[#This Row],[Valor do Provento R$]]/Tabela9[[#This Row],[Provento por 1 ou 1000 Ações]]</f>
        <v>0.93178799999999995</v>
      </c>
    </row>
    <row r="2416" spans="1:8">
      <c r="A2416" s="118" t="s">
        <v>1547</v>
      </c>
      <c r="B2416" s="116" t="s">
        <v>1490</v>
      </c>
      <c r="C2416" s="138">
        <v>38169</v>
      </c>
      <c r="D2416" s="139">
        <v>0.15529799999999999</v>
      </c>
      <c r="E2416" s="118">
        <v>1</v>
      </c>
      <c r="F2416" s="118" t="s">
        <v>1489</v>
      </c>
      <c r="G2416" s="113">
        <f>IF([Data da Aprovação]&lt;&gt;"ESTATUTÁRIO",YEAR([Data da Aprovação]),"")</f>
        <v>2004</v>
      </c>
      <c r="H2416" s="106">
        <f>Tabela9[[#This Row],[Valor do Provento R$]]/Tabela9[[#This Row],[Provento por 1 ou 1000 Ações]]</f>
        <v>0.15529799999999999</v>
      </c>
    </row>
    <row r="2417" spans="1:8">
      <c r="A2417" s="119" t="s">
        <v>1547</v>
      </c>
      <c r="B2417" s="117" t="s">
        <v>1490</v>
      </c>
      <c r="C2417" s="140">
        <v>38201</v>
      </c>
      <c r="D2417" s="141">
        <v>0.15529799999999999</v>
      </c>
      <c r="E2417" s="119">
        <v>1</v>
      </c>
      <c r="F2417" s="119" t="s">
        <v>1489</v>
      </c>
      <c r="G2417" s="114">
        <f>IF([Data da Aprovação]&lt;&gt;"ESTATUTÁRIO",YEAR([Data da Aprovação]),"")</f>
        <v>2004</v>
      </c>
      <c r="H2417" s="106">
        <f>Tabela9[[#This Row],[Valor do Provento R$]]/Tabela9[[#This Row],[Provento por 1 ou 1000 Ações]]</f>
        <v>0.15529799999999999</v>
      </c>
    </row>
    <row r="2418" spans="1:8">
      <c r="A2418" s="118" t="s">
        <v>1547</v>
      </c>
      <c r="B2418" s="116" t="s">
        <v>1490</v>
      </c>
      <c r="C2418" s="138">
        <v>38231</v>
      </c>
      <c r="D2418" s="139">
        <v>0.15529799999999999</v>
      </c>
      <c r="E2418" s="118">
        <v>1</v>
      </c>
      <c r="F2418" s="118" t="s">
        <v>1489</v>
      </c>
      <c r="G2418" s="113">
        <f>IF([Data da Aprovação]&lt;&gt;"ESTATUTÁRIO",YEAR([Data da Aprovação]),"")</f>
        <v>2004</v>
      </c>
      <c r="H2418" s="106">
        <f>Tabela9[[#This Row],[Valor do Provento R$]]/Tabela9[[#This Row],[Provento por 1 ou 1000 Ações]]</f>
        <v>0.15529799999999999</v>
      </c>
    </row>
    <row r="2419" spans="1:8">
      <c r="A2419" s="119" t="s">
        <v>1547</v>
      </c>
      <c r="B2419" s="117" t="s">
        <v>1490</v>
      </c>
      <c r="C2419" s="140">
        <v>38261</v>
      </c>
      <c r="D2419" s="141">
        <v>0.15529799999999999</v>
      </c>
      <c r="E2419" s="119">
        <v>1</v>
      </c>
      <c r="F2419" s="119" t="s">
        <v>1489</v>
      </c>
      <c r="G2419" s="114">
        <f>IF([Data da Aprovação]&lt;&gt;"ESTATUTÁRIO",YEAR([Data da Aprovação]),"")</f>
        <v>2004</v>
      </c>
      <c r="H2419" s="106">
        <f>Tabela9[[#This Row],[Valor do Provento R$]]/Tabela9[[#This Row],[Provento por 1 ou 1000 Ações]]</f>
        <v>0.15529799999999999</v>
      </c>
    </row>
    <row r="2420" spans="1:8">
      <c r="A2420" s="118" t="s">
        <v>1547</v>
      </c>
      <c r="B2420" s="116" t="s">
        <v>1490</v>
      </c>
      <c r="C2420" s="138">
        <v>38292</v>
      </c>
      <c r="D2420" s="139">
        <v>0.15529799999999999</v>
      </c>
      <c r="E2420" s="118">
        <v>1</v>
      </c>
      <c r="F2420" s="118" t="s">
        <v>1489</v>
      </c>
      <c r="G2420" s="113">
        <f>IF([Data da Aprovação]&lt;&gt;"ESTATUTÁRIO",YEAR([Data da Aprovação]),"")</f>
        <v>2004</v>
      </c>
      <c r="H2420" s="106">
        <f>Tabela9[[#This Row],[Valor do Provento R$]]/Tabela9[[#This Row],[Provento por 1 ou 1000 Ações]]</f>
        <v>0.15529799999999999</v>
      </c>
    </row>
    <row r="2421" spans="1:8">
      <c r="A2421" s="119" t="s">
        <v>1547</v>
      </c>
      <c r="B2421" s="117" t="s">
        <v>1490</v>
      </c>
      <c r="C2421" s="140">
        <v>38322</v>
      </c>
      <c r="D2421" s="141">
        <v>0.15529799999999999</v>
      </c>
      <c r="E2421" s="119">
        <v>1</v>
      </c>
      <c r="F2421" s="119" t="s">
        <v>1489</v>
      </c>
      <c r="G2421" s="114">
        <f>IF([Data da Aprovação]&lt;&gt;"ESTATUTÁRIO",YEAR([Data da Aprovação]),"")</f>
        <v>2004</v>
      </c>
      <c r="H2421" s="106">
        <f>Tabela9[[#This Row],[Valor do Provento R$]]/Tabela9[[#This Row],[Provento por 1 ou 1000 Ações]]</f>
        <v>0.15529799999999999</v>
      </c>
    </row>
    <row r="2422" spans="1:8">
      <c r="A2422" s="118" t="s">
        <v>1547</v>
      </c>
      <c r="B2422" s="116" t="s">
        <v>1490</v>
      </c>
      <c r="C2422" s="138">
        <v>38327</v>
      </c>
      <c r="D2422" s="139">
        <v>5.9834970959999998</v>
      </c>
      <c r="E2422" s="118">
        <v>1</v>
      </c>
      <c r="F2422" s="118" t="s">
        <v>1489</v>
      </c>
      <c r="G2422" s="113">
        <f>IF([Data da Aprovação]&lt;&gt;"ESTATUTÁRIO",YEAR([Data da Aprovação]),"")</f>
        <v>2004</v>
      </c>
      <c r="H2422" s="106">
        <f>Tabela9[[#This Row],[Valor do Provento R$]]/Tabela9[[#This Row],[Provento por 1 ou 1000 Ações]]</f>
        <v>5.9834970959999998</v>
      </c>
    </row>
    <row r="2423" spans="1:8">
      <c r="A2423" s="119" t="s">
        <v>1547</v>
      </c>
      <c r="B2423" s="117" t="s">
        <v>1490</v>
      </c>
      <c r="C2423" s="140">
        <v>38355</v>
      </c>
      <c r="D2423" s="141">
        <v>5.1766E-2</v>
      </c>
      <c r="E2423" s="119">
        <v>1</v>
      </c>
      <c r="F2423" s="119" t="s">
        <v>1489</v>
      </c>
      <c r="G2423" s="114">
        <f>IF([Data da Aprovação]&lt;&gt;"ESTATUTÁRIO",YEAR([Data da Aprovação]),"")</f>
        <v>2005</v>
      </c>
      <c r="H2423" s="106">
        <f>Tabela9[[#This Row],[Valor do Provento R$]]/Tabela9[[#This Row],[Provento por 1 ou 1000 Ações]]</f>
        <v>5.1766E-2</v>
      </c>
    </row>
    <row r="2424" spans="1:8">
      <c r="A2424" s="118" t="s">
        <v>1547</v>
      </c>
      <c r="B2424" s="116" t="s">
        <v>1490</v>
      </c>
      <c r="C2424" s="138">
        <v>38384</v>
      </c>
      <c r="D2424" s="139">
        <v>5.1766E-2</v>
      </c>
      <c r="E2424" s="118">
        <v>1</v>
      </c>
      <c r="F2424" s="118" t="s">
        <v>1489</v>
      </c>
      <c r="G2424" s="113">
        <f>IF([Data da Aprovação]&lt;&gt;"ESTATUTÁRIO",YEAR([Data da Aprovação]),"")</f>
        <v>2005</v>
      </c>
      <c r="H2424" s="106">
        <f>Tabela9[[#This Row],[Valor do Provento R$]]/Tabela9[[#This Row],[Provento por 1 ou 1000 Ações]]</f>
        <v>5.1766E-2</v>
      </c>
    </row>
    <row r="2425" spans="1:8">
      <c r="A2425" s="119" t="s">
        <v>1547</v>
      </c>
      <c r="B2425" s="117" t="s">
        <v>1490</v>
      </c>
      <c r="C2425" s="140">
        <v>38412</v>
      </c>
      <c r="D2425" s="141">
        <v>6.2700000000000006E-2</v>
      </c>
      <c r="E2425" s="119">
        <v>1</v>
      </c>
      <c r="F2425" s="119" t="s">
        <v>1489</v>
      </c>
      <c r="G2425" s="114">
        <f>IF([Data da Aprovação]&lt;&gt;"ESTATUTÁRIO",YEAR([Data da Aprovação]),"")</f>
        <v>2005</v>
      </c>
      <c r="H2425" s="106">
        <f>Tabela9[[#This Row],[Valor do Provento R$]]/Tabela9[[#This Row],[Provento por 1 ou 1000 Ações]]</f>
        <v>6.2700000000000006E-2</v>
      </c>
    </row>
    <row r="2426" spans="1:8">
      <c r="A2426" s="118" t="s">
        <v>1547</v>
      </c>
      <c r="B2426" s="116" t="s">
        <v>1490</v>
      </c>
      <c r="C2426" s="138">
        <v>38443</v>
      </c>
      <c r="D2426" s="139">
        <v>6.2700000000000006E-2</v>
      </c>
      <c r="E2426" s="118">
        <v>1</v>
      </c>
      <c r="F2426" s="118" t="s">
        <v>1489</v>
      </c>
      <c r="G2426" s="113">
        <f>IF([Data da Aprovação]&lt;&gt;"ESTATUTÁRIO",YEAR([Data da Aprovação]),"")</f>
        <v>2005</v>
      </c>
      <c r="H2426" s="106">
        <f>Tabela9[[#This Row],[Valor do Provento R$]]/Tabela9[[#This Row],[Provento por 1 ou 1000 Ações]]</f>
        <v>6.2700000000000006E-2</v>
      </c>
    </row>
    <row r="2427" spans="1:8">
      <c r="A2427" s="119" t="s">
        <v>1547</v>
      </c>
      <c r="B2427" s="117" t="s">
        <v>1490</v>
      </c>
      <c r="C2427" s="140">
        <v>38474</v>
      </c>
      <c r="D2427" s="141">
        <v>6.2700000000000006E-2</v>
      </c>
      <c r="E2427" s="119">
        <v>1</v>
      </c>
      <c r="F2427" s="119" t="s">
        <v>1489</v>
      </c>
      <c r="G2427" s="114">
        <f>IF([Data da Aprovação]&lt;&gt;"ESTATUTÁRIO",YEAR([Data da Aprovação]),"")</f>
        <v>2005</v>
      </c>
      <c r="H2427" s="106">
        <f>Tabela9[[#This Row],[Valor do Provento R$]]/Tabela9[[#This Row],[Provento por 1 ou 1000 Ações]]</f>
        <v>6.2700000000000006E-2</v>
      </c>
    </row>
    <row r="2428" spans="1:8">
      <c r="A2428" s="118" t="s">
        <v>1547</v>
      </c>
      <c r="B2428" s="116" t="s">
        <v>1490</v>
      </c>
      <c r="C2428" s="138">
        <v>38504</v>
      </c>
      <c r="D2428" s="139">
        <v>6.2700000000000006E-2</v>
      </c>
      <c r="E2428" s="118">
        <v>1</v>
      </c>
      <c r="F2428" s="118" t="s">
        <v>1489</v>
      </c>
      <c r="G2428" s="113">
        <f>IF([Data da Aprovação]&lt;&gt;"ESTATUTÁRIO",YEAR([Data da Aprovação]),"")</f>
        <v>2005</v>
      </c>
      <c r="H2428" s="106">
        <f>Tabela9[[#This Row],[Valor do Provento R$]]/Tabela9[[#This Row],[Provento por 1 ou 1000 Ações]]</f>
        <v>6.2700000000000006E-2</v>
      </c>
    </row>
    <row r="2429" spans="1:8">
      <c r="A2429" s="119" t="s">
        <v>1547</v>
      </c>
      <c r="B2429" s="117" t="s">
        <v>1490</v>
      </c>
      <c r="C2429" s="140">
        <v>38517</v>
      </c>
      <c r="D2429" s="141">
        <v>6.2700000000000006E-2</v>
      </c>
      <c r="E2429" s="119">
        <v>1</v>
      </c>
      <c r="F2429" s="119" t="s">
        <v>1489</v>
      </c>
      <c r="G2429" s="114">
        <f>IF([Data da Aprovação]&lt;&gt;"ESTATUTÁRIO",YEAR([Data da Aprovação]),"")</f>
        <v>2005</v>
      </c>
      <c r="H2429" s="106">
        <f>Tabela9[[#This Row],[Valor do Provento R$]]/Tabela9[[#This Row],[Provento por 1 ou 1000 Ações]]</f>
        <v>6.2700000000000006E-2</v>
      </c>
    </row>
    <row r="2430" spans="1:8">
      <c r="A2430" s="118" t="s">
        <v>1547</v>
      </c>
      <c r="B2430" s="116" t="s">
        <v>1490</v>
      </c>
      <c r="C2430" s="138">
        <v>38532</v>
      </c>
      <c r="D2430" s="139">
        <v>0.627</v>
      </c>
      <c r="E2430" s="118">
        <v>1</v>
      </c>
      <c r="F2430" s="118" t="s">
        <v>1489</v>
      </c>
      <c r="G2430" s="113">
        <f>IF([Data da Aprovação]&lt;&gt;"ESTATUTÁRIO",YEAR([Data da Aprovação]),"")</f>
        <v>2005</v>
      </c>
      <c r="H2430" s="106">
        <f>Tabela9[[#This Row],[Valor do Provento R$]]/Tabela9[[#This Row],[Provento por 1 ou 1000 Ações]]</f>
        <v>0.627</v>
      </c>
    </row>
    <row r="2431" spans="1:8">
      <c r="A2431" s="119" t="s">
        <v>1547</v>
      </c>
      <c r="B2431" s="117" t="s">
        <v>1490</v>
      </c>
      <c r="C2431" s="140">
        <v>38565</v>
      </c>
      <c r="D2431" s="141">
        <v>6.2700000000000006E-2</v>
      </c>
      <c r="E2431" s="119">
        <v>1</v>
      </c>
      <c r="F2431" s="119" t="s">
        <v>1489</v>
      </c>
      <c r="G2431" s="114">
        <f>IF([Data da Aprovação]&lt;&gt;"ESTATUTÁRIO",YEAR([Data da Aprovação]),"")</f>
        <v>2005</v>
      </c>
      <c r="H2431" s="106">
        <f>Tabela9[[#This Row],[Valor do Provento R$]]/Tabela9[[#This Row],[Provento por 1 ou 1000 Ações]]</f>
        <v>6.2700000000000006E-2</v>
      </c>
    </row>
    <row r="2432" spans="1:8">
      <c r="A2432" s="118" t="s">
        <v>1547</v>
      </c>
      <c r="B2432" s="116" t="s">
        <v>1490</v>
      </c>
      <c r="C2432" s="138">
        <v>38596</v>
      </c>
      <c r="D2432" s="139">
        <v>6.2700000000000006E-2</v>
      </c>
      <c r="E2432" s="118">
        <v>1</v>
      </c>
      <c r="F2432" s="118" t="s">
        <v>1489</v>
      </c>
      <c r="G2432" s="113">
        <f>IF([Data da Aprovação]&lt;&gt;"ESTATUTÁRIO",YEAR([Data da Aprovação]),"")</f>
        <v>2005</v>
      </c>
      <c r="H2432" s="106">
        <f>Tabela9[[#This Row],[Valor do Provento R$]]/Tabela9[[#This Row],[Provento por 1 ou 1000 Ações]]</f>
        <v>6.2700000000000006E-2</v>
      </c>
    </row>
    <row r="2433" spans="1:8">
      <c r="A2433" s="119" t="s">
        <v>1547</v>
      </c>
      <c r="B2433" s="117" t="s">
        <v>1490</v>
      </c>
      <c r="C2433" s="140">
        <v>38628</v>
      </c>
      <c r="D2433" s="141">
        <v>6.2700000000000006E-2</v>
      </c>
      <c r="E2433" s="119">
        <v>1</v>
      </c>
      <c r="F2433" s="119" t="s">
        <v>1489</v>
      </c>
      <c r="G2433" s="114">
        <f>IF([Data da Aprovação]&lt;&gt;"ESTATUTÁRIO",YEAR([Data da Aprovação]),"")</f>
        <v>2005</v>
      </c>
      <c r="H2433" s="106">
        <f>Tabela9[[#This Row],[Valor do Provento R$]]/Tabela9[[#This Row],[Provento por 1 ou 1000 Ações]]</f>
        <v>6.2700000000000006E-2</v>
      </c>
    </row>
    <row r="2434" spans="1:8">
      <c r="A2434" s="118" t="s">
        <v>1547</v>
      </c>
      <c r="B2434" s="116" t="s">
        <v>1490</v>
      </c>
      <c r="C2434" s="138">
        <v>38657</v>
      </c>
      <c r="D2434" s="139">
        <v>6.2700000000000006E-2</v>
      </c>
      <c r="E2434" s="118">
        <v>1</v>
      </c>
      <c r="F2434" s="118" t="s">
        <v>1489</v>
      </c>
      <c r="G2434" s="113">
        <f>IF([Data da Aprovação]&lt;&gt;"ESTATUTÁRIO",YEAR([Data da Aprovação]),"")</f>
        <v>2005</v>
      </c>
      <c r="H2434" s="106">
        <f>Tabela9[[#This Row],[Valor do Provento R$]]/Tabela9[[#This Row],[Provento por 1 ou 1000 Ações]]</f>
        <v>6.2700000000000006E-2</v>
      </c>
    </row>
    <row r="2435" spans="1:8">
      <c r="A2435" s="119" t="s">
        <v>1547</v>
      </c>
      <c r="B2435" s="117" t="s">
        <v>1490</v>
      </c>
      <c r="C2435" s="140">
        <v>38667</v>
      </c>
      <c r="D2435" s="141">
        <v>1.931551459</v>
      </c>
      <c r="E2435" s="119">
        <v>1</v>
      </c>
      <c r="F2435" s="119" t="s">
        <v>1489</v>
      </c>
      <c r="G2435" s="114">
        <f>IF([Data da Aprovação]&lt;&gt;"ESTATUTÁRIO",YEAR([Data da Aprovação]),"")</f>
        <v>2005</v>
      </c>
      <c r="H2435" s="106">
        <f>Tabela9[[#This Row],[Valor do Provento R$]]/Tabela9[[#This Row],[Provento por 1 ou 1000 Ações]]</f>
        <v>1.931551459</v>
      </c>
    </row>
    <row r="2436" spans="1:8">
      <c r="A2436" s="118" t="s">
        <v>1547</v>
      </c>
      <c r="B2436" s="116" t="s">
        <v>1490</v>
      </c>
      <c r="C2436" s="138">
        <v>38687</v>
      </c>
      <c r="D2436" s="139">
        <v>3.1350000000000003E-2</v>
      </c>
      <c r="E2436" s="118">
        <v>1</v>
      </c>
      <c r="F2436" s="118" t="s">
        <v>1489</v>
      </c>
      <c r="G2436" s="113">
        <f>IF([Data da Aprovação]&lt;&gt;"ESTATUTÁRIO",YEAR([Data da Aprovação]),"")</f>
        <v>2005</v>
      </c>
      <c r="H2436" s="106">
        <f>Tabela9[[#This Row],[Valor do Provento R$]]/Tabela9[[#This Row],[Provento por 1 ou 1000 Ações]]</f>
        <v>3.1350000000000003E-2</v>
      </c>
    </row>
    <row r="2437" spans="1:8">
      <c r="A2437" s="119" t="s">
        <v>1547</v>
      </c>
      <c r="B2437" s="117" t="s">
        <v>1490</v>
      </c>
      <c r="C2437" s="140">
        <v>38719</v>
      </c>
      <c r="D2437" s="141">
        <v>3.1350000000000003E-2</v>
      </c>
      <c r="E2437" s="119">
        <v>1</v>
      </c>
      <c r="F2437" s="119" t="s">
        <v>1489</v>
      </c>
      <c r="G2437" s="114">
        <f>IF([Data da Aprovação]&lt;&gt;"ESTATUTÁRIO",YEAR([Data da Aprovação]),"")</f>
        <v>2006</v>
      </c>
      <c r="H2437" s="106">
        <f>Tabela9[[#This Row],[Valor do Provento R$]]/Tabela9[[#This Row],[Provento por 1 ou 1000 Ações]]</f>
        <v>3.1350000000000003E-2</v>
      </c>
    </row>
    <row r="2438" spans="1:8">
      <c r="A2438" s="118" t="s">
        <v>1547</v>
      </c>
      <c r="B2438" s="116" t="s">
        <v>1490</v>
      </c>
      <c r="C2438" s="138">
        <v>38749</v>
      </c>
      <c r="D2438" s="139">
        <v>3.1350000000000003E-2</v>
      </c>
      <c r="E2438" s="118">
        <v>1</v>
      </c>
      <c r="F2438" s="118" t="s">
        <v>1489</v>
      </c>
      <c r="G2438" s="113">
        <f>IF([Data da Aprovação]&lt;&gt;"ESTATUTÁRIO",YEAR([Data da Aprovação]),"")</f>
        <v>2006</v>
      </c>
      <c r="H2438" s="106">
        <f>Tabela9[[#This Row],[Valor do Provento R$]]/Tabela9[[#This Row],[Provento por 1 ou 1000 Ações]]</f>
        <v>3.1350000000000003E-2</v>
      </c>
    </row>
    <row r="2439" spans="1:8">
      <c r="A2439" s="119" t="s">
        <v>1547</v>
      </c>
      <c r="B2439" s="117" t="s">
        <v>1490</v>
      </c>
      <c r="C2439" s="140">
        <v>38777</v>
      </c>
      <c r="D2439" s="141">
        <v>3.1350000000000003E-2</v>
      </c>
      <c r="E2439" s="119">
        <v>1</v>
      </c>
      <c r="F2439" s="119" t="s">
        <v>1489</v>
      </c>
      <c r="G2439" s="114">
        <f>IF([Data da Aprovação]&lt;&gt;"ESTATUTÁRIO",YEAR([Data da Aprovação]),"")</f>
        <v>2006</v>
      </c>
      <c r="H2439" s="106">
        <f>Tabela9[[#This Row],[Valor do Provento R$]]/Tabela9[[#This Row],[Provento por 1 ou 1000 Ações]]</f>
        <v>3.1350000000000003E-2</v>
      </c>
    </row>
    <row r="2440" spans="1:8">
      <c r="A2440" s="118" t="s">
        <v>1547</v>
      </c>
      <c r="B2440" s="116" t="s">
        <v>1490</v>
      </c>
      <c r="C2440" s="138">
        <v>38782</v>
      </c>
      <c r="D2440" s="139">
        <v>0.367984019</v>
      </c>
      <c r="E2440" s="118">
        <v>1</v>
      </c>
      <c r="F2440" s="118" t="s">
        <v>1492</v>
      </c>
      <c r="G2440" s="113">
        <f>IF([Data da Aprovação]&lt;&gt;"ESTATUTÁRIO",YEAR([Data da Aprovação]),"")</f>
        <v>2006</v>
      </c>
      <c r="H2440" s="106">
        <f>Tabela9[[#This Row],[Valor do Provento R$]]/Tabela9[[#This Row],[Provento por 1 ou 1000 Ações]]</f>
        <v>0.367984019</v>
      </c>
    </row>
    <row r="2441" spans="1:8">
      <c r="A2441" s="119" t="s">
        <v>1547</v>
      </c>
      <c r="B2441" s="117" t="s">
        <v>1490</v>
      </c>
      <c r="C2441" s="140">
        <v>38810</v>
      </c>
      <c r="D2441" s="141">
        <v>3.6052500000000001E-2</v>
      </c>
      <c r="E2441" s="119">
        <v>1</v>
      </c>
      <c r="F2441" s="119" t="s">
        <v>1489</v>
      </c>
      <c r="G2441" s="114">
        <f>IF([Data da Aprovação]&lt;&gt;"ESTATUTÁRIO",YEAR([Data da Aprovação]),"")</f>
        <v>2006</v>
      </c>
      <c r="H2441" s="106">
        <f>Tabela9[[#This Row],[Valor do Provento R$]]/Tabela9[[#This Row],[Provento por 1 ou 1000 Ações]]</f>
        <v>3.6052500000000001E-2</v>
      </c>
    </row>
    <row r="2442" spans="1:8">
      <c r="A2442" s="118" t="s">
        <v>1547</v>
      </c>
      <c r="B2442" s="116" t="s">
        <v>1490</v>
      </c>
      <c r="C2442" s="138">
        <v>38839</v>
      </c>
      <c r="D2442" s="139">
        <v>3.6052500000000001E-2</v>
      </c>
      <c r="E2442" s="118">
        <v>1</v>
      </c>
      <c r="F2442" s="118" t="s">
        <v>1489</v>
      </c>
      <c r="G2442" s="113">
        <f>IF([Data da Aprovação]&lt;&gt;"ESTATUTÁRIO",YEAR([Data da Aprovação]),"")</f>
        <v>2006</v>
      </c>
      <c r="H2442" s="106">
        <f>Tabela9[[#This Row],[Valor do Provento R$]]/Tabela9[[#This Row],[Provento por 1 ou 1000 Ações]]</f>
        <v>3.6052500000000001E-2</v>
      </c>
    </row>
    <row r="2443" spans="1:8">
      <c r="A2443" s="119" t="s">
        <v>1547</v>
      </c>
      <c r="B2443" s="117" t="s">
        <v>1490</v>
      </c>
      <c r="C2443" s="140">
        <v>38869</v>
      </c>
      <c r="D2443" s="141">
        <v>3.6052500000000001E-2</v>
      </c>
      <c r="E2443" s="119">
        <v>1</v>
      </c>
      <c r="F2443" s="119" t="s">
        <v>1489</v>
      </c>
      <c r="G2443" s="114">
        <f>IF([Data da Aprovação]&lt;&gt;"ESTATUTÁRIO",YEAR([Data da Aprovação]),"")</f>
        <v>2006</v>
      </c>
      <c r="H2443" s="106">
        <f>Tabela9[[#This Row],[Valor do Provento R$]]/Tabela9[[#This Row],[Provento por 1 ou 1000 Ações]]</f>
        <v>3.6052500000000001E-2</v>
      </c>
    </row>
    <row r="2444" spans="1:8">
      <c r="A2444" s="118" t="s">
        <v>1547</v>
      </c>
      <c r="B2444" s="116" t="s">
        <v>1490</v>
      </c>
      <c r="C2444" s="138">
        <v>38898</v>
      </c>
      <c r="D2444" s="139">
        <v>0.36052499999999998</v>
      </c>
      <c r="E2444" s="118">
        <v>1</v>
      </c>
      <c r="F2444" s="118" t="s">
        <v>1489</v>
      </c>
      <c r="G2444" s="113">
        <f>IF([Data da Aprovação]&lt;&gt;"ESTATUTÁRIO",YEAR([Data da Aprovação]),"")</f>
        <v>2006</v>
      </c>
      <c r="H2444" s="106">
        <f>Tabela9[[#This Row],[Valor do Provento R$]]/Tabela9[[#This Row],[Provento por 1 ou 1000 Ações]]</f>
        <v>0.36052499999999998</v>
      </c>
    </row>
    <row r="2445" spans="1:8">
      <c r="A2445" s="119" t="s">
        <v>1547</v>
      </c>
      <c r="B2445" s="117" t="s">
        <v>1490</v>
      </c>
      <c r="C2445" s="140">
        <v>38901</v>
      </c>
      <c r="D2445" s="141">
        <v>3.6052500000000001E-2</v>
      </c>
      <c r="E2445" s="119">
        <v>1</v>
      </c>
      <c r="F2445" s="119" t="s">
        <v>1489</v>
      </c>
      <c r="G2445" s="114">
        <f>IF([Data da Aprovação]&lt;&gt;"ESTATUTÁRIO",YEAR([Data da Aprovação]),"")</f>
        <v>2006</v>
      </c>
      <c r="H2445" s="106">
        <f>Tabela9[[#This Row],[Valor do Provento R$]]/Tabela9[[#This Row],[Provento por 1 ou 1000 Ações]]</f>
        <v>3.6052500000000001E-2</v>
      </c>
    </row>
    <row r="2446" spans="1:8">
      <c r="A2446" s="118" t="s">
        <v>1547</v>
      </c>
      <c r="B2446" s="116" t="s">
        <v>1490</v>
      </c>
      <c r="C2446" s="138">
        <v>38930</v>
      </c>
      <c r="D2446" s="139">
        <v>3.6052500000000001E-2</v>
      </c>
      <c r="E2446" s="118">
        <v>1</v>
      </c>
      <c r="F2446" s="118" t="s">
        <v>1489</v>
      </c>
      <c r="G2446" s="113">
        <f>IF([Data da Aprovação]&lt;&gt;"ESTATUTÁRIO",YEAR([Data da Aprovação]),"")</f>
        <v>2006</v>
      </c>
      <c r="H2446" s="106">
        <f>Tabela9[[#This Row],[Valor do Provento R$]]/Tabela9[[#This Row],[Provento por 1 ou 1000 Ações]]</f>
        <v>3.6052500000000001E-2</v>
      </c>
    </row>
    <row r="2447" spans="1:8">
      <c r="A2447" s="119" t="s">
        <v>1547</v>
      </c>
      <c r="B2447" s="117" t="s">
        <v>1490</v>
      </c>
      <c r="C2447" s="140">
        <v>38930</v>
      </c>
      <c r="D2447" s="141">
        <v>3.6052500000000001E-2</v>
      </c>
      <c r="E2447" s="119">
        <v>1</v>
      </c>
      <c r="F2447" s="119" t="s">
        <v>1489</v>
      </c>
      <c r="G2447" s="114">
        <f>IF([Data da Aprovação]&lt;&gt;"ESTATUTÁRIO",YEAR([Data da Aprovação]),"")</f>
        <v>2006</v>
      </c>
      <c r="H2447" s="106">
        <f>Tabela9[[#This Row],[Valor do Provento R$]]/Tabela9[[#This Row],[Provento por 1 ou 1000 Ações]]</f>
        <v>3.6052500000000001E-2</v>
      </c>
    </row>
    <row r="2448" spans="1:8">
      <c r="A2448" s="118" t="s">
        <v>1547</v>
      </c>
      <c r="B2448" s="116" t="s">
        <v>1490</v>
      </c>
      <c r="C2448" s="138">
        <v>38961</v>
      </c>
      <c r="D2448" s="139">
        <v>3.6052500000000001E-2</v>
      </c>
      <c r="E2448" s="118">
        <v>1</v>
      </c>
      <c r="F2448" s="118" t="s">
        <v>1489</v>
      </c>
      <c r="G2448" s="113">
        <f>IF([Data da Aprovação]&lt;&gt;"ESTATUTÁRIO",YEAR([Data da Aprovação]),"")</f>
        <v>2006</v>
      </c>
      <c r="H2448" s="106">
        <f>Tabela9[[#This Row],[Valor do Provento R$]]/Tabela9[[#This Row],[Provento por 1 ou 1000 Ações]]</f>
        <v>3.6052500000000001E-2</v>
      </c>
    </row>
    <row r="2449" spans="1:8">
      <c r="A2449" s="119" t="s">
        <v>1547</v>
      </c>
      <c r="B2449" s="117" t="s">
        <v>1490</v>
      </c>
      <c r="C2449" s="140">
        <v>38992</v>
      </c>
      <c r="D2449" s="141">
        <v>3.6052500000000001E-2</v>
      </c>
      <c r="E2449" s="119">
        <v>1</v>
      </c>
      <c r="F2449" s="119" t="s">
        <v>1489</v>
      </c>
      <c r="G2449" s="114">
        <f>IF([Data da Aprovação]&lt;&gt;"ESTATUTÁRIO",YEAR([Data da Aprovação]),"")</f>
        <v>2006</v>
      </c>
      <c r="H2449" s="106">
        <f>Tabela9[[#This Row],[Valor do Provento R$]]/Tabela9[[#This Row],[Provento por 1 ou 1000 Ações]]</f>
        <v>3.6052500000000001E-2</v>
      </c>
    </row>
    <row r="2450" spans="1:8">
      <c r="A2450" s="118" t="s">
        <v>1547</v>
      </c>
      <c r="B2450" s="116" t="s">
        <v>1490</v>
      </c>
      <c r="C2450" s="138">
        <v>38995</v>
      </c>
      <c r="D2450" s="139">
        <v>0.86276688899999998</v>
      </c>
      <c r="E2450" s="118">
        <v>1</v>
      </c>
      <c r="F2450" s="118" t="s">
        <v>1489</v>
      </c>
      <c r="G2450" s="113">
        <f>IF([Data da Aprovação]&lt;&gt;"ESTATUTÁRIO",YEAR([Data da Aprovação]),"")</f>
        <v>2006</v>
      </c>
      <c r="H2450" s="106">
        <f>Tabela9[[#This Row],[Valor do Provento R$]]/Tabela9[[#This Row],[Provento por 1 ou 1000 Ações]]</f>
        <v>0.86276688899999998</v>
      </c>
    </row>
    <row r="2451" spans="1:8">
      <c r="A2451" s="119" t="s">
        <v>1547</v>
      </c>
      <c r="B2451" s="117" t="s">
        <v>1490</v>
      </c>
      <c r="C2451" s="140">
        <v>38995</v>
      </c>
      <c r="D2451" s="141">
        <v>0.62585015799999999</v>
      </c>
      <c r="E2451" s="119">
        <v>1</v>
      </c>
      <c r="F2451" s="119" t="s">
        <v>1492</v>
      </c>
      <c r="G2451" s="114">
        <f>IF([Data da Aprovação]&lt;&gt;"ESTATUTÁRIO",YEAR([Data da Aprovação]),"")</f>
        <v>2006</v>
      </c>
      <c r="H2451" s="106">
        <f>Tabela9[[#This Row],[Valor do Provento R$]]/Tabela9[[#This Row],[Provento por 1 ou 1000 Ações]]</f>
        <v>0.62585015799999999</v>
      </c>
    </row>
    <row r="2452" spans="1:8">
      <c r="A2452" s="118" t="s">
        <v>1547</v>
      </c>
      <c r="B2452" s="116" t="s">
        <v>1490</v>
      </c>
      <c r="C2452" s="138">
        <v>39022</v>
      </c>
      <c r="D2452" s="139">
        <v>3.6052500000000001E-2</v>
      </c>
      <c r="E2452" s="118">
        <v>1</v>
      </c>
      <c r="F2452" s="118" t="s">
        <v>1489</v>
      </c>
      <c r="G2452" s="113">
        <f>IF([Data da Aprovação]&lt;&gt;"ESTATUTÁRIO",YEAR([Data da Aprovação]),"")</f>
        <v>2006</v>
      </c>
      <c r="H2452" s="106">
        <f>Tabela9[[#This Row],[Valor do Provento R$]]/Tabela9[[#This Row],[Provento por 1 ou 1000 Ações]]</f>
        <v>3.6052500000000001E-2</v>
      </c>
    </row>
    <row r="2453" spans="1:8">
      <c r="A2453" s="119" t="s">
        <v>1547</v>
      </c>
      <c r="B2453" s="117" t="s">
        <v>1490</v>
      </c>
      <c r="C2453" s="140">
        <v>39052</v>
      </c>
      <c r="D2453" s="141">
        <v>3.6052500000000001E-2</v>
      </c>
      <c r="E2453" s="119">
        <v>1</v>
      </c>
      <c r="F2453" s="119" t="s">
        <v>1489</v>
      </c>
      <c r="G2453" s="114">
        <f>IF([Data da Aprovação]&lt;&gt;"ESTATUTÁRIO",YEAR([Data da Aprovação]),"")</f>
        <v>2006</v>
      </c>
      <c r="H2453" s="106">
        <f>Tabela9[[#This Row],[Valor do Provento R$]]/Tabela9[[#This Row],[Provento por 1 ou 1000 Ações]]</f>
        <v>3.6052500000000001E-2</v>
      </c>
    </row>
    <row r="2454" spans="1:8">
      <c r="A2454" s="118" t="s">
        <v>1547</v>
      </c>
      <c r="B2454" s="116" t="s">
        <v>1490</v>
      </c>
      <c r="C2454" s="138">
        <v>39084</v>
      </c>
      <c r="D2454" s="139">
        <v>3.6052500000000001E-2</v>
      </c>
      <c r="E2454" s="118">
        <v>1</v>
      </c>
      <c r="F2454" s="118" t="s">
        <v>1489</v>
      </c>
      <c r="G2454" s="113">
        <f>IF([Data da Aprovação]&lt;&gt;"ESTATUTÁRIO",YEAR([Data da Aprovação]),"")</f>
        <v>2007</v>
      </c>
      <c r="H2454" s="106">
        <f>Tabela9[[#This Row],[Valor do Provento R$]]/Tabela9[[#This Row],[Provento por 1 ou 1000 Ações]]</f>
        <v>3.6052500000000001E-2</v>
      </c>
    </row>
    <row r="2455" spans="1:8">
      <c r="A2455" s="119" t="s">
        <v>1547</v>
      </c>
      <c r="B2455" s="117" t="s">
        <v>1490</v>
      </c>
      <c r="C2455" s="140">
        <v>39114</v>
      </c>
      <c r="D2455" s="141">
        <v>3.6052500000000001E-2</v>
      </c>
      <c r="E2455" s="119">
        <v>1</v>
      </c>
      <c r="F2455" s="119" t="s">
        <v>1489</v>
      </c>
      <c r="G2455" s="114">
        <f>IF([Data da Aprovação]&lt;&gt;"ESTATUTÁRIO",YEAR([Data da Aprovação]),"")</f>
        <v>2007</v>
      </c>
      <c r="H2455" s="106">
        <f>Tabela9[[#This Row],[Valor do Provento R$]]/Tabela9[[#This Row],[Provento por 1 ou 1000 Ações]]</f>
        <v>3.6052500000000001E-2</v>
      </c>
    </row>
    <row r="2456" spans="1:8">
      <c r="A2456" s="118" t="s">
        <v>1547</v>
      </c>
      <c r="B2456" s="116" t="s">
        <v>1490</v>
      </c>
      <c r="C2456" s="138">
        <v>39142</v>
      </c>
      <c r="D2456" s="139">
        <v>3.9657749999999999E-2</v>
      </c>
      <c r="E2456" s="118">
        <v>1</v>
      </c>
      <c r="F2456" s="118" t="s">
        <v>1489</v>
      </c>
      <c r="G2456" s="113">
        <f>IF([Data da Aprovação]&lt;&gt;"ESTATUTÁRIO",YEAR([Data da Aprovação]),"")</f>
        <v>2007</v>
      </c>
      <c r="H2456" s="106">
        <f>Tabela9[[#This Row],[Valor do Provento R$]]/Tabela9[[#This Row],[Provento por 1 ou 1000 Ações]]</f>
        <v>3.9657749999999999E-2</v>
      </c>
    </row>
    <row r="2457" spans="1:8">
      <c r="A2457" s="119" t="s">
        <v>1547</v>
      </c>
      <c r="B2457" s="117" t="s">
        <v>1490</v>
      </c>
      <c r="C2457" s="140">
        <v>39146</v>
      </c>
      <c r="D2457" s="141">
        <v>4.1868697000000003E-2</v>
      </c>
      <c r="E2457" s="119">
        <v>1</v>
      </c>
      <c r="F2457" s="119" t="s">
        <v>1492</v>
      </c>
      <c r="G2457" s="114">
        <f>IF([Data da Aprovação]&lt;&gt;"ESTATUTÁRIO",YEAR([Data da Aprovação]),"")</f>
        <v>2007</v>
      </c>
      <c r="H2457" s="106">
        <f>Tabela9[[#This Row],[Valor do Provento R$]]/Tabela9[[#This Row],[Provento por 1 ou 1000 Ações]]</f>
        <v>4.1868697000000003E-2</v>
      </c>
    </row>
    <row r="2458" spans="1:8">
      <c r="A2458" s="118" t="s">
        <v>1547</v>
      </c>
      <c r="B2458" s="116" t="s">
        <v>1490</v>
      </c>
      <c r="C2458" s="138">
        <v>39174</v>
      </c>
      <c r="D2458" s="139">
        <v>1.9828874999999999E-2</v>
      </c>
      <c r="E2458" s="118">
        <v>1</v>
      </c>
      <c r="F2458" s="118" t="s">
        <v>1489</v>
      </c>
      <c r="G2458" s="113">
        <f>IF([Data da Aprovação]&lt;&gt;"ESTATUTÁRIO",YEAR([Data da Aprovação]),"")</f>
        <v>2007</v>
      </c>
      <c r="H2458" s="106">
        <f>Tabela9[[#This Row],[Valor do Provento R$]]/Tabela9[[#This Row],[Provento por 1 ou 1000 Ações]]</f>
        <v>1.9828874999999999E-2</v>
      </c>
    </row>
    <row r="2459" spans="1:8">
      <c r="A2459" s="119" t="s">
        <v>1547</v>
      </c>
      <c r="B2459" s="117" t="s">
        <v>1490</v>
      </c>
      <c r="C2459" s="140">
        <v>39204</v>
      </c>
      <c r="D2459" s="141">
        <v>1.9828874999999999E-2</v>
      </c>
      <c r="E2459" s="119">
        <v>1</v>
      </c>
      <c r="F2459" s="119" t="s">
        <v>1489</v>
      </c>
      <c r="G2459" s="114">
        <f>IF([Data da Aprovação]&lt;&gt;"ESTATUTÁRIO",YEAR([Data da Aprovação]),"")</f>
        <v>2007</v>
      </c>
      <c r="H2459" s="106">
        <f>Tabela9[[#This Row],[Valor do Provento R$]]/Tabela9[[#This Row],[Provento por 1 ou 1000 Ações]]</f>
        <v>1.9828874999999999E-2</v>
      </c>
    </row>
    <row r="2460" spans="1:8">
      <c r="A2460" s="118" t="s">
        <v>1547</v>
      </c>
      <c r="B2460" s="116" t="s">
        <v>1490</v>
      </c>
      <c r="C2460" s="138">
        <v>39234</v>
      </c>
      <c r="D2460" s="139">
        <v>1.9828874999999999E-2</v>
      </c>
      <c r="E2460" s="118">
        <v>1</v>
      </c>
      <c r="F2460" s="118" t="s">
        <v>1489</v>
      </c>
      <c r="G2460" s="113">
        <f>IF([Data da Aprovação]&lt;&gt;"ESTATUTÁRIO",YEAR([Data da Aprovação]),"")</f>
        <v>2007</v>
      </c>
      <c r="H2460" s="106">
        <f>Tabela9[[#This Row],[Valor do Provento R$]]/Tabela9[[#This Row],[Provento por 1 ou 1000 Ações]]</f>
        <v>1.9828874999999999E-2</v>
      </c>
    </row>
    <row r="2461" spans="1:8">
      <c r="A2461" s="119" t="s">
        <v>1547</v>
      </c>
      <c r="B2461" s="117" t="s">
        <v>1490</v>
      </c>
      <c r="C2461" s="140">
        <v>39260</v>
      </c>
      <c r="D2461" s="141">
        <v>0.16854543999999999</v>
      </c>
      <c r="E2461" s="119">
        <v>1</v>
      </c>
      <c r="F2461" s="119" t="s">
        <v>1492</v>
      </c>
      <c r="G2461" s="114">
        <f>IF([Data da Aprovação]&lt;&gt;"ESTATUTÁRIO",YEAR([Data da Aprovação]),"")</f>
        <v>2007</v>
      </c>
      <c r="H2461" s="106">
        <f>Tabela9[[#This Row],[Valor do Provento R$]]/Tabela9[[#This Row],[Provento por 1 ou 1000 Ações]]</f>
        <v>0.16854543999999999</v>
      </c>
    </row>
    <row r="2462" spans="1:8">
      <c r="A2462" s="118" t="s">
        <v>1547</v>
      </c>
      <c r="B2462" s="116" t="s">
        <v>1490</v>
      </c>
      <c r="C2462" s="138">
        <v>39265</v>
      </c>
      <c r="D2462" s="139">
        <v>1.9828874999999999E-2</v>
      </c>
      <c r="E2462" s="118">
        <v>1</v>
      </c>
      <c r="F2462" s="118" t="s">
        <v>1489</v>
      </c>
      <c r="G2462" s="113">
        <f>IF([Data da Aprovação]&lt;&gt;"ESTATUTÁRIO",YEAR([Data da Aprovação]),"")</f>
        <v>2007</v>
      </c>
      <c r="H2462" s="106">
        <f>Tabela9[[#This Row],[Valor do Provento R$]]/Tabela9[[#This Row],[Provento por 1 ou 1000 Ações]]</f>
        <v>1.9828874999999999E-2</v>
      </c>
    </row>
    <row r="2463" spans="1:8">
      <c r="A2463" s="119" t="s">
        <v>1547</v>
      </c>
      <c r="B2463" s="117" t="s">
        <v>1490</v>
      </c>
      <c r="C2463" s="140">
        <v>39295</v>
      </c>
      <c r="D2463" s="141">
        <v>1.9828874999999999E-2</v>
      </c>
      <c r="E2463" s="119">
        <v>1</v>
      </c>
      <c r="F2463" s="119" t="s">
        <v>1489</v>
      </c>
      <c r="G2463" s="114">
        <f>IF([Data da Aprovação]&lt;&gt;"ESTATUTÁRIO",YEAR([Data da Aprovação]),"")</f>
        <v>2007</v>
      </c>
      <c r="H2463" s="106">
        <f>Tabela9[[#This Row],[Valor do Provento R$]]/Tabela9[[#This Row],[Provento por 1 ou 1000 Ações]]</f>
        <v>1.9828874999999999E-2</v>
      </c>
    </row>
    <row r="2464" spans="1:8">
      <c r="A2464" s="118" t="s">
        <v>1547</v>
      </c>
      <c r="B2464" s="116" t="s">
        <v>1490</v>
      </c>
      <c r="C2464" s="138">
        <v>39328</v>
      </c>
      <c r="D2464" s="139">
        <v>1.9828874999999999E-2</v>
      </c>
      <c r="E2464" s="118">
        <v>1</v>
      </c>
      <c r="F2464" s="118" t="s">
        <v>1489</v>
      </c>
      <c r="G2464" s="113">
        <f>IF([Data da Aprovação]&lt;&gt;"ESTATUTÁRIO",YEAR([Data da Aprovação]),"")</f>
        <v>2007</v>
      </c>
      <c r="H2464" s="106">
        <f>Tabela9[[#This Row],[Valor do Provento R$]]/Tabela9[[#This Row],[Provento por 1 ou 1000 Ações]]</f>
        <v>1.9828874999999999E-2</v>
      </c>
    </row>
    <row r="2465" spans="1:8">
      <c r="A2465" s="119" t="s">
        <v>1547</v>
      </c>
      <c r="B2465" s="117" t="s">
        <v>1490</v>
      </c>
      <c r="C2465" s="140">
        <v>39356</v>
      </c>
      <c r="D2465" s="141">
        <v>1.9828874999999999E-2</v>
      </c>
      <c r="E2465" s="119">
        <v>1</v>
      </c>
      <c r="F2465" s="119" t="s">
        <v>1489</v>
      </c>
      <c r="G2465" s="114">
        <f>IF([Data da Aprovação]&lt;&gt;"ESTATUTÁRIO",YEAR([Data da Aprovação]),"")</f>
        <v>2007</v>
      </c>
      <c r="H2465" s="106">
        <f>Tabela9[[#This Row],[Valor do Provento R$]]/Tabela9[[#This Row],[Provento por 1 ou 1000 Ações]]</f>
        <v>1.9828874999999999E-2</v>
      </c>
    </row>
    <row r="2466" spans="1:8">
      <c r="A2466" s="118" t="s">
        <v>1547</v>
      </c>
      <c r="B2466" s="116" t="s">
        <v>1490</v>
      </c>
      <c r="C2466" s="138">
        <v>39387</v>
      </c>
      <c r="D2466" s="139">
        <v>1.9828874999999999E-2</v>
      </c>
      <c r="E2466" s="118">
        <v>1</v>
      </c>
      <c r="F2466" s="118" t="s">
        <v>1489</v>
      </c>
      <c r="G2466" s="113">
        <f>IF([Data da Aprovação]&lt;&gt;"ESTATUTÁRIO",YEAR([Data da Aprovação]),"")</f>
        <v>2007</v>
      </c>
      <c r="H2466" s="106">
        <f>Tabela9[[#This Row],[Valor do Provento R$]]/Tabela9[[#This Row],[Provento por 1 ou 1000 Ações]]</f>
        <v>1.9828874999999999E-2</v>
      </c>
    </row>
    <row r="2467" spans="1:8">
      <c r="A2467" s="119" t="s">
        <v>1547</v>
      </c>
      <c r="B2467" s="117" t="s">
        <v>1490</v>
      </c>
      <c r="C2467" s="140">
        <v>39419</v>
      </c>
      <c r="D2467" s="141">
        <v>1.9828874999999999E-2</v>
      </c>
      <c r="E2467" s="119">
        <v>1</v>
      </c>
      <c r="F2467" s="119" t="s">
        <v>1489</v>
      </c>
      <c r="G2467" s="114">
        <f>IF([Data da Aprovação]&lt;&gt;"ESTATUTÁRIO",YEAR([Data da Aprovação]),"")</f>
        <v>2007</v>
      </c>
      <c r="H2467" s="106">
        <f>Tabela9[[#This Row],[Valor do Provento R$]]/Tabela9[[#This Row],[Provento por 1 ou 1000 Ações]]</f>
        <v>1.9828874999999999E-2</v>
      </c>
    </row>
    <row r="2468" spans="1:8">
      <c r="A2468" s="118" t="s">
        <v>1547</v>
      </c>
      <c r="B2468" s="116" t="s">
        <v>1490</v>
      </c>
      <c r="C2468" s="138">
        <v>39444</v>
      </c>
      <c r="D2468" s="139">
        <v>0.59065884199999996</v>
      </c>
      <c r="E2468" s="118">
        <v>1</v>
      </c>
      <c r="F2468" s="118" t="s">
        <v>1489</v>
      </c>
      <c r="G2468" s="113">
        <f>IF([Data da Aprovação]&lt;&gt;"ESTATUTÁRIO",YEAR([Data da Aprovação]),"")</f>
        <v>2007</v>
      </c>
      <c r="H2468" s="106">
        <f>Tabela9[[#This Row],[Valor do Provento R$]]/Tabela9[[#This Row],[Provento por 1 ou 1000 Ações]]</f>
        <v>0.59065884199999996</v>
      </c>
    </row>
    <row r="2469" spans="1:8">
      <c r="A2469" s="119" t="s">
        <v>1547</v>
      </c>
      <c r="B2469" s="117" t="s">
        <v>1490</v>
      </c>
      <c r="C2469" s="140">
        <v>39444</v>
      </c>
      <c r="D2469" s="141">
        <v>0.44111937400000001</v>
      </c>
      <c r="E2469" s="119">
        <v>1</v>
      </c>
      <c r="F2469" s="119" t="s">
        <v>1492</v>
      </c>
      <c r="G2469" s="114">
        <f>IF([Data da Aprovação]&lt;&gt;"ESTATUTÁRIO",YEAR([Data da Aprovação]),"")</f>
        <v>2007</v>
      </c>
      <c r="H2469" s="106">
        <f>Tabela9[[#This Row],[Valor do Provento R$]]/Tabela9[[#This Row],[Provento por 1 ou 1000 Ações]]</f>
        <v>0.44111937400000001</v>
      </c>
    </row>
    <row r="2470" spans="1:8">
      <c r="A2470" s="118" t="s">
        <v>1547</v>
      </c>
      <c r="B2470" s="116" t="s">
        <v>1490</v>
      </c>
      <c r="C2470" s="138">
        <v>39449</v>
      </c>
      <c r="D2470" s="139">
        <v>1.9828874999999999E-2</v>
      </c>
      <c r="E2470" s="118">
        <v>1</v>
      </c>
      <c r="F2470" s="118" t="s">
        <v>1489</v>
      </c>
      <c r="G2470" s="113">
        <f>IF([Data da Aprovação]&lt;&gt;"ESTATUTÁRIO",YEAR([Data da Aprovação]),"")</f>
        <v>2008</v>
      </c>
      <c r="H2470" s="106">
        <f>Tabela9[[#This Row],[Valor do Provento R$]]/Tabela9[[#This Row],[Provento por 1 ou 1000 Ações]]</f>
        <v>1.9828874999999999E-2</v>
      </c>
    </row>
    <row r="2471" spans="1:8">
      <c r="A2471" s="119" t="s">
        <v>1547</v>
      </c>
      <c r="B2471" s="117" t="s">
        <v>1490</v>
      </c>
      <c r="C2471" s="140">
        <v>39479</v>
      </c>
      <c r="D2471" s="141">
        <v>1.9828874999999999E-2</v>
      </c>
      <c r="E2471" s="119">
        <v>1</v>
      </c>
      <c r="F2471" s="119" t="s">
        <v>1489</v>
      </c>
      <c r="G2471" s="114">
        <f>IF([Data da Aprovação]&lt;&gt;"ESTATUTÁRIO",YEAR([Data da Aprovação]),"")</f>
        <v>2008</v>
      </c>
      <c r="H2471" s="106">
        <f>Tabela9[[#This Row],[Valor do Provento R$]]/Tabela9[[#This Row],[Provento por 1 ou 1000 Ações]]</f>
        <v>1.9828874999999999E-2</v>
      </c>
    </row>
    <row r="2472" spans="1:8">
      <c r="A2472" s="118" t="s">
        <v>1547</v>
      </c>
      <c r="B2472" s="116" t="s">
        <v>1490</v>
      </c>
      <c r="C2472" s="138">
        <v>39510</v>
      </c>
      <c r="D2472" s="139">
        <v>3.3836476999999997E-2</v>
      </c>
      <c r="E2472" s="118">
        <v>1</v>
      </c>
      <c r="F2472" s="118" t="s">
        <v>1492</v>
      </c>
      <c r="G2472" s="113">
        <f>IF([Data da Aprovação]&lt;&gt;"ESTATUTÁRIO",YEAR([Data da Aprovação]),"")</f>
        <v>2008</v>
      </c>
      <c r="H2472" s="106">
        <f>Tabela9[[#This Row],[Valor do Provento R$]]/Tabela9[[#This Row],[Provento por 1 ou 1000 Ações]]</f>
        <v>3.3836476999999997E-2</v>
      </c>
    </row>
    <row r="2473" spans="1:8">
      <c r="A2473" s="119" t="s">
        <v>1547</v>
      </c>
      <c r="B2473" s="117" t="s">
        <v>1490</v>
      </c>
      <c r="C2473" s="140">
        <v>39510</v>
      </c>
      <c r="D2473" s="141">
        <v>1.9828874999999999E-2</v>
      </c>
      <c r="E2473" s="119">
        <v>1</v>
      </c>
      <c r="F2473" s="119" t="s">
        <v>1489</v>
      </c>
      <c r="G2473" s="114">
        <f>IF([Data da Aprovação]&lt;&gt;"ESTATUTÁRIO",YEAR([Data da Aprovação]),"")</f>
        <v>2008</v>
      </c>
      <c r="H2473" s="106">
        <f>Tabela9[[#This Row],[Valor do Provento R$]]/Tabela9[[#This Row],[Provento por 1 ou 1000 Ações]]</f>
        <v>1.9828874999999999E-2</v>
      </c>
    </row>
    <row r="2474" spans="1:8">
      <c r="A2474" s="118" t="s">
        <v>1547</v>
      </c>
      <c r="B2474" s="116" t="s">
        <v>1490</v>
      </c>
      <c r="C2474" s="138">
        <v>39539</v>
      </c>
      <c r="D2474" s="139">
        <v>1.9828874999999999E-2</v>
      </c>
      <c r="E2474" s="118">
        <v>1</v>
      </c>
      <c r="F2474" s="118" t="s">
        <v>1492</v>
      </c>
      <c r="G2474" s="113">
        <f>IF([Data da Aprovação]&lt;&gt;"ESTATUTÁRIO",YEAR([Data da Aprovação]),"")</f>
        <v>2008</v>
      </c>
      <c r="H2474" s="106">
        <f>Tabela9[[#This Row],[Valor do Provento R$]]/Tabela9[[#This Row],[Provento por 1 ou 1000 Ações]]</f>
        <v>1.9828874999999999E-2</v>
      </c>
    </row>
    <row r="2475" spans="1:8">
      <c r="A2475" s="119" t="s">
        <v>1547</v>
      </c>
      <c r="B2475" s="117" t="s">
        <v>1490</v>
      </c>
      <c r="C2475" s="140">
        <v>39570</v>
      </c>
      <c r="D2475" s="141">
        <v>1.321925E-2</v>
      </c>
      <c r="E2475" s="119">
        <v>1</v>
      </c>
      <c r="F2475" s="119" t="s">
        <v>1492</v>
      </c>
      <c r="G2475" s="114">
        <f>IF([Data da Aprovação]&lt;&gt;"ESTATUTÁRIO",YEAR([Data da Aprovação]),"")</f>
        <v>2008</v>
      </c>
      <c r="H2475" s="106">
        <f>Tabela9[[#This Row],[Valor do Provento R$]]/Tabela9[[#This Row],[Provento por 1 ou 1000 Ações]]</f>
        <v>1.321925E-2</v>
      </c>
    </row>
    <row r="2476" spans="1:8">
      <c r="A2476" s="118" t="s">
        <v>1547</v>
      </c>
      <c r="B2476" s="116" t="s">
        <v>1490</v>
      </c>
      <c r="C2476" s="138">
        <v>39601</v>
      </c>
      <c r="D2476" s="139">
        <v>1.321925E-2</v>
      </c>
      <c r="E2476" s="118">
        <v>1</v>
      </c>
      <c r="F2476" s="118" t="s">
        <v>1492</v>
      </c>
      <c r="G2476" s="113">
        <f>IF([Data da Aprovação]&lt;&gt;"ESTATUTÁRIO",YEAR([Data da Aprovação]),"")</f>
        <v>2008</v>
      </c>
      <c r="H2476" s="106">
        <f>Tabela9[[#This Row],[Valor do Provento R$]]/Tabela9[[#This Row],[Provento por 1 ou 1000 Ações]]</f>
        <v>1.321925E-2</v>
      </c>
    </row>
    <row r="2477" spans="1:8">
      <c r="A2477" s="119" t="s">
        <v>1547</v>
      </c>
      <c r="B2477" s="117" t="s">
        <v>1490</v>
      </c>
      <c r="C2477" s="140">
        <v>39626</v>
      </c>
      <c r="D2477" s="141">
        <v>0.13219249999999999</v>
      </c>
      <c r="E2477" s="119">
        <v>1</v>
      </c>
      <c r="F2477" s="119" t="s">
        <v>1492</v>
      </c>
      <c r="G2477" s="114">
        <f>IF([Data da Aprovação]&lt;&gt;"ESTATUTÁRIO",YEAR([Data da Aprovação]),"")</f>
        <v>2008</v>
      </c>
      <c r="H2477" s="106">
        <f>Tabela9[[#This Row],[Valor do Provento R$]]/Tabela9[[#This Row],[Provento por 1 ou 1000 Ações]]</f>
        <v>0.13219249999999999</v>
      </c>
    </row>
    <row r="2478" spans="1:8">
      <c r="A2478" s="118" t="s">
        <v>1547</v>
      </c>
      <c r="B2478" s="116" t="s">
        <v>1490</v>
      </c>
      <c r="C2478" s="138">
        <v>39630</v>
      </c>
      <c r="D2478" s="139">
        <v>1.321925E-2</v>
      </c>
      <c r="E2478" s="118">
        <v>1</v>
      </c>
      <c r="F2478" s="118" t="s">
        <v>1492</v>
      </c>
      <c r="G2478" s="113">
        <f>IF([Data da Aprovação]&lt;&gt;"ESTATUTÁRIO",YEAR([Data da Aprovação]),"")</f>
        <v>2008</v>
      </c>
      <c r="H2478" s="106">
        <f>Tabela9[[#This Row],[Valor do Provento R$]]/Tabela9[[#This Row],[Provento por 1 ou 1000 Ações]]</f>
        <v>1.321925E-2</v>
      </c>
    </row>
    <row r="2479" spans="1:8">
      <c r="A2479" s="119" t="s">
        <v>1547</v>
      </c>
      <c r="B2479" s="117" t="s">
        <v>1490</v>
      </c>
      <c r="C2479" s="140">
        <v>39661</v>
      </c>
      <c r="D2479" s="141">
        <v>1.321925E-2</v>
      </c>
      <c r="E2479" s="119">
        <v>1</v>
      </c>
      <c r="F2479" s="119" t="s">
        <v>1492</v>
      </c>
      <c r="G2479" s="114">
        <f>IF([Data da Aprovação]&lt;&gt;"ESTATUTÁRIO",YEAR([Data da Aprovação]),"")</f>
        <v>2008</v>
      </c>
      <c r="H2479" s="106">
        <f>Tabela9[[#This Row],[Valor do Provento R$]]/Tabela9[[#This Row],[Provento por 1 ou 1000 Ações]]</f>
        <v>1.321925E-2</v>
      </c>
    </row>
    <row r="2480" spans="1:8">
      <c r="A2480" s="118" t="s">
        <v>1547</v>
      </c>
      <c r="B2480" s="116" t="s">
        <v>1490</v>
      </c>
      <c r="C2480" s="138">
        <v>39692</v>
      </c>
      <c r="D2480" s="139">
        <v>1.321925E-2</v>
      </c>
      <c r="E2480" s="118">
        <v>1</v>
      </c>
      <c r="F2480" s="118" t="s">
        <v>1492</v>
      </c>
      <c r="G2480" s="113">
        <f>IF([Data da Aprovação]&lt;&gt;"ESTATUTÁRIO",YEAR([Data da Aprovação]),"")</f>
        <v>2008</v>
      </c>
      <c r="H2480" s="106">
        <f>Tabela9[[#This Row],[Valor do Provento R$]]/Tabela9[[#This Row],[Provento por 1 ou 1000 Ações]]</f>
        <v>1.321925E-2</v>
      </c>
    </row>
    <row r="2481" spans="1:8">
      <c r="A2481" s="119" t="s">
        <v>1547</v>
      </c>
      <c r="B2481" s="117" t="s">
        <v>1490</v>
      </c>
      <c r="C2481" s="140">
        <v>39722</v>
      </c>
      <c r="D2481" s="141">
        <v>1.321925E-2</v>
      </c>
      <c r="E2481" s="119">
        <v>1</v>
      </c>
      <c r="F2481" s="119" t="s">
        <v>1492</v>
      </c>
      <c r="G2481" s="114">
        <f>IF([Data da Aprovação]&lt;&gt;"ESTATUTÁRIO",YEAR([Data da Aprovação]),"")</f>
        <v>2008</v>
      </c>
      <c r="H2481" s="106">
        <f>Tabela9[[#This Row],[Valor do Provento R$]]/Tabela9[[#This Row],[Provento por 1 ou 1000 Ações]]</f>
        <v>1.321925E-2</v>
      </c>
    </row>
    <row r="2482" spans="1:8">
      <c r="A2482" s="118" t="s">
        <v>1547</v>
      </c>
      <c r="B2482" s="116" t="s">
        <v>1490</v>
      </c>
      <c r="C2482" s="138">
        <v>39755</v>
      </c>
      <c r="D2482" s="139">
        <v>1.321925E-2</v>
      </c>
      <c r="E2482" s="118">
        <v>1</v>
      </c>
      <c r="F2482" s="118" t="s">
        <v>1492</v>
      </c>
      <c r="G2482" s="113">
        <f>IF([Data da Aprovação]&lt;&gt;"ESTATUTÁRIO",YEAR([Data da Aprovação]),"")</f>
        <v>2008</v>
      </c>
      <c r="H2482" s="106">
        <f>Tabela9[[#This Row],[Valor do Provento R$]]/Tabela9[[#This Row],[Provento por 1 ou 1000 Ações]]</f>
        <v>1.321925E-2</v>
      </c>
    </row>
    <row r="2483" spans="1:8">
      <c r="A2483" s="119" t="s">
        <v>1547</v>
      </c>
      <c r="B2483" s="117" t="s">
        <v>1490</v>
      </c>
      <c r="C2483" s="140">
        <v>39773</v>
      </c>
      <c r="D2483" s="141">
        <v>0.62863067399999994</v>
      </c>
      <c r="E2483" s="119">
        <v>1</v>
      </c>
      <c r="F2483" s="119" t="s">
        <v>1489</v>
      </c>
      <c r="G2483" s="114">
        <f>IF([Data da Aprovação]&lt;&gt;"ESTATUTÁRIO",YEAR([Data da Aprovação]),"")</f>
        <v>2008</v>
      </c>
      <c r="H2483" s="106">
        <f>Tabela9[[#This Row],[Valor do Provento R$]]/Tabela9[[#This Row],[Provento por 1 ou 1000 Ações]]</f>
        <v>0.62863067399999994</v>
      </c>
    </row>
    <row r="2484" spans="1:8">
      <c r="A2484" s="118" t="s">
        <v>1547</v>
      </c>
      <c r="B2484" s="116" t="s">
        <v>1490</v>
      </c>
      <c r="C2484" s="138">
        <v>39783</v>
      </c>
      <c r="D2484" s="139">
        <v>1.321925E-2</v>
      </c>
      <c r="E2484" s="118">
        <v>1</v>
      </c>
      <c r="F2484" s="118" t="s">
        <v>1492</v>
      </c>
      <c r="G2484" s="113">
        <f>IF([Data da Aprovação]&lt;&gt;"ESTATUTÁRIO",YEAR([Data da Aprovação]),"")</f>
        <v>2008</v>
      </c>
      <c r="H2484" s="106">
        <f>Tabela9[[#This Row],[Valor do Provento R$]]/Tabela9[[#This Row],[Provento por 1 ou 1000 Ações]]</f>
        <v>1.321925E-2</v>
      </c>
    </row>
    <row r="2485" spans="1:8">
      <c r="A2485" s="119" t="s">
        <v>1547</v>
      </c>
      <c r="B2485" s="117" t="s">
        <v>1490</v>
      </c>
      <c r="C2485" s="140">
        <v>39815</v>
      </c>
      <c r="D2485" s="141">
        <v>1.321925E-2</v>
      </c>
      <c r="E2485" s="119">
        <v>1</v>
      </c>
      <c r="F2485" s="119" t="s">
        <v>1492</v>
      </c>
      <c r="G2485" s="114">
        <f>IF([Data da Aprovação]&lt;&gt;"ESTATUTÁRIO",YEAR([Data da Aprovação]),"")</f>
        <v>2009</v>
      </c>
      <c r="H2485" s="106">
        <f>Tabela9[[#This Row],[Valor do Provento R$]]/Tabela9[[#This Row],[Provento por 1 ou 1000 Ações]]</f>
        <v>1.321925E-2</v>
      </c>
    </row>
    <row r="2486" spans="1:8">
      <c r="A2486" s="118" t="s">
        <v>1547</v>
      </c>
      <c r="B2486" s="116" t="s">
        <v>1490</v>
      </c>
      <c r="C2486" s="138">
        <v>39833</v>
      </c>
      <c r="D2486" s="139">
        <v>1.4541175E-2</v>
      </c>
      <c r="E2486" s="118">
        <v>1</v>
      </c>
      <c r="F2486" s="118" t="s">
        <v>1492</v>
      </c>
      <c r="G2486" s="113">
        <f>IF([Data da Aprovação]&lt;&gt;"ESTATUTÁRIO",YEAR([Data da Aprovação]),"")</f>
        <v>2009</v>
      </c>
      <c r="H2486" s="106">
        <f>Tabela9[[#This Row],[Valor do Provento R$]]/Tabela9[[#This Row],[Provento por 1 ou 1000 Ações]]</f>
        <v>1.4541175E-2</v>
      </c>
    </row>
    <row r="2487" spans="1:8">
      <c r="A2487" s="119" t="s">
        <v>1547</v>
      </c>
      <c r="B2487" s="117" t="s">
        <v>1490</v>
      </c>
      <c r="C2487" s="140">
        <v>39874</v>
      </c>
      <c r="D2487" s="141">
        <v>1.4541175E-2</v>
      </c>
      <c r="E2487" s="119">
        <v>1</v>
      </c>
      <c r="F2487" s="119" t="s">
        <v>1492</v>
      </c>
      <c r="G2487" s="114">
        <f>IF([Data da Aprovação]&lt;&gt;"ESTATUTÁRIO",YEAR([Data da Aprovação]),"")</f>
        <v>2009</v>
      </c>
      <c r="H2487" s="106">
        <f>Tabela9[[#This Row],[Valor do Provento R$]]/Tabela9[[#This Row],[Provento por 1 ou 1000 Ações]]</f>
        <v>1.4541175E-2</v>
      </c>
    </row>
    <row r="2488" spans="1:8">
      <c r="A2488" s="118" t="s">
        <v>1547</v>
      </c>
      <c r="B2488" s="116" t="s">
        <v>1490</v>
      </c>
      <c r="C2488" s="138">
        <v>39904</v>
      </c>
      <c r="D2488" s="139">
        <v>1.4541175E-2</v>
      </c>
      <c r="E2488" s="118">
        <v>1</v>
      </c>
      <c r="F2488" s="118" t="s">
        <v>1492</v>
      </c>
      <c r="G2488" s="113">
        <f>IF([Data da Aprovação]&lt;&gt;"ESTATUTÁRIO",YEAR([Data da Aprovação]),"")</f>
        <v>2009</v>
      </c>
      <c r="H2488" s="106">
        <f>Tabela9[[#This Row],[Valor do Provento R$]]/Tabela9[[#This Row],[Provento por 1 ou 1000 Ações]]</f>
        <v>1.4541175E-2</v>
      </c>
    </row>
    <row r="2489" spans="1:8">
      <c r="A2489" s="119" t="s">
        <v>1547</v>
      </c>
      <c r="B2489" s="117" t="s">
        <v>1490</v>
      </c>
      <c r="C2489" s="140">
        <v>39937</v>
      </c>
      <c r="D2489" s="141">
        <v>1.4541175E-2</v>
      </c>
      <c r="E2489" s="119">
        <v>1</v>
      </c>
      <c r="F2489" s="119" t="s">
        <v>1492</v>
      </c>
      <c r="G2489" s="114">
        <f>IF([Data da Aprovação]&lt;&gt;"ESTATUTÁRIO",YEAR([Data da Aprovação]),"")</f>
        <v>2009</v>
      </c>
      <c r="H2489" s="106">
        <f>Tabela9[[#This Row],[Valor do Provento R$]]/Tabela9[[#This Row],[Provento por 1 ou 1000 Ações]]</f>
        <v>1.4541175E-2</v>
      </c>
    </row>
    <row r="2490" spans="1:8">
      <c r="A2490" s="118" t="s">
        <v>1547</v>
      </c>
      <c r="B2490" s="116" t="s">
        <v>1490</v>
      </c>
      <c r="C2490" s="138">
        <v>39965</v>
      </c>
      <c r="D2490" s="139">
        <v>1.4541175E-2</v>
      </c>
      <c r="E2490" s="118">
        <v>1</v>
      </c>
      <c r="F2490" s="118" t="s">
        <v>1492</v>
      </c>
      <c r="G2490" s="113">
        <f>IF([Data da Aprovação]&lt;&gt;"ESTATUTÁRIO",YEAR([Data da Aprovação]),"")</f>
        <v>2009</v>
      </c>
      <c r="H2490" s="106">
        <f>Tabela9[[#This Row],[Valor do Provento R$]]/Tabela9[[#This Row],[Provento por 1 ou 1000 Ações]]</f>
        <v>1.4541175E-2</v>
      </c>
    </row>
    <row r="2491" spans="1:8">
      <c r="A2491" s="119" t="s">
        <v>1547</v>
      </c>
      <c r="B2491" s="117" t="s">
        <v>1490</v>
      </c>
      <c r="C2491" s="140">
        <v>39995</v>
      </c>
      <c r="D2491" s="141">
        <v>1.4541175E-2</v>
      </c>
      <c r="E2491" s="119">
        <v>1</v>
      </c>
      <c r="F2491" s="119" t="s">
        <v>1492</v>
      </c>
      <c r="G2491" s="114">
        <f>IF([Data da Aprovação]&lt;&gt;"ESTATUTÁRIO",YEAR([Data da Aprovação]),"")</f>
        <v>2009</v>
      </c>
      <c r="H2491" s="106">
        <f>Tabela9[[#This Row],[Valor do Provento R$]]/Tabela9[[#This Row],[Provento por 1 ou 1000 Ações]]</f>
        <v>1.4541175E-2</v>
      </c>
    </row>
    <row r="2492" spans="1:8">
      <c r="A2492" s="118" t="s">
        <v>1547</v>
      </c>
      <c r="B2492" s="116" t="s">
        <v>1490</v>
      </c>
      <c r="C2492" s="138">
        <v>39997</v>
      </c>
      <c r="D2492" s="139">
        <v>0.17107264699999999</v>
      </c>
      <c r="E2492" s="118">
        <v>1</v>
      </c>
      <c r="F2492" s="118" t="s">
        <v>1489</v>
      </c>
      <c r="G2492" s="113">
        <f>IF([Data da Aprovação]&lt;&gt;"ESTATUTÁRIO",YEAR([Data da Aprovação]),"")</f>
        <v>2009</v>
      </c>
      <c r="H2492" s="106">
        <f>Tabela9[[#This Row],[Valor do Provento R$]]/Tabela9[[#This Row],[Provento por 1 ou 1000 Ações]]</f>
        <v>0.17107264699999999</v>
      </c>
    </row>
    <row r="2493" spans="1:8">
      <c r="A2493" s="119" t="s">
        <v>1547</v>
      </c>
      <c r="B2493" s="117" t="s">
        <v>1490</v>
      </c>
      <c r="C2493" s="140">
        <v>40028</v>
      </c>
      <c r="D2493" s="141">
        <v>1.4541175E-2</v>
      </c>
      <c r="E2493" s="119">
        <v>1</v>
      </c>
      <c r="F2493" s="119" t="s">
        <v>1492</v>
      </c>
      <c r="G2493" s="114">
        <f>IF([Data da Aprovação]&lt;&gt;"ESTATUTÁRIO",YEAR([Data da Aprovação]),"")</f>
        <v>2009</v>
      </c>
      <c r="H2493" s="106">
        <f>Tabela9[[#This Row],[Valor do Provento R$]]/Tabela9[[#This Row],[Provento por 1 ou 1000 Ações]]</f>
        <v>1.4541175E-2</v>
      </c>
    </row>
    <row r="2494" spans="1:8">
      <c r="A2494" s="118" t="s">
        <v>1547</v>
      </c>
      <c r="B2494" s="116" t="s">
        <v>1490</v>
      </c>
      <c r="C2494" s="138">
        <v>40057</v>
      </c>
      <c r="D2494" s="139">
        <v>1.4541175E-2</v>
      </c>
      <c r="E2494" s="118">
        <v>1</v>
      </c>
      <c r="F2494" s="118" t="s">
        <v>1492</v>
      </c>
      <c r="G2494" s="113">
        <f>IF([Data da Aprovação]&lt;&gt;"ESTATUTÁRIO",YEAR([Data da Aprovação]),"")</f>
        <v>2009</v>
      </c>
      <c r="H2494" s="106">
        <f>Tabela9[[#This Row],[Valor do Provento R$]]/Tabela9[[#This Row],[Provento por 1 ou 1000 Ações]]</f>
        <v>1.4541175E-2</v>
      </c>
    </row>
    <row r="2495" spans="1:8">
      <c r="A2495" s="119" t="s">
        <v>1547</v>
      </c>
      <c r="B2495" s="117" t="s">
        <v>1490</v>
      </c>
      <c r="C2495" s="140">
        <v>40087</v>
      </c>
      <c r="D2495" s="141">
        <v>1.4541175E-2</v>
      </c>
      <c r="E2495" s="119">
        <v>1</v>
      </c>
      <c r="F2495" s="119" t="s">
        <v>1492</v>
      </c>
      <c r="G2495" s="114">
        <f>IF([Data da Aprovação]&lt;&gt;"ESTATUTÁRIO",YEAR([Data da Aprovação]),"")</f>
        <v>2009</v>
      </c>
      <c r="H2495" s="106">
        <f>Tabela9[[#This Row],[Valor do Provento R$]]/Tabela9[[#This Row],[Provento por 1 ou 1000 Ações]]</f>
        <v>1.4541175E-2</v>
      </c>
    </row>
    <row r="2496" spans="1:8">
      <c r="A2496" s="118" t="s">
        <v>1547</v>
      </c>
      <c r="B2496" s="116" t="s">
        <v>1490</v>
      </c>
      <c r="C2496" s="138">
        <v>40120</v>
      </c>
      <c r="D2496" s="139">
        <v>1.4541175E-2</v>
      </c>
      <c r="E2496" s="118">
        <v>1</v>
      </c>
      <c r="F2496" s="118" t="s">
        <v>1492</v>
      </c>
      <c r="G2496" s="113">
        <f>IF([Data da Aprovação]&lt;&gt;"ESTATUTÁRIO",YEAR([Data da Aprovação]),"")</f>
        <v>2009</v>
      </c>
      <c r="H2496" s="106">
        <f>Tabela9[[#This Row],[Valor do Provento R$]]/Tabela9[[#This Row],[Provento por 1 ou 1000 Ações]]</f>
        <v>1.4541175E-2</v>
      </c>
    </row>
    <row r="2497" spans="1:8">
      <c r="A2497" s="119" t="s">
        <v>1547</v>
      </c>
      <c r="B2497" s="117" t="s">
        <v>1490</v>
      </c>
      <c r="C2497" s="140">
        <v>40148</v>
      </c>
      <c r="D2497" s="141">
        <v>1.4541175E-2</v>
      </c>
      <c r="E2497" s="119">
        <v>1</v>
      </c>
      <c r="F2497" s="119" t="s">
        <v>1492</v>
      </c>
      <c r="G2497" s="114">
        <f>IF([Data da Aprovação]&lt;&gt;"ESTATUTÁRIO",YEAR([Data da Aprovação]),"")</f>
        <v>2009</v>
      </c>
      <c r="H2497" s="106">
        <f>Tabela9[[#This Row],[Valor do Provento R$]]/Tabela9[[#This Row],[Provento por 1 ou 1000 Ações]]</f>
        <v>1.4541175E-2</v>
      </c>
    </row>
    <row r="2498" spans="1:8">
      <c r="A2498" s="118" t="s">
        <v>1547</v>
      </c>
      <c r="B2498" s="116" t="s">
        <v>1490</v>
      </c>
      <c r="C2498" s="138">
        <v>40151</v>
      </c>
      <c r="D2498" s="139">
        <v>0.54973109099999995</v>
      </c>
      <c r="E2498" s="118">
        <v>1</v>
      </c>
      <c r="F2498" s="118" t="s">
        <v>1489</v>
      </c>
      <c r="G2498" s="113">
        <f>IF([Data da Aprovação]&lt;&gt;"ESTATUTÁRIO",YEAR([Data da Aprovação]),"")</f>
        <v>2009</v>
      </c>
      <c r="H2498" s="106">
        <f>Tabela9[[#This Row],[Valor do Provento R$]]/Tabela9[[#This Row],[Provento por 1 ou 1000 Ações]]</f>
        <v>0.54973109099999995</v>
      </c>
    </row>
    <row r="2499" spans="1:8">
      <c r="A2499" s="119" t="s">
        <v>1547</v>
      </c>
      <c r="B2499" s="117" t="s">
        <v>1490</v>
      </c>
      <c r="C2499" s="140">
        <v>40182</v>
      </c>
      <c r="D2499" s="141">
        <v>1.4541175E-2</v>
      </c>
      <c r="E2499" s="119">
        <v>1</v>
      </c>
      <c r="F2499" s="119" t="s">
        <v>1492</v>
      </c>
      <c r="G2499" s="114">
        <f>IF([Data da Aprovação]&lt;&gt;"ESTATUTÁRIO",YEAR([Data da Aprovação]),"")</f>
        <v>2010</v>
      </c>
      <c r="H2499" s="106">
        <f>Tabela9[[#This Row],[Valor do Provento R$]]/Tabela9[[#This Row],[Provento por 1 ou 1000 Ações]]</f>
        <v>1.4541175E-2</v>
      </c>
    </row>
    <row r="2500" spans="1:8">
      <c r="A2500" s="118" t="s">
        <v>1547</v>
      </c>
      <c r="B2500" s="116" t="s">
        <v>1490</v>
      </c>
      <c r="C2500" s="138">
        <v>40210</v>
      </c>
      <c r="D2500" s="139">
        <v>1.4541175E-2</v>
      </c>
      <c r="E2500" s="118">
        <v>1</v>
      </c>
      <c r="F2500" s="118" t="s">
        <v>1492</v>
      </c>
      <c r="G2500" s="113">
        <f>IF([Data da Aprovação]&lt;&gt;"ESTATUTÁRIO",YEAR([Data da Aprovação]),"")</f>
        <v>2010</v>
      </c>
      <c r="H2500" s="106">
        <f>Tabela9[[#This Row],[Valor do Provento R$]]/Tabela9[[#This Row],[Provento por 1 ou 1000 Ações]]</f>
        <v>1.4541175E-2</v>
      </c>
    </row>
    <row r="2501" spans="1:8">
      <c r="A2501" s="119" t="s">
        <v>1547</v>
      </c>
      <c r="B2501" s="117" t="s">
        <v>1490</v>
      </c>
      <c r="C2501" s="140">
        <v>40219</v>
      </c>
      <c r="D2501" s="141">
        <v>2.3582390000000002E-2</v>
      </c>
      <c r="E2501" s="119">
        <v>1</v>
      </c>
      <c r="F2501" s="119" t="s">
        <v>1492</v>
      </c>
      <c r="G2501" s="114">
        <f>IF([Data da Aprovação]&lt;&gt;"ESTATUTÁRIO",YEAR([Data da Aprovação]),"")</f>
        <v>2010</v>
      </c>
      <c r="H2501" s="106">
        <f>Tabela9[[#This Row],[Valor do Provento R$]]/Tabela9[[#This Row],[Provento por 1 ou 1000 Ações]]</f>
        <v>2.3582390000000002E-2</v>
      </c>
    </row>
    <row r="2502" spans="1:8">
      <c r="A2502" s="118" t="s">
        <v>1547</v>
      </c>
      <c r="B2502" s="116" t="s">
        <v>1490</v>
      </c>
      <c r="C2502" s="138">
        <v>40238</v>
      </c>
      <c r="D2502" s="139">
        <v>1.4541175E-2</v>
      </c>
      <c r="E2502" s="118">
        <v>1</v>
      </c>
      <c r="F2502" s="118" t="s">
        <v>1492</v>
      </c>
      <c r="G2502" s="113">
        <f>IF([Data da Aprovação]&lt;&gt;"ESTATUTÁRIO",YEAR([Data da Aprovação]),"")</f>
        <v>2010</v>
      </c>
      <c r="H2502" s="106">
        <f>Tabela9[[#This Row],[Valor do Provento R$]]/Tabela9[[#This Row],[Provento por 1 ou 1000 Ações]]</f>
        <v>1.4541175E-2</v>
      </c>
    </row>
    <row r="2503" spans="1:8">
      <c r="A2503" s="119" t="s">
        <v>1547</v>
      </c>
      <c r="B2503" s="117" t="s">
        <v>1490</v>
      </c>
      <c r="C2503" s="140">
        <v>40269</v>
      </c>
      <c r="D2503" s="141">
        <v>1.4541175E-2</v>
      </c>
      <c r="E2503" s="119">
        <v>1</v>
      </c>
      <c r="F2503" s="119" t="s">
        <v>1492</v>
      </c>
      <c r="G2503" s="114">
        <f>IF([Data da Aprovação]&lt;&gt;"ESTATUTÁRIO",YEAR([Data da Aprovação]),"")</f>
        <v>2010</v>
      </c>
      <c r="H2503" s="106">
        <f>Tabela9[[#This Row],[Valor do Provento R$]]/Tabela9[[#This Row],[Provento por 1 ou 1000 Ações]]</f>
        <v>1.4541175E-2</v>
      </c>
    </row>
    <row r="2504" spans="1:8">
      <c r="A2504" s="118" t="s">
        <v>1547</v>
      </c>
      <c r="B2504" s="116" t="s">
        <v>1490</v>
      </c>
      <c r="C2504" s="138">
        <v>40301</v>
      </c>
      <c r="D2504" s="139">
        <v>1.4541175E-2</v>
      </c>
      <c r="E2504" s="118">
        <v>1</v>
      </c>
      <c r="F2504" s="118" t="s">
        <v>1492</v>
      </c>
      <c r="G2504" s="113">
        <f>IF([Data da Aprovação]&lt;&gt;"ESTATUTÁRIO",YEAR([Data da Aprovação]),"")</f>
        <v>2010</v>
      </c>
      <c r="H2504" s="106">
        <f>Tabela9[[#This Row],[Valor do Provento R$]]/Tabela9[[#This Row],[Provento por 1 ou 1000 Ações]]</f>
        <v>1.4541175E-2</v>
      </c>
    </row>
    <row r="2505" spans="1:8">
      <c r="A2505" s="119" t="s">
        <v>1547</v>
      </c>
      <c r="B2505" s="117" t="s">
        <v>1490</v>
      </c>
      <c r="C2505" s="140">
        <v>40330</v>
      </c>
      <c r="D2505" s="141">
        <v>1.4541175E-2</v>
      </c>
      <c r="E2505" s="119">
        <v>1</v>
      </c>
      <c r="F2505" s="119" t="s">
        <v>1492</v>
      </c>
      <c r="G2505" s="114">
        <f>IF([Data da Aprovação]&lt;&gt;"ESTATUTÁRIO",YEAR([Data da Aprovação]),"")</f>
        <v>2010</v>
      </c>
      <c r="H2505" s="106">
        <f>Tabela9[[#This Row],[Valor do Provento R$]]/Tabela9[[#This Row],[Provento por 1 ou 1000 Ações]]</f>
        <v>1.4541175E-2</v>
      </c>
    </row>
    <row r="2506" spans="1:8">
      <c r="A2506" s="118" t="s">
        <v>1547</v>
      </c>
      <c r="B2506" s="116" t="s">
        <v>1490</v>
      </c>
      <c r="C2506" s="138">
        <v>40357</v>
      </c>
      <c r="D2506" s="139">
        <v>0.17107264699999999</v>
      </c>
      <c r="E2506" s="118">
        <v>1</v>
      </c>
      <c r="F2506" s="118" t="s">
        <v>1489</v>
      </c>
      <c r="G2506" s="113">
        <f>IF([Data da Aprovação]&lt;&gt;"ESTATUTÁRIO",YEAR([Data da Aprovação]),"")</f>
        <v>2010</v>
      </c>
      <c r="H2506" s="106">
        <f>Tabela9[[#This Row],[Valor do Provento R$]]/Tabela9[[#This Row],[Provento por 1 ou 1000 Ações]]</f>
        <v>0.17107264699999999</v>
      </c>
    </row>
    <row r="2507" spans="1:8">
      <c r="A2507" s="119" t="s">
        <v>1547</v>
      </c>
      <c r="B2507" s="117" t="s">
        <v>1490</v>
      </c>
      <c r="C2507" s="140">
        <v>40360</v>
      </c>
      <c r="D2507" s="141">
        <v>1.4541175E-2</v>
      </c>
      <c r="E2507" s="119">
        <v>1</v>
      </c>
      <c r="F2507" s="119" t="s">
        <v>1492</v>
      </c>
      <c r="G2507" s="114">
        <f>IF([Data da Aprovação]&lt;&gt;"ESTATUTÁRIO",YEAR([Data da Aprovação]),"")</f>
        <v>2010</v>
      </c>
      <c r="H2507" s="106">
        <f>Tabela9[[#This Row],[Valor do Provento R$]]/Tabela9[[#This Row],[Provento por 1 ou 1000 Ações]]</f>
        <v>1.4541175E-2</v>
      </c>
    </row>
    <row r="2508" spans="1:8">
      <c r="A2508" s="118" t="s">
        <v>1547</v>
      </c>
      <c r="B2508" s="116" t="s">
        <v>1490</v>
      </c>
      <c r="C2508" s="138">
        <v>40392</v>
      </c>
      <c r="D2508" s="139">
        <v>1.4541175E-2</v>
      </c>
      <c r="E2508" s="118">
        <v>1</v>
      </c>
      <c r="F2508" s="118" t="s">
        <v>1492</v>
      </c>
      <c r="G2508" s="113">
        <f>IF([Data da Aprovação]&lt;&gt;"ESTATUTÁRIO",YEAR([Data da Aprovação]),"")</f>
        <v>2010</v>
      </c>
      <c r="H2508" s="106">
        <f>Tabela9[[#This Row],[Valor do Provento R$]]/Tabela9[[#This Row],[Provento por 1 ou 1000 Ações]]</f>
        <v>1.4541175E-2</v>
      </c>
    </row>
    <row r="2509" spans="1:8">
      <c r="A2509" s="119" t="s">
        <v>1547</v>
      </c>
      <c r="B2509" s="117" t="s">
        <v>1490</v>
      </c>
      <c r="C2509" s="140">
        <v>40422</v>
      </c>
      <c r="D2509" s="141">
        <v>1.4541175E-2</v>
      </c>
      <c r="E2509" s="119">
        <v>1</v>
      </c>
      <c r="F2509" s="119" t="s">
        <v>1492</v>
      </c>
      <c r="G2509" s="114">
        <f>IF([Data da Aprovação]&lt;&gt;"ESTATUTÁRIO",YEAR([Data da Aprovação]),"")</f>
        <v>2010</v>
      </c>
      <c r="H2509" s="106">
        <f>Tabela9[[#This Row],[Valor do Provento R$]]/Tabela9[[#This Row],[Provento por 1 ou 1000 Ações]]</f>
        <v>1.4541175E-2</v>
      </c>
    </row>
    <row r="2510" spans="1:8">
      <c r="A2510" s="118" t="s">
        <v>1547</v>
      </c>
      <c r="B2510" s="116" t="s">
        <v>1490</v>
      </c>
      <c r="C2510" s="138">
        <v>40452</v>
      </c>
      <c r="D2510" s="139">
        <v>1.4541175E-2</v>
      </c>
      <c r="E2510" s="118">
        <v>1</v>
      </c>
      <c r="F2510" s="118" t="s">
        <v>1492</v>
      </c>
      <c r="G2510" s="113">
        <f>IF([Data da Aprovação]&lt;&gt;"ESTATUTÁRIO",YEAR([Data da Aprovação]),"")</f>
        <v>2010</v>
      </c>
      <c r="H2510" s="106">
        <f>Tabela9[[#This Row],[Valor do Provento R$]]/Tabela9[[#This Row],[Provento por 1 ou 1000 Ações]]</f>
        <v>1.4541175E-2</v>
      </c>
    </row>
    <row r="2511" spans="1:8">
      <c r="A2511" s="119" t="s">
        <v>1547</v>
      </c>
      <c r="B2511" s="117" t="s">
        <v>1490</v>
      </c>
      <c r="C2511" s="140">
        <v>40483</v>
      </c>
      <c r="D2511" s="141">
        <v>1.4541175E-2</v>
      </c>
      <c r="E2511" s="119">
        <v>1</v>
      </c>
      <c r="F2511" s="119" t="s">
        <v>1492</v>
      </c>
      <c r="G2511" s="114">
        <f>IF([Data da Aprovação]&lt;&gt;"ESTATUTÁRIO",YEAR([Data da Aprovação]),"")</f>
        <v>2010</v>
      </c>
      <c r="H2511" s="106">
        <f>Tabela9[[#This Row],[Valor do Provento R$]]/Tabela9[[#This Row],[Provento por 1 ou 1000 Ações]]</f>
        <v>1.4541175E-2</v>
      </c>
    </row>
    <row r="2512" spans="1:8">
      <c r="A2512" s="118" t="s">
        <v>1547</v>
      </c>
      <c r="B2512" s="116" t="s">
        <v>1490</v>
      </c>
      <c r="C2512" s="138">
        <v>40513</v>
      </c>
      <c r="D2512" s="139">
        <v>1.4541175E-2</v>
      </c>
      <c r="E2512" s="118">
        <v>1</v>
      </c>
      <c r="F2512" s="118" t="s">
        <v>1492</v>
      </c>
      <c r="G2512" s="113">
        <f>IF([Data da Aprovação]&lt;&gt;"ESTATUTÁRIO",YEAR([Data da Aprovação]),"")</f>
        <v>2010</v>
      </c>
      <c r="H2512" s="106">
        <f>Tabela9[[#This Row],[Valor do Provento R$]]/Tabela9[[#This Row],[Provento por 1 ou 1000 Ações]]</f>
        <v>1.4541175E-2</v>
      </c>
    </row>
    <row r="2513" spans="1:8">
      <c r="A2513" s="119" t="s">
        <v>1547</v>
      </c>
      <c r="B2513" s="117" t="s">
        <v>1490</v>
      </c>
      <c r="C2513" s="140">
        <v>40518</v>
      </c>
      <c r="D2513" s="141">
        <v>0.53070782999999999</v>
      </c>
      <c r="E2513" s="119">
        <v>1</v>
      </c>
      <c r="F2513" s="119" t="s">
        <v>1489</v>
      </c>
      <c r="G2513" s="114">
        <f>IF([Data da Aprovação]&lt;&gt;"ESTATUTÁRIO",YEAR([Data da Aprovação]),"")</f>
        <v>2010</v>
      </c>
      <c r="H2513" s="106">
        <f>Tabela9[[#This Row],[Valor do Provento R$]]/Tabela9[[#This Row],[Provento por 1 ou 1000 Ações]]</f>
        <v>0.53070782999999999</v>
      </c>
    </row>
    <row r="2514" spans="1:8">
      <c r="A2514" s="118" t="s">
        <v>1547</v>
      </c>
      <c r="B2514" s="116" t="s">
        <v>1490</v>
      </c>
      <c r="C2514" s="138">
        <v>40546</v>
      </c>
      <c r="D2514" s="139">
        <v>1.4541175E-2</v>
      </c>
      <c r="E2514" s="118">
        <v>1</v>
      </c>
      <c r="F2514" s="118" t="s">
        <v>1492</v>
      </c>
      <c r="G2514" s="113">
        <f>IF([Data da Aprovação]&lt;&gt;"ESTATUTÁRIO",YEAR([Data da Aprovação]),"")</f>
        <v>2011</v>
      </c>
      <c r="H2514" s="106">
        <f>Tabela9[[#This Row],[Valor do Provento R$]]/Tabela9[[#This Row],[Provento por 1 ou 1000 Ações]]</f>
        <v>1.4541175E-2</v>
      </c>
    </row>
    <row r="2515" spans="1:8">
      <c r="A2515" s="119" t="s">
        <v>1547</v>
      </c>
      <c r="B2515" s="117" t="s">
        <v>1490</v>
      </c>
      <c r="C2515" s="140">
        <v>40575</v>
      </c>
      <c r="D2515" s="141">
        <v>1.4541175E-2</v>
      </c>
      <c r="E2515" s="119">
        <v>1</v>
      </c>
      <c r="F2515" s="119" t="s">
        <v>1492</v>
      </c>
      <c r="G2515" s="114">
        <f>IF([Data da Aprovação]&lt;&gt;"ESTATUTÁRIO",YEAR([Data da Aprovação]),"")</f>
        <v>2011</v>
      </c>
      <c r="H2515" s="106">
        <f>Tabela9[[#This Row],[Valor do Provento R$]]/Tabela9[[#This Row],[Provento por 1 ou 1000 Ações]]</f>
        <v>1.4541175E-2</v>
      </c>
    </row>
    <row r="2516" spans="1:8">
      <c r="A2516" s="118" t="s">
        <v>1547</v>
      </c>
      <c r="B2516" s="116" t="s">
        <v>1490</v>
      </c>
      <c r="C2516" s="138">
        <v>40585</v>
      </c>
      <c r="D2516" s="139">
        <v>8.7748306999999998E-2</v>
      </c>
      <c r="E2516" s="118">
        <v>1</v>
      </c>
      <c r="F2516" s="118" t="s">
        <v>1492</v>
      </c>
      <c r="G2516" s="113">
        <f>IF([Data da Aprovação]&lt;&gt;"ESTATUTÁRIO",YEAR([Data da Aprovação]),"")</f>
        <v>2011</v>
      </c>
      <c r="H2516" s="106">
        <f>Tabela9[[#This Row],[Valor do Provento R$]]/Tabela9[[#This Row],[Provento por 1 ou 1000 Ações]]</f>
        <v>8.7748306999999998E-2</v>
      </c>
    </row>
    <row r="2517" spans="1:8">
      <c r="A2517" s="119" t="s">
        <v>1547</v>
      </c>
      <c r="B2517" s="117" t="s">
        <v>1490</v>
      </c>
      <c r="C2517" s="140">
        <v>40603</v>
      </c>
      <c r="D2517" s="141">
        <v>1.4541175E-2</v>
      </c>
      <c r="E2517" s="119">
        <v>1</v>
      </c>
      <c r="F2517" s="119" t="s">
        <v>1492</v>
      </c>
      <c r="G2517" s="114">
        <f>IF([Data da Aprovação]&lt;&gt;"ESTATUTÁRIO",YEAR([Data da Aprovação]),"")</f>
        <v>2011</v>
      </c>
      <c r="H2517" s="106">
        <f>Tabela9[[#This Row],[Valor do Provento R$]]/Tabela9[[#This Row],[Provento por 1 ou 1000 Ações]]</f>
        <v>1.4541175E-2</v>
      </c>
    </row>
    <row r="2518" spans="1:8">
      <c r="A2518" s="118" t="s">
        <v>1547</v>
      </c>
      <c r="B2518" s="116" t="s">
        <v>1490</v>
      </c>
      <c r="C2518" s="138">
        <v>40634</v>
      </c>
      <c r="D2518" s="139">
        <v>1.4541175E-2</v>
      </c>
      <c r="E2518" s="118">
        <v>1</v>
      </c>
      <c r="F2518" s="118" t="s">
        <v>1492</v>
      </c>
      <c r="G2518" s="113">
        <f>IF([Data da Aprovação]&lt;&gt;"ESTATUTÁRIO",YEAR([Data da Aprovação]),"")</f>
        <v>2011</v>
      </c>
      <c r="H2518" s="106">
        <f>Tabela9[[#This Row],[Valor do Provento R$]]/Tabela9[[#This Row],[Provento por 1 ou 1000 Ações]]</f>
        <v>1.4541175E-2</v>
      </c>
    </row>
    <row r="2519" spans="1:8">
      <c r="A2519" s="119" t="s">
        <v>1547</v>
      </c>
      <c r="B2519" s="117" t="s">
        <v>1490</v>
      </c>
      <c r="C2519" s="140">
        <v>40665</v>
      </c>
      <c r="D2519" s="141">
        <v>1.4541175E-2</v>
      </c>
      <c r="E2519" s="119">
        <v>1</v>
      </c>
      <c r="F2519" s="119" t="s">
        <v>1492</v>
      </c>
      <c r="G2519" s="114">
        <f>IF([Data da Aprovação]&lt;&gt;"ESTATUTÁRIO",YEAR([Data da Aprovação]),"")</f>
        <v>2011</v>
      </c>
      <c r="H2519" s="106">
        <f>Tabela9[[#This Row],[Valor do Provento R$]]/Tabela9[[#This Row],[Provento por 1 ou 1000 Ações]]</f>
        <v>1.4541175E-2</v>
      </c>
    </row>
    <row r="2520" spans="1:8">
      <c r="A2520" s="118" t="s">
        <v>1547</v>
      </c>
      <c r="B2520" s="116" t="s">
        <v>1490</v>
      </c>
      <c r="C2520" s="138">
        <v>40681</v>
      </c>
      <c r="D2520" s="139">
        <v>1.4541175E-2</v>
      </c>
      <c r="E2520" s="118">
        <v>1</v>
      </c>
      <c r="F2520" s="118" t="s">
        <v>1492</v>
      </c>
      <c r="G2520" s="113">
        <f>IF([Data da Aprovação]&lt;&gt;"ESTATUTÁRIO",YEAR([Data da Aprovação]),"")</f>
        <v>2011</v>
      </c>
      <c r="H2520" s="106">
        <f>Tabela9[[#This Row],[Valor do Provento R$]]/Tabela9[[#This Row],[Provento por 1 ou 1000 Ações]]</f>
        <v>1.4541175E-2</v>
      </c>
    </row>
    <row r="2521" spans="1:8">
      <c r="A2521" s="119" t="s">
        <v>1547</v>
      </c>
      <c r="B2521" s="117" t="s">
        <v>1490</v>
      </c>
      <c r="C2521" s="140">
        <v>40721</v>
      </c>
      <c r="D2521" s="141">
        <v>0.17107264699999999</v>
      </c>
      <c r="E2521" s="119">
        <v>1</v>
      </c>
      <c r="F2521" s="119" t="s">
        <v>1489</v>
      </c>
      <c r="G2521" s="114">
        <f>IF([Data da Aprovação]&lt;&gt;"ESTATUTÁRIO",YEAR([Data da Aprovação]),"")</f>
        <v>2011</v>
      </c>
      <c r="H2521" s="106">
        <f>Tabela9[[#This Row],[Valor do Provento R$]]/Tabela9[[#This Row],[Provento por 1 ou 1000 Ações]]</f>
        <v>0.17107264699999999</v>
      </c>
    </row>
    <row r="2522" spans="1:8">
      <c r="A2522" s="118" t="s">
        <v>1547</v>
      </c>
      <c r="B2522" s="116" t="s">
        <v>1490</v>
      </c>
      <c r="C2522" s="138">
        <v>40725</v>
      </c>
      <c r="D2522" s="139">
        <v>1.4541175E-2</v>
      </c>
      <c r="E2522" s="118">
        <v>1</v>
      </c>
      <c r="F2522" s="118" t="s">
        <v>1492</v>
      </c>
      <c r="G2522" s="113">
        <f>IF([Data da Aprovação]&lt;&gt;"ESTATUTÁRIO",YEAR([Data da Aprovação]),"")</f>
        <v>2011</v>
      </c>
      <c r="H2522" s="106">
        <f>Tabela9[[#This Row],[Valor do Provento R$]]/Tabela9[[#This Row],[Provento por 1 ou 1000 Ações]]</f>
        <v>1.4541175E-2</v>
      </c>
    </row>
    <row r="2523" spans="1:8">
      <c r="A2523" s="119" t="s">
        <v>1547</v>
      </c>
      <c r="B2523" s="117" t="s">
        <v>1490</v>
      </c>
      <c r="C2523" s="140">
        <v>40756</v>
      </c>
      <c r="D2523" s="141">
        <v>1.4541175E-2</v>
      </c>
      <c r="E2523" s="119">
        <v>1</v>
      </c>
      <c r="F2523" s="119" t="s">
        <v>1492</v>
      </c>
      <c r="G2523" s="114">
        <f>IF([Data da Aprovação]&lt;&gt;"ESTATUTÁRIO",YEAR([Data da Aprovação]),"")</f>
        <v>2011</v>
      </c>
      <c r="H2523" s="106">
        <f>Tabela9[[#This Row],[Valor do Provento R$]]/Tabela9[[#This Row],[Provento por 1 ou 1000 Ações]]</f>
        <v>1.4541175E-2</v>
      </c>
    </row>
    <row r="2524" spans="1:8">
      <c r="A2524" s="118" t="s">
        <v>1547</v>
      </c>
      <c r="B2524" s="116" t="s">
        <v>1490</v>
      </c>
      <c r="C2524" s="138">
        <v>40784</v>
      </c>
      <c r="D2524" s="139">
        <v>1.5995293000000001E-2</v>
      </c>
      <c r="E2524" s="118">
        <v>1</v>
      </c>
      <c r="F2524" s="118" t="s">
        <v>1492</v>
      </c>
      <c r="G2524" s="113">
        <f>IF([Data da Aprovação]&lt;&gt;"ESTATUTÁRIO",YEAR([Data da Aprovação]),"")</f>
        <v>2011</v>
      </c>
      <c r="H2524" s="106">
        <f>Tabela9[[#This Row],[Valor do Provento R$]]/Tabela9[[#This Row],[Provento por 1 ou 1000 Ações]]</f>
        <v>1.5995293000000001E-2</v>
      </c>
    </row>
    <row r="2525" spans="1:8">
      <c r="A2525" s="119" t="s">
        <v>1547</v>
      </c>
      <c r="B2525" s="117" t="s">
        <v>1490</v>
      </c>
      <c r="C2525" s="140">
        <v>40805</v>
      </c>
      <c r="D2525" s="141">
        <v>1.5995293000000001E-2</v>
      </c>
      <c r="E2525" s="119">
        <v>1</v>
      </c>
      <c r="F2525" s="119" t="s">
        <v>1492</v>
      </c>
      <c r="G2525" s="114">
        <f>IF([Data da Aprovação]&lt;&gt;"ESTATUTÁRIO",YEAR([Data da Aprovação]),"")</f>
        <v>2011</v>
      </c>
      <c r="H2525" s="106">
        <f>Tabela9[[#This Row],[Valor do Provento R$]]/Tabela9[[#This Row],[Provento por 1 ou 1000 Ações]]</f>
        <v>1.5995293000000001E-2</v>
      </c>
    </row>
    <row r="2526" spans="1:8">
      <c r="A2526" s="118" t="s">
        <v>1547</v>
      </c>
      <c r="B2526" s="116" t="s">
        <v>1490</v>
      </c>
      <c r="C2526" s="138">
        <v>40848</v>
      </c>
      <c r="D2526" s="139">
        <v>1.5995293000000001E-2</v>
      </c>
      <c r="E2526" s="118">
        <v>1</v>
      </c>
      <c r="F2526" s="118" t="s">
        <v>1492</v>
      </c>
      <c r="G2526" s="113">
        <f>IF([Data da Aprovação]&lt;&gt;"ESTATUTÁRIO",YEAR([Data da Aprovação]),"")</f>
        <v>2011</v>
      </c>
      <c r="H2526" s="106">
        <f>Tabela9[[#This Row],[Valor do Provento R$]]/Tabela9[[#This Row],[Provento por 1 ou 1000 Ações]]</f>
        <v>1.5995293000000001E-2</v>
      </c>
    </row>
    <row r="2527" spans="1:8">
      <c r="A2527" s="119" t="s">
        <v>1547</v>
      </c>
      <c r="B2527" s="117" t="s">
        <v>1490</v>
      </c>
      <c r="C2527" s="140">
        <v>40878</v>
      </c>
      <c r="D2527" s="141">
        <v>1.5995293000000001E-2</v>
      </c>
      <c r="E2527" s="119">
        <v>1</v>
      </c>
      <c r="F2527" s="119" t="s">
        <v>1492</v>
      </c>
      <c r="G2527" s="114">
        <f>IF([Data da Aprovação]&lt;&gt;"ESTATUTÁRIO",YEAR([Data da Aprovação]),"")</f>
        <v>2011</v>
      </c>
      <c r="H2527" s="106">
        <f>Tabela9[[#This Row],[Valor do Provento R$]]/Tabela9[[#This Row],[Provento por 1 ou 1000 Ações]]</f>
        <v>1.5995293000000001E-2</v>
      </c>
    </row>
    <row r="2528" spans="1:8">
      <c r="A2528" s="118" t="s">
        <v>1547</v>
      </c>
      <c r="B2528" s="116" t="s">
        <v>1490</v>
      </c>
      <c r="C2528" s="138">
        <v>40889</v>
      </c>
      <c r="D2528" s="139">
        <v>0.633826844</v>
      </c>
      <c r="E2528" s="118">
        <v>1</v>
      </c>
      <c r="F2528" s="118" t="s">
        <v>1489</v>
      </c>
      <c r="G2528" s="113">
        <f>IF([Data da Aprovação]&lt;&gt;"ESTATUTÁRIO",YEAR([Data da Aprovação]),"")</f>
        <v>2011</v>
      </c>
      <c r="H2528" s="106">
        <f>Tabela9[[#This Row],[Valor do Provento R$]]/Tabela9[[#This Row],[Provento por 1 ou 1000 Ações]]</f>
        <v>0.633826844</v>
      </c>
    </row>
    <row r="2529" spans="1:8">
      <c r="A2529" s="119" t="s">
        <v>1547</v>
      </c>
      <c r="B2529" s="117" t="s">
        <v>1490</v>
      </c>
      <c r="C2529" s="140">
        <v>40910</v>
      </c>
      <c r="D2529" s="141">
        <v>1.5995293000000001E-2</v>
      </c>
      <c r="E2529" s="119">
        <v>1</v>
      </c>
      <c r="F2529" s="119" t="s">
        <v>1492</v>
      </c>
      <c r="G2529" s="114">
        <f>IF([Data da Aprovação]&lt;&gt;"ESTATUTÁRIO",YEAR([Data da Aprovação]),"")</f>
        <v>2012</v>
      </c>
      <c r="H2529" s="106">
        <f>Tabela9[[#This Row],[Valor do Provento R$]]/Tabela9[[#This Row],[Provento por 1 ou 1000 Ações]]</f>
        <v>1.5995293000000001E-2</v>
      </c>
    </row>
    <row r="2530" spans="1:8">
      <c r="A2530" s="118" t="s">
        <v>1547</v>
      </c>
      <c r="B2530" s="116" t="s">
        <v>1490</v>
      </c>
      <c r="C2530" s="138">
        <v>40940</v>
      </c>
      <c r="D2530" s="139">
        <v>1.5995293000000001E-2</v>
      </c>
      <c r="E2530" s="118">
        <v>1</v>
      </c>
      <c r="F2530" s="118" t="s">
        <v>1492</v>
      </c>
      <c r="G2530" s="113">
        <f>IF([Data da Aprovação]&lt;&gt;"ESTATUTÁRIO",YEAR([Data da Aprovação]),"")</f>
        <v>2012</v>
      </c>
      <c r="H2530" s="106">
        <f>Tabela9[[#This Row],[Valor do Provento R$]]/Tabela9[[#This Row],[Provento por 1 ou 1000 Ações]]</f>
        <v>1.5995293000000001E-2</v>
      </c>
    </row>
    <row r="2531" spans="1:8">
      <c r="A2531" s="119" t="s">
        <v>1547</v>
      </c>
      <c r="B2531" s="117" t="s">
        <v>1490</v>
      </c>
      <c r="C2531" s="140">
        <v>40949</v>
      </c>
      <c r="D2531" s="141">
        <v>4.1516053999999997E-2</v>
      </c>
      <c r="E2531" s="119">
        <v>1</v>
      </c>
      <c r="F2531" s="119" t="s">
        <v>1492</v>
      </c>
      <c r="G2531" s="114">
        <f>IF([Data da Aprovação]&lt;&gt;"ESTATUTÁRIO",YEAR([Data da Aprovação]),"")</f>
        <v>2012</v>
      </c>
      <c r="H2531" s="106">
        <f>Tabela9[[#This Row],[Valor do Provento R$]]/Tabela9[[#This Row],[Provento por 1 ou 1000 Ações]]</f>
        <v>4.1516053999999997E-2</v>
      </c>
    </row>
    <row r="2532" spans="1:8">
      <c r="A2532" s="118" t="s">
        <v>1547</v>
      </c>
      <c r="B2532" s="116" t="s">
        <v>1490</v>
      </c>
      <c r="C2532" s="138">
        <v>40969</v>
      </c>
      <c r="D2532" s="139">
        <v>1.5995293000000001E-2</v>
      </c>
      <c r="E2532" s="118">
        <v>1</v>
      </c>
      <c r="F2532" s="118" t="s">
        <v>1492</v>
      </c>
      <c r="G2532" s="113">
        <f>IF([Data da Aprovação]&lt;&gt;"ESTATUTÁRIO",YEAR([Data da Aprovação]),"")</f>
        <v>2012</v>
      </c>
      <c r="H2532" s="106">
        <f>Tabela9[[#This Row],[Valor do Provento R$]]/Tabela9[[#This Row],[Provento por 1 ou 1000 Ações]]</f>
        <v>1.5995293000000001E-2</v>
      </c>
    </row>
    <row r="2533" spans="1:8">
      <c r="A2533" s="119" t="s">
        <v>1547</v>
      </c>
      <c r="B2533" s="117" t="s">
        <v>1490</v>
      </c>
      <c r="C2533" s="140">
        <v>41001</v>
      </c>
      <c r="D2533" s="141">
        <v>1.7594822E-2</v>
      </c>
      <c r="E2533" s="119">
        <v>1</v>
      </c>
      <c r="F2533" s="119" t="s">
        <v>1492</v>
      </c>
      <c r="G2533" s="114">
        <f>IF([Data da Aprovação]&lt;&gt;"ESTATUTÁRIO",YEAR([Data da Aprovação]),"")</f>
        <v>2012</v>
      </c>
      <c r="H2533" s="106">
        <f>Tabela9[[#This Row],[Valor do Provento R$]]/Tabela9[[#This Row],[Provento por 1 ou 1000 Ações]]</f>
        <v>1.7594822E-2</v>
      </c>
    </row>
    <row r="2534" spans="1:8">
      <c r="A2534" s="118" t="s">
        <v>1547</v>
      </c>
      <c r="B2534" s="116" t="s">
        <v>1490</v>
      </c>
      <c r="C2534" s="138">
        <v>41029</v>
      </c>
      <c r="D2534" s="139">
        <v>1.7594822E-2</v>
      </c>
      <c r="E2534" s="118">
        <v>1</v>
      </c>
      <c r="F2534" s="118" t="s">
        <v>1492</v>
      </c>
      <c r="G2534" s="113">
        <f>IF([Data da Aprovação]&lt;&gt;"ESTATUTÁRIO",YEAR([Data da Aprovação]),"")</f>
        <v>2012</v>
      </c>
      <c r="H2534" s="106">
        <f>Tabela9[[#This Row],[Valor do Provento R$]]/Tabela9[[#This Row],[Provento por 1 ou 1000 Ações]]</f>
        <v>1.7594822E-2</v>
      </c>
    </row>
    <row r="2535" spans="1:8">
      <c r="A2535" s="119" t="s">
        <v>1547</v>
      </c>
      <c r="B2535" s="117" t="s">
        <v>1490</v>
      </c>
      <c r="C2535" s="140">
        <v>41061</v>
      </c>
      <c r="D2535" s="141">
        <v>1.7594822E-2</v>
      </c>
      <c r="E2535" s="119">
        <v>1</v>
      </c>
      <c r="F2535" s="119" t="s">
        <v>1492</v>
      </c>
      <c r="G2535" s="114">
        <f>IF([Data da Aprovação]&lt;&gt;"ESTATUTÁRIO",YEAR([Data da Aprovação]),"")</f>
        <v>2012</v>
      </c>
      <c r="H2535" s="106">
        <f>Tabela9[[#This Row],[Valor do Provento R$]]/Tabela9[[#This Row],[Provento por 1 ou 1000 Ações]]</f>
        <v>1.7594822E-2</v>
      </c>
    </row>
    <row r="2536" spans="1:8">
      <c r="A2536" s="118" t="s">
        <v>1547</v>
      </c>
      <c r="B2536" s="116" t="s">
        <v>1490</v>
      </c>
      <c r="C2536" s="138">
        <v>41087</v>
      </c>
      <c r="D2536" s="139">
        <v>0.207003146</v>
      </c>
      <c r="E2536" s="118">
        <v>1</v>
      </c>
      <c r="F2536" s="118" t="s">
        <v>1489</v>
      </c>
      <c r="G2536" s="113">
        <f>IF([Data da Aprovação]&lt;&gt;"ESTATUTÁRIO",YEAR([Data da Aprovação]),"")</f>
        <v>2012</v>
      </c>
      <c r="H2536" s="106">
        <f>Tabela9[[#This Row],[Valor do Provento R$]]/Tabela9[[#This Row],[Provento por 1 ou 1000 Ações]]</f>
        <v>0.207003146</v>
      </c>
    </row>
    <row r="2537" spans="1:8">
      <c r="A2537" s="119" t="s">
        <v>1547</v>
      </c>
      <c r="B2537" s="117" t="s">
        <v>1490</v>
      </c>
      <c r="C2537" s="140">
        <v>41092</v>
      </c>
      <c r="D2537" s="141">
        <v>2.0699790999999999E-2</v>
      </c>
      <c r="E2537" s="119">
        <v>1</v>
      </c>
      <c r="F2537" s="119" t="s">
        <v>1489</v>
      </c>
      <c r="G2537" s="114">
        <f>IF([Data da Aprovação]&lt;&gt;"ESTATUTÁRIO",YEAR([Data da Aprovação]),"")</f>
        <v>2012</v>
      </c>
      <c r="H2537" s="106">
        <f>Tabela9[[#This Row],[Valor do Provento R$]]/Tabela9[[#This Row],[Provento por 1 ou 1000 Ações]]</f>
        <v>2.0699790999999999E-2</v>
      </c>
    </row>
    <row r="2538" spans="1:8">
      <c r="A2538" s="118" t="s">
        <v>1547</v>
      </c>
      <c r="B2538" s="116" t="s">
        <v>1490</v>
      </c>
      <c r="C2538" s="138">
        <v>41122</v>
      </c>
      <c r="D2538" s="139">
        <v>2.0699790999999999E-2</v>
      </c>
      <c r="E2538" s="118">
        <v>1</v>
      </c>
      <c r="F2538" s="118" t="s">
        <v>1489</v>
      </c>
      <c r="G2538" s="113">
        <f>IF([Data da Aprovação]&lt;&gt;"ESTATUTÁRIO",YEAR([Data da Aprovação]),"")</f>
        <v>2012</v>
      </c>
      <c r="H2538" s="106">
        <f>Tabela9[[#This Row],[Valor do Provento R$]]/Tabela9[[#This Row],[Provento por 1 ou 1000 Ações]]</f>
        <v>2.0699790999999999E-2</v>
      </c>
    </row>
    <row r="2539" spans="1:8">
      <c r="A2539" s="119" t="s">
        <v>1547</v>
      </c>
      <c r="B2539" s="117" t="s">
        <v>1490</v>
      </c>
      <c r="C2539" s="140">
        <v>41155</v>
      </c>
      <c r="D2539" s="141">
        <v>2.0699790999999999E-2</v>
      </c>
      <c r="E2539" s="119">
        <v>1</v>
      </c>
      <c r="F2539" s="119" t="s">
        <v>1489</v>
      </c>
      <c r="G2539" s="114">
        <f>IF([Data da Aprovação]&lt;&gt;"ESTATUTÁRIO",YEAR([Data da Aprovação]),"")</f>
        <v>2012</v>
      </c>
      <c r="H2539" s="106">
        <f>Tabela9[[#This Row],[Valor do Provento R$]]/Tabela9[[#This Row],[Provento por 1 ou 1000 Ações]]</f>
        <v>2.0699790999999999E-2</v>
      </c>
    </row>
    <row r="2540" spans="1:8">
      <c r="A2540" s="118" t="s">
        <v>1547</v>
      </c>
      <c r="B2540" s="116" t="s">
        <v>1490</v>
      </c>
      <c r="C2540" s="138">
        <v>41183</v>
      </c>
      <c r="D2540" s="139">
        <v>2.0699790999999999E-2</v>
      </c>
      <c r="E2540" s="118">
        <v>1</v>
      </c>
      <c r="F2540" s="118" t="s">
        <v>1489</v>
      </c>
      <c r="G2540" s="113">
        <f>IF([Data da Aprovação]&lt;&gt;"ESTATUTÁRIO",YEAR([Data da Aprovação]),"")</f>
        <v>2012</v>
      </c>
      <c r="H2540" s="106">
        <f>Tabela9[[#This Row],[Valor do Provento R$]]/Tabela9[[#This Row],[Provento por 1 ou 1000 Ações]]</f>
        <v>2.0699790999999999E-2</v>
      </c>
    </row>
    <row r="2541" spans="1:8">
      <c r="A2541" s="119" t="s">
        <v>1547</v>
      </c>
      <c r="B2541" s="117" t="s">
        <v>1490</v>
      </c>
      <c r="C2541" s="140">
        <v>41214</v>
      </c>
      <c r="D2541" s="141">
        <v>2.0699790999999999E-2</v>
      </c>
      <c r="E2541" s="119">
        <v>1</v>
      </c>
      <c r="F2541" s="119" t="s">
        <v>1489</v>
      </c>
      <c r="G2541" s="114">
        <f>IF([Data da Aprovação]&lt;&gt;"ESTATUTÁRIO",YEAR([Data da Aprovação]),"")</f>
        <v>2012</v>
      </c>
      <c r="H2541" s="106">
        <f>Tabela9[[#This Row],[Valor do Provento R$]]/Tabela9[[#This Row],[Provento por 1 ou 1000 Ações]]</f>
        <v>2.0699790999999999E-2</v>
      </c>
    </row>
    <row r="2542" spans="1:8">
      <c r="A2542" s="118" t="s">
        <v>1547</v>
      </c>
      <c r="B2542" s="116" t="s">
        <v>1490</v>
      </c>
      <c r="C2542" s="138">
        <v>41246</v>
      </c>
      <c r="D2542" s="139">
        <v>2.0699790999999999E-2</v>
      </c>
      <c r="E2542" s="118">
        <v>1</v>
      </c>
      <c r="F2542" s="118" t="s">
        <v>1489</v>
      </c>
      <c r="G2542" s="113">
        <f>IF([Data da Aprovação]&lt;&gt;"ESTATUTÁRIO",YEAR([Data da Aprovação]),"")</f>
        <v>2012</v>
      </c>
      <c r="H2542" s="106">
        <f>Tabela9[[#This Row],[Valor do Provento R$]]/Tabela9[[#This Row],[Provento por 1 ou 1000 Ações]]</f>
        <v>2.0699790999999999E-2</v>
      </c>
    </row>
    <row r="2543" spans="1:8">
      <c r="A2543" s="119" t="s">
        <v>1547</v>
      </c>
      <c r="B2543" s="117" t="s">
        <v>1490</v>
      </c>
      <c r="C2543" s="140">
        <v>41264</v>
      </c>
      <c r="D2543" s="141">
        <v>0.56381351000000002</v>
      </c>
      <c r="E2543" s="119">
        <v>1</v>
      </c>
      <c r="F2543" s="119" t="s">
        <v>1489</v>
      </c>
      <c r="G2543" s="114">
        <f>IF([Data da Aprovação]&lt;&gt;"ESTATUTÁRIO",YEAR([Data da Aprovação]),"")</f>
        <v>2012</v>
      </c>
      <c r="H2543" s="106">
        <f>Tabela9[[#This Row],[Valor do Provento R$]]/Tabela9[[#This Row],[Provento por 1 ou 1000 Ações]]</f>
        <v>0.56381351000000002</v>
      </c>
    </row>
    <row r="2544" spans="1:8">
      <c r="A2544" s="118" t="s">
        <v>1547</v>
      </c>
      <c r="B2544" s="116" t="s">
        <v>1490</v>
      </c>
      <c r="C2544" s="138">
        <v>41276</v>
      </c>
      <c r="D2544" s="139">
        <v>2.0699790999999999E-2</v>
      </c>
      <c r="E2544" s="118">
        <v>1</v>
      </c>
      <c r="F2544" s="118" t="s">
        <v>1489</v>
      </c>
      <c r="G2544" s="113">
        <f>IF([Data da Aprovação]&lt;&gt;"ESTATUTÁRIO",YEAR([Data da Aprovação]),"")</f>
        <v>2013</v>
      </c>
      <c r="H2544" s="106">
        <f>Tabela9[[#This Row],[Valor do Provento R$]]/Tabela9[[#This Row],[Provento por 1 ou 1000 Ações]]</f>
        <v>2.0699790999999999E-2</v>
      </c>
    </row>
    <row r="2545" spans="1:8">
      <c r="A2545" s="119" t="s">
        <v>1547</v>
      </c>
      <c r="B2545" s="117" t="s">
        <v>1490</v>
      </c>
      <c r="C2545" s="140">
        <v>41306</v>
      </c>
      <c r="D2545" s="141">
        <v>2.0699790999999999E-2</v>
      </c>
      <c r="E2545" s="119">
        <v>1</v>
      </c>
      <c r="F2545" s="119" t="s">
        <v>1489</v>
      </c>
      <c r="G2545" s="114">
        <f>IF([Data da Aprovação]&lt;&gt;"ESTATUTÁRIO",YEAR([Data da Aprovação]),"")</f>
        <v>2013</v>
      </c>
      <c r="H2545" s="106">
        <f>Tabela9[[#This Row],[Valor do Provento R$]]/Tabela9[[#This Row],[Provento por 1 ou 1000 Ações]]</f>
        <v>2.0699790999999999E-2</v>
      </c>
    </row>
    <row r="2546" spans="1:8">
      <c r="A2546" s="118" t="s">
        <v>1547</v>
      </c>
      <c r="B2546" s="116" t="s">
        <v>1490</v>
      </c>
      <c r="C2546" s="138">
        <v>41310</v>
      </c>
      <c r="D2546" s="139">
        <v>7.3134222999999998E-2</v>
      </c>
      <c r="E2546" s="118">
        <v>1</v>
      </c>
      <c r="F2546" s="118" t="s">
        <v>1492</v>
      </c>
      <c r="G2546" s="113">
        <f>IF([Data da Aprovação]&lt;&gt;"ESTATUTÁRIO",YEAR([Data da Aprovação]),"")</f>
        <v>2013</v>
      </c>
      <c r="H2546" s="106">
        <f>Tabela9[[#This Row],[Valor do Provento R$]]/Tabela9[[#This Row],[Provento por 1 ou 1000 Ações]]</f>
        <v>7.3134222999999998E-2</v>
      </c>
    </row>
    <row r="2547" spans="1:8">
      <c r="A2547" s="119" t="s">
        <v>1547</v>
      </c>
      <c r="B2547" s="117" t="s">
        <v>1490</v>
      </c>
      <c r="C2547" s="140">
        <v>41319</v>
      </c>
      <c r="D2547" s="141">
        <v>2.0699790999999999E-2</v>
      </c>
      <c r="E2547" s="119">
        <v>1</v>
      </c>
      <c r="F2547" s="119" t="s">
        <v>1489</v>
      </c>
      <c r="G2547" s="114">
        <f>IF([Data da Aprovação]&lt;&gt;"ESTATUTÁRIO",YEAR([Data da Aprovação]),"")</f>
        <v>2013</v>
      </c>
      <c r="H2547" s="106">
        <f>Tabela9[[#This Row],[Valor do Provento R$]]/Tabela9[[#This Row],[Provento por 1 ou 1000 Ações]]</f>
        <v>2.0699790999999999E-2</v>
      </c>
    </row>
    <row r="2548" spans="1:8">
      <c r="A2548" s="118" t="s">
        <v>1547</v>
      </c>
      <c r="B2548" s="116" t="s">
        <v>1490</v>
      </c>
      <c r="C2548" s="138">
        <v>41365</v>
      </c>
      <c r="D2548" s="139">
        <v>2.0699790999999999E-2</v>
      </c>
      <c r="E2548" s="118">
        <v>1</v>
      </c>
      <c r="F2548" s="118" t="s">
        <v>1489</v>
      </c>
      <c r="G2548" s="113">
        <f>IF([Data da Aprovação]&lt;&gt;"ESTATUTÁRIO",YEAR([Data da Aprovação]),"")</f>
        <v>2013</v>
      </c>
      <c r="H2548" s="106">
        <f>Tabela9[[#This Row],[Valor do Provento R$]]/Tabela9[[#This Row],[Provento por 1 ou 1000 Ações]]</f>
        <v>2.0699790999999999E-2</v>
      </c>
    </row>
    <row r="2549" spans="1:8">
      <c r="A2549" s="119" t="s">
        <v>1547</v>
      </c>
      <c r="B2549" s="117" t="s">
        <v>1490</v>
      </c>
      <c r="C2549" s="140">
        <v>41396</v>
      </c>
      <c r="D2549" s="141">
        <v>2.0699790999999999E-2</v>
      </c>
      <c r="E2549" s="119">
        <v>1</v>
      </c>
      <c r="F2549" s="119" t="s">
        <v>1489</v>
      </c>
      <c r="G2549" s="114">
        <f>IF([Data da Aprovação]&lt;&gt;"ESTATUTÁRIO",YEAR([Data da Aprovação]),"")</f>
        <v>2013</v>
      </c>
      <c r="H2549" s="106">
        <f>Tabela9[[#This Row],[Valor do Provento R$]]/Tabela9[[#This Row],[Provento por 1 ou 1000 Ações]]</f>
        <v>2.0699790999999999E-2</v>
      </c>
    </row>
    <row r="2550" spans="1:8">
      <c r="A2550" s="118" t="s">
        <v>1547</v>
      </c>
      <c r="B2550" s="116" t="s">
        <v>1490</v>
      </c>
      <c r="C2550" s="138">
        <v>41428</v>
      </c>
      <c r="D2550" s="139">
        <v>2.0699790999999999E-2</v>
      </c>
      <c r="E2550" s="118">
        <v>1</v>
      </c>
      <c r="F2550" s="118" t="s">
        <v>1489</v>
      </c>
      <c r="G2550" s="113">
        <f>IF([Data da Aprovação]&lt;&gt;"ESTATUTÁRIO",YEAR([Data da Aprovação]),"")</f>
        <v>2013</v>
      </c>
      <c r="H2550" s="106">
        <f>Tabela9[[#This Row],[Valor do Provento R$]]/Tabela9[[#This Row],[Provento por 1 ou 1000 Ações]]</f>
        <v>2.0699790999999999E-2</v>
      </c>
    </row>
    <row r="2551" spans="1:8">
      <c r="A2551" s="119" t="s">
        <v>1547</v>
      </c>
      <c r="B2551" s="117" t="s">
        <v>1490</v>
      </c>
      <c r="C2551" s="140">
        <v>41437</v>
      </c>
      <c r="D2551" s="141">
        <v>0.207078914</v>
      </c>
      <c r="E2551" s="119">
        <v>1</v>
      </c>
      <c r="F2551" s="119" t="s">
        <v>1489</v>
      </c>
      <c r="G2551" s="114">
        <f>IF([Data da Aprovação]&lt;&gt;"ESTATUTÁRIO",YEAR([Data da Aprovação]),"")</f>
        <v>2013</v>
      </c>
      <c r="H2551" s="106">
        <f>Tabela9[[#This Row],[Valor do Provento R$]]/Tabela9[[#This Row],[Provento por 1 ou 1000 Ações]]</f>
        <v>0.207078914</v>
      </c>
    </row>
    <row r="2552" spans="1:8">
      <c r="A2552" s="118" t="s">
        <v>1547</v>
      </c>
      <c r="B2552" s="116" t="s">
        <v>1490</v>
      </c>
      <c r="C2552" s="138">
        <v>41442</v>
      </c>
      <c r="D2552" s="139">
        <v>2.0699790999999999E-2</v>
      </c>
      <c r="E2552" s="118">
        <v>1</v>
      </c>
      <c r="F2552" s="118" t="s">
        <v>1489</v>
      </c>
      <c r="G2552" s="113">
        <f>IF([Data da Aprovação]&lt;&gt;"ESTATUTÁRIO",YEAR([Data da Aprovação]),"")</f>
        <v>2013</v>
      </c>
      <c r="H2552" s="106">
        <f>Tabela9[[#This Row],[Valor do Provento R$]]/Tabela9[[#This Row],[Provento por 1 ou 1000 Ações]]</f>
        <v>2.0699790999999999E-2</v>
      </c>
    </row>
    <row r="2553" spans="1:8">
      <c r="A2553" s="119" t="s">
        <v>1547</v>
      </c>
      <c r="B2553" s="117" t="s">
        <v>1490</v>
      </c>
      <c r="C2553" s="140">
        <v>41487</v>
      </c>
      <c r="D2553" s="141">
        <v>2.0699790999999999E-2</v>
      </c>
      <c r="E2553" s="119">
        <v>1</v>
      </c>
      <c r="F2553" s="119" t="s">
        <v>1489</v>
      </c>
      <c r="G2553" s="114">
        <f>IF([Data da Aprovação]&lt;&gt;"ESTATUTÁRIO",YEAR([Data da Aprovação]),"")</f>
        <v>2013</v>
      </c>
      <c r="H2553" s="106">
        <f>Tabela9[[#This Row],[Valor do Provento R$]]/Tabela9[[#This Row],[Provento por 1 ou 1000 Ações]]</f>
        <v>2.0699790999999999E-2</v>
      </c>
    </row>
    <row r="2554" spans="1:8">
      <c r="A2554" s="144" t="s">
        <v>1547</v>
      </c>
      <c r="B2554" s="116" t="s">
        <v>1490</v>
      </c>
      <c r="C2554" s="138">
        <v>41519</v>
      </c>
      <c r="D2554" s="139">
        <v>2.0699790999999999E-2</v>
      </c>
      <c r="E2554" s="145">
        <v>1</v>
      </c>
      <c r="F2554" s="118" t="s">
        <v>1489</v>
      </c>
      <c r="G2554" s="113">
        <f>IF([Data da Aprovação]&lt;&gt;"ESTATUTÁRIO",YEAR([Data da Aprovação]),"")</f>
        <v>2013</v>
      </c>
      <c r="H2554" s="106">
        <f>Tabela9[[#This Row],[Valor do Provento R$]]/Tabela9[[#This Row],[Provento por 1 ou 1000 Ações]]</f>
        <v>2.0699790999999999E-2</v>
      </c>
    </row>
    <row r="2555" spans="1:8">
      <c r="A2555" s="119" t="s">
        <v>1547</v>
      </c>
      <c r="B2555" s="117" t="s">
        <v>1490</v>
      </c>
      <c r="C2555" s="140">
        <v>41548</v>
      </c>
      <c r="D2555" s="141">
        <v>2.0699790999999999E-2</v>
      </c>
      <c r="E2555" s="119">
        <v>1</v>
      </c>
      <c r="F2555" s="119" t="s">
        <v>1489</v>
      </c>
      <c r="G2555" s="114">
        <f>IF([Data da Aprovação]&lt;&gt;"ESTATUTÁRIO",YEAR([Data da Aprovação]),"")</f>
        <v>2013</v>
      </c>
      <c r="H2555" s="106">
        <f>Tabela9[[#This Row],[Valor do Provento R$]]/Tabela9[[#This Row],[Provento por 1 ou 1000 Ações]]</f>
        <v>2.0699790999999999E-2</v>
      </c>
    </row>
    <row r="2556" spans="1:8">
      <c r="A2556" s="118" t="s">
        <v>1547</v>
      </c>
      <c r="B2556" s="116" t="s">
        <v>1490</v>
      </c>
      <c r="C2556" s="138">
        <v>41564</v>
      </c>
      <c r="D2556" s="139">
        <v>2.0699790999999999E-2</v>
      </c>
      <c r="E2556" s="118">
        <v>1</v>
      </c>
      <c r="F2556" s="118" t="s">
        <v>1489</v>
      </c>
      <c r="G2556" s="113">
        <f>IF([Data da Aprovação]&lt;&gt;"ESTATUTÁRIO",YEAR([Data da Aprovação]),"")</f>
        <v>2013</v>
      </c>
      <c r="H2556" s="106">
        <f>Tabela9[[#This Row],[Valor do Provento R$]]/Tabela9[[#This Row],[Provento por 1 ou 1000 Ações]]</f>
        <v>2.0699790999999999E-2</v>
      </c>
    </row>
    <row r="2557" spans="1:8">
      <c r="A2557" s="119" t="s">
        <v>1547</v>
      </c>
      <c r="B2557" s="117" t="s">
        <v>1490</v>
      </c>
      <c r="C2557" s="140">
        <v>41610</v>
      </c>
      <c r="D2557" s="141">
        <v>2.0699790999999999E-2</v>
      </c>
      <c r="E2557" s="119">
        <v>1</v>
      </c>
      <c r="F2557" s="119" t="s">
        <v>1489</v>
      </c>
      <c r="G2557" s="114">
        <f>IF([Data da Aprovação]&lt;&gt;"ESTATUTÁRIO",YEAR([Data da Aprovação]),"")</f>
        <v>2013</v>
      </c>
      <c r="H2557" s="106">
        <f>Tabela9[[#This Row],[Valor do Provento R$]]/Tabela9[[#This Row],[Provento por 1 ou 1000 Ações]]</f>
        <v>2.0699790999999999E-2</v>
      </c>
    </row>
    <row r="2558" spans="1:8">
      <c r="A2558" s="118" t="s">
        <v>1547</v>
      </c>
      <c r="B2558" s="116" t="s">
        <v>1490</v>
      </c>
      <c r="C2558" s="138">
        <v>41617</v>
      </c>
      <c r="D2558" s="139">
        <v>0.354834182</v>
      </c>
      <c r="E2558" s="118">
        <v>1</v>
      </c>
      <c r="F2558" s="118" t="s">
        <v>1489</v>
      </c>
      <c r="G2558" s="113">
        <f>IF([Data da Aprovação]&lt;&gt;"ESTATUTÁRIO",YEAR([Data da Aprovação]),"")</f>
        <v>2013</v>
      </c>
      <c r="H2558" s="106">
        <f>Tabela9[[#This Row],[Valor do Provento R$]]/Tabela9[[#This Row],[Provento por 1 ou 1000 Ações]]</f>
        <v>0.354834182</v>
      </c>
    </row>
    <row r="2559" spans="1:8">
      <c r="A2559" s="119" t="s">
        <v>1547</v>
      </c>
      <c r="B2559" s="117" t="s">
        <v>1490</v>
      </c>
      <c r="C2559" s="140">
        <v>41641</v>
      </c>
      <c r="D2559" s="141">
        <v>2.0699790999999999E-2</v>
      </c>
      <c r="E2559" s="119">
        <v>1</v>
      </c>
      <c r="F2559" s="119" t="s">
        <v>1489</v>
      </c>
      <c r="G2559" s="114">
        <f>IF([Data da Aprovação]&lt;&gt;"ESTATUTÁRIO",YEAR([Data da Aprovação]),"")</f>
        <v>2014</v>
      </c>
      <c r="H2559" s="106">
        <f>Tabela9[[#This Row],[Valor do Provento R$]]/Tabela9[[#This Row],[Provento por 1 ou 1000 Ações]]</f>
        <v>2.0699790999999999E-2</v>
      </c>
    </row>
    <row r="2560" spans="1:8">
      <c r="A2560" s="118" t="s">
        <v>1547</v>
      </c>
      <c r="B2560" s="116" t="s">
        <v>1490</v>
      </c>
      <c r="C2560" s="138">
        <v>41673</v>
      </c>
      <c r="D2560" s="139">
        <v>2.0699790999999999E-2</v>
      </c>
      <c r="E2560" s="118">
        <v>1</v>
      </c>
      <c r="F2560" s="118" t="s">
        <v>1489</v>
      </c>
      <c r="G2560" s="113">
        <f>IF([Data da Aprovação]&lt;&gt;"ESTATUTÁRIO",YEAR([Data da Aprovação]),"")</f>
        <v>2014</v>
      </c>
      <c r="H2560" s="106">
        <f>Tabela9[[#This Row],[Valor do Provento R$]]/Tabela9[[#This Row],[Provento por 1 ou 1000 Ações]]</f>
        <v>2.0699790999999999E-2</v>
      </c>
    </row>
    <row r="2561" spans="1:8">
      <c r="A2561" s="119" t="s">
        <v>1547</v>
      </c>
      <c r="B2561" s="117" t="s">
        <v>1490</v>
      </c>
      <c r="C2561" s="140">
        <v>41680</v>
      </c>
      <c r="D2561" s="141">
        <v>0.21320936200000001</v>
      </c>
      <c r="E2561" s="119">
        <v>1</v>
      </c>
      <c r="F2561" s="119" t="s">
        <v>1492</v>
      </c>
      <c r="G2561" s="114">
        <f>IF([Data da Aprovação]&lt;&gt;"ESTATUTÁRIO",YEAR([Data da Aprovação]),"")</f>
        <v>2014</v>
      </c>
      <c r="H2561" s="106">
        <f>Tabela9[[#This Row],[Valor do Provento R$]]/Tabela9[[#This Row],[Provento por 1 ou 1000 Ações]]</f>
        <v>0.21320936200000001</v>
      </c>
    </row>
    <row r="2562" spans="1:8">
      <c r="A2562" s="118" t="s">
        <v>1547</v>
      </c>
      <c r="B2562" s="116" t="s">
        <v>1490</v>
      </c>
      <c r="C2562" s="138" t="s">
        <v>1548</v>
      </c>
      <c r="D2562" s="139">
        <v>6.0000000000000001E-3</v>
      </c>
      <c r="E2562" s="118">
        <v>1000</v>
      </c>
      <c r="F2562" s="118" t="s">
        <v>1492</v>
      </c>
      <c r="G2562" s="113" t="str">
        <f>IF([Data da Aprovação]&lt;&gt;"ESTATUTÁRIO",YEAR([Data da Aprovação]),"")</f>
        <v/>
      </c>
      <c r="H2562" s="106">
        <f>Tabela9[[#This Row],[Valor do Provento R$]]/Tabela9[[#This Row],[Provento por 1 ou 1000 Ações]]</f>
        <v>6.0000000000000002E-6</v>
      </c>
    </row>
    <row r="2563" spans="1:8">
      <c r="A2563" s="119" t="s">
        <v>1547</v>
      </c>
      <c r="B2563" s="117" t="s">
        <v>1490</v>
      </c>
      <c r="C2563" s="140" t="s">
        <v>1548</v>
      </c>
      <c r="D2563" s="141">
        <v>0.01</v>
      </c>
      <c r="E2563" s="119">
        <v>1000</v>
      </c>
      <c r="F2563" s="119" t="s">
        <v>1492</v>
      </c>
      <c r="G2563" s="114" t="str">
        <f>IF([Data da Aprovação]&lt;&gt;"ESTATUTÁRIO",YEAR([Data da Aprovação]),"")</f>
        <v/>
      </c>
      <c r="H2563" s="106">
        <f>Tabela9[[#This Row],[Valor do Provento R$]]/Tabela9[[#This Row],[Provento por 1 ou 1000 Ações]]</f>
        <v>1.0000000000000001E-5</v>
      </c>
    </row>
    <row r="2564" spans="1:8">
      <c r="A2564" s="118" t="s">
        <v>1547</v>
      </c>
      <c r="B2564" s="116" t="s">
        <v>1490</v>
      </c>
      <c r="C2564" s="138" t="s">
        <v>1548</v>
      </c>
      <c r="D2564" s="139">
        <v>0.01</v>
      </c>
      <c r="E2564" s="118">
        <v>1000</v>
      </c>
      <c r="F2564" s="118" t="s">
        <v>1492</v>
      </c>
      <c r="G2564" s="113" t="str">
        <f>IF([Data da Aprovação]&lt;&gt;"ESTATUTÁRIO",YEAR([Data da Aprovação]),"")</f>
        <v/>
      </c>
      <c r="H2564" s="106">
        <f>Tabela9[[#This Row],[Valor do Provento R$]]/Tabela9[[#This Row],[Provento por 1 ou 1000 Ações]]</f>
        <v>1.0000000000000001E-5</v>
      </c>
    </row>
    <row r="2565" spans="1:8">
      <c r="A2565" s="119" t="s">
        <v>1547</v>
      </c>
      <c r="B2565" s="117" t="s">
        <v>1490</v>
      </c>
      <c r="C2565" s="140" t="s">
        <v>1548</v>
      </c>
      <c r="D2565" s="141">
        <v>0.01</v>
      </c>
      <c r="E2565" s="119">
        <v>1000</v>
      </c>
      <c r="F2565" s="119" t="s">
        <v>1492</v>
      </c>
      <c r="G2565" s="114" t="str">
        <f>IF([Data da Aprovação]&lt;&gt;"ESTATUTÁRIO",YEAR([Data da Aprovação]),"")</f>
        <v/>
      </c>
      <c r="H2565" s="106">
        <f>Tabela9[[#This Row],[Valor do Provento R$]]/Tabela9[[#This Row],[Provento por 1 ou 1000 Ações]]</f>
        <v>1.0000000000000001E-5</v>
      </c>
    </row>
    <row r="2566" spans="1:8">
      <c r="A2566" s="118" t="s">
        <v>1547</v>
      </c>
      <c r="B2566" s="116" t="s">
        <v>1490</v>
      </c>
      <c r="C2566" s="138" t="s">
        <v>1548</v>
      </c>
      <c r="D2566" s="139">
        <v>0.01</v>
      </c>
      <c r="E2566" s="118">
        <v>1000</v>
      </c>
      <c r="F2566" s="118" t="s">
        <v>1492</v>
      </c>
      <c r="G2566" s="113" t="str">
        <f>IF([Data da Aprovação]&lt;&gt;"ESTATUTÁRIO",YEAR([Data da Aprovação]),"")</f>
        <v/>
      </c>
      <c r="H2566" s="106">
        <f>Tabela9[[#This Row],[Valor do Provento R$]]/Tabela9[[#This Row],[Provento por 1 ou 1000 Ações]]</f>
        <v>1.0000000000000001E-5</v>
      </c>
    </row>
    <row r="2567" spans="1:8">
      <c r="A2567" s="119" t="s">
        <v>1547</v>
      </c>
      <c r="B2567" s="117" t="s">
        <v>1490</v>
      </c>
      <c r="C2567" s="140" t="s">
        <v>1548</v>
      </c>
      <c r="D2567" s="141">
        <v>0.01</v>
      </c>
      <c r="E2567" s="119">
        <v>1000</v>
      </c>
      <c r="F2567" s="119" t="s">
        <v>1492</v>
      </c>
      <c r="G2567" s="114" t="str">
        <f>IF([Data da Aprovação]&lt;&gt;"ESTATUTÁRIO",YEAR([Data da Aprovação]),"")</f>
        <v/>
      </c>
      <c r="H2567" s="106">
        <f>Tabela9[[#This Row],[Valor do Provento R$]]/Tabela9[[#This Row],[Provento por 1 ou 1000 Ações]]</f>
        <v>1.0000000000000001E-5</v>
      </c>
    </row>
    <row r="2568" spans="1:8">
      <c r="A2568" s="118" t="s">
        <v>1547</v>
      </c>
      <c r="B2568" s="116" t="s">
        <v>1490</v>
      </c>
      <c r="C2568" s="138" t="s">
        <v>1548</v>
      </c>
      <c r="D2568" s="139">
        <v>0.01</v>
      </c>
      <c r="E2568" s="118">
        <v>1000</v>
      </c>
      <c r="F2568" s="118" t="s">
        <v>1492</v>
      </c>
      <c r="G2568" s="113" t="str">
        <f>IF([Data da Aprovação]&lt;&gt;"ESTATUTÁRIO",YEAR([Data da Aprovação]),"")</f>
        <v/>
      </c>
      <c r="H2568" s="106">
        <f>Tabela9[[#This Row],[Valor do Provento R$]]/Tabela9[[#This Row],[Provento por 1 ou 1000 Ações]]</f>
        <v>1.0000000000000001E-5</v>
      </c>
    </row>
    <row r="2569" spans="1:8">
      <c r="A2569" s="119" t="s">
        <v>1547</v>
      </c>
      <c r="B2569" s="117" t="s">
        <v>1490</v>
      </c>
      <c r="C2569" s="140" t="s">
        <v>1548</v>
      </c>
      <c r="D2569" s="141">
        <v>0.01</v>
      </c>
      <c r="E2569" s="119">
        <v>1000</v>
      </c>
      <c r="F2569" s="119" t="s">
        <v>1492</v>
      </c>
      <c r="G2569" s="114" t="str">
        <f>IF([Data da Aprovação]&lt;&gt;"ESTATUTÁRIO",YEAR([Data da Aprovação]),"")</f>
        <v/>
      </c>
      <c r="H2569" s="106">
        <f>Tabela9[[#This Row],[Valor do Provento R$]]/Tabela9[[#This Row],[Provento por 1 ou 1000 Ações]]</f>
        <v>1.0000000000000001E-5</v>
      </c>
    </row>
    <row r="2570" spans="1:8">
      <c r="A2570" s="118" t="s">
        <v>1547</v>
      </c>
      <c r="B2570" s="116" t="s">
        <v>1490</v>
      </c>
      <c r="C2570" s="138" t="s">
        <v>1548</v>
      </c>
      <c r="D2570" s="139">
        <v>0.01</v>
      </c>
      <c r="E2570" s="118">
        <v>1000</v>
      </c>
      <c r="F2570" s="118" t="s">
        <v>1492</v>
      </c>
      <c r="G2570" s="113" t="str">
        <f>IF([Data da Aprovação]&lt;&gt;"ESTATUTÁRIO",YEAR([Data da Aprovação]),"")</f>
        <v/>
      </c>
      <c r="H2570" s="106">
        <f>Tabela9[[#This Row],[Valor do Provento R$]]/Tabela9[[#This Row],[Provento por 1 ou 1000 Ações]]</f>
        <v>1.0000000000000001E-5</v>
      </c>
    </row>
    <row r="2571" spans="1:8">
      <c r="A2571" s="119" t="s">
        <v>1547</v>
      </c>
      <c r="B2571" s="117" t="s">
        <v>1490</v>
      </c>
      <c r="C2571" s="140" t="s">
        <v>1548</v>
      </c>
      <c r="D2571" s="141">
        <v>0.01</v>
      </c>
      <c r="E2571" s="119">
        <v>1000</v>
      </c>
      <c r="F2571" s="119" t="s">
        <v>1492</v>
      </c>
      <c r="G2571" s="114" t="str">
        <f>IF([Data da Aprovação]&lt;&gt;"ESTATUTÁRIO",YEAR([Data da Aprovação]),"")</f>
        <v/>
      </c>
      <c r="H2571" s="106">
        <f>Tabela9[[#This Row],[Valor do Provento R$]]/Tabela9[[#This Row],[Provento por 1 ou 1000 Ações]]</f>
        <v>1.0000000000000001E-5</v>
      </c>
    </row>
    <row r="2572" spans="1:8">
      <c r="A2572" s="118" t="s">
        <v>1547</v>
      </c>
      <c r="B2572" s="116" t="s">
        <v>1490</v>
      </c>
      <c r="C2572" s="138" t="s">
        <v>1548</v>
      </c>
      <c r="D2572" s="139">
        <v>0.01</v>
      </c>
      <c r="E2572" s="118">
        <v>1000</v>
      </c>
      <c r="F2572" s="118" t="s">
        <v>1492</v>
      </c>
      <c r="G2572" s="113" t="str">
        <f>IF([Data da Aprovação]&lt;&gt;"ESTATUTÁRIO",YEAR([Data da Aprovação]),"")</f>
        <v/>
      </c>
      <c r="H2572" s="106">
        <f>Tabela9[[#This Row],[Valor do Provento R$]]/Tabela9[[#This Row],[Provento por 1 ou 1000 Ações]]</f>
        <v>1.0000000000000001E-5</v>
      </c>
    </row>
    <row r="2573" spans="1:8">
      <c r="A2573" s="119" t="s">
        <v>1547</v>
      </c>
      <c r="B2573" s="117" t="s">
        <v>1490</v>
      </c>
      <c r="C2573" s="140" t="s">
        <v>1548</v>
      </c>
      <c r="D2573" s="141">
        <v>0.01</v>
      </c>
      <c r="E2573" s="119">
        <v>1000</v>
      </c>
      <c r="F2573" s="119" t="s">
        <v>1492</v>
      </c>
      <c r="G2573" s="114" t="str">
        <f>IF([Data da Aprovação]&lt;&gt;"ESTATUTÁRIO",YEAR([Data da Aprovação]),"")</f>
        <v/>
      </c>
      <c r="H2573" s="106">
        <f>Tabela9[[#This Row],[Valor do Provento R$]]/Tabela9[[#This Row],[Provento por 1 ou 1000 Ações]]</f>
        <v>1.0000000000000001E-5</v>
      </c>
    </row>
    <row r="2574" spans="1:8">
      <c r="A2574" s="118" t="s">
        <v>1547</v>
      </c>
      <c r="B2574" s="116" t="s">
        <v>1490</v>
      </c>
      <c r="C2574" s="138" t="s">
        <v>1548</v>
      </c>
      <c r="D2574" s="139">
        <v>0.01</v>
      </c>
      <c r="E2574" s="118">
        <v>1000</v>
      </c>
      <c r="F2574" s="118" t="s">
        <v>1492</v>
      </c>
      <c r="G2574" s="113" t="str">
        <f>IF([Data da Aprovação]&lt;&gt;"ESTATUTÁRIO",YEAR([Data da Aprovação]),"")</f>
        <v/>
      </c>
      <c r="H2574" s="106">
        <f>Tabela9[[#This Row],[Valor do Provento R$]]/Tabela9[[#This Row],[Provento por 1 ou 1000 Ações]]</f>
        <v>1.0000000000000001E-5</v>
      </c>
    </row>
    <row r="2575" spans="1:8">
      <c r="A2575" s="119" t="s">
        <v>1547</v>
      </c>
      <c r="B2575" s="117" t="s">
        <v>1490</v>
      </c>
      <c r="C2575" s="140" t="s">
        <v>1548</v>
      </c>
      <c r="D2575" s="141">
        <v>0.01</v>
      </c>
      <c r="E2575" s="119">
        <v>1000</v>
      </c>
      <c r="F2575" s="119" t="s">
        <v>1492</v>
      </c>
      <c r="G2575" s="114" t="str">
        <f>IF([Data da Aprovação]&lt;&gt;"ESTATUTÁRIO",YEAR([Data da Aprovação]),"")</f>
        <v/>
      </c>
      <c r="H2575" s="106">
        <f>Tabela9[[#This Row],[Valor do Provento R$]]/Tabela9[[#This Row],[Provento por 1 ou 1000 Ações]]</f>
        <v>1.0000000000000001E-5</v>
      </c>
    </row>
    <row r="2576" spans="1:8">
      <c r="A2576" s="118" t="s">
        <v>1547</v>
      </c>
      <c r="B2576" s="116" t="s">
        <v>1490</v>
      </c>
      <c r="C2576" s="138" t="s">
        <v>1548</v>
      </c>
      <c r="D2576" s="139">
        <v>0.01</v>
      </c>
      <c r="E2576" s="118">
        <v>1000</v>
      </c>
      <c r="F2576" s="118" t="s">
        <v>1492</v>
      </c>
      <c r="G2576" s="113" t="str">
        <f>IF([Data da Aprovação]&lt;&gt;"ESTATUTÁRIO",YEAR([Data da Aprovação]),"")</f>
        <v/>
      </c>
      <c r="H2576" s="106">
        <f>Tabela9[[#This Row],[Valor do Provento R$]]/Tabela9[[#This Row],[Provento por 1 ou 1000 Ações]]</f>
        <v>1.0000000000000001E-5</v>
      </c>
    </row>
    <row r="2577" spans="1:8">
      <c r="A2577" s="119" t="s">
        <v>1547</v>
      </c>
      <c r="B2577" s="117" t="s">
        <v>1490</v>
      </c>
      <c r="C2577" s="140" t="s">
        <v>1548</v>
      </c>
      <c r="D2577" s="141">
        <v>0.01</v>
      </c>
      <c r="E2577" s="119">
        <v>1000</v>
      </c>
      <c r="F2577" s="119" t="s">
        <v>1492</v>
      </c>
      <c r="G2577" s="114" t="str">
        <f>IF([Data da Aprovação]&lt;&gt;"ESTATUTÁRIO",YEAR([Data da Aprovação]),"")</f>
        <v/>
      </c>
      <c r="H2577" s="106">
        <f>Tabela9[[#This Row],[Valor do Provento R$]]/Tabela9[[#This Row],[Provento por 1 ou 1000 Ações]]</f>
        <v>1.0000000000000001E-5</v>
      </c>
    </row>
    <row r="2578" spans="1:8">
      <c r="A2578" s="118" t="s">
        <v>1547</v>
      </c>
      <c r="B2578" s="116" t="s">
        <v>1490</v>
      </c>
      <c r="C2578" s="138" t="s">
        <v>1548</v>
      </c>
      <c r="D2578" s="139">
        <v>0.01</v>
      </c>
      <c r="E2578" s="118">
        <v>1000</v>
      </c>
      <c r="F2578" s="118" t="s">
        <v>1492</v>
      </c>
      <c r="G2578" s="113" t="str">
        <f>IF([Data da Aprovação]&lt;&gt;"ESTATUTÁRIO",YEAR([Data da Aprovação]),"")</f>
        <v/>
      </c>
      <c r="H2578" s="106">
        <f>Tabela9[[#This Row],[Valor do Provento R$]]/Tabela9[[#This Row],[Provento por 1 ou 1000 Ações]]</f>
        <v>1.0000000000000001E-5</v>
      </c>
    </row>
    <row r="2579" spans="1:8">
      <c r="A2579" s="119" t="s">
        <v>1547</v>
      </c>
      <c r="B2579" s="117" t="s">
        <v>1490</v>
      </c>
      <c r="C2579" s="140" t="s">
        <v>1548</v>
      </c>
      <c r="D2579" s="141">
        <v>1.1764999999999999E-2</v>
      </c>
      <c r="E2579" s="119">
        <v>1000</v>
      </c>
      <c r="F2579" s="119" t="s">
        <v>1489</v>
      </c>
      <c r="G2579" s="114" t="str">
        <f>IF([Data da Aprovação]&lt;&gt;"ESTATUTÁRIO",YEAR([Data da Aprovação]),"")</f>
        <v/>
      </c>
      <c r="H2579" s="106">
        <f>Tabela9[[#This Row],[Valor do Provento R$]]/Tabela9[[#This Row],[Provento por 1 ou 1000 Ações]]</f>
        <v>1.1765E-5</v>
      </c>
    </row>
    <row r="2580" spans="1:8">
      <c r="A2580" s="118" t="s">
        <v>1547</v>
      </c>
      <c r="B2580" s="116" t="s">
        <v>1490</v>
      </c>
      <c r="C2580" s="138" t="s">
        <v>1548</v>
      </c>
      <c r="D2580" s="139">
        <v>1.29415E-2</v>
      </c>
      <c r="E2580" s="118">
        <v>1000</v>
      </c>
      <c r="F2580" s="118" t="s">
        <v>1489</v>
      </c>
      <c r="G2580" s="113" t="str">
        <f>IF([Data da Aprovação]&lt;&gt;"ESTATUTÁRIO",YEAR([Data da Aprovação]),"")</f>
        <v/>
      </c>
      <c r="H2580" s="106">
        <f>Tabela9[[#This Row],[Valor do Provento R$]]/Tabela9[[#This Row],[Provento por 1 ou 1000 Ações]]</f>
        <v>1.29415E-5</v>
      </c>
    </row>
    <row r="2581" spans="1:8">
      <c r="A2581" s="119" t="s">
        <v>1547</v>
      </c>
      <c r="B2581" s="117" t="s">
        <v>1490</v>
      </c>
      <c r="C2581" s="140" t="s">
        <v>1548</v>
      </c>
      <c r="D2581" s="141">
        <v>1.29415E-2</v>
      </c>
      <c r="E2581" s="119">
        <v>1000</v>
      </c>
      <c r="F2581" s="119" t="s">
        <v>1489</v>
      </c>
      <c r="G2581" s="114" t="str">
        <f>IF([Data da Aprovação]&lt;&gt;"ESTATUTÁRIO",YEAR([Data da Aprovação]),"")</f>
        <v/>
      </c>
      <c r="H2581" s="106">
        <f>Tabela9[[#This Row],[Valor do Provento R$]]/Tabela9[[#This Row],[Provento por 1 ou 1000 Ações]]</f>
        <v>1.29415E-5</v>
      </c>
    </row>
    <row r="2582" spans="1:8">
      <c r="A2582" s="118" t="s">
        <v>1547</v>
      </c>
      <c r="B2582" s="116" t="s">
        <v>1490</v>
      </c>
      <c r="C2582" s="138" t="s">
        <v>1548</v>
      </c>
      <c r="D2582" s="139">
        <v>1.29415E-2</v>
      </c>
      <c r="E2582" s="118">
        <v>1000</v>
      </c>
      <c r="F2582" s="118" t="s">
        <v>1489</v>
      </c>
      <c r="G2582" s="113" t="str">
        <f>IF([Data da Aprovação]&lt;&gt;"ESTATUTÁRIO",YEAR([Data da Aprovação]),"")</f>
        <v/>
      </c>
      <c r="H2582" s="106">
        <f>Tabela9[[#This Row],[Valor do Provento R$]]/Tabela9[[#This Row],[Provento por 1 ou 1000 Ações]]</f>
        <v>1.29415E-5</v>
      </c>
    </row>
    <row r="2583" spans="1:8">
      <c r="A2583" s="119" t="s">
        <v>1547</v>
      </c>
      <c r="B2583" s="117" t="s">
        <v>1490</v>
      </c>
      <c r="C2583" s="140" t="s">
        <v>1548</v>
      </c>
      <c r="D2583" s="141">
        <v>1.29415E-2</v>
      </c>
      <c r="E2583" s="119">
        <v>1000</v>
      </c>
      <c r="F2583" s="119" t="s">
        <v>1489</v>
      </c>
      <c r="G2583" s="114" t="str">
        <f>IF([Data da Aprovação]&lt;&gt;"ESTATUTÁRIO",YEAR([Data da Aprovação]),"")</f>
        <v/>
      </c>
      <c r="H2583" s="106">
        <f>Tabela9[[#This Row],[Valor do Provento R$]]/Tabela9[[#This Row],[Provento por 1 ou 1000 Ações]]</f>
        <v>1.29415E-5</v>
      </c>
    </row>
    <row r="2584" spans="1:8">
      <c r="A2584" s="118" t="s">
        <v>1547</v>
      </c>
      <c r="B2584" s="116" t="s">
        <v>1490</v>
      </c>
      <c r="C2584" s="138" t="s">
        <v>1548</v>
      </c>
      <c r="D2584" s="139">
        <v>1.29415E-2</v>
      </c>
      <c r="E2584" s="118">
        <v>1000</v>
      </c>
      <c r="F2584" s="118" t="s">
        <v>1489</v>
      </c>
      <c r="G2584" s="113" t="str">
        <f>IF([Data da Aprovação]&lt;&gt;"ESTATUTÁRIO",YEAR([Data da Aprovação]),"")</f>
        <v/>
      </c>
      <c r="H2584" s="106">
        <f>Tabela9[[#This Row],[Valor do Provento R$]]/Tabela9[[#This Row],[Provento por 1 ou 1000 Ações]]</f>
        <v>1.29415E-5</v>
      </c>
    </row>
    <row r="2585" spans="1:8">
      <c r="A2585" s="119" t="s">
        <v>1547</v>
      </c>
      <c r="B2585" s="117" t="s">
        <v>1490</v>
      </c>
      <c r="C2585" s="140" t="s">
        <v>1548</v>
      </c>
      <c r="D2585" s="141">
        <v>1.29415E-2</v>
      </c>
      <c r="E2585" s="119">
        <v>1000</v>
      </c>
      <c r="F2585" s="119" t="s">
        <v>1489</v>
      </c>
      <c r="G2585" s="114" t="str">
        <f>IF([Data da Aprovação]&lt;&gt;"ESTATUTÁRIO",YEAR([Data da Aprovação]),"")</f>
        <v/>
      </c>
      <c r="H2585" s="106">
        <f>Tabela9[[#This Row],[Valor do Provento R$]]/Tabela9[[#This Row],[Provento por 1 ou 1000 Ações]]</f>
        <v>1.29415E-5</v>
      </c>
    </row>
    <row r="2586" spans="1:8">
      <c r="A2586" s="118" t="s">
        <v>1547</v>
      </c>
      <c r="B2586" s="116" t="s">
        <v>1490</v>
      </c>
      <c r="C2586" s="138" t="s">
        <v>1548</v>
      </c>
      <c r="D2586" s="139">
        <v>1.29415E-2</v>
      </c>
      <c r="E2586" s="118">
        <v>1000</v>
      </c>
      <c r="F2586" s="118" t="s">
        <v>1489</v>
      </c>
      <c r="G2586" s="113" t="str">
        <f>IF([Data da Aprovação]&lt;&gt;"ESTATUTÁRIO",YEAR([Data da Aprovação]),"")</f>
        <v/>
      </c>
      <c r="H2586" s="106">
        <f>Tabela9[[#This Row],[Valor do Provento R$]]/Tabela9[[#This Row],[Provento por 1 ou 1000 Ações]]</f>
        <v>1.29415E-5</v>
      </c>
    </row>
    <row r="2587" spans="1:8">
      <c r="A2587" s="119" t="s">
        <v>1547</v>
      </c>
      <c r="B2587" s="117" t="s">
        <v>1490</v>
      </c>
      <c r="C2587" s="140" t="s">
        <v>1548</v>
      </c>
      <c r="D2587" s="141">
        <v>1.29415E-2</v>
      </c>
      <c r="E2587" s="119">
        <v>1000</v>
      </c>
      <c r="F2587" s="119" t="s">
        <v>1489</v>
      </c>
      <c r="G2587" s="114" t="str">
        <f>IF([Data da Aprovação]&lt;&gt;"ESTATUTÁRIO",YEAR([Data da Aprovação]),"")</f>
        <v/>
      </c>
      <c r="H2587" s="106">
        <f>Tabela9[[#This Row],[Valor do Provento R$]]/Tabela9[[#This Row],[Provento por 1 ou 1000 Ações]]</f>
        <v>1.29415E-5</v>
      </c>
    </row>
    <row r="2588" spans="1:8">
      <c r="A2588" s="118" t="s">
        <v>1547</v>
      </c>
      <c r="B2588" s="116" t="s">
        <v>1490</v>
      </c>
      <c r="C2588" s="138" t="s">
        <v>1548</v>
      </c>
      <c r="D2588" s="139">
        <v>1.29415E-2</v>
      </c>
      <c r="E2588" s="118">
        <v>1000</v>
      </c>
      <c r="F2588" s="118" t="s">
        <v>1489</v>
      </c>
      <c r="G2588" s="113" t="str">
        <f>IF([Data da Aprovação]&lt;&gt;"ESTATUTÁRIO",YEAR([Data da Aprovação]),"")</f>
        <v/>
      </c>
      <c r="H2588" s="106">
        <f>Tabela9[[#This Row],[Valor do Provento R$]]/Tabela9[[#This Row],[Provento por 1 ou 1000 Ações]]</f>
        <v>1.29415E-5</v>
      </c>
    </row>
    <row r="2589" spans="1:8">
      <c r="A2589" s="119" t="s">
        <v>1547</v>
      </c>
      <c r="B2589" s="117" t="s">
        <v>1490</v>
      </c>
      <c r="C2589" s="140" t="s">
        <v>1548</v>
      </c>
      <c r="D2589" s="141">
        <v>1.29415E-2</v>
      </c>
      <c r="E2589" s="119">
        <v>1000</v>
      </c>
      <c r="F2589" s="119" t="s">
        <v>1489</v>
      </c>
      <c r="G2589" s="114" t="str">
        <f>IF([Data da Aprovação]&lt;&gt;"ESTATUTÁRIO",YEAR([Data da Aprovação]),"")</f>
        <v/>
      </c>
      <c r="H2589" s="106">
        <f>Tabela9[[#This Row],[Valor do Provento R$]]/Tabela9[[#This Row],[Provento por 1 ou 1000 Ações]]</f>
        <v>1.29415E-5</v>
      </c>
    </row>
    <row r="2590" spans="1:8">
      <c r="A2590" s="118" t="s">
        <v>1547</v>
      </c>
      <c r="B2590" s="116" t="s">
        <v>1490</v>
      </c>
      <c r="C2590" s="138" t="s">
        <v>1548</v>
      </c>
      <c r="D2590" s="139">
        <v>1.29415E-2</v>
      </c>
      <c r="E2590" s="118">
        <v>1000</v>
      </c>
      <c r="F2590" s="118" t="s">
        <v>1489</v>
      </c>
      <c r="G2590" s="113" t="str">
        <f>IF([Data da Aprovação]&lt;&gt;"ESTATUTÁRIO",YEAR([Data da Aprovação]),"")</f>
        <v/>
      </c>
      <c r="H2590" s="106">
        <f>Tabela9[[#This Row],[Valor do Provento R$]]/Tabela9[[#This Row],[Provento por 1 ou 1000 Ações]]</f>
        <v>1.29415E-5</v>
      </c>
    </row>
    <row r="2591" spans="1:8">
      <c r="A2591" s="119" t="s">
        <v>1547</v>
      </c>
      <c r="B2591" s="117" t="s">
        <v>1490</v>
      </c>
      <c r="C2591" s="140" t="s">
        <v>1548</v>
      </c>
      <c r="D2591" s="141">
        <v>1.29415E-2</v>
      </c>
      <c r="E2591" s="119">
        <v>1000</v>
      </c>
      <c r="F2591" s="119" t="s">
        <v>1489</v>
      </c>
      <c r="G2591" s="114" t="str">
        <f>IF([Data da Aprovação]&lt;&gt;"ESTATUTÁRIO",YEAR([Data da Aprovação]),"")</f>
        <v/>
      </c>
      <c r="H2591" s="106">
        <f>Tabela9[[#This Row],[Valor do Provento R$]]/Tabela9[[#This Row],[Provento por 1 ou 1000 Ações]]</f>
        <v>1.29415E-5</v>
      </c>
    </row>
    <row r="2592" spans="1:8">
      <c r="A2592" s="118" t="s">
        <v>1547</v>
      </c>
      <c r="B2592" s="116" t="s">
        <v>1490</v>
      </c>
      <c r="C2592" s="138" t="s">
        <v>1548</v>
      </c>
      <c r="D2592" s="139">
        <v>1.29415E-2</v>
      </c>
      <c r="E2592" s="118">
        <v>1000</v>
      </c>
      <c r="F2592" s="118" t="s">
        <v>1489</v>
      </c>
      <c r="G2592" s="113" t="str">
        <f>IF([Data da Aprovação]&lt;&gt;"ESTATUTÁRIO",YEAR([Data da Aprovação]),"")</f>
        <v/>
      </c>
      <c r="H2592" s="106">
        <f>Tabela9[[#This Row],[Valor do Provento R$]]/Tabela9[[#This Row],[Provento por 1 ou 1000 Ações]]</f>
        <v>1.29415E-5</v>
      </c>
    </row>
    <row r="2593" spans="1:8">
      <c r="A2593" s="119" t="s">
        <v>1547</v>
      </c>
      <c r="B2593" s="117" t="s">
        <v>1490</v>
      </c>
      <c r="C2593" s="140" t="s">
        <v>1548</v>
      </c>
      <c r="D2593" s="141">
        <v>1.29415E-2</v>
      </c>
      <c r="E2593" s="119">
        <v>1000</v>
      </c>
      <c r="F2593" s="119" t="s">
        <v>1489</v>
      </c>
      <c r="G2593" s="114" t="str">
        <f>IF([Data da Aprovação]&lt;&gt;"ESTATUTÁRIO",YEAR([Data da Aprovação]),"")</f>
        <v/>
      </c>
      <c r="H2593" s="106">
        <f>Tabela9[[#This Row],[Valor do Provento R$]]/Tabela9[[#This Row],[Provento por 1 ou 1000 Ações]]</f>
        <v>1.29415E-5</v>
      </c>
    </row>
    <row r="2594" spans="1:8">
      <c r="A2594" s="118" t="s">
        <v>1547</v>
      </c>
      <c r="B2594" s="116" t="s">
        <v>1490</v>
      </c>
      <c r="C2594" s="138" t="s">
        <v>1548</v>
      </c>
      <c r="D2594" s="139">
        <v>1.29415E-2</v>
      </c>
      <c r="E2594" s="118">
        <v>1000</v>
      </c>
      <c r="F2594" s="118" t="s">
        <v>1489</v>
      </c>
      <c r="G2594" s="113" t="str">
        <f>IF([Data da Aprovação]&lt;&gt;"ESTATUTÁRIO",YEAR([Data da Aprovação]),"")</f>
        <v/>
      </c>
      <c r="H2594" s="106">
        <f>Tabela9[[#This Row],[Valor do Provento R$]]/Tabela9[[#This Row],[Provento por 1 ou 1000 Ações]]</f>
        <v>1.29415E-5</v>
      </c>
    </row>
    <row r="2595" spans="1:8">
      <c r="A2595" s="119" t="s">
        <v>1547</v>
      </c>
      <c r="B2595" s="117" t="s">
        <v>1490</v>
      </c>
      <c r="C2595" s="140" t="s">
        <v>1548</v>
      </c>
      <c r="D2595" s="141">
        <v>1.29415E-2</v>
      </c>
      <c r="E2595" s="119">
        <v>1000</v>
      </c>
      <c r="F2595" s="119" t="s">
        <v>1489</v>
      </c>
      <c r="G2595" s="114" t="str">
        <f>IF([Data da Aprovação]&lt;&gt;"ESTATUTÁRIO",YEAR([Data da Aprovação]),"")</f>
        <v/>
      </c>
      <c r="H2595" s="106">
        <f>Tabela9[[#This Row],[Valor do Provento R$]]/Tabela9[[#This Row],[Provento por 1 ou 1000 Ações]]</f>
        <v>1.29415E-5</v>
      </c>
    </row>
    <row r="2596" spans="1:8">
      <c r="A2596" s="118" t="s">
        <v>1547</v>
      </c>
      <c r="B2596" s="116" t="s">
        <v>1490</v>
      </c>
      <c r="C2596" s="138" t="s">
        <v>1548</v>
      </c>
      <c r="D2596" s="139">
        <v>1.29415E-2</v>
      </c>
      <c r="E2596" s="118">
        <v>1000</v>
      </c>
      <c r="F2596" s="118" t="s">
        <v>1489</v>
      </c>
      <c r="G2596" s="113" t="str">
        <f>IF([Data da Aprovação]&lt;&gt;"ESTATUTÁRIO",YEAR([Data da Aprovação]),"")</f>
        <v/>
      </c>
      <c r="H2596" s="106">
        <f>Tabela9[[#This Row],[Valor do Provento R$]]/Tabela9[[#This Row],[Provento por 1 ou 1000 Ações]]</f>
        <v>1.29415E-5</v>
      </c>
    </row>
    <row r="2597" spans="1:8">
      <c r="A2597" s="119" t="s">
        <v>1547</v>
      </c>
      <c r="B2597" s="117" t="s">
        <v>1490</v>
      </c>
      <c r="C2597" s="140" t="s">
        <v>1548</v>
      </c>
      <c r="D2597" s="141">
        <v>1.29415E-2</v>
      </c>
      <c r="E2597" s="119">
        <v>1000</v>
      </c>
      <c r="F2597" s="119" t="s">
        <v>1489</v>
      </c>
      <c r="G2597" s="114" t="str">
        <f>IF([Data da Aprovação]&lt;&gt;"ESTATUTÁRIO",YEAR([Data da Aprovação]),"")</f>
        <v/>
      </c>
      <c r="H2597" s="106">
        <f>Tabela9[[#This Row],[Valor do Provento R$]]/Tabela9[[#This Row],[Provento por 1 ou 1000 Ações]]</f>
        <v>1.29415E-5</v>
      </c>
    </row>
    <row r="2598" spans="1:8">
      <c r="A2598" s="118" t="s">
        <v>1547</v>
      </c>
      <c r="B2598" s="116" t="s">
        <v>1490</v>
      </c>
      <c r="C2598" s="138" t="s">
        <v>1548</v>
      </c>
      <c r="D2598" s="139">
        <v>1.29415E-2</v>
      </c>
      <c r="E2598" s="118">
        <v>1000</v>
      </c>
      <c r="F2598" s="118" t="s">
        <v>1489</v>
      </c>
      <c r="G2598" s="113" t="str">
        <f>IF([Data da Aprovação]&lt;&gt;"ESTATUTÁRIO",YEAR([Data da Aprovação]),"")</f>
        <v/>
      </c>
      <c r="H2598" s="106">
        <f>Tabela9[[#This Row],[Valor do Provento R$]]/Tabela9[[#This Row],[Provento por 1 ou 1000 Ações]]</f>
        <v>1.29415E-5</v>
      </c>
    </row>
    <row r="2599" spans="1:8">
      <c r="A2599" s="119" t="s">
        <v>1547</v>
      </c>
      <c r="B2599" s="117" t="s">
        <v>1490</v>
      </c>
      <c r="C2599" s="140" t="s">
        <v>1548</v>
      </c>
      <c r="D2599" s="141">
        <v>1.29415E-2</v>
      </c>
      <c r="E2599" s="119">
        <v>1000</v>
      </c>
      <c r="F2599" s="119" t="s">
        <v>1489</v>
      </c>
      <c r="G2599" s="114" t="str">
        <f>IF([Data da Aprovação]&lt;&gt;"ESTATUTÁRIO",YEAR([Data da Aprovação]),"")</f>
        <v/>
      </c>
      <c r="H2599" s="106">
        <f>Tabela9[[#This Row],[Valor do Provento R$]]/Tabela9[[#This Row],[Provento por 1 ou 1000 Ações]]</f>
        <v>1.29415E-5</v>
      </c>
    </row>
    <row r="2600" spans="1:8">
      <c r="A2600" s="118" t="s">
        <v>1547</v>
      </c>
      <c r="B2600" s="116" t="s">
        <v>1490</v>
      </c>
      <c r="C2600" s="138" t="s">
        <v>1548</v>
      </c>
      <c r="D2600" s="139">
        <v>1.29415E-2</v>
      </c>
      <c r="E2600" s="118">
        <v>1000</v>
      </c>
      <c r="F2600" s="118" t="s">
        <v>1489</v>
      </c>
      <c r="G2600" s="113" t="str">
        <f>IF([Data da Aprovação]&lt;&gt;"ESTATUTÁRIO",YEAR([Data da Aprovação]),"")</f>
        <v/>
      </c>
      <c r="H2600" s="106">
        <f>Tabela9[[#This Row],[Valor do Provento R$]]/Tabela9[[#This Row],[Provento por 1 ou 1000 Ações]]</f>
        <v>1.29415E-5</v>
      </c>
    </row>
    <row r="2601" spans="1:8">
      <c r="A2601" s="119" t="s">
        <v>1547</v>
      </c>
      <c r="B2601" s="117" t="s">
        <v>1490</v>
      </c>
      <c r="C2601" s="140" t="s">
        <v>1548</v>
      </c>
      <c r="D2601" s="141">
        <v>1.29415E-2</v>
      </c>
      <c r="E2601" s="119">
        <v>1000</v>
      </c>
      <c r="F2601" s="119" t="s">
        <v>1489</v>
      </c>
      <c r="G2601" s="114" t="str">
        <f>IF([Data da Aprovação]&lt;&gt;"ESTATUTÁRIO",YEAR([Data da Aprovação]),"")</f>
        <v/>
      </c>
      <c r="H2601" s="106">
        <f>Tabela9[[#This Row],[Valor do Provento R$]]/Tabela9[[#This Row],[Provento por 1 ou 1000 Ações]]</f>
        <v>1.29415E-5</v>
      </c>
    </row>
    <row r="2602" spans="1:8">
      <c r="A2602" s="118" t="s">
        <v>1547</v>
      </c>
      <c r="B2602" s="116" t="s">
        <v>1490</v>
      </c>
      <c r="C2602" s="138" t="s">
        <v>1548</v>
      </c>
      <c r="D2602" s="139">
        <v>1.29415E-2</v>
      </c>
      <c r="E2602" s="118">
        <v>1000</v>
      </c>
      <c r="F2602" s="118" t="s">
        <v>1489</v>
      </c>
      <c r="G2602" s="113" t="str">
        <f>IF([Data da Aprovação]&lt;&gt;"ESTATUTÁRIO",YEAR([Data da Aprovação]),"")</f>
        <v/>
      </c>
      <c r="H2602" s="106">
        <f>Tabela9[[#This Row],[Valor do Provento R$]]/Tabela9[[#This Row],[Provento por 1 ou 1000 Ações]]</f>
        <v>1.29415E-5</v>
      </c>
    </row>
    <row r="2603" spans="1:8">
      <c r="A2603" s="119" t="s">
        <v>1547</v>
      </c>
      <c r="B2603" s="117" t="s">
        <v>1490</v>
      </c>
      <c r="C2603" s="140" t="s">
        <v>1548</v>
      </c>
      <c r="D2603" s="141">
        <v>1.29415E-2</v>
      </c>
      <c r="E2603" s="119">
        <v>1000</v>
      </c>
      <c r="F2603" s="119" t="s">
        <v>1489</v>
      </c>
      <c r="G2603" s="114" t="str">
        <f>IF([Data da Aprovação]&lt;&gt;"ESTATUTÁRIO",YEAR([Data da Aprovação]),"")</f>
        <v/>
      </c>
      <c r="H2603" s="106">
        <f>Tabela9[[#This Row],[Valor do Provento R$]]/Tabela9[[#This Row],[Provento por 1 ou 1000 Ações]]</f>
        <v>1.29415E-5</v>
      </c>
    </row>
    <row r="2604" spans="1:8">
      <c r="A2604" s="118" t="s">
        <v>1547</v>
      </c>
      <c r="B2604" s="116" t="s">
        <v>1490</v>
      </c>
      <c r="C2604" s="138" t="s">
        <v>1548</v>
      </c>
      <c r="D2604" s="139">
        <v>1.29415E-2</v>
      </c>
      <c r="E2604" s="118">
        <v>1000</v>
      </c>
      <c r="F2604" s="118" t="s">
        <v>1489</v>
      </c>
      <c r="G2604" s="113" t="str">
        <f>IF([Data da Aprovação]&lt;&gt;"ESTATUTÁRIO",YEAR([Data da Aprovação]),"")</f>
        <v/>
      </c>
      <c r="H2604" s="106">
        <f>Tabela9[[#This Row],[Valor do Provento R$]]/Tabela9[[#This Row],[Provento por 1 ou 1000 Ações]]</f>
        <v>1.29415E-5</v>
      </c>
    </row>
    <row r="2605" spans="1:8">
      <c r="A2605" s="119" t="s">
        <v>1547</v>
      </c>
      <c r="B2605" s="117" t="s">
        <v>1490</v>
      </c>
      <c r="C2605" s="140" t="s">
        <v>1548</v>
      </c>
      <c r="D2605" s="141">
        <v>1.29415E-2</v>
      </c>
      <c r="E2605" s="119">
        <v>1000</v>
      </c>
      <c r="F2605" s="119" t="s">
        <v>1489</v>
      </c>
      <c r="G2605" s="114" t="str">
        <f>IF([Data da Aprovação]&lt;&gt;"ESTATUTÁRIO",YEAR([Data da Aprovação]),"")</f>
        <v/>
      </c>
      <c r="H2605" s="106">
        <f>Tabela9[[#This Row],[Valor do Provento R$]]/Tabela9[[#This Row],[Provento por 1 ou 1000 Ações]]</f>
        <v>1.29415E-5</v>
      </c>
    </row>
    <row r="2606" spans="1:8">
      <c r="A2606" s="118" t="s">
        <v>1547</v>
      </c>
      <c r="B2606" s="116" t="s">
        <v>1490</v>
      </c>
      <c r="C2606" s="138" t="s">
        <v>1548</v>
      </c>
      <c r="D2606" s="139">
        <v>1.29415E-2</v>
      </c>
      <c r="E2606" s="118">
        <v>1000</v>
      </c>
      <c r="F2606" s="118" t="s">
        <v>1489</v>
      </c>
      <c r="G2606" s="113" t="str">
        <f>IF([Data da Aprovação]&lt;&gt;"ESTATUTÁRIO",YEAR([Data da Aprovação]),"")</f>
        <v/>
      </c>
      <c r="H2606" s="106">
        <f>Tabela9[[#This Row],[Valor do Provento R$]]/Tabela9[[#This Row],[Provento por 1 ou 1000 Ações]]</f>
        <v>1.29415E-5</v>
      </c>
    </row>
    <row r="2607" spans="1:8">
      <c r="A2607" s="119" t="s">
        <v>1549</v>
      </c>
      <c r="B2607" s="117" t="s">
        <v>1488</v>
      </c>
      <c r="C2607" s="140">
        <v>37011</v>
      </c>
      <c r="D2607" s="141">
        <v>1.7586847999999999E-2</v>
      </c>
      <c r="E2607" s="119">
        <v>1000</v>
      </c>
      <c r="F2607" s="119" t="s">
        <v>1492</v>
      </c>
      <c r="G2607" s="114">
        <f>IF([Data da Aprovação]&lt;&gt;"ESTATUTÁRIO",YEAR([Data da Aprovação]),"")</f>
        <v>2001</v>
      </c>
      <c r="H2607" s="106">
        <f>Tabela9[[#This Row],[Valor do Provento R$]]/Tabela9[[#This Row],[Provento por 1 ou 1000 Ações]]</f>
        <v>1.7586847999999997E-5</v>
      </c>
    </row>
    <row r="2608" spans="1:8">
      <c r="A2608" s="118" t="s">
        <v>1549</v>
      </c>
      <c r="B2608" s="116" t="s">
        <v>1488</v>
      </c>
      <c r="C2608" s="138">
        <v>38358</v>
      </c>
      <c r="D2608" s="139">
        <v>1.7186196</v>
      </c>
      <c r="E2608" s="118">
        <v>1</v>
      </c>
      <c r="F2608" s="118" t="s">
        <v>1489</v>
      </c>
      <c r="G2608" s="113">
        <f>IF([Data da Aprovação]&lt;&gt;"ESTATUTÁRIO",YEAR([Data da Aprovação]),"")</f>
        <v>2005</v>
      </c>
      <c r="H2608" s="106">
        <f>Tabela9[[#This Row],[Valor do Provento R$]]/Tabela9[[#This Row],[Provento por 1 ou 1000 Ações]]</f>
        <v>1.7186196</v>
      </c>
    </row>
    <row r="2609" spans="1:8">
      <c r="A2609" s="119" t="s">
        <v>1549</v>
      </c>
      <c r="B2609" s="117" t="s">
        <v>1488</v>
      </c>
      <c r="C2609" s="140">
        <v>38635</v>
      </c>
      <c r="D2609" s="141">
        <v>1.0741372490000001</v>
      </c>
      <c r="E2609" s="119">
        <v>1</v>
      </c>
      <c r="F2609" s="119" t="s">
        <v>1489</v>
      </c>
      <c r="G2609" s="114">
        <f>IF([Data da Aprovação]&lt;&gt;"ESTATUTÁRIO",YEAR([Data da Aprovação]),"")</f>
        <v>2005</v>
      </c>
      <c r="H2609" s="106">
        <f>Tabela9[[#This Row],[Valor do Provento R$]]/Tabela9[[#This Row],[Provento por 1 ou 1000 Ações]]</f>
        <v>1.0741372490000001</v>
      </c>
    </row>
    <row r="2610" spans="1:8">
      <c r="A2610" s="118" t="s">
        <v>1549</v>
      </c>
      <c r="B2610" s="116" t="s">
        <v>1488</v>
      </c>
      <c r="C2610" s="138">
        <v>38771</v>
      </c>
      <c r="D2610" s="139">
        <v>0.91851624499999995</v>
      </c>
      <c r="E2610" s="118">
        <v>1</v>
      </c>
      <c r="F2610" s="118" t="s">
        <v>1489</v>
      </c>
      <c r="G2610" s="113">
        <f>IF([Data da Aprovação]&lt;&gt;"ESTATUTÁRIO",YEAR([Data da Aprovação]),"")</f>
        <v>2006</v>
      </c>
      <c r="H2610" s="106">
        <f>Tabela9[[#This Row],[Valor do Provento R$]]/Tabela9[[#This Row],[Provento por 1 ou 1000 Ações]]</f>
        <v>0.91851624499999995</v>
      </c>
    </row>
    <row r="2611" spans="1:8">
      <c r="A2611" s="119" t="s">
        <v>1549</v>
      </c>
      <c r="B2611" s="117" t="s">
        <v>1488</v>
      </c>
      <c r="C2611" s="140">
        <v>38835</v>
      </c>
      <c r="D2611" s="141">
        <v>1.3689371960000001</v>
      </c>
      <c r="E2611" s="119">
        <v>1</v>
      </c>
      <c r="F2611" s="119" t="s">
        <v>1489</v>
      </c>
      <c r="G2611" s="114">
        <f>IF([Data da Aprovação]&lt;&gt;"ESTATUTÁRIO",YEAR([Data da Aprovação]),"")</f>
        <v>2006</v>
      </c>
      <c r="H2611" s="106">
        <f>Tabela9[[#This Row],[Valor do Provento R$]]/Tabela9[[#This Row],[Provento por 1 ou 1000 Ações]]</f>
        <v>1.3689371960000001</v>
      </c>
    </row>
    <row r="2612" spans="1:8">
      <c r="A2612" s="118" t="s">
        <v>1549</v>
      </c>
      <c r="B2612" s="116" t="s">
        <v>1488</v>
      </c>
      <c r="C2612" s="138">
        <v>39072</v>
      </c>
      <c r="D2612" s="139">
        <v>1.2889646990000001</v>
      </c>
      <c r="E2612" s="118">
        <v>1</v>
      </c>
      <c r="F2612" s="118" t="s">
        <v>1489</v>
      </c>
      <c r="G2612" s="113">
        <f>IF([Data da Aprovação]&lt;&gt;"ESTATUTÁRIO",YEAR([Data da Aprovação]),"")</f>
        <v>2006</v>
      </c>
      <c r="H2612" s="106">
        <f>Tabela9[[#This Row],[Valor do Provento R$]]/Tabela9[[#This Row],[Provento por 1 ou 1000 Ações]]</f>
        <v>1.2889646990000001</v>
      </c>
    </row>
    <row r="2613" spans="1:8">
      <c r="A2613" s="119" t="s">
        <v>1549</v>
      </c>
      <c r="B2613" s="117" t="s">
        <v>1488</v>
      </c>
      <c r="C2613" s="140">
        <v>39202</v>
      </c>
      <c r="D2613" s="141">
        <v>0.45614312400000001</v>
      </c>
      <c r="E2613" s="119">
        <v>1</v>
      </c>
      <c r="F2613" s="119" t="s">
        <v>1489</v>
      </c>
      <c r="G2613" s="114">
        <f>IF([Data da Aprovação]&lt;&gt;"ESTATUTÁRIO",YEAR([Data da Aprovação]),"")</f>
        <v>2007</v>
      </c>
      <c r="H2613" s="106">
        <f>Tabela9[[#This Row],[Valor do Provento R$]]/Tabela9[[#This Row],[Provento por 1 ou 1000 Ações]]</f>
        <v>0.45614312400000001</v>
      </c>
    </row>
    <row r="2614" spans="1:8">
      <c r="A2614" s="118" t="s">
        <v>1549</v>
      </c>
      <c r="B2614" s="116" t="s">
        <v>1488</v>
      </c>
      <c r="C2614" s="138">
        <v>39202</v>
      </c>
      <c r="D2614" s="139">
        <v>0.30782088200000002</v>
      </c>
      <c r="E2614" s="118">
        <v>1</v>
      </c>
      <c r="F2614" s="118" t="s">
        <v>1492</v>
      </c>
      <c r="G2614" s="113">
        <f>IF([Data da Aprovação]&lt;&gt;"ESTATUTÁRIO",YEAR([Data da Aprovação]),"")</f>
        <v>2007</v>
      </c>
      <c r="H2614" s="106">
        <f>Tabela9[[#This Row],[Valor do Provento R$]]/Tabela9[[#This Row],[Provento por 1 ou 1000 Ações]]</f>
        <v>0.30782088200000002</v>
      </c>
    </row>
    <row r="2615" spans="1:8">
      <c r="A2615" s="119" t="s">
        <v>1549</v>
      </c>
      <c r="B2615" s="117" t="s">
        <v>1488</v>
      </c>
      <c r="C2615" s="140">
        <v>39386</v>
      </c>
      <c r="D2615" s="141">
        <v>0.21751279300000001</v>
      </c>
      <c r="E2615" s="119">
        <v>1</v>
      </c>
      <c r="F2615" s="119" t="s">
        <v>1489</v>
      </c>
      <c r="G2615" s="114">
        <f>IF([Data da Aprovação]&lt;&gt;"ESTATUTÁRIO",YEAR([Data da Aprovação]),"")</f>
        <v>2007</v>
      </c>
      <c r="H2615" s="106">
        <f>Tabela9[[#This Row],[Valor do Provento R$]]/Tabela9[[#This Row],[Provento por 1 ou 1000 Ações]]</f>
        <v>0.21751279300000001</v>
      </c>
    </row>
    <row r="2616" spans="1:8">
      <c r="A2616" s="118" t="s">
        <v>1549</v>
      </c>
      <c r="B2616" s="116" t="s">
        <v>1488</v>
      </c>
      <c r="C2616" s="138">
        <v>39386</v>
      </c>
      <c r="D2616" s="139">
        <v>0.11241920499999999</v>
      </c>
      <c r="E2616" s="118">
        <v>1</v>
      </c>
      <c r="F2616" s="118" t="s">
        <v>1492</v>
      </c>
      <c r="G2616" s="113">
        <f>IF([Data da Aprovação]&lt;&gt;"ESTATUTÁRIO",YEAR([Data da Aprovação]),"")</f>
        <v>2007</v>
      </c>
      <c r="H2616" s="106">
        <f>Tabela9[[#This Row],[Valor do Provento R$]]/Tabela9[[#This Row],[Provento por 1 ou 1000 Ações]]</f>
        <v>0.11241920499999999</v>
      </c>
    </row>
    <row r="2617" spans="1:8">
      <c r="A2617" s="119" t="s">
        <v>1549</v>
      </c>
      <c r="B2617" s="117" t="s">
        <v>1488</v>
      </c>
      <c r="C2617" s="140">
        <v>39568</v>
      </c>
      <c r="D2617" s="141">
        <v>0.46241906599999999</v>
      </c>
      <c r="E2617" s="119">
        <v>1</v>
      </c>
      <c r="F2617" s="119" t="s">
        <v>1489</v>
      </c>
      <c r="G2617" s="114">
        <f>IF([Data da Aprovação]&lt;&gt;"ESTATUTÁRIO",YEAR([Data da Aprovação]),"")</f>
        <v>2008</v>
      </c>
      <c r="H2617" s="106">
        <f>Tabela9[[#This Row],[Valor do Provento R$]]/Tabela9[[#This Row],[Provento por 1 ou 1000 Ações]]</f>
        <v>0.46241906599999999</v>
      </c>
    </row>
    <row r="2618" spans="1:8">
      <c r="A2618" s="118" t="s">
        <v>1549</v>
      </c>
      <c r="B2618" s="116" t="s">
        <v>1488</v>
      </c>
      <c r="C2618" s="138">
        <v>39752</v>
      </c>
      <c r="D2618" s="139">
        <v>0.182635925</v>
      </c>
      <c r="E2618" s="118">
        <v>1</v>
      </c>
      <c r="F2618" s="118" t="s">
        <v>1489</v>
      </c>
      <c r="G2618" s="113">
        <f>IF([Data da Aprovação]&lt;&gt;"ESTATUTÁRIO",YEAR([Data da Aprovação]),"")</f>
        <v>2008</v>
      </c>
      <c r="H2618" s="106">
        <f>Tabela9[[#This Row],[Valor do Provento R$]]/Tabela9[[#This Row],[Provento por 1 ou 1000 Ações]]</f>
        <v>0.182635925</v>
      </c>
    </row>
    <row r="2619" spans="1:8">
      <c r="A2619" s="119" t="s">
        <v>1549</v>
      </c>
      <c r="B2619" s="117" t="s">
        <v>1488</v>
      </c>
      <c r="C2619" s="140">
        <v>39752</v>
      </c>
      <c r="D2619" s="141">
        <v>0.38544237599999998</v>
      </c>
      <c r="E2619" s="119">
        <v>1</v>
      </c>
      <c r="F2619" s="119" t="s">
        <v>1492</v>
      </c>
      <c r="G2619" s="114">
        <f>IF([Data da Aprovação]&lt;&gt;"ESTATUTÁRIO",YEAR([Data da Aprovação]),"")</f>
        <v>2008</v>
      </c>
      <c r="H2619" s="106">
        <f>Tabela9[[#This Row],[Valor do Provento R$]]/Tabela9[[#This Row],[Provento por 1 ou 1000 Ações]]</f>
        <v>0.38544237599999998</v>
      </c>
    </row>
    <row r="2620" spans="1:8">
      <c r="A2620" s="118" t="s">
        <v>1549</v>
      </c>
      <c r="B2620" s="116" t="s">
        <v>1488</v>
      </c>
      <c r="C2620" s="138">
        <v>39933</v>
      </c>
      <c r="D2620" s="139">
        <v>0.44423502799999998</v>
      </c>
      <c r="E2620" s="118">
        <v>1</v>
      </c>
      <c r="F2620" s="118" t="s">
        <v>1489</v>
      </c>
      <c r="G2620" s="113">
        <f>IF([Data da Aprovação]&lt;&gt;"ESTATUTÁRIO",YEAR([Data da Aprovação]),"")</f>
        <v>2009</v>
      </c>
      <c r="H2620" s="106">
        <f>Tabela9[[#This Row],[Valor do Provento R$]]/Tabela9[[#This Row],[Provento por 1 ou 1000 Ações]]</f>
        <v>0.44423502799999998</v>
      </c>
    </row>
    <row r="2621" spans="1:8">
      <c r="A2621" s="119" t="s">
        <v>1549</v>
      </c>
      <c r="B2621" s="117" t="s">
        <v>1488</v>
      </c>
      <c r="C2621" s="140">
        <v>39933</v>
      </c>
      <c r="D2621" s="141">
        <v>0.14229487199999999</v>
      </c>
      <c r="E2621" s="119">
        <v>1</v>
      </c>
      <c r="F2621" s="119" t="s">
        <v>1492</v>
      </c>
      <c r="G2621" s="114">
        <f>IF([Data da Aprovação]&lt;&gt;"ESTATUTÁRIO",YEAR([Data da Aprovação]),"")</f>
        <v>2009</v>
      </c>
      <c r="H2621" s="106">
        <f>Tabela9[[#This Row],[Valor do Provento R$]]/Tabela9[[#This Row],[Provento por 1 ou 1000 Ações]]</f>
        <v>0.14229487199999999</v>
      </c>
    </row>
    <row r="2622" spans="1:8">
      <c r="A2622" s="118" t="s">
        <v>1549</v>
      </c>
      <c r="B2622" s="116" t="s">
        <v>1488</v>
      </c>
      <c r="C2622" s="138">
        <v>40116</v>
      </c>
      <c r="D2622" s="139">
        <v>0.34378526999999998</v>
      </c>
      <c r="E2622" s="118">
        <v>1</v>
      </c>
      <c r="F2622" s="118" t="s">
        <v>1489</v>
      </c>
      <c r="G2622" s="113">
        <f>IF([Data da Aprovação]&lt;&gt;"ESTATUTÁRIO",YEAR([Data da Aprovação]),"")</f>
        <v>2009</v>
      </c>
      <c r="H2622" s="106">
        <f>Tabela9[[#This Row],[Valor do Provento R$]]/Tabela9[[#This Row],[Provento por 1 ou 1000 Ações]]</f>
        <v>0.34378526999999998</v>
      </c>
    </row>
    <row r="2623" spans="1:8">
      <c r="A2623" s="119" t="s">
        <v>1549</v>
      </c>
      <c r="B2623" s="117" t="s">
        <v>1488</v>
      </c>
      <c r="C2623" s="140">
        <v>40116</v>
      </c>
      <c r="D2623" s="141">
        <v>0.12451472700000001</v>
      </c>
      <c r="E2623" s="119">
        <v>1</v>
      </c>
      <c r="F2623" s="119" t="s">
        <v>1492</v>
      </c>
      <c r="G2623" s="114">
        <f>IF([Data da Aprovação]&lt;&gt;"ESTATUTÁRIO",YEAR([Data da Aprovação]),"")</f>
        <v>2009</v>
      </c>
      <c r="H2623" s="106">
        <f>Tabela9[[#This Row],[Valor do Provento R$]]/Tabela9[[#This Row],[Provento por 1 ou 1000 Ações]]</f>
        <v>0.12451472700000001</v>
      </c>
    </row>
    <row r="2624" spans="1:8">
      <c r="A2624" s="118" t="s">
        <v>1549</v>
      </c>
      <c r="B2624" s="116" t="s">
        <v>1488</v>
      </c>
      <c r="C2624" s="138">
        <v>40298</v>
      </c>
      <c r="D2624" s="139">
        <v>0.25627908300000002</v>
      </c>
      <c r="E2624" s="118">
        <v>1</v>
      </c>
      <c r="F2624" s="118" t="s">
        <v>1489</v>
      </c>
      <c r="G2624" s="113">
        <f>IF([Data da Aprovação]&lt;&gt;"ESTATUTÁRIO",YEAR([Data da Aprovação]),"")</f>
        <v>2010</v>
      </c>
      <c r="H2624" s="106">
        <f>Tabela9[[#This Row],[Valor do Provento R$]]/Tabela9[[#This Row],[Provento por 1 ou 1000 Ações]]</f>
        <v>0.25627908300000002</v>
      </c>
    </row>
    <row r="2625" spans="1:8">
      <c r="A2625" s="119" t="s">
        <v>1549</v>
      </c>
      <c r="B2625" s="117" t="s">
        <v>1488</v>
      </c>
      <c r="C2625" s="140">
        <v>40298</v>
      </c>
      <c r="D2625" s="141">
        <v>0.20902594799999999</v>
      </c>
      <c r="E2625" s="119">
        <v>1</v>
      </c>
      <c r="F2625" s="119" t="s">
        <v>1492</v>
      </c>
      <c r="G2625" s="114">
        <f>IF([Data da Aprovação]&lt;&gt;"ESTATUTÁRIO",YEAR([Data da Aprovação]),"")</f>
        <v>2010</v>
      </c>
      <c r="H2625" s="106">
        <f>Tabela9[[#This Row],[Valor do Provento R$]]/Tabela9[[#This Row],[Provento por 1 ou 1000 Ações]]</f>
        <v>0.20902594799999999</v>
      </c>
    </row>
    <row r="2626" spans="1:8">
      <c r="A2626" s="118" t="s">
        <v>1549</v>
      </c>
      <c r="B2626" s="116" t="s">
        <v>1488</v>
      </c>
      <c r="C2626" s="138">
        <v>40480</v>
      </c>
      <c r="D2626" s="139">
        <v>0.429818168</v>
      </c>
      <c r="E2626" s="118">
        <v>1</v>
      </c>
      <c r="F2626" s="118" t="s">
        <v>1489</v>
      </c>
      <c r="G2626" s="113">
        <f>IF([Data da Aprovação]&lt;&gt;"ESTATUTÁRIO",YEAR([Data da Aprovação]),"")</f>
        <v>2010</v>
      </c>
      <c r="H2626" s="106">
        <f>Tabela9[[#This Row],[Valor do Provento R$]]/Tabela9[[#This Row],[Provento por 1 ou 1000 Ações]]</f>
        <v>0.429818168</v>
      </c>
    </row>
    <row r="2627" spans="1:8">
      <c r="A2627" s="119" t="s">
        <v>1549</v>
      </c>
      <c r="B2627" s="117" t="s">
        <v>1488</v>
      </c>
      <c r="C2627" s="140">
        <v>40480</v>
      </c>
      <c r="D2627" s="141">
        <v>2.9872362999999999E-2</v>
      </c>
      <c r="E2627" s="119">
        <v>1</v>
      </c>
      <c r="F2627" s="119" t="s">
        <v>1492</v>
      </c>
      <c r="G2627" s="114">
        <f>IF([Data da Aprovação]&lt;&gt;"ESTATUTÁRIO",YEAR([Data da Aprovação]),"")</f>
        <v>2010</v>
      </c>
      <c r="H2627" s="106">
        <f>Tabela9[[#This Row],[Valor do Provento R$]]/Tabela9[[#This Row],[Provento por 1 ou 1000 Ações]]</f>
        <v>2.9872362999999999E-2</v>
      </c>
    </row>
    <row r="2628" spans="1:8">
      <c r="A2628" s="118" t="s">
        <v>1549</v>
      </c>
      <c r="B2628" s="116" t="s">
        <v>1488</v>
      </c>
      <c r="C2628" s="138">
        <v>40661</v>
      </c>
      <c r="D2628" s="139">
        <v>0.68502270600000004</v>
      </c>
      <c r="E2628" s="118">
        <v>1</v>
      </c>
      <c r="F2628" s="118" t="s">
        <v>1492</v>
      </c>
      <c r="G2628" s="113">
        <f>IF([Data da Aprovação]&lt;&gt;"ESTATUTÁRIO",YEAR([Data da Aprovação]),"")</f>
        <v>2011</v>
      </c>
      <c r="H2628" s="106">
        <f>Tabela9[[#This Row],[Valor do Provento R$]]/Tabela9[[#This Row],[Provento por 1 ou 1000 Ações]]</f>
        <v>0.68502270600000004</v>
      </c>
    </row>
    <row r="2629" spans="1:8">
      <c r="A2629" s="119" t="s">
        <v>1549</v>
      </c>
      <c r="B2629" s="117" t="s">
        <v>1488</v>
      </c>
      <c r="C2629" s="140">
        <v>40661</v>
      </c>
      <c r="D2629" s="141">
        <v>0.17622544900000001</v>
      </c>
      <c r="E2629" s="119">
        <v>1</v>
      </c>
      <c r="F2629" s="119" t="s">
        <v>1489</v>
      </c>
      <c r="G2629" s="114">
        <f>IF([Data da Aprovação]&lt;&gt;"ESTATUTÁRIO",YEAR([Data da Aprovação]),"")</f>
        <v>2011</v>
      </c>
      <c r="H2629" s="106">
        <f>Tabela9[[#This Row],[Valor do Provento R$]]/Tabela9[[#This Row],[Provento por 1 ou 1000 Ações]]</f>
        <v>0.17622544900000001</v>
      </c>
    </row>
    <row r="2630" spans="1:8">
      <c r="A2630" s="118" t="s">
        <v>1549</v>
      </c>
      <c r="B2630" s="116" t="s">
        <v>1488</v>
      </c>
      <c r="C2630" s="138">
        <v>40847</v>
      </c>
      <c r="D2630" s="139">
        <v>0.67964997900000002</v>
      </c>
      <c r="E2630" s="118">
        <v>1</v>
      </c>
      <c r="F2630" s="118" t="s">
        <v>1489</v>
      </c>
      <c r="G2630" s="113">
        <f>IF([Data da Aprovação]&lt;&gt;"ESTATUTÁRIO",YEAR([Data da Aprovação]),"")</f>
        <v>2011</v>
      </c>
      <c r="H2630" s="106">
        <f>Tabela9[[#This Row],[Valor do Provento R$]]/Tabela9[[#This Row],[Provento por 1 ou 1000 Ações]]</f>
        <v>0.67964997900000002</v>
      </c>
    </row>
    <row r="2631" spans="1:8">
      <c r="A2631" s="119" t="s">
        <v>1549</v>
      </c>
      <c r="B2631" s="117" t="s">
        <v>1488</v>
      </c>
      <c r="C2631" s="140">
        <v>40847</v>
      </c>
      <c r="D2631" s="141">
        <v>4.8354540000000003E-3</v>
      </c>
      <c r="E2631" s="119">
        <v>1</v>
      </c>
      <c r="F2631" s="119" t="s">
        <v>1492</v>
      </c>
      <c r="G2631" s="114">
        <f>IF([Data da Aprovação]&lt;&gt;"ESTATUTÁRIO",YEAR([Data da Aprovação]),"")</f>
        <v>2011</v>
      </c>
      <c r="H2631" s="106">
        <f>Tabela9[[#This Row],[Valor do Provento R$]]/Tabela9[[#This Row],[Provento por 1 ou 1000 Ações]]</f>
        <v>4.8354540000000003E-3</v>
      </c>
    </row>
    <row r="2632" spans="1:8">
      <c r="A2632" s="118" t="s">
        <v>1549</v>
      </c>
      <c r="B2632" s="116" t="s">
        <v>1488</v>
      </c>
      <c r="C2632" s="138">
        <v>41026</v>
      </c>
      <c r="D2632" s="139">
        <v>0.63649623499999997</v>
      </c>
      <c r="E2632" s="118">
        <v>1</v>
      </c>
      <c r="F2632" s="118" t="s">
        <v>1492</v>
      </c>
      <c r="G2632" s="113">
        <f>IF([Data da Aprovação]&lt;&gt;"ESTATUTÁRIO",YEAR([Data da Aprovação]),"")</f>
        <v>2012</v>
      </c>
      <c r="H2632" s="106">
        <f>Tabela9[[#This Row],[Valor do Provento R$]]/Tabela9[[#This Row],[Provento por 1 ou 1000 Ações]]</f>
        <v>0.63649623499999997</v>
      </c>
    </row>
    <row r="2633" spans="1:8">
      <c r="A2633" s="119" t="s">
        <v>1549</v>
      </c>
      <c r="B2633" s="117" t="s">
        <v>1488</v>
      </c>
      <c r="C2633" s="140">
        <v>41026</v>
      </c>
      <c r="D2633" s="141">
        <v>0.17461363099999999</v>
      </c>
      <c r="E2633" s="119">
        <v>1</v>
      </c>
      <c r="F2633" s="119" t="s">
        <v>1489</v>
      </c>
      <c r="G2633" s="114">
        <f>IF([Data da Aprovação]&lt;&gt;"ESTATUTÁRIO",YEAR([Data da Aprovação]),"")</f>
        <v>2012</v>
      </c>
      <c r="H2633" s="106">
        <f>Tabela9[[#This Row],[Valor do Provento R$]]/Tabela9[[#This Row],[Provento por 1 ou 1000 Ações]]</f>
        <v>0.17461363099999999</v>
      </c>
    </row>
    <row r="2634" spans="1:8">
      <c r="A2634" s="118" t="s">
        <v>1549</v>
      </c>
      <c r="B2634" s="116" t="s">
        <v>1488</v>
      </c>
      <c r="C2634" s="138">
        <v>41026</v>
      </c>
      <c r="D2634" s="139">
        <v>0.28242814599999999</v>
      </c>
      <c r="E2634" s="118">
        <v>1</v>
      </c>
      <c r="F2634" s="118" t="s">
        <v>1492</v>
      </c>
      <c r="G2634" s="113">
        <f>IF([Data da Aprovação]&lt;&gt;"ESTATUTÁRIO",YEAR([Data da Aprovação]),"")</f>
        <v>2012</v>
      </c>
      <c r="H2634" s="106">
        <f>Tabela9[[#This Row],[Valor do Provento R$]]/Tabela9[[#This Row],[Provento por 1 ou 1000 Ações]]</f>
        <v>0.28242814599999999</v>
      </c>
    </row>
    <row r="2635" spans="1:8">
      <c r="A2635" s="119" t="s">
        <v>1549</v>
      </c>
      <c r="B2635" s="117" t="s">
        <v>1488</v>
      </c>
      <c r="C2635" s="140">
        <v>41213</v>
      </c>
      <c r="D2635" s="141">
        <v>0.59109131800000003</v>
      </c>
      <c r="E2635" s="119">
        <v>1</v>
      </c>
      <c r="F2635" s="119" t="s">
        <v>1489</v>
      </c>
      <c r="G2635" s="114">
        <f>IF([Data da Aprovação]&lt;&gt;"ESTATUTÁRIO",YEAR([Data da Aprovação]),"")</f>
        <v>2012</v>
      </c>
      <c r="H2635" s="106">
        <f>Tabela9[[#This Row],[Valor do Provento R$]]/Tabela9[[#This Row],[Provento por 1 ou 1000 Ações]]</f>
        <v>0.59109131800000003</v>
      </c>
    </row>
    <row r="2636" spans="1:8">
      <c r="A2636" s="118" t="s">
        <v>1549</v>
      </c>
      <c r="B2636" s="116" t="s">
        <v>1488</v>
      </c>
      <c r="C2636" s="138">
        <v>41393</v>
      </c>
      <c r="D2636" s="139">
        <v>0.34922726199999998</v>
      </c>
      <c r="E2636" s="118">
        <v>1</v>
      </c>
      <c r="F2636" s="118" t="s">
        <v>1489</v>
      </c>
      <c r="G2636" s="113">
        <f>IF([Data da Aprovação]&lt;&gt;"ESTATUTÁRIO",YEAR([Data da Aprovação]),"")</f>
        <v>2013</v>
      </c>
      <c r="H2636" s="106">
        <f>Tabela9[[#This Row],[Valor do Provento R$]]/Tabela9[[#This Row],[Provento por 1 ou 1000 Ações]]</f>
        <v>0.34922726199999998</v>
      </c>
    </row>
    <row r="2637" spans="1:8">
      <c r="A2637" s="119" t="s">
        <v>1549</v>
      </c>
      <c r="B2637" s="117" t="s">
        <v>1488</v>
      </c>
      <c r="C2637" s="140">
        <v>41393</v>
      </c>
      <c r="D2637" s="141">
        <v>0.24180227000000001</v>
      </c>
      <c r="E2637" s="119">
        <v>1</v>
      </c>
      <c r="F2637" s="119" t="s">
        <v>1492</v>
      </c>
      <c r="G2637" s="114">
        <f>IF([Data da Aprovação]&lt;&gt;"ESTATUTÁRIO",YEAR([Data da Aprovação]),"")</f>
        <v>2013</v>
      </c>
      <c r="H2637" s="106">
        <f>Tabela9[[#This Row],[Valor do Provento R$]]/Tabela9[[#This Row],[Provento por 1 ou 1000 Ações]]</f>
        <v>0.24180227000000001</v>
      </c>
    </row>
    <row r="2638" spans="1:8">
      <c r="A2638" s="118" t="s">
        <v>1549</v>
      </c>
      <c r="B2638" s="116" t="s">
        <v>1488</v>
      </c>
      <c r="C2638" s="138">
        <v>41578</v>
      </c>
      <c r="D2638" s="139">
        <v>0.545331801</v>
      </c>
      <c r="E2638" s="118">
        <v>1</v>
      </c>
      <c r="F2638" s="118" t="s">
        <v>1489</v>
      </c>
      <c r="G2638" s="113">
        <f>IF([Data da Aprovação]&lt;&gt;"ESTATUTÁRIO",YEAR([Data da Aprovação]),"")</f>
        <v>2013</v>
      </c>
      <c r="H2638" s="106">
        <f>Tabela9[[#This Row],[Valor do Provento R$]]/Tabela9[[#This Row],[Provento por 1 ou 1000 Ações]]</f>
        <v>0.545331801</v>
      </c>
    </row>
    <row r="2639" spans="1:8">
      <c r="A2639" s="119" t="s">
        <v>1549</v>
      </c>
      <c r="B2639" s="117" t="s">
        <v>1488</v>
      </c>
      <c r="C2639" s="140">
        <v>41578</v>
      </c>
      <c r="D2639" s="141">
        <v>0.10145857899999999</v>
      </c>
      <c r="E2639" s="119">
        <v>1</v>
      </c>
      <c r="F2639" s="119" t="s">
        <v>1492</v>
      </c>
      <c r="G2639" s="114">
        <f>IF([Data da Aprovação]&lt;&gt;"ESTATUTÁRIO",YEAR([Data da Aprovação]),"")</f>
        <v>2013</v>
      </c>
      <c r="H2639" s="106">
        <f>Tabela9[[#This Row],[Valor do Provento R$]]/Tabela9[[#This Row],[Provento por 1 ou 1000 Ações]]</f>
        <v>0.10145857899999999</v>
      </c>
    </row>
    <row r="2640" spans="1:8">
      <c r="A2640" s="118" t="s">
        <v>1549</v>
      </c>
      <c r="B2640" s="116" t="s">
        <v>1490</v>
      </c>
      <c r="C2640" s="138">
        <v>37011</v>
      </c>
      <c r="D2640" s="139">
        <v>1.9345531999999999E-2</v>
      </c>
      <c r="E2640" s="118">
        <v>1000</v>
      </c>
      <c r="F2640" s="118" t="s">
        <v>1492</v>
      </c>
      <c r="G2640" s="113">
        <f>IF([Data da Aprovação]&lt;&gt;"ESTATUTÁRIO",YEAR([Data da Aprovação]),"")</f>
        <v>2001</v>
      </c>
      <c r="H2640" s="106">
        <f>Tabela9[[#This Row],[Valor do Provento R$]]/Tabela9[[#This Row],[Provento por 1 ou 1000 Ações]]</f>
        <v>1.9345531999999997E-5</v>
      </c>
    </row>
    <row r="2641" spans="1:8">
      <c r="A2641" s="119" t="s">
        <v>1549</v>
      </c>
      <c r="B2641" s="117" t="s">
        <v>1490</v>
      </c>
      <c r="C2641" s="140">
        <v>38358</v>
      </c>
      <c r="D2641" s="141">
        <v>1.89048156</v>
      </c>
      <c r="E2641" s="119">
        <v>1</v>
      </c>
      <c r="F2641" s="119" t="s">
        <v>1489</v>
      </c>
      <c r="G2641" s="114">
        <f>IF([Data da Aprovação]&lt;&gt;"ESTATUTÁRIO",YEAR([Data da Aprovação]),"")</f>
        <v>2005</v>
      </c>
      <c r="H2641" s="106">
        <f>Tabela9[[#This Row],[Valor do Provento R$]]/Tabela9[[#This Row],[Provento por 1 ou 1000 Ações]]</f>
        <v>1.89048156</v>
      </c>
    </row>
    <row r="2642" spans="1:8">
      <c r="A2642" s="118" t="s">
        <v>1549</v>
      </c>
      <c r="B2642" s="116" t="s">
        <v>1490</v>
      </c>
      <c r="C2642" s="138">
        <v>38635</v>
      </c>
      <c r="D2642" s="139">
        <v>1.1815509740000001</v>
      </c>
      <c r="E2642" s="118">
        <v>1</v>
      </c>
      <c r="F2642" s="118" t="s">
        <v>1489</v>
      </c>
      <c r="G2642" s="113">
        <f>IF([Data da Aprovação]&lt;&gt;"ESTATUTÁRIO",YEAR([Data da Aprovação]),"")</f>
        <v>2005</v>
      </c>
      <c r="H2642" s="106">
        <f>Tabela9[[#This Row],[Valor do Provento R$]]/Tabela9[[#This Row],[Provento por 1 ou 1000 Ações]]</f>
        <v>1.1815509740000001</v>
      </c>
    </row>
    <row r="2643" spans="1:8">
      <c r="A2643" s="119" t="s">
        <v>1549</v>
      </c>
      <c r="B2643" s="117" t="s">
        <v>1490</v>
      </c>
      <c r="C2643" s="140">
        <v>38771</v>
      </c>
      <c r="D2643" s="141">
        <v>1.010367869</v>
      </c>
      <c r="E2643" s="119">
        <v>1</v>
      </c>
      <c r="F2643" s="119" t="s">
        <v>1489</v>
      </c>
      <c r="G2643" s="114">
        <f>IF([Data da Aprovação]&lt;&gt;"ESTATUTÁRIO",YEAR([Data da Aprovação]),"")</f>
        <v>2006</v>
      </c>
      <c r="H2643" s="106">
        <f>Tabela9[[#This Row],[Valor do Provento R$]]/Tabela9[[#This Row],[Provento por 1 ou 1000 Ações]]</f>
        <v>1.010367869</v>
      </c>
    </row>
    <row r="2644" spans="1:8">
      <c r="A2644" s="118" t="s">
        <v>1549</v>
      </c>
      <c r="B2644" s="116" t="s">
        <v>1490</v>
      </c>
      <c r="C2644" s="138">
        <v>38835</v>
      </c>
      <c r="D2644" s="139">
        <v>1.5058309160000001</v>
      </c>
      <c r="E2644" s="118">
        <v>1</v>
      </c>
      <c r="F2644" s="118" t="s">
        <v>1489</v>
      </c>
      <c r="G2644" s="113">
        <f>IF([Data da Aprovação]&lt;&gt;"ESTATUTÁRIO",YEAR([Data da Aprovação]),"")</f>
        <v>2006</v>
      </c>
      <c r="H2644" s="106">
        <f>Tabela9[[#This Row],[Valor do Provento R$]]/Tabela9[[#This Row],[Provento por 1 ou 1000 Ações]]</f>
        <v>1.5058309160000001</v>
      </c>
    </row>
    <row r="2645" spans="1:8">
      <c r="A2645" s="119" t="s">
        <v>1549</v>
      </c>
      <c r="B2645" s="117" t="s">
        <v>1490</v>
      </c>
      <c r="C2645" s="140">
        <v>39072</v>
      </c>
      <c r="D2645" s="141">
        <v>1.417861169</v>
      </c>
      <c r="E2645" s="119">
        <v>1</v>
      </c>
      <c r="F2645" s="119" t="s">
        <v>1489</v>
      </c>
      <c r="G2645" s="114">
        <f>IF([Data da Aprovação]&lt;&gt;"ESTATUTÁRIO",YEAR([Data da Aprovação]),"")</f>
        <v>2006</v>
      </c>
      <c r="H2645" s="106">
        <f>Tabela9[[#This Row],[Valor do Provento R$]]/Tabela9[[#This Row],[Provento por 1 ou 1000 Ações]]</f>
        <v>1.417861169</v>
      </c>
    </row>
    <row r="2646" spans="1:8">
      <c r="A2646" s="118" t="s">
        <v>1549</v>
      </c>
      <c r="B2646" s="116" t="s">
        <v>1490</v>
      </c>
      <c r="C2646" s="138">
        <v>39202</v>
      </c>
      <c r="D2646" s="139">
        <v>0.50175743699999997</v>
      </c>
      <c r="E2646" s="118">
        <v>1</v>
      </c>
      <c r="F2646" s="118" t="s">
        <v>1489</v>
      </c>
      <c r="G2646" s="113">
        <f>IF([Data da Aprovação]&lt;&gt;"ESTATUTÁRIO",YEAR([Data da Aprovação]),"")</f>
        <v>2007</v>
      </c>
      <c r="H2646" s="106">
        <f>Tabela9[[#This Row],[Valor do Provento R$]]/Tabela9[[#This Row],[Provento por 1 ou 1000 Ações]]</f>
        <v>0.50175743699999997</v>
      </c>
    </row>
    <row r="2647" spans="1:8">
      <c r="A2647" s="119" t="s">
        <v>1549</v>
      </c>
      <c r="B2647" s="117" t="s">
        <v>1490</v>
      </c>
      <c r="C2647" s="140">
        <v>39202</v>
      </c>
      <c r="D2647" s="141">
        <v>0.33860297099999997</v>
      </c>
      <c r="E2647" s="119">
        <v>1</v>
      </c>
      <c r="F2647" s="119" t="s">
        <v>1492</v>
      </c>
      <c r="G2647" s="114">
        <f>IF([Data da Aprovação]&lt;&gt;"ESTATUTÁRIO",YEAR([Data da Aprovação]),"")</f>
        <v>2007</v>
      </c>
      <c r="H2647" s="106">
        <f>Tabela9[[#This Row],[Valor do Provento R$]]/Tabela9[[#This Row],[Provento por 1 ou 1000 Ações]]</f>
        <v>0.33860297099999997</v>
      </c>
    </row>
    <row r="2648" spans="1:8">
      <c r="A2648" s="118" t="s">
        <v>1549</v>
      </c>
      <c r="B2648" s="116" t="s">
        <v>1490</v>
      </c>
      <c r="C2648" s="138">
        <v>39386</v>
      </c>
      <c r="D2648" s="139">
        <v>0.23926407299999999</v>
      </c>
      <c r="E2648" s="118">
        <v>1</v>
      </c>
      <c r="F2648" s="118" t="s">
        <v>1489</v>
      </c>
      <c r="G2648" s="113">
        <f>IF([Data da Aprovação]&lt;&gt;"ESTATUTÁRIO",YEAR([Data da Aprovação]),"")</f>
        <v>2007</v>
      </c>
      <c r="H2648" s="106">
        <f>Tabela9[[#This Row],[Valor do Provento R$]]/Tabela9[[#This Row],[Provento por 1 ou 1000 Ações]]</f>
        <v>0.23926407299999999</v>
      </c>
    </row>
    <row r="2649" spans="1:8">
      <c r="A2649" s="119" t="s">
        <v>1549</v>
      </c>
      <c r="B2649" s="117" t="s">
        <v>1490</v>
      </c>
      <c r="C2649" s="140">
        <v>39386</v>
      </c>
      <c r="D2649" s="141">
        <v>0.123661125</v>
      </c>
      <c r="E2649" s="119">
        <v>1</v>
      </c>
      <c r="F2649" s="119" t="s">
        <v>1492</v>
      </c>
      <c r="G2649" s="114">
        <f>IF([Data da Aprovação]&lt;&gt;"ESTATUTÁRIO",YEAR([Data da Aprovação]),"")</f>
        <v>2007</v>
      </c>
      <c r="H2649" s="106">
        <f>Tabela9[[#This Row],[Valor do Provento R$]]/Tabela9[[#This Row],[Provento por 1 ou 1000 Ações]]</f>
        <v>0.123661125</v>
      </c>
    </row>
    <row r="2650" spans="1:8">
      <c r="A2650" s="118" t="s">
        <v>1549</v>
      </c>
      <c r="B2650" s="116" t="s">
        <v>1490</v>
      </c>
      <c r="C2650" s="138">
        <v>39568</v>
      </c>
      <c r="D2650" s="139">
        <v>0.50866097300000002</v>
      </c>
      <c r="E2650" s="118">
        <v>1</v>
      </c>
      <c r="F2650" s="118" t="s">
        <v>1489</v>
      </c>
      <c r="G2650" s="113">
        <f>IF([Data da Aprovação]&lt;&gt;"ESTATUTÁRIO",YEAR([Data da Aprovação]),"")</f>
        <v>2008</v>
      </c>
      <c r="H2650" s="106">
        <f>Tabela9[[#This Row],[Valor do Provento R$]]/Tabela9[[#This Row],[Provento por 1 ou 1000 Ações]]</f>
        <v>0.50866097300000002</v>
      </c>
    </row>
    <row r="2651" spans="1:8">
      <c r="A2651" s="119" t="s">
        <v>1549</v>
      </c>
      <c r="B2651" s="117" t="s">
        <v>1490</v>
      </c>
      <c r="C2651" s="140">
        <v>39752</v>
      </c>
      <c r="D2651" s="141">
        <v>0.200899519</v>
      </c>
      <c r="E2651" s="119">
        <v>1</v>
      </c>
      <c r="F2651" s="119" t="s">
        <v>1489</v>
      </c>
      <c r="G2651" s="114">
        <f>IF([Data da Aprovação]&lt;&gt;"ESTATUTÁRIO",YEAR([Data da Aprovação]),"")</f>
        <v>2008</v>
      </c>
      <c r="H2651" s="106">
        <f>Tabela9[[#This Row],[Valor do Provento R$]]/Tabela9[[#This Row],[Provento por 1 ou 1000 Ações]]</f>
        <v>0.200899519</v>
      </c>
    </row>
    <row r="2652" spans="1:8">
      <c r="A2652" s="118" t="s">
        <v>1549</v>
      </c>
      <c r="B2652" s="116" t="s">
        <v>1490</v>
      </c>
      <c r="C2652" s="138">
        <v>39752</v>
      </c>
      <c r="D2652" s="139">
        <v>0.42398661300000001</v>
      </c>
      <c r="E2652" s="118">
        <v>1</v>
      </c>
      <c r="F2652" s="118" t="s">
        <v>1492</v>
      </c>
      <c r="G2652" s="113">
        <f>IF([Data da Aprovação]&lt;&gt;"ESTATUTÁRIO",YEAR([Data da Aprovação]),"")</f>
        <v>2008</v>
      </c>
      <c r="H2652" s="106">
        <f>Tabela9[[#This Row],[Valor do Provento R$]]/Tabela9[[#This Row],[Provento por 1 ou 1000 Ações]]</f>
        <v>0.42398661300000001</v>
      </c>
    </row>
    <row r="2653" spans="1:8">
      <c r="A2653" s="119" t="s">
        <v>1549</v>
      </c>
      <c r="B2653" s="117" t="s">
        <v>1490</v>
      </c>
      <c r="C2653" s="140">
        <v>39933</v>
      </c>
      <c r="D2653" s="141">
        <v>0.48865853199999998</v>
      </c>
      <c r="E2653" s="119">
        <v>1</v>
      </c>
      <c r="F2653" s="119" t="s">
        <v>1489</v>
      </c>
      <c r="G2653" s="114">
        <f>IF([Data da Aprovação]&lt;&gt;"ESTATUTÁRIO",YEAR([Data da Aprovação]),"")</f>
        <v>2009</v>
      </c>
      <c r="H2653" s="106">
        <f>Tabela9[[#This Row],[Valor do Provento R$]]/Tabela9[[#This Row],[Provento por 1 ou 1000 Ações]]</f>
        <v>0.48865853199999998</v>
      </c>
    </row>
    <row r="2654" spans="1:8">
      <c r="A2654" s="118" t="s">
        <v>1549</v>
      </c>
      <c r="B2654" s="116" t="s">
        <v>1490</v>
      </c>
      <c r="C2654" s="138">
        <v>39933</v>
      </c>
      <c r="D2654" s="139">
        <v>0.156524359</v>
      </c>
      <c r="E2654" s="118">
        <v>1</v>
      </c>
      <c r="F2654" s="118" t="s">
        <v>1492</v>
      </c>
      <c r="G2654" s="113">
        <f>IF([Data da Aprovação]&lt;&gt;"ESTATUTÁRIO",YEAR([Data da Aprovação]),"")</f>
        <v>2009</v>
      </c>
      <c r="H2654" s="106">
        <f>Tabela9[[#This Row],[Valor do Provento R$]]/Tabela9[[#This Row],[Provento por 1 ou 1000 Ações]]</f>
        <v>0.156524359</v>
      </c>
    </row>
    <row r="2655" spans="1:8">
      <c r="A2655" s="119" t="s">
        <v>1549</v>
      </c>
      <c r="B2655" s="117" t="s">
        <v>1490</v>
      </c>
      <c r="C2655" s="140">
        <v>40116</v>
      </c>
      <c r="D2655" s="141">
        <v>0.378163798</v>
      </c>
      <c r="E2655" s="119">
        <v>1</v>
      </c>
      <c r="F2655" s="119" t="s">
        <v>1489</v>
      </c>
      <c r="G2655" s="114">
        <f>IF([Data da Aprovação]&lt;&gt;"ESTATUTÁRIO",YEAR([Data da Aprovação]),"")</f>
        <v>2009</v>
      </c>
      <c r="H2655" s="106">
        <f>Tabela9[[#This Row],[Valor do Provento R$]]/Tabela9[[#This Row],[Provento por 1 ou 1000 Ações]]</f>
        <v>0.378163798</v>
      </c>
    </row>
    <row r="2656" spans="1:8">
      <c r="A2656" s="118" t="s">
        <v>1549</v>
      </c>
      <c r="B2656" s="116" t="s">
        <v>1490</v>
      </c>
      <c r="C2656" s="138">
        <v>40116</v>
      </c>
      <c r="D2656" s="139">
        <v>0.13696620000000001</v>
      </c>
      <c r="E2656" s="118">
        <v>1</v>
      </c>
      <c r="F2656" s="118" t="s">
        <v>1492</v>
      </c>
      <c r="G2656" s="113">
        <f>IF([Data da Aprovação]&lt;&gt;"ESTATUTÁRIO",YEAR([Data da Aprovação]),"")</f>
        <v>2009</v>
      </c>
      <c r="H2656" s="106">
        <f>Tabela9[[#This Row],[Valor do Provento R$]]/Tabela9[[#This Row],[Provento por 1 ou 1000 Ações]]</f>
        <v>0.13696620000000001</v>
      </c>
    </row>
    <row r="2657" spans="1:8">
      <c r="A2657" s="119" t="s">
        <v>1549</v>
      </c>
      <c r="B2657" s="117" t="s">
        <v>1490</v>
      </c>
      <c r="C2657" s="140">
        <v>40298</v>
      </c>
      <c r="D2657" s="141">
        <v>0.28190699200000002</v>
      </c>
      <c r="E2657" s="119">
        <v>1</v>
      </c>
      <c r="F2657" s="119" t="s">
        <v>1489</v>
      </c>
      <c r="G2657" s="114">
        <f>IF([Data da Aprovação]&lt;&gt;"ESTATUTÁRIO",YEAR([Data da Aprovação]),"")</f>
        <v>2010</v>
      </c>
      <c r="H2657" s="106">
        <f>Tabela9[[#This Row],[Valor do Provento R$]]/Tabela9[[#This Row],[Provento por 1 ou 1000 Ações]]</f>
        <v>0.28190699200000002</v>
      </c>
    </row>
    <row r="2658" spans="1:8">
      <c r="A2658" s="118" t="s">
        <v>1549</v>
      </c>
      <c r="B2658" s="116" t="s">
        <v>1490</v>
      </c>
      <c r="C2658" s="138">
        <v>40298</v>
      </c>
      <c r="D2658" s="139">
        <v>0.22992854300000001</v>
      </c>
      <c r="E2658" s="118">
        <v>1</v>
      </c>
      <c r="F2658" s="118" t="s">
        <v>1492</v>
      </c>
      <c r="G2658" s="113">
        <f>IF([Data da Aprovação]&lt;&gt;"ESTATUTÁRIO",YEAR([Data da Aprovação]),"")</f>
        <v>2010</v>
      </c>
      <c r="H2658" s="106">
        <f>Tabela9[[#This Row],[Valor do Provento R$]]/Tabela9[[#This Row],[Provento por 1 ou 1000 Ações]]</f>
        <v>0.22992854300000001</v>
      </c>
    </row>
    <row r="2659" spans="1:8">
      <c r="A2659" s="119" t="s">
        <v>1549</v>
      </c>
      <c r="B2659" s="117" t="s">
        <v>1490</v>
      </c>
      <c r="C2659" s="140">
        <v>40480</v>
      </c>
      <c r="D2659" s="141">
        <v>0.47279998600000001</v>
      </c>
      <c r="E2659" s="119">
        <v>1</v>
      </c>
      <c r="F2659" s="119" t="s">
        <v>1489</v>
      </c>
      <c r="G2659" s="114">
        <f>IF([Data da Aprovação]&lt;&gt;"ESTATUTÁRIO",YEAR([Data da Aprovação]),"")</f>
        <v>2010</v>
      </c>
      <c r="H2659" s="106">
        <f>Tabela9[[#This Row],[Valor do Provento R$]]/Tabela9[[#This Row],[Provento por 1 ou 1000 Ações]]</f>
        <v>0.47279998600000001</v>
      </c>
    </row>
    <row r="2660" spans="1:8">
      <c r="A2660" s="118" t="s">
        <v>1549</v>
      </c>
      <c r="B2660" s="116" t="s">
        <v>1490</v>
      </c>
      <c r="C2660" s="138">
        <v>40480</v>
      </c>
      <c r="D2660" s="139">
        <v>3.2859600000000003E-2</v>
      </c>
      <c r="E2660" s="118">
        <v>1</v>
      </c>
      <c r="F2660" s="118" t="s">
        <v>1492</v>
      </c>
      <c r="G2660" s="113">
        <f>IF([Data da Aprovação]&lt;&gt;"ESTATUTÁRIO",YEAR([Data da Aprovação]),"")</f>
        <v>2010</v>
      </c>
      <c r="H2660" s="106">
        <f>Tabela9[[#This Row],[Valor do Provento R$]]/Tabela9[[#This Row],[Provento por 1 ou 1000 Ações]]</f>
        <v>3.2859600000000003E-2</v>
      </c>
    </row>
    <row r="2661" spans="1:8">
      <c r="A2661" s="119" t="s">
        <v>1549</v>
      </c>
      <c r="B2661" s="117" t="s">
        <v>1490</v>
      </c>
      <c r="C2661" s="140">
        <v>40661</v>
      </c>
      <c r="D2661" s="141">
        <v>0.75352497699999998</v>
      </c>
      <c r="E2661" s="119">
        <v>1</v>
      </c>
      <c r="F2661" s="119" t="s">
        <v>1492</v>
      </c>
      <c r="G2661" s="114">
        <f>IF([Data da Aprovação]&lt;&gt;"ESTATUTÁRIO",YEAR([Data da Aprovação]),"")</f>
        <v>2011</v>
      </c>
      <c r="H2661" s="106">
        <f>Tabela9[[#This Row],[Valor do Provento R$]]/Tabela9[[#This Row],[Provento por 1 ou 1000 Ações]]</f>
        <v>0.75352497699999998</v>
      </c>
    </row>
    <row r="2662" spans="1:8">
      <c r="A2662" s="118" t="s">
        <v>1549</v>
      </c>
      <c r="B2662" s="116" t="s">
        <v>1490</v>
      </c>
      <c r="C2662" s="138">
        <v>40661</v>
      </c>
      <c r="D2662" s="139">
        <v>0.193847994</v>
      </c>
      <c r="E2662" s="118">
        <v>1</v>
      </c>
      <c r="F2662" s="118" t="s">
        <v>1489</v>
      </c>
      <c r="G2662" s="113">
        <f>IF([Data da Aprovação]&lt;&gt;"ESTATUTÁRIO",YEAR([Data da Aprovação]),"")</f>
        <v>2011</v>
      </c>
      <c r="H2662" s="106">
        <f>Tabela9[[#This Row],[Valor do Provento R$]]/Tabela9[[#This Row],[Provento por 1 ou 1000 Ações]]</f>
        <v>0.193847994</v>
      </c>
    </row>
    <row r="2663" spans="1:8">
      <c r="A2663" s="119" t="s">
        <v>1549</v>
      </c>
      <c r="B2663" s="117" t="s">
        <v>1490</v>
      </c>
      <c r="C2663" s="140">
        <v>40847</v>
      </c>
      <c r="D2663" s="141">
        <v>0.74761497799999999</v>
      </c>
      <c r="E2663" s="119">
        <v>1</v>
      </c>
      <c r="F2663" s="119" t="s">
        <v>1489</v>
      </c>
      <c r="G2663" s="114">
        <f>IF([Data da Aprovação]&lt;&gt;"ESTATUTÁRIO",YEAR([Data da Aprovação]),"")</f>
        <v>2011</v>
      </c>
      <c r="H2663" s="106">
        <f>Tabela9[[#This Row],[Valor do Provento R$]]/Tabela9[[#This Row],[Provento por 1 ou 1000 Ações]]</f>
        <v>0.74761497799999999</v>
      </c>
    </row>
    <row r="2664" spans="1:8">
      <c r="A2664" s="118" t="s">
        <v>1549</v>
      </c>
      <c r="B2664" s="116" t="s">
        <v>1490</v>
      </c>
      <c r="C2664" s="138">
        <v>40847</v>
      </c>
      <c r="D2664" s="139">
        <v>5.3190010000000003E-3</v>
      </c>
      <c r="E2664" s="118">
        <v>1</v>
      </c>
      <c r="F2664" s="118" t="s">
        <v>1492</v>
      </c>
      <c r="G2664" s="113">
        <f>IF([Data da Aprovação]&lt;&gt;"ESTATUTÁRIO",YEAR([Data da Aprovação]),"")</f>
        <v>2011</v>
      </c>
      <c r="H2664" s="106">
        <f>Tabela9[[#This Row],[Valor do Provento R$]]/Tabela9[[#This Row],[Provento por 1 ou 1000 Ações]]</f>
        <v>5.3190010000000003E-3</v>
      </c>
    </row>
    <row r="2665" spans="1:8">
      <c r="A2665" s="119" t="s">
        <v>1549</v>
      </c>
      <c r="B2665" s="117" t="s">
        <v>1490</v>
      </c>
      <c r="C2665" s="140">
        <v>41026</v>
      </c>
      <c r="D2665" s="141">
        <v>0.70014585900000004</v>
      </c>
      <c r="E2665" s="119">
        <v>1</v>
      </c>
      <c r="F2665" s="119" t="s">
        <v>1492</v>
      </c>
      <c r="G2665" s="114">
        <f>IF([Data da Aprovação]&lt;&gt;"ESTATUTÁRIO",YEAR([Data da Aprovação]),"")</f>
        <v>2012</v>
      </c>
      <c r="H2665" s="106">
        <f>Tabela9[[#This Row],[Valor do Provento R$]]/Tabela9[[#This Row],[Provento por 1 ou 1000 Ações]]</f>
        <v>0.70014585900000004</v>
      </c>
    </row>
    <row r="2666" spans="1:8">
      <c r="A2666" s="118" t="s">
        <v>1549</v>
      </c>
      <c r="B2666" s="116" t="s">
        <v>1490</v>
      </c>
      <c r="C2666" s="138">
        <v>41026</v>
      </c>
      <c r="D2666" s="139">
        <v>0.192074994</v>
      </c>
      <c r="E2666" s="118">
        <v>1</v>
      </c>
      <c r="F2666" s="118" t="s">
        <v>1489</v>
      </c>
      <c r="G2666" s="113">
        <f>IF([Data da Aprovação]&lt;&gt;"ESTATUTÁRIO",YEAR([Data da Aprovação]),"")</f>
        <v>2012</v>
      </c>
      <c r="H2666" s="106">
        <f>Tabela9[[#This Row],[Valor do Provento R$]]/Tabela9[[#This Row],[Provento por 1 ou 1000 Ações]]</f>
        <v>0.192074994</v>
      </c>
    </row>
    <row r="2667" spans="1:8">
      <c r="A2667" s="119" t="s">
        <v>1549</v>
      </c>
      <c r="B2667" s="117" t="s">
        <v>1490</v>
      </c>
      <c r="C2667" s="140">
        <v>41026</v>
      </c>
      <c r="D2667" s="141">
        <v>0.31067096100000002</v>
      </c>
      <c r="E2667" s="119">
        <v>1</v>
      </c>
      <c r="F2667" s="119" t="s">
        <v>1492</v>
      </c>
      <c r="G2667" s="114">
        <f>IF([Data da Aprovação]&lt;&gt;"ESTATUTÁRIO",YEAR([Data da Aprovação]),"")</f>
        <v>2012</v>
      </c>
      <c r="H2667" s="106">
        <f>Tabela9[[#This Row],[Valor do Provento R$]]/Tabela9[[#This Row],[Provento por 1 ou 1000 Ações]]</f>
        <v>0.31067096100000002</v>
      </c>
    </row>
    <row r="2668" spans="1:8">
      <c r="A2668" s="118" t="s">
        <v>1549</v>
      </c>
      <c r="B2668" s="116" t="s">
        <v>1490</v>
      </c>
      <c r="C2668" s="138">
        <v>41213</v>
      </c>
      <c r="D2668" s="139">
        <v>0.65020045000000004</v>
      </c>
      <c r="E2668" s="118">
        <v>1</v>
      </c>
      <c r="F2668" s="118" t="s">
        <v>1489</v>
      </c>
      <c r="G2668" s="113">
        <f>IF([Data da Aprovação]&lt;&gt;"ESTATUTÁRIO",YEAR([Data da Aprovação]),"")</f>
        <v>2012</v>
      </c>
      <c r="H2668" s="106">
        <f>Tabela9[[#This Row],[Valor do Provento R$]]/Tabela9[[#This Row],[Provento por 1 ou 1000 Ações]]</f>
        <v>0.65020045000000004</v>
      </c>
    </row>
    <row r="2669" spans="1:8">
      <c r="A2669" s="119" t="s">
        <v>1549</v>
      </c>
      <c r="B2669" s="117" t="s">
        <v>1490</v>
      </c>
      <c r="C2669" s="140">
        <v>41393</v>
      </c>
      <c r="D2669" s="141">
        <v>0.384149988</v>
      </c>
      <c r="E2669" s="119">
        <v>1</v>
      </c>
      <c r="F2669" s="119" t="s">
        <v>1489</v>
      </c>
      <c r="G2669" s="114">
        <f>IF([Data da Aprovação]&lt;&gt;"ESTATUTÁRIO",YEAR([Data da Aprovação]),"")</f>
        <v>2013</v>
      </c>
      <c r="H2669" s="106">
        <f>Tabela9[[#This Row],[Valor do Provento R$]]/Tabela9[[#This Row],[Provento por 1 ou 1000 Ações]]</f>
        <v>0.384149988</v>
      </c>
    </row>
    <row r="2670" spans="1:8">
      <c r="A2670" s="118" t="s">
        <v>1549</v>
      </c>
      <c r="B2670" s="116" t="s">
        <v>1490</v>
      </c>
      <c r="C2670" s="138">
        <v>41393</v>
      </c>
      <c r="D2670" s="139">
        <v>0.26598249699999998</v>
      </c>
      <c r="E2670" s="118">
        <v>1</v>
      </c>
      <c r="F2670" s="118" t="s">
        <v>1492</v>
      </c>
      <c r="G2670" s="113">
        <f>IF([Data da Aprovação]&lt;&gt;"ESTATUTÁRIO",YEAR([Data da Aprovação]),"")</f>
        <v>2013</v>
      </c>
      <c r="H2670" s="106">
        <f>Tabela9[[#This Row],[Valor do Provento R$]]/Tabela9[[#This Row],[Provento por 1 ou 1000 Ações]]</f>
        <v>0.26598249699999998</v>
      </c>
    </row>
    <row r="2671" spans="1:8">
      <c r="A2671" s="119" t="s">
        <v>1549</v>
      </c>
      <c r="B2671" s="117" t="s">
        <v>1490</v>
      </c>
      <c r="C2671" s="140">
        <v>41578</v>
      </c>
      <c r="D2671" s="141">
        <v>0.59986498200000005</v>
      </c>
      <c r="E2671" s="119">
        <v>1</v>
      </c>
      <c r="F2671" s="119" t="s">
        <v>1489</v>
      </c>
      <c r="G2671" s="114">
        <f>IF([Data da Aprovação]&lt;&gt;"ESTATUTÁRIO",YEAR([Data da Aprovação]),"")</f>
        <v>2013</v>
      </c>
      <c r="H2671" s="106">
        <f>Tabela9[[#This Row],[Valor do Provento R$]]/Tabela9[[#This Row],[Provento por 1 ou 1000 Ações]]</f>
        <v>0.59986498200000005</v>
      </c>
    </row>
    <row r="2672" spans="1:8">
      <c r="A2672" s="118" t="s">
        <v>1549</v>
      </c>
      <c r="B2672" s="116" t="s">
        <v>1490</v>
      </c>
      <c r="C2672" s="138">
        <v>41578</v>
      </c>
      <c r="D2672" s="139">
        <v>0.111604437</v>
      </c>
      <c r="E2672" s="118">
        <v>1</v>
      </c>
      <c r="F2672" s="118" t="s">
        <v>1492</v>
      </c>
      <c r="G2672" s="113">
        <f>IF([Data da Aprovação]&lt;&gt;"ESTATUTÁRIO",YEAR([Data da Aprovação]),"")</f>
        <v>2013</v>
      </c>
      <c r="H2672" s="106">
        <f>Tabela9[[#This Row],[Valor do Provento R$]]/Tabela9[[#This Row],[Provento por 1 ou 1000 Ações]]</f>
        <v>0.111604437</v>
      </c>
    </row>
    <row r="2673" spans="1:8">
      <c r="A2673" s="119" t="s">
        <v>1550</v>
      </c>
      <c r="B2673" s="117" t="s">
        <v>1488</v>
      </c>
      <c r="C2673" s="140">
        <v>35702</v>
      </c>
      <c r="D2673" s="141">
        <v>0.1125</v>
      </c>
      <c r="E2673" s="119">
        <v>1000</v>
      </c>
      <c r="F2673" s="119" t="s">
        <v>1492</v>
      </c>
      <c r="G2673" s="114">
        <f>IF([Data da Aprovação]&lt;&gt;"ESTATUTÁRIO",YEAR([Data da Aprovação]),"")</f>
        <v>1997</v>
      </c>
      <c r="H2673" s="106">
        <f>Tabela9[[#This Row],[Valor do Provento R$]]/Tabela9[[#This Row],[Provento por 1 ou 1000 Ações]]</f>
        <v>1.125E-4</v>
      </c>
    </row>
    <row r="2674" spans="1:8">
      <c r="A2674" s="118" t="s">
        <v>1550</v>
      </c>
      <c r="B2674" s="116" t="s">
        <v>1488</v>
      </c>
      <c r="C2674" s="138">
        <v>35891</v>
      </c>
      <c r="D2674" s="139">
        <v>0.11298</v>
      </c>
      <c r="E2674" s="118">
        <v>1000</v>
      </c>
      <c r="F2674" s="118" t="s">
        <v>1492</v>
      </c>
      <c r="G2674" s="113">
        <f>IF([Data da Aprovação]&lt;&gt;"ESTATUTÁRIO",YEAR([Data da Aprovação]),"")</f>
        <v>1998</v>
      </c>
      <c r="H2674" s="106">
        <f>Tabela9[[#This Row],[Valor do Provento R$]]/Tabela9[[#This Row],[Provento por 1 ou 1000 Ações]]</f>
        <v>1.1297999999999999E-4</v>
      </c>
    </row>
    <row r="2675" spans="1:8">
      <c r="A2675" s="119" t="s">
        <v>1550</v>
      </c>
      <c r="B2675" s="117" t="s">
        <v>1488</v>
      </c>
      <c r="C2675" s="140">
        <v>36010</v>
      </c>
      <c r="D2675" s="141">
        <v>0.15770999999999999</v>
      </c>
      <c r="E2675" s="119">
        <v>1000</v>
      </c>
      <c r="F2675" s="119" t="s">
        <v>1489</v>
      </c>
      <c r="G2675" s="114">
        <f>IF([Data da Aprovação]&lt;&gt;"ESTATUTÁRIO",YEAR([Data da Aprovação]),"")</f>
        <v>1998</v>
      </c>
      <c r="H2675" s="106">
        <f>Tabela9[[#This Row],[Valor do Provento R$]]/Tabela9[[#This Row],[Provento por 1 ou 1000 Ações]]</f>
        <v>1.5770999999999998E-4</v>
      </c>
    </row>
    <row r="2676" spans="1:8">
      <c r="A2676" s="118" t="s">
        <v>1550</v>
      </c>
      <c r="B2676" s="116" t="s">
        <v>1488</v>
      </c>
      <c r="C2676" s="138">
        <v>36199</v>
      </c>
      <c r="D2676" s="139">
        <v>0.17627000000000001</v>
      </c>
      <c r="E2676" s="118">
        <v>1000</v>
      </c>
      <c r="F2676" s="118" t="s">
        <v>1489</v>
      </c>
      <c r="G2676" s="113">
        <f>IF([Data da Aprovação]&lt;&gt;"ESTATUTÁRIO",YEAR([Data da Aprovação]),"")</f>
        <v>1999</v>
      </c>
      <c r="H2676" s="106">
        <f>Tabela9[[#This Row],[Valor do Provento R$]]/Tabela9[[#This Row],[Provento por 1 ou 1000 Ações]]</f>
        <v>1.7627000000000002E-4</v>
      </c>
    </row>
    <row r="2677" spans="1:8">
      <c r="A2677" s="119" t="s">
        <v>1550</v>
      </c>
      <c r="B2677" s="117" t="s">
        <v>1488</v>
      </c>
      <c r="C2677" s="140">
        <v>36367</v>
      </c>
      <c r="D2677" s="141">
        <v>0.21587000000000001</v>
      </c>
      <c r="E2677" s="119">
        <v>1000</v>
      </c>
      <c r="F2677" s="119" t="s">
        <v>1489</v>
      </c>
      <c r="G2677" s="114">
        <f>IF([Data da Aprovação]&lt;&gt;"ESTATUTÁRIO",YEAR([Data da Aprovação]),"")</f>
        <v>1999</v>
      </c>
      <c r="H2677" s="106">
        <f>Tabela9[[#This Row],[Valor do Provento R$]]/Tabela9[[#This Row],[Provento por 1 ou 1000 Ações]]</f>
        <v>2.1587000000000001E-4</v>
      </c>
    </row>
    <row r="2678" spans="1:8">
      <c r="A2678" s="118" t="s">
        <v>1550</v>
      </c>
      <c r="B2678" s="116" t="s">
        <v>1488</v>
      </c>
      <c r="C2678" s="138">
        <v>36367</v>
      </c>
      <c r="D2678" s="139">
        <v>3.1097E-3</v>
      </c>
      <c r="E2678" s="118">
        <v>1000</v>
      </c>
      <c r="F2678" s="118" t="s">
        <v>1496</v>
      </c>
      <c r="G2678" s="113">
        <f>IF([Data da Aprovação]&lt;&gt;"ESTATUTÁRIO",YEAR([Data da Aprovação]),"")</f>
        <v>1999</v>
      </c>
      <c r="H2678" s="106">
        <f>Tabela9[[#This Row],[Valor do Provento R$]]/Tabela9[[#This Row],[Provento por 1 ou 1000 Ações]]</f>
        <v>3.1097000000000001E-6</v>
      </c>
    </row>
    <row r="2679" spans="1:8">
      <c r="A2679" s="119" t="s">
        <v>1550</v>
      </c>
      <c r="B2679" s="117" t="s">
        <v>1488</v>
      </c>
      <c r="C2679" s="140">
        <v>36602</v>
      </c>
      <c r="D2679" s="141">
        <v>0.10106</v>
      </c>
      <c r="E2679" s="119">
        <v>1000</v>
      </c>
      <c r="F2679" s="119" t="s">
        <v>1489</v>
      </c>
      <c r="G2679" s="114">
        <f>IF([Data da Aprovação]&lt;&gt;"ESTATUTÁRIO",YEAR([Data da Aprovação]),"")</f>
        <v>2000</v>
      </c>
      <c r="H2679" s="106">
        <f>Tabela9[[#This Row],[Valor do Provento R$]]/Tabela9[[#This Row],[Provento por 1 ou 1000 Ações]]</f>
        <v>1.0106E-4</v>
      </c>
    </row>
    <row r="2680" spans="1:8">
      <c r="A2680" s="118" t="s">
        <v>1550</v>
      </c>
      <c r="B2680" s="116" t="s">
        <v>1488</v>
      </c>
      <c r="C2680" s="138">
        <v>36602</v>
      </c>
      <c r="D2680" s="139">
        <v>3.7499999999999999E-3</v>
      </c>
      <c r="E2680" s="118">
        <v>1000</v>
      </c>
      <c r="F2680" s="118" t="s">
        <v>1496</v>
      </c>
      <c r="G2680" s="113">
        <f>IF([Data da Aprovação]&lt;&gt;"ESTATUTÁRIO",YEAR([Data da Aprovação]),"")</f>
        <v>2000</v>
      </c>
      <c r="H2680" s="106">
        <f>Tabela9[[#This Row],[Valor do Provento R$]]/Tabela9[[#This Row],[Provento por 1 ou 1000 Ações]]</f>
        <v>3.7499999999999997E-6</v>
      </c>
    </row>
    <row r="2681" spans="1:8">
      <c r="A2681" s="119" t="s">
        <v>1550</v>
      </c>
      <c r="B2681" s="117" t="s">
        <v>1488</v>
      </c>
      <c r="C2681" s="140">
        <v>36745</v>
      </c>
      <c r="D2681" s="141">
        <v>0.14788000000000001</v>
      </c>
      <c r="E2681" s="119">
        <v>1000</v>
      </c>
      <c r="F2681" s="119" t="s">
        <v>1489</v>
      </c>
      <c r="G2681" s="114">
        <f>IF([Data da Aprovação]&lt;&gt;"ESTATUTÁRIO",YEAR([Data da Aprovação]),"")</f>
        <v>2000</v>
      </c>
      <c r="H2681" s="106">
        <f>Tabela9[[#This Row],[Valor do Provento R$]]/Tabela9[[#This Row],[Provento por 1 ou 1000 Ações]]</f>
        <v>1.4788E-4</v>
      </c>
    </row>
    <row r="2682" spans="1:8">
      <c r="A2682" s="118" t="s">
        <v>1550</v>
      </c>
      <c r="B2682" s="116" t="s">
        <v>1488</v>
      </c>
      <c r="C2682" s="138">
        <v>36745</v>
      </c>
      <c r="D2682" s="139">
        <v>2.4199999999999998E-3</v>
      </c>
      <c r="E2682" s="118">
        <v>1000</v>
      </c>
      <c r="F2682" s="118" t="s">
        <v>1496</v>
      </c>
      <c r="G2682" s="113">
        <f>IF([Data da Aprovação]&lt;&gt;"ESTATUTÁRIO",YEAR([Data da Aprovação]),"")</f>
        <v>2000</v>
      </c>
      <c r="H2682" s="106">
        <f>Tabela9[[#This Row],[Valor do Provento R$]]/Tabela9[[#This Row],[Provento por 1 ou 1000 Ações]]</f>
        <v>2.4199999999999997E-6</v>
      </c>
    </row>
    <row r="2683" spans="1:8">
      <c r="A2683" s="119" t="s">
        <v>1550</v>
      </c>
      <c r="B2683" s="117" t="s">
        <v>1488</v>
      </c>
      <c r="C2683" s="140">
        <v>36934</v>
      </c>
      <c r="D2683" s="141">
        <v>0.19916</v>
      </c>
      <c r="E2683" s="119">
        <v>1000</v>
      </c>
      <c r="F2683" s="119" t="s">
        <v>1492</v>
      </c>
      <c r="G2683" s="114">
        <f>IF([Data da Aprovação]&lt;&gt;"ESTATUTÁRIO",YEAR([Data da Aprovação]),"")</f>
        <v>2001</v>
      </c>
      <c r="H2683" s="106">
        <f>Tabela9[[#This Row],[Valor do Provento R$]]/Tabela9[[#This Row],[Provento por 1 ou 1000 Ações]]</f>
        <v>1.9916000000000001E-4</v>
      </c>
    </row>
    <row r="2684" spans="1:8">
      <c r="A2684" s="118" t="s">
        <v>1550</v>
      </c>
      <c r="B2684" s="116" t="s">
        <v>1488</v>
      </c>
      <c r="C2684" s="138">
        <v>36934</v>
      </c>
      <c r="D2684" s="139">
        <v>3.4199999999999999E-3</v>
      </c>
      <c r="E2684" s="118">
        <v>1000</v>
      </c>
      <c r="F2684" s="118" t="s">
        <v>1496</v>
      </c>
      <c r="G2684" s="113">
        <f>IF([Data da Aprovação]&lt;&gt;"ESTATUTÁRIO",YEAR([Data da Aprovação]),"")</f>
        <v>2001</v>
      </c>
      <c r="H2684" s="106">
        <f>Tabela9[[#This Row],[Valor do Provento R$]]/Tabela9[[#This Row],[Provento por 1 ou 1000 Ações]]</f>
        <v>3.4199999999999999E-6</v>
      </c>
    </row>
    <row r="2685" spans="1:8">
      <c r="A2685" s="119" t="s">
        <v>1550</v>
      </c>
      <c r="B2685" s="117" t="s">
        <v>1488</v>
      </c>
      <c r="C2685" s="140">
        <v>37127</v>
      </c>
      <c r="D2685" s="141">
        <v>0.1036468</v>
      </c>
      <c r="E2685" s="119">
        <v>1000</v>
      </c>
      <c r="F2685" s="119" t="s">
        <v>1492</v>
      </c>
      <c r="G2685" s="114">
        <f>IF([Data da Aprovação]&lt;&gt;"ESTATUTÁRIO",YEAR([Data da Aprovação]),"")</f>
        <v>2001</v>
      </c>
      <c r="H2685" s="106">
        <f>Tabela9[[#This Row],[Valor do Provento R$]]/Tabela9[[#This Row],[Provento por 1 ou 1000 Ações]]</f>
        <v>1.0364679999999999E-4</v>
      </c>
    </row>
    <row r="2686" spans="1:8">
      <c r="A2686" s="118" t="s">
        <v>1550</v>
      </c>
      <c r="B2686" s="116" t="s">
        <v>1488</v>
      </c>
      <c r="C2686" s="138">
        <v>37127</v>
      </c>
      <c r="D2686" s="139">
        <v>2.7935999999999998E-3</v>
      </c>
      <c r="E2686" s="118">
        <v>1000</v>
      </c>
      <c r="F2686" s="118" t="s">
        <v>1496</v>
      </c>
      <c r="G2686" s="113">
        <f>IF([Data da Aprovação]&lt;&gt;"ESTATUTÁRIO",YEAR([Data da Aprovação]),"")</f>
        <v>2001</v>
      </c>
      <c r="H2686" s="106">
        <f>Tabela9[[#This Row],[Valor do Provento R$]]/Tabela9[[#This Row],[Provento por 1 ou 1000 Ações]]</f>
        <v>2.7935999999999998E-6</v>
      </c>
    </row>
    <row r="2687" spans="1:8">
      <c r="A2687" s="119" t="s">
        <v>1550</v>
      </c>
      <c r="B2687" s="117" t="s">
        <v>1488</v>
      </c>
      <c r="C2687" s="140">
        <v>37312</v>
      </c>
      <c r="D2687" s="141">
        <v>0.25340000000000001</v>
      </c>
      <c r="E2687" s="119">
        <v>1000</v>
      </c>
      <c r="F2687" s="119" t="s">
        <v>1492</v>
      </c>
      <c r="G2687" s="114">
        <f>IF([Data da Aprovação]&lt;&gt;"ESTATUTÁRIO",YEAR([Data da Aprovação]),"")</f>
        <v>2002</v>
      </c>
      <c r="H2687" s="106">
        <f>Tabela9[[#This Row],[Valor do Provento R$]]/Tabela9[[#This Row],[Provento por 1 ou 1000 Ações]]</f>
        <v>2.5340000000000003E-4</v>
      </c>
    </row>
    <row r="2688" spans="1:8">
      <c r="A2688" s="118" t="s">
        <v>1550</v>
      </c>
      <c r="B2688" s="116" t="s">
        <v>1488</v>
      </c>
      <c r="C2688" s="138">
        <v>37312</v>
      </c>
      <c r="D2688" s="139">
        <v>6.9314770000000001E-3</v>
      </c>
      <c r="E2688" s="118">
        <v>1000</v>
      </c>
      <c r="F2688" s="118" t="s">
        <v>1496</v>
      </c>
      <c r="G2688" s="113">
        <f>IF([Data da Aprovação]&lt;&gt;"ESTATUTÁRIO",YEAR([Data da Aprovação]),"")</f>
        <v>2002</v>
      </c>
      <c r="H2688" s="106">
        <f>Tabela9[[#This Row],[Valor do Provento R$]]/Tabela9[[#This Row],[Provento por 1 ou 1000 Ações]]</f>
        <v>6.931477E-6</v>
      </c>
    </row>
    <row r="2689" spans="1:8">
      <c r="A2689" s="119" t="s">
        <v>1550</v>
      </c>
      <c r="B2689" s="117" t="s">
        <v>1488</v>
      </c>
      <c r="C2689" s="140">
        <v>37494</v>
      </c>
      <c r="D2689" s="141">
        <v>0.41361940000000003</v>
      </c>
      <c r="E2689" s="119">
        <v>1000</v>
      </c>
      <c r="F2689" s="119" t="s">
        <v>1492</v>
      </c>
      <c r="G2689" s="114">
        <f>IF([Data da Aprovação]&lt;&gt;"ESTATUTÁRIO",YEAR([Data da Aprovação]),"")</f>
        <v>2002</v>
      </c>
      <c r="H2689" s="106">
        <f>Tabela9[[#This Row],[Valor do Provento R$]]/Tabela9[[#This Row],[Provento por 1 ou 1000 Ações]]</f>
        <v>4.1361940000000003E-4</v>
      </c>
    </row>
    <row r="2690" spans="1:8">
      <c r="A2690" s="118" t="s">
        <v>1550</v>
      </c>
      <c r="B2690" s="116" t="s">
        <v>1488</v>
      </c>
      <c r="C2690" s="138">
        <v>37494</v>
      </c>
      <c r="D2690" s="139">
        <v>1.130449E-2</v>
      </c>
      <c r="E2690" s="118">
        <v>1000</v>
      </c>
      <c r="F2690" s="118" t="s">
        <v>1496</v>
      </c>
      <c r="G2690" s="113">
        <f>IF([Data da Aprovação]&lt;&gt;"ESTATUTÁRIO",YEAR([Data da Aprovação]),"")</f>
        <v>2002</v>
      </c>
      <c r="H2690" s="106">
        <f>Tabela9[[#This Row],[Valor do Provento R$]]/Tabela9[[#This Row],[Provento por 1 ou 1000 Ações]]</f>
        <v>1.1304490000000001E-5</v>
      </c>
    </row>
    <row r="2691" spans="1:8">
      <c r="A2691" s="119" t="s">
        <v>1550</v>
      </c>
      <c r="B2691" s="117" t="s">
        <v>1488</v>
      </c>
      <c r="C2691" s="140">
        <v>37662</v>
      </c>
      <c r="D2691" s="141">
        <v>0.37167</v>
      </c>
      <c r="E2691" s="119">
        <v>1000</v>
      </c>
      <c r="F2691" s="119" t="s">
        <v>1492</v>
      </c>
      <c r="G2691" s="114">
        <f>IF([Data da Aprovação]&lt;&gt;"ESTATUTÁRIO",YEAR([Data da Aprovação]),"")</f>
        <v>2003</v>
      </c>
      <c r="H2691" s="106">
        <f>Tabela9[[#This Row],[Valor do Provento R$]]/Tabela9[[#This Row],[Provento por 1 ou 1000 Ações]]</f>
        <v>3.7167E-4</v>
      </c>
    </row>
    <row r="2692" spans="1:8">
      <c r="A2692" s="118" t="s">
        <v>1550</v>
      </c>
      <c r="B2692" s="116" t="s">
        <v>1488</v>
      </c>
      <c r="C2692" s="138">
        <v>37662</v>
      </c>
      <c r="D2692" s="139">
        <v>9.7099999999999999E-3</v>
      </c>
      <c r="E2692" s="118">
        <v>1000</v>
      </c>
      <c r="F2692" s="118" t="s">
        <v>1496</v>
      </c>
      <c r="G2692" s="113">
        <f>IF([Data da Aprovação]&lt;&gt;"ESTATUTÁRIO",YEAR([Data da Aprovação]),"")</f>
        <v>2003</v>
      </c>
      <c r="H2692" s="106">
        <f>Tabela9[[#This Row],[Valor do Provento R$]]/Tabela9[[#This Row],[Provento por 1 ou 1000 Ações]]</f>
        <v>9.7100000000000002E-6</v>
      </c>
    </row>
    <row r="2693" spans="1:8">
      <c r="A2693" s="119" t="s">
        <v>1550</v>
      </c>
      <c r="B2693" s="117" t="s">
        <v>1488</v>
      </c>
      <c r="C2693" s="140">
        <v>37846</v>
      </c>
      <c r="D2693" s="141">
        <v>0.43976999999999999</v>
      </c>
      <c r="E2693" s="119">
        <v>1000</v>
      </c>
      <c r="F2693" s="119" t="s">
        <v>1489</v>
      </c>
      <c r="G2693" s="114">
        <f>IF([Data da Aprovação]&lt;&gt;"ESTATUTÁRIO",YEAR([Data da Aprovação]),"")</f>
        <v>2003</v>
      </c>
      <c r="H2693" s="106">
        <f>Tabela9[[#This Row],[Valor do Provento R$]]/Tabela9[[#This Row],[Provento por 1 ou 1000 Ações]]</f>
        <v>4.3976999999999997E-4</v>
      </c>
    </row>
    <row r="2694" spans="1:8">
      <c r="A2694" s="118" t="s">
        <v>1550</v>
      </c>
      <c r="B2694" s="116" t="s">
        <v>1488</v>
      </c>
      <c r="C2694" s="138">
        <v>37846</v>
      </c>
      <c r="D2694" s="139">
        <v>1.308E-2</v>
      </c>
      <c r="E2694" s="118">
        <v>1000</v>
      </c>
      <c r="F2694" s="118" t="s">
        <v>1496</v>
      </c>
      <c r="G2694" s="113">
        <f>IF([Data da Aprovação]&lt;&gt;"ESTATUTÁRIO",YEAR([Data da Aprovação]),"")</f>
        <v>2003</v>
      </c>
      <c r="H2694" s="106">
        <f>Tabela9[[#This Row],[Valor do Provento R$]]/Tabela9[[#This Row],[Provento por 1 ou 1000 Ações]]</f>
        <v>1.308E-5</v>
      </c>
    </row>
    <row r="2695" spans="1:8">
      <c r="A2695" s="119" t="s">
        <v>1550</v>
      </c>
      <c r="B2695" s="117" t="s">
        <v>1488</v>
      </c>
      <c r="C2695" s="140">
        <v>38033</v>
      </c>
      <c r="D2695" s="141">
        <v>0.57894000000000001</v>
      </c>
      <c r="E2695" s="119">
        <v>1</v>
      </c>
      <c r="F2695" s="119" t="s">
        <v>1489</v>
      </c>
      <c r="G2695" s="114">
        <f>IF([Data da Aprovação]&lt;&gt;"ESTATUTÁRIO",YEAR([Data da Aprovação]),"")</f>
        <v>2004</v>
      </c>
      <c r="H2695" s="106">
        <f>Tabela9[[#This Row],[Valor do Provento R$]]/Tabela9[[#This Row],[Provento por 1 ou 1000 Ações]]</f>
        <v>0.57894000000000001</v>
      </c>
    </row>
    <row r="2696" spans="1:8">
      <c r="A2696" s="118" t="s">
        <v>1550</v>
      </c>
      <c r="B2696" s="116" t="s">
        <v>1488</v>
      </c>
      <c r="C2696" s="138">
        <v>38033</v>
      </c>
      <c r="D2696" s="139">
        <v>1.1561999999999999E-2</v>
      </c>
      <c r="E2696" s="118">
        <v>1</v>
      </c>
      <c r="F2696" s="118" t="s">
        <v>1496</v>
      </c>
      <c r="G2696" s="113">
        <f>IF([Data da Aprovação]&lt;&gt;"ESTATUTÁRIO",YEAR([Data da Aprovação]),"")</f>
        <v>2004</v>
      </c>
      <c r="H2696" s="106">
        <f>Tabela9[[#This Row],[Valor do Provento R$]]/Tabela9[[#This Row],[Provento por 1 ou 1000 Ações]]</f>
        <v>1.1561999999999999E-2</v>
      </c>
    </row>
    <row r="2697" spans="1:8">
      <c r="A2697" s="119" t="s">
        <v>1550</v>
      </c>
      <c r="B2697" s="117" t="s">
        <v>1488</v>
      </c>
      <c r="C2697" s="140">
        <v>38215</v>
      </c>
      <c r="D2697" s="141">
        <v>0.61468</v>
      </c>
      <c r="E2697" s="119">
        <v>1</v>
      </c>
      <c r="F2697" s="119" t="s">
        <v>1489</v>
      </c>
      <c r="G2697" s="114">
        <f>IF([Data da Aprovação]&lt;&gt;"ESTATUTÁRIO",YEAR([Data da Aprovação]),"")</f>
        <v>2004</v>
      </c>
      <c r="H2697" s="106">
        <f>Tabela9[[#This Row],[Valor do Provento R$]]/Tabela9[[#This Row],[Provento por 1 ou 1000 Ações]]</f>
        <v>0.61468</v>
      </c>
    </row>
    <row r="2698" spans="1:8">
      <c r="A2698" s="118" t="s">
        <v>1550</v>
      </c>
      <c r="B2698" s="116" t="s">
        <v>1488</v>
      </c>
      <c r="C2698" s="138">
        <v>38215</v>
      </c>
      <c r="D2698" s="139">
        <v>1.2290000000000001E-2</v>
      </c>
      <c r="E2698" s="118">
        <v>1</v>
      </c>
      <c r="F2698" s="118" t="s">
        <v>1496</v>
      </c>
      <c r="G2698" s="113">
        <f>IF([Data da Aprovação]&lt;&gt;"ESTATUTÁRIO",YEAR([Data da Aprovação]),"")</f>
        <v>2004</v>
      </c>
      <c r="H2698" s="106">
        <f>Tabela9[[#This Row],[Valor do Provento R$]]/Tabela9[[#This Row],[Provento por 1 ou 1000 Ações]]</f>
        <v>1.2290000000000001E-2</v>
      </c>
    </row>
    <row r="2699" spans="1:8">
      <c r="A2699" s="119" t="s">
        <v>1550</v>
      </c>
      <c r="B2699" s="117" t="s">
        <v>1488</v>
      </c>
      <c r="C2699" s="140">
        <v>38336</v>
      </c>
      <c r="D2699" s="141">
        <v>0.34895999999999999</v>
      </c>
      <c r="E2699" s="119">
        <v>1</v>
      </c>
      <c r="F2699" s="119" t="s">
        <v>1489</v>
      </c>
      <c r="G2699" s="114">
        <f>IF([Data da Aprovação]&lt;&gt;"ESTATUTÁRIO",YEAR([Data da Aprovação]),"")</f>
        <v>2004</v>
      </c>
      <c r="H2699" s="106">
        <f>Tabela9[[#This Row],[Valor do Provento R$]]/Tabela9[[#This Row],[Provento por 1 ou 1000 Ações]]</f>
        <v>0.34895999999999999</v>
      </c>
    </row>
    <row r="2700" spans="1:8">
      <c r="A2700" s="118" t="s">
        <v>1550</v>
      </c>
      <c r="B2700" s="116" t="s">
        <v>1488</v>
      </c>
      <c r="C2700" s="138">
        <v>38400</v>
      </c>
      <c r="D2700" s="139">
        <v>0.28193000000000001</v>
      </c>
      <c r="E2700" s="118">
        <v>1</v>
      </c>
      <c r="F2700" s="118" t="s">
        <v>1489</v>
      </c>
      <c r="G2700" s="113">
        <f>IF([Data da Aprovação]&lt;&gt;"ESTATUTÁRIO",YEAR([Data da Aprovação]),"")</f>
        <v>2005</v>
      </c>
      <c r="H2700" s="106">
        <f>Tabela9[[#This Row],[Valor do Provento R$]]/Tabela9[[#This Row],[Provento por 1 ou 1000 Ações]]</f>
        <v>0.28193000000000001</v>
      </c>
    </row>
    <row r="2701" spans="1:8">
      <c r="A2701" s="119" t="s">
        <v>1550</v>
      </c>
      <c r="B2701" s="117" t="s">
        <v>1488</v>
      </c>
      <c r="C2701" s="140">
        <v>38400</v>
      </c>
      <c r="D2701" s="141">
        <v>6.1599999999999997E-3</v>
      </c>
      <c r="E2701" s="119">
        <v>1</v>
      </c>
      <c r="F2701" s="119" t="s">
        <v>1496</v>
      </c>
      <c r="G2701" s="114">
        <f>IF([Data da Aprovação]&lt;&gt;"ESTATUTÁRIO",YEAR([Data da Aprovação]),"")</f>
        <v>2005</v>
      </c>
      <c r="H2701" s="106">
        <f>Tabela9[[#This Row],[Valor do Provento R$]]/Tabela9[[#This Row],[Provento por 1 ou 1000 Ações]]</f>
        <v>6.1599999999999997E-3</v>
      </c>
    </row>
    <row r="2702" spans="1:8">
      <c r="A2702" s="118" t="s">
        <v>1550</v>
      </c>
      <c r="B2702" s="116" t="s">
        <v>1488</v>
      </c>
      <c r="C2702" s="138">
        <v>38576</v>
      </c>
      <c r="D2702" s="139">
        <v>0.78583000000000003</v>
      </c>
      <c r="E2702" s="118">
        <v>1</v>
      </c>
      <c r="F2702" s="118" t="s">
        <v>1489</v>
      </c>
      <c r="G2702" s="113">
        <f>IF([Data da Aprovação]&lt;&gt;"ESTATUTÁRIO",YEAR([Data da Aprovação]),"")</f>
        <v>2005</v>
      </c>
      <c r="H2702" s="106">
        <f>Tabela9[[#This Row],[Valor do Provento R$]]/Tabela9[[#This Row],[Provento por 1 ou 1000 Ações]]</f>
        <v>0.78583000000000003</v>
      </c>
    </row>
    <row r="2703" spans="1:8">
      <c r="A2703" s="119" t="s">
        <v>1550</v>
      </c>
      <c r="B2703" s="117" t="s">
        <v>1488</v>
      </c>
      <c r="C2703" s="140">
        <v>38576</v>
      </c>
      <c r="D2703" s="141">
        <v>1.8180000000000002E-2</v>
      </c>
      <c r="E2703" s="119">
        <v>1</v>
      </c>
      <c r="F2703" s="119" t="s">
        <v>1496</v>
      </c>
      <c r="G2703" s="114">
        <f>IF([Data da Aprovação]&lt;&gt;"ESTATUTÁRIO",YEAR([Data da Aprovação]),"")</f>
        <v>2005</v>
      </c>
      <c r="H2703" s="106">
        <f>Tabela9[[#This Row],[Valor do Provento R$]]/Tabela9[[#This Row],[Provento por 1 ou 1000 Ações]]</f>
        <v>1.8180000000000002E-2</v>
      </c>
    </row>
    <row r="2704" spans="1:8">
      <c r="A2704" s="118" t="s">
        <v>1550</v>
      </c>
      <c r="B2704" s="116" t="s">
        <v>1488</v>
      </c>
      <c r="C2704" s="138">
        <v>38764</v>
      </c>
      <c r="D2704" s="139">
        <v>0.16273699999999999</v>
      </c>
      <c r="E2704" s="118">
        <v>1</v>
      </c>
      <c r="F2704" s="118" t="s">
        <v>1492</v>
      </c>
      <c r="G2704" s="113">
        <f>IF([Data da Aprovação]&lt;&gt;"ESTATUTÁRIO",YEAR([Data da Aprovação]),"")</f>
        <v>2006</v>
      </c>
      <c r="H2704" s="106">
        <f>Tabela9[[#This Row],[Valor do Provento R$]]/Tabela9[[#This Row],[Provento por 1 ou 1000 Ações]]</f>
        <v>0.16273699999999999</v>
      </c>
    </row>
    <row r="2705" spans="1:8">
      <c r="A2705" s="119" t="s">
        <v>1550</v>
      </c>
      <c r="B2705" s="117" t="s">
        <v>1488</v>
      </c>
      <c r="C2705" s="140">
        <v>38764</v>
      </c>
      <c r="D2705" s="141">
        <v>3.7980000000000002E-3</v>
      </c>
      <c r="E2705" s="119">
        <v>1</v>
      </c>
      <c r="F2705" s="119" t="s">
        <v>1496</v>
      </c>
      <c r="G2705" s="114">
        <f>IF([Data da Aprovação]&lt;&gt;"ESTATUTÁRIO",YEAR([Data da Aprovação]),"")</f>
        <v>2006</v>
      </c>
      <c r="H2705" s="106">
        <f>Tabela9[[#This Row],[Valor do Provento R$]]/Tabela9[[#This Row],[Provento por 1 ou 1000 Ações]]</f>
        <v>3.7980000000000002E-3</v>
      </c>
    </row>
    <row r="2706" spans="1:8">
      <c r="A2706" s="118" t="s">
        <v>1550</v>
      </c>
      <c r="B2706" s="116" t="s">
        <v>1488</v>
      </c>
      <c r="C2706" s="138">
        <v>38764</v>
      </c>
      <c r="D2706" s="139">
        <v>0.92551700000000003</v>
      </c>
      <c r="E2706" s="118">
        <v>1</v>
      </c>
      <c r="F2706" s="118" t="s">
        <v>1489</v>
      </c>
      <c r="G2706" s="113">
        <f>IF([Data da Aprovação]&lt;&gt;"ESTATUTÁRIO",YEAR([Data da Aprovação]),"")</f>
        <v>2006</v>
      </c>
      <c r="H2706" s="106">
        <f>Tabela9[[#This Row],[Valor do Provento R$]]/Tabela9[[#This Row],[Provento por 1 ou 1000 Ações]]</f>
        <v>0.92551700000000003</v>
      </c>
    </row>
    <row r="2707" spans="1:8">
      <c r="A2707" s="119" t="s">
        <v>1550</v>
      </c>
      <c r="B2707" s="117" t="s">
        <v>1488</v>
      </c>
      <c r="C2707" s="140">
        <v>38764</v>
      </c>
      <c r="D2707" s="141">
        <v>2.1602E-2</v>
      </c>
      <c r="E2707" s="119">
        <v>1</v>
      </c>
      <c r="F2707" s="119" t="s">
        <v>1496</v>
      </c>
      <c r="G2707" s="114">
        <f>IF([Data da Aprovação]&lt;&gt;"ESTATUTÁRIO",YEAR([Data da Aprovação]),"")</f>
        <v>2006</v>
      </c>
      <c r="H2707" s="106">
        <f>Tabela9[[#This Row],[Valor do Provento R$]]/Tabela9[[#This Row],[Provento por 1 ou 1000 Ações]]</f>
        <v>2.1602E-2</v>
      </c>
    </row>
    <row r="2708" spans="1:8">
      <c r="A2708" s="118" t="s">
        <v>1550</v>
      </c>
      <c r="B2708" s="116" t="s">
        <v>1488</v>
      </c>
      <c r="C2708" s="138">
        <v>38826</v>
      </c>
      <c r="D2708" s="139">
        <v>0.94123100000000004</v>
      </c>
      <c r="E2708" s="118">
        <v>1</v>
      </c>
      <c r="F2708" s="118" t="s">
        <v>1492</v>
      </c>
      <c r="G2708" s="113">
        <f>IF([Data da Aprovação]&lt;&gt;"ESTATUTÁRIO",YEAR([Data da Aprovação]),"")</f>
        <v>2006</v>
      </c>
      <c r="H2708" s="106">
        <f>Tabela9[[#This Row],[Valor do Provento R$]]/Tabela9[[#This Row],[Provento por 1 ou 1000 Ações]]</f>
        <v>0.94123100000000004</v>
      </c>
    </row>
    <row r="2709" spans="1:8">
      <c r="A2709" s="119" t="s">
        <v>1550</v>
      </c>
      <c r="B2709" s="117" t="s">
        <v>1488</v>
      </c>
      <c r="C2709" s="140">
        <v>38939</v>
      </c>
      <c r="D2709" s="141">
        <v>1.056568</v>
      </c>
      <c r="E2709" s="119">
        <v>1</v>
      </c>
      <c r="F2709" s="119" t="s">
        <v>1492</v>
      </c>
      <c r="G2709" s="114">
        <f>IF([Data da Aprovação]&lt;&gt;"ESTATUTÁRIO",YEAR([Data da Aprovação]),"")</f>
        <v>2006</v>
      </c>
      <c r="H2709" s="106">
        <f>Tabela9[[#This Row],[Valor do Provento R$]]/Tabela9[[#This Row],[Provento por 1 ou 1000 Ações]]</f>
        <v>1.056568</v>
      </c>
    </row>
    <row r="2710" spans="1:8">
      <c r="A2710" s="118" t="s">
        <v>1550</v>
      </c>
      <c r="B2710" s="116" t="s">
        <v>1488</v>
      </c>
      <c r="C2710" s="138">
        <v>38939</v>
      </c>
      <c r="D2710" s="139">
        <v>1.8200000000000001E-2</v>
      </c>
      <c r="E2710" s="118">
        <v>1</v>
      </c>
      <c r="F2710" s="118" t="s">
        <v>1496</v>
      </c>
      <c r="G2710" s="113">
        <f>IF([Data da Aprovação]&lt;&gt;"ESTATUTÁRIO",YEAR([Data da Aprovação]),"")</f>
        <v>2006</v>
      </c>
      <c r="H2710" s="106">
        <f>Tabela9[[#This Row],[Valor do Provento R$]]/Tabela9[[#This Row],[Provento por 1 ou 1000 Ações]]</f>
        <v>1.8200000000000001E-2</v>
      </c>
    </row>
    <row r="2711" spans="1:8">
      <c r="A2711" s="119" t="s">
        <v>1550</v>
      </c>
      <c r="B2711" s="117" t="s">
        <v>1488</v>
      </c>
      <c r="C2711" s="140">
        <v>38939</v>
      </c>
      <c r="D2711" s="141">
        <v>0.84923300000000002</v>
      </c>
      <c r="E2711" s="119">
        <v>1</v>
      </c>
      <c r="F2711" s="119" t="s">
        <v>1489</v>
      </c>
      <c r="G2711" s="114">
        <f>IF([Data da Aprovação]&lt;&gt;"ESTATUTÁRIO",YEAR([Data da Aprovação]),"")</f>
        <v>2006</v>
      </c>
      <c r="H2711" s="106">
        <f>Tabela9[[#This Row],[Valor do Provento R$]]/Tabela9[[#This Row],[Provento por 1 ou 1000 Ações]]</f>
        <v>0.84923300000000002</v>
      </c>
    </row>
    <row r="2712" spans="1:8">
      <c r="A2712" s="118" t="s">
        <v>1550</v>
      </c>
      <c r="B2712" s="116" t="s">
        <v>1488</v>
      </c>
      <c r="C2712" s="138">
        <v>38939</v>
      </c>
      <c r="D2712" s="139">
        <v>1.4629E-2</v>
      </c>
      <c r="E2712" s="118">
        <v>1</v>
      </c>
      <c r="F2712" s="118" t="s">
        <v>1496</v>
      </c>
      <c r="G2712" s="113">
        <f>IF([Data da Aprovação]&lt;&gt;"ESTATUTÁRIO",YEAR([Data da Aprovação]),"")</f>
        <v>2006</v>
      </c>
      <c r="H2712" s="106">
        <f>Tabela9[[#This Row],[Valor do Provento R$]]/Tabela9[[#This Row],[Provento por 1 ou 1000 Ações]]</f>
        <v>1.4629E-2</v>
      </c>
    </row>
    <row r="2713" spans="1:8">
      <c r="A2713" s="119" t="s">
        <v>1550</v>
      </c>
      <c r="B2713" s="117" t="s">
        <v>1488</v>
      </c>
      <c r="C2713" s="140">
        <v>39072</v>
      </c>
      <c r="D2713" s="141">
        <v>0.82559499999999997</v>
      </c>
      <c r="E2713" s="119">
        <v>1</v>
      </c>
      <c r="F2713" s="119" t="s">
        <v>1489</v>
      </c>
      <c r="G2713" s="114">
        <f>IF([Data da Aprovação]&lt;&gt;"ESTATUTÁRIO",YEAR([Data da Aprovação]),"")</f>
        <v>2006</v>
      </c>
      <c r="H2713" s="106">
        <f>Tabela9[[#This Row],[Valor do Provento R$]]/Tabela9[[#This Row],[Provento por 1 ou 1000 Ações]]</f>
        <v>0.82559499999999997</v>
      </c>
    </row>
    <row r="2714" spans="1:8">
      <c r="A2714" s="118" t="s">
        <v>1550</v>
      </c>
      <c r="B2714" s="116" t="s">
        <v>1488</v>
      </c>
      <c r="C2714" s="138">
        <v>39072</v>
      </c>
      <c r="D2714" s="139">
        <v>1E-10</v>
      </c>
      <c r="E2714" s="118">
        <v>1</v>
      </c>
      <c r="F2714" s="118" t="s">
        <v>1496</v>
      </c>
      <c r="G2714" s="113">
        <f>IF([Data da Aprovação]&lt;&gt;"ESTATUTÁRIO",YEAR([Data da Aprovação]),"")</f>
        <v>2006</v>
      </c>
      <c r="H2714" s="106">
        <f>Tabela9[[#This Row],[Valor do Provento R$]]/Tabela9[[#This Row],[Provento por 1 ou 1000 Ações]]</f>
        <v>1E-10</v>
      </c>
    </row>
    <row r="2715" spans="1:8">
      <c r="A2715" s="119" t="s">
        <v>1550</v>
      </c>
      <c r="B2715" s="117" t="s">
        <v>1488</v>
      </c>
      <c r="C2715" s="140">
        <v>39139</v>
      </c>
      <c r="D2715" s="141">
        <v>0.219138</v>
      </c>
      <c r="E2715" s="119">
        <v>1</v>
      </c>
      <c r="F2715" s="119" t="s">
        <v>1492</v>
      </c>
      <c r="G2715" s="114">
        <f>IF([Data da Aprovação]&lt;&gt;"ESTATUTÁRIO",YEAR([Data da Aprovação]),"")</f>
        <v>2007</v>
      </c>
      <c r="H2715" s="106">
        <f>Tabela9[[#This Row],[Valor do Provento R$]]/Tabela9[[#This Row],[Provento por 1 ou 1000 Ações]]</f>
        <v>0.219138</v>
      </c>
    </row>
    <row r="2716" spans="1:8">
      <c r="A2716" s="118" t="s">
        <v>1550</v>
      </c>
      <c r="B2716" s="116" t="s">
        <v>1488</v>
      </c>
      <c r="C2716" s="138">
        <v>39139</v>
      </c>
      <c r="D2716" s="139">
        <v>4.1999999999999997E-3</v>
      </c>
      <c r="E2716" s="118">
        <v>1</v>
      </c>
      <c r="F2716" s="118" t="s">
        <v>1496</v>
      </c>
      <c r="G2716" s="113">
        <f>IF([Data da Aprovação]&lt;&gt;"ESTATUTÁRIO",YEAR([Data da Aprovação]),"")</f>
        <v>2007</v>
      </c>
      <c r="H2716" s="106">
        <f>Tabela9[[#This Row],[Valor do Provento R$]]/Tabela9[[#This Row],[Provento por 1 ou 1000 Ações]]</f>
        <v>4.1999999999999997E-3</v>
      </c>
    </row>
    <row r="2717" spans="1:8">
      <c r="A2717" s="119" t="s">
        <v>1550</v>
      </c>
      <c r="B2717" s="117" t="s">
        <v>1488</v>
      </c>
      <c r="C2717" s="140">
        <v>39161</v>
      </c>
      <c r="D2717" s="141">
        <v>0.38902599999999998</v>
      </c>
      <c r="E2717" s="119">
        <v>1</v>
      </c>
      <c r="F2717" s="119" t="s">
        <v>1489</v>
      </c>
      <c r="G2717" s="114">
        <f>IF([Data da Aprovação]&lt;&gt;"ESTATUTÁRIO",YEAR([Data da Aprovação]),"")</f>
        <v>2007</v>
      </c>
      <c r="H2717" s="106">
        <f>Tabela9[[#This Row],[Valor do Provento R$]]/Tabela9[[#This Row],[Provento por 1 ou 1000 Ações]]</f>
        <v>0.38902599999999998</v>
      </c>
    </row>
    <row r="2718" spans="1:8">
      <c r="A2718" s="118" t="s">
        <v>1550</v>
      </c>
      <c r="B2718" s="116" t="s">
        <v>1488</v>
      </c>
      <c r="C2718" s="138">
        <v>39217</v>
      </c>
      <c r="D2718" s="139">
        <v>0.29376099999999999</v>
      </c>
      <c r="E2718" s="118">
        <v>1</v>
      </c>
      <c r="F2718" s="118" t="s">
        <v>1492</v>
      </c>
      <c r="G2718" s="113">
        <f>IF([Data da Aprovação]&lt;&gt;"ESTATUTÁRIO",YEAR([Data da Aprovação]),"")</f>
        <v>2007</v>
      </c>
      <c r="H2718" s="106">
        <f>Tabela9[[#This Row],[Valor do Provento R$]]/Tabela9[[#This Row],[Provento por 1 ou 1000 Ações]]</f>
        <v>0.29376099999999999</v>
      </c>
    </row>
    <row r="2719" spans="1:8">
      <c r="A2719" s="119" t="s">
        <v>1550</v>
      </c>
      <c r="B2719" s="117" t="s">
        <v>1488</v>
      </c>
      <c r="C2719" s="140">
        <v>39252</v>
      </c>
      <c r="D2719" s="141">
        <v>0.1336172564</v>
      </c>
      <c r="E2719" s="119">
        <v>1</v>
      </c>
      <c r="F2719" s="119" t="s">
        <v>1489</v>
      </c>
      <c r="G2719" s="114">
        <f>IF([Data da Aprovação]&lt;&gt;"ESTATUTÁRIO",YEAR([Data da Aprovação]),"")</f>
        <v>2007</v>
      </c>
      <c r="H2719" s="106">
        <f>Tabela9[[#This Row],[Valor do Provento R$]]/Tabela9[[#This Row],[Provento por 1 ou 1000 Ações]]</f>
        <v>0.1336172564</v>
      </c>
    </row>
    <row r="2720" spans="1:8">
      <c r="A2720" s="118" t="s">
        <v>1550</v>
      </c>
      <c r="B2720" s="116" t="s">
        <v>1488</v>
      </c>
      <c r="C2720" s="138">
        <v>39296</v>
      </c>
      <c r="D2720" s="139">
        <v>3.8983744549999998E-2</v>
      </c>
      <c r="E2720" s="118">
        <v>1</v>
      </c>
      <c r="F2720" s="118" t="s">
        <v>1492</v>
      </c>
      <c r="G2720" s="113">
        <f>IF([Data da Aprovação]&lt;&gt;"ESTATUTÁRIO",YEAR([Data da Aprovação]),"")</f>
        <v>2007</v>
      </c>
      <c r="H2720" s="106">
        <f>Tabela9[[#This Row],[Valor do Provento R$]]/Tabela9[[#This Row],[Provento por 1 ou 1000 Ações]]</f>
        <v>3.8983744549999998E-2</v>
      </c>
    </row>
    <row r="2721" spans="1:8">
      <c r="A2721" s="119" t="s">
        <v>1550</v>
      </c>
      <c r="B2721" s="117" t="s">
        <v>1488</v>
      </c>
      <c r="C2721" s="140">
        <v>39296</v>
      </c>
      <c r="D2721" s="141">
        <v>5.4928465000000004E-4</v>
      </c>
      <c r="E2721" s="119">
        <v>1</v>
      </c>
      <c r="F2721" s="119" t="s">
        <v>1496</v>
      </c>
      <c r="G2721" s="114">
        <f>IF([Data da Aprovação]&lt;&gt;"ESTATUTÁRIO",YEAR([Data da Aprovação]),"")</f>
        <v>2007</v>
      </c>
      <c r="H2721" s="106">
        <f>Tabela9[[#This Row],[Valor do Provento R$]]/Tabela9[[#This Row],[Provento por 1 ou 1000 Ações]]</f>
        <v>5.4928465000000004E-4</v>
      </c>
    </row>
    <row r="2722" spans="1:8">
      <c r="A2722" s="118" t="s">
        <v>1550</v>
      </c>
      <c r="B2722" s="116" t="s">
        <v>1488</v>
      </c>
      <c r="C2722" s="138">
        <v>39344</v>
      </c>
      <c r="D2722" s="139">
        <v>0.13464403894999999</v>
      </c>
      <c r="E2722" s="118">
        <v>1</v>
      </c>
      <c r="F2722" s="118" t="s">
        <v>1489</v>
      </c>
      <c r="G2722" s="113">
        <f>IF([Data da Aprovação]&lt;&gt;"ESTATUTÁRIO",YEAR([Data da Aprovação]),"")</f>
        <v>2007</v>
      </c>
      <c r="H2722" s="106">
        <f>Tabela9[[#This Row],[Valor do Provento R$]]/Tabela9[[#This Row],[Provento por 1 ou 1000 Ações]]</f>
        <v>0.13464403894999999</v>
      </c>
    </row>
    <row r="2723" spans="1:8">
      <c r="A2723" s="119" t="s">
        <v>1550</v>
      </c>
      <c r="B2723" s="117" t="s">
        <v>1488</v>
      </c>
      <c r="C2723" s="140">
        <v>39385</v>
      </c>
      <c r="D2723" s="141">
        <v>8.5721811509999996E-2</v>
      </c>
      <c r="E2723" s="119">
        <v>1</v>
      </c>
      <c r="F2723" s="119" t="s">
        <v>1492</v>
      </c>
      <c r="G2723" s="114">
        <f>IF([Data da Aprovação]&lt;&gt;"ESTATUTÁRIO",YEAR([Data da Aprovação]),"")</f>
        <v>2007</v>
      </c>
      <c r="H2723" s="106">
        <f>Tabela9[[#This Row],[Valor do Provento R$]]/Tabela9[[#This Row],[Provento por 1 ou 1000 Ações]]</f>
        <v>8.5721811509999996E-2</v>
      </c>
    </row>
    <row r="2724" spans="1:8">
      <c r="A2724" s="118" t="s">
        <v>1550</v>
      </c>
      <c r="B2724" s="116" t="s">
        <v>1488</v>
      </c>
      <c r="C2724" s="138">
        <v>39435</v>
      </c>
      <c r="D2724" s="139">
        <v>0.1399867306</v>
      </c>
      <c r="E2724" s="118">
        <v>1</v>
      </c>
      <c r="F2724" s="118" t="s">
        <v>1489</v>
      </c>
      <c r="G2724" s="113">
        <f>IF([Data da Aprovação]&lt;&gt;"ESTATUTÁRIO",YEAR([Data da Aprovação]),"")</f>
        <v>2007</v>
      </c>
      <c r="H2724" s="106">
        <f>Tabela9[[#This Row],[Valor do Provento R$]]/Tabela9[[#This Row],[Provento por 1 ou 1000 Ações]]</f>
        <v>0.1399867306</v>
      </c>
    </row>
    <row r="2725" spans="1:8">
      <c r="A2725" s="119" t="s">
        <v>1550</v>
      </c>
      <c r="B2725" s="117" t="s">
        <v>1488</v>
      </c>
      <c r="C2725" s="140">
        <v>39435</v>
      </c>
      <c r="D2725" s="141">
        <v>1E-10</v>
      </c>
      <c r="E2725" s="119">
        <v>1</v>
      </c>
      <c r="F2725" s="119" t="s">
        <v>1496</v>
      </c>
      <c r="G2725" s="114">
        <f>IF([Data da Aprovação]&lt;&gt;"ESTATUTÁRIO",YEAR([Data da Aprovação]),"")</f>
        <v>2007</v>
      </c>
      <c r="H2725" s="106">
        <f>Tabela9[[#This Row],[Valor do Provento R$]]/Tabela9[[#This Row],[Provento por 1 ou 1000 Ações]]</f>
        <v>1E-10</v>
      </c>
    </row>
    <row r="2726" spans="1:8">
      <c r="A2726" s="118" t="s">
        <v>1550</v>
      </c>
      <c r="B2726" s="116" t="s">
        <v>1488</v>
      </c>
      <c r="C2726" s="138">
        <v>39485</v>
      </c>
      <c r="D2726" s="139">
        <v>5.3166649089999997E-2</v>
      </c>
      <c r="E2726" s="118">
        <v>1</v>
      </c>
      <c r="F2726" s="118" t="s">
        <v>1492</v>
      </c>
      <c r="G2726" s="113">
        <f>IF([Data da Aprovação]&lt;&gt;"ESTATUTÁRIO",YEAR([Data da Aprovação]),"")</f>
        <v>2008</v>
      </c>
      <c r="H2726" s="106">
        <f>Tabela9[[#This Row],[Valor do Provento R$]]/Tabela9[[#This Row],[Provento por 1 ou 1000 Ações]]</f>
        <v>5.3166649089999997E-2</v>
      </c>
    </row>
    <row r="2727" spans="1:8">
      <c r="A2727" s="119" t="s">
        <v>1550</v>
      </c>
      <c r="B2727" s="117" t="s">
        <v>1488</v>
      </c>
      <c r="C2727" s="140">
        <v>39485</v>
      </c>
      <c r="D2727" s="141">
        <v>8.5639519999999999E-4</v>
      </c>
      <c r="E2727" s="119">
        <v>1</v>
      </c>
      <c r="F2727" s="119" t="s">
        <v>1496</v>
      </c>
      <c r="G2727" s="114">
        <f>IF([Data da Aprovação]&lt;&gt;"ESTATUTÁRIO",YEAR([Data da Aprovação]),"")</f>
        <v>2008</v>
      </c>
      <c r="H2727" s="106">
        <f>Tabela9[[#This Row],[Valor do Provento R$]]/Tabela9[[#This Row],[Provento por 1 ou 1000 Ações]]</f>
        <v>8.5639519999999999E-4</v>
      </c>
    </row>
    <row r="2728" spans="1:8">
      <c r="A2728" s="118" t="s">
        <v>1550</v>
      </c>
      <c r="B2728" s="116" t="s">
        <v>1488</v>
      </c>
      <c r="C2728" s="138">
        <v>39527</v>
      </c>
      <c r="D2728" s="139">
        <v>0.1451459132</v>
      </c>
      <c r="E2728" s="118">
        <v>1</v>
      </c>
      <c r="F2728" s="118" t="s">
        <v>1489</v>
      </c>
      <c r="G2728" s="113">
        <f>IF([Data da Aprovação]&lt;&gt;"ESTATUTÁRIO",YEAR([Data da Aprovação]),"")</f>
        <v>2008</v>
      </c>
      <c r="H2728" s="106">
        <f>Tabela9[[#This Row],[Valor do Provento R$]]/Tabela9[[#This Row],[Provento por 1 ou 1000 Ações]]</f>
        <v>0.1451459132</v>
      </c>
    </row>
    <row r="2729" spans="1:8">
      <c r="A2729" s="119" t="s">
        <v>1550</v>
      </c>
      <c r="B2729" s="117" t="s">
        <v>1488</v>
      </c>
      <c r="C2729" s="140">
        <v>39574</v>
      </c>
      <c r="D2729" s="141">
        <v>0.22421652031</v>
      </c>
      <c r="E2729" s="119">
        <v>1</v>
      </c>
      <c r="F2729" s="119" t="s">
        <v>1492</v>
      </c>
      <c r="G2729" s="114">
        <f>IF([Data da Aprovação]&lt;&gt;"ESTATUTÁRIO",YEAR([Data da Aprovação]),"")</f>
        <v>2008</v>
      </c>
      <c r="H2729" s="106">
        <f>Tabela9[[#This Row],[Valor do Provento R$]]/Tabela9[[#This Row],[Provento por 1 ou 1000 Ações]]</f>
        <v>0.22421652031</v>
      </c>
    </row>
    <row r="2730" spans="1:8">
      <c r="A2730" s="118" t="s">
        <v>1550</v>
      </c>
      <c r="B2730" s="116" t="s">
        <v>1488</v>
      </c>
      <c r="C2730" s="138">
        <v>39616</v>
      </c>
      <c r="D2730" s="139">
        <v>0.14276878132000001</v>
      </c>
      <c r="E2730" s="118">
        <v>1</v>
      </c>
      <c r="F2730" s="118" t="s">
        <v>1489</v>
      </c>
      <c r="G2730" s="113">
        <f>IF([Data da Aprovação]&lt;&gt;"ESTATUTÁRIO",YEAR([Data da Aprovação]),"")</f>
        <v>2008</v>
      </c>
      <c r="H2730" s="106">
        <f>Tabela9[[#This Row],[Valor do Provento R$]]/Tabela9[[#This Row],[Provento por 1 ou 1000 Ações]]</f>
        <v>0.14276878132000001</v>
      </c>
    </row>
    <row r="2731" spans="1:8">
      <c r="A2731" s="119" t="s">
        <v>1550</v>
      </c>
      <c r="B2731" s="117" t="s">
        <v>1488</v>
      </c>
      <c r="C2731" s="140">
        <v>39658</v>
      </c>
      <c r="D2731" s="141">
        <v>0.11592411678</v>
      </c>
      <c r="E2731" s="119">
        <v>1</v>
      </c>
      <c r="F2731" s="119" t="s">
        <v>1492</v>
      </c>
      <c r="G2731" s="114">
        <f>IF([Data da Aprovação]&lt;&gt;"ESTATUTÁRIO",YEAR([Data da Aprovação]),"")</f>
        <v>2008</v>
      </c>
      <c r="H2731" s="106">
        <f>Tabela9[[#This Row],[Valor do Provento R$]]/Tabela9[[#This Row],[Provento por 1 ou 1000 Ações]]</f>
        <v>0.11592411678</v>
      </c>
    </row>
    <row r="2732" spans="1:8">
      <c r="A2732" s="118" t="s">
        <v>1550</v>
      </c>
      <c r="B2732" s="116" t="s">
        <v>1488</v>
      </c>
      <c r="C2732" s="138">
        <v>39658</v>
      </c>
      <c r="D2732" s="139">
        <v>1.91670111E-3</v>
      </c>
      <c r="E2732" s="118">
        <v>1</v>
      </c>
      <c r="F2732" s="118" t="s">
        <v>1496</v>
      </c>
      <c r="G2732" s="113">
        <f>IF([Data da Aprovação]&lt;&gt;"ESTATUTÁRIO",YEAR([Data da Aprovação]),"")</f>
        <v>2008</v>
      </c>
      <c r="H2732" s="106">
        <f>Tabela9[[#This Row],[Valor do Provento R$]]/Tabela9[[#This Row],[Provento por 1 ou 1000 Ações]]</f>
        <v>1.91670111E-3</v>
      </c>
    </row>
    <row r="2733" spans="1:8">
      <c r="A2733" s="119" t="s">
        <v>1550</v>
      </c>
      <c r="B2733" s="117" t="s">
        <v>1488</v>
      </c>
      <c r="C2733" s="140">
        <v>39707</v>
      </c>
      <c r="D2733" s="141">
        <v>0.15967781549999999</v>
      </c>
      <c r="E2733" s="119">
        <v>1</v>
      </c>
      <c r="F2733" s="119" t="s">
        <v>1489</v>
      </c>
      <c r="G2733" s="114">
        <f>IF([Data da Aprovação]&lt;&gt;"ESTATUTÁRIO",YEAR([Data da Aprovação]),"")</f>
        <v>2008</v>
      </c>
      <c r="H2733" s="106">
        <f>Tabela9[[#This Row],[Valor do Provento R$]]/Tabela9[[#This Row],[Provento por 1 ou 1000 Ações]]</f>
        <v>0.15967781549999999</v>
      </c>
    </row>
    <row r="2734" spans="1:8">
      <c r="A2734" s="118" t="s">
        <v>1550</v>
      </c>
      <c r="B2734" s="116" t="s">
        <v>1488</v>
      </c>
      <c r="C2734" s="138">
        <v>39749</v>
      </c>
      <c r="D2734" s="139">
        <v>0.13406593306</v>
      </c>
      <c r="E2734" s="118">
        <v>1</v>
      </c>
      <c r="F2734" s="118" t="s">
        <v>1492</v>
      </c>
      <c r="G2734" s="113">
        <f>IF([Data da Aprovação]&lt;&gt;"ESTATUTÁRIO",YEAR([Data da Aprovação]),"")</f>
        <v>2008</v>
      </c>
      <c r="H2734" s="106">
        <f>Tabela9[[#This Row],[Valor do Provento R$]]/Tabela9[[#This Row],[Provento por 1 ou 1000 Ações]]</f>
        <v>0.13406593306</v>
      </c>
    </row>
    <row r="2735" spans="1:8">
      <c r="A2735" s="119" t="s">
        <v>1550</v>
      </c>
      <c r="B2735" s="117" t="s">
        <v>1488</v>
      </c>
      <c r="C2735" s="140">
        <v>39798</v>
      </c>
      <c r="D2735" s="141">
        <v>0.15996194694999999</v>
      </c>
      <c r="E2735" s="119">
        <v>1</v>
      </c>
      <c r="F2735" s="119" t="s">
        <v>1489</v>
      </c>
      <c r="G2735" s="114">
        <f>IF([Data da Aprovação]&lt;&gt;"ESTATUTÁRIO",YEAR([Data da Aprovação]),"")</f>
        <v>2008</v>
      </c>
      <c r="H2735" s="106">
        <f>Tabela9[[#This Row],[Valor do Provento R$]]/Tabela9[[#This Row],[Provento por 1 ou 1000 Ações]]</f>
        <v>0.15996194694999999</v>
      </c>
    </row>
    <row r="2736" spans="1:8">
      <c r="A2736" s="118" t="s">
        <v>1550</v>
      </c>
      <c r="B2736" s="116" t="s">
        <v>1488</v>
      </c>
      <c r="C2736" s="138">
        <v>39847</v>
      </c>
      <c r="D2736" s="139">
        <v>0.29913391251999999</v>
      </c>
      <c r="E2736" s="118">
        <v>1</v>
      </c>
      <c r="F2736" s="118" t="s">
        <v>1492</v>
      </c>
      <c r="G2736" s="113">
        <f>IF([Data da Aprovação]&lt;&gt;"ESTATUTÁRIO",YEAR([Data da Aprovação]),"")</f>
        <v>2009</v>
      </c>
      <c r="H2736" s="106">
        <f>Tabela9[[#This Row],[Valor do Provento R$]]/Tabela9[[#This Row],[Provento por 1 ou 1000 Ações]]</f>
        <v>0.29913391251999999</v>
      </c>
    </row>
    <row r="2737" spans="1:8">
      <c r="A2737" s="119" t="s">
        <v>1550</v>
      </c>
      <c r="B2737" s="117" t="s">
        <v>1488</v>
      </c>
      <c r="C2737" s="140">
        <v>39847</v>
      </c>
      <c r="D2737" s="141">
        <v>5.2974982400000002E-3</v>
      </c>
      <c r="E2737" s="119">
        <v>1</v>
      </c>
      <c r="F2737" s="119" t="s">
        <v>1496</v>
      </c>
      <c r="G2737" s="114">
        <f>IF([Data da Aprovação]&lt;&gt;"ESTATUTÁRIO",YEAR([Data da Aprovação]),"")</f>
        <v>2009</v>
      </c>
      <c r="H2737" s="106">
        <f>Tabela9[[#This Row],[Valor do Provento R$]]/Tabela9[[#This Row],[Provento por 1 ou 1000 Ações]]</f>
        <v>5.2974982400000002E-3</v>
      </c>
    </row>
    <row r="2738" spans="1:8">
      <c r="A2738" s="118" t="s">
        <v>1550</v>
      </c>
      <c r="B2738" s="116" t="s">
        <v>1488</v>
      </c>
      <c r="C2738" s="138">
        <v>39890</v>
      </c>
      <c r="D2738" s="139">
        <v>0.17441027344000001</v>
      </c>
      <c r="E2738" s="118">
        <v>1</v>
      </c>
      <c r="F2738" s="118" t="s">
        <v>1489</v>
      </c>
      <c r="G2738" s="113">
        <f>IF([Data da Aprovação]&lt;&gt;"ESTATUTÁRIO",YEAR([Data da Aprovação]),"")</f>
        <v>2009</v>
      </c>
      <c r="H2738" s="106">
        <f>Tabela9[[#This Row],[Valor do Provento R$]]/Tabela9[[#This Row],[Provento por 1 ou 1000 Ações]]</f>
        <v>0.17441027344000001</v>
      </c>
    </row>
    <row r="2739" spans="1:8">
      <c r="A2739" s="119" t="s">
        <v>1550</v>
      </c>
      <c r="B2739" s="117" t="s">
        <v>1488</v>
      </c>
      <c r="C2739" s="140">
        <v>39947</v>
      </c>
      <c r="D2739" s="141">
        <v>8.5107727980000006E-2</v>
      </c>
      <c r="E2739" s="119">
        <v>1</v>
      </c>
      <c r="F2739" s="119" t="s">
        <v>1492</v>
      </c>
      <c r="G2739" s="114">
        <f>IF([Data da Aprovação]&lt;&gt;"ESTATUTÁRIO",YEAR([Data da Aprovação]),"")</f>
        <v>2009</v>
      </c>
      <c r="H2739" s="106">
        <f>Tabela9[[#This Row],[Valor do Provento R$]]/Tabela9[[#This Row],[Provento por 1 ou 1000 Ações]]</f>
        <v>8.5107727980000006E-2</v>
      </c>
    </row>
    <row r="2740" spans="1:8">
      <c r="A2740" s="118" t="s">
        <v>1550</v>
      </c>
      <c r="B2740" s="116" t="s">
        <v>1488</v>
      </c>
      <c r="C2740" s="138">
        <v>39980</v>
      </c>
      <c r="D2740" s="139">
        <v>0.17769031189000001</v>
      </c>
      <c r="E2740" s="118">
        <v>1</v>
      </c>
      <c r="F2740" s="118" t="s">
        <v>1489</v>
      </c>
      <c r="G2740" s="113">
        <f>IF([Data da Aprovação]&lt;&gt;"ESTATUTÁRIO",YEAR([Data da Aprovação]),"")</f>
        <v>2009</v>
      </c>
      <c r="H2740" s="106">
        <f>Tabela9[[#This Row],[Valor do Provento R$]]/Tabela9[[#This Row],[Provento por 1 ou 1000 Ações]]</f>
        <v>0.17769031189000001</v>
      </c>
    </row>
    <row r="2741" spans="1:8">
      <c r="A2741" s="119" t="s">
        <v>1550</v>
      </c>
      <c r="B2741" s="117" t="s">
        <v>1488</v>
      </c>
      <c r="C2741" s="140">
        <v>40022</v>
      </c>
      <c r="D2741" s="141">
        <v>0.18819247173</v>
      </c>
      <c r="E2741" s="119">
        <v>1</v>
      </c>
      <c r="F2741" s="119" t="s">
        <v>1492</v>
      </c>
      <c r="G2741" s="114">
        <f>IF([Data da Aprovação]&lt;&gt;"ESTATUTÁRIO",YEAR([Data da Aprovação]),"")</f>
        <v>2009</v>
      </c>
      <c r="H2741" s="106">
        <f>Tabela9[[#This Row],[Valor do Provento R$]]/Tabela9[[#This Row],[Provento por 1 ou 1000 Ações]]</f>
        <v>0.18819247173</v>
      </c>
    </row>
    <row r="2742" spans="1:8">
      <c r="A2742" s="118" t="s">
        <v>1550</v>
      </c>
      <c r="B2742" s="116" t="s">
        <v>1488</v>
      </c>
      <c r="C2742" s="138">
        <v>40022</v>
      </c>
      <c r="D2742" s="139">
        <v>2.0533532700000002E-3</v>
      </c>
      <c r="E2742" s="118">
        <v>1</v>
      </c>
      <c r="F2742" s="118" t="s">
        <v>1496</v>
      </c>
      <c r="G2742" s="113">
        <f>IF([Data da Aprovação]&lt;&gt;"ESTATUTÁRIO",YEAR([Data da Aprovação]),"")</f>
        <v>2009</v>
      </c>
      <c r="H2742" s="106">
        <f>Tabela9[[#This Row],[Valor do Provento R$]]/Tabela9[[#This Row],[Provento por 1 ou 1000 Ações]]</f>
        <v>2.0533532700000002E-3</v>
      </c>
    </row>
    <row r="2743" spans="1:8">
      <c r="A2743" s="119" t="s">
        <v>1550</v>
      </c>
      <c r="B2743" s="117" t="s">
        <v>1488</v>
      </c>
      <c r="C2743" s="140">
        <v>40071</v>
      </c>
      <c r="D2743" s="141">
        <v>0.18539732195</v>
      </c>
      <c r="E2743" s="119">
        <v>1</v>
      </c>
      <c r="F2743" s="119" t="s">
        <v>1489</v>
      </c>
      <c r="G2743" s="114">
        <f>IF([Data da Aprovação]&lt;&gt;"ESTATUTÁRIO",YEAR([Data da Aprovação]),"")</f>
        <v>2009</v>
      </c>
      <c r="H2743" s="106">
        <f>Tabela9[[#This Row],[Valor do Provento R$]]/Tabela9[[#This Row],[Provento por 1 ou 1000 Ações]]</f>
        <v>0.18539732195</v>
      </c>
    </row>
    <row r="2744" spans="1:8">
      <c r="A2744" s="118" t="s">
        <v>1550</v>
      </c>
      <c r="B2744" s="116" t="s">
        <v>1488</v>
      </c>
      <c r="C2744" s="138">
        <v>40120</v>
      </c>
      <c r="D2744" s="139">
        <v>0.12289737881</v>
      </c>
      <c r="E2744" s="118">
        <v>1</v>
      </c>
      <c r="F2744" s="118" t="s">
        <v>1492</v>
      </c>
      <c r="G2744" s="113">
        <f>IF([Data da Aprovação]&lt;&gt;"ESTATUTÁRIO",YEAR([Data da Aprovação]),"")</f>
        <v>2009</v>
      </c>
      <c r="H2744" s="106">
        <f>Tabela9[[#This Row],[Valor do Provento R$]]/Tabela9[[#This Row],[Provento por 1 ou 1000 Ações]]</f>
        <v>0.12289737881</v>
      </c>
    </row>
    <row r="2745" spans="1:8">
      <c r="A2745" s="119" t="s">
        <v>1550</v>
      </c>
      <c r="B2745" s="117" t="s">
        <v>1488</v>
      </c>
      <c r="C2745" s="140">
        <v>40162</v>
      </c>
      <c r="D2745" s="141">
        <v>0.18620189993</v>
      </c>
      <c r="E2745" s="119">
        <v>1</v>
      </c>
      <c r="F2745" s="119" t="s">
        <v>1489</v>
      </c>
      <c r="G2745" s="114">
        <f>IF([Data da Aprovação]&lt;&gt;"ESTATUTÁRIO",YEAR([Data da Aprovação]),"")</f>
        <v>2009</v>
      </c>
      <c r="H2745" s="106">
        <f>Tabela9[[#This Row],[Valor do Provento R$]]/Tabela9[[#This Row],[Provento por 1 ou 1000 Ações]]</f>
        <v>0.18620189993</v>
      </c>
    </row>
    <row r="2746" spans="1:8">
      <c r="A2746" s="118" t="s">
        <v>1550</v>
      </c>
      <c r="B2746" s="116" t="s">
        <v>1488</v>
      </c>
      <c r="C2746" s="138">
        <v>40232</v>
      </c>
      <c r="D2746" s="139">
        <v>0.46116070570000001</v>
      </c>
      <c r="E2746" s="118">
        <v>1</v>
      </c>
      <c r="F2746" s="118" t="s">
        <v>1492</v>
      </c>
      <c r="G2746" s="113">
        <f>IF([Data da Aprovação]&lt;&gt;"ESTATUTÁRIO",YEAR([Data da Aprovação]),"")</f>
        <v>2010</v>
      </c>
      <c r="H2746" s="106">
        <f>Tabela9[[#This Row],[Valor do Provento R$]]/Tabela9[[#This Row],[Provento por 1 ou 1000 Ações]]</f>
        <v>0.46116070570000001</v>
      </c>
    </row>
    <row r="2747" spans="1:8">
      <c r="A2747" s="119" t="s">
        <v>1550</v>
      </c>
      <c r="B2747" s="117" t="s">
        <v>1488</v>
      </c>
      <c r="C2747" s="140">
        <v>40232</v>
      </c>
      <c r="D2747" s="141">
        <v>5.6515708499999999E-3</v>
      </c>
      <c r="E2747" s="119">
        <v>1</v>
      </c>
      <c r="F2747" s="119" t="s">
        <v>1496</v>
      </c>
      <c r="G2747" s="114">
        <f>IF([Data da Aprovação]&lt;&gt;"ESTATUTÁRIO",YEAR([Data da Aprovação]),"")</f>
        <v>2010</v>
      </c>
      <c r="H2747" s="106">
        <f>Tabela9[[#This Row],[Valor do Provento R$]]/Tabela9[[#This Row],[Provento por 1 ou 1000 Ações]]</f>
        <v>5.6515708499999999E-3</v>
      </c>
    </row>
    <row r="2748" spans="1:8">
      <c r="A2748" s="118" t="s">
        <v>1550</v>
      </c>
      <c r="B2748" s="116" t="s">
        <v>1488</v>
      </c>
      <c r="C2748" s="138">
        <v>40248</v>
      </c>
      <c r="D2748" s="139">
        <v>0.20171802220000001</v>
      </c>
      <c r="E2748" s="118">
        <v>1</v>
      </c>
      <c r="F2748" s="118" t="s">
        <v>1489</v>
      </c>
      <c r="G2748" s="113">
        <f>IF([Data da Aprovação]&lt;&gt;"ESTATUTÁRIO",YEAR([Data da Aprovação]),"")</f>
        <v>2010</v>
      </c>
      <c r="H2748" s="106">
        <f>Tabela9[[#This Row],[Valor do Provento R$]]/Tabela9[[#This Row],[Provento por 1 ou 1000 Ações]]</f>
        <v>0.20171802220000001</v>
      </c>
    </row>
    <row r="2749" spans="1:8">
      <c r="A2749" s="119" t="s">
        <v>1550</v>
      </c>
      <c r="B2749" s="117" t="s">
        <v>1488</v>
      </c>
      <c r="C2749" s="140">
        <v>40309</v>
      </c>
      <c r="D2749" s="141">
        <v>0.17291237422</v>
      </c>
      <c r="E2749" s="119">
        <v>1</v>
      </c>
      <c r="F2749" s="119" t="s">
        <v>1492</v>
      </c>
      <c r="G2749" s="114">
        <f>IF([Data da Aprovação]&lt;&gt;"ESTATUTÁRIO",YEAR([Data da Aprovação]),"")</f>
        <v>2010</v>
      </c>
      <c r="H2749" s="106">
        <f>Tabela9[[#This Row],[Valor do Provento R$]]/Tabela9[[#This Row],[Provento por 1 ou 1000 Ações]]</f>
        <v>0.17291237422</v>
      </c>
    </row>
    <row r="2750" spans="1:8">
      <c r="A2750" s="118" t="s">
        <v>1550</v>
      </c>
      <c r="B2750" s="116" t="s">
        <v>1488</v>
      </c>
      <c r="C2750" s="138">
        <v>40309</v>
      </c>
      <c r="D2750" s="139">
        <v>0.20452684455</v>
      </c>
      <c r="E2750" s="118">
        <v>1</v>
      </c>
      <c r="F2750" s="118" t="s">
        <v>1489</v>
      </c>
      <c r="G2750" s="113">
        <f>IF([Data da Aprovação]&lt;&gt;"ESTATUTÁRIO",YEAR([Data da Aprovação]),"")</f>
        <v>2010</v>
      </c>
      <c r="H2750" s="106">
        <f>Tabela9[[#This Row],[Valor do Provento R$]]/Tabela9[[#This Row],[Provento por 1 ou 1000 Ações]]</f>
        <v>0.20452684455</v>
      </c>
    </row>
    <row r="2751" spans="1:8">
      <c r="A2751" s="119" t="s">
        <v>1550</v>
      </c>
      <c r="B2751" s="117" t="s">
        <v>1488</v>
      </c>
      <c r="C2751" s="140">
        <v>40406</v>
      </c>
      <c r="D2751" s="141">
        <v>0.19742710681</v>
      </c>
      <c r="E2751" s="119">
        <v>1</v>
      </c>
      <c r="F2751" s="119" t="s">
        <v>1492</v>
      </c>
      <c r="G2751" s="114">
        <f>IF([Data da Aprovação]&lt;&gt;"ESTATUTÁRIO",YEAR([Data da Aprovação]),"")</f>
        <v>2010</v>
      </c>
      <c r="H2751" s="106">
        <f>Tabela9[[#This Row],[Valor do Provento R$]]/Tabela9[[#This Row],[Provento por 1 ou 1000 Ações]]</f>
        <v>0.19742710681</v>
      </c>
    </row>
    <row r="2752" spans="1:8">
      <c r="A2752" s="118" t="s">
        <v>1550</v>
      </c>
      <c r="B2752" s="116" t="s">
        <v>1488</v>
      </c>
      <c r="C2752" s="138">
        <v>40406</v>
      </c>
      <c r="D2752" s="139">
        <v>2.73953966E-3</v>
      </c>
      <c r="E2752" s="118">
        <v>1</v>
      </c>
      <c r="F2752" s="118" t="s">
        <v>1496</v>
      </c>
      <c r="G2752" s="113">
        <f>IF([Data da Aprovação]&lt;&gt;"ESTATUTÁRIO",YEAR([Data da Aprovação]),"")</f>
        <v>2010</v>
      </c>
      <c r="H2752" s="106">
        <f>Tabela9[[#This Row],[Valor do Provento R$]]/Tabela9[[#This Row],[Provento por 1 ou 1000 Ações]]</f>
        <v>2.73953966E-3</v>
      </c>
    </row>
    <row r="2753" spans="1:8">
      <c r="A2753" s="119" t="s">
        <v>1550</v>
      </c>
      <c r="B2753" s="117" t="s">
        <v>1488</v>
      </c>
      <c r="C2753" s="140">
        <v>40436</v>
      </c>
      <c r="D2753" s="141">
        <v>0.23558174987</v>
      </c>
      <c r="E2753" s="119">
        <v>1</v>
      </c>
      <c r="F2753" s="119" t="s">
        <v>1489</v>
      </c>
      <c r="G2753" s="114">
        <f>IF([Data da Aprovação]&lt;&gt;"ESTATUTÁRIO",YEAR([Data da Aprovação]),"")</f>
        <v>2010</v>
      </c>
      <c r="H2753" s="106">
        <f>Tabela9[[#This Row],[Valor do Provento R$]]/Tabela9[[#This Row],[Provento por 1 ou 1000 Ações]]</f>
        <v>0.23558174987</v>
      </c>
    </row>
    <row r="2754" spans="1:8">
      <c r="A2754" s="118" t="s">
        <v>1550</v>
      </c>
      <c r="B2754" s="116" t="s">
        <v>1488</v>
      </c>
      <c r="C2754" s="138">
        <v>40491</v>
      </c>
      <c r="D2754" s="139">
        <v>0.13142443319</v>
      </c>
      <c r="E2754" s="118">
        <v>1</v>
      </c>
      <c r="F2754" s="118" t="s">
        <v>1492</v>
      </c>
      <c r="G2754" s="113">
        <f>IF([Data da Aprovação]&lt;&gt;"ESTATUTÁRIO",YEAR([Data da Aprovação]),"")</f>
        <v>2010</v>
      </c>
      <c r="H2754" s="106">
        <f>Tabela9[[#This Row],[Valor do Provento R$]]/Tabela9[[#This Row],[Provento por 1 ou 1000 Ações]]</f>
        <v>0.13142443319</v>
      </c>
    </row>
    <row r="2755" spans="1:8">
      <c r="A2755" s="119" t="s">
        <v>1550</v>
      </c>
      <c r="B2755" s="117" t="s">
        <v>1488</v>
      </c>
      <c r="C2755" s="140">
        <v>40519</v>
      </c>
      <c r="D2755" s="141">
        <v>0.23972480734000001</v>
      </c>
      <c r="E2755" s="119">
        <v>1</v>
      </c>
      <c r="F2755" s="119" t="s">
        <v>1489</v>
      </c>
      <c r="G2755" s="114">
        <f>IF([Data da Aprovação]&lt;&gt;"ESTATUTÁRIO",YEAR([Data da Aprovação]),"")</f>
        <v>2010</v>
      </c>
      <c r="H2755" s="106">
        <f>Tabela9[[#This Row],[Valor do Provento R$]]/Tabela9[[#This Row],[Provento por 1 ou 1000 Ações]]</f>
        <v>0.23972480734000001</v>
      </c>
    </row>
    <row r="2756" spans="1:8">
      <c r="A2756" s="118" t="s">
        <v>1550</v>
      </c>
      <c r="B2756" s="116" t="s">
        <v>1488</v>
      </c>
      <c r="C2756" s="138">
        <v>40589</v>
      </c>
      <c r="D2756" s="139">
        <v>0.32069098084999997</v>
      </c>
      <c r="E2756" s="118">
        <v>1</v>
      </c>
      <c r="F2756" s="118" t="s">
        <v>1492</v>
      </c>
      <c r="G2756" s="113">
        <f>IF([Data da Aprovação]&lt;&gt;"ESTATUTÁRIO",YEAR([Data da Aprovação]),"")</f>
        <v>2011</v>
      </c>
      <c r="H2756" s="106">
        <f>Tabela9[[#This Row],[Valor do Provento R$]]/Tabela9[[#This Row],[Provento por 1 ou 1000 Ações]]</f>
        <v>0.32069098084999997</v>
      </c>
    </row>
    <row r="2757" spans="1:8">
      <c r="A2757" s="119" t="s">
        <v>1550</v>
      </c>
      <c r="B2757" s="117" t="s">
        <v>1488</v>
      </c>
      <c r="C2757" s="140">
        <v>40589</v>
      </c>
      <c r="D2757" s="141">
        <v>4.8046340500000001E-3</v>
      </c>
      <c r="E2757" s="119">
        <v>1</v>
      </c>
      <c r="F2757" s="119" t="s">
        <v>1496</v>
      </c>
      <c r="G2757" s="114">
        <f>IF([Data da Aprovação]&lt;&gt;"ESTATUTÁRIO",YEAR([Data da Aprovação]),"")</f>
        <v>2011</v>
      </c>
      <c r="H2757" s="106">
        <f>Tabela9[[#This Row],[Valor do Provento R$]]/Tabela9[[#This Row],[Provento por 1 ou 1000 Ações]]</f>
        <v>4.8046340500000001E-3</v>
      </c>
    </row>
    <row r="2758" spans="1:8">
      <c r="A2758" s="118" t="s">
        <v>1550</v>
      </c>
      <c r="B2758" s="116" t="s">
        <v>1488</v>
      </c>
      <c r="C2758" s="138">
        <v>40617</v>
      </c>
      <c r="D2758" s="139">
        <v>0.25305463803</v>
      </c>
      <c r="E2758" s="118">
        <v>1</v>
      </c>
      <c r="F2758" s="118" t="s">
        <v>1489</v>
      </c>
      <c r="G2758" s="113">
        <f>IF([Data da Aprovação]&lt;&gt;"ESTATUTÁRIO",YEAR([Data da Aprovação]),"")</f>
        <v>2011</v>
      </c>
      <c r="H2758" s="106">
        <f>Tabela9[[#This Row],[Valor do Provento R$]]/Tabela9[[#This Row],[Provento por 1 ou 1000 Ações]]</f>
        <v>0.25305463803</v>
      </c>
    </row>
    <row r="2759" spans="1:8">
      <c r="A2759" s="119" t="s">
        <v>1550</v>
      </c>
      <c r="B2759" s="117" t="s">
        <v>1488</v>
      </c>
      <c r="C2759" s="140">
        <v>40666</v>
      </c>
      <c r="D2759" s="141">
        <v>0.15696154876000001</v>
      </c>
      <c r="E2759" s="119">
        <v>1</v>
      </c>
      <c r="F2759" s="119" t="s">
        <v>1492</v>
      </c>
      <c r="G2759" s="114">
        <f>IF([Data da Aprovação]&lt;&gt;"ESTATUTÁRIO",YEAR([Data da Aprovação]),"")</f>
        <v>2011</v>
      </c>
      <c r="H2759" s="106">
        <f>Tabela9[[#This Row],[Valor do Provento R$]]/Tabela9[[#This Row],[Provento por 1 ou 1000 Ações]]</f>
        <v>0.15696154876000001</v>
      </c>
    </row>
    <row r="2760" spans="1:8">
      <c r="A2760" s="118" t="s">
        <v>1550</v>
      </c>
      <c r="B2760" s="116" t="s">
        <v>1488</v>
      </c>
      <c r="C2760" s="138">
        <v>40701</v>
      </c>
      <c r="D2760" s="139">
        <v>0.25751463128000002</v>
      </c>
      <c r="E2760" s="118">
        <v>1</v>
      </c>
      <c r="F2760" s="118" t="s">
        <v>1489</v>
      </c>
      <c r="G2760" s="113">
        <f>IF([Data da Aprovação]&lt;&gt;"ESTATUTÁRIO",YEAR([Data da Aprovação]),"")</f>
        <v>2011</v>
      </c>
      <c r="H2760" s="106">
        <f>Tabela9[[#This Row],[Valor do Provento R$]]/Tabela9[[#This Row],[Provento por 1 ou 1000 Ações]]</f>
        <v>0.25751463128000002</v>
      </c>
    </row>
    <row r="2761" spans="1:8">
      <c r="A2761" s="119" t="s">
        <v>1550</v>
      </c>
      <c r="B2761" s="117" t="s">
        <v>1488</v>
      </c>
      <c r="C2761" s="140">
        <v>40758</v>
      </c>
      <c r="D2761" s="141">
        <v>0.20810146524000001</v>
      </c>
      <c r="E2761" s="119">
        <v>1</v>
      </c>
      <c r="F2761" s="119" t="s">
        <v>1492</v>
      </c>
      <c r="G2761" s="114">
        <f>IF([Data da Aprovação]&lt;&gt;"ESTATUTÁRIO",YEAR([Data da Aprovação]),"")</f>
        <v>2011</v>
      </c>
      <c r="H2761" s="106">
        <f>Tabela9[[#This Row],[Valor do Provento R$]]/Tabela9[[#This Row],[Provento por 1 ou 1000 Ações]]</f>
        <v>0.20810146524000001</v>
      </c>
    </row>
    <row r="2762" spans="1:8">
      <c r="A2762" s="118" t="s">
        <v>1550</v>
      </c>
      <c r="B2762" s="116" t="s">
        <v>1488</v>
      </c>
      <c r="C2762" s="138">
        <v>40758</v>
      </c>
      <c r="D2762" s="139">
        <v>3.3833621599999998E-3</v>
      </c>
      <c r="E2762" s="118">
        <v>1</v>
      </c>
      <c r="F2762" s="118" t="s">
        <v>1496</v>
      </c>
      <c r="G2762" s="113">
        <f>IF([Data da Aprovação]&lt;&gt;"ESTATUTÁRIO",YEAR([Data da Aprovação]),"")</f>
        <v>2011</v>
      </c>
      <c r="H2762" s="106">
        <f>Tabela9[[#This Row],[Valor do Provento R$]]/Tabela9[[#This Row],[Provento por 1 ou 1000 Ações]]</f>
        <v>3.3833621599999998E-3</v>
      </c>
    </row>
    <row r="2763" spans="1:8">
      <c r="A2763" s="119" t="s">
        <v>1550</v>
      </c>
      <c r="B2763" s="117" t="s">
        <v>1488</v>
      </c>
      <c r="C2763" s="140">
        <v>40799</v>
      </c>
      <c r="D2763" s="141">
        <v>0.27818098057000001</v>
      </c>
      <c r="E2763" s="119">
        <v>1</v>
      </c>
      <c r="F2763" s="119" t="s">
        <v>1489</v>
      </c>
      <c r="G2763" s="114">
        <f>IF([Data da Aprovação]&lt;&gt;"ESTATUTÁRIO",YEAR([Data da Aprovação]),"")</f>
        <v>2011</v>
      </c>
      <c r="H2763" s="106">
        <f>Tabela9[[#This Row],[Valor do Provento R$]]/Tabela9[[#This Row],[Provento por 1 ou 1000 Ações]]</f>
        <v>0.27818098057000001</v>
      </c>
    </row>
    <row r="2764" spans="1:8">
      <c r="A2764" s="118" t="s">
        <v>1550</v>
      </c>
      <c r="B2764" s="116" t="s">
        <v>1488</v>
      </c>
      <c r="C2764" s="138">
        <v>40848</v>
      </c>
      <c r="D2764" s="139">
        <v>0.12588526665999999</v>
      </c>
      <c r="E2764" s="118">
        <v>1</v>
      </c>
      <c r="F2764" s="118" t="s">
        <v>1492</v>
      </c>
      <c r="G2764" s="113">
        <f>IF([Data da Aprovação]&lt;&gt;"ESTATUTÁRIO",YEAR([Data da Aprovação]),"")</f>
        <v>2011</v>
      </c>
      <c r="H2764" s="106">
        <f>Tabela9[[#This Row],[Valor do Provento R$]]/Tabela9[[#This Row],[Provento por 1 ou 1000 Ações]]</f>
        <v>0.12588526665999999</v>
      </c>
    </row>
    <row r="2765" spans="1:8">
      <c r="A2765" s="119" t="s">
        <v>1550</v>
      </c>
      <c r="B2765" s="117" t="s">
        <v>1488</v>
      </c>
      <c r="C2765" s="140">
        <v>40890</v>
      </c>
      <c r="D2765" s="141">
        <v>0.27741390774000002</v>
      </c>
      <c r="E2765" s="119">
        <v>1</v>
      </c>
      <c r="F2765" s="119" t="s">
        <v>1489</v>
      </c>
      <c r="G2765" s="114">
        <f>IF([Data da Aprovação]&lt;&gt;"ESTATUTÁRIO",YEAR([Data da Aprovação]),"")</f>
        <v>2011</v>
      </c>
      <c r="H2765" s="106">
        <f>Tabela9[[#This Row],[Valor do Provento R$]]/Tabela9[[#This Row],[Provento por 1 ou 1000 Ações]]</f>
        <v>0.27741390774000002</v>
      </c>
    </row>
    <row r="2766" spans="1:8">
      <c r="A2766" s="118" t="s">
        <v>1550</v>
      </c>
      <c r="B2766" s="116" t="s">
        <v>1488</v>
      </c>
      <c r="C2766" s="138">
        <v>40946</v>
      </c>
      <c r="D2766" s="139">
        <v>0.15445033021999999</v>
      </c>
      <c r="E2766" s="118">
        <v>1</v>
      </c>
      <c r="F2766" s="118" t="s">
        <v>1492</v>
      </c>
      <c r="G2766" s="113">
        <f>IF([Data da Aprovação]&lt;&gt;"ESTATUTÁRIO",YEAR([Data da Aprovação]),"")</f>
        <v>2012</v>
      </c>
      <c r="H2766" s="106">
        <f>Tabela9[[#This Row],[Valor do Provento R$]]/Tabela9[[#This Row],[Provento por 1 ou 1000 Ações]]</f>
        <v>0.15445033021999999</v>
      </c>
    </row>
    <row r="2767" spans="1:8">
      <c r="A2767" s="119" t="s">
        <v>1550</v>
      </c>
      <c r="B2767" s="117" t="s">
        <v>1488</v>
      </c>
      <c r="C2767" s="140">
        <v>40946</v>
      </c>
      <c r="D2767" s="141">
        <v>2.17642794E-3</v>
      </c>
      <c r="E2767" s="119">
        <v>1</v>
      </c>
      <c r="F2767" s="119" t="s">
        <v>1496</v>
      </c>
      <c r="G2767" s="114">
        <f>IF([Data da Aprovação]&lt;&gt;"ESTATUTÁRIO",YEAR([Data da Aprovação]),"")</f>
        <v>2012</v>
      </c>
      <c r="H2767" s="106">
        <f>Tabela9[[#This Row],[Valor do Provento R$]]/Tabela9[[#This Row],[Provento por 1 ou 1000 Ações]]</f>
        <v>2.17642794E-3</v>
      </c>
    </row>
    <row r="2768" spans="1:8">
      <c r="A2768" s="118" t="s">
        <v>1550</v>
      </c>
      <c r="B2768" s="116" t="s">
        <v>1488</v>
      </c>
      <c r="C2768" s="138">
        <v>40981</v>
      </c>
      <c r="D2768" s="139">
        <v>0.29327852722999997</v>
      </c>
      <c r="E2768" s="118">
        <v>1</v>
      </c>
      <c r="F2768" s="118" t="s">
        <v>1489</v>
      </c>
      <c r="G2768" s="113">
        <f>IF([Data da Aprovação]&lt;&gt;"ESTATUTÁRIO",YEAR([Data da Aprovação]),"")</f>
        <v>2012</v>
      </c>
      <c r="H2768" s="106">
        <f>Tabela9[[#This Row],[Valor do Provento R$]]/Tabela9[[#This Row],[Provento por 1 ou 1000 Ações]]</f>
        <v>0.29327852722999997</v>
      </c>
    </row>
    <row r="2769" spans="1:8">
      <c r="A2769" s="119" t="s">
        <v>1550</v>
      </c>
      <c r="B2769" s="117" t="s">
        <v>1488</v>
      </c>
      <c r="C2769" s="140">
        <v>41031</v>
      </c>
      <c r="D2769" s="141">
        <v>6.3309612459999998E-2</v>
      </c>
      <c r="E2769" s="119">
        <v>1</v>
      </c>
      <c r="F2769" s="119" t="s">
        <v>1492</v>
      </c>
      <c r="G2769" s="114">
        <f>IF([Data da Aprovação]&lt;&gt;"ESTATUTÁRIO",YEAR([Data da Aprovação]),"")</f>
        <v>2012</v>
      </c>
      <c r="H2769" s="106">
        <f>Tabela9[[#This Row],[Valor do Provento R$]]/Tabela9[[#This Row],[Provento por 1 ou 1000 Ações]]</f>
        <v>6.3309612459999998E-2</v>
      </c>
    </row>
    <row r="2770" spans="1:8">
      <c r="A2770" s="118" t="s">
        <v>1550</v>
      </c>
      <c r="B2770" s="116" t="s">
        <v>1488</v>
      </c>
      <c r="C2770" s="138">
        <v>41072</v>
      </c>
      <c r="D2770" s="139">
        <v>0.29675548857</v>
      </c>
      <c r="E2770" s="118">
        <v>1</v>
      </c>
      <c r="F2770" s="118" t="s">
        <v>1489</v>
      </c>
      <c r="G2770" s="113">
        <f>IF([Data da Aprovação]&lt;&gt;"ESTATUTÁRIO",YEAR([Data da Aprovação]),"")</f>
        <v>2012</v>
      </c>
      <c r="H2770" s="106">
        <f>Tabela9[[#This Row],[Valor do Provento R$]]/Tabela9[[#This Row],[Provento por 1 ou 1000 Ações]]</f>
        <v>0.29675548857</v>
      </c>
    </row>
    <row r="2771" spans="1:8">
      <c r="A2771" s="119" t="s">
        <v>1550</v>
      </c>
      <c r="B2771" s="117" t="s">
        <v>1488</v>
      </c>
      <c r="C2771" s="140">
        <v>41128</v>
      </c>
      <c r="D2771" s="141">
        <v>0.12237437125</v>
      </c>
      <c r="E2771" s="119">
        <v>1</v>
      </c>
      <c r="F2771" s="119" t="s">
        <v>1492</v>
      </c>
      <c r="G2771" s="114">
        <f>IF([Data da Aprovação]&lt;&gt;"ESTATUTÁRIO",YEAR([Data da Aprovação]),"")</f>
        <v>2012</v>
      </c>
      <c r="H2771" s="106">
        <f>Tabela9[[#This Row],[Valor do Provento R$]]/Tabela9[[#This Row],[Provento por 1 ou 1000 Ações]]</f>
        <v>0.12237437125</v>
      </c>
    </row>
    <row r="2772" spans="1:8">
      <c r="A2772" s="118" t="s">
        <v>1550</v>
      </c>
      <c r="B2772" s="116" t="s">
        <v>1488</v>
      </c>
      <c r="C2772" s="138">
        <v>41128</v>
      </c>
      <c r="D2772" s="139">
        <v>1.3926120999999999E-3</v>
      </c>
      <c r="E2772" s="118">
        <v>1</v>
      </c>
      <c r="F2772" s="118" t="s">
        <v>1496</v>
      </c>
      <c r="G2772" s="113">
        <f>IF([Data da Aprovação]&lt;&gt;"ESTATUTÁRIO",YEAR([Data da Aprovação]),"")</f>
        <v>2012</v>
      </c>
      <c r="H2772" s="106">
        <f>Tabela9[[#This Row],[Valor do Provento R$]]/Tabela9[[#This Row],[Provento por 1 ou 1000 Ações]]</f>
        <v>1.3926120999999999E-3</v>
      </c>
    </row>
    <row r="2773" spans="1:8">
      <c r="A2773" s="119" t="s">
        <v>1550</v>
      </c>
      <c r="B2773" s="117" t="s">
        <v>1488</v>
      </c>
      <c r="C2773" s="140">
        <v>41149</v>
      </c>
      <c r="D2773" s="141">
        <v>0.28582070472999999</v>
      </c>
      <c r="E2773" s="119">
        <v>1</v>
      </c>
      <c r="F2773" s="119" t="s">
        <v>1489</v>
      </c>
      <c r="G2773" s="114">
        <f>IF([Data da Aprovação]&lt;&gt;"ESTATUTÁRIO",YEAR([Data da Aprovação]),"")</f>
        <v>2012</v>
      </c>
      <c r="H2773" s="106">
        <f>Tabela9[[#This Row],[Valor do Provento R$]]/Tabela9[[#This Row],[Provento por 1 ou 1000 Ações]]</f>
        <v>0.28582070472999999</v>
      </c>
    </row>
    <row r="2774" spans="1:8">
      <c r="A2774" s="118" t="s">
        <v>1550</v>
      </c>
      <c r="B2774" s="116" t="s">
        <v>1488</v>
      </c>
      <c r="C2774" s="138">
        <v>41219</v>
      </c>
      <c r="D2774" s="139">
        <v>0.10693187941</v>
      </c>
      <c r="E2774" s="118">
        <v>1</v>
      </c>
      <c r="F2774" s="118" t="s">
        <v>1492</v>
      </c>
      <c r="G2774" s="113">
        <f>IF([Data da Aprovação]&lt;&gt;"ESTATUTÁRIO",YEAR([Data da Aprovação]),"")</f>
        <v>2012</v>
      </c>
      <c r="H2774" s="106">
        <f>Tabela9[[#This Row],[Valor do Provento R$]]/Tabela9[[#This Row],[Provento por 1 ou 1000 Ações]]</f>
        <v>0.10693187941</v>
      </c>
    </row>
    <row r="2775" spans="1:8">
      <c r="A2775" s="119" t="s">
        <v>1550</v>
      </c>
      <c r="B2775" s="117" t="s">
        <v>1488</v>
      </c>
      <c r="C2775" s="140">
        <v>41240</v>
      </c>
      <c r="D2775" s="141">
        <v>0.29717656643000001</v>
      </c>
      <c r="E2775" s="119">
        <v>1</v>
      </c>
      <c r="F2775" s="119" t="s">
        <v>1489</v>
      </c>
      <c r="G2775" s="114">
        <f>IF([Data da Aprovação]&lt;&gt;"ESTATUTÁRIO",YEAR([Data da Aprovação]),"")</f>
        <v>2012</v>
      </c>
      <c r="H2775" s="106">
        <f>Tabela9[[#This Row],[Valor do Provento R$]]/Tabela9[[#This Row],[Provento por 1 ou 1000 Ações]]</f>
        <v>0.29717656643000001</v>
      </c>
    </row>
    <row r="2776" spans="1:8">
      <c r="A2776" s="118" t="s">
        <v>1550</v>
      </c>
      <c r="B2776" s="116" t="s">
        <v>1488</v>
      </c>
      <c r="C2776" s="138">
        <v>41324</v>
      </c>
      <c r="D2776" s="139">
        <v>0.25805744501</v>
      </c>
      <c r="E2776" s="118">
        <v>1</v>
      </c>
      <c r="F2776" s="118" t="s">
        <v>1492</v>
      </c>
      <c r="G2776" s="113">
        <f>IF([Data da Aprovação]&lt;&gt;"ESTATUTÁRIO",YEAR([Data da Aprovação]),"")</f>
        <v>2013</v>
      </c>
      <c r="H2776" s="106">
        <f>Tabela9[[#This Row],[Valor do Provento R$]]/Tabela9[[#This Row],[Provento por 1 ou 1000 Ações]]</f>
        <v>0.25805744501</v>
      </c>
    </row>
    <row r="2777" spans="1:8">
      <c r="A2777" s="119" t="s">
        <v>1550</v>
      </c>
      <c r="B2777" s="117" t="s">
        <v>1488</v>
      </c>
      <c r="C2777" s="140">
        <v>41324</v>
      </c>
      <c r="D2777" s="141">
        <v>2.9017255100000001E-3</v>
      </c>
      <c r="E2777" s="119">
        <v>1</v>
      </c>
      <c r="F2777" s="119" t="s">
        <v>1496</v>
      </c>
      <c r="G2777" s="114">
        <f>IF([Data da Aprovação]&lt;&gt;"ESTATUTÁRIO",YEAR([Data da Aprovação]),"")</f>
        <v>2013</v>
      </c>
      <c r="H2777" s="106">
        <f>Tabela9[[#This Row],[Valor do Provento R$]]/Tabela9[[#This Row],[Provento por 1 ou 1000 Ações]]</f>
        <v>2.9017255100000001E-3</v>
      </c>
    </row>
    <row r="2778" spans="1:8">
      <c r="A2778" s="118" t="s">
        <v>1550</v>
      </c>
      <c r="B2778" s="116" t="s">
        <v>1488</v>
      </c>
      <c r="C2778" s="138">
        <v>41331</v>
      </c>
      <c r="D2778" s="139">
        <v>0.26492779487000001</v>
      </c>
      <c r="E2778" s="118">
        <v>1</v>
      </c>
      <c r="F2778" s="118" t="s">
        <v>1489</v>
      </c>
      <c r="G2778" s="113">
        <f>IF([Data da Aprovação]&lt;&gt;"ESTATUTÁRIO",YEAR([Data da Aprovação]),"")</f>
        <v>2013</v>
      </c>
      <c r="H2778" s="106">
        <f>Tabela9[[#This Row],[Valor do Provento R$]]/Tabela9[[#This Row],[Provento por 1 ou 1000 Ações]]</f>
        <v>0.26492779487000001</v>
      </c>
    </row>
    <row r="2779" spans="1:8">
      <c r="A2779" s="119" t="s">
        <v>1550</v>
      </c>
      <c r="B2779" s="117" t="s">
        <v>1488</v>
      </c>
      <c r="C2779" s="140">
        <v>41408</v>
      </c>
      <c r="D2779" s="141">
        <v>9.8210147930000005E-2</v>
      </c>
      <c r="E2779" s="119">
        <v>1</v>
      </c>
      <c r="F2779" s="119" t="s">
        <v>1492</v>
      </c>
      <c r="G2779" s="114">
        <f>IF([Data da Aprovação]&lt;&gt;"ESTATUTÁRIO",YEAR([Data da Aprovação]),"")</f>
        <v>2013</v>
      </c>
      <c r="H2779" s="106">
        <f>Tabela9[[#This Row],[Valor do Provento R$]]/Tabela9[[#This Row],[Provento por 1 ou 1000 Ações]]</f>
        <v>9.8210147930000005E-2</v>
      </c>
    </row>
    <row r="2780" spans="1:8">
      <c r="A2780" s="118" t="s">
        <v>1550</v>
      </c>
      <c r="B2780" s="116" t="s">
        <v>1488</v>
      </c>
      <c r="C2780" s="138">
        <v>41422</v>
      </c>
      <c r="D2780" s="139">
        <v>0.28198231451</v>
      </c>
      <c r="E2780" s="118">
        <v>1</v>
      </c>
      <c r="F2780" s="118" t="s">
        <v>1489</v>
      </c>
      <c r="G2780" s="113">
        <f>IF([Data da Aprovação]&lt;&gt;"ESTATUTÁRIO",YEAR([Data da Aprovação]),"")</f>
        <v>2013</v>
      </c>
      <c r="H2780" s="106">
        <f>Tabela9[[#This Row],[Valor do Provento R$]]/Tabela9[[#This Row],[Provento por 1 ou 1000 Ações]]</f>
        <v>0.28198231451</v>
      </c>
    </row>
    <row r="2781" spans="1:8">
      <c r="A2781" s="119" t="s">
        <v>1550</v>
      </c>
      <c r="B2781" s="117" t="s">
        <v>1488</v>
      </c>
      <c r="C2781" s="140">
        <v>41492</v>
      </c>
      <c r="D2781" s="141">
        <v>0.76983269033000001</v>
      </c>
      <c r="E2781" s="119">
        <v>1</v>
      </c>
      <c r="F2781" s="119" t="s">
        <v>1492</v>
      </c>
      <c r="G2781" s="114">
        <f>IF([Data da Aprovação]&lt;&gt;"ESTATUTÁRIO",YEAR([Data da Aprovação]),"")</f>
        <v>2013</v>
      </c>
      <c r="H2781" s="106">
        <f>Tabela9[[#This Row],[Valor do Provento R$]]/Tabela9[[#This Row],[Provento por 1 ou 1000 Ações]]</f>
        <v>0.76983269033000001</v>
      </c>
    </row>
    <row r="2782" spans="1:8">
      <c r="A2782" s="118" t="s">
        <v>1550</v>
      </c>
      <c r="B2782" s="116" t="s">
        <v>1488</v>
      </c>
      <c r="C2782" s="138">
        <v>41492</v>
      </c>
      <c r="D2782" s="139">
        <v>1.1039276949999999E-2</v>
      </c>
      <c r="E2782" s="118">
        <v>1</v>
      </c>
      <c r="F2782" s="118" t="s">
        <v>1496</v>
      </c>
      <c r="G2782" s="113">
        <f>IF([Data da Aprovação]&lt;&gt;"ESTATUTÁRIO",YEAR([Data da Aprovação]),"")</f>
        <v>2013</v>
      </c>
      <c r="H2782" s="106">
        <f>Tabela9[[#This Row],[Valor do Provento R$]]/Tabela9[[#This Row],[Provento por 1 ou 1000 Ações]]</f>
        <v>1.1039276949999999E-2</v>
      </c>
    </row>
    <row r="2783" spans="1:8">
      <c r="A2783" s="142" t="s">
        <v>1550</v>
      </c>
      <c r="B2783" s="117" t="s">
        <v>1488</v>
      </c>
      <c r="C2783" s="140">
        <v>41513</v>
      </c>
      <c r="D2783" s="141">
        <v>0.31377097081999999</v>
      </c>
      <c r="E2783" s="143">
        <v>1</v>
      </c>
      <c r="F2783" s="119" t="s">
        <v>1489</v>
      </c>
      <c r="G2783" s="114">
        <f>IF([Data da Aprovação]&lt;&gt;"ESTATUTÁRIO",YEAR([Data da Aprovação]),"")</f>
        <v>2013</v>
      </c>
      <c r="H2783" s="106">
        <f>Tabela9[[#This Row],[Valor do Provento R$]]/Tabela9[[#This Row],[Provento por 1 ou 1000 Ações]]</f>
        <v>0.31377097081999999</v>
      </c>
    </row>
    <row r="2784" spans="1:8">
      <c r="A2784" s="118" t="s">
        <v>1550</v>
      </c>
      <c r="B2784" s="116" t="s">
        <v>1488</v>
      </c>
      <c r="C2784" s="138">
        <v>41583</v>
      </c>
      <c r="D2784" s="139">
        <v>6.6614737150000006E-2</v>
      </c>
      <c r="E2784" s="118">
        <v>1</v>
      </c>
      <c r="F2784" s="118" t="s">
        <v>1492</v>
      </c>
      <c r="G2784" s="113">
        <f>IF([Data da Aprovação]&lt;&gt;"ESTATUTÁRIO",YEAR([Data da Aprovação]),"")</f>
        <v>2013</v>
      </c>
      <c r="H2784" s="106">
        <f>Tabela9[[#This Row],[Valor do Provento R$]]/Tabela9[[#This Row],[Provento por 1 ou 1000 Ações]]</f>
        <v>6.6614737150000006E-2</v>
      </c>
    </row>
    <row r="2785" spans="1:8">
      <c r="A2785" s="119" t="s">
        <v>1550</v>
      </c>
      <c r="B2785" s="117" t="s">
        <v>1488</v>
      </c>
      <c r="C2785" s="140">
        <v>41604</v>
      </c>
      <c r="D2785" s="141">
        <v>0.30965845848000001</v>
      </c>
      <c r="E2785" s="119">
        <v>1</v>
      </c>
      <c r="F2785" s="119" t="s">
        <v>1489</v>
      </c>
      <c r="G2785" s="114">
        <f>IF([Data da Aprovação]&lt;&gt;"ESTATUTÁRIO",YEAR([Data da Aprovação]),"")</f>
        <v>2013</v>
      </c>
      <c r="H2785" s="106">
        <f>Tabela9[[#This Row],[Valor do Provento R$]]/Tabela9[[#This Row],[Provento por 1 ou 1000 Ações]]</f>
        <v>0.30965845848000001</v>
      </c>
    </row>
    <row r="2786" spans="1:8">
      <c r="A2786" s="118" t="s">
        <v>1550</v>
      </c>
      <c r="B2786" s="116" t="s">
        <v>1488</v>
      </c>
      <c r="C2786" s="138">
        <v>41681</v>
      </c>
      <c r="D2786" s="139">
        <v>0.13022318889000001</v>
      </c>
      <c r="E2786" s="118">
        <v>1</v>
      </c>
      <c r="F2786" s="118" t="s">
        <v>1492</v>
      </c>
      <c r="G2786" s="113">
        <f>IF([Data da Aprovação]&lt;&gt;"ESTATUTÁRIO",YEAR([Data da Aprovação]),"")</f>
        <v>2014</v>
      </c>
      <c r="H2786" s="106">
        <f>Tabela9[[#This Row],[Valor do Provento R$]]/Tabela9[[#This Row],[Provento por 1 ou 1000 Ações]]</f>
        <v>0.13022318889000001</v>
      </c>
    </row>
    <row r="2787" spans="1:8">
      <c r="A2787" s="119" t="s">
        <v>1550</v>
      </c>
      <c r="B2787" s="117" t="s">
        <v>1488</v>
      </c>
      <c r="C2787" s="140">
        <v>41681</v>
      </c>
      <c r="D2787" s="141">
        <v>1.9312648600000001E-3</v>
      </c>
      <c r="E2787" s="119">
        <v>1</v>
      </c>
      <c r="F2787" s="119" t="s">
        <v>1496</v>
      </c>
      <c r="G2787" s="114">
        <f>IF([Data da Aprovação]&lt;&gt;"ESTATUTÁRIO",YEAR([Data da Aprovação]),"")</f>
        <v>2014</v>
      </c>
      <c r="H2787" s="106">
        <f>Tabela9[[#This Row],[Valor do Provento R$]]/Tabela9[[#This Row],[Provento por 1 ou 1000 Ações]]</f>
        <v>1.9312648600000001E-3</v>
      </c>
    </row>
    <row r="2788" spans="1:8">
      <c r="A2788" s="118" t="s">
        <v>1550</v>
      </c>
      <c r="B2788" s="116" t="s">
        <v>1490</v>
      </c>
      <c r="C2788" s="138">
        <v>35702</v>
      </c>
      <c r="D2788" s="139">
        <v>0.1237</v>
      </c>
      <c r="E2788" s="118">
        <v>1000</v>
      </c>
      <c r="F2788" s="118" t="s">
        <v>1492</v>
      </c>
      <c r="G2788" s="113">
        <f>IF([Data da Aprovação]&lt;&gt;"ESTATUTÁRIO",YEAR([Data da Aprovação]),"")</f>
        <v>1997</v>
      </c>
      <c r="H2788" s="106">
        <f>Tabela9[[#This Row],[Valor do Provento R$]]/Tabela9[[#This Row],[Provento por 1 ou 1000 Ações]]</f>
        <v>1.237E-4</v>
      </c>
    </row>
    <row r="2789" spans="1:8">
      <c r="A2789" s="119" t="s">
        <v>1550</v>
      </c>
      <c r="B2789" s="117" t="s">
        <v>1490</v>
      </c>
      <c r="C2789" s="140">
        <v>35891</v>
      </c>
      <c r="D2789" s="141">
        <v>0.12428</v>
      </c>
      <c r="E2789" s="119">
        <v>1000</v>
      </c>
      <c r="F2789" s="119" t="s">
        <v>1492</v>
      </c>
      <c r="G2789" s="114">
        <f>IF([Data da Aprovação]&lt;&gt;"ESTATUTÁRIO",YEAR([Data da Aprovação]),"")</f>
        <v>1998</v>
      </c>
      <c r="H2789" s="106">
        <f>Tabela9[[#This Row],[Valor do Provento R$]]/Tabela9[[#This Row],[Provento por 1 ou 1000 Ações]]</f>
        <v>1.2428E-4</v>
      </c>
    </row>
    <row r="2790" spans="1:8">
      <c r="A2790" s="118" t="s">
        <v>1550</v>
      </c>
      <c r="B2790" s="116" t="s">
        <v>1490</v>
      </c>
      <c r="C2790" s="138">
        <v>36010</v>
      </c>
      <c r="D2790" s="139">
        <v>0.17348</v>
      </c>
      <c r="E2790" s="118">
        <v>1000</v>
      </c>
      <c r="F2790" s="118" t="s">
        <v>1489</v>
      </c>
      <c r="G2790" s="113">
        <f>IF([Data da Aprovação]&lt;&gt;"ESTATUTÁRIO",YEAR([Data da Aprovação]),"")</f>
        <v>1998</v>
      </c>
      <c r="H2790" s="106">
        <f>Tabela9[[#This Row],[Valor do Provento R$]]/Tabela9[[#This Row],[Provento por 1 ou 1000 Ações]]</f>
        <v>1.7348E-4</v>
      </c>
    </row>
    <row r="2791" spans="1:8">
      <c r="A2791" s="119" t="s">
        <v>1550</v>
      </c>
      <c r="B2791" s="117" t="s">
        <v>1490</v>
      </c>
      <c r="C2791" s="140">
        <v>36199</v>
      </c>
      <c r="D2791" s="141">
        <v>0.19389999999999999</v>
      </c>
      <c r="E2791" s="119">
        <v>1000</v>
      </c>
      <c r="F2791" s="119" t="s">
        <v>1489</v>
      </c>
      <c r="G2791" s="114">
        <f>IF([Data da Aprovação]&lt;&gt;"ESTATUTÁRIO",YEAR([Data da Aprovação]),"")</f>
        <v>1999</v>
      </c>
      <c r="H2791" s="106">
        <f>Tabela9[[#This Row],[Valor do Provento R$]]/Tabela9[[#This Row],[Provento por 1 ou 1000 Ações]]</f>
        <v>1.939E-4</v>
      </c>
    </row>
    <row r="2792" spans="1:8">
      <c r="A2792" s="118" t="s">
        <v>1550</v>
      </c>
      <c r="B2792" s="116" t="s">
        <v>1490</v>
      </c>
      <c r="C2792" s="138">
        <v>36367</v>
      </c>
      <c r="D2792" s="139">
        <v>0.23746</v>
      </c>
      <c r="E2792" s="118">
        <v>1000</v>
      </c>
      <c r="F2792" s="118" t="s">
        <v>1489</v>
      </c>
      <c r="G2792" s="113">
        <f>IF([Data da Aprovação]&lt;&gt;"ESTATUTÁRIO",YEAR([Data da Aprovação]),"")</f>
        <v>1999</v>
      </c>
      <c r="H2792" s="106">
        <f>Tabela9[[#This Row],[Valor do Provento R$]]/Tabela9[[#This Row],[Provento por 1 ou 1000 Ações]]</f>
        <v>2.3745999999999999E-4</v>
      </c>
    </row>
    <row r="2793" spans="1:8">
      <c r="A2793" s="119" t="s">
        <v>1550</v>
      </c>
      <c r="B2793" s="117" t="s">
        <v>1490</v>
      </c>
      <c r="C2793" s="140">
        <v>36367</v>
      </c>
      <c r="D2793" s="141">
        <v>3.4177000000000001E-3</v>
      </c>
      <c r="E2793" s="119">
        <v>1000</v>
      </c>
      <c r="F2793" s="119" t="s">
        <v>1496</v>
      </c>
      <c r="G2793" s="114">
        <f>IF([Data da Aprovação]&lt;&gt;"ESTATUTÁRIO",YEAR([Data da Aprovação]),"")</f>
        <v>1999</v>
      </c>
      <c r="H2793" s="106">
        <f>Tabela9[[#This Row],[Valor do Provento R$]]/Tabela9[[#This Row],[Provento por 1 ou 1000 Ações]]</f>
        <v>3.4176999999999999E-6</v>
      </c>
    </row>
    <row r="2794" spans="1:8">
      <c r="A2794" s="118" t="s">
        <v>1550</v>
      </c>
      <c r="B2794" s="116" t="s">
        <v>1490</v>
      </c>
      <c r="C2794" s="138">
        <v>36602</v>
      </c>
      <c r="D2794" s="139">
        <v>0.11115999999999999</v>
      </c>
      <c r="E2794" s="118">
        <v>1000</v>
      </c>
      <c r="F2794" s="118" t="s">
        <v>1489</v>
      </c>
      <c r="G2794" s="113">
        <f>IF([Data da Aprovação]&lt;&gt;"ESTATUTÁRIO",YEAR([Data da Aprovação]),"")</f>
        <v>2000</v>
      </c>
      <c r="H2794" s="106">
        <f>Tabela9[[#This Row],[Valor do Provento R$]]/Tabela9[[#This Row],[Provento por 1 ou 1000 Ações]]</f>
        <v>1.1116E-4</v>
      </c>
    </row>
    <row r="2795" spans="1:8">
      <c r="A2795" s="119" t="s">
        <v>1550</v>
      </c>
      <c r="B2795" s="117" t="s">
        <v>1490</v>
      </c>
      <c r="C2795" s="140">
        <v>36602</v>
      </c>
      <c r="D2795" s="141">
        <v>4.1200000000000004E-3</v>
      </c>
      <c r="E2795" s="119">
        <v>1000</v>
      </c>
      <c r="F2795" s="119" t="s">
        <v>1496</v>
      </c>
      <c r="G2795" s="114">
        <f>IF([Data da Aprovação]&lt;&gt;"ESTATUTÁRIO",YEAR([Data da Aprovação]),"")</f>
        <v>2000</v>
      </c>
      <c r="H2795" s="106">
        <f>Tabela9[[#This Row],[Valor do Provento R$]]/Tabela9[[#This Row],[Provento por 1 ou 1000 Ações]]</f>
        <v>4.1200000000000004E-6</v>
      </c>
    </row>
    <row r="2796" spans="1:8">
      <c r="A2796" s="118" t="s">
        <v>1550</v>
      </c>
      <c r="B2796" s="116" t="s">
        <v>1490</v>
      </c>
      <c r="C2796" s="138">
        <v>36745</v>
      </c>
      <c r="D2796" s="139">
        <v>0.16266</v>
      </c>
      <c r="E2796" s="118">
        <v>1000</v>
      </c>
      <c r="F2796" s="118" t="s">
        <v>1489</v>
      </c>
      <c r="G2796" s="113">
        <f>IF([Data da Aprovação]&lt;&gt;"ESTATUTÁRIO",YEAR([Data da Aprovação]),"")</f>
        <v>2000</v>
      </c>
      <c r="H2796" s="106">
        <f>Tabela9[[#This Row],[Valor do Provento R$]]/Tabela9[[#This Row],[Provento por 1 ou 1000 Ações]]</f>
        <v>1.6265999999999999E-4</v>
      </c>
    </row>
    <row r="2797" spans="1:8">
      <c r="A2797" s="119" t="s">
        <v>1550</v>
      </c>
      <c r="B2797" s="117" t="s">
        <v>1490</v>
      </c>
      <c r="C2797" s="140">
        <v>36745</v>
      </c>
      <c r="D2797" s="141">
        <v>2.64E-3</v>
      </c>
      <c r="E2797" s="119">
        <v>1000</v>
      </c>
      <c r="F2797" s="119" t="s">
        <v>1496</v>
      </c>
      <c r="G2797" s="114">
        <f>IF([Data da Aprovação]&lt;&gt;"ESTATUTÁRIO",YEAR([Data da Aprovação]),"")</f>
        <v>2000</v>
      </c>
      <c r="H2797" s="106">
        <f>Tabela9[[#This Row],[Valor do Provento R$]]/Tabela9[[#This Row],[Provento por 1 ou 1000 Ações]]</f>
        <v>2.6400000000000001E-6</v>
      </c>
    </row>
    <row r="2798" spans="1:8">
      <c r="A2798" s="118" t="s">
        <v>1550</v>
      </c>
      <c r="B2798" s="116" t="s">
        <v>1490</v>
      </c>
      <c r="C2798" s="138">
        <v>36934</v>
      </c>
      <c r="D2798" s="139">
        <v>0.21906999999999999</v>
      </c>
      <c r="E2798" s="118">
        <v>1000</v>
      </c>
      <c r="F2798" s="118" t="s">
        <v>1492</v>
      </c>
      <c r="G2798" s="113">
        <f>IF([Data da Aprovação]&lt;&gt;"ESTATUTÁRIO",YEAR([Data da Aprovação]),"")</f>
        <v>2001</v>
      </c>
      <c r="H2798" s="106">
        <f>Tabela9[[#This Row],[Valor do Provento R$]]/Tabela9[[#This Row],[Provento por 1 ou 1000 Ações]]</f>
        <v>2.1906999999999997E-4</v>
      </c>
    </row>
    <row r="2799" spans="1:8">
      <c r="A2799" s="119" t="s">
        <v>1550</v>
      </c>
      <c r="B2799" s="117" t="s">
        <v>1490</v>
      </c>
      <c r="C2799" s="140">
        <v>36934</v>
      </c>
      <c r="D2799" s="141">
        <v>3.7699999999999999E-3</v>
      </c>
      <c r="E2799" s="119">
        <v>1000</v>
      </c>
      <c r="F2799" s="119" t="s">
        <v>1496</v>
      </c>
      <c r="G2799" s="114">
        <f>IF([Data da Aprovação]&lt;&gt;"ESTATUTÁRIO",YEAR([Data da Aprovação]),"")</f>
        <v>2001</v>
      </c>
      <c r="H2799" s="106">
        <f>Tabela9[[#This Row],[Valor do Provento R$]]/Tabela9[[#This Row],[Provento por 1 ou 1000 Ações]]</f>
        <v>3.7699999999999999E-6</v>
      </c>
    </row>
    <row r="2800" spans="1:8">
      <c r="A2800" s="118" t="s">
        <v>1550</v>
      </c>
      <c r="B2800" s="116" t="s">
        <v>1490</v>
      </c>
      <c r="C2800" s="138">
        <v>37127</v>
      </c>
      <c r="D2800" s="139">
        <v>0.1140114</v>
      </c>
      <c r="E2800" s="118">
        <v>1000</v>
      </c>
      <c r="F2800" s="118" t="s">
        <v>1492</v>
      </c>
      <c r="G2800" s="113">
        <f>IF([Data da Aprovação]&lt;&gt;"ESTATUTÁRIO",YEAR([Data da Aprovação]),"")</f>
        <v>2001</v>
      </c>
      <c r="H2800" s="106">
        <f>Tabela9[[#This Row],[Valor do Provento R$]]/Tabela9[[#This Row],[Provento por 1 ou 1000 Ações]]</f>
        <v>1.140114E-4</v>
      </c>
    </row>
    <row r="2801" spans="1:8">
      <c r="A2801" s="119" t="s">
        <v>1550</v>
      </c>
      <c r="B2801" s="117" t="s">
        <v>1490</v>
      </c>
      <c r="C2801" s="140">
        <v>37127</v>
      </c>
      <c r="D2801" s="141">
        <v>3.0730000000000002E-3</v>
      </c>
      <c r="E2801" s="119">
        <v>1000</v>
      </c>
      <c r="F2801" s="119" t="s">
        <v>1496</v>
      </c>
      <c r="G2801" s="114">
        <f>IF([Data da Aprovação]&lt;&gt;"ESTATUTÁRIO",YEAR([Data da Aprovação]),"")</f>
        <v>2001</v>
      </c>
      <c r="H2801" s="106">
        <f>Tabela9[[#This Row],[Valor do Provento R$]]/Tabela9[[#This Row],[Provento por 1 ou 1000 Ações]]</f>
        <v>3.0730000000000001E-6</v>
      </c>
    </row>
    <row r="2802" spans="1:8">
      <c r="A2802" s="118" t="s">
        <v>1550</v>
      </c>
      <c r="B2802" s="116" t="s">
        <v>1490</v>
      </c>
      <c r="C2802" s="138">
        <v>37312</v>
      </c>
      <c r="D2802" s="139">
        <v>0.27875</v>
      </c>
      <c r="E2802" s="118">
        <v>1000</v>
      </c>
      <c r="F2802" s="118" t="s">
        <v>1492</v>
      </c>
      <c r="G2802" s="113">
        <f>IF([Data da Aprovação]&lt;&gt;"ESTATUTÁRIO",YEAR([Data da Aprovação]),"")</f>
        <v>2002</v>
      </c>
      <c r="H2802" s="106">
        <f>Tabela9[[#This Row],[Valor do Provento R$]]/Tabela9[[#This Row],[Provento por 1 ou 1000 Ações]]</f>
        <v>2.7874999999999997E-4</v>
      </c>
    </row>
    <row r="2803" spans="1:8">
      <c r="A2803" s="119" t="s">
        <v>1550</v>
      </c>
      <c r="B2803" s="117" t="s">
        <v>1490</v>
      </c>
      <c r="C2803" s="140">
        <v>37312</v>
      </c>
      <c r="D2803" s="141">
        <v>7.6248979999999997E-3</v>
      </c>
      <c r="E2803" s="119">
        <v>1000</v>
      </c>
      <c r="F2803" s="119" t="s">
        <v>1496</v>
      </c>
      <c r="G2803" s="114">
        <f>IF([Data da Aprovação]&lt;&gt;"ESTATUTÁRIO",YEAR([Data da Aprovação]),"")</f>
        <v>2002</v>
      </c>
      <c r="H2803" s="106">
        <f>Tabela9[[#This Row],[Valor do Provento R$]]/Tabela9[[#This Row],[Provento por 1 ou 1000 Ações]]</f>
        <v>7.624898E-6</v>
      </c>
    </row>
    <row r="2804" spans="1:8">
      <c r="A2804" s="118" t="s">
        <v>1550</v>
      </c>
      <c r="B2804" s="116" t="s">
        <v>1490</v>
      </c>
      <c r="C2804" s="138">
        <v>37494</v>
      </c>
      <c r="D2804" s="139">
        <v>0.45498134000000001</v>
      </c>
      <c r="E2804" s="118">
        <v>1000</v>
      </c>
      <c r="F2804" s="118" t="s">
        <v>1492</v>
      </c>
      <c r="G2804" s="113">
        <f>IF([Data da Aprovação]&lt;&gt;"ESTATUTÁRIO",YEAR([Data da Aprovação]),"")</f>
        <v>2002</v>
      </c>
      <c r="H2804" s="106">
        <f>Tabela9[[#This Row],[Valor do Provento R$]]/Tabela9[[#This Row],[Provento por 1 ou 1000 Ações]]</f>
        <v>4.5498134000000002E-4</v>
      </c>
    </row>
    <row r="2805" spans="1:8">
      <c r="A2805" s="119" t="s">
        <v>1550</v>
      </c>
      <c r="B2805" s="117" t="s">
        <v>1490</v>
      </c>
      <c r="C2805" s="140">
        <v>37494</v>
      </c>
      <c r="D2805" s="141">
        <v>1.243494E-2</v>
      </c>
      <c r="E2805" s="119">
        <v>1000</v>
      </c>
      <c r="F2805" s="119" t="s">
        <v>1496</v>
      </c>
      <c r="G2805" s="114">
        <f>IF([Data da Aprovação]&lt;&gt;"ESTATUTÁRIO",YEAR([Data da Aprovação]),"")</f>
        <v>2002</v>
      </c>
      <c r="H2805" s="106">
        <f>Tabela9[[#This Row],[Valor do Provento R$]]/Tabela9[[#This Row],[Provento por 1 ou 1000 Ações]]</f>
        <v>1.243494E-5</v>
      </c>
    </row>
    <row r="2806" spans="1:8">
      <c r="A2806" s="118" t="s">
        <v>1551</v>
      </c>
      <c r="B2806" s="116" t="s">
        <v>1488</v>
      </c>
      <c r="C2806" s="138">
        <v>39750</v>
      </c>
      <c r="D2806" s="139">
        <v>1.934868E-2</v>
      </c>
      <c r="E2806" s="118">
        <v>1</v>
      </c>
      <c r="F2806" s="118" t="s">
        <v>1492</v>
      </c>
      <c r="G2806" s="113">
        <f>IF([Data da Aprovação]&lt;&gt;"ESTATUTÁRIO",YEAR([Data da Aprovação]),"")</f>
        <v>2008</v>
      </c>
      <c r="H2806" s="106">
        <f>Tabela9[[#This Row],[Valor do Provento R$]]/Tabela9[[#This Row],[Provento por 1 ou 1000 Ações]]</f>
        <v>1.934868E-2</v>
      </c>
    </row>
    <row r="2807" spans="1:8">
      <c r="A2807" s="119" t="s">
        <v>1551</v>
      </c>
      <c r="B2807" s="117" t="s">
        <v>1488</v>
      </c>
      <c r="C2807" s="140">
        <v>41576</v>
      </c>
      <c r="D2807" s="141">
        <v>0.10070438700000001</v>
      </c>
      <c r="E2807" s="119">
        <v>1</v>
      </c>
      <c r="F2807" s="119" t="s">
        <v>1492</v>
      </c>
      <c r="G2807" s="114">
        <f>IF([Data da Aprovação]&lt;&gt;"ESTATUTÁRIO",YEAR([Data da Aprovação]),"")</f>
        <v>2013</v>
      </c>
      <c r="H2807" s="106">
        <f>Tabela9[[#This Row],[Valor do Provento R$]]/Tabela9[[#This Row],[Provento por 1 ou 1000 Ações]]</f>
        <v>0.10070438700000001</v>
      </c>
    </row>
    <row r="2808" spans="1:8">
      <c r="A2808" s="118" t="s">
        <v>1552</v>
      </c>
      <c r="B2808" s="116" t="s">
        <v>1488</v>
      </c>
      <c r="C2808" s="138" t="s">
        <v>1553</v>
      </c>
      <c r="D2808" s="139">
        <v>6.91</v>
      </c>
      <c r="E2808" s="118">
        <v>1000</v>
      </c>
      <c r="F2808" s="118" t="s">
        <v>1492</v>
      </c>
      <c r="G2808" s="113">
        <f>IF([Data da Aprovação]&lt;&gt;"ESTATUTÁRIO",YEAR([Data da Aprovação]),"")</f>
        <v>1996</v>
      </c>
      <c r="H2808" s="106">
        <f>Tabela9[[#This Row],[Valor do Provento R$]]/Tabela9[[#This Row],[Provento por 1 ou 1000 Ações]]</f>
        <v>6.9100000000000003E-3</v>
      </c>
    </row>
    <row r="2809" spans="1:8">
      <c r="A2809" s="119" t="s">
        <v>1552</v>
      </c>
      <c r="B2809" s="117" t="s">
        <v>1488</v>
      </c>
      <c r="C2809" s="140" t="s">
        <v>1553</v>
      </c>
      <c r="D2809" s="141">
        <v>7.29</v>
      </c>
      <c r="E2809" s="119">
        <v>1000</v>
      </c>
      <c r="F2809" s="119" t="s">
        <v>1492</v>
      </c>
      <c r="G2809" s="114">
        <f>IF([Data da Aprovação]&lt;&gt;"ESTATUTÁRIO",YEAR([Data da Aprovação]),"")</f>
        <v>1996</v>
      </c>
      <c r="H2809" s="106">
        <f>Tabela9[[#This Row],[Valor do Provento R$]]/Tabela9[[#This Row],[Provento por 1 ou 1000 Ações]]</f>
        <v>7.2899999999999996E-3</v>
      </c>
    </row>
    <row r="2810" spans="1:8">
      <c r="A2810" s="118" t="s">
        <v>1552</v>
      </c>
      <c r="B2810" s="116" t="s">
        <v>1488</v>
      </c>
      <c r="C2810" s="138" t="s">
        <v>1554</v>
      </c>
      <c r="D2810" s="139">
        <v>13.7</v>
      </c>
      <c r="E2810" s="118">
        <v>1000</v>
      </c>
      <c r="F2810" s="118" t="s">
        <v>1492</v>
      </c>
      <c r="G2810" s="113">
        <f>IF([Data da Aprovação]&lt;&gt;"ESTATUTÁRIO",YEAR([Data da Aprovação]),"")</f>
        <v>1996</v>
      </c>
      <c r="H2810" s="106">
        <f>Tabela9[[#This Row],[Valor do Provento R$]]/Tabela9[[#This Row],[Provento por 1 ou 1000 Ações]]</f>
        <v>1.3699999999999999E-2</v>
      </c>
    </row>
    <row r="2811" spans="1:8">
      <c r="A2811" s="119" t="s">
        <v>1552</v>
      </c>
      <c r="B2811" s="117" t="s">
        <v>1488</v>
      </c>
      <c r="C2811" s="140" t="s">
        <v>1555</v>
      </c>
      <c r="D2811" s="141">
        <v>6.8</v>
      </c>
      <c r="E2811" s="119">
        <v>1000</v>
      </c>
      <c r="F2811" s="119" t="s">
        <v>1492</v>
      </c>
      <c r="G2811" s="114">
        <f>IF([Data da Aprovação]&lt;&gt;"ESTATUTÁRIO",YEAR([Data da Aprovação]),"")</f>
        <v>1996</v>
      </c>
      <c r="H2811" s="106">
        <f>Tabela9[[#This Row],[Valor do Provento R$]]/Tabela9[[#This Row],[Provento por 1 ou 1000 Ações]]</f>
        <v>6.7999999999999996E-3</v>
      </c>
    </row>
    <row r="2812" spans="1:8">
      <c r="A2812" s="118" t="s">
        <v>1552</v>
      </c>
      <c r="B2812" s="116" t="s">
        <v>1488</v>
      </c>
      <c r="C2812" s="138" t="s">
        <v>1556</v>
      </c>
      <c r="D2812" s="139">
        <v>11.1</v>
      </c>
      <c r="E2812" s="118">
        <v>1000</v>
      </c>
      <c r="F2812" s="118" t="s">
        <v>1492</v>
      </c>
      <c r="G2812" s="113">
        <f>IF([Data da Aprovação]&lt;&gt;"ESTATUTÁRIO",YEAR([Data da Aprovação]),"")</f>
        <v>1996</v>
      </c>
      <c r="H2812" s="106">
        <f>Tabela9[[#This Row],[Valor do Provento R$]]/Tabela9[[#This Row],[Provento por 1 ou 1000 Ações]]</f>
        <v>1.11E-2</v>
      </c>
    </row>
    <row r="2813" spans="1:8">
      <c r="A2813" s="119" t="s">
        <v>1552</v>
      </c>
      <c r="B2813" s="117" t="s">
        <v>1488</v>
      </c>
      <c r="C2813" s="140" t="s">
        <v>1557</v>
      </c>
      <c r="D2813" s="141">
        <v>10.3</v>
      </c>
      <c r="E2813" s="119">
        <v>1000</v>
      </c>
      <c r="F2813" s="119" t="s">
        <v>1492</v>
      </c>
      <c r="G2813" s="114">
        <f>IF([Data da Aprovação]&lt;&gt;"ESTATUTÁRIO",YEAR([Data da Aprovação]),"")</f>
        <v>1997</v>
      </c>
      <c r="H2813" s="106">
        <f>Tabela9[[#This Row],[Valor do Provento R$]]/Tabela9[[#This Row],[Provento por 1 ou 1000 Ações]]</f>
        <v>1.03E-2</v>
      </c>
    </row>
    <row r="2814" spans="1:8">
      <c r="A2814" s="118" t="s">
        <v>1552</v>
      </c>
      <c r="B2814" s="116" t="s">
        <v>1488</v>
      </c>
      <c r="C2814" s="138" t="s">
        <v>1558</v>
      </c>
      <c r="D2814" s="139">
        <v>5</v>
      </c>
      <c r="E2814" s="118">
        <v>1000</v>
      </c>
      <c r="F2814" s="118" t="s">
        <v>1492</v>
      </c>
      <c r="G2814" s="113">
        <f>IF([Data da Aprovação]&lt;&gt;"ESTATUTÁRIO",YEAR([Data da Aprovação]),"")</f>
        <v>1997</v>
      </c>
      <c r="H2814" s="106">
        <f>Tabela9[[#This Row],[Valor do Provento R$]]/Tabela9[[#This Row],[Provento por 1 ou 1000 Ações]]</f>
        <v>5.0000000000000001E-3</v>
      </c>
    </row>
    <row r="2815" spans="1:8">
      <c r="A2815" s="119" t="s">
        <v>1552</v>
      </c>
      <c r="B2815" s="117" t="s">
        <v>1488</v>
      </c>
      <c r="C2815" s="140" t="s">
        <v>1559</v>
      </c>
      <c r="D2815" s="141">
        <v>13.1</v>
      </c>
      <c r="E2815" s="119">
        <v>1000</v>
      </c>
      <c r="F2815" s="119" t="s">
        <v>1492</v>
      </c>
      <c r="G2815" s="114">
        <f>IF([Data da Aprovação]&lt;&gt;"ESTATUTÁRIO",YEAR([Data da Aprovação]),"")</f>
        <v>1997</v>
      </c>
      <c r="H2815" s="106">
        <f>Tabela9[[#This Row],[Valor do Provento R$]]/Tabela9[[#This Row],[Provento por 1 ou 1000 Ações]]</f>
        <v>1.3099999999999999E-2</v>
      </c>
    </row>
    <row r="2816" spans="1:8">
      <c r="A2816" s="118" t="s">
        <v>1552</v>
      </c>
      <c r="B2816" s="116" t="s">
        <v>1488</v>
      </c>
      <c r="C2816" s="138" t="s">
        <v>1560</v>
      </c>
      <c r="D2816" s="139">
        <v>12.8</v>
      </c>
      <c r="E2816" s="118">
        <v>1000</v>
      </c>
      <c r="F2816" s="118" t="s">
        <v>1492</v>
      </c>
      <c r="G2816" s="113">
        <f>IF([Data da Aprovação]&lt;&gt;"ESTATUTÁRIO",YEAR([Data da Aprovação]),"")</f>
        <v>1997</v>
      </c>
      <c r="H2816" s="106">
        <f>Tabela9[[#This Row],[Valor do Provento R$]]/Tabela9[[#This Row],[Provento por 1 ou 1000 Ações]]</f>
        <v>1.2800000000000001E-2</v>
      </c>
    </row>
    <row r="2817" spans="1:8">
      <c r="A2817" s="119" t="s">
        <v>1552</v>
      </c>
      <c r="B2817" s="117" t="s">
        <v>1488</v>
      </c>
      <c r="C2817" s="140" t="s">
        <v>1561</v>
      </c>
      <c r="D2817" s="141">
        <v>12.5</v>
      </c>
      <c r="E2817" s="119">
        <v>1000</v>
      </c>
      <c r="F2817" s="119" t="s">
        <v>1492</v>
      </c>
      <c r="G2817" s="114">
        <f>IF([Data da Aprovação]&lt;&gt;"ESTATUTÁRIO",YEAR([Data da Aprovação]),"")</f>
        <v>1998</v>
      </c>
      <c r="H2817" s="106">
        <f>Tabela9[[#This Row],[Valor do Provento R$]]/Tabela9[[#This Row],[Provento por 1 ou 1000 Ações]]</f>
        <v>1.2500000000000001E-2</v>
      </c>
    </row>
    <row r="2818" spans="1:8">
      <c r="A2818" s="118" t="s">
        <v>1552</v>
      </c>
      <c r="B2818" s="116" t="s">
        <v>1488</v>
      </c>
      <c r="C2818" s="138" t="s">
        <v>1562</v>
      </c>
      <c r="D2818" s="139">
        <v>10.4</v>
      </c>
      <c r="E2818" s="118">
        <v>1000</v>
      </c>
      <c r="F2818" s="118" t="s">
        <v>1492</v>
      </c>
      <c r="G2818" s="113">
        <f>IF([Data da Aprovação]&lt;&gt;"ESTATUTÁRIO",YEAR([Data da Aprovação]),"")</f>
        <v>1998</v>
      </c>
      <c r="H2818" s="106">
        <f>Tabela9[[#This Row],[Valor do Provento R$]]/Tabela9[[#This Row],[Provento por 1 ou 1000 Ações]]</f>
        <v>1.04E-2</v>
      </c>
    </row>
    <row r="2819" spans="1:8">
      <c r="A2819" s="119" t="s">
        <v>1552</v>
      </c>
      <c r="B2819" s="117" t="s">
        <v>1488</v>
      </c>
      <c r="C2819" s="140" t="s">
        <v>1563</v>
      </c>
      <c r="D2819" s="141">
        <v>10.7</v>
      </c>
      <c r="E2819" s="119">
        <v>1000</v>
      </c>
      <c r="F2819" s="119" t="s">
        <v>1492</v>
      </c>
      <c r="G2819" s="114">
        <f>IF([Data da Aprovação]&lt;&gt;"ESTATUTÁRIO",YEAR([Data da Aprovação]),"")</f>
        <v>1998</v>
      </c>
      <c r="H2819" s="106">
        <f>Tabela9[[#This Row],[Valor do Provento R$]]/Tabela9[[#This Row],[Provento por 1 ou 1000 Ações]]</f>
        <v>1.0699999999999999E-2</v>
      </c>
    </row>
    <row r="2820" spans="1:8">
      <c r="A2820" s="118" t="s">
        <v>1552</v>
      </c>
      <c r="B2820" s="116" t="s">
        <v>1488</v>
      </c>
      <c r="C2820" s="138" t="s">
        <v>1564</v>
      </c>
      <c r="D2820" s="139">
        <v>10.3</v>
      </c>
      <c r="E2820" s="118">
        <v>1000</v>
      </c>
      <c r="F2820" s="118" t="s">
        <v>1492</v>
      </c>
      <c r="G2820" s="113">
        <f>IF([Data da Aprovação]&lt;&gt;"ESTATUTÁRIO",YEAR([Data da Aprovação]),"")</f>
        <v>1998</v>
      </c>
      <c r="H2820" s="106">
        <f>Tabela9[[#This Row],[Valor do Provento R$]]/Tabela9[[#This Row],[Provento por 1 ou 1000 Ações]]</f>
        <v>1.03E-2</v>
      </c>
    </row>
    <row r="2821" spans="1:8">
      <c r="A2821" s="119" t="s">
        <v>1552</v>
      </c>
      <c r="B2821" s="117" t="s">
        <v>1488</v>
      </c>
      <c r="C2821" s="140" t="s">
        <v>1565</v>
      </c>
      <c r="D2821" s="141">
        <v>10.199999999999999</v>
      </c>
      <c r="E2821" s="119">
        <v>1000</v>
      </c>
      <c r="F2821" s="119" t="s">
        <v>1492</v>
      </c>
      <c r="G2821" s="114">
        <f>IF([Data da Aprovação]&lt;&gt;"ESTATUTÁRIO",YEAR([Data da Aprovação]),"")</f>
        <v>1999</v>
      </c>
      <c r="H2821" s="106">
        <f>Tabela9[[#This Row],[Valor do Provento R$]]/Tabela9[[#This Row],[Provento por 1 ou 1000 Ações]]</f>
        <v>1.0199999999999999E-2</v>
      </c>
    </row>
    <row r="2822" spans="1:8">
      <c r="A2822" s="118" t="s">
        <v>1552</v>
      </c>
      <c r="B2822" s="116" t="s">
        <v>1488</v>
      </c>
      <c r="C2822" s="138" t="s">
        <v>1566</v>
      </c>
      <c r="D2822" s="139">
        <v>10.4</v>
      </c>
      <c r="E2822" s="118">
        <v>1000</v>
      </c>
      <c r="F2822" s="118" t="s">
        <v>1492</v>
      </c>
      <c r="G2822" s="113">
        <f>IF([Data da Aprovação]&lt;&gt;"ESTATUTÁRIO",YEAR([Data da Aprovação]),"")</f>
        <v>1999</v>
      </c>
      <c r="H2822" s="106">
        <f>Tabela9[[#This Row],[Valor do Provento R$]]/Tabela9[[#This Row],[Provento por 1 ou 1000 Ações]]</f>
        <v>1.04E-2</v>
      </c>
    </row>
    <row r="2823" spans="1:8">
      <c r="A2823" s="119" t="s">
        <v>1552</v>
      </c>
      <c r="B2823" s="117" t="s">
        <v>1488</v>
      </c>
      <c r="C2823" s="140" t="s">
        <v>1567</v>
      </c>
      <c r="D2823" s="141">
        <v>10.4</v>
      </c>
      <c r="E2823" s="119">
        <v>1000</v>
      </c>
      <c r="F2823" s="119" t="s">
        <v>1492</v>
      </c>
      <c r="G2823" s="114">
        <f>IF([Data da Aprovação]&lt;&gt;"ESTATUTÁRIO",YEAR([Data da Aprovação]),"")</f>
        <v>1999</v>
      </c>
      <c r="H2823" s="106">
        <f>Tabela9[[#This Row],[Valor do Provento R$]]/Tabela9[[#This Row],[Provento por 1 ou 1000 Ações]]</f>
        <v>1.04E-2</v>
      </c>
    </row>
    <row r="2824" spans="1:8">
      <c r="A2824" s="118" t="s">
        <v>1552</v>
      </c>
      <c r="B2824" s="116" t="s">
        <v>1488</v>
      </c>
      <c r="C2824" s="138" t="s">
        <v>1568</v>
      </c>
      <c r="D2824" s="139">
        <v>10.4</v>
      </c>
      <c r="E2824" s="118">
        <v>1000</v>
      </c>
      <c r="F2824" s="118" t="s">
        <v>1492</v>
      </c>
      <c r="G2824" s="113">
        <f>IF([Data da Aprovação]&lt;&gt;"ESTATUTÁRIO",YEAR([Data da Aprovação]),"")</f>
        <v>1999</v>
      </c>
      <c r="H2824" s="106">
        <f>Tabela9[[#This Row],[Valor do Provento R$]]/Tabela9[[#This Row],[Provento por 1 ou 1000 Ações]]</f>
        <v>1.04E-2</v>
      </c>
    </row>
    <row r="2825" spans="1:8">
      <c r="A2825" s="119" t="s">
        <v>1552</v>
      </c>
      <c r="B2825" s="117" t="s">
        <v>1488</v>
      </c>
      <c r="C2825" s="140" t="s">
        <v>1569</v>
      </c>
      <c r="D2825" s="141">
        <v>17.2</v>
      </c>
      <c r="E2825" s="119">
        <v>1000</v>
      </c>
      <c r="F2825" s="119" t="s">
        <v>1492</v>
      </c>
      <c r="G2825" s="114">
        <f>IF([Data da Aprovação]&lt;&gt;"ESTATUTÁRIO",YEAR([Data da Aprovação]),"")</f>
        <v>2000</v>
      </c>
      <c r="H2825" s="106">
        <f>Tabela9[[#This Row],[Valor do Provento R$]]/Tabela9[[#This Row],[Provento por 1 ou 1000 Ações]]</f>
        <v>1.72E-2</v>
      </c>
    </row>
    <row r="2826" spans="1:8">
      <c r="A2826" s="118" t="s">
        <v>1552</v>
      </c>
      <c r="B2826" s="116" t="s">
        <v>1488</v>
      </c>
      <c r="C2826" s="138" t="s">
        <v>1570</v>
      </c>
      <c r="D2826" s="139">
        <v>17.2</v>
      </c>
      <c r="E2826" s="118">
        <v>1000</v>
      </c>
      <c r="F2826" s="118" t="s">
        <v>1492</v>
      </c>
      <c r="G2826" s="113">
        <f>IF([Data da Aprovação]&lt;&gt;"ESTATUTÁRIO",YEAR([Data da Aprovação]),"")</f>
        <v>2000</v>
      </c>
      <c r="H2826" s="106">
        <f>Tabela9[[#This Row],[Valor do Provento R$]]/Tabela9[[#This Row],[Provento por 1 ou 1000 Ações]]</f>
        <v>1.72E-2</v>
      </c>
    </row>
    <row r="2827" spans="1:8">
      <c r="A2827" s="119" t="s">
        <v>1552</v>
      </c>
      <c r="B2827" s="117" t="s">
        <v>1488</v>
      </c>
      <c r="C2827" s="140" t="s">
        <v>1571</v>
      </c>
      <c r="D2827" s="141">
        <v>17.2</v>
      </c>
      <c r="E2827" s="119">
        <v>1000</v>
      </c>
      <c r="F2827" s="119" t="s">
        <v>1492</v>
      </c>
      <c r="G2827" s="114">
        <f>IF([Data da Aprovação]&lt;&gt;"ESTATUTÁRIO",YEAR([Data da Aprovação]),"")</f>
        <v>2000</v>
      </c>
      <c r="H2827" s="106">
        <f>Tabela9[[#This Row],[Valor do Provento R$]]/Tabela9[[#This Row],[Provento por 1 ou 1000 Ações]]</f>
        <v>1.72E-2</v>
      </c>
    </row>
    <row r="2828" spans="1:8">
      <c r="A2828" s="118" t="s">
        <v>1552</v>
      </c>
      <c r="B2828" s="116" t="s">
        <v>1488</v>
      </c>
      <c r="C2828" s="138" t="s">
        <v>1572</v>
      </c>
      <c r="D2828" s="139">
        <v>17.2</v>
      </c>
      <c r="E2828" s="118">
        <v>1000</v>
      </c>
      <c r="F2828" s="118" t="s">
        <v>1492</v>
      </c>
      <c r="G2828" s="113">
        <f>IF([Data da Aprovação]&lt;&gt;"ESTATUTÁRIO",YEAR([Data da Aprovação]),"")</f>
        <v>2000</v>
      </c>
      <c r="H2828" s="106">
        <f>Tabela9[[#This Row],[Valor do Provento R$]]/Tabela9[[#This Row],[Provento por 1 ou 1000 Ações]]</f>
        <v>1.72E-2</v>
      </c>
    </row>
    <row r="2829" spans="1:8">
      <c r="A2829" s="119" t="s">
        <v>1552</v>
      </c>
      <c r="B2829" s="117" t="s">
        <v>1488</v>
      </c>
      <c r="C2829" s="140" t="s">
        <v>1573</v>
      </c>
      <c r="D2829" s="141">
        <v>17.2</v>
      </c>
      <c r="E2829" s="119">
        <v>1000</v>
      </c>
      <c r="F2829" s="119" t="s">
        <v>1492</v>
      </c>
      <c r="G2829" s="114">
        <f>IF([Data da Aprovação]&lt;&gt;"ESTATUTÁRIO",YEAR([Data da Aprovação]),"")</f>
        <v>2001</v>
      </c>
      <c r="H2829" s="106">
        <f>Tabela9[[#This Row],[Valor do Provento R$]]/Tabela9[[#This Row],[Provento por 1 ou 1000 Ações]]</f>
        <v>1.72E-2</v>
      </c>
    </row>
    <row r="2830" spans="1:8">
      <c r="A2830" s="118" t="s">
        <v>1552</v>
      </c>
      <c r="B2830" s="116" t="s">
        <v>1488</v>
      </c>
      <c r="C2830" s="138" t="s">
        <v>1574</v>
      </c>
      <c r="D2830" s="139">
        <v>11.5</v>
      </c>
      <c r="E2830" s="118">
        <v>1000</v>
      </c>
      <c r="F2830" s="118" t="s">
        <v>1492</v>
      </c>
      <c r="G2830" s="113">
        <f>IF([Data da Aprovação]&lt;&gt;"ESTATUTÁRIO",YEAR([Data da Aprovação]),"")</f>
        <v>2001</v>
      </c>
      <c r="H2830" s="106">
        <f>Tabela9[[#This Row],[Valor do Provento R$]]/Tabela9[[#This Row],[Provento por 1 ou 1000 Ações]]</f>
        <v>1.15E-2</v>
      </c>
    </row>
    <row r="2831" spans="1:8">
      <c r="A2831" s="119" t="s">
        <v>1552</v>
      </c>
      <c r="B2831" s="117" t="s">
        <v>1488</v>
      </c>
      <c r="C2831" s="140" t="s">
        <v>1575</v>
      </c>
      <c r="D2831" s="141">
        <v>11.5</v>
      </c>
      <c r="E2831" s="119">
        <v>1000</v>
      </c>
      <c r="F2831" s="119" t="s">
        <v>1492</v>
      </c>
      <c r="G2831" s="114">
        <f>IF([Data da Aprovação]&lt;&gt;"ESTATUTÁRIO",YEAR([Data da Aprovação]),"")</f>
        <v>2001</v>
      </c>
      <c r="H2831" s="106">
        <f>Tabela9[[#This Row],[Valor do Provento R$]]/Tabela9[[#This Row],[Provento por 1 ou 1000 Ações]]</f>
        <v>1.15E-2</v>
      </c>
    </row>
    <row r="2832" spans="1:8">
      <c r="A2832" s="118" t="s">
        <v>1552</v>
      </c>
      <c r="B2832" s="116" t="s">
        <v>1488</v>
      </c>
      <c r="C2832" s="138" t="s">
        <v>1576</v>
      </c>
      <c r="D2832" s="139">
        <v>11.5</v>
      </c>
      <c r="E2832" s="118">
        <v>1000</v>
      </c>
      <c r="F2832" s="118" t="s">
        <v>1492</v>
      </c>
      <c r="G2832" s="113">
        <f>IF([Data da Aprovação]&lt;&gt;"ESTATUTÁRIO",YEAR([Data da Aprovação]),"")</f>
        <v>2001</v>
      </c>
      <c r="H2832" s="106">
        <f>Tabela9[[#This Row],[Valor do Provento R$]]/Tabela9[[#This Row],[Provento por 1 ou 1000 Ações]]</f>
        <v>1.15E-2</v>
      </c>
    </row>
    <row r="2833" spans="1:8">
      <c r="A2833" s="119" t="s">
        <v>1552</v>
      </c>
      <c r="B2833" s="117" t="s">
        <v>1488</v>
      </c>
      <c r="C2833" s="140">
        <v>38335</v>
      </c>
      <c r="D2833" s="141">
        <v>1.1244749999999999</v>
      </c>
      <c r="E2833" s="119">
        <v>1000</v>
      </c>
      <c r="F2833" s="119" t="s">
        <v>1489</v>
      </c>
      <c r="G2833" s="114">
        <f>IF([Data da Aprovação]&lt;&gt;"ESTATUTÁRIO",YEAR([Data da Aprovação]),"")</f>
        <v>2004</v>
      </c>
      <c r="H2833" s="106">
        <f>Tabela9[[#This Row],[Valor do Provento R$]]/Tabela9[[#This Row],[Provento por 1 ou 1000 Ações]]</f>
        <v>1.124475E-3</v>
      </c>
    </row>
    <row r="2834" spans="1:8">
      <c r="A2834" s="118" t="s">
        <v>1552</v>
      </c>
      <c r="B2834" s="116" t="s">
        <v>1488</v>
      </c>
      <c r="C2834" s="138">
        <v>38442</v>
      </c>
      <c r="D2834" s="139">
        <v>1.1311629999999999</v>
      </c>
      <c r="E2834" s="118">
        <v>1000</v>
      </c>
      <c r="F2834" s="118" t="s">
        <v>1492</v>
      </c>
      <c r="G2834" s="113">
        <f>IF([Data da Aprovação]&lt;&gt;"ESTATUTÁRIO",YEAR([Data da Aprovação]),"")</f>
        <v>2005</v>
      </c>
      <c r="H2834" s="106">
        <f>Tabela9[[#This Row],[Valor do Provento R$]]/Tabela9[[#This Row],[Provento por 1 ou 1000 Ações]]</f>
        <v>1.1311629999999999E-3</v>
      </c>
    </row>
    <row r="2835" spans="1:8">
      <c r="A2835" s="119" t="s">
        <v>1552</v>
      </c>
      <c r="B2835" s="117" t="s">
        <v>1488</v>
      </c>
      <c r="C2835" s="140">
        <v>38699</v>
      </c>
      <c r="D2835" s="141">
        <v>0.74614499999999995</v>
      </c>
      <c r="E2835" s="119">
        <v>1</v>
      </c>
      <c r="F2835" s="119" t="s">
        <v>1489</v>
      </c>
      <c r="G2835" s="114">
        <f>IF([Data da Aprovação]&lt;&gt;"ESTATUTÁRIO",YEAR([Data da Aprovação]),"")</f>
        <v>2005</v>
      </c>
      <c r="H2835" s="106">
        <f>Tabela9[[#This Row],[Valor do Provento R$]]/Tabela9[[#This Row],[Provento por 1 ou 1000 Ações]]</f>
        <v>0.74614499999999995</v>
      </c>
    </row>
    <row r="2836" spans="1:8">
      <c r="A2836" s="118" t="s">
        <v>1552</v>
      </c>
      <c r="B2836" s="116" t="s">
        <v>1488</v>
      </c>
      <c r="C2836" s="138">
        <v>38814</v>
      </c>
      <c r="D2836" s="139">
        <v>0.154305</v>
      </c>
      <c r="E2836" s="118">
        <v>1</v>
      </c>
      <c r="F2836" s="118" t="s">
        <v>1492</v>
      </c>
      <c r="G2836" s="113">
        <f>IF([Data da Aprovação]&lt;&gt;"ESTATUTÁRIO",YEAR([Data da Aprovação]),"")</f>
        <v>2006</v>
      </c>
      <c r="H2836" s="106">
        <f>Tabela9[[#This Row],[Valor do Provento R$]]/Tabela9[[#This Row],[Provento por 1 ou 1000 Ações]]</f>
        <v>0.154305</v>
      </c>
    </row>
    <row r="2837" spans="1:8">
      <c r="A2837" s="119" t="s">
        <v>1552</v>
      </c>
      <c r="B2837" s="117" t="s">
        <v>1488</v>
      </c>
      <c r="C2837" s="140">
        <v>39533</v>
      </c>
      <c r="D2837" s="141">
        <v>0.644625</v>
      </c>
      <c r="E2837" s="119">
        <v>1</v>
      </c>
      <c r="F2837" s="119" t="s">
        <v>1492</v>
      </c>
      <c r="G2837" s="114">
        <f>IF([Data da Aprovação]&lt;&gt;"ESTATUTÁRIO",YEAR([Data da Aprovação]),"")</f>
        <v>2008</v>
      </c>
      <c r="H2837" s="106">
        <f>Tabela9[[#This Row],[Valor do Provento R$]]/Tabela9[[#This Row],[Provento por 1 ou 1000 Ações]]</f>
        <v>0.644625</v>
      </c>
    </row>
    <row r="2838" spans="1:8">
      <c r="A2838" s="118" t="s">
        <v>1552</v>
      </c>
      <c r="B2838" s="116" t="s">
        <v>1488</v>
      </c>
      <c r="C2838" s="138">
        <v>40662</v>
      </c>
      <c r="D2838" s="139">
        <v>0.83324714</v>
      </c>
      <c r="E2838" s="118">
        <v>1</v>
      </c>
      <c r="F2838" s="118" t="s">
        <v>1492</v>
      </c>
      <c r="G2838" s="113">
        <f>IF([Data da Aprovação]&lt;&gt;"ESTATUTÁRIO",YEAR([Data da Aprovação]),"")</f>
        <v>2011</v>
      </c>
      <c r="H2838" s="106">
        <f>Tabela9[[#This Row],[Valor do Provento R$]]/Tabela9[[#This Row],[Provento por 1 ou 1000 Ações]]</f>
        <v>0.83324714</v>
      </c>
    </row>
    <row r="2839" spans="1:8">
      <c r="A2839" s="119" t="s">
        <v>1552</v>
      </c>
      <c r="B2839" s="117" t="s">
        <v>1488</v>
      </c>
      <c r="C2839" s="140">
        <v>41026</v>
      </c>
      <c r="D2839" s="141">
        <v>0.60508504900000004</v>
      </c>
      <c r="E2839" s="119">
        <v>1</v>
      </c>
      <c r="F2839" s="119" t="s">
        <v>1492</v>
      </c>
      <c r="G2839" s="114">
        <f>IF([Data da Aprovação]&lt;&gt;"ESTATUTÁRIO",YEAR([Data da Aprovação]),"")</f>
        <v>2012</v>
      </c>
      <c r="H2839" s="106">
        <f>Tabela9[[#This Row],[Valor do Provento R$]]/Tabela9[[#This Row],[Provento por 1 ou 1000 Ações]]</f>
        <v>0.60508504900000004</v>
      </c>
    </row>
    <row r="2840" spans="1:8">
      <c r="A2840" s="118" t="s">
        <v>1552</v>
      </c>
      <c r="B2840" s="116" t="s">
        <v>1502</v>
      </c>
      <c r="C2840" s="138" t="s">
        <v>1553</v>
      </c>
      <c r="D2840" s="139">
        <v>6.91</v>
      </c>
      <c r="E2840" s="118">
        <v>1000</v>
      </c>
      <c r="F2840" s="118" t="s">
        <v>1492</v>
      </c>
      <c r="G2840" s="113">
        <f>IF([Data da Aprovação]&lt;&gt;"ESTATUTÁRIO",YEAR([Data da Aprovação]),"")</f>
        <v>1996</v>
      </c>
      <c r="H2840" s="106">
        <f>Tabela9[[#This Row],[Valor do Provento R$]]/Tabela9[[#This Row],[Provento por 1 ou 1000 Ações]]</f>
        <v>6.9100000000000003E-3</v>
      </c>
    </row>
    <row r="2841" spans="1:8">
      <c r="A2841" s="119" t="s">
        <v>1552</v>
      </c>
      <c r="B2841" s="117" t="s">
        <v>1502</v>
      </c>
      <c r="C2841" s="140" t="s">
        <v>1553</v>
      </c>
      <c r="D2841" s="141">
        <v>7.29</v>
      </c>
      <c r="E2841" s="119">
        <v>1000</v>
      </c>
      <c r="F2841" s="119" t="s">
        <v>1492</v>
      </c>
      <c r="G2841" s="114">
        <f>IF([Data da Aprovação]&lt;&gt;"ESTATUTÁRIO",YEAR([Data da Aprovação]),"")</f>
        <v>1996</v>
      </c>
      <c r="H2841" s="106">
        <f>Tabela9[[#This Row],[Valor do Provento R$]]/Tabela9[[#This Row],[Provento por 1 ou 1000 Ações]]</f>
        <v>7.2899999999999996E-3</v>
      </c>
    </row>
    <row r="2842" spans="1:8">
      <c r="A2842" s="118" t="s">
        <v>1552</v>
      </c>
      <c r="B2842" s="116" t="s">
        <v>1502</v>
      </c>
      <c r="C2842" s="138" t="s">
        <v>1554</v>
      </c>
      <c r="D2842" s="139">
        <v>13.7</v>
      </c>
      <c r="E2842" s="118">
        <v>1000</v>
      </c>
      <c r="F2842" s="118" t="s">
        <v>1492</v>
      </c>
      <c r="G2842" s="113">
        <f>IF([Data da Aprovação]&lt;&gt;"ESTATUTÁRIO",YEAR([Data da Aprovação]),"")</f>
        <v>1996</v>
      </c>
      <c r="H2842" s="106">
        <f>Tabela9[[#This Row],[Valor do Provento R$]]/Tabela9[[#This Row],[Provento por 1 ou 1000 Ações]]</f>
        <v>1.3699999999999999E-2</v>
      </c>
    </row>
    <row r="2843" spans="1:8">
      <c r="A2843" s="119" t="s">
        <v>1552</v>
      </c>
      <c r="B2843" s="117" t="s">
        <v>1502</v>
      </c>
      <c r="C2843" s="140" t="s">
        <v>1555</v>
      </c>
      <c r="D2843" s="141">
        <v>6.8</v>
      </c>
      <c r="E2843" s="119">
        <v>1000</v>
      </c>
      <c r="F2843" s="119" t="s">
        <v>1492</v>
      </c>
      <c r="G2843" s="114">
        <f>IF([Data da Aprovação]&lt;&gt;"ESTATUTÁRIO",YEAR([Data da Aprovação]),"")</f>
        <v>1996</v>
      </c>
      <c r="H2843" s="106">
        <f>Tabela9[[#This Row],[Valor do Provento R$]]/Tabela9[[#This Row],[Provento por 1 ou 1000 Ações]]</f>
        <v>6.7999999999999996E-3</v>
      </c>
    </row>
    <row r="2844" spans="1:8">
      <c r="A2844" s="118" t="s">
        <v>1552</v>
      </c>
      <c r="B2844" s="116" t="s">
        <v>1502</v>
      </c>
      <c r="C2844" s="138" t="s">
        <v>1556</v>
      </c>
      <c r="D2844" s="139">
        <v>11.1</v>
      </c>
      <c r="E2844" s="118">
        <v>1000</v>
      </c>
      <c r="F2844" s="118" t="s">
        <v>1492</v>
      </c>
      <c r="G2844" s="113">
        <f>IF([Data da Aprovação]&lt;&gt;"ESTATUTÁRIO",YEAR([Data da Aprovação]),"")</f>
        <v>1996</v>
      </c>
      <c r="H2844" s="106">
        <f>Tabela9[[#This Row],[Valor do Provento R$]]/Tabela9[[#This Row],[Provento por 1 ou 1000 Ações]]</f>
        <v>1.11E-2</v>
      </c>
    </row>
    <row r="2845" spans="1:8">
      <c r="A2845" s="119" t="s">
        <v>1552</v>
      </c>
      <c r="B2845" s="117" t="s">
        <v>1502</v>
      </c>
      <c r="C2845" s="140" t="s">
        <v>1557</v>
      </c>
      <c r="D2845" s="141">
        <v>10.3</v>
      </c>
      <c r="E2845" s="119">
        <v>1000</v>
      </c>
      <c r="F2845" s="119" t="s">
        <v>1492</v>
      </c>
      <c r="G2845" s="114">
        <f>IF([Data da Aprovação]&lt;&gt;"ESTATUTÁRIO",YEAR([Data da Aprovação]),"")</f>
        <v>1997</v>
      </c>
      <c r="H2845" s="106">
        <f>Tabela9[[#This Row],[Valor do Provento R$]]/Tabela9[[#This Row],[Provento por 1 ou 1000 Ações]]</f>
        <v>1.03E-2</v>
      </c>
    </row>
    <row r="2846" spans="1:8">
      <c r="A2846" s="118" t="s">
        <v>1552</v>
      </c>
      <c r="B2846" s="116" t="s">
        <v>1502</v>
      </c>
      <c r="C2846" s="138" t="s">
        <v>1558</v>
      </c>
      <c r="D2846" s="139">
        <v>5</v>
      </c>
      <c r="E2846" s="118">
        <v>1000</v>
      </c>
      <c r="F2846" s="118" t="s">
        <v>1492</v>
      </c>
      <c r="G2846" s="113">
        <f>IF([Data da Aprovação]&lt;&gt;"ESTATUTÁRIO",YEAR([Data da Aprovação]),"")</f>
        <v>1997</v>
      </c>
      <c r="H2846" s="106">
        <f>Tabela9[[#This Row],[Valor do Provento R$]]/Tabela9[[#This Row],[Provento por 1 ou 1000 Ações]]</f>
        <v>5.0000000000000001E-3</v>
      </c>
    </row>
    <row r="2847" spans="1:8">
      <c r="A2847" s="119" t="s">
        <v>1552</v>
      </c>
      <c r="B2847" s="117" t="s">
        <v>1502</v>
      </c>
      <c r="C2847" s="140" t="s">
        <v>1559</v>
      </c>
      <c r="D2847" s="141">
        <v>13.1</v>
      </c>
      <c r="E2847" s="119">
        <v>1000</v>
      </c>
      <c r="F2847" s="119" t="s">
        <v>1492</v>
      </c>
      <c r="G2847" s="114">
        <f>IF([Data da Aprovação]&lt;&gt;"ESTATUTÁRIO",YEAR([Data da Aprovação]),"")</f>
        <v>1997</v>
      </c>
      <c r="H2847" s="106">
        <f>Tabela9[[#This Row],[Valor do Provento R$]]/Tabela9[[#This Row],[Provento por 1 ou 1000 Ações]]</f>
        <v>1.3099999999999999E-2</v>
      </c>
    </row>
    <row r="2848" spans="1:8">
      <c r="A2848" s="118" t="s">
        <v>1552</v>
      </c>
      <c r="B2848" s="116" t="s">
        <v>1502</v>
      </c>
      <c r="C2848" s="138" t="s">
        <v>1560</v>
      </c>
      <c r="D2848" s="139">
        <v>12.8</v>
      </c>
      <c r="E2848" s="118">
        <v>1000</v>
      </c>
      <c r="F2848" s="118" t="s">
        <v>1492</v>
      </c>
      <c r="G2848" s="113">
        <f>IF([Data da Aprovação]&lt;&gt;"ESTATUTÁRIO",YEAR([Data da Aprovação]),"")</f>
        <v>1997</v>
      </c>
      <c r="H2848" s="106">
        <f>Tabela9[[#This Row],[Valor do Provento R$]]/Tabela9[[#This Row],[Provento por 1 ou 1000 Ações]]</f>
        <v>1.2800000000000001E-2</v>
      </c>
    </row>
    <row r="2849" spans="1:8">
      <c r="A2849" s="119" t="s">
        <v>1552</v>
      </c>
      <c r="B2849" s="117" t="s">
        <v>1502</v>
      </c>
      <c r="C2849" s="140" t="s">
        <v>1561</v>
      </c>
      <c r="D2849" s="141">
        <v>12.5</v>
      </c>
      <c r="E2849" s="119">
        <v>1000</v>
      </c>
      <c r="F2849" s="119" t="s">
        <v>1492</v>
      </c>
      <c r="G2849" s="114">
        <f>IF([Data da Aprovação]&lt;&gt;"ESTATUTÁRIO",YEAR([Data da Aprovação]),"")</f>
        <v>1998</v>
      </c>
      <c r="H2849" s="106">
        <f>Tabela9[[#This Row],[Valor do Provento R$]]/Tabela9[[#This Row],[Provento por 1 ou 1000 Ações]]</f>
        <v>1.2500000000000001E-2</v>
      </c>
    </row>
    <row r="2850" spans="1:8">
      <c r="A2850" s="118" t="s">
        <v>1552</v>
      </c>
      <c r="B2850" s="116" t="s">
        <v>1502</v>
      </c>
      <c r="C2850" s="138" t="s">
        <v>1562</v>
      </c>
      <c r="D2850" s="139">
        <v>10.4</v>
      </c>
      <c r="E2850" s="118">
        <v>1000</v>
      </c>
      <c r="F2850" s="118" t="s">
        <v>1492</v>
      </c>
      <c r="G2850" s="113">
        <f>IF([Data da Aprovação]&lt;&gt;"ESTATUTÁRIO",YEAR([Data da Aprovação]),"")</f>
        <v>1998</v>
      </c>
      <c r="H2850" s="106">
        <f>Tabela9[[#This Row],[Valor do Provento R$]]/Tabela9[[#This Row],[Provento por 1 ou 1000 Ações]]</f>
        <v>1.04E-2</v>
      </c>
    </row>
    <row r="2851" spans="1:8">
      <c r="A2851" s="119" t="s">
        <v>1552</v>
      </c>
      <c r="B2851" s="117" t="s">
        <v>1502</v>
      </c>
      <c r="C2851" s="140" t="s">
        <v>1563</v>
      </c>
      <c r="D2851" s="141">
        <v>10.7</v>
      </c>
      <c r="E2851" s="119">
        <v>1000</v>
      </c>
      <c r="F2851" s="119" t="s">
        <v>1492</v>
      </c>
      <c r="G2851" s="114">
        <f>IF([Data da Aprovação]&lt;&gt;"ESTATUTÁRIO",YEAR([Data da Aprovação]),"")</f>
        <v>1998</v>
      </c>
      <c r="H2851" s="106">
        <f>Tabela9[[#This Row],[Valor do Provento R$]]/Tabela9[[#This Row],[Provento por 1 ou 1000 Ações]]</f>
        <v>1.0699999999999999E-2</v>
      </c>
    </row>
    <row r="2852" spans="1:8">
      <c r="A2852" s="118" t="s">
        <v>1552</v>
      </c>
      <c r="B2852" s="116" t="s">
        <v>1502</v>
      </c>
      <c r="C2852" s="138" t="s">
        <v>1564</v>
      </c>
      <c r="D2852" s="139">
        <v>10.3</v>
      </c>
      <c r="E2852" s="118">
        <v>1000</v>
      </c>
      <c r="F2852" s="118" t="s">
        <v>1492</v>
      </c>
      <c r="G2852" s="113">
        <f>IF([Data da Aprovação]&lt;&gt;"ESTATUTÁRIO",YEAR([Data da Aprovação]),"")</f>
        <v>1998</v>
      </c>
      <c r="H2852" s="106">
        <f>Tabela9[[#This Row],[Valor do Provento R$]]/Tabela9[[#This Row],[Provento por 1 ou 1000 Ações]]</f>
        <v>1.03E-2</v>
      </c>
    </row>
    <row r="2853" spans="1:8">
      <c r="A2853" s="119" t="s">
        <v>1552</v>
      </c>
      <c r="B2853" s="117" t="s">
        <v>1502</v>
      </c>
      <c r="C2853" s="140" t="s">
        <v>1565</v>
      </c>
      <c r="D2853" s="141">
        <v>10.199999999999999</v>
      </c>
      <c r="E2853" s="119">
        <v>1000</v>
      </c>
      <c r="F2853" s="119" t="s">
        <v>1492</v>
      </c>
      <c r="G2853" s="114">
        <f>IF([Data da Aprovação]&lt;&gt;"ESTATUTÁRIO",YEAR([Data da Aprovação]),"")</f>
        <v>1999</v>
      </c>
      <c r="H2853" s="106">
        <f>Tabela9[[#This Row],[Valor do Provento R$]]/Tabela9[[#This Row],[Provento por 1 ou 1000 Ações]]</f>
        <v>1.0199999999999999E-2</v>
      </c>
    </row>
    <row r="2854" spans="1:8">
      <c r="A2854" s="118" t="s">
        <v>1552</v>
      </c>
      <c r="B2854" s="116" t="s">
        <v>1502</v>
      </c>
      <c r="C2854" s="138" t="s">
        <v>1566</v>
      </c>
      <c r="D2854" s="139">
        <v>10.4</v>
      </c>
      <c r="E2854" s="118">
        <v>1000</v>
      </c>
      <c r="F2854" s="118" t="s">
        <v>1492</v>
      </c>
      <c r="G2854" s="113">
        <f>IF([Data da Aprovação]&lt;&gt;"ESTATUTÁRIO",YEAR([Data da Aprovação]),"")</f>
        <v>1999</v>
      </c>
      <c r="H2854" s="106">
        <f>Tabela9[[#This Row],[Valor do Provento R$]]/Tabela9[[#This Row],[Provento por 1 ou 1000 Ações]]</f>
        <v>1.04E-2</v>
      </c>
    </row>
    <row r="2855" spans="1:8">
      <c r="A2855" s="119" t="s">
        <v>1552</v>
      </c>
      <c r="B2855" s="117" t="s">
        <v>1502</v>
      </c>
      <c r="C2855" s="140" t="s">
        <v>1567</v>
      </c>
      <c r="D2855" s="141">
        <v>10.4</v>
      </c>
      <c r="E2855" s="119">
        <v>1000</v>
      </c>
      <c r="F2855" s="119" t="s">
        <v>1492</v>
      </c>
      <c r="G2855" s="114">
        <f>IF([Data da Aprovação]&lt;&gt;"ESTATUTÁRIO",YEAR([Data da Aprovação]),"")</f>
        <v>1999</v>
      </c>
      <c r="H2855" s="106">
        <f>Tabela9[[#This Row],[Valor do Provento R$]]/Tabela9[[#This Row],[Provento por 1 ou 1000 Ações]]</f>
        <v>1.04E-2</v>
      </c>
    </row>
    <row r="2856" spans="1:8">
      <c r="A2856" s="118" t="s">
        <v>1552</v>
      </c>
      <c r="B2856" s="116" t="s">
        <v>1502</v>
      </c>
      <c r="C2856" s="138" t="s">
        <v>1568</v>
      </c>
      <c r="D2856" s="139">
        <v>10.4</v>
      </c>
      <c r="E2856" s="118">
        <v>1000</v>
      </c>
      <c r="F2856" s="118" t="s">
        <v>1492</v>
      </c>
      <c r="G2856" s="113">
        <f>IF([Data da Aprovação]&lt;&gt;"ESTATUTÁRIO",YEAR([Data da Aprovação]),"")</f>
        <v>1999</v>
      </c>
      <c r="H2856" s="106">
        <f>Tabela9[[#This Row],[Valor do Provento R$]]/Tabela9[[#This Row],[Provento por 1 ou 1000 Ações]]</f>
        <v>1.04E-2</v>
      </c>
    </row>
    <row r="2857" spans="1:8">
      <c r="A2857" s="119" t="s">
        <v>1552</v>
      </c>
      <c r="B2857" s="117" t="s">
        <v>1502</v>
      </c>
      <c r="C2857" s="140" t="s">
        <v>1569</v>
      </c>
      <c r="D2857" s="141">
        <v>17.2</v>
      </c>
      <c r="E2857" s="119">
        <v>1000</v>
      </c>
      <c r="F2857" s="119" t="s">
        <v>1492</v>
      </c>
      <c r="G2857" s="114">
        <f>IF([Data da Aprovação]&lt;&gt;"ESTATUTÁRIO",YEAR([Data da Aprovação]),"")</f>
        <v>2000</v>
      </c>
      <c r="H2857" s="106">
        <f>Tabela9[[#This Row],[Valor do Provento R$]]/Tabela9[[#This Row],[Provento por 1 ou 1000 Ações]]</f>
        <v>1.72E-2</v>
      </c>
    </row>
    <row r="2858" spans="1:8">
      <c r="A2858" s="118" t="s">
        <v>1552</v>
      </c>
      <c r="B2858" s="116" t="s">
        <v>1502</v>
      </c>
      <c r="C2858" s="138" t="s">
        <v>1570</v>
      </c>
      <c r="D2858" s="139">
        <v>17.2</v>
      </c>
      <c r="E2858" s="118">
        <v>1000</v>
      </c>
      <c r="F2858" s="118" t="s">
        <v>1492</v>
      </c>
      <c r="G2858" s="113">
        <f>IF([Data da Aprovação]&lt;&gt;"ESTATUTÁRIO",YEAR([Data da Aprovação]),"")</f>
        <v>2000</v>
      </c>
      <c r="H2858" s="106">
        <f>Tabela9[[#This Row],[Valor do Provento R$]]/Tabela9[[#This Row],[Provento por 1 ou 1000 Ações]]</f>
        <v>1.72E-2</v>
      </c>
    </row>
    <row r="2859" spans="1:8">
      <c r="A2859" s="119" t="s">
        <v>1552</v>
      </c>
      <c r="B2859" s="117" t="s">
        <v>1502</v>
      </c>
      <c r="C2859" s="140" t="s">
        <v>1571</v>
      </c>
      <c r="D2859" s="141">
        <v>17.2</v>
      </c>
      <c r="E2859" s="119">
        <v>1000</v>
      </c>
      <c r="F2859" s="119" t="s">
        <v>1492</v>
      </c>
      <c r="G2859" s="114">
        <f>IF([Data da Aprovação]&lt;&gt;"ESTATUTÁRIO",YEAR([Data da Aprovação]),"")</f>
        <v>2000</v>
      </c>
      <c r="H2859" s="106">
        <f>Tabela9[[#This Row],[Valor do Provento R$]]/Tabela9[[#This Row],[Provento por 1 ou 1000 Ações]]</f>
        <v>1.72E-2</v>
      </c>
    </row>
    <row r="2860" spans="1:8">
      <c r="A2860" s="118" t="s">
        <v>1552</v>
      </c>
      <c r="B2860" s="116" t="s">
        <v>1502</v>
      </c>
      <c r="C2860" s="138" t="s">
        <v>1572</v>
      </c>
      <c r="D2860" s="139">
        <v>17.2</v>
      </c>
      <c r="E2860" s="118">
        <v>1000</v>
      </c>
      <c r="F2860" s="118" t="s">
        <v>1492</v>
      </c>
      <c r="G2860" s="113">
        <f>IF([Data da Aprovação]&lt;&gt;"ESTATUTÁRIO",YEAR([Data da Aprovação]),"")</f>
        <v>2000</v>
      </c>
      <c r="H2860" s="106">
        <f>Tabela9[[#This Row],[Valor do Provento R$]]/Tabela9[[#This Row],[Provento por 1 ou 1000 Ações]]</f>
        <v>1.72E-2</v>
      </c>
    </row>
    <row r="2861" spans="1:8">
      <c r="A2861" s="119" t="s">
        <v>1552</v>
      </c>
      <c r="B2861" s="117" t="s">
        <v>1502</v>
      </c>
      <c r="C2861" s="140" t="s">
        <v>1573</v>
      </c>
      <c r="D2861" s="141">
        <v>17.2</v>
      </c>
      <c r="E2861" s="119">
        <v>1000</v>
      </c>
      <c r="F2861" s="119" t="s">
        <v>1492</v>
      </c>
      <c r="G2861" s="114">
        <f>IF([Data da Aprovação]&lt;&gt;"ESTATUTÁRIO",YEAR([Data da Aprovação]),"")</f>
        <v>2001</v>
      </c>
      <c r="H2861" s="106">
        <f>Tabela9[[#This Row],[Valor do Provento R$]]/Tabela9[[#This Row],[Provento por 1 ou 1000 Ações]]</f>
        <v>1.72E-2</v>
      </c>
    </row>
    <row r="2862" spans="1:8">
      <c r="A2862" s="118" t="s">
        <v>1552</v>
      </c>
      <c r="B2862" s="116" t="s">
        <v>1502</v>
      </c>
      <c r="C2862" s="138" t="s">
        <v>1574</v>
      </c>
      <c r="D2862" s="139">
        <v>11.5</v>
      </c>
      <c r="E2862" s="118">
        <v>1000</v>
      </c>
      <c r="F2862" s="118" t="s">
        <v>1492</v>
      </c>
      <c r="G2862" s="113">
        <f>IF([Data da Aprovação]&lt;&gt;"ESTATUTÁRIO",YEAR([Data da Aprovação]),"")</f>
        <v>2001</v>
      </c>
      <c r="H2862" s="106">
        <f>Tabela9[[#This Row],[Valor do Provento R$]]/Tabela9[[#This Row],[Provento por 1 ou 1000 Ações]]</f>
        <v>1.15E-2</v>
      </c>
    </row>
    <row r="2863" spans="1:8">
      <c r="A2863" s="119" t="s">
        <v>1552</v>
      </c>
      <c r="B2863" s="117" t="s">
        <v>1502</v>
      </c>
      <c r="C2863" s="140" t="s">
        <v>1575</v>
      </c>
      <c r="D2863" s="141">
        <v>11.5</v>
      </c>
      <c r="E2863" s="119">
        <v>1000</v>
      </c>
      <c r="F2863" s="119" t="s">
        <v>1492</v>
      </c>
      <c r="G2863" s="114">
        <f>IF([Data da Aprovação]&lt;&gt;"ESTATUTÁRIO",YEAR([Data da Aprovação]),"")</f>
        <v>2001</v>
      </c>
      <c r="H2863" s="106">
        <f>Tabela9[[#This Row],[Valor do Provento R$]]/Tabela9[[#This Row],[Provento por 1 ou 1000 Ações]]</f>
        <v>1.15E-2</v>
      </c>
    </row>
    <row r="2864" spans="1:8">
      <c r="A2864" s="118" t="s">
        <v>1552</v>
      </c>
      <c r="B2864" s="116" t="s">
        <v>1502</v>
      </c>
      <c r="C2864" s="138" t="s">
        <v>1576</v>
      </c>
      <c r="D2864" s="139">
        <v>11.5</v>
      </c>
      <c r="E2864" s="118">
        <v>1000</v>
      </c>
      <c r="F2864" s="118" t="s">
        <v>1492</v>
      </c>
      <c r="G2864" s="113">
        <f>IF([Data da Aprovação]&lt;&gt;"ESTATUTÁRIO",YEAR([Data da Aprovação]),"")</f>
        <v>2001</v>
      </c>
      <c r="H2864" s="106">
        <f>Tabela9[[#This Row],[Valor do Provento R$]]/Tabela9[[#This Row],[Provento por 1 ou 1000 Ações]]</f>
        <v>1.15E-2</v>
      </c>
    </row>
    <row r="2865" spans="1:8">
      <c r="A2865" s="119" t="s">
        <v>1552</v>
      </c>
      <c r="B2865" s="117" t="s">
        <v>1502</v>
      </c>
      <c r="C2865" s="140" t="s">
        <v>1577</v>
      </c>
      <c r="D2865" s="141">
        <v>7.07</v>
      </c>
      <c r="E2865" s="119">
        <v>1000</v>
      </c>
      <c r="F2865" s="119" t="s">
        <v>1492</v>
      </c>
      <c r="G2865" s="114">
        <f>IF([Data da Aprovação]&lt;&gt;"ESTATUTÁRIO",YEAR([Data da Aprovação]),"")</f>
        <v>2002</v>
      </c>
      <c r="H2865" s="106">
        <f>Tabela9[[#This Row],[Valor do Provento R$]]/Tabela9[[#This Row],[Provento por 1 ou 1000 Ações]]</f>
        <v>7.0699999999999999E-3</v>
      </c>
    </row>
    <row r="2866" spans="1:8">
      <c r="A2866" s="118" t="s">
        <v>1552</v>
      </c>
      <c r="B2866" s="116" t="s">
        <v>1502</v>
      </c>
      <c r="C2866" s="138" t="s">
        <v>1578</v>
      </c>
      <c r="D2866" s="139">
        <v>10.4</v>
      </c>
      <c r="E2866" s="118">
        <v>1000</v>
      </c>
      <c r="F2866" s="118" t="s">
        <v>1492</v>
      </c>
      <c r="G2866" s="113">
        <f>IF([Data da Aprovação]&lt;&gt;"ESTATUTÁRIO",YEAR([Data da Aprovação]),"")</f>
        <v>2002</v>
      </c>
      <c r="H2866" s="106">
        <f>Tabela9[[#This Row],[Valor do Provento R$]]/Tabela9[[#This Row],[Provento por 1 ou 1000 Ações]]</f>
        <v>1.04E-2</v>
      </c>
    </row>
    <row r="2867" spans="1:8">
      <c r="A2867" s="119" t="s">
        <v>1552</v>
      </c>
      <c r="B2867" s="117" t="s">
        <v>1502</v>
      </c>
      <c r="C2867" s="140">
        <v>38335</v>
      </c>
      <c r="D2867" s="141">
        <v>2.2556379999999998</v>
      </c>
      <c r="E2867" s="119">
        <v>1000</v>
      </c>
      <c r="F2867" s="119" t="s">
        <v>1489</v>
      </c>
      <c r="G2867" s="114">
        <f>IF([Data da Aprovação]&lt;&gt;"ESTATUTÁRIO",YEAR([Data da Aprovação]),"")</f>
        <v>2004</v>
      </c>
      <c r="H2867" s="106">
        <f>Tabela9[[#This Row],[Valor do Provento R$]]/Tabela9[[#This Row],[Provento por 1 ou 1000 Ações]]</f>
        <v>2.2556379999999999E-3</v>
      </c>
    </row>
    <row r="2868" spans="1:8">
      <c r="A2868" s="118" t="s">
        <v>1552</v>
      </c>
      <c r="B2868" s="116" t="s">
        <v>1502</v>
      </c>
      <c r="C2868" s="138">
        <v>38699</v>
      </c>
      <c r="D2868" s="139">
        <v>0.74614499999999995</v>
      </c>
      <c r="E2868" s="118">
        <v>1</v>
      </c>
      <c r="F2868" s="118" t="s">
        <v>1489</v>
      </c>
      <c r="G2868" s="113">
        <f>IF([Data da Aprovação]&lt;&gt;"ESTATUTÁRIO",YEAR([Data da Aprovação]),"")</f>
        <v>2005</v>
      </c>
      <c r="H2868" s="106">
        <f>Tabela9[[#This Row],[Valor do Provento R$]]/Tabela9[[#This Row],[Provento por 1 ou 1000 Ações]]</f>
        <v>0.74614499999999995</v>
      </c>
    </row>
    <row r="2869" spans="1:8">
      <c r="A2869" s="119" t="s">
        <v>1552</v>
      </c>
      <c r="B2869" s="117" t="s">
        <v>1502</v>
      </c>
      <c r="C2869" s="140">
        <v>38814</v>
      </c>
      <c r="D2869" s="141">
        <v>0.154305</v>
      </c>
      <c r="E2869" s="119">
        <v>1</v>
      </c>
      <c r="F2869" s="119" t="s">
        <v>1492</v>
      </c>
      <c r="G2869" s="114">
        <f>IF([Data da Aprovação]&lt;&gt;"ESTATUTÁRIO",YEAR([Data da Aprovação]),"")</f>
        <v>2006</v>
      </c>
      <c r="H2869" s="106">
        <f>Tabela9[[#This Row],[Valor do Provento R$]]/Tabela9[[#This Row],[Provento por 1 ou 1000 Ações]]</f>
        <v>0.154305</v>
      </c>
    </row>
    <row r="2870" spans="1:8">
      <c r="A2870" s="118" t="s">
        <v>1552</v>
      </c>
      <c r="B2870" s="116" t="s">
        <v>1502</v>
      </c>
      <c r="C2870" s="138">
        <v>39169</v>
      </c>
      <c r="D2870" s="139">
        <v>0.15901699999999999</v>
      </c>
      <c r="E2870" s="118">
        <v>1</v>
      </c>
      <c r="F2870" s="118" t="s">
        <v>1492</v>
      </c>
      <c r="G2870" s="113">
        <f>IF([Data da Aprovação]&lt;&gt;"ESTATUTÁRIO",YEAR([Data da Aprovação]),"")</f>
        <v>2007</v>
      </c>
      <c r="H2870" s="106">
        <f>Tabela9[[#This Row],[Valor do Provento R$]]/Tabela9[[#This Row],[Provento por 1 ou 1000 Ações]]</f>
        <v>0.15901699999999999</v>
      </c>
    </row>
    <row r="2871" spans="1:8">
      <c r="A2871" s="119" t="s">
        <v>1552</v>
      </c>
      <c r="B2871" s="117" t="s">
        <v>1502</v>
      </c>
      <c r="C2871" s="140">
        <v>39533</v>
      </c>
      <c r="D2871" s="141">
        <v>0.644625</v>
      </c>
      <c r="E2871" s="119">
        <v>1</v>
      </c>
      <c r="F2871" s="119" t="s">
        <v>1492</v>
      </c>
      <c r="G2871" s="114">
        <f>IF([Data da Aprovação]&lt;&gt;"ESTATUTÁRIO",YEAR([Data da Aprovação]),"")</f>
        <v>2008</v>
      </c>
      <c r="H2871" s="106">
        <f>Tabela9[[#This Row],[Valor do Provento R$]]/Tabela9[[#This Row],[Provento por 1 ou 1000 Ações]]</f>
        <v>0.644625</v>
      </c>
    </row>
    <row r="2872" spans="1:8">
      <c r="A2872" s="118" t="s">
        <v>1552</v>
      </c>
      <c r="B2872" s="116" t="s">
        <v>1502</v>
      </c>
      <c r="C2872" s="138">
        <v>40662</v>
      </c>
      <c r="D2872" s="139">
        <v>0.83324714</v>
      </c>
      <c r="E2872" s="118">
        <v>1</v>
      </c>
      <c r="F2872" s="118" t="s">
        <v>1492</v>
      </c>
      <c r="G2872" s="113">
        <f>IF([Data da Aprovação]&lt;&gt;"ESTATUTÁRIO",YEAR([Data da Aprovação]),"")</f>
        <v>2011</v>
      </c>
      <c r="H2872" s="106">
        <f>Tabela9[[#This Row],[Valor do Provento R$]]/Tabela9[[#This Row],[Provento por 1 ou 1000 Ações]]</f>
        <v>0.83324714</v>
      </c>
    </row>
    <row r="2873" spans="1:8">
      <c r="A2873" s="119" t="s">
        <v>1552</v>
      </c>
      <c r="B2873" s="117" t="s">
        <v>1502</v>
      </c>
      <c r="C2873" s="140">
        <v>41026</v>
      </c>
      <c r="D2873" s="141">
        <v>0.60508504900000004</v>
      </c>
      <c r="E2873" s="119">
        <v>1</v>
      </c>
      <c r="F2873" s="119" t="s">
        <v>1492</v>
      </c>
      <c r="G2873" s="114">
        <f>IF([Data da Aprovação]&lt;&gt;"ESTATUTÁRIO",YEAR([Data da Aprovação]),"")</f>
        <v>2012</v>
      </c>
      <c r="H2873" s="106">
        <f>Tabela9[[#This Row],[Valor do Provento R$]]/Tabela9[[#This Row],[Provento por 1 ou 1000 Ações]]</f>
        <v>0.60508504900000004</v>
      </c>
    </row>
    <row r="2874" spans="1:8">
      <c r="A2874" s="118" t="s">
        <v>1552</v>
      </c>
      <c r="B2874" s="116" t="s">
        <v>1503</v>
      </c>
      <c r="C2874" s="138" t="s">
        <v>1554</v>
      </c>
      <c r="D2874" s="139">
        <v>13.7</v>
      </c>
      <c r="E2874" s="118">
        <v>1000</v>
      </c>
      <c r="F2874" s="118" t="s">
        <v>1492</v>
      </c>
      <c r="G2874" s="113">
        <f>IF([Data da Aprovação]&lt;&gt;"ESTATUTÁRIO",YEAR([Data da Aprovação]),"")</f>
        <v>1996</v>
      </c>
      <c r="H2874" s="106">
        <f>Tabela9[[#This Row],[Valor do Provento R$]]/Tabela9[[#This Row],[Provento por 1 ou 1000 Ações]]</f>
        <v>1.3699999999999999E-2</v>
      </c>
    </row>
    <row r="2875" spans="1:8">
      <c r="A2875" s="119" t="s">
        <v>1552</v>
      </c>
      <c r="B2875" s="117" t="s">
        <v>1503</v>
      </c>
      <c r="C2875" s="140" t="s">
        <v>1555</v>
      </c>
      <c r="D2875" s="141">
        <v>6.8</v>
      </c>
      <c r="E2875" s="119">
        <v>1000</v>
      </c>
      <c r="F2875" s="119" t="s">
        <v>1492</v>
      </c>
      <c r="G2875" s="114">
        <f>IF([Data da Aprovação]&lt;&gt;"ESTATUTÁRIO",YEAR([Data da Aprovação]),"")</f>
        <v>1996</v>
      </c>
      <c r="H2875" s="106">
        <f>Tabela9[[#This Row],[Valor do Provento R$]]/Tabela9[[#This Row],[Provento por 1 ou 1000 Ações]]</f>
        <v>6.7999999999999996E-3</v>
      </c>
    </row>
    <row r="2876" spans="1:8">
      <c r="A2876" s="118" t="s">
        <v>1552</v>
      </c>
      <c r="B2876" s="116" t="s">
        <v>1503</v>
      </c>
      <c r="C2876" s="138" t="s">
        <v>1556</v>
      </c>
      <c r="D2876" s="139">
        <v>11.1</v>
      </c>
      <c r="E2876" s="118">
        <v>1000</v>
      </c>
      <c r="F2876" s="118" t="s">
        <v>1492</v>
      </c>
      <c r="G2876" s="113">
        <f>IF([Data da Aprovação]&lt;&gt;"ESTATUTÁRIO",YEAR([Data da Aprovação]),"")</f>
        <v>1996</v>
      </c>
      <c r="H2876" s="106">
        <f>Tabela9[[#This Row],[Valor do Provento R$]]/Tabela9[[#This Row],[Provento por 1 ou 1000 Ações]]</f>
        <v>1.11E-2</v>
      </c>
    </row>
    <row r="2877" spans="1:8">
      <c r="A2877" s="119" t="s">
        <v>1552</v>
      </c>
      <c r="B2877" s="117" t="s">
        <v>1503</v>
      </c>
      <c r="C2877" s="140" t="s">
        <v>1557</v>
      </c>
      <c r="D2877" s="141">
        <v>8.6999999999999993</v>
      </c>
      <c r="E2877" s="119">
        <v>1000</v>
      </c>
      <c r="F2877" s="119" t="s">
        <v>1492</v>
      </c>
      <c r="G2877" s="114">
        <f>IF([Data da Aprovação]&lt;&gt;"ESTATUTÁRIO",YEAR([Data da Aprovação]),"")</f>
        <v>1997</v>
      </c>
      <c r="H2877" s="106">
        <f>Tabela9[[#This Row],[Valor do Provento R$]]/Tabela9[[#This Row],[Provento por 1 ou 1000 Ações]]</f>
        <v>8.6999999999999994E-3</v>
      </c>
    </row>
    <row r="2878" spans="1:8">
      <c r="A2878" s="118" t="s">
        <v>1552</v>
      </c>
      <c r="B2878" s="116" t="s">
        <v>1503</v>
      </c>
      <c r="C2878" s="138" t="s">
        <v>1558</v>
      </c>
      <c r="D2878" s="139">
        <v>5</v>
      </c>
      <c r="E2878" s="118">
        <v>1000</v>
      </c>
      <c r="F2878" s="118" t="s">
        <v>1492</v>
      </c>
      <c r="G2878" s="113">
        <f>IF([Data da Aprovação]&lt;&gt;"ESTATUTÁRIO",YEAR([Data da Aprovação]),"")</f>
        <v>1997</v>
      </c>
      <c r="H2878" s="106">
        <f>Tabela9[[#This Row],[Valor do Provento R$]]/Tabela9[[#This Row],[Provento por 1 ou 1000 Ações]]</f>
        <v>5.0000000000000001E-3</v>
      </c>
    </row>
    <row r="2879" spans="1:8">
      <c r="A2879" s="119" t="s">
        <v>1552</v>
      </c>
      <c r="B2879" s="117" t="s">
        <v>1503</v>
      </c>
      <c r="C2879" s="140" t="s">
        <v>1559</v>
      </c>
      <c r="D2879" s="141">
        <v>13.1</v>
      </c>
      <c r="E2879" s="119">
        <v>1000</v>
      </c>
      <c r="F2879" s="119" t="s">
        <v>1492</v>
      </c>
      <c r="G2879" s="114">
        <f>IF([Data da Aprovação]&lt;&gt;"ESTATUTÁRIO",YEAR([Data da Aprovação]),"")</f>
        <v>1997</v>
      </c>
      <c r="H2879" s="106">
        <f>Tabela9[[#This Row],[Valor do Provento R$]]/Tabela9[[#This Row],[Provento por 1 ou 1000 Ações]]</f>
        <v>1.3099999999999999E-2</v>
      </c>
    </row>
    <row r="2880" spans="1:8">
      <c r="A2880" s="118" t="s">
        <v>1552</v>
      </c>
      <c r="B2880" s="116" t="s">
        <v>1503</v>
      </c>
      <c r="C2880" s="138" t="s">
        <v>1560</v>
      </c>
      <c r="D2880" s="139">
        <v>12.8</v>
      </c>
      <c r="E2880" s="118">
        <v>1000</v>
      </c>
      <c r="F2880" s="118" t="s">
        <v>1492</v>
      </c>
      <c r="G2880" s="113">
        <f>IF([Data da Aprovação]&lt;&gt;"ESTATUTÁRIO",YEAR([Data da Aprovação]),"")</f>
        <v>1997</v>
      </c>
      <c r="H2880" s="106">
        <f>Tabela9[[#This Row],[Valor do Provento R$]]/Tabela9[[#This Row],[Provento por 1 ou 1000 Ações]]</f>
        <v>1.2800000000000001E-2</v>
      </c>
    </row>
    <row r="2881" spans="1:8">
      <c r="A2881" s="119" t="s">
        <v>1552</v>
      </c>
      <c r="B2881" s="117" t="s">
        <v>1503</v>
      </c>
      <c r="C2881" s="140" t="s">
        <v>1561</v>
      </c>
      <c r="D2881" s="141">
        <v>9.4</v>
      </c>
      <c r="E2881" s="119">
        <v>1000</v>
      </c>
      <c r="F2881" s="119" t="s">
        <v>1492</v>
      </c>
      <c r="G2881" s="114">
        <f>IF([Data da Aprovação]&lt;&gt;"ESTATUTÁRIO",YEAR([Data da Aprovação]),"")</f>
        <v>1998</v>
      </c>
      <c r="H2881" s="106">
        <f>Tabela9[[#This Row],[Valor do Provento R$]]/Tabela9[[#This Row],[Provento por 1 ou 1000 Ações]]</f>
        <v>9.4000000000000004E-3</v>
      </c>
    </row>
    <row r="2882" spans="1:8">
      <c r="A2882" s="118" t="s">
        <v>1552</v>
      </c>
      <c r="B2882" s="116" t="s">
        <v>1503</v>
      </c>
      <c r="C2882" s="138" t="s">
        <v>1562</v>
      </c>
      <c r="D2882" s="139">
        <v>10.4</v>
      </c>
      <c r="E2882" s="118">
        <v>1000</v>
      </c>
      <c r="F2882" s="118" t="s">
        <v>1492</v>
      </c>
      <c r="G2882" s="113">
        <f>IF([Data da Aprovação]&lt;&gt;"ESTATUTÁRIO",YEAR([Data da Aprovação]),"")</f>
        <v>1998</v>
      </c>
      <c r="H2882" s="106">
        <f>Tabela9[[#This Row],[Valor do Provento R$]]/Tabela9[[#This Row],[Provento por 1 ou 1000 Ações]]</f>
        <v>1.04E-2</v>
      </c>
    </row>
    <row r="2883" spans="1:8">
      <c r="A2883" s="119" t="s">
        <v>1552</v>
      </c>
      <c r="B2883" s="117" t="s">
        <v>1503</v>
      </c>
      <c r="C2883" s="140" t="s">
        <v>1563</v>
      </c>
      <c r="D2883" s="141">
        <v>10.7</v>
      </c>
      <c r="E2883" s="119">
        <v>1000</v>
      </c>
      <c r="F2883" s="119" t="s">
        <v>1492</v>
      </c>
      <c r="G2883" s="114">
        <f>IF([Data da Aprovação]&lt;&gt;"ESTATUTÁRIO",YEAR([Data da Aprovação]),"")</f>
        <v>1998</v>
      </c>
      <c r="H2883" s="106">
        <f>Tabela9[[#This Row],[Valor do Provento R$]]/Tabela9[[#This Row],[Provento por 1 ou 1000 Ações]]</f>
        <v>1.0699999999999999E-2</v>
      </c>
    </row>
    <row r="2884" spans="1:8">
      <c r="A2884" s="118" t="s">
        <v>1552</v>
      </c>
      <c r="B2884" s="116" t="s">
        <v>1503</v>
      </c>
      <c r="C2884" s="138" t="s">
        <v>1564</v>
      </c>
      <c r="D2884" s="139">
        <v>10.3</v>
      </c>
      <c r="E2884" s="118">
        <v>1000</v>
      </c>
      <c r="F2884" s="118" t="s">
        <v>1492</v>
      </c>
      <c r="G2884" s="113">
        <f>IF([Data da Aprovação]&lt;&gt;"ESTATUTÁRIO",YEAR([Data da Aprovação]),"")</f>
        <v>1998</v>
      </c>
      <c r="H2884" s="106">
        <f>Tabela9[[#This Row],[Valor do Provento R$]]/Tabela9[[#This Row],[Provento por 1 ou 1000 Ações]]</f>
        <v>1.03E-2</v>
      </c>
    </row>
    <row r="2885" spans="1:8">
      <c r="A2885" s="119" t="s">
        <v>1552</v>
      </c>
      <c r="B2885" s="117" t="s">
        <v>1503</v>
      </c>
      <c r="C2885" s="140" t="s">
        <v>1565</v>
      </c>
      <c r="D2885" s="141">
        <v>10.199999999999999</v>
      </c>
      <c r="E2885" s="119">
        <v>1000</v>
      </c>
      <c r="F2885" s="119" t="s">
        <v>1492</v>
      </c>
      <c r="G2885" s="114">
        <f>IF([Data da Aprovação]&lt;&gt;"ESTATUTÁRIO",YEAR([Data da Aprovação]),"")</f>
        <v>1999</v>
      </c>
      <c r="H2885" s="106">
        <f>Tabela9[[#This Row],[Valor do Provento R$]]/Tabela9[[#This Row],[Provento por 1 ou 1000 Ações]]</f>
        <v>1.0199999999999999E-2</v>
      </c>
    </row>
    <row r="2886" spans="1:8">
      <c r="A2886" s="118" t="s">
        <v>1552</v>
      </c>
      <c r="B2886" s="116" t="s">
        <v>1503</v>
      </c>
      <c r="C2886" s="138" t="s">
        <v>1566</v>
      </c>
      <c r="D2886" s="139">
        <v>10.4</v>
      </c>
      <c r="E2886" s="118">
        <v>1000</v>
      </c>
      <c r="F2886" s="118" t="s">
        <v>1492</v>
      </c>
      <c r="G2886" s="113">
        <f>IF([Data da Aprovação]&lt;&gt;"ESTATUTÁRIO",YEAR([Data da Aprovação]),"")</f>
        <v>1999</v>
      </c>
      <c r="H2886" s="106">
        <f>Tabela9[[#This Row],[Valor do Provento R$]]/Tabela9[[#This Row],[Provento por 1 ou 1000 Ações]]</f>
        <v>1.04E-2</v>
      </c>
    </row>
    <row r="2887" spans="1:8">
      <c r="A2887" s="119" t="s">
        <v>1552</v>
      </c>
      <c r="B2887" s="117" t="s">
        <v>1503</v>
      </c>
      <c r="C2887" s="140" t="s">
        <v>1567</v>
      </c>
      <c r="D2887" s="141">
        <v>10.4</v>
      </c>
      <c r="E2887" s="119">
        <v>1000</v>
      </c>
      <c r="F2887" s="119" t="s">
        <v>1492</v>
      </c>
      <c r="G2887" s="114">
        <f>IF([Data da Aprovação]&lt;&gt;"ESTATUTÁRIO",YEAR([Data da Aprovação]),"")</f>
        <v>1999</v>
      </c>
      <c r="H2887" s="106">
        <f>Tabela9[[#This Row],[Valor do Provento R$]]/Tabela9[[#This Row],[Provento por 1 ou 1000 Ações]]</f>
        <v>1.04E-2</v>
      </c>
    </row>
    <row r="2888" spans="1:8">
      <c r="A2888" s="118" t="s">
        <v>1552</v>
      </c>
      <c r="B2888" s="116" t="s">
        <v>1503</v>
      </c>
      <c r="C2888" s="138" t="s">
        <v>1568</v>
      </c>
      <c r="D2888" s="139">
        <v>10.4</v>
      </c>
      <c r="E2888" s="118">
        <v>1000</v>
      </c>
      <c r="F2888" s="118" t="s">
        <v>1492</v>
      </c>
      <c r="G2888" s="113">
        <f>IF([Data da Aprovação]&lt;&gt;"ESTATUTÁRIO",YEAR([Data da Aprovação]),"")</f>
        <v>1999</v>
      </c>
      <c r="H2888" s="106">
        <f>Tabela9[[#This Row],[Valor do Provento R$]]/Tabela9[[#This Row],[Provento por 1 ou 1000 Ações]]</f>
        <v>1.04E-2</v>
      </c>
    </row>
    <row r="2889" spans="1:8">
      <c r="A2889" s="119" t="s">
        <v>1552</v>
      </c>
      <c r="B2889" s="117" t="s">
        <v>1503</v>
      </c>
      <c r="C2889" s="140" t="s">
        <v>1569</v>
      </c>
      <c r="D2889" s="141">
        <v>10.4</v>
      </c>
      <c r="E2889" s="119">
        <v>1000</v>
      </c>
      <c r="F2889" s="119" t="s">
        <v>1492</v>
      </c>
      <c r="G2889" s="114">
        <f>IF([Data da Aprovação]&lt;&gt;"ESTATUTÁRIO",YEAR([Data da Aprovação]),"")</f>
        <v>2000</v>
      </c>
      <c r="H2889" s="106">
        <f>Tabela9[[#This Row],[Valor do Provento R$]]/Tabela9[[#This Row],[Provento por 1 ou 1000 Ações]]</f>
        <v>1.04E-2</v>
      </c>
    </row>
    <row r="2890" spans="1:8">
      <c r="A2890" s="118" t="s">
        <v>1552</v>
      </c>
      <c r="B2890" s="116" t="s">
        <v>1503</v>
      </c>
      <c r="C2890" s="138" t="s">
        <v>1570</v>
      </c>
      <c r="D2890" s="139">
        <v>17.2</v>
      </c>
      <c r="E2890" s="118">
        <v>1000</v>
      </c>
      <c r="F2890" s="118" t="s">
        <v>1492</v>
      </c>
      <c r="G2890" s="113">
        <f>IF([Data da Aprovação]&lt;&gt;"ESTATUTÁRIO",YEAR([Data da Aprovação]),"")</f>
        <v>2000</v>
      </c>
      <c r="H2890" s="106">
        <f>Tabela9[[#This Row],[Valor do Provento R$]]/Tabela9[[#This Row],[Provento por 1 ou 1000 Ações]]</f>
        <v>1.72E-2</v>
      </c>
    </row>
    <row r="2891" spans="1:8">
      <c r="A2891" s="119" t="s">
        <v>1552</v>
      </c>
      <c r="B2891" s="117" t="s">
        <v>1503</v>
      </c>
      <c r="C2891" s="140" t="s">
        <v>1571</v>
      </c>
      <c r="D2891" s="141">
        <v>17.2</v>
      </c>
      <c r="E2891" s="119">
        <v>1000</v>
      </c>
      <c r="F2891" s="119" t="s">
        <v>1492</v>
      </c>
      <c r="G2891" s="114">
        <f>IF([Data da Aprovação]&lt;&gt;"ESTATUTÁRIO",YEAR([Data da Aprovação]),"")</f>
        <v>2000</v>
      </c>
      <c r="H2891" s="106">
        <f>Tabela9[[#This Row],[Valor do Provento R$]]/Tabela9[[#This Row],[Provento por 1 ou 1000 Ações]]</f>
        <v>1.72E-2</v>
      </c>
    </row>
    <row r="2892" spans="1:8">
      <c r="A2892" s="118" t="s">
        <v>1552</v>
      </c>
      <c r="B2892" s="116" t="s">
        <v>1503</v>
      </c>
      <c r="C2892" s="138" t="s">
        <v>1572</v>
      </c>
      <c r="D2892" s="139">
        <v>7.17</v>
      </c>
      <c r="E2892" s="118">
        <v>1000</v>
      </c>
      <c r="F2892" s="118" t="s">
        <v>1492</v>
      </c>
      <c r="G2892" s="113">
        <f>IF([Data da Aprovação]&lt;&gt;"ESTATUTÁRIO",YEAR([Data da Aprovação]),"")</f>
        <v>2000</v>
      </c>
      <c r="H2892" s="106">
        <f>Tabela9[[#This Row],[Valor do Provento R$]]/Tabela9[[#This Row],[Provento por 1 ou 1000 Ações]]</f>
        <v>7.1700000000000002E-3</v>
      </c>
    </row>
    <row r="2893" spans="1:8">
      <c r="A2893" s="119" t="s">
        <v>1552</v>
      </c>
      <c r="B2893" s="117" t="s">
        <v>1503</v>
      </c>
      <c r="C2893" s="140" t="s">
        <v>1574</v>
      </c>
      <c r="D2893" s="141">
        <v>11.5</v>
      </c>
      <c r="E2893" s="119">
        <v>1000</v>
      </c>
      <c r="F2893" s="119" t="s">
        <v>1492</v>
      </c>
      <c r="G2893" s="114">
        <f>IF([Data da Aprovação]&lt;&gt;"ESTATUTÁRIO",YEAR([Data da Aprovação]),"")</f>
        <v>2001</v>
      </c>
      <c r="H2893" s="106">
        <f>Tabela9[[#This Row],[Valor do Provento R$]]/Tabela9[[#This Row],[Provento por 1 ou 1000 Ações]]</f>
        <v>1.15E-2</v>
      </c>
    </row>
    <row r="2894" spans="1:8">
      <c r="A2894" s="118" t="s">
        <v>1552</v>
      </c>
      <c r="B2894" s="116" t="s">
        <v>1503</v>
      </c>
      <c r="C2894" s="138" t="s">
        <v>1575</v>
      </c>
      <c r="D2894" s="139">
        <v>11.5</v>
      </c>
      <c r="E2894" s="118">
        <v>1000</v>
      </c>
      <c r="F2894" s="118" t="s">
        <v>1492</v>
      </c>
      <c r="G2894" s="113">
        <f>IF([Data da Aprovação]&lt;&gt;"ESTATUTÁRIO",YEAR([Data da Aprovação]),"")</f>
        <v>2001</v>
      </c>
      <c r="H2894" s="106">
        <f>Tabela9[[#This Row],[Valor do Provento R$]]/Tabela9[[#This Row],[Provento por 1 ou 1000 Ações]]</f>
        <v>1.15E-2</v>
      </c>
    </row>
    <row r="2895" spans="1:8">
      <c r="A2895" s="119" t="s">
        <v>1552</v>
      </c>
      <c r="B2895" s="117" t="s">
        <v>1503</v>
      </c>
      <c r="C2895" s="140" t="s">
        <v>1576</v>
      </c>
      <c r="D2895" s="141">
        <v>11.5</v>
      </c>
      <c r="E2895" s="119">
        <v>1000</v>
      </c>
      <c r="F2895" s="119" t="s">
        <v>1492</v>
      </c>
      <c r="G2895" s="114">
        <f>IF([Data da Aprovação]&lt;&gt;"ESTATUTÁRIO",YEAR([Data da Aprovação]),"")</f>
        <v>2001</v>
      </c>
      <c r="H2895" s="106">
        <f>Tabela9[[#This Row],[Valor do Provento R$]]/Tabela9[[#This Row],[Provento por 1 ou 1000 Ações]]</f>
        <v>1.15E-2</v>
      </c>
    </row>
    <row r="2896" spans="1:8">
      <c r="A2896" s="118" t="s">
        <v>1552</v>
      </c>
      <c r="B2896" s="116" t="s">
        <v>1503</v>
      </c>
      <c r="C2896" s="138" t="s">
        <v>1577</v>
      </c>
      <c r="D2896" s="139">
        <v>7.07</v>
      </c>
      <c r="E2896" s="118">
        <v>1000</v>
      </c>
      <c r="F2896" s="118" t="s">
        <v>1492</v>
      </c>
      <c r="G2896" s="113">
        <f>IF([Data da Aprovação]&lt;&gt;"ESTATUTÁRIO",YEAR([Data da Aprovação]),"")</f>
        <v>2002</v>
      </c>
      <c r="H2896" s="106">
        <f>Tabela9[[#This Row],[Valor do Provento R$]]/Tabela9[[#This Row],[Provento por 1 ou 1000 Ações]]</f>
        <v>7.0699999999999999E-3</v>
      </c>
    </row>
    <row r="2897" spans="1:8">
      <c r="A2897" s="119" t="s">
        <v>1552</v>
      </c>
      <c r="B2897" s="117" t="s">
        <v>1503</v>
      </c>
      <c r="C2897" s="140" t="s">
        <v>1578</v>
      </c>
      <c r="D2897" s="141">
        <v>10.4</v>
      </c>
      <c r="E2897" s="119">
        <v>1000</v>
      </c>
      <c r="F2897" s="119" t="s">
        <v>1492</v>
      </c>
      <c r="G2897" s="114">
        <f>IF([Data da Aprovação]&lt;&gt;"ESTATUTÁRIO",YEAR([Data da Aprovação]),"")</f>
        <v>2002</v>
      </c>
      <c r="H2897" s="106">
        <f>Tabela9[[#This Row],[Valor do Provento R$]]/Tabela9[[#This Row],[Provento por 1 ou 1000 Ações]]</f>
        <v>1.04E-2</v>
      </c>
    </row>
    <row r="2898" spans="1:8">
      <c r="A2898" s="118" t="s">
        <v>1552</v>
      </c>
      <c r="B2898" s="116" t="s">
        <v>1503</v>
      </c>
      <c r="C2898" s="138">
        <v>38335</v>
      </c>
      <c r="D2898" s="139">
        <v>2.2556379999999998</v>
      </c>
      <c r="E2898" s="118">
        <v>1000</v>
      </c>
      <c r="F2898" s="118" t="s">
        <v>1489</v>
      </c>
      <c r="G2898" s="113">
        <f>IF([Data da Aprovação]&lt;&gt;"ESTATUTÁRIO",YEAR([Data da Aprovação]),"")</f>
        <v>2004</v>
      </c>
      <c r="H2898" s="106">
        <f>Tabela9[[#This Row],[Valor do Provento R$]]/Tabela9[[#This Row],[Provento por 1 ou 1000 Ações]]</f>
        <v>2.2556379999999999E-3</v>
      </c>
    </row>
    <row r="2899" spans="1:8">
      <c r="A2899" s="119" t="s">
        <v>1552</v>
      </c>
      <c r="B2899" s="117" t="s">
        <v>1503</v>
      </c>
      <c r="C2899" s="140">
        <v>38699</v>
      </c>
      <c r="D2899" s="141">
        <v>0.56394</v>
      </c>
      <c r="E2899" s="119">
        <v>1</v>
      </c>
      <c r="F2899" s="119" t="s">
        <v>1489</v>
      </c>
      <c r="G2899" s="114">
        <f>IF([Data da Aprovação]&lt;&gt;"ESTATUTÁRIO",YEAR([Data da Aprovação]),"")</f>
        <v>2005</v>
      </c>
      <c r="H2899" s="106">
        <f>Tabela9[[#This Row],[Valor do Provento R$]]/Tabela9[[#This Row],[Provento por 1 ou 1000 Ações]]</f>
        <v>0.56394</v>
      </c>
    </row>
    <row r="2900" spans="1:8">
      <c r="A2900" s="118" t="s">
        <v>1552</v>
      </c>
      <c r="B2900" s="116" t="s">
        <v>1503</v>
      </c>
      <c r="C2900" s="138">
        <v>39169</v>
      </c>
      <c r="D2900" s="139">
        <v>0.15901699999999999</v>
      </c>
      <c r="E2900" s="118">
        <v>1</v>
      </c>
      <c r="F2900" s="118" t="s">
        <v>1492</v>
      </c>
      <c r="G2900" s="113">
        <f>IF([Data da Aprovação]&lt;&gt;"ESTATUTÁRIO",YEAR([Data da Aprovação]),"")</f>
        <v>2007</v>
      </c>
      <c r="H2900" s="106">
        <f>Tabela9[[#This Row],[Valor do Provento R$]]/Tabela9[[#This Row],[Provento por 1 ou 1000 Ações]]</f>
        <v>0.15901699999999999</v>
      </c>
    </row>
    <row r="2901" spans="1:8">
      <c r="A2901" s="119" t="s">
        <v>1552</v>
      </c>
      <c r="B2901" s="117" t="s">
        <v>1503</v>
      </c>
      <c r="C2901" s="140">
        <v>39533</v>
      </c>
      <c r="D2901" s="141">
        <v>0.644625</v>
      </c>
      <c r="E2901" s="119">
        <v>1</v>
      </c>
      <c r="F2901" s="119" t="s">
        <v>1492</v>
      </c>
      <c r="G2901" s="114">
        <f>IF([Data da Aprovação]&lt;&gt;"ESTATUTÁRIO",YEAR([Data da Aprovação]),"")</f>
        <v>2008</v>
      </c>
      <c r="H2901" s="106">
        <f>Tabela9[[#This Row],[Valor do Provento R$]]/Tabela9[[#This Row],[Provento por 1 ou 1000 Ações]]</f>
        <v>0.644625</v>
      </c>
    </row>
    <row r="2902" spans="1:8">
      <c r="A2902" s="118" t="s">
        <v>1552</v>
      </c>
      <c r="B2902" s="116" t="s">
        <v>1503</v>
      </c>
      <c r="C2902" s="138">
        <v>40662</v>
      </c>
      <c r="D2902" s="139">
        <v>0.60198830400000003</v>
      </c>
      <c r="E2902" s="118">
        <v>1</v>
      </c>
      <c r="F2902" s="118" t="s">
        <v>1492</v>
      </c>
      <c r="G2902" s="113">
        <f>IF([Data da Aprovação]&lt;&gt;"ESTATUTÁRIO",YEAR([Data da Aprovação]),"")</f>
        <v>2011</v>
      </c>
      <c r="H2902" s="106">
        <f>Tabela9[[#This Row],[Valor do Provento R$]]/Tabela9[[#This Row],[Provento por 1 ou 1000 Ações]]</f>
        <v>0.60198830400000003</v>
      </c>
    </row>
    <row r="2903" spans="1:8">
      <c r="A2903" s="119" t="s">
        <v>1552</v>
      </c>
      <c r="B2903" s="117" t="s">
        <v>1503</v>
      </c>
      <c r="C2903" s="140">
        <v>41026</v>
      </c>
      <c r="D2903" s="141">
        <v>0.60508504900000004</v>
      </c>
      <c r="E2903" s="119">
        <v>1</v>
      </c>
      <c r="F2903" s="119" t="s">
        <v>1492</v>
      </c>
      <c r="G2903" s="114">
        <f>IF([Data da Aprovação]&lt;&gt;"ESTATUTÁRIO",YEAR([Data da Aprovação]),"")</f>
        <v>2012</v>
      </c>
      <c r="H2903" s="106">
        <f>Tabela9[[#This Row],[Valor do Provento R$]]/Tabela9[[#This Row],[Provento por 1 ou 1000 Ações]]</f>
        <v>0.60508504900000004</v>
      </c>
    </row>
    <row r="2904" spans="1:8">
      <c r="A2904" s="118" t="s">
        <v>1579</v>
      </c>
      <c r="B2904" s="116" t="s">
        <v>1488</v>
      </c>
      <c r="C2904" s="138">
        <v>35087</v>
      </c>
      <c r="D2904" s="139">
        <v>2.85</v>
      </c>
      <c r="E2904" s="118">
        <v>1000</v>
      </c>
      <c r="F2904" s="118" t="s">
        <v>1492</v>
      </c>
      <c r="G2904" s="113">
        <f>IF([Data da Aprovação]&lt;&gt;"ESTATUTÁRIO",YEAR([Data da Aprovação]),"")</f>
        <v>1996</v>
      </c>
      <c r="H2904" s="106">
        <f>Tabela9[[#This Row],[Valor do Provento R$]]/Tabela9[[#This Row],[Provento por 1 ou 1000 Ações]]</f>
        <v>2.8500000000000001E-3</v>
      </c>
    </row>
    <row r="2905" spans="1:8">
      <c r="A2905" s="119" t="s">
        <v>1579</v>
      </c>
      <c r="B2905" s="117" t="s">
        <v>1488</v>
      </c>
      <c r="C2905" s="140">
        <v>35271</v>
      </c>
      <c r="D2905" s="141">
        <v>5.0199999999999996</v>
      </c>
      <c r="E2905" s="119">
        <v>1000</v>
      </c>
      <c r="F2905" s="119" t="s">
        <v>1492</v>
      </c>
      <c r="G2905" s="114">
        <f>IF([Data da Aprovação]&lt;&gt;"ESTATUTÁRIO",YEAR([Data da Aprovação]),"")</f>
        <v>1996</v>
      </c>
      <c r="H2905" s="106">
        <f>Tabela9[[#This Row],[Valor do Provento R$]]/Tabela9[[#This Row],[Provento por 1 ou 1000 Ações]]</f>
        <v>5.0199999999999993E-3</v>
      </c>
    </row>
    <row r="2906" spans="1:8">
      <c r="A2906" s="118" t="s">
        <v>1579</v>
      </c>
      <c r="B2906" s="116" t="s">
        <v>1488</v>
      </c>
      <c r="C2906" s="138">
        <v>35444</v>
      </c>
      <c r="D2906" s="139">
        <v>7.35</v>
      </c>
      <c r="E2906" s="118">
        <v>1000</v>
      </c>
      <c r="F2906" s="118" t="s">
        <v>1492</v>
      </c>
      <c r="G2906" s="113">
        <f>IF([Data da Aprovação]&lt;&gt;"ESTATUTÁRIO",YEAR([Data da Aprovação]),"")</f>
        <v>1997</v>
      </c>
      <c r="H2906" s="106">
        <f>Tabela9[[#This Row],[Valor do Provento R$]]/Tabela9[[#This Row],[Provento por 1 ou 1000 Ações]]</f>
        <v>7.3499999999999998E-3</v>
      </c>
    </row>
    <row r="2907" spans="1:8">
      <c r="A2907" s="119" t="s">
        <v>1579</v>
      </c>
      <c r="B2907" s="117" t="s">
        <v>1488</v>
      </c>
      <c r="C2907" s="140">
        <v>35635</v>
      </c>
      <c r="D2907" s="141">
        <v>4.8</v>
      </c>
      <c r="E2907" s="119">
        <v>1000</v>
      </c>
      <c r="F2907" s="119" t="s">
        <v>1492</v>
      </c>
      <c r="G2907" s="114">
        <f>IF([Data da Aprovação]&lt;&gt;"ESTATUTÁRIO",YEAR([Data da Aprovação]),"")</f>
        <v>1997</v>
      </c>
      <c r="H2907" s="106">
        <f>Tabela9[[#This Row],[Valor do Provento R$]]/Tabela9[[#This Row],[Provento por 1 ou 1000 Ações]]</f>
        <v>4.7999999999999996E-3</v>
      </c>
    </row>
    <row r="2908" spans="1:8">
      <c r="A2908" s="118" t="s">
        <v>1579</v>
      </c>
      <c r="B2908" s="116" t="s">
        <v>1488</v>
      </c>
      <c r="C2908" s="138">
        <v>35809</v>
      </c>
      <c r="D2908" s="139">
        <v>2.3199999999999998</v>
      </c>
      <c r="E2908" s="118">
        <v>1000</v>
      </c>
      <c r="F2908" s="118" t="s">
        <v>1492</v>
      </c>
      <c r="G2908" s="113">
        <f>IF([Data da Aprovação]&lt;&gt;"ESTATUTÁRIO",YEAR([Data da Aprovação]),"")</f>
        <v>1998</v>
      </c>
      <c r="H2908" s="106">
        <f>Tabela9[[#This Row],[Valor do Provento R$]]/Tabela9[[#This Row],[Provento por 1 ou 1000 Ações]]</f>
        <v>2.32E-3</v>
      </c>
    </row>
    <row r="2909" spans="1:8">
      <c r="A2909" s="119" t="s">
        <v>1579</v>
      </c>
      <c r="B2909" s="117" t="s">
        <v>1488</v>
      </c>
      <c r="C2909" s="140">
        <v>36000</v>
      </c>
      <c r="D2909" s="141">
        <v>2.4900000000000002</v>
      </c>
      <c r="E2909" s="119">
        <v>1000</v>
      </c>
      <c r="F2909" s="119" t="s">
        <v>1489</v>
      </c>
      <c r="G2909" s="114">
        <f>IF([Data da Aprovação]&lt;&gt;"ESTATUTÁRIO",YEAR([Data da Aprovação]),"")</f>
        <v>1998</v>
      </c>
      <c r="H2909" s="106">
        <f>Tabela9[[#This Row],[Valor do Provento R$]]/Tabela9[[#This Row],[Provento por 1 ou 1000 Ações]]</f>
        <v>2.49E-3</v>
      </c>
    </row>
    <row r="2910" spans="1:8">
      <c r="A2910" s="118" t="s">
        <v>1579</v>
      </c>
      <c r="B2910" s="116" t="s">
        <v>1488</v>
      </c>
      <c r="C2910" s="138">
        <v>36186</v>
      </c>
      <c r="D2910" s="139">
        <v>2.4900000000000002</v>
      </c>
      <c r="E2910" s="118">
        <v>1000</v>
      </c>
      <c r="F2910" s="118" t="s">
        <v>1489</v>
      </c>
      <c r="G2910" s="113">
        <f>IF([Data da Aprovação]&lt;&gt;"ESTATUTÁRIO",YEAR([Data da Aprovação]),"")</f>
        <v>1999</v>
      </c>
      <c r="H2910" s="106">
        <f>Tabela9[[#This Row],[Valor do Provento R$]]/Tabela9[[#This Row],[Provento por 1 ou 1000 Ações]]</f>
        <v>2.49E-3</v>
      </c>
    </row>
    <row r="2911" spans="1:8">
      <c r="A2911" s="119" t="s">
        <v>1579</v>
      </c>
      <c r="B2911" s="117" t="s">
        <v>1488</v>
      </c>
      <c r="C2911" s="140">
        <v>36881</v>
      </c>
      <c r="D2911" s="141">
        <v>6.59</v>
      </c>
      <c r="E2911" s="119">
        <v>1000</v>
      </c>
      <c r="F2911" s="119" t="s">
        <v>1489</v>
      </c>
      <c r="G2911" s="114">
        <f>IF([Data da Aprovação]&lt;&gt;"ESTATUTÁRIO",YEAR([Data da Aprovação]),"")</f>
        <v>2000</v>
      </c>
      <c r="H2911" s="106">
        <f>Tabela9[[#This Row],[Valor do Provento R$]]/Tabela9[[#This Row],[Provento por 1 ou 1000 Ações]]</f>
        <v>6.5899999999999995E-3</v>
      </c>
    </row>
    <row r="2912" spans="1:8">
      <c r="A2912" s="118" t="s">
        <v>1579</v>
      </c>
      <c r="B2912" s="116" t="s">
        <v>1488</v>
      </c>
      <c r="C2912" s="138">
        <v>37251</v>
      </c>
      <c r="D2912" s="139">
        <v>12.3</v>
      </c>
      <c r="E2912" s="118">
        <v>1000</v>
      </c>
      <c r="F2912" s="118" t="s">
        <v>1489</v>
      </c>
      <c r="G2912" s="113">
        <f>IF([Data da Aprovação]&lt;&gt;"ESTATUTÁRIO",YEAR([Data da Aprovação]),"")</f>
        <v>2001</v>
      </c>
      <c r="H2912" s="106">
        <f>Tabela9[[#This Row],[Valor do Provento R$]]/Tabela9[[#This Row],[Provento por 1 ou 1000 Ações]]</f>
        <v>1.23E-2</v>
      </c>
    </row>
    <row r="2913" spans="1:8">
      <c r="A2913" s="119" t="s">
        <v>1579</v>
      </c>
      <c r="B2913" s="117" t="s">
        <v>1488</v>
      </c>
      <c r="C2913" s="140">
        <v>37609</v>
      </c>
      <c r="D2913" s="141">
        <v>10.08</v>
      </c>
      <c r="E2913" s="119">
        <v>1000</v>
      </c>
      <c r="F2913" s="119" t="s">
        <v>1489</v>
      </c>
      <c r="G2913" s="114">
        <f>IF([Data da Aprovação]&lt;&gt;"ESTATUTÁRIO",YEAR([Data da Aprovação]),"")</f>
        <v>2002</v>
      </c>
      <c r="H2913" s="106">
        <f>Tabela9[[#This Row],[Valor do Provento R$]]/Tabela9[[#This Row],[Provento por 1 ou 1000 Ações]]</f>
        <v>1.008E-2</v>
      </c>
    </row>
    <row r="2914" spans="1:8">
      <c r="A2914" s="118" t="s">
        <v>1579</v>
      </c>
      <c r="B2914" s="116" t="s">
        <v>1488</v>
      </c>
      <c r="C2914" s="138">
        <v>37972</v>
      </c>
      <c r="D2914" s="139">
        <v>3.23</v>
      </c>
      <c r="E2914" s="118">
        <v>1000</v>
      </c>
      <c r="F2914" s="118" t="s">
        <v>1489</v>
      </c>
      <c r="G2914" s="113">
        <f>IF([Data da Aprovação]&lt;&gt;"ESTATUTÁRIO",YEAR([Data da Aprovação]),"")</f>
        <v>2003</v>
      </c>
      <c r="H2914" s="106">
        <f>Tabela9[[#This Row],[Valor do Provento R$]]/Tabela9[[#This Row],[Provento por 1 ou 1000 Ações]]</f>
        <v>3.2299999999999998E-3</v>
      </c>
    </row>
    <row r="2915" spans="1:8">
      <c r="A2915" s="119" t="s">
        <v>1579</v>
      </c>
      <c r="B2915" s="117" t="s">
        <v>1488</v>
      </c>
      <c r="C2915" s="140">
        <v>38432</v>
      </c>
      <c r="D2915" s="141">
        <v>1.59</v>
      </c>
      <c r="E2915" s="119">
        <v>1000</v>
      </c>
      <c r="F2915" s="119" t="s">
        <v>1492</v>
      </c>
      <c r="G2915" s="114">
        <f>IF([Data da Aprovação]&lt;&gt;"ESTATUTÁRIO",YEAR([Data da Aprovação]),"")</f>
        <v>2005</v>
      </c>
      <c r="H2915" s="106">
        <f>Tabela9[[#This Row],[Valor do Provento R$]]/Tabela9[[#This Row],[Provento por 1 ou 1000 Ações]]</f>
        <v>1.5900000000000001E-3</v>
      </c>
    </row>
    <row r="2916" spans="1:8">
      <c r="A2916" s="118" t="s">
        <v>1579</v>
      </c>
      <c r="B2916" s="116" t="s">
        <v>1488</v>
      </c>
      <c r="C2916" s="138">
        <v>38733</v>
      </c>
      <c r="D2916" s="139">
        <v>4.4000000000000004</v>
      </c>
      <c r="E2916" s="118">
        <v>1000</v>
      </c>
      <c r="F2916" s="118" t="s">
        <v>1492</v>
      </c>
      <c r="G2916" s="113">
        <f>IF([Data da Aprovação]&lt;&gt;"ESTATUTÁRIO",YEAR([Data da Aprovação]),"")</f>
        <v>2006</v>
      </c>
      <c r="H2916" s="106">
        <f>Tabela9[[#This Row],[Valor do Provento R$]]/Tabela9[[#This Row],[Provento por 1 ou 1000 Ações]]</f>
        <v>4.4000000000000003E-3</v>
      </c>
    </row>
    <row r="2917" spans="1:8">
      <c r="A2917" s="119" t="s">
        <v>1579</v>
      </c>
      <c r="B2917" s="117" t="s">
        <v>1488</v>
      </c>
      <c r="C2917" s="140">
        <v>39114</v>
      </c>
      <c r="D2917" s="141">
        <v>13.16</v>
      </c>
      <c r="E2917" s="119">
        <v>1000</v>
      </c>
      <c r="F2917" s="119" t="s">
        <v>1492</v>
      </c>
      <c r="G2917" s="114">
        <f>IF([Data da Aprovação]&lt;&gt;"ESTATUTÁRIO",YEAR([Data da Aprovação]),"")</f>
        <v>2007</v>
      </c>
      <c r="H2917" s="106">
        <f>Tabela9[[#This Row],[Valor do Provento R$]]/Tabela9[[#This Row],[Provento por 1 ou 1000 Ações]]</f>
        <v>1.316E-2</v>
      </c>
    </row>
    <row r="2918" spans="1:8">
      <c r="A2918" s="118" t="s">
        <v>1579</v>
      </c>
      <c r="B2918" s="116" t="s">
        <v>1488</v>
      </c>
      <c r="C2918" s="138">
        <v>39183</v>
      </c>
      <c r="D2918" s="139">
        <v>86.3</v>
      </c>
      <c r="E2918" s="118">
        <v>1000</v>
      </c>
      <c r="F2918" s="118" t="s">
        <v>1492</v>
      </c>
      <c r="G2918" s="113">
        <f>IF([Data da Aprovação]&lt;&gt;"ESTATUTÁRIO",YEAR([Data da Aprovação]),"")</f>
        <v>2007</v>
      </c>
      <c r="H2918" s="106">
        <f>Tabela9[[#This Row],[Valor do Provento R$]]/Tabela9[[#This Row],[Provento por 1 ou 1000 Ações]]</f>
        <v>8.6300000000000002E-2</v>
      </c>
    </row>
    <row r="2919" spans="1:8">
      <c r="A2919" s="119" t="s">
        <v>1579</v>
      </c>
      <c r="B2919" s="117" t="s">
        <v>1488</v>
      </c>
      <c r="C2919" s="140">
        <v>39189</v>
      </c>
      <c r="D2919" s="141">
        <v>2.97</v>
      </c>
      <c r="E2919" s="119">
        <v>1000</v>
      </c>
      <c r="F2919" s="119" t="s">
        <v>1492</v>
      </c>
      <c r="G2919" s="114">
        <f>IF([Data da Aprovação]&lt;&gt;"ESTATUTÁRIO",YEAR([Data da Aprovação]),"")</f>
        <v>2007</v>
      </c>
      <c r="H2919" s="106">
        <f>Tabela9[[#This Row],[Valor do Provento R$]]/Tabela9[[#This Row],[Provento por 1 ou 1000 Ações]]</f>
        <v>2.97E-3</v>
      </c>
    </row>
    <row r="2920" spans="1:8">
      <c r="A2920" s="118" t="s">
        <v>1579</v>
      </c>
      <c r="B2920" s="116" t="s">
        <v>1488</v>
      </c>
      <c r="C2920" s="138">
        <v>39419</v>
      </c>
      <c r="D2920" s="139">
        <v>1.6500000000000001E-2</v>
      </c>
      <c r="E2920" s="118">
        <v>1</v>
      </c>
      <c r="F2920" s="118" t="s">
        <v>1492</v>
      </c>
      <c r="G2920" s="113">
        <f>IF([Data da Aprovação]&lt;&gt;"ESTATUTÁRIO",YEAR([Data da Aprovação]),"")</f>
        <v>2007</v>
      </c>
      <c r="H2920" s="106">
        <f>Tabela9[[#This Row],[Valor do Provento R$]]/Tabela9[[#This Row],[Provento por 1 ou 1000 Ações]]</f>
        <v>1.6500000000000001E-2</v>
      </c>
    </row>
    <row r="2921" spans="1:8">
      <c r="A2921" s="119" t="s">
        <v>1579</v>
      </c>
      <c r="B2921" s="117" t="s">
        <v>1488</v>
      </c>
      <c r="C2921" s="140">
        <v>39465</v>
      </c>
      <c r="D2921" s="141">
        <v>4.0000000000000001E-3</v>
      </c>
      <c r="E2921" s="119">
        <v>1</v>
      </c>
      <c r="F2921" s="119" t="s">
        <v>1492</v>
      </c>
      <c r="G2921" s="114">
        <f>IF([Data da Aprovação]&lt;&gt;"ESTATUTÁRIO",YEAR([Data da Aprovação]),"")</f>
        <v>2008</v>
      </c>
      <c r="H2921" s="106">
        <f>Tabela9[[#This Row],[Valor do Provento R$]]/Tabela9[[#This Row],[Provento por 1 ou 1000 Ações]]</f>
        <v>4.0000000000000001E-3</v>
      </c>
    </row>
    <row r="2922" spans="1:8">
      <c r="A2922" s="118" t="s">
        <v>1579</v>
      </c>
      <c r="B2922" s="116" t="s">
        <v>1488</v>
      </c>
      <c r="C2922" s="138">
        <v>39744</v>
      </c>
      <c r="D2922" s="139">
        <v>3.9199999999999999E-2</v>
      </c>
      <c r="E2922" s="118">
        <v>1</v>
      </c>
      <c r="F2922" s="118" t="s">
        <v>1492</v>
      </c>
      <c r="G2922" s="113">
        <f>IF([Data da Aprovação]&lt;&gt;"ESTATUTÁRIO",YEAR([Data da Aprovação]),"")</f>
        <v>2008</v>
      </c>
      <c r="H2922" s="106">
        <f>Tabela9[[#This Row],[Valor do Provento R$]]/Tabela9[[#This Row],[Provento por 1 ou 1000 Ações]]</f>
        <v>3.9199999999999999E-2</v>
      </c>
    </row>
    <row r="2923" spans="1:8">
      <c r="A2923" s="119" t="s">
        <v>1579</v>
      </c>
      <c r="B2923" s="117" t="s">
        <v>1488</v>
      </c>
      <c r="C2923" s="140">
        <v>39744</v>
      </c>
      <c r="D2923" s="141">
        <v>1.9E-2</v>
      </c>
      <c r="E2923" s="119">
        <v>1</v>
      </c>
      <c r="F2923" s="119" t="s">
        <v>1492</v>
      </c>
      <c r="G2923" s="114">
        <f>IF([Data da Aprovação]&lt;&gt;"ESTATUTÁRIO",YEAR([Data da Aprovação]),"")</f>
        <v>2008</v>
      </c>
      <c r="H2923" s="106">
        <f>Tabela9[[#This Row],[Valor do Provento R$]]/Tabela9[[#This Row],[Provento por 1 ou 1000 Ações]]</f>
        <v>1.9E-2</v>
      </c>
    </row>
    <row r="2924" spans="1:8">
      <c r="A2924" s="118" t="s">
        <v>1579</v>
      </c>
      <c r="B2924" s="116" t="s">
        <v>1488</v>
      </c>
      <c r="C2924" s="138">
        <v>39744</v>
      </c>
      <c r="D2924" s="139">
        <v>7.7000000000000002E-3</v>
      </c>
      <c r="E2924" s="118">
        <v>1</v>
      </c>
      <c r="F2924" s="118" t="s">
        <v>1489</v>
      </c>
      <c r="G2924" s="113">
        <f>IF([Data da Aprovação]&lt;&gt;"ESTATUTÁRIO",YEAR([Data da Aprovação]),"")</f>
        <v>2008</v>
      </c>
      <c r="H2924" s="106">
        <f>Tabela9[[#This Row],[Valor do Provento R$]]/Tabela9[[#This Row],[Provento por 1 ou 1000 Ações]]</f>
        <v>7.7000000000000002E-3</v>
      </c>
    </row>
    <row r="2925" spans="1:8">
      <c r="A2925" s="119" t="s">
        <v>1579</v>
      </c>
      <c r="B2925" s="117" t="s">
        <v>1488</v>
      </c>
      <c r="C2925" s="140">
        <v>39790</v>
      </c>
      <c r="D2925" s="141">
        <v>1.21E-2</v>
      </c>
      <c r="E2925" s="119">
        <v>1</v>
      </c>
      <c r="F2925" s="119" t="s">
        <v>1492</v>
      </c>
      <c r="G2925" s="114">
        <f>IF([Data da Aprovação]&lt;&gt;"ESTATUTÁRIO",YEAR([Data da Aprovação]),"")</f>
        <v>2008</v>
      </c>
      <c r="H2925" s="106">
        <f>Tabela9[[#This Row],[Valor do Provento R$]]/Tabela9[[#This Row],[Provento por 1 ou 1000 Ações]]</f>
        <v>1.21E-2</v>
      </c>
    </row>
    <row r="2926" spans="1:8">
      <c r="A2926" s="118" t="s">
        <v>1579</v>
      </c>
      <c r="B2926" s="116" t="s">
        <v>1488</v>
      </c>
      <c r="C2926" s="138">
        <v>39790</v>
      </c>
      <c r="D2926" s="139">
        <v>2.6800000000000001E-2</v>
      </c>
      <c r="E2926" s="118">
        <v>1</v>
      </c>
      <c r="F2926" s="118" t="s">
        <v>1492</v>
      </c>
      <c r="G2926" s="113">
        <f>IF([Data da Aprovação]&lt;&gt;"ESTATUTÁRIO",YEAR([Data da Aprovação]),"")</f>
        <v>2008</v>
      </c>
      <c r="H2926" s="106">
        <f>Tabela9[[#This Row],[Valor do Provento R$]]/Tabela9[[#This Row],[Provento por 1 ou 1000 Ações]]</f>
        <v>2.6800000000000001E-2</v>
      </c>
    </row>
    <row r="2927" spans="1:8">
      <c r="A2927" s="119" t="s">
        <v>1579</v>
      </c>
      <c r="B2927" s="117" t="s">
        <v>1488</v>
      </c>
      <c r="C2927" s="140">
        <v>40141</v>
      </c>
      <c r="D2927" s="141">
        <v>7.9000000000000008E-3</v>
      </c>
      <c r="E2927" s="119">
        <v>1</v>
      </c>
      <c r="F2927" s="119" t="s">
        <v>1492</v>
      </c>
      <c r="G2927" s="114">
        <f>IF([Data da Aprovação]&lt;&gt;"ESTATUTÁRIO",YEAR([Data da Aprovação]),"")</f>
        <v>2009</v>
      </c>
      <c r="H2927" s="106">
        <f>Tabela9[[#This Row],[Valor do Provento R$]]/Tabela9[[#This Row],[Provento por 1 ou 1000 Ações]]</f>
        <v>7.9000000000000008E-3</v>
      </c>
    </row>
    <row r="2928" spans="1:8">
      <c r="A2928" s="118" t="s">
        <v>1579</v>
      </c>
      <c r="B2928" s="116" t="s">
        <v>1488</v>
      </c>
      <c r="C2928" s="138">
        <v>40141</v>
      </c>
      <c r="D2928" s="139">
        <v>6.2799999999999995E-2</v>
      </c>
      <c r="E2928" s="118">
        <v>1</v>
      </c>
      <c r="F2928" s="118" t="s">
        <v>1492</v>
      </c>
      <c r="G2928" s="113">
        <f>IF([Data da Aprovação]&lt;&gt;"ESTATUTÁRIO",YEAR([Data da Aprovação]),"")</f>
        <v>2009</v>
      </c>
      <c r="H2928" s="106">
        <f>Tabela9[[#This Row],[Valor do Provento R$]]/Tabela9[[#This Row],[Provento por 1 ou 1000 Ações]]</f>
        <v>6.2799999999999995E-2</v>
      </c>
    </row>
    <row r="2929" spans="1:8">
      <c r="A2929" s="119" t="s">
        <v>1579</v>
      </c>
      <c r="B2929" s="117" t="s">
        <v>1488</v>
      </c>
      <c r="C2929" s="140">
        <v>40141</v>
      </c>
      <c r="D2929" s="141">
        <v>9.5999999999999992E-3</v>
      </c>
      <c r="E2929" s="119">
        <v>1</v>
      </c>
      <c r="F2929" s="119" t="s">
        <v>1489</v>
      </c>
      <c r="G2929" s="114">
        <f>IF([Data da Aprovação]&lt;&gt;"ESTATUTÁRIO",YEAR([Data da Aprovação]),"")</f>
        <v>2009</v>
      </c>
      <c r="H2929" s="106">
        <f>Tabela9[[#This Row],[Valor do Provento R$]]/Tabela9[[#This Row],[Provento por 1 ou 1000 Ações]]</f>
        <v>9.5999999999999992E-3</v>
      </c>
    </row>
    <row r="2930" spans="1:8">
      <c r="A2930" s="118" t="s">
        <v>1579</v>
      </c>
      <c r="B2930" s="116" t="s">
        <v>1488</v>
      </c>
      <c r="C2930" s="138">
        <v>40477</v>
      </c>
      <c r="D2930" s="139">
        <v>4.8000000000000001E-2</v>
      </c>
      <c r="E2930" s="118">
        <v>1</v>
      </c>
      <c r="F2930" s="118" t="s">
        <v>1492</v>
      </c>
      <c r="G2930" s="113">
        <f>IF([Data da Aprovação]&lt;&gt;"ESTATUTÁRIO",YEAR([Data da Aprovação]),"")</f>
        <v>2010</v>
      </c>
      <c r="H2930" s="106">
        <f>Tabela9[[#This Row],[Valor do Provento R$]]/Tabela9[[#This Row],[Provento por 1 ou 1000 Ações]]</f>
        <v>4.8000000000000001E-2</v>
      </c>
    </row>
    <row r="2931" spans="1:8">
      <c r="A2931" s="119" t="s">
        <v>1579</v>
      </c>
      <c r="B2931" s="117" t="s">
        <v>1488</v>
      </c>
      <c r="C2931" s="140">
        <v>40477</v>
      </c>
      <c r="D2931" s="141">
        <v>4.1270000000000001E-2</v>
      </c>
      <c r="E2931" s="119">
        <v>1</v>
      </c>
      <c r="F2931" s="119" t="s">
        <v>1492</v>
      </c>
      <c r="G2931" s="114">
        <f>IF([Data da Aprovação]&lt;&gt;"ESTATUTÁRIO",YEAR([Data da Aprovação]),"")</f>
        <v>2010</v>
      </c>
      <c r="H2931" s="106">
        <f>Tabela9[[#This Row],[Valor do Provento R$]]/Tabela9[[#This Row],[Provento por 1 ou 1000 Ações]]</f>
        <v>4.1270000000000001E-2</v>
      </c>
    </row>
    <row r="2932" spans="1:8">
      <c r="A2932" s="118" t="s">
        <v>1579</v>
      </c>
      <c r="B2932" s="116" t="s">
        <v>1488</v>
      </c>
      <c r="C2932" s="138">
        <v>40882</v>
      </c>
      <c r="D2932" s="139">
        <v>3.5650000000000001E-2</v>
      </c>
      <c r="E2932" s="118">
        <v>1</v>
      </c>
      <c r="F2932" s="118" t="s">
        <v>1492</v>
      </c>
      <c r="G2932" s="113">
        <f>IF([Data da Aprovação]&lt;&gt;"ESTATUTÁRIO",YEAR([Data da Aprovação]),"")</f>
        <v>2011</v>
      </c>
      <c r="H2932" s="106">
        <f>Tabela9[[#This Row],[Valor do Provento R$]]/Tabela9[[#This Row],[Provento por 1 ou 1000 Ações]]</f>
        <v>3.5650000000000001E-2</v>
      </c>
    </row>
    <row r="2933" spans="1:8">
      <c r="A2933" s="119" t="s">
        <v>1579</v>
      </c>
      <c r="B2933" s="117" t="s">
        <v>1488</v>
      </c>
      <c r="C2933" s="140">
        <v>41212</v>
      </c>
      <c r="D2933" s="141">
        <v>3.78E-2</v>
      </c>
      <c r="E2933" s="119">
        <v>1</v>
      </c>
      <c r="F2933" s="119" t="s">
        <v>1492</v>
      </c>
      <c r="G2933" s="114">
        <f>IF([Data da Aprovação]&lt;&gt;"ESTATUTÁRIO",YEAR([Data da Aprovação]),"")</f>
        <v>2012</v>
      </c>
      <c r="H2933" s="106">
        <f>Tabela9[[#This Row],[Valor do Provento R$]]/Tabela9[[#This Row],[Provento por 1 ou 1000 Ações]]</f>
        <v>3.78E-2</v>
      </c>
    </row>
    <row r="2934" spans="1:8">
      <c r="A2934" s="118" t="s">
        <v>1579</v>
      </c>
      <c r="B2934" s="116" t="s">
        <v>1488</v>
      </c>
      <c r="C2934" s="138">
        <v>41212</v>
      </c>
      <c r="D2934" s="139">
        <v>5.7800000000000004E-3</v>
      </c>
      <c r="E2934" s="118">
        <v>1</v>
      </c>
      <c r="F2934" s="118" t="s">
        <v>1489</v>
      </c>
      <c r="G2934" s="113">
        <f>IF([Data da Aprovação]&lt;&gt;"ESTATUTÁRIO",YEAR([Data da Aprovação]),"")</f>
        <v>2012</v>
      </c>
      <c r="H2934" s="106">
        <f>Tabela9[[#This Row],[Valor do Provento R$]]/Tabela9[[#This Row],[Provento por 1 ou 1000 Ações]]</f>
        <v>5.7800000000000004E-3</v>
      </c>
    </row>
    <row r="2935" spans="1:8">
      <c r="A2935" s="119" t="s">
        <v>1579</v>
      </c>
      <c r="B2935" s="117" t="s">
        <v>1488</v>
      </c>
      <c r="C2935" s="140">
        <v>41572</v>
      </c>
      <c r="D2935" s="141">
        <v>7.9060000000000005E-2</v>
      </c>
      <c r="E2935" s="119">
        <v>1</v>
      </c>
      <c r="F2935" s="119" t="s">
        <v>1492</v>
      </c>
      <c r="G2935" s="114">
        <f>IF([Data da Aprovação]&lt;&gt;"ESTATUTÁRIO",YEAR([Data da Aprovação]),"")</f>
        <v>2013</v>
      </c>
      <c r="H2935" s="106">
        <f>Tabela9[[#This Row],[Valor do Provento R$]]/Tabela9[[#This Row],[Provento por 1 ou 1000 Ações]]</f>
        <v>7.9060000000000005E-2</v>
      </c>
    </row>
    <row r="2936" spans="1:8">
      <c r="A2936" s="118" t="s">
        <v>1579</v>
      </c>
      <c r="B2936" s="116" t="s">
        <v>1490</v>
      </c>
      <c r="C2936" s="138">
        <v>35087</v>
      </c>
      <c r="D2936" s="139">
        <v>2.85</v>
      </c>
      <c r="E2936" s="118">
        <v>1000</v>
      </c>
      <c r="F2936" s="118" t="s">
        <v>1492</v>
      </c>
      <c r="G2936" s="113">
        <f>IF([Data da Aprovação]&lt;&gt;"ESTATUTÁRIO",YEAR([Data da Aprovação]),"")</f>
        <v>1996</v>
      </c>
      <c r="H2936" s="106">
        <f>Tabela9[[#This Row],[Valor do Provento R$]]/Tabela9[[#This Row],[Provento por 1 ou 1000 Ações]]</f>
        <v>2.8500000000000001E-3</v>
      </c>
    </row>
    <row r="2937" spans="1:8">
      <c r="A2937" s="119" t="s">
        <v>1579</v>
      </c>
      <c r="B2937" s="117" t="s">
        <v>1490</v>
      </c>
      <c r="C2937" s="140">
        <v>35271</v>
      </c>
      <c r="D2937" s="141">
        <v>5.0199999999999996</v>
      </c>
      <c r="E2937" s="119">
        <v>1000</v>
      </c>
      <c r="F2937" s="119" t="s">
        <v>1492</v>
      </c>
      <c r="G2937" s="114">
        <f>IF([Data da Aprovação]&lt;&gt;"ESTATUTÁRIO",YEAR([Data da Aprovação]),"")</f>
        <v>1996</v>
      </c>
      <c r="H2937" s="106">
        <f>Tabela9[[#This Row],[Valor do Provento R$]]/Tabela9[[#This Row],[Provento por 1 ou 1000 Ações]]</f>
        <v>5.0199999999999993E-3</v>
      </c>
    </row>
    <row r="2938" spans="1:8">
      <c r="A2938" s="118" t="s">
        <v>1579</v>
      </c>
      <c r="B2938" s="116" t="s">
        <v>1490</v>
      </c>
      <c r="C2938" s="138">
        <v>35444</v>
      </c>
      <c r="D2938" s="139">
        <v>7.35</v>
      </c>
      <c r="E2938" s="118">
        <v>1000</v>
      </c>
      <c r="F2938" s="118" t="s">
        <v>1492</v>
      </c>
      <c r="G2938" s="113">
        <f>IF([Data da Aprovação]&lt;&gt;"ESTATUTÁRIO",YEAR([Data da Aprovação]),"")</f>
        <v>1997</v>
      </c>
      <c r="H2938" s="106">
        <f>Tabela9[[#This Row],[Valor do Provento R$]]/Tabela9[[#This Row],[Provento por 1 ou 1000 Ações]]</f>
        <v>7.3499999999999998E-3</v>
      </c>
    </row>
    <row r="2939" spans="1:8">
      <c r="A2939" s="119" t="s">
        <v>1579</v>
      </c>
      <c r="B2939" s="117" t="s">
        <v>1490</v>
      </c>
      <c r="C2939" s="140">
        <v>35635</v>
      </c>
      <c r="D2939" s="141">
        <v>5.28</v>
      </c>
      <c r="E2939" s="119">
        <v>1000</v>
      </c>
      <c r="F2939" s="119" t="s">
        <v>1492</v>
      </c>
      <c r="G2939" s="114">
        <f>IF([Data da Aprovação]&lt;&gt;"ESTATUTÁRIO",YEAR([Data da Aprovação]),"")</f>
        <v>1997</v>
      </c>
      <c r="H2939" s="106">
        <f>Tabela9[[#This Row],[Valor do Provento R$]]/Tabela9[[#This Row],[Provento por 1 ou 1000 Ações]]</f>
        <v>5.28E-3</v>
      </c>
    </row>
    <row r="2940" spans="1:8">
      <c r="A2940" s="118" t="s">
        <v>1579</v>
      </c>
      <c r="B2940" s="116" t="s">
        <v>1490</v>
      </c>
      <c r="C2940" s="138">
        <v>35809</v>
      </c>
      <c r="D2940" s="139">
        <v>2.5499999999999998</v>
      </c>
      <c r="E2940" s="118">
        <v>1000</v>
      </c>
      <c r="F2940" s="118" t="s">
        <v>1492</v>
      </c>
      <c r="G2940" s="113">
        <f>IF([Data da Aprovação]&lt;&gt;"ESTATUTÁRIO",YEAR([Data da Aprovação]),"")</f>
        <v>1998</v>
      </c>
      <c r="H2940" s="106">
        <f>Tabela9[[#This Row],[Valor do Provento R$]]/Tabela9[[#This Row],[Provento por 1 ou 1000 Ações]]</f>
        <v>2.5499999999999997E-3</v>
      </c>
    </row>
    <row r="2941" spans="1:8">
      <c r="A2941" s="119" t="s">
        <v>1579</v>
      </c>
      <c r="B2941" s="117" t="s">
        <v>1490</v>
      </c>
      <c r="C2941" s="140">
        <v>36000</v>
      </c>
      <c r="D2941" s="141">
        <v>2.74</v>
      </c>
      <c r="E2941" s="119">
        <v>1000</v>
      </c>
      <c r="F2941" s="119" t="s">
        <v>1489</v>
      </c>
      <c r="G2941" s="114">
        <f>IF([Data da Aprovação]&lt;&gt;"ESTATUTÁRIO",YEAR([Data da Aprovação]),"")</f>
        <v>1998</v>
      </c>
      <c r="H2941" s="106">
        <f>Tabela9[[#This Row],[Valor do Provento R$]]/Tabela9[[#This Row],[Provento por 1 ou 1000 Ações]]</f>
        <v>2.7400000000000002E-3</v>
      </c>
    </row>
    <row r="2942" spans="1:8">
      <c r="A2942" s="118" t="s">
        <v>1579</v>
      </c>
      <c r="B2942" s="116" t="s">
        <v>1490</v>
      </c>
      <c r="C2942" s="138">
        <v>36186</v>
      </c>
      <c r="D2942" s="139">
        <v>2.74</v>
      </c>
      <c r="E2942" s="118">
        <v>1000</v>
      </c>
      <c r="F2942" s="118" t="s">
        <v>1489</v>
      </c>
      <c r="G2942" s="113">
        <f>IF([Data da Aprovação]&lt;&gt;"ESTATUTÁRIO",YEAR([Data da Aprovação]),"")</f>
        <v>1999</v>
      </c>
      <c r="H2942" s="106">
        <f>Tabela9[[#This Row],[Valor do Provento R$]]/Tabela9[[#This Row],[Provento por 1 ou 1000 Ações]]</f>
        <v>2.7400000000000002E-3</v>
      </c>
    </row>
    <row r="2943" spans="1:8">
      <c r="A2943" s="119" t="s">
        <v>1579</v>
      </c>
      <c r="B2943" s="117" t="s">
        <v>1490</v>
      </c>
      <c r="C2943" s="140">
        <v>36881</v>
      </c>
      <c r="D2943" s="141">
        <v>7.25</v>
      </c>
      <c r="E2943" s="119">
        <v>1000</v>
      </c>
      <c r="F2943" s="119" t="s">
        <v>1489</v>
      </c>
      <c r="G2943" s="114">
        <f>IF([Data da Aprovação]&lt;&gt;"ESTATUTÁRIO",YEAR([Data da Aprovação]),"")</f>
        <v>2000</v>
      </c>
      <c r="H2943" s="106">
        <f>Tabela9[[#This Row],[Valor do Provento R$]]/Tabela9[[#This Row],[Provento por 1 ou 1000 Ações]]</f>
        <v>7.2500000000000004E-3</v>
      </c>
    </row>
    <row r="2944" spans="1:8">
      <c r="A2944" s="118" t="s">
        <v>1579</v>
      </c>
      <c r="B2944" s="116" t="s">
        <v>1490</v>
      </c>
      <c r="C2944" s="138">
        <v>37251</v>
      </c>
      <c r="D2944" s="139">
        <v>13.53</v>
      </c>
      <c r="E2944" s="118">
        <v>1000</v>
      </c>
      <c r="F2944" s="118" t="s">
        <v>1489</v>
      </c>
      <c r="G2944" s="113">
        <f>IF([Data da Aprovação]&lt;&gt;"ESTATUTÁRIO",YEAR([Data da Aprovação]),"")</f>
        <v>2001</v>
      </c>
      <c r="H2944" s="106">
        <f>Tabela9[[#This Row],[Valor do Provento R$]]/Tabela9[[#This Row],[Provento por 1 ou 1000 Ações]]</f>
        <v>1.3529999999999999E-2</v>
      </c>
    </row>
    <row r="2945" spans="1:8">
      <c r="A2945" s="119" t="s">
        <v>1579</v>
      </c>
      <c r="B2945" s="117" t="s">
        <v>1490</v>
      </c>
      <c r="C2945" s="140">
        <v>37609</v>
      </c>
      <c r="D2945" s="141">
        <v>11.09</v>
      </c>
      <c r="E2945" s="119">
        <v>1000</v>
      </c>
      <c r="F2945" s="119" t="s">
        <v>1489</v>
      </c>
      <c r="G2945" s="114">
        <f>IF([Data da Aprovação]&lt;&gt;"ESTATUTÁRIO",YEAR([Data da Aprovação]),"")</f>
        <v>2002</v>
      </c>
      <c r="H2945" s="106">
        <f>Tabela9[[#This Row],[Valor do Provento R$]]/Tabela9[[#This Row],[Provento por 1 ou 1000 Ações]]</f>
        <v>1.1089999999999999E-2</v>
      </c>
    </row>
    <row r="2946" spans="1:8">
      <c r="A2946" s="118" t="s">
        <v>1579</v>
      </c>
      <c r="B2946" s="116" t="s">
        <v>1490</v>
      </c>
      <c r="C2946" s="138">
        <v>37972</v>
      </c>
      <c r="D2946" s="139">
        <v>3.55</v>
      </c>
      <c r="E2946" s="118">
        <v>1000</v>
      </c>
      <c r="F2946" s="118" t="s">
        <v>1489</v>
      </c>
      <c r="G2946" s="113">
        <f>IF([Data da Aprovação]&lt;&gt;"ESTATUTÁRIO",YEAR([Data da Aprovação]),"")</f>
        <v>2003</v>
      </c>
      <c r="H2946" s="106">
        <f>Tabela9[[#This Row],[Valor do Provento R$]]/Tabela9[[#This Row],[Provento por 1 ou 1000 Ações]]</f>
        <v>3.5499999999999998E-3</v>
      </c>
    </row>
    <row r="2947" spans="1:8">
      <c r="A2947" s="119" t="s">
        <v>1579</v>
      </c>
      <c r="B2947" s="117" t="s">
        <v>1490</v>
      </c>
      <c r="C2947" s="140">
        <v>38432</v>
      </c>
      <c r="D2947" s="141">
        <v>1.75</v>
      </c>
      <c r="E2947" s="119">
        <v>1000</v>
      </c>
      <c r="F2947" s="119" t="s">
        <v>1492</v>
      </c>
      <c r="G2947" s="114">
        <f>IF([Data da Aprovação]&lt;&gt;"ESTATUTÁRIO",YEAR([Data da Aprovação]),"")</f>
        <v>2005</v>
      </c>
      <c r="H2947" s="106">
        <f>Tabela9[[#This Row],[Valor do Provento R$]]/Tabela9[[#This Row],[Provento por 1 ou 1000 Ações]]</f>
        <v>1.75E-3</v>
      </c>
    </row>
    <row r="2948" spans="1:8">
      <c r="A2948" s="118" t="s">
        <v>1579</v>
      </c>
      <c r="B2948" s="116" t="s">
        <v>1490</v>
      </c>
      <c r="C2948" s="138">
        <v>38733</v>
      </c>
      <c r="D2948" s="139">
        <v>4.84</v>
      </c>
      <c r="E2948" s="118">
        <v>1000</v>
      </c>
      <c r="F2948" s="118" t="s">
        <v>1492</v>
      </c>
      <c r="G2948" s="113">
        <f>IF([Data da Aprovação]&lt;&gt;"ESTATUTÁRIO",YEAR([Data da Aprovação]),"")</f>
        <v>2006</v>
      </c>
      <c r="H2948" s="106">
        <f>Tabela9[[#This Row],[Valor do Provento R$]]/Tabela9[[#This Row],[Provento por 1 ou 1000 Ações]]</f>
        <v>4.8399999999999997E-3</v>
      </c>
    </row>
    <row r="2949" spans="1:8">
      <c r="A2949" s="119" t="s">
        <v>1579</v>
      </c>
      <c r="B2949" s="117" t="s">
        <v>1490</v>
      </c>
      <c r="C2949" s="140">
        <v>39114</v>
      </c>
      <c r="D2949" s="141">
        <v>14.48</v>
      </c>
      <c r="E2949" s="119">
        <v>1000</v>
      </c>
      <c r="F2949" s="119" t="s">
        <v>1492</v>
      </c>
      <c r="G2949" s="114">
        <f>IF([Data da Aprovação]&lt;&gt;"ESTATUTÁRIO",YEAR([Data da Aprovação]),"")</f>
        <v>2007</v>
      </c>
      <c r="H2949" s="106">
        <f>Tabela9[[#This Row],[Valor do Provento R$]]/Tabela9[[#This Row],[Provento por 1 ou 1000 Ações]]</f>
        <v>1.448E-2</v>
      </c>
    </row>
    <row r="2950" spans="1:8">
      <c r="A2950" s="118" t="s">
        <v>1579</v>
      </c>
      <c r="B2950" s="116" t="s">
        <v>1490</v>
      </c>
      <c r="C2950" s="138">
        <v>39183</v>
      </c>
      <c r="D2950" s="139">
        <v>94.92</v>
      </c>
      <c r="E2950" s="118">
        <v>1000</v>
      </c>
      <c r="F2950" s="118" t="s">
        <v>1492</v>
      </c>
      <c r="G2950" s="113">
        <f>IF([Data da Aprovação]&lt;&gt;"ESTATUTÁRIO",YEAR([Data da Aprovação]),"")</f>
        <v>2007</v>
      </c>
      <c r="H2950" s="106">
        <f>Tabela9[[#This Row],[Valor do Provento R$]]/Tabela9[[#This Row],[Provento por 1 ou 1000 Ações]]</f>
        <v>9.4920000000000004E-2</v>
      </c>
    </row>
    <row r="2951" spans="1:8">
      <c r="A2951" s="119" t="s">
        <v>1579</v>
      </c>
      <c r="B2951" s="117" t="s">
        <v>1490</v>
      </c>
      <c r="C2951" s="140">
        <v>39189</v>
      </c>
      <c r="D2951" s="141">
        <v>3.28</v>
      </c>
      <c r="E2951" s="119">
        <v>1000</v>
      </c>
      <c r="F2951" s="119" t="s">
        <v>1492</v>
      </c>
      <c r="G2951" s="114">
        <f>IF([Data da Aprovação]&lt;&gt;"ESTATUTÁRIO",YEAR([Data da Aprovação]),"")</f>
        <v>2007</v>
      </c>
      <c r="H2951" s="106">
        <f>Tabela9[[#This Row],[Valor do Provento R$]]/Tabela9[[#This Row],[Provento por 1 ou 1000 Ações]]</f>
        <v>3.2799999999999999E-3</v>
      </c>
    </row>
    <row r="2952" spans="1:8">
      <c r="A2952" s="118" t="s">
        <v>1579</v>
      </c>
      <c r="B2952" s="116" t="s">
        <v>1490</v>
      </c>
      <c r="C2952" s="138">
        <v>39419</v>
      </c>
      <c r="D2952" s="139">
        <v>1.8100000000000002E-2</v>
      </c>
      <c r="E2952" s="118">
        <v>1</v>
      </c>
      <c r="F2952" s="118" t="s">
        <v>1492</v>
      </c>
      <c r="G2952" s="113">
        <f>IF([Data da Aprovação]&lt;&gt;"ESTATUTÁRIO",YEAR([Data da Aprovação]),"")</f>
        <v>2007</v>
      </c>
      <c r="H2952" s="106">
        <f>Tabela9[[#This Row],[Valor do Provento R$]]/Tabela9[[#This Row],[Provento por 1 ou 1000 Ações]]</f>
        <v>1.8100000000000002E-2</v>
      </c>
    </row>
    <row r="2953" spans="1:8">
      <c r="A2953" s="119" t="s">
        <v>1579</v>
      </c>
      <c r="B2953" s="117" t="s">
        <v>1490</v>
      </c>
      <c r="C2953" s="140">
        <v>39465</v>
      </c>
      <c r="D2953" s="141">
        <v>4.4000000000000003E-3</v>
      </c>
      <c r="E2953" s="119">
        <v>1</v>
      </c>
      <c r="F2953" s="119" t="s">
        <v>1492</v>
      </c>
      <c r="G2953" s="114">
        <f>IF([Data da Aprovação]&lt;&gt;"ESTATUTÁRIO",YEAR([Data da Aprovação]),"")</f>
        <v>2008</v>
      </c>
      <c r="H2953" s="106">
        <f>Tabela9[[#This Row],[Valor do Provento R$]]/Tabela9[[#This Row],[Provento por 1 ou 1000 Ações]]</f>
        <v>4.4000000000000003E-3</v>
      </c>
    </row>
    <row r="2954" spans="1:8">
      <c r="A2954" s="118" t="s">
        <v>1579</v>
      </c>
      <c r="B2954" s="116" t="s">
        <v>1490</v>
      </c>
      <c r="C2954" s="138">
        <v>39743</v>
      </c>
      <c r="D2954" s="139">
        <v>2.0899999999999998E-2</v>
      </c>
      <c r="E2954" s="118">
        <v>1</v>
      </c>
      <c r="F2954" s="118" t="s">
        <v>1492</v>
      </c>
      <c r="G2954" s="113">
        <f>IF([Data da Aprovação]&lt;&gt;"ESTATUTÁRIO",YEAR([Data da Aprovação]),"")</f>
        <v>2008</v>
      </c>
      <c r="H2954" s="106">
        <f>Tabela9[[#This Row],[Valor do Provento R$]]/Tabela9[[#This Row],[Provento por 1 ou 1000 Ações]]</f>
        <v>2.0899999999999998E-2</v>
      </c>
    </row>
    <row r="2955" spans="1:8">
      <c r="A2955" s="119" t="s">
        <v>1579</v>
      </c>
      <c r="B2955" s="117" t="s">
        <v>1490</v>
      </c>
      <c r="C2955" s="140">
        <v>39744</v>
      </c>
      <c r="D2955" s="141">
        <v>4.3099999999999999E-2</v>
      </c>
      <c r="E2955" s="119">
        <v>1</v>
      </c>
      <c r="F2955" s="119" t="s">
        <v>1492</v>
      </c>
      <c r="G2955" s="114">
        <f>IF([Data da Aprovação]&lt;&gt;"ESTATUTÁRIO",YEAR([Data da Aprovação]),"")</f>
        <v>2008</v>
      </c>
      <c r="H2955" s="106">
        <f>Tabela9[[#This Row],[Valor do Provento R$]]/Tabela9[[#This Row],[Provento por 1 ou 1000 Ações]]</f>
        <v>4.3099999999999999E-2</v>
      </c>
    </row>
    <row r="2956" spans="1:8">
      <c r="A2956" s="118" t="s">
        <v>1579</v>
      </c>
      <c r="B2956" s="116" t="s">
        <v>1490</v>
      </c>
      <c r="C2956" s="138">
        <v>39744</v>
      </c>
      <c r="D2956" s="139">
        <v>8.5000000000000006E-3</v>
      </c>
      <c r="E2956" s="118">
        <v>1</v>
      </c>
      <c r="F2956" s="118" t="s">
        <v>1489</v>
      </c>
      <c r="G2956" s="113">
        <f>IF([Data da Aprovação]&lt;&gt;"ESTATUTÁRIO",YEAR([Data da Aprovação]),"")</f>
        <v>2008</v>
      </c>
      <c r="H2956" s="106">
        <f>Tabela9[[#This Row],[Valor do Provento R$]]/Tabela9[[#This Row],[Provento por 1 ou 1000 Ações]]</f>
        <v>8.5000000000000006E-3</v>
      </c>
    </row>
    <row r="2957" spans="1:8">
      <c r="A2957" s="119" t="s">
        <v>1579</v>
      </c>
      <c r="B2957" s="117" t="s">
        <v>1490</v>
      </c>
      <c r="C2957" s="140">
        <v>39790</v>
      </c>
      <c r="D2957" s="141">
        <v>1.3299999999999999E-2</v>
      </c>
      <c r="E2957" s="119">
        <v>1</v>
      </c>
      <c r="F2957" s="119" t="s">
        <v>1492</v>
      </c>
      <c r="G2957" s="114">
        <f>IF([Data da Aprovação]&lt;&gt;"ESTATUTÁRIO",YEAR([Data da Aprovação]),"")</f>
        <v>2008</v>
      </c>
      <c r="H2957" s="106">
        <f>Tabela9[[#This Row],[Valor do Provento R$]]/Tabela9[[#This Row],[Provento por 1 ou 1000 Ações]]</f>
        <v>1.3299999999999999E-2</v>
      </c>
    </row>
    <row r="2958" spans="1:8">
      <c r="A2958" s="118" t="s">
        <v>1579</v>
      </c>
      <c r="B2958" s="116" t="s">
        <v>1490</v>
      </c>
      <c r="C2958" s="138">
        <v>39790</v>
      </c>
      <c r="D2958" s="139">
        <v>2.9499999999999998E-2</v>
      </c>
      <c r="E2958" s="118">
        <v>1</v>
      </c>
      <c r="F2958" s="118" t="s">
        <v>1492</v>
      </c>
      <c r="G2958" s="113">
        <f>IF([Data da Aprovação]&lt;&gt;"ESTATUTÁRIO",YEAR([Data da Aprovação]),"")</f>
        <v>2008</v>
      </c>
      <c r="H2958" s="106">
        <f>Tabela9[[#This Row],[Valor do Provento R$]]/Tabela9[[#This Row],[Provento por 1 ou 1000 Ações]]</f>
        <v>2.9499999999999998E-2</v>
      </c>
    </row>
    <row r="2959" spans="1:8">
      <c r="A2959" s="119" t="s">
        <v>1579</v>
      </c>
      <c r="B2959" s="117" t="s">
        <v>1490</v>
      </c>
      <c r="C2959" s="140">
        <v>40141</v>
      </c>
      <c r="D2959" s="141">
        <v>8.6E-3</v>
      </c>
      <c r="E2959" s="119">
        <v>1</v>
      </c>
      <c r="F2959" s="119" t="s">
        <v>1492</v>
      </c>
      <c r="G2959" s="114">
        <f>IF([Data da Aprovação]&lt;&gt;"ESTATUTÁRIO",YEAR([Data da Aprovação]),"")</f>
        <v>2009</v>
      </c>
      <c r="H2959" s="106">
        <f>Tabela9[[#This Row],[Valor do Provento R$]]/Tabela9[[#This Row],[Provento por 1 ou 1000 Ações]]</f>
        <v>8.6E-3</v>
      </c>
    </row>
    <row r="2960" spans="1:8">
      <c r="A2960" s="118" t="s">
        <v>1579</v>
      </c>
      <c r="B2960" s="116" t="s">
        <v>1490</v>
      </c>
      <c r="C2960" s="138">
        <v>40141</v>
      </c>
      <c r="D2960" s="139">
        <v>6.9099999999999995E-2</v>
      </c>
      <c r="E2960" s="118">
        <v>1</v>
      </c>
      <c r="F2960" s="118" t="s">
        <v>1492</v>
      </c>
      <c r="G2960" s="113">
        <f>IF([Data da Aprovação]&lt;&gt;"ESTATUTÁRIO",YEAR([Data da Aprovação]),"")</f>
        <v>2009</v>
      </c>
      <c r="H2960" s="106">
        <f>Tabela9[[#This Row],[Valor do Provento R$]]/Tabela9[[#This Row],[Provento por 1 ou 1000 Ações]]</f>
        <v>6.9099999999999995E-2</v>
      </c>
    </row>
    <row r="2961" spans="1:8">
      <c r="A2961" s="119" t="s">
        <v>1579</v>
      </c>
      <c r="B2961" s="117" t="s">
        <v>1490</v>
      </c>
      <c r="C2961" s="140">
        <v>40141</v>
      </c>
      <c r="D2961" s="141">
        <v>1.06E-2</v>
      </c>
      <c r="E2961" s="119">
        <v>1</v>
      </c>
      <c r="F2961" s="119" t="s">
        <v>1489</v>
      </c>
      <c r="G2961" s="114">
        <f>IF([Data da Aprovação]&lt;&gt;"ESTATUTÁRIO",YEAR([Data da Aprovação]),"")</f>
        <v>2009</v>
      </c>
      <c r="H2961" s="106">
        <f>Tabela9[[#This Row],[Valor do Provento R$]]/Tabela9[[#This Row],[Provento por 1 ou 1000 Ações]]</f>
        <v>1.06E-2</v>
      </c>
    </row>
    <row r="2962" spans="1:8">
      <c r="A2962" s="118" t="s">
        <v>1579</v>
      </c>
      <c r="B2962" s="116" t="s">
        <v>1490</v>
      </c>
      <c r="C2962" s="138">
        <v>40477</v>
      </c>
      <c r="D2962" s="139">
        <v>5.28E-2</v>
      </c>
      <c r="E2962" s="118">
        <v>1</v>
      </c>
      <c r="F2962" s="118" t="s">
        <v>1492</v>
      </c>
      <c r="G2962" s="113">
        <f>IF([Data da Aprovação]&lt;&gt;"ESTATUTÁRIO",YEAR([Data da Aprovação]),"")</f>
        <v>2010</v>
      </c>
      <c r="H2962" s="106">
        <f>Tabela9[[#This Row],[Valor do Provento R$]]/Tabela9[[#This Row],[Provento por 1 ou 1000 Ações]]</f>
        <v>5.28E-2</v>
      </c>
    </row>
    <row r="2963" spans="1:8">
      <c r="A2963" s="119" t="s">
        <v>1579</v>
      </c>
      <c r="B2963" s="117" t="s">
        <v>1490</v>
      </c>
      <c r="C2963" s="140">
        <v>40477</v>
      </c>
      <c r="D2963" s="141">
        <v>4.5400000000000003E-2</v>
      </c>
      <c r="E2963" s="119">
        <v>1</v>
      </c>
      <c r="F2963" s="119" t="s">
        <v>1492</v>
      </c>
      <c r="G2963" s="114">
        <f>IF([Data da Aprovação]&lt;&gt;"ESTATUTÁRIO",YEAR([Data da Aprovação]),"")</f>
        <v>2010</v>
      </c>
      <c r="H2963" s="106">
        <f>Tabela9[[#This Row],[Valor do Provento R$]]/Tabela9[[#This Row],[Provento por 1 ou 1000 Ações]]</f>
        <v>4.5400000000000003E-2</v>
      </c>
    </row>
    <row r="2964" spans="1:8">
      <c r="A2964" s="118" t="s">
        <v>1579</v>
      </c>
      <c r="B2964" s="116" t="s">
        <v>1490</v>
      </c>
      <c r="C2964" s="138">
        <v>40882</v>
      </c>
      <c r="D2964" s="139">
        <v>3.9210000000000002E-2</v>
      </c>
      <c r="E2964" s="118">
        <v>1</v>
      </c>
      <c r="F2964" s="118" t="s">
        <v>1492</v>
      </c>
      <c r="G2964" s="113">
        <f>IF([Data da Aprovação]&lt;&gt;"ESTATUTÁRIO",YEAR([Data da Aprovação]),"")</f>
        <v>2011</v>
      </c>
      <c r="H2964" s="106">
        <f>Tabela9[[#This Row],[Valor do Provento R$]]/Tabela9[[#This Row],[Provento por 1 ou 1000 Ações]]</f>
        <v>3.9210000000000002E-2</v>
      </c>
    </row>
    <row r="2965" spans="1:8">
      <c r="A2965" s="119" t="s">
        <v>1579</v>
      </c>
      <c r="B2965" s="117" t="s">
        <v>1490</v>
      </c>
      <c r="C2965" s="140">
        <v>41212</v>
      </c>
      <c r="D2965" s="141">
        <v>4.1579999999999999E-2</v>
      </c>
      <c r="E2965" s="119">
        <v>1</v>
      </c>
      <c r="F2965" s="119" t="s">
        <v>1492</v>
      </c>
      <c r="G2965" s="114">
        <f>IF([Data da Aprovação]&lt;&gt;"ESTATUTÁRIO",YEAR([Data da Aprovação]),"")</f>
        <v>2012</v>
      </c>
      <c r="H2965" s="106">
        <f>Tabela9[[#This Row],[Valor do Provento R$]]/Tabela9[[#This Row],[Provento por 1 ou 1000 Ações]]</f>
        <v>4.1579999999999999E-2</v>
      </c>
    </row>
    <row r="2966" spans="1:8">
      <c r="A2966" s="118" t="s">
        <v>1579</v>
      </c>
      <c r="B2966" s="116" t="s">
        <v>1490</v>
      </c>
      <c r="C2966" s="138">
        <v>41212</v>
      </c>
      <c r="D2966" s="139">
        <v>6.3600000000000002E-3</v>
      </c>
      <c r="E2966" s="118">
        <v>1</v>
      </c>
      <c r="F2966" s="118" t="s">
        <v>1489</v>
      </c>
      <c r="G2966" s="113">
        <f>IF([Data da Aprovação]&lt;&gt;"ESTATUTÁRIO",YEAR([Data da Aprovação]),"")</f>
        <v>2012</v>
      </c>
      <c r="H2966" s="106">
        <f>Tabela9[[#This Row],[Valor do Provento R$]]/Tabela9[[#This Row],[Provento por 1 ou 1000 Ações]]</f>
        <v>6.3600000000000002E-3</v>
      </c>
    </row>
    <row r="2967" spans="1:8">
      <c r="A2967" s="119" t="s">
        <v>1579</v>
      </c>
      <c r="B2967" s="117" t="s">
        <v>1490</v>
      </c>
      <c r="C2967" s="140">
        <v>41572</v>
      </c>
      <c r="D2967" s="141">
        <v>8.6970000000000006E-2</v>
      </c>
      <c r="E2967" s="119">
        <v>1</v>
      </c>
      <c r="F2967" s="119" t="s">
        <v>1492</v>
      </c>
      <c r="G2967" s="114">
        <f>IF([Data da Aprovação]&lt;&gt;"ESTATUTÁRIO",YEAR([Data da Aprovação]),"")</f>
        <v>2013</v>
      </c>
      <c r="H2967" s="106">
        <f>Tabela9[[#This Row],[Valor do Provento R$]]/Tabela9[[#This Row],[Provento por 1 ou 1000 Ações]]</f>
        <v>8.6970000000000006E-2</v>
      </c>
    </row>
    <row r="2968" spans="1:8">
      <c r="A2968" s="118" t="s">
        <v>1580</v>
      </c>
      <c r="B2968" s="116" t="s">
        <v>1488</v>
      </c>
      <c r="C2968" s="138">
        <v>41368</v>
      </c>
      <c r="D2968" s="139">
        <v>87448.56</v>
      </c>
      <c r="E2968" s="118">
        <v>1</v>
      </c>
      <c r="F2968" s="118" t="s">
        <v>1492</v>
      </c>
      <c r="G2968" s="113">
        <f>IF([Data da Aprovação]&lt;&gt;"ESTATUTÁRIO",YEAR([Data da Aprovação]),"")</f>
        <v>2013</v>
      </c>
      <c r="H2968" s="106">
        <f>Tabela9[[#This Row],[Valor do Provento R$]]/Tabela9[[#This Row],[Provento por 1 ou 1000 Ações]]</f>
        <v>87448.56</v>
      </c>
    </row>
    <row r="2969" spans="1:8">
      <c r="A2969" s="119" t="s">
        <v>1581</v>
      </c>
      <c r="B2969" s="117" t="s">
        <v>1488</v>
      </c>
      <c r="C2969" s="140">
        <v>35907</v>
      </c>
      <c r="D2969" s="141">
        <v>9.2519639000000001E-2</v>
      </c>
      <c r="E2969" s="119">
        <v>1000</v>
      </c>
      <c r="F2969" s="119" t="s">
        <v>1492</v>
      </c>
      <c r="G2969" s="114">
        <f>IF([Data da Aprovação]&lt;&gt;"ESTATUTÁRIO",YEAR([Data da Aprovação]),"")</f>
        <v>1998</v>
      </c>
      <c r="H2969" s="106">
        <f>Tabela9[[#This Row],[Valor do Provento R$]]/Tabela9[[#This Row],[Provento por 1 ou 1000 Ações]]</f>
        <v>9.2519638999999994E-5</v>
      </c>
    </row>
    <row r="2970" spans="1:8">
      <c r="A2970" s="118" t="s">
        <v>1581</v>
      </c>
      <c r="B2970" s="116" t="s">
        <v>1488</v>
      </c>
      <c r="C2970" s="138">
        <v>36031</v>
      </c>
      <c r="D2970" s="139">
        <v>1.1107715000000001E-2</v>
      </c>
      <c r="E2970" s="118">
        <v>1000</v>
      </c>
      <c r="F2970" s="118" t="s">
        <v>1492</v>
      </c>
      <c r="G2970" s="113">
        <f>IF([Data da Aprovação]&lt;&gt;"ESTATUTÁRIO",YEAR([Data da Aprovação]),"")</f>
        <v>1998</v>
      </c>
      <c r="H2970" s="106">
        <f>Tabela9[[#This Row],[Valor do Provento R$]]/Tabela9[[#This Row],[Provento por 1 ou 1000 Ações]]</f>
        <v>1.1107715000000001E-5</v>
      </c>
    </row>
    <row r="2971" spans="1:8">
      <c r="A2971" s="119" t="s">
        <v>1581</v>
      </c>
      <c r="B2971" s="117" t="s">
        <v>1488</v>
      </c>
      <c r="C2971" s="140">
        <v>36280</v>
      </c>
      <c r="D2971" s="141">
        <v>6.4099999999999999E-3</v>
      </c>
      <c r="E2971" s="119">
        <v>1000</v>
      </c>
      <c r="F2971" s="119" t="s">
        <v>1492</v>
      </c>
      <c r="G2971" s="114">
        <f>IF([Data da Aprovação]&lt;&gt;"ESTATUTÁRIO",YEAR([Data da Aprovação]),"")</f>
        <v>1999</v>
      </c>
      <c r="H2971" s="106">
        <f>Tabela9[[#This Row],[Valor do Provento R$]]/Tabela9[[#This Row],[Provento por 1 ou 1000 Ações]]</f>
        <v>6.4099999999999996E-6</v>
      </c>
    </row>
    <row r="2972" spans="1:8">
      <c r="A2972" s="118" t="s">
        <v>1581</v>
      </c>
      <c r="B2972" s="116" t="s">
        <v>1488</v>
      </c>
      <c r="C2972" s="138">
        <v>36369</v>
      </c>
      <c r="D2972" s="139">
        <v>6.9640339999999995E-2</v>
      </c>
      <c r="E2972" s="118">
        <v>1000</v>
      </c>
      <c r="F2972" s="118" t="s">
        <v>1492</v>
      </c>
      <c r="G2972" s="113">
        <f>IF([Data da Aprovação]&lt;&gt;"ESTATUTÁRIO",YEAR([Data da Aprovação]),"")</f>
        <v>1999</v>
      </c>
      <c r="H2972" s="106">
        <f>Tabela9[[#This Row],[Valor do Provento R$]]/Tabela9[[#This Row],[Provento por 1 ou 1000 Ações]]</f>
        <v>6.9640340000000001E-5</v>
      </c>
    </row>
    <row r="2973" spans="1:8">
      <c r="A2973" s="119" t="s">
        <v>1581</v>
      </c>
      <c r="B2973" s="117" t="s">
        <v>1488</v>
      </c>
      <c r="C2973" s="140">
        <v>36635</v>
      </c>
      <c r="D2973" s="141">
        <v>4.6615401000000001E-2</v>
      </c>
      <c r="E2973" s="119">
        <v>1000</v>
      </c>
      <c r="F2973" s="119" t="s">
        <v>1492</v>
      </c>
      <c r="G2973" s="114">
        <f>IF([Data da Aprovação]&lt;&gt;"ESTATUTÁRIO",YEAR([Data da Aprovação]),"")</f>
        <v>2000</v>
      </c>
      <c r="H2973" s="106">
        <f>Tabela9[[#This Row],[Valor do Provento R$]]/Tabela9[[#This Row],[Provento por 1 ou 1000 Ações]]</f>
        <v>4.6615401000000004E-5</v>
      </c>
    </row>
    <row r="2974" spans="1:8">
      <c r="A2974" s="118" t="s">
        <v>1581</v>
      </c>
      <c r="B2974" s="116" t="s">
        <v>1488</v>
      </c>
      <c r="C2974" s="138">
        <v>37159</v>
      </c>
      <c r="D2974" s="139">
        <v>3.7378495999999997E-2</v>
      </c>
      <c r="E2974" s="118">
        <v>1000</v>
      </c>
      <c r="F2974" s="118" t="s">
        <v>1492</v>
      </c>
      <c r="G2974" s="113">
        <f>IF([Data da Aprovação]&lt;&gt;"ESTATUTÁRIO",YEAR([Data da Aprovação]),"")</f>
        <v>2001</v>
      </c>
      <c r="H2974" s="106">
        <f>Tabela9[[#This Row],[Valor do Provento R$]]/Tabela9[[#This Row],[Provento por 1 ou 1000 Ações]]</f>
        <v>3.7378495999999997E-5</v>
      </c>
    </row>
    <row r="2975" spans="1:8">
      <c r="A2975" s="119" t="s">
        <v>1581</v>
      </c>
      <c r="B2975" s="117" t="s">
        <v>1488</v>
      </c>
      <c r="C2975" s="140">
        <v>37336</v>
      </c>
      <c r="D2975" s="141">
        <v>0.175043</v>
      </c>
      <c r="E2975" s="119">
        <v>1000</v>
      </c>
      <c r="F2975" s="119" t="s">
        <v>1489</v>
      </c>
      <c r="G2975" s="114">
        <f>IF([Data da Aprovação]&lt;&gt;"ESTATUTÁRIO",YEAR([Data da Aprovação]),"")</f>
        <v>2002</v>
      </c>
      <c r="H2975" s="106">
        <f>Tabela9[[#This Row],[Valor do Provento R$]]/Tabela9[[#This Row],[Provento por 1 ou 1000 Ações]]</f>
        <v>1.75043E-4</v>
      </c>
    </row>
    <row r="2976" spans="1:8">
      <c r="A2976" s="118" t="s">
        <v>1581</v>
      </c>
      <c r="B2976" s="116" t="s">
        <v>1488</v>
      </c>
      <c r="C2976" s="138">
        <v>37372</v>
      </c>
      <c r="D2976" s="139">
        <v>2.5232850000000001E-3</v>
      </c>
      <c r="E2976" s="118">
        <v>1000</v>
      </c>
      <c r="F2976" s="118" t="s">
        <v>1492</v>
      </c>
      <c r="G2976" s="113">
        <f>IF([Data da Aprovação]&lt;&gt;"ESTATUTÁRIO",YEAR([Data da Aprovação]),"")</f>
        <v>2002</v>
      </c>
      <c r="H2976" s="106">
        <f>Tabela9[[#This Row],[Valor do Provento R$]]/Tabela9[[#This Row],[Provento por 1 ou 1000 Ações]]</f>
        <v>2.5232850000000003E-6</v>
      </c>
    </row>
    <row r="2977" spans="1:8">
      <c r="A2977" s="119" t="s">
        <v>1581</v>
      </c>
      <c r="B2977" s="117" t="s">
        <v>1488</v>
      </c>
      <c r="C2977" s="140">
        <v>37476</v>
      </c>
      <c r="D2977" s="141">
        <v>0.16157851400000001</v>
      </c>
      <c r="E2977" s="119">
        <v>1000</v>
      </c>
      <c r="F2977" s="119" t="s">
        <v>1489</v>
      </c>
      <c r="G2977" s="114">
        <f>IF([Data da Aprovação]&lt;&gt;"ESTATUTÁRIO",YEAR([Data da Aprovação]),"")</f>
        <v>2002</v>
      </c>
      <c r="H2977" s="106">
        <f>Tabela9[[#This Row],[Valor do Provento R$]]/Tabela9[[#This Row],[Provento por 1 ou 1000 Ações]]</f>
        <v>1.6157851400000001E-4</v>
      </c>
    </row>
    <row r="2978" spans="1:8">
      <c r="A2978" s="118" t="s">
        <v>1581</v>
      </c>
      <c r="B2978" s="116" t="s">
        <v>1488</v>
      </c>
      <c r="C2978" s="138">
        <v>37476</v>
      </c>
      <c r="D2978" s="139">
        <v>1.0233305999999999E-2</v>
      </c>
      <c r="E2978" s="118">
        <v>1000</v>
      </c>
      <c r="F2978" s="118" t="s">
        <v>1492</v>
      </c>
      <c r="G2978" s="113">
        <f>IF([Data da Aprovação]&lt;&gt;"ESTATUTÁRIO",YEAR([Data da Aprovação]),"")</f>
        <v>2002</v>
      </c>
      <c r="H2978" s="106">
        <f>Tabela9[[#This Row],[Valor do Provento R$]]/Tabela9[[#This Row],[Provento por 1 ou 1000 Ações]]</f>
        <v>1.0233305999999999E-5</v>
      </c>
    </row>
    <row r="2979" spans="1:8">
      <c r="A2979" s="119" t="s">
        <v>1581</v>
      </c>
      <c r="B2979" s="117" t="s">
        <v>1488</v>
      </c>
      <c r="C2979" s="140">
        <v>37767</v>
      </c>
      <c r="D2979" s="141">
        <v>1.4568996000000001E-2</v>
      </c>
      <c r="E2979" s="119">
        <v>1000</v>
      </c>
      <c r="F2979" s="119" t="s">
        <v>1492</v>
      </c>
      <c r="G2979" s="114">
        <f>IF([Data da Aprovação]&lt;&gt;"ESTATUTÁRIO",YEAR([Data da Aprovação]),"")</f>
        <v>2003</v>
      </c>
      <c r="H2979" s="106">
        <f>Tabela9[[#This Row],[Valor do Provento R$]]/Tabela9[[#This Row],[Provento por 1 ou 1000 Ações]]</f>
        <v>1.4568996000000001E-5</v>
      </c>
    </row>
    <row r="2980" spans="1:8">
      <c r="A2980" s="118" t="s">
        <v>1581</v>
      </c>
      <c r="B2980" s="116" t="s">
        <v>1488</v>
      </c>
      <c r="C2980" s="138">
        <v>37859</v>
      </c>
      <c r="D2980" s="139">
        <v>1.5969343E-2</v>
      </c>
      <c r="E2980" s="118">
        <v>1000</v>
      </c>
      <c r="F2980" s="118" t="s">
        <v>1492</v>
      </c>
      <c r="G2980" s="113">
        <f>IF([Data da Aprovação]&lt;&gt;"ESTATUTÁRIO",YEAR([Data da Aprovação]),"")</f>
        <v>2003</v>
      </c>
      <c r="H2980" s="106">
        <f>Tabela9[[#This Row],[Valor do Provento R$]]/Tabela9[[#This Row],[Provento por 1 ou 1000 Ações]]</f>
        <v>1.5969343000000001E-5</v>
      </c>
    </row>
    <row r="2981" spans="1:8">
      <c r="A2981" s="119" t="s">
        <v>1581</v>
      </c>
      <c r="B2981" s="117" t="s">
        <v>1488</v>
      </c>
      <c r="C2981" s="140">
        <v>38035</v>
      </c>
      <c r="D2981" s="141">
        <v>7.5403307000000003E-2</v>
      </c>
      <c r="E2981" s="119">
        <v>1000</v>
      </c>
      <c r="F2981" s="119" t="s">
        <v>1489</v>
      </c>
      <c r="G2981" s="114">
        <f>IF([Data da Aprovação]&lt;&gt;"ESTATUTÁRIO",YEAR([Data da Aprovação]),"")</f>
        <v>2004</v>
      </c>
      <c r="H2981" s="106">
        <f>Tabela9[[#This Row],[Valor do Provento R$]]/Tabela9[[#This Row],[Provento por 1 ou 1000 Ações]]</f>
        <v>7.5403307000000003E-5</v>
      </c>
    </row>
    <row r="2982" spans="1:8">
      <c r="A2982" s="118" t="s">
        <v>1581</v>
      </c>
      <c r="B2982" s="116" t="s">
        <v>1488</v>
      </c>
      <c r="C2982" s="138">
        <v>38198</v>
      </c>
      <c r="D2982" s="139">
        <v>2.6391156999999998E-2</v>
      </c>
      <c r="E2982" s="118">
        <v>1000</v>
      </c>
      <c r="F2982" s="118" t="s">
        <v>1489</v>
      </c>
      <c r="G2982" s="113">
        <f>IF([Data da Aprovação]&lt;&gt;"ESTATUTÁRIO",YEAR([Data da Aprovação]),"")</f>
        <v>2004</v>
      </c>
      <c r="H2982" s="106">
        <f>Tabela9[[#This Row],[Valor do Provento R$]]/Tabela9[[#This Row],[Provento por 1 ou 1000 Ações]]</f>
        <v>2.6391156999999998E-5</v>
      </c>
    </row>
    <row r="2983" spans="1:8">
      <c r="A2983" s="119" t="s">
        <v>1581</v>
      </c>
      <c r="B2983" s="117" t="s">
        <v>1488</v>
      </c>
      <c r="C2983" s="140">
        <v>38225</v>
      </c>
      <c r="D2983" s="141">
        <v>5.38595E-4</v>
      </c>
      <c r="E2983" s="119">
        <v>1000</v>
      </c>
      <c r="F2983" s="119" t="s">
        <v>1492</v>
      </c>
      <c r="G2983" s="114">
        <f>IF([Data da Aprovação]&lt;&gt;"ESTATUTÁRIO",YEAR([Data da Aprovação]),"")</f>
        <v>2004</v>
      </c>
      <c r="H2983" s="106">
        <f>Tabela9[[#This Row],[Valor do Provento R$]]/Tabela9[[#This Row],[Provento por 1 ou 1000 Ações]]</f>
        <v>5.3859499999999999E-7</v>
      </c>
    </row>
    <row r="2984" spans="1:8">
      <c r="A2984" s="118" t="s">
        <v>1581</v>
      </c>
      <c r="B2984" s="116" t="s">
        <v>1488</v>
      </c>
      <c r="C2984" s="138">
        <v>38401</v>
      </c>
      <c r="D2984" s="139">
        <v>8.6175208000000003E-2</v>
      </c>
      <c r="E2984" s="118">
        <v>1000</v>
      </c>
      <c r="F2984" s="118" t="s">
        <v>1489</v>
      </c>
      <c r="G2984" s="113">
        <f>IF([Data da Aprovação]&lt;&gt;"ESTATUTÁRIO",YEAR([Data da Aprovação]),"")</f>
        <v>2005</v>
      </c>
      <c r="H2984" s="106">
        <f>Tabela9[[#This Row],[Valor do Provento R$]]/Tabela9[[#This Row],[Provento por 1 ou 1000 Ações]]</f>
        <v>8.6175208000000003E-5</v>
      </c>
    </row>
    <row r="2985" spans="1:8">
      <c r="A2985" s="119" t="s">
        <v>1581</v>
      </c>
      <c r="B2985" s="117" t="s">
        <v>1488</v>
      </c>
      <c r="C2985" s="140">
        <v>38420</v>
      </c>
      <c r="D2985" s="141">
        <v>5.38595E-4</v>
      </c>
      <c r="E2985" s="119">
        <v>1000</v>
      </c>
      <c r="F2985" s="119" t="s">
        <v>1492</v>
      </c>
      <c r="G2985" s="114">
        <f>IF([Data da Aprovação]&lt;&gt;"ESTATUTÁRIO",YEAR([Data da Aprovação]),"")</f>
        <v>2005</v>
      </c>
      <c r="H2985" s="106">
        <f>Tabela9[[#This Row],[Valor do Provento R$]]/Tabela9[[#This Row],[Provento por 1 ou 1000 Ações]]</f>
        <v>5.3859499999999999E-7</v>
      </c>
    </row>
    <row r="2986" spans="1:8">
      <c r="A2986" s="118" t="s">
        <v>1581</v>
      </c>
      <c r="B2986" s="116" t="s">
        <v>1488</v>
      </c>
      <c r="C2986" s="138">
        <v>38561</v>
      </c>
      <c r="D2986" s="139">
        <v>1.1579793999999999E-2</v>
      </c>
      <c r="E2986" s="118">
        <v>1</v>
      </c>
      <c r="F2986" s="118" t="s">
        <v>1489</v>
      </c>
      <c r="G2986" s="113">
        <f>IF([Data da Aprovação]&lt;&gt;"ESTATUTÁRIO",YEAR([Data da Aprovação]),"")</f>
        <v>2005</v>
      </c>
      <c r="H2986" s="106">
        <f>Tabela9[[#This Row],[Valor do Provento R$]]/Tabela9[[#This Row],[Provento por 1 ou 1000 Ações]]</f>
        <v>1.1579793999999999E-2</v>
      </c>
    </row>
    <row r="2987" spans="1:8">
      <c r="A2987" s="119" t="s">
        <v>1581</v>
      </c>
      <c r="B2987" s="117" t="s">
        <v>1488</v>
      </c>
      <c r="C2987" s="140">
        <v>38772</v>
      </c>
      <c r="D2987" s="141">
        <v>0.138688225</v>
      </c>
      <c r="E2987" s="119">
        <v>1</v>
      </c>
      <c r="F2987" s="119" t="s">
        <v>1489</v>
      </c>
      <c r="G2987" s="114">
        <f>IF([Data da Aprovação]&lt;&gt;"ESTATUTÁRIO",YEAR([Data da Aprovação]),"")</f>
        <v>2006</v>
      </c>
      <c r="H2987" s="106">
        <f>Tabela9[[#This Row],[Valor do Provento R$]]/Tabela9[[#This Row],[Provento por 1 ou 1000 Ações]]</f>
        <v>0.138688225</v>
      </c>
    </row>
    <row r="2988" spans="1:8">
      <c r="A2988" s="118" t="s">
        <v>1581</v>
      </c>
      <c r="B2988" s="116" t="s">
        <v>1488</v>
      </c>
      <c r="C2988" s="138">
        <v>38792</v>
      </c>
      <c r="D2988" s="139">
        <v>5.3860000000000003E-5</v>
      </c>
      <c r="E2988" s="118">
        <v>1</v>
      </c>
      <c r="F2988" s="118" t="s">
        <v>1492</v>
      </c>
      <c r="G2988" s="113">
        <f>IF([Data da Aprovação]&lt;&gt;"ESTATUTÁRIO",YEAR([Data da Aprovação]),"")</f>
        <v>2006</v>
      </c>
      <c r="H2988" s="106">
        <f>Tabela9[[#This Row],[Valor do Provento R$]]/Tabela9[[#This Row],[Provento por 1 ou 1000 Ações]]</f>
        <v>5.3860000000000003E-5</v>
      </c>
    </row>
    <row r="2989" spans="1:8">
      <c r="A2989" s="119" t="s">
        <v>1581</v>
      </c>
      <c r="B2989" s="117" t="s">
        <v>1488</v>
      </c>
      <c r="C2989" s="140">
        <v>38898</v>
      </c>
      <c r="D2989" s="141">
        <v>0.16831095200000001</v>
      </c>
      <c r="E2989" s="119">
        <v>1</v>
      </c>
      <c r="F2989" s="119" t="s">
        <v>1489</v>
      </c>
      <c r="G2989" s="114">
        <f>IF([Data da Aprovação]&lt;&gt;"ESTATUTÁRIO",YEAR([Data da Aprovação]),"")</f>
        <v>2006</v>
      </c>
      <c r="H2989" s="106">
        <f>Tabela9[[#This Row],[Valor do Provento R$]]/Tabela9[[#This Row],[Provento por 1 ou 1000 Ações]]</f>
        <v>0.16831095200000001</v>
      </c>
    </row>
    <row r="2990" spans="1:8">
      <c r="A2990" s="118" t="s">
        <v>1581</v>
      </c>
      <c r="B2990" s="116" t="s">
        <v>1488</v>
      </c>
      <c r="C2990" s="138">
        <v>38940</v>
      </c>
      <c r="D2990" s="139">
        <v>2.5583265000000001E-2</v>
      </c>
      <c r="E2990" s="118">
        <v>1</v>
      </c>
      <c r="F2990" s="118" t="s">
        <v>1489</v>
      </c>
      <c r="G2990" s="113">
        <f>IF([Data da Aprovação]&lt;&gt;"ESTATUTÁRIO",YEAR([Data da Aprovação]),"")</f>
        <v>2006</v>
      </c>
      <c r="H2990" s="106">
        <f>Tabela9[[#This Row],[Valor do Provento R$]]/Tabela9[[#This Row],[Provento por 1 ou 1000 Ações]]</f>
        <v>2.5583265000000001E-2</v>
      </c>
    </row>
    <row r="2991" spans="1:8">
      <c r="A2991" s="119" t="s">
        <v>1581</v>
      </c>
      <c r="B2991" s="117" t="s">
        <v>1488</v>
      </c>
      <c r="C2991" s="140">
        <v>39324</v>
      </c>
      <c r="D2991" s="141">
        <v>0.26929752400000001</v>
      </c>
      <c r="E2991" s="119">
        <v>1</v>
      </c>
      <c r="F2991" s="119" t="s">
        <v>1489</v>
      </c>
      <c r="G2991" s="114">
        <f>IF([Data da Aprovação]&lt;&gt;"ESTATUTÁRIO",YEAR([Data da Aprovação]),"")</f>
        <v>2007</v>
      </c>
      <c r="H2991" s="106">
        <f>Tabela9[[#This Row],[Valor do Provento R$]]/Tabela9[[#This Row],[Provento por 1 ou 1000 Ações]]</f>
        <v>0.26929752400000001</v>
      </c>
    </row>
    <row r="2992" spans="1:8">
      <c r="A2992" s="118" t="s">
        <v>1581</v>
      </c>
      <c r="B2992" s="116" t="s">
        <v>1488</v>
      </c>
      <c r="C2992" s="138">
        <v>39324</v>
      </c>
      <c r="D2992" s="139">
        <v>0.23698182100000001</v>
      </c>
      <c r="E2992" s="118">
        <v>1</v>
      </c>
      <c r="F2992" s="118" t="s">
        <v>1492</v>
      </c>
      <c r="G2992" s="113">
        <f>IF([Data da Aprovação]&lt;&gt;"ESTATUTÁRIO",YEAR([Data da Aprovação]),"")</f>
        <v>2007</v>
      </c>
      <c r="H2992" s="106">
        <f>Tabela9[[#This Row],[Valor do Provento R$]]/Tabela9[[#This Row],[Provento por 1 ou 1000 Ações]]</f>
        <v>0.23698182100000001</v>
      </c>
    </row>
    <row r="2993" spans="1:8">
      <c r="A2993" s="119" t="s">
        <v>1581</v>
      </c>
      <c r="B2993" s="117" t="s">
        <v>1488</v>
      </c>
      <c r="C2993" s="140">
        <v>39463</v>
      </c>
      <c r="D2993" s="141">
        <v>0.21543801900000001</v>
      </c>
      <c r="E2993" s="119">
        <v>1</v>
      </c>
      <c r="F2993" s="119" t="s">
        <v>1489</v>
      </c>
      <c r="G2993" s="114">
        <f>IF([Data da Aprovação]&lt;&gt;"ESTATUTÁRIO",YEAR([Data da Aprovação]),"")</f>
        <v>2008</v>
      </c>
      <c r="H2993" s="106">
        <f>Tabela9[[#This Row],[Valor do Provento R$]]/Tabela9[[#This Row],[Provento por 1 ou 1000 Ações]]</f>
        <v>0.21543801900000001</v>
      </c>
    </row>
    <row r="2994" spans="1:8">
      <c r="A2994" s="118" t="s">
        <v>1581</v>
      </c>
      <c r="B2994" s="116" t="s">
        <v>1488</v>
      </c>
      <c r="C2994" s="138">
        <v>39506</v>
      </c>
      <c r="D2994" s="139">
        <v>0.40394628599999999</v>
      </c>
      <c r="E2994" s="118">
        <v>1</v>
      </c>
      <c r="F2994" s="118" t="s">
        <v>1492</v>
      </c>
      <c r="G2994" s="113">
        <f>IF([Data da Aprovação]&lt;&gt;"ESTATUTÁRIO",YEAR([Data da Aprovação]),"")</f>
        <v>2008</v>
      </c>
      <c r="H2994" s="106">
        <f>Tabela9[[#This Row],[Valor do Provento R$]]/Tabela9[[#This Row],[Provento por 1 ou 1000 Ações]]</f>
        <v>0.40394628599999999</v>
      </c>
    </row>
    <row r="2995" spans="1:8">
      <c r="A2995" s="119" t="s">
        <v>1581</v>
      </c>
      <c r="B2995" s="117" t="s">
        <v>1488</v>
      </c>
      <c r="C2995" s="140">
        <v>39658</v>
      </c>
      <c r="D2995" s="141">
        <v>0.29622727599999998</v>
      </c>
      <c r="E2995" s="119">
        <v>1</v>
      </c>
      <c r="F2995" s="119" t="s">
        <v>1489</v>
      </c>
      <c r="G2995" s="114">
        <f>IF([Data da Aprovação]&lt;&gt;"ESTATUTÁRIO",YEAR([Data da Aprovação]),"")</f>
        <v>2008</v>
      </c>
      <c r="H2995" s="106">
        <f>Tabela9[[#This Row],[Valor do Provento R$]]/Tabela9[[#This Row],[Provento por 1 ou 1000 Ações]]</f>
        <v>0.29622727599999998</v>
      </c>
    </row>
    <row r="2996" spans="1:8">
      <c r="A2996" s="118" t="s">
        <v>1581</v>
      </c>
      <c r="B2996" s="116" t="s">
        <v>1488</v>
      </c>
      <c r="C2996" s="138">
        <v>39658</v>
      </c>
      <c r="D2996" s="139">
        <v>0.438954964</v>
      </c>
      <c r="E2996" s="118">
        <v>1</v>
      </c>
      <c r="F2996" s="118" t="s">
        <v>1492</v>
      </c>
      <c r="G2996" s="113">
        <f>IF([Data da Aprovação]&lt;&gt;"ESTATUTÁRIO",YEAR([Data da Aprovação]),"")</f>
        <v>2008</v>
      </c>
      <c r="H2996" s="106">
        <f>Tabela9[[#This Row],[Valor do Provento R$]]/Tabela9[[#This Row],[Provento por 1 ou 1000 Ações]]</f>
        <v>0.438954964</v>
      </c>
    </row>
    <row r="2997" spans="1:8">
      <c r="A2997" s="119" t="s">
        <v>1581</v>
      </c>
      <c r="B2997" s="117" t="s">
        <v>1488</v>
      </c>
      <c r="C2997" s="140">
        <v>39843</v>
      </c>
      <c r="D2997" s="141">
        <v>0.228902895</v>
      </c>
      <c r="E2997" s="119">
        <v>1</v>
      </c>
      <c r="F2997" s="119" t="s">
        <v>1489</v>
      </c>
      <c r="G2997" s="114">
        <f>IF([Data da Aprovação]&lt;&gt;"ESTATUTÁRIO",YEAR([Data da Aprovação]),"")</f>
        <v>2009</v>
      </c>
      <c r="H2997" s="106">
        <f>Tabela9[[#This Row],[Valor do Provento R$]]/Tabela9[[#This Row],[Provento por 1 ou 1000 Ações]]</f>
        <v>0.228902895</v>
      </c>
    </row>
    <row r="2998" spans="1:8">
      <c r="A2998" s="118" t="s">
        <v>1581</v>
      </c>
      <c r="B2998" s="116" t="s">
        <v>1488</v>
      </c>
      <c r="C2998" s="138">
        <v>39898</v>
      </c>
      <c r="D2998" s="139">
        <v>2.6929752000000001E-2</v>
      </c>
      <c r="E2998" s="118">
        <v>1</v>
      </c>
      <c r="F2998" s="118" t="s">
        <v>1492</v>
      </c>
      <c r="G2998" s="113">
        <f>IF([Data da Aprovação]&lt;&gt;"ESTATUTÁRIO",YEAR([Data da Aprovação]),"")</f>
        <v>2009</v>
      </c>
      <c r="H2998" s="106">
        <f>Tabela9[[#This Row],[Valor do Provento R$]]/Tabela9[[#This Row],[Provento por 1 ou 1000 Ações]]</f>
        <v>2.6929752000000001E-2</v>
      </c>
    </row>
    <row r="2999" spans="1:8">
      <c r="A2999" s="119" t="s">
        <v>1581</v>
      </c>
      <c r="B2999" s="117" t="s">
        <v>1488</v>
      </c>
      <c r="C2999" s="140">
        <v>40025</v>
      </c>
      <c r="D2999" s="141">
        <v>0.36624463299999999</v>
      </c>
      <c r="E2999" s="119">
        <v>1</v>
      </c>
      <c r="F2999" s="119" t="s">
        <v>1489</v>
      </c>
      <c r="G2999" s="114">
        <f>IF([Data da Aprovação]&lt;&gt;"ESTATUTÁRIO",YEAR([Data da Aprovação]),"")</f>
        <v>2009</v>
      </c>
      <c r="H2999" s="106">
        <f>Tabela9[[#This Row],[Valor do Provento R$]]/Tabela9[[#This Row],[Provento por 1 ou 1000 Ações]]</f>
        <v>0.36624463299999999</v>
      </c>
    </row>
    <row r="3000" spans="1:8">
      <c r="A3000" s="118" t="s">
        <v>1581</v>
      </c>
      <c r="B3000" s="116" t="s">
        <v>1488</v>
      </c>
      <c r="C3000" s="138">
        <v>40025</v>
      </c>
      <c r="D3000" s="139">
        <v>8.5636613E-2</v>
      </c>
      <c r="E3000" s="118">
        <v>1</v>
      </c>
      <c r="F3000" s="118" t="s">
        <v>1492</v>
      </c>
      <c r="G3000" s="113">
        <f>IF([Data da Aprovação]&lt;&gt;"ESTATUTÁRIO",YEAR([Data da Aprovação]),"")</f>
        <v>2009</v>
      </c>
      <c r="H3000" s="106">
        <f>Tabela9[[#This Row],[Valor do Provento R$]]/Tabela9[[#This Row],[Provento por 1 ou 1000 Ações]]</f>
        <v>8.5636613E-2</v>
      </c>
    </row>
    <row r="3001" spans="1:8">
      <c r="A3001" s="119" t="s">
        <v>1581</v>
      </c>
      <c r="B3001" s="117" t="s">
        <v>1488</v>
      </c>
      <c r="C3001" s="140">
        <v>40207</v>
      </c>
      <c r="D3001" s="141">
        <v>0.343085046</v>
      </c>
      <c r="E3001" s="119">
        <v>1</v>
      </c>
      <c r="F3001" s="119" t="s">
        <v>1489</v>
      </c>
      <c r="G3001" s="114">
        <f>IF([Data da Aprovação]&lt;&gt;"ESTATUTÁRIO",YEAR([Data da Aprovação]),"")</f>
        <v>2010</v>
      </c>
      <c r="H3001" s="106">
        <f>Tabela9[[#This Row],[Valor do Provento R$]]/Tabela9[[#This Row],[Provento por 1 ou 1000 Ações]]</f>
        <v>0.343085046</v>
      </c>
    </row>
    <row r="3002" spans="1:8">
      <c r="A3002" s="118" t="s">
        <v>1581</v>
      </c>
      <c r="B3002" s="116" t="s">
        <v>1488</v>
      </c>
      <c r="C3002" s="138">
        <v>40207</v>
      </c>
      <c r="D3002" s="139">
        <v>0.400176121</v>
      </c>
      <c r="E3002" s="118">
        <v>1</v>
      </c>
      <c r="F3002" s="118" t="s">
        <v>1492</v>
      </c>
      <c r="G3002" s="113">
        <f>IF([Data da Aprovação]&lt;&gt;"ESTATUTÁRIO",YEAR([Data da Aprovação]),"")</f>
        <v>2010</v>
      </c>
      <c r="H3002" s="106">
        <f>Tabela9[[#This Row],[Valor do Provento R$]]/Tabela9[[#This Row],[Provento por 1 ou 1000 Ações]]</f>
        <v>0.400176121</v>
      </c>
    </row>
    <row r="3003" spans="1:8">
      <c r="A3003" s="119" t="s">
        <v>1581</v>
      </c>
      <c r="B3003" s="117" t="s">
        <v>1488</v>
      </c>
      <c r="C3003" s="140">
        <v>40274</v>
      </c>
      <c r="D3003" s="141">
        <v>1.496289E-3</v>
      </c>
      <c r="E3003" s="119">
        <v>1</v>
      </c>
      <c r="F3003" s="119" t="s">
        <v>1492</v>
      </c>
      <c r="G3003" s="114">
        <f>IF([Data da Aprovação]&lt;&gt;"ESTATUTÁRIO",YEAR([Data da Aprovação]),"")</f>
        <v>2010</v>
      </c>
      <c r="H3003" s="106">
        <f>Tabela9[[#This Row],[Valor do Provento R$]]/Tabela9[[#This Row],[Provento por 1 ou 1000 Ações]]</f>
        <v>1.496289E-3</v>
      </c>
    </row>
    <row r="3004" spans="1:8">
      <c r="A3004" s="118" t="s">
        <v>1581</v>
      </c>
      <c r="B3004" s="116" t="s">
        <v>1488</v>
      </c>
      <c r="C3004" s="138">
        <v>40400</v>
      </c>
      <c r="D3004" s="139">
        <v>0.17008831599999999</v>
      </c>
      <c r="E3004" s="118">
        <v>1</v>
      </c>
      <c r="F3004" s="118" t="s">
        <v>1492</v>
      </c>
      <c r="G3004" s="113">
        <f>IF([Data da Aprovação]&lt;&gt;"ESTATUTÁRIO",YEAR([Data da Aprovação]),"")</f>
        <v>2010</v>
      </c>
      <c r="H3004" s="106">
        <f>Tabela9[[#This Row],[Valor do Provento R$]]/Tabela9[[#This Row],[Provento por 1 ou 1000 Ações]]</f>
        <v>0.17008831599999999</v>
      </c>
    </row>
    <row r="3005" spans="1:8">
      <c r="A3005" s="119" t="s">
        <v>1581</v>
      </c>
      <c r="B3005" s="117" t="s">
        <v>1488</v>
      </c>
      <c r="C3005" s="140">
        <v>40400</v>
      </c>
      <c r="D3005" s="141">
        <v>0.46545384000000001</v>
      </c>
      <c r="E3005" s="119">
        <v>1</v>
      </c>
      <c r="F3005" s="119" t="s">
        <v>1489</v>
      </c>
      <c r="G3005" s="114">
        <f>IF([Data da Aprovação]&lt;&gt;"ESTATUTÁRIO",YEAR([Data da Aprovação]),"")</f>
        <v>2010</v>
      </c>
      <c r="H3005" s="106">
        <f>Tabela9[[#This Row],[Valor do Provento R$]]/Tabela9[[#This Row],[Provento por 1 ou 1000 Ações]]</f>
        <v>0.46545384000000001</v>
      </c>
    </row>
    <row r="3006" spans="1:8">
      <c r="A3006" s="118" t="s">
        <v>1581</v>
      </c>
      <c r="B3006" s="116" t="s">
        <v>1488</v>
      </c>
      <c r="C3006" s="138">
        <v>40571</v>
      </c>
      <c r="D3006" s="139">
        <v>0.46545384000000001</v>
      </c>
      <c r="E3006" s="118">
        <v>1</v>
      </c>
      <c r="F3006" s="118" t="s">
        <v>1489</v>
      </c>
      <c r="G3006" s="113">
        <f>IF([Data da Aprovação]&lt;&gt;"ESTATUTÁRIO",YEAR([Data da Aprovação]),"")</f>
        <v>2011</v>
      </c>
      <c r="H3006" s="106">
        <f>Tabela9[[#This Row],[Valor do Provento R$]]/Tabela9[[#This Row],[Provento por 1 ou 1000 Ações]]</f>
        <v>0.46545384000000001</v>
      </c>
    </row>
    <row r="3007" spans="1:8">
      <c r="A3007" s="119" t="s">
        <v>1581</v>
      </c>
      <c r="B3007" s="117" t="s">
        <v>1488</v>
      </c>
      <c r="C3007" s="140">
        <v>40602</v>
      </c>
      <c r="D3007" s="141">
        <v>7.8527158E-2</v>
      </c>
      <c r="E3007" s="119">
        <v>1</v>
      </c>
      <c r="F3007" s="119" t="s">
        <v>1492</v>
      </c>
      <c r="G3007" s="114">
        <f>IF([Data da Aprovação]&lt;&gt;"ESTATUTÁRIO",YEAR([Data da Aprovação]),"")</f>
        <v>2011</v>
      </c>
      <c r="H3007" s="106">
        <f>Tabela9[[#This Row],[Valor do Provento R$]]/Tabela9[[#This Row],[Provento por 1 ou 1000 Ações]]</f>
        <v>7.8527158E-2</v>
      </c>
    </row>
    <row r="3008" spans="1:8">
      <c r="A3008" s="118" t="s">
        <v>1581</v>
      </c>
      <c r="B3008" s="116" t="s">
        <v>1488</v>
      </c>
      <c r="C3008" s="138">
        <v>40752</v>
      </c>
      <c r="D3008" s="139">
        <v>0.58200580899999999</v>
      </c>
      <c r="E3008" s="118">
        <v>1</v>
      </c>
      <c r="F3008" s="118" t="s">
        <v>1489</v>
      </c>
      <c r="G3008" s="113">
        <f>IF([Data da Aprovação]&lt;&gt;"ESTATUTÁRIO",YEAR([Data da Aprovação]),"")</f>
        <v>2011</v>
      </c>
      <c r="H3008" s="106">
        <f>Tabela9[[#This Row],[Valor do Provento R$]]/Tabela9[[#This Row],[Provento por 1 ou 1000 Ações]]</f>
        <v>0.58200580899999999</v>
      </c>
    </row>
    <row r="3009" spans="1:8">
      <c r="A3009" s="119" t="s">
        <v>1581</v>
      </c>
      <c r="B3009" s="117" t="s">
        <v>1488</v>
      </c>
      <c r="C3009" s="140">
        <v>40752</v>
      </c>
      <c r="D3009" s="141">
        <v>8.5986699999999992E-3</v>
      </c>
      <c r="E3009" s="119">
        <v>1</v>
      </c>
      <c r="F3009" s="119" t="s">
        <v>1492</v>
      </c>
      <c r="G3009" s="114">
        <f>IF([Data da Aprovação]&lt;&gt;"ESTATUTÁRIO",YEAR([Data da Aprovação]),"")</f>
        <v>2011</v>
      </c>
      <c r="H3009" s="106">
        <f>Tabela9[[#This Row],[Valor do Provento R$]]/Tabela9[[#This Row],[Provento por 1 ou 1000 Ações]]</f>
        <v>8.5986699999999992E-3</v>
      </c>
    </row>
    <row r="3010" spans="1:8">
      <c r="A3010" s="118" t="s">
        <v>1581</v>
      </c>
      <c r="B3010" s="116" t="s">
        <v>1488</v>
      </c>
      <c r="C3010" s="138">
        <v>41116</v>
      </c>
      <c r="D3010" s="139">
        <v>0.62722086300000002</v>
      </c>
      <c r="E3010" s="118">
        <v>1</v>
      </c>
      <c r="F3010" s="118" t="s">
        <v>1489</v>
      </c>
      <c r="G3010" s="113">
        <f>IF([Data da Aprovação]&lt;&gt;"ESTATUTÁRIO",YEAR([Data da Aprovação]),"")</f>
        <v>2012</v>
      </c>
      <c r="H3010" s="106">
        <f>Tabela9[[#This Row],[Valor do Provento R$]]/Tabela9[[#This Row],[Provento por 1 ou 1000 Ações]]</f>
        <v>0.62722086300000002</v>
      </c>
    </row>
    <row r="3011" spans="1:8">
      <c r="A3011" s="119" t="s">
        <v>1581</v>
      </c>
      <c r="B3011" s="117" t="s">
        <v>1488</v>
      </c>
      <c r="C3011" s="140">
        <v>41134</v>
      </c>
      <c r="D3011" s="141">
        <v>0.108745653</v>
      </c>
      <c r="E3011" s="119">
        <v>1</v>
      </c>
      <c r="F3011" s="119" t="s">
        <v>1492</v>
      </c>
      <c r="G3011" s="114">
        <f>IF([Data da Aprovação]&lt;&gt;"ESTATUTÁRIO",YEAR([Data da Aprovação]),"")</f>
        <v>2012</v>
      </c>
      <c r="H3011" s="106">
        <f>Tabela9[[#This Row],[Valor do Provento R$]]/Tabela9[[#This Row],[Provento por 1 ou 1000 Ações]]</f>
        <v>0.108745653</v>
      </c>
    </row>
    <row r="3012" spans="1:8">
      <c r="A3012" s="118" t="s">
        <v>1581</v>
      </c>
      <c r="B3012" s="116" t="s">
        <v>1488</v>
      </c>
      <c r="C3012" s="138">
        <v>41302</v>
      </c>
      <c r="D3012" s="139">
        <v>0.57492328400000003</v>
      </c>
      <c r="E3012" s="118">
        <v>1</v>
      </c>
      <c r="F3012" s="118" t="s">
        <v>1489</v>
      </c>
      <c r="G3012" s="113">
        <f>IF([Data da Aprovação]&lt;&gt;"ESTATUTÁRIO",YEAR([Data da Aprovação]),"")</f>
        <v>2013</v>
      </c>
      <c r="H3012" s="106">
        <f>Tabela9[[#This Row],[Valor do Provento R$]]/Tabela9[[#This Row],[Provento por 1 ou 1000 Ações]]</f>
        <v>0.57492328400000003</v>
      </c>
    </row>
    <row r="3013" spans="1:8">
      <c r="A3013" s="119" t="s">
        <v>1581</v>
      </c>
      <c r="B3013" s="117" t="s">
        <v>1488</v>
      </c>
      <c r="C3013" s="140">
        <v>41333</v>
      </c>
      <c r="D3013" s="141">
        <v>6.9383999000000002E-2</v>
      </c>
      <c r="E3013" s="119">
        <v>1</v>
      </c>
      <c r="F3013" s="119" t="s">
        <v>1492</v>
      </c>
      <c r="G3013" s="114">
        <f>IF([Data da Aprovação]&lt;&gt;"ESTATUTÁRIO",YEAR([Data da Aprovação]),"")</f>
        <v>2013</v>
      </c>
      <c r="H3013" s="106">
        <f>Tabela9[[#This Row],[Valor do Provento R$]]/Tabela9[[#This Row],[Provento por 1 ou 1000 Ações]]</f>
        <v>6.9383999000000002E-2</v>
      </c>
    </row>
    <row r="3014" spans="1:8">
      <c r="A3014" s="118" t="s">
        <v>1581</v>
      </c>
      <c r="B3014" s="116" t="s">
        <v>1488</v>
      </c>
      <c r="C3014" s="138">
        <v>41479</v>
      </c>
      <c r="D3014" s="139">
        <v>0.63298383000000003</v>
      </c>
      <c r="E3014" s="118">
        <v>1</v>
      </c>
      <c r="F3014" s="118" t="s">
        <v>1489</v>
      </c>
      <c r="G3014" s="113">
        <f>IF([Data da Aprovação]&lt;&gt;"ESTATUTÁRIO",YEAR([Data da Aprovação]),"")</f>
        <v>2013</v>
      </c>
      <c r="H3014" s="106">
        <f>Tabela9[[#This Row],[Valor do Provento R$]]/Tabela9[[#This Row],[Provento por 1 ou 1000 Ações]]</f>
        <v>0.63298383000000003</v>
      </c>
    </row>
    <row r="3015" spans="1:8">
      <c r="A3015" s="119" t="s">
        <v>1581</v>
      </c>
      <c r="B3015" s="117" t="s">
        <v>1488</v>
      </c>
      <c r="C3015" s="140">
        <v>41499</v>
      </c>
      <c r="D3015" s="141">
        <v>9.1791634999999996E-2</v>
      </c>
      <c r="E3015" s="119">
        <v>1</v>
      </c>
      <c r="F3015" s="119" t="s">
        <v>1492</v>
      </c>
      <c r="G3015" s="114">
        <f>IF([Data da Aprovação]&lt;&gt;"ESTATUTÁRIO",YEAR([Data da Aprovação]),"")</f>
        <v>2013</v>
      </c>
      <c r="H3015" s="106">
        <f>Tabela9[[#This Row],[Valor do Provento R$]]/Tabela9[[#This Row],[Provento por 1 ou 1000 Ações]]</f>
        <v>9.1791634999999996E-2</v>
      </c>
    </row>
    <row r="3016" spans="1:8">
      <c r="A3016" s="118" t="s">
        <v>1581</v>
      </c>
      <c r="B3016" s="116" t="s">
        <v>1488</v>
      </c>
      <c r="C3016" s="138">
        <v>41668</v>
      </c>
      <c r="D3016" s="139">
        <v>0.32315702899999998</v>
      </c>
      <c r="E3016" s="118">
        <v>1</v>
      </c>
      <c r="F3016" s="118" t="s">
        <v>1489</v>
      </c>
      <c r="G3016" s="113">
        <f>IF([Data da Aprovação]&lt;&gt;"ESTATUTÁRIO",YEAR([Data da Aprovação]),"")</f>
        <v>2014</v>
      </c>
      <c r="H3016" s="106">
        <f>Tabela9[[#This Row],[Valor do Provento R$]]/Tabela9[[#This Row],[Provento por 1 ou 1000 Ações]]</f>
        <v>0.32315702899999998</v>
      </c>
    </row>
    <row r="3017" spans="1:8">
      <c r="A3017" s="119" t="s">
        <v>1581</v>
      </c>
      <c r="B3017" s="117" t="s">
        <v>1488</v>
      </c>
      <c r="C3017" s="140">
        <v>41696</v>
      </c>
      <c r="D3017" s="141">
        <v>3.5792658999999998E-2</v>
      </c>
      <c r="E3017" s="119">
        <v>1</v>
      </c>
      <c r="F3017" s="119" t="s">
        <v>1492</v>
      </c>
      <c r="G3017" s="114">
        <f>IF([Data da Aprovação]&lt;&gt;"ESTATUTÁRIO",YEAR([Data da Aprovação]),"")</f>
        <v>2014</v>
      </c>
      <c r="H3017" s="106">
        <f>Tabela9[[#This Row],[Valor do Provento R$]]/Tabela9[[#This Row],[Provento por 1 ou 1000 Ações]]</f>
        <v>3.5792658999999998E-2</v>
      </c>
    </row>
    <row r="3018" spans="1:8">
      <c r="A3018" s="118" t="s">
        <v>1581</v>
      </c>
      <c r="B3018" s="116" t="s">
        <v>1490</v>
      </c>
      <c r="C3018" s="138">
        <v>35907</v>
      </c>
      <c r="D3018" s="139">
        <v>0.101771603</v>
      </c>
      <c r="E3018" s="118">
        <v>1000</v>
      </c>
      <c r="F3018" s="118" t="s">
        <v>1492</v>
      </c>
      <c r="G3018" s="113">
        <f>IF([Data da Aprovação]&lt;&gt;"ESTATUTÁRIO",YEAR([Data da Aprovação]),"")</f>
        <v>1998</v>
      </c>
      <c r="H3018" s="106">
        <f>Tabela9[[#This Row],[Valor do Provento R$]]/Tabela9[[#This Row],[Provento por 1 ou 1000 Ações]]</f>
        <v>1.01771603E-4</v>
      </c>
    </row>
    <row r="3019" spans="1:8">
      <c r="A3019" s="119" t="s">
        <v>1581</v>
      </c>
      <c r="B3019" s="117" t="s">
        <v>1490</v>
      </c>
      <c r="C3019" s="140">
        <v>36031</v>
      </c>
      <c r="D3019" s="141">
        <v>1.2218486000000001E-2</v>
      </c>
      <c r="E3019" s="119">
        <v>1000</v>
      </c>
      <c r="F3019" s="119" t="s">
        <v>1492</v>
      </c>
      <c r="G3019" s="114">
        <f>IF([Data da Aprovação]&lt;&gt;"ESTATUTÁRIO",YEAR([Data da Aprovação]),"")</f>
        <v>1998</v>
      </c>
      <c r="H3019" s="106">
        <f>Tabela9[[#This Row],[Valor do Provento R$]]/Tabela9[[#This Row],[Provento por 1 ou 1000 Ações]]</f>
        <v>1.2218486E-5</v>
      </c>
    </row>
    <row r="3020" spans="1:8">
      <c r="A3020" s="118" t="s">
        <v>1581</v>
      </c>
      <c r="B3020" s="116" t="s">
        <v>1490</v>
      </c>
      <c r="C3020" s="138">
        <v>36280</v>
      </c>
      <c r="D3020" s="139">
        <v>7.0499999999999998E-3</v>
      </c>
      <c r="E3020" s="118">
        <v>1000</v>
      </c>
      <c r="F3020" s="118" t="s">
        <v>1492</v>
      </c>
      <c r="G3020" s="113">
        <f>IF([Data da Aprovação]&lt;&gt;"ESTATUTÁRIO",YEAR([Data da Aprovação]),"")</f>
        <v>1999</v>
      </c>
      <c r="H3020" s="106">
        <f>Tabela9[[#This Row],[Valor do Provento R$]]/Tabela9[[#This Row],[Provento por 1 ou 1000 Ações]]</f>
        <v>7.0500000000000003E-6</v>
      </c>
    </row>
    <row r="3021" spans="1:8">
      <c r="A3021" s="119" t="s">
        <v>1581</v>
      </c>
      <c r="B3021" s="117" t="s">
        <v>1490</v>
      </c>
      <c r="C3021" s="140">
        <v>36369</v>
      </c>
      <c r="D3021" s="141">
        <v>7.6604374000000003E-2</v>
      </c>
      <c r="E3021" s="119">
        <v>1000</v>
      </c>
      <c r="F3021" s="119" t="s">
        <v>1492</v>
      </c>
      <c r="G3021" s="114">
        <f>IF([Data da Aprovação]&lt;&gt;"ESTATUTÁRIO",YEAR([Data da Aprovação]),"")</f>
        <v>1999</v>
      </c>
      <c r="H3021" s="106">
        <f>Tabela9[[#This Row],[Valor do Provento R$]]/Tabela9[[#This Row],[Provento por 1 ou 1000 Ações]]</f>
        <v>7.6604373999999997E-5</v>
      </c>
    </row>
    <row r="3022" spans="1:8">
      <c r="A3022" s="118" t="s">
        <v>1581</v>
      </c>
      <c r="B3022" s="116" t="s">
        <v>1490</v>
      </c>
      <c r="C3022" s="138">
        <v>36635</v>
      </c>
      <c r="D3022" s="139">
        <v>5.1276941999999999E-2</v>
      </c>
      <c r="E3022" s="118">
        <v>1000</v>
      </c>
      <c r="F3022" s="118" t="s">
        <v>1492</v>
      </c>
      <c r="G3022" s="113">
        <f>IF([Data da Aprovação]&lt;&gt;"ESTATUTÁRIO",YEAR([Data da Aprovação]),"")</f>
        <v>2000</v>
      </c>
      <c r="H3022" s="106">
        <f>Tabela9[[#This Row],[Valor do Provento R$]]/Tabela9[[#This Row],[Provento por 1 ou 1000 Ações]]</f>
        <v>5.1276941999999998E-5</v>
      </c>
    </row>
    <row r="3023" spans="1:8">
      <c r="A3023" s="119" t="s">
        <v>1581</v>
      </c>
      <c r="B3023" s="117" t="s">
        <v>1490</v>
      </c>
      <c r="C3023" s="140">
        <v>37159</v>
      </c>
      <c r="D3023" s="141">
        <v>4.1116345999999998E-2</v>
      </c>
      <c r="E3023" s="119">
        <v>1000</v>
      </c>
      <c r="F3023" s="119" t="s">
        <v>1492</v>
      </c>
      <c r="G3023" s="114">
        <f>IF([Data da Aprovação]&lt;&gt;"ESTATUTÁRIO",YEAR([Data da Aprovação]),"")</f>
        <v>2001</v>
      </c>
      <c r="H3023" s="106">
        <f>Tabela9[[#This Row],[Valor do Provento R$]]/Tabela9[[#This Row],[Provento por 1 ou 1000 Ações]]</f>
        <v>4.1116345999999997E-5</v>
      </c>
    </row>
    <row r="3024" spans="1:8">
      <c r="A3024" s="118" t="s">
        <v>1581</v>
      </c>
      <c r="B3024" s="116" t="s">
        <v>1490</v>
      </c>
      <c r="C3024" s="138">
        <v>37336</v>
      </c>
      <c r="D3024" s="139">
        <v>0.192548</v>
      </c>
      <c r="E3024" s="118">
        <v>1000</v>
      </c>
      <c r="F3024" s="118" t="s">
        <v>1489</v>
      </c>
      <c r="G3024" s="113">
        <f>IF([Data da Aprovação]&lt;&gt;"ESTATUTÁRIO",YEAR([Data da Aprovação]),"")</f>
        <v>2002</v>
      </c>
      <c r="H3024" s="106">
        <f>Tabela9[[#This Row],[Valor do Provento R$]]/Tabela9[[#This Row],[Provento por 1 ou 1000 Ações]]</f>
        <v>1.9254799999999999E-4</v>
      </c>
    </row>
    <row r="3025" spans="1:8">
      <c r="A3025" s="119" t="s">
        <v>1581</v>
      </c>
      <c r="B3025" s="117" t="s">
        <v>1490</v>
      </c>
      <c r="C3025" s="140">
        <v>37372</v>
      </c>
      <c r="D3025" s="141">
        <v>2.7756130000000001E-3</v>
      </c>
      <c r="E3025" s="119">
        <v>1000</v>
      </c>
      <c r="F3025" s="119" t="s">
        <v>1492</v>
      </c>
      <c r="G3025" s="114">
        <f>IF([Data da Aprovação]&lt;&gt;"ESTATUTÁRIO",YEAR([Data da Aprovação]),"")</f>
        <v>2002</v>
      </c>
      <c r="H3025" s="106">
        <f>Tabela9[[#This Row],[Valor do Provento R$]]/Tabela9[[#This Row],[Provento por 1 ou 1000 Ações]]</f>
        <v>2.7756130000000003E-6</v>
      </c>
    </row>
    <row r="3026" spans="1:8">
      <c r="A3026" s="118" t="s">
        <v>1581</v>
      </c>
      <c r="B3026" s="116" t="s">
        <v>1490</v>
      </c>
      <c r="C3026" s="138">
        <v>37476</v>
      </c>
      <c r="D3026" s="139">
        <v>0.17773636600000001</v>
      </c>
      <c r="E3026" s="118">
        <v>1000</v>
      </c>
      <c r="F3026" s="118" t="s">
        <v>1489</v>
      </c>
      <c r="G3026" s="113">
        <f>IF([Data da Aprovação]&lt;&gt;"ESTATUTÁRIO",YEAR([Data da Aprovação]),"")</f>
        <v>2002</v>
      </c>
      <c r="H3026" s="106">
        <f>Tabela9[[#This Row],[Valor do Provento R$]]/Tabela9[[#This Row],[Provento por 1 ou 1000 Ações]]</f>
        <v>1.7773636600000001E-4</v>
      </c>
    </row>
    <row r="3027" spans="1:8">
      <c r="A3027" s="119" t="s">
        <v>1581</v>
      </c>
      <c r="B3027" s="117" t="s">
        <v>1490</v>
      </c>
      <c r="C3027" s="140">
        <v>37476</v>
      </c>
      <c r="D3027" s="141">
        <v>1.1256637E-2</v>
      </c>
      <c r="E3027" s="119">
        <v>1000</v>
      </c>
      <c r="F3027" s="119" t="s">
        <v>1492</v>
      </c>
      <c r="G3027" s="114">
        <f>IF([Data da Aprovação]&lt;&gt;"ESTATUTÁRIO",YEAR([Data da Aprovação]),"")</f>
        <v>2002</v>
      </c>
      <c r="H3027" s="106">
        <f>Tabela9[[#This Row],[Valor do Provento R$]]/Tabela9[[#This Row],[Provento por 1 ou 1000 Ações]]</f>
        <v>1.1256636999999999E-5</v>
      </c>
    </row>
    <row r="3028" spans="1:8">
      <c r="A3028" s="118" t="s">
        <v>1581</v>
      </c>
      <c r="B3028" s="116" t="s">
        <v>1490</v>
      </c>
      <c r="C3028" s="138">
        <v>37767</v>
      </c>
      <c r="D3028" s="139">
        <v>1.6025896000000001E-2</v>
      </c>
      <c r="E3028" s="118">
        <v>1000</v>
      </c>
      <c r="F3028" s="118" t="s">
        <v>1492</v>
      </c>
      <c r="G3028" s="113">
        <f>IF([Data da Aprovação]&lt;&gt;"ESTATUTÁRIO",YEAR([Data da Aprovação]),"")</f>
        <v>2003</v>
      </c>
      <c r="H3028" s="106">
        <f>Tabela9[[#This Row],[Valor do Provento R$]]/Tabela9[[#This Row],[Provento por 1 ou 1000 Ações]]</f>
        <v>1.6025896000000001E-5</v>
      </c>
    </row>
    <row r="3029" spans="1:8">
      <c r="A3029" s="119" t="s">
        <v>1581</v>
      </c>
      <c r="B3029" s="117" t="s">
        <v>1490</v>
      </c>
      <c r="C3029" s="140">
        <v>37859</v>
      </c>
      <c r="D3029" s="141">
        <v>1.7566277000000002E-2</v>
      </c>
      <c r="E3029" s="119">
        <v>1000</v>
      </c>
      <c r="F3029" s="119" t="s">
        <v>1492</v>
      </c>
      <c r="G3029" s="114">
        <f>IF([Data da Aprovação]&lt;&gt;"ESTATUTÁRIO",YEAR([Data da Aprovação]),"")</f>
        <v>2003</v>
      </c>
      <c r="H3029" s="106">
        <f>Tabela9[[#This Row],[Valor do Provento R$]]/Tabela9[[#This Row],[Provento por 1 ou 1000 Ações]]</f>
        <v>1.7566277000000002E-5</v>
      </c>
    </row>
    <row r="3030" spans="1:8">
      <c r="A3030" s="118" t="s">
        <v>1581</v>
      </c>
      <c r="B3030" s="116" t="s">
        <v>1490</v>
      </c>
      <c r="C3030" s="138">
        <v>38035</v>
      </c>
      <c r="D3030" s="139">
        <v>8.2943637000000001E-2</v>
      </c>
      <c r="E3030" s="118">
        <v>1000</v>
      </c>
      <c r="F3030" s="118" t="s">
        <v>1489</v>
      </c>
      <c r="G3030" s="113">
        <f>IF([Data da Aprovação]&lt;&gt;"ESTATUTÁRIO",YEAR([Data da Aprovação]),"")</f>
        <v>2004</v>
      </c>
      <c r="H3030" s="106">
        <f>Tabela9[[#This Row],[Valor do Provento R$]]/Tabela9[[#This Row],[Provento por 1 ou 1000 Ações]]</f>
        <v>8.2943636999999998E-5</v>
      </c>
    </row>
    <row r="3031" spans="1:8">
      <c r="A3031" s="119" t="s">
        <v>1581</v>
      </c>
      <c r="B3031" s="117" t="s">
        <v>1490</v>
      </c>
      <c r="C3031" s="140">
        <v>38198</v>
      </c>
      <c r="D3031" s="141">
        <v>2.9030272999999999E-2</v>
      </c>
      <c r="E3031" s="119">
        <v>1000</v>
      </c>
      <c r="F3031" s="119" t="s">
        <v>1489</v>
      </c>
      <c r="G3031" s="114">
        <f>IF([Data da Aprovação]&lt;&gt;"ESTATUTÁRIO",YEAR([Data da Aprovação]),"")</f>
        <v>2004</v>
      </c>
      <c r="H3031" s="106">
        <f>Tabela9[[#This Row],[Valor do Provento R$]]/Tabela9[[#This Row],[Provento por 1 ou 1000 Ações]]</f>
        <v>2.9030272999999998E-5</v>
      </c>
    </row>
    <row r="3032" spans="1:8">
      <c r="A3032" s="118" t="s">
        <v>1581</v>
      </c>
      <c r="B3032" s="116" t="s">
        <v>1490</v>
      </c>
      <c r="C3032" s="138">
        <v>38225</v>
      </c>
      <c r="D3032" s="139">
        <v>5.9245499999999998E-4</v>
      </c>
      <c r="E3032" s="118">
        <v>1000</v>
      </c>
      <c r="F3032" s="118" t="s">
        <v>1492</v>
      </c>
      <c r="G3032" s="113">
        <f>IF([Data da Aprovação]&lt;&gt;"ESTATUTÁRIO",YEAR([Data da Aprovação]),"")</f>
        <v>2004</v>
      </c>
      <c r="H3032" s="106">
        <f>Tabela9[[#This Row],[Valor do Provento R$]]/Tabela9[[#This Row],[Provento por 1 ou 1000 Ações]]</f>
        <v>5.9245499999999997E-7</v>
      </c>
    </row>
    <row r="3033" spans="1:8">
      <c r="A3033" s="119" t="s">
        <v>1581</v>
      </c>
      <c r="B3033" s="117" t="s">
        <v>1490</v>
      </c>
      <c r="C3033" s="140">
        <v>38401</v>
      </c>
      <c r="D3033" s="141">
        <v>9.4792728000000007E-2</v>
      </c>
      <c r="E3033" s="119">
        <v>1000</v>
      </c>
      <c r="F3033" s="119" t="s">
        <v>1489</v>
      </c>
      <c r="G3033" s="114">
        <f>IF([Data da Aprovação]&lt;&gt;"ESTATUTÁRIO",YEAR([Data da Aprovação]),"")</f>
        <v>2005</v>
      </c>
      <c r="H3033" s="106">
        <f>Tabela9[[#This Row],[Valor do Provento R$]]/Tabela9[[#This Row],[Provento por 1 ou 1000 Ações]]</f>
        <v>9.4792728000000001E-5</v>
      </c>
    </row>
    <row r="3034" spans="1:8">
      <c r="A3034" s="118" t="s">
        <v>1581</v>
      </c>
      <c r="B3034" s="116" t="s">
        <v>1490</v>
      </c>
      <c r="C3034" s="138">
        <v>38420</v>
      </c>
      <c r="D3034" s="139">
        <v>5.9245499999999998E-4</v>
      </c>
      <c r="E3034" s="118">
        <v>1000</v>
      </c>
      <c r="F3034" s="118" t="s">
        <v>1492</v>
      </c>
      <c r="G3034" s="113">
        <f>IF([Data da Aprovação]&lt;&gt;"ESTATUTÁRIO",YEAR([Data da Aprovação]),"")</f>
        <v>2005</v>
      </c>
      <c r="H3034" s="106">
        <f>Tabela9[[#This Row],[Valor do Provento R$]]/Tabela9[[#This Row],[Provento por 1 ou 1000 Ações]]</f>
        <v>5.9245499999999997E-7</v>
      </c>
    </row>
    <row r="3035" spans="1:8">
      <c r="A3035" s="119" t="s">
        <v>1581</v>
      </c>
      <c r="B3035" s="117" t="s">
        <v>1490</v>
      </c>
      <c r="C3035" s="140">
        <v>38561</v>
      </c>
      <c r="D3035" s="141">
        <v>1.2737773000000001E-2</v>
      </c>
      <c r="E3035" s="119">
        <v>1</v>
      </c>
      <c r="F3035" s="119" t="s">
        <v>1489</v>
      </c>
      <c r="G3035" s="114">
        <f>IF([Data da Aprovação]&lt;&gt;"ESTATUTÁRIO",YEAR([Data da Aprovação]),"")</f>
        <v>2005</v>
      </c>
      <c r="H3035" s="106">
        <f>Tabela9[[#This Row],[Valor do Provento R$]]/Tabela9[[#This Row],[Provento por 1 ou 1000 Ações]]</f>
        <v>1.2737773000000001E-2</v>
      </c>
    </row>
    <row r="3036" spans="1:8">
      <c r="A3036" s="118" t="s">
        <v>1581</v>
      </c>
      <c r="B3036" s="116" t="s">
        <v>1490</v>
      </c>
      <c r="C3036" s="138">
        <v>38772</v>
      </c>
      <c r="D3036" s="139">
        <v>0.152557047</v>
      </c>
      <c r="E3036" s="118">
        <v>1</v>
      </c>
      <c r="F3036" s="118" t="s">
        <v>1489</v>
      </c>
      <c r="G3036" s="113">
        <f>IF([Data da Aprovação]&lt;&gt;"ESTATUTÁRIO",YEAR([Data da Aprovação]),"")</f>
        <v>2006</v>
      </c>
      <c r="H3036" s="106">
        <f>Tabela9[[#This Row],[Valor do Provento R$]]/Tabela9[[#This Row],[Provento por 1 ou 1000 Ações]]</f>
        <v>0.152557047</v>
      </c>
    </row>
    <row r="3037" spans="1:8">
      <c r="A3037" s="119" t="s">
        <v>1581</v>
      </c>
      <c r="B3037" s="117" t="s">
        <v>1490</v>
      </c>
      <c r="C3037" s="140">
        <v>38792</v>
      </c>
      <c r="D3037" s="141">
        <v>5.9244999999999999E-5</v>
      </c>
      <c r="E3037" s="119">
        <v>1</v>
      </c>
      <c r="F3037" s="119" t="s">
        <v>1492</v>
      </c>
      <c r="G3037" s="114">
        <f>IF([Data da Aprovação]&lt;&gt;"ESTATUTÁRIO",YEAR([Data da Aprovação]),"")</f>
        <v>2006</v>
      </c>
      <c r="H3037" s="106">
        <f>Tabela9[[#This Row],[Valor do Provento R$]]/Tabela9[[#This Row],[Provento por 1 ou 1000 Ações]]</f>
        <v>5.9244999999999999E-5</v>
      </c>
    </row>
    <row r="3038" spans="1:8">
      <c r="A3038" s="118" t="s">
        <v>1581</v>
      </c>
      <c r="B3038" s="116" t="s">
        <v>1490</v>
      </c>
      <c r="C3038" s="138">
        <v>38898</v>
      </c>
      <c r="D3038" s="139">
        <v>0.185142048</v>
      </c>
      <c r="E3038" s="118">
        <v>1</v>
      </c>
      <c r="F3038" s="118" t="s">
        <v>1489</v>
      </c>
      <c r="G3038" s="113">
        <f>IF([Data da Aprovação]&lt;&gt;"ESTATUTÁRIO",YEAR([Data da Aprovação]),"")</f>
        <v>2006</v>
      </c>
      <c r="H3038" s="106">
        <f>Tabela9[[#This Row],[Valor do Provento R$]]/Tabela9[[#This Row],[Provento por 1 ou 1000 Ações]]</f>
        <v>0.185142048</v>
      </c>
    </row>
    <row r="3039" spans="1:8">
      <c r="A3039" s="119" t="s">
        <v>1581</v>
      </c>
      <c r="B3039" s="117" t="s">
        <v>1490</v>
      </c>
      <c r="C3039" s="140">
        <v>38940</v>
      </c>
      <c r="D3039" s="141">
        <v>2.8141591000000001E-2</v>
      </c>
      <c r="E3039" s="119">
        <v>1</v>
      </c>
      <c r="F3039" s="119" t="s">
        <v>1489</v>
      </c>
      <c r="G3039" s="114">
        <f>IF([Data da Aprovação]&lt;&gt;"ESTATUTÁRIO",YEAR([Data da Aprovação]),"")</f>
        <v>2006</v>
      </c>
      <c r="H3039" s="106">
        <f>Tabela9[[#This Row],[Valor do Provento R$]]/Tabela9[[#This Row],[Provento por 1 ou 1000 Ações]]</f>
        <v>2.8141591000000001E-2</v>
      </c>
    </row>
    <row r="3040" spans="1:8">
      <c r="A3040" s="118" t="s">
        <v>1581</v>
      </c>
      <c r="B3040" s="116" t="s">
        <v>1490</v>
      </c>
      <c r="C3040" s="138">
        <v>39324</v>
      </c>
      <c r="D3040" s="139">
        <v>0.29622727599999998</v>
      </c>
      <c r="E3040" s="118">
        <v>1</v>
      </c>
      <c r="F3040" s="118" t="s">
        <v>1489</v>
      </c>
      <c r="G3040" s="113">
        <f>IF([Data da Aprovação]&lt;&gt;"ESTATUTÁRIO",YEAR([Data da Aprovação]),"")</f>
        <v>2007</v>
      </c>
      <c r="H3040" s="106">
        <f>Tabela9[[#This Row],[Valor do Provento R$]]/Tabela9[[#This Row],[Provento por 1 ou 1000 Ações]]</f>
        <v>0.29622727599999998</v>
      </c>
    </row>
    <row r="3041" spans="1:8">
      <c r="A3041" s="119" t="s">
        <v>1581</v>
      </c>
      <c r="B3041" s="117" t="s">
        <v>1490</v>
      </c>
      <c r="C3041" s="140">
        <v>39324</v>
      </c>
      <c r="D3041" s="141">
        <v>0.26068003000000001</v>
      </c>
      <c r="E3041" s="119">
        <v>1</v>
      </c>
      <c r="F3041" s="119" t="s">
        <v>1492</v>
      </c>
      <c r="G3041" s="114">
        <f>IF([Data da Aprovação]&lt;&gt;"ESTATUTÁRIO",YEAR([Data da Aprovação]),"")</f>
        <v>2007</v>
      </c>
      <c r="H3041" s="106">
        <f>Tabela9[[#This Row],[Valor do Provento R$]]/Tabela9[[#This Row],[Provento por 1 ou 1000 Ações]]</f>
        <v>0.26068003000000001</v>
      </c>
    </row>
    <row r="3042" spans="1:8">
      <c r="A3042" s="118" t="s">
        <v>1581</v>
      </c>
      <c r="B3042" s="116" t="s">
        <v>1490</v>
      </c>
      <c r="C3042" s="138">
        <v>39463</v>
      </c>
      <c r="D3042" s="139">
        <v>0.23698182100000001</v>
      </c>
      <c r="E3042" s="118">
        <v>1</v>
      </c>
      <c r="F3042" s="118" t="s">
        <v>1489</v>
      </c>
      <c r="G3042" s="113">
        <f>IF([Data da Aprovação]&lt;&gt;"ESTATUTÁRIO",YEAR([Data da Aprovação]),"")</f>
        <v>2008</v>
      </c>
      <c r="H3042" s="106">
        <f>Tabela9[[#This Row],[Valor do Provento R$]]/Tabela9[[#This Row],[Provento por 1 ou 1000 Ações]]</f>
        <v>0.23698182100000001</v>
      </c>
    </row>
    <row r="3043" spans="1:8">
      <c r="A3043" s="119" t="s">
        <v>1581</v>
      </c>
      <c r="B3043" s="117" t="s">
        <v>1490</v>
      </c>
      <c r="C3043" s="140">
        <v>39506</v>
      </c>
      <c r="D3043" s="141">
        <v>0.444340915</v>
      </c>
      <c r="E3043" s="119">
        <v>1</v>
      </c>
      <c r="F3043" s="119" t="s">
        <v>1492</v>
      </c>
      <c r="G3043" s="114">
        <f>IF([Data da Aprovação]&lt;&gt;"ESTATUTÁRIO",YEAR([Data da Aprovação]),"")</f>
        <v>2008</v>
      </c>
      <c r="H3043" s="106">
        <f>Tabela9[[#This Row],[Valor do Provento R$]]/Tabela9[[#This Row],[Provento por 1 ou 1000 Ações]]</f>
        <v>0.444340915</v>
      </c>
    </row>
    <row r="3044" spans="1:8">
      <c r="A3044" s="118" t="s">
        <v>1581</v>
      </c>
      <c r="B3044" s="116" t="s">
        <v>1490</v>
      </c>
      <c r="C3044" s="138">
        <v>39658</v>
      </c>
      <c r="D3044" s="139">
        <v>0.32585000400000003</v>
      </c>
      <c r="E3044" s="118">
        <v>1</v>
      </c>
      <c r="F3044" s="118" t="s">
        <v>1489</v>
      </c>
      <c r="G3044" s="113">
        <f>IF([Data da Aprovação]&lt;&gt;"ESTATUTÁRIO",YEAR([Data da Aprovação]),"")</f>
        <v>2008</v>
      </c>
      <c r="H3044" s="106">
        <f>Tabela9[[#This Row],[Valor do Provento R$]]/Tabela9[[#This Row],[Provento por 1 ou 1000 Ações]]</f>
        <v>0.32585000400000003</v>
      </c>
    </row>
    <row r="3045" spans="1:8">
      <c r="A3045" s="119" t="s">
        <v>1581</v>
      </c>
      <c r="B3045" s="117" t="s">
        <v>1490</v>
      </c>
      <c r="C3045" s="140">
        <v>39658</v>
      </c>
      <c r="D3045" s="141">
        <v>0.48285045999999998</v>
      </c>
      <c r="E3045" s="119">
        <v>1</v>
      </c>
      <c r="F3045" s="119" t="s">
        <v>1492</v>
      </c>
      <c r="G3045" s="114">
        <f>IF([Data da Aprovação]&lt;&gt;"ESTATUTÁRIO",YEAR([Data da Aprovação]),"")</f>
        <v>2008</v>
      </c>
      <c r="H3045" s="106">
        <f>Tabela9[[#This Row],[Valor do Provento R$]]/Tabela9[[#This Row],[Provento por 1 ou 1000 Ações]]</f>
        <v>0.48285045999999998</v>
      </c>
    </row>
    <row r="3046" spans="1:8">
      <c r="A3046" s="118" t="s">
        <v>1581</v>
      </c>
      <c r="B3046" s="116" t="s">
        <v>1490</v>
      </c>
      <c r="C3046" s="138">
        <v>39843</v>
      </c>
      <c r="D3046" s="139">
        <v>0.25179318499999997</v>
      </c>
      <c r="E3046" s="118">
        <v>1</v>
      </c>
      <c r="F3046" s="118" t="s">
        <v>1489</v>
      </c>
      <c r="G3046" s="113">
        <f>IF([Data da Aprovação]&lt;&gt;"ESTATUTÁRIO",YEAR([Data da Aprovação]),"")</f>
        <v>2009</v>
      </c>
      <c r="H3046" s="106">
        <f>Tabela9[[#This Row],[Valor do Provento R$]]/Tabela9[[#This Row],[Provento por 1 ou 1000 Ações]]</f>
        <v>0.25179318499999997</v>
      </c>
    </row>
    <row r="3047" spans="1:8">
      <c r="A3047" s="119" t="s">
        <v>1581</v>
      </c>
      <c r="B3047" s="117" t="s">
        <v>1490</v>
      </c>
      <c r="C3047" s="140">
        <v>39899</v>
      </c>
      <c r="D3047" s="141">
        <v>2.9622728000000001E-2</v>
      </c>
      <c r="E3047" s="119">
        <v>1</v>
      </c>
      <c r="F3047" s="119" t="s">
        <v>1492</v>
      </c>
      <c r="G3047" s="114">
        <f>IF([Data da Aprovação]&lt;&gt;"ESTATUTÁRIO",YEAR([Data da Aprovação]),"")</f>
        <v>2009</v>
      </c>
      <c r="H3047" s="106">
        <f>Tabela9[[#This Row],[Valor do Provento R$]]/Tabela9[[#This Row],[Provento por 1 ou 1000 Ações]]</f>
        <v>2.9622728000000001E-2</v>
      </c>
    </row>
    <row r="3048" spans="1:8">
      <c r="A3048" s="118" t="s">
        <v>1581</v>
      </c>
      <c r="B3048" s="116" t="s">
        <v>1490</v>
      </c>
      <c r="C3048" s="138">
        <v>40025</v>
      </c>
      <c r="D3048" s="139">
        <v>0.40286909599999998</v>
      </c>
      <c r="E3048" s="118">
        <v>1</v>
      </c>
      <c r="F3048" s="118" t="s">
        <v>1489</v>
      </c>
      <c r="G3048" s="113">
        <f>IF([Data da Aprovação]&lt;&gt;"ESTATUTÁRIO",YEAR([Data da Aprovação]),"")</f>
        <v>2009</v>
      </c>
      <c r="H3048" s="106">
        <f>Tabela9[[#This Row],[Valor do Provento R$]]/Tabela9[[#This Row],[Provento por 1 ou 1000 Ações]]</f>
        <v>0.40286909599999998</v>
      </c>
    </row>
    <row r="3049" spans="1:8">
      <c r="A3049" s="119" t="s">
        <v>1581</v>
      </c>
      <c r="B3049" s="117" t="s">
        <v>1490</v>
      </c>
      <c r="C3049" s="140">
        <v>40025</v>
      </c>
      <c r="D3049" s="141">
        <v>9.4200274000000001E-2</v>
      </c>
      <c r="E3049" s="119">
        <v>1</v>
      </c>
      <c r="F3049" s="119" t="s">
        <v>1492</v>
      </c>
      <c r="G3049" s="114">
        <f>IF([Data da Aprovação]&lt;&gt;"ESTATUTÁRIO",YEAR([Data da Aprovação]),"")</f>
        <v>2009</v>
      </c>
      <c r="H3049" s="106">
        <f>Tabela9[[#This Row],[Valor do Provento R$]]/Tabela9[[#This Row],[Provento por 1 ou 1000 Ações]]</f>
        <v>9.4200274000000001E-2</v>
      </c>
    </row>
    <row r="3050" spans="1:8">
      <c r="A3050" s="118" t="s">
        <v>1581</v>
      </c>
      <c r="B3050" s="116" t="s">
        <v>1490</v>
      </c>
      <c r="C3050" s="138">
        <v>40207</v>
      </c>
      <c r="D3050" s="139">
        <v>0.37739355000000002</v>
      </c>
      <c r="E3050" s="118">
        <v>1</v>
      </c>
      <c r="F3050" s="118" t="s">
        <v>1489</v>
      </c>
      <c r="G3050" s="113">
        <f>IF([Data da Aprovação]&lt;&gt;"ESTATUTÁRIO",YEAR([Data da Aprovação]),"")</f>
        <v>2010</v>
      </c>
      <c r="H3050" s="106">
        <f>Tabela9[[#This Row],[Valor do Provento R$]]/Tabela9[[#This Row],[Provento por 1 ou 1000 Ações]]</f>
        <v>0.37739355000000002</v>
      </c>
    </row>
    <row r="3051" spans="1:8">
      <c r="A3051" s="119" t="s">
        <v>1581</v>
      </c>
      <c r="B3051" s="117" t="s">
        <v>1490</v>
      </c>
      <c r="C3051" s="140">
        <v>40207</v>
      </c>
      <c r="D3051" s="141">
        <v>0.44019373299999998</v>
      </c>
      <c r="E3051" s="119">
        <v>1</v>
      </c>
      <c r="F3051" s="119" t="s">
        <v>1492</v>
      </c>
      <c r="G3051" s="114">
        <f>IF([Data da Aprovação]&lt;&gt;"ESTATUTÁRIO",YEAR([Data da Aprovação]),"")</f>
        <v>2010</v>
      </c>
      <c r="H3051" s="106">
        <f>Tabela9[[#This Row],[Valor do Provento R$]]/Tabela9[[#This Row],[Provento por 1 ou 1000 Ações]]</f>
        <v>0.44019373299999998</v>
      </c>
    </row>
    <row r="3052" spans="1:8">
      <c r="A3052" s="118" t="s">
        <v>1581</v>
      </c>
      <c r="B3052" s="116" t="s">
        <v>1490</v>
      </c>
      <c r="C3052" s="138">
        <v>40274</v>
      </c>
      <c r="D3052" s="139">
        <v>1.6459179999999999E-3</v>
      </c>
      <c r="E3052" s="118">
        <v>1</v>
      </c>
      <c r="F3052" s="118" t="s">
        <v>1492</v>
      </c>
      <c r="G3052" s="113">
        <f>IF([Data da Aprovação]&lt;&gt;"ESTATUTÁRIO",YEAR([Data da Aprovação]),"")</f>
        <v>2010</v>
      </c>
      <c r="H3052" s="106">
        <f>Tabela9[[#This Row],[Valor do Provento R$]]/Tabela9[[#This Row],[Provento por 1 ou 1000 Ações]]</f>
        <v>1.6459179999999999E-3</v>
      </c>
    </row>
    <row r="3053" spans="1:8">
      <c r="A3053" s="119" t="s">
        <v>1581</v>
      </c>
      <c r="B3053" s="117" t="s">
        <v>1490</v>
      </c>
      <c r="C3053" s="140">
        <v>40400</v>
      </c>
      <c r="D3053" s="141">
        <v>0.18709714799999999</v>
      </c>
      <c r="E3053" s="119">
        <v>1</v>
      </c>
      <c r="F3053" s="119" t="s">
        <v>1492</v>
      </c>
      <c r="G3053" s="114">
        <f>IF([Data da Aprovação]&lt;&gt;"ESTATUTÁRIO",YEAR([Data da Aprovação]),"")</f>
        <v>2010</v>
      </c>
      <c r="H3053" s="106">
        <f>Tabela9[[#This Row],[Valor do Provento R$]]/Tabela9[[#This Row],[Provento por 1 ou 1000 Ações]]</f>
        <v>0.18709714799999999</v>
      </c>
    </row>
    <row r="3054" spans="1:8">
      <c r="A3054" s="118" t="s">
        <v>1581</v>
      </c>
      <c r="B3054" s="116" t="s">
        <v>1490</v>
      </c>
      <c r="C3054" s="138">
        <v>40400</v>
      </c>
      <c r="D3054" s="139">
        <v>0.51199922399999998</v>
      </c>
      <c r="E3054" s="118">
        <v>1</v>
      </c>
      <c r="F3054" s="118" t="s">
        <v>1489</v>
      </c>
      <c r="G3054" s="113">
        <f>IF([Data da Aprovação]&lt;&gt;"ESTATUTÁRIO",YEAR([Data da Aprovação]),"")</f>
        <v>2010</v>
      </c>
      <c r="H3054" s="106">
        <f>Tabela9[[#This Row],[Valor do Provento R$]]/Tabela9[[#This Row],[Provento por 1 ou 1000 Ações]]</f>
        <v>0.51199922399999998</v>
      </c>
    </row>
    <row r="3055" spans="1:8">
      <c r="A3055" s="119" t="s">
        <v>1581</v>
      </c>
      <c r="B3055" s="117" t="s">
        <v>1490</v>
      </c>
      <c r="C3055" s="140">
        <v>40571</v>
      </c>
      <c r="D3055" s="141">
        <v>0.51199922399999998</v>
      </c>
      <c r="E3055" s="119">
        <v>1</v>
      </c>
      <c r="F3055" s="119" t="s">
        <v>1489</v>
      </c>
      <c r="G3055" s="114">
        <f>IF([Data da Aprovação]&lt;&gt;"ESTATUTÁRIO",YEAR([Data da Aprovação]),"")</f>
        <v>2011</v>
      </c>
      <c r="H3055" s="106">
        <f>Tabela9[[#This Row],[Valor do Provento R$]]/Tabela9[[#This Row],[Provento por 1 ou 1000 Ações]]</f>
        <v>0.51199922399999998</v>
      </c>
    </row>
    <row r="3056" spans="1:8">
      <c r="A3056" s="118" t="s">
        <v>1581</v>
      </c>
      <c r="B3056" s="116" t="s">
        <v>1490</v>
      </c>
      <c r="C3056" s="138">
        <v>40602</v>
      </c>
      <c r="D3056" s="139">
        <v>8.6379873999999995E-2</v>
      </c>
      <c r="E3056" s="118">
        <v>1</v>
      </c>
      <c r="F3056" s="118" t="s">
        <v>1492</v>
      </c>
      <c r="G3056" s="113">
        <f>IF([Data da Aprovação]&lt;&gt;"ESTATUTÁRIO",YEAR([Data da Aprovação]),"")</f>
        <v>2011</v>
      </c>
      <c r="H3056" s="106">
        <f>Tabela9[[#This Row],[Valor do Provento R$]]/Tabela9[[#This Row],[Provento por 1 ou 1000 Ações]]</f>
        <v>8.6379873999999995E-2</v>
      </c>
    </row>
    <row r="3057" spans="1:8">
      <c r="A3057" s="119" t="s">
        <v>1581</v>
      </c>
      <c r="B3057" s="117" t="s">
        <v>1490</v>
      </c>
      <c r="C3057" s="140">
        <v>40752</v>
      </c>
      <c r="D3057" s="141">
        <v>0.64020639000000001</v>
      </c>
      <c r="E3057" s="119">
        <v>1</v>
      </c>
      <c r="F3057" s="119" t="s">
        <v>1489</v>
      </c>
      <c r="G3057" s="114">
        <f>IF([Data da Aprovação]&lt;&gt;"ESTATUTÁRIO",YEAR([Data da Aprovação]),"")</f>
        <v>2011</v>
      </c>
      <c r="H3057" s="106">
        <f>Tabela9[[#This Row],[Valor do Provento R$]]/Tabela9[[#This Row],[Provento por 1 ou 1000 Ações]]</f>
        <v>0.64020639000000001</v>
      </c>
    </row>
    <row r="3058" spans="1:8">
      <c r="A3058" s="118" t="s">
        <v>1581</v>
      </c>
      <c r="B3058" s="116" t="s">
        <v>1490</v>
      </c>
      <c r="C3058" s="138">
        <v>40752</v>
      </c>
      <c r="D3058" s="139">
        <v>9.4585369999999995E-3</v>
      </c>
      <c r="E3058" s="118">
        <v>1</v>
      </c>
      <c r="F3058" s="118" t="s">
        <v>1492</v>
      </c>
      <c r="G3058" s="113">
        <f>IF([Data da Aprovação]&lt;&gt;"ESTATUTÁRIO",YEAR([Data da Aprovação]),"")</f>
        <v>2011</v>
      </c>
      <c r="H3058" s="106">
        <f>Tabela9[[#This Row],[Valor do Provento R$]]/Tabela9[[#This Row],[Provento por 1 ou 1000 Ações]]</f>
        <v>9.4585369999999995E-3</v>
      </c>
    </row>
    <row r="3059" spans="1:8">
      <c r="A3059" s="119" t="s">
        <v>1581</v>
      </c>
      <c r="B3059" s="117" t="s">
        <v>1490</v>
      </c>
      <c r="C3059" s="140">
        <v>41116</v>
      </c>
      <c r="D3059" s="141">
        <v>0.68994294899999997</v>
      </c>
      <c r="E3059" s="119">
        <v>1</v>
      </c>
      <c r="F3059" s="119" t="s">
        <v>1489</v>
      </c>
      <c r="G3059" s="114">
        <f>IF([Data da Aprovação]&lt;&gt;"ESTATUTÁRIO",YEAR([Data da Aprovação]),"")</f>
        <v>2012</v>
      </c>
      <c r="H3059" s="106">
        <f>Tabela9[[#This Row],[Valor do Provento R$]]/Tabela9[[#This Row],[Provento por 1 ou 1000 Ações]]</f>
        <v>0.68994294899999997</v>
      </c>
    </row>
    <row r="3060" spans="1:8">
      <c r="A3060" s="118" t="s">
        <v>1581</v>
      </c>
      <c r="B3060" s="116" t="s">
        <v>1490</v>
      </c>
      <c r="C3060" s="138">
        <v>41134</v>
      </c>
      <c r="D3060" s="139">
        <v>0.119620218</v>
      </c>
      <c r="E3060" s="118">
        <v>1</v>
      </c>
      <c r="F3060" s="118" t="s">
        <v>1492</v>
      </c>
      <c r="G3060" s="113">
        <f>IF([Data da Aprovação]&lt;&gt;"ESTATUTÁRIO",YEAR([Data da Aprovação]),"")</f>
        <v>2012</v>
      </c>
      <c r="H3060" s="106">
        <f>Tabela9[[#This Row],[Valor do Provento R$]]/Tabela9[[#This Row],[Provento por 1 ou 1000 Ações]]</f>
        <v>0.119620218</v>
      </c>
    </row>
    <row r="3061" spans="1:8">
      <c r="A3061" s="119" t="s">
        <v>1581</v>
      </c>
      <c r="B3061" s="117" t="s">
        <v>1490</v>
      </c>
      <c r="C3061" s="140">
        <v>41302</v>
      </c>
      <c r="D3061" s="141">
        <v>0.63241561199999996</v>
      </c>
      <c r="E3061" s="119">
        <v>1</v>
      </c>
      <c r="F3061" s="119" t="s">
        <v>1489</v>
      </c>
      <c r="G3061" s="114">
        <f>IF([Data da Aprovação]&lt;&gt;"ESTATUTÁRIO",YEAR([Data da Aprovação]),"")</f>
        <v>2013</v>
      </c>
      <c r="H3061" s="106">
        <f>Tabela9[[#This Row],[Valor do Provento R$]]/Tabela9[[#This Row],[Provento por 1 ou 1000 Ações]]</f>
        <v>0.63241561199999996</v>
      </c>
    </row>
    <row r="3062" spans="1:8">
      <c r="A3062" s="118" t="s">
        <v>1581</v>
      </c>
      <c r="B3062" s="116" t="s">
        <v>1490</v>
      </c>
      <c r="C3062" s="138">
        <v>41333</v>
      </c>
      <c r="D3062" s="139">
        <v>7.6322398999999999E-2</v>
      </c>
      <c r="E3062" s="118">
        <v>1</v>
      </c>
      <c r="F3062" s="118" t="s">
        <v>1492</v>
      </c>
      <c r="G3062" s="113">
        <f>IF([Data da Aprovação]&lt;&gt;"ESTATUTÁRIO",YEAR([Data da Aprovação]),"")</f>
        <v>2013</v>
      </c>
      <c r="H3062" s="106">
        <f>Tabela9[[#This Row],[Valor do Provento R$]]/Tabela9[[#This Row],[Provento por 1 ou 1000 Ações]]</f>
        <v>7.6322398999999999E-2</v>
      </c>
    </row>
    <row r="3063" spans="1:8">
      <c r="A3063" s="119" t="s">
        <v>1581</v>
      </c>
      <c r="B3063" s="117" t="s">
        <v>1490</v>
      </c>
      <c r="C3063" s="140">
        <v>41479</v>
      </c>
      <c r="D3063" s="141">
        <v>0.69628221300000004</v>
      </c>
      <c r="E3063" s="119">
        <v>1</v>
      </c>
      <c r="F3063" s="119" t="s">
        <v>1489</v>
      </c>
      <c r="G3063" s="114">
        <f>IF([Data da Aprovação]&lt;&gt;"ESTATUTÁRIO",YEAR([Data da Aprovação]),"")</f>
        <v>2013</v>
      </c>
      <c r="H3063" s="106">
        <f>Tabela9[[#This Row],[Valor do Provento R$]]/Tabela9[[#This Row],[Provento por 1 ou 1000 Ações]]</f>
        <v>0.69628221300000004</v>
      </c>
    </row>
    <row r="3064" spans="1:8">
      <c r="A3064" s="118" t="s">
        <v>1581</v>
      </c>
      <c r="B3064" s="116" t="s">
        <v>1490</v>
      </c>
      <c r="C3064" s="138">
        <v>41499</v>
      </c>
      <c r="D3064" s="139">
        <v>0.100970798</v>
      </c>
      <c r="E3064" s="118">
        <v>1</v>
      </c>
      <c r="F3064" s="118" t="s">
        <v>1492</v>
      </c>
      <c r="G3064" s="113">
        <f>IF([Data da Aprovação]&lt;&gt;"ESTATUTÁRIO",YEAR([Data da Aprovação]),"")</f>
        <v>2013</v>
      </c>
      <c r="H3064" s="106">
        <f>Tabela9[[#This Row],[Valor do Provento R$]]/Tabela9[[#This Row],[Provento por 1 ou 1000 Ações]]</f>
        <v>0.100970798</v>
      </c>
    </row>
    <row r="3065" spans="1:8">
      <c r="A3065" s="119" t="s">
        <v>1581</v>
      </c>
      <c r="B3065" s="117" t="s">
        <v>1490</v>
      </c>
      <c r="C3065" s="140">
        <v>41668</v>
      </c>
      <c r="D3065" s="141">
        <v>0.35547273200000001</v>
      </c>
      <c r="E3065" s="119">
        <v>1</v>
      </c>
      <c r="F3065" s="119" t="s">
        <v>1489</v>
      </c>
      <c r="G3065" s="114">
        <f>IF([Data da Aprovação]&lt;&gt;"ESTATUTÁRIO",YEAR([Data da Aprovação]),"")</f>
        <v>2014</v>
      </c>
      <c r="H3065" s="106">
        <f>Tabela9[[#This Row],[Valor do Provento R$]]/Tabela9[[#This Row],[Provento por 1 ou 1000 Ações]]</f>
        <v>0.35547273200000001</v>
      </c>
    </row>
    <row r="3066" spans="1:8">
      <c r="A3066" s="118" t="s">
        <v>1581</v>
      </c>
      <c r="B3066" s="116" t="s">
        <v>1490</v>
      </c>
      <c r="C3066" s="138">
        <v>41696</v>
      </c>
      <c r="D3066" s="139">
        <v>3.9371925000000002E-2</v>
      </c>
      <c r="E3066" s="118">
        <v>1</v>
      </c>
      <c r="F3066" s="118" t="s">
        <v>1492</v>
      </c>
      <c r="G3066" s="113">
        <f>IF([Data da Aprovação]&lt;&gt;"ESTATUTÁRIO",YEAR([Data da Aprovação]),"")</f>
        <v>2014</v>
      </c>
      <c r="H3066" s="106">
        <f>Tabela9[[#This Row],[Valor do Provento R$]]/Tabela9[[#This Row],[Provento por 1 ou 1000 Ações]]</f>
        <v>3.9371925000000002E-2</v>
      </c>
    </row>
    <row r="3067" spans="1:8">
      <c r="A3067" s="119" t="s">
        <v>1582</v>
      </c>
      <c r="B3067" s="117" t="s">
        <v>1488</v>
      </c>
      <c r="C3067" s="140">
        <v>35656</v>
      </c>
      <c r="D3067" s="141">
        <v>1.7916999999999999E-2</v>
      </c>
      <c r="E3067" s="119">
        <v>1000</v>
      </c>
      <c r="F3067" s="119" t="s">
        <v>1492</v>
      </c>
      <c r="G3067" s="114">
        <f>IF([Data da Aprovação]&lt;&gt;"ESTATUTÁRIO",YEAR([Data da Aprovação]),"")</f>
        <v>1997</v>
      </c>
      <c r="H3067" s="106">
        <f>Tabela9[[#This Row],[Valor do Provento R$]]/Tabela9[[#This Row],[Provento por 1 ou 1000 Ações]]</f>
        <v>1.7916999999999998E-5</v>
      </c>
    </row>
    <row r="3068" spans="1:8">
      <c r="A3068" s="118" t="s">
        <v>1582</v>
      </c>
      <c r="B3068" s="116" t="s">
        <v>1488</v>
      </c>
      <c r="C3068" s="138">
        <v>35852</v>
      </c>
      <c r="D3068" s="139">
        <v>3.3889000000000002E-2</v>
      </c>
      <c r="E3068" s="118">
        <v>1000</v>
      </c>
      <c r="F3068" s="118" t="s">
        <v>1492</v>
      </c>
      <c r="G3068" s="113">
        <f>IF([Data da Aprovação]&lt;&gt;"ESTATUTÁRIO",YEAR([Data da Aprovação]),"")</f>
        <v>1998</v>
      </c>
      <c r="H3068" s="106">
        <f>Tabela9[[#This Row],[Valor do Provento R$]]/Tabela9[[#This Row],[Provento por 1 ou 1000 Ações]]</f>
        <v>3.3889E-5</v>
      </c>
    </row>
    <row r="3069" spans="1:8">
      <c r="A3069" s="119" t="s">
        <v>1582</v>
      </c>
      <c r="B3069" s="117" t="s">
        <v>1488</v>
      </c>
      <c r="C3069" s="140">
        <v>35993</v>
      </c>
      <c r="D3069" s="141">
        <v>3.3739999999999999E-2</v>
      </c>
      <c r="E3069" s="119">
        <v>1000</v>
      </c>
      <c r="F3069" s="119" t="s">
        <v>1489</v>
      </c>
      <c r="G3069" s="114">
        <f>IF([Data da Aprovação]&lt;&gt;"ESTATUTÁRIO",YEAR([Data da Aprovação]),"")</f>
        <v>1998</v>
      </c>
      <c r="H3069" s="106">
        <f>Tabela9[[#This Row],[Valor do Provento R$]]/Tabela9[[#This Row],[Provento por 1 ou 1000 Ações]]</f>
        <v>3.3739999999999999E-5</v>
      </c>
    </row>
    <row r="3070" spans="1:8">
      <c r="A3070" s="118" t="s">
        <v>1582</v>
      </c>
      <c r="B3070" s="116" t="s">
        <v>1488</v>
      </c>
      <c r="C3070" s="138">
        <v>36145</v>
      </c>
      <c r="D3070" s="139">
        <v>3.8109999999999998E-2</v>
      </c>
      <c r="E3070" s="118">
        <v>1000</v>
      </c>
      <c r="F3070" s="118" t="s">
        <v>1489</v>
      </c>
      <c r="G3070" s="113">
        <f>IF([Data da Aprovação]&lt;&gt;"ESTATUTÁRIO",YEAR([Data da Aprovação]),"")</f>
        <v>1998</v>
      </c>
      <c r="H3070" s="106">
        <f>Tabela9[[#This Row],[Valor do Provento R$]]/Tabela9[[#This Row],[Provento por 1 ou 1000 Ações]]</f>
        <v>3.8109999999999999E-5</v>
      </c>
    </row>
    <row r="3071" spans="1:8">
      <c r="A3071" s="119" t="s">
        <v>1582</v>
      </c>
      <c r="B3071" s="117" t="s">
        <v>1488</v>
      </c>
      <c r="C3071" s="140">
        <v>36334</v>
      </c>
      <c r="D3071" s="141">
        <v>3.3840000000000002E-2</v>
      </c>
      <c r="E3071" s="119">
        <v>1000</v>
      </c>
      <c r="F3071" s="119" t="s">
        <v>1489</v>
      </c>
      <c r="G3071" s="114">
        <f>IF([Data da Aprovação]&lt;&gt;"ESTATUTÁRIO",YEAR([Data da Aprovação]),"")</f>
        <v>1999</v>
      </c>
      <c r="H3071" s="106">
        <f>Tabela9[[#This Row],[Valor do Provento R$]]/Tabela9[[#This Row],[Provento por 1 ou 1000 Ações]]</f>
        <v>3.3840000000000001E-5</v>
      </c>
    </row>
    <row r="3072" spans="1:8">
      <c r="A3072" s="118" t="s">
        <v>1582</v>
      </c>
      <c r="B3072" s="116" t="s">
        <v>1488</v>
      </c>
      <c r="C3072" s="138">
        <v>36516</v>
      </c>
      <c r="D3072" s="139">
        <v>2.5062000000000001E-2</v>
      </c>
      <c r="E3072" s="118">
        <v>1000</v>
      </c>
      <c r="F3072" s="118" t="s">
        <v>1489</v>
      </c>
      <c r="G3072" s="113">
        <f>IF([Data da Aprovação]&lt;&gt;"ESTATUTÁRIO",YEAR([Data da Aprovação]),"")</f>
        <v>1999</v>
      </c>
      <c r="H3072" s="106">
        <f>Tabela9[[#This Row],[Valor do Provento R$]]/Tabela9[[#This Row],[Provento por 1 ou 1000 Ações]]</f>
        <v>2.5062000000000002E-5</v>
      </c>
    </row>
    <row r="3073" spans="1:8">
      <c r="A3073" s="119" t="s">
        <v>1582</v>
      </c>
      <c r="B3073" s="117" t="s">
        <v>1488</v>
      </c>
      <c r="C3073" s="140">
        <v>36579</v>
      </c>
      <c r="D3073" s="141">
        <v>2.8830000000000001E-3</v>
      </c>
      <c r="E3073" s="119">
        <v>1000</v>
      </c>
      <c r="F3073" s="119" t="s">
        <v>1489</v>
      </c>
      <c r="G3073" s="114">
        <f>IF([Data da Aprovação]&lt;&gt;"ESTATUTÁRIO",YEAR([Data da Aprovação]),"")</f>
        <v>2000</v>
      </c>
      <c r="H3073" s="106">
        <f>Tabela9[[#This Row],[Valor do Provento R$]]/Tabela9[[#This Row],[Provento por 1 ou 1000 Ações]]</f>
        <v>2.8830000000000002E-6</v>
      </c>
    </row>
    <row r="3074" spans="1:8">
      <c r="A3074" s="118" t="s">
        <v>1582</v>
      </c>
      <c r="B3074" s="116" t="s">
        <v>1488</v>
      </c>
      <c r="C3074" s="138">
        <v>36712</v>
      </c>
      <c r="D3074" s="139">
        <v>7.5270000000000004E-2</v>
      </c>
      <c r="E3074" s="118">
        <v>1</v>
      </c>
      <c r="F3074" s="118" t="s">
        <v>1489</v>
      </c>
      <c r="G3074" s="113">
        <f>IF([Data da Aprovação]&lt;&gt;"ESTATUTÁRIO",YEAR([Data da Aprovação]),"")</f>
        <v>2000</v>
      </c>
      <c r="H3074" s="106">
        <f>Tabela9[[#This Row],[Valor do Provento R$]]/Tabela9[[#This Row],[Provento por 1 ou 1000 Ações]]</f>
        <v>7.5270000000000004E-2</v>
      </c>
    </row>
    <row r="3075" spans="1:8">
      <c r="A3075" s="119" t="s">
        <v>1582</v>
      </c>
      <c r="B3075" s="117" t="s">
        <v>1488</v>
      </c>
      <c r="C3075" s="140">
        <v>36866</v>
      </c>
      <c r="D3075" s="141">
        <v>0.22803999999999999</v>
      </c>
      <c r="E3075" s="119">
        <v>1</v>
      </c>
      <c r="F3075" s="119" t="s">
        <v>1489</v>
      </c>
      <c r="G3075" s="114">
        <f>IF([Data da Aprovação]&lt;&gt;"ESTATUTÁRIO",YEAR([Data da Aprovação]),"")</f>
        <v>2000</v>
      </c>
      <c r="H3075" s="106">
        <f>Tabela9[[#This Row],[Valor do Provento R$]]/Tabela9[[#This Row],[Provento por 1 ou 1000 Ações]]</f>
        <v>0.22803999999999999</v>
      </c>
    </row>
    <row r="3076" spans="1:8">
      <c r="A3076" s="118" t="s">
        <v>1582</v>
      </c>
      <c r="B3076" s="116" t="s">
        <v>1488</v>
      </c>
      <c r="C3076" s="138">
        <v>37050</v>
      </c>
      <c r="D3076" s="139">
        <v>0.30331000000000002</v>
      </c>
      <c r="E3076" s="118">
        <v>1</v>
      </c>
      <c r="F3076" s="118" t="s">
        <v>1489</v>
      </c>
      <c r="G3076" s="113">
        <f>IF([Data da Aprovação]&lt;&gt;"ESTATUTÁRIO",YEAR([Data da Aprovação]),"")</f>
        <v>2001</v>
      </c>
      <c r="H3076" s="106">
        <f>Tabela9[[#This Row],[Valor do Provento R$]]/Tabela9[[#This Row],[Provento por 1 ou 1000 Ações]]</f>
        <v>0.30331000000000002</v>
      </c>
    </row>
    <row r="3077" spans="1:8">
      <c r="A3077" s="119" t="s">
        <v>1582</v>
      </c>
      <c r="B3077" s="117" t="s">
        <v>1488</v>
      </c>
      <c r="C3077" s="140">
        <v>37137</v>
      </c>
      <c r="D3077" s="141">
        <v>0.29611999999999999</v>
      </c>
      <c r="E3077" s="119">
        <v>1</v>
      </c>
      <c r="F3077" s="119" t="s">
        <v>1489</v>
      </c>
      <c r="G3077" s="114">
        <f>IF([Data da Aprovação]&lt;&gt;"ESTATUTÁRIO",YEAR([Data da Aprovação]),"")</f>
        <v>2001</v>
      </c>
      <c r="H3077" s="106">
        <f>Tabela9[[#This Row],[Valor do Provento R$]]/Tabela9[[#This Row],[Provento por 1 ou 1000 Ações]]</f>
        <v>0.29611999999999999</v>
      </c>
    </row>
    <row r="3078" spans="1:8">
      <c r="A3078" s="118" t="s">
        <v>1582</v>
      </c>
      <c r="B3078" s="116" t="s">
        <v>1488</v>
      </c>
      <c r="C3078" s="138">
        <v>37230</v>
      </c>
      <c r="D3078" s="139">
        <v>0.47900500000000001</v>
      </c>
      <c r="E3078" s="118">
        <v>1</v>
      </c>
      <c r="F3078" s="118" t="s">
        <v>1489</v>
      </c>
      <c r="G3078" s="113">
        <f>IF([Data da Aprovação]&lt;&gt;"ESTATUTÁRIO",YEAR([Data da Aprovação]),"")</f>
        <v>2001</v>
      </c>
      <c r="H3078" s="106">
        <f>Tabela9[[#This Row],[Valor do Provento R$]]/Tabela9[[#This Row],[Provento por 1 ou 1000 Ações]]</f>
        <v>0.47900500000000001</v>
      </c>
    </row>
    <row r="3079" spans="1:8">
      <c r="A3079" s="119" t="s">
        <v>1582</v>
      </c>
      <c r="B3079" s="117" t="s">
        <v>1488</v>
      </c>
      <c r="C3079" s="140">
        <v>37294</v>
      </c>
      <c r="D3079" s="141">
        <v>5.5583E-2</v>
      </c>
      <c r="E3079" s="119">
        <v>1</v>
      </c>
      <c r="F3079" s="119" t="s">
        <v>1492</v>
      </c>
      <c r="G3079" s="114">
        <f>IF([Data da Aprovação]&lt;&gt;"ESTATUTÁRIO",YEAR([Data da Aprovação]),"")</f>
        <v>2002</v>
      </c>
      <c r="H3079" s="106">
        <f>Tabela9[[#This Row],[Valor do Provento R$]]/Tabela9[[#This Row],[Provento por 1 ou 1000 Ações]]</f>
        <v>5.5583E-2</v>
      </c>
    </row>
    <row r="3080" spans="1:8">
      <c r="A3080" s="118" t="s">
        <v>1582</v>
      </c>
      <c r="B3080" s="116" t="s">
        <v>1488</v>
      </c>
      <c r="C3080" s="138">
        <v>37337</v>
      </c>
      <c r="D3080" s="139">
        <v>0.12132</v>
      </c>
      <c r="E3080" s="118">
        <v>1</v>
      </c>
      <c r="F3080" s="118" t="s">
        <v>1489</v>
      </c>
      <c r="G3080" s="113">
        <f>IF([Data da Aprovação]&lt;&gt;"ESTATUTÁRIO",YEAR([Data da Aprovação]),"")</f>
        <v>2002</v>
      </c>
      <c r="H3080" s="106">
        <f>Tabela9[[#This Row],[Valor do Provento R$]]/Tabela9[[#This Row],[Provento por 1 ou 1000 Ações]]</f>
        <v>0.12132</v>
      </c>
    </row>
    <row r="3081" spans="1:8">
      <c r="A3081" s="119" t="s">
        <v>1582</v>
      </c>
      <c r="B3081" s="117" t="s">
        <v>1488</v>
      </c>
      <c r="C3081" s="140">
        <v>37970</v>
      </c>
      <c r="D3081" s="141">
        <v>0.80883000000000005</v>
      </c>
      <c r="E3081" s="119">
        <v>1</v>
      </c>
      <c r="F3081" s="119" t="s">
        <v>1489</v>
      </c>
      <c r="G3081" s="114">
        <f>IF([Data da Aprovação]&lt;&gt;"ESTATUTÁRIO",YEAR([Data da Aprovação]),"")</f>
        <v>2003</v>
      </c>
      <c r="H3081" s="106">
        <f>Tabela9[[#This Row],[Valor do Provento R$]]/Tabela9[[#This Row],[Provento por 1 ou 1000 Ações]]</f>
        <v>0.80883000000000005</v>
      </c>
    </row>
    <row r="3082" spans="1:8">
      <c r="A3082" s="118" t="s">
        <v>1582</v>
      </c>
      <c r="B3082" s="116" t="s">
        <v>1488</v>
      </c>
      <c r="C3082" s="138">
        <v>38156</v>
      </c>
      <c r="D3082" s="139">
        <v>1.12337</v>
      </c>
      <c r="E3082" s="118">
        <v>1</v>
      </c>
      <c r="F3082" s="118" t="s">
        <v>1489</v>
      </c>
      <c r="G3082" s="113">
        <f>IF([Data da Aprovação]&lt;&gt;"ESTATUTÁRIO",YEAR([Data da Aprovação]),"")</f>
        <v>2004</v>
      </c>
      <c r="H3082" s="106">
        <f>Tabela9[[#This Row],[Valor do Provento R$]]/Tabela9[[#This Row],[Provento por 1 ou 1000 Ações]]</f>
        <v>1.12337</v>
      </c>
    </row>
    <row r="3083" spans="1:8">
      <c r="A3083" s="119" t="s">
        <v>1582</v>
      </c>
      <c r="B3083" s="117" t="s">
        <v>1488</v>
      </c>
      <c r="C3083" s="140">
        <v>38338</v>
      </c>
      <c r="D3083" s="141">
        <v>0.58426531000000004</v>
      </c>
      <c r="E3083" s="119">
        <v>1</v>
      </c>
      <c r="F3083" s="119" t="s">
        <v>1489</v>
      </c>
      <c r="G3083" s="114">
        <f>IF([Data da Aprovação]&lt;&gt;"ESTATUTÁRIO",YEAR([Data da Aprovação]),"")</f>
        <v>2004</v>
      </c>
      <c r="H3083" s="106">
        <f>Tabela9[[#This Row],[Valor do Provento R$]]/Tabela9[[#This Row],[Provento por 1 ou 1000 Ações]]</f>
        <v>0.58426531000000004</v>
      </c>
    </row>
    <row r="3084" spans="1:8">
      <c r="A3084" s="118" t="s">
        <v>1582</v>
      </c>
      <c r="B3084" s="116" t="s">
        <v>1488</v>
      </c>
      <c r="C3084" s="138">
        <v>38393</v>
      </c>
      <c r="D3084" s="139">
        <v>0.28490056000000002</v>
      </c>
      <c r="E3084" s="118">
        <v>1</v>
      </c>
      <c r="F3084" s="118" t="s">
        <v>1492</v>
      </c>
      <c r="G3084" s="113">
        <f>IF([Data da Aprovação]&lt;&gt;"ESTATUTÁRIO",YEAR([Data da Aprovação]),"")</f>
        <v>2005</v>
      </c>
      <c r="H3084" s="106">
        <f>Tabela9[[#This Row],[Valor do Provento R$]]/Tabela9[[#This Row],[Provento por 1 ou 1000 Ações]]</f>
        <v>0.28490056000000002</v>
      </c>
    </row>
    <row r="3085" spans="1:8">
      <c r="A3085" s="119" t="s">
        <v>1582</v>
      </c>
      <c r="B3085" s="117" t="s">
        <v>1488</v>
      </c>
      <c r="C3085" s="140">
        <v>38523</v>
      </c>
      <c r="D3085" s="141">
        <v>1.04473514</v>
      </c>
      <c r="E3085" s="119">
        <v>1</v>
      </c>
      <c r="F3085" s="119" t="s">
        <v>1489</v>
      </c>
      <c r="G3085" s="114">
        <f>IF([Data da Aprovação]&lt;&gt;"ESTATUTÁRIO",YEAR([Data da Aprovação]),"")</f>
        <v>2005</v>
      </c>
      <c r="H3085" s="106">
        <f>Tabela9[[#This Row],[Valor do Provento R$]]/Tabela9[[#This Row],[Provento por 1 ou 1000 Ações]]</f>
        <v>1.04473514</v>
      </c>
    </row>
    <row r="3086" spans="1:8">
      <c r="A3086" s="118" t="s">
        <v>1582</v>
      </c>
      <c r="B3086" s="116" t="s">
        <v>1488</v>
      </c>
      <c r="C3086" s="138">
        <v>38705</v>
      </c>
      <c r="D3086" s="139">
        <v>1.0851765</v>
      </c>
      <c r="E3086" s="118">
        <v>1</v>
      </c>
      <c r="F3086" s="118" t="s">
        <v>1489</v>
      </c>
      <c r="G3086" s="113">
        <f>IF([Data da Aprovação]&lt;&gt;"ESTATUTÁRIO",YEAR([Data da Aprovação]),"")</f>
        <v>2005</v>
      </c>
      <c r="H3086" s="106">
        <f>Tabela9[[#This Row],[Valor do Provento R$]]/Tabela9[[#This Row],[Provento por 1 ou 1000 Ações]]</f>
        <v>1.0851765</v>
      </c>
    </row>
    <row r="3087" spans="1:8">
      <c r="A3087" s="119" t="s">
        <v>1582</v>
      </c>
      <c r="B3087" s="117" t="s">
        <v>1488</v>
      </c>
      <c r="C3087" s="140">
        <v>38754</v>
      </c>
      <c r="D3087" s="141">
        <v>0.30306758</v>
      </c>
      <c r="E3087" s="119">
        <v>1</v>
      </c>
      <c r="F3087" s="119" t="s">
        <v>1492</v>
      </c>
      <c r="G3087" s="114">
        <f>IF([Data da Aprovação]&lt;&gt;"ESTATUTÁRIO",YEAR([Data da Aprovação]),"")</f>
        <v>2006</v>
      </c>
      <c r="H3087" s="106">
        <f>Tabela9[[#This Row],[Valor do Provento R$]]/Tabela9[[#This Row],[Provento por 1 ou 1000 Ações]]</f>
        <v>0.30306758</v>
      </c>
    </row>
    <row r="3088" spans="1:8">
      <c r="A3088" s="118" t="s">
        <v>1582</v>
      </c>
      <c r="B3088" s="116" t="s">
        <v>1488</v>
      </c>
      <c r="C3088" s="138">
        <v>39072</v>
      </c>
      <c r="D3088" s="139">
        <v>0.19030166000000001</v>
      </c>
      <c r="E3088" s="118">
        <v>1</v>
      </c>
      <c r="F3088" s="118" t="s">
        <v>1489</v>
      </c>
      <c r="G3088" s="113">
        <f>IF([Data da Aprovação]&lt;&gt;"ESTATUTÁRIO",YEAR([Data da Aprovação]),"")</f>
        <v>2006</v>
      </c>
      <c r="H3088" s="106">
        <f>Tabela9[[#This Row],[Valor do Provento R$]]/Tabela9[[#This Row],[Provento por 1 ou 1000 Ações]]</f>
        <v>0.19030166000000001</v>
      </c>
    </row>
    <row r="3089" spans="1:8">
      <c r="A3089" s="119" t="s">
        <v>1582</v>
      </c>
      <c r="B3089" s="117" t="s">
        <v>1488</v>
      </c>
      <c r="C3089" s="140">
        <v>39127</v>
      </c>
      <c r="D3089" s="141">
        <v>2.2207299999999999E-2</v>
      </c>
      <c r="E3089" s="119">
        <v>1</v>
      </c>
      <c r="F3089" s="119" t="s">
        <v>1492</v>
      </c>
      <c r="G3089" s="114">
        <f>IF([Data da Aprovação]&lt;&gt;"ESTATUTÁRIO",YEAR([Data da Aprovação]),"")</f>
        <v>2007</v>
      </c>
      <c r="H3089" s="106">
        <f>Tabela9[[#This Row],[Valor do Provento R$]]/Tabela9[[#This Row],[Provento por 1 ou 1000 Ações]]</f>
        <v>2.2207299999999999E-2</v>
      </c>
    </row>
    <row r="3090" spans="1:8">
      <c r="A3090" s="118" t="s">
        <v>1582</v>
      </c>
      <c r="B3090" s="116" t="s">
        <v>1488</v>
      </c>
      <c r="C3090" s="138">
        <v>39251</v>
      </c>
      <c r="D3090" s="139">
        <v>0.22654959999999999</v>
      </c>
      <c r="E3090" s="118">
        <v>1</v>
      </c>
      <c r="F3090" s="118" t="s">
        <v>1489</v>
      </c>
      <c r="G3090" s="113">
        <f>IF([Data da Aprovação]&lt;&gt;"ESTATUTÁRIO",YEAR([Data da Aprovação]),"")</f>
        <v>2007</v>
      </c>
      <c r="H3090" s="106">
        <f>Tabela9[[#This Row],[Valor do Provento R$]]/Tabela9[[#This Row],[Provento por 1 ou 1000 Ações]]</f>
        <v>0.22654959999999999</v>
      </c>
    </row>
    <row r="3091" spans="1:8">
      <c r="A3091" s="119" t="s">
        <v>1582</v>
      </c>
      <c r="B3091" s="117" t="s">
        <v>1488</v>
      </c>
      <c r="C3091" s="140">
        <v>39434</v>
      </c>
      <c r="D3091" s="141">
        <v>0.33795681</v>
      </c>
      <c r="E3091" s="119">
        <v>1</v>
      </c>
      <c r="F3091" s="119" t="s">
        <v>1489</v>
      </c>
      <c r="G3091" s="114">
        <f>IF([Data da Aprovação]&lt;&gt;"ESTATUTÁRIO",YEAR([Data da Aprovação]),"")</f>
        <v>2007</v>
      </c>
      <c r="H3091" s="106">
        <f>Tabela9[[#This Row],[Valor do Provento R$]]/Tabela9[[#This Row],[Provento por 1 ou 1000 Ações]]</f>
        <v>0.33795681</v>
      </c>
    </row>
    <row r="3092" spans="1:8">
      <c r="A3092" s="118" t="s">
        <v>1582</v>
      </c>
      <c r="B3092" s="116" t="s">
        <v>1488</v>
      </c>
      <c r="C3092" s="138">
        <v>39549</v>
      </c>
      <c r="D3092" s="139">
        <v>0.25</v>
      </c>
      <c r="E3092" s="118">
        <v>1</v>
      </c>
      <c r="F3092" s="118" t="s">
        <v>1489</v>
      </c>
      <c r="G3092" s="113">
        <f>IF([Data da Aprovação]&lt;&gt;"ESTATUTÁRIO",YEAR([Data da Aprovação]),"")</f>
        <v>2008</v>
      </c>
      <c r="H3092" s="106">
        <f>Tabela9[[#This Row],[Valor do Provento R$]]/Tabela9[[#This Row],[Provento por 1 ou 1000 Ações]]</f>
        <v>0.25</v>
      </c>
    </row>
    <row r="3093" spans="1:8">
      <c r="A3093" s="119" t="s">
        <v>1582</v>
      </c>
      <c r="B3093" s="117" t="s">
        <v>1488</v>
      </c>
      <c r="C3093" s="140">
        <v>39549</v>
      </c>
      <c r="D3093" s="141">
        <v>0.12</v>
      </c>
      <c r="E3093" s="119">
        <v>1</v>
      </c>
      <c r="F3093" s="119" t="s">
        <v>1489</v>
      </c>
      <c r="G3093" s="114">
        <f>IF([Data da Aprovação]&lt;&gt;"ESTATUTÁRIO",YEAR([Data da Aprovação]),"")</f>
        <v>2008</v>
      </c>
      <c r="H3093" s="106">
        <f>Tabela9[[#This Row],[Valor do Provento R$]]/Tabela9[[#This Row],[Provento por 1 ou 1000 Ações]]</f>
        <v>0.12</v>
      </c>
    </row>
    <row r="3094" spans="1:8">
      <c r="A3094" s="118" t="s">
        <v>1582</v>
      </c>
      <c r="B3094" s="116" t="s">
        <v>1488</v>
      </c>
      <c r="C3094" s="138">
        <v>40164</v>
      </c>
      <c r="D3094" s="139">
        <v>0.22998523000000001</v>
      </c>
      <c r="E3094" s="118">
        <v>1</v>
      </c>
      <c r="F3094" s="118" t="s">
        <v>1489</v>
      </c>
      <c r="G3094" s="113">
        <f>IF([Data da Aprovação]&lt;&gt;"ESTATUTÁRIO",YEAR([Data da Aprovação]),"")</f>
        <v>2009</v>
      </c>
      <c r="H3094" s="106">
        <f>Tabela9[[#This Row],[Valor do Provento R$]]/Tabela9[[#This Row],[Provento por 1 ou 1000 Ações]]</f>
        <v>0.22998523000000001</v>
      </c>
    </row>
    <row r="3095" spans="1:8">
      <c r="A3095" s="119" t="s">
        <v>1582</v>
      </c>
      <c r="B3095" s="117" t="s">
        <v>1488</v>
      </c>
      <c r="C3095" s="140">
        <v>40346</v>
      </c>
      <c r="D3095" s="141">
        <v>6.1136429999999999E-2</v>
      </c>
      <c r="E3095" s="119">
        <v>1</v>
      </c>
      <c r="F3095" s="119" t="s">
        <v>1489</v>
      </c>
      <c r="G3095" s="114">
        <f>IF([Data da Aprovação]&lt;&gt;"ESTATUTÁRIO",YEAR([Data da Aprovação]),"")</f>
        <v>2010</v>
      </c>
      <c r="H3095" s="106">
        <f>Tabela9[[#This Row],[Valor do Provento R$]]/Tabela9[[#This Row],[Provento por 1 ou 1000 Ações]]</f>
        <v>6.1136429999999999E-2</v>
      </c>
    </row>
    <row r="3096" spans="1:8">
      <c r="A3096" s="118" t="s">
        <v>1582</v>
      </c>
      <c r="B3096" s="116" t="s">
        <v>1488</v>
      </c>
      <c r="C3096" s="138">
        <v>40528</v>
      </c>
      <c r="D3096" s="139">
        <v>0.24010772</v>
      </c>
      <c r="E3096" s="118">
        <v>1</v>
      </c>
      <c r="F3096" s="118" t="s">
        <v>1489</v>
      </c>
      <c r="G3096" s="113">
        <f>IF([Data da Aprovação]&lt;&gt;"ESTATUTÁRIO",YEAR([Data da Aprovação]),"")</f>
        <v>2010</v>
      </c>
      <c r="H3096" s="106">
        <f>Tabela9[[#This Row],[Valor do Provento R$]]/Tabela9[[#This Row],[Provento por 1 ou 1000 Ações]]</f>
        <v>0.24010772</v>
      </c>
    </row>
    <row r="3097" spans="1:8">
      <c r="A3097" s="119" t="s">
        <v>1582</v>
      </c>
      <c r="B3097" s="117" t="s">
        <v>1488</v>
      </c>
      <c r="C3097" s="140">
        <v>40711</v>
      </c>
      <c r="D3097" s="141">
        <v>0.33591469000000002</v>
      </c>
      <c r="E3097" s="119">
        <v>1</v>
      </c>
      <c r="F3097" s="119" t="s">
        <v>1489</v>
      </c>
      <c r="G3097" s="114">
        <f>IF([Data da Aprovação]&lt;&gt;"ESTATUTÁRIO",YEAR([Data da Aprovação]),"")</f>
        <v>2011</v>
      </c>
      <c r="H3097" s="106">
        <f>Tabela9[[#This Row],[Valor do Provento R$]]/Tabela9[[#This Row],[Provento por 1 ou 1000 Ações]]</f>
        <v>0.33591469000000002</v>
      </c>
    </row>
    <row r="3098" spans="1:8">
      <c r="A3098" s="118" t="s">
        <v>1582</v>
      </c>
      <c r="B3098" s="116" t="s">
        <v>1488</v>
      </c>
      <c r="C3098" s="138">
        <v>40892</v>
      </c>
      <c r="D3098" s="139">
        <v>0.39080857000000002</v>
      </c>
      <c r="E3098" s="118">
        <v>1</v>
      </c>
      <c r="F3098" s="118" t="s">
        <v>1489</v>
      </c>
      <c r="G3098" s="113">
        <f>IF([Data da Aprovação]&lt;&gt;"ESTATUTÁRIO",YEAR([Data da Aprovação]),"")</f>
        <v>2011</v>
      </c>
      <c r="H3098" s="106">
        <f>Tabela9[[#This Row],[Valor do Provento R$]]/Tabela9[[#This Row],[Provento por 1 ou 1000 Ações]]</f>
        <v>0.39080857000000002</v>
      </c>
    </row>
    <row r="3099" spans="1:8">
      <c r="A3099" s="119" t="s">
        <v>1582</v>
      </c>
      <c r="B3099" s="117" t="s">
        <v>1488</v>
      </c>
      <c r="C3099" s="140">
        <v>41078</v>
      </c>
      <c r="D3099" s="141">
        <v>0.11501051</v>
      </c>
      <c r="E3099" s="119">
        <v>1</v>
      </c>
      <c r="F3099" s="119" t="s">
        <v>1489</v>
      </c>
      <c r="G3099" s="114">
        <f>IF([Data da Aprovação]&lt;&gt;"ESTATUTÁRIO",YEAR([Data da Aprovação]),"")</f>
        <v>2012</v>
      </c>
      <c r="H3099" s="106">
        <f>Tabela9[[#This Row],[Valor do Provento R$]]/Tabela9[[#This Row],[Provento por 1 ou 1000 Ações]]</f>
        <v>0.11501051</v>
      </c>
    </row>
    <row r="3100" spans="1:8">
      <c r="A3100" s="118" t="s">
        <v>1582</v>
      </c>
      <c r="B3100" s="116" t="s">
        <v>1488</v>
      </c>
      <c r="C3100" s="138">
        <v>41263</v>
      </c>
      <c r="D3100" s="139">
        <v>0.20084500999999999</v>
      </c>
      <c r="E3100" s="118">
        <v>1</v>
      </c>
      <c r="F3100" s="118" t="s">
        <v>1489</v>
      </c>
      <c r="G3100" s="113">
        <f>IF([Data da Aprovação]&lt;&gt;"ESTATUTÁRIO",YEAR([Data da Aprovação]),"")</f>
        <v>2012</v>
      </c>
      <c r="H3100" s="106">
        <f>Tabela9[[#This Row],[Valor do Provento R$]]/Tabela9[[#This Row],[Provento por 1 ou 1000 Ações]]</f>
        <v>0.20084500999999999</v>
      </c>
    </row>
    <row r="3101" spans="1:8">
      <c r="A3101" s="119" t="s">
        <v>1582</v>
      </c>
      <c r="B3101" s="117" t="s">
        <v>1488</v>
      </c>
      <c r="C3101" s="140">
        <v>41373</v>
      </c>
      <c r="D3101" s="141">
        <v>5.2050850000000003E-2</v>
      </c>
      <c r="E3101" s="119">
        <v>1</v>
      </c>
      <c r="F3101" s="119" t="s">
        <v>1492</v>
      </c>
      <c r="G3101" s="114">
        <f>IF([Data da Aprovação]&lt;&gt;"ESTATUTÁRIO",YEAR([Data da Aprovação]),"")</f>
        <v>2013</v>
      </c>
      <c r="H3101" s="106">
        <f>Tabela9[[#This Row],[Valor do Provento R$]]/Tabela9[[#This Row],[Provento por 1 ou 1000 Ações]]</f>
        <v>5.2050850000000003E-2</v>
      </c>
    </row>
    <row r="3102" spans="1:8">
      <c r="A3102" s="118" t="s">
        <v>1582</v>
      </c>
      <c r="B3102" s="116" t="s">
        <v>1488</v>
      </c>
      <c r="C3102" s="138">
        <v>41443</v>
      </c>
      <c r="D3102" s="139">
        <v>0.41225415999999998</v>
      </c>
      <c r="E3102" s="118">
        <v>1</v>
      </c>
      <c r="F3102" s="118" t="s">
        <v>1489</v>
      </c>
      <c r="G3102" s="113">
        <f>IF([Data da Aprovação]&lt;&gt;"ESTATUTÁRIO",YEAR([Data da Aprovação]),"")</f>
        <v>2013</v>
      </c>
      <c r="H3102" s="106">
        <f>Tabela9[[#This Row],[Valor do Provento R$]]/Tabela9[[#This Row],[Provento por 1 ou 1000 Ações]]</f>
        <v>0.41225415999999998</v>
      </c>
    </row>
    <row r="3103" spans="1:8">
      <c r="A3103" s="119" t="s">
        <v>1582</v>
      </c>
      <c r="B3103" s="117" t="s">
        <v>1488</v>
      </c>
      <c r="C3103" s="140">
        <v>41628</v>
      </c>
      <c r="D3103" s="141">
        <v>0.41922417000000001</v>
      </c>
      <c r="E3103" s="119">
        <v>1</v>
      </c>
      <c r="F3103" s="119" t="s">
        <v>1489</v>
      </c>
      <c r="G3103" s="114">
        <f>IF([Data da Aprovação]&lt;&gt;"ESTATUTÁRIO",YEAR([Data da Aprovação]),"")</f>
        <v>2013</v>
      </c>
      <c r="H3103" s="106">
        <f>Tabela9[[#This Row],[Valor do Provento R$]]/Tabela9[[#This Row],[Provento por 1 ou 1000 Ações]]</f>
        <v>0.41922417000000001</v>
      </c>
    </row>
    <row r="3104" spans="1:8">
      <c r="A3104" s="118" t="s">
        <v>1582</v>
      </c>
      <c r="B3104" s="116" t="s">
        <v>1490</v>
      </c>
      <c r="C3104" s="138">
        <v>35656</v>
      </c>
      <c r="D3104" s="139">
        <v>1.7916999999999999E-2</v>
      </c>
      <c r="E3104" s="118">
        <v>1000</v>
      </c>
      <c r="F3104" s="118" t="s">
        <v>1492</v>
      </c>
      <c r="G3104" s="113">
        <f>IF([Data da Aprovação]&lt;&gt;"ESTATUTÁRIO",YEAR([Data da Aprovação]),"")</f>
        <v>1997</v>
      </c>
      <c r="H3104" s="106">
        <f>Tabela9[[#This Row],[Valor do Provento R$]]/Tabela9[[#This Row],[Provento por 1 ou 1000 Ações]]</f>
        <v>1.7916999999999998E-5</v>
      </c>
    </row>
    <row r="3105" spans="1:8">
      <c r="A3105" s="119" t="s">
        <v>1582</v>
      </c>
      <c r="B3105" s="117" t="s">
        <v>1490</v>
      </c>
      <c r="C3105" s="140">
        <v>35852</v>
      </c>
      <c r="D3105" s="141">
        <v>3.3889000000000002E-2</v>
      </c>
      <c r="E3105" s="119">
        <v>1000</v>
      </c>
      <c r="F3105" s="119" t="s">
        <v>1492</v>
      </c>
      <c r="G3105" s="114">
        <f>IF([Data da Aprovação]&lt;&gt;"ESTATUTÁRIO",YEAR([Data da Aprovação]),"")</f>
        <v>1998</v>
      </c>
      <c r="H3105" s="106">
        <f>Tabela9[[#This Row],[Valor do Provento R$]]/Tabela9[[#This Row],[Provento por 1 ou 1000 Ações]]</f>
        <v>3.3889E-5</v>
      </c>
    </row>
    <row r="3106" spans="1:8">
      <c r="A3106" s="118" t="s">
        <v>1582</v>
      </c>
      <c r="B3106" s="116" t="s">
        <v>1490</v>
      </c>
      <c r="C3106" s="138">
        <v>35993</v>
      </c>
      <c r="D3106" s="139">
        <v>3.3739999999999999E-2</v>
      </c>
      <c r="E3106" s="118">
        <v>1000</v>
      </c>
      <c r="F3106" s="118" t="s">
        <v>1489</v>
      </c>
      <c r="G3106" s="113">
        <f>IF([Data da Aprovação]&lt;&gt;"ESTATUTÁRIO",YEAR([Data da Aprovação]),"")</f>
        <v>1998</v>
      </c>
      <c r="H3106" s="106">
        <f>Tabela9[[#This Row],[Valor do Provento R$]]/Tabela9[[#This Row],[Provento por 1 ou 1000 Ações]]</f>
        <v>3.3739999999999999E-5</v>
      </c>
    </row>
    <row r="3107" spans="1:8">
      <c r="A3107" s="119" t="s">
        <v>1582</v>
      </c>
      <c r="B3107" s="117" t="s">
        <v>1490</v>
      </c>
      <c r="C3107" s="140">
        <v>36145</v>
      </c>
      <c r="D3107" s="141">
        <v>3.8109999999999998E-2</v>
      </c>
      <c r="E3107" s="119">
        <v>1000</v>
      </c>
      <c r="F3107" s="119" t="s">
        <v>1489</v>
      </c>
      <c r="G3107" s="114">
        <f>IF([Data da Aprovação]&lt;&gt;"ESTATUTÁRIO",YEAR([Data da Aprovação]),"")</f>
        <v>1998</v>
      </c>
      <c r="H3107" s="106">
        <f>Tabela9[[#This Row],[Valor do Provento R$]]/Tabela9[[#This Row],[Provento por 1 ou 1000 Ações]]</f>
        <v>3.8109999999999999E-5</v>
      </c>
    </row>
    <row r="3108" spans="1:8">
      <c r="A3108" s="118" t="s">
        <v>1582</v>
      </c>
      <c r="B3108" s="116" t="s">
        <v>1490</v>
      </c>
      <c r="C3108" s="138">
        <v>36334</v>
      </c>
      <c r="D3108" s="139">
        <v>3.3840000000000002E-2</v>
      </c>
      <c r="E3108" s="118">
        <v>1000</v>
      </c>
      <c r="F3108" s="118" t="s">
        <v>1489</v>
      </c>
      <c r="G3108" s="113">
        <f>IF([Data da Aprovação]&lt;&gt;"ESTATUTÁRIO",YEAR([Data da Aprovação]),"")</f>
        <v>1999</v>
      </c>
      <c r="H3108" s="106">
        <f>Tabela9[[#This Row],[Valor do Provento R$]]/Tabela9[[#This Row],[Provento por 1 ou 1000 Ações]]</f>
        <v>3.3840000000000001E-5</v>
      </c>
    </row>
    <row r="3109" spans="1:8">
      <c r="A3109" s="119" t="s">
        <v>1582</v>
      </c>
      <c r="B3109" s="117" t="s">
        <v>1490</v>
      </c>
      <c r="C3109" s="140">
        <v>36516</v>
      </c>
      <c r="D3109" s="141">
        <v>2.5062000000000001E-2</v>
      </c>
      <c r="E3109" s="119">
        <v>1000</v>
      </c>
      <c r="F3109" s="119" t="s">
        <v>1489</v>
      </c>
      <c r="G3109" s="114">
        <f>IF([Data da Aprovação]&lt;&gt;"ESTATUTÁRIO",YEAR([Data da Aprovação]),"")</f>
        <v>1999</v>
      </c>
      <c r="H3109" s="106">
        <f>Tabela9[[#This Row],[Valor do Provento R$]]/Tabela9[[#This Row],[Provento por 1 ou 1000 Ações]]</f>
        <v>2.5062000000000002E-5</v>
      </c>
    </row>
    <row r="3110" spans="1:8">
      <c r="A3110" s="118" t="s">
        <v>1582</v>
      </c>
      <c r="B3110" s="116" t="s">
        <v>1490</v>
      </c>
      <c r="C3110" s="138">
        <v>36579</v>
      </c>
      <c r="D3110" s="139">
        <v>2.8830000000000001E-3</v>
      </c>
      <c r="E3110" s="118">
        <v>1000</v>
      </c>
      <c r="F3110" s="118" t="s">
        <v>1489</v>
      </c>
      <c r="G3110" s="113">
        <f>IF([Data da Aprovação]&lt;&gt;"ESTATUTÁRIO",YEAR([Data da Aprovação]),"")</f>
        <v>2000</v>
      </c>
      <c r="H3110" s="106">
        <f>Tabela9[[#This Row],[Valor do Provento R$]]/Tabela9[[#This Row],[Provento por 1 ou 1000 Ações]]</f>
        <v>2.8830000000000002E-6</v>
      </c>
    </row>
    <row r="3111" spans="1:8">
      <c r="A3111" s="119" t="s">
        <v>1582</v>
      </c>
      <c r="B3111" s="117" t="s">
        <v>1490</v>
      </c>
      <c r="C3111" s="140">
        <v>36712</v>
      </c>
      <c r="D3111" s="141">
        <v>7.5270000000000004E-2</v>
      </c>
      <c r="E3111" s="119">
        <v>1</v>
      </c>
      <c r="F3111" s="119" t="s">
        <v>1489</v>
      </c>
      <c r="G3111" s="114">
        <f>IF([Data da Aprovação]&lt;&gt;"ESTATUTÁRIO",YEAR([Data da Aprovação]),"")</f>
        <v>2000</v>
      </c>
      <c r="H3111" s="106">
        <f>Tabela9[[#This Row],[Valor do Provento R$]]/Tabela9[[#This Row],[Provento por 1 ou 1000 Ações]]</f>
        <v>7.5270000000000004E-2</v>
      </c>
    </row>
    <row r="3112" spans="1:8">
      <c r="A3112" s="118" t="s">
        <v>1582</v>
      </c>
      <c r="B3112" s="116" t="s">
        <v>1490</v>
      </c>
      <c r="C3112" s="138">
        <v>36866</v>
      </c>
      <c r="D3112" s="139">
        <v>0.22803999999999999</v>
      </c>
      <c r="E3112" s="118">
        <v>1</v>
      </c>
      <c r="F3112" s="118" t="s">
        <v>1489</v>
      </c>
      <c r="G3112" s="113">
        <f>IF([Data da Aprovação]&lt;&gt;"ESTATUTÁRIO",YEAR([Data da Aprovação]),"")</f>
        <v>2000</v>
      </c>
      <c r="H3112" s="106">
        <f>Tabela9[[#This Row],[Valor do Provento R$]]/Tabela9[[#This Row],[Provento por 1 ou 1000 Ações]]</f>
        <v>0.22803999999999999</v>
      </c>
    </row>
    <row r="3113" spans="1:8">
      <c r="A3113" s="119" t="s">
        <v>1582</v>
      </c>
      <c r="B3113" s="117" t="s">
        <v>1490</v>
      </c>
      <c r="C3113" s="140">
        <v>37050</v>
      </c>
      <c r="D3113" s="141">
        <v>0.30331000000000002</v>
      </c>
      <c r="E3113" s="119">
        <v>1</v>
      </c>
      <c r="F3113" s="119" t="s">
        <v>1489</v>
      </c>
      <c r="G3113" s="114">
        <f>IF([Data da Aprovação]&lt;&gt;"ESTATUTÁRIO",YEAR([Data da Aprovação]),"")</f>
        <v>2001</v>
      </c>
      <c r="H3113" s="106">
        <f>Tabela9[[#This Row],[Valor do Provento R$]]/Tabela9[[#This Row],[Provento por 1 ou 1000 Ações]]</f>
        <v>0.30331000000000002</v>
      </c>
    </row>
    <row r="3114" spans="1:8">
      <c r="A3114" s="118" t="s">
        <v>1582</v>
      </c>
      <c r="B3114" s="116" t="s">
        <v>1490</v>
      </c>
      <c r="C3114" s="138">
        <v>37137</v>
      </c>
      <c r="D3114" s="139">
        <v>0.29611999999999999</v>
      </c>
      <c r="E3114" s="118">
        <v>1</v>
      </c>
      <c r="F3114" s="118" t="s">
        <v>1489</v>
      </c>
      <c r="G3114" s="113">
        <f>IF([Data da Aprovação]&lt;&gt;"ESTATUTÁRIO",YEAR([Data da Aprovação]),"")</f>
        <v>2001</v>
      </c>
      <c r="H3114" s="106">
        <f>Tabela9[[#This Row],[Valor do Provento R$]]/Tabela9[[#This Row],[Provento por 1 ou 1000 Ações]]</f>
        <v>0.29611999999999999</v>
      </c>
    </row>
    <row r="3115" spans="1:8">
      <c r="A3115" s="119" t="s">
        <v>1582</v>
      </c>
      <c r="B3115" s="117" t="s">
        <v>1490</v>
      </c>
      <c r="C3115" s="140">
        <v>37230</v>
      </c>
      <c r="D3115" s="141">
        <v>0.47900500000000001</v>
      </c>
      <c r="E3115" s="119">
        <v>1</v>
      </c>
      <c r="F3115" s="119" t="s">
        <v>1489</v>
      </c>
      <c r="G3115" s="114">
        <f>IF([Data da Aprovação]&lt;&gt;"ESTATUTÁRIO",YEAR([Data da Aprovação]),"")</f>
        <v>2001</v>
      </c>
      <c r="H3115" s="106">
        <f>Tabela9[[#This Row],[Valor do Provento R$]]/Tabela9[[#This Row],[Provento por 1 ou 1000 Ações]]</f>
        <v>0.47900500000000001</v>
      </c>
    </row>
    <row r="3116" spans="1:8">
      <c r="A3116" s="118" t="s">
        <v>1582</v>
      </c>
      <c r="B3116" s="116" t="s">
        <v>1490</v>
      </c>
      <c r="C3116" s="138">
        <v>37294</v>
      </c>
      <c r="D3116" s="139">
        <v>5.5583E-2</v>
      </c>
      <c r="E3116" s="118">
        <v>1</v>
      </c>
      <c r="F3116" s="118" t="s">
        <v>1492</v>
      </c>
      <c r="G3116" s="113">
        <f>IF([Data da Aprovação]&lt;&gt;"ESTATUTÁRIO",YEAR([Data da Aprovação]),"")</f>
        <v>2002</v>
      </c>
      <c r="H3116" s="106">
        <f>Tabela9[[#This Row],[Valor do Provento R$]]/Tabela9[[#This Row],[Provento por 1 ou 1000 Ações]]</f>
        <v>5.5583E-2</v>
      </c>
    </row>
    <row r="3117" spans="1:8">
      <c r="A3117" s="119" t="s">
        <v>1582</v>
      </c>
      <c r="B3117" s="117" t="s">
        <v>1490</v>
      </c>
      <c r="C3117" s="140">
        <v>37337</v>
      </c>
      <c r="D3117" s="141">
        <v>0.12132</v>
      </c>
      <c r="E3117" s="119">
        <v>1</v>
      </c>
      <c r="F3117" s="119" t="s">
        <v>1489</v>
      </c>
      <c r="G3117" s="114">
        <f>IF([Data da Aprovação]&lt;&gt;"ESTATUTÁRIO",YEAR([Data da Aprovação]),"")</f>
        <v>2002</v>
      </c>
      <c r="H3117" s="106">
        <f>Tabela9[[#This Row],[Valor do Provento R$]]/Tabela9[[#This Row],[Provento por 1 ou 1000 Ações]]</f>
        <v>0.12132</v>
      </c>
    </row>
    <row r="3118" spans="1:8">
      <c r="A3118" s="118" t="s">
        <v>1582</v>
      </c>
      <c r="B3118" s="116" t="s">
        <v>1490</v>
      </c>
      <c r="C3118" s="138">
        <v>37970</v>
      </c>
      <c r="D3118" s="139">
        <v>0.80883000000000005</v>
      </c>
      <c r="E3118" s="118">
        <v>1</v>
      </c>
      <c r="F3118" s="118" t="s">
        <v>1489</v>
      </c>
      <c r="G3118" s="113">
        <f>IF([Data da Aprovação]&lt;&gt;"ESTATUTÁRIO",YEAR([Data da Aprovação]),"")</f>
        <v>2003</v>
      </c>
      <c r="H3118" s="106">
        <f>Tabela9[[#This Row],[Valor do Provento R$]]/Tabela9[[#This Row],[Provento por 1 ou 1000 Ações]]</f>
        <v>0.80883000000000005</v>
      </c>
    </row>
    <row r="3119" spans="1:8">
      <c r="A3119" s="119" t="s">
        <v>1582</v>
      </c>
      <c r="B3119" s="117" t="s">
        <v>1490</v>
      </c>
      <c r="C3119" s="140">
        <v>38156</v>
      </c>
      <c r="D3119" s="141">
        <v>1.12337</v>
      </c>
      <c r="E3119" s="119">
        <v>1</v>
      </c>
      <c r="F3119" s="119" t="s">
        <v>1489</v>
      </c>
      <c r="G3119" s="114">
        <f>IF([Data da Aprovação]&lt;&gt;"ESTATUTÁRIO",YEAR([Data da Aprovação]),"")</f>
        <v>2004</v>
      </c>
      <c r="H3119" s="106">
        <f>Tabela9[[#This Row],[Valor do Provento R$]]/Tabela9[[#This Row],[Provento por 1 ou 1000 Ações]]</f>
        <v>1.12337</v>
      </c>
    </row>
    <row r="3120" spans="1:8">
      <c r="A3120" s="118" t="s">
        <v>1582</v>
      </c>
      <c r="B3120" s="116" t="s">
        <v>1490</v>
      </c>
      <c r="C3120" s="138">
        <v>38338</v>
      </c>
      <c r="D3120" s="139">
        <v>0.58426531000000004</v>
      </c>
      <c r="E3120" s="118">
        <v>1</v>
      </c>
      <c r="F3120" s="118" t="s">
        <v>1489</v>
      </c>
      <c r="G3120" s="113">
        <f>IF([Data da Aprovação]&lt;&gt;"ESTATUTÁRIO",YEAR([Data da Aprovação]),"")</f>
        <v>2004</v>
      </c>
      <c r="H3120" s="106">
        <f>Tabela9[[#This Row],[Valor do Provento R$]]/Tabela9[[#This Row],[Provento por 1 ou 1000 Ações]]</f>
        <v>0.58426531000000004</v>
      </c>
    </row>
    <row r="3121" spans="1:8">
      <c r="A3121" s="119" t="s">
        <v>1582</v>
      </c>
      <c r="B3121" s="117" t="s">
        <v>1490</v>
      </c>
      <c r="C3121" s="140">
        <v>38393</v>
      </c>
      <c r="D3121" s="141">
        <v>0.28490056000000002</v>
      </c>
      <c r="E3121" s="119">
        <v>1</v>
      </c>
      <c r="F3121" s="119" t="s">
        <v>1492</v>
      </c>
      <c r="G3121" s="114">
        <f>IF([Data da Aprovação]&lt;&gt;"ESTATUTÁRIO",YEAR([Data da Aprovação]),"")</f>
        <v>2005</v>
      </c>
      <c r="H3121" s="106">
        <f>Tabela9[[#This Row],[Valor do Provento R$]]/Tabela9[[#This Row],[Provento por 1 ou 1000 Ações]]</f>
        <v>0.28490056000000002</v>
      </c>
    </row>
    <row r="3122" spans="1:8">
      <c r="A3122" s="118" t="s">
        <v>1582</v>
      </c>
      <c r="B3122" s="116" t="s">
        <v>1490</v>
      </c>
      <c r="C3122" s="138">
        <v>38523</v>
      </c>
      <c r="D3122" s="139">
        <v>1.04473514</v>
      </c>
      <c r="E3122" s="118">
        <v>1</v>
      </c>
      <c r="F3122" s="118" t="s">
        <v>1489</v>
      </c>
      <c r="G3122" s="113">
        <f>IF([Data da Aprovação]&lt;&gt;"ESTATUTÁRIO",YEAR([Data da Aprovação]),"")</f>
        <v>2005</v>
      </c>
      <c r="H3122" s="106">
        <f>Tabela9[[#This Row],[Valor do Provento R$]]/Tabela9[[#This Row],[Provento por 1 ou 1000 Ações]]</f>
        <v>1.04473514</v>
      </c>
    </row>
    <row r="3123" spans="1:8">
      <c r="A3123" s="119" t="s">
        <v>1582</v>
      </c>
      <c r="B3123" s="117" t="s">
        <v>1490</v>
      </c>
      <c r="C3123" s="140">
        <v>38705</v>
      </c>
      <c r="D3123" s="141">
        <v>1.0851765</v>
      </c>
      <c r="E3123" s="119">
        <v>1</v>
      </c>
      <c r="F3123" s="119" t="s">
        <v>1489</v>
      </c>
      <c r="G3123" s="114">
        <f>IF([Data da Aprovação]&lt;&gt;"ESTATUTÁRIO",YEAR([Data da Aprovação]),"")</f>
        <v>2005</v>
      </c>
      <c r="H3123" s="106">
        <f>Tabela9[[#This Row],[Valor do Provento R$]]/Tabela9[[#This Row],[Provento por 1 ou 1000 Ações]]</f>
        <v>1.0851765</v>
      </c>
    </row>
    <row r="3124" spans="1:8">
      <c r="A3124" s="118" t="s">
        <v>1582</v>
      </c>
      <c r="B3124" s="116" t="s">
        <v>1490</v>
      </c>
      <c r="C3124" s="138">
        <v>38754</v>
      </c>
      <c r="D3124" s="139">
        <v>0.30306758</v>
      </c>
      <c r="E3124" s="118">
        <v>1</v>
      </c>
      <c r="F3124" s="118" t="s">
        <v>1492</v>
      </c>
      <c r="G3124" s="113">
        <f>IF([Data da Aprovação]&lt;&gt;"ESTATUTÁRIO",YEAR([Data da Aprovação]),"")</f>
        <v>2006</v>
      </c>
      <c r="H3124" s="106">
        <f>Tabela9[[#This Row],[Valor do Provento R$]]/Tabela9[[#This Row],[Provento por 1 ou 1000 Ações]]</f>
        <v>0.30306758</v>
      </c>
    </row>
    <row r="3125" spans="1:8">
      <c r="A3125" s="119" t="s">
        <v>1583</v>
      </c>
      <c r="B3125" s="117" t="s">
        <v>1488</v>
      </c>
      <c r="C3125" s="140">
        <v>39198</v>
      </c>
      <c r="D3125" s="141">
        <v>3.9133544999999999E-2</v>
      </c>
      <c r="E3125" s="119">
        <v>1</v>
      </c>
      <c r="F3125" s="119" t="s">
        <v>1492</v>
      </c>
      <c r="G3125" s="114">
        <f>IF([Data da Aprovação]&lt;&gt;"ESTATUTÁRIO",YEAR([Data da Aprovação]),"")</f>
        <v>2007</v>
      </c>
      <c r="H3125" s="106">
        <f>Tabela9[[#This Row],[Valor do Provento R$]]/Tabela9[[#This Row],[Provento por 1 ou 1000 Ações]]</f>
        <v>3.9133544999999999E-2</v>
      </c>
    </row>
    <row r="3126" spans="1:8">
      <c r="A3126" s="118" t="s">
        <v>1583</v>
      </c>
      <c r="B3126" s="116" t="s">
        <v>1488</v>
      </c>
      <c r="C3126" s="138">
        <v>39547</v>
      </c>
      <c r="D3126" s="139">
        <v>0.19842787100000001</v>
      </c>
      <c r="E3126" s="118">
        <v>1</v>
      </c>
      <c r="F3126" s="118" t="s">
        <v>1492</v>
      </c>
      <c r="G3126" s="113">
        <f>IF([Data da Aprovação]&lt;&gt;"ESTATUTÁRIO",YEAR([Data da Aprovação]),"")</f>
        <v>2008</v>
      </c>
      <c r="H3126" s="106">
        <f>Tabela9[[#This Row],[Valor do Provento R$]]/Tabela9[[#This Row],[Provento por 1 ou 1000 Ações]]</f>
        <v>0.19842787100000001</v>
      </c>
    </row>
    <row r="3127" spans="1:8">
      <c r="A3127" s="119" t="s">
        <v>1583</v>
      </c>
      <c r="B3127" s="117" t="s">
        <v>1488</v>
      </c>
      <c r="C3127" s="140">
        <v>39933</v>
      </c>
      <c r="D3127" s="141">
        <v>6.9704837000000006E-2</v>
      </c>
      <c r="E3127" s="119">
        <v>1</v>
      </c>
      <c r="F3127" s="119" t="s">
        <v>1492</v>
      </c>
      <c r="G3127" s="114">
        <f>IF([Data da Aprovação]&lt;&gt;"ESTATUTÁRIO",YEAR([Data da Aprovação]),"")</f>
        <v>2009</v>
      </c>
      <c r="H3127" s="106">
        <f>Tabela9[[#This Row],[Valor do Provento R$]]/Tabela9[[#This Row],[Provento por 1 ou 1000 Ações]]</f>
        <v>6.9704837000000006E-2</v>
      </c>
    </row>
    <row r="3128" spans="1:8">
      <c r="A3128" s="118" t="s">
        <v>1583</v>
      </c>
      <c r="B3128" s="116" t="s">
        <v>1488</v>
      </c>
      <c r="C3128" s="138">
        <v>40298</v>
      </c>
      <c r="D3128" s="139">
        <v>0.11052379800000001</v>
      </c>
      <c r="E3128" s="118">
        <v>1</v>
      </c>
      <c r="F3128" s="118" t="s">
        <v>1492</v>
      </c>
      <c r="G3128" s="113">
        <f>IF([Data da Aprovação]&lt;&gt;"ESTATUTÁRIO",YEAR([Data da Aprovação]),"")</f>
        <v>2010</v>
      </c>
      <c r="H3128" s="106">
        <f>Tabela9[[#This Row],[Valor do Provento R$]]/Tabela9[[#This Row],[Provento por 1 ou 1000 Ações]]</f>
        <v>0.11052379800000001</v>
      </c>
    </row>
    <row r="3129" spans="1:8">
      <c r="A3129" s="119" t="s">
        <v>1583</v>
      </c>
      <c r="B3129" s="117" t="s">
        <v>1488</v>
      </c>
      <c r="C3129" s="140">
        <v>40662</v>
      </c>
      <c r="D3129" s="141">
        <v>0.24013089000000001</v>
      </c>
      <c r="E3129" s="119">
        <v>1</v>
      </c>
      <c r="F3129" s="119" t="s">
        <v>1492</v>
      </c>
      <c r="G3129" s="114">
        <f>IF([Data da Aprovação]&lt;&gt;"ESTATUTÁRIO",YEAR([Data da Aprovação]),"")</f>
        <v>2011</v>
      </c>
      <c r="H3129" s="106">
        <f>Tabela9[[#This Row],[Valor do Provento R$]]/Tabela9[[#This Row],[Provento por 1 ou 1000 Ações]]</f>
        <v>0.24013089000000001</v>
      </c>
    </row>
    <row r="3130" spans="1:8">
      <c r="A3130" s="118" t="s">
        <v>1583</v>
      </c>
      <c r="B3130" s="116" t="s">
        <v>1488</v>
      </c>
      <c r="C3130" s="138">
        <v>41016</v>
      </c>
      <c r="D3130" s="139">
        <v>0.21</v>
      </c>
      <c r="E3130" s="118">
        <v>1</v>
      </c>
      <c r="F3130" s="118" t="s">
        <v>1492</v>
      </c>
      <c r="G3130" s="113">
        <f>IF([Data da Aprovação]&lt;&gt;"ESTATUTÁRIO",YEAR([Data da Aprovação]),"")</f>
        <v>2012</v>
      </c>
      <c r="H3130" s="106">
        <f>Tabela9[[#This Row],[Valor do Provento R$]]/Tabela9[[#This Row],[Provento por 1 ou 1000 Ações]]</f>
        <v>0.21</v>
      </c>
    </row>
    <row r="3131" spans="1:8">
      <c r="A3131" s="119" t="s">
        <v>1584</v>
      </c>
      <c r="B3131" s="117" t="s">
        <v>1488</v>
      </c>
      <c r="C3131" s="140">
        <v>41130</v>
      </c>
      <c r="D3131" s="141">
        <v>6.8573378000000004E-2</v>
      </c>
      <c r="E3131" s="119">
        <v>1</v>
      </c>
      <c r="F3131" s="119" t="s">
        <v>1492</v>
      </c>
      <c r="G3131" s="114">
        <f>IF([Data da Aprovação]&lt;&gt;"ESTATUTÁRIO",YEAR([Data da Aprovação]),"")</f>
        <v>2012</v>
      </c>
      <c r="H3131" s="106">
        <f>Tabela9[[#This Row],[Valor do Provento R$]]/Tabela9[[#This Row],[Provento por 1 ou 1000 Ações]]</f>
        <v>6.8573378000000004E-2</v>
      </c>
    </row>
    <row r="3132" spans="1:8">
      <c r="A3132" s="118" t="s">
        <v>1584</v>
      </c>
      <c r="B3132" s="116" t="s">
        <v>1488</v>
      </c>
      <c r="C3132" s="138">
        <v>41130</v>
      </c>
      <c r="D3132" s="139">
        <v>8.3069023000000006E-2</v>
      </c>
      <c r="E3132" s="118">
        <v>1</v>
      </c>
      <c r="F3132" s="118" t="s">
        <v>1489</v>
      </c>
      <c r="G3132" s="113">
        <f>IF([Data da Aprovação]&lt;&gt;"ESTATUTÁRIO",YEAR([Data da Aprovação]),"")</f>
        <v>2012</v>
      </c>
      <c r="H3132" s="106">
        <f>Tabela9[[#This Row],[Valor do Provento R$]]/Tabela9[[#This Row],[Provento por 1 ou 1000 Ações]]</f>
        <v>8.3069023000000006E-2</v>
      </c>
    </row>
    <row r="3133" spans="1:8">
      <c r="A3133" s="119" t="s">
        <v>1584</v>
      </c>
      <c r="B3133" s="117" t="s">
        <v>1488</v>
      </c>
      <c r="C3133" s="140">
        <v>41262</v>
      </c>
      <c r="D3133" s="141">
        <v>8.1240887999999997E-2</v>
      </c>
      <c r="E3133" s="119">
        <v>1</v>
      </c>
      <c r="F3133" s="119" t="s">
        <v>1489</v>
      </c>
      <c r="G3133" s="114">
        <f>IF([Data da Aprovação]&lt;&gt;"ESTATUTÁRIO",YEAR([Data da Aprovação]),"")</f>
        <v>2012</v>
      </c>
      <c r="H3133" s="106">
        <f>Tabela9[[#This Row],[Valor do Provento R$]]/Tabela9[[#This Row],[Provento por 1 ou 1000 Ações]]</f>
        <v>8.1240887999999997E-2</v>
      </c>
    </row>
    <row r="3134" spans="1:8">
      <c r="A3134" s="118" t="s">
        <v>1584</v>
      </c>
      <c r="B3134" s="116" t="s">
        <v>1488</v>
      </c>
      <c r="C3134" s="138">
        <v>41324</v>
      </c>
      <c r="D3134" s="139">
        <v>7.0826465000000005E-2</v>
      </c>
      <c r="E3134" s="118">
        <v>1</v>
      </c>
      <c r="F3134" s="118" t="s">
        <v>1492</v>
      </c>
      <c r="G3134" s="113">
        <f>IF([Data da Aprovação]&lt;&gt;"ESTATUTÁRIO",YEAR([Data da Aprovação]),"")</f>
        <v>2013</v>
      </c>
      <c r="H3134" s="106">
        <f>Tabela9[[#This Row],[Valor do Provento R$]]/Tabela9[[#This Row],[Provento por 1 ou 1000 Ações]]</f>
        <v>7.0826465000000005E-2</v>
      </c>
    </row>
    <row r="3135" spans="1:8">
      <c r="A3135" s="119" t="s">
        <v>1584</v>
      </c>
      <c r="B3135" s="117" t="s">
        <v>1488</v>
      </c>
      <c r="C3135" s="140">
        <v>41492</v>
      </c>
      <c r="D3135" s="141">
        <v>2.2272013E-2</v>
      </c>
      <c r="E3135" s="119">
        <v>1</v>
      </c>
      <c r="F3135" s="119" t="s">
        <v>1492</v>
      </c>
      <c r="G3135" s="114">
        <f>IF([Data da Aprovação]&lt;&gt;"ESTATUTÁRIO",YEAR([Data da Aprovação]),"")</f>
        <v>2013</v>
      </c>
      <c r="H3135" s="106">
        <f>Tabela9[[#This Row],[Valor do Provento R$]]/Tabela9[[#This Row],[Provento por 1 ou 1000 Ações]]</f>
        <v>2.2272013E-2</v>
      </c>
    </row>
    <row r="3136" spans="1:8">
      <c r="A3136" s="118" t="s">
        <v>1584</v>
      </c>
      <c r="B3136" s="116" t="s">
        <v>1488</v>
      </c>
      <c r="C3136" s="138">
        <v>41492</v>
      </c>
      <c r="D3136" s="139">
        <v>9.3926035000000005E-2</v>
      </c>
      <c r="E3136" s="118">
        <v>1</v>
      </c>
      <c r="F3136" s="118" t="s">
        <v>1489</v>
      </c>
      <c r="G3136" s="113">
        <f>IF([Data da Aprovação]&lt;&gt;"ESTATUTÁRIO",YEAR([Data da Aprovação]),"")</f>
        <v>2013</v>
      </c>
      <c r="H3136" s="106">
        <f>Tabela9[[#This Row],[Valor do Provento R$]]/Tabela9[[#This Row],[Provento por 1 ou 1000 Ações]]</f>
        <v>9.3926035000000005E-2</v>
      </c>
    </row>
    <row r="3137" spans="1:8">
      <c r="A3137" s="119" t="s">
        <v>1584</v>
      </c>
      <c r="B3137" s="117" t="s">
        <v>1488</v>
      </c>
      <c r="C3137" s="140">
        <v>41625</v>
      </c>
      <c r="D3137" s="141">
        <v>9.0942501999999995E-2</v>
      </c>
      <c r="E3137" s="119">
        <v>1</v>
      </c>
      <c r="F3137" s="119" t="s">
        <v>1489</v>
      </c>
      <c r="G3137" s="114">
        <f>IF([Data da Aprovação]&lt;&gt;"ESTATUTÁRIO",YEAR([Data da Aprovação]),"")</f>
        <v>2013</v>
      </c>
      <c r="H3137" s="106">
        <f>Tabela9[[#This Row],[Valor do Provento R$]]/Tabela9[[#This Row],[Provento por 1 ou 1000 Ações]]</f>
        <v>9.0942501999999995E-2</v>
      </c>
    </row>
    <row r="3138" spans="1:8">
      <c r="A3138" s="118" t="s">
        <v>1584</v>
      </c>
      <c r="B3138" s="116" t="s">
        <v>1488</v>
      </c>
      <c r="C3138" s="138">
        <v>41688</v>
      </c>
      <c r="D3138" s="139">
        <v>4.8690782000000002E-2</v>
      </c>
      <c r="E3138" s="118">
        <v>1</v>
      </c>
      <c r="F3138" s="118" t="s">
        <v>1492</v>
      </c>
      <c r="G3138" s="113">
        <f>IF([Data da Aprovação]&lt;&gt;"ESTATUTÁRIO",YEAR([Data da Aprovação]),"")</f>
        <v>2014</v>
      </c>
      <c r="H3138" s="106">
        <f>Tabela9[[#This Row],[Valor do Provento R$]]/Tabela9[[#This Row],[Provento por 1 ou 1000 Ações]]</f>
        <v>4.8690782000000002E-2</v>
      </c>
    </row>
    <row r="3139" spans="1:8">
      <c r="A3139" s="119" t="s">
        <v>1584</v>
      </c>
      <c r="B3139" s="117" t="s">
        <v>1502</v>
      </c>
      <c r="C3139" s="140">
        <v>41130</v>
      </c>
      <c r="D3139" s="141">
        <v>6.8573378000000004E-2</v>
      </c>
      <c r="E3139" s="119">
        <v>1</v>
      </c>
      <c r="F3139" s="119" t="s">
        <v>1492</v>
      </c>
      <c r="G3139" s="114">
        <f>IF([Data da Aprovação]&lt;&gt;"ESTATUTÁRIO",YEAR([Data da Aprovação]),"")</f>
        <v>2012</v>
      </c>
      <c r="H3139" s="106">
        <f>Tabela9[[#This Row],[Valor do Provento R$]]/Tabela9[[#This Row],[Provento por 1 ou 1000 Ações]]</f>
        <v>6.8573378000000004E-2</v>
      </c>
    </row>
    <row r="3140" spans="1:8">
      <c r="A3140" s="118" t="s">
        <v>1584</v>
      </c>
      <c r="B3140" s="116" t="s">
        <v>1502</v>
      </c>
      <c r="C3140" s="138">
        <v>41130</v>
      </c>
      <c r="D3140" s="139">
        <v>8.3069023000000006E-2</v>
      </c>
      <c r="E3140" s="118">
        <v>1</v>
      </c>
      <c r="F3140" s="118" t="s">
        <v>1489</v>
      </c>
      <c r="G3140" s="113">
        <f>IF([Data da Aprovação]&lt;&gt;"ESTATUTÁRIO",YEAR([Data da Aprovação]),"")</f>
        <v>2012</v>
      </c>
      <c r="H3140" s="106">
        <f>Tabela9[[#This Row],[Valor do Provento R$]]/Tabela9[[#This Row],[Provento por 1 ou 1000 Ações]]</f>
        <v>8.3069023000000006E-2</v>
      </c>
    </row>
    <row r="3141" spans="1:8">
      <c r="A3141" s="119" t="s">
        <v>1584</v>
      </c>
      <c r="B3141" s="117" t="s">
        <v>1502</v>
      </c>
      <c r="C3141" s="140">
        <v>41262</v>
      </c>
      <c r="D3141" s="141">
        <v>8.1240887999999997E-2</v>
      </c>
      <c r="E3141" s="119">
        <v>1</v>
      </c>
      <c r="F3141" s="119" t="s">
        <v>1489</v>
      </c>
      <c r="G3141" s="114">
        <f>IF([Data da Aprovação]&lt;&gt;"ESTATUTÁRIO",YEAR([Data da Aprovação]),"")</f>
        <v>2012</v>
      </c>
      <c r="H3141" s="106">
        <f>Tabela9[[#This Row],[Valor do Provento R$]]/Tabela9[[#This Row],[Provento por 1 ou 1000 Ações]]</f>
        <v>8.1240887999999997E-2</v>
      </c>
    </row>
    <row r="3142" spans="1:8">
      <c r="A3142" s="118" t="s">
        <v>1584</v>
      </c>
      <c r="B3142" s="116" t="s">
        <v>1502</v>
      </c>
      <c r="C3142" s="138">
        <v>41324</v>
      </c>
      <c r="D3142" s="139">
        <v>7.0826465000000005E-2</v>
      </c>
      <c r="E3142" s="118">
        <v>1</v>
      </c>
      <c r="F3142" s="118" t="s">
        <v>1492</v>
      </c>
      <c r="G3142" s="113">
        <f>IF([Data da Aprovação]&lt;&gt;"ESTATUTÁRIO",YEAR([Data da Aprovação]),"")</f>
        <v>2013</v>
      </c>
      <c r="H3142" s="106">
        <f>Tabela9[[#This Row],[Valor do Provento R$]]/Tabela9[[#This Row],[Provento por 1 ou 1000 Ações]]</f>
        <v>7.0826465000000005E-2</v>
      </c>
    </row>
    <row r="3143" spans="1:8">
      <c r="A3143" s="119" t="s">
        <v>1584</v>
      </c>
      <c r="B3143" s="117" t="s">
        <v>1502</v>
      </c>
      <c r="C3143" s="140">
        <v>41492</v>
      </c>
      <c r="D3143" s="141">
        <v>2.2272013E-2</v>
      </c>
      <c r="E3143" s="119">
        <v>1</v>
      </c>
      <c r="F3143" s="119" t="s">
        <v>1492</v>
      </c>
      <c r="G3143" s="114">
        <f>IF([Data da Aprovação]&lt;&gt;"ESTATUTÁRIO",YEAR([Data da Aprovação]),"")</f>
        <v>2013</v>
      </c>
      <c r="H3143" s="106">
        <f>Tabela9[[#This Row],[Valor do Provento R$]]/Tabela9[[#This Row],[Provento por 1 ou 1000 Ações]]</f>
        <v>2.2272013E-2</v>
      </c>
    </row>
    <row r="3144" spans="1:8">
      <c r="A3144" s="118" t="s">
        <v>1584</v>
      </c>
      <c r="B3144" s="116" t="s">
        <v>1502</v>
      </c>
      <c r="C3144" s="138">
        <v>41492</v>
      </c>
      <c r="D3144" s="139">
        <v>9.3926035000000005E-2</v>
      </c>
      <c r="E3144" s="118">
        <v>1</v>
      </c>
      <c r="F3144" s="118" t="s">
        <v>1489</v>
      </c>
      <c r="G3144" s="113">
        <f>IF([Data da Aprovação]&lt;&gt;"ESTATUTÁRIO",YEAR([Data da Aprovação]),"")</f>
        <v>2013</v>
      </c>
      <c r="H3144" s="106">
        <f>Tabela9[[#This Row],[Valor do Provento R$]]/Tabela9[[#This Row],[Provento por 1 ou 1000 Ações]]</f>
        <v>9.3926035000000005E-2</v>
      </c>
    </row>
    <row r="3145" spans="1:8">
      <c r="A3145" s="119" t="s">
        <v>1584</v>
      </c>
      <c r="B3145" s="117" t="s">
        <v>1502</v>
      </c>
      <c r="C3145" s="140">
        <v>41625</v>
      </c>
      <c r="D3145" s="141">
        <v>9.0942501999999995E-2</v>
      </c>
      <c r="E3145" s="119">
        <v>1</v>
      </c>
      <c r="F3145" s="119" t="s">
        <v>1489</v>
      </c>
      <c r="G3145" s="114">
        <f>IF([Data da Aprovação]&lt;&gt;"ESTATUTÁRIO",YEAR([Data da Aprovação]),"")</f>
        <v>2013</v>
      </c>
      <c r="H3145" s="106">
        <f>Tabela9[[#This Row],[Valor do Provento R$]]/Tabela9[[#This Row],[Provento por 1 ou 1000 Ações]]</f>
        <v>9.0942501999999995E-2</v>
      </c>
    </row>
    <row r="3146" spans="1:8">
      <c r="A3146" s="118" t="s">
        <v>1584</v>
      </c>
      <c r="B3146" s="116" t="s">
        <v>1502</v>
      </c>
      <c r="C3146" s="138">
        <v>41688</v>
      </c>
      <c r="D3146" s="139">
        <v>4.8690782000000002E-2</v>
      </c>
      <c r="E3146" s="118">
        <v>1</v>
      </c>
      <c r="F3146" s="118" t="s">
        <v>1492</v>
      </c>
      <c r="G3146" s="113">
        <f>IF([Data da Aprovação]&lt;&gt;"ESTATUTÁRIO",YEAR([Data da Aprovação]),"")</f>
        <v>2014</v>
      </c>
      <c r="H3146" s="106">
        <f>Tabela9[[#This Row],[Valor do Provento R$]]/Tabela9[[#This Row],[Provento por 1 ou 1000 Ações]]</f>
        <v>4.8690782000000002E-2</v>
      </c>
    </row>
    <row r="3147" spans="1:8">
      <c r="A3147" s="119" t="s">
        <v>1585</v>
      </c>
      <c r="B3147" s="117" t="s">
        <v>1488</v>
      </c>
      <c r="C3147" s="140">
        <v>35185</v>
      </c>
      <c r="D3147" s="141">
        <v>39.433700000000002</v>
      </c>
      <c r="E3147" s="119">
        <v>1000</v>
      </c>
      <c r="F3147" s="119" t="s">
        <v>1492</v>
      </c>
      <c r="G3147" s="114">
        <f>IF([Data da Aprovação]&lt;&gt;"ESTATUTÁRIO",YEAR([Data da Aprovação]),"")</f>
        <v>1996</v>
      </c>
      <c r="H3147" s="106">
        <f>Tabela9[[#This Row],[Valor do Provento R$]]/Tabela9[[#This Row],[Provento por 1 ou 1000 Ações]]</f>
        <v>3.9433700000000002E-2</v>
      </c>
    </row>
    <row r="3148" spans="1:8">
      <c r="A3148" s="118" t="s">
        <v>1585</v>
      </c>
      <c r="B3148" s="116" t="s">
        <v>1488</v>
      </c>
      <c r="C3148" s="138">
        <v>35550</v>
      </c>
      <c r="D3148" s="139">
        <v>2.8005991000000001E-2</v>
      </c>
      <c r="E3148" s="118">
        <v>1</v>
      </c>
      <c r="F3148" s="118" t="s">
        <v>1492</v>
      </c>
      <c r="G3148" s="113">
        <f>IF([Data da Aprovação]&lt;&gt;"ESTATUTÁRIO",YEAR([Data da Aprovação]),"")</f>
        <v>1997</v>
      </c>
      <c r="H3148" s="106">
        <f>Tabela9[[#This Row],[Valor do Provento R$]]/Tabela9[[#This Row],[Provento por 1 ou 1000 Ações]]</f>
        <v>2.8005991000000001E-2</v>
      </c>
    </row>
    <row r="3149" spans="1:8">
      <c r="A3149" s="119" t="s">
        <v>1585</v>
      </c>
      <c r="B3149" s="117" t="s">
        <v>1488</v>
      </c>
      <c r="C3149" s="140">
        <v>35550</v>
      </c>
      <c r="D3149" s="141">
        <v>8.1994009000000007E-2</v>
      </c>
      <c r="E3149" s="119">
        <v>1</v>
      </c>
      <c r="F3149" s="119" t="s">
        <v>1492</v>
      </c>
      <c r="G3149" s="114">
        <f>IF([Data da Aprovação]&lt;&gt;"ESTATUTÁRIO",YEAR([Data da Aprovação]),"")</f>
        <v>1997</v>
      </c>
      <c r="H3149" s="106">
        <f>Tabela9[[#This Row],[Valor do Provento R$]]/Tabela9[[#This Row],[Provento por 1 ou 1000 Ações]]</f>
        <v>8.1994009000000007E-2</v>
      </c>
    </row>
    <row r="3150" spans="1:8">
      <c r="A3150" s="118" t="s">
        <v>1585</v>
      </c>
      <c r="B3150" s="116" t="s">
        <v>1488</v>
      </c>
      <c r="C3150" s="138">
        <v>35915</v>
      </c>
      <c r="D3150" s="139">
        <v>0.1376</v>
      </c>
      <c r="E3150" s="118">
        <v>1</v>
      </c>
      <c r="F3150" s="118" t="s">
        <v>1492</v>
      </c>
      <c r="G3150" s="113">
        <f>IF([Data da Aprovação]&lt;&gt;"ESTATUTÁRIO",YEAR([Data da Aprovação]),"")</f>
        <v>1998</v>
      </c>
      <c r="H3150" s="106">
        <f>Tabela9[[#This Row],[Valor do Provento R$]]/Tabela9[[#This Row],[Provento por 1 ou 1000 Ações]]</f>
        <v>0.1376</v>
      </c>
    </row>
    <row r="3151" spans="1:8">
      <c r="A3151" s="119" t="s">
        <v>1585</v>
      </c>
      <c r="B3151" s="117" t="s">
        <v>1488</v>
      </c>
      <c r="C3151" s="140">
        <v>36280</v>
      </c>
      <c r="D3151" s="141">
        <v>6.2534519999999996E-2</v>
      </c>
      <c r="E3151" s="119">
        <v>1</v>
      </c>
      <c r="F3151" s="119" t="s">
        <v>1492</v>
      </c>
      <c r="G3151" s="114">
        <f>IF([Data da Aprovação]&lt;&gt;"ESTATUTÁRIO",YEAR([Data da Aprovação]),"")</f>
        <v>1999</v>
      </c>
      <c r="H3151" s="106">
        <f>Tabela9[[#This Row],[Valor do Provento R$]]/Tabela9[[#This Row],[Provento por 1 ou 1000 Ações]]</f>
        <v>6.2534519999999996E-2</v>
      </c>
    </row>
    <row r="3152" spans="1:8">
      <c r="A3152" s="118" t="s">
        <v>1585</v>
      </c>
      <c r="B3152" s="116" t="s">
        <v>1488</v>
      </c>
      <c r="C3152" s="138">
        <v>36644</v>
      </c>
      <c r="D3152" s="139">
        <v>0.11945</v>
      </c>
      <c r="E3152" s="118">
        <v>1</v>
      </c>
      <c r="F3152" s="118" t="s">
        <v>1492</v>
      </c>
      <c r="G3152" s="113">
        <f>IF([Data da Aprovação]&lt;&gt;"ESTATUTÁRIO",YEAR([Data da Aprovação]),"")</f>
        <v>2000</v>
      </c>
      <c r="H3152" s="106">
        <f>Tabela9[[#This Row],[Valor do Provento R$]]/Tabela9[[#This Row],[Provento por 1 ou 1000 Ações]]</f>
        <v>0.11945</v>
      </c>
    </row>
    <row r="3153" spans="1:8">
      <c r="A3153" s="119" t="s">
        <v>1585</v>
      </c>
      <c r="B3153" s="117" t="s">
        <v>1488</v>
      </c>
      <c r="C3153" s="140">
        <v>37011</v>
      </c>
      <c r="D3153" s="141">
        <v>0.12509999999999999</v>
      </c>
      <c r="E3153" s="119">
        <v>1</v>
      </c>
      <c r="F3153" s="119" t="s">
        <v>1492</v>
      </c>
      <c r="G3153" s="114">
        <f>IF([Data da Aprovação]&lt;&gt;"ESTATUTÁRIO",YEAR([Data da Aprovação]),"")</f>
        <v>2001</v>
      </c>
      <c r="H3153" s="106">
        <f>Tabela9[[#This Row],[Valor do Provento R$]]/Tabela9[[#This Row],[Provento por 1 ou 1000 Ações]]</f>
        <v>0.12509999999999999</v>
      </c>
    </row>
    <row r="3154" spans="1:8">
      <c r="A3154" s="118" t="s">
        <v>1585</v>
      </c>
      <c r="B3154" s="116" t="s">
        <v>1488</v>
      </c>
      <c r="C3154" s="138">
        <v>37376</v>
      </c>
      <c r="D3154" s="139">
        <v>0.15087</v>
      </c>
      <c r="E3154" s="118">
        <v>1</v>
      </c>
      <c r="F3154" s="118" t="s">
        <v>1492</v>
      </c>
      <c r="G3154" s="113">
        <f>IF([Data da Aprovação]&lt;&gt;"ESTATUTÁRIO",YEAR([Data da Aprovação]),"")</f>
        <v>2002</v>
      </c>
      <c r="H3154" s="106">
        <f>Tabela9[[#This Row],[Valor do Provento R$]]/Tabela9[[#This Row],[Provento por 1 ou 1000 Ações]]</f>
        <v>0.15087</v>
      </c>
    </row>
    <row r="3155" spans="1:8">
      <c r="A3155" s="119" t="s">
        <v>1585</v>
      </c>
      <c r="B3155" s="117" t="s">
        <v>1488</v>
      </c>
      <c r="C3155" s="140">
        <v>37741</v>
      </c>
      <c r="D3155" s="141">
        <v>0.15744</v>
      </c>
      <c r="E3155" s="119">
        <v>1</v>
      </c>
      <c r="F3155" s="119" t="s">
        <v>1492</v>
      </c>
      <c r="G3155" s="114">
        <f>IF([Data da Aprovação]&lt;&gt;"ESTATUTÁRIO",YEAR([Data da Aprovação]),"")</f>
        <v>2003</v>
      </c>
      <c r="H3155" s="106">
        <f>Tabela9[[#This Row],[Valor do Provento R$]]/Tabela9[[#This Row],[Provento por 1 ou 1000 Ações]]</f>
        <v>0.15744</v>
      </c>
    </row>
    <row r="3156" spans="1:8">
      <c r="A3156" s="118" t="s">
        <v>1585</v>
      </c>
      <c r="B3156" s="116" t="s">
        <v>1488</v>
      </c>
      <c r="C3156" s="138">
        <v>37974</v>
      </c>
      <c r="D3156" s="139">
        <v>0.17</v>
      </c>
      <c r="E3156" s="118">
        <v>1</v>
      </c>
      <c r="F3156" s="118" t="s">
        <v>1489</v>
      </c>
      <c r="G3156" s="113">
        <f>IF([Data da Aprovação]&lt;&gt;"ESTATUTÁRIO",YEAR([Data da Aprovação]),"")</f>
        <v>2003</v>
      </c>
      <c r="H3156" s="106">
        <f>Tabela9[[#This Row],[Valor do Provento R$]]/Tabela9[[#This Row],[Provento por 1 ou 1000 Ações]]</f>
        <v>0.17</v>
      </c>
    </row>
    <row r="3157" spans="1:8">
      <c r="A3157" s="119" t="s">
        <v>1585</v>
      </c>
      <c r="B3157" s="117" t="s">
        <v>1488</v>
      </c>
      <c r="C3157" s="140">
        <v>38107</v>
      </c>
      <c r="D3157" s="141">
        <v>4.8520000000000001E-2</v>
      </c>
      <c r="E3157" s="119">
        <v>1</v>
      </c>
      <c r="F3157" s="119" t="s">
        <v>1492</v>
      </c>
      <c r="G3157" s="114">
        <f>IF([Data da Aprovação]&lt;&gt;"ESTATUTÁRIO",YEAR([Data da Aprovação]),"")</f>
        <v>2004</v>
      </c>
      <c r="H3157" s="106">
        <f>Tabela9[[#This Row],[Valor do Provento R$]]/Tabela9[[#This Row],[Provento por 1 ou 1000 Ações]]</f>
        <v>4.8520000000000001E-2</v>
      </c>
    </row>
    <row r="3158" spans="1:8">
      <c r="A3158" s="118" t="s">
        <v>1585</v>
      </c>
      <c r="B3158" s="116" t="s">
        <v>1488</v>
      </c>
      <c r="C3158" s="138">
        <v>38303</v>
      </c>
      <c r="D3158" s="139">
        <v>0.17849999999999999</v>
      </c>
      <c r="E3158" s="118">
        <v>1</v>
      </c>
      <c r="F3158" s="118" t="s">
        <v>1489</v>
      </c>
      <c r="G3158" s="113">
        <f>IF([Data da Aprovação]&lt;&gt;"ESTATUTÁRIO",YEAR([Data da Aprovação]),"")</f>
        <v>2004</v>
      </c>
      <c r="H3158" s="106">
        <f>Tabela9[[#This Row],[Valor do Provento R$]]/Tabela9[[#This Row],[Provento por 1 ou 1000 Ações]]</f>
        <v>0.17849999999999999</v>
      </c>
    </row>
    <row r="3159" spans="1:8">
      <c r="A3159" s="119" t="s">
        <v>1585</v>
      </c>
      <c r="B3159" s="117" t="s">
        <v>1488</v>
      </c>
      <c r="C3159" s="140">
        <v>38471</v>
      </c>
      <c r="D3159" s="141">
        <v>7.0650000000000004E-2</v>
      </c>
      <c r="E3159" s="119">
        <v>1</v>
      </c>
      <c r="F3159" s="119" t="s">
        <v>1492</v>
      </c>
      <c r="G3159" s="114">
        <f>IF([Data da Aprovação]&lt;&gt;"ESTATUTÁRIO",YEAR([Data da Aprovação]),"")</f>
        <v>2005</v>
      </c>
      <c r="H3159" s="106">
        <f>Tabela9[[#This Row],[Valor do Provento R$]]/Tabela9[[#This Row],[Provento por 1 ou 1000 Ações]]</f>
        <v>7.0650000000000004E-2</v>
      </c>
    </row>
    <row r="3160" spans="1:8">
      <c r="A3160" s="118" t="s">
        <v>1585</v>
      </c>
      <c r="B3160" s="116" t="s">
        <v>1488</v>
      </c>
      <c r="C3160" s="138">
        <v>38835</v>
      </c>
      <c r="D3160" s="139">
        <v>0.16928000000000001</v>
      </c>
      <c r="E3160" s="118">
        <v>1</v>
      </c>
      <c r="F3160" s="118" t="s">
        <v>1492</v>
      </c>
      <c r="G3160" s="113">
        <f>IF([Data da Aprovação]&lt;&gt;"ESTATUTÁRIO",YEAR([Data da Aprovação]),"")</f>
        <v>2006</v>
      </c>
      <c r="H3160" s="106">
        <f>Tabela9[[#This Row],[Valor do Provento R$]]/Tabela9[[#This Row],[Provento por 1 ou 1000 Ações]]</f>
        <v>0.16928000000000001</v>
      </c>
    </row>
    <row r="3161" spans="1:8">
      <c r="A3161" s="119" t="s">
        <v>1585</v>
      </c>
      <c r="B3161" s="117" t="s">
        <v>1488</v>
      </c>
      <c r="C3161" s="140">
        <v>39202</v>
      </c>
      <c r="D3161" s="141">
        <v>7.8380000000000005E-2</v>
      </c>
      <c r="E3161" s="119">
        <v>1</v>
      </c>
      <c r="F3161" s="119" t="s">
        <v>1492</v>
      </c>
      <c r="G3161" s="114">
        <f>IF([Data da Aprovação]&lt;&gt;"ESTATUTÁRIO",YEAR([Data da Aprovação]),"")</f>
        <v>2007</v>
      </c>
      <c r="H3161" s="106">
        <f>Tabela9[[#This Row],[Valor do Provento R$]]/Tabela9[[#This Row],[Provento por 1 ou 1000 Ações]]</f>
        <v>7.8380000000000005E-2</v>
      </c>
    </row>
    <row r="3162" spans="1:8">
      <c r="A3162" s="118" t="s">
        <v>1585</v>
      </c>
      <c r="B3162" s="116" t="s">
        <v>1488</v>
      </c>
      <c r="C3162" s="138">
        <v>39568</v>
      </c>
      <c r="D3162" s="139">
        <v>4.5310000000000003E-2</v>
      </c>
      <c r="E3162" s="118">
        <v>1</v>
      </c>
      <c r="F3162" s="118" t="s">
        <v>1492</v>
      </c>
      <c r="G3162" s="113">
        <f>IF([Data da Aprovação]&lt;&gt;"ESTATUTÁRIO",YEAR([Data da Aprovação]),"")</f>
        <v>2008</v>
      </c>
      <c r="H3162" s="106">
        <f>Tabela9[[#This Row],[Valor do Provento R$]]/Tabela9[[#This Row],[Provento por 1 ou 1000 Ações]]</f>
        <v>4.5310000000000003E-2</v>
      </c>
    </row>
    <row r="3163" spans="1:8">
      <c r="A3163" s="119" t="s">
        <v>1585</v>
      </c>
      <c r="B3163" s="117" t="s">
        <v>1488</v>
      </c>
      <c r="C3163" s="140">
        <v>39933</v>
      </c>
      <c r="D3163" s="141">
        <v>4.743E-2</v>
      </c>
      <c r="E3163" s="119">
        <v>1</v>
      </c>
      <c r="F3163" s="119" t="s">
        <v>1492</v>
      </c>
      <c r="G3163" s="114">
        <f>IF([Data da Aprovação]&lt;&gt;"ESTATUTÁRIO",YEAR([Data da Aprovação]),"")</f>
        <v>2009</v>
      </c>
      <c r="H3163" s="106">
        <f>Tabela9[[#This Row],[Valor do Provento R$]]/Tabela9[[#This Row],[Provento por 1 ou 1000 Ações]]</f>
        <v>4.743E-2</v>
      </c>
    </row>
    <row r="3164" spans="1:8">
      <c r="A3164" s="118" t="s">
        <v>1585</v>
      </c>
      <c r="B3164" s="116" t="s">
        <v>1488</v>
      </c>
      <c r="C3164" s="138">
        <v>40298</v>
      </c>
      <c r="D3164" s="139">
        <v>8.3030000000000007E-2</v>
      </c>
      <c r="E3164" s="118">
        <v>1</v>
      </c>
      <c r="F3164" s="118" t="s">
        <v>1492</v>
      </c>
      <c r="G3164" s="113">
        <f>IF([Data da Aprovação]&lt;&gt;"ESTATUTÁRIO",YEAR([Data da Aprovação]),"")</f>
        <v>2010</v>
      </c>
      <c r="H3164" s="106">
        <f>Tabela9[[#This Row],[Valor do Provento R$]]/Tabela9[[#This Row],[Provento por 1 ou 1000 Ações]]</f>
        <v>8.3030000000000007E-2</v>
      </c>
    </row>
    <row r="3165" spans="1:8">
      <c r="A3165" s="119" t="s">
        <v>1585</v>
      </c>
      <c r="B3165" s="117" t="s">
        <v>1488</v>
      </c>
      <c r="C3165" s="140">
        <v>40662</v>
      </c>
      <c r="D3165" s="141">
        <v>9.9110000000000004E-2</v>
      </c>
      <c r="E3165" s="119">
        <v>1</v>
      </c>
      <c r="F3165" s="119" t="s">
        <v>1492</v>
      </c>
      <c r="G3165" s="114">
        <f>IF([Data da Aprovação]&lt;&gt;"ESTATUTÁRIO",YEAR([Data da Aprovação]),"")</f>
        <v>2011</v>
      </c>
      <c r="H3165" s="106">
        <f>Tabela9[[#This Row],[Valor do Provento R$]]/Tabela9[[#This Row],[Provento por 1 ou 1000 Ações]]</f>
        <v>9.9110000000000004E-2</v>
      </c>
    </row>
    <row r="3166" spans="1:8">
      <c r="A3166" s="118" t="s">
        <v>1585</v>
      </c>
      <c r="B3166" s="116" t="s">
        <v>1488</v>
      </c>
      <c r="C3166" s="138">
        <v>41390</v>
      </c>
      <c r="D3166" s="139">
        <v>5.0590000000000003E-2</v>
      </c>
      <c r="E3166" s="118">
        <v>1</v>
      </c>
      <c r="F3166" s="118" t="s">
        <v>1492</v>
      </c>
      <c r="G3166" s="113">
        <f>IF([Data da Aprovação]&lt;&gt;"ESTATUTÁRIO",YEAR([Data da Aprovação]),"")</f>
        <v>2013</v>
      </c>
      <c r="H3166" s="106">
        <f>Tabela9[[#This Row],[Valor do Provento R$]]/Tabela9[[#This Row],[Provento por 1 ou 1000 Ações]]</f>
        <v>5.0590000000000003E-2</v>
      </c>
    </row>
    <row r="3167" spans="1:8">
      <c r="A3167" s="119" t="s">
        <v>1585</v>
      </c>
      <c r="B3167" s="117" t="s">
        <v>1488</v>
      </c>
      <c r="C3167" s="140">
        <v>41626</v>
      </c>
      <c r="D3167" s="141">
        <v>0.43813999999999997</v>
      </c>
      <c r="E3167" s="119">
        <v>1</v>
      </c>
      <c r="F3167" s="119" t="s">
        <v>1489</v>
      </c>
      <c r="G3167" s="114">
        <f>IF([Data da Aprovação]&lt;&gt;"ESTATUTÁRIO",YEAR([Data da Aprovação]),"")</f>
        <v>2013</v>
      </c>
      <c r="H3167" s="106">
        <f>Tabela9[[#This Row],[Valor do Provento R$]]/Tabela9[[#This Row],[Provento por 1 ou 1000 Ações]]</f>
        <v>0.43813999999999997</v>
      </c>
    </row>
    <row r="3168" spans="1:8">
      <c r="A3168" s="118" t="s">
        <v>1585</v>
      </c>
      <c r="B3168" s="116" t="s">
        <v>1490</v>
      </c>
      <c r="C3168" s="138">
        <v>35185</v>
      </c>
      <c r="D3168" s="139">
        <v>39.433700000000002</v>
      </c>
      <c r="E3168" s="118">
        <v>1000</v>
      </c>
      <c r="F3168" s="118" t="s">
        <v>1492</v>
      </c>
      <c r="G3168" s="113">
        <f>IF([Data da Aprovação]&lt;&gt;"ESTATUTÁRIO",YEAR([Data da Aprovação]),"")</f>
        <v>1996</v>
      </c>
      <c r="H3168" s="106">
        <f>Tabela9[[#This Row],[Valor do Provento R$]]/Tabela9[[#This Row],[Provento por 1 ou 1000 Ações]]</f>
        <v>3.9433700000000002E-2</v>
      </c>
    </row>
    <row r="3169" spans="1:8">
      <c r="A3169" s="119" t="s">
        <v>1585</v>
      </c>
      <c r="B3169" s="117" t="s">
        <v>1490</v>
      </c>
      <c r="C3169" s="140">
        <v>35550</v>
      </c>
      <c r="D3169" s="141">
        <v>4.3872621000000001E-2</v>
      </c>
      <c r="E3169" s="119">
        <v>1</v>
      </c>
      <c r="F3169" s="119" t="s">
        <v>1492</v>
      </c>
      <c r="G3169" s="114">
        <f>IF([Data da Aprovação]&lt;&gt;"ESTATUTÁRIO",YEAR([Data da Aprovação]),"")</f>
        <v>1997</v>
      </c>
      <c r="H3169" s="106">
        <f>Tabela9[[#This Row],[Valor do Provento R$]]/Tabela9[[#This Row],[Provento por 1 ou 1000 Ações]]</f>
        <v>4.3872621000000001E-2</v>
      </c>
    </row>
    <row r="3170" spans="1:8">
      <c r="A3170" s="118" t="s">
        <v>1585</v>
      </c>
      <c r="B3170" s="116" t="s">
        <v>1490</v>
      </c>
      <c r="C3170" s="138">
        <v>35550</v>
      </c>
      <c r="D3170" s="139">
        <v>0.12844711</v>
      </c>
      <c r="E3170" s="118">
        <v>1</v>
      </c>
      <c r="F3170" s="118" t="s">
        <v>1492</v>
      </c>
      <c r="G3170" s="113">
        <f>IF([Data da Aprovação]&lt;&gt;"ESTATUTÁRIO",YEAR([Data da Aprovação]),"")</f>
        <v>1997</v>
      </c>
      <c r="H3170" s="106">
        <f>Tabela9[[#This Row],[Valor do Provento R$]]/Tabela9[[#This Row],[Provento por 1 ou 1000 Ações]]</f>
        <v>0.12844711</v>
      </c>
    </row>
    <row r="3171" spans="1:8">
      <c r="A3171" s="119" t="s">
        <v>1585</v>
      </c>
      <c r="B3171" s="117" t="s">
        <v>1490</v>
      </c>
      <c r="C3171" s="140">
        <v>35915</v>
      </c>
      <c r="D3171" s="141">
        <v>0.15140000000000001</v>
      </c>
      <c r="E3171" s="119">
        <v>1</v>
      </c>
      <c r="F3171" s="119" t="s">
        <v>1492</v>
      </c>
      <c r="G3171" s="114">
        <f>IF([Data da Aprovação]&lt;&gt;"ESTATUTÁRIO",YEAR([Data da Aprovação]),"")</f>
        <v>1998</v>
      </c>
      <c r="H3171" s="106">
        <f>Tabela9[[#This Row],[Valor do Provento R$]]/Tabela9[[#This Row],[Provento por 1 ou 1000 Ações]]</f>
        <v>0.15140000000000001</v>
      </c>
    </row>
    <row r="3172" spans="1:8">
      <c r="A3172" s="118" t="s">
        <v>1585</v>
      </c>
      <c r="B3172" s="116" t="s">
        <v>1490</v>
      </c>
      <c r="C3172" s="138">
        <v>36280</v>
      </c>
      <c r="D3172" s="139">
        <v>6.8787979999999999E-2</v>
      </c>
      <c r="E3172" s="118">
        <v>1</v>
      </c>
      <c r="F3172" s="118" t="s">
        <v>1492</v>
      </c>
      <c r="G3172" s="113">
        <f>IF([Data da Aprovação]&lt;&gt;"ESTATUTÁRIO",YEAR([Data da Aprovação]),"")</f>
        <v>1999</v>
      </c>
      <c r="H3172" s="106">
        <f>Tabela9[[#This Row],[Valor do Provento R$]]/Tabela9[[#This Row],[Provento por 1 ou 1000 Ações]]</f>
        <v>6.8787979999999999E-2</v>
      </c>
    </row>
    <row r="3173" spans="1:8">
      <c r="A3173" s="119" t="s">
        <v>1585</v>
      </c>
      <c r="B3173" s="117" t="s">
        <v>1490</v>
      </c>
      <c r="C3173" s="140">
        <v>36644</v>
      </c>
      <c r="D3173" s="141">
        <v>0.13139999999999999</v>
      </c>
      <c r="E3173" s="119">
        <v>1</v>
      </c>
      <c r="F3173" s="119" t="s">
        <v>1492</v>
      </c>
      <c r="G3173" s="114">
        <f>IF([Data da Aprovação]&lt;&gt;"ESTATUTÁRIO",YEAR([Data da Aprovação]),"")</f>
        <v>2000</v>
      </c>
      <c r="H3173" s="106">
        <f>Tabela9[[#This Row],[Valor do Provento R$]]/Tabela9[[#This Row],[Provento por 1 ou 1000 Ações]]</f>
        <v>0.13139999999999999</v>
      </c>
    </row>
    <row r="3174" spans="1:8">
      <c r="A3174" s="118" t="s">
        <v>1585</v>
      </c>
      <c r="B3174" s="116" t="s">
        <v>1490</v>
      </c>
      <c r="C3174" s="138">
        <v>37011</v>
      </c>
      <c r="D3174" s="139">
        <v>0.13761000000000001</v>
      </c>
      <c r="E3174" s="118">
        <v>1</v>
      </c>
      <c r="F3174" s="118" t="s">
        <v>1492</v>
      </c>
      <c r="G3174" s="113">
        <f>IF([Data da Aprovação]&lt;&gt;"ESTATUTÁRIO",YEAR([Data da Aprovação]),"")</f>
        <v>2001</v>
      </c>
      <c r="H3174" s="106">
        <f>Tabela9[[#This Row],[Valor do Provento R$]]/Tabela9[[#This Row],[Provento por 1 ou 1000 Ações]]</f>
        <v>0.13761000000000001</v>
      </c>
    </row>
    <row r="3175" spans="1:8">
      <c r="A3175" s="119" t="s">
        <v>1585</v>
      </c>
      <c r="B3175" s="117" t="s">
        <v>1490</v>
      </c>
      <c r="C3175" s="140">
        <v>37376</v>
      </c>
      <c r="D3175" s="141">
        <v>0.16596</v>
      </c>
      <c r="E3175" s="119">
        <v>1</v>
      </c>
      <c r="F3175" s="119" t="s">
        <v>1492</v>
      </c>
      <c r="G3175" s="114">
        <f>IF([Data da Aprovação]&lt;&gt;"ESTATUTÁRIO",YEAR([Data da Aprovação]),"")</f>
        <v>2002</v>
      </c>
      <c r="H3175" s="106">
        <f>Tabela9[[#This Row],[Valor do Provento R$]]/Tabela9[[#This Row],[Provento por 1 ou 1000 Ações]]</f>
        <v>0.16596</v>
      </c>
    </row>
    <row r="3176" spans="1:8">
      <c r="A3176" s="118" t="s">
        <v>1585</v>
      </c>
      <c r="B3176" s="116" t="s">
        <v>1490</v>
      </c>
      <c r="C3176" s="138">
        <v>37741</v>
      </c>
      <c r="D3176" s="139">
        <v>0.17318</v>
      </c>
      <c r="E3176" s="118">
        <v>1</v>
      </c>
      <c r="F3176" s="118" t="s">
        <v>1492</v>
      </c>
      <c r="G3176" s="113">
        <f>IF([Data da Aprovação]&lt;&gt;"ESTATUTÁRIO",YEAR([Data da Aprovação]),"")</f>
        <v>2003</v>
      </c>
      <c r="H3176" s="106">
        <f>Tabela9[[#This Row],[Valor do Provento R$]]/Tabela9[[#This Row],[Provento por 1 ou 1000 Ações]]</f>
        <v>0.17318</v>
      </c>
    </row>
    <row r="3177" spans="1:8">
      <c r="A3177" s="119" t="s">
        <v>1585</v>
      </c>
      <c r="B3177" s="117" t="s">
        <v>1490</v>
      </c>
      <c r="C3177" s="140">
        <v>37974</v>
      </c>
      <c r="D3177" s="141">
        <v>0.187</v>
      </c>
      <c r="E3177" s="119">
        <v>1</v>
      </c>
      <c r="F3177" s="119" t="s">
        <v>1489</v>
      </c>
      <c r="G3177" s="114">
        <f>IF([Data da Aprovação]&lt;&gt;"ESTATUTÁRIO",YEAR([Data da Aprovação]),"")</f>
        <v>2003</v>
      </c>
      <c r="H3177" s="106">
        <f>Tabela9[[#This Row],[Valor do Provento R$]]/Tabela9[[#This Row],[Provento por 1 ou 1000 Ações]]</f>
        <v>0.187</v>
      </c>
    </row>
    <row r="3178" spans="1:8">
      <c r="A3178" s="118" t="s">
        <v>1585</v>
      </c>
      <c r="B3178" s="116" t="s">
        <v>1490</v>
      </c>
      <c r="C3178" s="138">
        <v>38107</v>
      </c>
      <c r="D3178" s="139">
        <v>5.3370000000000001E-2</v>
      </c>
      <c r="E3178" s="118">
        <v>1</v>
      </c>
      <c r="F3178" s="118" t="s">
        <v>1492</v>
      </c>
      <c r="G3178" s="113">
        <f>IF([Data da Aprovação]&lt;&gt;"ESTATUTÁRIO",YEAR([Data da Aprovação]),"")</f>
        <v>2004</v>
      </c>
      <c r="H3178" s="106">
        <f>Tabela9[[#This Row],[Valor do Provento R$]]/Tabela9[[#This Row],[Provento por 1 ou 1000 Ações]]</f>
        <v>5.3370000000000001E-2</v>
      </c>
    </row>
    <row r="3179" spans="1:8">
      <c r="A3179" s="119" t="s">
        <v>1585</v>
      </c>
      <c r="B3179" s="117" t="s">
        <v>1490</v>
      </c>
      <c r="C3179" s="140">
        <v>38303</v>
      </c>
      <c r="D3179" s="141">
        <v>0.19635</v>
      </c>
      <c r="E3179" s="119">
        <v>1</v>
      </c>
      <c r="F3179" s="119" t="s">
        <v>1489</v>
      </c>
      <c r="G3179" s="114">
        <f>IF([Data da Aprovação]&lt;&gt;"ESTATUTÁRIO",YEAR([Data da Aprovação]),"")</f>
        <v>2004</v>
      </c>
      <c r="H3179" s="106">
        <f>Tabela9[[#This Row],[Valor do Provento R$]]/Tabela9[[#This Row],[Provento por 1 ou 1000 Ações]]</f>
        <v>0.19635</v>
      </c>
    </row>
    <row r="3180" spans="1:8">
      <c r="A3180" s="118" t="s">
        <v>1585</v>
      </c>
      <c r="B3180" s="116" t="s">
        <v>1490</v>
      </c>
      <c r="C3180" s="138">
        <v>38471</v>
      </c>
      <c r="D3180" s="139">
        <v>7.7719999999999997E-2</v>
      </c>
      <c r="E3180" s="118">
        <v>1</v>
      </c>
      <c r="F3180" s="118" t="s">
        <v>1492</v>
      </c>
      <c r="G3180" s="113">
        <f>IF([Data da Aprovação]&lt;&gt;"ESTATUTÁRIO",YEAR([Data da Aprovação]),"")</f>
        <v>2005</v>
      </c>
      <c r="H3180" s="106">
        <f>Tabela9[[#This Row],[Valor do Provento R$]]/Tabela9[[#This Row],[Provento por 1 ou 1000 Ações]]</f>
        <v>7.7719999999999997E-2</v>
      </c>
    </row>
    <row r="3181" spans="1:8">
      <c r="A3181" s="119" t="s">
        <v>1585</v>
      </c>
      <c r="B3181" s="117" t="s">
        <v>1490</v>
      </c>
      <c r="C3181" s="140">
        <v>38835</v>
      </c>
      <c r="D3181" s="141">
        <v>0.18620999999999999</v>
      </c>
      <c r="E3181" s="119">
        <v>1</v>
      </c>
      <c r="F3181" s="119" t="s">
        <v>1492</v>
      </c>
      <c r="G3181" s="114">
        <f>IF([Data da Aprovação]&lt;&gt;"ESTATUTÁRIO",YEAR([Data da Aprovação]),"")</f>
        <v>2006</v>
      </c>
      <c r="H3181" s="106">
        <f>Tabela9[[#This Row],[Valor do Provento R$]]/Tabela9[[#This Row],[Provento por 1 ou 1000 Ações]]</f>
        <v>0.18620999999999999</v>
      </c>
    </row>
    <row r="3182" spans="1:8">
      <c r="A3182" s="118" t="s">
        <v>1585</v>
      </c>
      <c r="B3182" s="116" t="s">
        <v>1490</v>
      </c>
      <c r="C3182" s="138">
        <v>39202</v>
      </c>
      <c r="D3182" s="139">
        <v>8.6220000000000005E-2</v>
      </c>
      <c r="E3182" s="118">
        <v>1</v>
      </c>
      <c r="F3182" s="118" t="s">
        <v>1492</v>
      </c>
      <c r="G3182" s="113">
        <f>IF([Data da Aprovação]&lt;&gt;"ESTATUTÁRIO",YEAR([Data da Aprovação]),"")</f>
        <v>2007</v>
      </c>
      <c r="H3182" s="106">
        <f>Tabela9[[#This Row],[Valor do Provento R$]]/Tabela9[[#This Row],[Provento por 1 ou 1000 Ações]]</f>
        <v>8.6220000000000005E-2</v>
      </c>
    </row>
    <row r="3183" spans="1:8">
      <c r="A3183" s="119" t="s">
        <v>1585</v>
      </c>
      <c r="B3183" s="117" t="s">
        <v>1490</v>
      </c>
      <c r="C3183" s="140">
        <v>39568</v>
      </c>
      <c r="D3183" s="141">
        <v>4.9840000000000002E-2</v>
      </c>
      <c r="E3183" s="119">
        <v>1</v>
      </c>
      <c r="F3183" s="119" t="s">
        <v>1492</v>
      </c>
      <c r="G3183" s="114">
        <f>IF([Data da Aprovação]&lt;&gt;"ESTATUTÁRIO",YEAR([Data da Aprovação]),"")</f>
        <v>2008</v>
      </c>
      <c r="H3183" s="106">
        <f>Tabela9[[#This Row],[Valor do Provento R$]]/Tabela9[[#This Row],[Provento por 1 ou 1000 Ações]]</f>
        <v>4.9840000000000002E-2</v>
      </c>
    </row>
    <row r="3184" spans="1:8">
      <c r="A3184" s="118" t="s">
        <v>1585</v>
      </c>
      <c r="B3184" s="116" t="s">
        <v>1490</v>
      </c>
      <c r="C3184" s="138">
        <v>39933</v>
      </c>
      <c r="D3184" s="139">
        <v>5.2170000000000001E-2</v>
      </c>
      <c r="E3184" s="118">
        <v>1</v>
      </c>
      <c r="F3184" s="118" t="s">
        <v>1492</v>
      </c>
      <c r="G3184" s="113">
        <f>IF([Data da Aprovação]&lt;&gt;"ESTATUTÁRIO",YEAR([Data da Aprovação]),"")</f>
        <v>2009</v>
      </c>
      <c r="H3184" s="106">
        <f>Tabela9[[#This Row],[Valor do Provento R$]]/Tabela9[[#This Row],[Provento por 1 ou 1000 Ações]]</f>
        <v>5.2170000000000001E-2</v>
      </c>
    </row>
    <row r="3185" spans="1:8">
      <c r="A3185" s="119" t="s">
        <v>1585</v>
      </c>
      <c r="B3185" s="117" t="s">
        <v>1490</v>
      </c>
      <c r="C3185" s="140">
        <v>40298</v>
      </c>
      <c r="D3185" s="141">
        <v>9.1329999999999995E-2</v>
      </c>
      <c r="E3185" s="119">
        <v>1</v>
      </c>
      <c r="F3185" s="119" t="s">
        <v>1492</v>
      </c>
      <c r="G3185" s="114">
        <f>IF([Data da Aprovação]&lt;&gt;"ESTATUTÁRIO",YEAR([Data da Aprovação]),"")</f>
        <v>2010</v>
      </c>
      <c r="H3185" s="106">
        <f>Tabela9[[#This Row],[Valor do Provento R$]]/Tabela9[[#This Row],[Provento por 1 ou 1000 Ações]]</f>
        <v>9.1329999999999995E-2</v>
      </c>
    </row>
    <row r="3186" spans="1:8">
      <c r="A3186" s="118" t="s">
        <v>1585</v>
      </c>
      <c r="B3186" s="116" t="s">
        <v>1490</v>
      </c>
      <c r="C3186" s="138">
        <v>40662</v>
      </c>
      <c r="D3186" s="139">
        <v>0.10902000000000001</v>
      </c>
      <c r="E3186" s="118">
        <v>1</v>
      </c>
      <c r="F3186" s="118" t="s">
        <v>1492</v>
      </c>
      <c r="G3186" s="113">
        <f>IF([Data da Aprovação]&lt;&gt;"ESTATUTÁRIO",YEAR([Data da Aprovação]),"")</f>
        <v>2011</v>
      </c>
      <c r="H3186" s="106">
        <f>Tabela9[[#This Row],[Valor do Provento R$]]/Tabela9[[#This Row],[Provento por 1 ou 1000 Ações]]</f>
        <v>0.10902000000000001</v>
      </c>
    </row>
    <row r="3187" spans="1:8">
      <c r="A3187" s="119" t="s">
        <v>1585</v>
      </c>
      <c r="B3187" s="117" t="s">
        <v>1490</v>
      </c>
      <c r="C3187" s="140">
        <v>41390</v>
      </c>
      <c r="D3187" s="141">
        <v>5.5649999999999998E-2</v>
      </c>
      <c r="E3187" s="119">
        <v>1</v>
      </c>
      <c r="F3187" s="119" t="s">
        <v>1492</v>
      </c>
      <c r="G3187" s="114">
        <f>IF([Data da Aprovação]&lt;&gt;"ESTATUTÁRIO",YEAR([Data da Aprovação]),"")</f>
        <v>2013</v>
      </c>
      <c r="H3187" s="106">
        <f>Tabela9[[#This Row],[Valor do Provento R$]]/Tabela9[[#This Row],[Provento por 1 ou 1000 Ações]]</f>
        <v>5.5649999999999998E-2</v>
      </c>
    </row>
    <row r="3188" spans="1:8">
      <c r="A3188" s="118" t="s">
        <v>1585</v>
      </c>
      <c r="B3188" s="116" t="s">
        <v>1490</v>
      </c>
      <c r="C3188" s="138">
        <v>41626</v>
      </c>
      <c r="D3188" s="139">
        <v>0.48196</v>
      </c>
      <c r="E3188" s="118">
        <v>1</v>
      </c>
      <c r="F3188" s="118" t="s">
        <v>1489</v>
      </c>
      <c r="G3188" s="113">
        <f>IF([Data da Aprovação]&lt;&gt;"ESTATUTÁRIO",YEAR([Data da Aprovação]),"")</f>
        <v>2013</v>
      </c>
      <c r="H3188" s="106">
        <f>Tabela9[[#This Row],[Valor do Provento R$]]/Tabela9[[#This Row],[Provento por 1 ou 1000 Ações]]</f>
        <v>0.48196</v>
      </c>
    </row>
    <row r="3189" spans="1:8">
      <c r="A3189" s="119" t="s">
        <v>1586</v>
      </c>
      <c r="B3189" s="117" t="s">
        <v>1488</v>
      </c>
      <c r="C3189" s="140">
        <v>35167</v>
      </c>
      <c r="D3189" s="141">
        <v>22.16</v>
      </c>
      <c r="E3189" s="119">
        <v>1000</v>
      </c>
      <c r="F3189" s="119" t="s">
        <v>1492</v>
      </c>
      <c r="G3189" s="114">
        <f>IF([Data da Aprovação]&lt;&gt;"ESTATUTÁRIO",YEAR([Data da Aprovação]),"")</f>
        <v>1996</v>
      </c>
      <c r="H3189" s="106">
        <f>Tabela9[[#This Row],[Valor do Provento R$]]/Tabela9[[#This Row],[Provento por 1 ou 1000 Ações]]</f>
        <v>2.2159999999999999E-2</v>
      </c>
    </row>
    <row r="3190" spans="1:8">
      <c r="A3190" s="118" t="s">
        <v>1586</v>
      </c>
      <c r="B3190" s="116" t="s">
        <v>1488</v>
      </c>
      <c r="C3190" s="138">
        <v>35545</v>
      </c>
      <c r="D3190" s="139">
        <v>0.81</v>
      </c>
      <c r="E3190" s="118">
        <v>1000</v>
      </c>
      <c r="F3190" s="118" t="s">
        <v>1492</v>
      </c>
      <c r="G3190" s="113">
        <f>IF([Data da Aprovação]&lt;&gt;"ESTATUTÁRIO",YEAR([Data da Aprovação]),"")</f>
        <v>1997</v>
      </c>
      <c r="H3190" s="106">
        <f>Tabela9[[#This Row],[Valor do Provento R$]]/Tabela9[[#This Row],[Provento por 1 ou 1000 Ações]]</f>
        <v>8.1000000000000006E-4</v>
      </c>
    </row>
    <row r="3191" spans="1:8">
      <c r="A3191" s="119" t="s">
        <v>1586</v>
      </c>
      <c r="B3191" s="117" t="s">
        <v>1488</v>
      </c>
      <c r="C3191" s="140">
        <v>41029</v>
      </c>
      <c r="D3191" s="141">
        <v>4.3200000000000002E-2</v>
      </c>
      <c r="E3191" s="119">
        <v>1</v>
      </c>
      <c r="F3191" s="119" t="s">
        <v>1492</v>
      </c>
      <c r="G3191" s="114">
        <f>IF([Data da Aprovação]&lt;&gt;"ESTATUTÁRIO",YEAR([Data da Aprovação]),"")</f>
        <v>2012</v>
      </c>
      <c r="H3191" s="106">
        <f>Tabela9[[#This Row],[Valor do Provento R$]]/Tabela9[[#This Row],[Provento por 1 ou 1000 Ações]]</f>
        <v>4.3200000000000002E-2</v>
      </c>
    </row>
    <row r="3192" spans="1:8">
      <c r="A3192" s="118" t="s">
        <v>1586</v>
      </c>
      <c r="B3192" s="116" t="s">
        <v>1490</v>
      </c>
      <c r="C3192" s="138">
        <v>35167</v>
      </c>
      <c r="D3192" s="139">
        <v>22.16</v>
      </c>
      <c r="E3192" s="118">
        <v>1000</v>
      </c>
      <c r="F3192" s="118" t="s">
        <v>1492</v>
      </c>
      <c r="G3192" s="113">
        <f>IF([Data da Aprovação]&lt;&gt;"ESTATUTÁRIO",YEAR([Data da Aprovação]),"")</f>
        <v>1996</v>
      </c>
      <c r="H3192" s="106">
        <f>Tabela9[[#This Row],[Valor do Provento R$]]/Tabela9[[#This Row],[Provento por 1 ou 1000 Ações]]</f>
        <v>2.2159999999999999E-2</v>
      </c>
    </row>
    <row r="3193" spans="1:8">
      <c r="A3193" s="119" t="s">
        <v>1586</v>
      </c>
      <c r="B3193" s="117" t="s">
        <v>1490</v>
      </c>
      <c r="C3193" s="140">
        <v>35545</v>
      </c>
      <c r="D3193" s="141">
        <v>0.81</v>
      </c>
      <c r="E3193" s="119">
        <v>1000</v>
      </c>
      <c r="F3193" s="119" t="s">
        <v>1492</v>
      </c>
      <c r="G3193" s="114">
        <f>IF([Data da Aprovação]&lt;&gt;"ESTATUTÁRIO",YEAR([Data da Aprovação]),"")</f>
        <v>1997</v>
      </c>
      <c r="H3193" s="106">
        <f>Tabela9[[#This Row],[Valor do Provento R$]]/Tabela9[[#This Row],[Provento por 1 ou 1000 Ações]]</f>
        <v>8.1000000000000006E-4</v>
      </c>
    </row>
    <row r="3194" spans="1:8">
      <c r="A3194" s="118" t="s">
        <v>1586</v>
      </c>
      <c r="B3194" s="116" t="s">
        <v>1490</v>
      </c>
      <c r="C3194" s="138">
        <v>41029</v>
      </c>
      <c r="D3194" s="139">
        <v>4.3200000000000002E-2</v>
      </c>
      <c r="E3194" s="118">
        <v>1</v>
      </c>
      <c r="F3194" s="118" t="s">
        <v>1492</v>
      </c>
      <c r="G3194" s="113">
        <f>IF([Data da Aprovação]&lt;&gt;"ESTATUTÁRIO",YEAR([Data da Aprovação]),"")</f>
        <v>2012</v>
      </c>
      <c r="H3194" s="106">
        <f>Tabela9[[#This Row],[Valor do Provento R$]]/Tabela9[[#This Row],[Provento por 1 ou 1000 Ações]]</f>
        <v>4.3200000000000002E-2</v>
      </c>
    </row>
    <row r="3195" spans="1:8">
      <c r="A3195" s="119" t="s">
        <v>1587</v>
      </c>
      <c r="B3195" s="117" t="s">
        <v>1488</v>
      </c>
      <c r="C3195" s="140">
        <v>39563</v>
      </c>
      <c r="D3195" s="141">
        <v>2.1947999999999998E-3</v>
      </c>
      <c r="E3195" s="119">
        <v>1</v>
      </c>
      <c r="F3195" s="119" t="s">
        <v>1492</v>
      </c>
      <c r="G3195" s="114">
        <f>IF([Data da Aprovação]&lt;&gt;"ESTATUTÁRIO",YEAR([Data da Aprovação]),"")</f>
        <v>2008</v>
      </c>
      <c r="H3195" s="106">
        <f>Tabela9[[#This Row],[Valor do Provento R$]]/Tabela9[[#This Row],[Provento por 1 ou 1000 Ações]]</f>
        <v>2.1947999999999998E-3</v>
      </c>
    </row>
    <row r="3196" spans="1:8">
      <c r="A3196" s="118" t="s">
        <v>1587</v>
      </c>
      <c r="B3196" s="116" t="s">
        <v>1488</v>
      </c>
      <c r="C3196" s="138">
        <v>39932</v>
      </c>
      <c r="D3196" s="139">
        <v>6.7222999999999996E-3</v>
      </c>
      <c r="E3196" s="118">
        <v>1</v>
      </c>
      <c r="F3196" s="118" t="s">
        <v>1492</v>
      </c>
      <c r="G3196" s="113">
        <f>IF([Data da Aprovação]&lt;&gt;"ESTATUTÁRIO",YEAR([Data da Aprovação]),"")</f>
        <v>2009</v>
      </c>
      <c r="H3196" s="106">
        <f>Tabela9[[#This Row],[Valor do Provento R$]]/Tabela9[[#This Row],[Provento por 1 ou 1000 Ações]]</f>
        <v>6.7222999999999996E-3</v>
      </c>
    </row>
    <row r="3197" spans="1:8">
      <c r="A3197" s="119" t="s">
        <v>1587</v>
      </c>
      <c r="B3197" s="117" t="s">
        <v>1488</v>
      </c>
      <c r="C3197" s="140">
        <v>40297</v>
      </c>
      <c r="D3197" s="141">
        <v>1.1338000000000001E-2</v>
      </c>
      <c r="E3197" s="119">
        <v>1</v>
      </c>
      <c r="F3197" s="119" t="s">
        <v>1492</v>
      </c>
      <c r="G3197" s="114">
        <f>IF([Data da Aprovação]&lt;&gt;"ESTATUTÁRIO",YEAR([Data da Aprovação]),"")</f>
        <v>2010</v>
      </c>
      <c r="H3197" s="106">
        <f>Tabela9[[#This Row],[Valor do Provento R$]]/Tabela9[[#This Row],[Provento por 1 ou 1000 Ações]]</f>
        <v>1.1338000000000001E-2</v>
      </c>
    </row>
    <row r="3198" spans="1:8">
      <c r="A3198" s="118" t="s">
        <v>1587</v>
      </c>
      <c r="B3198" s="116" t="s">
        <v>1488</v>
      </c>
      <c r="C3198" s="138">
        <v>40987</v>
      </c>
      <c r="D3198" s="139">
        <v>3.2377399999999998E-3</v>
      </c>
      <c r="E3198" s="118">
        <v>1</v>
      </c>
      <c r="F3198" s="118" t="s">
        <v>1492</v>
      </c>
      <c r="G3198" s="113">
        <f>IF([Data da Aprovação]&lt;&gt;"ESTATUTÁRIO",YEAR([Data da Aprovação]),"")</f>
        <v>2012</v>
      </c>
      <c r="H3198" s="106">
        <f>Tabela9[[#This Row],[Valor do Provento R$]]/Tabela9[[#This Row],[Provento por 1 ou 1000 Ações]]</f>
        <v>3.2377399999999998E-3</v>
      </c>
    </row>
    <row r="3199" spans="1:8">
      <c r="A3199" s="119" t="s">
        <v>1587</v>
      </c>
      <c r="B3199" s="117" t="s">
        <v>1488</v>
      </c>
      <c r="C3199" s="140">
        <v>41351</v>
      </c>
      <c r="D3199" s="141">
        <v>7.6962999999999997E-3</v>
      </c>
      <c r="E3199" s="119">
        <v>1</v>
      </c>
      <c r="F3199" s="119" t="s">
        <v>1492</v>
      </c>
      <c r="G3199" s="114">
        <f>IF([Data da Aprovação]&lt;&gt;"ESTATUTÁRIO",YEAR([Data da Aprovação]),"")</f>
        <v>2013</v>
      </c>
      <c r="H3199" s="106">
        <f>Tabela9[[#This Row],[Valor do Provento R$]]/Tabela9[[#This Row],[Provento por 1 ou 1000 Ações]]</f>
        <v>7.6962999999999997E-3</v>
      </c>
    </row>
    <row r="3200" spans="1:8">
      <c r="A3200" s="118" t="s">
        <v>1587</v>
      </c>
      <c r="B3200" s="116" t="s">
        <v>1490</v>
      </c>
      <c r="C3200" s="138">
        <v>39563</v>
      </c>
      <c r="D3200" s="139">
        <v>2.4142999999999999E-3</v>
      </c>
      <c r="E3200" s="118">
        <v>1</v>
      </c>
      <c r="F3200" s="118" t="s">
        <v>1492</v>
      </c>
      <c r="G3200" s="113">
        <f>IF([Data da Aprovação]&lt;&gt;"ESTATUTÁRIO",YEAR([Data da Aprovação]),"")</f>
        <v>2008</v>
      </c>
      <c r="H3200" s="106">
        <f>Tabela9[[#This Row],[Valor do Provento R$]]/Tabela9[[#This Row],[Provento por 1 ou 1000 Ações]]</f>
        <v>2.4142999999999999E-3</v>
      </c>
    </row>
    <row r="3201" spans="1:8">
      <c r="A3201" s="119" t="s">
        <v>1587</v>
      </c>
      <c r="B3201" s="117" t="s">
        <v>1490</v>
      </c>
      <c r="C3201" s="140">
        <v>39932</v>
      </c>
      <c r="D3201" s="141">
        <v>7.3945299999999999E-3</v>
      </c>
      <c r="E3201" s="119">
        <v>1</v>
      </c>
      <c r="F3201" s="119" t="s">
        <v>1492</v>
      </c>
      <c r="G3201" s="114">
        <f>IF([Data da Aprovação]&lt;&gt;"ESTATUTÁRIO",YEAR([Data da Aprovação]),"")</f>
        <v>2009</v>
      </c>
      <c r="H3201" s="106">
        <f>Tabela9[[#This Row],[Valor do Provento R$]]/Tabela9[[#This Row],[Provento por 1 ou 1000 Ações]]</f>
        <v>7.3945299999999999E-3</v>
      </c>
    </row>
    <row r="3202" spans="1:8">
      <c r="A3202" s="118" t="s">
        <v>1587</v>
      </c>
      <c r="B3202" s="116" t="s">
        <v>1490</v>
      </c>
      <c r="C3202" s="138">
        <v>40297</v>
      </c>
      <c r="D3202" s="139">
        <v>1.24718E-2</v>
      </c>
      <c r="E3202" s="118">
        <v>1</v>
      </c>
      <c r="F3202" s="118" t="s">
        <v>1492</v>
      </c>
      <c r="G3202" s="113">
        <f>IF([Data da Aprovação]&lt;&gt;"ESTATUTÁRIO",YEAR([Data da Aprovação]),"")</f>
        <v>2010</v>
      </c>
      <c r="H3202" s="106">
        <f>Tabela9[[#This Row],[Valor do Provento R$]]/Tabela9[[#This Row],[Provento por 1 ou 1000 Ações]]</f>
        <v>1.24718E-2</v>
      </c>
    </row>
    <row r="3203" spans="1:8">
      <c r="A3203" s="119" t="s">
        <v>1587</v>
      </c>
      <c r="B3203" s="117" t="s">
        <v>1490</v>
      </c>
      <c r="C3203" s="140">
        <v>40987</v>
      </c>
      <c r="D3203" s="141">
        <v>3.5615199999999999E-3</v>
      </c>
      <c r="E3203" s="119">
        <v>1</v>
      </c>
      <c r="F3203" s="119" t="s">
        <v>1492</v>
      </c>
      <c r="G3203" s="114">
        <f>IF([Data da Aprovação]&lt;&gt;"ESTATUTÁRIO",YEAR([Data da Aprovação]),"")</f>
        <v>2012</v>
      </c>
      <c r="H3203" s="106">
        <f>Tabela9[[#This Row],[Valor do Provento R$]]/Tabela9[[#This Row],[Provento por 1 ou 1000 Ações]]</f>
        <v>3.5615199999999999E-3</v>
      </c>
    </row>
    <row r="3204" spans="1:8">
      <c r="A3204" s="118" t="s">
        <v>1587</v>
      </c>
      <c r="B3204" s="116" t="s">
        <v>1490</v>
      </c>
      <c r="C3204" s="138">
        <v>41351</v>
      </c>
      <c r="D3204" s="139">
        <v>8.46593E-3</v>
      </c>
      <c r="E3204" s="118">
        <v>1</v>
      </c>
      <c r="F3204" s="118" t="s">
        <v>1492</v>
      </c>
      <c r="G3204" s="113">
        <f>IF([Data da Aprovação]&lt;&gt;"ESTATUTÁRIO",YEAR([Data da Aprovação]),"")</f>
        <v>2013</v>
      </c>
      <c r="H3204" s="106">
        <f>Tabela9[[#This Row],[Valor do Provento R$]]/Tabela9[[#This Row],[Provento por 1 ou 1000 Ações]]</f>
        <v>8.46593E-3</v>
      </c>
    </row>
    <row r="3205" spans="1:8">
      <c r="A3205" s="119" t="s">
        <v>1588</v>
      </c>
      <c r="B3205" s="117" t="s">
        <v>1488</v>
      </c>
      <c r="C3205" s="140">
        <v>37721</v>
      </c>
      <c r="D3205" s="141">
        <v>0.35</v>
      </c>
      <c r="E3205" s="119">
        <v>1</v>
      </c>
      <c r="F3205" s="119" t="s">
        <v>1492</v>
      </c>
      <c r="G3205" s="114">
        <f>IF([Data da Aprovação]&lt;&gt;"ESTATUTÁRIO",YEAR([Data da Aprovação]),"")</f>
        <v>2003</v>
      </c>
      <c r="H3205" s="106">
        <f>Tabela9[[#This Row],[Valor do Provento R$]]/Tabela9[[#This Row],[Provento por 1 ou 1000 Ações]]</f>
        <v>0.35</v>
      </c>
    </row>
    <row r="3206" spans="1:8">
      <c r="A3206" s="118" t="s">
        <v>1588</v>
      </c>
      <c r="B3206" s="116" t="s">
        <v>1488</v>
      </c>
      <c r="C3206" s="138">
        <v>38064</v>
      </c>
      <c r="D3206" s="139">
        <v>0.59</v>
      </c>
      <c r="E3206" s="118">
        <v>1</v>
      </c>
      <c r="F3206" s="118" t="s">
        <v>1492</v>
      </c>
      <c r="G3206" s="113">
        <f>IF([Data da Aprovação]&lt;&gt;"ESTATUTÁRIO",YEAR([Data da Aprovação]),"")</f>
        <v>2004</v>
      </c>
      <c r="H3206" s="106">
        <f>Tabela9[[#This Row],[Valor do Provento R$]]/Tabela9[[#This Row],[Provento por 1 ou 1000 Ações]]</f>
        <v>0.59</v>
      </c>
    </row>
    <row r="3207" spans="1:8">
      <c r="A3207" s="119" t="s">
        <v>1588</v>
      </c>
      <c r="B3207" s="117" t="s">
        <v>1488</v>
      </c>
      <c r="C3207" s="140">
        <v>38208</v>
      </c>
      <c r="D3207" s="141">
        <v>1</v>
      </c>
      <c r="E3207" s="119">
        <v>1</v>
      </c>
      <c r="F3207" s="119" t="s">
        <v>1492</v>
      </c>
      <c r="G3207" s="114">
        <f>IF([Data da Aprovação]&lt;&gt;"ESTATUTÁRIO",YEAR([Data da Aprovação]),"")</f>
        <v>2004</v>
      </c>
      <c r="H3207" s="106">
        <f>Tabela9[[#This Row],[Valor do Provento R$]]/Tabela9[[#This Row],[Provento por 1 ou 1000 Ações]]</f>
        <v>1</v>
      </c>
    </row>
    <row r="3208" spans="1:8">
      <c r="A3208" s="118" t="s">
        <v>1588</v>
      </c>
      <c r="B3208" s="116" t="s">
        <v>1488</v>
      </c>
      <c r="C3208" s="138">
        <v>38442</v>
      </c>
      <c r="D3208" s="139">
        <v>1</v>
      </c>
      <c r="E3208" s="118">
        <v>1</v>
      </c>
      <c r="F3208" s="118" t="s">
        <v>1492</v>
      </c>
      <c r="G3208" s="113">
        <f>IF([Data da Aprovação]&lt;&gt;"ESTATUTÁRIO",YEAR([Data da Aprovação]),"")</f>
        <v>2005</v>
      </c>
      <c r="H3208" s="106">
        <f>Tabela9[[#This Row],[Valor do Provento R$]]/Tabela9[[#This Row],[Provento por 1 ou 1000 Ações]]</f>
        <v>1</v>
      </c>
    </row>
    <row r="3209" spans="1:8">
      <c r="A3209" s="119" t="s">
        <v>1588</v>
      </c>
      <c r="B3209" s="117" t="s">
        <v>1488</v>
      </c>
      <c r="C3209" s="140">
        <v>38596</v>
      </c>
      <c r="D3209" s="141">
        <v>2</v>
      </c>
      <c r="E3209" s="119">
        <v>1</v>
      </c>
      <c r="F3209" s="119" t="s">
        <v>1492</v>
      </c>
      <c r="G3209" s="114">
        <f>IF([Data da Aprovação]&lt;&gt;"ESTATUTÁRIO",YEAR([Data da Aprovação]),"")</f>
        <v>2005</v>
      </c>
      <c r="H3209" s="106">
        <f>Tabela9[[#This Row],[Valor do Provento R$]]/Tabela9[[#This Row],[Provento por 1 ou 1000 Ações]]</f>
        <v>2</v>
      </c>
    </row>
    <row r="3210" spans="1:8">
      <c r="A3210" s="118" t="s">
        <v>1588</v>
      </c>
      <c r="B3210" s="116" t="s">
        <v>1488</v>
      </c>
      <c r="C3210" s="138">
        <v>38805</v>
      </c>
      <c r="D3210" s="139">
        <v>0.25</v>
      </c>
      <c r="E3210" s="118">
        <v>1</v>
      </c>
      <c r="F3210" s="118" t="s">
        <v>1492</v>
      </c>
      <c r="G3210" s="113">
        <f>IF([Data da Aprovação]&lt;&gt;"ESTATUTÁRIO",YEAR([Data da Aprovação]),"")</f>
        <v>2006</v>
      </c>
      <c r="H3210" s="106">
        <f>Tabela9[[#This Row],[Valor do Provento R$]]/Tabela9[[#This Row],[Provento por 1 ou 1000 Ações]]</f>
        <v>0.25</v>
      </c>
    </row>
    <row r="3211" spans="1:8">
      <c r="A3211" s="119" t="s">
        <v>1588</v>
      </c>
      <c r="B3211" s="117" t="s">
        <v>1488</v>
      </c>
      <c r="C3211" s="140">
        <v>38939</v>
      </c>
      <c r="D3211" s="141">
        <v>0.63</v>
      </c>
      <c r="E3211" s="119">
        <v>1</v>
      </c>
      <c r="F3211" s="119" t="s">
        <v>1492</v>
      </c>
      <c r="G3211" s="114">
        <f>IF([Data da Aprovação]&lt;&gt;"ESTATUTÁRIO",YEAR([Data da Aprovação]),"")</f>
        <v>2006</v>
      </c>
      <c r="H3211" s="106">
        <f>Tabela9[[#This Row],[Valor do Provento R$]]/Tabela9[[#This Row],[Provento por 1 ou 1000 Ações]]</f>
        <v>0.63</v>
      </c>
    </row>
    <row r="3212" spans="1:8">
      <c r="A3212" s="118" t="s">
        <v>1588</v>
      </c>
      <c r="B3212" s="116" t="s">
        <v>1488</v>
      </c>
      <c r="C3212" s="138">
        <v>39170</v>
      </c>
      <c r="D3212" s="139">
        <v>0.5</v>
      </c>
      <c r="E3212" s="118">
        <v>1</v>
      </c>
      <c r="F3212" s="118" t="s">
        <v>1492</v>
      </c>
      <c r="G3212" s="113">
        <f>IF([Data da Aprovação]&lt;&gt;"ESTATUTÁRIO",YEAR([Data da Aprovação]),"")</f>
        <v>2007</v>
      </c>
      <c r="H3212" s="106">
        <f>Tabela9[[#This Row],[Valor do Provento R$]]/Tabela9[[#This Row],[Provento por 1 ou 1000 Ações]]</f>
        <v>0.5</v>
      </c>
    </row>
    <row r="3213" spans="1:8">
      <c r="A3213" s="119" t="s">
        <v>1588</v>
      </c>
      <c r="B3213" s="117" t="s">
        <v>1488</v>
      </c>
      <c r="C3213" s="140">
        <v>39303</v>
      </c>
      <c r="D3213" s="141">
        <v>0.82</v>
      </c>
      <c r="E3213" s="119">
        <v>1</v>
      </c>
      <c r="F3213" s="119" t="s">
        <v>1492</v>
      </c>
      <c r="G3213" s="114">
        <f>IF([Data da Aprovação]&lt;&gt;"ESTATUTÁRIO",YEAR([Data da Aprovação]),"")</f>
        <v>2007</v>
      </c>
      <c r="H3213" s="106">
        <f>Tabela9[[#This Row],[Valor do Provento R$]]/Tabela9[[#This Row],[Provento por 1 ou 1000 Ações]]</f>
        <v>0.82</v>
      </c>
    </row>
    <row r="3214" spans="1:8">
      <c r="A3214" s="118" t="s">
        <v>1588</v>
      </c>
      <c r="B3214" s="116" t="s">
        <v>1488</v>
      </c>
      <c r="C3214" s="138">
        <v>39534</v>
      </c>
      <c r="D3214" s="139">
        <v>0.5</v>
      </c>
      <c r="E3214" s="118">
        <v>1</v>
      </c>
      <c r="F3214" s="118" t="s">
        <v>1492</v>
      </c>
      <c r="G3214" s="113">
        <f>IF([Data da Aprovação]&lt;&gt;"ESTATUTÁRIO",YEAR([Data da Aprovação]),"")</f>
        <v>2008</v>
      </c>
      <c r="H3214" s="106">
        <f>Tabela9[[#This Row],[Valor do Provento R$]]/Tabela9[[#This Row],[Provento por 1 ou 1000 Ações]]</f>
        <v>0.5</v>
      </c>
    </row>
    <row r="3215" spans="1:8">
      <c r="A3215" s="119" t="s">
        <v>1588</v>
      </c>
      <c r="B3215" s="117" t="s">
        <v>1488</v>
      </c>
      <c r="C3215" s="140">
        <v>39671</v>
      </c>
      <c r="D3215" s="141">
        <v>1</v>
      </c>
      <c r="E3215" s="119">
        <v>1</v>
      </c>
      <c r="F3215" s="119" t="s">
        <v>1492</v>
      </c>
      <c r="G3215" s="114">
        <f>IF([Data da Aprovação]&lt;&gt;"ESTATUTÁRIO",YEAR([Data da Aprovação]),"")</f>
        <v>2008</v>
      </c>
      <c r="H3215" s="106">
        <f>Tabela9[[#This Row],[Valor do Provento R$]]/Tabela9[[#This Row],[Provento por 1 ou 1000 Ações]]</f>
        <v>1</v>
      </c>
    </row>
    <row r="3216" spans="1:8">
      <c r="A3216" s="118" t="s">
        <v>1588</v>
      </c>
      <c r="B3216" s="116" t="s">
        <v>1488</v>
      </c>
      <c r="C3216" s="138">
        <v>39918</v>
      </c>
      <c r="D3216" s="139">
        <v>0.25</v>
      </c>
      <c r="E3216" s="118">
        <v>1</v>
      </c>
      <c r="F3216" s="118" t="s">
        <v>1492</v>
      </c>
      <c r="G3216" s="113">
        <f>IF([Data da Aprovação]&lt;&gt;"ESTATUTÁRIO",YEAR([Data da Aprovação]),"")</f>
        <v>2009</v>
      </c>
      <c r="H3216" s="106">
        <f>Tabela9[[#This Row],[Valor do Provento R$]]/Tabela9[[#This Row],[Provento por 1 ou 1000 Ações]]</f>
        <v>0.25</v>
      </c>
    </row>
    <row r="3217" spans="1:8">
      <c r="A3217" s="119" t="s">
        <v>1588</v>
      </c>
      <c r="B3217" s="117" t="s">
        <v>1488</v>
      </c>
      <c r="C3217" s="140">
        <v>39918</v>
      </c>
      <c r="D3217" s="141">
        <v>0.1</v>
      </c>
      <c r="E3217" s="119">
        <v>1</v>
      </c>
      <c r="F3217" s="119" t="s">
        <v>1492</v>
      </c>
      <c r="G3217" s="114">
        <f>IF([Data da Aprovação]&lt;&gt;"ESTATUTÁRIO",YEAR([Data da Aprovação]),"")</f>
        <v>2009</v>
      </c>
      <c r="H3217" s="106">
        <f>Tabela9[[#This Row],[Valor do Provento R$]]/Tabela9[[#This Row],[Provento por 1 ou 1000 Ações]]</f>
        <v>0.1</v>
      </c>
    </row>
    <row r="3218" spans="1:8">
      <c r="A3218" s="118" t="s">
        <v>1588</v>
      </c>
      <c r="B3218" s="116" t="s">
        <v>1488</v>
      </c>
      <c r="C3218" s="138">
        <v>40037</v>
      </c>
      <c r="D3218" s="139">
        <v>1.1599999999999999</v>
      </c>
      <c r="E3218" s="118">
        <v>1</v>
      </c>
      <c r="F3218" s="118" t="s">
        <v>1492</v>
      </c>
      <c r="G3218" s="113">
        <f>IF([Data da Aprovação]&lt;&gt;"ESTATUTÁRIO",YEAR([Data da Aprovação]),"")</f>
        <v>2009</v>
      </c>
      <c r="H3218" s="106">
        <f>Tabela9[[#This Row],[Valor do Provento R$]]/Tabela9[[#This Row],[Provento por 1 ou 1000 Ações]]</f>
        <v>1.1599999999999999</v>
      </c>
    </row>
    <row r="3219" spans="1:8">
      <c r="A3219" s="119" t="s">
        <v>1588</v>
      </c>
      <c r="B3219" s="117" t="s">
        <v>1488</v>
      </c>
      <c r="C3219" s="140">
        <v>40296</v>
      </c>
      <c r="D3219" s="141">
        <v>0.23</v>
      </c>
      <c r="E3219" s="119">
        <v>1</v>
      </c>
      <c r="F3219" s="119" t="s">
        <v>1492</v>
      </c>
      <c r="G3219" s="114">
        <f>IF([Data da Aprovação]&lt;&gt;"ESTATUTÁRIO",YEAR([Data da Aprovação]),"")</f>
        <v>2010</v>
      </c>
      <c r="H3219" s="106">
        <f>Tabela9[[#This Row],[Valor do Provento R$]]/Tabela9[[#This Row],[Provento por 1 ou 1000 Ações]]</f>
        <v>0.23</v>
      </c>
    </row>
    <row r="3220" spans="1:8">
      <c r="A3220" s="118" t="s">
        <v>1588</v>
      </c>
      <c r="B3220" s="116" t="s">
        <v>1488</v>
      </c>
      <c r="C3220" s="138">
        <v>40438</v>
      </c>
      <c r="D3220" s="139">
        <v>1.7</v>
      </c>
      <c r="E3220" s="118">
        <v>1</v>
      </c>
      <c r="F3220" s="118" t="s">
        <v>1492</v>
      </c>
      <c r="G3220" s="113">
        <f>IF([Data da Aprovação]&lt;&gt;"ESTATUTÁRIO",YEAR([Data da Aprovação]),"")</f>
        <v>2010</v>
      </c>
      <c r="H3220" s="106">
        <f>Tabela9[[#This Row],[Valor do Provento R$]]/Tabela9[[#This Row],[Provento por 1 ou 1000 Ações]]</f>
        <v>1.7</v>
      </c>
    </row>
    <row r="3221" spans="1:8">
      <c r="A3221" s="119" t="s">
        <v>1588</v>
      </c>
      <c r="B3221" s="117" t="s">
        <v>1488</v>
      </c>
      <c r="C3221" s="140">
        <v>40652</v>
      </c>
      <c r="D3221" s="141">
        <v>0.22830900000000001</v>
      </c>
      <c r="E3221" s="119">
        <v>1</v>
      </c>
      <c r="F3221" s="119" t="s">
        <v>1492</v>
      </c>
      <c r="G3221" s="114">
        <f>IF([Data da Aprovação]&lt;&gt;"ESTATUTÁRIO",YEAR([Data da Aprovação]),"")</f>
        <v>2011</v>
      </c>
      <c r="H3221" s="106">
        <f>Tabela9[[#This Row],[Valor do Provento R$]]/Tabela9[[#This Row],[Provento por 1 ou 1000 Ações]]</f>
        <v>0.22830900000000001</v>
      </c>
    </row>
    <row r="3222" spans="1:8">
      <c r="A3222" s="118" t="s">
        <v>1588</v>
      </c>
      <c r="B3222" s="116" t="s">
        <v>1488</v>
      </c>
      <c r="C3222" s="138">
        <v>40784</v>
      </c>
      <c r="D3222" s="139">
        <v>1.59</v>
      </c>
      <c r="E3222" s="118">
        <v>1</v>
      </c>
      <c r="F3222" s="118" t="s">
        <v>1492</v>
      </c>
      <c r="G3222" s="113">
        <f>IF([Data da Aprovação]&lt;&gt;"ESTATUTÁRIO",YEAR([Data da Aprovação]),"")</f>
        <v>2011</v>
      </c>
      <c r="H3222" s="106">
        <f>Tabela9[[#This Row],[Valor do Provento R$]]/Tabela9[[#This Row],[Provento por 1 ou 1000 Ações]]</f>
        <v>1.59</v>
      </c>
    </row>
    <row r="3223" spans="1:8">
      <c r="A3223" s="119" t="s">
        <v>1588</v>
      </c>
      <c r="B3223" s="117" t="s">
        <v>1488</v>
      </c>
      <c r="C3223" s="140">
        <v>41012</v>
      </c>
      <c r="D3223" s="141">
        <v>5.7077328150000002E-2</v>
      </c>
      <c r="E3223" s="119">
        <v>1</v>
      </c>
      <c r="F3223" s="119" t="s">
        <v>1492</v>
      </c>
      <c r="G3223" s="114">
        <f>IF([Data da Aprovação]&lt;&gt;"ESTATUTÁRIO",YEAR([Data da Aprovação]),"")</f>
        <v>2012</v>
      </c>
      <c r="H3223" s="106">
        <f>Tabela9[[#This Row],[Valor do Provento R$]]/Tabela9[[#This Row],[Provento por 1 ou 1000 Ações]]</f>
        <v>5.7077328150000002E-2</v>
      </c>
    </row>
    <row r="3224" spans="1:8">
      <c r="A3224" s="118" t="s">
        <v>1588</v>
      </c>
      <c r="B3224" s="116" t="s">
        <v>1488</v>
      </c>
      <c r="C3224" s="138">
        <v>41179</v>
      </c>
      <c r="D3224" s="139">
        <v>0.54</v>
      </c>
      <c r="E3224" s="118">
        <v>1</v>
      </c>
      <c r="F3224" s="118" t="s">
        <v>1492</v>
      </c>
      <c r="G3224" s="113">
        <f>IF([Data da Aprovação]&lt;&gt;"ESTATUTÁRIO",YEAR([Data da Aprovação]),"")</f>
        <v>2012</v>
      </c>
      <c r="H3224" s="106">
        <f>Tabela9[[#This Row],[Valor do Provento R$]]/Tabela9[[#This Row],[Provento por 1 ou 1000 Ações]]</f>
        <v>0.54</v>
      </c>
    </row>
    <row r="3225" spans="1:8">
      <c r="A3225" s="119" t="s">
        <v>1588</v>
      </c>
      <c r="B3225" s="117" t="s">
        <v>1488</v>
      </c>
      <c r="C3225" s="140">
        <v>41382</v>
      </c>
      <c r="D3225" s="141">
        <v>5.7077328150000002E-2</v>
      </c>
      <c r="E3225" s="119">
        <v>1</v>
      </c>
      <c r="F3225" s="119" t="s">
        <v>1492</v>
      </c>
      <c r="G3225" s="114">
        <f>IF([Data da Aprovação]&lt;&gt;"ESTATUTÁRIO",YEAR([Data da Aprovação]),"")</f>
        <v>2013</v>
      </c>
      <c r="H3225" s="106">
        <f>Tabela9[[#This Row],[Valor do Provento R$]]/Tabela9[[#This Row],[Provento por 1 ou 1000 Ações]]</f>
        <v>5.7077328150000002E-2</v>
      </c>
    </row>
    <row r="3226" spans="1:8">
      <c r="A3226" s="144" t="s">
        <v>1588</v>
      </c>
      <c r="B3226" s="116" t="s">
        <v>1488</v>
      </c>
      <c r="C3226" s="138">
        <v>41543</v>
      </c>
      <c r="D3226" s="139">
        <v>0.68</v>
      </c>
      <c r="E3226" s="145">
        <v>1</v>
      </c>
      <c r="F3226" s="118" t="s">
        <v>1492</v>
      </c>
      <c r="G3226" s="113">
        <f>IF([Data da Aprovação]&lt;&gt;"ESTATUTÁRIO",YEAR([Data da Aprovação]),"")</f>
        <v>2013</v>
      </c>
      <c r="H3226" s="106">
        <f>Tabela9[[#This Row],[Valor do Provento R$]]/Tabela9[[#This Row],[Provento por 1 ou 1000 Ações]]</f>
        <v>0.68</v>
      </c>
    </row>
    <row r="3227" spans="1:8">
      <c r="A3227" s="119" t="s">
        <v>1589</v>
      </c>
      <c r="B3227" s="117" t="s">
        <v>1488</v>
      </c>
      <c r="C3227" s="140">
        <v>35185</v>
      </c>
      <c r="D3227" s="141">
        <v>0.114624722</v>
      </c>
      <c r="E3227" s="119">
        <v>1000</v>
      </c>
      <c r="F3227" s="119" t="s">
        <v>1492</v>
      </c>
      <c r="G3227" s="114">
        <f>IF([Data da Aprovação]&lt;&gt;"ESTATUTÁRIO",YEAR([Data da Aprovação]),"")</f>
        <v>1996</v>
      </c>
      <c r="H3227" s="106">
        <f>Tabela9[[#This Row],[Valor do Provento R$]]/Tabela9[[#This Row],[Provento por 1 ou 1000 Ações]]</f>
        <v>1.1462472199999999E-4</v>
      </c>
    </row>
    <row r="3228" spans="1:8">
      <c r="A3228" s="118" t="s">
        <v>1589</v>
      </c>
      <c r="B3228" s="116" t="s">
        <v>1488</v>
      </c>
      <c r="C3228" s="138">
        <v>35550</v>
      </c>
      <c r="D3228" s="139">
        <v>0.34015782999999999</v>
      </c>
      <c r="E3228" s="118">
        <v>1000</v>
      </c>
      <c r="F3228" s="118" t="s">
        <v>1492</v>
      </c>
      <c r="G3228" s="113">
        <f>IF([Data da Aprovação]&lt;&gt;"ESTATUTÁRIO",YEAR([Data da Aprovação]),"")</f>
        <v>1997</v>
      </c>
      <c r="H3228" s="106">
        <f>Tabela9[[#This Row],[Valor do Provento R$]]/Tabela9[[#This Row],[Provento por 1 ou 1000 Ações]]</f>
        <v>3.4015782999999999E-4</v>
      </c>
    </row>
    <row r="3229" spans="1:8">
      <c r="A3229" s="119" t="s">
        <v>1589</v>
      </c>
      <c r="B3229" s="117" t="s">
        <v>1488</v>
      </c>
      <c r="C3229" s="140">
        <v>35550</v>
      </c>
      <c r="D3229" s="141">
        <v>0.88760684999999995</v>
      </c>
      <c r="E3229" s="119">
        <v>1000</v>
      </c>
      <c r="F3229" s="119" t="s">
        <v>1492</v>
      </c>
      <c r="G3229" s="114">
        <f>IF([Data da Aprovação]&lt;&gt;"ESTATUTÁRIO",YEAR([Data da Aprovação]),"")</f>
        <v>1997</v>
      </c>
      <c r="H3229" s="106">
        <f>Tabela9[[#This Row],[Valor do Provento R$]]/Tabela9[[#This Row],[Provento por 1 ou 1000 Ações]]</f>
        <v>8.8760684999999995E-4</v>
      </c>
    </row>
    <row r="3230" spans="1:8">
      <c r="A3230" s="118" t="s">
        <v>1589</v>
      </c>
      <c r="B3230" s="116" t="s">
        <v>1488</v>
      </c>
      <c r="C3230" s="138">
        <v>35915</v>
      </c>
      <c r="D3230" s="139">
        <v>0.1172851</v>
      </c>
      <c r="E3230" s="118">
        <v>1000</v>
      </c>
      <c r="F3230" s="118" t="s">
        <v>1492</v>
      </c>
      <c r="G3230" s="113">
        <f>IF([Data da Aprovação]&lt;&gt;"ESTATUTÁRIO",YEAR([Data da Aprovação]),"")</f>
        <v>1998</v>
      </c>
      <c r="H3230" s="106">
        <f>Tabela9[[#This Row],[Valor do Provento R$]]/Tabela9[[#This Row],[Provento por 1 ou 1000 Ações]]</f>
        <v>1.1728510000000001E-4</v>
      </c>
    </row>
    <row r="3231" spans="1:8">
      <c r="A3231" s="119" t="s">
        <v>1589</v>
      </c>
      <c r="B3231" s="117" t="s">
        <v>1488</v>
      </c>
      <c r="C3231" s="140">
        <v>35915</v>
      </c>
      <c r="D3231" s="141">
        <v>0.98017929999999998</v>
      </c>
      <c r="E3231" s="119">
        <v>1000</v>
      </c>
      <c r="F3231" s="119" t="s">
        <v>1492</v>
      </c>
      <c r="G3231" s="114">
        <f>IF([Data da Aprovação]&lt;&gt;"ESTATUTÁRIO",YEAR([Data da Aprovação]),"")</f>
        <v>1998</v>
      </c>
      <c r="H3231" s="106">
        <f>Tabela9[[#This Row],[Valor do Provento R$]]/Tabela9[[#This Row],[Provento por 1 ou 1000 Ações]]</f>
        <v>9.8017929999999996E-4</v>
      </c>
    </row>
    <row r="3232" spans="1:8">
      <c r="A3232" s="118" t="s">
        <v>1589</v>
      </c>
      <c r="B3232" s="116" t="s">
        <v>1488</v>
      </c>
      <c r="C3232" s="138">
        <v>36301</v>
      </c>
      <c r="D3232" s="139">
        <v>0.74327022200000004</v>
      </c>
      <c r="E3232" s="118">
        <v>1000</v>
      </c>
      <c r="F3232" s="118" t="s">
        <v>1492</v>
      </c>
      <c r="G3232" s="113">
        <f>IF([Data da Aprovação]&lt;&gt;"ESTATUTÁRIO",YEAR([Data da Aprovação]),"")</f>
        <v>1999</v>
      </c>
      <c r="H3232" s="106">
        <f>Tabela9[[#This Row],[Valor do Provento R$]]/Tabela9[[#This Row],[Provento por 1 ou 1000 Ações]]</f>
        <v>7.4327022200000007E-4</v>
      </c>
    </row>
    <row r="3233" spans="1:8">
      <c r="A3233" s="119" t="s">
        <v>1589</v>
      </c>
      <c r="B3233" s="117" t="s">
        <v>1488</v>
      </c>
      <c r="C3233" s="140">
        <v>36301</v>
      </c>
      <c r="D3233" s="141">
        <v>4.6752192999999997E-2</v>
      </c>
      <c r="E3233" s="119">
        <v>1000</v>
      </c>
      <c r="F3233" s="119" t="s">
        <v>1492</v>
      </c>
      <c r="G3233" s="114">
        <f>IF([Data da Aprovação]&lt;&gt;"ESTATUTÁRIO",YEAR([Data da Aprovação]),"")</f>
        <v>1999</v>
      </c>
      <c r="H3233" s="106">
        <f>Tabela9[[#This Row],[Valor do Provento R$]]/Tabela9[[#This Row],[Provento por 1 ou 1000 Ações]]</f>
        <v>4.6752192999999997E-5</v>
      </c>
    </row>
    <row r="3234" spans="1:8">
      <c r="A3234" s="118" t="s">
        <v>1589</v>
      </c>
      <c r="B3234" s="116" t="s">
        <v>1488</v>
      </c>
      <c r="C3234" s="138">
        <v>36301</v>
      </c>
      <c r="D3234" s="139">
        <v>0.11758155300000001</v>
      </c>
      <c r="E3234" s="118">
        <v>1000</v>
      </c>
      <c r="F3234" s="118" t="s">
        <v>1492</v>
      </c>
      <c r="G3234" s="113">
        <f>IF([Data da Aprovação]&lt;&gt;"ESTATUTÁRIO",YEAR([Data da Aprovação]),"")</f>
        <v>1999</v>
      </c>
      <c r="H3234" s="106">
        <f>Tabela9[[#This Row],[Valor do Provento R$]]/Tabela9[[#This Row],[Provento por 1 ou 1000 Ações]]</f>
        <v>1.1758155300000001E-4</v>
      </c>
    </row>
    <row r="3235" spans="1:8">
      <c r="A3235" s="119" t="s">
        <v>1589</v>
      </c>
      <c r="B3235" s="117" t="s">
        <v>1488</v>
      </c>
      <c r="C3235" s="140">
        <v>36642</v>
      </c>
      <c r="D3235" s="141">
        <v>5.0317394000000001E-2</v>
      </c>
      <c r="E3235" s="119">
        <v>1000</v>
      </c>
      <c r="F3235" s="119" t="s">
        <v>1492</v>
      </c>
      <c r="G3235" s="114">
        <f>IF([Data da Aprovação]&lt;&gt;"ESTATUTÁRIO",YEAR([Data da Aprovação]),"")</f>
        <v>2000</v>
      </c>
      <c r="H3235" s="106">
        <f>Tabela9[[#This Row],[Valor do Provento R$]]/Tabela9[[#This Row],[Provento por 1 ou 1000 Ações]]</f>
        <v>5.0317394000000004E-5</v>
      </c>
    </row>
    <row r="3236" spans="1:8">
      <c r="A3236" s="118" t="s">
        <v>1589</v>
      </c>
      <c r="B3236" s="116" t="s">
        <v>1488</v>
      </c>
      <c r="C3236" s="138">
        <v>36642</v>
      </c>
      <c r="D3236" s="139">
        <v>2.0006949E-2</v>
      </c>
      <c r="E3236" s="118">
        <v>1000</v>
      </c>
      <c r="F3236" s="118" t="s">
        <v>1492</v>
      </c>
      <c r="G3236" s="113">
        <f>IF([Data da Aprovação]&lt;&gt;"ESTATUTÁRIO",YEAR([Data da Aprovação]),"")</f>
        <v>2000</v>
      </c>
      <c r="H3236" s="106">
        <f>Tabela9[[#This Row],[Valor do Provento R$]]/Tabela9[[#This Row],[Provento por 1 ou 1000 Ações]]</f>
        <v>2.0006949000000001E-5</v>
      </c>
    </row>
    <row r="3237" spans="1:8">
      <c r="A3237" s="119" t="s">
        <v>1589</v>
      </c>
      <c r="B3237" s="117" t="s">
        <v>1488</v>
      </c>
      <c r="C3237" s="140">
        <v>36642</v>
      </c>
      <c r="D3237" s="141">
        <v>0.22668750600000001</v>
      </c>
      <c r="E3237" s="119">
        <v>1000</v>
      </c>
      <c r="F3237" s="119" t="s">
        <v>1492</v>
      </c>
      <c r="G3237" s="114">
        <f>IF([Data da Aprovação]&lt;&gt;"ESTATUTÁRIO",YEAR([Data da Aprovação]),"")</f>
        <v>2000</v>
      </c>
      <c r="H3237" s="106">
        <f>Tabela9[[#This Row],[Valor do Provento R$]]/Tabela9[[#This Row],[Provento por 1 ou 1000 Ações]]</f>
        <v>2.26687506E-4</v>
      </c>
    </row>
    <row r="3238" spans="1:8">
      <c r="A3238" s="118" t="s">
        <v>1589</v>
      </c>
      <c r="B3238" s="116" t="s">
        <v>1488</v>
      </c>
      <c r="C3238" s="138">
        <v>37011</v>
      </c>
      <c r="D3238" s="139">
        <v>4.7632200999999999E-2</v>
      </c>
      <c r="E3238" s="118">
        <v>1000</v>
      </c>
      <c r="F3238" s="118" t="s">
        <v>1492</v>
      </c>
      <c r="G3238" s="113">
        <f>IF([Data da Aprovação]&lt;&gt;"ESTATUTÁRIO",YEAR([Data da Aprovação]),"")</f>
        <v>2001</v>
      </c>
      <c r="H3238" s="106">
        <f>Tabela9[[#This Row],[Valor do Provento R$]]/Tabela9[[#This Row],[Provento por 1 ou 1000 Ações]]</f>
        <v>4.7632200999999997E-5</v>
      </c>
    </row>
    <row r="3239" spans="1:8">
      <c r="A3239" s="119" t="s">
        <v>1589</v>
      </c>
      <c r="B3239" s="117" t="s">
        <v>1488</v>
      </c>
      <c r="C3239" s="140">
        <v>37011</v>
      </c>
      <c r="D3239" s="141">
        <v>1.8939278E-2</v>
      </c>
      <c r="E3239" s="119">
        <v>1000</v>
      </c>
      <c r="F3239" s="119" t="s">
        <v>1492</v>
      </c>
      <c r="G3239" s="114">
        <f>IF([Data da Aprovação]&lt;&gt;"ESTATUTÁRIO",YEAR([Data da Aprovação]),"")</f>
        <v>2001</v>
      </c>
      <c r="H3239" s="106">
        <f>Tabela9[[#This Row],[Valor do Provento R$]]/Tabela9[[#This Row],[Provento por 1 ou 1000 Ações]]</f>
        <v>1.8939278E-5</v>
      </c>
    </row>
    <row r="3240" spans="1:8">
      <c r="A3240" s="118" t="s">
        <v>1589</v>
      </c>
      <c r="B3240" s="116" t="s">
        <v>1488</v>
      </c>
      <c r="C3240" s="138">
        <v>37011</v>
      </c>
      <c r="D3240" s="139">
        <v>0.37193648499999998</v>
      </c>
      <c r="E3240" s="118">
        <v>1000</v>
      </c>
      <c r="F3240" s="118" t="s">
        <v>1492</v>
      </c>
      <c r="G3240" s="113">
        <f>IF([Data da Aprovação]&lt;&gt;"ESTATUTÁRIO",YEAR([Data da Aprovação]),"")</f>
        <v>2001</v>
      </c>
      <c r="H3240" s="106">
        <f>Tabela9[[#This Row],[Valor do Provento R$]]/Tabela9[[#This Row],[Provento por 1 ou 1000 Ações]]</f>
        <v>3.7193648499999997E-4</v>
      </c>
    </row>
    <row r="3241" spans="1:8">
      <c r="A3241" s="119" t="s">
        <v>1589</v>
      </c>
      <c r="B3241" s="117" t="s">
        <v>1488</v>
      </c>
      <c r="C3241" s="140">
        <v>37391</v>
      </c>
      <c r="D3241" s="141">
        <v>4.2443929999999998E-2</v>
      </c>
      <c r="E3241" s="119">
        <v>1000</v>
      </c>
      <c r="F3241" s="119" t="s">
        <v>1492</v>
      </c>
      <c r="G3241" s="114">
        <f>IF([Data da Aprovação]&lt;&gt;"ESTATUTÁRIO",YEAR([Data da Aprovação]),"")</f>
        <v>2002</v>
      </c>
      <c r="H3241" s="106">
        <f>Tabela9[[#This Row],[Valor do Provento R$]]/Tabela9[[#This Row],[Provento por 1 ou 1000 Ações]]</f>
        <v>4.2443929999999997E-5</v>
      </c>
    </row>
    <row r="3242" spans="1:8">
      <c r="A3242" s="118" t="s">
        <v>1589</v>
      </c>
      <c r="B3242" s="116" t="s">
        <v>1488</v>
      </c>
      <c r="C3242" s="138">
        <v>37391</v>
      </c>
      <c r="D3242" s="139">
        <v>1.687634E-2</v>
      </c>
      <c r="E3242" s="118">
        <v>1000</v>
      </c>
      <c r="F3242" s="118" t="s">
        <v>1492</v>
      </c>
      <c r="G3242" s="113">
        <f>IF([Data da Aprovação]&lt;&gt;"ESTATUTÁRIO",YEAR([Data da Aprovação]),"")</f>
        <v>2002</v>
      </c>
      <c r="H3242" s="106">
        <f>Tabela9[[#This Row],[Valor do Provento R$]]/Tabela9[[#This Row],[Provento por 1 ou 1000 Ações]]</f>
        <v>1.6876339999999999E-5</v>
      </c>
    </row>
    <row r="3243" spans="1:8">
      <c r="A3243" s="119" t="s">
        <v>1589</v>
      </c>
      <c r="B3243" s="117" t="s">
        <v>1488</v>
      </c>
      <c r="C3243" s="140">
        <v>37391</v>
      </c>
      <c r="D3243" s="141">
        <v>1.0913249469999999</v>
      </c>
      <c r="E3243" s="119">
        <v>1000</v>
      </c>
      <c r="F3243" s="119" t="s">
        <v>1492</v>
      </c>
      <c r="G3243" s="114">
        <f>IF([Data da Aprovação]&lt;&gt;"ESTATUTÁRIO",YEAR([Data da Aprovação]),"")</f>
        <v>2002</v>
      </c>
      <c r="H3243" s="106">
        <f>Tabela9[[#This Row],[Valor do Provento R$]]/Tabela9[[#This Row],[Provento por 1 ou 1000 Ações]]</f>
        <v>1.091324947E-3</v>
      </c>
    </row>
    <row r="3244" spans="1:8">
      <c r="A3244" s="118" t="s">
        <v>1589</v>
      </c>
      <c r="B3244" s="116" t="s">
        <v>1488</v>
      </c>
      <c r="C3244" s="138">
        <v>40298</v>
      </c>
      <c r="D3244" s="139">
        <v>0.45044200000000001</v>
      </c>
      <c r="E3244" s="118">
        <v>1</v>
      </c>
      <c r="F3244" s="118" t="s">
        <v>1492</v>
      </c>
      <c r="G3244" s="113">
        <f>IF([Data da Aprovação]&lt;&gt;"ESTATUTÁRIO",YEAR([Data da Aprovação]),"")</f>
        <v>2010</v>
      </c>
      <c r="H3244" s="106">
        <f>Tabela9[[#This Row],[Valor do Provento R$]]/Tabela9[[#This Row],[Provento por 1 ou 1000 Ações]]</f>
        <v>0.45044200000000001</v>
      </c>
    </row>
    <row r="3245" spans="1:8">
      <c r="A3245" s="119" t="s">
        <v>1589</v>
      </c>
      <c r="B3245" s="117" t="s">
        <v>1488</v>
      </c>
      <c r="C3245" s="140">
        <v>41394</v>
      </c>
      <c r="D3245" s="141">
        <v>2.4664000000000001</v>
      </c>
      <c r="E3245" s="119">
        <v>1</v>
      </c>
      <c r="F3245" s="119" t="s">
        <v>1492</v>
      </c>
      <c r="G3245" s="114">
        <f>IF([Data da Aprovação]&lt;&gt;"ESTATUTÁRIO",YEAR([Data da Aprovação]),"")</f>
        <v>2013</v>
      </c>
      <c r="H3245" s="106">
        <f>Tabela9[[#This Row],[Valor do Provento R$]]/Tabela9[[#This Row],[Provento por 1 ou 1000 Ações]]</f>
        <v>2.4664000000000001</v>
      </c>
    </row>
    <row r="3246" spans="1:8">
      <c r="A3246" s="118" t="s">
        <v>1589</v>
      </c>
      <c r="B3246" s="116" t="s">
        <v>1490</v>
      </c>
      <c r="C3246" s="138">
        <v>35185</v>
      </c>
      <c r="D3246" s="139">
        <v>6.5442619510000002</v>
      </c>
      <c r="E3246" s="118">
        <v>1000</v>
      </c>
      <c r="F3246" s="118" t="s">
        <v>1492</v>
      </c>
      <c r="G3246" s="113">
        <f>IF([Data da Aprovação]&lt;&gt;"ESTATUTÁRIO",YEAR([Data da Aprovação]),"")</f>
        <v>1996</v>
      </c>
      <c r="H3246" s="106">
        <f>Tabela9[[#This Row],[Valor do Provento R$]]/Tabela9[[#This Row],[Provento por 1 ou 1000 Ações]]</f>
        <v>6.5442619510000001E-3</v>
      </c>
    </row>
    <row r="3247" spans="1:8">
      <c r="A3247" s="119" t="s">
        <v>1589</v>
      </c>
      <c r="B3247" s="117" t="s">
        <v>1490</v>
      </c>
      <c r="C3247" s="140">
        <v>35550</v>
      </c>
      <c r="D3247" s="141">
        <v>6.81406635</v>
      </c>
      <c r="E3247" s="119">
        <v>1000</v>
      </c>
      <c r="F3247" s="119" t="s">
        <v>1492</v>
      </c>
      <c r="G3247" s="114">
        <f>IF([Data da Aprovação]&lt;&gt;"ESTATUTÁRIO",YEAR([Data da Aprovação]),"")</f>
        <v>1997</v>
      </c>
      <c r="H3247" s="106">
        <f>Tabela9[[#This Row],[Valor do Provento R$]]/Tabela9[[#This Row],[Provento por 1 ou 1000 Ações]]</f>
        <v>6.81406635E-3</v>
      </c>
    </row>
    <row r="3248" spans="1:8">
      <c r="A3248" s="118" t="s">
        <v>1589</v>
      </c>
      <c r="B3248" s="116" t="s">
        <v>1490</v>
      </c>
      <c r="C3248" s="138">
        <v>35915</v>
      </c>
      <c r="D3248" s="139">
        <v>6.593693</v>
      </c>
      <c r="E3248" s="118">
        <v>1000</v>
      </c>
      <c r="F3248" s="118" t="s">
        <v>1492</v>
      </c>
      <c r="G3248" s="113">
        <f>IF([Data da Aprovação]&lt;&gt;"ESTATUTÁRIO",YEAR([Data da Aprovação]),"")</f>
        <v>1998</v>
      </c>
      <c r="H3248" s="106">
        <f>Tabela9[[#This Row],[Valor do Provento R$]]/Tabela9[[#This Row],[Provento por 1 ou 1000 Ações]]</f>
        <v>6.5936930000000003E-3</v>
      </c>
    </row>
    <row r="3249" spans="1:8">
      <c r="A3249" s="119" t="s">
        <v>1589</v>
      </c>
      <c r="B3249" s="117" t="s">
        <v>1502</v>
      </c>
      <c r="C3249" s="140">
        <v>36301</v>
      </c>
      <c r="D3249" s="141">
        <v>5.6262950710000004</v>
      </c>
      <c r="E3249" s="119">
        <v>1000</v>
      </c>
      <c r="F3249" s="119" t="s">
        <v>1492</v>
      </c>
      <c r="G3249" s="114">
        <f>IF([Data da Aprovação]&lt;&gt;"ESTATUTÁRIO",YEAR([Data da Aprovação]),"")</f>
        <v>1999</v>
      </c>
      <c r="H3249" s="106">
        <f>Tabela9[[#This Row],[Valor do Provento R$]]/Tabela9[[#This Row],[Provento por 1 ou 1000 Ações]]</f>
        <v>5.6262950710000001E-3</v>
      </c>
    </row>
    <row r="3250" spans="1:8">
      <c r="A3250" s="118" t="s">
        <v>1589</v>
      </c>
      <c r="B3250" s="116" t="s">
        <v>1502</v>
      </c>
      <c r="C3250" s="138">
        <v>36642</v>
      </c>
      <c r="D3250" s="139">
        <v>6.0737663770000001</v>
      </c>
      <c r="E3250" s="118">
        <v>1000</v>
      </c>
      <c r="F3250" s="118" t="s">
        <v>1492</v>
      </c>
      <c r="G3250" s="113">
        <f>IF([Data da Aprovação]&lt;&gt;"ESTATUTÁRIO",YEAR([Data da Aprovação]),"")</f>
        <v>2000</v>
      </c>
      <c r="H3250" s="106">
        <f>Tabela9[[#This Row],[Valor do Provento R$]]/Tabela9[[#This Row],[Provento por 1 ou 1000 Ações]]</f>
        <v>6.0737663770000002E-3</v>
      </c>
    </row>
    <row r="3251" spans="1:8">
      <c r="A3251" s="119" t="s">
        <v>1589</v>
      </c>
      <c r="B3251" s="117" t="s">
        <v>1502</v>
      </c>
      <c r="C3251" s="140">
        <v>37011</v>
      </c>
      <c r="D3251" s="141">
        <v>6.5468163730000004</v>
      </c>
      <c r="E3251" s="119">
        <v>1000</v>
      </c>
      <c r="F3251" s="119" t="s">
        <v>1492</v>
      </c>
      <c r="G3251" s="114">
        <f>IF([Data da Aprovação]&lt;&gt;"ESTATUTÁRIO",YEAR([Data da Aprovação]),"")</f>
        <v>2001</v>
      </c>
      <c r="H3251" s="106">
        <f>Tabela9[[#This Row],[Valor do Provento R$]]/Tabela9[[#This Row],[Provento por 1 ou 1000 Ações]]</f>
        <v>6.5468163730000003E-3</v>
      </c>
    </row>
    <row r="3252" spans="1:8">
      <c r="A3252" s="118" t="s">
        <v>1589</v>
      </c>
      <c r="B3252" s="116" t="s">
        <v>1502</v>
      </c>
      <c r="C3252" s="138">
        <v>37391</v>
      </c>
      <c r="D3252" s="139">
        <v>7.2769870230000002</v>
      </c>
      <c r="E3252" s="118">
        <v>1000</v>
      </c>
      <c r="F3252" s="118" t="s">
        <v>1492</v>
      </c>
      <c r="G3252" s="113">
        <f>IF([Data da Aprovação]&lt;&gt;"ESTATUTÁRIO",YEAR([Data da Aprovação]),"")</f>
        <v>2002</v>
      </c>
      <c r="H3252" s="106">
        <f>Tabela9[[#This Row],[Valor do Provento R$]]/Tabela9[[#This Row],[Provento por 1 ou 1000 Ações]]</f>
        <v>7.2769870229999999E-3</v>
      </c>
    </row>
    <row r="3253" spans="1:8">
      <c r="A3253" s="119" t="s">
        <v>1589</v>
      </c>
      <c r="B3253" s="117" t="s">
        <v>1502</v>
      </c>
      <c r="C3253" s="140">
        <v>40298</v>
      </c>
      <c r="D3253" s="141">
        <v>3.7246969999999999</v>
      </c>
      <c r="E3253" s="119">
        <v>1</v>
      </c>
      <c r="F3253" s="119" t="s">
        <v>1492</v>
      </c>
      <c r="G3253" s="114">
        <f>IF([Data da Aprovação]&lt;&gt;"ESTATUTÁRIO",YEAR([Data da Aprovação]),"")</f>
        <v>2010</v>
      </c>
      <c r="H3253" s="106">
        <f>Tabela9[[#This Row],[Valor do Provento R$]]/Tabela9[[#This Row],[Provento por 1 ou 1000 Ações]]</f>
        <v>3.7246969999999999</v>
      </c>
    </row>
    <row r="3254" spans="1:8">
      <c r="A3254" s="118" t="s">
        <v>1589</v>
      </c>
      <c r="B3254" s="116" t="s">
        <v>1502</v>
      </c>
      <c r="C3254" s="138">
        <v>41394</v>
      </c>
      <c r="D3254" s="139">
        <v>4.5993199999999996</v>
      </c>
      <c r="E3254" s="118">
        <v>1</v>
      </c>
      <c r="F3254" s="118" t="s">
        <v>1492</v>
      </c>
      <c r="G3254" s="113">
        <f>IF([Data da Aprovação]&lt;&gt;"ESTATUTÁRIO",YEAR([Data da Aprovação]),"")</f>
        <v>2013</v>
      </c>
      <c r="H3254" s="106">
        <f>Tabela9[[#This Row],[Valor do Provento R$]]/Tabela9[[#This Row],[Provento por 1 ou 1000 Ações]]</f>
        <v>4.5993199999999996</v>
      </c>
    </row>
    <row r="3255" spans="1:8">
      <c r="A3255" s="119" t="s">
        <v>1589</v>
      </c>
      <c r="B3255" s="117" t="s">
        <v>1503</v>
      </c>
      <c r="C3255" s="140">
        <v>36301</v>
      </c>
      <c r="D3255" s="141">
        <v>1.1358988569999999</v>
      </c>
      <c r="E3255" s="119">
        <v>1000</v>
      </c>
      <c r="F3255" s="119" t="s">
        <v>1492</v>
      </c>
      <c r="G3255" s="114">
        <f>IF([Data da Aprovação]&lt;&gt;"ESTATUTÁRIO",YEAR([Data da Aprovação]),"")</f>
        <v>1999</v>
      </c>
      <c r="H3255" s="106">
        <f>Tabela9[[#This Row],[Valor do Provento R$]]/Tabela9[[#This Row],[Provento por 1 ou 1000 Ações]]</f>
        <v>1.135898857E-3</v>
      </c>
    </row>
    <row r="3256" spans="1:8">
      <c r="A3256" s="118" t="s">
        <v>1589</v>
      </c>
      <c r="B3256" s="116" t="s">
        <v>1503</v>
      </c>
      <c r="C3256" s="138">
        <v>36642</v>
      </c>
      <c r="D3256" s="139">
        <v>7.6897289999999993E-2</v>
      </c>
      <c r="E3256" s="118">
        <v>1000</v>
      </c>
      <c r="F3256" s="118" t="s">
        <v>1492</v>
      </c>
      <c r="G3256" s="113">
        <f>IF([Data da Aprovação]&lt;&gt;"ESTATUTÁRIO",YEAR([Data da Aprovação]),"")</f>
        <v>2000</v>
      </c>
      <c r="H3256" s="106">
        <f>Tabela9[[#This Row],[Valor do Provento R$]]/Tabela9[[#This Row],[Provento por 1 ou 1000 Ações]]</f>
        <v>7.6897289999999999E-5</v>
      </c>
    </row>
    <row r="3257" spans="1:8">
      <c r="A3257" s="119" t="s">
        <v>1589</v>
      </c>
      <c r="B3257" s="117" t="s">
        <v>1503</v>
      </c>
      <c r="C3257" s="140">
        <v>36642</v>
      </c>
      <c r="D3257" s="141">
        <v>3.0575519999999998E-2</v>
      </c>
      <c r="E3257" s="119">
        <v>1000</v>
      </c>
      <c r="F3257" s="119" t="s">
        <v>1492</v>
      </c>
      <c r="G3257" s="114">
        <f>IF([Data da Aprovação]&lt;&gt;"ESTATUTÁRIO",YEAR([Data da Aprovação]),"")</f>
        <v>2000</v>
      </c>
      <c r="H3257" s="106">
        <f>Tabela9[[#This Row],[Valor do Provento R$]]/Tabela9[[#This Row],[Provento por 1 ou 1000 Ações]]</f>
        <v>3.057552E-5</v>
      </c>
    </row>
    <row r="3258" spans="1:8">
      <c r="A3258" s="118" t="s">
        <v>1589</v>
      </c>
      <c r="B3258" s="116" t="s">
        <v>1503</v>
      </c>
      <c r="C3258" s="138">
        <v>36642</v>
      </c>
      <c r="D3258" s="139">
        <v>0.34643400499999999</v>
      </c>
      <c r="E3258" s="118">
        <v>1000</v>
      </c>
      <c r="F3258" s="118" t="s">
        <v>1492</v>
      </c>
      <c r="G3258" s="113">
        <f>IF([Data da Aprovação]&lt;&gt;"ESTATUTÁRIO",YEAR([Data da Aprovação]),"")</f>
        <v>2000</v>
      </c>
      <c r="H3258" s="106">
        <f>Tabela9[[#This Row],[Valor do Provento R$]]/Tabela9[[#This Row],[Provento por 1 ou 1000 Ações]]</f>
        <v>3.4643400499999999E-4</v>
      </c>
    </row>
    <row r="3259" spans="1:8">
      <c r="A3259" s="119" t="s">
        <v>1589</v>
      </c>
      <c r="B3259" s="117" t="s">
        <v>1503</v>
      </c>
      <c r="C3259" s="140">
        <v>37011</v>
      </c>
      <c r="D3259" s="141">
        <v>7.2793664999999994E-2</v>
      </c>
      <c r="E3259" s="119">
        <v>1000</v>
      </c>
      <c r="F3259" s="119" t="s">
        <v>1492</v>
      </c>
      <c r="G3259" s="114">
        <f>IF([Data da Aprovação]&lt;&gt;"ESTATUTÁRIO",YEAR([Data da Aprovação]),"")</f>
        <v>2001</v>
      </c>
      <c r="H3259" s="106">
        <f>Tabela9[[#This Row],[Valor do Provento R$]]/Tabela9[[#This Row],[Provento por 1 ou 1000 Ações]]</f>
        <v>7.2793664999999991E-5</v>
      </c>
    </row>
    <row r="3260" spans="1:8">
      <c r="A3260" s="118" t="s">
        <v>1589</v>
      </c>
      <c r="B3260" s="116" t="s">
        <v>1503</v>
      </c>
      <c r="C3260" s="138">
        <v>37011</v>
      </c>
      <c r="D3260" s="139">
        <v>2.8943856E-2</v>
      </c>
      <c r="E3260" s="118">
        <v>1000</v>
      </c>
      <c r="F3260" s="118" t="s">
        <v>1492</v>
      </c>
      <c r="G3260" s="113">
        <f>IF([Data da Aprovação]&lt;&gt;"ESTATUTÁRIO",YEAR([Data da Aprovação]),"")</f>
        <v>2001</v>
      </c>
      <c r="H3260" s="106">
        <f>Tabela9[[#This Row],[Valor do Provento R$]]/Tabela9[[#This Row],[Provento por 1 ou 1000 Ações]]</f>
        <v>2.8943855999999999E-5</v>
      </c>
    </row>
    <row r="3261" spans="1:8">
      <c r="A3261" s="119" t="s">
        <v>1589</v>
      </c>
      <c r="B3261" s="117" t="s">
        <v>1503</v>
      </c>
      <c r="C3261" s="140">
        <v>37011</v>
      </c>
      <c r="D3261" s="141">
        <v>0.56841000799999997</v>
      </c>
      <c r="E3261" s="119">
        <v>1000</v>
      </c>
      <c r="F3261" s="119" t="s">
        <v>1492</v>
      </c>
      <c r="G3261" s="114">
        <f>IF([Data da Aprovação]&lt;&gt;"ESTATUTÁRIO",YEAR([Data da Aprovação]),"")</f>
        <v>2001</v>
      </c>
      <c r="H3261" s="106">
        <f>Tabela9[[#This Row],[Valor do Provento R$]]/Tabela9[[#This Row],[Provento por 1 ou 1000 Ações]]</f>
        <v>5.6841000799999996E-4</v>
      </c>
    </row>
    <row r="3262" spans="1:8">
      <c r="A3262" s="118" t="s">
        <v>1589</v>
      </c>
      <c r="B3262" s="116" t="s">
        <v>1503</v>
      </c>
      <c r="C3262" s="138">
        <v>37391</v>
      </c>
      <c r="D3262" s="139">
        <v>6.4864709000000007E-2</v>
      </c>
      <c r="E3262" s="118">
        <v>1000</v>
      </c>
      <c r="F3262" s="118" t="s">
        <v>1492</v>
      </c>
      <c r="G3262" s="113">
        <f>IF([Data da Aprovação]&lt;&gt;"ESTATUTÁRIO",YEAR([Data da Aprovação]),"")</f>
        <v>2002</v>
      </c>
      <c r="H3262" s="106">
        <f>Tabela9[[#This Row],[Valor do Provento R$]]/Tabela9[[#This Row],[Provento por 1 ou 1000 Ações]]</f>
        <v>6.4864709000000007E-5</v>
      </c>
    </row>
    <row r="3263" spans="1:8">
      <c r="A3263" s="119" t="s">
        <v>1589</v>
      </c>
      <c r="B3263" s="117" t="s">
        <v>1503</v>
      </c>
      <c r="C3263" s="140">
        <v>37391</v>
      </c>
      <c r="D3263" s="141">
        <v>2.5791184000000002E-2</v>
      </c>
      <c r="E3263" s="119">
        <v>1000</v>
      </c>
      <c r="F3263" s="119" t="s">
        <v>1492</v>
      </c>
      <c r="G3263" s="114">
        <f>IF([Data da Aprovação]&lt;&gt;"ESTATUTÁRIO",YEAR([Data da Aprovação]),"")</f>
        <v>2002</v>
      </c>
      <c r="H3263" s="106">
        <f>Tabela9[[#This Row],[Valor do Provento R$]]/Tabela9[[#This Row],[Provento por 1 ou 1000 Ações]]</f>
        <v>2.5791184000000001E-5</v>
      </c>
    </row>
    <row r="3264" spans="1:8">
      <c r="A3264" s="118" t="s">
        <v>1589</v>
      </c>
      <c r="B3264" s="116" t="s">
        <v>1503</v>
      </c>
      <c r="C3264" s="138">
        <v>37391</v>
      </c>
      <c r="D3264" s="139">
        <v>1.6678116860000001</v>
      </c>
      <c r="E3264" s="118">
        <v>1000</v>
      </c>
      <c r="F3264" s="118" t="s">
        <v>1492</v>
      </c>
      <c r="G3264" s="113">
        <f>IF([Data da Aprovação]&lt;&gt;"ESTATUTÁRIO",YEAR([Data da Aprovação]),"")</f>
        <v>2002</v>
      </c>
      <c r="H3264" s="106">
        <f>Tabela9[[#This Row],[Valor do Provento R$]]/Tabela9[[#This Row],[Provento por 1 ou 1000 Ações]]</f>
        <v>1.667811686E-3</v>
      </c>
    </row>
    <row r="3265" spans="1:8">
      <c r="A3265" s="119" t="s">
        <v>1589</v>
      </c>
      <c r="B3265" s="117" t="s">
        <v>1503</v>
      </c>
      <c r="C3265" s="140">
        <v>40298</v>
      </c>
      <c r="D3265" s="141">
        <v>0.68838500000000002</v>
      </c>
      <c r="E3265" s="119">
        <v>1</v>
      </c>
      <c r="F3265" s="119" t="s">
        <v>1492</v>
      </c>
      <c r="G3265" s="114">
        <f>IF([Data da Aprovação]&lt;&gt;"ESTATUTÁRIO",YEAR([Data da Aprovação]),"")</f>
        <v>2010</v>
      </c>
      <c r="H3265" s="106">
        <f>Tabela9[[#This Row],[Valor do Provento R$]]/Tabela9[[#This Row],[Provento por 1 ou 1000 Ações]]</f>
        <v>0.68838500000000002</v>
      </c>
    </row>
    <row r="3266" spans="1:8">
      <c r="A3266" s="118" t="s">
        <v>1589</v>
      </c>
      <c r="B3266" s="116" t="s">
        <v>1503</v>
      </c>
      <c r="C3266" s="138">
        <v>41394</v>
      </c>
      <c r="D3266" s="139">
        <v>3.7692600000000001</v>
      </c>
      <c r="E3266" s="118">
        <v>1</v>
      </c>
      <c r="F3266" s="118" t="s">
        <v>1492</v>
      </c>
      <c r="G3266" s="113">
        <f>IF([Data da Aprovação]&lt;&gt;"ESTATUTÁRIO",YEAR([Data da Aprovação]),"")</f>
        <v>2013</v>
      </c>
      <c r="H3266" s="106">
        <f>Tabela9[[#This Row],[Valor do Provento R$]]/Tabela9[[#This Row],[Provento por 1 ou 1000 Ações]]</f>
        <v>3.7692600000000001</v>
      </c>
    </row>
    <row r="3267" spans="1:8">
      <c r="A3267" s="119" t="s">
        <v>1590</v>
      </c>
      <c r="B3267" s="117" t="s">
        <v>1488</v>
      </c>
      <c r="C3267" s="140">
        <v>35083</v>
      </c>
      <c r="D3267" s="141">
        <v>1</v>
      </c>
      <c r="E3267" s="119">
        <v>1000</v>
      </c>
      <c r="F3267" s="119" t="s">
        <v>1492</v>
      </c>
      <c r="G3267" s="114">
        <f>IF([Data da Aprovação]&lt;&gt;"ESTATUTÁRIO",YEAR([Data da Aprovação]),"")</f>
        <v>1996</v>
      </c>
      <c r="H3267" s="106">
        <f>Tabela9[[#This Row],[Valor do Provento R$]]/Tabela9[[#This Row],[Provento por 1 ou 1000 Ações]]</f>
        <v>1E-3</v>
      </c>
    </row>
    <row r="3268" spans="1:8">
      <c r="A3268" s="118" t="s">
        <v>1590</v>
      </c>
      <c r="B3268" s="116" t="s">
        <v>1488</v>
      </c>
      <c r="C3268" s="138">
        <v>35265</v>
      </c>
      <c r="D3268" s="139">
        <v>1</v>
      </c>
      <c r="E3268" s="118">
        <v>1000</v>
      </c>
      <c r="F3268" s="118" t="s">
        <v>1492</v>
      </c>
      <c r="G3268" s="113">
        <f>IF([Data da Aprovação]&lt;&gt;"ESTATUTÁRIO",YEAR([Data da Aprovação]),"")</f>
        <v>1996</v>
      </c>
      <c r="H3268" s="106">
        <f>Tabela9[[#This Row],[Valor do Provento R$]]/Tabela9[[#This Row],[Provento por 1 ou 1000 Ações]]</f>
        <v>1E-3</v>
      </c>
    </row>
    <row r="3269" spans="1:8">
      <c r="A3269" s="119" t="s">
        <v>1590</v>
      </c>
      <c r="B3269" s="117" t="s">
        <v>1488</v>
      </c>
      <c r="C3269" s="140">
        <v>35356</v>
      </c>
      <c r="D3269" s="141">
        <v>1</v>
      </c>
      <c r="E3269" s="119">
        <v>1000</v>
      </c>
      <c r="F3269" s="119" t="s">
        <v>1492</v>
      </c>
      <c r="G3269" s="114">
        <f>IF([Data da Aprovação]&lt;&gt;"ESTATUTÁRIO",YEAR([Data da Aprovação]),"")</f>
        <v>1996</v>
      </c>
      <c r="H3269" s="106">
        <f>Tabela9[[#This Row],[Valor do Provento R$]]/Tabela9[[#This Row],[Provento por 1 ou 1000 Ações]]</f>
        <v>1E-3</v>
      </c>
    </row>
    <row r="3270" spans="1:8">
      <c r="A3270" s="118" t="s">
        <v>1590</v>
      </c>
      <c r="B3270" s="116" t="s">
        <v>1488</v>
      </c>
      <c r="C3270" s="138">
        <v>35447</v>
      </c>
      <c r="D3270" s="139">
        <v>0.75</v>
      </c>
      <c r="E3270" s="118">
        <v>1000</v>
      </c>
      <c r="F3270" s="118" t="s">
        <v>1492</v>
      </c>
      <c r="G3270" s="113">
        <f>IF([Data da Aprovação]&lt;&gt;"ESTATUTÁRIO",YEAR([Data da Aprovação]),"")</f>
        <v>1997</v>
      </c>
      <c r="H3270" s="106">
        <f>Tabela9[[#This Row],[Valor do Provento R$]]/Tabela9[[#This Row],[Provento por 1 ou 1000 Ações]]</f>
        <v>7.5000000000000002E-4</v>
      </c>
    </row>
    <row r="3271" spans="1:8">
      <c r="A3271" s="119" t="s">
        <v>1590</v>
      </c>
      <c r="B3271" s="117" t="s">
        <v>1488</v>
      </c>
      <c r="C3271" s="140">
        <v>35447</v>
      </c>
      <c r="D3271" s="141">
        <v>0.75</v>
      </c>
      <c r="E3271" s="119">
        <v>1000</v>
      </c>
      <c r="F3271" s="119" t="s">
        <v>1492</v>
      </c>
      <c r="G3271" s="114">
        <f>IF([Data da Aprovação]&lt;&gt;"ESTATUTÁRIO",YEAR([Data da Aprovação]),"")</f>
        <v>1997</v>
      </c>
      <c r="H3271" s="106">
        <f>Tabela9[[#This Row],[Valor do Provento R$]]/Tabela9[[#This Row],[Provento por 1 ou 1000 Ações]]</f>
        <v>7.5000000000000002E-4</v>
      </c>
    </row>
    <row r="3272" spans="1:8">
      <c r="A3272" s="118" t="s">
        <v>1590</v>
      </c>
      <c r="B3272" s="116" t="s">
        <v>1488</v>
      </c>
      <c r="C3272" s="138">
        <v>35629</v>
      </c>
      <c r="D3272" s="139">
        <v>1.5</v>
      </c>
      <c r="E3272" s="118">
        <v>1000</v>
      </c>
      <c r="F3272" s="118" t="s">
        <v>1492</v>
      </c>
      <c r="G3272" s="113">
        <f>IF([Data da Aprovação]&lt;&gt;"ESTATUTÁRIO",YEAR([Data da Aprovação]),"")</f>
        <v>1997</v>
      </c>
      <c r="H3272" s="106">
        <f>Tabela9[[#This Row],[Valor do Provento R$]]/Tabela9[[#This Row],[Provento por 1 ou 1000 Ações]]</f>
        <v>1.5E-3</v>
      </c>
    </row>
    <row r="3273" spans="1:8">
      <c r="A3273" s="119" t="s">
        <v>1590</v>
      </c>
      <c r="B3273" s="117" t="s">
        <v>1488</v>
      </c>
      <c r="C3273" s="140">
        <v>35727</v>
      </c>
      <c r="D3273" s="141">
        <v>0.5</v>
      </c>
      <c r="E3273" s="119">
        <v>1000</v>
      </c>
      <c r="F3273" s="119" t="s">
        <v>1492</v>
      </c>
      <c r="G3273" s="114">
        <f>IF([Data da Aprovação]&lt;&gt;"ESTATUTÁRIO",YEAR([Data da Aprovação]),"")</f>
        <v>1997</v>
      </c>
      <c r="H3273" s="106">
        <f>Tabela9[[#This Row],[Valor do Provento R$]]/Tabela9[[#This Row],[Provento por 1 ou 1000 Ações]]</f>
        <v>5.0000000000000001E-4</v>
      </c>
    </row>
    <row r="3274" spans="1:8">
      <c r="A3274" s="118" t="s">
        <v>1590</v>
      </c>
      <c r="B3274" s="116" t="s">
        <v>1488</v>
      </c>
      <c r="C3274" s="138">
        <v>35818</v>
      </c>
      <c r="D3274" s="139">
        <v>0.67</v>
      </c>
      <c r="E3274" s="118">
        <v>1000</v>
      </c>
      <c r="F3274" s="118" t="s">
        <v>1492</v>
      </c>
      <c r="G3274" s="113">
        <f>IF([Data da Aprovação]&lt;&gt;"ESTATUTÁRIO",YEAR([Data da Aprovação]),"")</f>
        <v>1998</v>
      </c>
      <c r="H3274" s="106">
        <f>Tabela9[[#This Row],[Valor do Provento R$]]/Tabela9[[#This Row],[Provento por 1 ou 1000 Ações]]</f>
        <v>6.7000000000000002E-4</v>
      </c>
    </row>
    <row r="3275" spans="1:8">
      <c r="A3275" s="119" t="s">
        <v>1590</v>
      </c>
      <c r="B3275" s="117" t="s">
        <v>1488</v>
      </c>
      <c r="C3275" s="140">
        <v>35991</v>
      </c>
      <c r="D3275" s="141">
        <v>0.5</v>
      </c>
      <c r="E3275" s="119">
        <v>1000</v>
      </c>
      <c r="F3275" s="119" t="s">
        <v>1492</v>
      </c>
      <c r="G3275" s="114">
        <f>IF([Data da Aprovação]&lt;&gt;"ESTATUTÁRIO",YEAR([Data da Aprovação]),"")</f>
        <v>1998</v>
      </c>
      <c r="H3275" s="106">
        <f>Tabela9[[#This Row],[Valor do Provento R$]]/Tabela9[[#This Row],[Provento por 1 ou 1000 Ações]]</f>
        <v>5.0000000000000001E-4</v>
      </c>
    </row>
    <row r="3276" spans="1:8">
      <c r="A3276" s="118" t="s">
        <v>1590</v>
      </c>
      <c r="B3276" s="116" t="s">
        <v>1488</v>
      </c>
      <c r="C3276" s="138">
        <v>36336</v>
      </c>
      <c r="D3276" s="139">
        <v>1</v>
      </c>
      <c r="E3276" s="118">
        <v>1000</v>
      </c>
      <c r="F3276" s="118" t="s">
        <v>1492</v>
      </c>
      <c r="G3276" s="113">
        <f>IF([Data da Aprovação]&lt;&gt;"ESTATUTÁRIO",YEAR([Data da Aprovação]),"")</f>
        <v>1999</v>
      </c>
      <c r="H3276" s="106">
        <f>Tabela9[[#This Row],[Valor do Provento R$]]/Tabela9[[#This Row],[Provento por 1 ou 1000 Ações]]</f>
        <v>1E-3</v>
      </c>
    </row>
    <row r="3277" spans="1:8">
      <c r="A3277" s="119" t="s">
        <v>1590</v>
      </c>
      <c r="B3277" s="117" t="s">
        <v>1488</v>
      </c>
      <c r="C3277" s="140">
        <v>36455</v>
      </c>
      <c r="D3277" s="141">
        <v>0.6</v>
      </c>
      <c r="E3277" s="119">
        <v>1000</v>
      </c>
      <c r="F3277" s="119" t="s">
        <v>1492</v>
      </c>
      <c r="G3277" s="114">
        <f>IF([Data da Aprovação]&lt;&gt;"ESTATUTÁRIO",YEAR([Data da Aprovação]),"")</f>
        <v>1999</v>
      </c>
      <c r="H3277" s="106">
        <f>Tabela9[[#This Row],[Valor do Provento R$]]/Tabela9[[#This Row],[Provento por 1 ou 1000 Ações]]</f>
        <v>5.9999999999999995E-4</v>
      </c>
    </row>
    <row r="3278" spans="1:8">
      <c r="A3278" s="118" t="s">
        <v>1590</v>
      </c>
      <c r="B3278" s="116" t="s">
        <v>1488</v>
      </c>
      <c r="C3278" s="138">
        <v>36546</v>
      </c>
      <c r="D3278" s="139">
        <v>0.5</v>
      </c>
      <c r="E3278" s="118">
        <v>1000</v>
      </c>
      <c r="F3278" s="118" t="s">
        <v>1492</v>
      </c>
      <c r="G3278" s="113">
        <f>IF([Data da Aprovação]&lt;&gt;"ESTATUTÁRIO",YEAR([Data da Aprovação]),"")</f>
        <v>2000</v>
      </c>
      <c r="H3278" s="106">
        <f>Tabela9[[#This Row],[Valor do Provento R$]]/Tabela9[[#This Row],[Provento por 1 ou 1000 Ações]]</f>
        <v>5.0000000000000001E-4</v>
      </c>
    </row>
    <row r="3279" spans="1:8">
      <c r="A3279" s="119" t="s">
        <v>1590</v>
      </c>
      <c r="B3279" s="117" t="s">
        <v>1488</v>
      </c>
      <c r="C3279" s="140">
        <v>36546</v>
      </c>
      <c r="D3279" s="141">
        <v>0.5</v>
      </c>
      <c r="E3279" s="119">
        <v>1000</v>
      </c>
      <c r="F3279" s="119" t="s">
        <v>1492</v>
      </c>
      <c r="G3279" s="114">
        <f>IF([Data da Aprovação]&lt;&gt;"ESTATUTÁRIO",YEAR([Data da Aprovação]),"")</f>
        <v>2000</v>
      </c>
      <c r="H3279" s="106">
        <f>Tabela9[[#This Row],[Valor do Provento R$]]/Tabela9[[#This Row],[Provento por 1 ou 1000 Ações]]</f>
        <v>5.0000000000000001E-4</v>
      </c>
    </row>
    <row r="3280" spans="1:8">
      <c r="A3280" s="118" t="s">
        <v>1590</v>
      </c>
      <c r="B3280" s="116" t="s">
        <v>1488</v>
      </c>
      <c r="C3280" s="138">
        <v>36635</v>
      </c>
      <c r="D3280" s="139">
        <v>0.5</v>
      </c>
      <c r="E3280" s="118">
        <v>1000</v>
      </c>
      <c r="F3280" s="118" t="s">
        <v>1492</v>
      </c>
      <c r="G3280" s="113">
        <f>IF([Data da Aprovação]&lt;&gt;"ESTATUTÁRIO",YEAR([Data da Aprovação]),"")</f>
        <v>2000</v>
      </c>
      <c r="H3280" s="106">
        <f>Tabela9[[#This Row],[Valor do Provento R$]]/Tabela9[[#This Row],[Provento por 1 ou 1000 Ações]]</f>
        <v>5.0000000000000001E-4</v>
      </c>
    </row>
    <row r="3281" spans="1:8">
      <c r="A3281" s="119" t="s">
        <v>1590</v>
      </c>
      <c r="B3281" s="117" t="s">
        <v>1488</v>
      </c>
      <c r="C3281" s="140">
        <v>36728</v>
      </c>
      <c r="D3281" s="141">
        <v>1</v>
      </c>
      <c r="E3281" s="119">
        <v>1000</v>
      </c>
      <c r="F3281" s="119" t="s">
        <v>1492</v>
      </c>
      <c r="G3281" s="114">
        <f>IF([Data da Aprovação]&lt;&gt;"ESTATUTÁRIO",YEAR([Data da Aprovação]),"")</f>
        <v>2000</v>
      </c>
      <c r="H3281" s="106">
        <f>Tabela9[[#This Row],[Valor do Provento R$]]/Tabela9[[#This Row],[Provento por 1 ou 1000 Ações]]</f>
        <v>1E-3</v>
      </c>
    </row>
    <row r="3282" spans="1:8">
      <c r="A3282" s="118" t="s">
        <v>1590</v>
      </c>
      <c r="B3282" s="116" t="s">
        <v>1488</v>
      </c>
      <c r="C3282" s="138">
        <v>36818</v>
      </c>
      <c r="D3282" s="139">
        <v>1.2</v>
      </c>
      <c r="E3282" s="118">
        <v>1000</v>
      </c>
      <c r="F3282" s="118" t="s">
        <v>1492</v>
      </c>
      <c r="G3282" s="113">
        <f>IF([Data da Aprovação]&lt;&gt;"ESTATUTÁRIO",YEAR([Data da Aprovação]),"")</f>
        <v>2000</v>
      </c>
      <c r="H3282" s="106">
        <f>Tabela9[[#This Row],[Valor do Provento R$]]/Tabela9[[#This Row],[Provento por 1 ou 1000 Ações]]</f>
        <v>1.1999999999999999E-3</v>
      </c>
    </row>
    <row r="3283" spans="1:8">
      <c r="A3283" s="119" t="s">
        <v>1590</v>
      </c>
      <c r="B3283" s="117" t="s">
        <v>1488</v>
      </c>
      <c r="C3283" s="140">
        <v>36910</v>
      </c>
      <c r="D3283" s="141">
        <v>1</v>
      </c>
      <c r="E3283" s="119">
        <v>1000</v>
      </c>
      <c r="F3283" s="119" t="s">
        <v>1492</v>
      </c>
      <c r="G3283" s="114">
        <f>IF([Data da Aprovação]&lt;&gt;"ESTATUTÁRIO",YEAR([Data da Aprovação]),"")</f>
        <v>2001</v>
      </c>
      <c r="H3283" s="106">
        <f>Tabela9[[#This Row],[Valor do Provento R$]]/Tabela9[[#This Row],[Provento por 1 ou 1000 Ações]]</f>
        <v>1E-3</v>
      </c>
    </row>
    <row r="3284" spans="1:8">
      <c r="A3284" s="118" t="s">
        <v>1590</v>
      </c>
      <c r="B3284" s="116" t="s">
        <v>1488</v>
      </c>
      <c r="C3284" s="138">
        <v>37001</v>
      </c>
      <c r="D3284" s="139">
        <v>0.65</v>
      </c>
      <c r="E3284" s="118">
        <v>1000</v>
      </c>
      <c r="F3284" s="118" t="s">
        <v>1492</v>
      </c>
      <c r="G3284" s="113">
        <f>IF([Data da Aprovação]&lt;&gt;"ESTATUTÁRIO",YEAR([Data da Aprovação]),"")</f>
        <v>2001</v>
      </c>
      <c r="H3284" s="106">
        <f>Tabela9[[#This Row],[Valor do Provento R$]]/Tabela9[[#This Row],[Provento por 1 ou 1000 Ações]]</f>
        <v>6.4999999999999997E-4</v>
      </c>
    </row>
    <row r="3285" spans="1:8">
      <c r="A3285" s="119" t="s">
        <v>1590</v>
      </c>
      <c r="B3285" s="117" t="s">
        <v>1488</v>
      </c>
      <c r="C3285" s="140">
        <v>37092</v>
      </c>
      <c r="D3285" s="141">
        <v>0.7</v>
      </c>
      <c r="E3285" s="119">
        <v>1000</v>
      </c>
      <c r="F3285" s="119" t="s">
        <v>1492</v>
      </c>
      <c r="G3285" s="114">
        <f>IF([Data da Aprovação]&lt;&gt;"ESTATUTÁRIO",YEAR([Data da Aprovação]),"")</f>
        <v>2001</v>
      </c>
      <c r="H3285" s="106">
        <f>Tabela9[[#This Row],[Valor do Provento R$]]/Tabela9[[#This Row],[Provento por 1 ou 1000 Ações]]</f>
        <v>6.9999999999999999E-4</v>
      </c>
    </row>
    <row r="3286" spans="1:8">
      <c r="A3286" s="118" t="s">
        <v>1590</v>
      </c>
      <c r="B3286" s="116" t="s">
        <v>1488</v>
      </c>
      <c r="C3286" s="138">
        <v>37190</v>
      </c>
      <c r="D3286" s="139">
        <v>0.85</v>
      </c>
      <c r="E3286" s="118">
        <v>1000</v>
      </c>
      <c r="F3286" s="118" t="s">
        <v>1492</v>
      </c>
      <c r="G3286" s="113">
        <f>IF([Data da Aprovação]&lt;&gt;"ESTATUTÁRIO",YEAR([Data da Aprovação]),"")</f>
        <v>2001</v>
      </c>
      <c r="H3286" s="106">
        <f>Tabela9[[#This Row],[Valor do Provento R$]]/Tabela9[[#This Row],[Provento por 1 ou 1000 Ações]]</f>
        <v>8.4999999999999995E-4</v>
      </c>
    </row>
    <row r="3287" spans="1:8">
      <c r="A3287" s="119" t="s">
        <v>1590</v>
      </c>
      <c r="B3287" s="117" t="s">
        <v>1488</v>
      </c>
      <c r="C3287" s="140">
        <v>37274</v>
      </c>
      <c r="D3287" s="141">
        <v>1.2</v>
      </c>
      <c r="E3287" s="119">
        <v>1000</v>
      </c>
      <c r="F3287" s="119" t="s">
        <v>1492</v>
      </c>
      <c r="G3287" s="114">
        <f>IF([Data da Aprovação]&lt;&gt;"ESTATUTÁRIO",YEAR([Data da Aprovação]),"")</f>
        <v>2002</v>
      </c>
      <c r="H3287" s="106">
        <f>Tabela9[[#This Row],[Valor do Provento R$]]/Tabela9[[#This Row],[Provento por 1 ou 1000 Ações]]</f>
        <v>1.1999999999999999E-3</v>
      </c>
    </row>
    <row r="3288" spans="1:8">
      <c r="A3288" s="118" t="s">
        <v>1590</v>
      </c>
      <c r="B3288" s="116" t="s">
        <v>1488</v>
      </c>
      <c r="C3288" s="138">
        <v>37364</v>
      </c>
      <c r="D3288" s="139">
        <v>0.85</v>
      </c>
      <c r="E3288" s="118">
        <v>1000</v>
      </c>
      <c r="F3288" s="118" t="s">
        <v>1492</v>
      </c>
      <c r="G3288" s="113">
        <f>IF([Data da Aprovação]&lt;&gt;"ESTATUTÁRIO",YEAR([Data da Aprovação]),"")</f>
        <v>2002</v>
      </c>
      <c r="H3288" s="106">
        <f>Tabela9[[#This Row],[Valor do Provento R$]]/Tabela9[[#This Row],[Provento por 1 ou 1000 Ações]]</f>
        <v>8.4999999999999995E-4</v>
      </c>
    </row>
    <row r="3289" spans="1:8">
      <c r="A3289" s="119" t="s">
        <v>1590</v>
      </c>
      <c r="B3289" s="117" t="s">
        <v>1488</v>
      </c>
      <c r="C3289" s="140">
        <v>37456</v>
      </c>
      <c r="D3289" s="141">
        <v>0.55000000000000004</v>
      </c>
      <c r="E3289" s="119">
        <v>1000</v>
      </c>
      <c r="F3289" s="119" t="s">
        <v>1492</v>
      </c>
      <c r="G3289" s="114">
        <f>IF([Data da Aprovação]&lt;&gt;"ESTATUTÁRIO",YEAR([Data da Aprovação]),"")</f>
        <v>2002</v>
      </c>
      <c r="H3289" s="106">
        <f>Tabela9[[#This Row],[Valor do Provento R$]]/Tabela9[[#This Row],[Provento por 1 ou 1000 Ações]]</f>
        <v>5.5000000000000003E-4</v>
      </c>
    </row>
    <row r="3290" spans="1:8">
      <c r="A3290" s="118" t="s">
        <v>1590</v>
      </c>
      <c r="B3290" s="116" t="s">
        <v>1488</v>
      </c>
      <c r="C3290" s="138">
        <v>37552</v>
      </c>
      <c r="D3290" s="139">
        <v>0.75</v>
      </c>
      <c r="E3290" s="118">
        <v>1000</v>
      </c>
      <c r="F3290" s="118" t="s">
        <v>1492</v>
      </c>
      <c r="G3290" s="113">
        <f>IF([Data da Aprovação]&lt;&gt;"ESTATUTÁRIO",YEAR([Data da Aprovação]),"")</f>
        <v>2002</v>
      </c>
      <c r="H3290" s="106">
        <f>Tabela9[[#This Row],[Valor do Provento R$]]/Tabela9[[#This Row],[Provento por 1 ou 1000 Ações]]</f>
        <v>7.5000000000000002E-4</v>
      </c>
    </row>
    <row r="3291" spans="1:8">
      <c r="A3291" s="119" t="s">
        <v>1590</v>
      </c>
      <c r="B3291" s="117" t="s">
        <v>1488</v>
      </c>
      <c r="C3291" s="140">
        <v>37638</v>
      </c>
      <c r="D3291" s="141">
        <v>1.2</v>
      </c>
      <c r="E3291" s="119">
        <v>1000</v>
      </c>
      <c r="F3291" s="119" t="s">
        <v>1492</v>
      </c>
      <c r="G3291" s="114">
        <f>IF([Data da Aprovação]&lt;&gt;"ESTATUTÁRIO",YEAR([Data da Aprovação]),"")</f>
        <v>2003</v>
      </c>
      <c r="H3291" s="106">
        <f>Tabela9[[#This Row],[Valor do Provento R$]]/Tabela9[[#This Row],[Provento por 1 ou 1000 Ações]]</f>
        <v>1.1999999999999999E-3</v>
      </c>
    </row>
    <row r="3292" spans="1:8">
      <c r="A3292" s="118" t="s">
        <v>1590</v>
      </c>
      <c r="B3292" s="116" t="s">
        <v>1488</v>
      </c>
      <c r="C3292" s="138">
        <v>37736</v>
      </c>
      <c r="D3292" s="139">
        <v>0.5</v>
      </c>
      <c r="E3292" s="118">
        <v>1000</v>
      </c>
      <c r="F3292" s="118" t="s">
        <v>1492</v>
      </c>
      <c r="G3292" s="113">
        <f>IF([Data da Aprovação]&lt;&gt;"ESTATUTÁRIO",YEAR([Data da Aprovação]),"")</f>
        <v>2003</v>
      </c>
      <c r="H3292" s="106">
        <f>Tabela9[[#This Row],[Valor do Provento R$]]/Tabela9[[#This Row],[Provento por 1 ou 1000 Ações]]</f>
        <v>5.0000000000000001E-4</v>
      </c>
    </row>
    <row r="3293" spans="1:8">
      <c r="A3293" s="119" t="s">
        <v>1590</v>
      </c>
      <c r="B3293" s="117" t="s">
        <v>1488</v>
      </c>
      <c r="C3293" s="140">
        <v>37827</v>
      </c>
      <c r="D3293" s="141">
        <v>0.65</v>
      </c>
      <c r="E3293" s="119">
        <v>1000</v>
      </c>
      <c r="F3293" s="119" t="s">
        <v>1492</v>
      </c>
      <c r="G3293" s="114">
        <f>IF([Data da Aprovação]&lt;&gt;"ESTATUTÁRIO",YEAR([Data da Aprovação]),"")</f>
        <v>2003</v>
      </c>
      <c r="H3293" s="106">
        <f>Tabela9[[#This Row],[Valor do Provento R$]]/Tabela9[[#This Row],[Provento por 1 ou 1000 Ações]]</f>
        <v>6.4999999999999997E-4</v>
      </c>
    </row>
    <row r="3294" spans="1:8">
      <c r="A3294" s="118" t="s">
        <v>1590</v>
      </c>
      <c r="B3294" s="116" t="s">
        <v>1488</v>
      </c>
      <c r="C3294" s="138">
        <v>37918</v>
      </c>
      <c r="D3294" s="139">
        <v>1</v>
      </c>
      <c r="E3294" s="118">
        <v>1000</v>
      </c>
      <c r="F3294" s="118" t="s">
        <v>1492</v>
      </c>
      <c r="G3294" s="113">
        <f>IF([Data da Aprovação]&lt;&gt;"ESTATUTÁRIO",YEAR([Data da Aprovação]),"")</f>
        <v>2003</v>
      </c>
      <c r="H3294" s="106">
        <f>Tabela9[[#This Row],[Valor do Provento R$]]/Tabela9[[#This Row],[Provento por 1 ou 1000 Ações]]</f>
        <v>1E-3</v>
      </c>
    </row>
    <row r="3295" spans="1:8">
      <c r="A3295" s="119" t="s">
        <v>1590</v>
      </c>
      <c r="B3295" s="117" t="s">
        <v>1488</v>
      </c>
      <c r="C3295" s="140">
        <v>38012</v>
      </c>
      <c r="D3295" s="141">
        <v>1</v>
      </c>
      <c r="E3295" s="119">
        <v>1000</v>
      </c>
      <c r="F3295" s="119" t="s">
        <v>1492</v>
      </c>
      <c r="G3295" s="114">
        <f>IF([Data da Aprovação]&lt;&gt;"ESTATUTÁRIO",YEAR([Data da Aprovação]),"")</f>
        <v>2004</v>
      </c>
      <c r="H3295" s="106">
        <f>Tabela9[[#This Row],[Valor do Provento R$]]/Tabela9[[#This Row],[Provento por 1 ou 1000 Ações]]</f>
        <v>1E-3</v>
      </c>
    </row>
    <row r="3296" spans="1:8">
      <c r="A3296" s="118" t="s">
        <v>1590</v>
      </c>
      <c r="B3296" s="116" t="s">
        <v>1488</v>
      </c>
      <c r="C3296" s="138">
        <v>38099</v>
      </c>
      <c r="D3296" s="139">
        <v>0.5</v>
      </c>
      <c r="E3296" s="118">
        <v>1000</v>
      </c>
      <c r="F3296" s="118" t="s">
        <v>1492</v>
      </c>
      <c r="G3296" s="113">
        <f>IF([Data da Aprovação]&lt;&gt;"ESTATUTÁRIO",YEAR([Data da Aprovação]),"")</f>
        <v>2004</v>
      </c>
      <c r="H3296" s="106">
        <f>Tabela9[[#This Row],[Valor do Provento R$]]/Tabela9[[#This Row],[Provento por 1 ou 1000 Ações]]</f>
        <v>5.0000000000000001E-4</v>
      </c>
    </row>
    <row r="3297" spans="1:8">
      <c r="A3297" s="119" t="s">
        <v>1590</v>
      </c>
      <c r="B3297" s="117" t="s">
        <v>1488</v>
      </c>
      <c r="C3297" s="140">
        <v>38191</v>
      </c>
      <c r="D3297" s="141">
        <v>1</v>
      </c>
      <c r="E3297" s="119">
        <v>1000</v>
      </c>
      <c r="F3297" s="119" t="s">
        <v>1492</v>
      </c>
      <c r="G3297" s="114">
        <f>IF([Data da Aprovação]&lt;&gt;"ESTATUTÁRIO",YEAR([Data da Aprovação]),"")</f>
        <v>2004</v>
      </c>
      <c r="H3297" s="106">
        <f>Tabela9[[#This Row],[Valor do Provento R$]]/Tabela9[[#This Row],[Provento por 1 ou 1000 Ações]]</f>
        <v>1E-3</v>
      </c>
    </row>
    <row r="3298" spans="1:8">
      <c r="A3298" s="118" t="s">
        <v>1590</v>
      </c>
      <c r="B3298" s="116" t="s">
        <v>1488</v>
      </c>
      <c r="C3298" s="138">
        <v>38281</v>
      </c>
      <c r="D3298" s="139">
        <v>1.2</v>
      </c>
      <c r="E3298" s="118">
        <v>1000</v>
      </c>
      <c r="F3298" s="118" t="s">
        <v>1492</v>
      </c>
      <c r="G3298" s="113">
        <f>IF([Data da Aprovação]&lt;&gt;"ESTATUTÁRIO",YEAR([Data da Aprovação]),"")</f>
        <v>2004</v>
      </c>
      <c r="H3298" s="106">
        <f>Tabela9[[#This Row],[Valor do Provento R$]]/Tabela9[[#This Row],[Provento por 1 ou 1000 Ações]]</f>
        <v>1.1999999999999999E-3</v>
      </c>
    </row>
    <row r="3299" spans="1:8">
      <c r="A3299" s="119" t="s">
        <v>1590</v>
      </c>
      <c r="B3299" s="117" t="s">
        <v>1488</v>
      </c>
      <c r="C3299" s="140">
        <v>38373</v>
      </c>
      <c r="D3299" s="141">
        <v>1.4</v>
      </c>
      <c r="E3299" s="119">
        <v>1000</v>
      </c>
      <c r="F3299" s="119" t="s">
        <v>1492</v>
      </c>
      <c r="G3299" s="114">
        <f>IF([Data da Aprovação]&lt;&gt;"ESTATUTÁRIO",YEAR([Data da Aprovação]),"")</f>
        <v>2005</v>
      </c>
      <c r="H3299" s="106">
        <f>Tabela9[[#This Row],[Valor do Provento R$]]/Tabela9[[#This Row],[Provento por 1 ou 1000 Ações]]</f>
        <v>1.4E-3</v>
      </c>
    </row>
    <row r="3300" spans="1:8">
      <c r="A3300" s="118" t="s">
        <v>1590</v>
      </c>
      <c r="B3300" s="116" t="s">
        <v>1488</v>
      </c>
      <c r="C3300" s="138">
        <v>38471</v>
      </c>
      <c r="D3300" s="139">
        <v>1.18</v>
      </c>
      <c r="E3300" s="118">
        <v>1000</v>
      </c>
      <c r="F3300" s="118" t="s">
        <v>1489</v>
      </c>
      <c r="G3300" s="113">
        <f>IF([Data da Aprovação]&lt;&gt;"ESTATUTÁRIO",YEAR([Data da Aprovação]),"")</f>
        <v>2005</v>
      </c>
      <c r="H3300" s="106">
        <f>Tabela9[[#This Row],[Valor do Provento R$]]/Tabela9[[#This Row],[Provento por 1 ou 1000 Ações]]</f>
        <v>1.1799999999999998E-3</v>
      </c>
    </row>
    <row r="3301" spans="1:8">
      <c r="A3301" s="119" t="s">
        <v>1590</v>
      </c>
      <c r="B3301" s="117" t="s">
        <v>1488</v>
      </c>
      <c r="C3301" s="140">
        <v>38555</v>
      </c>
      <c r="D3301" s="141">
        <v>1.47</v>
      </c>
      <c r="E3301" s="119">
        <v>1000</v>
      </c>
      <c r="F3301" s="119" t="s">
        <v>1489</v>
      </c>
      <c r="G3301" s="114">
        <f>IF([Data da Aprovação]&lt;&gt;"ESTATUTÁRIO",YEAR([Data da Aprovação]),"")</f>
        <v>2005</v>
      </c>
      <c r="H3301" s="106">
        <f>Tabela9[[#This Row],[Valor do Provento R$]]/Tabela9[[#This Row],[Provento por 1 ou 1000 Ações]]</f>
        <v>1.47E-3</v>
      </c>
    </row>
    <row r="3302" spans="1:8">
      <c r="A3302" s="118" t="s">
        <v>1590</v>
      </c>
      <c r="B3302" s="116" t="s">
        <v>1488</v>
      </c>
      <c r="C3302" s="138">
        <v>38646</v>
      </c>
      <c r="D3302" s="139">
        <v>1.42</v>
      </c>
      <c r="E3302" s="118">
        <v>1000</v>
      </c>
      <c r="F3302" s="118" t="s">
        <v>1489</v>
      </c>
      <c r="G3302" s="113">
        <f>IF([Data da Aprovação]&lt;&gt;"ESTATUTÁRIO",YEAR([Data da Aprovação]),"")</f>
        <v>2005</v>
      </c>
      <c r="H3302" s="106">
        <f>Tabela9[[#This Row],[Valor do Provento R$]]/Tabela9[[#This Row],[Provento por 1 ou 1000 Ações]]</f>
        <v>1.4199999999999998E-3</v>
      </c>
    </row>
    <row r="3303" spans="1:8">
      <c r="A3303" s="119" t="s">
        <v>1590</v>
      </c>
      <c r="B3303" s="117" t="s">
        <v>1488</v>
      </c>
      <c r="C3303" s="140">
        <v>38737</v>
      </c>
      <c r="D3303" s="141">
        <v>0.65</v>
      </c>
      <c r="E3303" s="119">
        <v>1000</v>
      </c>
      <c r="F3303" s="119" t="s">
        <v>1492</v>
      </c>
      <c r="G3303" s="114">
        <f>IF([Data da Aprovação]&lt;&gt;"ESTATUTÁRIO",YEAR([Data da Aprovação]),"")</f>
        <v>2006</v>
      </c>
      <c r="H3303" s="106">
        <f>Tabela9[[#This Row],[Valor do Provento R$]]/Tabela9[[#This Row],[Provento por 1 ou 1000 Ações]]</f>
        <v>6.4999999999999997E-4</v>
      </c>
    </row>
    <row r="3304" spans="1:8">
      <c r="A3304" s="118" t="s">
        <v>1590</v>
      </c>
      <c r="B3304" s="116" t="s">
        <v>1488</v>
      </c>
      <c r="C3304" s="138">
        <v>38827</v>
      </c>
      <c r="D3304" s="139">
        <v>0.5</v>
      </c>
      <c r="E3304" s="118">
        <v>1000</v>
      </c>
      <c r="F3304" s="118" t="s">
        <v>1492</v>
      </c>
      <c r="G3304" s="113">
        <f>IF([Data da Aprovação]&lt;&gt;"ESTATUTÁRIO",YEAR([Data da Aprovação]),"")</f>
        <v>2006</v>
      </c>
      <c r="H3304" s="106">
        <f>Tabela9[[#This Row],[Valor do Provento R$]]/Tabela9[[#This Row],[Provento por 1 ou 1000 Ações]]</f>
        <v>5.0000000000000001E-4</v>
      </c>
    </row>
    <row r="3305" spans="1:8">
      <c r="A3305" s="119" t="s">
        <v>1590</v>
      </c>
      <c r="B3305" s="117" t="s">
        <v>1488</v>
      </c>
      <c r="C3305" s="140">
        <v>39771</v>
      </c>
      <c r="D3305" s="141">
        <v>0.59</v>
      </c>
      <c r="E3305" s="119">
        <v>1</v>
      </c>
      <c r="F3305" s="119" t="s">
        <v>1489</v>
      </c>
      <c r="G3305" s="114">
        <f>IF([Data da Aprovação]&lt;&gt;"ESTATUTÁRIO",YEAR([Data da Aprovação]),"")</f>
        <v>2008</v>
      </c>
      <c r="H3305" s="106">
        <f>Tabela9[[#This Row],[Valor do Provento R$]]/Tabela9[[#This Row],[Provento por 1 ou 1000 Ações]]</f>
        <v>0.59</v>
      </c>
    </row>
    <row r="3306" spans="1:8">
      <c r="A3306" s="118" t="s">
        <v>1590</v>
      </c>
      <c r="B3306" s="116" t="s">
        <v>1488</v>
      </c>
      <c r="C3306" s="138">
        <v>39801</v>
      </c>
      <c r="D3306" s="139">
        <v>1.24</v>
      </c>
      <c r="E3306" s="118">
        <v>1</v>
      </c>
      <c r="F3306" s="118" t="s">
        <v>1489</v>
      </c>
      <c r="G3306" s="113">
        <f>IF([Data da Aprovação]&lt;&gt;"ESTATUTÁRIO",YEAR([Data da Aprovação]),"")</f>
        <v>2008</v>
      </c>
      <c r="H3306" s="106">
        <f>Tabela9[[#This Row],[Valor do Provento R$]]/Tabela9[[#This Row],[Provento por 1 ou 1000 Ações]]</f>
        <v>1.24</v>
      </c>
    </row>
    <row r="3307" spans="1:8">
      <c r="A3307" s="119" t="s">
        <v>1590</v>
      </c>
      <c r="B3307" s="117" t="s">
        <v>1488</v>
      </c>
      <c r="C3307" s="140">
        <v>39927</v>
      </c>
      <c r="D3307" s="141">
        <v>0.1</v>
      </c>
      <c r="E3307" s="119">
        <v>1</v>
      </c>
      <c r="F3307" s="119" t="s">
        <v>1492</v>
      </c>
      <c r="G3307" s="114">
        <f>IF([Data da Aprovação]&lt;&gt;"ESTATUTÁRIO",YEAR([Data da Aprovação]),"")</f>
        <v>2009</v>
      </c>
      <c r="H3307" s="106">
        <f>Tabela9[[#This Row],[Valor do Provento R$]]/Tabela9[[#This Row],[Provento por 1 ou 1000 Ações]]</f>
        <v>0.1</v>
      </c>
    </row>
    <row r="3308" spans="1:8">
      <c r="A3308" s="118" t="s">
        <v>1590</v>
      </c>
      <c r="B3308" s="116" t="s">
        <v>1488</v>
      </c>
      <c r="C3308" s="138">
        <v>40207</v>
      </c>
      <c r="D3308" s="139">
        <v>0.5</v>
      </c>
      <c r="E3308" s="118">
        <v>1</v>
      </c>
      <c r="F3308" s="118" t="s">
        <v>1492</v>
      </c>
      <c r="G3308" s="113">
        <f>IF([Data da Aprovação]&lt;&gt;"ESTATUTÁRIO",YEAR([Data da Aprovação]),"")</f>
        <v>2010</v>
      </c>
      <c r="H3308" s="106">
        <f>Tabela9[[#This Row],[Valor do Provento R$]]/Tabela9[[#This Row],[Provento por 1 ou 1000 Ações]]</f>
        <v>0.5</v>
      </c>
    </row>
    <row r="3309" spans="1:8">
      <c r="A3309" s="119" t="s">
        <v>1590</v>
      </c>
      <c r="B3309" s="117" t="s">
        <v>1488</v>
      </c>
      <c r="C3309" s="140">
        <v>40207</v>
      </c>
      <c r="D3309" s="141">
        <v>0.5</v>
      </c>
      <c r="E3309" s="119">
        <v>1</v>
      </c>
      <c r="F3309" s="119" t="s">
        <v>1492</v>
      </c>
      <c r="G3309" s="114">
        <f>IF([Data da Aprovação]&lt;&gt;"ESTATUTÁRIO",YEAR([Data da Aprovação]),"")</f>
        <v>2010</v>
      </c>
      <c r="H3309" s="106">
        <f>Tabela9[[#This Row],[Valor do Provento R$]]/Tabela9[[#This Row],[Provento por 1 ou 1000 Ações]]</f>
        <v>0.5</v>
      </c>
    </row>
    <row r="3310" spans="1:8">
      <c r="A3310" s="118" t="s">
        <v>1590</v>
      </c>
      <c r="B3310" s="116" t="s">
        <v>1488</v>
      </c>
      <c r="C3310" s="138">
        <v>40410</v>
      </c>
      <c r="D3310" s="139">
        <v>1.1764699999999999</v>
      </c>
      <c r="E3310" s="118">
        <v>1</v>
      </c>
      <c r="F3310" s="118" t="s">
        <v>1489</v>
      </c>
      <c r="G3310" s="113">
        <f>IF([Data da Aprovação]&lt;&gt;"ESTATUTÁRIO",YEAR([Data da Aprovação]),"")</f>
        <v>2010</v>
      </c>
      <c r="H3310" s="106">
        <f>Tabela9[[#This Row],[Valor do Provento R$]]/Tabela9[[#This Row],[Provento por 1 ou 1000 Ações]]</f>
        <v>1.1764699999999999</v>
      </c>
    </row>
    <row r="3311" spans="1:8">
      <c r="A3311" s="119" t="s">
        <v>1590</v>
      </c>
      <c r="B3311" s="117" t="s">
        <v>1488</v>
      </c>
      <c r="C3311" s="140">
        <v>40564</v>
      </c>
      <c r="D3311" s="141">
        <v>0.5</v>
      </c>
      <c r="E3311" s="119">
        <v>1</v>
      </c>
      <c r="F3311" s="119" t="s">
        <v>1492</v>
      </c>
      <c r="G3311" s="114">
        <f>IF([Data da Aprovação]&lt;&gt;"ESTATUTÁRIO",YEAR([Data da Aprovação]),"")</f>
        <v>2011</v>
      </c>
      <c r="H3311" s="106">
        <f>Tabela9[[#This Row],[Valor do Provento R$]]/Tabela9[[#This Row],[Provento por 1 ou 1000 Ações]]</f>
        <v>0.5</v>
      </c>
    </row>
    <row r="3312" spans="1:8">
      <c r="A3312" s="118" t="s">
        <v>1590</v>
      </c>
      <c r="B3312" s="116" t="s">
        <v>1488</v>
      </c>
      <c r="C3312" s="138">
        <v>40564</v>
      </c>
      <c r="D3312" s="139">
        <v>0.5</v>
      </c>
      <c r="E3312" s="118">
        <v>1</v>
      </c>
      <c r="F3312" s="118" t="s">
        <v>1492</v>
      </c>
      <c r="G3312" s="113">
        <f>IF([Data da Aprovação]&lt;&gt;"ESTATUTÁRIO",YEAR([Data da Aprovação]),"")</f>
        <v>2011</v>
      </c>
      <c r="H3312" s="106">
        <f>Tabela9[[#This Row],[Valor do Provento R$]]/Tabela9[[#This Row],[Provento por 1 ou 1000 Ações]]</f>
        <v>0.5</v>
      </c>
    </row>
    <row r="3313" spans="1:8">
      <c r="A3313" s="119" t="s">
        <v>1590</v>
      </c>
      <c r="B3313" s="117" t="s">
        <v>1488</v>
      </c>
      <c r="C3313" s="140">
        <v>40774</v>
      </c>
      <c r="D3313" s="141">
        <v>0.42352941199999999</v>
      </c>
      <c r="E3313" s="119">
        <v>1</v>
      </c>
      <c r="F3313" s="119" t="s">
        <v>1489</v>
      </c>
      <c r="G3313" s="114">
        <f>IF([Data da Aprovação]&lt;&gt;"ESTATUTÁRIO",YEAR([Data da Aprovação]),"")</f>
        <v>2011</v>
      </c>
      <c r="H3313" s="106">
        <f>Tabela9[[#This Row],[Valor do Provento R$]]/Tabela9[[#This Row],[Provento por 1 ou 1000 Ações]]</f>
        <v>0.42352941199999999</v>
      </c>
    </row>
    <row r="3314" spans="1:8">
      <c r="A3314" s="118" t="s">
        <v>1590</v>
      </c>
      <c r="B3314" s="116" t="s">
        <v>1488</v>
      </c>
      <c r="C3314" s="138">
        <v>40963</v>
      </c>
      <c r="D3314" s="139">
        <v>0.18</v>
      </c>
      <c r="E3314" s="118">
        <v>1</v>
      </c>
      <c r="F3314" s="118" t="s">
        <v>1492</v>
      </c>
      <c r="G3314" s="113">
        <f>IF([Data da Aprovação]&lt;&gt;"ESTATUTÁRIO",YEAR([Data da Aprovação]),"")</f>
        <v>2012</v>
      </c>
      <c r="H3314" s="106">
        <f>Tabela9[[#This Row],[Valor do Provento R$]]/Tabela9[[#This Row],[Provento por 1 ou 1000 Ações]]</f>
        <v>0.18</v>
      </c>
    </row>
    <row r="3315" spans="1:8">
      <c r="A3315" s="119" t="s">
        <v>1590</v>
      </c>
      <c r="B3315" s="117" t="s">
        <v>1488</v>
      </c>
      <c r="C3315" s="140">
        <v>41247</v>
      </c>
      <c r="D3315" s="141">
        <v>0.3</v>
      </c>
      <c r="E3315" s="119">
        <v>1</v>
      </c>
      <c r="F3315" s="119" t="s">
        <v>1492</v>
      </c>
      <c r="G3315" s="114">
        <f>IF([Data da Aprovação]&lt;&gt;"ESTATUTÁRIO",YEAR([Data da Aprovação]),"")</f>
        <v>2012</v>
      </c>
      <c r="H3315" s="106">
        <f>Tabela9[[#This Row],[Valor do Provento R$]]/Tabela9[[#This Row],[Provento por 1 ou 1000 Ações]]</f>
        <v>0.3</v>
      </c>
    </row>
    <row r="3316" spans="1:8">
      <c r="A3316" s="118" t="s">
        <v>1590</v>
      </c>
      <c r="B3316" s="116" t="s">
        <v>1488</v>
      </c>
      <c r="C3316" s="138">
        <v>41306</v>
      </c>
      <c r="D3316" s="139">
        <v>0.3</v>
      </c>
      <c r="E3316" s="118">
        <v>1</v>
      </c>
      <c r="F3316" s="118" t="s">
        <v>1492</v>
      </c>
      <c r="G3316" s="113">
        <f>IF([Data da Aprovação]&lt;&gt;"ESTATUTÁRIO",YEAR([Data da Aprovação]),"")</f>
        <v>2013</v>
      </c>
      <c r="H3316" s="106">
        <f>Tabela9[[#This Row],[Valor do Provento R$]]/Tabela9[[#This Row],[Provento por 1 ou 1000 Ações]]</f>
        <v>0.3</v>
      </c>
    </row>
    <row r="3317" spans="1:8">
      <c r="A3317" s="119" t="s">
        <v>1590</v>
      </c>
      <c r="B3317" s="117" t="s">
        <v>1488</v>
      </c>
      <c r="C3317" s="140">
        <v>41572</v>
      </c>
      <c r="D3317" s="141">
        <v>0.4</v>
      </c>
      <c r="E3317" s="119">
        <v>1</v>
      </c>
      <c r="F3317" s="119" t="s">
        <v>1492</v>
      </c>
      <c r="G3317" s="114">
        <f>IF([Data da Aprovação]&lt;&gt;"ESTATUTÁRIO",YEAR([Data da Aprovação]),"")</f>
        <v>2013</v>
      </c>
      <c r="H3317" s="106">
        <f>Tabela9[[#This Row],[Valor do Provento R$]]/Tabela9[[#This Row],[Provento por 1 ou 1000 Ações]]</f>
        <v>0.4</v>
      </c>
    </row>
    <row r="3318" spans="1:8">
      <c r="A3318" s="118" t="s">
        <v>1590</v>
      </c>
      <c r="B3318" s="116" t="s">
        <v>1490</v>
      </c>
      <c r="C3318" s="138">
        <v>37638</v>
      </c>
      <c r="D3318" s="139">
        <v>1.2</v>
      </c>
      <c r="E3318" s="118">
        <v>1000</v>
      </c>
      <c r="F3318" s="118" t="s">
        <v>1492</v>
      </c>
      <c r="G3318" s="113">
        <f>IF([Data da Aprovação]&lt;&gt;"ESTATUTÁRIO",YEAR([Data da Aprovação]),"")</f>
        <v>2003</v>
      </c>
      <c r="H3318" s="106">
        <f>Tabela9[[#This Row],[Valor do Provento R$]]/Tabela9[[#This Row],[Provento por 1 ou 1000 Ações]]</f>
        <v>1.1999999999999999E-3</v>
      </c>
    </row>
    <row r="3319" spans="1:8">
      <c r="A3319" s="119" t="s">
        <v>1590</v>
      </c>
      <c r="B3319" s="117" t="s">
        <v>1490</v>
      </c>
      <c r="C3319" s="140">
        <v>37736</v>
      </c>
      <c r="D3319" s="141">
        <v>0.5</v>
      </c>
      <c r="E3319" s="119">
        <v>1000</v>
      </c>
      <c r="F3319" s="119" t="s">
        <v>1492</v>
      </c>
      <c r="G3319" s="114">
        <f>IF([Data da Aprovação]&lt;&gt;"ESTATUTÁRIO",YEAR([Data da Aprovação]),"")</f>
        <v>2003</v>
      </c>
      <c r="H3319" s="106">
        <f>Tabela9[[#This Row],[Valor do Provento R$]]/Tabela9[[#This Row],[Provento por 1 ou 1000 Ações]]</f>
        <v>5.0000000000000001E-4</v>
      </c>
    </row>
    <row r="3320" spans="1:8">
      <c r="A3320" s="118" t="s">
        <v>1590</v>
      </c>
      <c r="B3320" s="116" t="s">
        <v>1490</v>
      </c>
      <c r="C3320" s="138">
        <v>37827</v>
      </c>
      <c r="D3320" s="139">
        <v>0.65</v>
      </c>
      <c r="E3320" s="118">
        <v>1000</v>
      </c>
      <c r="F3320" s="118" t="s">
        <v>1492</v>
      </c>
      <c r="G3320" s="113">
        <f>IF([Data da Aprovação]&lt;&gt;"ESTATUTÁRIO",YEAR([Data da Aprovação]),"")</f>
        <v>2003</v>
      </c>
      <c r="H3320" s="106">
        <f>Tabela9[[#This Row],[Valor do Provento R$]]/Tabela9[[#This Row],[Provento por 1 ou 1000 Ações]]</f>
        <v>6.4999999999999997E-4</v>
      </c>
    </row>
    <row r="3321" spans="1:8">
      <c r="A3321" s="119" t="s">
        <v>1590</v>
      </c>
      <c r="B3321" s="117" t="s">
        <v>1490</v>
      </c>
      <c r="C3321" s="140">
        <v>37918</v>
      </c>
      <c r="D3321" s="141">
        <v>1</v>
      </c>
      <c r="E3321" s="119">
        <v>1000</v>
      </c>
      <c r="F3321" s="119" t="s">
        <v>1492</v>
      </c>
      <c r="G3321" s="114">
        <f>IF([Data da Aprovação]&lt;&gt;"ESTATUTÁRIO",YEAR([Data da Aprovação]),"")</f>
        <v>2003</v>
      </c>
      <c r="H3321" s="106">
        <f>Tabela9[[#This Row],[Valor do Provento R$]]/Tabela9[[#This Row],[Provento por 1 ou 1000 Ações]]</f>
        <v>1E-3</v>
      </c>
    </row>
    <row r="3322" spans="1:8">
      <c r="A3322" s="118" t="s">
        <v>1590</v>
      </c>
      <c r="B3322" s="116" t="s">
        <v>1490</v>
      </c>
      <c r="C3322" s="138">
        <v>38012</v>
      </c>
      <c r="D3322" s="139">
        <v>1</v>
      </c>
      <c r="E3322" s="118">
        <v>1000</v>
      </c>
      <c r="F3322" s="118" t="s">
        <v>1492</v>
      </c>
      <c r="G3322" s="113">
        <f>IF([Data da Aprovação]&lt;&gt;"ESTATUTÁRIO",YEAR([Data da Aprovação]),"")</f>
        <v>2004</v>
      </c>
      <c r="H3322" s="106">
        <f>Tabela9[[#This Row],[Valor do Provento R$]]/Tabela9[[#This Row],[Provento por 1 ou 1000 Ações]]</f>
        <v>1E-3</v>
      </c>
    </row>
    <row r="3323" spans="1:8">
      <c r="A3323" s="119" t="s">
        <v>1590</v>
      </c>
      <c r="B3323" s="117" t="s">
        <v>1490</v>
      </c>
      <c r="C3323" s="140">
        <v>38099</v>
      </c>
      <c r="D3323" s="141">
        <v>0.5</v>
      </c>
      <c r="E3323" s="119">
        <v>1000</v>
      </c>
      <c r="F3323" s="119" t="s">
        <v>1492</v>
      </c>
      <c r="G3323" s="114">
        <f>IF([Data da Aprovação]&lt;&gt;"ESTATUTÁRIO",YEAR([Data da Aprovação]),"")</f>
        <v>2004</v>
      </c>
      <c r="H3323" s="106">
        <f>Tabela9[[#This Row],[Valor do Provento R$]]/Tabela9[[#This Row],[Provento por 1 ou 1000 Ações]]</f>
        <v>5.0000000000000001E-4</v>
      </c>
    </row>
    <row r="3324" spans="1:8">
      <c r="A3324" s="118" t="s">
        <v>1590</v>
      </c>
      <c r="B3324" s="116" t="s">
        <v>1490</v>
      </c>
      <c r="C3324" s="138">
        <v>38191</v>
      </c>
      <c r="D3324" s="139">
        <v>1</v>
      </c>
      <c r="E3324" s="118">
        <v>1000</v>
      </c>
      <c r="F3324" s="118" t="s">
        <v>1492</v>
      </c>
      <c r="G3324" s="113">
        <f>IF([Data da Aprovação]&lt;&gt;"ESTATUTÁRIO",YEAR([Data da Aprovação]),"")</f>
        <v>2004</v>
      </c>
      <c r="H3324" s="106">
        <f>Tabela9[[#This Row],[Valor do Provento R$]]/Tabela9[[#This Row],[Provento por 1 ou 1000 Ações]]</f>
        <v>1E-3</v>
      </c>
    </row>
    <row r="3325" spans="1:8">
      <c r="A3325" s="119" t="s">
        <v>1590</v>
      </c>
      <c r="B3325" s="117" t="s">
        <v>1490</v>
      </c>
      <c r="C3325" s="140">
        <v>38281</v>
      </c>
      <c r="D3325" s="141">
        <v>1.2</v>
      </c>
      <c r="E3325" s="119">
        <v>1000</v>
      </c>
      <c r="F3325" s="119" t="s">
        <v>1492</v>
      </c>
      <c r="G3325" s="114">
        <f>IF([Data da Aprovação]&lt;&gt;"ESTATUTÁRIO",YEAR([Data da Aprovação]),"")</f>
        <v>2004</v>
      </c>
      <c r="H3325" s="106">
        <f>Tabela9[[#This Row],[Valor do Provento R$]]/Tabela9[[#This Row],[Provento por 1 ou 1000 Ações]]</f>
        <v>1.1999999999999999E-3</v>
      </c>
    </row>
    <row r="3326" spans="1:8">
      <c r="A3326" s="118" t="s">
        <v>1590</v>
      </c>
      <c r="B3326" s="116" t="s">
        <v>1490</v>
      </c>
      <c r="C3326" s="138">
        <v>38373</v>
      </c>
      <c r="D3326" s="139">
        <v>1.4</v>
      </c>
      <c r="E3326" s="118">
        <v>1000</v>
      </c>
      <c r="F3326" s="118" t="s">
        <v>1492</v>
      </c>
      <c r="G3326" s="113">
        <f>IF([Data da Aprovação]&lt;&gt;"ESTATUTÁRIO",YEAR([Data da Aprovação]),"")</f>
        <v>2005</v>
      </c>
      <c r="H3326" s="106">
        <f>Tabela9[[#This Row],[Valor do Provento R$]]/Tabela9[[#This Row],[Provento por 1 ou 1000 Ações]]</f>
        <v>1.4E-3</v>
      </c>
    </row>
    <row r="3327" spans="1:8">
      <c r="A3327" s="119" t="s">
        <v>1590</v>
      </c>
      <c r="B3327" s="117" t="s">
        <v>1490</v>
      </c>
      <c r="C3327" s="140">
        <v>38471</v>
      </c>
      <c r="D3327" s="141">
        <v>1.18</v>
      </c>
      <c r="E3327" s="119">
        <v>1000</v>
      </c>
      <c r="F3327" s="119" t="s">
        <v>1489</v>
      </c>
      <c r="G3327" s="114">
        <f>IF([Data da Aprovação]&lt;&gt;"ESTATUTÁRIO",YEAR([Data da Aprovação]),"")</f>
        <v>2005</v>
      </c>
      <c r="H3327" s="106">
        <f>Tabela9[[#This Row],[Valor do Provento R$]]/Tabela9[[#This Row],[Provento por 1 ou 1000 Ações]]</f>
        <v>1.1799999999999998E-3</v>
      </c>
    </row>
    <row r="3328" spans="1:8">
      <c r="A3328" s="118" t="s">
        <v>1590</v>
      </c>
      <c r="B3328" s="116" t="s">
        <v>1490</v>
      </c>
      <c r="C3328" s="138">
        <v>38555</v>
      </c>
      <c r="D3328" s="139">
        <v>1.47</v>
      </c>
      <c r="E3328" s="118">
        <v>1000</v>
      </c>
      <c r="F3328" s="118" t="s">
        <v>1489</v>
      </c>
      <c r="G3328" s="113">
        <f>IF([Data da Aprovação]&lt;&gt;"ESTATUTÁRIO",YEAR([Data da Aprovação]),"")</f>
        <v>2005</v>
      </c>
      <c r="H3328" s="106">
        <f>Tabela9[[#This Row],[Valor do Provento R$]]/Tabela9[[#This Row],[Provento por 1 ou 1000 Ações]]</f>
        <v>1.47E-3</v>
      </c>
    </row>
    <row r="3329" spans="1:8">
      <c r="A3329" s="119" t="s">
        <v>1590</v>
      </c>
      <c r="B3329" s="117" t="s">
        <v>1490</v>
      </c>
      <c r="C3329" s="140">
        <v>38646</v>
      </c>
      <c r="D3329" s="141">
        <v>1.42</v>
      </c>
      <c r="E3329" s="119">
        <v>1000</v>
      </c>
      <c r="F3329" s="119" t="s">
        <v>1489</v>
      </c>
      <c r="G3329" s="114">
        <f>IF([Data da Aprovação]&lt;&gt;"ESTATUTÁRIO",YEAR([Data da Aprovação]),"")</f>
        <v>2005</v>
      </c>
      <c r="H3329" s="106">
        <f>Tabela9[[#This Row],[Valor do Provento R$]]/Tabela9[[#This Row],[Provento por 1 ou 1000 Ações]]</f>
        <v>1.4199999999999998E-3</v>
      </c>
    </row>
    <row r="3330" spans="1:8">
      <c r="A3330" s="118" t="s">
        <v>1590</v>
      </c>
      <c r="B3330" s="116" t="s">
        <v>1490</v>
      </c>
      <c r="C3330" s="138">
        <v>38737</v>
      </c>
      <c r="D3330" s="139">
        <v>0.65</v>
      </c>
      <c r="E3330" s="118">
        <v>1000</v>
      </c>
      <c r="F3330" s="118" t="s">
        <v>1492</v>
      </c>
      <c r="G3330" s="113">
        <f>IF([Data da Aprovação]&lt;&gt;"ESTATUTÁRIO",YEAR([Data da Aprovação]),"")</f>
        <v>2006</v>
      </c>
      <c r="H3330" s="106">
        <f>Tabela9[[#This Row],[Valor do Provento R$]]/Tabela9[[#This Row],[Provento por 1 ou 1000 Ações]]</f>
        <v>6.4999999999999997E-4</v>
      </c>
    </row>
    <row r="3331" spans="1:8">
      <c r="A3331" s="119" t="s">
        <v>1590</v>
      </c>
      <c r="B3331" s="117" t="s">
        <v>1490</v>
      </c>
      <c r="C3331" s="140">
        <v>38827</v>
      </c>
      <c r="D3331" s="141">
        <v>0.5</v>
      </c>
      <c r="E3331" s="119">
        <v>1000</v>
      </c>
      <c r="F3331" s="119" t="s">
        <v>1492</v>
      </c>
      <c r="G3331" s="114">
        <f>IF([Data da Aprovação]&lt;&gt;"ESTATUTÁRIO",YEAR([Data da Aprovação]),"")</f>
        <v>2006</v>
      </c>
      <c r="H3331" s="106">
        <f>Tabela9[[#This Row],[Valor do Provento R$]]/Tabela9[[#This Row],[Provento por 1 ou 1000 Ações]]</f>
        <v>5.0000000000000001E-4</v>
      </c>
    </row>
    <row r="3332" spans="1:8">
      <c r="A3332" s="118" t="s">
        <v>1590</v>
      </c>
      <c r="B3332" s="116" t="s">
        <v>1490</v>
      </c>
      <c r="C3332" s="138">
        <v>39771</v>
      </c>
      <c r="D3332" s="139">
        <v>0.59</v>
      </c>
      <c r="E3332" s="118">
        <v>1</v>
      </c>
      <c r="F3332" s="118" t="s">
        <v>1489</v>
      </c>
      <c r="G3332" s="113">
        <f>IF([Data da Aprovação]&lt;&gt;"ESTATUTÁRIO",YEAR([Data da Aprovação]),"")</f>
        <v>2008</v>
      </c>
      <c r="H3332" s="106">
        <f>Tabela9[[#This Row],[Valor do Provento R$]]/Tabela9[[#This Row],[Provento por 1 ou 1000 Ações]]</f>
        <v>0.59</v>
      </c>
    </row>
    <row r="3333" spans="1:8">
      <c r="A3333" s="119" t="s">
        <v>1590</v>
      </c>
      <c r="B3333" s="117" t="s">
        <v>1490</v>
      </c>
      <c r="C3333" s="140">
        <v>39801</v>
      </c>
      <c r="D3333" s="141">
        <v>1.24</v>
      </c>
      <c r="E3333" s="119">
        <v>1</v>
      </c>
      <c r="F3333" s="119" t="s">
        <v>1489</v>
      </c>
      <c r="G3333" s="114">
        <f>IF([Data da Aprovação]&lt;&gt;"ESTATUTÁRIO",YEAR([Data da Aprovação]),"")</f>
        <v>2008</v>
      </c>
      <c r="H3333" s="106">
        <f>Tabela9[[#This Row],[Valor do Provento R$]]/Tabela9[[#This Row],[Provento por 1 ou 1000 Ações]]</f>
        <v>1.24</v>
      </c>
    </row>
    <row r="3334" spans="1:8">
      <c r="A3334" s="118" t="s">
        <v>1590</v>
      </c>
      <c r="B3334" s="116" t="s">
        <v>1490</v>
      </c>
      <c r="C3334" s="138">
        <v>39927</v>
      </c>
      <c r="D3334" s="139">
        <v>0.1</v>
      </c>
      <c r="E3334" s="118">
        <v>1</v>
      </c>
      <c r="F3334" s="118" t="s">
        <v>1492</v>
      </c>
      <c r="G3334" s="113">
        <f>IF([Data da Aprovação]&lt;&gt;"ESTATUTÁRIO",YEAR([Data da Aprovação]),"")</f>
        <v>2009</v>
      </c>
      <c r="H3334" s="106">
        <f>Tabela9[[#This Row],[Valor do Provento R$]]/Tabela9[[#This Row],[Provento por 1 ou 1000 Ações]]</f>
        <v>0.1</v>
      </c>
    </row>
    <row r="3335" spans="1:8">
      <c r="A3335" s="119" t="s">
        <v>1590</v>
      </c>
      <c r="B3335" s="117" t="s">
        <v>1490</v>
      </c>
      <c r="C3335" s="140">
        <v>40207</v>
      </c>
      <c r="D3335" s="141">
        <v>0.5</v>
      </c>
      <c r="E3335" s="119">
        <v>1</v>
      </c>
      <c r="F3335" s="119" t="s">
        <v>1492</v>
      </c>
      <c r="G3335" s="114">
        <f>IF([Data da Aprovação]&lt;&gt;"ESTATUTÁRIO",YEAR([Data da Aprovação]),"")</f>
        <v>2010</v>
      </c>
      <c r="H3335" s="106">
        <f>Tabela9[[#This Row],[Valor do Provento R$]]/Tabela9[[#This Row],[Provento por 1 ou 1000 Ações]]</f>
        <v>0.5</v>
      </c>
    </row>
    <row r="3336" spans="1:8">
      <c r="A3336" s="118" t="s">
        <v>1590</v>
      </c>
      <c r="B3336" s="116" t="s">
        <v>1490</v>
      </c>
      <c r="C3336" s="138">
        <v>40207</v>
      </c>
      <c r="D3336" s="139">
        <v>0.5</v>
      </c>
      <c r="E3336" s="118">
        <v>1</v>
      </c>
      <c r="F3336" s="118" t="s">
        <v>1492</v>
      </c>
      <c r="G3336" s="113">
        <f>IF([Data da Aprovação]&lt;&gt;"ESTATUTÁRIO",YEAR([Data da Aprovação]),"")</f>
        <v>2010</v>
      </c>
      <c r="H3336" s="106">
        <f>Tabela9[[#This Row],[Valor do Provento R$]]/Tabela9[[#This Row],[Provento por 1 ou 1000 Ações]]</f>
        <v>0.5</v>
      </c>
    </row>
    <row r="3337" spans="1:8">
      <c r="A3337" s="119" t="s">
        <v>1590</v>
      </c>
      <c r="B3337" s="117" t="s">
        <v>1490</v>
      </c>
      <c r="C3337" s="140">
        <v>40410</v>
      </c>
      <c r="D3337" s="141">
        <v>1.1764699999999999</v>
      </c>
      <c r="E3337" s="119">
        <v>1</v>
      </c>
      <c r="F3337" s="119" t="s">
        <v>1489</v>
      </c>
      <c r="G3337" s="114">
        <f>IF([Data da Aprovação]&lt;&gt;"ESTATUTÁRIO",YEAR([Data da Aprovação]),"")</f>
        <v>2010</v>
      </c>
      <c r="H3337" s="106">
        <f>Tabela9[[#This Row],[Valor do Provento R$]]/Tabela9[[#This Row],[Provento por 1 ou 1000 Ações]]</f>
        <v>1.1764699999999999</v>
      </c>
    </row>
    <row r="3338" spans="1:8">
      <c r="A3338" s="118" t="s">
        <v>1590</v>
      </c>
      <c r="B3338" s="116" t="s">
        <v>1490</v>
      </c>
      <c r="C3338" s="138">
        <v>40564</v>
      </c>
      <c r="D3338" s="139">
        <v>0.5</v>
      </c>
      <c r="E3338" s="118">
        <v>1</v>
      </c>
      <c r="F3338" s="118" t="s">
        <v>1492</v>
      </c>
      <c r="G3338" s="113">
        <f>IF([Data da Aprovação]&lt;&gt;"ESTATUTÁRIO",YEAR([Data da Aprovação]),"")</f>
        <v>2011</v>
      </c>
      <c r="H3338" s="106">
        <f>Tabela9[[#This Row],[Valor do Provento R$]]/Tabela9[[#This Row],[Provento por 1 ou 1000 Ações]]</f>
        <v>0.5</v>
      </c>
    </row>
    <row r="3339" spans="1:8">
      <c r="A3339" s="119" t="s">
        <v>1590</v>
      </c>
      <c r="B3339" s="117" t="s">
        <v>1490</v>
      </c>
      <c r="C3339" s="140">
        <v>40564</v>
      </c>
      <c r="D3339" s="141">
        <v>0.5</v>
      </c>
      <c r="E3339" s="119">
        <v>1</v>
      </c>
      <c r="F3339" s="119" t="s">
        <v>1492</v>
      </c>
      <c r="G3339" s="114">
        <f>IF([Data da Aprovação]&lt;&gt;"ESTATUTÁRIO",YEAR([Data da Aprovação]),"")</f>
        <v>2011</v>
      </c>
      <c r="H3339" s="106">
        <f>Tabela9[[#This Row],[Valor do Provento R$]]/Tabela9[[#This Row],[Provento por 1 ou 1000 Ações]]</f>
        <v>0.5</v>
      </c>
    </row>
    <row r="3340" spans="1:8">
      <c r="A3340" s="118" t="s">
        <v>1590</v>
      </c>
      <c r="B3340" s="116" t="s">
        <v>1490</v>
      </c>
      <c r="C3340" s="138">
        <v>40774</v>
      </c>
      <c r="D3340" s="139">
        <v>0.42352941199999999</v>
      </c>
      <c r="E3340" s="118">
        <v>1</v>
      </c>
      <c r="F3340" s="118" t="s">
        <v>1489</v>
      </c>
      <c r="G3340" s="113">
        <f>IF([Data da Aprovação]&lt;&gt;"ESTATUTÁRIO",YEAR([Data da Aprovação]),"")</f>
        <v>2011</v>
      </c>
      <c r="H3340" s="106">
        <f>Tabela9[[#This Row],[Valor do Provento R$]]/Tabela9[[#This Row],[Provento por 1 ou 1000 Ações]]</f>
        <v>0.42352941199999999</v>
      </c>
    </row>
    <row r="3341" spans="1:8">
      <c r="A3341" s="119" t="s">
        <v>1590</v>
      </c>
      <c r="B3341" s="117" t="s">
        <v>1490</v>
      </c>
      <c r="C3341" s="140">
        <v>40963</v>
      </c>
      <c r="D3341" s="141">
        <v>0.18</v>
      </c>
      <c r="E3341" s="119">
        <v>1</v>
      </c>
      <c r="F3341" s="119" t="s">
        <v>1492</v>
      </c>
      <c r="G3341" s="114">
        <f>IF([Data da Aprovação]&lt;&gt;"ESTATUTÁRIO",YEAR([Data da Aprovação]),"")</f>
        <v>2012</v>
      </c>
      <c r="H3341" s="106">
        <f>Tabela9[[#This Row],[Valor do Provento R$]]/Tabela9[[#This Row],[Provento por 1 ou 1000 Ações]]</f>
        <v>0.18</v>
      </c>
    </row>
    <row r="3342" spans="1:8">
      <c r="A3342" s="118" t="s">
        <v>1590</v>
      </c>
      <c r="B3342" s="116" t="s">
        <v>1490</v>
      </c>
      <c r="C3342" s="138">
        <v>41247</v>
      </c>
      <c r="D3342" s="139">
        <v>0.3</v>
      </c>
      <c r="E3342" s="118">
        <v>1</v>
      </c>
      <c r="F3342" s="118" t="s">
        <v>1492</v>
      </c>
      <c r="G3342" s="113">
        <f>IF([Data da Aprovação]&lt;&gt;"ESTATUTÁRIO",YEAR([Data da Aprovação]),"")</f>
        <v>2012</v>
      </c>
      <c r="H3342" s="106">
        <f>Tabela9[[#This Row],[Valor do Provento R$]]/Tabela9[[#This Row],[Provento por 1 ou 1000 Ações]]</f>
        <v>0.3</v>
      </c>
    </row>
    <row r="3343" spans="1:8">
      <c r="A3343" s="119" t="s">
        <v>1590</v>
      </c>
      <c r="B3343" s="117" t="s">
        <v>1490</v>
      </c>
      <c r="C3343" s="140">
        <v>41306</v>
      </c>
      <c r="D3343" s="141">
        <v>0.3</v>
      </c>
      <c r="E3343" s="119">
        <v>1</v>
      </c>
      <c r="F3343" s="119" t="s">
        <v>1492</v>
      </c>
      <c r="G3343" s="114">
        <f>IF([Data da Aprovação]&lt;&gt;"ESTATUTÁRIO",YEAR([Data da Aprovação]),"")</f>
        <v>2013</v>
      </c>
      <c r="H3343" s="106">
        <f>Tabela9[[#This Row],[Valor do Provento R$]]/Tabela9[[#This Row],[Provento por 1 ou 1000 Ações]]</f>
        <v>0.3</v>
      </c>
    </row>
    <row r="3344" spans="1:8">
      <c r="A3344" s="118" t="s">
        <v>1590</v>
      </c>
      <c r="B3344" s="116" t="s">
        <v>1490</v>
      </c>
      <c r="C3344" s="138">
        <v>41572</v>
      </c>
      <c r="D3344" s="139">
        <v>0.4</v>
      </c>
      <c r="E3344" s="118">
        <v>1</v>
      </c>
      <c r="F3344" s="118" t="s">
        <v>1492</v>
      </c>
      <c r="G3344" s="113">
        <f>IF([Data da Aprovação]&lt;&gt;"ESTATUTÁRIO",YEAR([Data da Aprovação]),"")</f>
        <v>2013</v>
      </c>
      <c r="H3344" s="106">
        <f>Tabela9[[#This Row],[Valor do Provento R$]]/Tabela9[[#This Row],[Provento por 1 ou 1000 Ações]]</f>
        <v>0.4</v>
      </c>
    </row>
    <row r="3345" spans="1:8">
      <c r="A3345" s="119" t="s">
        <v>1590</v>
      </c>
      <c r="B3345" s="117" t="s">
        <v>1502</v>
      </c>
      <c r="C3345" s="140">
        <v>35083</v>
      </c>
      <c r="D3345" s="141">
        <v>1</v>
      </c>
      <c r="E3345" s="119">
        <v>1000</v>
      </c>
      <c r="F3345" s="119" t="s">
        <v>1492</v>
      </c>
      <c r="G3345" s="114">
        <f>IF([Data da Aprovação]&lt;&gt;"ESTATUTÁRIO",YEAR([Data da Aprovação]),"")</f>
        <v>1996</v>
      </c>
      <c r="H3345" s="106">
        <f>Tabela9[[#This Row],[Valor do Provento R$]]/Tabela9[[#This Row],[Provento por 1 ou 1000 Ações]]</f>
        <v>1E-3</v>
      </c>
    </row>
    <row r="3346" spans="1:8">
      <c r="A3346" s="118" t="s">
        <v>1590</v>
      </c>
      <c r="B3346" s="116" t="s">
        <v>1502</v>
      </c>
      <c r="C3346" s="138">
        <v>35265</v>
      </c>
      <c r="D3346" s="139">
        <v>1</v>
      </c>
      <c r="E3346" s="118">
        <v>1000</v>
      </c>
      <c r="F3346" s="118" t="s">
        <v>1492</v>
      </c>
      <c r="G3346" s="113">
        <f>IF([Data da Aprovação]&lt;&gt;"ESTATUTÁRIO",YEAR([Data da Aprovação]),"")</f>
        <v>1996</v>
      </c>
      <c r="H3346" s="106">
        <f>Tabela9[[#This Row],[Valor do Provento R$]]/Tabela9[[#This Row],[Provento por 1 ou 1000 Ações]]</f>
        <v>1E-3</v>
      </c>
    </row>
    <row r="3347" spans="1:8">
      <c r="A3347" s="119" t="s">
        <v>1590</v>
      </c>
      <c r="B3347" s="117" t="s">
        <v>1502</v>
      </c>
      <c r="C3347" s="140">
        <v>35356</v>
      </c>
      <c r="D3347" s="141">
        <v>1</v>
      </c>
      <c r="E3347" s="119">
        <v>1000</v>
      </c>
      <c r="F3347" s="119" t="s">
        <v>1492</v>
      </c>
      <c r="G3347" s="114">
        <f>IF([Data da Aprovação]&lt;&gt;"ESTATUTÁRIO",YEAR([Data da Aprovação]),"")</f>
        <v>1996</v>
      </c>
      <c r="H3347" s="106">
        <f>Tabela9[[#This Row],[Valor do Provento R$]]/Tabela9[[#This Row],[Provento por 1 ou 1000 Ações]]</f>
        <v>1E-3</v>
      </c>
    </row>
    <row r="3348" spans="1:8">
      <c r="A3348" s="118" t="s">
        <v>1590</v>
      </c>
      <c r="B3348" s="116" t="s">
        <v>1502</v>
      </c>
      <c r="C3348" s="138">
        <v>35447</v>
      </c>
      <c r="D3348" s="139">
        <v>0.75</v>
      </c>
      <c r="E3348" s="118">
        <v>1000</v>
      </c>
      <c r="F3348" s="118" t="s">
        <v>1492</v>
      </c>
      <c r="G3348" s="113">
        <f>IF([Data da Aprovação]&lt;&gt;"ESTATUTÁRIO",YEAR([Data da Aprovação]),"")</f>
        <v>1997</v>
      </c>
      <c r="H3348" s="106">
        <f>Tabela9[[#This Row],[Valor do Provento R$]]/Tabela9[[#This Row],[Provento por 1 ou 1000 Ações]]</f>
        <v>7.5000000000000002E-4</v>
      </c>
    </row>
    <row r="3349" spans="1:8">
      <c r="A3349" s="119" t="s">
        <v>1590</v>
      </c>
      <c r="B3349" s="117" t="s">
        <v>1502</v>
      </c>
      <c r="C3349" s="140">
        <v>35447</v>
      </c>
      <c r="D3349" s="141">
        <v>0.75</v>
      </c>
      <c r="E3349" s="119">
        <v>1000</v>
      </c>
      <c r="F3349" s="119" t="s">
        <v>1492</v>
      </c>
      <c r="G3349" s="114">
        <f>IF([Data da Aprovação]&lt;&gt;"ESTATUTÁRIO",YEAR([Data da Aprovação]),"")</f>
        <v>1997</v>
      </c>
      <c r="H3349" s="106">
        <f>Tabela9[[#This Row],[Valor do Provento R$]]/Tabela9[[#This Row],[Provento por 1 ou 1000 Ações]]</f>
        <v>7.5000000000000002E-4</v>
      </c>
    </row>
    <row r="3350" spans="1:8">
      <c r="A3350" s="118" t="s">
        <v>1590</v>
      </c>
      <c r="B3350" s="116" t="s">
        <v>1502</v>
      </c>
      <c r="C3350" s="138">
        <v>35629</v>
      </c>
      <c r="D3350" s="139">
        <v>1.5</v>
      </c>
      <c r="E3350" s="118">
        <v>1000</v>
      </c>
      <c r="F3350" s="118" t="s">
        <v>1492</v>
      </c>
      <c r="G3350" s="113">
        <f>IF([Data da Aprovação]&lt;&gt;"ESTATUTÁRIO",YEAR([Data da Aprovação]),"")</f>
        <v>1997</v>
      </c>
      <c r="H3350" s="106">
        <f>Tabela9[[#This Row],[Valor do Provento R$]]/Tabela9[[#This Row],[Provento por 1 ou 1000 Ações]]</f>
        <v>1.5E-3</v>
      </c>
    </row>
    <row r="3351" spans="1:8">
      <c r="A3351" s="119" t="s">
        <v>1590</v>
      </c>
      <c r="B3351" s="117" t="s">
        <v>1502</v>
      </c>
      <c r="C3351" s="140">
        <v>35727</v>
      </c>
      <c r="D3351" s="141">
        <v>0.5</v>
      </c>
      <c r="E3351" s="119">
        <v>1000</v>
      </c>
      <c r="F3351" s="119" t="s">
        <v>1492</v>
      </c>
      <c r="G3351" s="114">
        <f>IF([Data da Aprovação]&lt;&gt;"ESTATUTÁRIO",YEAR([Data da Aprovação]),"")</f>
        <v>1997</v>
      </c>
      <c r="H3351" s="106">
        <f>Tabela9[[#This Row],[Valor do Provento R$]]/Tabela9[[#This Row],[Provento por 1 ou 1000 Ações]]</f>
        <v>5.0000000000000001E-4</v>
      </c>
    </row>
    <row r="3352" spans="1:8">
      <c r="A3352" s="118" t="s">
        <v>1590</v>
      </c>
      <c r="B3352" s="116" t="s">
        <v>1502</v>
      </c>
      <c r="C3352" s="138">
        <v>35818</v>
      </c>
      <c r="D3352" s="139">
        <v>0.67</v>
      </c>
      <c r="E3352" s="118">
        <v>1000</v>
      </c>
      <c r="F3352" s="118" t="s">
        <v>1492</v>
      </c>
      <c r="G3352" s="113">
        <f>IF([Data da Aprovação]&lt;&gt;"ESTATUTÁRIO",YEAR([Data da Aprovação]),"")</f>
        <v>1998</v>
      </c>
      <c r="H3352" s="106">
        <f>Tabela9[[#This Row],[Valor do Provento R$]]/Tabela9[[#This Row],[Provento por 1 ou 1000 Ações]]</f>
        <v>6.7000000000000002E-4</v>
      </c>
    </row>
    <row r="3353" spans="1:8">
      <c r="A3353" s="119" t="s">
        <v>1590</v>
      </c>
      <c r="B3353" s="117" t="s">
        <v>1502</v>
      </c>
      <c r="C3353" s="140">
        <v>35991</v>
      </c>
      <c r="D3353" s="141">
        <v>0.5</v>
      </c>
      <c r="E3353" s="119">
        <v>1000</v>
      </c>
      <c r="F3353" s="119" t="s">
        <v>1492</v>
      </c>
      <c r="G3353" s="114">
        <f>IF([Data da Aprovação]&lt;&gt;"ESTATUTÁRIO",YEAR([Data da Aprovação]),"")</f>
        <v>1998</v>
      </c>
      <c r="H3353" s="106">
        <f>Tabela9[[#This Row],[Valor do Provento R$]]/Tabela9[[#This Row],[Provento por 1 ou 1000 Ações]]</f>
        <v>5.0000000000000001E-4</v>
      </c>
    </row>
    <row r="3354" spans="1:8">
      <c r="A3354" s="118" t="s">
        <v>1590</v>
      </c>
      <c r="B3354" s="116" t="s">
        <v>1502</v>
      </c>
      <c r="C3354" s="138">
        <v>36336</v>
      </c>
      <c r="D3354" s="139">
        <v>1</v>
      </c>
      <c r="E3354" s="118">
        <v>1000</v>
      </c>
      <c r="F3354" s="118" t="s">
        <v>1492</v>
      </c>
      <c r="G3354" s="113">
        <f>IF([Data da Aprovação]&lt;&gt;"ESTATUTÁRIO",YEAR([Data da Aprovação]),"")</f>
        <v>1999</v>
      </c>
      <c r="H3354" s="106">
        <f>Tabela9[[#This Row],[Valor do Provento R$]]/Tabela9[[#This Row],[Provento por 1 ou 1000 Ações]]</f>
        <v>1E-3</v>
      </c>
    </row>
    <row r="3355" spans="1:8">
      <c r="A3355" s="119" t="s">
        <v>1590</v>
      </c>
      <c r="B3355" s="117" t="s">
        <v>1502</v>
      </c>
      <c r="C3355" s="140">
        <v>36455</v>
      </c>
      <c r="D3355" s="141">
        <v>0.6</v>
      </c>
      <c r="E3355" s="119">
        <v>1000</v>
      </c>
      <c r="F3355" s="119" t="s">
        <v>1492</v>
      </c>
      <c r="G3355" s="114">
        <f>IF([Data da Aprovação]&lt;&gt;"ESTATUTÁRIO",YEAR([Data da Aprovação]),"")</f>
        <v>1999</v>
      </c>
      <c r="H3355" s="106">
        <f>Tabela9[[#This Row],[Valor do Provento R$]]/Tabela9[[#This Row],[Provento por 1 ou 1000 Ações]]</f>
        <v>5.9999999999999995E-4</v>
      </c>
    </row>
    <row r="3356" spans="1:8">
      <c r="A3356" s="118" t="s">
        <v>1590</v>
      </c>
      <c r="B3356" s="116" t="s">
        <v>1502</v>
      </c>
      <c r="C3356" s="138">
        <v>36546</v>
      </c>
      <c r="D3356" s="139">
        <v>0.5</v>
      </c>
      <c r="E3356" s="118">
        <v>1000</v>
      </c>
      <c r="F3356" s="118" t="s">
        <v>1492</v>
      </c>
      <c r="G3356" s="113">
        <f>IF([Data da Aprovação]&lt;&gt;"ESTATUTÁRIO",YEAR([Data da Aprovação]),"")</f>
        <v>2000</v>
      </c>
      <c r="H3356" s="106">
        <f>Tabela9[[#This Row],[Valor do Provento R$]]/Tabela9[[#This Row],[Provento por 1 ou 1000 Ações]]</f>
        <v>5.0000000000000001E-4</v>
      </c>
    </row>
    <row r="3357" spans="1:8">
      <c r="A3357" s="119" t="s">
        <v>1590</v>
      </c>
      <c r="B3357" s="117" t="s">
        <v>1502</v>
      </c>
      <c r="C3357" s="140">
        <v>36546</v>
      </c>
      <c r="D3357" s="141">
        <v>0.5</v>
      </c>
      <c r="E3357" s="119">
        <v>1000</v>
      </c>
      <c r="F3357" s="119" t="s">
        <v>1492</v>
      </c>
      <c r="G3357" s="114">
        <f>IF([Data da Aprovação]&lt;&gt;"ESTATUTÁRIO",YEAR([Data da Aprovação]),"")</f>
        <v>2000</v>
      </c>
      <c r="H3357" s="106">
        <f>Tabela9[[#This Row],[Valor do Provento R$]]/Tabela9[[#This Row],[Provento por 1 ou 1000 Ações]]</f>
        <v>5.0000000000000001E-4</v>
      </c>
    </row>
    <row r="3358" spans="1:8">
      <c r="A3358" s="118" t="s">
        <v>1590</v>
      </c>
      <c r="B3358" s="116" t="s">
        <v>1502</v>
      </c>
      <c r="C3358" s="138">
        <v>36635</v>
      </c>
      <c r="D3358" s="139">
        <v>0.5</v>
      </c>
      <c r="E3358" s="118">
        <v>1000</v>
      </c>
      <c r="F3358" s="118" t="s">
        <v>1492</v>
      </c>
      <c r="G3358" s="113">
        <f>IF([Data da Aprovação]&lt;&gt;"ESTATUTÁRIO",YEAR([Data da Aprovação]),"")</f>
        <v>2000</v>
      </c>
      <c r="H3358" s="106">
        <f>Tabela9[[#This Row],[Valor do Provento R$]]/Tabela9[[#This Row],[Provento por 1 ou 1000 Ações]]</f>
        <v>5.0000000000000001E-4</v>
      </c>
    </row>
    <row r="3359" spans="1:8">
      <c r="A3359" s="119" t="s">
        <v>1590</v>
      </c>
      <c r="B3359" s="117" t="s">
        <v>1502</v>
      </c>
      <c r="C3359" s="140">
        <v>36728</v>
      </c>
      <c r="D3359" s="141">
        <v>1</v>
      </c>
      <c r="E3359" s="119">
        <v>1000</v>
      </c>
      <c r="F3359" s="119" t="s">
        <v>1492</v>
      </c>
      <c r="G3359" s="114">
        <f>IF([Data da Aprovação]&lt;&gt;"ESTATUTÁRIO",YEAR([Data da Aprovação]),"")</f>
        <v>2000</v>
      </c>
      <c r="H3359" s="106">
        <f>Tabela9[[#This Row],[Valor do Provento R$]]/Tabela9[[#This Row],[Provento por 1 ou 1000 Ações]]</f>
        <v>1E-3</v>
      </c>
    </row>
    <row r="3360" spans="1:8">
      <c r="A3360" s="118" t="s">
        <v>1590</v>
      </c>
      <c r="B3360" s="116" t="s">
        <v>1502</v>
      </c>
      <c r="C3360" s="138">
        <v>36818</v>
      </c>
      <c r="D3360" s="139">
        <v>1.2</v>
      </c>
      <c r="E3360" s="118">
        <v>1000</v>
      </c>
      <c r="F3360" s="118" t="s">
        <v>1492</v>
      </c>
      <c r="G3360" s="113">
        <f>IF([Data da Aprovação]&lt;&gt;"ESTATUTÁRIO",YEAR([Data da Aprovação]),"")</f>
        <v>2000</v>
      </c>
      <c r="H3360" s="106">
        <f>Tabela9[[#This Row],[Valor do Provento R$]]/Tabela9[[#This Row],[Provento por 1 ou 1000 Ações]]</f>
        <v>1.1999999999999999E-3</v>
      </c>
    </row>
    <row r="3361" spans="1:8">
      <c r="A3361" s="119" t="s">
        <v>1590</v>
      </c>
      <c r="B3361" s="117" t="s">
        <v>1502</v>
      </c>
      <c r="C3361" s="140">
        <v>36910</v>
      </c>
      <c r="D3361" s="141">
        <v>1</v>
      </c>
      <c r="E3361" s="119">
        <v>1000</v>
      </c>
      <c r="F3361" s="119" t="s">
        <v>1492</v>
      </c>
      <c r="G3361" s="114">
        <f>IF([Data da Aprovação]&lt;&gt;"ESTATUTÁRIO",YEAR([Data da Aprovação]),"")</f>
        <v>2001</v>
      </c>
      <c r="H3361" s="106">
        <f>Tabela9[[#This Row],[Valor do Provento R$]]/Tabela9[[#This Row],[Provento por 1 ou 1000 Ações]]</f>
        <v>1E-3</v>
      </c>
    </row>
    <row r="3362" spans="1:8">
      <c r="A3362" s="118" t="s">
        <v>1590</v>
      </c>
      <c r="B3362" s="116" t="s">
        <v>1502</v>
      </c>
      <c r="C3362" s="138">
        <v>37001</v>
      </c>
      <c r="D3362" s="139">
        <v>0.65</v>
      </c>
      <c r="E3362" s="118">
        <v>1000</v>
      </c>
      <c r="F3362" s="118" t="s">
        <v>1492</v>
      </c>
      <c r="G3362" s="113">
        <f>IF([Data da Aprovação]&lt;&gt;"ESTATUTÁRIO",YEAR([Data da Aprovação]),"")</f>
        <v>2001</v>
      </c>
      <c r="H3362" s="106">
        <f>Tabela9[[#This Row],[Valor do Provento R$]]/Tabela9[[#This Row],[Provento por 1 ou 1000 Ações]]</f>
        <v>6.4999999999999997E-4</v>
      </c>
    </row>
    <row r="3363" spans="1:8">
      <c r="A3363" s="119" t="s">
        <v>1590</v>
      </c>
      <c r="B3363" s="117" t="s">
        <v>1502</v>
      </c>
      <c r="C3363" s="140">
        <v>37092</v>
      </c>
      <c r="D3363" s="141">
        <v>0.7</v>
      </c>
      <c r="E3363" s="119">
        <v>1000</v>
      </c>
      <c r="F3363" s="119" t="s">
        <v>1492</v>
      </c>
      <c r="G3363" s="114">
        <f>IF([Data da Aprovação]&lt;&gt;"ESTATUTÁRIO",YEAR([Data da Aprovação]),"")</f>
        <v>2001</v>
      </c>
      <c r="H3363" s="106">
        <f>Tabela9[[#This Row],[Valor do Provento R$]]/Tabela9[[#This Row],[Provento por 1 ou 1000 Ações]]</f>
        <v>6.9999999999999999E-4</v>
      </c>
    </row>
    <row r="3364" spans="1:8">
      <c r="A3364" s="118" t="s">
        <v>1590</v>
      </c>
      <c r="B3364" s="116" t="s">
        <v>1502</v>
      </c>
      <c r="C3364" s="138">
        <v>37190</v>
      </c>
      <c r="D3364" s="139">
        <v>0.85</v>
      </c>
      <c r="E3364" s="118">
        <v>1000</v>
      </c>
      <c r="F3364" s="118" t="s">
        <v>1492</v>
      </c>
      <c r="G3364" s="113">
        <f>IF([Data da Aprovação]&lt;&gt;"ESTATUTÁRIO",YEAR([Data da Aprovação]),"")</f>
        <v>2001</v>
      </c>
      <c r="H3364" s="106">
        <f>Tabela9[[#This Row],[Valor do Provento R$]]/Tabela9[[#This Row],[Provento por 1 ou 1000 Ações]]</f>
        <v>8.4999999999999995E-4</v>
      </c>
    </row>
    <row r="3365" spans="1:8">
      <c r="A3365" s="119" t="s">
        <v>1590</v>
      </c>
      <c r="B3365" s="117" t="s">
        <v>1502</v>
      </c>
      <c r="C3365" s="140">
        <v>37274</v>
      </c>
      <c r="D3365" s="141">
        <v>1.2</v>
      </c>
      <c r="E3365" s="119">
        <v>1000</v>
      </c>
      <c r="F3365" s="119" t="s">
        <v>1492</v>
      </c>
      <c r="G3365" s="114">
        <f>IF([Data da Aprovação]&lt;&gt;"ESTATUTÁRIO",YEAR([Data da Aprovação]),"")</f>
        <v>2002</v>
      </c>
      <c r="H3365" s="106">
        <f>Tabela9[[#This Row],[Valor do Provento R$]]/Tabela9[[#This Row],[Provento por 1 ou 1000 Ações]]</f>
        <v>1.1999999999999999E-3</v>
      </c>
    </row>
    <row r="3366" spans="1:8">
      <c r="A3366" s="118" t="s">
        <v>1590</v>
      </c>
      <c r="B3366" s="116" t="s">
        <v>1502</v>
      </c>
      <c r="C3366" s="138">
        <v>37364</v>
      </c>
      <c r="D3366" s="139">
        <v>0.85</v>
      </c>
      <c r="E3366" s="118">
        <v>1000</v>
      </c>
      <c r="F3366" s="118" t="s">
        <v>1492</v>
      </c>
      <c r="G3366" s="113">
        <f>IF([Data da Aprovação]&lt;&gt;"ESTATUTÁRIO",YEAR([Data da Aprovação]),"")</f>
        <v>2002</v>
      </c>
      <c r="H3366" s="106">
        <f>Tabela9[[#This Row],[Valor do Provento R$]]/Tabela9[[#This Row],[Provento por 1 ou 1000 Ações]]</f>
        <v>8.4999999999999995E-4</v>
      </c>
    </row>
    <row r="3367" spans="1:8">
      <c r="A3367" s="119" t="s">
        <v>1590</v>
      </c>
      <c r="B3367" s="117" t="s">
        <v>1502</v>
      </c>
      <c r="C3367" s="140">
        <v>37456</v>
      </c>
      <c r="D3367" s="141">
        <v>0.55000000000000004</v>
      </c>
      <c r="E3367" s="119">
        <v>1000</v>
      </c>
      <c r="F3367" s="119" t="s">
        <v>1492</v>
      </c>
      <c r="G3367" s="114">
        <f>IF([Data da Aprovação]&lt;&gt;"ESTATUTÁRIO",YEAR([Data da Aprovação]),"")</f>
        <v>2002</v>
      </c>
      <c r="H3367" s="106">
        <f>Tabela9[[#This Row],[Valor do Provento R$]]/Tabela9[[#This Row],[Provento por 1 ou 1000 Ações]]</f>
        <v>5.5000000000000003E-4</v>
      </c>
    </row>
    <row r="3368" spans="1:8">
      <c r="A3368" s="118" t="s">
        <v>1590</v>
      </c>
      <c r="B3368" s="116" t="s">
        <v>1502</v>
      </c>
      <c r="C3368" s="138">
        <v>37552</v>
      </c>
      <c r="D3368" s="139">
        <v>0.75</v>
      </c>
      <c r="E3368" s="118">
        <v>1000</v>
      </c>
      <c r="F3368" s="118" t="s">
        <v>1492</v>
      </c>
      <c r="G3368" s="113">
        <f>IF([Data da Aprovação]&lt;&gt;"ESTATUTÁRIO",YEAR([Data da Aprovação]),"")</f>
        <v>2002</v>
      </c>
      <c r="H3368" s="106">
        <f>Tabela9[[#This Row],[Valor do Provento R$]]/Tabela9[[#This Row],[Provento por 1 ou 1000 Ações]]</f>
        <v>7.5000000000000002E-4</v>
      </c>
    </row>
    <row r="3369" spans="1:8">
      <c r="A3369" s="119" t="s">
        <v>1590</v>
      </c>
      <c r="B3369" s="117" t="s">
        <v>1503</v>
      </c>
      <c r="C3369" s="140">
        <v>35083</v>
      </c>
      <c r="D3369" s="141">
        <v>1</v>
      </c>
      <c r="E3369" s="119">
        <v>1000</v>
      </c>
      <c r="F3369" s="119" t="s">
        <v>1492</v>
      </c>
      <c r="G3369" s="114">
        <f>IF([Data da Aprovação]&lt;&gt;"ESTATUTÁRIO",YEAR([Data da Aprovação]),"")</f>
        <v>1996</v>
      </c>
      <c r="H3369" s="106">
        <f>Tabela9[[#This Row],[Valor do Provento R$]]/Tabela9[[#This Row],[Provento por 1 ou 1000 Ações]]</f>
        <v>1E-3</v>
      </c>
    </row>
    <row r="3370" spans="1:8">
      <c r="A3370" s="118" t="s">
        <v>1590</v>
      </c>
      <c r="B3370" s="116" t="s">
        <v>1503</v>
      </c>
      <c r="C3370" s="138">
        <v>35265</v>
      </c>
      <c r="D3370" s="139">
        <v>1</v>
      </c>
      <c r="E3370" s="118">
        <v>1000</v>
      </c>
      <c r="F3370" s="118" t="s">
        <v>1492</v>
      </c>
      <c r="G3370" s="113">
        <f>IF([Data da Aprovação]&lt;&gt;"ESTATUTÁRIO",YEAR([Data da Aprovação]),"")</f>
        <v>1996</v>
      </c>
      <c r="H3370" s="106">
        <f>Tabela9[[#This Row],[Valor do Provento R$]]/Tabela9[[#This Row],[Provento por 1 ou 1000 Ações]]</f>
        <v>1E-3</v>
      </c>
    </row>
    <row r="3371" spans="1:8">
      <c r="A3371" s="119" t="s">
        <v>1590</v>
      </c>
      <c r="B3371" s="117" t="s">
        <v>1503</v>
      </c>
      <c r="C3371" s="140">
        <v>35356</v>
      </c>
      <c r="D3371" s="141">
        <v>1</v>
      </c>
      <c r="E3371" s="119">
        <v>1000</v>
      </c>
      <c r="F3371" s="119" t="s">
        <v>1492</v>
      </c>
      <c r="G3371" s="114">
        <f>IF([Data da Aprovação]&lt;&gt;"ESTATUTÁRIO",YEAR([Data da Aprovação]),"")</f>
        <v>1996</v>
      </c>
      <c r="H3371" s="106">
        <f>Tabela9[[#This Row],[Valor do Provento R$]]/Tabela9[[#This Row],[Provento por 1 ou 1000 Ações]]</f>
        <v>1E-3</v>
      </c>
    </row>
    <row r="3372" spans="1:8">
      <c r="A3372" s="118" t="s">
        <v>1590</v>
      </c>
      <c r="B3372" s="116" t="s">
        <v>1503</v>
      </c>
      <c r="C3372" s="138">
        <v>35447</v>
      </c>
      <c r="D3372" s="139">
        <v>0.75</v>
      </c>
      <c r="E3372" s="118">
        <v>1000</v>
      </c>
      <c r="F3372" s="118" t="s">
        <v>1492</v>
      </c>
      <c r="G3372" s="113">
        <f>IF([Data da Aprovação]&lt;&gt;"ESTATUTÁRIO",YEAR([Data da Aprovação]),"")</f>
        <v>1997</v>
      </c>
      <c r="H3372" s="106">
        <f>Tabela9[[#This Row],[Valor do Provento R$]]/Tabela9[[#This Row],[Provento por 1 ou 1000 Ações]]</f>
        <v>7.5000000000000002E-4</v>
      </c>
    </row>
    <row r="3373" spans="1:8">
      <c r="A3373" s="119" t="s">
        <v>1590</v>
      </c>
      <c r="B3373" s="117" t="s">
        <v>1503</v>
      </c>
      <c r="C3373" s="140">
        <v>35447</v>
      </c>
      <c r="D3373" s="141">
        <v>0.75</v>
      </c>
      <c r="E3373" s="119">
        <v>1000</v>
      </c>
      <c r="F3373" s="119" t="s">
        <v>1492</v>
      </c>
      <c r="G3373" s="114">
        <f>IF([Data da Aprovação]&lt;&gt;"ESTATUTÁRIO",YEAR([Data da Aprovação]),"")</f>
        <v>1997</v>
      </c>
      <c r="H3373" s="106">
        <f>Tabela9[[#This Row],[Valor do Provento R$]]/Tabela9[[#This Row],[Provento por 1 ou 1000 Ações]]</f>
        <v>7.5000000000000002E-4</v>
      </c>
    </row>
    <row r="3374" spans="1:8">
      <c r="A3374" s="118" t="s">
        <v>1590</v>
      </c>
      <c r="B3374" s="116" t="s">
        <v>1503</v>
      </c>
      <c r="C3374" s="138">
        <v>35629</v>
      </c>
      <c r="D3374" s="139">
        <v>1.5</v>
      </c>
      <c r="E3374" s="118">
        <v>1000</v>
      </c>
      <c r="F3374" s="118" t="s">
        <v>1492</v>
      </c>
      <c r="G3374" s="113">
        <f>IF([Data da Aprovação]&lt;&gt;"ESTATUTÁRIO",YEAR([Data da Aprovação]),"")</f>
        <v>1997</v>
      </c>
      <c r="H3374" s="106">
        <f>Tabela9[[#This Row],[Valor do Provento R$]]/Tabela9[[#This Row],[Provento por 1 ou 1000 Ações]]</f>
        <v>1.5E-3</v>
      </c>
    </row>
    <row r="3375" spans="1:8">
      <c r="A3375" s="119" t="s">
        <v>1590</v>
      </c>
      <c r="B3375" s="117" t="s">
        <v>1503</v>
      </c>
      <c r="C3375" s="140">
        <v>35727</v>
      </c>
      <c r="D3375" s="141">
        <v>0.5</v>
      </c>
      <c r="E3375" s="119">
        <v>1000</v>
      </c>
      <c r="F3375" s="119" t="s">
        <v>1492</v>
      </c>
      <c r="G3375" s="114">
        <f>IF([Data da Aprovação]&lt;&gt;"ESTATUTÁRIO",YEAR([Data da Aprovação]),"")</f>
        <v>1997</v>
      </c>
      <c r="H3375" s="106">
        <f>Tabela9[[#This Row],[Valor do Provento R$]]/Tabela9[[#This Row],[Provento por 1 ou 1000 Ações]]</f>
        <v>5.0000000000000001E-4</v>
      </c>
    </row>
    <row r="3376" spans="1:8">
      <c r="A3376" s="118" t="s">
        <v>1590</v>
      </c>
      <c r="B3376" s="116" t="s">
        <v>1503</v>
      </c>
      <c r="C3376" s="138">
        <v>35818</v>
      </c>
      <c r="D3376" s="139">
        <v>0.67</v>
      </c>
      <c r="E3376" s="118">
        <v>1000</v>
      </c>
      <c r="F3376" s="118" t="s">
        <v>1492</v>
      </c>
      <c r="G3376" s="113">
        <f>IF([Data da Aprovação]&lt;&gt;"ESTATUTÁRIO",YEAR([Data da Aprovação]),"")</f>
        <v>1998</v>
      </c>
      <c r="H3376" s="106">
        <f>Tabela9[[#This Row],[Valor do Provento R$]]/Tabela9[[#This Row],[Provento por 1 ou 1000 Ações]]</f>
        <v>6.7000000000000002E-4</v>
      </c>
    </row>
    <row r="3377" spans="1:8">
      <c r="A3377" s="119" t="s">
        <v>1590</v>
      </c>
      <c r="B3377" s="117" t="s">
        <v>1503</v>
      </c>
      <c r="C3377" s="140">
        <v>35991</v>
      </c>
      <c r="D3377" s="141">
        <v>0.5</v>
      </c>
      <c r="E3377" s="119">
        <v>1000</v>
      </c>
      <c r="F3377" s="119" t="s">
        <v>1492</v>
      </c>
      <c r="G3377" s="114">
        <f>IF([Data da Aprovação]&lt;&gt;"ESTATUTÁRIO",YEAR([Data da Aprovação]),"")</f>
        <v>1998</v>
      </c>
      <c r="H3377" s="106">
        <f>Tabela9[[#This Row],[Valor do Provento R$]]/Tabela9[[#This Row],[Provento por 1 ou 1000 Ações]]</f>
        <v>5.0000000000000001E-4</v>
      </c>
    </row>
    <row r="3378" spans="1:8">
      <c r="A3378" s="118" t="s">
        <v>1590</v>
      </c>
      <c r="B3378" s="116" t="s">
        <v>1503</v>
      </c>
      <c r="C3378" s="138">
        <v>36336</v>
      </c>
      <c r="D3378" s="139">
        <v>1</v>
      </c>
      <c r="E3378" s="118">
        <v>1000</v>
      </c>
      <c r="F3378" s="118" t="s">
        <v>1492</v>
      </c>
      <c r="G3378" s="113">
        <f>IF([Data da Aprovação]&lt;&gt;"ESTATUTÁRIO",YEAR([Data da Aprovação]),"")</f>
        <v>1999</v>
      </c>
      <c r="H3378" s="106">
        <f>Tabela9[[#This Row],[Valor do Provento R$]]/Tabela9[[#This Row],[Provento por 1 ou 1000 Ações]]</f>
        <v>1E-3</v>
      </c>
    </row>
    <row r="3379" spans="1:8">
      <c r="A3379" s="119" t="s">
        <v>1590</v>
      </c>
      <c r="B3379" s="117" t="s">
        <v>1503</v>
      </c>
      <c r="C3379" s="140">
        <v>36455</v>
      </c>
      <c r="D3379" s="141">
        <v>0.6</v>
      </c>
      <c r="E3379" s="119">
        <v>1000</v>
      </c>
      <c r="F3379" s="119" t="s">
        <v>1492</v>
      </c>
      <c r="G3379" s="114">
        <f>IF([Data da Aprovação]&lt;&gt;"ESTATUTÁRIO",YEAR([Data da Aprovação]),"")</f>
        <v>1999</v>
      </c>
      <c r="H3379" s="106">
        <f>Tabela9[[#This Row],[Valor do Provento R$]]/Tabela9[[#This Row],[Provento por 1 ou 1000 Ações]]</f>
        <v>5.9999999999999995E-4</v>
      </c>
    </row>
    <row r="3380" spans="1:8">
      <c r="A3380" s="118" t="s">
        <v>1590</v>
      </c>
      <c r="B3380" s="116" t="s">
        <v>1503</v>
      </c>
      <c r="C3380" s="138">
        <v>36546</v>
      </c>
      <c r="D3380" s="139">
        <v>0.5</v>
      </c>
      <c r="E3380" s="118">
        <v>1000</v>
      </c>
      <c r="F3380" s="118" t="s">
        <v>1492</v>
      </c>
      <c r="G3380" s="113">
        <f>IF([Data da Aprovação]&lt;&gt;"ESTATUTÁRIO",YEAR([Data da Aprovação]),"")</f>
        <v>2000</v>
      </c>
      <c r="H3380" s="106">
        <f>Tabela9[[#This Row],[Valor do Provento R$]]/Tabela9[[#This Row],[Provento por 1 ou 1000 Ações]]</f>
        <v>5.0000000000000001E-4</v>
      </c>
    </row>
    <row r="3381" spans="1:8">
      <c r="A3381" s="119" t="s">
        <v>1590</v>
      </c>
      <c r="B3381" s="117" t="s">
        <v>1503</v>
      </c>
      <c r="C3381" s="140">
        <v>36546</v>
      </c>
      <c r="D3381" s="141">
        <v>0.5</v>
      </c>
      <c r="E3381" s="119">
        <v>1000</v>
      </c>
      <c r="F3381" s="119" t="s">
        <v>1492</v>
      </c>
      <c r="G3381" s="114">
        <f>IF([Data da Aprovação]&lt;&gt;"ESTATUTÁRIO",YEAR([Data da Aprovação]),"")</f>
        <v>2000</v>
      </c>
      <c r="H3381" s="106">
        <f>Tabela9[[#This Row],[Valor do Provento R$]]/Tabela9[[#This Row],[Provento por 1 ou 1000 Ações]]</f>
        <v>5.0000000000000001E-4</v>
      </c>
    </row>
    <row r="3382" spans="1:8">
      <c r="A3382" s="118" t="s">
        <v>1590</v>
      </c>
      <c r="B3382" s="116" t="s">
        <v>1503</v>
      </c>
      <c r="C3382" s="138">
        <v>36635</v>
      </c>
      <c r="D3382" s="139">
        <v>0.5</v>
      </c>
      <c r="E3382" s="118">
        <v>1000</v>
      </c>
      <c r="F3382" s="118" t="s">
        <v>1492</v>
      </c>
      <c r="G3382" s="113">
        <f>IF([Data da Aprovação]&lt;&gt;"ESTATUTÁRIO",YEAR([Data da Aprovação]),"")</f>
        <v>2000</v>
      </c>
      <c r="H3382" s="106">
        <f>Tabela9[[#This Row],[Valor do Provento R$]]/Tabela9[[#This Row],[Provento por 1 ou 1000 Ações]]</f>
        <v>5.0000000000000001E-4</v>
      </c>
    </row>
    <row r="3383" spans="1:8">
      <c r="A3383" s="119" t="s">
        <v>1590</v>
      </c>
      <c r="B3383" s="117" t="s">
        <v>1503</v>
      </c>
      <c r="C3383" s="140">
        <v>36728</v>
      </c>
      <c r="D3383" s="141">
        <v>1</v>
      </c>
      <c r="E3383" s="119">
        <v>1000</v>
      </c>
      <c r="F3383" s="119" t="s">
        <v>1492</v>
      </c>
      <c r="G3383" s="114">
        <f>IF([Data da Aprovação]&lt;&gt;"ESTATUTÁRIO",YEAR([Data da Aprovação]),"")</f>
        <v>2000</v>
      </c>
      <c r="H3383" s="106">
        <f>Tabela9[[#This Row],[Valor do Provento R$]]/Tabela9[[#This Row],[Provento por 1 ou 1000 Ações]]</f>
        <v>1E-3</v>
      </c>
    </row>
    <row r="3384" spans="1:8">
      <c r="A3384" s="118" t="s">
        <v>1590</v>
      </c>
      <c r="B3384" s="116" t="s">
        <v>1503</v>
      </c>
      <c r="C3384" s="138">
        <v>36818</v>
      </c>
      <c r="D3384" s="139">
        <v>1.2</v>
      </c>
      <c r="E3384" s="118">
        <v>1000</v>
      </c>
      <c r="F3384" s="118" t="s">
        <v>1492</v>
      </c>
      <c r="G3384" s="113">
        <f>IF([Data da Aprovação]&lt;&gt;"ESTATUTÁRIO",YEAR([Data da Aprovação]),"")</f>
        <v>2000</v>
      </c>
      <c r="H3384" s="106">
        <f>Tabela9[[#This Row],[Valor do Provento R$]]/Tabela9[[#This Row],[Provento por 1 ou 1000 Ações]]</f>
        <v>1.1999999999999999E-3</v>
      </c>
    </row>
    <row r="3385" spans="1:8">
      <c r="A3385" s="119" t="s">
        <v>1590</v>
      </c>
      <c r="B3385" s="117" t="s">
        <v>1503</v>
      </c>
      <c r="C3385" s="140">
        <v>36910</v>
      </c>
      <c r="D3385" s="141">
        <v>1</v>
      </c>
      <c r="E3385" s="119">
        <v>1000</v>
      </c>
      <c r="F3385" s="119" t="s">
        <v>1492</v>
      </c>
      <c r="G3385" s="114">
        <f>IF([Data da Aprovação]&lt;&gt;"ESTATUTÁRIO",YEAR([Data da Aprovação]),"")</f>
        <v>2001</v>
      </c>
      <c r="H3385" s="106">
        <f>Tabela9[[#This Row],[Valor do Provento R$]]/Tabela9[[#This Row],[Provento por 1 ou 1000 Ações]]</f>
        <v>1E-3</v>
      </c>
    </row>
    <row r="3386" spans="1:8">
      <c r="A3386" s="118" t="s">
        <v>1590</v>
      </c>
      <c r="B3386" s="116" t="s">
        <v>1503</v>
      </c>
      <c r="C3386" s="138">
        <v>37001</v>
      </c>
      <c r="D3386" s="139">
        <v>0.65</v>
      </c>
      <c r="E3386" s="118">
        <v>1000</v>
      </c>
      <c r="F3386" s="118" t="s">
        <v>1492</v>
      </c>
      <c r="G3386" s="113">
        <f>IF([Data da Aprovação]&lt;&gt;"ESTATUTÁRIO",YEAR([Data da Aprovação]),"")</f>
        <v>2001</v>
      </c>
      <c r="H3386" s="106">
        <f>Tabela9[[#This Row],[Valor do Provento R$]]/Tabela9[[#This Row],[Provento por 1 ou 1000 Ações]]</f>
        <v>6.4999999999999997E-4</v>
      </c>
    </row>
    <row r="3387" spans="1:8">
      <c r="A3387" s="119" t="s">
        <v>1590</v>
      </c>
      <c r="B3387" s="117" t="s">
        <v>1503</v>
      </c>
      <c r="C3387" s="140">
        <v>37092</v>
      </c>
      <c r="D3387" s="141">
        <v>0.7</v>
      </c>
      <c r="E3387" s="119">
        <v>1000</v>
      </c>
      <c r="F3387" s="119" t="s">
        <v>1492</v>
      </c>
      <c r="G3387" s="114">
        <f>IF([Data da Aprovação]&lt;&gt;"ESTATUTÁRIO",YEAR([Data da Aprovação]),"")</f>
        <v>2001</v>
      </c>
      <c r="H3387" s="106">
        <f>Tabela9[[#This Row],[Valor do Provento R$]]/Tabela9[[#This Row],[Provento por 1 ou 1000 Ações]]</f>
        <v>6.9999999999999999E-4</v>
      </c>
    </row>
    <row r="3388" spans="1:8">
      <c r="A3388" s="118" t="s">
        <v>1590</v>
      </c>
      <c r="B3388" s="116" t="s">
        <v>1503</v>
      </c>
      <c r="C3388" s="138">
        <v>37190</v>
      </c>
      <c r="D3388" s="139">
        <v>0.85</v>
      </c>
      <c r="E3388" s="118">
        <v>1000</v>
      </c>
      <c r="F3388" s="118" t="s">
        <v>1492</v>
      </c>
      <c r="G3388" s="113">
        <f>IF([Data da Aprovação]&lt;&gt;"ESTATUTÁRIO",YEAR([Data da Aprovação]),"")</f>
        <v>2001</v>
      </c>
      <c r="H3388" s="106">
        <f>Tabela9[[#This Row],[Valor do Provento R$]]/Tabela9[[#This Row],[Provento por 1 ou 1000 Ações]]</f>
        <v>8.4999999999999995E-4</v>
      </c>
    </row>
    <row r="3389" spans="1:8">
      <c r="A3389" s="119" t="s">
        <v>1590</v>
      </c>
      <c r="B3389" s="117" t="s">
        <v>1503</v>
      </c>
      <c r="C3389" s="140">
        <v>37274</v>
      </c>
      <c r="D3389" s="141">
        <v>1.2</v>
      </c>
      <c r="E3389" s="119">
        <v>1000</v>
      </c>
      <c r="F3389" s="119" t="s">
        <v>1492</v>
      </c>
      <c r="G3389" s="114">
        <f>IF([Data da Aprovação]&lt;&gt;"ESTATUTÁRIO",YEAR([Data da Aprovação]),"")</f>
        <v>2002</v>
      </c>
      <c r="H3389" s="106">
        <f>Tabela9[[#This Row],[Valor do Provento R$]]/Tabela9[[#This Row],[Provento por 1 ou 1000 Ações]]</f>
        <v>1.1999999999999999E-3</v>
      </c>
    </row>
    <row r="3390" spans="1:8">
      <c r="A3390" s="118" t="s">
        <v>1590</v>
      </c>
      <c r="B3390" s="116" t="s">
        <v>1503</v>
      </c>
      <c r="C3390" s="138">
        <v>37364</v>
      </c>
      <c r="D3390" s="139">
        <v>0.85</v>
      </c>
      <c r="E3390" s="118">
        <v>1000</v>
      </c>
      <c r="F3390" s="118" t="s">
        <v>1492</v>
      </c>
      <c r="G3390" s="113">
        <f>IF([Data da Aprovação]&lt;&gt;"ESTATUTÁRIO",YEAR([Data da Aprovação]),"")</f>
        <v>2002</v>
      </c>
      <c r="H3390" s="106">
        <f>Tabela9[[#This Row],[Valor do Provento R$]]/Tabela9[[#This Row],[Provento por 1 ou 1000 Ações]]</f>
        <v>8.4999999999999995E-4</v>
      </c>
    </row>
    <row r="3391" spans="1:8">
      <c r="A3391" s="119" t="s">
        <v>1590</v>
      </c>
      <c r="B3391" s="117" t="s">
        <v>1503</v>
      </c>
      <c r="C3391" s="140">
        <v>37456</v>
      </c>
      <c r="D3391" s="141">
        <v>0.55000000000000004</v>
      </c>
      <c r="E3391" s="119">
        <v>1000</v>
      </c>
      <c r="F3391" s="119" t="s">
        <v>1492</v>
      </c>
      <c r="G3391" s="114">
        <f>IF([Data da Aprovação]&lt;&gt;"ESTATUTÁRIO",YEAR([Data da Aprovação]),"")</f>
        <v>2002</v>
      </c>
      <c r="H3391" s="106">
        <f>Tabela9[[#This Row],[Valor do Provento R$]]/Tabela9[[#This Row],[Provento por 1 ou 1000 Ações]]</f>
        <v>5.5000000000000003E-4</v>
      </c>
    </row>
    <row r="3392" spans="1:8">
      <c r="A3392" s="118" t="s">
        <v>1590</v>
      </c>
      <c r="B3392" s="116" t="s">
        <v>1503</v>
      </c>
      <c r="C3392" s="138">
        <v>37552</v>
      </c>
      <c r="D3392" s="139">
        <v>0.75</v>
      </c>
      <c r="E3392" s="118">
        <v>1000</v>
      </c>
      <c r="F3392" s="118" t="s">
        <v>1492</v>
      </c>
      <c r="G3392" s="113">
        <f>IF([Data da Aprovação]&lt;&gt;"ESTATUTÁRIO",YEAR([Data da Aprovação]),"")</f>
        <v>2002</v>
      </c>
      <c r="H3392" s="106">
        <f>Tabela9[[#This Row],[Valor do Provento R$]]/Tabela9[[#This Row],[Provento por 1 ou 1000 Ações]]</f>
        <v>7.5000000000000002E-4</v>
      </c>
    </row>
    <row r="3393" spans="1:8">
      <c r="A3393" s="119" t="s">
        <v>1591</v>
      </c>
      <c r="B3393" s="117" t="s">
        <v>1488</v>
      </c>
      <c r="C3393" s="140">
        <v>36880</v>
      </c>
      <c r="D3393" s="141">
        <v>0.28133000000000002</v>
      </c>
      <c r="E3393" s="119">
        <v>1000</v>
      </c>
      <c r="F3393" s="119" t="s">
        <v>1489</v>
      </c>
      <c r="G3393" s="114">
        <f>IF([Data da Aprovação]&lt;&gt;"ESTATUTÁRIO",YEAR([Data da Aprovação]),"")</f>
        <v>2000</v>
      </c>
      <c r="H3393" s="106">
        <f>Tabela9[[#This Row],[Valor do Provento R$]]/Tabela9[[#This Row],[Provento por 1 ou 1000 Ações]]</f>
        <v>2.8133000000000005E-4</v>
      </c>
    </row>
    <row r="3394" spans="1:8">
      <c r="A3394" s="118" t="s">
        <v>1591</v>
      </c>
      <c r="B3394" s="116" t="s">
        <v>1488</v>
      </c>
      <c r="C3394" s="138">
        <v>37372</v>
      </c>
      <c r="D3394" s="139">
        <v>0.173232</v>
      </c>
      <c r="E3394" s="118">
        <v>1000</v>
      </c>
      <c r="F3394" s="118" t="s">
        <v>1492</v>
      </c>
      <c r="G3394" s="113">
        <f>IF([Data da Aprovação]&lt;&gt;"ESTATUTÁRIO",YEAR([Data da Aprovação]),"")</f>
        <v>2002</v>
      </c>
      <c r="H3394" s="106">
        <f>Tabela9[[#This Row],[Valor do Provento R$]]/Tabela9[[#This Row],[Provento por 1 ou 1000 Ações]]</f>
        <v>1.73232E-4</v>
      </c>
    </row>
    <row r="3395" spans="1:8">
      <c r="A3395" s="119" t="s">
        <v>1591</v>
      </c>
      <c r="B3395" s="117" t="s">
        <v>1488</v>
      </c>
      <c r="C3395" s="140">
        <v>37372</v>
      </c>
      <c r="D3395" s="141">
        <v>0.32638400000000001</v>
      </c>
      <c r="E3395" s="119">
        <v>1000</v>
      </c>
      <c r="F3395" s="119" t="s">
        <v>1489</v>
      </c>
      <c r="G3395" s="114">
        <f>IF([Data da Aprovação]&lt;&gt;"ESTATUTÁRIO",YEAR([Data da Aprovação]),"")</f>
        <v>2002</v>
      </c>
      <c r="H3395" s="106">
        <f>Tabela9[[#This Row],[Valor do Provento R$]]/Tabela9[[#This Row],[Provento por 1 ou 1000 Ações]]</f>
        <v>3.2638399999999998E-4</v>
      </c>
    </row>
    <row r="3396" spans="1:8">
      <c r="A3396" s="118" t="s">
        <v>1591</v>
      </c>
      <c r="B3396" s="116" t="s">
        <v>1488</v>
      </c>
      <c r="C3396" s="138">
        <v>37587</v>
      </c>
      <c r="D3396" s="139">
        <v>0.37678899999999999</v>
      </c>
      <c r="E3396" s="118">
        <v>1000</v>
      </c>
      <c r="F3396" s="118" t="s">
        <v>1489</v>
      </c>
      <c r="G3396" s="113">
        <f>IF([Data da Aprovação]&lt;&gt;"ESTATUTÁRIO",YEAR([Data da Aprovação]),"")</f>
        <v>2002</v>
      </c>
      <c r="H3396" s="106">
        <f>Tabela9[[#This Row],[Valor do Provento R$]]/Tabela9[[#This Row],[Provento por 1 ou 1000 Ações]]</f>
        <v>3.7678899999999999E-4</v>
      </c>
    </row>
    <row r="3397" spans="1:8">
      <c r="A3397" s="119" t="s">
        <v>1591</v>
      </c>
      <c r="B3397" s="117" t="s">
        <v>1488</v>
      </c>
      <c r="C3397" s="140">
        <v>37741</v>
      </c>
      <c r="D3397" s="141">
        <v>0.112926576</v>
      </c>
      <c r="E3397" s="119">
        <v>1000</v>
      </c>
      <c r="F3397" s="119" t="s">
        <v>1492</v>
      </c>
      <c r="G3397" s="114">
        <f>IF([Data da Aprovação]&lt;&gt;"ESTATUTÁRIO",YEAR([Data da Aprovação]),"")</f>
        <v>2003</v>
      </c>
      <c r="H3397" s="106">
        <f>Tabela9[[#This Row],[Valor do Provento R$]]/Tabela9[[#This Row],[Provento por 1 ou 1000 Ações]]</f>
        <v>1.12926576E-4</v>
      </c>
    </row>
    <row r="3398" spans="1:8">
      <c r="A3398" s="118" t="s">
        <v>1591</v>
      </c>
      <c r="B3398" s="116" t="s">
        <v>1488</v>
      </c>
      <c r="C3398" s="138">
        <v>37985</v>
      </c>
      <c r="D3398" s="139">
        <v>0.50609999999999999</v>
      </c>
      <c r="E3398" s="118">
        <v>1000</v>
      </c>
      <c r="F3398" s="118" t="s">
        <v>1489</v>
      </c>
      <c r="G3398" s="113">
        <f>IF([Data da Aprovação]&lt;&gt;"ESTATUTÁRIO",YEAR([Data da Aprovação]),"")</f>
        <v>2003</v>
      </c>
      <c r="H3398" s="106">
        <f>Tabela9[[#This Row],[Valor do Provento R$]]/Tabela9[[#This Row],[Provento por 1 ou 1000 Ações]]</f>
        <v>5.061E-4</v>
      </c>
    </row>
    <row r="3399" spans="1:8">
      <c r="A3399" s="119" t="s">
        <v>1591</v>
      </c>
      <c r="B3399" s="117" t="s">
        <v>1488</v>
      </c>
      <c r="C3399" s="140">
        <v>38106</v>
      </c>
      <c r="D3399" s="141">
        <v>3.2633333E-2</v>
      </c>
      <c r="E3399" s="119">
        <v>1000</v>
      </c>
      <c r="F3399" s="119" t="s">
        <v>1492</v>
      </c>
      <c r="G3399" s="114">
        <f>IF([Data da Aprovação]&lt;&gt;"ESTATUTÁRIO",YEAR([Data da Aprovação]),"")</f>
        <v>2004</v>
      </c>
      <c r="H3399" s="106">
        <f>Tabela9[[#This Row],[Valor do Provento R$]]/Tabela9[[#This Row],[Provento por 1 ou 1000 Ações]]</f>
        <v>3.2633333000000002E-5</v>
      </c>
    </row>
    <row r="3400" spans="1:8">
      <c r="A3400" s="118" t="s">
        <v>1591</v>
      </c>
      <c r="B3400" s="116" t="s">
        <v>1488</v>
      </c>
      <c r="C3400" s="138">
        <v>38106</v>
      </c>
      <c r="D3400" s="139">
        <v>3.2633332000000001E-2</v>
      </c>
      <c r="E3400" s="118">
        <v>1000</v>
      </c>
      <c r="F3400" s="118" t="s">
        <v>1492</v>
      </c>
      <c r="G3400" s="113">
        <f>IF([Data da Aprovação]&lt;&gt;"ESTATUTÁRIO",YEAR([Data da Aprovação]),"")</f>
        <v>2004</v>
      </c>
      <c r="H3400" s="106">
        <f>Tabela9[[#This Row],[Valor do Provento R$]]/Tabela9[[#This Row],[Provento por 1 ou 1000 Ações]]</f>
        <v>3.2633331999999999E-5</v>
      </c>
    </row>
    <row r="3401" spans="1:8">
      <c r="A3401" s="119" t="s">
        <v>1591</v>
      </c>
      <c r="B3401" s="117" t="s">
        <v>1488</v>
      </c>
      <c r="C3401" s="140">
        <v>38106</v>
      </c>
      <c r="D3401" s="141">
        <v>3.2633334E-2</v>
      </c>
      <c r="E3401" s="119">
        <v>1000</v>
      </c>
      <c r="F3401" s="119" t="s">
        <v>1492</v>
      </c>
      <c r="G3401" s="114">
        <f>IF([Data da Aprovação]&lt;&gt;"ESTATUTÁRIO",YEAR([Data da Aprovação]),"")</f>
        <v>2004</v>
      </c>
      <c r="H3401" s="106">
        <f>Tabela9[[#This Row],[Valor do Provento R$]]/Tabela9[[#This Row],[Provento por 1 ou 1000 Ações]]</f>
        <v>3.2633333999999998E-5</v>
      </c>
    </row>
    <row r="3402" spans="1:8">
      <c r="A3402" s="118" t="s">
        <v>1591</v>
      </c>
      <c r="B3402" s="116" t="s">
        <v>1488</v>
      </c>
      <c r="C3402" s="138">
        <v>38335</v>
      </c>
      <c r="D3402" s="139">
        <v>0.51349999999999996</v>
      </c>
      <c r="E3402" s="118">
        <v>1000</v>
      </c>
      <c r="F3402" s="118" t="s">
        <v>1489</v>
      </c>
      <c r="G3402" s="113">
        <f>IF([Data da Aprovação]&lt;&gt;"ESTATUTÁRIO",YEAR([Data da Aprovação]),"")</f>
        <v>2004</v>
      </c>
      <c r="H3402" s="106">
        <f>Tabela9[[#This Row],[Valor do Provento R$]]/Tabela9[[#This Row],[Provento por 1 ou 1000 Ações]]</f>
        <v>5.1349999999999996E-4</v>
      </c>
    </row>
    <row r="3403" spans="1:8">
      <c r="A3403" s="119" t="s">
        <v>1591</v>
      </c>
      <c r="B3403" s="117" t="s">
        <v>1488</v>
      </c>
      <c r="C3403" s="140">
        <v>38470</v>
      </c>
      <c r="D3403" s="141">
        <v>5.3800000000000001E-2</v>
      </c>
      <c r="E3403" s="119">
        <v>1000</v>
      </c>
      <c r="F3403" s="119" t="s">
        <v>1492</v>
      </c>
      <c r="G3403" s="114">
        <f>IF([Data da Aprovação]&lt;&gt;"ESTATUTÁRIO",YEAR([Data da Aprovação]),"")</f>
        <v>2005</v>
      </c>
      <c r="H3403" s="106">
        <f>Tabela9[[#This Row],[Valor do Provento R$]]/Tabela9[[#This Row],[Provento por 1 ou 1000 Ações]]</f>
        <v>5.38E-5</v>
      </c>
    </row>
    <row r="3404" spans="1:8">
      <c r="A3404" s="118" t="s">
        <v>1591</v>
      </c>
      <c r="B3404" s="116" t="s">
        <v>1488</v>
      </c>
      <c r="C3404" s="138">
        <v>38470</v>
      </c>
      <c r="D3404" s="139">
        <v>5.3699999999999998E-2</v>
      </c>
      <c r="E3404" s="118">
        <v>1000</v>
      </c>
      <c r="F3404" s="118" t="s">
        <v>1492</v>
      </c>
      <c r="G3404" s="113">
        <f>IF([Data da Aprovação]&lt;&gt;"ESTATUTÁRIO",YEAR([Data da Aprovação]),"")</f>
        <v>2005</v>
      </c>
      <c r="H3404" s="106">
        <f>Tabela9[[#This Row],[Valor do Provento R$]]/Tabela9[[#This Row],[Provento por 1 ou 1000 Ações]]</f>
        <v>5.3699999999999997E-5</v>
      </c>
    </row>
    <row r="3405" spans="1:8">
      <c r="A3405" s="119" t="s">
        <v>1591</v>
      </c>
      <c r="B3405" s="117" t="s">
        <v>1488</v>
      </c>
      <c r="C3405" s="140">
        <v>38470</v>
      </c>
      <c r="D3405" s="141">
        <v>5.3600000000000002E-2</v>
      </c>
      <c r="E3405" s="119">
        <v>1000</v>
      </c>
      <c r="F3405" s="119" t="s">
        <v>1492</v>
      </c>
      <c r="G3405" s="114">
        <f>IF([Data da Aprovação]&lt;&gt;"ESTATUTÁRIO",YEAR([Data da Aprovação]),"")</f>
        <v>2005</v>
      </c>
      <c r="H3405" s="106">
        <f>Tabela9[[#This Row],[Valor do Provento R$]]/Tabela9[[#This Row],[Provento por 1 ou 1000 Ações]]</f>
        <v>5.3600000000000002E-5</v>
      </c>
    </row>
    <row r="3406" spans="1:8">
      <c r="A3406" s="118" t="s">
        <v>1591</v>
      </c>
      <c r="B3406" s="116" t="s">
        <v>1488</v>
      </c>
      <c r="C3406" s="138">
        <v>38833</v>
      </c>
      <c r="D3406" s="139">
        <v>0.19436666665999999</v>
      </c>
      <c r="E3406" s="118">
        <v>1000</v>
      </c>
      <c r="F3406" s="118" t="s">
        <v>1489</v>
      </c>
      <c r="G3406" s="113">
        <f>IF([Data da Aprovação]&lt;&gt;"ESTATUTÁRIO",YEAR([Data da Aprovação]),"")</f>
        <v>2006</v>
      </c>
      <c r="H3406" s="106">
        <f>Tabela9[[#This Row],[Valor do Provento R$]]/Tabela9[[#This Row],[Provento por 1 ou 1000 Ações]]</f>
        <v>1.9436666666000001E-4</v>
      </c>
    </row>
    <row r="3407" spans="1:8">
      <c r="A3407" s="119" t="s">
        <v>1591</v>
      </c>
      <c r="B3407" s="117" t="s">
        <v>1488</v>
      </c>
      <c r="C3407" s="140">
        <v>38833</v>
      </c>
      <c r="D3407" s="141">
        <v>0.19436666665999999</v>
      </c>
      <c r="E3407" s="119">
        <v>1000</v>
      </c>
      <c r="F3407" s="119" t="s">
        <v>1489</v>
      </c>
      <c r="G3407" s="114">
        <f>IF([Data da Aprovação]&lt;&gt;"ESTATUTÁRIO",YEAR([Data da Aprovação]),"")</f>
        <v>2006</v>
      </c>
      <c r="H3407" s="106">
        <f>Tabela9[[#This Row],[Valor do Provento R$]]/Tabela9[[#This Row],[Provento por 1 ou 1000 Ações]]</f>
        <v>1.9436666666000001E-4</v>
      </c>
    </row>
    <row r="3408" spans="1:8">
      <c r="A3408" s="118" t="s">
        <v>1591</v>
      </c>
      <c r="B3408" s="116" t="s">
        <v>1488</v>
      </c>
      <c r="C3408" s="138">
        <v>38833</v>
      </c>
      <c r="D3408" s="139">
        <v>0.19436666665999999</v>
      </c>
      <c r="E3408" s="118">
        <v>1000</v>
      </c>
      <c r="F3408" s="118" t="s">
        <v>1489</v>
      </c>
      <c r="G3408" s="113">
        <f>IF([Data da Aprovação]&lt;&gt;"ESTATUTÁRIO",YEAR([Data da Aprovação]),"")</f>
        <v>2006</v>
      </c>
      <c r="H3408" s="106">
        <f>Tabela9[[#This Row],[Valor do Provento R$]]/Tabela9[[#This Row],[Provento por 1 ou 1000 Ações]]</f>
        <v>1.9436666666000001E-4</v>
      </c>
    </row>
    <row r="3409" spans="1:8">
      <c r="A3409" s="119" t="s">
        <v>1591</v>
      </c>
      <c r="B3409" s="117" t="s">
        <v>1488</v>
      </c>
      <c r="C3409" s="140">
        <v>38833</v>
      </c>
      <c r="D3409" s="141">
        <v>3.7933333329999999E-2</v>
      </c>
      <c r="E3409" s="119">
        <v>1000</v>
      </c>
      <c r="F3409" s="119" t="s">
        <v>1492</v>
      </c>
      <c r="G3409" s="114">
        <f>IF([Data da Aprovação]&lt;&gt;"ESTATUTÁRIO",YEAR([Data da Aprovação]),"")</f>
        <v>2006</v>
      </c>
      <c r="H3409" s="106">
        <f>Tabela9[[#This Row],[Valor do Provento R$]]/Tabela9[[#This Row],[Provento por 1 ou 1000 Ações]]</f>
        <v>3.7933333329999999E-5</v>
      </c>
    </row>
    <row r="3410" spans="1:8">
      <c r="A3410" s="118" t="s">
        <v>1591</v>
      </c>
      <c r="B3410" s="116" t="s">
        <v>1488</v>
      </c>
      <c r="C3410" s="138">
        <v>38833</v>
      </c>
      <c r="D3410" s="139">
        <v>3.7933333329999999E-2</v>
      </c>
      <c r="E3410" s="118">
        <v>1000</v>
      </c>
      <c r="F3410" s="118" t="s">
        <v>1492</v>
      </c>
      <c r="G3410" s="113">
        <f>IF([Data da Aprovação]&lt;&gt;"ESTATUTÁRIO",YEAR([Data da Aprovação]),"")</f>
        <v>2006</v>
      </c>
      <c r="H3410" s="106">
        <f>Tabela9[[#This Row],[Valor do Provento R$]]/Tabela9[[#This Row],[Provento por 1 ou 1000 Ações]]</f>
        <v>3.7933333329999999E-5</v>
      </c>
    </row>
    <row r="3411" spans="1:8">
      <c r="A3411" s="119" t="s">
        <v>1591</v>
      </c>
      <c r="B3411" s="117" t="s">
        <v>1488</v>
      </c>
      <c r="C3411" s="140">
        <v>38833</v>
      </c>
      <c r="D3411" s="141">
        <v>3.7933333329999999E-2</v>
      </c>
      <c r="E3411" s="119">
        <v>1000</v>
      </c>
      <c r="F3411" s="119" t="s">
        <v>1492</v>
      </c>
      <c r="G3411" s="114">
        <f>IF([Data da Aprovação]&lt;&gt;"ESTATUTÁRIO",YEAR([Data da Aprovação]),"")</f>
        <v>2006</v>
      </c>
      <c r="H3411" s="106">
        <f>Tabela9[[#This Row],[Valor do Provento R$]]/Tabela9[[#This Row],[Provento por 1 ou 1000 Ações]]</f>
        <v>3.7933333329999999E-5</v>
      </c>
    </row>
    <row r="3412" spans="1:8">
      <c r="A3412" s="118" t="s">
        <v>1591</v>
      </c>
      <c r="B3412" s="116" t="s">
        <v>1488</v>
      </c>
      <c r="C3412" s="138">
        <v>39065</v>
      </c>
      <c r="D3412" s="139">
        <v>0.1787536666</v>
      </c>
      <c r="E3412" s="118">
        <v>1000</v>
      </c>
      <c r="F3412" s="118" t="s">
        <v>1489</v>
      </c>
      <c r="G3412" s="113">
        <f>IF([Data da Aprovação]&lt;&gt;"ESTATUTÁRIO",YEAR([Data da Aprovação]),"")</f>
        <v>2006</v>
      </c>
      <c r="H3412" s="106">
        <f>Tabela9[[#This Row],[Valor do Provento R$]]/Tabela9[[#This Row],[Provento por 1 ou 1000 Ações]]</f>
        <v>1.787536666E-4</v>
      </c>
    </row>
    <row r="3413" spans="1:8">
      <c r="A3413" s="119" t="s">
        <v>1591</v>
      </c>
      <c r="B3413" s="117" t="s">
        <v>1488</v>
      </c>
      <c r="C3413" s="140">
        <v>39065</v>
      </c>
      <c r="D3413" s="141">
        <v>0.1787536666</v>
      </c>
      <c r="E3413" s="119">
        <v>1000</v>
      </c>
      <c r="F3413" s="119" t="s">
        <v>1489</v>
      </c>
      <c r="G3413" s="114">
        <f>IF([Data da Aprovação]&lt;&gt;"ESTATUTÁRIO",YEAR([Data da Aprovação]),"")</f>
        <v>2006</v>
      </c>
      <c r="H3413" s="106">
        <f>Tabela9[[#This Row],[Valor do Provento R$]]/Tabela9[[#This Row],[Provento por 1 ou 1000 Ações]]</f>
        <v>1.787536666E-4</v>
      </c>
    </row>
    <row r="3414" spans="1:8">
      <c r="A3414" s="118" t="s">
        <v>1591</v>
      </c>
      <c r="B3414" s="116" t="s">
        <v>1488</v>
      </c>
      <c r="C3414" s="138">
        <v>39065</v>
      </c>
      <c r="D3414" s="139">
        <v>0.1787536666</v>
      </c>
      <c r="E3414" s="118">
        <v>1000</v>
      </c>
      <c r="F3414" s="118" t="s">
        <v>1489</v>
      </c>
      <c r="G3414" s="113">
        <f>IF([Data da Aprovação]&lt;&gt;"ESTATUTÁRIO",YEAR([Data da Aprovação]),"")</f>
        <v>2006</v>
      </c>
      <c r="H3414" s="106">
        <f>Tabela9[[#This Row],[Valor do Provento R$]]/Tabela9[[#This Row],[Provento por 1 ou 1000 Ações]]</f>
        <v>1.787536666E-4</v>
      </c>
    </row>
    <row r="3415" spans="1:8">
      <c r="A3415" s="119" t="s">
        <v>1591</v>
      </c>
      <c r="B3415" s="117" t="s">
        <v>1488</v>
      </c>
      <c r="C3415" s="140">
        <v>39192</v>
      </c>
      <c r="D3415" s="141">
        <v>3.3700000000000001E-2</v>
      </c>
      <c r="E3415" s="119">
        <v>1000</v>
      </c>
      <c r="F3415" s="119" t="s">
        <v>1492</v>
      </c>
      <c r="G3415" s="114">
        <f>IF([Data da Aprovação]&lt;&gt;"ESTATUTÁRIO",YEAR([Data da Aprovação]),"")</f>
        <v>2007</v>
      </c>
      <c r="H3415" s="106">
        <f>Tabela9[[#This Row],[Valor do Provento R$]]/Tabela9[[#This Row],[Provento por 1 ou 1000 Ações]]</f>
        <v>3.3699999999999999E-5</v>
      </c>
    </row>
    <row r="3416" spans="1:8">
      <c r="A3416" s="118" t="s">
        <v>1591</v>
      </c>
      <c r="B3416" s="116" t="s">
        <v>1488</v>
      </c>
      <c r="C3416" s="138">
        <v>39192</v>
      </c>
      <c r="D3416" s="139">
        <v>3.3700000000000001E-2</v>
      </c>
      <c r="E3416" s="118">
        <v>1000</v>
      </c>
      <c r="F3416" s="118" t="s">
        <v>1492</v>
      </c>
      <c r="G3416" s="113">
        <f>IF([Data da Aprovação]&lt;&gt;"ESTATUTÁRIO",YEAR([Data da Aprovação]),"")</f>
        <v>2007</v>
      </c>
      <c r="H3416" s="106">
        <f>Tabela9[[#This Row],[Valor do Provento R$]]/Tabela9[[#This Row],[Provento por 1 ou 1000 Ações]]</f>
        <v>3.3699999999999999E-5</v>
      </c>
    </row>
    <row r="3417" spans="1:8">
      <c r="A3417" s="119" t="s">
        <v>1591</v>
      </c>
      <c r="B3417" s="117" t="s">
        <v>1488</v>
      </c>
      <c r="C3417" s="140">
        <v>39192</v>
      </c>
      <c r="D3417" s="141">
        <v>3.3700000000000001E-2</v>
      </c>
      <c r="E3417" s="119">
        <v>1000</v>
      </c>
      <c r="F3417" s="119" t="s">
        <v>1492</v>
      </c>
      <c r="G3417" s="114">
        <f>IF([Data da Aprovação]&lt;&gt;"ESTATUTÁRIO",YEAR([Data da Aprovação]),"")</f>
        <v>2007</v>
      </c>
      <c r="H3417" s="106">
        <f>Tabela9[[#This Row],[Valor do Provento R$]]/Tabela9[[#This Row],[Provento por 1 ou 1000 Ações]]</f>
        <v>3.3699999999999999E-5</v>
      </c>
    </row>
    <row r="3418" spans="1:8">
      <c r="A3418" s="118" t="s">
        <v>1591</v>
      </c>
      <c r="B3418" s="116" t="s">
        <v>1488</v>
      </c>
      <c r="C3418" s="138">
        <v>39429</v>
      </c>
      <c r="D3418" s="139">
        <v>0.16089999999999999</v>
      </c>
      <c r="E3418" s="118">
        <v>1000</v>
      </c>
      <c r="F3418" s="118" t="s">
        <v>1489</v>
      </c>
      <c r="G3418" s="113">
        <f>IF([Data da Aprovação]&lt;&gt;"ESTATUTÁRIO",YEAR([Data da Aprovação]),"")</f>
        <v>2007</v>
      </c>
      <c r="H3418" s="106">
        <f>Tabela9[[#This Row],[Valor do Provento R$]]/Tabela9[[#This Row],[Provento por 1 ou 1000 Ações]]</f>
        <v>1.6089999999999998E-4</v>
      </c>
    </row>
    <row r="3419" spans="1:8">
      <c r="A3419" s="119" t="s">
        <v>1591</v>
      </c>
      <c r="B3419" s="117" t="s">
        <v>1488</v>
      </c>
      <c r="C3419" s="140">
        <v>39429</v>
      </c>
      <c r="D3419" s="141">
        <v>0.16089999999999999</v>
      </c>
      <c r="E3419" s="119">
        <v>1000</v>
      </c>
      <c r="F3419" s="119" t="s">
        <v>1489</v>
      </c>
      <c r="G3419" s="114">
        <f>IF([Data da Aprovação]&lt;&gt;"ESTATUTÁRIO",YEAR([Data da Aprovação]),"")</f>
        <v>2007</v>
      </c>
      <c r="H3419" s="106">
        <f>Tabela9[[#This Row],[Valor do Provento R$]]/Tabela9[[#This Row],[Provento por 1 ou 1000 Ações]]</f>
        <v>1.6089999999999998E-4</v>
      </c>
    </row>
    <row r="3420" spans="1:8">
      <c r="A3420" s="118" t="s">
        <v>1591</v>
      </c>
      <c r="B3420" s="116" t="s">
        <v>1488</v>
      </c>
      <c r="C3420" s="138">
        <v>39429</v>
      </c>
      <c r="D3420" s="139">
        <v>0.16089999999999999</v>
      </c>
      <c r="E3420" s="118">
        <v>1000</v>
      </c>
      <c r="F3420" s="118" t="s">
        <v>1489</v>
      </c>
      <c r="G3420" s="113">
        <f>IF([Data da Aprovação]&lt;&gt;"ESTATUTÁRIO",YEAR([Data da Aprovação]),"")</f>
        <v>2007</v>
      </c>
      <c r="H3420" s="106">
        <f>Tabela9[[#This Row],[Valor do Provento R$]]/Tabela9[[#This Row],[Provento por 1 ou 1000 Ações]]</f>
        <v>1.6089999999999998E-4</v>
      </c>
    </row>
    <row r="3421" spans="1:8">
      <c r="A3421" s="119" t="s">
        <v>1591</v>
      </c>
      <c r="B3421" s="117" t="s">
        <v>1488</v>
      </c>
      <c r="C3421" s="140">
        <v>39568</v>
      </c>
      <c r="D3421" s="141">
        <v>0.59189999999999998</v>
      </c>
      <c r="E3421" s="119">
        <v>1000</v>
      </c>
      <c r="F3421" s="119" t="s">
        <v>1492</v>
      </c>
      <c r="G3421" s="114">
        <f>IF([Data da Aprovação]&lt;&gt;"ESTATUTÁRIO",YEAR([Data da Aprovação]),"")</f>
        <v>2008</v>
      </c>
      <c r="H3421" s="106">
        <f>Tabela9[[#This Row],[Valor do Provento R$]]/Tabela9[[#This Row],[Provento por 1 ou 1000 Ações]]</f>
        <v>5.9190000000000002E-4</v>
      </c>
    </row>
    <row r="3422" spans="1:8">
      <c r="A3422" s="118" t="s">
        <v>1591</v>
      </c>
      <c r="B3422" s="116" t="s">
        <v>1488</v>
      </c>
      <c r="C3422" s="138">
        <v>39811</v>
      </c>
      <c r="D3422" s="139">
        <v>0.5534</v>
      </c>
      <c r="E3422" s="118">
        <v>1000</v>
      </c>
      <c r="F3422" s="118" t="s">
        <v>1489</v>
      </c>
      <c r="G3422" s="113">
        <f>IF([Data da Aprovação]&lt;&gt;"ESTATUTÁRIO",YEAR([Data da Aprovação]),"")</f>
        <v>2008</v>
      </c>
      <c r="H3422" s="106">
        <f>Tabela9[[#This Row],[Valor do Provento R$]]/Tabela9[[#This Row],[Provento por 1 ou 1000 Ações]]</f>
        <v>5.5340000000000001E-4</v>
      </c>
    </row>
    <row r="3423" spans="1:8">
      <c r="A3423" s="119" t="s">
        <v>1591</v>
      </c>
      <c r="B3423" s="117" t="s">
        <v>1488</v>
      </c>
      <c r="C3423" s="140">
        <v>39931</v>
      </c>
      <c r="D3423" s="141">
        <v>0.59750000000000003</v>
      </c>
      <c r="E3423" s="119">
        <v>1000</v>
      </c>
      <c r="F3423" s="119" t="s">
        <v>1492</v>
      </c>
      <c r="G3423" s="114">
        <f>IF([Data da Aprovação]&lt;&gt;"ESTATUTÁRIO",YEAR([Data da Aprovação]),"")</f>
        <v>2009</v>
      </c>
      <c r="H3423" s="106">
        <f>Tabela9[[#This Row],[Valor do Provento R$]]/Tabela9[[#This Row],[Provento por 1 ou 1000 Ações]]</f>
        <v>5.9750000000000005E-4</v>
      </c>
    </row>
    <row r="3424" spans="1:8">
      <c r="A3424" s="118" t="s">
        <v>1591</v>
      </c>
      <c r="B3424" s="116" t="s">
        <v>1488</v>
      </c>
      <c r="C3424" s="138">
        <v>40175</v>
      </c>
      <c r="D3424" s="139">
        <v>0.62639999999999996</v>
      </c>
      <c r="E3424" s="118">
        <v>1000</v>
      </c>
      <c r="F3424" s="118" t="s">
        <v>1489</v>
      </c>
      <c r="G3424" s="113">
        <f>IF([Data da Aprovação]&lt;&gt;"ESTATUTÁRIO",YEAR([Data da Aprovação]),"")</f>
        <v>2009</v>
      </c>
      <c r="H3424" s="106">
        <f>Tabela9[[#This Row],[Valor do Provento R$]]/Tabela9[[#This Row],[Provento por 1 ou 1000 Ações]]</f>
        <v>6.2639999999999994E-4</v>
      </c>
    </row>
    <row r="3425" spans="1:8">
      <c r="A3425" s="119" t="s">
        <v>1591</v>
      </c>
      <c r="B3425" s="117" t="s">
        <v>1488</v>
      </c>
      <c r="C3425" s="140">
        <v>40294</v>
      </c>
      <c r="D3425" s="141">
        <v>1.4473</v>
      </c>
      <c r="E3425" s="119">
        <v>1000</v>
      </c>
      <c r="F3425" s="119" t="s">
        <v>1492</v>
      </c>
      <c r="G3425" s="114">
        <f>IF([Data da Aprovação]&lt;&gt;"ESTATUTÁRIO",YEAR([Data da Aprovação]),"")</f>
        <v>2010</v>
      </c>
      <c r="H3425" s="106">
        <f>Tabela9[[#This Row],[Valor do Provento R$]]/Tabela9[[#This Row],[Provento por 1 ou 1000 Ações]]</f>
        <v>1.4473000000000001E-3</v>
      </c>
    </row>
    <row r="3426" spans="1:8">
      <c r="A3426" s="118" t="s">
        <v>1591</v>
      </c>
      <c r="B3426" s="116" t="s">
        <v>1488</v>
      </c>
      <c r="C3426" s="138">
        <v>40534</v>
      </c>
      <c r="D3426" s="139">
        <v>0.75119999999999998</v>
      </c>
      <c r="E3426" s="118">
        <v>1000</v>
      </c>
      <c r="F3426" s="118" t="s">
        <v>1489</v>
      </c>
      <c r="G3426" s="113">
        <f>IF([Data da Aprovação]&lt;&gt;"ESTATUTÁRIO",YEAR([Data da Aprovação]),"")</f>
        <v>2010</v>
      </c>
      <c r="H3426" s="106">
        <f>Tabela9[[#This Row],[Valor do Provento R$]]/Tabela9[[#This Row],[Provento por 1 ou 1000 Ações]]</f>
        <v>7.5119999999999994E-4</v>
      </c>
    </row>
    <row r="3427" spans="1:8">
      <c r="A3427" s="119" t="s">
        <v>1591</v>
      </c>
      <c r="B3427" s="117" t="s">
        <v>1488</v>
      </c>
      <c r="C3427" s="140">
        <v>40662</v>
      </c>
      <c r="D3427" s="141">
        <v>0.8639</v>
      </c>
      <c r="E3427" s="119">
        <v>1000</v>
      </c>
      <c r="F3427" s="119" t="s">
        <v>1492</v>
      </c>
      <c r="G3427" s="114">
        <f>IF([Data da Aprovação]&lt;&gt;"ESTATUTÁRIO",YEAR([Data da Aprovação]),"")</f>
        <v>2011</v>
      </c>
      <c r="H3427" s="106">
        <f>Tabela9[[#This Row],[Valor do Provento R$]]/Tabela9[[#This Row],[Provento por 1 ou 1000 Ações]]</f>
        <v>8.6390000000000002E-4</v>
      </c>
    </row>
    <row r="3428" spans="1:8">
      <c r="A3428" s="118" t="s">
        <v>1591</v>
      </c>
      <c r="B3428" s="116" t="s">
        <v>1488</v>
      </c>
      <c r="C3428" s="138">
        <v>40897</v>
      </c>
      <c r="D3428" s="139">
        <v>0.81969999999999998</v>
      </c>
      <c r="E3428" s="118">
        <v>1000</v>
      </c>
      <c r="F3428" s="118" t="s">
        <v>1489</v>
      </c>
      <c r="G3428" s="113">
        <f>IF([Data da Aprovação]&lt;&gt;"ESTATUTÁRIO",YEAR([Data da Aprovação]),"")</f>
        <v>2011</v>
      </c>
      <c r="H3428" s="106">
        <f>Tabela9[[#This Row],[Valor do Provento R$]]/Tabela9[[#This Row],[Provento por 1 ou 1000 Ações]]</f>
        <v>8.1970000000000003E-4</v>
      </c>
    </row>
    <row r="3429" spans="1:8">
      <c r="A3429" s="119" t="s">
        <v>1591</v>
      </c>
      <c r="B3429" s="117" t="s">
        <v>1488</v>
      </c>
      <c r="C3429" s="140">
        <v>41026</v>
      </c>
      <c r="D3429" s="141">
        <v>3.7845</v>
      </c>
      <c r="E3429" s="119">
        <v>1000</v>
      </c>
      <c r="F3429" s="119" t="s">
        <v>1492</v>
      </c>
      <c r="G3429" s="114">
        <f>IF([Data da Aprovação]&lt;&gt;"ESTATUTÁRIO",YEAR([Data da Aprovação]),"")</f>
        <v>2012</v>
      </c>
      <c r="H3429" s="106">
        <f>Tabela9[[#This Row],[Valor do Provento R$]]/Tabela9[[#This Row],[Provento por 1 ou 1000 Ações]]</f>
        <v>3.7845000000000001E-3</v>
      </c>
    </row>
    <row r="3430" spans="1:8">
      <c r="A3430" s="118" t="s">
        <v>1591</v>
      </c>
      <c r="B3430" s="116" t="s">
        <v>1488</v>
      </c>
      <c r="C3430" s="138">
        <v>41254</v>
      </c>
      <c r="D3430" s="139">
        <v>0.79948574100000003</v>
      </c>
      <c r="E3430" s="118">
        <v>1000</v>
      </c>
      <c r="F3430" s="118" t="s">
        <v>1489</v>
      </c>
      <c r="G3430" s="113">
        <f>IF([Data da Aprovação]&lt;&gt;"ESTATUTÁRIO",YEAR([Data da Aprovação]),"")</f>
        <v>2012</v>
      </c>
      <c r="H3430" s="106">
        <f>Tabela9[[#This Row],[Valor do Provento R$]]/Tabela9[[#This Row],[Provento por 1 ou 1000 Ações]]</f>
        <v>7.9948574100000003E-4</v>
      </c>
    </row>
    <row r="3431" spans="1:8">
      <c r="A3431" s="119" t="s">
        <v>1591</v>
      </c>
      <c r="B3431" s="117" t="s">
        <v>1488</v>
      </c>
      <c r="C3431" s="140">
        <v>41393</v>
      </c>
      <c r="D3431" s="141">
        <v>1.9497</v>
      </c>
      <c r="E3431" s="119">
        <v>1000</v>
      </c>
      <c r="F3431" s="119" t="s">
        <v>1492</v>
      </c>
      <c r="G3431" s="114">
        <f>IF([Data da Aprovação]&lt;&gt;"ESTATUTÁRIO",YEAR([Data da Aprovação]),"")</f>
        <v>2013</v>
      </c>
      <c r="H3431" s="106">
        <f>Tabela9[[#This Row],[Valor do Provento R$]]/Tabela9[[#This Row],[Provento por 1 ou 1000 Ações]]</f>
        <v>1.9497E-3</v>
      </c>
    </row>
    <row r="3432" spans="1:8">
      <c r="A3432" s="118" t="s">
        <v>1591</v>
      </c>
      <c r="B3432" s="116" t="s">
        <v>1488</v>
      </c>
      <c r="C3432" s="138">
        <v>41393</v>
      </c>
      <c r="D3432" s="139">
        <v>2.7490999999999999</v>
      </c>
      <c r="E3432" s="118">
        <v>1000</v>
      </c>
      <c r="F3432" s="118" t="s">
        <v>1492</v>
      </c>
      <c r="G3432" s="113">
        <f>IF([Data da Aprovação]&lt;&gt;"ESTATUTÁRIO",YEAR([Data da Aprovação]),"")</f>
        <v>2013</v>
      </c>
      <c r="H3432" s="106">
        <f>Tabela9[[#This Row],[Valor do Provento R$]]/Tabela9[[#This Row],[Provento por 1 ou 1000 Ações]]</f>
        <v>2.7491E-3</v>
      </c>
    </row>
    <row r="3433" spans="1:8">
      <c r="A3433" s="119" t="s">
        <v>1591</v>
      </c>
      <c r="B3433" s="117" t="s">
        <v>1488</v>
      </c>
      <c r="C3433" s="140">
        <v>41621</v>
      </c>
      <c r="D3433" s="141">
        <v>0.69989999999999997</v>
      </c>
      <c r="E3433" s="119">
        <v>1000</v>
      </c>
      <c r="F3433" s="119" t="s">
        <v>1489</v>
      </c>
      <c r="G3433" s="114">
        <f>IF([Data da Aprovação]&lt;&gt;"ESTATUTÁRIO",YEAR([Data da Aprovação]),"")</f>
        <v>2013</v>
      </c>
      <c r="H3433" s="106">
        <f>Tabela9[[#This Row],[Valor do Provento R$]]/Tabela9[[#This Row],[Provento por 1 ou 1000 Ações]]</f>
        <v>6.9989999999999994E-4</v>
      </c>
    </row>
    <row r="3434" spans="1:8">
      <c r="A3434" s="118" t="s">
        <v>1592</v>
      </c>
      <c r="B3434" s="116" t="s">
        <v>1488</v>
      </c>
      <c r="C3434" s="138">
        <v>35550</v>
      </c>
      <c r="D3434" s="139">
        <v>2.906634E-3</v>
      </c>
      <c r="E3434" s="118">
        <v>1</v>
      </c>
      <c r="F3434" s="118" t="s">
        <v>1492</v>
      </c>
      <c r="G3434" s="113">
        <f>IF([Data da Aprovação]&lt;&gt;"ESTATUTÁRIO",YEAR([Data da Aprovação]),"")</f>
        <v>1997</v>
      </c>
      <c r="H3434" s="106">
        <f>Tabela9[[#This Row],[Valor do Provento R$]]/Tabela9[[#This Row],[Provento por 1 ou 1000 Ações]]</f>
        <v>2.906634E-3</v>
      </c>
    </row>
    <row r="3435" spans="1:8">
      <c r="A3435" s="119" t="s">
        <v>1592</v>
      </c>
      <c r="B3435" s="117" t="s">
        <v>1488</v>
      </c>
      <c r="C3435" s="140">
        <v>35550</v>
      </c>
      <c r="D3435" s="141">
        <v>1.6242385000000002E-2</v>
      </c>
      <c r="E3435" s="119">
        <v>1</v>
      </c>
      <c r="F3435" s="119" t="s">
        <v>1489</v>
      </c>
      <c r="G3435" s="114">
        <f>IF([Data da Aprovação]&lt;&gt;"ESTATUTÁRIO",YEAR([Data da Aprovação]),"")</f>
        <v>1997</v>
      </c>
      <c r="H3435" s="106">
        <f>Tabela9[[#This Row],[Valor do Provento R$]]/Tabela9[[#This Row],[Provento por 1 ou 1000 Ações]]</f>
        <v>1.6242385000000002E-2</v>
      </c>
    </row>
    <row r="3436" spans="1:8">
      <c r="A3436" s="118" t="s">
        <v>1592</v>
      </c>
      <c r="B3436" s="116" t="s">
        <v>1488</v>
      </c>
      <c r="C3436" s="138">
        <v>35915</v>
      </c>
      <c r="D3436" s="139">
        <v>1.5399999999999999E-3</v>
      </c>
      <c r="E3436" s="118">
        <v>1</v>
      </c>
      <c r="F3436" s="118" t="s">
        <v>1492</v>
      </c>
      <c r="G3436" s="113">
        <f>IF([Data da Aprovação]&lt;&gt;"ESTATUTÁRIO",YEAR([Data da Aprovação]),"")</f>
        <v>1998</v>
      </c>
      <c r="H3436" s="106">
        <f>Tabela9[[#This Row],[Valor do Provento R$]]/Tabela9[[#This Row],[Provento por 1 ou 1000 Ações]]</f>
        <v>1.5399999999999999E-3</v>
      </c>
    </row>
    <row r="3437" spans="1:8">
      <c r="A3437" s="119" t="s">
        <v>1592</v>
      </c>
      <c r="B3437" s="117" t="s">
        <v>1488</v>
      </c>
      <c r="C3437" s="140">
        <v>35915</v>
      </c>
      <c r="D3437" s="141">
        <v>1.325E-2</v>
      </c>
      <c r="E3437" s="119">
        <v>1</v>
      </c>
      <c r="F3437" s="119" t="s">
        <v>1489</v>
      </c>
      <c r="G3437" s="114">
        <f>IF([Data da Aprovação]&lt;&gt;"ESTATUTÁRIO",YEAR([Data da Aprovação]),"")</f>
        <v>1998</v>
      </c>
      <c r="H3437" s="106">
        <f>Tabela9[[#This Row],[Valor do Provento R$]]/Tabela9[[#This Row],[Provento por 1 ou 1000 Ações]]</f>
        <v>1.325E-2</v>
      </c>
    </row>
    <row r="3438" spans="1:8">
      <c r="A3438" s="118" t="s">
        <v>1592</v>
      </c>
      <c r="B3438" s="116" t="s">
        <v>1488</v>
      </c>
      <c r="C3438" s="138">
        <v>36644</v>
      </c>
      <c r="D3438" s="139">
        <v>4.616E-4</v>
      </c>
      <c r="E3438" s="118">
        <v>1</v>
      </c>
      <c r="F3438" s="118" t="s">
        <v>1492</v>
      </c>
      <c r="G3438" s="113">
        <f>IF([Data da Aprovação]&lt;&gt;"ESTATUTÁRIO",YEAR([Data da Aprovação]),"")</f>
        <v>2000</v>
      </c>
      <c r="H3438" s="106">
        <f>Tabela9[[#This Row],[Valor do Provento R$]]/Tabela9[[#This Row],[Provento por 1 ou 1000 Ações]]</f>
        <v>4.616E-4</v>
      </c>
    </row>
    <row r="3439" spans="1:8">
      <c r="A3439" s="119" t="s">
        <v>1592</v>
      </c>
      <c r="B3439" s="117" t="s">
        <v>1488</v>
      </c>
      <c r="C3439" s="140">
        <v>37008</v>
      </c>
      <c r="D3439" s="141">
        <v>1.2407099999999999E-3</v>
      </c>
      <c r="E3439" s="119">
        <v>1</v>
      </c>
      <c r="F3439" s="119" t="s">
        <v>1492</v>
      </c>
      <c r="G3439" s="114">
        <f>IF([Data da Aprovação]&lt;&gt;"ESTATUTÁRIO",YEAR([Data da Aprovação]),"")</f>
        <v>2001</v>
      </c>
      <c r="H3439" s="106">
        <f>Tabela9[[#This Row],[Valor do Provento R$]]/Tabela9[[#This Row],[Provento por 1 ou 1000 Ações]]</f>
        <v>1.2407099999999999E-3</v>
      </c>
    </row>
    <row r="3440" spans="1:8">
      <c r="A3440" s="118" t="s">
        <v>1592</v>
      </c>
      <c r="B3440" s="116" t="s">
        <v>1488</v>
      </c>
      <c r="C3440" s="138">
        <v>37965</v>
      </c>
      <c r="D3440" s="139">
        <v>3.4249889999999998E-2</v>
      </c>
      <c r="E3440" s="118">
        <v>1</v>
      </c>
      <c r="F3440" s="118" t="s">
        <v>1489</v>
      </c>
      <c r="G3440" s="113">
        <f>IF([Data da Aprovação]&lt;&gt;"ESTATUTÁRIO",YEAR([Data da Aprovação]),"")</f>
        <v>2003</v>
      </c>
      <c r="H3440" s="106">
        <f>Tabela9[[#This Row],[Valor do Provento R$]]/Tabela9[[#This Row],[Provento por 1 ou 1000 Ações]]</f>
        <v>3.4249889999999998E-2</v>
      </c>
    </row>
    <row r="3441" spans="1:8">
      <c r="A3441" s="119" t="s">
        <v>1592</v>
      </c>
      <c r="B3441" s="117" t="s">
        <v>1488</v>
      </c>
      <c r="C3441" s="140">
        <v>38336</v>
      </c>
      <c r="D3441" s="141">
        <v>5.8102500000000001E-2</v>
      </c>
      <c r="E3441" s="119">
        <v>1</v>
      </c>
      <c r="F3441" s="119" t="s">
        <v>1489</v>
      </c>
      <c r="G3441" s="114">
        <f>IF([Data da Aprovação]&lt;&gt;"ESTATUTÁRIO",YEAR([Data da Aprovação]),"")</f>
        <v>2004</v>
      </c>
      <c r="H3441" s="106">
        <f>Tabela9[[#This Row],[Valor do Provento R$]]/Tabela9[[#This Row],[Provento por 1 ou 1000 Ações]]</f>
        <v>5.8102500000000001E-2</v>
      </c>
    </row>
    <row r="3442" spans="1:8">
      <c r="A3442" s="118" t="s">
        <v>1592</v>
      </c>
      <c r="B3442" s="116" t="s">
        <v>1488</v>
      </c>
      <c r="C3442" s="138">
        <v>38471</v>
      </c>
      <c r="D3442" s="139">
        <v>2.8149000000000002E-4</v>
      </c>
      <c r="E3442" s="118">
        <v>1</v>
      </c>
      <c r="F3442" s="118" t="s">
        <v>1492</v>
      </c>
      <c r="G3442" s="113">
        <f>IF([Data da Aprovação]&lt;&gt;"ESTATUTÁRIO",YEAR([Data da Aprovação]),"")</f>
        <v>2005</v>
      </c>
      <c r="H3442" s="106">
        <f>Tabela9[[#This Row],[Valor do Provento R$]]/Tabela9[[#This Row],[Provento por 1 ou 1000 Ações]]</f>
        <v>2.8149000000000002E-4</v>
      </c>
    </row>
    <row r="3443" spans="1:8">
      <c r="A3443" s="119" t="s">
        <v>1592</v>
      </c>
      <c r="B3443" s="117" t="s">
        <v>1488</v>
      </c>
      <c r="C3443" s="140">
        <v>38705</v>
      </c>
      <c r="D3443" s="141">
        <v>4.9387130000000001E-2</v>
      </c>
      <c r="E3443" s="119">
        <v>1</v>
      </c>
      <c r="F3443" s="119" t="s">
        <v>1489</v>
      </c>
      <c r="G3443" s="114">
        <f>IF([Data da Aprovação]&lt;&gt;"ESTATUTÁRIO",YEAR([Data da Aprovação]),"")</f>
        <v>2005</v>
      </c>
      <c r="H3443" s="106">
        <f>Tabela9[[#This Row],[Valor do Provento R$]]/Tabela9[[#This Row],[Provento por 1 ou 1000 Ações]]</f>
        <v>4.9387130000000001E-2</v>
      </c>
    </row>
    <row r="3444" spans="1:8">
      <c r="A3444" s="118" t="s">
        <v>1592</v>
      </c>
      <c r="B3444" s="116" t="s">
        <v>1488</v>
      </c>
      <c r="C3444" s="138">
        <v>38834</v>
      </c>
      <c r="D3444" s="139">
        <v>1.088775E-2</v>
      </c>
      <c r="E3444" s="118">
        <v>1</v>
      </c>
      <c r="F3444" s="118" t="s">
        <v>1492</v>
      </c>
      <c r="G3444" s="113">
        <f>IF([Data da Aprovação]&lt;&gt;"ESTATUTÁRIO",YEAR([Data da Aprovação]),"")</f>
        <v>2006</v>
      </c>
      <c r="H3444" s="106">
        <f>Tabela9[[#This Row],[Valor do Provento R$]]/Tabela9[[#This Row],[Provento por 1 ou 1000 Ações]]</f>
        <v>1.088775E-2</v>
      </c>
    </row>
    <row r="3445" spans="1:8">
      <c r="A3445" s="119" t="s">
        <v>1592</v>
      </c>
      <c r="B3445" s="117" t="s">
        <v>1488</v>
      </c>
      <c r="C3445" s="140">
        <v>38960</v>
      </c>
      <c r="D3445" s="141">
        <v>6.1160529999999998E-2</v>
      </c>
      <c r="E3445" s="119">
        <v>1</v>
      </c>
      <c r="F3445" s="119" t="s">
        <v>1489</v>
      </c>
      <c r="G3445" s="114">
        <f>IF([Data da Aprovação]&lt;&gt;"ESTATUTÁRIO",YEAR([Data da Aprovação]),"")</f>
        <v>2006</v>
      </c>
      <c r="H3445" s="106">
        <f>Tabela9[[#This Row],[Valor do Provento R$]]/Tabela9[[#This Row],[Provento por 1 ou 1000 Ações]]</f>
        <v>6.1160529999999998E-2</v>
      </c>
    </row>
    <row r="3446" spans="1:8">
      <c r="A3446" s="118" t="s">
        <v>1592</v>
      </c>
      <c r="B3446" s="116" t="s">
        <v>1488</v>
      </c>
      <c r="C3446" s="138">
        <v>39202</v>
      </c>
      <c r="D3446" s="139">
        <v>1.8128700000000001E-2</v>
      </c>
      <c r="E3446" s="118">
        <v>1</v>
      </c>
      <c r="F3446" s="118" t="s">
        <v>1492</v>
      </c>
      <c r="G3446" s="113">
        <f>IF([Data da Aprovação]&lt;&gt;"ESTATUTÁRIO",YEAR([Data da Aprovação]),"")</f>
        <v>2007</v>
      </c>
      <c r="H3446" s="106">
        <f>Tabela9[[#This Row],[Valor do Provento R$]]/Tabela9[[#This Row],[Provento por 1 ou 1000 Ações]]</f>
        <v>1.8128700000000001E-2</v>
      </c>
    </row>
    <row r="3447" spans="1:8">
      <c r="A3447" s="119" t="s">
        <v>1592</v>
      </c>
      <c r="B3447" s="117" t="s">
        <v>1488</v>
      </c>
      <c r="C3447" s="140">
        <v>39433</v>
      </c>
      <c r="D3447" s="141">
        <v>1.7163112199999999</v>
      </c>
      <c r="E3447" s="119">
        <v>1</v>
      </c>
      <c r="F3447" s="119" t="s">
        <v>1489</v>
      </c>
      <c r="G3447" s="114">
        <f>IF([Data da Aprovação]&lt;&gt;"ESTATUTÁRIO",YEAR([Data da Aprovação]),"")</f>
        <v>2007</v>
      </c>
      <c r="H3447" s="106">
        <f>Tabela9[[#This Row],[Valor do Provento R$]]/Tabela9[[#This Row],[Provento por 1 ou 1000 Ações]]</f>
        <v>1.7163112199999999</v>
      </c>
    </row>
    <row r="3448" spans="1:8">
      <c r="A3448" s="118" t="s">
        <v>1592</v>
      </c>
      <c r="B3448" s="116" t="s">
        <v>1488</v>
      </c>
      <c r="C3448" s="138">
        <v>39566</v>
      </c>
      <c r="D3448" s="139">
        <v>0.69603775000000001</v>
      </c>
      <c r="E3448" s="118">
        <v>1</v>
      </c>
      <c r="F3448" s="118" t="s">
        <v>1492</v>
      </c>
      <c r="G3448" s="113">
        <f>IF([Data da Aprovação]&lt;&gt;"ESTATUTÁRIO",YEAR([Data da Aprovação]),"")</f>
        <v>2008</v>
      </c>
      <c r="H3448" s="106">
        <f>Tabela9[[#This Row],[Valor do Provento R$]]/Tabela9[[#This Row],[Provento por 1 ou 1000 Ações]]</f>
        <v>0.69603775000000001</v>
      </c>
    </row>
    <row r="3449" spans="1:8">
      <c r="A3449" s="119" t="s">
        <v>1592</v>
      </c>
      <c r="B3449" s="117" t="s">
        <v>1488</v>
      </c>
      <c r="C3449" s="140">
        <v>39930</v>
      </c>
      <c r="D3449" s="141">
        <v>1.8019486</v>
      </c>
      <c r="E3449" s="119">
        <v>1</v>
      </c>
      <c r="F3449" s="119" t="s">
        <v>1492</v>
      </c>
      <c r="G3449" s="114">
        <f>IF([Data da Aprovação]&lt;&gt;"ESTATUTÁRIO",YEAR([Data da Aprovação]),"")</f>
        <v>2009</v>
      </c>
      <c r="H3449" s="106">
        <f>Tabela9[[#This Row],[Valor do Provento R$]]/Tabela9[[#This Row],[Provento por 1 ou 1000 Ações]]</f>
        <v>1.8019486</v>
      </c>
    </row>
    <row r="3450" spans="1:8">
      <c r="A3450" s="118" t="s">
        <v>1592</v>
      </c>
      <c r="B3450" s="116" t="s">
        <v>1488</v>
      </c>
      <c r="C3450" s="138">
        <v>40298</v>
      </c>
      <c r="D3450" s="139">
        <v>0.88745565999999998</v>
      </c>
      <c r="E3450" s="118">
        <v>1</v>
      </c>
      <c r="F3450" s="118" t="s">
        <v>1492</v>
      </c>
      <c r="G3450" s="113">
        <f>IF([Data da Aprovação]&lt;&gt;"ESTATUTÁRIO",YEAR([Data da Aprovação]),"")</f>
        <v>2010</v>
      </c>
      <c r="H3450" s="106">
        <f>Tabela9[[#This Row],[Valor do Provento R$]]/Tabela9[[#This Row],[Provento por 1 ou 1000 Ações]]</f>
        <v>0.88745565999999998</v>
      </c>
    </row>
    <row r="3451" spans="1:8">
      <c r="A3451" s="119" t="s">
        <v>1592</v>
      </c>
      <c r="B3451" s="117" t="s">
        <v>1488</v>
      </c>
      <c r="C3451" s="140">
        <v>40528</v>
      </c>
      <c r="D3451" s="141">
        <v>1.90669172</v>
      </c>
      <c r="E3451" s="119">
        <v>1</v>
      </c>
      <c r="F3451" s="119" t="s">
        <v>1489</v>
      </c>
      <c r="G3451" s="114">
        <f>IF([Data da Aprovação]&lt;&gt;"ESTATUTÁRIO",YEAR([Data da Aprovação]),"")</f>
        <v>2010</v>
      </c>
      <c r="H3451" s="106">
        <f>Tabela9[[#This Row],[Valor do Provento R$]]/Tabela9[[#This Row],[Provento por 1 ou 1000 Ações]]</f>
        <v>1.90669172</v>
      </c>
    </row>
    <row r="3452" spans="1:8">
      <c r="A3452" s="118" t="s">
        <v>1592</v>
      </c>
      <c r="B3452" s="116" t="s">
        <v>1488</v>
      </c>
      <c r="C3452" s="138">
        <v>40886</v>
      </c>
      <c r="D3452" s="139">
        <v>0.60549408000000005</v>
      </c>
      <c r="E3452" s="118">
        <v>1</v>
      </c>
      <c r="F3452" s="118" t="s">
        <v>1489</v>
      </c>
      <c r="G3452" s="113">
        <f>IF([Data da Aprovação]&lt;&gt;"ESTATUTÁRIO",YEAR([Data da Aprovação]),"")</f>
        <v>2011</v>
      </c>
      <c r="H3452" s="106">
        <f>Tabela9[[#This Row],[Valor do Provento R$]]/Tabela9[[#This Row],[Provento por 1 ou 1000 Ações]]</f>
        <v>0.60549408000000005</v>
      </c>
    </row>
    <row r="3453" spans="1:8">
      <c r="A3453" s="119" t="s">
        <v>1592</v>
      </c>
      <c r="B3453" s="117" t="s">
        <v>1488</v>
      </c>
      <c r="C3453" s="140">
        <v>40886</v>
      </c>
      <c r="D3453" s="141">
        <v>1.41281952</v>
      </c>
      <c r="E3453" s="119">
        <v>1</v>
      </c>
      <c r="F3453" s="119" t="s">
        <v>1489</v>
      </c>
      <c r="G3453" s="114">
        <f>IF([Data da Aprovação]&lt;&gt;"ESTATUTÁRIO",YEAR([Data da Aprovação]),"")</f>
        <v>2011</v>
      </c>
      <c r="H3453" s="106">
        <f>Tabela9[[#This Row],[Valor do Provento R$]]/Tabela9[[#This Row],[Provento por 1 ou 1000 Ações]]</f>
        <v>1.41281952</v>
      </c>
    </row>
    <row r="3454" spans="1:8">
      <c r="A3454" s="118" t="s">
        <v>1592</v>
      </c>
      <c r="B3454" s="116" t="s">
        <v>1488</v>
      </c>
      <c r="C3454" s="138">
        <v>41029</v>
      </c>
      <c r="D3454" s="139">
        <v>0.23992078</v>
      </c>
      <c r="E3454" s="118">
        <v>1</v>
      </c>
      <c r="F3454" s="118" t="s">
        <v>1492</v>
      </c>
      <c r="G3454" s="113">
        <f>IF([Data da Aprovação]&lt;&gt;"ESTATUTÁRIO",YEAR([Data da Aprovação]),"")</f>
        <v>2012</v>
      </c>
      <c r="H3454" s="106">
        <f>Tabela9[[#This Row],[Valor do Provento R$]]/Tabela9[[#This Row],[Provento por 1 ou 1000 Ações]]</f>
        <v>0.23992078</v>
      </c>
    </row>
    <row r="3455" spans="1:8">
      <c r="A3455" s="119" t="s">
        <v>1592</v>
      </c>
      <c r="B3455" s="117" t="s">
        <v>1488</v>
      </c>
      <c r="C3455" s="140">
        <v>41620</v>
      </c>
      <c r="D3455" s="141">
        <v>1.2040047</v>
      </c>
      <c r="E3455" s="119">
        <v>1</v>
      </c>
      <c r="F3455" s="119" t="s">
        <v>1489</v>
      </c>
      <c r="G3455" s="114">
        <f>IF([Data da Aprovação]&lt;&gt;"ESTATUTÁRIO",YEAR([Data da Aprovação]),"")</f>
        <v>2013</v>
      </c>
      <c r="H3455" s="106">
        <f>Tabela9[[#This Row],[Valor do Provento R$]]/Tabela9[[#This Row],[Provento por 1 ou 1000 Ações]]</f>
        <v>1.2040047</v>
      </c>
    </row>
    <row r="3456" spans="1:8">
      <c r="A3456" s="118" t="s">
        <v>1592</v>
      </c>
      <c r="B3456" s="116" t="s">
        <v>1490</v>
      </c>
      <c r="C3456" s="138">
        <v>41029</v>
      </c>
      <c r="D3456" s="139">
        <v>0.26391286000000003</v>
      </c>
      <c r="E3456" s="118">
        <v>1</v>
      </c>
      <c r="F3456" s="118" t="s">
        <v>1492</v>
      </c>
      <c r="G3456" s="113">
        <f>IF([Data da Aprovação]&lt;&gt;"ESTATUTÁRIO",YEAR([Data da Aprovação]),"")</f>
        <v>2012</v>
      </c>
      <c r="H3456" s="106">
        <f>Tabela9[[#This Row],[Valor do Provento R$]]/Tabela9[[#This Row],[Provento por 1 ou 1000 Ações]]</f>
        <v>0.26391286000000003</v>
      </c>
    </row>
    <row r="3457" spans="1:8">
      <c r="A3457" s="119" t="s">
        <v>1592</v>
      </c>
      <c r="B3457" s="117" t="s">
        <v>1490</v>
      </c>
      <c r="C3457" s="140">
        <v>41620</v>
      </c>
      <c r="D3457" s="141">
        <v>1.3244051699999999</v>
      </c>
      <c r="E3457" s="119">
        <v>1</v>
      </c>
      <c r="F3457" s="119" t="s">
        <v>1489</v>
      </c>
      <c r="G3457" s="114">
        <f>IF([Data da Aprovação]&lt;&gt;"ESTATUTÁRIO",YEAR([Data da Aprovação]),"")</f>
        <v>2013</v>
      </c>
      <c r="H3457" s="106">
        <f>Tabela9[[#This Row],[Valor do Provento R$]]/Tabela9[[#This Row],[Provento por 1 ou 1000 Ações]]</f>
        <v>1.3244051699999999</v>
      </c>
    </row>
    <row r="3458" spans="1:8">
      <c r="A3458" s="118" t="s">
        <v>1592</v>
      </c>
      <c r="B3458" s="116" t="s">
        <v>1502</v>
      </c>
      <c r="C3458" s="138">
        <v>35550</v>
      </c>
      <c r="D3458" s="139">
        <v>1.6242385000000002E-2</v>
      </c>
      <c r="E3458" s="118">
        <v>1</v>
      </c>
      <c r="F3458" s="118" t="s">
        <v>1489</v>
      </c>
      <c r="G3458" s="113">
        <f>IF([Data da Aprovação]&lt;&gt;"ESTATUTÁRIO",YEAR([Data da Aprovação]),"")</f>
        <v>1997</v>
      </c>
      <c r="H3458" s="106">
        <f>Tabela9[[#This Row],[Valor do Provento R$]]/Tabela9[[#This Row],[Provento por 1 ou 1000 Ações]]</f>
        <v>1.6242385000000002E-2</v>
      </c>
    </row>
    <row r="3459" spans="1:8">
      <c r="A3459" s="119" t="s">
        <v>1592</v>
      </c>
      <c r="B3459" s="117" t="s">
        <v>1502</v>
      </c>
      <c r="C3459" s="140">
        <v>35550</v>
      </c>
      <c r="D3459" s="141">
        <v>2.906634E-3</v>
      </c>
      <c r="E3459" s="119">
        <v>1</v>
      </c>
      <c r="F3459" s="119" t="s">
        <v>1492</v>
      </c>
      <c r="G3459" s="114">
        <f>IF([Data da Aprovação]&lt;&gt;"ESTATUTÁRIO",YEAR([Data da Aprovação]),"")</f>
        <v>1997</v>
      </c>
      <c r="H3459" s="106">
        <f>Tabela9[[#This Row],[Valor do Provento R$]]/Tabela9[[#This Row],[Provento por 1 ou 1000 Ações]]</f>
        <v>2.906634E-3</v>
      </c>
    </row>
    <row r="3460" spans="1:8">
      <c r="A3460" s="118" t="s">
        <v>1592</v>
      </c>
      <c r="B3460" s="116" t="s">
        <v>1502</v>
      </c>
      <c r="C3460" s="138">
        <v>35915</v>
      </c>
      <c r="D3460" s="139">
        <v>1.5399999999999999E-3</v>
      </c>
      <c r="E3460" s="118">
        <v>1</v>
      </c>
      <c r="F3460" s="118" t="s">
        <v>1492</v>
      </c>
      <c r="G3460" s="113">
        <f>IF([Data da Aprovação]&lt;&gt;"ESTATUTÁRIO",YEAR([Data da Aprovação]),"")</f>
        <v>1998</v>
      </c>
      <c r="H3460" s="106">
        <f>Tabela9[[#This Row],[Valor do Provento R$]]/Tabela9[[#This Row],[Provento por 1 ou 1000 Ações]]</f>
        <v>1.5399999999999999E-3</v>
      </c>
    </row>
    <row r="3461" spans="1:8">
      <c r="A3461" s="119" t="s">
        <v>1592</v>
      </c>
      <c r="B3461" s="117" t="s">
        <v>1502</v>
      </c>
      <c r="C3461" s="140">
        <v>35915</v>
      </c>
      <c r="D3461" s="141">
        <v>1.325E-2</v>
      </c>
      <c r="E3461" s="119">
        <v>1</v>
      </c>
      <c r="F3461" s="119" t="s">
        <v>1489</v>
      </c>
      <c r="G3461" s="114">
        <f>IF([Data da Aprovação]&lt;&gt;"ESTATUTÁRIO",YEAR([Data da Aprovação]),"")</f>
        <v>1998</v>
      </c>
      <c r="H3461" s="106">
        <f>Tabela9[[#This Row],[Valor do Provento R$]]/Tabela9[[#This Row],[Provento por 1 ou 1000 Ações]]</f>
        <v>1.325E-2</v>
      </c>
    </row>
    <row r="3462" spans="1:8">
      <c r="A3462" s="118" t="s">
        <v>1592</v>
      </c>
      <c r="B3462" s="116" t="s">
        <v>1502</v>
      </c>
      <c r="C3462" s="138">
        <v>36381</v>
      </c>
      <c r="D3462" s="139">
        <v>1.32E-3</v>
      </c>
      <c r="E3462" s="118">
        <v>1</v>
      </c>
      <c r="F3462" s="118" t="s">
        <v>1492</v>
      </c>
      <c r="G3462" s="113">
        <f>IF([Data da Aprovação]&lt;&gt;"ESTATUTÁRIO",YEAR([Data da Aprovação]),"")</f>
        <v>1999</v>
      </c>
      <c r="H3462" s="106">
        <f>Tabela9[[#This Row],[Valor do Provento R$]]/Tabela9[[#This Row],[Provento por 1 ou 1000 Ações]]</f>
        <v>1.32E-3</v>
      </c>
    </row>
    <row r="3463" spans="1:8">
      <c r="A3463" s="119" t="s">
        <v>1592</v>
      </c>
      <c r="B3463" s="117" t="s">
        <v>1502</v>
      </c>
      <c r="C3463" s="140">
        <v>36644</v>
      </c>
      <c r="D3463" s="141">
        <v>5.0776E-4</v>
      </c>
      <c r="E3463" s="119">
        <v>1</v>
      </c>
      <c r="F3463" s="119" t="s">
        <v>1492</v>
      </c>
      <c r="G3463" s="114">
        <f>IF([Data da Aprovação]&lt;&gt;"ESTATUTÁRIO",YEAR([Data da Aprovação]),"")</f>
        <v>2000</v>
      </c>
      <c r="H3463" s="106">
        <f>Tabela9[[#This Row],[Valor do Provento R$]]/Tabela9[[#This Row],[Provento por 1 ou 1000 Ações]]</f>
        <v>5.0776E-4</v>
      </c>
    </row>
    <row r="3464" spans="1:8">
      <c r="A3464" s="118" t="s">
        <v>1592</v>
      </c>
      <c r="B3464" s="116" t="s">
        <v>1502</v>
      </c>
      <c r="C3464" s="138">
        <v>37008</v>
      </c>
      <c r="D3464" s="139">
        <v>1.36478176E-3</v>
      </c>
      <c r="E3464" s="118">
        <v>1</v>
      </c>
      <c r="F3464" s="118" t="s">
        <v>1492</v>
      </c>
      <c r="G3464" s="113">
        <f>IF([Data da Aprovação]&lt;&gt;"ESTATUTÁRIO",YEAR([Data da Aprovação]),"")</f>
        <v>2001</v>
      </c>
      <c r="H3464" s="106">
        <f>Tabela9[[#This Row],[Valor do Provento R$]]/Tabela9[[#This Row],[Provento por 1 ou 1000 Ações]]</f>
        <v>1.36478176E-3</v>
      </c>
    </row>
    <row r="3465" spans="1:8">
      <c r="A3465" s="119" t="s">
        <v>1592</v>
      </c>
      <c r="B3465" s="117" t="s">
        <v>1502</v>
      </c>
      <c r="C3465" s="140">
        <v>37965</v>
      </c>
      <c r="D3465" s="141">
        <v>3.7674880000000001E-2</v>
      </c>
      <c r="E3465" s="119">
        <v>1</v>
      </c>
      <c r="F3465" s="119" t="s">
        <v>1489</v>
      </c>
      <c r="G3465" s="114">
        <f>IF([Data da Aprovação]&lt;&gt;"ESTATUTÁRIO",YEAR([Data da Aprovação]),"")</f>
        <v>2003</v>
      </c>
      <c r="H3465" s="106">
        <f>Tabela9[[#This Row],[Valor do Provento R$]]/Tabela9[[#This Row],[Provento por 1 ou 1000 Ações]]</f>
        <v>3.7674880000000001E-2</v>
      </c>
    </row>
    <row r="3466" spans="1:8">
      <c r="A3466" s="118" t="s">
        <v>1592</v>
      </c>
      <c r="B3466" s="116" t="s">
        <v>1502</v>
      </c>
      <c r="C3466" s="138">
        <v>38336</v>
      </c>
      <c r="D3466" s="139">
        <v>6.3912750000000004E-2</v>
      </c>
      <c r="E3466" s="118">
        <v>1</v>
      </c>
      <c r="F3466" s="118" t="s">
        <v>1489</v>
      </c>
      <c r="G3466" s="113">
        <f>IF([Data da Aprovação]&lt;&gt;"ESTATUTÁRIO",YEAR([Data da Aprovação]),"")</f>
        <v>2004</v>
      </c>
      <c r="H3466" s="106">
        <f>Tabela9[[#This Row],[Valor do Provento R$]]/Tabela9[[#This Row],[Provento por 1 ou 1000 Ações]]</f>
        <v>6.3912750000000004E-2</v>
      </c>
    </row>
    <row r="3467" spans="1:8">
      <c r="A3467" s="119" t="s">
        <v>1592</v>
      </c>
      <c r="B3467" s="117" t="s">
        <v>1502</v>
      </c>
      <c r="C3467" s="140">
        <v>38471</v>
      </c>
      <c r="D3467" s="141">
        <v>3.0964000000000002E-4</v>
      </c>
      <c r="E3467" s="119">
        <v>1</v>
      </c>
      <c r="F3467" s="119" t="s">
        <v>1492</v>
      </c>
      <c r="G3467" s="114">
        <f>IF([Data da Aprovação]&lt;&gt;"ESTATUTÁRIO",YEAR([Data da Aprovação]),"")</f>
        <v>2005</v>
      </c>
      <c r="H3467" s="106">
        <f>Tabela9[[#This Row],[Valor do Provento R$]]/Tabela9[[#This Row],[Provento por 1 ou 1000 Ações]]</f>
        <v>3.0964000000000002E-4</v>
      </c>
    </row>
    <row r="3468" spans="1:8">
      <c r="A3468" s="118" t="s">
        <v>1592</v>
      </c>
      <c r="B3468" s="116" t="s">
        <v>1502</v>
      </c>
      <c r="C3468" s="138">
        <v>38705</v>
      </c>
      <c r="D3468" s="139">
        <v>5.432584E-2</v>
      </c>
      <c r="E3468" s="118">
        <v>1</v>
      </c>
      <c r="F3468" s="118" t="s">
        <v>1489</v>
      </c>
      <c r="G3468" s="113">
        <f>IF([Data da Aprovação]&lt;&gt;"ESTATUTÁRIO",YEAR([Data da Aprovação]),"")</f>
        <v>2005</v>
      </c>
      <c r="H3468" s="106">
        <f>Tabela9[[#This Row],[Valor do Provento R$]]/Tabela9[[#This Row],[Provento por 1 ou 1000 Ações]]</f>
        <v>5.432584E-2</v>
      </c>
    </row>
    <row r="3469" spans="1:8">
      <c r="A3469" s="119" t="s">
        <v>1592</v>
      </c>
      <c r="B3469" s="117" t="s">
        <v>1502</v>
      </c>
      <c r="C3469" s="140">
        <v>38834</v>
      </c>
      <c r="D3469" s="141">
        <v>1.1976530000000001E-2</v>
      </c>
      <c r="E3469" s="119">
        <v>1</v>
      </c>
      <c r="F3469" s="119" t="s">
        <v>1492</v>
      </c>
      <c r="G3469" s="114">
        <f>IF([Data da Aprovação]&lt;&gt;"ESTATUTÁRIO",YEAR([Data da Aprovação]),"")</f>
        <v>2006</v>
      </c>
      <c r="H3469" s="106">
        <f>Tabela9[[#This Row],[Valor do Provento R$]]/Tabela9[[#This Row],[Provento por 1 ou 1000 Ações]]</f>
        <v>1.1976530000000001E-2</v>
      </c>
    </row>
    <row r="3470" spans="1:8">
      <c r="A3470" s="118" t="s">
        <v>1592</v>
      </c>
      <c r="B3470" s="116" t="s">
        <v>1502</v>
      </c>
      <c r="C3470" s="138">
        <v>38960</v>
      </c>
      <c r="D3470" s="139">
        <v>6.7276580000000002E-2</v>
      </c>
      <c r="E3470" s="118">
        <v>1</v>
      </c>
      <c r="F3470" s="118" t="s">
        <v>1489</v>
      </c>
      <c r="G3470" s="113">
        <f>IF([Data da Aprovação]&lt;&gt;"ESTATUTÁRIO",YEAR([Data da Aprovação]),"")</f>
        <v>2006</v>
      </c>
      <c r="H3470" s="106">
        <f>Tabela9[[#This Row],[Valor do Provento R$]]/Tabela9[[#This Row],[Provento por 1 ou 1000 Ações]]</f>
        <v>6.7276580000000002E-2</v>
      </c>
    </row>
    <row r="3471" spans="1:8">
      <c r="A3471" s="119" t="s">
        <v>1592</v>
      </c>
      <c r="B3471" s="117" t="s">
        <v>1502</v>
      </c>
      <c r="C3471" s="140">
        <v>39202</v>
      </c>
      <c r="D3471" s="141">
        <v>1.9941569999999999E-2</v>
      </c>
      <c r="E3471" s="119">
        <v>1</v>
      </c>
      <c r="F3471" s="119" t="s">
        <v>1492</v>
      </c>
      <c r="G3471" s="114">
        <f>IF([Data da Aprovação]&lt;&gt;"ESTATUTÁRIO",YEAR([Data da Aprovação]),"")</f>
        <v>2007</v>
      </c>
      <c r="H3471" s="106">
        <f>Tabela9[[#This Row],[Valor do Provento R$]]/Tabela9[[#This Row],[Provento por 1 ou 1000 Ações]]</f>
        <v>1.9941569999999999E-2</v>
      </c>
    </row>
    <row r="3472" spans="1:8">
      <c r="A3472" s="118" t="s">
        <v>1592</v>
      </c>
      <c r="B3472" s="116" t="s">
        <v>1502</v>
      </c>
      <c r="C3472" s="138">
        <v>39433</v>
      </c>
      <c r="D3472" s="139">
        <v>1.8879423399999999</v>
      </c>
      <c r="E3472" s="118">
        <v>1</v>
      </c>
      <c r="F3472" s="118" t="s">
        <v>1489</v>
      </c>
      <c r="G3472" s="113">
        <f>IF([Data da Aprovação]&lt;&gt;"ESTATUTÁRIO",YEAR([Data da Aprovação]),"")</f>
        <v>2007</v>
      </c>
      <c r="H3472" s="106">
        <f>Tabela9[[#This Row],[Valor do Provento R$]]/Tabela9[[#This Row],[Provento por 1 ou 1000 Ações]]</f>
        <v>1.8879423399999999</v>
      </c>
    </row>
    <row r="3473" spans="1:8">
      <c r="A3473" s="119" t="s">
        <v>1592</v>
      </c>
      <c r="B3473" s="117" t="s">
        <v>1502</v>
      </c>
      <c r="C3473" s="140">
        <v>39566</v>
      </c>
      <c r="D3473" s="141">
        <v>0.76564151999999996</v>
      </c>
      <c r="E3473" s="119">
        <v>1</v>
      </c>
      <c r="F3473" s="119" t="s">
        <v>1492</v>
      </c>
      <c r="G3473" s="114">
        <f>IF([Data da Aprovação]&lt;&gt;"ESTATUTÁRIO",YEAR([Data da Aprovação]),"")</f>
        <v>2008</v>
      </c>
      <c r="H3473" s="106">
        <f>Tabela9[[#This Row],[Valor do Provento R$]]/Tabela9[[#This Row],[Provento por 1 ou 1000 Ações]]</f>
        <v>0.76564151999999996</v>
      </c>
    </row>
    <row r="3474" spans="1:8">
      <c r="A3474" s="118" t="s">
        <v>1592</v>
      </c>
      <c r="B3474" s="116" t="s">
        <v>1502</v>
      </c>
      <c r="C3474" s="138">
        <v>39930</v>
      </c>
      <c r="D3474" s="139">
        <v>1.9821435000000001</v>
      </c>
      <c r="E3474" s="118">
        <v>1</v>
      </c>
      <c r="F3474" s="118" t="s">
        <v>1492</v>
      </c>
      <c r="G3474" s="113">
        <f>IF([Data da Aprovação]&lt;&gt;"ESTATUTÁRIO",YEAR([Data da Aprovação]),"")</f>
        <v>2009</v>
      </c>
      <c r="H3474" s="106">
        <f>Tabela9[[#This Row],[Valor do Provento R$]]/Tabela9[[#This Row],[Provento por 1 ou 1000 Ações]]</f>
        <v>1.9821435000000001</v>
      </c>
    </row>
    <row r="3475" spans="1:8">
      <c r="A3475" s="119" t="s">
        <v>1592</v>
      </c>
      <c r="B3475" s="117" t="s">
        <v>1502</v>
      </c>
      <c r="C3475" s="140">
        <v>40298</v>
      </c>
      <c r="D3475" s="141">
        <v>0.97620123000000003</v>
      </c>
      <c r="E3475" s="119">
        <v>1</v>
      </c>
      <c r="F3475" s="119" t="s">
        <v>1492</v>
      </c>
      <c r="G3475" s="114">
        <f>IF([Data da Aprovação]&lt;&gt;"ESTATUTÁRIO",YEAR([Data da Aprovação]),"")</f>
        <v>2010</v>
      </c>
      <c r="H3475" s="106">
        <f>Tabela9[[#This Row],[Valor do Provento R$]]/Tabela9[[#This Row],[Provento por 1 ou 1000 Ações]]</f>
        <v>0.97620123000000003</v>
      </c>
    </row>
    <row r="3476" spans="1:8">
      <c r="A3476" s="118" t="s">
        <v>1592</v>
      </c>
      <c r="B3476" s="116" t="s">
        <v>1502</v>
      </c>
      <c r="C3476" s="138">
        <v>40528</v>
      </c>
      <c r="D3476" s="139">
        <v>2.09736089</v>
      </c>
      <c r="E3476" s="118">
        <v>1</v>
      </c>
      <c r="F3476" s="118" t="s">
        <v>1489</v>
      </c>
      <c r="G3476" s="113">
        <f>IF([Data da Aprovação]&lt;&gt;"ESTATUTÁRIO",YEAR([Data da Aprovação]),"")</f>
        <v>2010</v>
      </c>
      <c r="H3476" s="106">
        <f>Tabela9[[#This Row],[Valor do Provento R$]]/Tabela9[[#This Row],[Provento por 1 ou 1000 Ações]]</f>
        <v>2.09736089</v>
      </c>
    </row>
    <row r="3477" spans="1:8">
      <c r="A3477" s="119" t="s">
        <v>1592</v>
      </c>
      <c r="B3477" s="117" t="s">
        <v>1502</v>
      </c>
      <c r="C3477" s="140">
        <v>40886</v>
      </c>
      <c r="D3477" s="141">
        <v>0.66604348999999996</v>
      </c>
      <c r="E3477" s="119">
        <v>1</v>
      </c>
      <c r="F3477" s="119" t="s">
        <v>1489</v>
      </c>
      <c r="G3477" s="114">
        <f>IF([Data da Aprovação]&lt;&gt;"ESTATUTÁRIO",YEAR([Data da Aprovação]),"")</f>
        <v>2011</v>
      </c>
      <c r="H3477" s="106">
        <f>Tabela9[[#This Row],[Valor do Provento R$]]/Tabela9[[#This Row],[Provento por 1 ou 1000 Ações]]</f>
        <v>0.66604348999999996</v>
      </c>
    </row>
    <row r="3478" spans="1:8">
      <c r="A3478" s="118" t="s">
        <v>1592</v>
      </c>
      <c r="B3478" s="116" t="s">
        <v>1502</v>
      </c>
      <c r="C3478" s="138">
        <v>40886</v>
      </c>
      <c r="D3478" s="139">
        <v>1.55410147</v>
      </c>
      <c r="E3478" s="118">
        <v>1</v>
      </c>
      <c r="F3478" s="118" t="s">
        <v>1489</v>
      </c>
      <c r="G3478" s="113">
        <f>IF([Data da Aprovação]&lt;&gt;"ESTATUTÁRIO",YEAR([Data da Aprovação]),"")</f>
        <v>2011</v>
      </c>
      <c r="H3478" s="106">
        <f>Tabela9[[#This Row],[Valor do Provento R$]]/Tabela9[[#This Row],[Provento por 1 ou 1000 Ações]]</f>
        <v>1.55410147</v>
      </c>
    </row>
    <row r="3479" spans="1:8">
      <c r="A3479" s="119" t="s">
        <v>1592</v>
      </c>
      <c r="B3479" s="117" t="s">
        <v>1503</v>
      </c>
      <c r="C3479" s="140">
        <v>35550</v>
      </c>
      <c r="D3479" s="141">
        <v>1.6242385000000002E-2</v>
      </c>
      <c r="E3479" s="119">
        <v>1</v>
      </c>
      <c r="F3479" s="119" t="s">
        <v>1489</v>
      </c>
      <c r="G3479" s="114">
        <f>IF([Data da Aprovação]&lt;&gt;"ESTATUTÁRIO",YEAR([Data da Aprovação]),"")</f>
        <v>1997</v>
      </c>
      <c r="H3479" s="106">
        <f>Tabela9[[#This Row],[Valor do Provento R$]]/Tabela9[[#This Row],[Provento por 1 ou 1000 Ações]]</f>
        <v>1.6242385000000002E-2</v>
      </c>
    </row>
    <row r="3480" spans="1:8">
      <c r="A3480" s="118" t="s">
        <v>1592</v>
      </c>
      <c r="B3480" s="116" t="s">
        <v>1503</v>
      </c>
      <c r="C3480" s="138">
        <v>35550</v>
      </c>
      <c r="D3480" s="139">
        <v>2.906634E-3</v>
      </c>
      <c r="E3480" s="118">
        <v>1</v>
      </c>
      <c r="F3480" s="118" t="s">
        <v>1492</v>
      </c>
      <c r="G3480" s="113">
        <f>IF([Data da Aprovação]&lt;&gt;"ESTATUTÁRIO",YEAR([Data da Aprovação]),"")</f>
        <v>1997</v>
      </c>
      <c r="H3480" s="106">
        <f>Tabela9[[#This Row],[Valor do Provento R$]]/Tabela9[[#This Row],[Provento por 1 ou 1000 Ações]]</f>
        <v>2.906634E-3</v>
      </c>
    </row>
    <row r="3481" spans="1:8">
      <c r="A3481" s="119" t="s">
        <v>1592</v>
      </c>
      <c r="B3481" s="117" t="s">
        <v>1503</v>
      </c>
      <c r="C3481" s="140">
        <v>35915</v>
      </c>
      <c r="D3481" s="141">
        <v>1.5399999999999999E-3</v>
      </c>
      <c r="E3481" s="119">
        <v>1</v>
      </c>
      <c r="F3481" s="119" t="s">
        <v>1492</v>
      </c>
      <c r="G3481" s="114">
        <f>IF([Data da Aprovação]&lt;&gt;"ESTATUTÁRIO",YEAR([Data da Aprovação]),"")</f>
        <v>1998</v>
      </c>
      <c r="H3481" s="106">
        <f>Tabela9[[#This Row],[Valor do Provento R$]]/Tabela9[[#This Row],[Provento por 1 ou 1000 Ações]]</f>
        <v>1.5399999999999999E-3</v>
      </c>
    </row>
    <row r="3482" spans="1:8">
      <c r="A3482" s="118" t="s">
        <v>1592</v>
      </c>
      <c r="B3482" s="116" t="s">
        <v>1503</v>
      </c>
      <c r="C3482" s="138">
        <v>35915</v>
      </c>
      <c r="D3482" s="139">
        <v>1.325E-2</v>
      </c>
      <c r="E3482" s="118">
        <v>1</v>
      </c>
      <c r="F3482" s="118" t="s">
        <v>1489</v>
      </c>
      <c r="G3482" s="113">
        <f>IF([Data da Aprovação]&lt;&gt;"ESTATUTÁRIO",YEAR([Data da Aprovação]),"")</f>
        <v>1998</v>
      </c>
      <c r="H3482" s="106">
        <f>Tabela9[[#This Row],[Valor do Provento R$]]/Tabela9[[#This Row],[Provento por 1 ou 1000 Ações]]</f>
        <v>1.325E-2</v>
      </c>
    </row>
    <row r="3483" spans="1:8">
      <c r="A3483" s="119" t="s">
        <v>1592</v>
      </c>
      <c r="B3483" s="117" t="s">
        <v>1503</v>
      </c>
      <c r="C3483" s="140">
        <v>36381</v>
      </c>
      <c r="D3483" s="141">
        <v>1.32E-3</v>
      </c>
      <c r="E3483" s="119">
        <v>1</v>
      </c>
      <c r="F3483" s="119" t="s">
        <v>1492</v>
      </c>
      <c r="G3483" s="114">
        <f>IF([Data da Aprovação]&lt;&gt;"ESTATUTÁRIO",YEAR([Data da Aprovação]),"")</f>
        <v>1999</v>
      </c>
      <c r="H3483" s="106">
        <f>Tabela9[[#This Row],[Valor do Provento R$]]/Tabela9[[#This Row],[Provento por 1 ou 1000 Ações]]</f>
        <v>1.32E-3</v>
      </c>
    </row>
    <row r="3484" spans="1:8">
      <c r="A3484" s="118" t="s">
        <v>1592</v>
      </c>
      <c r="B3484" s="116" t="s">
        <v>1503</v>
      </c>
      <c r="C3484" s="138">
        <v>36644</v>
      </c>
      <c r="D3484" s="139">
        <v>5.0776E-4</v>
      </c>
      <c r="E3484" s="118">
        <v>1</v>
      </c>
      <c r="F3484" s="118" t="s">
        <v>1492</v>
      </c>
      <c r="G3484" s="113">
        <f>IF([Data da Aprovação]&lt;&gt;"ESTATUTÁRIO",YEAR([Data da Aprovação]),"")</f>
        <v>2000</v>
      </c>
      <c r="H3484" s="106">
        <f>Tabela9[[#This Row],[Valor do Provento R$]]/Tabela9[[#This Row],[Provento por 1 ou 1000 Ações]]</f>
        <v>5.0776E-4</v>
      </c>
    </row>
    <row r="3485" spans="1:8">
      <c r="A3485" s="119" t="s">
        <v>1592</v>
      </c>
      <c r="B3485" s="117" t="s">
        <v>1503</v>
      </c>
      <c r="C3485" s="140">
        <v>37008</v>
      </c>
      <c r="D3485" s="141">
        <v>1.36478176E-3</v>
      </c>
      <c r="E3485" s="119">
        <v>1</v>
      </c>
      <c r="F3485" s="119" t="s">
        <v>1492</v>
      </c>
      <c r="G3485" s="114">
        <f>IF([Data da Aprovação]&lt;&gt;"ESTATUTÁRIO",YEAR([Data da Aprovação]),"")</f>
        <v>2001</v>
      </c>
      <c r="H3485" s="106">
        <f>Tabela9[[#This Row],[Valor do Provento R$]]/Tabela9[[#This Row],[Provento por 1 ou 1000 Ações]]</f>
        <v>1.36478176E-3</v>
      </c>
    </row>
    <row r="3486" spans="1:8">
      <c r="A3486" s="118" t="s">
        <v>1592</v>
      </c>
      <c r="B3486" s="116" t="s">
        <v>1503</v>
      </c>
      <c r="C3486" s="138">
        <v>37965</v>
      </c>
      <c r="D3486" s="139">
        <v>3.7674880000000001E-2</v>
      </c>
      <c r="E3486" s="118">
        <v>1</v>
      </c>
      <c r="F3486" s="118" t="s">
        <v>1489</v>
      </c>
      <c r="G3486" s="113">
        <f>IF([Data da Aprovação]&lt;&gt;"ESTATUTÁRIO",YEAR([Data da Aprovação]),"")</f>
        <v>2003</v>
      </c>
      <c r="H3486" s="106">
        <f>Tabela9[[#This Row],[Valor do Provento R$]]/Tabela9[[#This Row],[Provento por 1 ou 1000 Ações]]</f>
        <v>3.7674880000000001E-2</v>
      </c>
    </row>
    <row r="3487" spans="1:8">
      <c r="A3487" s="119" t="s">
        <v>1592</v>
      </c>
      <c r="B3487" s="117" t="s">
        <v>1503</v>
      </c>
      <c r="C3487" s="140">
        <v>38336</v>
      </c>
      <c r="D3487" s="141">
        <v>6.3912750000000004E-2</v>
      </c>
      <c r="E3487" s="119">
        <v>1</v>
      </c>
      <c r="F3487" s="119" t="s">
        <v>1489</v>
      </c>
      <c r="G3487" s="114">
        <f>IF([Data da Aprovação]&lt;&gt;"ESTATUTÁRIO",YEAR([Data da Aprovação]),"")</f>
        <v>2004</v>
      </c>
      <c r="H3487" s="106">
        <f>Tabela9[[#This Row],[Valor do Provento R$]]/Tabela9[[#This Row],[Provento por 1 ou 1000 Ações]]</f>
        <v>6.3912750000000004E-2</v>
      </c>
    </row>
    <row r="3488" spans="1:8">
      <c r="A3488" s="118" t="s">
        <v>1592</v>
      </c>
      <c r="B3488" s="116" t="s">
        <v>1503</v>
      </c>
      <c r="C3488" s="138">
        <v>38471</v>
      </c>
      <c r="D3488" s="139">
        <v>3.0964000000000002E-4</v>
      </c>
      <c r="E3488" s="118">
        <v>1</v>
      </c>
      <c r="F3488" s="118" t="s">
        <v>1492</v>
      </c>
      <c r="G3488" s="113">
        <f>IF([Data da Aprovação]&lt;&gt;"ESTATUTÁRIO",YEAR([Data da Aprovação]),"")</f>
        <v>2005</v>
      </c>
      <c r="H3488" s="106">
        <f>Tabela9[[#This Row],[Valor do Provento R$]]/Tabela9[[#This Row],[Provento por 1 ou 1000 Ações]]</f>
        <v>3.0964000000000002E-4</v>
      </c>
    </row>
    <row r="3489" spans="1:8">
      <c r="A3489" s="119" t="s">
        <v>1592</v>
      </c>
      <c r="B3489" s="117" t="s">
        <v>1503</v>
      </c>
      <c r="C3489" s="140">
        <v>38705</v>
      </c>
      <c r="D3489" s="141">
        <v>5.432584E-2</v>
      </c>
      <c r="E3489" s="119">
        <v>1</v>
      </c>
      <c r="F3489" s="119" t="s">
        <v>1489</v>
      </c>
      <c r="G3489" s="114">
        <f>IF([Data da Aprovação]&lt;&gt;"ESTATUTÁRIO",YEAR([Data da Aprovação]),"")</f>
        <v>2005</v>
      </c>
      <c r="H3489" s="106">
        <f>Tabela9[[#This Row],[Valor do Provento R$]]/Tabela9[[#This Row],[Provento por 1 ou 1000 Ações]]</f>
        <v>5.432584E-2</v>
      </c>
    </row>
    <row r="3490" spans="1:8">
      <c r="A3490" s="118" t="s">
        <v>1592</v>
      </c>
      <c r="B3490" s="116" t="s">
        <v>1503</v>
      </c>
      <c r="C3490" s="138">
        <v>38834</v>
      </c>
      <c r="D3490" s="139">
        <v>1.1976530000000001E-2</v>
      </c>
      <c r="E3490" s="118">
        <v>1</v>
      </c>
      <c r="F3490" s="118" t="s">
        <v>1492</v>
      </c>
      <c r="G3490" s="113">
        <f>IF([Data da Aprovação]&lt;&gt;"ESTATUTÁRIO",YEAR([Data da Aprovação]),"")</f>
        <v>2006</v>
      </c>
      <c r="H3490" s="106">
        <f>Tabela9[[#This Row],[Valor do Provento R$]]/Tabela9[[#This Row],[Provento por 1 ou 1000 Ações]]</f>
        <v>1.1976530000000001E-2</v>
      </c>
    </row>
    <row r="3491" spans="1:8">
      <c r="A3491" s="119" t="s">
        <v>1592</v>
      </c>
      <c r="B3491" s="117" t="s">
        <v>1503</v>
      </c>
      <c r="C3491" s="140">
        <v>38960</v>
      </c>
      <c r="D3491" s="141">
        <v>6.7276580000000002E-2</v>
      </c>
      <c r="E3491" s="119">
        <v>1</v>
      </c>
      <c r="F3491" s="119" t="s">
        <v>1489</v>
      </c>
      <c r="G3491" s="114">
        <f>IF([Data da Aprovação]&lt;&gt;"ESTATUTÁRIO",YEAR([Data da Aprovação]),"")</f>
        <v>2006</v>
      </c>
      <c r="H3491" s="106">
        <f>Tabela9[[#This Row],[Valor do Provento R$]]/Tabela9[[#This Row],[Provento por 1 ou 1000 Ações]]</f>
        <v>6.7276580000000002E-2</v>
      </c>
    </row>
    <row r="3492" spans="1:8">
      <c r="A3492" s="118" t="s">
        <v>1592</v>
      </c>
      <c r="B3492" s="116" t="s">
        <v>1503</v>
      </c>
      <c r="C3492" s="138">
        <v>39202</v>
      </c>
      <c r="D3492" s="139">
        <v>1.9941569999999999E-2</v>
      </c>
      <c r="E3492" s="118">
        <v>1</v>
      </c>
      <c r="F3492" s="118" t="s">
        <v>1492</v>
      </c>
      <c r="G3492" s="113">
        <f>IF([Data da Aprovação]&lt;&gt;"ESTATUTÁRIO",YEAR([Data da Aprovação]),"")</f>
        <v>2007</v>
      </c>
      <c r="H3492" s="106">
        <f>Tabela9[[#This Row],[Valor do Provento R$]]/Tabela9[[#This Row],[Provento por 1 ou 1000 Ações]]</f>
        <v>1.9941569999999999E-2</v>
      </c>
    </row>
    <row r="3493" spans="1:8">
      <c r="A3493" s="119" t="s">
        <v>1592</v>
      </c>
      <c r="B3493" s="117" t="s">
        <v>1503</v>
      </c>
      <c r="C3493" s="140">
        <v>39433</v>
      </c>
      <c r="D3493" s="141">
        <v>1.8879423399999999</v>
      </c>
      <c r="E3493" s="119">
        <v>1</v>
      </c>
      <c r="F3493" s="119" t="s">
        <v>1489</v>
      </c>
      <c r="G3493" s="114">
        <f>IF([Data da Aprovação]&lt;&gt;"ESTATUTÁRIO",YEAR([Data da Aprovação]),"")</f>
        <v>2007</v>
      </c>
      <c r="H3493" s="106">
        <f>Tabela9[[#This Row],[Valor do Provento R$]]/Tabela9[[#This Row],[Provento por 1 ou 1000 Ações]]</f>
        <v>1.8879423399999999</v>
      </c>
    </row>
    <row r="3494" spans="1:8">
      <c r="A3494" s="118" t="s">
        <v>1592</v>
      </c>
      <c r="B3494" s="116" t="s">
        <v>1503</v>
      </c>
      <c r="C3494" s="138">
        <v>39566</v>
      </c>
      <c r="D3494" s="139">
        <v>0.76564151999999996</v>
      </c>
      <c r="E3494" s="118">
        <v>1</v>
      </c>
      <c r="F3494" s="118" t="s">
        <v>1492</v>
      </c>
      <c r="G3494" s="113">
        <f>IF([Data da Aprovação]&lt;&gt;"ESTATUTÁRIO",YEAR([Data da Aprovação]),"")</f>
        <v>2008</v>
      </c>
      <c r="H3494" s="106">
        <f>Tabela9[[#This Row],[Valor do Provento R$]]/Tabela9[[#This Row],[Provento por 1 ou 1000 Ações]]</f>
        <v>0.76564151999999996</v>
      </c>
    </row>
    <row r="3495" spans="1:8">
      <c r="A3495" s="119" t="s">
        <v>1592</v>
      </c>
      <c r="B3495" s="117" t="s">
        <v>1503</v>
      </c>
      <c r="C3495" s="140">
        <v>39930</v>
      </c>
      <c r="D3495" s="141">
        <v>1.9821435000000001</v>
      </c>
      <c r="E3495" s="119">
        <v>1</v>
      </c>
      <c r="F3495" s="119" t="s">
        <v>1492</v>
      </c>
      <c r="G3495" s="114">
        <f>IF([Data da Aprovação]&lt;&gt;"ESTATUTÁRIO",YEAR([Data da Aprovação]),"")</f>
        <v>2009</v>
      </c>
      <c r="H3495" s="106">
        <f>Tabela9[[#This Row],[Valor do Provento R$]]/Tabela9[[#This Row],[Provento por 1 ou 1000 Ações]]</f>
        <v>1.9821435000000001</v>
      </c>
    </row>
    <row r="3496" spans="1:8">
      <c r="A3496" s="118" t="s">
        <v>1592</v>
      </c>
      <c r="B3496" s="116" t="s">
        <v>1503</v>
      </c>
      <c r="C3496" s="138">
        <v>40298</v>
      </c>
      <c r="D3496" s="139">
        <v>0.97620123000000003</v>
      </c>
      <c r="E3496" s="118">
        <v>1</v>
      </c>
      <c r="F3496" s="118" t="s">
        <v>1492</v>
      </c>
      <c r="G3496" s="113">
        <f>IF([Data da Aprovação]&lt;&gt;"ESTATUTÁRIO",YEAR([Data da Aprovação]),"")</f>
        <v>2010</v>
      </c>
      <c r="H3496" s="106">
        <f>Tabela9[[#This Row],[Valor do Provento R$]]/Tabela9[[#This Row],[Provento por 1 ou 1000 Ações]]</f>
        <v>0.97620123000000003</v>
      </c>
    </row>
    <row r="3497" spans="1:8">
      <c r="A3497" s="119" t="s">
        <v>1592</v>
      </c>
      <c r="B3497" s="117" t="s">
        <v>1503</v>
      </c>
      <c r="C3497" s="140">
        <v>40528</v>
      </c>
      <c r="D3497" s="141">
        <v>2.09736089</v>
      </c>
      <c r="E3497" s="119">
        <v>1</v>
      </c>
      <c r="F3497" s="119" t="s">
        <v>1489</v>
      </c>
      <c r="G3497" s="114">
        <f>IF([Data da Aprovação]&lt;&gt;"ESTATUTÁRIO",YEAR([Data da Aprovação]),"")</f>
        <v>2010</v>
      </c>
      <c r="H3497" s="106">
        <f>Tabela9[[#This Row],[Valor do Provento R$]]/Tabela9[[#This Row],[Provento por 1 ou 1000 Ações]]</f>
        <v>2.09736089</v>
      </c>
    </row>
    <row r="3498" spans="1:8">
      <c r="A3498" s="118" t="s">
        <v>1592</v>
      </c>
      <c r="B3498" s="116" t="s">
        <v>1503</v>
      </c>
      <c r="C3498" s="138">
        <v>40886</v>
      </c>
      <c r="D3498" s="139">
        <v>0.66604348999999996</v>
      </c>
      <c r="E3498" s="118">
        <v>1</v>
      </c>
      <c r="F3498" s="118" t="s">
        <v>1489</v>
      </c>
      <c r="G3498" s="113">
        <f>IF([Data da Aprovação]&lt;&gt;"ESTATUTÁRIO",YEAR([Data da Aprovação]),"")</f>
        <v>2011</v>
      </c>
      <c r="H3498" s="106">
        <f>Tabela9[[#This Row],[Valor do Provento R$]]/Tabela9[[#This Row],[Provento por 1 ou 1000 Ações]]</f>
        <v>0.66604348999999996</v>
      </c>
    </row>
    <row r="3499" spans="1:8">
      <c r="A3499" s="119" t="s">
        <v>1592</v>
      </c>
      <c r="B3499" s="117" t="s">
        <v>1503</v>
      </c>
      <c r="C3499" s="140">
        <v>40886</v>
      </c>
      <c r="D3499" s="141">
        <v>1.55410147</v>
      </c>
      <c r="E3499" s="119">
        <v>1</v>
      </c>
      <c r="F3499" s="119" t="s">
        <v>1489</v>
      </c>
      <c r="G3499" s="114">
        <f>IF([Data da Aprovação]&lt;&gt;"ESTATUTÁRIO",YEAR([Data da Aprovação]),"")</f>
        <v>2011</v>
      </c>
      <c r="H3499" s="106">
        <f>Tabela9[[#This Row],[Valor do Provento R$]]/Tabela9[[#This Row],[Provento por 1 ou 1000 Ações]]</f>
        <v>1.55410147</v>
      </c>
    </row>
    <row r="3500" spans="1:8">
      <c r="A3500" s="118" t="s">
        <v>1593</v>
      </c>
      <c r="B3500" s="116" t="s">
        <v>1488</v>
      </c>
      <c r="C3500" s="138">
        <v>36627</v>
      </c>
      <c r="D3500" s="139">
        <v>7.5300000000000006E-2</v>
      </c>
      <c r="E3500" s="118">
        <v>1000</v>
      </c>
      <c r="F3500" s="118" t="s">
        <v>1492</v>
      </c>
      <c r="G3500" s="113">
        <f>IF([Data da Aprovação]&lt;&gt;"ESTATUTÁRIO",YEAR([Data da Aprovação]),"")</f>
        <v>2000</v>
      </c>
      <c r="H3500" s="106">
        <f>Tabela9[[#This Row],[Valor do Provento R$]]/Tabela9[[#This Row],[Provento por 1 ou 1000 Ações]]</f>
        <v>7.5300000000000001E-5</v>
      </c>
    </row>
    <row r="3501" spans="1:8">
      <c r="A3501" s="119" t="s">
        <v>1593</v>
      </c>
      <c r="B3501" s="117" t="s">
        <v>1488</v>
      </c>
      <c r="C3501" s="140">
        <v>37405</v>
      </c>
      <c r="D3501" s="141">
        <v>6.2300000000000001E-2</v>
      </c>
      <c r="E3501" s="119">
        <v>1000</v>
      </c>
      <c r="F3501" s="119" t="s">
        <v>1492</v>
      </c>
      <c r="G3501" s="114">
        <f>IF([Data da Aprovação]&lt;&gt;"ESTATUTÁRIO",YEAR([Data da Aprovação]),"")</f>
        <v>2002</v>
      </c>
      <c r="H3501" s="106">
        <f>Tabela9[[#This Row],[Valor do Provento R$]]/Tabela9[[#This Row],[Provento por 1 ou 1000 Ações]]</f>
        <v>6.2299999999999996E-5</v>
      </c>
    </row>
    <row r="3502" spans="1:8">
      <c r="A3502" s="118" t="s">
        <v>1593</v>
      </c>
      <c r="B3502" s="116" t="s">
        <v>1488</v>
      </c>
      <c r="C3502" s="138">
        <v>38064</v>
      </c>
      <c r="D3502" s="139">
        <v>0.14122285000000001</v>
      </c>
      <c r="E3502" s="118">
        <v>1000</v>
      </c>
      <c r="F3502" s="118" t="s">
        <v>1489</v>
      </c>
      <c r="G3502" s="113">
        <f>IF([Data da Aprovação]&lt;&gt;"ESTATUTÁRIO",YEAR([Data da Aprovação]),"")</f>
        <v>2004</v>
      </c>
      <c r="H3502" s="106">
        <f>Tabela9[[#This Row],[Valor do Provento R$]]/Tabela9[[#This Row],[Provento por 1 ou 1000 Ações]]</f>
        <v>1.4122285E-4</v>
      </c>
    </row>
    <row r="3503" spans="1:8">
      <c r="A3503" s="119" t="s">
        <v>1593</v>
      </c>
      <c r="B3503" s="117" t="s">
        <v>1488</v>
      </c>
      <c r="C3503" s="140">
        <v>38106</v>
      </c>
      <c r="D3503" s="141">
        <v>7.5500159999999997E-2</v>
      </c>
      <c r="E3503" s="119">
        <v>1000</v>
      </c>
      <c r="F3503" s="119" t="s">
        <v>1492</v>
      </c>
      <c r="G3503" s="114">
        <f>IF([Data da Aprovação]&lt;&gt;"ESTATUTÁRIO",YEAR([Data da Aprovação]),"")</f>
        <v>2004</v>
      </c>
      <c r="H3503" s="106">
        <f>Tabela9[[#This Row],[Valor do Provento R$]]/Tabela9[[#This Row],[Provento por 1 ou 1000 Ações]]</f>
        <v>7.5500160000000003E-5</v>
      </c>
    </row>
    <row r="3504" spans="1:8">
      <c r="A3504" s="118" t="s">
        <v>1593</v>
      </c>
      <c r="B3504" s="116" t="s">
        <v>1488</v>
      </c>
      <c r="C3504" s="138">
        <v>38826</v>
      </c>
      <c r="D3504" s="139">
        <v>0.217</v>
      </c>
      <c r="E3504" s="118">
        <v>1000</v>
      </c>
      <c r="F3504" s="118" t="s">
        <v>1489</v>
      </c>
      <c r="G3504" s="113">
        <f>IF([Data da Aprovação]&lt;&gt;"ESTATUTÁRIO",YEAR([Data da Aprovação]),"")</f>
        <v>2006</v>
      </c>
      <c r="H3504" s="106">
        <f>Tabela9[[#This Row],[Valor do Provento R$]]/Tabela9[[#This Row],[Provento por 1 ou 1000 Ações]]</f>
        <v>2.1699999999999999E-4</v>
      </c>
    </row>
    <row r="3505" spans="1:8">
      <c r="A3505" s="119" t="s">
        <v>1593</v>
      </c>
      <c r="B3505" s="117" t="s">
        <v>1488</v>
      </c>
      <c r="C3505" s="140">
        <v>38826</v>
      </c>
      <c r="D3505" s="141">
        <v>4.3700000000000003E-2</v>
      </c>
      <c r="E3505" s="119">
        <v>1000</v>
      </c>
      <c r="F3505" s="119" t="s">
        <v>1492</v>
      </c>
      <c r="G3505" s="114">
        <f>IF([Data da Aprovação]&lt;&gt;"ESTATUTÁRIO",YEAR([Data da Aprovação]),"")</f>
        <v>2006</v>
      </c>
      <c r="H3505" s="106">
        <f>Tabela9[[#This Row],[Valor do Provento R$]]/Tabela9[[#This Row],[Provento por 1 ou 1000 Ações]]</f>
        <v>4.3700000000000005E-5</v>
      </c>
    </row>
    <row r="3506" spans="1:8">
      <c r="A3506" s="118" t="s">
        <v>1593</v>
      </c>
      <c r="B3506" s="116" t="s">
        <v>1488</v>
      </c>
      <c r="C3506" s="138">
        <v>39198</v>
      </c>
      <c r="D3506" s="139">
        <v>0.22180800000000001</v>
      </c>
      <c r="E3506" s="118">
        <v>1000</v>
      </c>
      <c r="F3506" s="118" t="s">
        <v>1489</v>
      </c>
      <c r="G3506" s="113">
        <f>IF([Data da Aprovação]&lt;&gt;"ESTATUTÁRIO",YEAR([Data da Aprovação]),"")</f>
        <v>2007</v>
      </c>
      <c r="H3506" s="106">
        <f>Tabela9[[#This Row],[Valor do Provento R$]]/Tabela9[[#This Row],[Provento por 1 ou 1000 Ações]]</f>
        <v>2.2180800000000001E-4</v>
      </c>
    </row>
    <row r="3507" spans="1:8">
      <c r="A3507" s="119" t="s">
        <v>1593</v>
      </c>
      <c r="B3507" s="117" t="s">
        <v>1488</v>
      </c>
      <c r="C3507" s="140">
        <v>39198</v>
      </c>
      <c r="D3507" s="141">
        <v>9.0168999999999999E-2</v>
      </c>
      <c r="E3507" s="119">
        <v>1000</v>
      </c>
      <c r="F3507" s="119" t="s">
        <v>1492</v>
      </c>
      <c r="G3507" s="114">
        <f>IF([Data da Aprovação]&lt;&gt;"ESTATUTÁRIO",YEAR([Data da Aprovação]),"")</f>
        <v>2007</v>
      </c>
      <c r="H3507" s="106">
        <f>Tabela9[[#This Row],[Valor do Provento R$]]/Tabela9[[#This Row],[Provento por 1 ou 1000 Ações]]</f>
        <v>9.0168999999999997E-5</v>
      </c>
    </row>
    <row r="3508" spans="1:8">
      <c r="A3508" s="118" t="s">
        <v>1593</v>
      </c>
      <c r="B3508" s="116" t="s">
        <v>1488</v>
      </c>
      <c r="C3508" s="138">
        <v>39325</v>
      </c>
      <c r="D3508" s="139">
        <v>0.214965141</v>
      </c>
      <c r="E3508" s="118">
        <v>1</v>
      </c>
      <c r="F3508" s="118" t="s">
        <v>1489</v>
      </c>
      <c r="G3508" s="113">
        <f>IF([Data da Aprovação]&lt;&gt;"ESTATUTÁRIO",YEAR([Data da Aprovação]),"")</f>
        <v>2007</v>
      </c>
      <c r="H3508" s="106">
        <f>Tabela9[[#This Row],[Valor do Provento R$]]/Tabela9[[#This Row],[Provento por 1 ou 1000 Ações]]</f>
        <v>0.214965141</v>
      </c>
    </row>
    <row r="3509" spans="1:8">
      <c r="A3509" s="119" t="s">
        <v>1593</v>
      </c>
      <c r="B3509" s="117" t="s">
        <v>1488</v>
      </c>
      <c r="C3509" s="140">
        <v>39437</v>
      </c>
      <c r="D3509" s="141">
        <v>3.852821322</v>
      </c>
      <c r="E3509" s="119">
        <v>1</v>
      </c>
      <c r="F3509" s="119" t="s">
        <v>1492</v>
      </c>
      <c r="G3509" s="114">
        <f>IF([Data da Aprovação]&lt;&gt;"ESTATUTÁRIO",YEAR([Data da Aprovação]),"")</f>
        <v>2007</v>
      </c>
      <c r="H3509" s="106">
        <f>Tabela9[[#This Row],[Valor do Provento R$]]/Tabela9[[#This Row],[Provento por 1 ou 1000 Ações]]</f>
        <v>3.852821322</v>
      </c>
    </row>
    <row r="3510" spans="1:8">
      <c r="A3510" s="118" t="s">
        <v>1593</v>
      </c>
      <c r="B3510" s="116" t="s">
        <v>1488</v>
      </c>
      <c r="C3510" s="138">
        <v>39437</v>
      </c>
      <c r="D3510" s="139">
        <v>0.40809034700000002</v>
      </c>
      <c r="E3510" s="118">
        <v>1</v>
      </c>
      <c r="F3510" s="118" t="s">
        <v>1489</v>
      </c>
      <c r="G3510" s="113">
        <f>IF([Data da Aprovação]&lt;&gt;"ESTATUTÁRIO",YEAR([Data da Aprovação]),"")</f>
        <v>2007</v>
      </c>
      <c r="H3510" s="106">
        <f>Tabela9[[#This Row],[Valor do Provento R$]]/Tabela9[[#This Row],[Provento por 1 ou 1000 Ações]]</f>
        <v>0.40809034700000002</v>
      </c>
    </row>
    <row r="3511" spans="1:8">
      <c r="A3511" s="119" t="s">
        <v>1593</v>
      </c>
      <c r="B3511" s="117" t="s">
        <v>1488</v>
      </c>
      <c r="C3511" s="140">
        <v>39545</v>
      </c>
      <c r="D3511" s="141">
        <v>0.77698215999999998</v>
      </c>
      <c r="E3511" s="119">
        <v>1</v>
      </c>
      <c r="F3511" s="119" t="s">
        <v>1492</v>
      </c>
      <c r="G3511" s="114">
        <f>IF([Data da Aprovação]&lt;&gt;"ESTATUTÁRIO",YEAR([Data da Aprovação]),"")</f>
        <v>2008</v>
      </c>
      <c r="H3511" s="106">
        <f>Tabela9[[#This Row],[Valor do Provento R$]]/Tabela9[[#This Row],[Provento por 1 ou 1000 Ações]]</f>
        <v>0.77698215999999998</v>
      </c>
    </row>
    <row r="3512" spans="1:8">
      <c r="A3512" s="118" t="s">
        <v>1593</v>
      </c>
      <c r="B3512" s="116" t="s">
        <v>1488</v>
      </c>
      <c r="C3512" s="138">
        <v>39933</v>
      </c>
      <c r="D3512" s="139">
        <v>0.16386761699999999</v>
      </c>
      <c r="E3512" s="118">
        <v>1</v>
      </c>
      <c r="F3512" s="118" t="s">
        <v>1492</v>
      </c>
      <c r="G3512" s="113">
        <f>IF([Data da Aprovação]&lt;&gt;"ESTATUTÁRIO",YEAR([Data da Aprovação]),"")</f>
        <v>2009</v>
      </c>
      <c r="H3512" s="106">
        <f>Tabela9[[#This Row],[Valor do Provento R$]]/Tabela9[[#This Row],[Provento por 1 ou 1000 Ações]]</f>
        <v>0.16386761699999999</v>
      </c>
    </row>
    <row r="3513" spans="1:8">
      <c r="A3513" s="119" t="s">
        <v>1593</v>
      </c>
      <c r="B3513" s="117" t="s">
        <v>1488</v>
      </c>
      <c r="C3513" s="140">
        <v>40297</v>
      </c>
      <c r="D3513" s="141">
        <v>0.27755163399999999</v>
      </c>
      <c r="E3513" s="119">
        <v>1</v>
      </c>
      <c r="F3513" s="119" t="s">
        <v>1492</v>
      </c>
      <c r="G3513" s="114">
        <f>IF([Data da Aprovação]&lt;&gt;"ESTATUTÁRIO",YEAR([Data da Aprovação]),"")</f>
        <v>2010</v>
      </c>
      <c r="H3513" s="106">
        <f>Tabela9[[#This Row],[Valor do Provento R$]]/Tabela9[[#This Row],[Provento por 1 ou 1000 Ações]]</f>
        <v>0.27755163399999999</v>
      </c>
    </row>
    <row r="3514" spans="1:8">
      <c r="A3514" s="118" t="s">
        <v>1593</v>
      </c>
      <c r="B3514" s="116" t="s">
        <v>1502</v>
      </c>
      <c r="C3514" s="138">
        <v>36627</v>
      </c>
      <c r="D3514" s="139">
        <v>0.48759999999999998</v>
      </c>
      <c r="E3514" s="118">
        <v>1000</v>
      </c>
      <c r="F3514" s="118" t="s">
        <v>1492</v>
      </c>
      <c r="G3514" s="113">
        <f>IF([Data da Aprovação]&lt;&gt;"ESTATUTÁRIO",YEAR([Data da Aprovação]),"")</f>
        <v>2000</v>
      </c>
      <c r="H3514" s="106">
        <f>Tabela9[[#This Row],[Valor do Provento R$]]/Tabela9[[#This Row],[Provento por 1 ou 1000 Ações]]</f>
        <v>4.8759999999999998E-4</v>
      </c>
    </row>
    <row r="3515" spans="1:8">
      <c r="A3515" s="119" t="s">
        <v>1593</v>
      </c>
      <c r="B3515" s="117" t="s">
        <v>1502</v>
      </c>
      <c r="C3515" s="140">
        <v>37011</v>
      </c>
      <c r="D3515" s="141">
        <v>0.48</v>
      </c>
      <c r="E3515" s="119">
        <v>1000</v>
      </c>
      <c r="F3515" s="119" t="s">
        <v>1492</v>
      </c>
      <c r="G3515" s="114">
        <f>IF([Data da Aprovação]&lt;&gt;"ESTATUTÁRIO",YEAR([Data da Aprovação]),"")</f>
        <v>2001</v>
      </c>
      <c r="H3515" s="106">
        <f>Tabela9[[#This Row],[Valor do Provento R$]]/Tabela9[[#This Row],[Provento por 1 ou 1000 Ações]]</f>
        <v>4.7999999999999996E-4</v>
      </c>
    </row>
    <row r="3516" spans="1:8">
      <c r="A3516" s="118" t="s">
        <v>1593</v>
      </c>
      <c r="B3516" s="116" t="s">
        <v>1502</v>
      </c>
      <c r="C3516" s="138">
        <v>37405</v>
      </c>
      <c r="D3516" s="139">
        <v>0.48780000000000001</v>
      </c>
      <c r="E3516" s="118">
        <v>1000</v>
      </c>
      <c r="F3516" s="118" t="s">
        <v>1492</v>
      </c>
      <c r="G3516" s="113">
        <f>IF([Data da Aprovação]&lt;&gt;"ESTATUTÁRIO",YEAR([Data da Aprovação]),"")</f>
        <v>2002</v>
      </c>
      <c r="H3516" s="106">
        <f>Tabela9[[#This Row],[Valor do Provento R$]]/Tabela9[[#This Row],[Provento por 1 ou 1000 Ações]]</f>
        <v>4.8779999999999998E-4</v>
      </c>
    </row>
    <row r="3517" spans="1:8">
      <c r="A3517" s="119" t="s">
        <v>1593</v>
      </c>
      <c r="B3517" s="117" t="s">
        <v>1502</v>
      </c>
      <c r="C3517" s="140">
        <v>37741</v>
      </c>
      <c r="D3517" s="141">
        <v>0.48759999999999998</v>
      </c>
      <c r="E3517" s="119">
        <v>1000</v>
      </c>
      <c r="F3517" s="119" t="s">
        <v>1492</v>
      </c>
      <c r="G3517" s="114">
        <f>IF([Data da Aprovação]&lt;&gt;"ESTATUTÁRIO",YEAR([Data da Aprovação]),"")</f>
        <v>2003</v>
      </c>
      <c r="H3517" s="106">
        <f>Tabela9[[#This Row],[Valor do Provento R$]]/Tabela9[[#This Row],[Provento por 1 ou 1000 Ações]]</f>
        <v>4.8759999999999998E-4</v>
      </c>
    </row>
    <row r="3518" spans="1:8">
      <c r="A3518" s="118" t="s">
        <v>1593</v>
      </c>
      <c r="B3518" s="116" t="s">
        <v>1502</v>
      </c>
      <c r="C3518" s="138">
        <v>38064</v>
      </c>
      <c r="D3518" s="139">
        <v>0.35218009</v>
      </c>
      <c r="E3518" s="118">
        <v>1000</v>
      </c>
      <c r="F3518" s="118" t="s">
        <v>1489</v>
      </c>
      <c r="G3518" s="113">
        <f>IF([Data da Aprovação]&lt;&gt;"ESTATUTÁRIO",YEAR([Data da Aprovação]),"")</f>
        <v>2004</v>
      </c>
      <c r="H3518" s="106">
        <f>Tabela9[[#This Row],[Valor do Provento R$]]/Tabela9[[#This Row],[Provento por 1 ou 1000 Ações]]</f>
        <v>3.5218009000000003E-4</v>
      </c>
    </row>
    <row r="3519" spans="1:8">
      <c r="A3519" s="119" t="s">
        <v>1593</v>
      </c>
      <c r="B3519" s="117" t="s">
        <v>1502</v>
      </c>
      <c r="C3519" s="140">
        <v>38106</v>
      </c>
      <c r="D3519" s="141">
        <v>0.18828151000000001</v>
      </c>
      <c r="E3519" s="119">
        <v>1000</v>
      </c>
      <c r="F3519" s="119" t="s">
        <v>1492</v>
      </c>
      <c r="G3519" s="114">
        <f>IF([Data da Aprovação]&lt;&gt;"ESTATUTÁRIO",YEAR([Data da Aprovação]),"")</f>
        <v>2004</v>
      </c>
      <c r="H3519" s="106">
        <f>Tabela9[[#This Row],[Valor do Provento R$]]/Tabela9[[#This Row],[Provento por 1 ou 1000 Ações]]</f>
        <v>1.8828151000000002E-4</v>
      </c>
    </row>
    <row r="3520" spans="1:8">
      <c r="A3520" s="118" t="s">
        <v>1593</v>
      </c>
      <c r="B3520" s="116" t="s">
        <v>1502</v>
      </c>
      <c r="C3520" s="138">
        <v>38826</v>
      </c>
      <c r="D3520" s="139">
        <v>0.46400000000000002</v>
      </c>
      <c r="E3520" s="118">
        <v>1000</v>
      </c>
      <c r="F3520" s="118" t="s">
        <v>1489</v>
      </c>
      <c r="G3520" s="113">
        <f>IF([Data da Aprovação]&lt;&gt;"ESTATUTÁRIO",YEAR([Data da Aprovação]),"")</f>
        <v>2006</v>
      </c>
      <c r="H3520" s="106">
        <f>Tabela9[[#This Row],[Valor do Provento R$]]/Tabela9[[#This Row],[Provento por 1 ou 1000 Ações]]</f>
        <v>4.64E-4</v>
      </c>
    </row>
    <row r="3521" spans="1:8">
      <c r="A3521" s="119" t="s">
        <v>1593</v>
      </c>
      <c r="B3521" s="117" t="s">
        <v>1502</v>
      </c>
      <c r="C3521" s="140">
        <v>38826</v>
      </c>
      <c r="D3521" s="141">
        <v>9.3399999999999997E-2</v>
      </c>
      <c r="E3521" s="119">
        <v>1000</v>
      </c>
      <c r="F3521" s="119" t="s">
        <v>1492</v>
      </c>
      <c r="G3521" s="114">
        <f>IF([Data da Aprovação]&lt;&gt;"ESTATUTÁRIO",YEAR([Data da Aprovação]),"")</f>
        <v>2006</v>
      </c>
      <c r="H3521" s="106">
        <f>Tabela9[[#This Row],[Valor do Provento R$]]/Tabela9[[#This Row],[Provento por 1 ou 1000 Ações]]</f>
        <v>9.3399999999999993E-5</v>
      </c>
    </row>
    <row r="3522" spans="1:8">
      <c r="A3522" s="118" t="s">
        <v>1593</v>
      </c>
      <c r="B3522" s="116" t="s">
        <v>1502</v>
      </c>
      <c r="C3522" s="138">
        <v>39198</v>
      </c>
      <c r="D3522" s="139">
        <v>0.38808500000000001</v>
      </c>
      <c r="E3522" s="118">
        <v>1000</v>
      </c>
      <c r="F3522" s="118" t="s">
        <v>1489</v>
      </c>
      <c r="G3522" s="113">
        <f>IF([Data da Aprovação]&lt;&gt;"ESTATUTÁRIO",YEAR([Data da Aprovação]),"")</f>
        <v>2007</v>
      </c>
      <c r="H3522" s="106">
        <f>Tabela9[[#This Row],[Valor do Provento R$]]/Tabela9[[#This Row],[Provento por 1 ou 1000 Ações]]</f>
        <v>3.8808500000000004E-4</v>
      </c>
    </row>
    <row r="3523" spans="1:8">
      <c r="A3523" s="119" t="s">
        <v>1593</v>
      </c>
      <c r="B3523" s="117" t="s">
        <v>1502</v>
      </c>
      <c r="C3523" s="140">
        <v>39198</v>
      </c>
      <c r="D3523" s="141">
        <v>0.15776299999999999</v>
      </c>
      <c r="E3523" s="119">
        <v>1000</v>
      </c>
      <c r="F3523" s="119" t="s">
        <v>1492</v>
      </c>
      <c r="G3523" s="114">
        <f>IF([Data da Aprovação]&lt;&gt;"ESTATUTÁRIO",YEAR([Data da Aprovação]),"")</f>
        <v>2007</v>
      </c>
      <c r="H3523" s="106">
        <f>Tabela9[[#This Row],[Valor do Provento R$]]/Tabela9[[#This Row],[Provento por 1 ou 1000 Ações]]</f>
        <v>1.5776299999999997E-4</v>
      </c>
    </row>
    <row r="3524" spans="1:8">
      <c r="A3524" s="118" t="s">
        <v>1593</v>
      </c>
      <c r="B3524" s="116" t="s">
        <v>1502</v>
      </c>
      <c r="C3524" s="138">
        <v>39325</v>
      </c>
      <c r="D3524" s="139">
        <v>0.48763462600000002</v>
      </c>
      <c r="E3524" s="118">
        <v>1</v>
      </c>
      <c r="F3524" s="118" t="s">
        <v>1489</v>
      </c>
      <c r="G3524" s="113">
        <f>IF([Data da Aprovação]&lt;&gt;"ESTATUTÁRIO",YEAR([Data da Aprovação]),"")</f>
        <v>2007</v>
      </c>
      <c r="H3524" s="106">
        <f>Tabela9[[#This Row],[Valor do Provento R$]]/Tabela9[[#This Row],[Provento por 1 ou 1000 Ações]]</f>
        <v>0.48763462600000002</v>
      </c>
    </row>
    <row r="3525" spans="1:8">
      <c r="A3525" s="119" t="s">
        <v>1593</v>
      </c>
      <c r="B3525" s="117" t="s">
        <v>1502</v>
      </c>
      <c r="C3525" s="140">
        <v>39437</v>
      </c>
      <c r="D3525" s="141">
        <v>3.849417683</v>
      </c>
      <c r="E3525" s="119">
        <v>1</v>
      </c>
      <c r="F3525" s="119" t="s">
        <v>1492</v>
      </c>
      <c r="G3525" s="114">
        <f>IF([Data da Aprovação]&lt;&gt;"ESTATUTÁRIO",YEAR([Data da Aprovação]),"")</f>
        <v>2007</v>
      </c>
      <c r="H3525" s="106">
        <f>Tabela9[[#This Row],[Valor do Provento R$]]/Tabela9[[#This Row],[Provento por 1 ou 1000 Ações]]</f>
        <v>3.849417683</v>
      </c>
    </row>
    <row r="3526" spans="1:8">
      <c r="A3526" s="118" t="s">
        <v>1593</v>
      </c>
      <c r="B3526" s="116" t="s">
        <v>1502</v>
      </c>
      <c r="C3526" s="138">
        <v>39437</v>
      </c>
      <c r="D3526" s="139">
        <v>0.13882450099999999</v>
      </c>
      <c r="E3526" s="118">
        <v>1</v>
      </c>
      <c r="F3526" s="118" t="s">
        <v>1489</v>
      </c>
      <c r="G3526" s="113">
        <f>IF([Data da Aprovação]&lt;&gt;"ESTATUTÁRIO",YEAR([Data da Aprovação]),"")</f>
        <v>2007</v>
      </c>
      <c r="H3526" s="106">
        <f>Tabela9[[#This Row],[Valor do Provento R$]]/Tabela9[[#This Row],[Provento por 1 ou 1000 Ações]]</f>
        <v>0.13882450099999999</v>
      </c>
    </row>
    <row r="3527" spans="1:8">
      <c r="A3527" s="119" t="s">
        <v>1593</v>
      </c>
      <c r="B3527" s="117" t="s">
        <v>1502</v>
      </c>
      <c r="C3527" s="140">
        <v>39545</v>
      </c>
      <c r="D3527" s="141">
        <v>0.77698215999999998</v>
      </c>
      <c r="E3527" s="119">
        <v>1</v>
      </c>
      <c r="F3527" s="119" t="s">
        <v>1492</v>
      </c>
      <c r="G3527" s="114">
        <f>IF([Data da Aprovação]&lt;&gt;"ESTATUTÁRIO",YEAR([Data da Aprovação]),"")</f>
        <v>2008</v>
      </c>
      <c r="H3527" s="106">
        <f>Tabela9[[#This Row],[Valor do Provento R$]]/Tabela9[[#This Row],[Provento por 1 ou 1000 Ações]]</f>
        <v>0.77698215999999998</v>
      </c>
    </row>
    <row r="3528" spans="1:8">
      <c r="A3528" s="118" t="s">
        <v>1593</v>
      </c>
      <c r="B3528" s="116" t="s">
        <v>1502</v>
      </c>
      <c r="C3528" s="138">
        <v>39933</v>
      </c>
      <c r="D3528" s="139">
        <v>0.48763462099999999</v>
      </c>
      <c r="E3528" s="118">
        <v>1</v>
      </c>
      <c r="F3528" s="118" t="s">
        <v>1492</v>
      </c>
      <c r="G3528" s="113">
        <f>IF([Data da Aprovação]&lt;&gt;"ESTATUTÁRIO",YEAR([Data da Aprovação]),"")</f>
        <v>2009</v>
      </c>
      <c r="H3528" s="106">
        <f>Tabela9[[#This Row],[Valor do Provento R$]]/Tabela9[[#This Row],[Provento por 1 ou 1000 Ações]]</f>
        <v>0.48763462099999999</v>
      </c>
    </row>
    <row r="3529" spans="1:8">
      <c r="A3529" s="119" t="s">
        <v>1593</v>
      </c>
      <c r="B3529" s="117" t="s">
        <v>1502</v>
      </c>
      <c r="C3529" s="140">
        <v>40297</v>
      </c>
      <c r="D3529" s="141">
        <v>0.48763462600000002</v>
      </c>
      <c r="E3529" s="119">
        <v>1</v>
      </c>
      <c r="F3529" s="119" t="s">
        <v>1492</v>
      </c>
      <c r="G3529" s="114">
        <f>IF([Data da Aprovação]&lt;&gt;"ESTATUTÁRIO",YEAR([Data da Aprovação]),"")</f>
        <v>2010</v>
      </c>
      <c r="H3529" s="106">
        <f>Tabela9[[#This Row],[Valor do Provento R$]]/Tabela9[[#This Row],[Provento por 1 ou 1000 Ações]]</f>
        <v>0.48763462600000002</v>
      </c>
    </row>
    <row r="3530" spans="1:8">
      <c r="A3530" s="118" t="s">
        <v>1593</v>
      </c>
      <c r="B3530" s="116" t="s">
        <v>1503</v>
      </c>
      <c r="C3530" s="138">
        <v>36627</v>
      </c>
      <c r="D3530" s="139">
        <v>0.81269999999999998</v>
      </c>
      <c r="E3530" s="118">
        <v>1000</v>
      </c>
      <c r="F3530" s="118" t="s">
        <v>1492</v>
      </c>
      <c r="G3530" s="113">
        <f>IF([Data da Aprovação]&lt;&gt;"ESTATUTÁRIO",YEAR([Data da Aprovação]),"")</f>
        <v>2000</v>
      </c>
      <c r="H3530" s="106">
        <f>Tabela9[[#This Row],[Valor do Provento R$]]/Tabela9[[#This Row],[Provento por 1 ou 1000 Ações]]</f>
        <v>8.1269999999999997E-4</v>
      </c>
    </row>
    <row r="3531" spans="1:8">
      <c r="A3531" s="119" t="s">
        <v>1593</v>
      </c>
      <c r="B3531" s="117" t="s">
        <v>1503</v>
      </c>
      <c r="C3531" s="140">
        <v>37011</v>
      </c>
      <c r="D3531" s="141">
        <v>0.81</v>
      </c>
      <c r="E3531" s="119">
        <v>1000</v>
      </c>
      <c r="F3531" s="119" t="s">
        <v>1492</v>
      </c>
      <c r="G3531" s="114">
        <f>IF([Data da Aprovação]&lt;&gt;"ESTATUTÁRIO",YEAR([Data da Aprovação]),"")</f>
        <v>2001</v>
      </c>
      <c r="H3531" s="106">
        <f>Tabela9[[#This Row],[Valor do Provento R$]]/Tabela9[[#This Row],[Provento por 1 ou 1000 Ações]]</f>
        <v>8.1000000000000006E-4</v>
      </c>
    </row>
    <row r="3532" spans="1:8">
      <c r="A3532" s="118" t="s">
        <v>1593</v>
      </c>
      <c r="B3532" s="116" t="s">
        <v>1503</v>
      </c>
      <c r="C3532" s="138">
        <v>37405</v>
      </c>
      <c r="D3532" s="139">
        <v>0.81289999999999996</v>
      </c>
      <c r="E3532" s="118">
        <v>1000</v>
      </c>
      <c r="F3532" s="118" t="s">
        <v>1492</v>
      </c>
      <c r="G3532" s="113">
        <f>IF([Data da Aprovação]&lt;&gt;"ESTATUTÁRIO",YEAR([Data da Aprovação]),"")</f>
        <v>2002</v>
      </c>
      <c r="H3532" s="106">
        <f>Tabela9[[#This Row],[Valor do Provento R$]]/Tabela9[[#This Row],[Provento por 1 ou 1000 Ações]]</f>
        <v>8.1289999999999997E-4</v>
      </c>
    </row>
    <row r="3533" spans="1:8">
      <c r="A3533" s="119" t="s">
        <v>1593</v>
      </c>
      <c r="B3533" s="117" t="s">
        <v>1503</v>
      </c>
      <c r="C3533" s="140">
        <v>37741</v>
      </c>
      <c r="D3533" s="141">
        <v>0.81269999999999998</v>
      </c>
      <c r="E3533" s="119">
        <v>1000</v>
      </c>
      <c r="F3533" s="119" t="s">
        <v>1492</v>
      </c>
      <c r="G3533" s="114">
        <f>IF([Data da Aprovação]&lt;&gt;"ESTATUTÁRIO",YEAR([Data da Aprovação]),"")</f>
        <v>2003</v>
      </c>
      <c r="H3533" s="106">
        <f>Tabela9[[#This Row],[Valor do Provento R$]]/Tabela9[[#This Row],[Provento por 1 ou 1000 Ações]]</f>
        <v>8.1269999999999997E-4</v>
      </c>
    </row>
    <row r="3534" spans="1:8">
      <c r="A3534" s="118" t="s">
        <v>1593</v>
      </c>
      <c r="B3534" s="116" t="s">
        <v>1503</v>
      </c>
      <c r="C3534" s="138">
        <v>38064</v>
      </c>
      <c r="D3534" s="139">
        <v>0.58696682</v>
      </c>
      <c r="E3534" s="118">
        <v>1000</v>
      </c>
      <c r="F3534" s="118" t="s">
        <v>1489</v>
      </c>
      <c r="G3534" s="113">
        <f>IF([Data da Aprovação]&lt;&gt;"ESTATUTÁRIO",YEAR([Data da Aprovação]),"")</f>
        <v>2004</v>
      </c>
      <c r="H3534" s="106">
        <f>Tabela9[[#This Row],[Valor do Provento R$]]/Tabela9[[#This Row],[Provento por 1 ou 1000 Ações]]</f>
        <v>5.8696682000000005E-4</v>
      </c>
    </row>
    <row r="3535" spans="1:8">
      <c r="A3535" s="119" t="s">
        <v>1593</v>
      </c>
      <c r="B3535" s="117" t="s">
        <v>1503</v>
      </c>
      <c r="C3535" s="140">
        <v>38106</v>
      </c>
      <c r="D3535" s="141">
        <v>0.31380254000000002</v>
      </c>
      <c r="E3535" s="119">
        <v>1000</v>
      </c>
      <c r="F3535" s="119" t="s">
        <v>1492</v>
      </c>
      <c r="G3535" s="114">
        <f>IF([Data da Aprovação]&lt;&gt;"ESTATUTÁRIO",YEAR([Data da Aprovação]),"")</f>
        <v>2004</v>
      </c>
      <c r="H3535" s="106">
        <f>Tabela9[[#This Row],[Valor do Provento R$]]/Tabela9[[#This Row],[Provento por 1 ou 1000 Ações]]</f>
        <v>3.1380254000000003E-4</v>
      </c>
    </row>
    <row r="3536" spans="1:8">
      <c r="A3536" s="118" t="s">
        <v>1593</v>
      </c>
      <c r="B3536" s="116" t="s">
        <v>1503</v>
      </c>
      <c r="C3536" s="138">
        <v>38826</v>
      </c>
      <c r="D3536" s="139">
        <v>0.77300000000000002</v>
      </c>
      <c r="E3536" s="118">
        <v>1000</v>
      </c>
      <c r="F3536" s="118" t="s">
        <v>1489</v>
      </c>
      <c r="G3536" s="113">
        <f>IF([Data da Aprovação]&lt;&gt;"ESTATUTÁRIO",YEAR([Data da Aprovação]),"")</f>
        <v>2006</v>
      </c>
      <c r="H3536" s="106">
        <f>Tabela9[[#This Row],[Valor do Provento R$]]/Tabela9[[#This Row],[Provento por 1 ou 1000 Ações]]</f>
        <v>7.7300000000000003E-4</v>
      </c>
    </row>
    <row r="3537" spans="1:8">
      <c r="A3537" s="119" t="s">
        <v>1593</v>
      </c>
      <c r="B3537" s="117" t="s">
        <v>1503</v>
      </c>
      <c r="C3537" s="140">
        <v>38826</v>
      </c>
      <c r="D3537" s="141">
        <v>0.15570000000000001</v>
      </c>
      <c r="E3537" s="119">
        <v>1000</v>
      </c>
      <c r="F3537" s="119" t="s">
        <v>1492</v>
      </c>
      <c r="G3537" s="114">
        <f>IF([Data da Aprovação]&lt;&gt;"ESTATUTÁRIO",YEAR([Data da Aprovação]),"")</f>
        <v>2006</v>
      </c>
      <c r="H3537" s="106">
        <f>Tabela9[[#This Row],[Valor do Provento R$]]/Tabela9[[#This Row],[Provento por 1 ou 1000 Ações]]</f>
        <v>1.5570000000000002E-4</v>
      </c>
    </row>
    <row r="3538" spans="1:8">
      <c r="A3538" s="118" t="s">
        <v>1593</v>
      </c>
      <c r="B3538" s="116" t="s">
        <v>1503</v>
      </c>
      <c r="C3538" s="138">
        <v>39198</v>
      </c>
      <c r="D3538" s="139">
        <v>0.64680700000000002</v>
      </c>
      <c r="E3538" s="118">
        <v>1000</v>
      </c>
      <c r="F3538" s="118" t="s">
        <v>1489</v>
      </c>
      <c r="G3538" s="113">
        <f>IF([Data da Aprovação]&lt;&gt;"ESTATUTÁRIO",YEAR([Data da Aprovação]),"")</f>
        <v>2007</v>
      </c>
      <c r="H3538" s="106">
        <f>Tabela9[[#This Row],[Valor do Provento R$]]/Tabela9[[#This Row],[Provento por 1 ou 1000 Ações]]</f>
        <v>6.46807E-4</v>
      </c>
    </row>
    <row r="3539" spans="1:8">
      <c r="A3539" s="119" t="s">
        <v>1593</v>
      </c>
      <c r="B3539" s="117" t="s">
        <v>1503</v>
      </c>
      <c r="C3539" s="140">
        <v>39198</v>
      </c>
      <c r="D3539" s="141">
        <v>0.26293800000000001</v>
      </c>
      <c r="E3539" s="119">
        <v>1000</v>
      </c>
      <c r="F3539" s="119" t="s">
        <v>1492</v>
      </c>
      <c r="G3539" s="114">
        <f>IF([Data da Aprovação]&lt;&gt;"ESTATUTÁRIO",YEAR([Data da Aprovação]),"")</f>
        <v>2007</v>
      </c>
      <c r="H3539" s="106">
        <f>Tabela9[[#This Row],[Valor do Provento R$]]/Tabela9[[#This Row],[Provento por 1 ou 1000 Ações]]</f>
        <v>2.62938E-4</v>
      </c>
    </row>
    <row r="3540" spans="1:8">
      <c r="A3540" s="118" t="s">
        <v>1593</v>
      </c>
      <c r="B3540" s="116" t="s">
        <v>1503</v>
      </c>
      <c r="C3540" s="138">
        <v>39325</v>
      </c>
      <c r="D3540" s="139">
        <v>0.81272437200000003</v>
      </c>
      <c r="E3540" s="118">
        <v>1</v>
      </c>
      <c r="F3540" s="118" t="s">
        <v>1489</v>
      </c>
      <c r="G3540" s="113">
        <f>IF([Data da Aprovação]&lt;&gt;"ESTATUTÁRIO",YEAR([Data da Aprovação]),"")</f>
        <v>2007</v>
      </c>
      <c r="H3540" s="106">
        <f>Tabela9[[#This Row],[Valor do Provento R$]]/Tabela9[[#This Row],[Provento por 1 ou 1000 Ações]]</f>
        <v>0.81272437200000003</v>
      </c>
    </row>
    <row r="3541" spans="1:8">
      <c r="A3541" s="119" t="s">
        <v>1593</v>
      </c>
      <c r="B3541" s="117" t="s">
        <v>1503</v>
      </c>
      <c r="C3541" s="140">
        <v>39437</v>
      </c>
      <c r="D3541" s="141">
        <v>3.663152438</v>
      </c>
      <c r="E3541" s="119">
        <v>1</v>
      </c>
      <c r="F3541" s="119" t="s">
        <v>1492</v>
      </c>
      <c r="G3541" s="114">
        <f>IF([Data da Aprovação]&lt;&gt;"ESTATUTÁRIO",YEAR([Data da Aprovação]),"")</f>
        <v>2007</v>
      </c>
      <c r="H3541" s="106">
        <f>Tabela9[[#This Row],[Valor do Provento R$]]/Tabela9[[#This Row],[Provento por 1 ou 1000 Ações]]</f>
        <v>3.663152438</v>
      </c>
    </row>
    <row r="3542" spans="1:8">
      <c r="A3542" s="118" t="s">
        <v>1593</v>
      </c>
      <c r="B3542" s="116" t="s">
        <v>1503</v>
      </c>
      <c r="C3542" s="138">
        <v>39545</v>
      </c>
      <c r="D3542" s="139">
        <v>0.77698215999999998</v>
      </c>
      <c r="E3542" s="118">
        <v>1</v>
      </c>
      <c r="F3542" s="118" t="s">
        <v>1492</v>
      </c>
      <c r="G3542" s="113">
        <f>IF([Data da Aprovação]&lt;&gt;"ESTATUTÁRIO",YEAR([Data da Aprovação]),"")</f>
        <v>2008</v>
      </c>
      <c r="H3542" s="106">
        <f>Tabela9[[#This Row],[Valor do Provento R$]]/Tabela9[[#This Row],[Provento por 1 ou 1000 Ações]]</f>
        <v>0.77698215999999998</v>
      </c>
    </row>
    <row r="3543" spans="1:8">
      <c r="A3543" s="119" t="s">
        <v>1593</v>
      </c>
      <c r="B3543" s="117" t="s">
        <v>1503</v>
      </c>
      <c r="C3543" s="140">
        <v>39933</v>
      </c>
      <c r="D3543" s="141">
        <v>0.81272437200000003</v>
      </c>
      <c r="E3543" s="119">
        <v>1</v>
      </c>
      <c r="F3543" s="119" t="s">
        <v>1492</v>
      </c>
      <c r="G3543" s="114">
        <f>IF([Data da Aprovação]&lt;&gt;"ESTATUTÁRIO",YEAR([Data da Aprovação]),"")</f>
        <v>2009</v>
      </c>
      <c r="H3543" s="106">
        <f>Tabela9[[#This Row],[Valor do Provento R$]]/Tabela9[[#This Row],[Provento por 1 ou 1000 Ações]]</f>
        <v>0.81272437200000003</v>
      </c>
    </row>
    <row r="3544" spans="1:8">
      <c r="A3544" s="118" t="s">
        <v>1593</v>
      </c>
      <c r="B3544" s="116" t="s">
        <v>1503</v>
      </c>
      <c r="C3544" s="138">
        <v>40297</v>
      </c>
      <c r="D3544" s="139">
        <v>0.81272437200000003</v>
      </c>
      <c r="E3544" s="118">
        <v>1</v>
      </c>
      <c r="F3544" s="118" t="s">
        <v>1492</v>
      </c>
      <c r="G3544" s="113">
        <f>IF([Data da Aprovação]&lt;&gt;"ESTATUTÁRIO",YEAR([Data da Aprovação]),"")</f>
        <v>2010</v>
      </c>
      <c r="H3544" s="106">
        <f>Tabela9[[#This Row],[Valor do Provento R$]]/Tabela9[[#This Row],[Provento por 1 ou 1000 Ações]]</f>
        <v>0.81272437200000003</v>
      </c>
    </row>
    <row r="3545" spans="1:8">
      <c r="A3545" s="119" t="s">
        <v>1593</v>
      </c>
      <c r="B3545" s="117" t="s">
        <v>1506</v>
      </c>
      <c r="C3545" s="140">
        <v>36627</v>
      </c>
      <c r="D3545" s="141">
        <v>0.24379999999999999</v>
      </c>
      <c r="E3545" s="119">
        <v>1000</v>
      </c>
      <c r="F3545" s="119" t="s">
        <v>1492</v>
      </c>
      <c r="G3545" s="114">
        <f>IF([Data da Aprovação]&lt;&gt;"ESTATUTÁRIO",YEAR([Data da Aprovação]),"")</f>
        <v>2000</v>
      </c>
      <c r="H3545" s="106">
        <f>Tabela9[[#This Row],[Valor do Provento R$]]/Tabela9[[#This Row],[Provento por 1 ou 1000 Ações]]</f>
        <v>2.4379999999999999E-4</v>
      </c>
    </row>
    <row r="3546" spans="1:8">
      <c r="A3546" s="118" t="s">
        <v>1593</v>
      </c>
      <c r="B3546" s="116" t="s">
        <v>1506</v>
      </c>
      <c r="C3546" s="138">
        <v>37011</v>
      </c>
      <c r="D3546" s="139">
        <v>0.24</v>
      </c>
      <c r="E3546" s="118">
        <v>1000</v>
      </c>
      <c r="F3546" s="118" t="s">
        <v>1492</v>
      </c>
      <c r="G3546" s="113">
        <f>IF([Data da Aprovação]&lt;&gt;"ESTATUTÁRIO",YEAR([Data da Aprovação]),"")</f>
        <v>2001</v>
      </c>
      <c r="H3546" s="106">
        <f>Tabela9[[#This Row],[Valor do Provento R$]]/Tabela9[[#This Row],[Provento por 1 ou 1000 Ações]]</f>
        <v>2.3999999999999998E-4</v>
      </c>
    </row>
    <row r="3547" spans="1:8">
      <c r="A3547" s="119" t="s">
        <v>1593</v>
      </c>
      <c r="B3547" s="117" t="s">
        <v>1506</v>
      </c>
      <c r="C3547" s="140">
        <v>37405</v>
      </c>
      <c r="D3547" s="141">
        <v>0.24399999999999999</v>
      </c>
      <c r="E3547" s="119">
        <v>1000</v>
      </c>
      <c r="F3547" s="119" t="s">
        <v>1492</v>
      </c>
      <c r="G3547" s="114">
        <f>IF([Data da Aprovação]&lt;&gt;"ESTATUTÁRIO",YEAR([Data da Aprovação]),"")</f>
        <v>2002</v>
      </c>
      <c r="H3547" s="106">
        <f>Tabela9[[#This Row],[Valor do Provento R$]]/Tabela9[[#This Row],[Provento por 1 ou 1000 Ações]]</f>
        <v>2.4399999999999999E-4</v>
      </c>
    </row>
    <row r="3548" spans="1:8">
      <c r="A3548" s="118" t="s">
        <v>1593</v>
      </c>
      <c r="B3548" s="116" t="s">
        <v>1506</v>
      </c>
      <c r="C3548" s="138">
        <v>37741</v>
      </c>
      <c r="D3548" s="139">
        <v>0.24379999999999999</v>
      </c>
      <c r="E3548" s="118">
        <v>1000</v>
      </c>
      <c r="F3548" s="118" t="s">
        <v>1492</v>
      </c>
      <c r="G3548" s="113">
        <f>IF([Data da Aprovação]&lt;&gt;"ESTATUTÁRIO",YEAR([Data da Aprovação]),"")</f>
        <v>2003</v>
      </c>
      <c r="H3548" s="106">
        <f>Tabela9[[#This Row],[Valor do Provento R$]]/Tabela9[[#This Row],[Provento por 1 ou 1000 Ações]]</f>
        <v>2.4379999999999999E-4</v>
      </c>
    </row>
    <row r="3549" spans="1:8">
      <c r="A3549" s="119" t="s">
        <v>1593</v>
      </c>
      <c r="B3549" s="117" t="s">
        <v>1506</v>
      </c>
      <c r="C3549" s="140">
        <v>38064</v>
      </c>
      <c r="D3549" s="141">
        <v>0.17609004</v>
      </c>
      <c r="E3549" s="119">
        <v>1000</v>
      </c>
      <c r="F3549" s="119" t="s">
        <v>1489</v>
      </c>
      <c r="G3549" s="114">
        <f>IF([Data da Aprovação]&lt;&gt;"ESTATUTÁRIO",YEAR([Data da Aprovação]),"")</f>
        <v>2004</v>
      </c>
      <c r="H3549" s="106">
        <f>Tabela9[[#This Row],[Valor do Provento R$]]/Tabela9[[#This Row],[Provento por 1 ou 1000 Ações]]</f>
        <v>1.7609004000000001E-4</v>
      </c>
    </row>
    <row r="3550" spans="1:8">
      <c r="A3550" s="118" t="s">
        <v>1593</v>
      </c>
      <c r="B3550" s="116" t="s">
        <v>1506</v>
      </c>
      <c r="C3550" s="138">
        <v>38106</v>
      </c>
      <c r="D3550" s="139">
        <v>9.4140749999999995E-2</v>
      </c>
      <c r="E3550" s="118">
        <v>1000</v>
      </c>
      <c r="F3550" s="118" t="s">
        <v>1492</v>
      </c>
      <c r="G3550" s="113">
        <f>IF([Data da Aprovação]&lt;&gt;"ESTATUTÁRIO",YEAR([Data da Aprovação]),"")</f>
        <v>2004</v>
      </c>
      <c r="H3550" s="106">
        <f>Tabela9[[#This Row],[Valor do Provento R$]]/Tabela9[[#This Row],[Provento por 1 ou 1000 Ações]]</f>
        <v>9.4140750000000002E-5</v>
      </c>
    </row>
    <row r="3551" spans="1:8">
      <c r="A3551" s="119" t="s">
        <v>1593</v>
      </c>
      <c r="B3551" s="117" t="s">
        <v>1506</v>
      </c>
      <c r="C3551" s="140">
        <v>38826</v>
      </c>
      <c r="D3551" s="141">
        <v>0.23200000000000001</v>
      </c>
      <c r="E3551" s="119">
        <v>1000</v>
      </c>
      <c r="F3551" s="119" t="s">
        <v>1489</v>
      </c>
      <c r="G3551" s="114">
        <f>IF([Data da Aprovação]&lt;&gt;"ESTATUTÁRIO",YEAR([Data da Aprovação]),"")</f>
        <v>2006</v>
      </c>
      <c r="H3551" s="106">
        <f>Tabela9[[#This Row],[Valor do Provento R$]]/Tabela9[[#This Row],[Provento por 1 ou 1000 Ações]]</f>
        <v>2.32E-4</v>
      </c>
    </row>
    <row r="3552" spans="1:8">
      <c r="A3552" s="118" t="s">
        <v>1593</v>
      </c>
      <c r="B3552" s="116" t="s">
        <v>1506</v>
      </c>
      <c r="C3552" s="138">
        <v>38826</v>
      </c>
      <c r="D3552" s="139">
        <v>4.6699999999999998E-2</v>
      </c>
      <c r="E3552" s="118">
        <v>1000</v>
      </c>
      <c r="F3552" s="118" t="s">
        <v>1492</v>
      </c>
      <c r="G3552" s="113">
        <f>IF([Data da Aprovação]&lt;&gt;"ESTATUTÁRIO",YEAR([Data da Aprovação]),"")</f>
        <v>2006</v>
      </c>
      <c r="H3552" s="106">
        <f>Tabela9[[#This Row],[Valor do Provento R$]]/Tabela9[[#This Row],[Provento por 1 ou 1000 Ações]]</f>
        <v>4.6699999999999997E-5</v>
      </c>
    </row>
    <row r="3553" spans="1:8">
      <c r="A3553" s="119" t="s">
        <v>1593</v>
      </c>
      <c r="B3553" s="117" t="s">
        <v>1506</v>
      </c>
      <c r="C3553" s="140">
        <v>39198</v>
      </c>
      <c r="D3553" s="141">
        <v>0.23492199999999999</v>
      </c>
      <c r="E3553" s="119">
        <v>1000</v>
      </c>
      <c r="F3553" s="119" t="s">
        <v>1489</v>
      </c>
      <c r="G3553" s="114">
        <f>IF([Data da Aprovação]&lt;&gt;"ESTATUTÁRIO",YEAR([Data da Aprovação]),"")</f>
        <v>2007</v>
      </c>
      <c r="H3553" s="106">
        <f>Tabela9[[#This Row],[Valor do Provento R$]]/Tabela9[[#This Row],[Provento por 1 ou 1000 Ações]]</f>
        <v>2.3492199999999998E-4</v>
      </c>
    </row>
    <row r="3554" spans="1:8">
      <c r="A3554" s="118" t="s">
        <v>1593</v>
      </c>
      <c r="B3554" s="116" t="s">
        <v>1506</v>
      </c>
      <c r="C3554" s="138">
        <v>39198</v>
      </c>
      <c r="D3554" s="139">
        <v>9.5500000000000002E-2</v>
      </c>
      <c r="E3554" s="118">
        <v>1000</v>
      </c>
      <c r="F3554" s="118" t="s">
        <v>1492</v>
      </c>
      <c r="G3554" s="113">
        <f>IF([Data da Aprovação]&lt;&gt;"ESTATUTÁRIO",YEAR([Data da Aprovação]),"")</f>
        <v>2007</v>
      </c>
      <c r="H3554" s="106">
        <f>Tabela9[[#This Row],[Valor do Provento R$]]/Tabela9[[#This Row],[Provento por 1 ou 1000 Ações]]</f>
        <v>9.5500000000000004E-5</v>
      </c>
    </row>
    <row r="3555" spans="1:8">
      <c r="A3555" s="119" t="s">
        <v>1593</v>
      </c>
      <c r="B3555" s="117" t="s">
        <v>1506</v>
      </c>
      <c r="C3555" s="140">
        <v>39325</v>
      </c>
      <c r="D3555" s="141">
        <v>0.24381731000000001</v>
      </c>
      <c r="E3555" s="119">
        <v>1</v>
      </c>
      <c r="F3555" s="119" t="s">
        <v>1489</v>
      </c>
      <c r="G3555" s="114">
        <f>IF([Data da Aprovação]&lt;&gt;"ESTATUTÁRIO",YEAR([Data da Aprovação]),"")</f>
        <v>2007</v>
      </c>
      <c r="H3555" s="106">
        <f>Tabela9[[#This Row],[Valor do Provento R$]]/Tabela9[[#This Row],[Provento por 1 ou 1000 Ações]]</f>
        <v>0.24381731000000001</v>
      </c>
    </row>
    <row r="3556" spans="1:8">
      <c r="A3556" s="118" t="s">
        <v>1593</v>
      </c>
      <c r="B3556" s="116" t="s">
        <v>1506</v>
      </c>
      <c r="C3556" s="138">
        <v>39437</v>
      </c>
      <c r="D3556" s="139">
        <v>3.8494176910000002</v>
      </c>
      <c r="E3556" s="118">
        <v>1</v>
      </c>
      <c r="F3556" s="118" t="s">
        <v>1492</v>
      </c>
      <c r="G3556" s="113">
        <f>IF([Data da Aprovação]&lt;&gt;"ESTATUTÁRIO",YEAR([Data da Aprovação]),"")</f>
        <v>2007</v>
      </c>
      <c r="H3556" s="106">
        <f>Tabela9[[#This Row],[Valor do Provento R$]]/Tabela9[[#This Row],[Provento por 1 ou 1000 Ações]]</f>
        <v>3.8494176910000002</v>
      </c>
    </row>
    <row r="3557" spans="1:8">
      <c r="A3557" s="119" t="s">
        <v>1593</v>
      </c>
      <c r="B3557" s="117" t="s">
        <v>1506</v>
      </c>
      <c r="C3557" s="140">
        <v>39437</v>
      </c>
      <c r="D3557" s="141">
        <v>0.382641809</v>
      </c>
      <c r="E3557" s="119">
        <v>1</v>
      </c>
      <c r="F3557" s="119" t="s">
        <v>1489</v>
      </c>
      <c r="G3557" s="114">
        <f>IF([Data da Aprovação]&lt;&gt;"ESTATUTÁRIO",YEAR([Data da Aprovação]),"")</f>
        <v>2007</v>
      </c>
      <c r="H3557" s="106">
        <f>Tabela9[[#This Row],[Valor do Provento R$]]/Tabela9[[#This Row],[Provento por 1 ou 1000 Ações]]</f>
        <v>0.382641809</v>
      </c>
    </row>
    <row r="3558" spans="1:8">
      <c r="A3558" s="118" t="s">
        <v>1593</v>
      </c>
      <c r="B3558" s="116" t="s">
        <v>1506</v>
      </c>
      <c r="C3558" s="138">
        <v>39545</v>
      </c>
      <c r="D3558" s="139">
        <v>0.77698215999999998</v>
      </c>
      <c r="E3558" s="118">
        <v>1</v>
      </c>
      <c r="F3558" s="118" t="s">
        <v>1492</v>
      </c>
      <c r="G3558" s="113">
        <f>IF([Data da Aprovação]&lt;&gt;"ESTATUTÁRIO",YEAR([Data da Aprovação]),"")</f>
        <v>2008</v>
      </c>
      <c r="H3558" s="106">
        <f>Tabela9[[#This Row],[Valor do Provento R$]]/Tabela9[[#This Row],[Provento por 1 ou 1000 Ações]]</f>
        <v>0.77698215999999998</v>
      </c>
    </row>
    <row r="3559" spans="1:8">
      <c r="A3559" s="119" t="s">
        <v>1593</v>
      </c>
      <c r="B3559" s="117" t="s">
        <v>1506</v>
      </c>
      <c r="C3559" s="140">
        <v>39933</v>
      </c>
      <c r="D3559" s="141">
        <v>0.24381731800000001</v>
      </c>
      <c r="E3559" s="119">
        <v>1</v>
      </c>
      <c r="F3559" s="119" t="s">
        <v>1492</v>
      </c>
      <c r="G3559" s="114">
        <f>IF([Data da Aprovação]&lt;&gt;"ESTATUTÁRIO",YEAR([Data da Aprovação]),"")</f>
        <v>2009</v>
      </c>
      <c r="H3559" s="106">
        <f>Tabela9[[#This Row],[Valor do Provento R$]]/Tabela9[[#This Row],[Provento por 1 ou 1000 Ações]]</f>
        <v>0.24381731800000001</v>
      </c>
    </row>
    <row r="3560" spans="1:8">
      <c r="A3560" s="118" t="s">
        <v>1593</v>
      </c>
      <c r="B3560" s="116" t="s">
        <v>1506</v>
      </c>
      <c r="C3560" s="138">
        <v>40297</v>
      </c>
      <c r="D3560" s="139">
        <v>0.294089198</v>
      </c>
      <c r="E3560" s="118">
        <v>1</v>
      </c>
      <c r="F3560" s="118" t="s">
        <v>1492</v>
      </c>
      <c r="G3560" s="113">
        <f>IF([Data da Aprovação]&lt;&gt;"ESTATUTÁRIO",YEAR([Data da Aprovação]),"")</f>
        <v>2010</v>
      </c>
      <c r="H3560" s="106">
        <f>Tabela9[[#This Row],[Valor do Provento R$]]/Tabela9[[#This Row],[Provento por 1 ou 1000 Ações]]</f>
        <v>0.294089198</v>
      </c>
    </row>
    <row r="3561" spans="1:8">
      <c r="A3561" s="119" t="s">
        <v>1594</v>
      </c>
      <c r="B3561" s="117" t="s">
        <v>1488</v>
      </c>
      <c r="C3561" s="140">
        <v>36007</v>
      </c>
      <c r="D3561" s="141">
        <v>0.36209039999999998</v>
      </c>
      <c r="E3561" s="119">
        <v>1000</v>
      </c>
      <c r="F3561" s="119" t="s">
        <v>1489</v>
      </c>
      <c r="G3561" s="114">
        <f>IF([Data da Aprovação]&lt;&gt;"ESTATUTÁRIO",YEAR([Data da Aprovação]),"")</f>
        <v>1998</v>
      </c>
      <c r="H3561" s="106">
        <f>Tabela9[[#This Row],[Valor do Provento R$]]/Tabela9[[#This Row],[Provento por 1 ou 1000 Ações]]</f>
        <v>3.620904E-4</v>
      </c>
    </row>
    <row r="3562" spans="1:8">
      <c r="A3562" s="118" t="s">
        <v>1594</v>
      </c>
      <c r="B3562" s="116" t="s">
        <v>1488</v>
      </c>
      <c r="C3562" s="138">
        <v>36159</v>
      </c>
      <c r="D3562" s="139">
        <v>0.23791000000000001</v>
      </c>
      <c r="E3562" s="118">
        <v>1000</v>
      </c>
      <c r="F3562" s="118" t="s">
        <v>1489</v>
      </c>
      <c r="G3562" s="113">
        <f>IF([Data da Aprovação]&lt;&gt;"ESTATUTÁRIO",YEAR([Data da Aprovação]),"")</f>
        <v>1998</v>
      </c>
      <c r="H3562" s="106">
        <f>Tabela9[[#This Row],[Valor do Provento R$]]/Tabela9[[#This Row],[Provento por 1 ou 1000 Ações]]</f>
        <v>2.3791E-4</v>
      </c>
    </row>
    <row r="3563" spans="1:8">
      <c r="A3563" s="119" t="s">
        <v>1594</v>
      </c>
      <c r="B3563" s="117" t="s">
        <v>1488</v>
      </c>
      <c r="C3563" s="140">
        <v>36290</v>
      </c>
      <c r="D3563" s="141">
        <v>0.18</v>
      </c>
      <c r="E3563" s="119">
        <v>1000</v>
      </c>
      <c r="F3563" s="119" t="s">
        <v>1489</v>
      </c>
      <c r="G3563" s="114">
        <f>IF([Data da Aprovação]&lt;&gt;"ESTATUTÁRIO",YEAR([Data da Aprovação]),"")</f>
        <v>1999</v>
      </c>
      <c r="H3563" s="106">
        <f>Tabela9[[#This Row],[Valor do Provento R$]]/Tabela9[[#This Row],[Provento por 1 ou 1000 Ações]]</f>
        <v>1.7999999999999998E-4</v>
      </c>
    </row>
    <row r="3564" spans="1:8">
      <c r="A3564" s="118" t="s">
        <v>1594</v>
      </c>
      <c r="B3564" s="116" t="s">
        <v>1488</v>
      </c>
      <c r="C3564" s="138">
        <v>36433</v>
      </c>
      <c r="D3564" s="139">
        <v>0.333984</v>
      </c>
      <c r="E3564" s="118">
        <v>1000</v>
      </c>
      <c r="F3564" s="118" t="s">
        <v>1489</v>
      </c>
      <c r="G3564" s="113">
        <f>IF([Data da Aprovação]&lt;&gt;"ESTATUTÁRIO",YEAR([Data da Aprovação]),"")</f>
        <v>1999</v>
      </c>
      <c r="H3564" s="106">
        <f>Tabela9[[#This Row],[Valor do Provento R$]]/Tabela9[[#This Row],[Provento por 1 ou 1000 Ações]]</f>
        <v>3.3398400000000001E-4</v>
      </c>
    </row>
    <row r="3565" spans="1:8">
      <c r="A3565" s="119" t="s">
        <v>1594</v>
      </c>
      <c r="B3565" s="117" t="s">
        <v>1488</v>
      </c>
      <c r="C3565" s="140">
        <v>36546</v>
      </c>
      <c r="D3565" s="141">
        <v>0.47401599999999999</v>
      </c>
      <c r="E3565" s="119">
        <v>1000</v>
      </c>
      <c r="F3565" s="119" t="s">
        <v>1489</v>
      </c>
      <c r="G3565" s="114">
        <f>IF([Data da Aprovação]&lt;&gt;"ESTATUTÁRIO",YEAR([Data da Aprovação]),"")</f>
        <v>2000</v>
      </c>
      <c r="H3565" s="106">
        <f>Tabela9[[#This Row],[Valor do Provento R$]]/Tabela9[[#This Row],[Provento por 1 ou 1000 Ações]]</f>
        <v>4.7401600000000001E-4</v>
      </c>
    </row>
    <row r="3566" spans="1:8">
      <c r="A3566" s="118" t="s">
        <v>1594</v>
      </c>
      <c r="B3566" s="116" t="s">
        <v>1488</v>
      </c>
      <c r="C3566" s="138">
        <v>36578</v>
      </c>
      <c r="D3566" s="139">
        <v>8.8999999999999996E-2</v>
      </c>
      <c r="E3566" s="118">
        <v>1000</v>
      </c>
      <c r="F3566" s="118" t="s">
        <v>1492</v>
      </c>
      <c r="G3566" s="113">
        <f>IF([Data da Aprovação]&lt;&gt;"ESTATUTÁRIO",YEAR([Data da Aprovação]),"")</f>
        <v>2000</v>
      </c>
      <c r="H3566" s="106">
        <f>Tabela9[[#This Row],[Valor do Provento R$]]/Tabela9[[#This Row],[Provento por 1 ou 1000 Ações]]</f>
        <v>8.8999999999999995E-5</v>
      </c>
    </row>
    <row r="3567" spans="1:8">
      <c r="A3567" s="119" t="s">
        <v>1594</v>
      </c>
      <c r="B3567" s="117" t="s">
        <v>1488</v>
      </c>
      <c r="C3567" s="140">
        <v>36889</v>
      </c>
      <c r="D3567" s="141">
        <v>0.82874000000000003</v>
      </c>
      <c r="E3567" s="119">
        <v>1000</v>
      </c>
      <c r="F3567" s="119" t="s">
        <v>1489</v>
      </c>
      <c r="G3567" s="114">
        <f>IF([Data da Aprovação]&lt;&gt;"ESTATUTÁRIO",YEAR([Data da Aprovação]),"")</f>
        <v>2000</v>
      </c>
      <c r="H3567" s="106">
        <f>Tabela9[[#This Row],[Valor do Provento R$]]/Tabela9[[#This Row],[Provento por 1 ou 1000 Ações]]</f>
        <v>8.2874000000000001E-4</v>
      </c>
    </row>
    <row r="3568" spans="1:8">
      <c r="A3568" s="118" t="s">
        <v>1594</v>
      </c>
      <c r="B3568" s="116" t="s">
        <v>1488</v>
      </c>
      <c r="C3568" s="138">
        <v>37071</v>
      </c>
      <c r="D3568" s="139">
        <v>0.36926300000000001</v>
      </c>
      <c r="E3568" s="118">
        <v>1000</v>
      </c>
      <c r="F3568" s="118" t="s">
        <v>1489</v>
      </c>
      <c r="G3568" s="113">
        <f>IF([Data da Aprovação]&lt;&gt;"ESTATUTÁRIO",YEAR([Data da Aprovação]),"")</f>
        <v>2001</v>
      </c>
      <c r="H3568" s="106">
        <f>Tabela9[[#This Row],[Valor do Provento R$]]/Tabela9[[#This Row],[Provento por 1 ou 1000 Ações]]</f>
        <v>3.6926299999999999E-4</v>
      </c>
    </row>
    <row r="3569" spans="1:8">
      <c r="A3569" s="119" t="s">
        <v>1594</v>
      </c>
      <c r="B3569" s="117" t="s">
        <v>1488</v>
      </c>
      <c r="C3569" s="140">
        <v>37256</v>
      </c>
      <c r="D3569" s="141">
        <v>0.22676499999999999</v>
      </c>
      <c r="E3569" s="119">
        <v>1000</v>
      </c>
      <c r="F3569" s="119" t="s">
        <v>1489</v>
      </c>
      <c r="G3569" s="114">
        <f>IF([Data da Aprovação]&lt;&gt;"ESTATUTÁRIO",YEAR([Data da Aprovação]),"")</f>
        <v>2001</v>
      </c>
      <c r="H3569" s="106">
        <f>Tabela9[[#This Row],[Valor do Provento R$]]/Tabela9[[#This Row],[Provento por 1 ou 1000 Ações]]</f>
        <v>2.26765E-4</v>
      </c>
    </row>
    <row r="3570" spans="1:8">
      <c r="A3570" s="118" t="s">
        <v>1594</v>
      </c>
      <c r="B3570" s="116" t="s">
        <v>1488</v>
      </c>
      <c r="C3570" s="138">
        <v>37375</v>
      </c>
      <c r="D3570" s="139">
        <v>1.2093542799999999</v>
      </c>
      <c r="E3570" s="118">
        <v>1000</v>
      </c>
      <c r="F3570" s="118" t="s">
        <v>1492</v>
      </c>
      <c r="G3570" s="113">
        <f>IF([Data da Aprovação]&lt;&gt;"ESTATUTÁRIO",YEAR([Data da Aprovação]),"")</f>
        <v>2002</v>
      </c>
      <c r="H3570" s="106">
        <f>Tabela9[[#This Row],[Valor do Provento R$]]/Tabela9[[#This Row],[Provento por 1 ou 1000 Ações]]</f>
        <v>1.2093542799999999E-3</v>
      </c>
    </row>
    <row r="3571" spans="1:8">
      <c r="A3571" s="119" t="s">
        <v>1594</v>
      </c>
      <c r="B3571" s="117" t="s">
        <v>1488</v>
      </c>
      <c r="C3571" s="140">
        <v>37740</v>
      </c>
      <c r="D3571" s="141">
        <v>0.17149249999999999</v>
      </c>
      <c r="E3571" s="119">
        <v>1000</v>
      </c>
      <c r="F3571" s="119" t="s">
        <v>1492</v>
      </c>
      <c r="G3571" s="114">
        <f>IF([Data da Aprovação]&lt;&gt;"ESTATUTÁRIO",YEAR([Data da Aprovação]),"")</f>
        <v>2003</v>
      </c>
      <c r="H3571" s="106">
        <f>Tabela9[[#This Row],[Valor do Provento R$]]/Tabela9[[#This Row],[Provento por 1 ou 1000 Ações]]</f>
        <v>1.7149249999999998E-4</v>
      </c>
    </row>
    <row r="3572" spans="1:8">
      <c r="A3572" s="118" t="s">
        <v>1594</v>
      </c>
      <c r="B3572" s="116" t="s">
        <v>1488</v>
      </c>
      <c r="C3572" s="138">
        <v>37984</v>
      </c>
      <c r="D3572" s="139">
        <v>0.63688674999999995</v>
      </c>
      <c r="E3572" s="118">
        <v>1000</v>
      </c>
      <c r="F3572" s="118" t="s">
        <v>1489</v>
      </c>
      <c r="G3572" s="113">
        <f>IF([Data da Aprovação]&lt;&gt;"ESTATUTÁRIO",YEAR([Data da Aprovação]),"")</f>
        <v>2003</v>
      </c>
      <c r="H3572" s="106">
        <f>Tabela9[[#This Row],[Valor do Provento R$]]/Tabela9[[#This Row],[Provento por 1 ou 1000 Ações]]</f>
        <v>6.3688674999999996E-4</v>
      </c>
    </row>
    <row r="3573" spans="1:8">
      <c r="A3573" s="119" t="s">
        <v>1594</v>
      </c>
      <c r="B3573" s="117" t="s">
        <v>1488</v>
      </c>
      <c r="C3573" s="140">
        <v>38076</v>
      </c>
      <c r="D3573" s="141">
        <v>0.66605884000000004</v>
      </c>
      <c r="E3573" s="119">
        <v>1000</v>
      </c>
      <c r="F3573" s="119" t="s">
        <v>1492</v>
      </c>
      <c r="G3573" s="114">
        <f>IF([Data da Aprovação]&lt;&gt;"ESTATUTÁRIO",YEAR([Data da Aprovação]),"")</f>
        <v>2004</v>
      </c>
      <c r="H3573" s="106">
        <f>Tabela9[[#This Row],[Valor do Provento R$]]/Tabela9[[#This Row],[Provento por 1 ou 1000 Ações]]</f>
        <v>6.6605884000000008E-4</v>
      </c>
    </row>
    <row r="3574" spans="1:8">
      <c r="A3574" s="118" t="s">
        <v>1594</v>
      </c>
      <c r="B3574" s="116" t="s">
        <v>1488</v>
      </c>
      <c r="C3574" s="138">
        <v>38331</v>
      </c>
      <c r="D3574" s="139">
        <v>0.1179669</v>
      </c>
      <c r="E3574" s="118">
        <v>1000</v>
      </c>
      <c r="F3574" s="118" t="s">
        <v>1489</v>
      </c>
      <c r="G3574" s="113">
        <f>IF([Data da Aprovação]&lt;&gt;"ESTATUTÁRIO",YEAR([Data da Aprovação]),"")</f>
        <v>2004</v>
      </c>
      <c r="H3574" s="106">
        <f>Tabela9[[#This Row],[Valor do Provento R$]]/Tabela9[[#This Row],[Provento por 1 ou 1000 Ações]]</f>
        <v>1.179669E-4</v>
      </c>
    </row>
    <row r="3575" spans="1:8">
      <c r="A3575" s="119" t="s">
        <v>1594</v>
      </c>
      <c r="B3575" s="117" t="s">
        <v>1488</v>
      </c>
      <c r="C3575" s="140">
        <v>38441</v>
      </c>
      <c r="D3575" s="141">
        <v>5.6624028200000003E-2</v>
      </c>
      <c r="E3575" s="119">
        <v>1000</v>
      </c>
      <c r="F3575" s="119" t="s">
        <v>1492</v>
      </c>
      <c r="G3575" s="114">
        <f>IF([Data da Aprovação]&lt;&gt;"ESTATUTÁRIO",YEAR([Data da Aprovação]),"")</f>
        <v>2005</v>
      </c>
      <c r="H3575" s="106">
        <f>Tabela9[[#This Row],[Valor do Provento R$]]/Tabela9[[#This Row],[Provento por 1 ou 1000 Ações]]</f>
        <v>5.6624028200000005E-5</v>
      </c>
    </row>
    <row r="3576" spans="1:8">
      <c r="A3576" s="118" t="s">
        <v>1594</v>
      </c>
      <c r="B3576" s="116" t="s">
        <v>1488</v>
      </c>
      <c r="C3576" s="138">
        <v>38708</v>
      </c>
      <c r="D3576" s="139">
        <v>0.83682978750000003</v>
      </c>
      <c r="E3576" s="118">
        <v>1000</v>
      </c>
      <c r="F3576" s="118" t="s">
        <v>1489</v>
      </c>
      <c r="G3576" s="113">
        <f>IF([Data da Aprovação]&lt;&gt;"ESTATUTÁRIO",YEAR([Data da Aprovação]),"")</f>
        <v>2005</v>
      </c>
      <c r="H3576" s="106">
        <f>Tabela9[[#This Row],[Valor do Provento R$]]/Tabela9[[#This Row],[Provento por 1 ou 1000 Ações]]</f>
        <v>8.3682978750000009E-4</v>
      </c>
    </row>
    <row r="3577" spans="1:8">
      <c r="A3577" s="119" t="s">
        <v>1594</v>
      </c>
      <c r="B3577" s="117" t="s">
        <v>1488</v>
      </c>
      <c r="C3577" s="140">
        <v>38783</v>
      </c>
      <c r="D3577" s="141">
        <v>0.65563758029999997</v>
      </c>
      <c r="E3577" s="119">
        <v>1000</v>
      </c>
      <c r="F3577" s="119" t="s">
        <v>1492</v>
      </c>
      <c r="G3577" s="114">
        <f>IF([Data da Aprovação]&lt;&gt;"ESTATUTÁRIO",YEAR([Data da Aprovação]),"")</f>
        <v>2006</v>
      </c>
      <c r="H3577" s="106">
        <f>Tabela9[[#This Row],[Valor do Provento R$]]/Tabela9[[#This Row],[Provento por 1 ou 1000 Ações]]</f>
        <v>6.5563758029999993E-4</v>
      </c>
    </row>
    <row r="3578" spans="1:8">
      <c r="A3578" s="118" t="s">
        <v>1594</v>
      </c>
      <c r="B3578" s="116" t="s">
        <v>1488</v>
      </c>
      <c r="C3578" s="138">
        <v>38783</v>
      </c>
      <c r="D3578" s="139">
        <v>0.80436707510000005</v>
      </c>
      <c r="E3578" s="118">
        <v>1000</v>
      </c>
      <c r="F3578" s="118" t="s">
        <v>1492</v>
      </c>
      <c r="G3578" s="113">
        <f>IF([Data da Aprovação]&lt;&gt;"ESTATUTÁRIO",YEAR([Data da Aprovação]),"")</f>
        <v>2006</v>
      </c>
      <c r="H3578" s="106">
        <f>Tabela9[[#This Row],[Valor do Provento R$]]/Tabela9[[#This Row],[Provento por 1 ou 1000 Ações]]</f>
        <v>8.0436707510000006E-4</v>
      </c>
    </row>
    <row r="3579" spans="1:8">
      <c r="A3579" s="119" t="s">
        <v>1594</v>
      </c>
      <c r="B3579" s="117" t="s">
        <v>1488</v>
      </c>
      <c r="C3579" s="140">
        <v>38859</v>
      </c>
      <c r="D3579" s="141">
        <v>0.33205405966000001</v>
      </c>
      <c r="E3579" s="119">
        <v>1000</v>
      </c>
      <c r="F3579" s="119" t="s">
        <v>1489</v>
      </c>
      <c r="G3579" s="114">
        <f>IF([Data da Aprovação]&lt;&gt;"ESTATUTÁRIO",YEAR([Data da Aprovação]),"")</f>
        <v>2006</v>
      </c>
      <c r="H3579" s="106">
        <f>Tabela9[[#This Row],[Valor do Provento R$]]/Tabela9[[#This Row],[Provento por 1 ou 1000 Ações]]</f>
        <v>3.3205405966000001E-4</v>
      </c>
    </row>
    <row r="3580" spans="1:8">
      <c r="A3580" s="118" t="s">
        <v>1594</v>
      </c>
      <c r="B3580" s="116" t="s">
        <v>1488</v>
      </c>
      <c r="C3580" s="138">
        <v>38922</v>
      </c>
      <c r="D3580" s="139">
        <v>0.30259765113999998</v>
      </c>
      <c r="E3580" s="118">
        <v>1000</v>
      </c>
      <c r="F3580" s="118" t="s">
        <v>1489</v>
      </c>
      <c r="G3580" s="113">
        <f>IF([Data da Aprovação]&lt;&gt;"ESTATUTÁRIO",YEAR([Data da Aprovação]),"")</f>
        <v>2006</v>
      </c>
      <c r="H3580" s="106">
        <f>Tabela9[[#This Row],[Valor do Provento R$]]/Tabela9[[#This Row],[Provento por 1 ou 1000 Ações]]</f>
        <v>3.0259765113999998E-4</v>
      </c>
    </row>
    <row r="3581" spans="1:8">
      <c r="A3581" s="119" t="s">
        <v>1594</v>
      </c>
      <c r="B3581" s="117" t="s">
        <v>1488</v>
      </c>
      <c r="C3581" s="140">
        <v>39038</v>
      </c>
      <c r="D3581" s="141">
        <v>0.27715802560000002</v>
      </c>
      <c r="E3581" s="119">
        <v>1000</v>
      </c>
      <c r="F3581" s="119" t="s">
        <v>1489</v>
      </c>
      <c r="G3581" s="114">
        <f>IF([Data da Aprovação]&lt;&gt;"ESTATUTÁRIO",YEAR([Data da Aprovação]),"")</f>
        <v>2006</v>
      </c>
      <c r="H3581" s="106">
        <f>Tabela9[[#This Row],[Valor do Provento R$]]/Tabela9[[#This Row],[Provento por 1 ou 1000 Ações]]</f>
        <v>2.7715802560000004E-4</v>
      </c>
    </row>
    <row r="3582" spans="1:8">
      <c r="A3582" s="118" t="s">
        <v>1594</v>
      </c>
      <c r="B3582" s="116" t="s">
        <v>1488</v>
      </c>
      <c r="C3582" s="138">
        <v>39069</v>
      </c>
      <c r="D3582" s="139">
        <v>0.25305732773</v>
      </c>
      <c r="E3582" s="118">
        <v>1000</v>
      </c>
      <c r="F3582" s="118" t="s">
        <v>1489</v>
      </c>
      <c r="G3582" s="113">
        <f>IF([Data da Aprovação]&lt;&gt;"ESTATUTÁRIO",YEAR([Data da Aprovação]),"")</f>
        <v>2006</v>
      </c>
      <c r="H3582" s="106">
        <f>Tabela9[[#This Row],[Valor do Provento R$]]/Tabela9[[#This Row],[Provento por 1 ou 1000 Ações]]</f>
        <v>2.5305732772999998E-4</v>
      </c>
    </row>
    <row r="3583" spans="1:8">
      <c r="A3583" s="119" t="s">
        <v>1594</v>
      </c>
      <c r="B3583" s="117" t="s">
        <v>1488</v>
      </c>
      <c r="C3583" s="140">
        <v>39169</v>
      </c>
      <c r="D3583" s="141">
        <v>1.5933440106000001</v>
      </c>
      <c r="E3583" s="119">
        <v>1000</v>
      </c>
      <c r="F3583" s="119" t="s">
        <v>1492</v>
      </c>
      <c r="G3583" s="114">
        <f>IF([Data da Aprovação]&lt;&gt;"ESTATUTÁRIO",YEAR([Data da Aprovação]),"")</f>
        <v>2007</v>
      </c>
      <c r="H3583" s="106">
        <f>Tabela9[[#This Row],[Valor do Provento R$]]/Tabela9[[#This Row],[Provento por 1 ou 1000 Ações]]</f>
        <v>1.5933440106000001E-3</v>
      </c>
    </row>
    <row r="3584" spans="1:8">
      <c r="A3584" s="118" t="s">
        <v>1594</v>
      </c>
      <c r="B3584" s="116" t="s">
        <v>1488</v>
      </c>
      <c r="C3584" s="138">
        <v>39230</v>
      </c>
      <c r="D3584" s="139">
        <v>0.24502376176999999</v>
      </c>
      <c r="E3584" s="118">
        <v>1000</v>
      </c>
      <c r="F3584" s="118" t="s">
        <v>1489</v>
      </c>
      <c r="G3584" s="113">
        <f>IF([Data da Aprovação]&lt;&gt;"ESTATUTÁRIO",YEAR([Data da Aprovação]),"")</f>
        <v>2007</v>
      </c>
      <c r="H3584" s="106">
        <f>Tabela9[[#This Row],[Valor do Provento R$]]/Tabela9[[#This Row],[Provento por 1 ou 1000 Ações]]</f>
        <v>2.4502376176999997E-4</v>
      </c>
    </row>
    <row r="3585" spans="1:8">
      <c r="A3585" s="119" t="s">
        <v>1594</v>
      </c>
      <c r="B3585" s="117" t="s">
        <v>1488</v>
      </c>
      <c r="C3585" s="140">
        <v>39293</v>
      </c>
      <c r="D3585" s="141">
        <v>0.24502376176999999</v>
      </c>
      <c r="E3585" s="119">
        <v>1000</v>
      </c>
      <c r="F3585" s="119" t="s">
        <v>1489</v>
      </c>
      <c r="G3585" s="114">
        <f>IF([Data da Aprovação]&lt;&gt;"ESTATUTÁRIO",YEAR([Data da Aprovação]),"")</f>
        <v>2007</v>
      </c>
      <c r="H3585" s="106">
        <f>Tabela9[[#This Row],[Valor do Provento R$]]/Tabela9[[#This Row],[Provento por 1 ou 1000 Ações]]</f>
        <v>2.4502376176999997E-4</v>
      </c>
    </row>
    <row r="3586" spans="1:8">
      <c r="A3586" s="118" t="s">
        <v>1594</v>
      </c>
      <c r="B3586" s="116" t="s">
        <v>1488</v>
      </c>
      <c r="C3586" s="138">
        <v>39356</v>
      </c>
      <c r="D3586" s="139">
        <v>1.4319489455000001</v>
      </c>
      <c r="E3586" s="118">
        <v>1000</v>
      </c>
      <c r="F3586" s="118" t="s">
        <v>1492</v>
      </c>
      <c r="G3586" s="113">
        <f>IF([Data da Aprovação]&lt;&gt;"ESTATUTÁRIO",YEAR([Data da Aprovação]),"")</f>
        <v>2007</v>
      </c>
      <c r="H3586" s="106">
        <f>Tabela9[[#This Row],[Valor do Provento R$]]/Tabela9[[#This Row],[Provento por 1 ou 1000 Ações]]</f>
        <v>1.4319489455000001E-3</v>
      </c>
    </row>
    <row r="3587" spans="1:8">
      <c r="A3587" s="119" t="s">
        <v>1594</v>
      </c>
      <c r="B3587" s="117" t="s">
        <v>1488</v>
      </c>
      <c r="C3587" s="140">
        <v>39386</v>
      </c>
      <c r="D3587" s="141">
        <v>0.23565126815000001</v>
      </c>
      <c r="E3587" s="119">
        <v>1000</v>
      </c>
      <c r="F3587" s="119" t="s">
        <v>1489</v>
      </c>
      <c r="G3587" s="114">
        <f>IF([Data da Aprovação]&lt;&gt;"ESTATUTÁRIO",YEAR([Data da Aprovação]),"")</f>
        <v>2007</v>
      </c>
      <c r="H3587" s="106">
        <f>Tabela9[[#This Row],[Valor do Provento R$]]/Tabela9[[#This Row],[Provento por 1 ou 1000 Ações]]</f>
        <v>2.3565126815E-4</v>
      </c>
    </row>
    <row r="3588" spans="1:8">
      <c r="A3588" s="118" t="s">
        <v>1594</v>
      </c>
      <c r="B3588" s="116" t="s">
        <v>1488</v>
      </c>
      <c r="C3588" s="138">
        <v>39436</v>
      </c>
      <c r="D3588" s="139">
        <v>0.23885729999999999</v>
      </c>
      <c r="E3588" s="118">
        <v>1</v>
      </c>
      <c r="F3588" s="118" t="s">
        <v>1489</v>
      </c>
      <c r="G3588" s="113">
        <f>IF([Data da Aprovação]&lt;&gt;"ESTATUTÁRIO",YEAR([Data da Aprovação]),"")</f>
        <v>2007</v>
      </c>
      <c r="H3588" s="106">
        <f>Tabela9[[#This Row],[Valor do Provento R$]]/Tabela9[[#This Row],[Provento por 1 ou 1000 Ações]]</f>
        <v>0.23885729999999999</v>
      </c>
    </row>
    <row r="3589" spans="1:8">
      <c r="A3589" s="119" t="s">
        <v>1594</v>
      </c>
      <c r="B3589" s="117" t="s">
        <v>1488</v>
      </c>
      <c r="C3589" s="140">
        <v>39563</v>
      </c>
      <c r="D3589" s="141">
        <v>1.5660506999999999</v>
      </c>
      <c r="E3589" s="119">
        <v>1</v>
      </c>
      <c r="F3589" s="119" t="s">
        <v>1492</v>
      </c>
      <c r="G3589" s="114">
        <f>IF([Data da Aprovação]&lt;&gt;"ESTATUTÁRIO",YEAR([Data da Aprovação]),"")</f>
        <v>2008</v>
      </c>
      <c r="H3589" s="106">
        <f>Tabela9[[#This Row],[Valor do Provento R$]]/Tabela9[[#This Row],[Provento por 1 ou 1000 Ações]]</f>
        <v>1.5660506999999999</v>
      </c>
    </row>
    <row r="3590" spans="1:8">
      <c r="A3590" s="118" t="s">
        <v>1594</v>
      </c>
      <c r="B3590" s="116" t="s">
        <v>1488</v>
      </c>
      <c r="C3590" s="138">
        <v>39566</v>
      </c>
      <c r="D3590" s="139">
        <v>0.25171840624000003</v>
      </c>
      <c r="E3590" s="118">
        <v>1</v>
      </c>
      <c r="F3590" s="118" t="s">
        <v>1489</v>
      </c>
      <c r="G3590" s="113">
        <f>IF([Data da Aprovação]&lt;&gt;"ESTATUTÁRIO",YEAR([Data da Aprovação]),"")</f>
        <v>2008</v>
      </c>
      <c r="H3590" s="106">
        <f>Tabela9[[#This Row],[Valor do Provento R$]]/Tabela9[[#This Row],[Provento por 1 ou 1000 Ações]]</f>
        <v>0.25171840624000003</v>
      </c>
    </row>
    <row r="3591" spans="1:8">
      <c r="A3591" s="119" t="s">
        <v>1594</v>
      </c>
      <c r="B3591" s="117" t="s">
        <v>1488</v>
      </c>
      <c r="C3591" s="140">
        <v>39660</v>
      </c>
      <c r="D3591" s="141">
        <v>0.25171840624000003</v>
      </c>
      <c r="E3591" s="119">
        <v>1</v>
      </c>
      <c r="F3591" s="119" t="s">
        <v>1489</v>
      </c>
      <c r="G3591" s="114">
        <f>IF([Data da Aprovação]&lt;&gt;"ESTATUTÁRIO",YEAR([Data da Aprovação]),"")</f>
        <v>2008</v>
      </c>
      <c r="H3591" s="106">
        <f>Tabela9[[#This Row],[Valor do Provento R$]]/Tabela9[[#This Row],[Provento por 1 ou 1000 Ações]]</f>
        <v>0.25171840624000003</v>
      </c>
    </row>
    <row r="3592" spans="1:8">
      <c r="A3592" s="118" t="s">
        <v>1594</v>
      </c>
      <c r="B3592" s="116" t="s">
        <v>1488</v>
      </c>
      <c r="C3592" s="138">
        <v>39752</v>
      </c>
      <c r="D3592" s="139">
        <v>1.7784307079999999</v>
      </c>
      <c r="E3592" s="118">
        <v>1</v>
      </c>
      <c r="F3592" s="118" t="s">
        <v>1492</v>
      </c>
      <c r="G3592" s="113">
        <f>IF([Data da Aprovação]&lt;&gt;"ESTATUTÁRIO",YEAR([Data da Aprovação]),"")</f>
        <v>2008</v>
      </c>
      <c r="H3592" s="106">
        <f>Tabela9[[#This Row],[Valor do Provento R$]]/Tabela9[[#This Row],[Provento por 1 ou 1000 Ações]]</f>
        <v>1.7784307079999999</v>
      </c>
    </row>
    <row r="3593" spans="1:8">
      <c r="A3593" s="119" t="s">
        <v>1594</v>
      </c>
      <c r="B3593" s="117" t="s">
        <v>1488</v>
      </c>
      <c r="C3593" s="140">
        <v>39752</v>
      </c>
      <c r="D3593" s="141">
        <v>0.25315105888</v>
      </c>
      <c r="E3593" s="119">
        <v>1</v>
      </c>
      <c r="F3593" s="119" t="s">
        <v>1489</v>
      </c>
      <c r="G3593" s="114">
        <f>IF([Data da Aprovação]&lt;&gt;"ESTATUTÁRIO",YEAR([Data da Aprovação]),"")</f>
        <v>2008</v>
      </c>
      <c r="H3593" s="106">
        <f>Tabela9[[#This Row],[Valor do Provento R$]]/Tabela9[[#This Row],[Provento por 1 ou 1000 Ações]]</f>
        <v>0.25315105888</v>
      </c>
    </row>
    <row r="3594" spans="1:8">
      <c r="A3594" s="118" t="s">
        <v>1594</v>
      </c>
      <c r="B3594" s="116" t="s">
        <v>1488</v>
      </c>
      <c r="C3594" s="138">
        <v>39812</v>
      </c>
      <c r="D3594" s="139">
        <v>0.25220042021</v>
      </c>
      <c r="E3594" s="118">
        <v>1</v>
      </c>
      <c r="F3594" s="118" t="s">
        <v>1489</v>
      </c>
      <c r="G3594" s="113">
        <f>IF([Data da Aprovação]&lt;&gt;"ESTATUTÁRIO",YEAR([Data da Aprovação]),"")</f>
        <v>2008</v>
      </c>
      <c r="H3594" s="106">
        <f>Tabela9[[#This Row],[Valor do Provento R$]]/Tabela9[[#This Row],[Provento por 1 ou 1000 Ações]]</f>
        <v>0.25220042021</v>
      </c>
    </row>
    <row r="3595" spans="1:8">
      <c r="A3595" s="119" t="s">
        <v>1594</v>
      </c>
      <c r="B3595" s="117" t="s">
        <v>1488</v>
      </c>
      <c r="C3595" s="140">
        <v>39896</v>
      </c>
      <c r="D3595" s="141">
        <v>2.0802358028999999</v>
      </c>
      <c r="E3595" s="119">
        <v>1</v>
      </c>
      <c r="F3595" s="119" t="s">
        <v>1492</v>
      </c>
      <c r="G3595" s="114">
        <f>IF([Data da Aprovação]&lt;&gt;"ESTATUTÁRIO",YEAR([Data da Aprovação]),"")</f>
        <v>2009</v>
      </c>
      <c r="H3595" s="106">
        <f>Tabela9[[#This Row],[Valor do Provento R$]]/Tabela9[[#This Row],[Provento por 1 ou 1000 Ações]]</f>
        <v>2.0802358028999999</v>
      </c>
    </row>
    <row r="3596" spans="1:8">
      <c r="A3596" s="118" t="s">
        <v>1594</v>
      </c>
      <c r="B3596" s="116" t="s">
        <v>1488</v>
      </c>
      <c r="C3596" s="138">
        <v>39993</v>
      </c>
      <c r="D3596" s="139">
        <v>0.53557107711999996</v>
      </c>
      <c r="E3596" s="118">
        <v>1</v>
      </c>
      <c r="F3596" s="118" t="s">
        <v>1489</v>
      </c>
      <c r="G3596" s="113">
        <f>IF([Data da Aprovação]&lt;&gt;"ESTATUTÁRIO",YEAR([Data da Aprovação]),"")</f>
        <v>2009</v>
      </c>
      <c r="H3596" s="106">
        <f>Tabela9[[#This Row],[Valor do Provento R$]]/Tabela9[[#This Row],[Provento por 1 ou 1000 Ações]]</f>
        <v>0.53557107711999996</v>
      </c>
    </row>
    <row r="3597" spans="1:8">
      <c r="A3597" s="119" t="s">
        <v>1594</v>
      </c>
      <c r="B3597" s="117" t="s">
        <v>1488</v>
      </c>
      <c r="C3597" s="140">
        <v>40086</v>
      </c>
      <c r="D3597" s="141">
        <v>0.26778553854999998</v>
      </c>
      <c r="E3597" s="119">
        <v>1</v>
      </c>
      <c r="F3597" s="119" t="s">
        <v>1489</v>
      </c>
      <c r="G3597" s="114">
        <f>IF([Data da Aprovação]&lt;&gt;"ESTATUTÁRIO",YEAR([Data da Aprovação]),"")</f>
        <v>2009</v>
      </c>
      <c r="H3597" s="106">
        <f>Tabela9[[#This Row],[Valor do Provento R$]]/Tabela9[[#This Row],[Provento por 1 ou 1000 Ações]]</f>
        <v>0.26778553854999998</v>
      </c>
    </row>
    <row r="3598" spans="1:8">
      <c r="A3598" s="118" t="s">
        <v>1594</v>
      </c>
      <c r="B3598" s="116" t="s">
        <v>1488</v>
      </c>
      <c r="C3598" s="138">
        <v>40086</v>
      </c>
      <c r="D3598" s="139">
        <v>1.8553521039</v>
      </c>
      <c r="E3598" s="118">
        <v>1</v>
      </c>
      <c r="F3598" s="118" t="s">
        <v>1492</v>
      </c>
      <c r="G3598" s="113">
        <f>IF([Data da Aprovação]&lt;&gt;"ESTATUTÁRIO",YEAR([Data da Aprovação]),"")</f>
        <v>2009</v>
      </c>
      <c r="H3598" s="106">
        <f>Tabela9[[#This Row],[Valor do Provento R$]]/Tabela9[[#This Row],[Provento por 1 ou 1000 Ações]]</f>
        <v>1.8553521039</v>
      </c>
    </row>
    <row r="3599" spans="1:8">
      <c r="A3599" s="119" t="s">
        <v>1594</v>
      </c>
      <c r="B3599" s="117" t="s">
        <v>1488</v>
      </c>
      <c r="C3599" s="140">
        <v>40165</v>
      </c>
      <c r="D3599" s="141">
        <v>0.26912446625000003</v>
      </c>
      <c r="E3599" s="119">
        <v>1</v>
      </c>
      <c r="F3599" s="119" t="s">
        <v>1489</v>
      </c>
      <c r="G3599" s="114">
        <f>IF([Data da Aprovação]&lt;&gt;"ESTATUTÁRIO",YEAR([Data da Aprovação]),"")</f>
        <v>2009</v>
      </c>
      <c r="H3599" s="106">
        <f>Tabela9[[#This Row],[Valor do Provento R$]]/Tabela9[[#This Row],[Provento por 1 ou 1000 Ações]]</f>
        <v>0.26912446625000003</v>
      </c>
    </row>
    <row r="3600" spans="1:8">
      <c r="A3600" s="118" t="s">
        <v>1594</v>
      </c>
      <c r="B3600" s="116" t="s">
        <v>1488</v>
      </c>
      <c r="C3600" s="138">
        <v>40266</v>
      </c>
      <c r="D3600" s="139">
        <v>1.5020098679</v>
      </c>
      <c r="E3600" s="118">
        <v>1</v>
      </c>
      <c r="F3600" s="118" t="s">
        <v>1492</v>
      </c>
      <c r="G3600" s="113">
        <f>IF([Data da Aprovação]&lt;&gt;"ESTATUTÁRIO",YEAR([Data da Aprovação]),"")</f>
        <v>2010</v>
      </c>
      <c r="H3600" s="106">
        <f>Tabela9[[#This Row],[Valor do Provento R$]]/Tabela9[[#This Row],[Provento por 1 ou 1000 Ações]]</f>
        <v>1.5020098679</v>
      </c>
    </row>
    <row r="3601" spans="1:8">
      <c r="A3601" s="119" t="s">
        <v>1594</v>
      </c>
      <c r="B3601" s="117" t="s">
        <v>1488</v>
      </c>
      <c r="C3601" s="140">
        <v>40269</v>
      </c>
      <c r="D3601" s="141">
        <v>0.28256730029999999</v>
      </c>
      <c r="E3601" s="119">
        <v>1</v>
      </c>
      <c r="F3601" s="119" t="s">
        <v>1489</v>
      </c>
      <c r="G3601" s="114">
        <f>IF([Data da Aprovação]&lt;&gt;"ESTATUTÁRIO",YEAR([Data da Aprovação]),"")</f>
        <v>2010</v>
      </c>
      <c r="H3601" s="106">
        <f>Tabela9[[#This Row],[Valor do Provento R$]]/Tabela9[[#This Row],[Provento por 1 ou 1000 Ações]]</f>
        <v>0.28256730029999999</v>
      </c>
    </row>
    <row r="3602" spans="1:8">
      <c r="A3602" s="118" t="s">
        <v>1594</v>
      </c>
      <c r="B3602" s="116" t="s">
        <v>1488</v>
      </c>
      <c r="C3602" s="138">
        <v>40359</v>
      </c>
      <c r="D3602" s="139">
        <v>0.28385267086999999</v>
      </c>
      <c r="E3602" s="118">
        <v>1</v>
      </c>
      <c r="F3602" s="118" t="s">
        <v>1489</v>
      </c>
      <c r="G3602" s="113">
        <f>IF([Data da Aprovação]&lt;&gt;"ESTATUTÁRIO",YEAR([Data da Aprovação]),"")</f>
        <v>2010</v>
      </c>
      <c r="H3602" s="106">
        <f>Tabela9[[#This Row],[Valor do Provento R$]]/Tabela9[[#This Row],[Provento por 1 ou 1000 Ações]]</f>
        <v>0.28385267086999999</v>
      </c>
    </row>
    <row r="3603" spans="1:8">
      <c r="A3603" s="119" t="s">
        <v>1594</v>
      </c>
      <c r="B3603" s="117" t="s">
        <v>1488</v>
      </c>
      <c r="C3603" s="140">
        <v>40451</v>
      </c>
      <c r="D3603" s="141">
        <v>0.28489703399999999</v>
      </c>
      <c r="E3603" s="119">
        <v>1</v>
      </c>
      <c r="F3603" s="119" t="s">
        <v>1489</v>
      </c>
      <c r="G3603" s="114">
        <f>IF([Data da Aprovação]&lt;&gt;"ESTATUTÁRIO",YEAR([Data da Aprovação]),"")</f>
        <v>2010</v>
      </c>
      <c r="H3603" s="106">
        <f>Tabela9[[#This Row],[Valor do Provento R$]]/Tabela9[[#This Row],[Provento por 1 ou 1000 Ações]]</f>
        <v>0.28489703399999999</v>
      </c>
    </row>
    <row r="3604" spans="1:8">
      <c r="A3604" s="118" t="s">
        <v>1594</v>
      </c>
      <c r="B3604" s="116" t="s">
        <v>1488</v>
      </c>
      <c r="C3604" s="138">
        <v>40451</v>
      </c>
      <c r="D3604" s="139">
        <v>1.5222598709999999</v>
      </c>
      <c r="E3604" s="118">
        <v>1</v>
      </c>
      <c r="F3604" s="118" t="s">
        <v>1492</v>
      </c>
      <c r="G3604" s="113">
        <f>IF([Data da Aprovação]&lt;&gt;"ESTATUTÁRIO",YEAR([Data da Aprovação]),"")</f>
        <v>2010</v>
      </c>
      <c r="H3604" s="106">
        <f>Tabela9[[#This Row],[Valor do Provento R$]]/Tabela9[[#This Row],[Provento por 1 ou 1000 Ações]]</f>
        <v>1.5222598709999999</v>
      </c>
    </row>
    <row r="3605" spans="1:8">
      <c r="A3605" s="119" t="s">
        <v>1594</v>
      </c>
      <c r="B3605" s="117" t="s">
        <v>1488</v>
      </c>
      <c r="C3605" s="140">
        <v>40542</v>
      </c>
      <c r="D3605" s="141">
        <v>0.28377233499999999</v>
      </c>
      <c r="E3605" s="119">
        <v>1</v>
      </c>
      <c r="F3605" s="119" t="s">
        <v>1489</v>
      </c>
      <c r="G3605" s="114">
        <f>IF([Data da Aprovação]&lt;&gt;"ESTATUTÁRIO",YEAR([Data da Aprovação]),"")</f>
        <v>2010</v>
      </c>
      <c r="H3605" s="106">
        <f>Tabela9[[#This Row],[Valor do Provento R$]]/Tabela9[[#This Row],[Provento por 1 ou 1000 Ações]]</f>
        <v>0.28377233499999999</v>
      </c>
    </row>
    <row r="3606" spans="1:8">
      <c r="A3606" s="118" t="s">
        <v>1594</v>
      </c>
      <c r="B3606" s="116" t="s">
        <v>1488</v>
      </c>
      <c r="C3606" s="138">
        <v>40633</v>
      </c>
      <c r="D3606" s="139">
        <v>0.30009386399999999</v>
      </c>
      <c r="E3606" s="118">
        <v>1</v>
      </c>
      <c r="F3606" s="118" t="s">
        <v>1489</v>
      </c>
      <c r="G3606" s="113">
        <f>IF([Data da Aprovação]&lt;&gt;"ESTATUTÁRIO",YEAR([Data da Aprovação]),"")</f>
        <v>2011</v>
      </c>
      <c r="H3606" s="106">
        <f>Tabela9[[#This Row],[Valor do Provento R$]]/Tabela9[[#This Row],[Provento por 1 ou 1000 Ações]]</f>
        <v>0.30009386399999999</v>
      </c>
    </row>
    <row r="3607" spans="1:8">
      <c r="A3607" s="119" t="s">
        <v>1594</v>
      </c>
      <c r="B3607" s="117" t="s">
        <v>1488</v>
      </c>
      <c r="C3607" s="140">
        <v>40659</v>
      </c>
      <c r="D3607" s="141">
        <v>0.67424711049999997</v>
      </c>
      <c r="E3607" s="119">
        <v>1</v>
      </c>
      <c r="F3607" s="119" t="s">
        <v>1492</v>
      </c>
      <c r="G3607" s="114">
        <f>IF([Data da Aprovação]&lt;&gt;"ESTATUTÁRIO",YEAR([Data da Aprovação]),"")</f>
        <v>2011</v>
      </c>
      <c r="H3607" s="106">
        <f>Tabela9[[#This Row],[Valor do Provento R$]]/Tabela9[[#This Row],[Provento por 1 ou 1000 Ações]]</f>
        <v>0.67424711049999997</v>
      </c>
    </row>
    <row r="3608" spans="1:8">
      <c r="A3608" s="118" t="s">
        <v>1594</v>
      </c>
      <c r="B3608" s="116" t="s">
        <v>1488</v>
      </c>
      <c r="C3608" s="138">
        <v>40724</v>
      </c>
      <c r="D3608" s="139">
        <v>0.30009386399999999</v>
      </c>
      <c r="E3608" s="118">
        <v>1</v>
      </c>
      <c r="F3608" s="118" t="s">
        <v>1489</v>
      </c>
      <c r="G3608" s="113">
        <f>IF([Data da Aprovação]&lt;&gt;"ESTATUTÁRIO",YEAR([Data da Aprovação]),"")</f>
        <v>2011</v>
      </c>
      <c r="H3608" s="106">
        <f>Tabela9[[#This Row],[Valor do Provento R$]]/Tabela9[[#This Row],[Provento por 1 ou 1000 Ações]]</f>
        <v>0.30009386399999999</v>
      </c>
    </row>
    <row r="3609" spans="1:8">
      <c r="A3609" s="119" t="s">
        <v>1594</v>
      </c>
      <c r="B3609" s="117" t="s">
        <v>1488</v>
      </c>
      <c r="C3609" s="140">
        <v>40784</v>
      </c>
      <c r="D3609" s="141">
        <v>1.2731505726000001</v>
      </c>
      <c r="E3609" s="119">
        <v>1</v>
      </c>
      <c r="F3609" s="119" t="s">
        <v>1492</v>
      </c>
      <c r="G3609" s="114">
        <f>IF([Data da Aprovação]&lt;&gt;"ESTATUTÁRIO",YEAR([Data da Aprovação]),"")</f>
        <v>2011</v>
      </c>
      <c r="H3609" s="106">
        <f>Tabela9[[#This Row],[Valor do Provento R$]]/Tabela9[[#This Row],[Provento por 1 ou 1000 Ações]]</f>
        <v>1.2731505726000001</v>
      </c>
    </row>
    <row r="3610" spans="1:8">
      <c r="A3610" s="118" t="s">
        <v>1594</v>
      </c>
      <c r="B3610" s="116" t="s">
        <v>1488</v>
      </c>
      <c r="C3610" s="138">
        <v>40816</v>
      </c>
      <c r="D3610" s="139">
        <v>0.30009386380000003</v>
      </c>
      <c r="E3610" s="118">
        <v>1</v>
      </c>
      <c r="F3610" s="118" t="s">
        <v>1489</v>
      </c>
      <c r="G3610" s="113">
        <f>IF([Data da Aprovação]&lt;&gt;"ESTATUTÁRIO",YEAR([Data da Aprovação]),"")</f>
        <v>2011</v>
      </c>
      <c r="H3610" s="106">
        <f>Tabela9[[#This Row],[Valor do Provento R$]]/Tabela9[[#This Row],[Provento por 1 ou 1000 Ações]]</f>
        <v>0.30009386380000003</v>
      </c>
    </row>
    <row r="3611" spans="1:8">
      <c r="A3611" s="119" t="s">
        <v>1594</v>
      </c>
      <c r="B3611" s="117" t="s">
        <v>1488</v>
      </c>
      <c r="C3611" s="140">
        <v>40906</v>
      </c>
      <c r="D3611" s="141">
        <v>0.30006708520000003</v>
      </c>
      <c r="E3611" s="119">
        <v>1</v>
      </c>
      <c r="F3611" s="119" t="s">
        <v>1489</v>
      </c>
      <c r="G3611" s="114">
        <f>IF([Data da Aprovação]&lt;&gt;"ESTATUTÁRIO",YEAR([Data da Aprovação]),"")</f>
        <v>2011</v>
      </c>
      <c r="H3611" s="106">
        <f>Tabela9[[#This Row],[Valor do Provento R$]]/Tabela9[[#This Row],[Provento por 1 ou 1000 Ações]]</f>
        <v>0.30006708520000003</v>
      </c>
    </row>
    <row r="3612" spans="1:8">
      <c r="A3612" s="118" t="s">
        <v>1594</v>
      </c>
      <c r="B3612" s="116" t="s">
        <v>1488</v>
      </c>
      <c r="C3612" s="138">
        <v>41017</v>
      </c>
      <c r="D3612" s="139">
        <v>0.77725279999999997</v>
      </c>
      <c r="E3612" s="118">
        <v>1</v>
      </c>
      <c r="F3612" s="118" t="s">
        <v>1492</v>
      </c>
      <c r="G3612" s="113">
        <f>IF([Data da Aprovação]&lt;&gt;"ESTATUTÁRIO",YEAR([Data da Aprovação]),"")</f>
        <v>2012</v>
      </c>
      <c r="H3612" s="106">
        <f>Tabela9[[#This Row],[Valor do Provento R$]]/Tabela9[[#This Row],[Provento por 1 ou 1000 Ações]]</f>
        <v>0.77725279999999997</v>
      </c>
    </row>
    <row r="3613" spans="1:8">
      <c r="A3613" s="119" t="s">
        <v>1594</v>
      </c>
      <c r="B3613" s="117" t="s">
        <v>1488</v>
      </c>
      <c r="C3613" s="140">
        <v>41390</v>
      </c>
      <c r="D3613" s="141">
        <v>0.20239499999999999</v>
      </c>
      <c r="E3613" s="119">
        <v>1</v>
      </c>
      <c r="F3613" s="119" t="s">
        <v>1492</v>
      </c>
      <c r="G3613" s="114">
        <f>IF([Data da Aprovação]&lt;&gt;"ESTATUTÁRIO",YEAR([Data da Aprovação]),"")</f>
        <v>2013</v>
      </c>
      <c r="H3613" s="106">
        <f>Tabela9[[#This Row],[Valor do Provento R$]]/Tabela9[[#This Row],[Provento por 1 ou 1000 Ações]]</f>
        <v>0.20239499999999999</v>
      </c>
    </row>
    <row r="3614" spans="1:8">
      <c r="A3614" s="118" t="s">
        <v>1594</v>
      </c>
      <c r="B3614" s="116" t="s">
        <v>1502</v>
      </c>
      <c r="C3614" s="138">
        <v>36007</v>
      </c>
      <c r="D3614" s="139">
        <v>0.36209039999999998</v>
      </c>
      <c r="E3614" s="118">
        <v>1000</v>
      </c>
      <c r="F3614" s="118" t="s">
        <v>1489</v>
      </c>
      <c r="G3614" s="113">
        <f>IF([Data da Aprovação]&lt;&gt;"ESTATUTÁRIO",YEAR([Data da Aprovação]),"")</f>
        <v>1998</v>
      </c>
      <c r="H3614" s="106">
        <f>Tabela9[[#This Row],[Valor do Provento R$]]/Tabela9[[#This Row],[Provento por 1 ou 1000 Ações]]</f>
        <v>3.620904E-4</v>
      </c>
    </row>
    <row r="3615" spans="1:8">
      <c r="A3615" s="119" t="s">
        <v>1594</v>
      </c>
      <c r="B3615" s="117" t="s">
        <v>1502</v>
      </c>
      <c r="C3615" s="140">
        <v>36159</v>
      </c>
      <c r="D3615" s="141">
        <v>0.23791000000000001</v>
      </c>
      <c r="E3615" s="119">
        <v>1000</v>
      </c>
      <c r="F3615" s="119" t="s">
        <v>1489</v>
      </c>
      <c r="G3615" s="114">
        <f>IF([Data da Aprovação]&lt;&gt;"ESTATUTÁRIO",YEAR([Data da Aprovação]),"")</f>
        <v>1998</v>
      </c>
      <c r="H3615" s="106">
        <f>Tabela9[[#This Row],[Valor do Provento R$]]/Tabela9[[#This Row],[Provento por 1 ou 1000 Ações]]</f>
        <v>2.3791E-4</v>
      </c>
    </row>
    <row r="3616" spans="1:8">
      <c r="A3616" s="118" t="s">
        <v>1594</v>
      </c>
      <c r="B3616" s="116" t="s">
        <v>1502</v>
      </c>
      <c r="C3616" s="138">
        <v>36290</v>
      </c>
      <c r="D3616" s="139">
        <v>0.18</v>
      </c>
      <c r="E3616" s="118">
        <v>1000</v>
      </c>
      <c r="F3616" s="118" t="s">
        <v>1489</v>
      </c>
      <c r="G3616" s="113">
        <f>IF([Data da Aprovação]&lt;&gt;"ESTATUTÁRIO",YEAR([Data da Aprovação]),"")</f>
        <v>1999</v>
      </c>
      <c r="H3616" s="106">
        <f>Tabela9[[#This Row],[Valor do Provento R$]]/Tabela9[[#This Row],[Provento por 1 ou 1000 Ações]]</f>
        <v>1.7999999999999998E-4</v>
      </c>
    </row>
    <row r="3617" spans="1:8">
      <c r="A3617" s="119" t="s">
        <v>1594</v>
      </c>
      <c r="B3617" s="117" t="s">
        <v>1502</v>
      </c>
      <c r="C3617" s="140">
        <v>36433</v>
      </c>
      <c r="D3617" s="141">
        <v>0.333984</v>
      </c>
      <c r="E3617" s="119">
        <v>1000</v>
      </c>
      <c r="F3617" s="119" t="s">
        <v>1489</v>
      </c>
      <c r="G3617" s="114">
        <f>IF([Data da Aprovação]&lt;&gt;"ESTATUTÁRIO",YEAR([Data da Aprovação]),"")</f>
        <v>1999</v>
      </c>
      <c r="H3617" s="106">
        <f>Tabela9[[#This Row],[Valor do Provento R$]]/Tabela9[[#This Row],[Provento por 1 ou 1000 Ações]]</f>
        <v>3.3398400000000001E-4</v>
      </c>
    </row>
    <row r="3618" spans="1:8">
      <c r="A3618" s="118" t="s">
        <v>1594</v>
      </c>
      <c r="B3618" s="116" t="s">
        <v>1502</v>
      </c>
      <c r="C3618" s="138">
        <v>36546</v>
      </c>
      <c r="D3618" s="139">
        <v>0.47401599999999999</v>
      </c>
      <c r="E3618" s="118">
        <v>1000</v>
      </c>
      <c r="F3618" s="118" t="s">
        <v>1489</v>
      </c>
      <c r="G3618" s="113">
        <f>IF([Data da Aprovação]&lt;&gt;"ESTATUTÁRIO",YEAR([Data da Aprovação]),"")</f>
        <v>2000</v>
      </c>
      <c r="H3618" s="106">
        <f>Tabela9[[#This Row],[Valor do Provento R$]]/Tabela9[[#This Row],[Provento por 1 ou 1000 Ações]]</f>
        <v>4.7401600000000001E-4</v>
      </c>
    </row>
    <row r="3619" spans="1:8">
      <c r="A3619" s="119" t="s">
        <v>1594</v>
      </c>
      <c r="B3619" s="117" t="s">
        <v>1502</v>
      </c>
      <c r="C3619" s="140">
        <v>36578</v>
      </c>
      <c r="D3619" s="141">
        <v>8.8999999999999996E-2</v>
      </c>
      <c r="E3619" s="119">
        <v>1000</v>
      </c>
      <c r="F3619" s="119" t="s">
        <v>1492</v>
      </c>
      <c r="G3619" s="114">
        <f>IF([Data da Aprovação]&lt;&gt;"ESTATUTÁRIO",YEAR([Data da Aprovação]),"")</f>
        <v>2000</v>
      </c>
      <c r="H3619" s="106">
        <f>Tabela9[[#This Row],[Valor do Provento R$]]/Tabela9[[#This Row],[Provento por 1 ou 1000 Ações]]</f>
        <v>8.8999999999999995E-5</v>
      </c>
    </row>
    <row r="3620" spans="1:8">
      <c r="A3620" s="118" t="s">
        <v>1594</v>
      </c>
      <c r="B3620" s="116" t="s">
        <v>1502</v>
      </c>
      <c r="C3620" s="138">
        <v>36889</v>
      </c>
      <c r="D3620" s="139">
        <v>0.82874000000000003</v>
      </c>
      <c r="E3620" s="118">
        <v>1000</v>
      </c>
      <c r="F3620" s="118" t="s">
        <v>1489</v>
      </c>
      <c r="G3620" s="113">
        <f>IF([Data da Aprovação]&lt;&gt;"ESTATUTÁRIO",YEAR([Data da Aprovação]),"")</f>
        <v>2000</v>
      </c>
      <c r="H3620" s="106">
        <f>Tabela9[[#This Row],[Valor do Provento R$]]/Tabela9[[#This Row],[Provento por 1 ou 1000 Ações]]</f>
        <v>8.2874000000000001E-4</v>
      </c>
    </row>
    <row r="3621" spans="1:8">
      <c r="A3621" s="119" t="s">
        <v>1594</v>
      </c>
      <c r="B3621" s="117" t="s">
        <v>1502</v>
      </c>
      <c r="C3621" s="140">
        <v>37071</v>
      </c>
      <c r="D3621" s="141">
        <v>0.36926300000000001</v>
      </c>
      <c r="E3621" s="119">
        <v>1000</v>
      </c>
      <c r="F3621" s="119" t="s">
        <v>1489</v>
      </c>
      <c r="G3621" s="114">
        <f>IF([Data da Aprovação]&lt;&gt;"ESTATUTÁRIO",YEAR([Data da Aprovação]),"")</f>
        <v>2001</v>
      </c>
      <c r="H3621" s="106">
        <f>Tabela9[[#This Row],[Valor do Provento R$]]/Tabela9[[#This Row],[Provento por 1 ou 1000 Ações]]</f>
        <v>3.6926299999999999E-4</v>
      </c>
    </row>
    <row r="3622" spans="1:8">
      <c r="A3622" s="118" t="s">
        <v>1594</v>
      </c>
      <c r="B3622" s="116" t="s">
        <v>1502</v>
      </c>
      <c r="C3622" s="138">
        <v>37256</v>
      </c>
      <c r="D3622" s="139">
        <v>0.22676499999999999</v>
      </c>
      <c r="E3622" s="118">
        <v>1000</v>
      </c>
      <c r="F3622" s="118" t="s">
        <v>1489</v>
      </c>
      <c r="G3622" s="113">
        <f>IF([Data da Aprovação]&lt;&gt;"ESTATUTÁRIO",YEAR([Data da Aprovação]),"")</f>
        <v>2001</v>
      </c>
      <c r="H3622" s="106">
        <f>Tabela9[[#This Row],[Valor do Provento R$]]/Tabela9[[#This Row],[Provento por 1 ou 1000 Ações]]</f>
        <v>2.26765E-4</v>
      </c>
    </row>
    <row r="3623" spans="1:8">
      <c r="A3623" s="119" t="s">
        <v>1594</v>
      </c>
      <c r="B3623" s="117" t="s">
        <v>1502</v>
      </c>
      <c r="C3623" s="140">
        <v>37375</v>
      </c>
      <c r="D3623" s="141">
        <v>1.2093542799999999</v>
      </c>
      <c r="E3623" s="119">
        <v>1000</v>
      </c>
      <c r="F3623" s="119" t="s">
        <v>1492</v>
      </c>
      <c r="G3623" s="114">
        <f>IF([Data da Aprovação]&lt;&gt;"ESTATUTÁRIO",YEAR([Data da Aprovação]),"")</f>
        <v>2002</v>
      </c>
      <c r="H3623" s="106">
        <f>Tabela9[[#This Row],[Valor do Provento R$]]/Tabela9[[#This Row],[Provento por 1 ou 1000 Ações]]</f>
        <v>1.2093542799999999E-3</v>
      </c>
    </row>
    <row r="3624" spans="1:8">
      <c r="A3624" s="118" t="s">
        <v>1594</v>
      </c>
      <c r="B3624" s="116" t="s">
        <v>1502</v>
      </c>
      <c r="C3624" s="138">
        <v>37740</v>
      </c>
      <c r="D3624" s="139">
        <v>0.17149249999999999</v>
      </c>
      <c r="E3624" s="118">
        <v>1000</v>
      </c>
      <c r="F3624" s="118" t="s">
        <v>1492</v>
      </c>
      <c r="G3624" s="113">
        <f>IF([Data da Aprovação]&lt;&gt;"ESTATUTÁRIO",YEAR([Data da Aprovação]),"")</f>
        <v>2003</v>
      </c>
      <c r="H3624" s="106">
        <f>Tabela9[[#This Row],[Valor do Provento R$]]/Tabela9[[#This Row],[Provento por 1 ou 1000 Ações]]</f>
        <v>1.7149249999999998E-4</v>
      </c>
    </row>
    <row r="3625" spans="1:8">
      <c r="A3625" s="119" t="s">
        <v>1594</v>
      </c>
      <c r="B3625" s="117" t="s">
        <v>1502</v>
      </c>
      <c r="C3625" s="140">
        <v>37984</v>
      </c>
      <c r="D3625" s="141">
        <v>0.63688674999999995</v>
      </c>
      <c r="E3625" s="119">
        <v>1000</v>
      </c>
      <c r="F3625" s="119" t="s">
        <v>1489</v>
      </c>
      <c r="G3625" s="114">
        <f>IF([Data da Aprovação]&lt;&gt;"ESTATUTÁRIO",YEAR([Data da Aprovação]),"")</f>
        <v>2003</v>
      </c>
      <c r="H3625" s="106">
        <f>Tabela9[[#This Row],[Valor do Provento R$]]/Tabela9[[#This Row],[Provento por 1 ou 1000 Ações]]</f>
        <v>6.3688674999999996E-4</v>
      </c>
    </row>
    <row r="3626" spans="1:8">
      <c r="A3626" s="118" t="s">
        <v>1594</v>
      </c>
      <c r="B3626" s="116" t="s">
        <v>1502</v>
      </c>
      <c r="C3626" s="138">
        <v>38076</v>
      </c>
      <c r="D3626" s="139">
        <v>0.66605884000000004</v>
      </c>
      <c r="E3626" s="118">
        <v>1000</v>
      </c>
      <c r="F3626" s="118" t="s">
        <v>1492</v>
      </c>
      <c r="G3626" s="113">
        <f>IF([Data da Aprovação]&lt;&gt;"ESTATUTÁRIO",YEAR([Data da Aprovação]),"")</f>
        <v>2004</v>
      </c>
      <c r="H3626" s="106">
        <f>Tabela9[[#This Row],[Valor do Provento R$]]/Tabela9[[#This Row],[Provento por 1 ou 1000 Ações]]</f>
        <v>6.6605884000000008E-4</v>
      </c>
    </row>
    <row r="3627" spans="1:8">
      <c r="A3627" s="119" t="s">
        <v>1594</v>
      </c>
      <c r="B3627" s="117" t="s">
        <v>1502</v>
      </c>
      <c r="C3627" s="140">
        <v>38331</v>
      </c>
      <c r="D3627" s="141">
        <v>0.72333820000000004</v>
      </c>
      <c r="E3627" s="119">
        <v>1000</v>
      </c>
      <c r="F3627" s="119" t="s">
        <v>1489</v>
      </c>
      <c r="G3627" s="114">
        <f>IF([Data da Aprovação]&lt;&gt;"ESTATUTÁRIO",YEAR([Data da Aprovação]),"")</f>
        <v>2004</v>
      </c>
      <c r="H3627" s="106">
        <f>Tabela9[[#This Row],[Valor do Provento R$]]/Tabela9[[#This Row],[Provento por 1 ou 1000 Ações]]</f>
        <v>7.2333820000000009E-4</v>
      </c>
    </row>
    <row r="3628" spans="1:8">
      <c r="A3628" s="118" t="s">
        <v>1594</v>
      </c>
      <c r="B3628" s="116" t="s">
        <v>1502</v>
      </c>
      <c r="C3628" s="138">
        <v>38441</v>
      </c>
      <c r="D3628" s="139">
        <v>0.29006206210000002</v>
      </c>
      <c r="E3628" s="118">
        <v>1000</v>
      </c>
      <c r="F3628" s="118" t="s">
        <v>1492</v>
      </c>
      <c r="G3628" s="113">
        <f>IF([Data da Aprovação]&lt;&gt;"ESTATUTÁRIO",YEAR([Data da Aprovação]),"")</f>
        <v>2005</v>
      </c>
      <c r="H3628" s="106">
        <f>Tabela9[[#This Row],[Valor do Provento R$]]/Tabela9[[#This Row],[Provento por 1 ou 1000 Ações]]</f>
        <v>2.900620621E-4</v>
      </c>
    </row>
    <row r="3629" spans="1:8">
      <c r="A3629" s="119" t="s">
        <v>1594</v>
      </c>
      <c r="B3629" s="117" t="s">
        <v>1502</v>
      </c>
      <c r="C3629" s="140">
        <v>38708</v>
      </c>
      <c r="D3629" s="141">
        <v>0.83682978750000003</v>
      </c>
      <c r="E3629" s="119">
        <v>1000</v>
      </c>
      <c r="F3629" s="119" t="s">
        <v>1489</v>
      </c>
      <c r="G3629" s="114">
        <f>IF([Data da Aprovação]&lt;&gt;"ESTATUTÁRIO",YEAR([Data da Aprovação]),"")</f>
        <v>2005</v>
      </c>
      <c r="H3629" s="106">
        <f>Tabela9[[#This Row],[Valor do Provento R$]]/Tabela9[[#This Row],[Provento por 1 ou 1000 Ações]]</f>
        <v>8.3682978750000009E-4</v>
      </c>
    </row>
    <row r="3630" spans="1:8">
      <c r="A3630" s="118" t="s">
        <v>1594</v>
      </c>
      <c r="B3630" s="116" t="s">
        <v>1502</v>
      </c>
      <c r="C3630" s="138">
        <v>38783</v>
      </c>
      <c r="D3630" s="139">
        <v>0.72055343959999996</v>
      </c>
      <c r="E3630" s="118">
        <v>1000</v>
      </c>
      <c r="F3630" s="118" t="s">
        <v>1492</v>
      </c>
      <c r="G3630" s="113">
        <f>IF([Data da Aprovação]&lt;&gt;"ESTATUTÁRIO",YEAR([Data da Aprovação]),"")</f>
        <v>2006</v>
      </c>
      <c r="H3630" s="106">
        <f>Tabela9[[#This Row],[Valor do Provento R$]]/Tabela9[[#This Row],[Provento por 1 ou 1000 Ações]]</f>
        <v>7.2055343959999993E-4</v>
      </c>
    </row>
    <row r="3631" spans="1:8">
      <c r="A3631" s="119" t="s">
        <v>1594</v>
      </c>
      <c r="B3631" s="117" t="s">
        <v>1502</v>
      </c>
      <c r="C3631" s="140">
        <v>38783</v>
      </c>
      <c r="D3631" s="141">
        <v>7.4043533999999999E-3</v>
      </c>
      <c r="E3631" s="119">
        <v>1000</v>
      </c>
      <c r="F3631" s="119" t="s">
        <v>1492</v>
      </c>
      <c r="G3631" s="114">
        <f>IF([Data da Aprovação]&lt;&gt;"ESTATUTÁRIO",YEAR([Data da Aprovação]),"")</f>
        <v>2006</v>
      </c>
      <c r="H3631" s="106">
        <f>Tabela9[[#This Row],[Valor do Provento R$]]/Tabela9[[#This Row],[Provento por 1 ou 1000 Ações]]</f>
        <v>7.4043534000000001E-6</v>
      </c>
    </row>
    <row r="3632" spans="1:8">
      <c r="A3632" s="118" t="s">
        <v>1594</v>
      </c>
      <c r="B3632" s="116" t="s">
        <v>1502</v>
      </c>
      <c r="C3632" s="138">
        <v>38859</v>
      </c>
      <c r="D3632" s="139">
        <v>0.33205405966000001</v>
      </c>
      <c r="E3632" s="118">
        <v>1000</v>
      </c>
      <c r="F3632" s="118" t="s">
        <v>1489</v>
      </c>
      <c r="G3632" s="113">
        <f>IF([Data da Aprovação]&lt;&gt;"ESTATUTÁRIO",YEAR([Data da Aprovação]),"")</f>
        <v>2006</v>
      </c>
      <c r="H3632" s="106">
        <f>Tabela9[[#This Row],[Valor do Provento R$]]/Tabela9[[#This Row],[Provento por 1 ou 1000 Ações]]</f>
        <v>3.3205405966000001E-4</v>
      </c>
    </row>
    <row r="3633" spans="1:8">
      <c r="A3633" s="119" t="s">
        <v>1594</v>
      </c>
      <c r="B3633" s="117" t="s">
        <v>1502</v>
      </c>
      <c r="C3633" s="140">
        <v>38922</v>
      </c>
      <c r="D3633" s="141">
        <v>0.30259765113999998</v>
      </c>
      <c r="E3633" s="119">
        <v>1000</v>
      </c>
      <c r="F3633" s="119" t="s">
        <v>1489</v>
      </c>
      <c r="G3633" s="114">
        <f>IF([Data da Aprovação]&lt;&gt;"ESTATUTÁRIO",YEAR([Data da Aprovação]),"")</f>
        <v>2006</v>
      </c>
      <c r="H3633" s="106">
        <f>Tabela9[[#This Row],[Valor do Provento R$]]/Tabela9[[#This Row],[Provento por 1 ou 1000 Ações]]</f>
        <v>3.0259765113999998E-4</v>
      </c>
    </row>
    <row r="3634" spans="1:8">
      <c r="A3634" s="118" t="s">
        <v>1594</v>
      </c>
      <c r="B3634" s="116" t="s">
        <v>1502</v>
      </c>
      <c r="C3634" s="138">
        <v>39038</v>
      </c>
      <c r="D3634" s="139">
        <v>0.27715802560000002</v>
      </c>
      <c r="E3634" s="118">
        <v>1000</v>
      </c>
      <c r="F3634" s="118" t="s">
        <v>1489</v>
      </c>
      <c r="G3634" s="113">
        <f>IF([Data da Aprovação]&lt;&gt;"ESTATUTÁRIO",YEAR([Data da Aprovação]),"")</f>
        <v>2006</v>
      </c>
      <c r="H3634" s="106">
        <f>Tabela9[[#This Row],[Valor do Provento R$]]/Tabela9[[#This Row],[Provento por 1 ou 1000 Ações]]</f>
        <v>2.7715802560000004E-4</v>
      </c>
    </row>
    <row r="3635" spans="1:8">
      <c r="A3635" s="119" t="s">
        <v>1594</v>
      </c>
      <c r="B3635" s="117" t="s">
        <v>1502</v>
      </c>
      <c r="C3635" s="140">
        <v>39069</v>
      </c>
      <c r="D3635" s="141">
        <v>0.25305732773</v>
      </c>
      <c r="E3635" s="119">
        <v>1000</v>
      </c>
      <c r="F3635" s="119" t="s">
        <v>1489</v>
      </c>
      <c r="G3635" s="114">
        <f>IF([Data da Aprovação]&lt;&gt;"ESTATUTÁRIO",YEAR([Data da Aprovação]),"")</f>
        <v>2006</v>
      </c>
      <c r="H3635" s="106">
        <f>Tabela9[[#This Row],[Valor do Provento R$]]/Tabela9[[#This Row],[Provento por 1 ou 1000 Ações]]</f>
        <v>2.5305732772999998E-4</v>
      </c>
    </row>
    <row r="3636" spans="1:8">
      <c r="A3636" s="118" t="s">
        <v>1594</v>
      </c>
      <c r="B3636" s="116" t="s">
        <v>1502</v>
      </c>
      <c r="C3636" s="138">
        <v>39169</v>
      </c>
      <c r="D3636" s="139">
        <v>1.713314233</v>
      </c>
      <c r="E3636" s="118">
        <v>1000</v>
      </c>
      <c r="F3636" s="118" t="s">
        <v>1492</v>
      </c>
      <c r="G3636" s="113">
        <f>IF([Data da Aprovação]&lt;&gt;"ESTATUTÁRIO",YEAR([Data da Aprovação]),"")</f>
        <v>2007</v>
      </c>
      <c r="H3636" s="106">
        <f>Tabela9[[#This Row],[Valor do Provento R$]]/Tabela9[[#This Row],[Provento por 1 ou 1000 Ações]]</f>
        <v>1.713314233E-3</v>
      </c>
    </row>
    <row r="3637" spans="1:8">
      <c r="A3637" s="119" t="s">
        <v>1594</v>
      </c>
      <c r="B3637" s="117" t="s">
        <v>1502</v>
      </c>
      <c r="C3637" s="140">
        <v>39230</v>
      </c>
      <c r="D3637" s="141">
        <v>0.24502376176999999</v>
      </c>
      <c r="E3637" s="119">
        <v>1000</v>
      </c>
      <c r="F3637" s="119" t="s">
        <v>1489</v>
      </c>
      <c r="G3637" s="114">
        <f>IF([Data da Aprovação]&lt;&gt;"ESTATUTÁRIO",YEAR([Data da Aprovação]),"")</f>
        <v>2007</v>
      </c>
      <c r="H3637" s="106">
        <f>Tabela9[[#This Row],[Valor do Provento R$]]/Tabela9[[#This Row],[Provento por 1 ou 1000 Ações]]</f>
        <v>2.4502376176999997E-4</v>
      </c>
    </row>
    <row r="3638" spans="1:8">
      <c r="A3638" s="118" t="s">
        <v>1594</v>
      </c>
      <c r="B3638" s="116" t="s">
        <v>1502</v>
      </c>
      <c r="C3638" s="138">
        <v>39293</v>
      </c>
      <c r="D3638" s="139">
        <v>0.24502376176999999</v>
      </c>
      <c r="E3638" s="118">
        <v>1000</v>
      </c>
      <c r="F3638" s="118" t="s">
        <v>1489</v>
      </c>
      <c r="G3638" s="113">
        <f>IF([Data da Aprovação]&lt;&gt;"ESTATUTÁRIO",YEAR([Data da Aprovação]),"")</f>
        <v>2007</v>
      </c>
      <c r="H3638" s="106">
        <f>Tabela9[[#This Row],[Valor do Provento R$]]/Tabela9[[#This Row],[Provento por 1 ou 1000 Ações]]</f>
        <v>2.4502376176999997E-4</v>
      </c>
    </row>
    <row r="3639" spans="1:8">
      <c r="A3639" s="119" t="s">
        <v>1594</v>
      </c>
      <c r="B3639" s="117" t="s">
        <v>1502</v>
      </c>
      <c r="C3639" s="140">
        <v>39356</v>
      </c>
      <c r="D3639" s="141">
        <v>1.4319489455000001</v>
      </c>
      <c r="E3639" s="119">
        <v>1000</v>
      </c>
      <c r="F3639" s="119" t="s">
        <v>1492</v>
      </c>
      <c r="G3639" s="114">
        <f>IF([Data da Aprovação]&lt;&gt;"ESTATUTÁRIO",YEAR([Data da Aprovação]),"")</f>
        <v>2007</v>
      </c>
      <c r="H3639" s="106">
        <f>Tabela9[[#This Row],[Valor do Provento R$]]/Tabela9[[#This Row],[Provento por 1 ou 1000 Ações]]</f>
        <v>1.4319489455000001E-3</v>
      </c>
    </row>
    <row r="3640" spans="1:8">
      <c r="A3640" s="118" t="s">
        <v>1594</v>
      </c>
      <c r="B3640" s="116" t="s">
        <v>1502</v>
      </c>
      <c r="C3640" s="138">
        <v>39386</v>
      </c>
      <c r="D3640" s="139">
        <v>0.23565126815000001</v>
      </c>
      <c r="E3640" s="118">
        <v>1000</v>
      </c>
      <c r="F3640" s="118" t="s">
        <v>1489</v>
      </c>
      <c r="G3640" s="113">
        <f>IF([Data da Aprovação]&lt;&gt;"ESTATUTÁRIO",YEAR([Data da Aprovação]),"")</f>
        <v>2007</v>
      </c>
      <c r="H3640" s="106">
        <f>Tabela9[[#This Row],[Valor do Provento R$]]/Tabela9[[#This Row],[Provento por 1 ou 1000 Ações]]</f>
        <v>2.3565126815E-4</v>
      </c>
    </row>
    <row r="3641" spans="1:8">
      <c r="A3641" s="119" t="s">
        <v>1594</v>
      </c>
      <c r="B3641" s="117" t="s">
        <v>1502</v>
      </c>
      <c r="C3641" s="140">
        <v>39436</v>
      </c>
      <c r="D3641" s="141">
        <v>0.23885729999999999</v>
      </c>
      <c r="E3641" s="119">
        <v>1</v>
      </c>
      <c r="F3641" s="119" t="s">
        <v>1489</v>
      </c>
      <c r="G3641" s="114">
        <f>IF([Data da Aprovação]&lt;&gt;"ESTATUTÁRIO",YEAR([Data da Aprovação]),"")</f>
        <v>2007</v>
      </c>
      <c r="H3641" s="106">
        <f>Tabela9[[#This Row],[Valor do Provento R$]]/Tabela9[[#This Row],[Provento por 1 ou 1000 Ações]]</f>
        <v>0.23885729999999999</v>
      </c>
    </row>
    <row r="3642" spans="1:8">
      <c r="A3642" s="118" t="s">
        <v>1594</v>
      </c>
      <c r="B3642" s="116" t="s">
        <v>1502</v>
      </c>
      <c r="C3642" s="138">
        <v>39563</v>
      </c>
      <c r="D3642" s="139">
        <v>1.5660506999999999</v>
      </c>
      <c r="E3642" s="118">
        <v>1</v>
      </c>
      <c r="F3642" s="118" t="s">
        <v>1492</v>
      </c>
      <c r="G3642" s="113">
        <f>IF([Data da Aprovação]&lt;&gt;"ESTATUTÁRIO",YEAR([Data da Aprovação]),"")</f>
        <v>2008</v>
      </c>
      <c r="H3642" s="106">
        <f>Tabela9[[#This Row],[Valor do Provento R$]]/Tabela9[[#This Row],[Provento por 1 ou 1000 Ações]]</f>
        <v>1.5660506999999999</v>
      </c>
    </row>
    <row r="3643" spans="1:8">
      <c r="A3643" s="119" t="s">
        <v>1594</v>
      </c>
      <c r="B3643" s="117" t="s">
        <v>1502</v>
      </c>
      <c r="C3643" s="140">
        <v>39566</v>
      </c>
      <c r="D3643" s="141">
        <v>0.25171840624000003</v>
      </c>
      <c r="E3643" s="119">
        <v>1</v>
      </c>
      <c r="F3643" s="119" t="s">
        <v>1489</v>
      </c>
      <c r="G3643" s="114">
        <f>IF([Data da Aprovação]&lt;&gt;"ESTATUTÁRIO",YEAR([Data da Aprovação]),"")</f>
        <v>2008</v>
      </c>
      <c r="H3643" s="106">
        <f>Tabela9[[#This Row],[Valor do Provento R$]]/Tabela9[[#This Row],[Provento por 1 ou 1000 Ações]]</f>
        <v>0.25171840624000003</v>
      </c>
    </row>
    <row r="3644" spans="1:8">
      <c r="A3644" s="118" t="s">
        <v>1594</v>
      </c>
      <c r="B3644" s="116" t="s">
        <v>1502</v>
      </c>
      <c r="C3644" s="138">
        <v>39660</v>
      </c>
      <c r="D3644" s="139">
        <v>0.25171840624000003</v>
      </c>
      <c r="E3644" s="118">
        <v>1</v>
      </c>
      <c r="F3644" s="118" t="s">
        <v>1489</v>
      </c>
      <c r="G3644" s="113">
        <f>IF([Data da Aprovação]&lt;&gt;"ESTATUTÁRIO",YEAR([Data da Aprovação]),"")</f>
        <v>2008</v>
      </c>
      <c r="H3644" s="106">
        <f>Tabela9[[#This Row],[Valor do Provento R$]]/Tabela9[[#This Row],[Provento por 1 ou 1000 Ações]]</f>
        <v>0.25171840624000003</v>
      </c>
    </row>
    <row r="3645" spans="1:8">
      <c r="A3645" s="119" t="s">
        <v>1594</v>
      </c>
      <c r="B3645" s="117" t="s">
        <v>1502</v>
      </c>
      <c r="C3645" s="140">
        <v>39752</v>
      </c>
      <c r="D3645" s="141">
        <v>1.7784307079999999</v>
      </c>
      <c r="E3645" s="119">
        <v>1</v>
      </c>
      <c r="F3645" s="119" t="s">
        <v>1492</v>
      </c>
      <c r="G3645" s="114">
        <f>IF([Data da Aprovação]&lt;&gt;"ESTATUTÁRIO",YEAR([Data da Aprovação]),"")</f>
        <v>2008</v>
      </c>
      <c r="H3645" s="106">
        <f>Tabela9[[#This Row],[Valor do Provento R$]]/Tabela9[[#This Row],[Provento por 1 ou 1000 Ações]]</f>
        <v>1.7784307079999999</v>
      </c>
    </row>
    <row r="3646" spans="1:8">
      <c r="A3646" s="118" t="s">
        <v>1594</v>
      </c>
      <c r="B3646" s="116" t="s">
        <v>1502</v>
      </c>
      <c r="C3646" s="138">
        <v>39752</v>
      </c>
      <c r="D3646" s="139">
        <v>0.25315105888</v>
      </c>
      <c r="E3646" s="118">
        <v>1</v>
      </c>
      <c r="F3646" s="118" t="s">
        <v>1489</v>
      </c>
      <c r="G3646" s="113">
        <f>IF([Data da Aprovação]&lt;&gt;"ESTATUTÁRIO",YEAR([Data da Aprovação]),"")</f>
        <v>2008</v>
      </c>
      <c r="H3646" s="106">
        <f>Tabela9[[#This Row],[Valor do Provento R$]]/Tabela9[[#This Row],[Provento por 1 ou 1000 Ações]]</f>
        <v>0.25315105888</v>
      </c>
    </row>
    <row r="3647" spans="1:8">
      <c r="A3647" s="119" t="s">
        <v>1594</v>
      </c>
      <c r="B3647" s="117" t="s">
        <v>1502</v>
      </c>
      <c r="C3647" s="140">
        <v>39812</v>
      </c>
      <c r="D3647" s="141">
        <v>0.25220042021</v>
      </c>
      <c r="E3647" s="119">
        <v>1</v>
      </c>
      <c r="F3647" s="119" t="s">
        <v>1489</v>
      </c>
      <c r="G3647" s="114">
        <f>IF([Data da Aprovação]&lt;&gt;"ESTATUTÁRIO",YEAR([Data da Aprovação]),"")</f>
        <v>2008</v>
      </c>
      <c r="H3647" s="106">
        <f>Tabela9[[#This Row],[Valor do Provento R$]]/Tabela9[[#This Row],[Provento por 1 ou 1000 Ações]]</f>
        <v>0.25220042021</v>
      </c>
    </row>
    <row r="3648" spans="1:8">
      <c r="A3648" s="118" t="s">
        <v>1594</v>
      </c>
      <c r="B3648" s="116" t="s">
        <v>1502</v>
      </c>
      <c r="C3648" s="138">
        <v>39896</v>
      </c>
      <c r="D3648" s="139">
        <v>2.0802358028999999</v>
      </c>
      <c r="E3648" s="118">
        <v>1</v>
      </c>
      <c r="F3648" s="118" t="s">
        <v>1492</v>
      </c>
      <c r="G3648" s="113">
        <f>IF([Data da Aprovação]&lt;&gt;"ESTATUTÁRIO",YEAR([Data da Aprovação]),"")</f>
        <v>2009</v>
      </c>
      <c r="H3648" s="106">
        <f>Tabela9[[#This Row],[Valor do Provento R$]]/Tabela9[[#This Row],[Provento por 1 ou 1000 Ações]]</f>
        <v>2.0802358028999999</v>
      </c>
    </row>
    <row r="3649" spans="1:8">
      <c r="A3649" s="119" t="s">
        <v>1594</v>
      </c>
      <c r="B3649" s="117" t="s">
        <v>1502</v>
      </c>
      <c r="C3649" s="140">
        <v>39993</v>
      </c>
      <c r="D3649" s="141">
        <v>0.53557107711999996</v>
      </c>
      <c r="E3649" s="119">
        <v>1</v>
      </c>
      <c r="F3649" s="119" t="s">
        <v>1489</v>
      </c>
      <c r="G3649" s="114">
        <f>IF([Data da Aprovação]&lt;&gt;"ESTATUTÁRIO",YEAR([Data da Aprovação]),"")</f>
        <v>2009</v>
      </c>
      <c r="H3649" s="106">
        <f>Tabela9[[#This Row],[Valor do Provento R$]]/Tabela9[[#This Row],[Provento por 1 ou 1000 Ações]]</f>
        <v>0.53557107711999996</v>
      </c>
    </row>
    <row r="3650" spans="1:8">
      <c r="A3650" s="118" t="s">
        <v>1594</v>
      </c>
      <c r="B3650" s="116" t="s">
        <v>1502</v>
      </c>
      <c r="C3650" s="138">
        <v>40086</v>
      </c>
      <c r="D3650" s="139">
        <v>0.26778553854999998</v>
      </c>
      <c r="E3650" s="118">
        <v>1</v>
      </c>
      <c r="F3650" s="118" t="s">
        <v>1489</v>
      </c>
      <c r="G3650" s="113">
        <f>IF([Data da Aprovação]&lt;&gt;"ESTATUTÁRIO",YEAR([Data da Aprovação]),"")</f>
        <v>2009</v>
      </c>
      <c r="H3650" s="106">
        <f>Tabela9[[#This Row],[Valor do Provento R$]]/Tabela9[[#This Row],[Provento por 1 ou 1000 Ações]]</f>
        <v>0.26778553854999998</v>
      </c>
    </row>
    <row r="3651" spans="1:8">
      <c r="A3651" s="119" t="s">
        <v>1594</v>
      </c>
      <c r="B3651" s="117" t="s">
        <v>1502</v>
      </c>
      <c r="C3651" s="140">
        <v>40086</v>
      </c>
      <c r="D3651" s="141">
        <v>1.8553521039</v>
      </c>
      <c r="E3651" s="119">
        <v>1</v>
      </c>
      <c r="F3651" s="119" t="s">
        <v>1492</v>
      </c>
      <c r="G3651" s="114">
        <f>IF([Data da Aprovação]&lt;&gt;"ESTATUTÁRIO",YEAR([Data da Aprovação]),"")</f>
        <v>2009</v>
      </c>
      <c r="H3651" s="106">
        <f>Tabela9[[#This Row],[Valor do Provento R$]]/Tabela9[[#This Row],[Provento por 1 ou 1000 Ações]]</f>
        <v>1.8553521039</v>
      </c>
    </row>
    <row r="3652" spans="1:8">
      <c r="A3652" s="118" t="s">
        <v>1594</v>
      </c>
      <c r="B3652" s="116" t="s">
        <v>1502</v>
      </c>
      <c r="C3652" s="138">
        <v>40165</v>
      </c>
      <c r="D3652" s="139">
        <v>0.26912446625000003</v>
      </c>
      <c r="E3652" s="118">
        <v>1</v>
      </c>
      <c r="F3652" s="118" t="s">
        <v>1489</v>
      </c>
      <c r="G3652" s="113">
        <f>IF([Data da Aprovação]&lt;&gt;"ESTATUTÁRIO",YEAR([Data da Aprovação]),"")</f>
        <v>2009</v>
      </c>
      <c r="H3652" s="106">
        <f>Tabela9[[#This Row],[Valor do Provento R$]]/Tabela9[[#This Row],[Provento por 1 ou 1000 Ações]]</f>
        <v>0.26912446625000003</v>
      </c>
    </row>
    <row r="3653" spans="1:8">
      <c r="A3653" s="119" t="s">
        <v>1594</v>
      </c>
      <c r="B3653" s="117" t="s">
        <v>1502</v>
      </c>
      <c r="C3653" s="140">
        <v>40266</v>
      </c>
      <c r="D3653" s="141">
        <v>1.5020098679</v>
      </c>
      <c r="E3653" s="119">
        <v>1</v>
      </c>
      <c r="F3653" s="119" t="s">
        <v>1492</v>
      </c>
      <c r="G3653" s="114">
        <f>IF([Data da Aprovação]&lt;&gt;"ESTATUTÁRIO",YEAR([Data da Aprovação]),"")</f>
        <v>2010</v>
      </c>
      <c r="H3653" s="106">
        <f>Tabela9[[#This Row],[Valor do Provento R$]]/Tabela9[[#This Row],[Provento por 1 ou 1000 Ações]]</f>
        <v>1.5020098679</v>
      </c>
    </row>
    <row r="3654" spans="1:8">
      <c r="A3654" s="118" t="s">
        <v>1594</v>
      </c>
      <c r="B3654" s="116" t="s">
        <v>1502</v>
      </c>
      <c r="C3654" s="138">
        <v>40269</v>
      </c>
      <c r="D3654" s="139">
        <v>0.28256730029999999</v>
      </c>
      <c r="E3654" s="118">
        <v>1</v>
      </c>
      <c r="F3654" s="118" t="s">
        <v>1489</v>
      </c>
      <c r="G3654" s="113">
        <f>IF([Data da Aprovação]&lt;&gt;"ESTATUTÁRIO",YEAR([Data da Aprovação]),"")</f>
        <v>2010</v>
      </c>
      <c r="H3654" s="106">
        <f>Tabela9[[#This Row],[Valor do Provento R$]]/Tabela9[[#This Row],[Provento por 1 ou 1000 Ações]]</f>
        <v>0.28256730029999999</v>
      </c>
    </row>
    <row r="3655" spans="1:8">
      <c r="A3655" s="119" t="s">
        <v>1594</v>
      </c>
      <c r="B3655" s="117" t="s">
        <v>1502</v>
      </c>
      <c r="C3655" s="140">
        <v>40359</v>
      </c>
      <c r="D3655" s="141">
        <v>0.28385267086999999</v>
      </c>
      <c r="E3655" s="119">
        <v>1</v>
      </c>
      <c r="F3655" s="119" t="s">
        <v>1489</v>
      </c>
      <c r="G3655" s="114">
        <f>IF([Data da Aprovação]&lt;&gt;"ESTATUTÁRIO",YEAR([Data da Aprovação]),"")</f>
        <v>2010</v>
      </c>
      <c r="H3655" s="106">
        <f>Tabela9[[#This Row],[Valor do Provento R$]]/Tabela9[[#This Row],[Provento por 1 ou 1000 Ações]]</f>
        <v>0.28385267086999999</v>
      </c>
    </row>
    <row r="3656" spans="1:8">
      <c r="A3656" s="118" t="s">
        <v>1594</v>
      </c>
      <c r="B3656" s="116" t="s">
        <v>1502</v>
      </c>
      <c r="C3656" s="138">
        <v>40451</v>
      </c>
      <c r="D3656" s="139">
        <v>0.28489703399999999</v>
      </c>
      <c r="E3656" s="118">
        <v>1</v>
      </c>
      <c r="F3656" s="118" t="s">
        <v>1489</v>
      </c>
      <c r="G3656" s="113">
        <f>IF([Data da Aprovação]&lt;&gt;"ESTATUTÁRIO",YEAR([Data da Aprovação]),"")</f>
        <v>2010</v>
      </c>
      <c r="H3656" s="106">
        <f>Tabela9[[#This Row],[Valor do Provento R$]]/Tabela9[[#This Row],[Provento por 1 ou 1000 Ações]]</f>
        <v>0.28489703399999999</v>
      </c>
    </row>
    <row r="3657" spans="1:8">
      <c r="A3657" s="119" t="s">
        <v>1594</v>
      </c>
      <c r="B3657" s="117" t="s">
        <v>1502</v>
      </c>
      <c r="C3657" s="140">
        <v>40451</v>
      </c>
      <c r="D3657" s="141">
        <v>1.5222598709999999</v>
      </c>
      <c r="E3657" s="119">
        <v>1</v>
      </c>
      <c r="F3657" s="119" t="s">
        <v>1492</v>
      </c>
      <c r="G3657" s="114">
        <f>IF([Data da Aprovação]&lt;&gt;"ESTATUTÁRIO",YEAR([Data da Aprovação]),"")</f>
        <v>2010</v>
      </c>
      <c r="H3657" s="106">
        <f>Tabela9[[#This Row],[Valor do Provento R$]]/Tabela9[[#This Row],[Provento por 1 ou 1000 Ações]]</f>
        <v>1.5222598709999999</v>
      </c>
    </row>
    <row r="3658" spans="1:8">
      <c r="A3658" s="118" t="s">
        <v>1594</v>
      </c>
      <c r="B3658" s="116" t="s">
        <v>1502</v>
      </c>
      <c r="C3658" s="138">
        <v>40542</v>
      </c>
      <c r="D3658" s="139">
        <v>0.28377233499999999</v>
      </c>
      <c r="E3658" s="118">
        <v>1</v>
      </c>
      <c r="F3658" s="118" t="s">
        <v>1489</v>
      </c>
      <c r="G3658" s="113">
        <f>IF([Data da Aprovação]&lt;&gt;"ESTATUTÁRIO",YEAR([Data da Aprovação]),"")</f>
        <v>2010</v>
      </c>
      <c r="H3658" s="106">
        <f>Tabela9[[#This Row],[Valor do Provento R$]]/Tabela9[[#This Row],[Provento por 1 ou 1000 Ações]]</f>
        <v>0.28377233499999999</v>
      </c>
    </row>
    <row r="3659" spans="1:8">
      <c r="A3659" s="119" t="s">
        <v>1594</v>
      </c>
      <c r="B3659" s="117" t="s">
        <v>1502</v>
      </c>
      <c r="C3659" s="140">
        <v>40633</v>
      </c>
      <c r="D3659" s="141">
        <v>0.30009386399999999</v>
      </c>
      <c r="E3659" s="119">
        <v>1</v>
      </c>
      <c r="F3659" s="119" t="s">
        <v>1489</v>
      </c>
      <c r="G3659" s="114">
        <f>IF([Data da Aprovação]&lt;&gt;"ESTATUTÁRIO",YEAR([Data da Aprovação]),"")</f>
        <v>2011</v>
      </c>
      <c r="H3659" s="106">
        <f>Tabela9[[#This Row],[Valor do Provento R$]]/Tabela9[[#This Row],[Provento por 1 ou 1000 Ações]]</f>
        <v>0.30009386399999999</v>
      </c>
    </row>
    <row r="3660" spans="1:8">
      <c r="A3660" s="118" t="s">
        <v>1594</v>
      </c>
      <c r="B3660" s="116" t="s">
        <v>1502</v>
      </c>
      <c r="C3660" s="138">
        <v>40659</v>
      </c>
      <c r="D3660" s="139">
        <v>0.67424711049999997</v>
      </c>
      <c r="E3660" s="118">
        <v>1</v>
      </c>
      <c r="F3660" s="118" t="s">
        <v>1492</v>
      </c>
      <c r="G3660" s="113">
        <f>IF([Data da Aprovação]&lt;&gt;"ESTATUTÁRIO",YEAR([Data da Aprovação]),"")</f>
        <v>2011</v>
      </c>
      <c r="H3660" s="106">
        <f>Tabela9[[#This Row],[Valor do Provento R$]]/Tabela9[[#This Row],[Provento por 1 ou 1000 Ações]]</f>
        <v>0.67424711049999997</v>
      </c>
    </row>
    <row r="3661" spans="1:8">
      <c r="A3661" s="119" t="s">
        <v>1594</v>
      </c>
      <c r="B3661" s="117" t="s">
        <v>1502</v>
      </c>
      <c r="C3661" s="140">
        <v>40724</v>
      </c>
      <c r="D3661" s="141">
        <v>0.30009386399999999</v>
      </c>
      <c r="E3661" s="119">
        <v>1</v>
      </c>
      <c r="F3661" s="119" t="s">
        <v>1489</v>
      </c>
      <c r="G3661" s="114">
        <f>IF([Data da Aprovação]&lt;&gt;"ESTATUTÁRIO",YEAR([Data da Aprovação]),"")</f>
        <v>2011</v>
      </c>
      <c r="H3661" s="106">
        <f>Tabela9[[#This Row],[Valor do Provento R$]]/Tabela9[[#This Row],[Provento por 1 ou 1000 Ações]]</f>
        <v>0.30009386399999999</v>
      </c>
    </row>
    <row r="3662" spans="1:8">
      <c r="A3662" s="118" t="s">
        <v>1594</v>
      </c>
      <c r="B3662" s="116" t="s">
        <v>1502</v>
      </c>
      <c r="C3662" s="138">
        <v>40784</v>
      </c>
      <c r="D3662" s="139">
        <v>1.2731505726000001</v>
      </c>
      <c r="E3662" s="118">
        <v>1</v>
      </c>
      <c r="F3662" s="118" t="s">
        <v>1492</v>
      </c>
      <c r="G3662" s="113">
        <f>IF([Data da Aprovação]&lt;&gt;"ESTATUTÁRIO",YEAR([Data da Aprovação]),"")</f>
        <v>2011</v>
      </c>
      <c r="H3662" s="106">
        <f>Tabela9[[#This Row],[Valor do Provento R$]]/Tabela9[[#This Row],[Provento por 1 ou 1000 Ações]]</f>
        <v>1.2731505726000001</v>
      </c>
    </row>
    <row r="3663" spans="1:8">
      <c r="A3663" s="119" t="s">
        <v>1594</v>
      </c>
      <c r="B3663" s="117" t="s">
        <v>1502</v>
      </c>
      <c r="C3663" s="140">
        <v>40816</v>
      </c>
      <c r="D3663" s="141">
        <v>0.30009386380000003</v>
      </c>
      <c r="E3663" s="119">
        <v>1</v>
      </c>
      <c r="F3663" s="119" t="s">
        <v>1489</v>
      </c>
      <c r="G3663" s="114">
        <f>IF([Data da Aprovação]&lt;&gt;"ESTATUTÁRIO",YEAR([Data da Aprovação]),"")</f>
        <v>2011</v>
      </c>
      <c r="H3663" s="106">
        <f>Tabela9[[#This Row],[Valor do Provento R$]]/Tabela9[[#This Row],[Provento por 1 ou 1000 Ações]]</f>
        <v>0.30009386380000003</v>
      </c>
    </row>
    <row r="3664" spans="1:8">
      <c r="A3664" s="118" t="s">
        <v>1594</v>
      </c>
      <c r="B3664" s="116" t="s">
        <v>1502</v>
      </c>
      <c r="C3664" s="138">
        <v>40906</v>
      </c>
      <c r="D3664" s="139">
        <v>0.30006708520000003</v>
      </c>
      <c r="E3664" s="118">
        <v>1</v>
      </c>
      <c r="F3664" s="118" t="s">
        <v>1489</v>
      </c>
      <c r="G3664" s="113">
        <f>IF([Data da Aprovação]&lt;&gt;"ESTATUTÁRIO",YEAR([Data da Aprovação]),"")</f>
        <v>2011</v>
      </c>
      <c r="H3664" s="106">
        <f>Tabela9[[#This Row],[Valor do Provento R$]]/Tabela9[[#This Row],[Provento por 1 ou 1000 Ações]]</f>
        <v>0.30006708520000003</v>
      </c>
    </row>
    <row r="3665" spans="1:8">
      <c r="A3665" s="119" t="s">
        <v>1594</v>
      </c>
      <c r="B3665" s="117" t="s">
        <v>1502</v>
      </c>
      <c r="C3665" s="140">
        <v>41017</v>
      </c>
      <c r="D3665" s="141">
        <v>0.77725279999999997</v>
      </c>
      <c r="E3665" s="119">
        <v>1</v>
      </c>
      <c r="F3665" s="119" t="s">
        <v>1492</v>
      </c>
      <c r="G3665" s="114">
        <f>IF([Data da Aprovação]&lt;&gt;"ESTATUTÁRIO",YEAR([Data da Aprovação]),"")</f>
        <v>2012</v>
      </c>
      <c r="H3665" s="106">
        <f>Tabela9[[#This Row],[Valor do Provento R$]]/Tabela9[[#This Row],[Provento por 1 ou 1000 Ações]]</f>
        <v>0.77725279999999997</v>
      </c>
    </row>
    <row r="3666" spans="1:8">
      <c r="A3666" s="118" t="s">
        <v>1594</v>
      </c>
      <c r="B3666" s="116" t="s">
        <v>1502</v>
      </c>
      <c r="C3666" s="138">
        <v>41390</v>
      </c>
      <c r="D3666" s="139">
        <v>0.20239499999999999</v>
      </c>
      <c r="E3666" s="118">
        <v>1</v>
      </c>
      <c r="F3666" s="118" t="s">
        <v>1492</v>
      </c>
      <c r="G3666" s="113">
        <f>IF([Data da Aprovação]&lt;&gt;"ESTATUTÁRIO",YEAR([Data da Aprovação]),"")</f>
        <v>2013</v>
      </c>
      <c r="H3666" s="106">
        <f>Tabela9[[#This Row],[Valor do Provento R$]]/Tabela9[[#This Row],[Provento por 1 ou 1000 Ações]]</f>
        <v>0.20239499999999999</v>
      </c>
    </row>
    <row r="3667" spans="1:8">
      <c r="A3667" s="119" t="s">
        <v>1594</v>
      </c>
      <c r="B3667" s="117" t="s">
        <v>1503</v>
      </c>
      <c r="C3667" s="140">
        <v>36007</v>
      </c>
      <c r="D3667" s="141">
        <v>0.36209039999999998</v>
      </c>
      <c r="E3667" s="119">
        <v>1000</v>
      </c>
      <c r="F3667" s="119" t="s">
        <v>1489</v>
      </c>
      <c r="G3667" s="114">
        <f>IF([Data da Aprovação]&lt;&gt;"ESTATUTÁRIO",YEAR([Data da Aprovação]),"")</f>
        <v>1998</v>
      </c>
      <c r="H3667" s="106">
        <f>Tabela9[[#This Row],[Valor do Provento R$]]/Tabela9[[#This Row],[Provento por 1 ou 1000 Ações]]</f>
        <v>3.620904E-4</v>
      </c>
    </row>
    <row r="3668" spans="1:8">
      <c r="A3668" s="118" t="s">
        <v>1594</v>
      </c>
      <c r="B3668" s="116" t="s">
        <v>1503</v>
      </c>
      <c r="C3668" s="138">
        <v>36159</v>
      </c>
      <c r="D3668" s="139">
        <v>0.23791000000000001</v>
      </c>
      <c r="E3668" s="118">
        <v>1000</v>
      </c>
      <c r="F3668" s="118" t="s">
        <v>1489</v>
      </c>
      <c r="G3668" s="113">
        <f>IF([Data da Aprovação]&lt;&gt;"ESTATUTÁRIO",YEAR([Data da Aprovação]),"")</f>
        <v>1998</v>
      </c>
      <c r="H3668" s="106">
        <f>Tabela9[[#This Row],[Valor do Provento R$]]/Tabela9[[#This Row],[Provento por 1 ou 1000 Ações]]</f>
        <v>2.3791E-4</v>
      </c>
    </row>
    <row r="3669" spans="1:8">
      <c r="A3669" s="119" t="s">
        <v>1594</v>
      </c>
      <c r="B3669" s="117" t="s">
        <v>1503</v>
      </c>
      <c r="C3669" s="140">
        <v>36290</v>
      </c>
      <c r="D3669" s="141">
        <v>0.18</v>
      </c>
      <c r="E3669" s="119">
        <v>1000</v>
      </c>
      <c r="F3669" s="119" t="s">
        <v>1489</v>
      </c>
      <c r="G3669" s="114">
        <f>IF([Data da Aprovação]&lt;&gt;"ESTATUTÁRIO",YEAR([Data da Aprovação]),"")</f>
        <v>1999</v>
      </c>
      <c r="H3669" s="106">
        <f>Tabela9[[#This Row],[Valor do Provento R$]]/Tabela9[[#This Row],[Provento por 1 ou 1000 Ações]]</f>
        <v>1.7999999999999998E-4</v>
      </c>
    </row>
    <row r="3670" spans="1:8">
      <c r="A3670" s="118" t="s">
        <v>1594</v>
      </c>
      <c r="B3670" s="116" t="s">
        <v>1503</v>
      </c>
      <c r="C3670" s="138">
        <v>36433</v>
      </c>
      <c r="D3670" s="139">
        <v>0.333984</v>
      </c>
      <c r="E3670" s="118">
        <v>1000</v>
      </c>
      <c r="F3670" s="118" t="s">
        <v>1489</v>
      </c>
      <c r="G3670" s="113">
        <f>IF([Data da Aprovação]&lt;&gt;"ESTATUTÁRIO",YEAR([Data da Aprovação]),"")</f>
        <v>1999</v>
      </c>
      <c r="H3670" s="106">
        <f>Tabela9[[#This Row],[Valor do Provento R$]]/Tabela9[[#This Row],[Provento por 1 ou 1000 Ações]]</f>
        <v>3.3398400000000001E-4</v>
      </c>
    </row>
    <row r="3671" spans="1:8">
      <c r="A3671" s="119" t="s">
        <v>1594</v>
      </c>
      <c r="B3671" s="117" t="s">
        <v>1503</v>
      </c>
      <c r="C3671" s="140">
        <v>36546</v>
      </c>
      <c r="D3671" s="141">
        <v>0.47401599999999999</v>
      </c>
      <c r="E3671" s="119">
        <v>1000</v>
      </c>
      <c r="F3671" s="119" t="s">
        <v>1489</v>
      </c>
      <c r="G3671" s="114">
        <f>IF([Data da Aprovação]&lt;&gt;"ESTATUTÁRIO",YEAR([Data da Aprovação]),"")</f>
        <v>2000</v>
      </c>
      <c r="H3671" s="106">
        <f>Tabela9[[#This Row],[Valor do Provento R$]]/Tabela9[[#This Row],[Provento por 1 ou 1000 Ações]]</f>
        <v>4.7401600000000001E-4</v>
      </c>
    </row>
    <row r="3672" spans="1:8">
      <c r="A3672" s="118" t="s">
        <v>1594</v>
      </c>
      <c r="B3672" s="116" t="s">
        <v>1503</v>
      </c>
      <c r="C3672" s="138">
        <v>36578</v>
      </c>
      <c r="D3672" s="139">
        <v>8.8999999999999996E-2</v>
      </c>
      <c r="E3672" s="118">
        <v>1000</v>
      </c>
      <c r="F3672" s="118" t="s">
        <v>1492</v>
      </c>
      <c r="G3672" s="113">
        <f>IF([Data da Aprovação]&lt;&gt;"ESTATUTÁRIO",YEAR([Data da Aprovação]),"")</f>
        <v>2000</v>
      </c>
      <c r="H3672" s="106">
        <f>Tabela9[[#This Row],[Valor do Provento R$]]/Tabela9[[#This Row],[Provento por 1 ou 1000 Ações]]</f>
        <v>8.8999999999999995E-5</v>
      </c>
    </row>
    <row r="3673" spans="1:8">
      <c r="A3673" s="119" t="s">
        <v>1594</v>
      </c>
      <c r="B3673" s="117" t="s">
        <v>1503</v>
      </c>
      <c r="C3673" s="140">
        <v>36889</v>
      </c>
      <c r="D3673" s="141">
        <v>0.82874000000000003</v>
      </c>
      <c r="E3673" s="119">
        <v>1000</v>
      </c>
      <c r="F3673" s="119" t="s">
        <v>1489</v>
      </c>
      <c r="G3673" s="114">
        <f>IF([Data da Aprovação]&lt;&gt;"ESTATUTÁRIO",YEAR([Data da Aprovação]),"")</f>
        <v>2000</v>
      </c>
      <c r="H3673" s="106">
        <f>Tabela9[[#This Row],[Valor do Provento R$]]/Tabela9[[#This Row],[Provento por 1 ou 1000 Ações]]</f>
        <v>8.2874000000000001E-4</v>
      </c>
    </row>
    <row r="3674" spans="1:8">
      <c r="A3674" s="118" t="s">
        <v>1594</v>
      </c>
      <c r="B3674" s="116" t="s">
        <v>1503</v>
      </c>
      <c r="C3674" s="138">
        <v>37071</v>
      </c>
      <c r="D3674" s="139">
        <v>0.36926300000000001</v>
      </c>
      <c r="E3674" s="118">
        <v>1000</v>
      </c>
      <c r="F3674" s="118" t="s">
        <v>1489</v>
      </c>
      <c r="G3674" s="113">
        <f>IF([Data da Aprovação]&lt;&gt;"ESTATUTÁRIO",YEAR([Data da Aprovação]),"")</f>
        <v>2001</v>
      </c>
      <c r="H3674" s="106">
        <f>Tabela9[[#This Row],[Valor do Provento R$]]/Tabela9[[#This Row],[Provento por 1 ou 1000 Ações]]</f>
        <v>3.6926299999999999E-4</v>
      </c>
    </row>
    <row r="3675" spans="1:8">
      <c r="A3675" s="119" t="s">
        <v>1594</v>
      </c>
      <c r="B3675" s="117" t="s">
        <v>1503</v>
      </c>
      <c r="C3675" s="140">
        <v>37256</v>
      </c>
      <c r="D3675" s="141">
        <v>0.22676499999999999</v>
      </c>
      <c r="E3675" s="119">
        <v>1000</v>
      </c>
      <c r="F3675" s="119" t="s">
        <v>1489</v>
      </c>
      <c r="G3675" s="114">
        <f>IF([Data da Aprovação]&lt;&gt;"ESTATUTÁRIO",YEAR([Data da Aprovação]),"")</f>
        <v>2001</v>
      </c>
      <c r="H3675" s="106">
        <f>Tabela9[[#This Row],[Valor do Provento R$]]/Tabela9[[#This Row],[Provento por 1 ou 1000 Ações]]</f>
        <v>2.26765E-4</v>
      </c>
    </row>
    <row r="3676" spans="1:8">
      <c r="A3676" s="118" t="s">
        <v>1594</v>
      </c>
      <c r="B3676" s="116" t="s">
        <v>1503</v>
      </c>
      <c r="C3676" s="138">
        <v>37375</v>
      </c>
      <c r="D3676" s="139">
        <v>1.3898925799999999</v>
      </c>
      <c r="E3676" s="118">
        <v>1000</v>
      </c>
      <c r="F3676" s="118" t="s">
        <v>1492</v>
      </c>
      <c r="G3676" s="113">
        <f>IF([Data da Aprovação]&lt;&gt;"ESTATUTÁRIO",YEAR([Data da Aprovação]),"")</f>
        <v>2002</v>
      </c>
      <c r="H3676" s="106">
        <f>Tabela9[[#This Row],[Valor do Provento R$]]/Tabela9[[#This Row],[Provento por 1 ou 1000 Ações]]</f>
        <v>1.3898925799999998E-3</v>
      </c>
    </row>
    <row r="3677" spans="1:8">
      <c r="A3677" s="119" t="s">
        <v>1594</v>
      </c>
      <c r="B3677" s="117" t="s">
        <v>1503</v>
      </c>
      <c r="C3677" s="140">
        <v>37740</v>
      </c>
      <c r="D3677" s="141">
        <v>0.18864175</v>
      </c>
      <c r="E3677" s="119">
        <v>1000</v>
      </c>
      <c r="F3677" s="119" t="s">
        <v>1492</v>
      </c>
      <c r="G3677" s="114">
        <f>IF([Data da Aprovação]&lt;&gt;"ESTATUTÁRIO",YEAR([Data da Aprovação]),"")</f>
        <v>2003</v>
      </c>
      <c r="H3677" s="106">
        <f>Tabela9[[#This Row],[Valor do Provento R$]]/Tabela9[[#This Row],[Provento por 1 ou 1000 Ações]]</f>
        <v>1.8864175000000001E-4</v>
      </c>
    </row>
    <row r="3678" spans="1:8">
      <c r="A3678" s="118" t="s">
        <v>1594</v>
      </c>
      <c r="B3678" s="116" t="s">
        <v>1503</v>
      </c>
      <c r="C3678" s="138">
        <v>37984</v>
      </c>
      <c r="D3678" s="139">
        <v>0.70057541000000001</v>
      </c>
      <c r="E3678" s="118">
        <v>1000</v>
      </c>
      <c r="F3678" s="118" t="s">
        <v>1489</v>
      </c>
      <c r="G3678" s="113">
        <f>IF([Data da Aprovação]&lt;&gt;"ESTATUTÁRIO",YEAR([Data da Aprovação]),"")</f>
        <v>2003</v>
      </c>
      <c r="H3678" s="106">
        <f>Tabela9[[#This Row],[Valor do Provento R$]]/Tabela9[[#This Row],[Provento por 1 ou 1000 Ações]]</f>
        <v>7.0057541000000004E-4</v>
      </c>
    </row>
    <row r="3679" spans="1:8">
      <c r="A3679" s="119" t="s">
        <v>1594</v>
      </c>
      <c r="B3679" s="117" t="s">
        <v>1503</v>
      </c>
      <c r="C3679" s="140">
        <v>38076</v>
      </c>
      <c r="D3679" s="141">
        <v>0.73266472999999999</v>
      </c>
      <c r="E3679" s="119">
        <v>1000</v>
      </c>
      <c r="F3679" s="119" t="s">
        <v>1492</v>
      </c>
      <c r="G3679" s="114">
        <f>IF([Data da Aprovação]&lt;&gt;"ESTATUTÁRIO",YEAR([Data da Aprovação]),"")</f>
        <v>2004</v>
      </c>
      <c r="H3679" s="106">
        <f>Tabela9[[#This Row],[Valor do Provento R$]]/Tabela9[[#This Row],[Provento por 1 ou 1000 Ações]]</f>
        <v>7.3266472999999996E-4</v>
      </c>
    </row>
    <row r="3680" spans="1:8">
      <c r="A3680" s="118" t="s">
        <v>1594</v>
      </c>
      <c r="B3680" s="116" t="s">
        <v>1503</v>
      </c>
      <c r="C3680" s="138">
        <v>38331</v>
      </c>
      <c r="D3680" s="139">
        <v>0.12976360000000001</v>
      </c>
      <c r="E3680" s="118">
        <v>1000</v>
      </c>
      <c r="F3680" s="118" t="s">
        <v>1489</v>
      </c>
      <c r="G3680" s="113">
        <f>IF([Data da Aprovação]&lt;&gt;"ESTATUTÁRIO",YEAR([Data da Aprovação]),"")</f>
        <v>2004</v>
      </c>
      <c r="H3680" s="106">
        <f>Tabela9[[#This Row],[Valor do Provento R$]]/Tabela9[[#This Row],[Provento por 1 ou 1000 Ações]]</f>
        <v>1.2976360000000001E-4</v>
      </c>
    </row>
    <row r="3681" spans="1:8">
      <c r="A3681" s="119" t="s">
        <v>1594</v>
      </c>
      <c r="B3681" s="117" t="s">
        <v>1503</v>
      </c>
      <c r="C3681" s="140">
        <v>38441</v>
      </c>
      <c r="D3681" s="141">
        <v>6.2286431019999998E-2</v>
      </c>
      <c r="E3681" s="119">
        <v>1000</v>
      </c>
      <c r="F3681" s="119" t="s">
        <v>1492</v>
      </c>
      <c r="G3681" s="114">
        <f>IF([Data da Aprovação]&lt;&gt;"ESTATUTÁRIO",YEAR([Data da Aprovação]),"")</f>
        <v>2005</v>
      </c>
      <c r="H3681" s="106">
        <f>Tabela9[[#This Row],[Valor do Provento R$]]/Tabela9[[#This Row],[Provento por 1 ou 1000 Ações]]</f>
        <v>6.2286431019999998E-5</v>
      </c>
    </row>
    <row r="3682" spans="1:8">
      <c r="A3682" s="118" t="s">
        <v>1594</v>
      </c>
      <c r="B3682" s="116" t="s">
        <v>1503</v>
      </c>
      <c r="C3682" s="138">
        <v>38708</v>
      </c>
      <c r="D3682" s="139">
        <v>0.9205127662</v>
      </c>
      <c r="E3682" s="118">
        <v>1000</v>
      </c>
      <c r="F3682" s="118" t="s">
        <v>1489</v>
      </c>
      <c r="G3682" s="113">
        <f>IF([Data da Aprovação]&lt;&gt;"ESTATUTÁRIO",YEAR([Data da Aprovação]),"")</f>
        <v>2005</v>
      </c>
      <c r="H3682" s="106">
        <f>Tabela9[[#This Row],[Valor do Provento R$]]/Tabela9[[#This Row],[Provento por 1 ou 1000 Ações]]</f>
        <v>9.205127662E-4</v>
      </c>
    </row>
    <row r="3683" spans="1:8">
      <c r="A3683" s="119" t="s">
        <v>1594</v>
      </c>
      <c r="B3683" s="117" t="s">
        <v>1503</v>
      </c>
      <c r="C3683" s="140">
        <v>38783</v>
      </c>
      <c r="D3683" s="141">
        <v>0.72120133829999999</v>
      </c>
      <c r="E3683" s="119">
        <v>1000</v>
      </c>
      <c r="F3683" s="119" t="s">
        <v>1492</v>
      </c>
      <c r="G3683" s="114">
        <f>IF([Data da Aprovação]&lt;&gt;"ESTATUTÁRIO",YEAR([Data da Aprovação]),"")</f>
        <v>2006</v>
      </c>
      <c r="H3683" s="106">
        <f>Tabela9[[#This Row],[Valor do Provento R$]]/Tabela9[[#This Row],[Provento por 1 ou 1000 Ações]]</f>
        <v>7.2120133829999997E-4</v>
      </c>
    </row>
    <row r="3684" spans="1:8">
      <c r="A3684" s="118" t="s">
        <v>1594</v>
      </c>
      <c r="B3684" s="116" t="s">
        <v>1503</v>
      </c>
      <c r="C3684" s="138">
        <v>38783</v>
      </c>
      <c r="D3684" s="139">
        <v>0.88480378260000003</v>
      </c>
      <c r="E3684" s="118">
        <v>1000</v>
      </c>
      <c r="F3684" s="118" t="s">
        <v>1492</v>
      </c>
      <c r="G3684" s="113">
        <f>IF([Data da Aprovação]&lt;&gt;"ESTATUTÁRIO",YEAR([Data da Aprovação]),"")</f>
        <v>2006</v>
      </c>
      <c r="H3684" s="106">
        <f>Tabela9[[#This Row],[Valor do Provento R$]]/Tabela9[[#This Row],[Provento por 1 ou 1000 Ações]]</f>
        <v>8.8480378260000008E-4</v>
      </c>
    </row>
    <row r="3685" spans="1:8">
      <c r="A3685" s="119" t="s">
        <v>1594</v>
      </c>
      <c r="B3685" s="117" t="s">
        <v>1503</v>
      </c>
      <c r="C3685" s="140">
        <v>38859</v>
      </c>
      <c r="D3685" s="141">
        <v>0.36525946563</v>
      </c>
      <c r="E3685" s="119">
        <v>1000</v>
      </c>
      <c r="F3685" s="119" t="s">
        <v>1489</v>
      </c>
      <c r="G3685" s="114">
        <f>IF([Data da Aprovação]&lt;&gt;"ESTATUTÁRIO",YEAR([Data da Aprovação]),"")</f>
        <v>2006</v>
      </c>
      <c r="H3685" s="106">
        <f>Tabela9[[#This Row],[Valor do Provento R$]]/Tabela9[[#This Row],[Provento por 1 ou 1000 Ações]]</f>
        <v>3.6525946562999999E-4</v>
      </c>
    </row>
    <row r="3686" spans="1:8">
      <c r="A3686" s="118" t="s">
        <v>1594</v>
      </c>
      <c r="B3686" s="116" t="s">
        <v>1503</v>
      </c>
      <c r="C3686" s="138">
        <v>38922</v>
      </c>
      <c r="D3686" s="139">
        <v>0.33285741625999998</v>
      </c>
      <c r="E3686" s="118">
        <v>1000</v>
      </c>
      <c r="F3686" s="118" t="s">
        <v>1489</v>
      </c>
      <c r="G3686" s="113">
        <f>IF([Data da Aprovação]&lt;&gt;"ESTATUTÁRIO",YEAR([Data da Aprovação]),"")</f>
        <v>2006</v>
      </c>
      <c r="H3686" s="106">
        <f>Tabela9[[#This Row],[Valor do Provento R$]]/Tabela9[[#This Row],[Provento por 1 ou 1000 Ações]]</f>
        <v>3.3285741625999998E-4</v>
      </c>
    </row>
    <row r="3687" spans="1:8">
      <c r="A3687" s="119" t="s">
        <v>1594</v>
      </c>
      <c r="B3687" s="117" t="s">
        <v>1503</v>
      </c>
      <c r="C3687" s="140">
        <v>39038</v>
      </c>
      <c r="D3687" s="141">
        <v>0.30487382816000003</v>
      </c>
      <c r="E3687" s="119">
        <v>1000</v>
      </c>
      <c r="F3687" s="119" t="s">
        <v>1489</v>
      </c>
      <c r="G3687" s="114">
        <f>IF([Data da Aprovação]&lt;&gt;"ESTATUTÁRIO",YEAR([Data da Aprovação]),"")</f>
        <v>2006</v>
      </c>
      <c r="H3687" s="106">
        <f>Tabela9[[#This Row],[Valor do Provento R$]]/Tabela9[[#This Row],[Provento por 1 ou 1000 Ações]]</f>
        <v>3.0487382816000004E-4</v>
      </c>
    </row>
    <row r="3688" spans="1:8">
      <c r="A3688" s="118" t="s">
        <v>1594</v>
      </c>
      <c r="B3688" s="116" t="s">
        <v>1503</v>
      </c>
      <c r="C3688" s="138">
        <v>39069</v>
      </c>
      <c r="D3688" s="139">
        <v>0.27836306049999998</v>
      </c>
      <c r="E3688" s="118">
        <v>1000</v>
      </c>
      <c r="F3688" s="118" t="s">
        <v>1489</v>
      </c>
      <c r="G3688" s="113">
        <f>IF([Data da Aprovação]&lt;&gt;"ESTATUTÁRIO",YEAR([Data da Aprovação]),"")</f>
        <v>2006</v>
      </c>
      <c r="H3688" s="106">
        <f>Tabela9[[#This Row],[Valor do Provento R$]]/Tabela9[[#This Row],[Provento por 1 ou 1000 Ações]]</f>
        <v>2.7836306049999998E-4</v>
      </c>
    </row>
    <row r="3689" spans="1:8">
      <c r="A3689" s="119" t="s">
        <v>1594</v>
      </c>
      <c r="B3689" s="117" t="s">
        <v>1503</v>
      </c>
      <c r="C3689" s="140">
        <v>39169</v>
      </c>
      <c r="D3689" s="141">
        <v>1.7526784116</v>
      </c>
      <c r="E3689" s="119">
        <v>1000</v>
      </c>
      <c r="F3689" s="119" t="s">
        <v>1492</v>
      </c>
      <c r="G3689" s="114">
        <f>IF([Data da Aprovação]&lt;&gt;"ESTATUTÁRIO",YEAR([Data da Aprovação]),"")</f>
        <v>2007</v>
      </c>
      <c r="H3689" s="106">
        <f>Tabela9[[#This Row],[Valor do Provento R$]]/Tabela9[[#This Row],[Provento por 1 ou 1000 Ações]]</f>
        <v>1.7526784116000001E-3</v>
      </c>
    </row>
    <row r="3690" spans="1:8">
      <c r="A3690" s="118" t="s">
        <v>1594</v>
      </c>
      <c r="B3690" s="116" t="s">
        <v>1503</v>
      </c>
      <c r="C3690" s="138">
        <v>39230</v>
      </c>
      <c r="D3690" s="139">
        <v>0.26952613794000002</v>
      </c>
      <c r="E3690" s="118">
        <v>1000</v>
      </c>
      <c r="F3690" s="118" t="s">
        <v>1489</v>
      </c>
      <c r="G3690" s="113">
        <f>IF([Data da Aprovação]&lt;&gt;"ESTATUTÁRIO",YEAR([Data da Aprovação]),"")</f>
        <v>2007</v>
      </c>
      <c r="H3690" s="106">
        <f>Tabela9[[#This Row],[Valor do Provento R$]]/Tabela9[[#This Row],[Provento por 1 ou 1000 Ações]]</f>
        <v>2.6952613794000005E-4</v>
      </c>
    </row>
    <row r="3691" spans="1:8">
      <c r="A3691" s="119" t="s">
        <v>1594</v>
      </c>
      <c r="B3691" s="117" t="s">
        <v>1503</v>
      </c>
      <c r="C3691" s="140">
        <v>39293</v>
      </c>
      <c r="D3691" s="141">
        <v>0.26952613794000002</v>
      </c>
      <c r="E3691" s="119">
        <v>1000</v>
      </c>
      <c r="F3691" s="119" t="s">
        <v>1489</v>
      </c>
      <c r="G3691" s="114">
        <f>IF([Data da Aprovação]&lt;&gt;"ESTATUTÁRIO",YEAR([Data da Aprovação]),"")</f>
        <v>2007</v>
      </c>
      <c r="H3691" s="106">
        <f>Tabela9[[#This Row],[Valor do Provento R$]]/Tabela9[[#This Row],[Provento por 1 ou 1000 Ações]]</f>
        <v>2.6952613794000005E-4</v>
      </c>
    </row>
    <row r="3692" spans="1:8">
      <c r="A3692" s="118" t="s">
        <v>1594</v>
      </c>
      <c r="B3692" s="116" t="s">
        <v>1503</v>
      </c>
      <c r="C3692" s="138">
        <v>39356</v>
      </c>
      <c r="D3692" s="139">
        <v>1.5751438401</v>
      </c>
      <c r="E3692" s="118">
        <v>1000</v>
      </c>
      <c r="F3692" s="118" t="s">
        <v>1492</v>
      </c>
      <c r="G3692" s="113">
        <f>IF([Data da Aprovação]&lt;&gt;"ESTATUTÁRIO",YEAR([Data da Aprovação]),"")</f>
        <v>2007</v>
      </c>
      <c r="H3692" s="106">
        <f>Tabela9[[#This Row],[Valor do Provento R$]]/Tabela9[[#This Row],[Provento por 1 ou 1000 Ações]]</f>
        <v>1.5751438401E-3</v>
      </c>
    </row>
    <row r="3693" spans="1:8">
      <c r="A3693" s="119" t="s">
        <v>1594</v>
      </c>
      <c r="B3693" s="117" t="s">
        <v>1503</v>
      </c>
      <c r="C3693" s="140">
        <v>39386</v>
      </c>
      <c r="D3693" s="141">
        <v>0.25921639495999999</v>
      </c>
      <c r="E3693" s="119">
        <v>1000</v>
      </c>
      <c r="F3693" s="119" t="s">
        <v>1489</v>
      </c>
      <c r="G3693" s="114">
        <f>IF([Data da Aprovação]&lt;&gt;"ESTATUTÁRIO",YEAR([Data da Aprovação]),"")</f>
        <v>2007</v>
      </c>
      <c r="H3693" s="106">
        <f>Tabela9[[#This Row],[Valor do Provento R$]]/Tabela9[[#This Row],[Provento por 1 ou 1000 Ações]]</f>
        <v>2.5921639495999997E-4</v>
      </c>
    </row>
    <row r="3694" spans="1:8">
      <c r="A3694" s="118" t="s">
        <v>1594</v>
      </c>
      <c r="B3694" s="116" t="s">
        <v>1503</v>
      </c>
      <c r="C3694" s="138">
        <v>39436</v>
      </c>
      <c r="D3694" s="139">
        <v>0.26274310000000001</v>
      </c>
      <c r="E3694" s="118">
        <v>1</v>
      </c>
      <c r="F3694" s="118" t="s">
        <v>1489</v>
      </c>
      <c r="G3694" s="113">
        <f>IF([Data da Aprovação]&lt;&gt;"ESTATUTÁRIO",YEAR([Data da Aprovação]),"")</f>
        <v>2007</v>
      </c>
      <c r="H3694" s="106">
        <f>Tabela9[[#This Row],[Valor do Provento R$]]/Tabela9[[#This Row],[Provento por 1 ou 1000 Ações]]</f>
        <v>0.26274310000000001</v>
      </c>
    </row>
    <row r="3695" spans="1:8">
      <c r="A3695" s="119" t="s">
        <v>1594</v>
      </c>
      <c r="B3695" s="117" t="s">
        <v>1503</v>
      </c>
      <c r="C3695" s="140">
        <v>39563</v>
      </c>
      <c r="D3695" s="141">
        <v>1.72265577</v>
      </c>
      <c r="E3695" s="119">
        <v>1</v>
      </c>
      <c r="F3695" s="119" t="s">
        <v>1492</v>
      </c>
      <c r="G3695" s="114">
        <f>IF([Data da Aprovação]&lt;&gt;"ESTATUTÁRIO",YEAR([Data da Aprovação]),"")</f>
        <v>2008</v>
      </c>
      <c r="H3695" s="106">
        <f>Tabela9[[#This Row],[Valor do Provento R$]]/Tabela9[[#This Row],[Provento por 1 ou 1000 Ações]]</f>
        <v>1.72265577</v>
      </c>
    </row>
    <row r="3696" spans="1:8">
      <c r="A3696" s="118" t="s">
        <v>1594</v>
      </c>
      <c r="B3696" s="116" t="s">
        <v>1503</v>
      </c>
      <c r="C3696" s="138">
        <v>39566</v>
      </c>
      <c r="D3696" s="139">
        <v>0.27689024687000002</v>
      </c>
      <c r="E3696" s="118">
        <v>1</v>
      </c>
      <c r="F3696" s="118" t="s">
        <v>1489</v>
      </c>
      <c r="G3696" s="113">
        <f>IF([Data da Aprovação]&lt;&gt;"ESTATUTÁRIO",YEAR([Data da Aprovação]),"")</f>
        <v>2008</v>
      </c>
      <c r="H3696" s="106">
        <f>Tabela9[[#This Row],[Valor do Provento R$]]/Tabela9[[#This Row],[Provento por 1 ou 1000 Ações]]</f>
        <v>0.27689024687000002</v>
      </c>
    </row>
    <row r="3697" spans="1:8">
      <c r="A3697" s="119" t="s">
        <v>1594</v>
      </c>
      <c r="B3697" s="117" t="s">
        <v>1503</v>
      </c>
      <c r="C3697" s="140">
        <v>39660</v>
      </c>
      <c r="D3697" s="141">
        <v>0.27689024687000002</v>
      </c>
      <c r="E3697" s="119">
        <v>1</v>
      </c>
      <c r="F3697" s="119" t="s">
        <v>1489</v>
      </c>
      <c r="G3697" s="114">
        <f>IF([Data da Aprovação]&lt;&gt;"ESTATUTÁRIO",YEAR([Data da Aprovação]),"")</f>
        <v>2008</v>
      </c>
      <c r="H3697" s="106">
        <f>Tabela9[[#This Row],[Valor do Provento R$]]/Tabela9[[#This Row],[Provento por 1 ou 1000 Ações]]</f>
        <v>0.27689024687000002</v>
      </c>
    </row>
    <row r="3698" spans="1:8">
      <c r="A3698" s="118" t="s">
        <v>1594</v>
      </c>
      <c r="B3698" s="116" t="s">
        <v>1503</v>
      </c>
      <c r="C3698" s="138">
        <v>39752</v>
      </c>
      <c r="D3698" s="139">
        <v>1.9562737788</v>
      </c>
      <c r="E3698" s="118">
        <v>1</v>
      </c>
      <c r="F3698" s="118" t="s">
        <v>1492</v>
      </c>
      <c r="G3698" s="113">
        <f>IF([Data da Aprovação]&lt;&gt;"ESTATUTÁRIO",YEAR([Data da Aprovação]),"")</f>
        <v>2008</v>
      </c>
      <c r="H3698" s="106">
        <f>Tabela9[[#This Row],[Valor do Provento R$]]/Tabela9[[#This Row],[Provento por 1 ou 1000 Ações]]</f>
        <v>1.9562737788</v>
      </c>
    </row>
    <row r="3699" spans="1:8">
      <c r="A3699" s="119" t="s">
        <v>1594</v>
      </c>
      <c r="B3699" s="117" t="s">
        <v>1503</v>
      </c>
      <c r="C3699" s="140">
        <v>39752</v>
      </c>
      <c r="D3699" s="141">
        <v>0.27846616476000002</v>
      </c>
      <c r="E3699" s="119">
        <v>1</v>
      </c>
      <c r="F3699" s="119" t="s">
        <v>1489</v>
      </c>
      <c r="G3699" s="114">
        <f>IF([Data da Aprovação]&lt;&gt;"ESTATUTÁRIO",YEAR([Data da Aprovação]),"")</f>
        <v>2008</v>
      </c>
      <c r="H3699" s="106">
        <f>Tabela9[[#This Row],[Valor do Provento R$]]/Tabela9[[#This Row],[Provento por 1 ou 1000 Ações]]</f>
        <v>0.27846616476000002</v>
      </c>
    </row>
    <row r="3700" spans="1:8">
      <c r="A3700" s="118" t="s">
        <v>1594</v>
      </c>
      <c r="B3700" s="116" t="s">
        <v>1503</v>
      </c>
      <c r="C3700" s="138">
        <v>39812</v>
      </c>
      <c r="D3700" s="139">
        <v>0.27742046224</v>
      </c>
      <c r="E3700" s="118">
        <v>1</v>
      </c>
      <c r="F3700" s="118" t="s">
        <v>1489</v>
      </c>
      <c r="G3700" s="113">
        <f>IF([Data da Aprovação]&lt;&gt;"ESTATUTÁRIO",YEAR([Data da Aprovação]),"")</f>
        <v>2008</v>
      </c>
      <c r="H3700" s="106">
        <f>Tabela9[[#This Row],[Valor do Provento R$]]/Tabela9[[#This Row],[Provento por 1 ou 1000 Ações]]</f>
        <v>0.27742046224</v>
      </c>
    </row>
    <row r="3701" spans="1:8">
      <c r="A3701" s="119" t="s">
        <v>1594</v>
      </c>
      <c r="B3701" s="117" t="s">
        <v>1503</v>
      </c>
      <c r="C3701" s="140">
        <v>39896</v>
      </c>
      <c r="D3701" s="141">
        <v>2.2882593832000002</v>
      </c>
      <c r="E3701" s="119">
        <v>1</v>
      </c>
      <c r="F3701" s="119" t="s">
        <v>1492</v>
      </c>
      <c r="G3701" s="114">
        <f>IF([Data da Aprovação]&lt;&gt;"ESTATUTÁRIO",YEAR([Data da Aprovação]),"")</f>
        <v>2009</v>
      </c>
      <c r="H3701" s="106">
        <f>Tabela9[[#This Row],[Valor do Provento R$]]/Tabela9[[#This Row],[Provento por 1 ou 1000 Ações]]</f>
        <v>2.2882593832000002</v>
      </c>
    </row>
    <row r="3702" spans="1:8">
      <c r="A3702" s="118" t="s">
        <v>1594</v>
      </c>
      <c r="B3702" s="116" t="s">
        <v>1503</v>
      </c>
      <c r="C3702" s="138">
        <v>39993</v>
      </c>
      <c r="D3702" s="139">
        <v>0.58912818482999996</v>
      </c>
      <c r="E3702" s="118">
        <v>1</v>
      </c>
      <c r="F3702" s="118" t="s">
        <v>1489</v>
      </c>
      <c r="G3702" s="113">
        <f>IF([Data da Aprovação]&lt;&gt;"ESTATUTÁRIO",YEAR([Data da Aprovação]),"")</f>
        <v>2009</v>
      </c>
      <c r="H3702" s="106">
        <f>Tabela9[[#This Row],[Valor do Provento R$]]/Tabela9[[#This Row],[Provento por 1 ou 1000 Ações]]</f>
        <v>0.58912818482999996</v>
      </c>
    </row>
    <row r="3703" spans="1:8">
      <c r="A3703" s="119" t="s">
        <v>1594</v>
      </c>
      <c r="B3703" s="117" t="s">
        <v>1503</v>
      </c>
      <c r="C3703" s="140">
        <v>40086</v>
      </c>
      <c r="D3703" s="141">
        <v>0.29456409240999998</v>
      </c>
      <c r="E3703" s="119">
        <v>1</v>
      </c>
      <c r="F3703" s="119" t="s">
        <v>1489</v>
      </c>
      <c r="G3703" s="114">
        <f>IF([Data da Aprovação]&lt;&gt;"ESTATUTÁRIO",YEAR([Data da Aprovação]),"")</f>
        <v>2009</v>
      </c>
      <c r="H3703" s="106">
        <f>Tabela9[[#This Row],[Valor do Provento R$]]/Tabela9[[#This Row],[Provento por 1 ou 1000 Ações]]</f>
        <v>0.29456409240999998</v>
      </c>
    </row>
    <row r="3704" spans="1:8">
      <c r="A3704" s="118" t="s">
        <v>1594</v>
      </c>
      <c r="B3704" s="116" t="s">
        <v>1503</v>
      </c>
      <c r="C3704" s="138">
        <v>40086</v>
      </c>
      <c r="D3704" s="139">
        <v>2.0408873142899999</v>
      </c>
      <c r="E3704" s="118">
        <v>1</v>
      </c>
      <c r="F3704" s="118" t="s">
        <v>1492</v>
      </c>
      <c r="G3704" s="113">
        <f>IF([Data da Aprovação]&lt;&gt;"ESTATUTÁRIO",YEAR([Data da Aprovação]),"")</f>
        <v>2009</v>
      </c>
      <c r="H3704" s="106">
        <f>Tabela9[[#This Row],[Valor do Provento R$]]/Tabela9[[#This Row],[Provento por 1 ou 1000 Ações]]</f>
        <v>2.0408873142899999</v>
      </c>
    </row>
    <row r="3705" spans="1:8">
      <c r="A3705" s="119" t="s">
        <v>1594</v>
      </c>
      <c r="B3705" s="117" t="s">
        <v>1503</v>
      </c>
      <c r="C3705" s="140">
        <v>40165</v>
      </c>
      <c r="D3705" s="141">
        <v>0.29603691288</v>
      </c>
      <c r="E3705" s="119">
        <v>1</v>
      </c>
      <c r="F3705" s="119" t="s">
        <v>1489</v>
      </c>
      <c r="G3705" s="114">
        <f>IF([Data da Aprovação]&lt;&gt;"ESTATUTÁRIO",YEAR([Data da Aprovação]),"")</f>
        <v>2009</v>
      </c>
      <c r="H3705" s="106">
        <f>Tabela9[[#This Row],[Valor do Provento R$]]/Tabela9[[#This Row],[Provento por 1 ou 1000 Ações]]</f>
        <v>0.29603691288</v>
      </c>
    </row>
    <row r="3706" spans="1:8">
      <c r="A3706" s="118" t="s">
        <v>1594</v>
      </c>
      <c r="B3706" s="116" t="s">
        <v>1503</v>
      </c>
      <c r="C3706" s="138">
        <v>40266</v>
      </c>
      <c r="D3706" s="139">
        <v>1.6522108547000001</v>
      </c>
      <c r="E3706" s="118">
        <v>1</v>
      </c>
      <c r="F3706" s="118" t="s">
        <v>1492</v>
      </c>
      <c r="G3706" s="113">
        <f>IF([Data da Aprovação]&lt;&gt;"ESTATUTÁRIO",YEAR([Data da Aprovação]),"")</f>
        <v>2010</v>
      </c>
      <c r="H3706" s="106">
        <f>Tabela9[[#This Row],[Valor do Provento R$]]/Tabela9[[#This Row],[Provento por 1 ou 1000 Ações]]</f>
        <v>1.6522108547000001</v>
      </c>
    </row>
    <row r="3707" spans="1:8">
      <c r="A3707" s="119" t="s">
        <v>1594</v>
      </c>
      <c r="B3707" s="117" t="s">
        <v>1503</v>
      </c>
      <c r="C3707" s="140">
        <v>40269</v>
      </c>
      <c r="D3707" s="141">
        <v>0.3108240303</v>
      </c>
      <c r="E3707" s="119">
        <v>1</v>
      </c>
      <c r="F3707" s="119" t="s">
        <v>1489</v>
      </c>
      <c r="G3707" s="114">
        <f>IF([Data da Aprovação]&lt;&gt;"ESTATUTÁRIO",YEAR([Data da Aprovação]),"")</f>
        <v>2010</v>
      </c>
      <c r="H3707" s="106">
        <f>Tabela9[[#This Row],[Valor do Provento R$]]/Tabela9[[#This Row],[Provento por 1 ou 1000 Ações]]</f>
        <v>0.3108240303</v>
      </c>
    </row>
    <row r="3708" spans="1:8">
      <c r="A3708" s="118" t="s">
        <v>1594</v>
      </c>
      <c r="B3708" s="116" t="s">
        <v>1503</v>
      </c>
      <c r="C3708" s="138">
        <v>40359</v>
      </c>
      <c r="D3708" s="139">
        <v>0.31223793795999999</v>
      </c>
      <c r="E3708" s="118">
        <v>1</v>
      </c>
      <c r="F3708" s="118" t="s">
        <v>1489</v>
      </c>
      <c r="G3708" s="113">
        <f>IF([Data da Aprovação]&lt;&gt;"ESTATUTÁRIO",YEAR([Data da Aprovação]),"")</f>
        <v>2010</v>
      </c>
      <c r="H3708" s="106">
        <f>Tabela9[[#This Row],[Valor do Provento R$]]/Tabela9[[#This Row],[Provento por 1 ou 1000 Ações]]</f>
        <v>0.31223793795999999</v>
      </c>
    </row>
    <row r="3709" spans="1:8">
      <c r="A3709" s="119" t="s">
        <v>1594</v>
      </c>
      <c r="B3709" s="117" t="s">
        <v>1503</v>
      </c>
      <c r="C3709" s="140">
        <v>40451</v>
      </c>
      <c r="D3709" s="141">
        <v>0.313386738</v>
      </c>
      <c r="E3709" s="119">
        <v>1</v>
      </c>
      <c r="F3709" s="119" t="s">
        <v>1489</v>
      </c>
      <c r="G3709" s="114">
        <f>IF([Data da Aprovação]&lt;&gt;"ESTATUTÁRIO",YEAR([Data da Aprovação]),"")</f>
        <v>2010</v>
      </c>
      <c r="H3709" s="106">
        <f>Tabela9[[#This Row],[Valor do Provento R$]]/Tabela9[[#This Row],[Provento por 1 ou 1000 Ações]]</f>
        <v>0.313386738</v>
      </c>
    </row>
    <row r="3710" spans="1:8">
      <c r="A3710" s="118" t="s">
        <v>1594</v>
      </c>
      <c r="B3710" s="116" t="s">
        <v>1503</v>
      </c>
      <c r="C3710" s="138">
        <v>40451</v>
      </c>
      <c r="D3710" s="139">
        <v>1.6744858579999999</v>
      </c>
      <c r="E3710" s="118">
        <v>1</v>
      </c>
      <c r="F3710" s="118" t="s">
        <v>1492</v>
      </c>
      <c r="G3710" s="113">
        <f>IF([Data da Aprovação]&lt;&gt;"ESTATUTÁRIO",YEAR([Data da Aprovação]),"")</f>
        <v>2010</v>
      </c>
      <c r="H3710" s="106">
        <f>Tabela9[[#This Row],[Valor do Provento R$]]/Tabela9[[#This Row],[Provento por 1 ou 1000 Ações]]</f>
        <v>1.6744858579999999</v>
      </c>
    </row>
    <row r="3711" spans="1:8">
      <c r="A3711" s="119" t="s">
        <v>1594</v>
      </c>
      <c r="B3711" s="117" t="s">
        <v>1503</v>
      </c>
      <c r="C3711" s="140">
        <v>40542</v>
      </c>
      <c r="D3711" s="141">
        <v>0.31214956900000002</v>
      </c>
      <c r="E3711" s="119">
        <v>1</v>
      </c>
      <c r="F3711" s="119" t="s">
        <v>1489</v>
      </c>
      <c r="G3711" s="114">
        <f>IF([Data da Aprovação]&lt;&gt;"ESTATUTÁRIO",YEAR([Data da Aprovação]),"")</f>
        <v>2010</v>
      </c>
      <c r="H3711" s="106">
        <f>Tabela9[[#This Row],[Valor do Provento R$]]/Tabela9[[#This Row],[Provento por 1 ou 1000 Ações]]</f>
        <v>0.31214956900000002</v>
      </c>
    </row>
    <row r="3712" spans="1:8">
      <c r="A3712" s="118" t="s">
        <v>1594</v>
      </c>
      <c r="B3712" s="116" t="s">
        <v>1503</v>
      </c>
      <c r="C3712" s="138">
        <v>40633</v>
      </c>
      <c r="D3712" s="139">
        <v>0.33010325000000001</v>
      </c>
      <c r="E3712" s="118">
        <v>1</v>
      </c>
      <c r="F3712" s="118" t="s">
        <v>1489</v>
      </c>
      <c r="G3712" s="113">
        <f>IF([Data da Aprovação]&lt;&gt;"ESTATUTÁRIO",YEAR([Data da Aprovação]),"")</f>
        <v>2011</v>
      </c>
      <c r="H3712" s="106">
        <f>Tabela9[[#This Row],[Valor do Provento R$]]/Tabela9[[#This Row],[Provento por 1 ou 1000 Ações]]</f>
        <v>0.33010325000000001</v>
      </c>
    </row>
    <row r="3713" spans="1:8">
      <c r="A3713" s="119" t="s">
        <v>1594</v>
      </c>
      <c r="B3713" s="117" t="s">
        <v>1503</v>
      </c>
      <c r="C3713" s="140">
        <v>40659</v>
      </c>
      <c r="D3713" s="141">
        <v>0.74167182149999999</v>
      </c>
      <c r="E3713" s="119">
        <v>1</v>
      </c>
      <c r="F3713" s="119" t="s">
        <v>1492</v>
      </c>
      <c r="G3713" s="114">
        <f>IF([Data da Aprovação]&lt;&gt;"ESTATUTÁRIO",YEAR([Data da Aprovação]),"")</f>
        <v>2011</v>
      </c>
      <c r="H3713" s="106">
        <f>Tabela9[[#This Row],[Valor do Provento R$]]/Tabela9[[#This Row],[Provento por 1 ou 1000 Ações]]</f>
        <v>0.74167182149999999</v>
      </c>
    </row>
    <row r="3714" spans="1:8">
      <c r="A3714" s="118" t="s">
        <v>1594</v>
      </c>
      <c r="B3714" s="116" t="s">
        <v>1503</v>
      </c>
      <c r="C3714" s="138">
        <v>40724</v>
      </c>
      <c r="D3714" s="139">
        <v>0.33010325000000001</v>
      </c>
      <c r="E3714" s="118">
        <v>1</v>
      </c>
      <c r="F3714" s="118" t="s">
        <v>1489</v>
      </c>
      <c r="G3714" s="113">
        <f>IF([Data da Aprovação]&lt;&gt;"ESTATUTÁRIO",YEAR([Data da Aprovação]),"")</f>
        <v>2011</v>
      </c>
      <c r="H3714" s="106">
        <f>Tabela9[[#This Row],[Valor do Provento R$]]/Tabela9[[#This Row],[Provento por 1 ou 1000 Ações]]</f>
        <v>0.33010325000000001</v>
      </c>
    </row>
    <row r="3715" spans="1:8">
      <c r="A3715" s="119" t="s">
        <v>1594</v>
      </c>
      <c r="B3715" s="117" t="s">
        <v>1503</v>
      </c>
      <c r="C3715" s="140">
        <v>40784</v>
      </c>
      <c r="D3715" s="141">
        <v>1.4004656298</v>
      </c>
      <c r="E3715" s="119">
        <v>1</v>
      </c>
      <c r="F3715" s="119" t="s">
        <v>1492</v>
      </c>
      <c r="G3715" s="114">
        <f>IF([Data da Aprovação]&lt;&gt;"ESTATUTÁRIO",YEAR([Data da Aprovação]),"")</f>
        <v>2011</v>
      </c>
      <c r="H3715" s="106">
        <f>Tabela9[[#This Row],[Valor do Provento R$]]/Tabela9[[#This Row],[Provento por 1 ou 1000 Ações]]</f>
        <v>1.4004656298</v>
      </c>
    </row>
    <row r="3716" spans="1:8">
      <c r="A3716" s="118" t="s">
        <v>1594</v>
      </c>
      <c r="B3716" s="116" t="s">
        <v>1503</v>
      </c>
      <c r="C3716" s="138">
        <v>40816</v>
      </c>
      <c r="D3716" s="139">
        <v>0.33010325019999998</v>
      </c>
      <c r="E3716" s="118">
        <v>1</v>
      </c>
      <c r="F3716" s="118" t="s">
        <v>1489</v>
      </c>
      <c r="G3716" s="113">
        <f>IF([Data da Aprovação]&lt;&gt;"ESTATUTÁRIO",YEAR([Data da Aprovação]),"")</f>
        <v>2011</v>
      </c>
      <c r="H3716" s="106">
        <f>Tabela9[[#This Row],[Valor do Provento R$]]/Tabela9[[#This Row],[Provento por 1 ou 1000 Ações]]</f>
        <v>0.33010325019999998</v>
      </c>
    </row>
    <row r="3717" spans="1:8">
      <c r="A3717" s="119" t="s">
        <v>1594</v>
      </c>
      <c r="B3717" s="117" t="s">
        <v>1503</v>
      </c>
      <c r="C3717" s="140">
        <v>40906</v>
      </c>
      <c r="D3717" s="141">
        <v>0.33007379380000001</v>
      </c>
      <c r="E3717" s="119">
        <v>1</v>
      </c>
      <c r="F3717" s="119" t="s">
        <v>1489</v>
      </c>
      <c r="G3717" s="114">
        <f>IF([Data da Aprovação]&lt;&gt;"ESTATUTÁRIO",YEAR([Data da Aprovação]),"")</f>
        <v>2011</v>
      </c>
      <c r="H3717" s="106">
        <f>Tabela9[[#This Row],[Valor do Provento R$]]/Tabela9[[#This Row],[Provento por 1 ou 1000 Ações]]</f>
        <v>0.33007379380000001</v>
      </c>
    </row>
    <row r="3718" spans="1:8">
      <c r="A3718" s="118" t="s">
        <v>1594</v>
      </c>
      <c r="B3718" s="116" t="s">
        <v>1503</v>
      </c>
      <c r="C3718" s="138">
        <v>41017</v>
      </c>
      <c r="D3718" s="139">
        <v>0.85497809999999996</v>
      </c>
      <c r="E3718" s="118">
        <v>1</v>
      </c>
      <c r="F3718" s="118" t="s">
        <v>1492</v>
      </c>
      <c r="G3718" s="113">
        <f>IF([Data da Aprovação]&lt;&gt;"ESTATUTÁRIO",YEAR([Data da Aprovação]),"")</f>
        <v>2012</v>
      </c>
      <c r="H3718" s="106">
        <f>Tabela9[[#This Row],[Valor do Provento R$]]/Tabela9[[#This Row],[Provento por 1 ou 1000 Ações]]</f>
        <v>0.85497809999999996</v>
      </c>
    </row>
    <row r="3719" spans="1:8">
      <c r="A3719" s="119" t="s">
        <v>1594</v>
      </c>
      <c r="B3719" s="117" t="s">
        <v>1503</v>
      </c>
      <c r="C3719" s="140">
        <v>41390</v>
      </c>
      <c r="D3719" s="141">
        <v>0.22263450000000001</v>
      </c>
      <c r="E3719" s="119">
        <v>1</v>
      </c>
      <c r="F3719" s="119" t="s">
        <v>1492</v>
      </c>
      <c r="G3719" s="114">
        <f>IF([Data da Aprovação]&lt;&gt;"ESTATUTÁRIO",YEAR([Data da Aprovação]),"")</f>
        <v>2013</v>
      </c>
      <c r="H3719" s="106">
        <f>Tabela9[[#This Row],[Valor do Provento R$]]/Tabela9[[#This Row],[Provento por 1 ou 1000 Ações]]</f>
        <v>0.22263450000000001</v>
      </c>
    </row>
    <row r="3720" spans="1:8">
      <c r="A3720" s="118" t="s">
        <v>1595</v>
      </c>
      <c r="B3720" s="116" t="s">
        <v>1488</v>
      </c>
      <c r="C3720" s="138">
        <v>36644</v>
      </c>
      <c r="D3720" s="139">
        <v>2.9981979999999999</v>
      </c>
      <c r="E3720" s="118">
        <v>1000</v>
      </c>
      <c r="F3720" s="118" t="s">
        <v>1492</v>
      </c>
      <c r="G3720" s="113">
        <f>IF([Data da Aprovação]&lt;&gt;"ESTATUTÁRIO",YEAR([Data da Aprovação]),"")</f>
        <v>2000</v>
      </c>
      <c r="H3720" s="106">
        <f>Tabela9[[#This Row],[Valor do Provento R$]]/Tabela9[[#This Row],[Provento por 1 ou 1000 Ações]]</f>
        <v>2.9981980000000001E-3</v>
      </c>
    </row>
    <row r="3721" spans="1:8">
      <c r="A3721" s="119" t="s">
        <v>1595</v>
      </c>
      <c r="B3721" s="117" t="s">
        <v>1488</v>
      </c>
      <c r="C3721" s="140">
        <v>37007</v>
      </c>
      <c r="D3721" s="141">
        <v>12</v>
      </c>
      <c r="E3721" s="119">
        <v>1000</v>
      </c>
      <c r="F3721" s="119" t="s">
        <v>1492</v>
      </c>
      <c r="G3721" s="114">
        <f>IF([Data da Aprovação]&lt;&gt;"ESTATUTÁRIO",YEAR([Data da Aprovação]),"")</f>
        <v>2001</v>
      </c>
      <c r="H3721" s="106">
        <f>Tabela9[[#This Row],[Valor do Provento R$]]/Tabela9[[#This Row],[Provento por 1 ou 1000 Ações]]</f>
        <v>1.2E-2</v>
      </c>
    </row>
    <row r="3722" spans="1:8">
      <c r="A3722" s="118" t="s">
        <v>1595</v>
      </c>
      <c r="B3722" s="116" t="s">
        <v>1488</v>
      </c>
      <c r="C3722" s="138">
        <v>37727</v>
      </c>
      <c r="D3722" s="139">
        <v>8.2767900000000001</v>
      </c>
      <c r="E3722" s="118">
        <v>1000</v>
      </c>
      <c r="F3722" s="118" t="s">
        <v>1489</v>
      </c>
      <c r="G3722" s="113">
        <f>IF([Data da Aprovação]&lt;&gt;"ESTATUTÁRIO",YEAR([Data da Aprovação]),"")</f>
        <v>2003</v>
      </c>
      <c r="H3722" s="106">
        <f>Tabela9[[#This Row],[Valor do Provento R$]]/Tabela9[[#This Row],[Provento por 1 ou 1000 Ações]]</f>
        <v>8.2767900000000009E-3</v>
      </c>
    </row>
    <row r="3723" spans="1:8">
      <c r="A3723" s="119" t="s">
        <v>1595</v>
      </c>
      <c r="B3723" s="117" t="s">
        <v>1488</v>
      </c>
      <c r="C3723" s="140">
        <v>37855</v>
      </c>
      <c r="D3723" s="141">
        <v>12.02477</v>
      </c>
      <c r="E3723" s="119">
        <v>1000</v>
      </c>
      <c r="F3723" s="119" t="s">
        <v>1489</v>
      </c>
      <c r="G3723" s="114">
        <f>IF([Data da Aprovação]&lt;&gt;"ESTATUTÁRIO",YEAR([Data da Aprovação]),"")</f>
        <v>2003</v>
      </c>
      <c r="H3723" s="106">
        <f>Tabela9[[#This Row],[Valor do Provento R$]]/Tabela9[[#This Row],[Provento por 1 ou 1000 Ações]]</f>
        <v>1.2024770000000001E-2</v>
      </c>
    </row>
    <row r="3724" spans="1:8">
      <c r="A3724" s="118" t="s">
        <v>1595</v>
      </c>
      <c r="B3724" s="116" t="s">
        <v>1488</v>
      </c>
      <c r="C3724" s="138">
        <v>38077</v>
      </c>
      <c r="D3724" s="139">
        <v>10.68</v>
      </c>
      <c r="E3724" s="118">
        <v>1000</v>
      </c>
      <c r="F3724" s="118" t="s">
        <v>1492</v>
      </c>
      <c r="G3724" s="113">
        <f>IF([Data da Aprovação]&lt;&gt;"ESTATUTÁRIO",YEAR([Data da Aprovação]),"")</f>
        <v>2004</v>
      </c>
      <c r="H3724" s="106">
        <f>Tabela9[[#This Row],[Valor do Provento R$]]/Tabela9[[#This Row],[Provento por 1 ou 1000 Ações]]</f>
        <v>1.068E-2</v>
      </c>
    </row>
    <row r="3725" spans="1:8">
      <c r="A3725" s="119" t="s">
        <v>1595</v>
      </c>
      <c r="B3725" s="117" t="s">
        <v>1488</v>
      </c>
      <c r="C3725" s="140">
        <v>38096</v>
      </c>
      <c r="D3725" s="141">
        <v>9.6432400000000005</v>
      </c>
      <c r="E3725" s="119">
        <v>1000</v>
      </c>
      <c r="F3725" s="119" t="s">
        <v>1489</v>
      </c>
      <c r="G3725" s="114">
        <f>IF([Data da Aprovação]&lt;&gt;"ESTATUTÁRIO",YEAR([Data da Aprovação]),"")</f>
        <v>2004</v>
      </c>
      <c r="H3725" s="106">
        <f>Tabela9[[#This Row],[Valor do Provento R$]]/Tabela9[[#This Row],[Provento por 1 ou 1000 Ações]]</f>
        <v>9.6432400000000008E-3</v>
      </c>
    </row>
    <row r="3726" spans="1:8">
      <c r="A3726" s="118" t="s">
        <v>1595</v>
      </c>
      <c r="B3726" s="116" t="s">
        <v>1488</v>
      </c>
      <c r="C3726" s="138">
        <v>38152</v>
      </c>
      <c r="D3726" s="139">
        <v>3.2014</v>
      </c>
      <c r="E3726" s="118">
        <v>1000</v>
      </c>
      <c r="F3726" s="118" t="s">
        <v>1489</v>
      </c>
      <c r="G3726" s="113">
        <f>IF([Data da Aprovação]&lt;&gt;"ESTATUTÁRIO",YEAR([Data da Aprovação]),"")</f>
        <v>2004</v>
      </c>
      <c r="H3726" s="106">
        <f>Tabela9[[#This Row],[Valor do Provento R$]]/Tabela9[[#This Row],[Provento por 1 ou 1000 Ações]]</f>
        <v>3.2014000000000001E-3</v>
      </c>
    </row>
    <row r="3727" spans="1:8">
      <c r="A3727" s="119" t="s">
        <v>1595</v>
      </c>
      <c r="B3727" s="117" t="s">
        <v>1488</v>
      </c>
      <c r="C3727" s="140">
        <v>38177</v>
      </c>
      <c r="D3727" s="141">
        <v>3.24044</v>
      </c>
      <c r="E3727" s="119">
        <v>1000</v>
      </c>
      <c r="F3727" s="119" t="s">
        <v>1489</v>
      </c>
      <c r="G3727" s="114">
        <f>IF([Data da Aprovação]&lt;&gt;"ESTATUTÁRIO",YEAR([Data da Aprovação]),"")</f>
        <v>2004</v>
      </c>
      <c r="H3727" s="106">
        <f>Tabela9[[#This Row],[Valor do Provento R$]]/Tabela9[[#This Row],[Provento por 1 ou 1000 Ações]]</f>
        <v>3.2404399999999998E-3</v>
      </c>
    </row>
    <row r="3728" spans="1:8">
      <c r="A3728" s="118" t="s">
        <v>1595</v>
      </c>
      <c r="B3728" s="116" t="s">
        <v>1488</v>
      </c>
      <c r="C3728" s="138">
        <v>38208</v>
      </c>
      <c r="D3728" s="139">
        <v>3.24044</v>
      </c>
      <c r="E3728" s="118">
        <v>1000</v>
      </c>
      <c r="F3728" s="118" t="s">
        <v>1489</v>
      </c>
      <c r="G3728" s="113">
        <f>IF([Data da Aprovação]&lt;&gt;"ESTATUTÁRIO",YEAR([Data da Aprovação]),"")</f>
        <v>2004</v>
      </c>
      <c r="H3728" s="106">
        <f>Tabela9[[#This Row],[Valor do Provento R$]]/Tabela9[[#This Row],[Provento por 1 ou 1000 Ações]]</f>
        <v>3.2404399999999998E-3</v>
      </c>
    </row>
    <row r="3729" spans="1:8">
      <c r="A3729" s="119" t="s">
        <v>1595</v>
      </c>
      <c r="B3729" s="117" t="s">
        <v>1488</v>
      </c>
      <c r="C3729" s="140">
        <v>38245</v>
      </c>
      <c r="D3729" s="141">
        <v>3.24044</v>
      </c>
      <c r="E3729" s="119">
        <v>1000</v>
      </c>
      <c r="F3729" s="119" t="s">
        <v>1489</v>
      </c>
      <c r="G3729" s="114">
        <f>IF([Data da Aprovação]&lt;&gt;"ESTATUTÁRIO",YEAR([Data da Aprovação]),"")</f>
        <v>2004</v>
      </c>
      <c r="H3729" s="106">
        <f>Tabela9[[#This Row],[Valor do Provento R$]]/Tabela9[[#This Row],[Provento por 1 ou 1000 Ações]]</f>
        <v>3.2404399999999998E-3</v>
      </c>
    </row>
    <row r="3730" spans="1:8">
      <c r="A3730" s="118" t="s">
        <v>1595</v>
      </c>
      <c r="B3730" s="116" t="s">
        <v>1488</v>
      </c>
      <c r="C3730" s="138">
        <v>38440</v>
      </c>
      <c r="D3730" s="139">
        <v>15.445</v>
      </c>
      <c r="E3730" s="118">
        <v>1000</v>
      </c>
      <c r="F3730" s="118" t="s">
        <v>1492</v>
      </c>
      <c r="G3730" s="113">
        <f>IF([Data da Aprovação]&lt;&gt;"ESTATUTÁRIO",YEAR([Data da Aprovação]),"")</f>
        <v>2005</v>
      </c>
      <c r="H3730" s="106">
        <f>Tabela9[[#This Row],[Valor do Provento R$]]/Tabela9[[#This Row],[Provento por 1 ou 1000 Ações]]</f>
        <v>1.5445E-2</v>
      </c>
    </row>
    <row r="3731" spans="1:8">
      <c r="A3731" s="119" t="s">
        <v>1595</v>
      </c>
      <c r="B3731" s="117" t="s">
        <v>1488</v>
      </c>
      <c r="C3731" s="140">
        <v>38798</v>
      </c>
      <c r="D3731" s="141">
        <v>8.5000000000000006E-2</v>
      </c>
      <c r="E3731" s="119">
        <v>1</v>
      </c>
      <c r="F3731" s="119" t="s">
        <v>1492</v>
      </c>
      <c r="G3731" s="114">
        <f>IF([Data da Aprovação]&lt;&gt;"ESTATUTÁRIO",YEAR([Data da Aprovação]),"")</f>
        <v>2006</v>
      </c>
      <c r="H3731" s="106">
        <f>Tabela9[[#This Row],[Valor do Provento R$]]/Tabela9[[#This Row],[Provento por 1 ou 1000 Ações]]</f>
        <v>8.5000000000000006E-2</v>
      </c>
    </row>
    <row r="3732" spans="1:8">
      <c r="A3732" s="118" t="s">
        <v>1595</v>
      </c>
      <c r="B3732" s="116" t="s">
        <v>1488</v>
      </c>
      <c r="C3732" s="138">
        <v>39162</v>
      </c>
      <c r="D3732" s="139">
        <v>0.1202</v>
      </c>
      <c r="E3732" s="118">
        <v>1</v>
      </c>
      <c r="F3732" s="118" t="s">
        <v>1492</v>
      </c>
      <c r="G3732" s="113">
        <f>IF([Data da Aprovação]&lt;&gt;"ESTATUTÁRIO",YEAR([Data da Aprovação]),"")</f>
        <v>2007</v>
      </c>
      <c r="H3732" s="106">
        <f>Tabela9[[#This Row],[Valor do Provento R$]]/Tabela9[[#This Row],[Provento por 1 ou 1000 Ações]]</f>
        <v>0.1202</v>
      </c>
    </row>
    <row r="3733" spans="1:8">
      <c r="A3733" s="119" t="s">
        <v>1595</v>
      </c>
      <c r="B3733" s="117" t="s">
        <v>1488</v>
      </c>
      <c r="C3733" s="140">
        <v>39282</v>
      </c>
      <c r="D3733" s="141">
        <v>0.21653056200000001</v>
      </c>
      <c r="E3733" s="119">
        <v>1</v>
      </c>
      <c r="F3733" s="119" t="s">
        <v>1489</v>
      </c>
      <c r="G3733" s="114">
        <f>IF([Data da Aprovação]&lt;&gt;"ESTATUTÁRIO",YEAR([Data da Aprovação]),"")</f>
        <v>2007</v>
      </c>
      <c r="H3733" s="106">
        <f>Tabela9[[#This Row],[Valor do Provento R$]]/Tabela9[[#This Row],[Provento por 1 ou 1000 Ações]]</f>
        <v>0.21653056200000001</v>
      </c>
    </row>
    <row r="3734" spans="1:8">
      <c r="A3734" s="118" t="s">
        <v>1595</v>
      </c>
      <c r="B3734" s="116" t="s">
        <v>1488</v>
      </c>
      <c r="C3734" s="138">
        <v>39308</v>
      </c>
      <c r="D3734" s="139">
        <v>0.12373175</v>
      </c>
      <c r="E3734" s="118">
        <v>1</v>
      </c>
      <c r="F3734" s="118" t="s">
        <v>1489</v>
      </c>
      <c r="G3734" s="113">
        <f>IF([Data da Aprovação]&lt;&gt;"ESTATUTÁRIO",YEAR([Data da Aprovação]),"")</f>
        <v>2007</v>
      </c>
      <c r="H3734" s="106">
        <f>Tabela9[[#This Row],[Valor do Provento R$]]/Tabela9[[#This Row],[Provento por 1 ou 1000 Ações]]</f>
        <v>0.12373175</v>
      </c>
    </row>
    <row r="3735" spans="1:8">
      <c r="A3735" s="119" t="s">
        <v>1595</v>
      </c>
      <c r="B3735" s="117" t="s">
        <v>1488</v>
      </c>
      <c r="C3735" s="140">
        <v>39399</v>
      </c>
      <c r="D3735" s="141">
        <v>0.18559762434999999</v>
      </c>
      <c r="E3735" s="119">
        <v>1</v>
      </c>
      <c r="F3735" s="119" t="s">
        <v>1489</v>
      </c>
      <c r="G3735" s="114">
        <f>IF([Data da Aprovação]&lt;&gt;"ESTATUTÁRIO",YEAR([Data da Aprovação]),"")</f>
        <v>2007</v>
      </c>
      <c r="H3735" s="106">
        <f>Tabela9[[#This Row],[Valor do Provento R$]]/Tabela9[[#This Row],[Provento por 1 ou 1000 Ações]]</f>
        <v>0.18559762434999999</v>
      </c>
    </row>
    <row r="3736" spans="1:8">
      <c r="A3736" s="118" t="s">
        <v>1595</v>
      </c>
      <c r="B3736" s="116" t="s">
        <v>1488</v>
      </c>
      <c r="C3736" s="138">
        <v>39568</v>
      </c>
      <c r="D3736" s="139">
        <v>3.1230999999999998E-2</v>
      </c>
      <c r="E3736" s="118">
        <v>1</v>
      </c>
      <c r="F3736" s="118" t="s">
        <v>1492</v>
      </c>
      <c r="G3736" s="113">
        <f>IF([Data da Aprovação]&lt;&gt;"ESTATUTÁRIO",YEAR([Data da Aprovação]),"")</f>
        <v>2008</v>
      </c>
      <c r="H3736" s="106">
        <f>Tabela9[[#This Row],[Valor do Provento R$]]/Tabela9[[#This Row],[Provento por 1 ou 1000 Ações]]</f>
        <v>3.1230999999999998E-2</v>
      </c>
    </row>
    <row r="3737" spans="1:8">
      <c r="A3737" s="119" t="s">
        <v>1595</v>
      </c>
      <c r="B3737" s="117" t="s">
        <v>1488</v>
      </c>
      <c r="C3737" s="140">
        <v>40298</v>
      </c>
      <c r="D3737" s="141">
        <v>0.47409970000000001</v>
      </c>
      <c r="E3737" s="119">
        <v>1</v>
      </c>
      <c r="F3737" s="119" t="s">
        <v>1492</v>
      </c>
      <c r="G3737" s="114">
        <f>IF([Data da Aprovação]&lt;&gt;"ESTATUTÁRIO",YEAR([Data da Aprovação]),"")</f>
        <v>2010</v>
      </c>
      <c r="H3737" s="106">
        <f>Tabela9[[#This Row],[Valor do Provento R$]]/Tabela9[[#This Row],[Provento por 1 ou 1000 Ações]]</f>
        <v>0.47409970000000001</v>
      </c>
    </row>
    <row r="3738" spans="1:8">
      <c r="A3738" s="118" t="s">
        <v>1595</v>
      </c>
      <c r="B3738" s="116" t="s">
        <v>1488</v>
      </c>
      <c r="C3738" s="138">
        <v>40662</v>
      </c>
      <c r="D3738" s="139">
        <v>1.1992267000000001</v>
      </c>
      <c r="E3738" s="118">
        <v>1</v>
      </c>
      <c r="F3738" s="118" t="s">
        <v>1492</v>
      </c>
      <c r="G3738" s="113">
        <f>IF([Data da Aprovação]&lt;&gt;"ESTATUTÁRIO",YEAR([Data da Aprovação]),"")</f>
        <v>2011</v>
      </c>
      <c r="H3738" s="106">
        <f>Tabela9[[#This Row],[Valor do Provento R$]]/Tabela9[[#This Row],[Provento por 1 ou 1000 Ações]]</f>
        <v>1.1992267000000001</v>
      </c>
    </row>
    <row r="3739" spans="1:8">
      <c r="A3739" s="119" t="s">
        <v>1595</v>
      </c>
      <c r="B3739" s="117" t="s">
        <v>1488</v>
      </c>
      <c r="C3739" s="140">
        <v>40863</v>
      </c>
      <c r="D3739" s="141">
        <v>0.62313852943000003</v>
      </c>
      <c r="E3739" s="119">
        <v>1</v>
      </c>
      <c r="F3739" s="119" t="s">
        <v>1489</v>
      </c>
      <c r="G3739" s="114">
        <f>IF([Data da Aprovação]&lt;&gt;"ESTATUTÁRIO",YEAR([Data da Aprovação]),"")</f>
        <v>2011</v>
      </c>
      <c r="H3739" s="106">
        <f>Tabela9[[#This Row],[Valor do Provento R$]]/Tabela9[[#This Row],[Provento por 1 ou 1000 Ações]]</f>
        <v>0.62313852943000003</v>
      </c>
    </row>
    <row r="3740" spans="1:8">
      <c r="A3740" s="118" t="s">
        <v>1595</v>
      </c>
      <c r="B3740" s="116" t="s">
        <v>1488</v>
      </c>
      <c r="C3740" s="138">
        <v>41018</v>
      </c>
      <c r="D3740" s="139">
        <v>0.6774</v>
      </c>
      <c r="E3740" s="118">
        <v>1</v>
      </c>
      <c r="F3740" s="118" t="s">
        <v>1492</v>
      </c>
      <c r="G3740" s="113">
        <f>IF([Data da Aprovação]&lt;&gt;"ESTATUTÁRIO",YEAR([Data da Aprovação]),"")</f>
        <v>2012</v>
      </c>
      <c r="H3740" s="106">
        <f>Tabela9[[#This Row],[Valor do Provento R$]]/Tabela9[[#This Row],[Provento por 1 ou 1000 Ações]]</f>
        <v>0.6774</v>
      </c>
    </row>
    <row r="3741" spans="1:8">
      <c r="A3741" s="119" t="s">
        <v>1595</v>
      </c>
      <c r="B3741" s="117" t="s">
        <v>1488</v>
      </c>
      <c r="C3741" s="140">
        <v>41110</v>
      </c>
      <c r="D3741" s="141">
        <v>9.0222999999999998E-2</v>
      </c>
      <c r="E3741" s="119">
        <v>1</v>
      </c>
      <c r="F3741" s="119" t="s">
        <v>1492</v>
      </c>
      <c r="G3741" s="114">
        <f>IF([Data da Aprovação]&lt;&gt;"ESTATUTÁRIO",YEAR([Data da Aprovação]),"")</f>
        <v>2012</v>
      </c>
      <c r="H3741" s="106">
        <f>Tabela9[[#This Row],[Valor do Provento R$]]/Tabela9[[#This Row],[Provento por 1 ou 1000 Ações]]</f>
        <v>9.0222999999999998E-2</v>
      </c>
    </row>
    <row r="3742" spans="1:8">
      <c r="A3742" s="118" t="s">
        <v>1595</v>
      </c>
      <c r="B3742" s="116" t="s">
        <v>1488</v>
      </c>
      <c r="C3742" s="138">
        <v>41298</v>
      </c>
      <c r="D3742" s="139">
        <v>9.0222999999999998E-2</v>
      </c>
      <c r="E3742" s="118">
        <v>1</v>
      </c>
      <c r="F3742" s="118" t="s">
        <v>1492</v>
      </c>
      <c r="G3742" s="113">
        <f>IF([Data da Aprovação]&lt;&gt;"ESTATUTÁRIO",YEAR([Data da Aprovação]),"")</f>
        <v>2013</v>
      </c>
      <c r="H3742" s="106">
        <f>Tabela9[[#This Row],[Valor do Provento R$]]/Tabela9[[#This Row],[Provento por 1 ou 1000 Ações]]</f>
        <v>9.0222999999999998E-2</v>
      </c>
    </row>
    <row r="3743" spans="1:8">
      <c r="A3743" s="119" t="s">
        <v>1595</v>
      </c>
      <c r="B3743" s="117" t="s">
        <v>1488</v>
      </c>
      <c r="C3743" s="140">
        <v>41393</v>
      </c>
      <c r="D3743" s="141">
        <v>6.1899999999999997E-2</v>
      </c>
      <c r="E3743" s="119">
        <v>1</v>
      </c>
      <c r="F3743" s="119" t="s">
        <v>1492</v>
      </c>
      <c r="G3743" s="114">
        <f>IF([Data da Aprovação]&lt;&gt;"ESTATUTÁRIO",YEAR([Data da Aprovação]),"")</f>
        <v>2013</v>
      </c>
      <c r="H3743" s="106">
        <f>Tabela9[[#This Row],[Valor do Provento R$]]/Tabela9[[#This Row],[Provento por 1 ou 1000 Ações]]</f>
        <v>6.1899999999999997E-2</v>
      </c>
    </row>
    <row r="3744" spans="1:8">
      <c r="A3744" s="118" t="s">
        <v>1595</v>
      </c>
      <c r="B3744" s="116" t="s">
        <v>1488</v>
      </c>
      <c r="C3744" s="138">
        <v>41670</v>
      </c>
      <c r="D3744" s="139">
        <v>0.10344100000000001</v>
      </c>
      <c r="E3744" s="118">
        <v>1</v>
      </c>
      <c r="F3744" s="118" t="s">
        <v>1492</v>
      </c>
      <c r="G3744" s="113">
        <f>IF([Data da Aprovação]&lt;&gt;"ESTATUTÁRIO",YEAR([Data da Aprovação]),"")</f>
        <v>2014</v>
      </c>
      <c r="H3744" s="106">
        <f>Tabela9[[#This Row],[Valor do Provento R$]]/Tabela9[[#This Row],[Provento por 1 ou 1000 Ações]]</f>
        <v>0.10344100000000001</v>
      </c>
    </row>
    <row r="3745" spans="1:8">
      <c r="A3745" s="119" t="s">
        <v>1595</v>
      </c>
      <c r="B3745" s="117" t="s">
        <v>1490</v>
      </c>
      <c r="C3745" s="140">
        <v>36644</v>
      </c>
      <c r="D3745" s="141">
        <v>2.9981979999999999</v>
      </c>
      <c r="E3745" s="119">
        <v>1000</v>
      </c>
      <c r="F3745" s="119" t="s">
        <v>1492</v>
      </c>
      <c r="G3745" s="114">
        <f>IF([Data da Aprovação]&lt;&gt;"ESTATUTÁRIO",YEAR([Data da Aprovação]),"")</f>
        <v>2000</v>
      </c>
      <c r="H3745" s="106">
        <f>Tabela9[[#This Row],[Valor do Provento R$]]/Tabela9[[#This Row],[Provento por 1 ou 1000 Ações]]</f>
        <v>2.9981980000000001E-3</v>
      </c>
    </row>
    <row r="3746" spans="1:8">
      <c r="A3746" s="118" t="s">
        <v>1595</v>
      </c>
      <c r="B3746" s="116" t="s">
        <v>1490</v>
      </c>
      <c r="C3746" s="138">
        <v>37007</v>
      </c>
      <c r="D3746" s="139">
        <v>12</v>
      </c>
      <c r="E3746" s="118">
        <v>1000</v>
      </c>
      <c r="F3746" s="118" t="s">
        <v>1492</v>
      </c>
      <c r="G3746" s="113">
        <f>IF([Data da Aprovação]&lt;&gt;"ESTATUTÁRIO",YEAR([Data da Aprovação]),"")</f>
        <v>2001</v>
      </c>
      <c r="H3746" s="106">
        <f>Tabela9[[#This Row],[Valor do Provento R$]]/Tabela9[[#This Row],[Provento por 1 ou 1000 Ações]]</f>
        <v>1.2E-2</v>
      </c>
    </row>
    <row r="3747" spans="1:8">
      <c r="A3747" s="119" t="s">
        <v>1595</v>
      </c>
      <c r="B3747" s="117" t="s">
        <v>1490</v>
      </c>
      <c r="C3747" s="140">
        <v>37727</v>
      </c>
      <c r="D3747" s="141">
        <v>8.2767900000000001</v>
      </c>
      <c r="E3747" s="119">
        <v>1000</v>
      </c>
      <c r="F3747" s="119" t="s">
        <v>1489</v>
      </c>
      <c r="G3747" s="114">
        <f>IF([Data da Aprovação]&lt;&gt;"ESTATUTÁRIO",YEAR([Data da Aprovação]),"")</f>
        <v>2003</v>
      </c>
      <c r="H3747" s="106">
        <f>Tabela9[[#This Row],[Valor do Provento R$]]/Tabela9[[#This Row],[Provento por 1 ou 1000 Ações]]</f>
        <v>8.2767900000000009E-3</v>
      </c>
    </row>
    <row r="3748" spans="1:8">
      <c r="A3748" s="118" t="s">
        <v>1595</v>
      </c>
      <c r="B3748" s="116" t="s">
        <v>1490</v>
      </c>
      <c r="C3748" s="138">
        <v>37855</v>
      </c>
      <c r="D3748" s="139">
        <v>12.02477</v>
      </c>
      <c r="E3748" s="118">
        <v>1000</v>
      </c>
      <c r="F3748" s="118" t="s">
        <v>1489</v>
      </c>
      <c r="G3748" s="113">
        <f>IF([Data da Aprovação]&lt;&gt;"ESTATUTÁRIO",YEAR([Data da Aprovação]),"")</f>
        <v>2003</v>
      </c>
      <c r="H3748" s="106">
        <f>Tabela9[[#This Row],[Valor do Provento R$]]/Tabela9[[#This Row],[Provento por 1 ou 1000 Ações]]</f>
        <v>1.2024770000000001E-2</v>
      </c>
    </row>
    <row r="3749" spans="1:8">
      <c r="A3749" s="119" t="s">
        <v>1595</v>
      </c>
      <c r="B3749" s="117" t="s">
        <v>1490</v>
      </c>
      <c r="C3749" s="140">
        <v>38077</v>
      </c>
      <c r="D3749" s="141">
        <v>13.47</v>
      </c>
      <c r="E3749" s="119">
        <v>1000</v>
      </c>
      <c r="F3749" s="119" t="s">
        <v>1492</v>
      </c>
      <c r="G3749" s="114">
        <f>IF([Data da Aprovação]&lt;&gt;"ESTATUTÁRIO",YEAR([Data da Aprovação]),"")</f>
        <v>2004</v>
      </c>
      <c r="H3749" s="106">
        <f>Tabela9[[#This Row],[Valor do Provento R$]]/Tabela9[[#This Row],[Provento por 1 ou 1000 Ações]]</f>
        <v>1.3470000000000001E-2</v>
      </c>
    </row>
    <row r="3750" spans="1:8">
      <c r="A3750" s="118" t="s">
        <v>1595</v>
      </c>
      <c r="B3750" s="116" t="s">
        <v>1490</v>
      </c>
      <c r="C3750" s="138">
        <v>38096</v>
      </c>
      <c r="D3750" s="139">
        <v>9.6432400000000005</v>
      </c>
      <c r="E3750" s="118">
        <v>1000</v>
      </c>
      <c r="F3750" s="118" t="s">
        <v>1489</v>
      </c>
      <c r="G3750" s="113">
        <f>IF([Data da Aprovação]&lt;&gt;"ESTATUTÁRIO",YEAR([Data da Aprovação]),"")</f>
        <v>2004</v>
      </c>
      <c r="H3750" s="106">
        <f>Tabela9[[#This Row],[Valor do Provento R$]]/Tabela9[[#This Row],[Provento por 1 ou 1000 Ações]]</f>
        <v>9.6432400000000008E-3</v>
      </c>
    </row>
    <row r="3751" spans="1:8">
      <c r="A3751" s="119" t="s">
        <v>1595</v>
      </c>
      <c r="B3751" s="117" t="s">
        <v>1490</v>
      </c>
      <c r="C3751" s="140">
        <v>38152</v>
      </c>
      <c r="D3751" s="141">
        <v>3.2014</v>
      </c>
      <c r="E3751" s="119">
        <v>1000</v>
      </c>
      <c r="F3751" s="119" t="s">
        <v>1489</v>
      </c>
      <c r="G3751" s="114">
        <f>IF([Data da Aprovação]&lt;&gt;"ESTATUTÁRIO",YEAR([Data da Aprovação]),"")</f>
        <v>2004</v>
      </c>
      <c r="H3751" s="106">
        <f>Tabela9[[#This Row],[Valor do Provento R$]]/Tabela9[[#This Row],[Provento por 1 ou 1000 Ações]]</f>
        <v>3.2014000000000001E-3</v>
      </c>
    </row>
    <row r="3752" spans="1:8">
      <c r="A3752" s="118" t="s">
        <v>1595</v>
      </c>
      <c r="B3752" s="116" t="s">
        <v>1490</v>
      </c>
      <c r="C3752" s="138">
        <v>38177</v>
      </c>
      <c r="D3752" s="139">
        <v>3.24044</v>
      </c>
      <c r="E3752" s="118">
        <v>1000</v>
      </c>
      <c r="F3752" s="118" t="s">
        <v>1489</v>
      </c>
      <c r="G3752" s="113">
        <f>IF([Data da Aprovação]&lt;&gt;"ESTATUTÁRIO",YEAR([Data da Aprovação]),"")</f>
        <v>2004</v>
      </c>
      <c r="H3752" s="106">
        <f>Tabela9[[#This Row],[Valor do Provento R$]]/Tabela9[[#This Row],[Provento por 1 ou 1000 Ações]]</f>
        <v>3.2404399999999998E-3</v>
      </c>
    </row>
    <row r="3753" spans="1:8">
      <c r="A3753" s="119" t="s">
        <v>1595</v>
      </c>
      <c r="B3753" s="117" t="s">
        <v>1490</v>
      </c>
      <c r="C3753" s="140">
        <v>38208</v>
      </c>
      <c r="D3753" s="141">
        <v>3.24044</v>
      </c>
      <c r="E3753" s="119">
        <v>1000</v>
      </c>
      <c r="F3753" s="119" t="s">
        <v>1489</v>
      </c>
      <c r="G3753" s="114">
        <f>IF([Data da Aprovação]&lt;&gt;"ESTATUTÁRIO",YEAR([Data da Aprovação]),"")</f>
        <v>2004</v>
      </c>
      <c r="H3753" s="106">
        <f>Tabela9[[#This Row],[Valor do Provento R$]]/Tabela9[[#This Row],[Provento por 1 ou 1000 Ações]]</f>
        <v>3.2404399999999998E-3</v>
      </c>
    </row>
    <row r="3754" spans="1:8">
      <c r="A3754" s="118" t="s">
        <v>1595</v>
      </c>
      <c r="B3754" s="116" t="s">
        <v>1490</v>
      </c>
      <c r="C3754" s="138">
        <v>38245</v>
      </c>
      <c r="D3754" s="139">
        <v>3.24044</v>
      </c>
      <c r="E3754" s="118">
        <v>1000</v>
      </c>
      <c r="F3754" s="118" t="s">
        <v>1489</v>
      </c>
      <c r="G3754" s="113">
        <f>IF([Data da Aprovação]&lt;&gt;"ESTATUTÁRIO",YEAR([Data da Aprovação]),"")</f>
        <v>2004</v>
      </c>
      <c r="H3754" s="106">
        <f>Tabela9[[#This Row],[Valor do Provento R$]]/Tabela9[[#This Row],[Provento por 1 ou 1000 Ações]]</f>
        <v>3.2404399999999998E-3</v>
      </c>
    </row>
    <row r="3755" spans="1:8">
      <c r="A3755" s="119" t="s">
        <v>1595</v>
      </c>
      <c r="B3755" s="117" t="s">
        <v>1490</v>
      </c>
      <c r="C3755" s="140">
        <v>38440</v>
      </c>
      <c r="D3755" s="141">
        <v>18.908999999999999</v>
      </c>
      <c r="E3755" s="119">
        <v>1000</v>
      </c>
      <c r="F3755" s="119" t="s">
        <v>1492</v>
      </c>
      <c r="G3755" s="114">
        <f>IF([Data da Aprovação]&lt;&gt;"ESTATUTÁRIO",YEAR([Data da Aprovação]),"")</f>
        <v>2005</v>
      </c>
      <c r="H3755" s="106">
        <f>Tabela9[[#This Row],[Valor do Provento R$]]/Tabela9[[#This Row],[Provento por 1 ou 1000 Ações]]</f>
        <v>1.8908999999999999E-2</v>
      </c>
    </row>
    <row r="3756" spans="1:8">
      <c r="A3756" s="118" t="s">
        <v>1595</v>
      </c>
      <c r="B3756" s="116" t="s">
        <v>1490</v>
      </c>
      <c r="C3756" s="138">
        <v>38798</v>
      </c>
      <c r="D3756" s="139">
        <v>9.2999999999999999E-2</v>
      </c>
      <c r="E3756" s="118">
        <v>1</v>
      </c>
      <c r="F3756" s="118" t="s">
        <v>1492</v>
      </c>
      <c r="G3756" s="113">
        <f>IF([Data da Aprovação]&lt;&gt;"ESTATUTÁRIO",YEAR([Data da Aprovação]),"")</f>
        <v>2006</v>
      </c>
      <c r="H3756" s="106">
        <f>Tabela9[[#This Row],[Valor do Provento R$]]/Tabela9[[#This Row],[Provento por 1 ou 1000 Ações]]</f>
        <v>9.2999999999999999E-2</v>
      </c>
    </row>
    <row r="3757" spans="1:8">
      <c r="A3757" s="119" t="s">
        <v>1595</v>
      </c>
      <c r="B3757" s="117" t="s">
        <v>1490</v>
      </c>
      <c r="C3757" s="140">
        <v>39162</v>
      </c>
      <c r="D3757" s="141">
        <v>0.13220000000000001</v>
      </c>
      <c r="E3757" s="119">
        <v>1</v>
      </c>
      <c r="F3757" s="119" t="s">
        <v>1492</v>
      </c>
      <c r="G3757" s="114">
        <f>IF([Data da Aprovação]&lt;&gt;"ESTATUTÁRIO",YEAR([Data da Aprovação]),"")</f>
        <v>2007</v>
      </c>
      <c r="H3757" s="106">
        <f>Tabela9[[#This Row],[Valor do Provento R$]]/Tabela9[[#This Row],[Provento por 1 ou 1000 Ações]]</f>
        <v>0.13220000000000001</v>
      </c>
    </row>
    <row r="3758" spans="1:8">
      <c r="A3758" s="118" t="s">
        <v>1595</v>
      </c>
      <c r="B3758" s="116" t="s">
        <v>1490</v>
      </c>
      <c r="C3758" s="138">
        <v>39282</v>
      </c>
      <c r="D3758" s="139">
        <v>0.21653056200000001</v>
      </c>
      <c r="E3758" s="118">
        <v>1</v>
      </c>
      <c r="F3758" s="118" t="s">
        <v>1489</v>
      </c>
      <c r="G3758" s="113">
        <f>IF([Data da Aprovação]&lt;&gt;"ESTATUTÁRIO",YEAR([Data da Aprovação]),"")</f>
        <v>2007</v>
      </c>
      <c r="H3758" s="106">
        <f>Tabela9[[#This Row],[Valor do Provento R$]]/Tabela9[[#This Row],[Provento por 1 ou 1000 Ações]]</f>
        <v>0.21653056200000001</v>
      </c>
    </row>
    <row r="3759" spans="1:8">
      <c r="A3759" s="119" t="s">
        <v>1595</v>
      </c>
      <c r="B3759" s="117" t="s">
        <v>1490</v>
      </c>
      <c r="C3759" s="140">
        <v>39308</v>
      </c>
      <c r="D3759" s="141">
        <v>0.12373175</v>
      </c>
      <c r="E3759" s="119">
        <v>1</v>
      </c>
      <c r="F3759" s="119" t="s">
        <v>1489</v>
      </c>
      <c r="G3759" s="114">
        <f>IF([Data da Aprovação]&lt;&gt;"ESTATUTÁRIO",YEAR([Data da Aprovação]),"")</f>
        <v>2007</v>
      </c>
      <c r="H3759" s="106">
        <f>Tabela9[[#This Row],[Valor do Provento R$]]/Tabela9[[#This Row],[Provento por 1 ou 1000 Ações]]</f>
        <v>0.12373175</v>
      </c>
    </row>
    <row r="3760" spans="1:8">
      <c r="A3760" s="118" t="s">
        <v>1595</v>
      </c>
      <c r="B3760" s="116" t="s">
        <v>1490</v>
      </c>
      <c r="C3760" s="138">
        <v>39399</v>
      </c>
      <c r="D3760" s="139">
        <v>0.18559762434999999</v>
      </c>
      <c r="E3760" s="118">
        <v>1</v>
      </c>
      <c r="F3760" s="118" t="s">
        <v>1489</v>
      </c>
      <c r="G3760" s="113">
        <f>IF([Data da Aprovação]&lt;&gt;"ESTATUTÁRIO",YEAR([Data da Aprovação]),"")</f>
        <v>2007</v>
      </c>
      <c r="H3760" s="106">
        <f>Tabela9[[#This Row],[Valor do Provento R$]]/Tabela9[[#This Row],[Provento por 1 ou 1000 Ações]]</f>
        <v>0.18559762434999999</v>
      </c>
    </row>
    <row r="3761" spans="1:8">
      <c r="A3761" s="119" t="s">
        <v>1595</v>
      </c>
      <c r="B3761" s="117" t="s">
        <v>1490</v>
      </c>
      <c r="C3761" s="140">
        <v>39568</v>
      </c>
      <c r="D3761" s="141">
        <v>7.9072799999999999E-2</v>
      </c>
      <c r="E3761" s="119">
        <v>1</v>
      </c>
      <c r="F3761" s="119" t="s">
        <v>1492</v>
      </c>
      <c r="G3761" s="114">
        <f>IF([Data da Aprovação]&lt;&gt;"ESTATUTÁRIO",YEAR([Data da Aprovação]),"")</f>
        <v>2008</v>
      </c>
      <c r="H3761" s="106">
        <f>Tabela9[[#This Row],[Valor do Provento R$]]/Tabela9[[#This Row],[Provento por 1 ou 1000 Ações]]</f>
        <v>7.9072799999999999E-2</v>
      </c>
    </row>
    <row r="3762" spans="1:8">
      <c r="A3762" s="118" t="s">
        <v>1595</v>
      </c>
      <c r="B3762" s="116" t="s">
        <v>1490</v>
      </c>
      <c r="C3762" s="138">
        <v>40298</v>
      </c>
      <c r="D3762" s="139">
        <v>0.52152069999999995</v>
      </c>
      <c r="E3762" s="118">
        <v>1</v>
      </c>
      <c r="F3762" s="118" t="s">
        <v>1492</v>
      </c>
      <c r="G3762" s="113">
        <f>IF([Data da Aprovação]&lt;&gt;"ESTATUTÁRIO",YEAR([Data da Aprovação]),"")</f>
        <v>2010</v>
      </c>
      <c r="H3762" s="106">
        <f>Tabela9[[#This Row],[Valor do Provento R$]]/Tabela9[[#This Row],[Provento por 1 ou 1000 Ações]]</f>
        <v>0.52152069999999995</v>
      </c>
    </row>
    <row r="3763" spans="1:8">
      <c r="A3763" s="119" t="s">
        <v>1595</v>
      </c>
      <c r="B3763" s="117" t="s">
        <v>1490</v>
      </c>
      <c r="C3763" s="140">
        <v>40662</v>
      </c>
      <c r="D3763" s="141">
        <v>1.3190997</v>
      </c>
      <c r="E3763" s="119">
        <v>1</v>
      </c>
      <c r="F3763" s="119" t="s">
        <v>1492</v>
      </c>
      <c r="G3763" s="114">
        <f>IF([Data da Aprovação]&lt;&gt;"ESTATUTÁRIO",YEAR([Data da Aprovação]),"")</f>
        <v>2011</v>
      </c>
      <c r="H3763" s="106">
        <f>Tabela9[[#This Row],[Valor do Provento R$]]/Tabela9[[#This Row],[Provento por 1 ou 1000 Ações]]</f>
        <v>1.3190997</v>
      </c>
    </row>
    <row r="3764" spans="1:8">
      <c r="A3764" s="118" t="s">
        <v>1595</v>
      </c>
      <c r="B3764" s="116" t="s">
        <v>1490</v>
      </c>
      <c r="C3764" s="138">
        <v>40863</v>
      </c>
      <c r="D3764" s="139">
        <v>0.62313852943000003</v>
      </c>
      <c r="E3764" s="118">
        <v>1</v>
      </c>
      <c r="F3764" s="118" t="s">
        <v>1489</v>
      </c>
      <c r="G3764" s="113">
        <f>IF([Data da Aprovação]&lt;&gt;"ESTATUTÁRIO",YEAR([Data da Aprovação]),"")</f>
        <v>2011</v>
      </c>
      <c r="H3764" s="106">
        <f>Tabela9[[#This Row],[Valor do Provento R$]]/Tabela9[[#This Row],[Provento por 1 ou 1000 Ações]]</f>
        <v>0.62313852943000003</v>
      </c>
    </row>
    <row r="3765" spans="1:8">
      <c r="A3765" s="119" t="s">
        <v>1595</v>
      </c>
      <c r="B3765" s="117" t="s">
        <v>1490</v>
      </c>
      <c r="C3765" s="140">
        <v>41018</v>
      </c>
      <c r="D3765" s="141">
        <v>0.79800000000000004</v>
      </c>
      <c r="E3765" s="119">
        <v>1</v>
      </c>
      <c r="F3765" s="119" t="s">
        <v>1492</v>
      </c>
      <c r="G3765" s="114">
        <f>IF([Data da Aprovação]&lt;&gt;"ESTATUTÁRIO",YEAR([Data da Aprovação]),"")</f>
        <v>2012</v>
      </c>
      <c r="H3765" s="106">
        <f>Tabela9[[#This Row],[Valor do Provento R$]]/Tabela9[[#This Row],[Provento por 1 ou 1000 Ações]]</f>
        <v>0.79800000000000004</v>
      </c>
    </row>
    <row r="3766" spans="1:8">
      <c r="A3766" s="118" t="s">
        <v>1595</v>
      </c>
      <c r="B3766" s="116" t="s">
        <v>1490</v>
      </c>
      <c r="C3766" s="138">
        <v>41110</v>
      </c>
      <c r="D3766" s="139">
        <v>9.0222999999999998E-2</v>
      </c>
      <c r="E3766" s="118">
        <v>1</v>
      </c>
      <c r="F3766" s="118" t="s">
        <v>1492</v>
      </c>
      <c r="G3766" s="113">
        <f>IF([Data da Aprovação]&lt;&gt;"ESTATUTÁRIO",YEAR([Data da Aprovação]),"")</f>
        <v>2012</v>
      </c>
      <c r="H3766" s="106">
        <f>Tabela9[[#This Row],[Valor do Provento R$]]/Tabela9[[#This Row],[Provento por 1 ou 1000 Ações]]</f>
        <v>9.0222999999999998E-2</v>
      </c>
    </row>
    <row r="3767" spans="1:8">
      <c r="A3767" s="119" t="s">
        <v>1595</v>
      </c>
      <c r="B3767" s="117" t="s">
        <v>1490</v>
      </c>
      <c r="C3767" s="140">
        <v>41298</v>
      </c>
      <c r="D3767" s="141">
        <v>9.0222999999999998E-2</v>
      </c>
      <c r="E3767" s="119">
        <v>1</v>
      </c>
      <c r="F3767" s="119" t="s">
        <v>1492</v>
      </c>
      <c r="G3767" s="114">
        <f>IF([Data da Aprovação]&lt;&gt;"ESTATUTÁRIO",YEAR([Data da Aprovação]),"")</f>
        <v>2013</v>
      </c>
      <c r="H3767" s="106">
        <f>Tabela9[[#This Row],[Valor do Provento R$]]/Tabela9[[#This Row],[Provento por 1 ou 1000 Ações]]</f>
        <v>9.0222999999999998E-2</v>
      </c>
    </row>
    <row r="3768" spans="1:8">
      <c r="A3768" s="118" t="s">
        <v>1595</v>
      </c>
      <c r="B3768" s="116" t="s">
        <v>1490</v>
      </c>
      <c r="C3768" s="138">
        <v>41393</v>
      </c>
      <c r="D3768" s="139">
        <v>6.1899999999999997E-2</v>
      </c>
      <c r="E3768" s="118">
        <v>1</v>
      </c>
      <c r="F3768" s="118" t="s">
        <v>1492</v>
      </c>
      <c r="G3768" s="113">
        <f>IF([Data da Aprovação]&lt;&gt;"ESTATUTÁRIO",YEAR([Data da Aprovação]),"")</f>
        <v>2013</v>
      </c>
      <c r="H3768" s="106">
        <f>Tabela9[[#This Row],[Valor do Provento R$]]/Tabela9[[#This Row],[Provento por 1 ou 1000 Ações]]</f>
        <v>6.1899999999999997E-2</v>
      </c>
    </row>
    <row r="3769" spans="1:8">
      <c r="A3769" s="119" t="s">
        <v>1595</v>
      </c>
      <c r="B3769" s="117" t="s">
        <v>1490</v>
      </c>
      <c r="C3769" s="140">
        <v>41670</v>
      </c>
      <c r="D3769" s="141">
        <v>0.10344100000000001</v>
      </c>
      <c r="E3769" s="119">
        <v>1</v>
      </c>
      <c r="F3769" s="119" t="s">
        <v>1492</v>
      </c>
      <c r="G3769" s="114">
        <f>IF([Data da Aprovação]&lt;&gt;"ESTATUTÁRIO",YEAR([Data da Aprovação]),"")</f>
        <v>2014</v>
      </c>
      <c r="H3769" s="106">
        <f>Tabela9[[#This Row],[Valor do Provento R$]]/Tabela9[[#This Row],[Provento por 1 ou 1000 Ações]]</f>
        <v>0.10344100000000001</v>
      </c>
    </row>
    <row r="3770" spans="1:8">
      <c r="A3770" s="118" t="s">
        <v>1596</v>
      </c>
      <c r="B3770" s="116" t="s">
        <v>1488</v>
      </c>
      <c r="C3770" s="138">
        <v>38406</v>
      </c>
      <c r="D3770" s="139">
        <v>4.4465709999999999E-3</v>
      </c>
      <c r="E3770" s="118">
        <v>1</v>
      </c>
      <c r="F3770" s="118" t="s">
        <v>1489</v>
      </c>
      <c r="G3770" s="113">
        <f>IF([Data da Aprovação]&lt;&gt;"ESTATUTÁRIO",YEAR([Data da Aprovação]),"")</f>
        <v>2005</v>
      </c>
      <c r="H3770" s="106">
        <f>Tabela9[[#This Row],[Valor do Provento R$]]/Tabela9[[#This Row],[Provento por 1 ou 1000 Ações]]</f>
        <v>4.4465709999999999E-3</v>
      </c>
    </row>
    <row r="3771" spans="1:8">
      <c r="A3771" s="119" t="s">
        <v>1596</v>
      </c>
      <c r="B3771" s="117" t="s">
        <v>1488</v>
      </c>
      <c r="C3771" s="140">
        <v>38827</v>
      </c>
      <c r="D3771" s="141">
        <v>4.4470000000000004E-3</v>
      </c>
      <c r="E3771" s="119">
        <v>1</v>
      </c>
      <c r="F3771" s="119" t="s">
        <v>1489</v>
      </c>
      <c r="G3771" s="114">
        <f>IF([Data da Aprovação]&lt;&gt;"ESTATUTÁRIO",YEAR([Data da Aprovação]),"")</f>
        <v>2006</v>
      </c>
      <c r="H3771" s="106">
        <f>Tabela9[[#This Row],[Valor do Provento R$]]/Tabela9[[#This Row],[Provento por 1 ou 1000 Ações]]</f>
        <v>4.4470000000000004E-3</v>
      </c>
    </row>
    <row r="3772" spans="1:8">
      <c r="A3772" s="118" t="s">
        <v>1596</v>
      </c>
      <c r="B3772" s="116" t="s">
        <v>1488</v>
      </c>
      <c r="C3772" s="138">
        <v>39198</v>
      </c>
      <c r="D3772" s="139">
        <v>8.8931419999999997E-3</v>
      </c>
      <c r="E3772" s="118">
        <v>1</v>
      </c>
      <c r="F3772" s="118" t="s">
        <v>1489</v>
      </c>
      <c r="G3772" s="113">
        <f>IF([Data da Aprovação]&lt;&gt;"ESTATUTÁRIO",YEAR([Data da Aprovação]),"")</f>
        <v>2007</v>
      </c>
      <c r="H3772" s="106">
        <f>Tabela9[[#This Row],[Valor do Provento R$]]/Tabela9[[#This Row],[Provento por 1 ou 1000 Ações]]</f>
        <v>8.8931419999999997E-3</v>
      </c>
    </row>
    <row r="3773" spans="1:8">
      <c r="A3773" s="119" t="s">
        <v>1596</v>
      </c>
      <c r="B3773" s="117" t="s">
        <v>1488</v>
      </c>
      <c r="C3773" s="140">
        <v>39496</v>
      </c>
      <c r="D3773" s="141">
        <v>0.17454101699999999</v>
      </c>
      <c r="E3773" s="119">
        <v>1</v>
      </c>
      <c r="F3773" s="119" t="s">
        <v>1489</v>
      </c>
      <c r="G3773" s="114">
        <f>IF([Data da Aprovação]&lt;&gt;"ESTATUTÁRIO",YEAR([Data da Aprovação]),"")</f>
        <v>2008</v>
      </c>
      <c r="H3773" s="106">
        <f>Tabela9[[#This Row],[Valor do Provento R$]]/Tabela9[[#This Row],[Provento por 1 ou 1000 Ações]]</f>
        <v>0.17454101699999999</v>
      </c>
    </row>
    <row r="3774" spans="1:8">
      <c r="A3774" s="118" t="s">
        <v>1596</v>
      </c>
      <c r="B3774" s="116" t="s">
        <v>1488</v>
      </c>
      <c r="C3774" s="138">
        <v>39545</v>
      </c>
      <c r="D3774" s="139">
        <v>1.9109999999999999E-2</v>
      </c>
      <c r="E3774" s="118">
        <v>1</v>
      </c>
      <c r="F3774" s="118" t="s">
        <v>1492</v>
      </c>
      <c r="G3774" s="113">
        <f>IF([Data da Aprovação]&lt;&gt;"ESTATUTÁRIO",YEAR([Data da Aprovação]),"")</f>
        <v>2008</v>
      </c>
      <c r="H3774" s="106">
        <f>Tabela9[[#This Row],[Valor do Provento R$]]/Tabela9[[#This Row],[Provento por 1 ou 1000 Ações]]</f>
        <v>1.9109999999999999E-2</v>
      </c>
    </row>
    <row r="3775" spans="1:8">
      <c r="A3775" s="119" t="s">
        <v>1596</v>
      </c>
      <c r="B3775" s="117" t="s">
        <v>1488</v>
      </c>
      <c r="C3775" s="140">
        <v>39933</v>
      </c>
      <c r="D3775" s="141">
        <v>4.3012000000000002E-2</v>
      </c>
      <c r="E3775" s="119">
        <v>1</v>
      </c>
      <c r="F3775" s="119" t="s">
        <v>1492</v>
      </c>
      <c r="G3775" s="114">
        <f>IF([Data da Aprovação]&lt;&gt;"ESTATUTÁRIO",YEAR([Data da Aprovação]),"")</f>
        <v>2009</v>
      </c>
      <c r="H3775" s="106">
        <f>Tabela9[[#This Row],[Valor do Provento R$]]/Tabela9[[#This Row],[Provento por 1 ou 1000 Ações]]</f>
        <v>4.3012000000000002E-2</v>
      </c>
    </row>
    <row r="3776" spans="1:8">
      <c r="A3776" s="118" t="s">
        <v>1596</v>
      </c>
      <c r="B3776" s="116" t="s">
        <v>1488</v>
      </c>
      <c r="C3776" s="138">
        <v>40217</v>
      </c>
      <c r="D3776" s="139">
        <v>0.22900126000000001</v>
      </c>
      <c r="E3776" s="118">
        <v>1</v>
      </c>
      <c r="F3776" s="118" t="s">
        <v>1489</v>
      </c>
      <c r="G3776" s="113">
        <f>IF([Data da Aprovação]&lt;&gt;"ESTATUTÁRIO",YEAR([Data da Aprovação]),"")</f>
        <v>2010</v>
      </c>
      <c r="H3776" s="106">
        <f>Tabela9[[#This Row],[Valor do Provento R$]]/Tabela9[[#This Row],[Provento por 1 ou 1000 Ações]]</f>
        <v>0.22900126000000001</v>
      </c>
    </row>
    <row r="3777" spans="1:8">
      <c r="A3777" s="119" t="s">
        <v>1596</v>
      </c>
      <c r="B3777" s="117" t="s">
        <v>1488</v>
      </c>
      <c r="C3777" s="140">
        <v>40297</v>
      </c>
      <c r="D3777" s="141">
        <v>0.11858794</v>
      </c>
      <c r="E3777" s="119">
        <v>1</v>
      </c>
      <c r="F3777" s="119" t="s">
        <v>1492</v>
      </c>
      <c r="G3777" s="114">
        <f>IF([Data da Aprovação]&lt;&gt;"ESTATUTÁRIO",YEAR([Data da Aprovação]),"")</f>
        <v>2010</v>
      </c>
      <c r="H3777" s="106">
        <f>Tabela9[[#This Row],[Valor do Provento R$]]/Tabela9[[#This Row],[Provento por 1 ou 1000 Ações]]</f>
        <v>0.11858794</v>
      </c>
    </row>
    <row r="3778" spans="1:8">
      <c r="A3778" s="118" t="s">
        <v>1596</v>
      </c>
      <c r="B3778" s="116" t="s">
        <v>1488</v>
      </c>
      <c r="C3778" s="138">
        <v>40534</v>
      </c>
      <c r="D3778" s="139">
        <v>4.7379570000000003E-2</v>
      </c>
      <c r="E3778" s="118">
        <v>1</v>
      </c>
      <c r="F3778" s="118" t="s">
        <v>1489</v>
      </c>
      <c r="G3778" s="113">
        <f>IF([Data da Aprovação]&lt;&gt;"ESTATUTÁRIO",YEAR([Data da Aprovação]),"")</f>
        <v>2010</v>
      </c>
      <c r="H3778" s="106">
        <f>Tabela9[[#This Row],[Valor do Provento R$]]/Tabela9[[#This Row],[Provento por 1 ou 1000 Ações]]</f>
        <v>4.7379570000000003E-2</v>
      </c>
    </row>
    <row r="3779" spans="1:8">
      <c r="A3779" s="119" t="s">
        <v>1596</v>
      </c>
      <c r="B3779" s="117" t="s">
        <v>1488</v>
      </c>
      <c r="C3779" s="140">
        <v>40898</v>
      </c>
      <c r="D3779" s="141">
        <v>0.18162169</v>
      </c>
      <c r="E3779" s="119">
        <v>1</v>
      </c>
      <c r="F3779" s="119" t="s">
        <v>1489</v>
      </c>
      <c r="G3779" s="114">
        <f>IF([Data da Aprovação]&lt;&gt;"ESTATUTÁRIO",YEAR([Data da Aprovação]),"")</f>
        <v>2011</v>
      </c>
      <c r="H3779" s="106">
        <f>Tabela9[[#This Row],[Valor do Provento R$]]/Tabela9[[#This Row],[Provento por 1 ou 1000 Ações]]</f>
        <v>0.18162169</v>
      </c>
    </row>
    <row r="3780" spans="1:8">
      <c r="A3780" s="118" t="s">
        <v>1596</v>
      </c>
      <c r="B3780" s="116" t="s">
        <v>1490</v>
      </c>
      <c r="C3780" s="138">
        <v>38406</v>
      </c>
      <c r="D3780" s="139">
        <v>4.8912280999999997E-3</v>
      </c>
      <c r="E3780" s="118">
        <v>1</v>
      </c>
      <c r="F3780" s="118" t="s">
        <v>1489</v>
      </c>
      <c r="G3780" s="113">
        <f>IF([Data da Aprovação]&lt;&gt;"ESTATUTÁRIO",YEAR([Data da Aprovação]),"")</f>
        <v>2005</v>
      </c>
      <c r="H3780" s="106">
        <f>Tabela9[[#This Row],[Valor do Provento R$]]/Tabela9[[#This Row],[Provento por 1 ou 1000 Ações]]</f>
        <v>4.8912280999999997E-3</v>
      </c>
    </row>
    <row r="3781" spans="1:8">
      <c r="A3781" s="119" t="s">
        <v>1596</v>
      </c>
      <c r="B3781" s="117" t="s">
        <v>1490</v>
      </c>
      <c r="C3781" s="140">
        <v>38827</v>
      </c>
      <c r="D3781" s="141">
        <v>4.8910000000000004E-3</v>
      </c>
      <c r="E3781" s="119">
        <v>1</v>
      </c>
      <c r="F3781" s="119" t="s">
        <v>1489</v>
      </c>
      <c r="G3781" s="114">
        <f>IF([Data da Aprovação]&lt;&gt;"ESTATUTÁRIO",YEAR([Data da Aprovação]),"")</f>
        <v>2006</v>
      </c>
      <c r="H3781" s="106">
        <f>Tabela9[[#This Row],[Valor do Provento R$]]/Tabela9[[#This Row],[Provento por 1 ou 1000 Ações]]</f>
        <v>4.8910000000000004E-3</v>
      </c>
    </row>
    <row r="3782" spans="1:8">
      <c r="A3782" s="118" t="s">
        <v>1596</v>
      </c>
      <c r="B3782" s="116" t="s">
        <v>1490</v>
      </c>
      <c r="C3782" s="138">
        <v>39198</v>
      </c>
      <c r="D3782" s="139">
        <v>9.7824560000000001E-3</v>
      </c>
      <c r="E3782" s="118">
        <v>1</v>
      </c>
      <c r="F3782" s="118" t="s">
        <v>1489</v>
      </c>
      <c r="G3782" s="113">
        <f>IF([Data da Aprovação]&lt;&gt;"ESTATUTÁRIO",YEAR([Data da Aprovação]),"")</f>
        <v>2007</v>
      </c>
      <c r="H3782" s="106">
        <f>Tabela9[[#This Row],[Valor do Provento R$]]/Tabela9[[#This Row],[Provento por 1 ou 1000 Ações]]</f>
        <v>9.7824560000000001E-3</v>
      </c>
    </row>
    <row r="3783" spans="1:8">
      <c r="A3783" s="119" t="s">
        <v>1596</v>
      </c>
      <c r="B3783" s="117" t="s">
        <v>1490</v>
      </c>
      <c r="C3783" s="140">
        <v>39496</v>
      </c>
      <c r="D3783" s="141">
        <v>0.19199511899999999</v>
      </c>
      <c r="E3783" s="119">
        <v>1</v>
      </c>
      <c r="F3783" s="119" t="s">
        <v>1489</v>
      </c>
      <c r="G3783" s="114">
        <f>IF([Data da Aprovação]&lt;&gt;"ESTATUTÁRIO",YEAR([Data da Aprovação]),"")</f>
        <v>2008</v>
      </c>
      <c r="H3783" s="106">
        <f>Tabela9[[#This Row],[Valor do Provento R$]]/Tabela9[[#This Row],[Provento por 1 ou 1000 Ações]]</f>
        <v>0.19199511899999999</v>
      </c>
    </row>
    <row r="3784" spans="1:8">
      <c r="A3784" s="118" t="s">
        <v>1596</v>
      </c>
      <c r="B3784" s="116" t="s">
        <v>1490</v>
      </c>
      <c r="C3784" s="138">
        <v>39545</v>
      </c>
      <c r="D3784" s="139">
        <v>2.1021000000000001E-2</v>
      </c>
      <c r="E3784" s="118">
        <v>1</v>
      </c>
      <c r="F3784" s="118" t="s">
        <v>1492</v>
      </c>
      <c r="G3784" s="113">
        <f>IF([Data da Aprovação]&lt;&gt;"ESTATUTÁRIO",YEAR([Data da Aprovação]),"")</f>
        <v>2008</v>
      </c>
      <c r="H3784" s="106">
        <f>Tabela9[[#This Row],[Valor do Provento R$]]/Tabela9[[#This Row],[Provento por 1 ou 1000 Ações]]</f>
        <v>2.1021000000000001E-2</v>
      </c>
    </row>
    <row r="3785" spans="1:8">
      <c r="A3785" s="119" t="s">
        <v>1596</v>
      </c>
      <c r="B3785" s="117" t="s">
        <v>1490</v>
      </c>
      <c r="C3785" s="140">
        <v>39933</v>
      </c>
      <c r="D3785" s="141">
        <v>4.7313000000000001E-2</v>
      </c>
      <c r="E3785" s="119">
        <v>1</v>
      </c>
      <c r="F3785" s="119" t="s">
        <v>1492</v>
      </c>
      <c r="G3785" s="114">
        <f>IF([Data da Aprovação]&lt;&gt;"ESTATUTÁRIO",YEAR([Data da Aprovação]),"")</f>
        <v>2009</v>
      </c>
      <c r="H3785" s="106">
        <f>Tabela9[[#This Row],[Valor do Provento R$]]/Tabela9[[#This Row],[Provento por 1 ou 1000 Ações]]</f>
        <v>4.7313000000000001E-2</v>
      </c>
    </row>
    <row r="3786" spans="1:8">
      <c r="A3786" s="118" t="s">
        <v>1596</v>
      </c>
      <c r="B3786" s="116" t="s">
        <v>1490</v>
      </c>
      <c r="C3786" s="138">
        <v>40217</v>
      </c>
      <c r="D3786" s="139">
        <v>0.25190139</v>
      </c>
      <c r="E3786" s="118">
        <v>1</v>
      </c>
      <c r="F3786" s="118" t="s">
        <v>1489</v>
      </c>
      <c r="G3786" s="113">
        <f>IF([Data da Aprovação]&lt;&gt;"ESTATUTÁRIO",YEAR([Data da Aprovação]),"")</f>
        <v>2010</v>
      </c>
      <c r="H3786" s="106">
        <f>Tabela9[[#This Row],[Valor do Provento R$]]/Tabela9[[#This Row],[Provento por 1 ou 1000 Ações]]</f>
        <v>0.25190139</v>
      </c>
    </row>
    <row r="3787" spans="1:8">
      <c r="A3787" s="119" t="s">
        <v>1596</v>
      </c>
      <c r="B3787" s="117" t="s">
        <v>1490</v>
      </c>
      <c r="C3787" s="140">
        <v>40297</v>
      </c>
      <c r="D3787" s="141">
        <v>0.13044673000000001</v>
      </c>
      <c r="E3787" s="119">
        <v>1</v>
      </c>
      <c r="F3787" s="119" t="s">
        <v>1492</v>
      </c>
      <c r="G3787" s="114">
        <f>IF([Data da Aprovação]&lt;&gt;"ESTATUTÁRIO",YEAR([Data da Aprovação]),"")</f>
        <v>2010</v>
      </c>
      <c r="H3787" s="106">
        <f>Tabela9[[#This Row],[Valor do Provento R$]]/Tabela9[[#This Row],[Provento por 1 ou 1000 Ações]]</f>
        <v>0.13044673000000001</v>
      </c>
    </row>
    <row r="3788" spans="1:8">
      <c r="A3788" s="118" t="s">
        <v>1596</v>
      </c>
      <c r="B3788" s="116" t="s">
        <v>1490</v>
      </c>
      <c r="C3788" s="138">
        <v>40534</v>
      </c>
      <c r="D3788" s="139">
        <v>5.2117530000000002E-2</v>
      </c>
      <c r="E3788" s="118">
        <v>1</v>
      </c>
      <c r="F3788" s="118" t="s">
        <v>1489</v>
      </c>
      <c r="G3788" s="113">
        <f>IF([Data da Aprovação]&lt;&gt;"ESTATUTÁRIO",YEAR([Data da Aprovação]),"")</f>
        <v>2010</v>
      </c>
      <c r="H3788" s="106">
        <f>Tabela9[[#This Row],[Valor do Provento R$]]/Tabela9[[#This Row],[Provento por 1 ou 1000 Ações]]</f>
        <v>5.2117530000000002E-2</v>
      </c>
    </row>
    <row r="3789" spans="1:8">
      <c r="A3789" s="119" t="s">
        <v>1596</v>
      </c>
      <c r="B3789" s="117" t="s">
        <v>1490</v>
      </c>
      <c r="C3789" s="140">
        <v>40898</v>
      </c>
      <c r="D3789" s="141">
        <v>0.19978386000000001</v>
      </c>
      <c r="E3789" s="119">
        <v>1</v>
      </c>
      <c r="F3789" s="119" t="s">
        <v>1489</v>
      </c>
      <c r="G3789" s="114">
        <f>IF([Data da Aprovação]&lt;&gt;"ESTATUTÁRIO",YEAR([Data da Aprovação]),"")</f>
        <v>2011</v>
      </c>
      <c r="H3789" s="106">
        <f>Tabela9[[#This Row],[Valor do Provento R$]]/Tabela9[[#This Row],[Provento por 1 ou 1000 Ações]]</f>
        <v>0.19978386000000001</v>
      </c>
    </row>
    <row r="3790" spans="1:8">
      <c r="A3790" s="118" t="s">
        <v>1597</v>
      </c>
      <c r="B3790" s="116" t="s">
        <v>1488</v>
      </c>
      <c r="C3790" s="138">
        <v>35184</v>
      </c>
      <c r="D3790" s="139">
        <v>0.74490000000000001</v>
      </c>
      <c r="E3790" s="118">
        <v>1000</v>
      </c>
      <c r="F3790" s="118" t="s">
        <v>1492</v>
      </c>
      <c r="G3790" s="113">
        <f>IF([Data da Aprovação]&lt;&gt;"ESTATUTÁRIO",YEAR([Data da Aprovação]),"")</f>
        <v>1996</v>
      </c>
      <c r="H3790" s="106">
        <f>Tabela9[[#This Row],[Valor do Provento R$]]/Tabela9[[#This Row],[Provento por 1 ou 1000 Ações]]</f>
        <v>7.4490000000000005E-4</v>
      </c>
    </row>
    <row r="3791" spans="1:8">
      <c r="A3791" s="119" t="s">
        <v>1597</v>
      </c>
      <c r="B3791" s="117" t="s">
        <v>1488</v>
      </c>
      <c r="C3791" s="140">
        <v>35184</v>
      </c>
      <c r="D3791" s="141">
        <v>0.25509999999999999</v>
      </c>
      <c r="E3791" s="119">
        <v>1000</v>
      </c>
      <c r="F3791" s="119" t="s">
        <v>1492</v>
      </c>
      <c r="G3791" s="114">
        <f>IF([Data da Aprovação]&lt;&gt;"ESTATUTÁRIO",YEAR([Data da Aprovação]),"")</f>
        <v>1996</v>
      </c>
      <c r="H3791" s="106">
        <f>Tabela9[[#This Row],[Valor do Provento R$]]/Tabela9[[#This Row],[Provento por 1 ou 1000 Ações]]</f>
        <v>2.5509999999999997E-4</v>
      </c>
    </row>
    <row r="3792" spans="1:8">
      <c r="A3792" s="118" t="s">
        <v>1597</v>
      </c>
      <c r="B3792" s="116" t="s">
        <v>1488</v>
      </c>
      <c r="C3792" s="138">
        <v>35550</v>
      </c>
      <c r="D3792" s="139">
        <v>0.318684519</v>
      </c>
      <c r="E3792" s="118">
        <v>1000</v>
      </c>
      <c r="F3792" s="118" t="s">
        <v>1492</v>
      </c>
      <c r="G3792" s="113">
        <f>IF([Data da Aprovação]&lt;&gt;"ESTATUTÁRIO",YEAR([Data da Aprovação]),"")</f>
        <v>1997</v>
      </c>
      <c r="H3792" s="106">
        <f>Tabela9[[#This Row],[Valor do Provento R$]]/Tabela9[[#This Row],[Provento por 1 ou 1000 Ações]]</f>
        <v>3.18684519E-4</v>
      </c>
    </row>
    <row r="3793" spans="1:8">
      <c r="A3793" s="119" t="s">
        <v>1597</v>
      </c>
      <c r="B3793" s="117" t="s">
        <v>1488</v>
      </c>
      <c r="C3793" s="140">
        <v>35550</v>
      </c>
      <c r="D3793" s="141">
        <v>0.68131548099999995</v>
      </c>
      <c r="E3793" s="119">
        <v>1000</v>
      </c>
      <c r="F3793" s="119" t="s">
        <v>1492</v>
      </c>
      <c r="G3793" s="114">
        <f>IF([Data da Aprovação]&lt;&gt;"ESTATUTÁRIO",YEAR([Data da Aprovação]),"")</f>
        <v>1997</v>
      </c>
      <c r="H3793" s="106">
        <f>Tabela9[[#This Row],[Valor do Provento R$]]/Tabela9[[#This Row],[Provento por 1 ou 1000 Ações]]</f>
        <v>6.8131548099999997E-4</v>
      </c>
    </row>
    <row r="3794" spans="1:8">
      <c r="A3794" s="118" t="s">
        <v>1597</v>
      </c>
      <c r="B3794" s="116" t="s">
        <v>1488</v>
      </c>
      <c r="C3794" s="138">
        <v>35787</v>
      </c>
      <c r="D3794" s="139">
        <v>0.61573527566999997</v>
      </c>
      <c r="E3794" s="118">
        <v>1000</v>
      </c>
      <c r="F3794" s="118" t="s">
        <v>1489</v>
      </c>
      <c r="G3794" s="113">
        <f>IF([Data da Aprovação]&lt;&gt;"ESTATUTÁRIO",YEAR([Data da Aprovação]),"")</f>
        <v>1997</v>
      </c>
      <c r="H3794" s="106">
        <f>Tabela9[[#This Row],[Valor do Provento R$]]/Tabela9[[#This Row],[Provento por 1 ou 1000 Ações]]</f>
        <v>6.1573527567000002E-4</v>
      </c>
    </row>
    <row r="3795" spans="1:8">
      <c r="A3795" s="119" t="s">
        <v>1597</v>
      </c>
      <c r="B3795" s="117" t="s">
        <v>1488</v>
      </c>
      <c r="C3795" s="140">
        <v>35915</v>
      </c>
      <c r="D3795" s="141">
        <v>0.92399682599999999</v>
      </c>
      <c r="E3795" s="119">
        <v>1000</v>
      </c>
      <c r="F3795" s="119" t="s">
        <v>1492</v>
      </c>
      <c r="G3795" s="114">
        <f>IF([Data da Aprovação]&lt;&gt;"ESTATUTÁRIO",YEAR([Data da Aprovação]),"")</f>
        <v>1998</v>
      </c>
      <c r="H3795" s="106">
        <f>Tabela9[[#This Row],[Valor do Provento R$]]/Tabela9[[#This Row],[Provento por 1 ou 1000 Ações]]</f>
        <v>9.2399682600000001E-4</v>
      </c>
    </row>
    <row r="3796" spans="1:8">
      <c r="A3796" s="118" t="s">
        <v>1597</v>
      </c>
      <c r="B3796" s="116" t="s">
        <v>1488</v>
      </c>
      <c r="C3796" s="138">
        <v>35915</v>
      </c>
      <c r="D3796" s="139">
        <v>0.56047270400000004</v>
      </c>
      <c r="E3796" s="118">
        <v>1000</v>
      </c>
      <c r="F3796" s="118" t="s">
        <v>1489</v>
      </c>
      <c r="G3796" s="113">
        <f>IF([Data da Aprovação]&lt;&gt;"ESTATUTÁRIO",YEAR([Data da Aprovação]),"")</f>
        <v>1998</v>
      </c>
      <c r="H3796" s="106">
        <f>Tabela9[[#This Row],[Valor do Provento R$]]/Tabela9[[#This Row],[Provento por 1 ou 1000 Ações]]</f>
        <v>5.6047270400000002E-4</v>
      </c>
    </row>
    <row r="3797" spans="1:8">
      <c r="A3797" s="119" t="s">
        <v>1597</v>
      </c>
      <c r="B3797" s="117" t="s">
        <v>1488</v>
      </c>
      <c r="C3797" s="140">
        <v>36035</v>
      </c>
      <c r="D3797" s="141">
        <v>0.84191102100000004</v>
      </c>
      <c r="E3797" s="119">
        <v>1000</v>
      </c>
      <c r="F3797" s="119" t="s">
        <v>1489</v>
      </c>
      <c r="G3797" s="114">
        <f>IF([Data da Aprovação]&lt;&gt;"ESTATUTÁRIO",YEAR([Data da Aprovação]),"")</f>
        <v>1998</v>
      </c>
      <c r="H3797" s="106">
        <f>Tabela9[[#This Row],[Valor do Provento R$]]/Tabela9[[#This Row],[Provento por 1 ou 1000 Ações]]</f>
        <v>8.4191102100000001E-4</v>
      </c>
    </row>
    <row r="3798" spans="1:8">
      <c r="A3798" s="118" t="s">
        <v>1597</v>
      </c>
      <c r="B3798" s="116" t="s">
        <v>1488</v>
      </c>
      <c r="C3798" s="138">
        <v>36035</v>
      </c>
      <c r="D3798" s="139">
        <v>0.35357095199999999</v>
      </c>
      <c r="E3798" s="118">
        <v>1000</v>
      </c>
      <c r="F3798" s="118" t="s">
        <v>1489</v>
      </c>
      <c r="G3798" s="113">
        <f>IF([Data da Aprovação]&lt;&gt;"ESTATUTÁRIO",YEAR([Data da Aprovação]),"")</f>
        <v>1998</v>
      </c>
      <c r="H3798" s="106">
        <f>Tabela9[[#This Row],[Valor do Provento R$]]/Tabela9[[#This Row],[Provento por 1 ou 1000 Ações]]</f>
        <v>3.5357095199999998E-4</v>
      </c>
    </row>
    <row r="3799" spans="1:8">
      <c r="A3799" s="119" t="s">
        <v>1597</v>
      </c>
      <c r="B3799" s="117" t="s">
        <v>1488</v>
      </c>
      <c r="C3799" s="140">
        <v>36095</v>
      </c>
      <c r="D3799" s="141">
        <v>0.54432462800000003</v>
      </c>
      <c r="E3799" s="119">
        <v>1000</v>
      </c>
      <c r="F3799" s="119" t="s">
        <v>1489</v>
      </c>
      <c r="G3799" s="114">
        <f>IF([Data da Aprovação]&lt;&gt;"ESTATUTÁRIO",YEAR([Data da Aprovação]),"")</f>
        <v>1998</v>
      </c>
      <c r="H3799" s="106">
        <f>Tabela9[[#This Row],[Valor do Provento R$]]/Tabela9[[#This Row],[Provento por 1 ou 1000 Ações]]</f>
        <v>5.4432462799999999E-4</v>
      </c>
    </row>
    <row r="3800" spans="1:8">
      <c r="A3800" s="118" t="s">
        <v>1597</v>
      </c>
      <c r="B3800" s="116" t="s">
        <v>1488</v>
      </c>
      <c r="C3800" s="138">
        <v>36095</v>
      </c>
      <c r="D3800" s="139">
        <v>8.4876410999999999E-2</v>
      </c>
      <c r="E3800" s="118">
        <v>1000</v>
      </c>
      <c r="F3800" s="118" t="s">
        <v>1489</v>
      </c>
      <c r="G3800" s="113">
        <f>IF([Data da Aprovação]&lt;&gt;"ESTATUTÁRIO",YEAR([Data da Aprovação]),"")</f>
        <v>1998</v>
      </c>
      <c r="H3800" s="106">
        <f>Tabela9[[#This Row],[Valor do Provento R$]]/Tabela9[[#This Row],[Provento por 1 ou 1000 Ações]]</f>
        <v>8.4876411000000003E-5</v>
      </c>
    </row>
    <row r="3801" spans="1:8">
      <c r="A3801" s="119" t="s">
        <v>1597</v>
      </c>
      <c r="B3801" s="117" t="s">
        <v>1488</v>
      </c>
      <c r="C3801" s="140">
        <v>36150</v>
      </c>
      <c r="D3801" s="141">
        <v>0.62920103900000002</v>
      </c>
      <c r="E3801" s="119">
        <v>1000</v>
      </c>
      <c r="F3801" s="119" t="s">
        <v>1489</v>
      </c>
      <c r="G3801" s="114">
        <f>IF([Data da Aprovação]&lt;&gt;"ESTATUTÁRIO",YEAR([Data da Aprovação]),"")</f>
        <v>1998</v>
      </c>
      <c r="H3801" s="106">
        <f>Tabela9[[#This Row],[Valor do Provento R$]]/Tabela9[[#This Row],[Provento por 1 ou 1000 Ações]]</f>
        <v>6.2920103899999998E-4</v>
      </c>
    </row>
    <row r="3802" spans="1:8">
      <c r="A3802" s="118" t="s">
        <v>1597</v>
      </c>
      <c r="B3802" s="116" t="s">
        <v>1488</v>
      </c>
      <c r="C3802" s="138">
        <v>36277</v>
      </c>
      <c r="D3802" s="139">
        <v>0.50336083099999995</v>
      </c>
      <c r="E3802" s="118">
        <v>1000</v>
      </c>
      <c r="F3802" s="118" t="s">
        <v>1492</v>
      </c>
      <c r="G3802" s="113">
        <f>IF([Data da Aprovação]&lt;&gt;"ESTATUTÁRIO",YEAR([Data da Aprovação]),"")</f>
        <v>1999</v>
      </c>
      <c r="H3802" s="106">
        <f>Tabela9[[#This Row],[Valor do Provento R$]]/Tabela9[[#This Row],[Provento por 1 ou 1000 Ações]]</f>
        <v>5.0336083099999994E-4</v>
      </c>
    </row>
    <row r="3803" spans="1:8">
      <c r="A3803" s="119" t="s">
        <v>1597</v>
      </c>
      <c r="B3803" s="117" t="s">
        <v>1488</v>
      </c>
      <c r="C3803" s="140">
        <v>36277</v>
      </c>
      <c r="D3803" s="141">
        <v>0.32089252899999998</v>
      </c>
      <c r="E3803" s="119">
        <v>1000</v>
      </c>
      <c r="F3803" s="119" t="s">
        <v>1492</v>
      </c>
      <c r="G3803" s="114">
        <f>IF([Data da Aprovação]&lt;&gt;"ESTATUTÁRIO",YEAR([Data da Aprovação]),"")</f>
        <v>1999</v>
      </c>
      <c r="H3803" s="106">
        <f>Tabela9[[#This Row],[Valor do Provento R$]]/Tabela9[[#This Row],[Provento por 1 ou 1000 Ações]]</f>
        <v>3.2089252899999998E-4</v>
      </c>
    </row>
    <row r="3804" spans="1:8">
      <c r="A3804" s="118" t="s">
        <v>1597</v>
      </c>
      <c r="B3804" s="116" t="s">
        <v>1488</v>
      </c>
      <c r="C3804" s="138">
        <v>36277</v>
      </c>
      <c r="D3804" s="139">
        <v>0.232758243</v>
      </c>
      <c r="E3804" s="118">
        <v>1000</v>
      </c>
      <c r="F3804" s="118" t="s">
        <v>1492</v>
      </c>
      <c r="G3804" s="113">
        <f>IF([Data da Aprovação]&lt;&gt;"ESTATUTÁRIO",YEAR([Data da Aprovação]),"")</f>
        <v>1999</v>
      </c>
      <c r="H3804" s="106">
        <f>Tabela9[[#This Row],[Valor do Provento R$]]/Tabela9[[#This Row],[Provento por 1 ou 1000 Ações]]</f>
        <v>2.3275824300000001E-4</v>
      </c>
    </row>
    <row r="3805" spans="1:8">
      <c r="A3805" s="119" t="s">
        <v>1597</v>
      </c>
      <c r="B3805" s="117" t="s">
        <v>1488</v>
      </c>
      <c r="C3805" s="140">
        <v>36514</v>
      </c>
      <c r="D3805" s="141">
        <v>1.1764705882199999</v>
      </c>
      <c r="E3805" s="119">
        <v>1000</v>
      </c>
      <c r="F3805" s="119" t="s">
        <v>1489</v>
      </c>
      <c r="G3805" s="114">
        <f>IF([Data da Aprovação]&lt;&gt;"ESTATUTÁRIO",YEAR([Data da Aprovação]),"")</f>
        <v>1999</v>
      </c>
      <c r="H3805" s="106">
        <f>Tabela9[[#This Row],[Valor do Provento R$]]/Tabela9[[#This Row],[Provento por 1 ou 1000 Ações]]</f>
        <v>1.17647058822E-3</v>
      </c>
    </row>
    <row r="3806" spans="1:8">
      <c r="A3806" s="118" t="s">
        <v>1597</v>
      </c>
      <c r="B3806" s="116" t="s">
        <v>1488</v>
      </c>
      <c r="C3806" s="138">
        <v>36630</v>
      </c>
      <c r="D3806" s="139">
        <v>0.56628093477999997</v>
      </c>
      <c r="E3806" s="118">
        <v>1000</v>
      </c>
      <c r="F3806" s="118" t="s">
        <v>1489</v>
      </c>
      <c r="G3806" s="113">
        <f>IF([Data da Aprovação]&lt;&gt;"ESTATUTÁRIO",YEAR([Data da Aprovação]),"")</f>
        <v>2000</v>
      </c>
      <c r="H3806" s="106">
        <f>Tabela9[[#This Row],[Valor do Provento R$]]/Tabela9[[#This Row],[Provento por 1 ou 1000 Ações]]</f>
        <v>5.6628093477999999E-4</v>
      </c>
    </row>
    <row r="3807" spans="1:8">
      <c r="A3807" s="119" t="s">
        <v>1597</v>
      </c>
      <c r="B3807" s="117" t="s">
        <v>1488</v>
      </c>
      <c r="C3807" s="140">
        <v>36706</v>
      </c>
      <c r="D3807" s="141">
        <v>0.61032500745999996</v>
      </c>
      <c r="E3807" s="119">
        <v>1000</v>
      </c>
      <c r="F3807" s="119" t="s">
        <v>1489</v>
      </c>
      <c r="G3807" s="114">
        <f>IF([Data da Aprovação]&lt;&gt;"ESTATUTÁRIO",YEAR([Data da Aprovação]),"")</f>
        <v>2000</v>
      </c>
      <c r="H3807" s="106">
        <f>Tabela9[[#This Row],[Valor do Provento R$]]/Tabela9[[#This Row],[Provento por 1 ou 1000 Ações]]</f>
        <v>6.1032500745999995E-4</v>
      </c>
    </row>
    <row r="3808" spans="1:8">
      <c r="A3808" s="118" t="s">
        <v>1597</v>
      </c>
      <c r="B3808" s="116" t="s">
        <v>1488</v>
      </c>
      <c r="C3808" s="138">
        <v>37251</v>
      </c>
      <c r="D3808" s="139">
        <v>0.64807706980000002</v>
      </c>
      <c r="E3808" s="118">
        <v>1000</v>
      </c>
      <c r="F3808" s="118" t="s">
        <v>1489</v>
      </c>
      <c r="G3808" s="113">
        <f>IF([Data da Aprovação]&lt;&gt;"ESTATUTÁRIO",YEAR([Data da Aprovação]),"")</f>
        <v>2001</v>
      </c>
      <c r="H3808" s="106">
        <f>Tabela9[[#This Row],[Valor do Provento R$]]/Tabela9[[#This Row],[Provento por 1 ou 1000 Ações]]</f>
        <v>6.4807706980000003E-4</v>
      </c>
    </row>
    <row r="3809" spans="1:8">
      <c r="A3809" s="119" t="s">
        <v>1597</v>
      </c>
      <c r="B3809" s="117" t="s">
        <v>1488</v>
      </c>
      <c r="C3809" s="140">
        <v>37376</v>
      </c>
      <c r="D3809" s="141">
        <v>0.70249871253999996</v>
      </c>
      <c r="E3809" s="119">
        <v>1000</v>
      </c>
      <c r="F3809" s="119" t="s">
        <v>1492</v>
      </c>
      <c r="G3809" s="114">
        <f>IF([Data da Aprovação]&lt;&gt;"ESTATUTÁRIO",YEAR([Data da Aprovação]),"")</f>
        <v>2002</v>
      </c>
      <c r="H3809" s="106">
        <f>Tabela9[[#This Row],[Valor do Provento R$]]/Tabela9[[#This Row],[Provento por 1 ou 1000 Ações]]</f>
        <v>7.0249871253999995E-4</v>
      </c>
    </row>
    <row r="3810" spans="1:8">
      <c r="A3810" s="118" t="s">
        <v>1597</v>
      </c>
      <c r="B3810" s="116" t="s">
        <v>1488</v>
      </c>
      <c r="C3810" s="138">
        <v>37396</v>
      </c>
      <c r="D3810" s="139">
        <v>0.74035368999999995</v>
      </c>
      <c r="E3810" s="118">
        <v>1000</v>
      </c>
      <c r="F3810" s="118" t="s">
        <v>1489</v>
      </c>
      <c r="G3810" s="113">
        <f>IF([Data da Aprovação]&lt;&gt;"ESTATUTÁRIO",YEAR([Data da Aprovação]),"")</f>
        <v>2002</v>
      </c>
      <c r="H3810" s="106">
        <f>Tabela9[[#This Row],[Valor do Provento R$]]/Tabela9[[#This Row],[Provento por 1 ou 1000 Ações]]</f>
        <v>7.4035368999999997E-4</v>
      </c>
    </row>
    <row r="3811" spans="1:8">
      <c r="A3811" s="119" t="s">
        <v>1597</v>
      </c>
      <c r="B3811" s="117" t="s">
        <v>1488</v>
      </c>
      <c r="C3811" s="140">
        <v>37609</v>
      </c>
      <c r="D3811" s="141">
        <v>0.61696141000000004</v>
      </c>
      <c r="E3811" s="119">
        <v>1000</v>
      </c>
      <c r="F3811" s="119" t="s">
        <v>1489</v>
      </c>
      <c r="G3811" s="114">
        <f>IF([Data da Aprovação]&lt;&gt;"ESTATUTÁRIO",YEAR([Data da Aprovação]),"")</f>
        <v>2002</v>
      </c>
      <c r="H3811" s="106">
        <f>Tabela9[[#This Row],[Valor do Provento R$]]/Tabela9[[#This Row],[Provento por 1 ou 1000 Ações]]</f>
        <v>6.1696141000000006E-4</v>
      </c>
    </row>
    <row r="3812" spans="1:8">
      <c r="A3812" s="118" t="s">
        <v>1597</v>
      </c>
      <c r="B3812" s="116" t="s">
        <v>1488</v>
      </c>
      <c r="C3812" s="138">
        <v>37953</v>
      </c>
      <c r="D3812" s="139">
        <v>0.92544199999999999</v>
      </c>
      <c r="E3812" s="118">
        <v>1000</v>
      </c>
      <c r="F3812" s="118" t="s">
        <v>1489</v>
      </c>
      <c r="G3812" s="113">
        <f>IF([Data da Aprovação]&lt;&gt;"ESTATUTÁRIO",YEAR([Data da Aprovação]),"")</f>
        <v>2003</v>
      </c>
      <c r="H3812" s="106">
        <f>Tabela9[[#This Row],[Valor do Provento R$]]/Tabela9[[#This Row],[Provento por 1 ou 1000 Ações]]</f>
        <v>9.2544199999999995E-4</v>
      </c>
    </row>
    <row r="3813" spans="1:8">
      <c r="A3813" s="119" t="s">
        <v>1597</v>
      </c>
      <c r="B3813" s="117" t="s">
        <v>1488</v>
      </c>
      <c r="C3813" s="140">
        <v>37973</v>
      </c>
      <c r="D3813" s="141">
        <v>0.61696099999999998</v>
      </c>
      <c r="E3813" s="119">
        <v>1000</v>
      </c>
      <c r="F3813" s="119" t="s">
        <v>1489</v>
      </c>
      <c r="G3813" s="114">
        <f>IF([Data da Aprovação]&lt;&gt;"ESTATUTÁRIO",YEAR([Data da Aprovação]),"")</f>
        <v>2003</v>
      </c>
      <c r="H3813" s="106">
        <f>Tabela9[[#This Row],[Valor do Provento R$]]/Tabela9[[#This Row],[Provento por 1 ou 1000 Ações]]</f>
        <v>6.1696099999999996E-4</v>
      </c>
    </row>
    <row r="3814" spans="1:8">
      <c r="A3814" s="118" t="s">
        <v>1597</v>
      </c>
      <c r="B3814" s="116" t="s">
        <v>1488</v>
      </c>
      <c r="C3814" s="138">
        <v>38107</v>
      </c>
      <c r="D3814" s="139">
        <v>0.44</v>
      </c>
      <c r="E3814" s="118">
        <v>1000</v>
      </c>
      <c r="F3814" s="118" t="s">
        <v>1492</v>
      </c>
      <c r="G3814" s="113">
        <f>IF([Data da Aprovação]&lt;&gt;"ESTATUTÁRIO",YEAR([Data da Aprovação]),"")</f>
        <v>2004</v>
      </c>
      <c r="H3814" s="106">
        <f>Tabela9[[#This Row],[Valor do Provento R$]]/Tabela9[[#This Row],[Provento por 1 ou 1000 Ações]]</f>
        <v>4.4000000000000002E-4</v>
      </c>
    </row>
    <row r="3815" spans="1:8">
      <c r="A3815" s="119" t="s">
        <v>1597</v>
      </c>
      <c r="B3815" s="117" t="s">
        <v>1488</v>
      </c>
      <c r="C3815" s="140">
        <v>38138</v>
      </c>
      <c r="D3815" s="141">
        <v>1.233922</v>
      </c>
      <c r="E3815" s="119">
        <v>1000</v>
      </c>
      <c r="F3815" s="119" t="s">
        <v>1489</v>
      </c>
      <c r="G3815" s="114">
        <f>IF([Data da Aprovação]&lt;&gt;"ESTATUTÁRIO",YEAR([Data da Aprovação]),"")</f>
        <v>2004</v>
      </c>
      <c r="H3815" s="106">
        <f>Tabela9[[#This Row],[Valor do Provento R$]]/Tabela9[[#This Row],[Provento por 1 ou 1000 Ações]]</f>
        <v>1.2339219999999999E-3</v>
      </c>
    </row>
    <row r="3816" spans="1:8">
      <c r="A3816" s="118" t="s">
        <v>1597</v>
      </c>
      <c r="B3816" s="116" t="s">
        <v>1488</v>
      </c>
      <c r="C3816" s="138">
        <v>38225</v>
      </c>
      <c r="D3816" s="139">
        <v>0.61696099999999998</v>
      </c>
      <c r="E3816" s="118">
        <v>1000</v>
      </c>
      <c r="F3816" s="118" t="s">
        <v>1489</v>
      </c>
      <c r="G3816" s="113">
        <f>IF([Data da Aprovação]&lt;&gt;"ESTATUTÁRIO",YEAR([Data da Aprovação]),"")</f>
        <v>2004</v>
      </c>
      <c r="H3816" s="106">
        <f>Tabela9[[#This Row],[Valor do Provento R$]]/Tabela9[[#This Row],[Provento por 1 ou 1000 Ações]]</f>
        <v>6.1696099999999996E-4</v>
      </c>
    </row>
    <row r="3817" spans="1:8">
      <c r="A3817" s="119" t="s">
        <v>1597</v>
      </c>
      <c r="B3817" s="117" t="s">
        <v>1488</v>
      </c>
      <c r="C3817" s="140">
        <v>38321</v>
      </c>
      <c r="D3817" s="141">
        <v>1.048834</v>
      </c>
      <c r="E3817" s="119">
        <v>1000</v>
      </c>
      <c r="F3817" s="119" t="s">
        <v>1489</v>
      </c>
      <c r="G3817" s="114">
        <f>IF([Data da Aprovação]&lt;&gt;"ESTATUTÁRIO",YEAR([Data da Aprovação]),"")</f>
        <v>2004</v>
      </c>
      <c r="H3817" s="106">
        <f>Tabela9[[#This Row],[Valor do Provento R$]]/Tabela9[[#This Row],[Provento por 1 ou 1000 Ações]]</f>
        <v>1.048834E-3</v>
      </c>
    </row>
    <row r="3818" spans="1:8">
      <c r="A3818" s="118" t="s">
        <v>1597</v>
      </c>
      <c r="B3818" s="116" t="s">
        <v>1488</v>
      </c>
      <c r="C3818" s="138">
        <v>38348</v>
      </c>
      <c r="D3818" s="139">
        <v>0.24678449999999999</v>
      </c>
      <c r="E3818" s="118">
        <v>1000</v>
      </c>
      <c r="F3818" s="118" t="s">
        <v>1489</v>
      </c>
      <c r="G3818" s="113">
        <f>IF([Data da Aprovação]&lt;&gt;"ESTATUTÁRIO",YEAR([Data da Aprovação]),"")</f>
        <v>2004</v>
      </c>
      <c r="H3818" s="106">
        <f>Tabela9[[#This Row],[Valor do Provento R$]]/Tabela9[[#This Row],[Provento por 1 ou 1000 Ações]]</f>
        <v>2.4678450000000001E-4</v>
      </c>
    </row>
    <row r="3819" spans="1:8">
      <c r="A3819" s="119" t="s">
        <v>1597</v>
      </c>
      <c r="B3819" s="117" t="s">
        <v>1488</v>
      </c>
      <c r="C3819" s="140">
        <v>38471</v>
      </c>
      <c r="D3819" s="141">
        <v>1.1253390000000001</v>
      </c>
      <c r="E3819" s="119">
        <v>1000</v>
      </c>
      <c r="F3819" s="119" t="s">
        <v>1492</v>
      </c>
      <c r="G3819" s="114">
        <f>IF([Data da Aprovação]&lt;&gt;"ESTATUTÁRIO",YEAR([Data da Aprovação]),"")</f>
        <v>2005</v>
      </c>
      <c r="H3819" s="106">
        <f>Tabela9[[#This Row],[Valor do Provento R$]]/Tabela9[[#This Row],[Provento por 1 ou 1000 Ações]]</f>
        <v>1.1253390000000002E-3</v>
      </c>
    </row>
    <row r="3820" spans="1:8">
      <c r="A3820" s="118" t="s">
        <v>1597</v>
      </c>
      <c r="B3820" s="116" t="s">
        <v>1488</v>
      </c>
      <c r="C3820" s="138">
        <v>38532</v>
      </c>
      <c r="D3820" s="139">
        <v>0.87300040154000003</v>
      </c>
      <c r="E3820" s="118">
        <v>1000</v>
      </c>
      <c r="F3820" s="118" t="s">
        <v>1489</v>
      </c>
      <c r="G3820" s="113">
        <f>IF([Data da Aprovação]&lt;&gt;"ESTATUTÁRIO",YEAR([Data da Aprovação]),"")</f>
        <v>2005</v>
      </c>
      <c r="H3820" s="106">
        <f>Tabela9[[#This Row],[Valor do Provento R$]]/Tabela9[[#This Row],[Provento por 1 ou 1000 Ações]]</f>
        <v>8.7300040154E-4</v>
      </c>
    </row>
    <row r="3821" spans="1:8">
      <c r="A3821" s="119" t="s">
        <v>1597</v>
      </c>
      <c r="B3821" s="117" t="s">
        <v>1488</v>
      </c>
      <c r="C3821" s="140">
        <v>38532</v>
      </c>
      <c r="D3821" s="141">
        <v>0.87300040156000003</v>
      </c>
      <c r="E3821" s="119">
        <v>1000</v>
      </c>
      <c r="F3821" s="119" t="s">
        <v>1489</v>
      </c>
      <c r="G3821" s="114">
        <f>IF([Data da Aprovação]&lt;&gt;"ESTATUTÁRIO",YEAR([Data da Aprovação]),"")</f>
        <v>2005</v>
      </c>
      <c r="H3821" s="106">
        <f>Tabela9[[#This Row],[Valor do Provento R$]]/Tabela9[[#This Row],[Provento por 1 ou 1000 Ações]]</f>
        <v>8.7300040156000007E-4</v>
      </c>
    </row>
    <row r="3822" spans="1:8">
      <c r="A3822" s="118" t="s">
        <v>1597</v>
      </c>
      <c r="B3822" s="116" t="s">
        <v>1488</v>
      </c>
      <c r="C3822" s="138">
        <v>38652</v>
      </c>
      <c r="D3822" s="139">
        <v>0.60153737910000005</v>
      </c>
      <c r="E3822" s="118">
        <v>1000</v>
      </c>
      <c r="F3822" s="118" t="s">
        <v>1489</v>
      </c>
      <c r="G3822" s="113">
        <f>IF([Data da Aprovação]&lt;&gt;"ESTATUTÁRIO",YEAR([Data da Aprovação]),"")</f>
        <v>2005</v>
      </c>
      <c r="H3822" s="106">
        <f>Tabela9[[#This Row],[Valor do Provento R$]]/Tabela9[[#This Row],[Provento por 1 ou 1000 Ações]]</f>
        <v>6.0153737910000006E-4</v>
      </c>
    </row>
    <row r="3823" spans="1:8">
      <c r="A3823" s="119" t="s">
        <v>1597</v>
      </c>
      <c r="B3823" s="117" t="s">
        <v>1488</v>
      </c>
      <c r="C3823" s="140">
        <v>38652</v>
      </c>
      <c r="D3823" s="141">
        <v>0.60153737920000006</v>
      </c>
      <c r="E3823" s="119">
        <v>1000</v>
      </c>
      <c r="F3823" s="119" t="s">
        <v>1489</v>
      </c>
      <c r="G3823" s="114">
        <f>IF([Data da Aprovação]&lt;&gt;"ESTATUTÁRIO",YEAR([Data da Aprovação]),"")</f>
        <v>2005</v>
      </c>
      <c r="H3823" s="106">
        <f>Tabela9[[#This Row],[Valor do Provento R$]]/Tabela9[[#This Row],[Provento por 1 ou 1000 Ações]]</f>
        <v>6.0153737920000004E-4</v>
      </c>
    </row>
    <row r="3824" spans="1:8">
      <c r="A3824" s="118" t="s">
        <v>1597</v>
      </c>
      <c r="B3824" s="116" t="s">
        <v>1488</v>
      </c>
      <c r="C3824" s="138">
        <v>38693</v>
      </c>
      <c r="D3824" s="139">
        <v>5.534143888</v>
      </c>
      <c r="E3824" s="118">
        <v>1000</v>
      </c>
      <c r="F3824" s="118" t="s">
        <v>1492</v>
      </c>
      <c r="G3824" s="113">
        <f>IF([Data da Aprovação]&lt;&gt;"ESTATUTÁRIO",YEAR([Data da Aprovação]),"")</f>
        <v>2005</v>
      </c>
      <c r="H3824" s="106">
        <f>Tabela9[[#This Row],[Valor do Provento R$]]/Tabela9[[#This Row],[Provento por 1 ou 1000 Ações]]</f>
        <v>5.534143888E-3</v>
      </c>
    </row>
    <row r="3825" spans="1:8">
      <c r="A3825" s="119" t="s">
        <v>1597</v>
      </c>
      <c r="B3825" s="117" t="s">
        <v>1488</v>
      </c>
      <c r="C3825" s="140">
        <v>38707</v>
      </c>
      <c r="D3825" s="141">
        <v>0.48431471040000001</v>
      </c>
      <c r="E3825" s="119">
        <v>1000</v>
      </c>
      <c r="F3825" s="119" t="s">
        <v>1489</v>
      </c>
      <c r="G3825" s="114">
        <f>IF([Data da Aprovação]&lt;&gt;"ESTATUTÁRIO",YEAR([Data da Aprovação]),"")</f>
        <v>2005</v>
      </c>
      <c r="H3825" s="106">
        <f>Tabela9[[#This Row],[Valor do Provento R$]]/Tabela9[[#This Row],[Provento por 1 ou 1000 Ações]]</f>
        <v>4.8431471040000001E-4</v>
      </c>
    </row>
    <row r="3826" spans="1:8">
      <c r="A3826" s="118" t="s">
        <v>1597</v>
      </c>
      <c r="B3826" s="116" t="s">
        <v>1488</v>
      </c>
      <c r="C3826" s="138">
        <v>38707</v>
      </c>
      <c r="D3826" s="139">
        <v>0.48431471040000001</v>
      </c>
      <c r="E3826" s="118">
        <v>1000</v>
      </c>
      <c r="F3826" s="118" t="s">
        <v>1489</v>
      </c>
      <c r="G3826" s="113">
        <f>IF([Data da Aprovação]&lt;&gt;"ESTATUTÁRIO",YEAR([Data da Aprovação]),"")</f>
        <v>2005</v>
      </c>
      <c r="H3826" s="106">
        <f>Tabela9[[#This Row],[Valor do Provento R$]]/Tabela9[[#This Row],[Provento por 1 ou 1000 Ações]]</f>
        <v>4.8431471040000001E-4</v>
      </c>
    </row>
    <row r="3827" spans="1:8">
      <c r="A3827" s="119" t="s">
        <v>1597</v>
      </c>
      <c r="B3827" s="117" t="s">
        <v>1488</v>
      </c>
      <c r="C3827" s="140">
        <v>38834</v>
      </c>
      <c r="D3827" s="141">
        <v>0.52153907735000005</v>
      </c>
      <c r="E3827" s="119">
        <v>1000</v>
      </c>
      <c r="F3827" s="119" t="s">
        <v>1489</v>
      </c>
      <c r="G3827" s="114">
        <f>IF([Data da Aprovação]&lt;&gt;"ESTATUTÁRIO",YEAR([Data da Aprovação]),"")</f>
        <v>2006</v>
      </c>
      <c r="H3827" s="106">
        <f>Tabela9[[#This Row],[Valor do Provento R$]]/Tabela9[[#This Row],[Provento por 1 ou 1000 Ações]]</f>
        <v>5.2153907735E-4</v>
      </c>
    </row>
    <row r="3828" spans="1:8">
      <c r="A3828" s="118" t="s">
        <v>1597</v>
      </c>
      <c r="B3828" s="116" t="s">
        <v>1488</v>
      </c>
      <c r="C3828" s="138">
        <v>38834</v>
      </c>
      <c r="D3828" s="139">
        <v>0.52153907735000005</v>
      </c>
      <c r="E3828" s="118">
        <v>1000</v>
      </c>
      <c r="F3828" s="118" t="s">
        <v>1489</v>
      </c>
      <c r="G3828" s="113">
        <f>IF([Data da Aprovação]&lt;&gt;"ESTATUTÁRIO",YEAR([Data da Aprovação]),"")</f>
        <v>2006</v>
      </c>
      <c r="H3828" s="106">
        <f>Tabela9[[#This Row],[Valor do Provento R$]]/Tabela9[[#This Row],[Provento por 1 ou 1000 Ações]]</f>
        <v>5.2153907735E-4</v>
      </c>
    </row>
    <row r="3829" spans="1:8">
      <c r="A3829" s="119" t="s">
        <v>1597</v>
      </c>
      <c r="B3829" s="117" t="s">
        <v>1488</v>
      </c>
      <c r="C3829" s="140">
        <v>38835</v>
      </c>
      <c r="D3829" s="141">
        <v>1.4250247840000001</v>
      </c>
      <c r="E3829" s="119">
        <v>1000</v>
      </c>
      <c r="F3829" s="119" t="s">
        <v>1492</v>
      </c>
      <c r="G3829" s="114">
        <f>IF([Data da Aprovação]&lt;&gt;"ESTATUTÁRIO",YEAR([Data da Aprovação]),"")</f>
        <v>2006</v>
      </c>
      <c r="H3829" s="106">
        <f>Tabela9[[#This Row],[Valor do Provento R$]]/Tabela9[[#This Row],[Provento por 1 ou 1000 Ações]]</f>
        <v>1.4250247840000001E-3</v>
      </c>
    </row>
    <row r="3830" spans="1:8">
      <c r="A3830" s="118" t="s">
        <v>1597</v>
      </c>
      <c r="B3830" s="116" t="s">
        <v>1488</v>
      </c>
      <c r="C3830" s="138">
        <v>38835</v>
      </c>
      <c r="D3830" s="139">
        <v>1.4250247840000001</v>
      </c>
      <c r="E3830" s="118">
        <v>1000</v>
      </c>
      <c r="F3830" s="118" t="s">
        <v>1492</v>
      </c>
      <c r="G3830" s="113">
        <f>IF([Data da Aprovação]&lt;&gt;"ESTATUTÁRIO",YEAR([Data da Aprovação]),"")</f>
        <v>2006</v>
      </c>
      <c r="H3830" s="106">
        <f>Tabela9[[#This Row],[Valor do Provento R$]]/Tabela9[[#This Row],[Provento por 1 ou 1000 Ações]]</f>
        <v>1.4250247840000001E-3</v>
      </c>
    </row>
    <row r="3831" spans="1:8">
      <c r="A3831" s="119" t="s">
        <v>1597</v>
      </c>
      <c r="B3831" s="117" t="s">
        <v>1488</v>
      </c>
      <c r="C3831" s="140">
        <v>38897</v>
      </c>
      <c r="D3831" s="141">
        <v>0.47197548210000001</v>
      </c>
      <c r="E3831" s="119">
        <v>1000</v>
      </c>
      <c r="F3831" s="119" t="s">
        <v>1492</v>
      </c>
      <c r="G3831" s="114">
        <f>IF([Data da Aprovação]&lt;&gt;"ESTATUTÁRIO",YEAR([Data da Aprovação]),"")</f>
        <v>2006</v>
      </c>
      <c r="H3831" s="106">
        <f>Tabela9[[#This Row],[Valor do Provento R$]]/Tabela9[[#This Row],[Provento por 1 ou 1000 Ações]]</f>
        <v>4.7197548210000002E-4</v>
      </c>
    </row>
    <row r="3832" spans="1:8">
      <c r="A3832" s="118" t="s">
        <v>1597</v>
      </c>
      <c r="B3832" s="116" t="s">
        <v>1488</v>
      </c>
      <c r="C3832" s="138">
        <v>39198</v>
      </c>
      <c r="D3832" s="139">
        <v>1.471893076</v>
      </c>
      <c r="E3832" s="118">
        <v>1000</v>
      </c>
      <c r="F3832" s="118" t="s">
        <v>1492</v>
      </c>
      <c r="G3832" s="113">
        <f>IF([Data da Aprovação]&lt;&gt;"ESTATUTÁRIO",YEAR([Data da Aprovação]),"")</f>
        <v>2007</v>
      </c>
      <c r="H3832" s="106">
        <f>Tabela9[[#This Row],[Valor do Provento R$]]/Tabela9[[#This Row],[Provento por 1 ou 1000 Ações]]</f>
        <v>1.4718930760000001E-3</v>
      </c>
    </row>
    <row r="3833" spans="1:8">
      <c r="A3833" s="119" t="s">
        <v>1597</v>
      </c>
      <c r="B3833" s="117" t="s">
        <v>1488</v>
      </c>
      <c r="C3833" s="140">
        <v>39198</v>
      </c>
      <c r="D3833" s="141">
        <v>1.471893076</v>
      </c>
      <c r="E3833" s="119">
        <v>1000</v>
      </c>
      <c r="F3833" s="119" t="s">
        <v>1492</v>
      </c>
      <c r="G3833" s="114">
        <f>IF([Data da Aprovação]&lt;&gt;"ESTATUTÁRIO",YEAR([Data da Aprovação]),"")</f>
        <v>2007</v>
      </c>
      <c r="H3833" s="106">
        <f>Tabela9[[#This Row],[Valor do Provento R$]]/Tabela9[[#This Row],[Provento por 1 ou 1000 Ações]]</f>
        <v>1.4718930760000001E-3</v>
      </c>
    </row>
    <row r="3834" spans="1:8">
      <c r="A3834" s="118" t="s">
        <v>1597</v>
      </c>
      <c r="B3834" s="116" t="s">
        <v>1488</v>
      </c>
      <c r="C3834" s="138">
        <v>39198</v>
      </c>
      <c r="D3834" s="139">
        <v>1.02209941235</v>
      </c>
      <c r="E3834" s="118">
        <v>1000</v>
      </c>
      <c r="F3834" s="118" t="s">
        <v>1492</v>
      </c>
      <c r="G3834" s="113">
        <f>IF([Data da Aprovação]&lt;&gt;"ESTATUTÁRIO",YEAR([Data da Aprovação]),"")</f>
        <v>2007</v>
      </c>
      <c r="H3834" s="106">
        <f>Tabela9[[#This Row],[Valor do Provento R$]]/Tabela9[[#This Row],[Provento por 1 ou 1000 Ações]]</f>
        <v>1.0220994123500001E-3</v>
      </c>
    </row>
    <row r="3835" spans="1:8">
      <c r="A3835" s="119" t="s">
        <v>1597</v>
      </c>
      <c r="B3835" s="117" t="s">
        <v>1488</v>
      </c>
      <c r="C3835" s="140">
        <v>39198</v>
      </c>
      <c r="D3835" s="141">
        <v>1.02209941235</v>
      </c>
      <c r="E3835" s="119">
        <v>1000</v>
      </c>
      <c r="F3835" s="119" t="s">
        <v>1492</v>
      </c>
      <c r="G3835" s="114">
        <f>IF([Data da Aprovação]&lt;&gt;"ESTATUTÁRIO",YEAR([Data da Aprovação]),"")</f>
        <v>2007</v>
      </c>
      <c r="H3835" s="106">
        <f>Tabela9[[#This Row],[Valor do Provento R$]]/Tabela9[[#This Row],[Provento por 1 ou 1000 Ações]]</f>
        <v>1.0220994123500001E-3</v>
      </c>
    </row>
    <row r="3836" spans="1:8">
      <c r="A3836" s="118" t="s">
        <v>1597</v>
      </c>
      <c r="B3836" s="116" t="s">
        <v>1488</v>
      </c>
      <c r="C3836" s="138">
        <v>39563</v>
      </c>
      <c r="D3836" s="139">
        <v>0.89</v>
      </c>
      <c r="E3836" s="118">
        <v>1</v>
      </c>
      <c r="F3836" s="118" t="s">
        <v>1492</v>
      </c>
      <c r="G3836" s="113">
        <f>IF([Data da Aprovação]&lt;&gt;"ESTATUTÁRIO",YEAR([Data da Aprovação]),"")</f>
        <v>2008</v>
      </c>
      <c r="H3836" s="106">
        <f>Tabela9[[#This Row],[Valor do Provento R$]]/Tabela9[[#This Row],[Provento por 1 ou 1000 Ações]]</f>
        <v>0.89</v>
      </c>
    </row>
    <row r="3837" spans="1:8">
      <c r="A3837" s="119" t="s">
        <v>1597</v>
      </c>
      <c r="B3837" s="117" t="s">
        <v>1488</v>
      </c>
      <c r="C3837" s="140">
        <v>39563</v>
      </c>
      <c r="D3837" s="141">
        <v>0.89</v>
      </c>
      <c r="E3837" s="119">
        <v>1</v>
      </c>
      <c r="F3837" s="119" t="s">
        <v>1492</v>
      </c>
      <c r="G3837" s="114">
        <f>IF([Data da Aprovação]&lt;&gt;"ESTATUTÁRIO",YEAR([Data da Aprovação]),"")</f>
        <v>2008</v>
      </c>
      <c r="H3837" s="106">
        <f>Tabela9[[#This Row],[Valor do Provento R$]]/Tabela9[[#This Row],[Provento por 1 ou 1000 Ações]]</f>
        <v>0.89</v>
      </c>
    </row>
    <row r="3838" spans="1:8">
      <c r="A3838" s="118" t="s">
        <v>1597</v>
      </c>
      <c r="B3838" s="116" t="s">
        <v>1488</v>
      </c>
      <c r="C3838" s="138">
        <v>39932</v>
      </c>
      <c r="D3838" s="139">
        <v>0.95095459000000004</v>
      </c>
      <c r="E3838" s="118">
        <v>1</v>
      </c>
      <c r="F3838" s="118" t="s">
        <v>1492</v>
      </c>
      <c r="G3838" s="113">
        <f>IF([Data da Aprovação]&lt;&gt;"ESTATUTÁRIO",YEAR([Data da Aprovação]),"")</f>
        <v>2009</v>
      </c>
      <c r="H3838" s="106">
        <f>Tabela9[[#This Row],[Valor do Provento R$]]/Tabela9[[#This Row],[Provento por 1 ou 1000 Ações]]</f>
        <v>0.95095459000000004</v>
      </c>
    </row>
    <row r="3839" spans="1:8">
      <c r="A3839" s="119" t="s">
        <v>1597</v>
      </c>
      <c r="B3839" s="117" t="s">
        <v>1488</v>
      </c>
      <c r="C3839" s="140">
        <v>39932</v>
      </c>
      <c r="D3839" s="141">
        <v>0.95095459000000004</v>
      </c>
      <c r="E3839" s="119">
        <v>1</v>
      </c>
      <c r="F3839" s="119" t="s">
        <v>1492</v>
      </c>
      <c r="G3839" s="114">
        <f>IF([Data da Aprovação]&lt;&gt;"ESTATUTÁRIO",YEAR([Data da Aprovação]),"")</f>
        <v>2009</v>
      </c>
      <c r="H3839" s="106">
        <f>Tabela9[[#This Row],[Valor do Provento R$]]/Tabela9[[#This Row],[Provento por 1 ou 1000 Ações]]</f>
        <v>0.95095459000000004</v>
      </c>
    </row>
    <row r="3840" spans="1:8">
      <c r="A3840" s="118" t="s">
        <v>1597</v>
      </c>
      <c r="B3840" s="116" t="s">
        <v>1488</v>
      </c>
      <c r="C3840" s="138">
        <v>40297</v>
      </c>
      <c r="D3840" s="139">
        <v>0.75042976800000005</v>
      </c>
      <c r="E3840" s="118">
        <v>1</v>
      </c>
      <c r="F3840" s="118" t="s">
        <v>1492</v>
      </c>
      <c r="G3840" s="113">
        <f>IF([Data da Aprovação]&lt;&gt;"ESTATUTÁRIO",YEAR([Data da Aprovação]),"")</f>
        <v>2010</v>
      </c>
      <c r="H3840" s="106">
        <f>Tabela9[[#This Row],[Valor do Provento R$]]/Tabela9[[#This Row],[Provento por 1 ou 1000 Ações]]</f>
        <v>0.75042976800000005</v>
      </c>
    </row>
    <row r="3841" spans="1:8">
      <c r="A3841" s="119" t="s">
        <v>1597</v>
      </c>
      <c r="B3841" s="117" t="s">
        <v>1488</v>
      </c>
      <c r="C3841" s="140">
        <v>40297</v>
      </c>
      <c r="D3841" s="141">
        <v>0.75042976800000005</v>
      </c>
      <c r="E3841" s="119">
        <v>1</v>
      </c>
      <c r="F3841" s="119" t="s">
        <v>1492</v>
      </c>
      <c r="G3841" s="114">
        <f>IF([Data da Aprovação]&lt;&gt;"ESTATUTÁRIO",YEAR([Data da Aprovação]),"")</f>
        <v>2010</v>
      </c>
      <c r="H3841" s="106">
        <f>Tabela9[[#This Row],[Valor do Provento R$]]/Tabela9[[#This Row],[Provento por 1 ou 1000 Ações]]</f>
        <v>0.75042976800000005</v>
      </c>
    </row>
    <row r="3842" spans="1:8">
      <c r="A3842" s="118" t="s">
        <v>1597</v>
      </c>
      <c r="B3842" s="116" t="s">
        <v>1488</v>
      </c>
      <c r="C3842" s="138">
        <v>40528</v>
      </c>
      <c r="D3842" s="139">
        <v>1.319408855</v>
      </c>
      <c r="E3842" s="118">
        <v>1</v>
      </c>
      <c r="F3842" s="118" t="s">
        <v>1492</v>
      </c>
      <c r="G3842" s="113">
        <f>IF([Data da Aprovação]&lt;&gt;"ESTATUTÁRIO",YEAR([Data da Aprovação]),"")</f>
        <v>2010</v>
      </c>
      <c r="H3842" s="106">
        <f>Tabela9[[#This Row],[Valor do Provento R$]]/Tabela9[[#This Row],[Provento por 1 ou 1000 Ações]]</f>
        <v>1.319408855</v>
      </c>
    </row>
    <row r="3843" spans="1:8">
      <c r="A3843" s="119" t="s">
        <v>1597</v>
      </c>
      <c r="B3843" s="117" t="s">
        <v>1488</v>
      </c>
      <c r="C3843" s="140">
        <v>40662</v>
      </c>
      <c r="D3843" s="141">
        <v>0.875</v>
      </c>
      <c r="E3843" s="119">
        <v>1</v>
      </c>
      <c r="F3843" s="119" t="s">
        <v>1492</v>
      </c>
      <c r="G3843" s="114">
        <f>IF([Data da Aprovação]&lt;&gt;"ESTATUTÁRIO",YEAR([Data da Aprovação]),"")</f>
        <v>2011</v>
      </c>
      <c r="H3843" s="106">
        <f>Tabela9[[#This Row],[Valor do Provento R$]]/Tabela9[[#This Row],[Provento por 1 ou 1000 Ações]]</f>
        <v>0.875</v>
      </c>
    </row>
    <row r="3844" spans="1:8">
      <c r="A3844" s="118" t="s">
        <v>1597</v>
      </c>
      <c r="B3844" s="116" t="s">
        <v>1488</v>
      </c>
      <c r="C3844" s="138">
        <v>40662</v>
      </c>
      <c r="D3844" s="139">
        <v>0.875</v>
      </c>
      <c r="E3844" s="118">
        <v>1</v>
      </c>
      <c r="F3844" s="118" t="s">
        <v>1492</v>
      </c>
      <c r="G3844" s="113">
        <f>IF([Data da Aprovação]&lt;&gt;"ESTATUTÁRIO",YEAR([Data da Aprovação]),"")</f>
        <v>2011</v>
      </c>
      <c r="H3844" s="106">
        <f>Tabela9[[#This Row],[Valor do Provento R$]]/Tabela9[[#This Row],[Provento por 1 ou 1000 Ações]]</f>
        <v>0.875</v>
      </c>
    </row>
    <row r="3845" spans="1:8">
      <c r="A3845" s="119" t="s">
        <v>1597</v>
      </c>
      <c r="B3845" s="117" t="s">
        <v>1488</v>
      </c>
      <c r="C3845" s="140">
        <v>40886</v>
      </c>
      <c r="D3845" s="141">
        <v>1.2461083630000001</v>
      </c>
      <c r="E3845" s="119">
        <v>1</v>
      </c>
      <c r="F3845" s="119" t="s">
        <v>1492</v>
      </c>
      <c r="G3845" s="114">
        <f>IF([Data da Aprovação]&lt;&gt;"ESTATUTÁRIO",YEAR([Data da Aprovação]),"")</f>
        <v>2011</v>
      </c>
      <c r="H3845" s="106">
        <f>Tabela9[[#This Row],[Valor do Provento R$]]/Tabela9[[#This Row],[Provento por 1 ou 1000 Ações]]</f>
        <v>1.2461083630000001</v>
      </c>
    </row>
    <row r="3846" spans="1:8">
      <c r="A3846" s="118" t="s">
        <v>1597</v>
      </c>
      <c r="B3846" s="116" t="s">
        <v>1488</v>
      </c>
      <c r="C3846" s="138">
        <v>41026</v>
      </c>
      <c r="D3846" s="139">
        <v>0.94853841900000002</v>
      </c>
      <c r="E3846" s="118">
        <v>1</v>
      </c>
      <c r="F3846" s="118" t="s">
        <v>1492</v>
      </c>
      <c r="G3846" s="113">
        <f>IF([Data da Aprovação]&lt;&gt;"ESTATUTÁRIO",YEAR([Data da Aprovação]),"")</f>
        <v>2012</v>
      </c>
      <c r="H3846" s="106">
        <f>Tabela9[[#This Row],[Valor do Provento R$]]/Tabela9[[#This Row],[Provento por 1 ou 1000 Ações]]</f>
        <v>0.94853841900000002</v>
      </c>
    </row>
    <row r="3847" spans="1:8">
      <c r="A3847" s="119" t="s">
        <v>1597</v>
      </c>
      <c r="B3847" s="117" t="s">
        <v>1488</v>
      </c>
      <c r="C3847" s="140">
        <v>41026</v>
      </c>
      <c r="D3847" s="141">
        <v>0.94853841900000002</v>
      </c>
      <c r="E3847" s="119">
        <v>1</v>
      </c>
      <c r="F3847" s="119" t="s">
        <v>1492</v>
      </c>
      <c r="G3847" s="114">
        <f>IF([Data da Aprovação]&lt;&gt;"ESTATUTÁRIO",YEAR([Data da Aprovação]),"")</f>
        <v>2012</v>
      </c>
      <c r="H3847" s="106">
        <f>Tabela9[[#This Row],[Valor do Provento R$]]/Tabela9[[#This Row],[Provento por 1 ou 1000 Ações]]</f>
        <v>0.94853841900000002</v>
      </c>
    </row>
    <row r="3848" spans="1:8">
      <c r="A3848" s="118" t="s">
        <v>1597</v>
      </c>
      <c r="B3848" s="116" t="s">
        <v>1488</v>
      </c>
      <c r="C3848" s="138">
        <v>41263</v>
      </c>
      <c r="D3848" s="139">
        <v>1.4073694450000001</v>
      </c>
      <c r="E3848" s="118">
        <v>1</v>
      </c>
      <c r="F3848" s="118" t="s">
        <v>1492</v>
      </c>
      <c r="G3848" s="113">
        <f>IF([Data da Aprovação]&lt;&gt;"ESTATUTÁRIO",YEAR([Data da Aprovação]),"")</f>
        <v>2012</v>
      </c>
      <c r="H3848" s="106">
        <f>Tabela9[[#This Row],[Valor do Provento R$]]/Tabela9[[#This Row],[Provento por 1 ou 1000 Ações]]</f>
        <v>1.4073694450000001</v>
      </c>
    </row>
    <row r="3849" spans="1:8">
      <c r="A3849" s="119" t="s">
        <v>1597</v>
      </c>
      <c r="B3849" s="117" t="s">
        <v>1488</v>
      </c>
      <c r="C3849" s="140">
        <v>41263</v>
      </c>
      <c r="D3849" s="141">
        <v>0.46912314799999999</v>
      </c>
      <c r="E3849" s="119">
        <v>1</v>
      </c>
      <c r="F3849" s="119" t="s">
        <v>1492</v>
      </c>
      <c r="G3849" s="114">
        <f>IF([Data da Aprovação]&lt;&gt;"ESTATUTÁRIO",YEAR([Data da Aprovação]),"")</f>
        <v>2012</v>
      </c>
      <c r="H3849" s="106">
        <f>Tabela9[[#This Row],[Valor do Provento R$]]/Tabela9[[#This Row],[Provento por 1 ou 1000 Ações]]</f>
        <v>0.46912314799999999</v>
      </c>
    </row>
    <row r="3850" spans="1:8">
      <c r="A3850" s="118" t="s">
        <v>1597</v>
      </c>
      <c r="B3850" s="116" t="s">
        <v>1488</v>
      </c>
      <c r="C3850" s="138">
        <v>41263</v>
      </c>
      <c r="D3850" s="139">
        <v>0.99688668999999996</v>
      </c>
      <c r="E3850" s="118">
        <v>1</v>
      </c>
      <c r="F3850" s="118" t="s">
        <v>1489</v>
      </c>
      <c r="G3850" s="113">
        <f>IF([Data da Aprovação]&lt;&gt;"ESTATUTÁRIO",YEAR([Data da Aprovação]),"")</f>
        <v>2012</v>
      </c>
      <c r="H3850" s="106">
        <f>Tabela9[[#This Row],[Valor do Provento R$]]/Tabela9[[#This Row],[Provento por 1 ou 1000 Ações]]</f>
        <v>0.99688668999999996</v>
      </c>
    </row>
    <row r="3851" spans="1:8">
      <c r="A3851" s="119" t="s">
        <v>1597</v>
      </c>
      <c r="B3851" s="117" t="s">
        <v>1488</v>
      </c>
      <c r="C3851" s="140">
        <v>41263</v>
      </c>
      <c r="D3851" s="141">
        <v>0.99688668999999996</v>
      </c>
      <c r="E3851" s="119">
        <v>1</v>
      </c>
      <c r="F3851" s="119" t="s">
        <v>1489</v>
      </c>
      <c r="G3851" s="114">
        <f>IF([Data da Aprovação]&lt;&gt;"ESTATUTÁRIO",YEAR([Data da Aprovação]),"")</f>
        <v>2012</v>
      </c>
      <c r="H3851" s="106">
        <f>Tabela9[[#This Row],[Valor do Provento R$]]/Tabela9[[#This Row],[Provento por 1 ou 1000 Ações]]</f>
        <v>0.99688668999999996</v>
      </c>
    </row>
    <row r="3852" spans="1:8">
      <c r="A3852" s="118" t="s">
        <v>1597</v>
      </c>
      <c r="B3852" s="116" t="s">
        <v>1488</v>
      </c>
      <c r="C3852" s="138">
        <v>41394</v>
      </c>
      <c r="D3852" s="139">
        <v>0.71430273799999999</v>
      </c>
      <c r="E3852" s="118">
        <v>1</v>
      </c>
      <c r="F3852" s="118" t="s">
        <v>1492</v>
      </c>
      <c r="G3852" s="113">
        <f>IF([Data da Aprovação]&lt;&gt;"ESTATUTÁRIO",YEAR([Data da Aprovação]),"")</f>
        <v>2013</v>
      </c>
      <c r="H3852" s="106">
        <f>Tabela9[[#This Row],[Valor do Provento R$]]/Tabela9[[#This Row],[Provento por 1 ou 1000 Ações]]</f>
        <v>0.71430273799999999</v>
      </c>
    </row>
    <row r="3853" spans="1:8">
      <c r="A3853" s="119" t="s">
        <v>1597</v>
      </c>
      <c r="B3853" s="117" t="s">
        <v>1488</v>
      </c>
      <c r="C3853" s="140">
        <v>41394</v>
      </c>
      <c r="D3853" s="141">
        <v>0.71430273799999999</v>
      </c>
      <c r="E3853" s="119">
        <v>1</v>
      </c>
      <c r="F3853" s="119" t="s">
        <v>1492</v>
      </c>
      <c r="G3853" s="114">
        <f>IF([Data da Aprovação]&lt;&gt;"ESTATUTÁRIO",YEAR([Data da Aprovação]),"")</f>
        <v>2013</v>
      </c>
      <c r="H3853" s="106">
        <f>Tabela9[[#This Row],[Valor do Provento R$]]/Tabela9[[#This Row],[Provento por 1 ou 1000 Ações]]</f>
        <v>0.71430273799999999</v>
      </c>
    </row>
    <row r="3854" spans="1:8">
      <c r="A3854" s="118" t="s">
        <v>1597</v>
      </c>
      <c r="B3854" s="116" t="s">
        <v>1488</v>
      </c>
      <c r="C3854" s="138">
        <v>41613</v>
      </c>
      <c r="D3854" s="139">
        <v>0.554058049</v>
      </c>
      <c r="E3854" s="118">
        <v>1</v>
      </c>
      <c r="F3854" s="118" t="s">
        <v>1489</v>
      </c>
      <c r="G3854" s="113">
        <f>IF([Data da Aprovação]&lt;&gt;"ESTATUTÁRIO",YEAR([Data da Aprovação]),"")</f>
        <v>2013</v>
      </c>
      <c r="H3854" s="106">
        <f>Tabela9[[#This Row],[Valor do Provento R$]]/Tabela9[[#This Row],[Provento por 1 ou 1000 Ações]]</f>
        <v>0.554058049</v>
      </c>
    </row>
    <row r="3855" spans="1:8">
      <c r="A3855" s="119" t="s">
        <v>1597</v>
      </c>
      <c r="B3855" s="117" t="s">
        <v>1490</v>
      </c>
      <c r="C3855" s="140">
        <v>35184</v>
      </c>
      <c r="D3855" s="141">
        <v>0.74490000000000001</v>
      </c>
      <c r="E3855" s="119">
        <v>1000</v>
      </c>
      <c r="F3855" s="119" t="s">
        <v>1492</v>
      </c>
      <c r="G3855" s="114">
        <f>IF([Data da Aprovação]&lt;&gt;"ESTATUTÁRIO",YEAR([Data da Aprovação]),"")</f>
        <v>1996</v>
      </c>
      <c r="H3855" s="106">
        <f>Tabela9[[#This Row],[Valor do Provento R$]]/Tabela9[[#This Row],[Provento por 1 ou 1000 Ações]]</f>
        <v>7.4490000000000005E-4</v>
      </c>
    </row>
    <row r="3856" spans="1:8">
      <c r="A3856" s="118" t="s">
        <v>1597</v>
      </c>
      <c r="B3856" s="116" t="s">
        <v>1490</v>
      </c>
      <c r="C3856" s="138">
        <v>35184</v>
      </c>
      <c r="D3856" s="139">
        <v>0.25509999999999999</v>
      </c>
      <c r="E3856" s="118">
        <v>1000</v>
      </c>
      <c r="F3856" s="118" t="s">
        <v>1492</v>
      </c>
      <c r="G3856" s="113">
        <f>IF([Data da Aprovação]&lt;&gt;"ESTATUTÁRIO",YEAR([Data da Aprovação]),"")</f>
        <v>1996</v>
      </c>
      <c r="H3856" s="106">
        <f>Tabela9[[#This Row],[Valor do Provento R$]]/Tabela9[[#This Row],[Provento por 1 ou 1000 Ações]]</f>
        <v>2.5509999999999997E-4</v>
      </c>
    </row>
    <row r="3857" spans="1:8">
      <c r="A3857" s="119" t="s">
        <v>1597</v>
      </c>
      <c r="B3857" s="117" t="s">
        <v>1490</v>
      </c>
      <c r="C3857" s="140">
        <v>35550</v>
      </c>
      <c r="D3857" s="141">
        <v>0.318684519</v>
      </c>
      <c r="E3857" s="119">
        <v>1000</v>
      </c>
      <c r="F3857" s="119" t="s">
        <v>1492</v>
      </c>
      <c r="G3857" s="114">
        <f>IF([Data da Aprovação]&lt;&gt;"ESTATUTÁRIO",YEAR([Data da Aprovação]),"")</f>
        <v>1997</v>
      </c>
      <c r="H3857" s="106">
        <f>Tabela9[[#This Row],[Valor do Provento R$]]/Tabela9[[#This Row],[Provento por 1 ou 1000 Ações]]</f>
        <v>3.18684519E-4</v>
      </c>
    </row>
    <row r="3858" spans="1:8">
      <c r="A3858" s="118" t="s">
        <v>1597</v>
      </c>
      <c r="B3858" s="116" t="s">
        <v>1490</v>
      </c>
      <c r="C3858" s="138">
        <v>35550</v>
      </c>
      <c r="D3858" s="139">
        <v>0.68131548099999995</v>
      </c>
      <c r="E3858" s="118">
        <v>1000</v>
      </c>
      <c r="F3858" s="118" t="s">
        <v>1492</v>
      </c>
      <c r="G3858" s="113">
        <f>IF([Data da Aprovação]&lt;&gt;"ESTATUTÁRIO",YEAR([Data da Aprovação]),"")</f>
        <v>1997</v>
      </c>
      <c r="H3858" s="106">
        <f>Tabela9[[#This Row],[Valor do Provento R$]]/Tabela9[[#This Row],[Provento por 1 ou 1000 Ações]]</f>
        <v>6.8131548099999997E-4</v>
      </c>
    </row>
    <row r="3859" spans="1:8">
      <c r="A3859" s="119" t="s">
        <v>1597</v>
      </c>
      <c r="B3859" s="117" t="s">
        <v>1490</v>
      </c>
      <c r="C3859" s="140">
        <v>35787</v>
      </c>
      <c r="D3859" s="141">
        <v>0.61573527566999997</v>
      </c>
      <c r="E3859" s="119">
        <v>1000</v>
      </c>
      <c r="F3859" s="119" t="s">
        <v>1489</v>
      </c>
      <c r="G3859" s="114">
        <f>IF([Data da Aprovação]&lt;&gt;"ESTATUTÁRIO",YEAR([Data da Aprovação]),"")</f>
        <v>1997</v>
      </c>
      <c r="H3859" s="106">
        <f>Tabela9[[#This Row],[Valor do Provento R$]]/Tabela9[[#This Row],[Provento por 1 ou 1000 Ações]]</f>
        <v>6.1573527567000002E-4</v>
      </c>
    </row>
    <row r="3860" spans="1:8">
      <c r="A3860" s="118" t="s">
        <v>1597</v>
      </c>
      <c r="B3860" s="116" t="s">
        <v>1490</v>
      </c>
      <c r="C3860" s="138">
        <v>35915</v>
      </c>
      <c r="D3860" s="139">
        <v>0.92399682599999999</v>
      </c>
      <c r="E3860" s="118">
        <v>1000</v>
      </c>
      <c r="F3860" s="118" t="s">
        <v>1492</v>
      </c>
      <c r="G3860" s="113">
        <f>IF([Data da Aprovação]&lt;&gt;"ESTATUTÁRIO",YEAR([Data da Aprovação]),"")</f>
        <v>1998</v>
      </c>
      <c r="H3860" s="106">
        <f>Tabela9[[#This Row],[Valor do Provento R$]]/Tabela9[[#This Row],[Provento por 1 ou 1000 Ações]]</f>
        <v>9.2399682600000001E-4</v>
      </c>
    </row>
    <row r="3861" spans="1:8">
      <c r="A3861" s="119" t="s">
        <v>1597</v>
      </c>
      <c r="B3861" s="117" t="s">
        <v>1490</v>
      </c>
      <c r="C3861" s="140">
        <v>35915</v>
      </c>
      <c r="D3861" s="141">
        <v>0.56047270400000004</v>
      </c>
      <c r="E3861" s="119">
        <v>1000</v>
      </c>
      <c r="F3861" s="119" t="s">
        <v>1489</v>
      </c>
      <c r="G3861" s="114">
        <f>IF([Data da Aprovação]&lt;&gt;"ESTATUTÁRIO",YEAR([Data da Aprovação]),"")</f>
        <v>1998</v>
      </c>
      <c r="H3861" s="106">
        <f>Tabela9[[#This Row],[Valor do Provento R$]]/Tabela9[[#This Row],[Provento por 1 ou 1000 Ações]]</f>
        <v>5.6047270400000002E-4</v>
      </c>
    </row>
    <row r="3862" spans="1:8">
      <c r="A3862" s="118" t="s">
        <v>1597</v>
      </c>
      <c r="B3862" s="116" t="s">
        <v>1490</v>
      </c>
      <c r="C3862" s="138">
        <v>36035</v>
      </c>
      <c r="D3862" s="139">
        <v>0.84191102100000004</v>
      </c>
      <c r="E3862" s="118">
        <v>1000</v>
      </c>
      <c r="F3862" s="118" t="s">
        <v>1489</v>
      </c>
      <c r="G3862" s="113">
        <f>IF([Data da Aprovação]&lt;&gt;"ESTATUTÁRIO",YEAR([Data da Aprovação]),"")</f>
        <v>1998</v>
      </c>
      <c r="H3862" s="106">
        <f>Tabela9[[#This Row],[Valor do Provento R$]]/Tabela9[[#This Row],[Provento por 1 ou 1000 Ações]]</f>
        <v>8.4191102100000001E-4</v>
      </c>
    </row>
    <row r="3863" spans="1:8">
      <c r="A3863" s="119" t="s">
        <v>1597</v>
      </c>
      <c r="B3863" s="117" t="s">
        <v>1490</v>
      </c>
      <c r="C3863" s="140">
        <v>36035</v>
      </c>
      <c r="D3863" s="141">
        <v>0.35357095199999999</v>
      </c>
      <c r="E3863" s="119">
        <v>1000</v>
      </c>
      <c r="F3863" s="119" t="s">
        <v>1489</v>
      </c>
      <c r="G3863" s="114">
        <f>IF([Data da Aprovação]&lt;&gt;"ESTATUTÁRIO",YEAR([Data da Aprovação]),"")</f>
        <v>1998</v>
      </c>
      <c r="H3863" s="106">
        <f>Tabela9[[#This Row],[Valor do Provento R$]]/Tabela9[[#This Row],[Provento por 1 ou 1000 Ações]]</f>
        <v>3.5357095199999998E-4</v>
      </c>
    </row>
    <row r="3864" spans="1:8">
      <c r="A3864" s="118" t="s">
        <v>1597</v>
      </c>
      <c r="B3864" s="116" t="s">
        <v>1490</v>
      </c>
      <c r="C3864" s="138">
        <v>36095</v>
      </c>
      <c r="D3864" s="139">
        <v>0.54432462800000003</v>
      </c>
      <c r="E3864" s="118">
        <v>1000</v>
      </c>
      <c r="F3864" s="118" t="s">
        <v>1489</v>
      </c>
      <c r="G3864" s="113">
        <f>IF([Data da Aprovação]&lt;&gt;"ESTATUTÁRIO",YEAR([Data da Aprovação]),"")</f>
        <v>1998</v>
      </c>
      <c r="H3864" s="106">
        <f>Tabela9[[#This Row],[Valor do Provento R$]]/Tabela9[[#This Row],[Provento por 1 ou 1000 Ações]]</f>
        <v>5.4432462799999999E-4</v>
      </c>
    </row>
    <row r="3865" spans="1:8">
      <c r="A3865" s="119" t="s">
        <v>1597</v>
      </c>
      <c r="B3865" s="117" t="s">
        <v>1490</v>
      </c>
      <c r="C3865" s="140">
        <v>36095</v>
      </c>
      <c r="D3865" s="141">
        <v>8.4876410999999999E-2</v>
      </c>
      <c r="E3865" s="119">
        <v>1000</v>
      </c>
      <c r="F3865" s="119" t="s">
        <v>1489</v>
      </c>
      <c r="G3865" s="114">
        <f>IF([Data da Aprovação]&lt;&gt;"ESTATUTÁRIO",YEAR([Data da Aprovação]),"")</f>
        <v>1998</v>
      </c>
      <c r="H3865" s="106">
        <f>Tabela9[[#This Row],[Valor do Provento R$]]/Tabela9[[#This Row],[Provento por 1 ou 1000 Ações]]</f>
        <v>8.4876411000000003E-5</v>
      </c>
    </row>
    <row r="3866" spans="1:8">
      <c r="A3866" s="118" t="s">
        <v>1597</v>
      </c>
      <c r="B3866" s="116" t="s">
        <v>1490</v>
      </c>
      <c r="C3866" s="138">
        <v>36150</v>
      </c>
      <c r="D3866" s="139">
        <v>0.62920103900000002</v>
      </c>
      <c r="E3866" s="118">
        <v>1000</v>
      </c>
      <c r="F3866" s="118" t="s">
        <v>1489</v>
      </c>
      <c r="G3866" s="113">
        <f>IF([Data da Aprovação]&lt;&gt;"ESTATUTÁRIO",YEAR([Data da Aprovação]),"")</f>
        <v>1998</v>
      </c>
      <c r="H3866" s="106">
        <f>Tabela9[[#This Row],[Valor do Provento R$]]/Tabela9[[#This Row],[Provento por 1 ou 1000 Ações]]</f>
        <v>6.2920103899999998E-4</v>
      </c>
    </row>
    <row r="3867" spans="1:8">
      <c r="A3867" s="119" t="s">
        <v>1597</v>
      </c>
      <c r="B3867" s="117" t="s">
        <v>1490</v>
      </c>
      <c r="C3867" s="140">
        <v>36277</v>
      </c>
      <c r="D3867" s="141">
        <v>0.50336083099999995</v>
      </c>
      <c r="E3867" s="119">
        <v>1000</v>
      </c>
      <c r="F3867" s="119" t="s">
        <v>1492</v>
      </c>
      <c r="G3867" s="114">
        <f>IF([Data da Aprovação]&lt;&gt;"ESTATUTÁRIO",YEAR([Data da Aprovação]),"")</f>
        <v>1999</v>
      </c>
      <c r="H3867" s="106">
        <f>Tabela9[[#This Row],[Valor do Provento R$]]/Tabela9[[#This Row],[Provento por 1 ou 1000 Ações]]</f>
        <v>5.0336083099999994E-4</v>
      </c>
    </row>
    <row r="3868" spans="1:8">
      <c r="A3868" s="118" t="s">
        <v>1597</v>
      </c>
      <c r="B3868" s="116" t="s">
        <v>1490</v>
      </c>
      <c r="C3868" s="138">
        <v>36277</v>
      </c>
      <c r="D3868" s="139">
        <v>0.32089252899999998</v>
      </c>
      <c r="E3868" s="118">
        <v>1000</v>
      </c>
      <c r="F3868" s="118" t="s">
        <v>1492</v>
      </c>
      <c r="G3868" s="113">
        <f>IF([Data da Aprovação]&lt;&gt;"ESTATUTÁRIO",YEAR([Data da Aprovação]),"")</f>
        <v>1999</v>
      </c>
      <c r="H3868" s="106">
        <f>Tabela9[[#This Row],[Valor do Provento R$]]/Tabela9[[#This Row],[Provento por 1 ou 1000 Ações]]</f>
        <v>3.2089252899999998E-4</v>
      </c>
    </row>
    <row r="3869" spans="1:8">
      <c r="A3869" s="119" t="s">
        <v>1597</v>
      </c>
      <c r="B3869" s="117" t="s">
        <v>1490</v>
      </c>
      <c r="C3869" s="140">
        <v>36277</v>
      </c>
      <c r="D3869" s="141">
        <v>0.232758243</v>
      </c>
      <c r="E3869" s="119">
        <v>1000</v>
      </c>
      <c r="F3869" s="119" t="s">
        <v>1492</v>
      </c>
      <c r="G3869" s="114">
        <f>IF([Data da Aprovação]&lt;&gt;"ESTATUTÁRIO",YEAR([Data da Aprovação]),"")</f>
        <v>1999</v>
      </c>
      <c r="H3869" s="106">
        <f>Tabela9[[#This Row],[Valor do Provento R$]]/Tabela9[[#This Row],[Provento por 1 ou 1000 Ações]]</f>
        <v>2.3275824300000001E-4</v>
      </c>
    </row>
    <row r="3870" spans="1:8">
      <c r="A3870" s="118" t="s">
        <v>1597</v>
      </c>
      <c r="B3870" s="116" t="s">
        <v>1490</v>
      </c>
      <c r="C3870" s="138">
        <v>36514</v>
      </c>
      <c r="D3870" s="139">
        <v>1.1764705882199999</v>
      </c>
      <c r="E3870" s="118">
        <v>1000</v>
      </c>
      <c r="F3870" s="118" t="s">
        <v>1489</v>
      </c>
      <c r="G3870" s="113">
        <f>IF([Data da Aprovação]&lt;&gt;"ESTATUTÁRIO",YEAR([Data da Aprovação]),"")</f>
        <v>1999</v>
      </c>
      <c r="H3870" s="106">
        <f>Tabela9[[#This Row],[Valor do Provento R$]]/Tabela9[[#This Row],[Provento por 1 ou 1000 Ações]]</f>
        <v>1.17647058822E-3</v>
      </c>
    </row>
    <row r="3871" spans="1:8">
      <c r="A3871" s="119" t="s">
        <v>1597</v>
      </c>
      <c r="B3871" s="117" t="s">
        <v>1490</v>
      </c>
      <c r="C3871" s="140">
        <v>36630</v>
      </c>
      <c r="D3871" s="141">
        <v>0.56628093477999997</v>
      </c>
      <c r="E3871" s="119">
        <v>1000</v>
      </c>
      <c r="F3871" s="119" t="s">
        <v>1489</v>
      </c>
      <c r="G3871" s="114">
        <f>IF([Data da Aprovação]&lt;&gt;"ESTATUTÁRIO",YEAR([Data da Aprovação]),"")</f>
        <v>2000</v>
      </c>
      <c r="H3871" s="106">
        <f>Tabela9[[#This Row],[Valor do Provento R$]]/Tabela9[[#This Row],[Provento por 1 ou 1000 Ações]]</f>
        <v>5.6628093477999999E-4</v>
      </c>
    </row>
    <row r="3872" spans="1:8">
      <c r="A3872" s="118" t="s">
        <v>1597</v>
      </c>
      <c r="B3872" s="116" t="s">
        <v>1490</v>
      </c>
      <c r="C3872" s="138">
        <v>36706</v>
      </c>
      <c r="D3872" s="139">
        <v>0.61032500745999996</v>
      </c>
      <c r="E3872" s="118">
        <v>1000</v>
      </c>
      <c r="F3872" s="118" t="s">
        <v>1489</v>
      </c>
      <c r="G3872" s="113">
        <f>IF([Data da Aprovação]&lt;&gt;"ESTATUTÁRIO",YEAR([Data da Aprovação]),"")</f>
        <v>2000</v>
      </c>
      <c r="H3872" s="106">
        <f>Tabela9[[#This Row],[Valor do Provento R$]]/Tabela9[[#This Row],[Provento por 1 ou 1000 Ações]]</f>
        <v>6.1032500745999995E-4</v>
      </c>
    </row>
    <row r="3873" spans="1:8">
      <c r="A3873" s="119" t="s">
        <v>1597</v>
      </c>
      <c r="B3873" s="117" t="s">
        <v>1490</v>
      </c>
      <c r="C3873" s="140">
        <v>37251</v>
      </c>
      <c r="D3873" s="141">
        <v>0.64807706980000002</v>
      </c>
      <c r="E3873" s="119">
        <v>1000</v>
      </c>
      <c r="F3873" s="119" t="s">
        <v>1489</v>
      </c>
      <c r="G3873" s="114">
        <f>IF([Data da Aprovação]&lt;&gt;"ESTATUTÁRIO",YEAR([Data da Aprovação]),"")</f>
        <v>2001</v>
      </c>
      <c r="H3873" s="106">
        <f>Tabela9[[#This Row],[Valor do Provento R$]]/Tabela9[[#This Row],[Provento por 1 ou 1000 Ações]]</f>
        <v>6.4807706980000003E-4</v>
      </c>
    </row>
    <row r="3874" spans="1:8">
      <c r="A3874" s="118" t="s">
        <v>1597</v>
      </c>
      <c r="B3874" s="116" t="s">
        <v>1490</v>
      </c>
      <c r="C3874" s="138">
        <v>37376</v>
      </c>
      <c r="D3874" s="139">
        <v>0.70249871253999996</v>
      </c>
      <c r="E3874" s="118">
        <v>1000</v>
      </c>
      <c r="F3874" s="118" t="s">
        <v>1492</v>
      </c>
      <c r="G3874" s="113">
        <f>IF([Data da Aprovação]&lt;&gt;"ESTATUTÁRIO",YEAR([Data da Aprovação]),"")</f>
        <v>2002</v>
      </c>
      <c r="H3874" s="106">
        <f>Tabela9[[#This Row],[Valor do Provento R$]]/Tabela9[[#This Row],[Provento por 1 ou 1000 Ações]]</f>
        <v>7.0249871253999995E-4</v>
      </c>
    </row>
    <row r="3875" spans="1:8">
      <c r="A3875" s="119" t="s">
        <v>1597</v>
      </c>
      <c r="B3875" s="117" t="s">
        <v>1490</v>
      </c>
      <c r="C3875" s="140">
        <v>37396</v>
      </c>
      <c r="D3875" s="141">
        <v>0.74035368999999995</v>
      </c>
      <c r="E3875" s="119">
        <v>1000</v>
      </c>
      <c r="F3875" s="119" t="s">
        <v>1489</v>
      </c>
      <c r="G3875" s="114">
        <f>IF([Data da Aprovação]&lt;&gt;"ESTATUTÁRIO",YEAR([Data da Aprovação]),"")</f>
        <v>2002</v>
      </c>
      <c r="H3875" s="106">
        <f>Tabela9[[#This Row],[Valor do Provento R$]]/Tabela9[[#This Row],[Provento por 1 ou 1000 Ações]]</f>
        <v>7.4035368999999997E-4</v>
      </c>
    </row>
    <row r="3876" spans="1:8">
      <c r="A3876" s="118" t="s">
        <v>1597</v>
      </c>
      <c r="B3876" s="116" t="s">
        <v>1490</v>
      </c>
      <c r="C3876" s="138">
        <v>37609</v>
      </c>
      <c r="D3876" s="139">
        <v>0.61696141000000004</v>
      </c>
      <c r="E3876" s="118">
        <v>1000</v>
      </c>
      <c r="F3876" s="118" t="s">
        <v>1489</v>
      </c>
      <c r="G3876" s="113">
        <f>IF([Data da Aprovação]&lt;&gt;"ESTATUTÁRIO",YEAR([Data da Aprovação]),"")</f>
        <v>2002</v>
      </c>
      <c r="H3876" s="106">
        <f>Tabela9[[#This Row],[Valor do Provento R$]]/Tabela9[[#This Row],[Provento por 1 ou 1000 Ações]]</f>
        <v>6.1696141000000006E-4</v>
      </c>
    </row>
    <row r="3877" spans="1:8">
      <c r="A3877" s="119" t="s">
        <v>1597</v>
      </c>
      <c r="B3877" s="117" t="s">
        <v>1490</v>
      </c>
      <c r="C3877" s="140">
        <v>37953</v>
      </c>
      <c r="D3877" s="141">
        <v>0.92544199999999999</v>
      </c>
      <c r="E3877" s="119">
        <v>1000</v>
      </c>
      <c r="F3877" s="119" t="s">
        <v>1489</v>
      </c>
      <c r="G3877" s="114">
        <f>IF([Data da Aprovação]&lt;&gt;"ESTATUTÁRIO",YEAR([Data da Aprovação]),"")</f>
        <v>2003</v>
      </c>
      <c r="H3877" s="106">
        <f>Tabela9[[#This Row],[Valor do Provento R$]]/Tabela9[[#This Row],[Provento por 1 ou 1000 Ações]]</f>
        <v>9.2544199999999995E-4</v>
      </c>
    </row>
    <row r="3878" spans="1:8">
      <c r="A3878" s="118" t="s">
        <v>1597</v>
      </c>
      <c r="B3878" s="116" t="s">
        <v>1490</v>
      </c>
      <c r="C3878" s="138">
        <v>37973</v>
      </c>
      <c r="D3878" s="139">
        <v>0.61696099999999998</v>
      </c>
      <c r="E3878" s="118">
        <v>1000</v>
      </c>
      <c r="F3878" s="118" t="s">
        <v>1489</v>
      </c>
      <c r="G3878" s="113">
        <f>IF([Data da Aprovação]&lt;&gt;"ESTATUTÁRIO",YEAR([Data da Aprovação]),"")</f>
        <v>2003</v>
      </c>
      <c r="H3878" s="106">
        <f>Tabela9[[#This Row],[Valor do Provento R$]]/Tabela9[[#This Row],[Provento por 1 ou 1000 Ações]]</f>
        <v>6.1696099999999996E-4</v>
      </c>
    </row>
    <row r="3879" spans="1:8">
      <c r="A3879" s="119" t="s">
        <v>1597</v>
      </c>
      <c r="B3879" s="117" t="s">
        <v>1490</v>
      </c>
      <c r="C3879" s="140">
        <v>38107</v>
      </c>
      <c r="D3879" s="141">
        <v>0.44</v>
      </c>
      <c r="E3879" s="119">
        <v>1000</v>
      </c>
      <c r="F3879" s="119" t="s">
        <v>1492</v>
      </c>
      <c r="G3879" s="114">
        <f>IF([Data da Aprovação]&lt;&gt;"ESTATUTÁRIO",YEAR([Data da Aprovação]),"")</f>
        <v>2004</v>
      </c>
      <c r="H3879" s="106">
        <f>Tabela9[[#This Row],[Valor do Provento R$]]/Tabela9[[#This Row],[Provento por 1 ou 1000 Ações]]</f>
        <v>4.4000000000000002E-4</v>
      </c>
    </row>
    <row r="3880" spans="1:8">
      <c r="A3880" s="118" t="s">
        <v>1597</v>
      </c>
      <c r="B3880" s="116" t="s">
        <v>1490</v>
      </c>
      <c r="C3880" s="138">
        <v>38138</v>
      </c>
      <c r="D3880" s="139">
        <v>1.233922</v>
      </c>
      <c r="E3880" s="118">
        <v>1000</v>
      </c>
      <c r="F3880" s="118" t="s">
        <v>1489</v>
      </c>
      <c r="G3880" s="113">
        <f>IF([Data da Aprovação]&lt;&gt;"ESTATUTÁRIO",YEAR([Data da Aprovação]),"")</f>
        <v>2004</v>
      </c>
      <c r="H3880" s="106">
        <f>Tabela9[[#This Row],[Valor do Provento R$]]/Tabela9[[#This Row],[Provento por 1 ou 1000 Ações]]</f>
        <v>1.2339219999999999E-3</v>
      </c>
    </row>
    <row r="3881" spans="1:8">
      <c r="A3881" s="119" t="s">
        <v>1597</v>
      </c>
      <c r="B3881" s="117" t="s">
        <v>1490</v>
      </c>
      <c r="C3881" s="140">
        <v>38225</v>
      </c>
      <c r="D3881" s="141">
        <v>0.61696099999999998</v>
      </c>
      <c r="E3881" s="119">
        <v>1000</v>
      </c>
      <c r="F3881" s="119" t="s">
        <v>1489</v>
      </c>
      <c r="G3881" s="114">
        <f>IF([Data da Aprovação]&lt;&gt;"ESTATUTÁRIO",YEAR([Data da Aprovação]),"")</f>
        <v>2004</v>
      </c>
      <c r="H3881" s="106">
        <f>Tabela9[[#This Row],[Valor do Provento R$]]/Tabela9[[#This Row],[Provento por 1 ou 1000 Ações]]</f>
        <v>6.1696099999999996E-4</v>
      </c>
    </row>
    <row r="3882" spans="1:8">
      <c r="A3882" s="118" t="s">
        <v>1597</v>
      </c>
      <c r="B3882" s="116" t="s">
        <v>1490</v>
      </c>
      <c r="C3882" s="138">
        <v>38321</v>
      </c>
      <c r="D3882" s="139">
        <v>1.048834</v>
      </c>
      <c r="E3882" s="118">
        <v>1000</v>
      </c>
      <c r="F3882" s="118" t="s">
        <v>1489</v>
      </c>
      <c r="G3882" s="113">
        <f>IF([Data da Aprovação]&lt;&gt;"ESTATUTÁRIO",YEAR([Data da Aprovação]),"")</f>
        <v>2004</v>
      </c>
      <c r="H3882" s="106">
        <f>Tabela9[[#This Row],[Valor do Provento R$]]/Tabela9[[#This Row],[Provento por 1 ou 1000 Ações]]</f>
        <v>1.048834E-3</v>
      </c>
    </row>
    <row r="3883" spans="1:8">
      <c r="A3883" s="119" t="s">
        <v>1597</v>
      </c>
      <c r="B3883" s="117" t="s">
        <v>1490</v>
      </c>
      <c r="C3883" s="140">
        <v>38348</v>
      </c>
      <c r="D3883" s="141">
        <v>0.24678449999999999</v>
      </c>
      <c r="E3883" s="119">
        <v>1000</v>
      </c>
      <c r="F3883" s="119" t="s">
        <v>1489</v>
      </c>
      <c r="G3883" s="114">
        <f>IF([Data da Aprovação]&lt;&gt;"ESTATUTÁRIO",YEAR([Data da Aprovação]),"")</f>
        <v>2004</v>
      </c>
      <c r="H3883" s="106">
        <f>Tabela9[[#This Row],[Valor do Provento R$]]/Tabela9[[#This Row],[Provento por 1 ou 1000 Ações]]</f>
        <v>2.4678450000000001E-4</v>
      </c>
    </row>
    <row r="3884" spans="1:8">
      <c r="A3884" s="118" t="s">
        <v>1597</v>
      </c>
      <c r="B3884" s="116" t="s">
        <v>1490</v>
      </c>
      <c r="C3884" s="138">
        <v>38471</v>
      </c>
      <c r="D3884" s="139">
        <v>1.1253390000000001</v>
      </c>
      <c r="E3884" s="118">
        <v>1000</v>
      </c>
      <c r="F3884" s="118" t="s">
        <v>1492</v>
      </c>
      <c r="G3884" s="113">
        <f>IF([Data da Aprovação]&lt;&gt;"ESTATUTÁRIO",YEAR([Data da Aprovação]),"")</f>
        <v>2005</v>
      </c>
      <c r="H3884" s="106">
        <f>Tabela9[[#This Row],[Valor do Provento R$]]/Tabela9[[#This Row],[Provento por 1 ou 1000 Ações]]</f>
        <v>1.1253390000000002E-3</v>
      </c>
    </row>
    <row r="3885" spans="1:8">
      <c r="A3885" s="119" t="s">
        <v>1597</v>
      </c>
      <c r="B3885" s="117" t="s">
        <v>1490</v>
      </c>
      <c r="C3885" s="140">
        <v>38532</v>
      </c>
      <c r="D3885" s="141">
        <v>0.87300040154000003</v>
      </c>
      <c r="E3885" s="119">
        <v>1000</v>
      </c>
      <c r="F3885" s="119" t="s">
        <v>1489</v>
      </c>
      <c r="G3885" s="114">
        <f>IF([Data da Aprovação]&lt;&gt;"ESTATUTÁRIO",YEAR([Data da Aprovação]),"")</f>
        <v>2005</v>
      </c>
      <c r="H3885" s="106">
        <f>Tabela9[[#This Row],[Valor do Provento R$]]/Tabela9[[#This Row],[Provento por 1 ou 1000 Ações]]</f>
        <v>8.7300040154E-4</v>
      </c>
    </row>
    <row r="3886" spans="1:8">
      <c r="A3886" s="118" t="s">
        <v>1597</v>
      </c>
      <c r="B3886" s="116" t="s">
        <v>1490</v>
      </c>
      <c r="C3886" s="138">
        <v>38532</v>
      </c>
      <c r="D3886" s="139">
        <v>0.87300040156000003</v>
      </c>
      <c r="E3886" s="118">
        <v>1000</v>
      </c>
      <c r="F3886" s="118" t="s">
        <v>1489</v>
      </c>
      <c r="G3886" s="113">
        <f>IF([Data da Aprovação]&lt;&gt;"ESTATUTÁRIO",YEAR([Data da Aprovação]),"")</f>
        <v>2005</v>
      </c>
      <c r="H3886" s="106">
        <f>Tabela9[[#This Row],[Valor do Provento R$]]/Tabela9[[#This Row],[Provento por 1 ou 1000 Ações]]</f>
        <v>8.7300040156000007E-4</v>
      </c>
    </row>
    <row r="3887" spans="1:8">
      <c r="A3887" s="119" t="s">
        <v>1597</v>
      </c>
      <c r="B3887" s="117" t="s">
        <v>1490</v>
      </c>
      <c r="C3887" s="140">
        <v>38652</v>
      </c>
      <c r="D3887" s="141">
        <v>0.60153737910000005</v>
      </c>
      <c r="E3887" s="119">
        <v>1000</v>
      </c>
      <c r="F3887" s="119" t="s">
        <v>1489</v>
      </c>
      <c r="G3887" s="114">
        <f>IF([Data da Aprovação]&lt;&gt;"ESTATUTÁRIO",YEAR([Data da Aprovação]),"")</f>
        <v>2005</v>
      </c>
      <c r="H3887" s="106">
        <f>Tabela9[[#This Row],[Valor do Provento R$]]/Tabela9[[#This Row],[Provento por 1 ou 1000 Ações]]</f>
        <v>6.0153737910000006E-4</v>
      </c>
    </row>
    <row r="3888" spans="1:8">
      <c r="A3888" s="118" t="s">
        <v>1597</v>
      </c>
      <c r="B3888" s="116" t="s">
        <v>1490</v>
      </c>
      <c r="C3888" s="138">
        <v>38652</v>
      </c>
      <c r="D3888" s="139">
        <v>0.60153737920000006</v>
      </c>
      <c r="E3888" s="118">
        <v>1000</v>
      </c>
      <c r="F3888" s="118" t="s">
        <v>1489</v>
      </c>
      <c r="G3888" s="113">
        <f>IF([Data da Aprovação]&lt;&gt;"ESTATUTÁRIO",YEAR([Data da Aprovação]),"")</f>
        <v>2005</v>
      </c>
      <c r="H3888" s="106">
        <f>Tabela9[[#This Row],[Valor do Provento R$]]/Tabela9[[#This Row],[Provento por 1 ou 1000 Ações]]</f>
        <v>6.0153737920000004E-4</v>
      </c>
    </row>
    <row r="3889" spans="1:8">
      <c r="A3889" s="119" t="s">
        <v>1597</v>
      </c>
      <c r="B3889" s="117" t="s">
        <v>1490</v>
      </c>
      <c r="C3889" s="140">
        <v>38693</v>
      </c>
      <c r="D3889" s="141">
        <v>5.534143888</v>
      </c>
      <c r="E3889" s="119">
        <v>1000</v>
      </c>
      <c r="F3889" s="119" t="s">
        <v>1492</v>
      </c>
      <c r="G3889" s="114">
        <f>IF([Data da Aprovação]&lt;&gt;"ESTATUTÁRIO",YEAR([Data da Aprovação]),"")</f>
        <v>2005</v>
      </c>
      <c r="H3889" s="106">
        <f>Tabela9[[#This Row],[Valor do Provento R$]]/Tabela9[[#This Row],[Provento por 1 ou 1000 Ações]]</f>
        <v>5.534143888E-3</v>
      </c>
    </row>
    <row r="3890" spans="1:8">
      <c r="A3890" s="118" t="s">
        <v>1597</v>
      </c>
      <c r="B3890" s="116" t="s">
        <v>1490</v>
      </c>
      <c r="C3890" s="138">
        <v>38707</v>
      </c>
      <c r="D3890" s="139">
        <v>0.48431471040000001</v>
      </c>
      <c r="E3890" s="118">
        <v>1000</v>
      </c>
      <c r="F3890" s="118" t="s">
        <v>1489</v>
      </c>
      <c r="G3890" s="113">
        <f>IF([Data da Aprovação]&lt;&gt;"ESTATUTÁRIO",YEAR([Data da Aprovação]),"")</f>
        <v>2005</v>
      </c>
      <c r="H3890" s="106">
        <f>Tabela9[[#This Row],[Valor do Provento R$]]/Tabela9[[#This Row],[Provento por 1 ou 1000 Ações]]</f>
        <v>4.8431471040000001E-4</v>
      </c>
    </row>
    <row r="3891" spans="1:8">
      <c r="A3891" s="119" t="s">
        <v>1597</v>
      </c>
      <c r="B3891" s="117" t="s">
        <v>1490</v>
      </c>
      <c r="C3891" s="140">
        <v>38707</v>
      </c>
      <c r="D3891" s="141">
        <v>0.48431471040000001</v>
      </c>
      <c r="E3891" s="119">
        <v>1000</v>
      </c>
      <c r="F3891" s="119" t="s">
        <v>1489</v>
      </c>
      <c r="G3891" s="114">
        <f>IF([Data da Aprovação]&lt;&gt;"ESTATUTÁRIO",YEAR([Data da Aprovação]),"")</f>
        <v>2005</v>
      </c>
      <c r="H3891" s="106">
        <f>Tabela9[[#This Row],[Valor do Provento R$]]/Tabela9[[#This Row],[Provento por 1 ou 1000 Ações]]</f>
        <v>4.8431471040000001E-4</v>
      </c>
    </row>
    <row r="3892" spans="1:8">
      <c r="A3892" s="118" t="s">
        <v>1597</v>
      </c>
      <c r="B3892" s="116" t="s">
        <v>1490</v>
      </c>
      <c r="C3892" s="138">
        <v>38834</v>
      </c>
      <c r="D3892" s="139">
        <v>0.52153907735000005</v>
      </c>
      <c r="E3892" s="118">
        <v>1000</v>
      </c>
      <c r="F3892" s="118" t="s">
        <v>1489</v>
      </c>
      <c r="G3892" s="113">
        <f>IF([Data da Aprovação]&lt;&gt;"ESTATUTÁRIO",YEAR([Data da Aprovação]),"")</f>
        <v>2006</v>
      </c>
      <c r="H3892" s="106">
        <f>Tabela9[[#This Row],[Valor do Provento R$]]/Tabela9[[#This Row],[Provento por 1 ou 1000 Ações]]</f>
        <v>5.2153907735E-4</v>
      </c>
    </row>
    <row r="3893" spans="1:8">
      <c r="A3893" s="119" t="s">
        <v>1597</v>
      </c>
      <c r="B3893" s="117" t="s">
        <v>1490</v>
      </c>
      <c r="C3893" s="140">
        <v>38834</v>
      </c>
      <c r="D3893" s="141">
        <v>0.52153907735000005</v>
      </c>
      <c r="E3893" s="119">
        <v>1000</v>
      </c>
      <c r="F3893" s="119" t="s">
        <v>1489</v>
      </c>
      <c r="G3893" s="114">
        <f>IF([Data da Aprovação]&lt;&gt;"ESTATUTÁRIO",YEAR([Data da Aprovação]),"")</f>
        <v>2006</v>
      </c>
      <c r="H3893" s="106">
        <f>Tabela9[[#This Row],[Valor do Provento R$]]/Tabela9[[#This Row],[Provento por 1 ou 1000 Ações]]</f>
        <v>5.2153907735E-4</v>
      </c>
    </row>
    <row r="3894" spans="1:8">
      <c r="A3894" s="118" t="s">
        <v>1597</v>
      </c>
      <c r="B3894" s="116" t="s">
        <v>1490</v>
      </c>
      <c r="C3894" s="138">
        <v>38835</v>
      </c>
      <c r="D3894" s="139">
        <v>1.4250247840000001</v>
      </c>
      <c r="E3894" s="118">
        <v>1000</v>
      </c>
      <c r="F3894" s="118" t="s">
        <v>1492</v>
      </c>
      <c r="G3894" s="113">
        <f>IF([Data da Aprovação]&lt;&gt;"ESTATUTÁRIO",YEAR([Data da Aprovação]),"")</f>
        <v>2006</v>
      </c>
      <c r="H3894" s="106">
        <f>Tabela9[[#This Row],[Valor do Provento R$]]/Tabela9[[#This Row],[Provento por 1 ou 1000 Ações]]</f>
        <v>1.4250247840000001E-3</v>
      </c>
    </row>
    <row r="3895" spans="1:8">
      <c r="A3895" s="119" t="s">
        <v>1597</v>
      </c>
      <c r="B3895" s="117" t="s">
        <v>1490</v>
      </c>
      <c r="C3895" s="140">
        <v>38835</v>
      </c>
      <c r="D3895" s="141">
        <v>1.4250247840000001</v>
      </c>
      <c r="E3895" s="119">
        <v>1000</v>
      </c>
      <c r="F3895" s="119" t="s">
        <v>1492</v>
      </c>
      <c r="G3895" s="114">
        <f>IF([Data da Aprovação]&lt;&gt;"ESTATUTÁRIO",YEAR([Data da Aprovação]),"")</f>
        <v>2006</v>
      </c>
      <c r="H3895" s="106">
        <f>Tabela9[[#This Row],[Valor do Provento R$]]/Tabela9[[#This Row],[Provento por 1 ou 1000 Ações]]</f>
        <v>1.4250247840000001E-3</v>
      </c>
    </row>
    <row r="3896" spans="1:8">
      <c r="A3896" s="118" t="s">
        <v>1597</v>
      </c>
      <c r="B3896" s="116" t="s">
        <v>1490</v>
      </c>
      <c r="C3896" s="138">
        <v>38897</v>
      </c>
      <c r="D3896" s="139">
        <v>0.47197548210000001</v>
      </c>
      <c r="E3896" s="118">
        <v>1000</v>
      </c>
      <c r="F3896" s="118" t="s">
        <v>1492</v>
      </c>
      <c r="G3896" s="113">
        <f>IF([Data da Aprovação]&lt;&gt;"ESTATUTÁRIO",YEAR([Data da Aprovação]),"")</f>
        <v>2006</v>
      </c>
      <c r="H3896" s="106">
        <f>Tabela9[[#This Row],[Valor do Provento R$]]/Tabela9[[#This Row],[Provento por 1 ou 1000 Ações]]</f>
        <v>4.7197548210000002E-4</v>
      </c>
    </row>
    <row r="3897" spans="1:8">
      <c r="A3897" s="119" t="s">
        <v>1597</v>
      </c>
      <c r="B3897" s="117" t="s">
        <v>1490</v>
      </c>
      <c r="C3897" s="140">
        <v>39198</v>
      </c>
      <c r="D3897" s="141">
        <v>1.471893076</v>
      </c>
      <c r="E3897" s="119">
        <v>1000</v>
      </c>
      <c r="F3897" s="119" t="s">
        <v>1492</v>
      </c>
      <c r="G3897" s="114">
        <f>IF([Data da Aprovação]&lt;&gt;"ESTATUTÁRIO",YEAR([Data da Aprovação]),"")</f>
        <v>2007</v>
      </c>
      <c r="H3897" s="106">
        <f>Tabela9[[#This Row],[Valor do Provento R$]]/Tabela9[[#This Row],[Provento por 1 ou 1000 Ações]]</f>
        <v>1.4718930760000001E-3</v>
      </c>
    </row>
    <row r="3898" spans="1:8">
      <c r="A3898" s="118" t="s">
        <v>1597</v>
      </c>
      <c r="B3898" s="116" t="s">
        <v>1490</v>
      </c>
      <c r="C3898" s="138">
        <v>39198</v>
      </c>
      <c r="D3898" s="139">
        <v>1.471893076</v>
      </c>
      <c r="E3898" s="118">
        <v>1000</v>
      </c>
      <c r="F3898" s="118" t="s">
        <v>1492</v>
      </c>
      <c r="G3898" s="113">
        <f>IF([Data da Aprovação]&lt;&gt;"ESTATUTÁRIO",YEAR([Data da Aprovação]),"")</f>
        <v>2007</v>
      </c>
      <c r="H3898" s="106">
        <f>Tabela9[[#This Row],[Valor do Provento R$]]/Tabela9[[#This Row],[Provento por 1 ou 1000 Ações]]</f>
        <v>1.4718930760000001E-3</v>
      </c>
    </row>
    <row r="3899" spans="1:8">
      <c r="A3899" s="119" t="s">
        <v>1597</v>
      </c>
      <c r="B3899" s="117" t="s">
        <v>1490</v>
      </c>
      <c r="C3899" s="140">
        <v>39198</v>
      </c>
      <c r="D3899" s="141">
        <v>1.02209941235</v>
      </c>
      <c r="E3899" s="119">
        <v>1000</v>
      </c>
      <c r="F3899" s="119" t="s">
        <v>1492</v>
      </c>
      <c r="G3899" s="114">
        <f>IF([Data da Aprovação]&lt;&gt;"ESTATUTÁRIO",YEAR([Data da Aprovação]),"")</f>
        <v>2007</v>
      </c>
      <c r="H3899" s="106">
        <f>Tabela9[[#This Row],[Valor do Provento R$]]/Tabela9[[#This Row],[Provento por 1 ou 1000 Ações]]</f>
        <v>1.0220994123500001E-3</v>
      </c>
    </row>
    <row r="3900" spans="1:8">
      <c r="A3900" s="118" t="s">
        <v>1597</v>
      </c>
      <c r="B3900" s="116" t="s">
        <v>1490</v>
      </c>
      <c r="C3900" s="138">
        <v>39198</v>
      </c>
      <c r="D3900" s="139">
        <v>1.02209941235</v>
      </c>
      <c r="E3900" s="118">
        <v>1000</v>
      </c>
      <c r="F3900" s="118" t="s">
        <v>1492</v>
      </c>
      <c r="G3900" s="113">
        <f>IF([Data da Aprovação]&lt;&gt;"ESTATUTÁRIO",YEAR([Data da Aprovação]),"")</f>
        <v>2007</v>
      </c>
      <c r="H3900" s="106">
        <f>Tabela9[[#This Row],[Valor do Provento R$]]/Tabela9[[#This Row],[Provento por 1 ou 1000 Ações]]</f>
        <v>1.0220994123500001E-3</v>
      </c>
    </row>
    <row r="3901" spans="1:8">
      <c r="A3901" s="119" t="s">
        <v>1597</v>
      </c>
      <c r="B3901" s="117" t="s">
        <v>1490</v>
      </c>
      <c r="C3901" s="140">
        <v>39563</v>
      </c>
      <c r="D3901" s="141">
        <v>0.89</v>
      </c>
      <c r="E3901" s="119">
        <v>1</v>
      </c>
      <c r="F3901" s="119" t="s">
        <v>1492</v>
      </c>
      <c r="G3901" s="114">
        <f>IF([Data da Aprovação]&lt;&gt;"ESTATUTÁRIO",YEAR([Data da Aprovação]),"")</f>
        <v>2008</v>
      </c>
      <c r="H3901" s="106">
        <f>Tabela9[[#This Row],[Valor do Provento R$]]/Tabela9[[#This Row],[Provento por 1 ou 1000 Ações]]</f>
        <v>0.89</v>
      </c>
    </row>
    <row r="3902" spans="1:8">
      <c r="A3902" s="118" t="s">
        <v>1597</v>
      </c>
      <c r="B3902" s="116" t="s">
        <v>1490</v>
      </c>
      <c r="C3902" s="138">
        <v>39563</v>
      </c>
      <c r="D3902" s="139">
        <v>0.89</v>
      </c>
      <c r="E3902" s="118">
        <v>1</v>
      </c>
      <c r="F3902" s="118" t="s">
        <v>1492</v>
      </c>
      <c r="G3902" s="113">
        <f>IF([Data da Aprovação]&lt;&gt;"ESTATUTÁRIO",YEAR([Data da Aprovação]),"")</f>
        <v>2008</v>
      </c>
      <c r="H3902" s="106">
        <f>Tabela9[[#This Row],[Valor do Provento R$]]/Tabela9[[#This Row],[Provento por 1 ou 1000 Ações]]</f>
        <v>0.89</v>
      </c>
    </row>
    <row r="3903" spans="1:8">
      <c r="A3903" s="119" t="s">
        <v>1597</v>
      </c>
      <c r="B3903" s="117" t="s">
        <v>1490</v>
      </c>
      <c r="C3903" s="140">
        <v>39932</v>
      </c>
      <c r="D3903" s="141">
        <v>0.95095459000000004</v>
      </c>
      <c r="E3903" s="119">
        <v>1</v>
      </c>
      <c r="F3903" s="119" t="s">
        <v>1492</v>
      </c>
      <c r="G3903" s="114">
        <f>IF([Data da Aprovação]&lt;&gt;"ESTATUTÁRIO",YEAR([Data da Aprovação]),"")</f>
        <v>2009</v>
      </c>
      <c r="H3903" s="106">
        <f>Tabela9[[#This Row],[Valor do Provento R$]]/Tabela9[[#This Row],[Provento por 1 ou 1000 Ações]]</f>
        <v>0.95095459000000004</v>
      </c>
    </row>
    <row r="3904" spans="1:8">
      <c r="A3904" s="118" t="s">
        <v>1597</v>
      </c>
      <c r="B3904" s="116" t="s">
        <v>1490</v>
      </c>
      <c r="C3904" s="138">
        <v>39932</v>
      </c>
      <c r="D3904" s="139">
        <v>0.95095459000000004</v>
      </c>
      <c r="E3904" s="118">
        <v>1</v>
      </c>
      <c r="F3904" s="118" t="s">
        <v>1492</v>
      </c>
      <c r="G3904" s="113">
        <f>IF([Data da Aprovação]&lt;&gt;"ESTATUTÁRIO",YEAR([Data da Aprovação]),"")</f>
        <v>2009</v>
      </c>
      <c r="H3904" s="106">
        <f>Tabela9[[#This Row],[Valor do Provento R$]]/Tabela9[[#This Row],[Provento por 1 ou 1000 Ações]]</f>
        <v>0.95095459000000004</v>
      </c>
    </row>
    <row r="3905" spans="1:8">
      <c r="A3905" s="119" t="s">
        <v>1597</v>
      </c>
      <c r="B3905" s="117" t="s">
        <v>1490</v>
      </c>
      <c r="C3905" s="140">
        <v>40297</v>
      </c>
      <c r="D3905" s="141">
        <v>0.75042976800000005</v>
      </c>
      <c r="E3905" s="119">
        <v>1</v>
      </c>
      <c r="F3905" s="119" t="s">
        <v>1492</v>
      </c>
      <c r="G3905" s="114">
        <f>IF([Data da Aprovação]&lt;&gt;"ESTATUTÁRIO",YEAR([Data da Aprovação]),"")</f>
        <v>2010</v>
      </c>
      <c r="H3905" s="106">
        <f>Tabela9[[#This Row],[Valor do Provento R$]]/Tabela9[[#This Row],[Provento por 1 ou 1000 Ações]]</f>
        <v>0.75042976800000005</v>
      </c>
    </row>
    <row r="3906" spans="1:8">
      <c r="A3906" s="118" t="s">
        <v>1597</v>
      </c>
      <c r="B3906" s="116" t="s">
        <v>1490</v>
      </c>
      <c r="C3906" s="138">
        <v>40297</v>
      </c>
      <c r="D3906" s="139">
        <v>0.75042976800000005</v>
      </c>
      <c r="E3906" s="118">
        <v>1</v>
      </c>
      <c r="F3906" s="118" t="s">
        <v>1492</v>
      </c>
      <c r="G3906" s="113">
        <f>IF([Data da Aprovação]&lt;&gt;"ESTATUTÁRIO",YEAR([Data da Aprovação]),"")</f>
        <v>2010</v>
      </c>
      <c r="H3906" s="106">
        <f>Tabela9[[#This Row],[Valor do Provento R$]]/Tabela9[[#This Row],[Provento por 1 ou 1000 Ações]]</f>
        <v>0.75042976800000005</v>
      </c>
    </row>
    <row r="3907" spans="1:8">
      <c r="A3907" s="119" t="s">
        <v>1597</v>
      </c>
      <c r="B3907" s="117" t="s">
        <v>1490</v>
      </c>
      <c r="C3907" s="140">
        <v>40528</v>
      </c>
      <c r="D3907" s="141">
        <v>1.319408855</v>
      </c>
      <c r="E3907" s="119">
        <v>1</v>
      </c>
      <c r="F3907" s="119" t="s">
        <v>1492</v>
      </c>
      <c r="G3907" s="114">
        <f>IF([Data da Aprovação]&lt;&gt;"ESTATUTÁRIO",YEAR([Data da Aprovação]),"")</f>
        <v>2010</v>
      </c>
      <c r="H3907" s="106">
        <f>Tabela9[[#This Row],[Valor do Provento R$]]/Tabela9[[#This Row],[Provento por 1 ou 1000 Ações]]</f>
        <v>1.319408855</v>
      </c>
    </row>
    <row r="3908" spans="1:8">
      <c r="A3908" s="118" t="s">
        <v>1597</v>
      </c>
      <c r="B3908" s="116" t="s">
        <v>1490</v>
      </c>
      <c r="C3908" s="138">
        <v>40662</v>
      </c>
      <c r="D3908" s="139">
        <v>0.875</v>
      </c>
      <c r="E3908" s="118">
        <v>1</v>
      </c>
      <c r="F3908" s="118" t="s">
        <v>1492</v>
      </c>
      <c r="G3908" s="113">
        <f>IF([Data da Aprovação]&lt;&gt;"ESTATUTÁRIO",YEAR([Data da Aprovação]),"")</f>
        <v>2011</v>
      </c>
      <c r="H3908" s="106">
        <f>Tabela9[[#This Row],[Valor do Provento R$]]/Tabela9[[#This Row],[Provento por 1 ou 1000 Ações]]</f>
        <v>0.875</v>
      </c>
    </row>
    <row r="3909" spans="1:8">
      <c r="A3909" s="119" t="s">
        <v>1597</v>
      </c>
      <c r="B3909" s="117" t="s">
        <v>1490</v>
      </c>
      <c r="C3909" s="140">
        <v>40662</v>
      </c>
      <c r="D3909" s="141">
        <v>0.875</v>
      </c>
      <c r="E3909" s="119">
        <v>1</v>
      </c>
      <c r="F3909" s="119" t="s">
        <v>1492</v>
      </c>
      <c r="G3909" s="114">
        <f>IF([Data da Aprovação]&lt;&gt;"ESTATUTÁRIO",YEAR([Data da Aprovação]),"")</f>
        <v>2011</v>
      </c>
      <c r="H3909" s="106">
        <f>Tabela9[[#This Row],[Valor do Provento R$]]/Tabela9[[#This Row],[Provento por 1 ou 1000 Ações]]</f>
        <v>0.875</v>
      </c>
    </row>
    <row r="3910" spans="1:8">
      <c r="A3910" s="118" t="s">
        <v>1597</v>
      </c>
      <c r="B3910" s="116" t="s">
        <v>1490</v>
      </c>
      <c r="C3910" s="138">
        <v>40886</v>
      </c>
      <c r="D3910" s="139">
        <v>1.2461083630000001</v>
      </c>
      <c r="E3910" s="118">
        <v>1</v>
      </c>
      <c r="F3910" s="118" t="s">
        <v>1492</v>
      </c>
      <c r="G3910" s="113">
        <f>IF([Data da Aprovação]&lt;&gt;"ESTATUTÁRIO",YEAR([Data da Aprovação]),"")</f>
        <v>2011</v>
      </c>
      <c r="H3910" s="106">
        <f>Tabela9[[#This Row],[Valor do Provento R$]]/Tabela9[[#This Row],[Provento por 1 ou 1000 Ações]]</f>
        <v>1.2461083630000001</v>
      </c>
    </row>
    <row r="3911" spans="1:8">
      <c r="A3911" s="119" t="s">
        <v>1597</v>
      </c>
      <c r="B3911" s="117" t="s">
        <v>1490</v>
      </c>
      <c r="C3911" s="140">
        <v>41026</v>
      </c>
      <c r="D3911" s="141">
        <v>0.94853841900000002</v>
      </c>
      <c r="E3911" s="119">
        <v>1</v>
      </c>
      <c r="F3911" s="119" t="s">
        <v>1492</v>
      </c>
      <c r="G3911" s="114">
        <f>IF([Data da Aprovação]&lt;&gt;"ESTATUTÁRIO",YEAR([Data da Aprovação]),"")</f>
        <v>2012</v>
      </c>
      <c r="H3911" s="106">
        <f>Tabela9[[#This Row],[Valor do Provento R$]]/Tabela9[[#This Row],[Provento por 1 ou 1000 Ações]]</f>
        <v>0.94853841900000002</v>
      </c>
    </row>
    <row r="3912" spans="1:8">
      <c r="A3912" s="118" t="s">
        <v>1597</v>
      </c>
      <c r="B3912" s="116" t="s">
        <v>1490</v>
      </c>
      <c r="C3912" s="138">
        <v>41026</v>
      </c>
      <c r="D3912" s="139">
        <v>0.94853841900000002</v>
      </c>
      <c r="E3912" s="118">
        <v>1</v>
      </c>
      <c r="F3912" s="118" t="s">
        <v>1492</v>
      </c>
      <c r="G3912" s="113">
        <f>IF([Data da Aprovação]&lt;&gt;"ESTATUTÁRIO",YEAR([Data da Aprovação]),"")</f>
        <v>2012</v>
      </c>
      <c r="H3912" s="106">
        <f>Tabela9[[#This Row],[Valor do Provento R$]]/Tabela9[[#This Row],[Provento por 1 ou 1000 Ações]]</f>
        <v>0.94853841900000002</v>
      </c>
    </row>
    <row r="3913" spans="1:8">
      <c r="A3913" s="119" t="s">
        <v>1597</v>
      </c>
      <c r="B3913" s="117" t="s">
        <v>1490</v>
      </c>
      <c r="C3913" s="140">
        <v>41263</v>
      </c>
      <c r="D3913" s="141">
        <v>1.4073694450000001</v>
      </c>
      <c r="E3913" s="119">
        <v>1</v>
      </c>
      <c r="F3913" s="119" t="s">
        <v>1492</v>
      </c>
      <c r="G3913" s="114">
        <f>IF([Data da Aprovação]&lt;&gt;"ESTATUTÁRIO",YEAR([Data da Aprovação]),"")</f>
        <v>2012</v>
      </c>
      <c r="H3913" s="106">
        <f>Tabela9[[#This Row],[Valor do Provento R$]]/Tabela9[[#This Row],[Provento por 1 ou 1000 Ações]]</f>
        <v>1.4073694450000001</v>
      </c>
    </row>
    <row r="3914" spans="1:8">
      <c r="A3914" s="118" t="s">
        <v>1597</v>
      </c>
      <c r="B3914" s="116" t="s">
        <v>1490</v>
      </c>
      <c r="C3914" s="138">
        <v>41263</v>
      </c>
      <c r="D3914" s="139">
        <v>0.46912314799999999</v>
      </c>
      <c r="E3914" s="118">
        <v>1</v>
      </c>
      <c r="F3914" s="118" t="s">
        <v>1492</v>
      </c>
      <c r="G3914" s="113">
        <f>IF([Data da Aprovação]&lt;&gt;"ESTATUTÁRIO",YEAR([Data da Aprovação]),"")</f>
        <v>2012</v>
      </c>
      <c r="H3914" s="106">
        <f>Tabela9[[#This Row],[Valor do Provento R$]]/Tabela9[[#This Row],[Provento por 1 ou 1000 Ações]]</f>
        <v>0.46912314799999999</v>
      </c>
    </row>
    <row r="3915" spans="1:8">
      <c r="A3915" s="119" t="s">
        <v>1597</v>
      </c>
      <c r="B3915" s="117" t="s">
        <v>1490</v>
      </c>
      <c r="C3915" s="140">
        <v>41263</v>
      </c>
      <c r="D3915" s="141">
        <v>0.99688668999999996</v>
      </c>
      <c r="E3915" s="119">
        <v>1</v>
      </c>
      <c r="F3915" s="119" t="s">
        <v>1489</v>
      </c>
      <c r="G3915" s="114">
        <f>IF([Data da Aprovação]&lt;&gt;"ESTATUTÁRIO",YEAR([Data da Aprovação]),"")</f>
        <v>2012</v>
      </c>
      <c r="H3915" s="106">
        <f>Tabela9[[#This Row],[Valor do Provento R$]]/Tabela9[[#This Row],[Provento por 1 ou 1000 Ações]]</f>
        <v>0.99688668999999996</v>
      </c>
    </row>
    <row r="3916" spans="1:8">
      <c r="A3916" s="118" t="s">
        <v>1597</v>
      </c>
      <c r="B3916" s="116" t="s">
        <v>1490</v>
      </c>
      <c r="C3916" s="138">
        <v>41263</v>
      </c>
      <c r="D3916" s="139">
        <v>0.99688668999999996</v>
      </c>
      <c r="E3916" s="118">
        <v>1</v>
      </c>
      <c r="F3916" s="118" t="s">
        <v>1489</v>
      </c>
      <c r="G3916" s="113">
        <f>IF([Data da Aprovação]&lt;&gt;"ESTATUTÁRIO",YEAR([Data da Aprovação]),"")</f>
        <v>2012</v>
      </c>
      <c r="H3916" s="106">
        <f>Tabela9[[#This Row],[Valor do Provento R$]]/Tabela9[[#This Row],[Provento por 1 ou 1000 Ações]]</f>
        <v>0.99688668999999996</v>
      </c>
    </row>
    <row r="3917" spans="1:8">
      <c r="A3917" s="119" t="s">
        <v>1597</v>
      </c>
      <c r="B3917" s="117" t="s">
        <v>1490</v>
      </c>
      <c r="C3917" s="140">
        <v>41394</v>
      </c>
      <c r="D3917" s="141">
        <v>0.71430273799999999</v>
      </c>
      <c r="E3917" s="119">
        <v>1</v>
      </c>
      <c r="F3917" s="119" t="s">
        <v>1492</v>
      </c>
      <c r="G3917" s="114">
        <f>IF([Data da Aprovação]&lt;&gt;"ESTATUTÁRIO",YEAR([Data da Aprovação]),"")</f>
        <v>2013</v>
      </c>
      <c r="H3917" s="106">
        <f>Tabela9[[#This Row],[Valor do Provento R$]]/Tabela9[[#This Row],[Provento por 1 ou 1000 Ações]]</f>
        <v>0.71430273799999999</v>
      </c>
    </row>
    <row r="3918" spans="1:8">
      <c r="A3918" s="118" t="s">
        <v>1597</v>
      </c>
      <c r="B3918" s="116" t="s">
        <v>1490</v>
      </c>
      <c r="C3918" s="138">
        <v>41394</v>
      </c>
      <c r="D3918" s="139">
        <v>0.71430273799999999</v>
      </c>
      <c r="E3918" s="118">
        <v>1</v>
      </c>
      <c r="F3918" s="118" t="s">
        <v>1492</v>
      </c>
      <c r="G3918" s="113">
        <f>IF([Data da Aprovação]&lt;&gt;"ESTATUTÁRIO",YEAR([Data da Aprovação]),"")</f>
        <v>2013</v>
      </c>
      <c r="H3918" s="106">
        <f>Tabela9[[#This Row],[Valor do Provento R$]]/Tabela9[[#This Row],[Provento por 1 ou 1000 Ações]]</f>
        <v>0.71430273799999999</v>
      </c>
    </row>
    <row r="3919" spans="1:8">
      <c r="A3919" s="119" t="s">
        <v>1597</v>
      </c>
      <c r="B3919" s="117" t="s">
        <v>1490</v>
      </c>
      <c r="C3919" s="140">
        <v>41613</v>
      </c>
      <c r="D3919" s="141">
        <v>0.554058049</v>
      </c>
      <c r="E3919" s="119">
        <v>1</v>
      </c>
      <c r="F3919" s="119" t="s">
        <v>1489</v>
      </c>
      <c r="G3919" s="114">
        <f>IF([Data da Aprovação]&lt;&gt;"ESTATUTÁRIO",YEAR([Data da Aprovação]),"")</f>
        <v>2013</v>
      </c>
      <c r="H3919" s="106">
        <f>Tabela9[[#This Row],[Valor do Provento R$]]/Tabela9[[#This Row],[Provento por 1 ou 1000 Ações]]</f>
        <v>0.554058049</v>
      </c>
    </row>
    <row r="3920" spans="1:8">
      <c r="A3920" s="118" t="s">
        <v>1598</v>
      </c>
      <c r="B3920" s="116" t="s">
        <v>1488</v>
      </c>
      <c r="C3920" s="138">
        <v>35774</v>
      </c>
      <c r="D3920" s="139">
        <v>3.9142329999999999</v>
      </c>
      <c r="E3920" s="118">
        <v>1000</v>
      </c>
      <c r="F3920" s="118" t="s">
        <v>1489</v>
      </c>
      <c r="G3920" s="113">
        <f>IF([Data da Aprovação]&lt;&gt;"ESTATUTÁRIO",YEAR([Data da Aprovação]),"")</f>
        <v>1997</v>
      </c>
      <c r="H3920" s="106">
        <f>Tabela9[[#This Row],[Valor do Provento R$]]/Tabela9[[#This Row],[Provento por 1 ou 1000 Ações]]</f>
        <v>3.9142329999999996E-3</v>
      </c>
    </row>
    <row r="3921" spans="1:8">
      <c r="A3921" s="119" t="s">
        <v>1598</v>
      </c>
      <c r="B3921" s="117" t="s">
        <v>1488</v>
      </c>
      <c r="C3921" s="140">
        <v>36031</v>
      </c>
      <c r="D3921" s="141">
        <v>3.3270979999999999</v>
      </c>
      <c r="E3921" s="119">
        <v>1000</v>
      </c>
      <c r="F3921" s="119" t="s">
        <v>1489</v>
      </c>
      <c r="G3921" s="114">
        <f>IF([Data da Aprovação]&lt;&gt;"ESTATUTÁRIO",YEAR([Data da Aprovação]),"")</f>
        <v>1998</v>
      </c>
      <c r="H3921" s="106">
        <f>Tabela9[[#This Row],[Valor do Provento R$]]/Tabela9[[#This Row],[Provento por 1 ou 1000 Ações]]</f>
        <v>3.3270979999999997E-3</v>
      </c>
    </row>
    <row r="3922" spans="1:8">
      <c r="A3922" s="118" t="s">
        <v>1598</v>
      </c>
      <c r="B3922" s="116" t="s">
        <v>1488</v>
      </c>
      <c r="C3922" s="138">
        <v>36277</v>
      </c>
      <c r="D3922" s="139">
        <v>0.58713499999999996</v>
      </c>
      <c r="E3922" s="118">
        <v>1000</v>
      </c>
      <c r="F3922" s="118" t="s">
        <v>1492</v>
      </c>
      <c r="G3922" s="113">
        <f>IF([Data da Aprovação]&lt;&gt;"ESTATUTÁRIO",YEAR([Data da Aprovação]),"")</f>
        <v>1999</v>
      </c>
      <c r="H3922" s="106">
        <f>Tabela9[[#This Row],[Valor do Provento R$]]/Tabela9[[#This Row],[Provento por 1 ou 1000 Ações]]</f>
        <v>5.8713499999999991E-4</v>
      </c>
    </row>
    <row r="3923" spans="1:8">
      <c r="A3923" s="119" t="s">
        <v>1598</v>
      </c>
      <c r="B3923" s="117" t="s">
        <v>1488</v>
      </c>
      <c r="C3923" s="140">
        <v>39577</v>
      </c>
      <c r="D3923" s="141">
        <v>1.7801566000000001E-2</v>
      </c>
      <c r="E3923" s="119">
        <v>1</v>
      </c>
      <c r="F3923" s="119" t="s">
        <v>1489</v>
      </c>
      <c r="G3923" s="114">
        <f>IF([Data da Aprovação]&lt;&gt;"ESTATUTÁRIO",YEAR([Data da Aprovação]),"")</f>
        <v>2008</v>
      </c>
      <c r="H3923" s="106">
        <f>Tabela9[[#This Row],[Valor do Provento R$]]/Tabela9[[#This Row],[Provento por 1 ou 1000 Ações]]</f>
        <v>1.7801566000000001E-2</v>
      </c>
    </row>
    <row r="3924" spans="1:8">
      <c r="A3924" s="118" t="s">
        <v>1598</v>
      </c>
      <c r="B3924" s="116" t="s">
        <v>1488</v>
      </c>
      <c r="C3924" s="138">
        <v>39668</v>
      </c>
      <c r="D3924" s="139">
        <v>0.13740345900000001</v>
      </c>
      <c r="E3924" s="118">
        <v>1</v>
      </c>
      <c r="F3924" s="118" t="s">
        <v>1489</v>
      </c>
      <c r="G3924" s="113">
        <f>IF([Data da Aprovação]&lt;&gt;"ESTATUTÁRIO",YEAR([Data da Aprovação]),"")</f>
        <v>2008</v>
      </c>
      <c r="H3924" s="106">
        <f>Tabela9[[#This Row],[Valor do Provento R$]]/Tabela9[[#This Row],[Provento por 1 ou 1000 Ações]]</f>
        <v>0.13740345900000001</v>
      </c>
    </row>
    <row r="3925" spans="1:8">
      <c r="A3925" s="119" t="s">
        <v>1598</v>
      </c>
      <c r="B3925" s="117" t="s">
        <v>1488</v>
      </c>
      <c r="C3925" s="140">
        <v>39947</v>
      </c>
      <c r="D3925" s="141">
        <v>4.7546405999999999E-2</v>
      </c>
      <c r="E3925" s="119">
        <v>1</v>
      </c>
      <c r="F3925" s="119" t="s">
        <v>1489</v>
      </c>
      <c r="G3925" s="114">
        <f>IF([Data da Aprovação]&lt;&gt;"ESTATUTÁRIO",YEAR([Data da Aprovação]),"")</f>
        <v>2009</v>
      </c>
      <c r="H3925" s="106">
        <f>Tabela9[[#This Row],[Valor do Provento R$]]/Tabela9[[#This Row],[Provento por 1 ou 1000 Ações]]</f>
        <v>4.7546405999999999E-2</v>
      </c>
    </row>
    <row r="3926" spans="1:8">
      <c r="A3926" s="118" t="s">
        <v>1598</v>
      </c>
      <c r="B3926" s="116" t="s">
        <v>1488</v>
      </c>
      <c r="C3926" s="138">
        <v>40036</v>
      </c>
      <c r="D3926" s="139">
        <v>0.140896611</v>
      </c>
      <c r="E3926" s="118">
        <v>1</v>
      </c>
      <c r="F3926" s="118" t="s">
        <v>1489</v>
      </c>
      <c r="G3926" s="113">
        <f>IF([Data da Aprovação]&lt;&gt;"ESTATUTÁRIO",YEAR([Data da Aprovação]),"")</f>
        <v>2009</v>
      </c>
      <c r="H3926" s="106">
        <f>Tabela9[[#This Row],[Valor do Provento R$]]/Tabela9[[#This Row],[Provento por 1 ou 1000 Ações]]</f>
        <v>0.140896611</v>
      </c>
    </row>
    <row r="3927" spans="1:8">
      <c r="A3927" s="119" t="s">
        <v>1598</v>
      </c>
      <c r="B3927" s="117" t="s">
        <v>1488</v>
      </c>
      <c r="C3927" s="140">
        <v>40127</v>
      </c>
      <c r="D3927" s="141">
        <v>0.1095862532</v>
      </c>
      <c r="E3927" s="119">
        <v>1</v>
      </c>
      <c r="F3927" s="119" t="s">
        <v>1489</v>
      </c>
      <c r="G3927" s="114">
        <f>IF([Data da Aprovação]&lt;&gt;"ESTATUTÁRIO",YEAR([Data da Aprovação]),"")</f>
        <v>2009</v>
      </c>
      <c r="H3927" s="106">
        <f>Tabela9[[#This Row],[Valor do Provento R$]]/Tabela9[[#This Row],[Provento por 1 ou 1000 Ações]]</f>
        <v>0.1095862532</v>
      </c>
    </row>
    <row r="3928" spans="1:8">
      <c r="A3928" s="118" t="s">
        <v>1598</v>
      </c>
      <c r="B3928" s="116" t="s">
        <v>1488</v>
      </c>
      <c r="C3928" s="138">
        <v>40298</v>
      </c>
      <c r="D3928" s="139">
        <v>0.1083903121</v>
      </c>
      <c r="E3928" s="118">
        <v>1</v>
      </c>
      <c r="F3928" s="118" t="s">
        <v>1492</v>
      </c>
      <c r="G3928" s="113">
        <f>IF([Data da Aprovação]&lt;&gt;"ESTATUTÁRIO",YEAR([Data da Aprovação]),"")</f>
        <v>2010</v>
      </c>
      <c r="H3928" s="106">
        <f>Tabela9[[#This Row],[Valor do Provento R$]]/Tabela9[[#This Row],[Provento por 1 ou 1000 Ações]]</f>
        <v>0.1083903121</v>
      </c>
    </row>
    <row r="3929" spans="1:8">
      <c r="A3929" s="119" t="s">
        <v>1598</v>
      </c>
      <c r="B3929" s="117" t="s">
        <v>1488</v>
      </c>
      <c r="C3929" s="140">
        <v>40309</v>
      </c>
      <c r="D3929" s="141">
        <v>3.1891227100000002E-2</v>
      </c>
      <c r="E3929" s="119">
        <v>1</v>
      </c>
      <c r="F3929" s="119" t="s">
        <v>1489</v>
      </c>
      <c r="G3929" s="114">
        <f>IF([Data da Aprovação]&lt;&gt;"ESTATUTÁRIO",YEAR([Data da Aprovação]),"")</f>
        <v>2010</v>
      </c>
      <c r="H3929" s="106">
        <f>Tabela9[[#This Row],[Valor do Provento R$]]/Tabela9[[#This Row],[Provento por 1 ou 1000 Ações]]</f>
        <v>3.1891227100000002E-2</v>
      </c>
    </row>
    <row r="3930" spans="1:8">
      <c r="A3930" s="118" t="s">
        <v>1598</v>
      </c>
      <c r="B3930" s="116" t="s">
        <v>1488</v>
      </c>
      <c r="C3930" s="138">
        <v>40400</v>
      </c>
      <c r="D3930" s="139">
        <v>7.8275895100000006E-2</v>
      </c>
      <c r="E3930" s="118">
        <v>1</v>
      </c>
      <c r="F3930" s="118" t="s">
        <v>1489</v>
      </c>
      <c r="G3930" s="113">
        <f>IF([Data da Aprovação]&lt;&gt;"ESTATUTÁRIO",YEAR([Data da Aprovação]),"")</f>
        <v>2010</v>
      </c>
      <c r="H3930" s="106">
        <f>Tabela9[[#This Row],[Valor do Provento R$]]/Tabela9[[#This Row],[Provento por 1 ou 1000 Ações]]</f>
        <v>7.8275895100000006E-2</v>
      </c>
    </row>
    <row r="3931" spans="1:8">
      <c r="A3931" s="119" t="s">
        <v>1598</v>
      </c>
      <c r="B3931" s="117" t="s">
        <v>1488</v>
      </c>
      <c r="C3931" s="140">
        <v>40494</v>
      </c>
      <c r="D3931" s="141">
        <v>7.8275895100000006E-2</v>
      </c>
      <c r="E3931" s="119">
        <v>1</v>
      </c>
      <c r="F3931" s="119" t="s">
        <v>1489</v>
      </c>
      <c r="G3931" s="114">
        <f>IF([Data da Aprovação]&lt;&gt;"ESTATUTÁRIO",YEAR([Data da Aprovação]),"")</f>
        <v>2010</v>
      </c>
      <c r="H3931" s="106">
        <f>Tabela9[[#This Row],[Valor do Provento R$]]/Tabela9[[#This Row],[Provento por 1 ou 1000 Ações]]</f>
        <v>7.8275895100000006E-2</v>
      </c>
    </row>
    <row r="3932" spans="1:8">
      <c r="A3932" s="118" t="s">
        <v>1598</v>
      </c>
      <c r="B3932" s="116" t="s">
        <v>1488</v>
      </c>
      <c r="C3932" s="138">
        <v>40662</v>
      </c>
      <c r="D3932" s="139">
        <v>0.51486764249999994</v>
      </c>
      <c r="E3932" s="118">
        <v>1</v>
      </c>
      <c r="F3932" s="118" t="s">
        <v>1492</v>
      </c>
      <c r="G3932" s="113">
        <f>IF([Data da Aprovação]&lt;&gt;"ESTATUTÁRIO",YEAR([Data da Aprovação]),"")</f>
        <v>2011</v>
      </c>
      <c r="H3932" s="106">
        <f>Tabela9[[#This Row],[Valor do Provento R$]]/Tabela9[[#This Row],[Provento por 1 ou 1000 Ações]]</f>
        <v>0.51486764249999994</v>
      </c>
    </row>
    <row r="3933" spans="1:8">
      <c r="A3933" s="119" t="s">
        <v>1598</v>
      </c>
      <c r="B3933" s="117" t="s">
        <v>1488</v>
      </c>
      <c r="C3933" s="140">
        <v>40668</v>
      </c>
      <c r="D3933" s="141">
        <v>3.1891227100000002E-2</v>
      </c>
      <c r="E3933" s="119">
        <v>1</v>
      </c>
      <c r="F3933" s="119" t="s">
        <v>1489</v>
      </c>
      <c r="G3933" s="114">
        <f>IF([Data da Aprovação]&lt;&gt;"ESTATUTÁRIO",YEAR([Data da Aprovação]),"")</f>
        <v>2011</v>
      </c>
      <c r="H3933" s="106">
        <f>Tabela9[[#This Row],[Valor do Provento R$]]/Tabela9[[#This Row],[Provento por 1 ou 1000 Ações]]</f>
        <v>3.1891227100000002E-2</v>
      </c>
    </row>
    <row r="3934" spans="1:8">
      <c r="A3934" s="118" t="s">
        <v>1598</v>
      </c>
      <c r="B3934" s="116" t="s">
        <v>1488</v>
      </c>
      <c r="C3934" s="138">
        <v>40759</v>
      </c>
      <c r="D3934" s="139">
        <v>0.15655179020000001</v>
      </c>
      <c r="E3934" s="118">
        <v>1</v>
      </c>
      <c r="F3934" s="118" t="s">
        <v>1489</v>
      </c>
      <c r="G3934" s="113">
        <f>IF([Data da Aprovação]&lt;&gt;"ESTATUTÁRIO",YEAR([Data da Aprovação]),"")</f>
        <v>2011</v>
      </c>
      <c r="H3934" s="106">
        <f>Tabela9[[#This Row],[Valor do Provento R$]]/Tabela9[[#This Row],[Provento por 1 ou 1000 Ações]]</f>
        <v>0.15655179020000001</v>
      </c>
    </row>
    <row r="3935" spans="1:8">
      <c r="A3935" s="119" t="s">
        <v>1598</v>
      </c>
      <c r="B3935" s="117" t="s">
        <v>1488</v>
      </c>
      <c r="C3935" s="140">
        <v>41023</v>
      </c>
      <c r="D3935" s="141">
        <v>0.50096572900000003</v>
      </c>
      <c r="E3935" s="119">
        <v>1</v>
      </c>
      <c r="F3935" s="119" t="s">
        <v>1492</v>
      </c>
      <c r="G3935" s="114">
        <f>IF([Data da Aprovação]&lt;&gt;"ESTATUTÁRIO",YEAR([Data da Aprovação]),"")</f>
        <v>2012</v>
      </c>
      <c r="H3935" s="106">
        <f>Tabela9[[#This Row],[Valor do Provento R$]]/Tabela9[[#This Row],[Provento por 1 ou 1000 Ações]]</f>
        <v>0.50096572900000003</v>
      </c>
    </row>
    <row r="3936" spans="1:8">
      <c r="A3936" s="118" t="s">
        <v>1598</v>
      </c>
      <c r="B3936" s="116" t="s">
        <v>1488</v>
      </c>
      <c r="C3936" s="138">
        <v>41023</v>
      </c>
      <c r="D3936" s="139">
        <v>0.72140570400000004</v>
      </c>
      <c r="E3936" s="118">
        <v>1</v>
      </c>
      <c r="F3936" s="118" t="s">
        <v>1492</v>
      </c>
      <c r="G3936" s="113">
        <f>IF([Data da Aprovação]&lt;&gt;"ESTATUTÁRIO",YEAR([Data da Aprovação]),"")</f>
        <v>2012</v>
      </c>
      <c r="H3936" s="106">
        <f>Tabela9[[#This Row],[Valor do Provento R$]]/Tabela9[[#This Row],[Provento por 1 ou 1000 Ações]]</f>
        <v>0.72140570400000004</v>
      </c>
    </row>
    <row r="3937" spans="1:8">
      <c r="A3937" s="119" t="s">
        <v>1598</v>
      </c>
      <c r="B3937" s="117" t="s">
        <v>1488</v>
      </c>
      <c r="C3937" s="140">
        <v>41037</v>
      </c>
      <c r="D3937" s="141">
        <v>0.18844301729999999</v>
      </c>
      <c r="E3937" s="119">
        <v>1</v>
      </c>
      <c r="F3937" s="119" t="s">
        <v>1489</v>
      </c>
      <c r="G3937" s="114">
        <f>IF([Data da Aprovação]&lt;&gt;"ESTATUTÁRIO",YEAR([Data da Aprovação]),"")</f>
        <v>2012</v>
      </c>
      <c r="H3937" s="106">
        <f>Tabela9[[#This Row],[Valor do Provento R$]]/Tabela9[[#This Row],[Provento por 1 ou 1000 Ações]]</f>
        <v>0.18844301729999999</v>
      </c>
    </row>
    <row r="3938" spans="1:8">
      <c r="A3938" s="118" t="s">
        <v>1598</v>
      </c>
      <c r="B3938" s="116" t="s">
        <v>1488</v>
      </c>
      <c r="C3938" s="138">
        <v>41128</v>
      </c>
      <c r="D3938" s="139">
        <v>0.1250781946</v>
      </c>
      <c r="E3938" s="118">
        <v>1</v>
      </c>
      <c r="F3938" s="118" t="s">
        <v>1489</v>
      </c>
      <c r="G3938" s="113">
        <f>IF([Data da Aprovação]&lt;&gt;"ESTATUTÁRIO",YEAR([Data da Aprovação]),"")</f>
        <v>2012</v>
      </c>
      <c r="H3938" s="106">
        <f>Tabela9[[#This Row],[Valor do Provento R$]]/Tabela9[[#This Row],[Provento por 1 ou 1000 Ações]]</f>
        <v>0.1250781946</v>
      </c>
    </row>
    <row r="3939" spans="1:8">
      <c r="A3939" s="119" t="s">
        <v>1598</v>
      </c>
      <c r="B3939" s="117" t="s">
        <v>1488</v>
      </c>
      <c r="C3939" s="140">
        <v>41388</v>
      </c>
      <c r="D3939" s="141">
        <v>0.84794100100000003</v>
      </c>
      <c r="E3939" s="119">
        <v>1</v>
      </c>
      <c r="F3939" s="119" t="s">
        <v>1492</v>
      </c>
      <c r="G3939" s="114">
        <f>IF([Data da Aprovação]&lt;&gt;"ESTATUTÁRIO",YEAR([Data da Aprovação]),"")</f>
        <v>2013</v>
      </c>
      <c r="H3939" s="106">
        <f>Tabela9[[#This Row],[Valor do Provento R$]]/Tabela9[[#This Row],[Provento por 1 ou 1000 Ações]]</f>
        <v>0.84794100100000003</v>
      </c>
    </row>
    <row r="3940" spans="1:8">
      <c r="A3940" s="118" t="s">
        <v>1598</v>
      </c>
      <c r="B3940" s="116" t="s">
        <v>1488</v>
      </c>
      <c r="C3940" s="138">
        <v>41401</v>
      </c>
      <c r="D3940" s="139">
        <v>0.3031458608</v>
      </c>
      <c r="E3940" s="118">
        <v>1</v>
      </c>
      <c r="F3940" s="118" t="s">
        <v>1489</v>
      </c>
      <c r="G3940" s="113">
        <f>IF([Data da Aprovação]&lt;&gt;"ESTATUTÁRIO",YEAR([Data da Aprovação]),"")</f>
        <v>2013</v>
      </c>
      <c r="H3940" s="106">
        <f>Tabela9[[#This Row],[Valor do Provento R$]]/Tabela9[[#This Row],[Provento por 1 ou 1000 Ações]]</f>
        <v>0.3031458608</v>
      </c>
    </row>
    <row r="3941" spans="1:8">
      <c r="A3941" s="119" t="s">
        <v>1598</v>
      </c>
      <c r="B3941" s="117" t="s">
        <v>1488</v>
      </c>
      <c r="C3941" s="140">
        <v>41499</v>
      </c>
      <c r="D3941" s="141">
        <v>0.26579116349999998</v>
      </c>
      <c r="E3941" s="119">
        <v>1</v>
      </c>
      <c r="F3941" s="119" t="s">
        <v>1489</v>
      </c>
      <c r="G3941" s="114">
        <f>IF([Data da Aprovação]&lt;&gt;"ESTATUTÁRIO",YEAR([Data da Aprovação]),"")</f>
        <v>2013</v>
      </c>
      <c r="H3941" s="106">
        <f>Tabela9[[#This Row],[Valor do Provento R$]]/Tabela9[[#This Row],[Provento por 1 ou 1000 Ações]]</f>
        <v>0.26579116349999998</v>
      </c>
    </row>
    <row r="3942" spans="1:8">
      <c r="A3942" s="118" t="s">
        <v>1598</v>
      </c>
      <c r="B3942" s="116" t="s">
        <v>1490</v>
      </c>
      <c r="C3942" s="138">
        <v>35774</v>
      </c>
      <c r="D3942" s="139">
        <v>3.9142329999999999</v>
      </c>
      <c r="E3942" s="118">
        <v>1000</v>
      </c>
      <c r="F3942" s="118" t="s">
        <v>1489</v>
      </c>
      <c r="G3942" s="113">
        <f>IF([Data da Aprovação]&lt;&gt;"ESTATUTÁRIO",YEAR([Data da Aprovação]),"")</f>
        <v>1997</v>
      </c>
      <c r="H3942" s="106">
        <f>Tabela9[[#This Row],[Valor do Provento R$]]/Tabela9[[#This Row],[Provento por 1 ou 1000 Ações]]</f>
        <v>3.9142329999999996E-3</v>
      </c>
    </row>
    <row r="3943" spans="1:8">
      <c r="A3943" s="119" t="s">
        <v>1598</v>
      </c>
      <c r="B3943" s="117" t="s">
        <v>1490</v>
      </c>
      <c r="C3943" s="140">
        <v>36031</v>
      </c>
      <c r="D3943" s="141">
        <v>3.3270979999999999</v>
      </c>
      <c r="E3943" s="119">
        <v>1000</v>
      </c>
      <c r="F3943" s="119" t="s">
        <v>1489</v>
      </c>
      <c r="G3943" s="114">
        <f>IF([Data da Aprovação]&lt;&gt;"ESTATUTÁRIO",YEAR([Data da Aprovação]),"")</f>
        <v>1998</v>
      </c>
      <c r="H3943" s="106">
        <f>Tabela9[[#This Row],[Valor do Provento R$]]/Tabela9[[#This Row],[Provento por 1 ou 1000 Ações]]</f>
        <v>3.3270979999999997E-3</v>
      </c>
    </row>
    <row r="3944" spans="1:8">
      <c r="A3944" s="118" t="s">
        <v>1598</v>
      </c>
      <c r="B3944" s="116" t="s">
        <v>1490</v>
      </c>
      <c r="C3944" s="138">
        <v>36277</v>
      </c>
      <c r="D3944" s="139">
        <v>0.58713499999999996</v>
      </c>
      <c r="E3944" s="118">
        <v>1000</v>
      </c>
      <c r="F3944" s="118" t="s">
        <v>1492</v>
      </c>
      <c r="G3944" s="113">
        <f>IF([Data da Aprovação]&lt;&gt;"ESTATUTÁRIO",YEAR([Data da Aprovação]),"")</f>
        <v>1999</v>
      </c>
      <c r="H3944" s="106">
        <f>Tabela9[[#This Row],[Valor do Provento R$]]/Tabela9[[#This Row],[Provento por 1 ou 1000 Ações]]</f>
        <v>5.8713499999999991E-4</v>
      </c>
    </row>
    <row r="3945" spans="1:8">
      <c r="A3945" s="119" t="s">
        <v>1598</v>
      </c>
      <c r="B3945" s="117" t="s">
        <v>1490</v>
      </c>
      <c r="C3945" s="140">
        <v>36651</v>
      </c>
      <c r="D3945" s="141">
        <v>0.94467533332999998</v>
      </c>
      <c r="E3945" s="119">
        <v>1000</v>
      </c>
      <c r="F3945" s="119" t="s">
        <v>1492</v>
      </c>
      <c r="G3945" s="114">
        <f>IF([Data da Aprovação]&lt;&gt;"ESTATUTÁRIO",YEAR([Data da Aprovação]),"")</f>
        <v>2000</v>
      </c>
      <c r="H3945" s="106">
        <f>Tabela9[[#This Row],[Valor do Provento R$]]/Tabela9[[#This Row],[Provento por 1 ou 1000 Ações]]</f>
        <v>9.4467533332999996E-4</v>
      </c>
    </row>
    <row r="3946" spans="1:8">
      <c r="A3946" s="118" t="s">
        <v>1598</v>
      </c>
      <c r="B3946" s="116" t="s">
        <v>1490</v>
      </c>
      <c r="C3946" s="138">
        <v>36651</v>
      </c>
      <c r="D3946" s="139">
        <v>0.94467533332999998</v>
      </c>
      <c r="E3946" s="118">
        <v>1000</v>
      </c>
      <c r="F3946" s="118" t="s">
        <v>1492</v>
      </c>
      <c r="G3946" s="113">
        <f>IF([Data da Aprovação]&lt;&gt;"ESTATUTÁRIO",YEAR([Data da Aprovação]),"")</f>
        <v>2000</v>
      </c>
      <c r="H3946" s="106">
        <f>Tabela9[[#This Row],[Valor do Provento R$]]/Tabela9[[#This Row],[Provento por 1 ou 1000 Ações]]</f>
        <v>9.4467533332999996E-4</v>
      </c>
    </row>
    <row r="3947" spans="1:8">
      <c r="A3947" s="119" t="s">
        <v>1598</v>
      </c>
      <c r="B3947" s="117" t="s">
        <v>1490</v>
      </c>
      <c r="C3947" s="140">
        <v>36651</v>
      </c>
      <c r="D3947" s="141">
        <v>0.94467533333999998</v>
      </c>
      <c r="E3947" s="119">
        <v>1000</v>
      </c>
      <c r="F3947" s="119" t="s">
        <v>1492</v>
      </c>
      <c r="G3947" s="114">
        <f>IF([Data da Aprovação]&lt;&gt;"ESTATUTÁRIO",YEAR([Data da Aprovação]),"")</f>
        <v>2000</v>
      </c>
      <c r="H3947" s="106">
        <f>Tabela9[[#This Row],[Valor do Provento R$]]/Tabela9[[#This Row],[Provento por 1 ou 1000 Ações]]</f>
        <v>9.4467533333999999E-4</v>
      </c>
    </row>
    <row r="3948" spans="1:8">
      <c r="A3948" s="118" t="s">
        <v>1598</v>
      </c>
      <c r="B3948" s="116" t="s">
        <v>1502</v>
      </c>
      <c r="C3948" s="138">
        <v>39577</v>
      </c>
      <c r="D3948" s="139">
        <v>1.8245449410000001</v>
      </c>
      <c r="E3948" s="118">
        <v>1</v>
      </c>
      <c r="F3948" s="118" t="s">
        <v>1489</v>
      </c>
      <c r="G3948" s="113">
        <f>IF([Data da Aprovação]&lt;&gt;"ESTATUTÁRIO",YEAR([Data da Aprovação]),"")</f>
        <v>2008</v>
      </c>
      <c r="H3948" s="106">
        <f>Tabela9[[#This Row],[Valor do Provento R$]]/Tabela9[[#This Row],[Provento por 1 ou 1000 Ações]]</f>
        <v>1.8245449410000001</v>
      </c>
    </row>
    <row r="3949" spans="1:8">
      <c r="A3949" s="119" t="s">
        <v>1598</v>
      </c>
      <c r="B3949" s="117" t="s">
        <v>1502</v>
      </c>
      <c r="C3949" s="140">
        <v>39668</v>
      </c>
      <c r="D3949" s="141">
        <v>0.13740345900000001</v>
      </c>
      <c r="E3949" s="119">
        <v>1</v>
      </c>
      <c r="F3949" s="119" t="s">
        <v>1489</v>
      </c>
      <c r="G3949" s="114">
        <f>IF([Data da Aprovação]&lt;&gt;"ESTATUTÁRIO",YEAR([Data da Aprovação]),"")</f>
        <v>2008</v>
      </c>
      <c r="H3949" s="106">
        <f>Tabela9[[#This Row],[Valor do Provento R$]]/Tabela9[[#This Row],[Provento por 1 ou 1000 Ações]]</f>
        <v>0.13740345900000001</v>
      </c>
    </row>
    <row r="3950" spans="1:8">
      <c r="A3950" s="118" t="s">
        <v>1598</v>
      </c>
      <c r="B3950" s="116" t="s">
        <v>1502</v>
      </c>
      <c r="C3950" s="138">
        <v>39947</v>
      </c>
      <c r="D3950" s="139">
        <v>1.8245449410000001</v>
      </c>
      <c r="E3950" s="118">
        <v>1</v>
      </c>
      <c r="F3950" s="118" t="s">
        <v>1489</v>
      </c>
      <c r="G3950" s="113">
        <f>IF([Data da Aprovação]&lt;&gt;"ESTATUTÁRIO",YEAR([Data da Aprovação]),"")</f>
        <v>2009</v>
      </c>
      <c r="H3950" s="106">
        <f>Tabela9[[#This Row],[Valor do Provento R$]]/Tabela9[[#This Row],[Provento por 1 ou 1000 Ações]]</f>
        <v>1.8245449410000001</v>
      </c>
    </row>
    <row r="3951" spans="1:8">
      <c r="A3951" s="119" t="s">
        <v>1598</v>
      </c>
      <c r="B3951" s="117" t="s">
        <v>1502</v>
      </c>
      <c r="C3951" s="140">
        <v>40309</v>
      </c>
      <c r="D3951" s="141">
        <v>1.8245449413999999</v>
      </c>
      <c r="E3951" s="119">
        <v>1</v>
      </c>
      <c r="F3951" s="119" t="s">
        <v>1489</v>
      </c>
      <c r="G3951" s="114">
        <f>IF([Data da Aprovação]&lt;&gt;"ESTATUTÁRIO",YEAR([Data da Aprovação]),"")</f>
        <v>2010</v>
      </c>
      <c r="H3951" s="106">
        <f>Tabela9[[#This Row],[Valor do Provento R$]]/Tabela9[[#This Row],[Provento por 1 ou 1000 Ações]]</f>
        <v>1.8245449413999999</v>
      </c>
    </row>
    <row r="3952" spans="1:8">
      <c r="A3952" s="118" t="s">
        <v>1598</v>
      </c>
      <c r="B3952" s="116" t="s">
        <v>1502</v>
      </c>
      <c r="C3952" s="138">
        <v>40668</v>
      </c>
      <c r="D3952" s="139">
        <v>1.8245449413999999</v>
      </c>
      <c r="E3952" s="118">
        <v>1</v>
      </c>
      <c r="F3952" s="118" t="s">
        <v>1489</v>
      </c>
      <c r="G3952" s="113">
        <f>IF([Data da Aprovação]&lt;&gt;"ESTATUTÁRIO",YEAR([Data da Aprovação]),"")</f>
        <v>2011</v>
      </c>
      <c r="H3952" s="106">
        <f>Tabela9[[#This Row],[Valor do Provento R$]]/Tabela9[[#This Row],[Provento por 1 ou 1000 Ações]]</f>
        <v>1.8245449413999999</v>
      </c>
    </row>
    <row r="3953" spans="1:8">
      <c r="A3953" s="119" t="s">
        <v>1598</v>
      </c>
      <c r="B3953" s="117" t="s">
        <v>1502</v>
      </c>
      <c r="C3953" s="140">
        <v>41037</v>
      </c>
      <c r="D3953" s="141">
        <v>1.8245449413999999</v>
      </c>
      <c r="E3953" s="119">
        <v>1</v>
      </c>
      <c r="F3953" s="119" t="s">
        <v>1489</v>
      </c>
      <c r="G3953" s="114">
        <f>IF([Data da Aprovação]&lt;&gt;"ESTATUTÁRIO",YEAR([Data da Aprovação]),"")</f>
        <v>2012</v>
      </c>
      <c r="H3953" s="106">
        <f>Tabela9[[#This Row],[Valor do Provento R$]]/Tabela9[[#This Row],[Provento por 1 ou 1000 Ações]]</f>
        <v>1.8245449413999999</v>
      </c>
    </row>
    <row r="3954" spans="1:8">
      <c r="A3954" s="118" t="s">
        <v>1598</v>
      </c>
      <c r="B3954" s="116" t="s">
        <v>1502</v>
      </c>
      <c r="C3954" s="138">
        <v>41401</v>
      </c>
      <c r="D3954" s="139">
        <v>1.8245449416999999</v>
      </c>
      <c r="E3954" s="118">
        <v>1</v>
      </c>
      <c r="F3954" s="118" t="s">
        <v>1489</v>
      </c>
      <c r="G3954" s="113">
        <f>IF([Data da Aprovação]&lt;&gt;"ESTATUTÁRIO",YEAR([Data da Aprovação]),"")</f>
        <v>2013</v>
      </c>
      <c r="H3954" s="106">
        <f>Tabela9[[#This Row],[Valor do Provento R$]]/Tabela9[[#This Row],[Provento por 1 ou 1000 Ações]]</f>
        <v>1.8245449416999999</v>
      </c>
    </row>
    <row r="3955" spans="1:8">
      <c r="A3955" s="119" t="s">
        <v>1598</v>
      </c>
      <c r="B3955" s="117" t="s">
        <v>1503</v>
      </c>
      <c r="C3955" s="140">
        <v>39577</v>
      </c>
      <c r="D3955" s="141">
        <v>1.7801566000000001E-2</v>
      </c>
      <c r="E3955" s="119">
        <v>1</v>
      </c>
      <c r="F3955" s="119" t="s">
        <v>1489</v>
      </c>
      <c r="G3955" s="114">
        <f>IF([Data da Aprovação]&lt;&gt;"ESTATUTÁRIO",YEAR([Data da Aprovação]),"")</f>
        <v>2008</v>
      </c>
      <c r="H3955" s="106">
        <f>Tabela9[[#This Row],[Valor do Provento R$]]/Tabela9[[#This Row],[Provento por 1 ou 1000 Ações]]</f>
        <v>1.7801566000000001E-2</v>
      </c>
    </row>
    <row r="3956" spans="1:8">
      <c r="A3956" s="118" t="s">
        <v>1598</v>
      </c>
      <c r="B3956" s="116" t="s">
        <v>1503</v>
      </c>
      <c r="C3956" s="138">
        <v>39668</v>
      </c>
      <c r="D3956" s="139">
        <v>0.13740345900000001</v>
      </c>
      <c r="E3956" s="118">
        <v>1</v>
      </c>
      <c r="F3956" s="118" t="s">
        <v>1489</v>
      </c>
      <c r="G3956" s="113">
        <f>IF([Data da Aprovação]&lt;&gt;"ESTATUTÁRIO",YEAR([Data da Aprovação]),"")</f>
        <v>2008</v>
      </c>
      <c r="H3956" s="106">
        <f>Tabela9[[#This Row],[Valor do Provento R$]]/Tabela9[[#This Row],[Provento por 1 ou 1000 Ações]]</f>
        <v>0.13740345900000001</v>
      </c>
    </row>
    <row r="3957" spans="1:8">
      <c r="A3957" s="119" t="s">
        <v>1598</v>
      </c>
      <c r="B3957" s="117" t="s">
        <v>1503</v>
      </c>
      <c r="C3957" s="140">
        <v>39947</v>
      </c>
      <c r="D3957" s="141">
        <v>4.7546405999999999E-2</v>
      </c>
      <c r="E3957" s="119">
        <v>1</v>
      </c>
      <c r="F3957" s="119" t="s">
        <v>1489</v>
      </c>
      <c r="G3957" s="114">
        <f>IF([Data da Aprovação]&lt;&gt;"ESTATUTÁRIO",YEAR([Data da Aprovação]),"")</f>
        <v>2009</v>
      </c>
      <c r="H3957" s="106">
        <f>Tabela9[[#This Row],[Valor do Provento R$]]/Tabela9[[#This Row],[Provento por 1 ou 1000 Ações]]</f>
        <v>4.7546405999999999E-2</v>
      </c>
    </row>
    <row r="3958" spans="1:8">
      <c r="A3958" s="118" t="s">
        <v>1598</v>
      </c>
      <c r="B3958" s="116" t="s">
        <v>1503</v>
      </c>
      <c r="C3958" s="138">
        <v>40036</v>
      </c>
      <c r="D3958" s="139">
        <v>0.140896611</v>
      </c>
      <c r="E3958" s="118">
        <v>1</v>
      </c>
      <c r="F3958" s="118" t="s">
        <v>1489</v>
      </c>
      <c r="G3958" s="113">
        <f>IF([Data da Aprovação]&lt;&gt;"ESTATUTÁRIO",YEAR([Data da Aprovação]),"")</f>
        <v>2009</v>
      </c>
      <c r="H3958" s="106">
        <f>Tabela9[[#This Row],[Valor do Provento R$]]/Tabela9[[#This Row],[Provento por 1 ou 1000 Ações]]</f>
        <v>0.140896611</v>
      </c>
    </row>
    <row r="3959" spans="1:8">
      <c r="A3959" s="119" t="s">
        <v>1598</v>
      </c>
      <c r="B3959" s="117" t="s">
        <v>1503</v>
      </c>
      <c r="C3959" s="140">
        <v>40127</v>
      </c>
      <c r="D3959" s="141">
        <v>0.1095862532</v>
      </c>
      <c r="E3959" s="119">
        <v>1</v>
      </c>
      <c r="F3959" s="119" t="s">
        <v>1489</v>
      </c>
      <c r="G3959" s="114">
        <f>IF([Data da Aprovação]&lt;&gt;"ESTATUTÁRIO",YEAR([Data da Aprovação]),"")</f>
        <v>2009</v>
      </c>
      <c r="H3959" s="106">
        <f>Tabela9[[#This Row],[Valor do Provento R$]]/Tabela9[[#This Row],[Provento por 1 ou 1000 Ações]]</f>
        <v>0.1095862532</v>
      </c>
    </row>
    <row r="3960" spans="1:8">
      <c r="A3960" s="118" t="s">
        <v>1598</v>
      </c>
      <c r="B3960" s="116" t="s">
        <v>1503</v>
      </c>
      <c r="C3960" s="138">
        <v>40298</v>
      </c>
      <c r="D3960" s="139">
        <v>0.1083903121</v>
      </c>
      <c r="E3960" s="118">
        <v>1</v>
      </c>
      <c r="F3960" s="118" t="s">
        <v>1492</v>
      </c>
      <c r="G3960" s="113">
        <f>IF([Data da Aprovação]&lt;&gt;"ESTATUTÁRIO",YEAR([Data da Aprovação]),"")</f>
        <v>2010</v>
      </c>
      <c r="H3960" s="106">
        <f>Tabela9[[#This Row],[Valor do Provento R$]]/Tabela9[[#This Row],[Provento por 1 ou 1000 Ações]]</f>
        <v>0.1083903121</v>
      </c>
    </row>
    <row r="3961" spans="1:8">
      <c r="A3961" s="119" t="s">
        <v>1598</v>
      </c>
      <c r="B3961" s="117" t="s">
        <v>1503</v>
      </c>
      <c r="C3961" s="140">
        <v>40309</v>
      </c>
      <c r="D3961" s="141">
        <v>3.1891227100000002E-2</v>
      </c>
      <c r="E3961" s="119">
        <v>1</v>
      </c>
      <c r="F3961" s="119" t="s">
        <v>1489</v>
      </c>
      <c r="G3961" s="114">
        <f>IF([Data da Aprovação]&lt;&gt;"ESTATUTÁRIO",YEAR([Data da Aprovação]),"")</f>
        <v>2010</v>
      </c>
      <c r="H3961" s="106">
        <f>Tabela9[[#This Row],[Valor do Provento R$]]/Tabela9[[#This Row],[Provento por 1 ou 1000 Ações]]</f>
        <v>3.1891227100000002E-2</v>
      </c>
    </row>
    <row r="3962" spans="1:8">
      <c r="A3962" s="118" t="s">
        <v>1598</v>
      </c>
      <c r="B3962" s="116" t="s">
        <v>1503</v>
      </c>
      <c r="C3962" s="138">
        <v>40400</v>
      </c>
      <c r="D3962" s="139">
        <v>7.8275895100000006E-2</v>
      </c>
      <c r="E3962" s="118">
        <v>1</v>
      </c>
      <c r="F3962" s="118" t="s">
        <v>1489</v>
      </c>
      <c r="G3962" s="113">
        <f>IF([Data da Aprovação]&lt;&gt;"ESTATUTÁRIO",YEAR([Data da Aprovação]),"")</f>
        <v>2010</v>
      </c>
      <c r="H3962" s="106">
        <f>Tabela9[[#This Row],[Valor do Provento R$]]/Tabela9[[#This Row],[Provento por 1 ou 1000 Ações]]</f>
        <v>7.8275895100000006E-2</v>
      </c>
    </row>
    <row r="3963" spans="1:8">
      <c r="A3963" s="119" t="s">
        <v>1598</v>
      </c>
      <c r="B3963" s="117" t="s">
        <v>1503</v>
      </c>
      <c r="C3963" s="140">
        <v>40494</v>
      </c>
      <c r="D3963" s="141">
        <v>7.8275895100000006E-2</v>
      </c>
      <c r="E3963" s="119">
        <v>1</v>
      </c>
      <c r="F3963" s="119" t="s">
        <v>1489</v>
      </c>
      <c r="G3963" s="114">
        <f>IF([Data da Aprovação]&lt;&gt;"ESTATUTÁRIO",YEAR([Data da Aprovação]),"")</f>
        <v>2010</v>
      </c>
      <c r="H3963" s="106">
        <f>Tabela9[[#This Row],[Valor do Provento R$]]/Tabela9[[#This Row],[Provento por 1 ou 1000 Ações]]</f>
        <v>7.8275895100000006E-2</v>
      </c>
    </row>
    <row r="3964" spans="1:8">
      <c r="A3964" s="118" t="s">
        <v>1598</v>
      </c>
      <c r="B3964" s="116" t="s">
        <v>1503</v>
      </c>
      <c r="C3964" s="138">
        <v>40662</v>
      </c>
      <c r="D3964" s="139">
        <v>0.51486764249999994</v>
      </c>
      <c r="E3964" s="118">
        <v>1</v>
      </c>
      <c r="F3964" s="118" t="s">
        <v>1492</v>
      </c>
      <c r="G3964" s="113">
        <f>IF([Data da Aprovação]&lt;&gt;"ESTATUTÁRIO",YEAR([Data da Aprovação]),"")</f>
        <v>2011</v>
      </c>
      <c r="H3964" s="106">
        <f>Tabela9[[#This Row],[Valor do Provento R$]]/Tabela9[[#This Row],[Provento por 1 ou 1000 Ações]]</f>
        <v>0.51486764249999994</v>
      </c>
    </row>
    <row r="3965" spans="1:8">
      <c r="A3965" s="119" t="s">
        <v>1598</v>
      </c>
      <c r="B3965" s="117" t="s">
        <v>1503</v>
      </c>
      <c r="C3965" s="140">
        <v>40668</v>
      </c>
      <c r="D3965" s="141">
        <v>3.1891227100000002E-2</v>
      </c>
      <c r="E3965" s="119">
        <v>1</v>
      </c>
      <c r="F3965" s="119" t="s">
        <v>1489</v>
      </c>
      <c r="G3965" s="114">
        <f>IF([Data da Aprovação]&lt;&gt;"ESTATUTÁRIO",YEAR([Data da Aprovação]),"")</f>
        <v>2011</v>
      </c>
      <c r="H3965" s="106">
        <f>Tabela9[[#This Row],[Valor do Provento R$]]/Tabela9[[#This Row],[Provento por 1 ou 1000 Ações]]</f>
        <v>3.1891227100000002E-2</v>
      </c>
    </row>
    <row r="3966" spans="1:8">
      <c r="A3966" s="118" t="s">
        <v>1598</v>
      </c>
      <c r="B3966" s="116" t="s">
        <v>1503</v>
      </c>
      <c r="C3966" s="138">
        <v>40759</v>
      </c>
      <c r="D3966" s="139">
        <v>0.15655179020000001</v>
      </c>
      <c r="E3966" s="118">
        <v>1</v>
      </c>
      <c r="F3966" s="118" t="s">
        <v>1489</v>
      </c>
      <c r="G3966" s="113">
        <f>IF([Data da Aprovação]&lt;&gt;"ESTATUTÁRIO",YEAR([Data da Aprovação]),"")</f>
        <v>2011</v>
      </c>
      <c r="H3966" s="106">
        <f>Tabela9[[#This Row],[Valor do Provento R$]]/Tabela9[[#This Row],[Provento por 1 ou 1000 Ações]]</f>
        <v>0.15655179020000001</v>
      </c>
    </row>
    <row r="3967" spans="1:8">
      <c r="A3967" s="119" t="s">
        <v>1598</v>
      </c>
      <c r="B3967" s="117" t="s">
        <v>1503</v>
      </c>
      <c r="C3967" s="140">
        <v>41023</v>
      </c>
      <c r="D3967" s="141">
        <v>0.50096572900000003</v>
      </c>
      <c r="E3967" s="119">
        <v>1</v>
      </c>
      <c r="F3967" s="119" t="s">
        <v>1492</v>
      </c>
      <c r="G3967" s="114">
        <f>IF([Data da Aprovação]&lt;&gt;"ESTATUTÁRIO",YEAR([Data da Aprovação]),"")</f>
        <v>2012</v>
      </c>
      <c r="H3967" s="106">
        <f>Tabela9[[#This Row],[Valor do Provento R$]]/Tabela9[[#This Row],[Provento por 1 ou 1000 Ações]]</f>
        <v>0.50096572900000003</v>
      </c>
    </row>
    <row r="3968" spans="1:8">
      <c r="A3968" s="118" t="s">
        <v>1598</v>
      </c>
      <c r="B3968" s="116" t="s">
        <v>1503</v>
      </c>
      <c r="C3968" s="138">
        <v>41023</v>
      </c>
      <c r="D3968" s="139">
        <v>0.72140570400000004</v>
      </c>
      <c r="E3968" s="118">
        <v>1</v>
      </c>
      <c r="F3968" s="118" t="s">
        <v>1492</v>
      </c>
      <c r="G3968" s="113">
        <f>IF([Data da Aprovação]&lt;&gt;"ESTATUTÁRIO",YEAR([Data da Aprovação]),"")</f>
        <v>2012</v>
      </c>
      <c r="H3968" s="106">
        <f>Tabela9[[#This Row],[Valor do Provento R$]]/Tabela9[[#This Row],[Provento por 1 ou 1000 Ações]]</f>
        <v>0.72140570400000004</v>
      </c>
    </row>
    <row r="3969" spans="1:8">
      <c r="A3969" s="119" t="s">
        <v>1598</v>
      </c>
      <c r="B3969" s="117" t="s">
        <v>1503</v>
      </c>
      <c r="C3969" s="140">
        <v>41037</v>
      </c>
      <c r="D3969" s="141">
        <v>0.18844301729999999</v>
      </c>
      <c r="E3969" s="119">
        <v>1</v>
      </c>
      <c r="F3969" s="119" t="s">
        <v>1489</v>
      </c>
      <c r="G3969" s="114">
        <f>IF([Data da Aprovação]&lt;&gt;"ESTATUTÁRIO",YEAR([Data da Aprovação]),"")</f>
        <v>2012</v>
      </c>
      <c r="H3969" s="106">
        <f>Tabela9[[#This Row],[Valor do Provento R$]]/Tabela9[[#This Row],[Provento por 1 ou 1000 Ações]]</f>
        <v>0.18844301729999999</v>
      </c>
    </row>
    <row r="3970" spans="1:8">
      <c r="A3970" s="118" t="s">
        <v>1598</v>
      </c>
      <c r="B3970" s="116" t="s">
        <v>1503</v>
      </c>
      <c r="C3970" s="138">
        <v>41128</v>
      </c>
      <c r="D3970" s="139">
        <v>0.1250781946</v>
      </c>
      <c r="E3970" s="118">
        <v>1</v>
      </c>
      <c r="F3970" s="118" t="s">
        <v>1489</v>
      </c>
      <c r="G3970" s="113">
        <f>IF([Data da Aprovação]&lt;&gt;"ESTATUTÁRIO",YEAR([Data da Aprovação]),"")</f>
        <v>2012</v>
      </c>
      <c r="H3970" s="106">
        <f>Tabela9[[#This Row],[Valor do Provento R$]]/Tabela9[[#This Row],[Provento por 1 ou 1000 Ações]]</f>
        <v>0.1250781946</v>
      </c>
    </row>
    <row r="3971" spans="1:8">
      <c r="A3971" s="119" t="s">
        <v>1598</v>
      </c>
      <c r="B3971" s="117" t="s">
        <v>1503</v>
      </c>
      <c r="C3971" s="140">
        <v>41388</v>
      </c>
      <c r="D3971" s="141">
        <v>0.84794100100000003</v>
      </c>
      <c r="E3971" s="119">
        <v>1</v>
      </c>
      <c r="F3971" s="119" t="s">
        <v>1492</v>
      </c>
      <c r="G3971" s="114">
        <f>IF([Data da Aprovação]&lt;&gt;"ESTATUTÁRIO",YEAR([Data da Aprovação]),"")</f>
        <v>2013</v>
      </c>
      <c r="H3971" s="106">
        <f>Tabela9[[#This Row],[Valor do Provento R$]]/Tabela9[[#This Row],[Provento por 1 ou 1000 Ações]]</f>
        <v>0.84794100100000003</v>
      </c>
    </row>
    <row r="3972" spans="1:8">
      <c r="A3972" s="118" t="s">
        <v>1598</v>
      </c>
      <c r="B3972" s="116" t="s">
        <v>1503</v>
      </c>
      <c r="C3972" s="138">
        <v>41401</v>
      </c>
      <c r="D3972" s="139">
        <v>0.3031458608</v>
      </c>
      <c r="E3972" s="118">
        <v>1</v>
      </c>
      <c r="F3972" s="118" t="s">
        <v>1489</v>
      </c>
      <c r="G3972" s="113">
        <f>IF([Data da Aprovação]&lt;&gt;"ESTATUTÁRIO",YEAR([Data da Aprovação]),"")</f>
        <v>2013</v>
      </c>
      <c r="H3972" s="106">
        <f>Tabela9[[#This Row],[Valor do Provento R$]]/Tabela9[[#This Row],[Provento por 1 ou 1000 Ações]]</f>
        <v>0.3031458608</v>
      </c>
    </row>
    <row r="3973" spans="1:8">
      <c r="A3973" s="119" t="s">
        <v>1598</v>
      </c>
      <c r="B3973" s="117" t="s">
        <v>1503</v>
      </c>
      <c r="C3973" s="140">
        <v>41499</v>
      </c>
      <c r="D3973" s="141">
        <v>0.26579116349999998</v>
      </c>
      <c r="E3973" s="119">
        <v>1</v>
      </c>
      <c r="F3973" s="119" t="s">
        <v>1489</v>
      </c>
      <c r="G3973" s="114">
        <f>IF([Data da Aprovação]&lt;&gt;"ESTATUTÁRIO",YEAR([Data da Aprovação]),"")</f>
        <v>2013</v>
      </c>
      <c r="H3973" s="106">
        <f>Tabela9[[#This Row],[Valor do Provento R$]]/Tabela9[[#This Row],[Provento por 1 ou 1000 Ações]]</f>
        <v>0.26579116349999998</v>
      </c>
    </row>
    <row r="3974" spans="1:8">
      <c r="A3974" s="118" t="s">
        <v>1599</v>
      </c>
      <c r="B3974" s="116" t="s">
        <v>1488</v>
      </c>
      <c r="C3974" s="138">
        <v>40168</v>
      </c>
      <c r="D3974" s="139">
        <v>4.0025343400000003E-2</v>
      </c>
      <c r="E3974" s="118">
        <v>1</v>
      </c>
      <c r="F3974" s="118" t="s">
        <v>1489</v>
      </c>
      <c r="G3974" s="113">
        <f>IF([Data da Aprovação]&lt;&gt;"ESTATUTÁRIO",YEAR([Data da Aprovação]),"")</f>
        <v>2009</v>
      </c>
      <c r="H3974" s="106">
        <f>Tabela9[[#This Row],[Valor do Provento R$]]/Tabela9[[#This Row],[Provento por 1 ou 1000 Ações]]</f>
        <v>4.0025343400000003E-2</v>
      </c>
    </row>
    <row r="3975" spans="1:8">
      <c r="A3975" s="119" t="s">
        <v>1599</v>
      </c>
      <c r="B3975" s="117" t="s">
        <v>1488</v>
      </c>
      <c r="C3975" s="140">
        <v>40298</v>
      </c>
      <c r="D3975" s="141">
        <v>0.22686241800000001</v>
      </c>
      <c r="E3975" s="119">
        <v>1</v>
      </c>
      <c r="F3975" s="119" t="s">
        <v>1492</v>
      </c>
      <c r="G3975" s="114">
        <f>IF([Data da Aprovação]&lt;&gt;"ESTATUTÁRIO",YEAR([Data da Aprovação]),"")</f>
        <v>2010</v>
      </c>
      <c r="H3975" s="106">
        <f>Tabela9[[#This Row],[Valor do Provento R$]]/Tabela9[[#This Row],[Provento por 1 ou 1000 Ações]]</f>
        <v>0.22686241800000001</v>
      </c>
    </row>
    <row r="3976" spans="1:8">
      <c r="A3976" s="118" t="s">
        <v>1599</v>
      </c>
      <c r="B3976" s="116" t="s">
        <v>1488</v>
      </c>
      <c r="C3976" s="138">
        <v>40350</v>
      </c>
      <c r="D3976" s="139">
        <v>4.1206810400000002E-2</v>
      </c>
      <c r="E3976" s="118">
        <v>1</v>
      </c>
      <c r="F3976" s="118" t="s">
        <v>1489</v>
      </c>
      <c r="G3976" s="113">
        <f>IF([Data da Aprovação]&lt;&gt;"ESTATUTÁRIO",YEAR([Data da Aprovação]),"")</f>
        <v>2010</v>
      </c>
      <c r="H3976" s="106">
        <f>Tabela9[[#This Row],[Valor do Provento R$]]/Tabela9[[#This Row],[Provento por 1 ou 1000 Ações]]</f>
        <v>4.1206810400000002E-2</v>
      </c>
    </row>
    <row r="3977" spans="1:8">
      <c r="A3977" s="119" t="s">
        <v>1599</v>
      </c>
      <c r="B3977" s="117" t="s">
        <v>1488</v>
      </c>
      <c r="C3977" s="140">
        <v>40532</v>
      </c>
      <c r="D3977" s="141">
        <v>4.4614922600000002E-2</v>
      </c>
      <c r="E3977" s="119">
        <v>1</v>
      </c>
      <c r="F3977" s="119" t="s">
        <v>1489</v>
      </c>
      <c r="G3977" s="114">
        <f>IF([Data da Aprovação]&lt;&gt;"ESTATUTÁRIO",YEAR([Data da Aprovação]),"")</f>
        <v>2010</v>
      </c>
      <c r="H3977" s="106">
        <f>Tabela9[[#This Row],[Valor do Provento R$]]/Tabela9[[#This Row],[Provento por 1 ou 1000 Ações]]</f>
        <v>4.4614922600000002E-2</v>
      </c>
    </row>
    <row r="3978" spans="1:8">
      <c r="A3978" s="118" t="s">
        <v>1599</v>
      </c>
      <c r="B3978" s="116" t="s">
        <v>1488</v>
      </c>
      <c r="C3978" s="138">
        <v>40662</v>
      </c>
      <c r="D3978" s="139">
        <v>4.513971E-2</v>
      </c>
      <c r="E3978" s="118">
        <v>1</v>
      </c>
      <c r="F3978" s="118" t="s">
        <v>1492</v>
      </c>
      <c r="G3978" s="113">
        <f>IF([Data da Aprovação]&lt;&gt;"ESTATUTÁRIO",YEAR([Data da Aprovação]),"")</f>
        <v>2011</v>
      </c>
      <c r="H3978" s="106">
        <f>Tabela9[[#This Row],[Valor do Provento R$]]/Tabela9[[#This Row],[Provento por 1 ou 1000 Ações]]</f>
        <v>4.513971E-2</v>
      </c>
    </row>
    <row r="3979" spans="1:8">
      <c r="A3979" s="119" t="s">
        <v>1599</v>
      </c>
      <c r="B3979" s="117" t="s">
        <v>1488</v>
      </c>
      <c r="C3979" s="140">
        <v>40714</v>
      </c>
      <c r="D3979" s="141">
        <v>0.11348910600000001</v>
      </c>
      <c r="E3979" s="119">
        <v>1</v>
      </c>
      <c r="F3979" s="119" t="s">
        <v>1489</v>
      </c>
      <c r="G3979" s="114">
        <f>IF([Data da Aprovação]&lt;&gt;"ESTATUTÁRIO",YEAR([Data da Aprovação]),"")</f>
        <v>2011</v>
      </c>
      <c r="H3979" s="106">
        <f>Tabela9[[#This Row],[Valor do Provento R$]]/Tabela9[[#This Row],[Provento por 1 ou 1000 Ações]]</f>
        <v>0.11348910600000001</v>
      </c>
    </row>
    <row r="3980" spans="1:8">
      <c r="A3980" s="118" t="s">
        <v>1599</v>
      </c>
      <c r="B3980" s="116" t="s">
        <v>1488</v>
      </c>
      <c r="C3980" s="138">
        <v>40896</v>
      </c>
      <c r="D3980" s="139">
        <v>0.1236810198</v>
      </c>
      <c r="E3980" s="118">
        <v>1</v>
      </c>
      <c r="F3980" s="118" t="s">
        <v>1489</v>
      </c>
      <c r="G3980" s="113">
        <f>IF([Data da Aprovação]&lt;&gt;"ESTATUTÁRIO",YEAR([Data da Aprovação]),"")</f>
        <v>2011</v>
      </c>
      <c r="H3980" s="106">
        <f>Tabela9[[#This Row],[Valor do Provento R$]]/Tabela9[[#This Row],[Provento por 1 ou 1000 Ações]]</f>
        <v>0.1236810198</v>
      </c>
    </row>
    <row r="3981" spans="1:8">
      <c r="A3981" s="119" t="s">
        <v>1599</v>
      </c>
      <c r="B3981" s="117" t="s">
        <v>1488</v>
      </c>
      <c r="C3981" s="140">
        <v>40987</v>
      </c>
      <c r="D3981" s="141">
        <v>6.9502410000000001E-2</v>
      </c>
      <c r="E3981" s="119">
        <v>1</v>
      </c>
      <c r="F3981" s="119" t="s">
        <v>1489</v>
      </c>
      <c r="G3981" s="114">
        <f>IF([Data da Aprovação]&lt;&gt;"ESTATUTÁRIO",YEAR([Data da Aprovação]),"")</f>
        <v>2012</v>
      </c>
      <c r="H3981" s="106">
        <f>Tabela9[[#This Row],[Valor do Provento R$]]/Tabela9[[#This Row],[Provento por 1 ou 1000 Ações]]</f>
        <v>6.9502410000000001E-2</v>
      </c>
    </row>
    <row r="3982" spans="1:8">
      <c r="A3982" s="118" t="s">
        <v>1599</v>
      </c>
      <c r="B3982" s="116" t="s">
        <v>1488</v>
      </c>
      <c r="C3982" s="138">
        <v>41018</v>
      </c>
      <c r="D3982" s="139">
        <v>1.68294077E-2</v>
      </c>
      <c r="E3982" s="118">
        <v>1</v>
      </c>
      <c r="F3982" s="118" t="s">
        <v>1492</v>
      </c>
      <c r="G3982" s="113">
        <f>IF([Data da Aprovação]&lt;&gt;"ESTATUTÁRIO",YEAR([Data da Aprovação]),"")</f>
        <v>2012</v>
      </c>
      <c r="H3982" s="106">
        <f>Tabela9[[#This Row],[Valor do Provento R$]]/Tabela9[[#This Row],[Provento por 1 ou 1000 Ações]]</f>
        <v>1.68294077E-2</v>
      </c>
    </row>
    <row r="3983" spans="1:8">
      <c r="A3983" s="119" t="s">
        <v>1599</v>
      </c>
      <c r="B3983" s="117" t="s">
        <v>1488</v>
      </c>
      <c r="C3983" s="140">
        <v>41079</v>
      </c>
      <c r="D3983" s="141">
        <v>7.0927904700000002E-2</v>
      </c>
      <c r="E3983" s="119">
        <v>1</v>
      </c>
      <c r="F3983" s="119" t="s">
        <v>1489</v>
      </c>
      <c r="G3983" s="114">
        <f>IF([Data da Aprovação]&lt;&gt;"ESTATUTÁRIO",YEAR([Data da Aprovação]),"")</f>
        <v>2012</v>
      </c>
      <c r="H3983" s="106">
        <f>Tabela9[[#This Row],[Valor do Provento R$]]/Tabela9[[#This Row],[Provento por 1 ou 1000 Ações]]</f>
        <v>7.0927904700000002E-2</v>
      </c>
    </row>
    <row r="3984" spans="1:8">
      <c r="A3984" s="118" t="s">
        <v>1599</v>
      </c>
      <c r="B3984" s="116" t="s">
        <v>1488</v>
      </c>
      <c r="C3984" s="138">
        <v>41171</v>
      </c>
      <c r="D3984" s="139">
        <v>6.7302578700000004E-2</v>
      </c>
      <c r="E3984" s="118">
        <v>1</v>
      </c>
      <c r="F3984" s="118" t="s">
        <v>1489</v>
      </c>
      <c r="G3984" s="113">
        <f>IF([Data da Aprovação]&lt;&gt;"ESTATUTÁRIO",YEAR([Data da Aprovação]),"")</f>
        <v>2012</v>
      </c>
      <c r="H3984" s="106">
        <f>Tabela9[[#This Row],[Valor do Provento R$]]/Tabela9[[#This Row],[Provento por 1 ou 1000 Ações]]</f>
        <v>6.7302578700000004E-2</v>
      </c>
    </row>
    <row r="3985" spans="1:8">
      <c r="A3985" s="119" t="s">
        <v>1599</v>
      </c>
      <c r="B3985" s="117" t="s">
        <v>1488</v>
      </c>
      <c r="C3985" s="140">
        <v>41262</v>
      </c>
      <c r="D3985" s="141">
        <v>6.8660296199999998E-2</v>
      </c>
      <c r="E3985" s="119">
        <v>1</v>
      </c>
      <c r="F3985" s="119" t="s">
        <v>1489</v>
      </c>
      <c r="G3985" s="114">
        <f>IF([Data da Aprovação]&lt;&gt;"ESTATUTÁRIO",YEAR([Data da Aprovação]),"")</f>
        <v>2012</v>
      </c>
      <c r="H3985" s="106">
        <f>Tabela9[[#This Row],[Valor do Provento R$]]/Tabela9[[#This Row],[Provento por 1 ou 1000 Ações]]</f>
        <v>6.8660296199999998E-2</v>
      </c>
    </row>
    <row r="3986" spans="1:8">
      <c r="A3986" s="118" t="s">
        <v>1599</v>
      </c>
      <c r="B3986" s="116" t="s">
        <v>1488</v>
      </c>
      <c r="C3986" s="138">
        <v>41352</v>
      </c>
      <c r="D3986" s="139">
        <v>6.8606363899999995E-2</v>
      </c>
      <c r="E3986" s="118">
        <v>1</v>
      </c>
      <c r="F3986" s="118" t="s">
        <v>1489</v>
      </c>
      <c r="G3986" s="113">
        <f>IF([Data da Aprovação]&lt;&gt;"ESTATUTÁRIO",YEAR([Data da Aprovação]),"")</f>
        <v>2013</v>
      </c>
      <c r="H3986" s="106">
        <f>Tabela9[[#This Row],[Valor do Provento R$]]/Tabela9[[#This Row],[Provento por 1 ou 1000 Ações]]</f>
        <v>6.8606363899999995E-2</v>
      </c>
    </row>
    <row r="3987" spans="1:8">
      <c r="A3987" s="119" t="s">
        <v>1599</v>
      </c>
      <c r="B3987" s="117" t="s">
        <v>1488</v>
      </c>
      <c r="C3987" s="140">
        <v>41382</v>
      </c>
      <c r="D3987" s="141">
        <v>0.2585478853</v>
      </c>
      <c r="E3987" s="119">
        <v>1</v>
      </c>
      <c r="F3987" s="119" t="s">
        <v>1492</v>
      </c>
      <c r="G3987" s="114">
        <f>IF([Data da Aprovação]&lt;&gt;"ESTATUTÁRIO",YEAR([Data da Aprovação]),"")</f>
        <v>2013</v>
      </c>
      <c r="H3987" s="106">
        <f>Tabela9[[#This Row],[Valor do Provento R$]]/Tabela9[[#This Row],[Provento por 1 ou 1000 Ações]]</f>
        <v>0.2585478853</v>
      </c>
    </row>
    <row r="3988" spans="1:8">
      <c r="A3988" s="118" t="s">
        <v>1599</v>
      </c>
      <c r="B3988" s="116" t="s">
        <v>1488</v>
      </c>
      <c r="C3988" s="138">
        <v>41444</v>
      </c>
      <c r="D3988" s="139">
        <v>6.8708098699999998E-2</v>
      </c>
      <c r="E3988" s="118">
        <v>1</v>
      </c>
      <c r="F3988" s="118" t="s">
        <v>1489</v>
      </c>
      <c r="G3988" s="113">
        <f>IF([Data da Aprovação]&lt;&gt;"ESTATUTÁRIO",YEAR([Data da Aprovação]),"")</f>
        <v>2013</v>
      </c>
      <c r="H3988" s="106">
        <f>Tabela9[[#This Row],[Valor do Provento R$]]/Tabela9[[#This Row],[Provento por 1 ou 1000 Ações]]</f>
        <v>6.8708098699999998E-2</v>
      </c>
    </row>
    <row r="3989" spans="1:8">
      <c r="A3989" s="142" t="s">
        <v>1599</v>
      </c>
      <c r="B3989" s="117" t="s">
        <v>1488</v>
      </c>
      <c r="C3989" s="140">
        <v>41536</v>
      </c>
      <c r="D3989" s="141">
        <v>7.0173059600000004E-2</v>
      </c>
      <c r="E3989" s="143">
        <v>1</v>
      </c>
      <c r="F3989" s="119" t="s">
        <v>1489</v>
      </c>
      <c r="G3989" s="114">
        <f>IF([Data da Aprovação]&lt;&gt;"ESTATUTÁRIO",YEAR([Data da Aprovação]),"")</f>
        <v>2013</v>
      </c>
      <c r="H3989" s="106">
        <f>Tabela9[[#This Row],[Valor do Provento R$]]/Tabela9[[#This Row],[Provento por 1 ou 1000 Ações]]</f>
        <v>7.0173059600000004E-2</v>
      </c>
    </row>
    <row r="3990" spans="1:8">
      <c r="A3990" s="118" t="s">
        <v>1599</v>
      </c>
      <c r="B3990" s="116" t="s">
        <v>1488</v>
      </c>
      <c r="C3990" s="138">
        <v>41627</v>
      </c>
      <c r="D3990" s="139">
        <v>7.1545024200000001E-2</v>
      </c>
      <c r="E3990" s="118">
        <v>1</v>
      </c>
      <c r="F3990" s="118" t="s">
        <v>1489</v>
      </c>
      <c r="G3990" s="113">
        <f>IF([Data da Aprovação]&lt;&gt;"ESTATUTÁRIO",YEAR([Data da Aprovação]),"")</f>
        <v>2013</v>
      </c>
      <c r="H3990" s="106">
        <f>Tabela9[[#This Row],[Valor do Provento R$]]/Tabela9[[#This Row],[Provento por 1 ou 1000 Ações]]</f>
        <v>7.1545024200000001E-2</v>
      </c>
    </row>
    <row r="3991" spans="1:8">
      <c r="A3991" s="119" t="s">
        <v>1600</v>
      </c>
      <c r="B3991" s="117" t="s">
        <v>1488</v>
      </c>
      <c r="C3991" s="140">
        <v>39470</v>
      </c>
      <c r="D3991" s="141">
        <v>0.09</v>
      </c>
      <c r="E3991" s="119">
        <v>1</v>
      </c>
      <c r="F3991" s="119" t="s">
        <v>1489</v>
      </c>
      <c r="G3991" s="114">
        <f>IF([Data da Aprovação]&lt;&gt;"ESTATUTÁRIO",YEAR([Data da Aprovação]),"")</f>
        <v>2008</v>
      </c>
      <c r="H3991" s="106">
        <f>Tabela9[[#This Row],[Valor do Provento R$]]/Tabela9[[#This Row],[Provento por 1 ou 1000 Ações]]</f>
        <v>0.09</v>
      </c>
    </row>
    <row r="3992" spans="1:8">
      <c r="A3992" s="118" t="s">
        <v>1600</v>
      </c>
      <c r="B3992" s="116" t="s">
        <v>1488</v>
      </c>
      <c r="C3992" s="138">
        <v>39597</v>
      </c>
      <c r="D3992" s="139">
        <v>0.09</v>
      </c>
      <c r="E3992" s="118">
        <v>1</v>
      </c>
      <c r="F3992" s="118" t="s">
        <v>1489</v>
      </c>
      <c r="G3992" s="113">
        <f>IF([Data da Aprovação]&lt;&gt;"ESTATUTÁRIO",YEAR([Data da Aprovação]),"")</f>
        <v>2008</v>
      </c>
      <c r="H3992" s="106">
        <f>Tabela9[[#This Row],[Valor do Provento R$]]/Tabela9[[#This Row],[Provento por 1 ou 1000 Ações]]</f>
        <v>0.09</v>
      </c>
    </row>
    <row r="3993" spans="1:8">
      <c r="A3993" s="119" t="s">
        <v>1600</v>
      </c>
      <c r="B3993" s="117" t="s">
        <v>1488</v>
      </c>
      <c r="C3993" s="140">
        <v>39931</v>
      </c>
      <c r="D3993" s="141">
        <v>0.19616</v>
      </c>
      <c r="E3993" s="119">
        <v>1</v>
      </c>
      <c r="F3993" s="119" t="s">
        <v>1492</v>
      </c>
      <c r="G3993" s="114">
        <f>IF([Data da Aprovação]&lt;&gt;"ESTATUTÁRIO",YEAR([Data da Aprovação]),"")</f>
        <v>2009</v>
      </c>
      <c r="H3993" s="106">
        <f>Tabela9[[#This Row],[Valor do Provento R$]]/Tabela9[[#This Row],[Provento por 1 ou 1000 Ações]]</f>
        <v>0.19616</v>
      </c>
    </row>
    <row r="3994" spans="1:8">
      <c r="A3994" s="118" t="s">
        <v>1600</v>
      </c>
      <c r="B3994" s="116" t="s">
        <v>1488</v>
      </c>
      <c r="C3994" s="138">
        <v>40024</v>
      </c>
      <c r="D3994" s="139">
        <v>0.1411</v>
      </c>
      <c r="E3994" s="118">
        <v>1</v>
      </c>
      <c r="F3994" s="118" t="s">
        <v>1489</v>
      </c>
      <c r="G3994" s="113">
        <f>IF([Data da Aprovação]&lt;&gt;"ESTATUTÁRIO",YEAR([Data da Aprovação]),"")</f>
        <v>2009</v>
      </c>
      <c r="H3994" s="106">
        <f>Tabela9[[#This Row],[Valor do Provento R$]]/Tabela9[[#This Row],[Provento por 1 ou 1000 Ações]]</f>
        <v>0.1411</v>
      </c>
    </row>
    <row r="3995" spans="1:8">
      <c r="A3995" s="119" t="s">
        <v>1600</v>
      </c>
      <c r="B3995" s="117" t="s">
        <v>1488</v>
      </c>
      <c r="C3995" s="140">
        <v>40024</v>
      </c>
      <c r="D3995" s="141">
        <v>0.14050000000000001</v>
      </c>
      <c r="E3995" s="119">
        <v>1</v>
      </c>
      <c r="F3995" s="119" t="s">
        <v>1489</v>
      </c>
      <c r="G3995" s="114">
        <f>IF([Data da Aprovação]&lt;&gt;"ESTATUTÁRIO",YEAR([Data da Aprovação]),"")</f>
        <v>2009</v>
      </c>
      <c r="H3995" s="106">
        <f>Tabela9[[#This Row],[Valor do Provento R$]]/Tabela9[[#This Row],[Provento por 1 ou 1000 Ações]]</f>
        <v>0.14050000000000001</v>
      </c>
    </row>
    <row r="3996" spans="1:8">
      <c r="A3996" s="118" t="s">
        <v>1600</v>
      </c>
      <c r="B3996" s="116" t="s">
        <v>1488</v>
      </c>
      <c r="C3996" s="138">
        <v>40162</v>
      </c>
      <c r="D3996" s="139">
        <v>0.13489999999999999</v>
      </c>
      <c r="E3996" s="118">
        <v>1</v>
      </c>
      <c r="F3996" s="118" t="s">
        <v>1489</v>
      </c>
      <c r="G3996" s="113">
        <f>IF([Data da Aprovação]&lt;&gt;"ESTATUTÁRIO",YEAR([Data da Aprovação]),"")</f>
        <v>2009</v>
      </c>
      <c r="H3996" s="106">
        <f>Tabela9[[#This Row],[Valor do Provento R$]]/Tabela9[[#This Row],[Provento por 1 ou 1000 Ações]]</f>
        <v>0.13489999999999999</v>
      </c>
    </row>
    <row r="3997" spans="1:8">
      <c r="A3997" s="119" t="s">
        <v>1600</v>
      </c>
      <c r="B3997" s="117" t="s">
        <v>1488</v>
      </c>
      <c r="C3997" s="140">
        <v>40282</v>
      </c>
      <c r="D3997" s="141">
        <v>0.36446840764999999</v>
      </c>
      <c r="E3997" s="119">
        <v>1</v>
      </c>
      <c r="F3997" s="119" t="s">
        <v>1492</v>
      </c>
      <c r="G3997" s="114">
        <f>IF([Data da Aprovação]&lt;&gt;"ESTATUTÁRIO",YEAR([Data da Aprovação]),"")</f>
        <v>2010</v>
      </c>
      <c r="H3997" s="106">
        <f>Tabela9[[#This Row],[Valor do Provento R$]]/Tabela9[[#This Row],[Provento por 1 ou 1000 Ações]]</f>
        <v>0.36446840764999999</v>
      </c>
    </row>
    <row r="3998" spans="1:8">
      <c r="A3998" s="118" t="s">
        <v>1600</v>
      </c>
      <c r="B3998" s="116" t="s">
        <v>1488</v>
      </c>
      <c r="C3998" s="138">
        <v>40387</v>
      </c>
      <c r="D3998" s="139">
        <v>0.32500000000000001</v>
      </c>
      <c r="E3998" s="118">
        <v>1</v>
      </c>
      <c r="F3998" s="118" t="s">
        <v>1492</v>
      </c>
      <c r="G3998" s="113">
        <f>IF([Data da Aprovação]&lt;&gt;"ESTATUTÁRIO",YEAR([Data da Aprovação]),"")</f>
        <v>2010</v>
      </c>
      <c r="H3998" s="106">
        <f>Tabela9[[#This Row],[Valor do Provento R$]]/Tabela9[[#This Row],[Provento por 1 ou 1000 Ações]]</f>
        <v>0.32500000000000001</v>
      </c>
    </row>
    <row r="3999" spans="1:8">
      <c r="A3999" s="119" t="s">
        <v>1600</v>
      </c>
      <c r="B3999" s="117" t="s">
        <v>1488</v>
      </c>
      <c r="C3999" s="140">
        <v>40387</v>
      </c>
      <c r="D3999" s="141">
        <v>0.17499999999999999</v>
      </c>
      <c r="E3999" s="119">
        <v>1</v>
      </c>
      <c r="F3999" s="119" t="s">
        <v>1489</v>
      </c>
      <c r="G3999" s="114">
        <f>IF([Data da Aprovação]&lt;&gt;"ESTATUTÁRIO",YEAR([Data da Aprovação]),"")</f>
        <v>2010</v>
      </c>
      <c r="H3999" s="106">
        <f>Tabela9[[#This Row],[Valor do Provento R$]]/Tabela9[[#This Row],[Provento por 1 ou 1000 Ações]]</f>
        <v>0.17499999999999999</v>
      </c>
    </row>
    <row r="4000" spans="1:8">
      <c r="A4000" s="118" t="s">
        <v>1600</v>
      </c>
      <c r="B4000" s="116" t="s">
        <v>1488</v>
      </c>
      <c r="C4000" s="138">
        <v>40528</v>
      </c>
      <c r="D4000" s="139">
        <v>0.122</v>
      </c>
      <c r="E4000" s="118">
        <v>1</v>
      </c>
      <c r="F4000" s="118" t="s">
        <v>1492</v>
      </c>
      <c r="G4000" s="113">
        <f>IF([Data da Aprovação]&lt;&gt;"ESTATUTÁRIO",YEAR([Data da Aprovação]),"")</f>
        <v>2010</v>
      </c>
      <c r="H4000" s="106">
        <f>Tabela9[[#This Row],[Valor do Provento R$]]/Tabela9[[#This Row],[Provento por 1 ou 1000 Ações]]</f>
        <v>0.122</v>
      </c>
    </row>
    <row r="4001" spans="1:8">
      <c r="A4001" s="119" t="s">
        <v>1600</v>
      </c>
      <c r="B4001" s="117" t="s">
        <v>1488</v>
      </c>
      <c r="C4001" s="140">
        <v>40528</v>
      </c>
      <c r="D4001" s="141">
        <v>5.8000000000000003E-2</v>
      </c>
      <c r="E4001" s="119">
        <v>1</v>
      </c>
      <c r="F4001" s="119" t="s">
        <v>1489</v>
      </c>
      <c r="G4001" s="114">
        <f>IF([Data da Aprovação]&lt;&gt;"ESTATUTÁRIO",YEAR([Data da Aprovação]),"")</f>
        <v>2010</v>
      </c>
      <c r="H4001" s="106">
        <f>Tabela9[[#This Row],[Valor do Provento R$]]/Tabela9[[#This Row],[Provento por 1 ou 1000 Ações]]</f>
        <v>5.8000000000000003E-2</v>
      </c>
    </row>
    <row r="4002" spans="1:8">
      <c r="A4002" s="118" t="s">
        <v>1600</v>
      </c>
      <c r="B4002" s="116" t="s">
        <v>1488</v>
      </c>
      <c r="C4002" s="138">
        <v>40659</v>
      </c>
      <c r="D4002" s="139">
        <v>0.16</v>
      </c>
      <c r="E4002" s="118">
        <v>1</v>
      </c>
      <c r="F4002" s="118" t="s">
        <v>1492</v>
      </c>
      <c r="G4002" s="113">
        <f>IF([Data da Aprovação]&lt;&gt;"ESTATUTÁRIO",YEAR([Data da Aprovação]),"")</f>
        <v>2011</v>
      </c>
      <c r="H4002" s="106">
        <f>Tabela9[[#This Row],[Valor do Provento R$]]/Tabela9[[#This Row],[Provento por 1 ou 1000 Ações]]</f>
        <v>0.16</v>
      </c>
    </row>
    <row r="4003" spans="1:8">
      <c r="A4003" s="119" t="s">
        <v>1600</v>
      </c>
      <c r="B4003" s="117" t="s">
        <v>1488</v>
      </c>
      <c r="C4003" s="140">
        <v>40710</v>
      </c>
      <c r="D4003" s="141">
        <v>0.09</v>
      </c>
      <c r="E4003" s="119">
        <v>1</v>
      </c>
      <c r="F4003" s="119" t="s">
        <v>1489</v>
      </c>
      <c r="G4003" s="114">
        <f>IF([Data da Aprovação]&lt;&gt;"ESTATUTÁRIO",YEAR([Data da Aprovação]),"")</f>
        <v>2011</v>
      </c>
      <c r="H4003" s="106">
        <f>Tabela9[[#This Row],[Valor do Provento R$]]/Tabela9[[#This Row],[Provento por 1 ou 1000 Ações]]</f>
        <v>0.09</v>
      </c>
    </row>
    <row r="4004" spans="1:8">
      <c r="A4004" s="118" t="s">
        <v>1600</v>
      </c>
      <c r="B4004" s="116" t="s">
        <v>1488</v>
      </c>
      <c r="C4004" s="138">
        <v>40808</v>
      </c>
      <c r="D4004" s="139">
        <v>0.21</v>
      </c>
      <c r="E4004" s="118">
        <v>1</v>
      </c>
      <c r="F4004" s="118" t="s">
        <v>1492</v>
      </c>
      <c r="G4004" s="113">
        <f>IF([Data da Aprovação]&lt;&gt;"ESTATUTÁRIO",YEAR([Data da Aprovação]),"")</f>
        <v>2011</v>
      </c>
      <c r="H4004" s="106">
        <f>Tabela9[[#This Row],[Valor do Provento R$]]/Tabela9[[#This Row],[Provento por 1 ou 1000 Ações]]</f>
        <v>0.21</v>
      </c>
    </row>
    <row r="4005" spans="1:8">
      <c r="A4005" s="119" t="s">
        <v>1600</v>
      </c>
      <c r="B4005" s="117" t="s">
        <v>1488</v>
      </c>
      <c r="C4005" s="140">
        <v>40885</v>
      </c>
      <c r="D4005" s="141">
        <v>0.1</v>
      </c>
      <c r="E4005" s="119">
        <v>1</v>
      </c>
      <c r="F4005" s="119" t="s">
        <v>1489</v>
      </c>
      <c r="G4005" s="114">
        <f>IF([Data da Aprovação]&lt;&gt;"ESTATUTÁRIO",YEAR([Data da Aprovação]),"")</f>
        <v>2011</v>
      </c>
      <c r="H4005" s="106">
        <f>Tabela9[[#This Row],[Valor do Provento R$]]/Tabela9[[#This Row],[Provento por 1 ou 1000 Ações]]</f>
        <v>0.1</v>
      </c>
    </row>
    <row r="4006" spans="1:8">
      <c r="A4006" s="118" t="s">
        <v>1600</v>
      </c>
      <c r="B4006" s="116" t="s">
        <v>1488</v>
      </c>
      <c r="C4006" s="138">
        <v>41025</v>
      </c>
      <c r="D4006" s="139">
        <v>0.64994631169999995</v>
      </c>
      <c r="E4006" s="118">
        <v>1</v>
      </c>
      <c r="F4006" s="118" t="s">
        <v>1492</v>
      </c>
      <c r="G4006" s="113">
        <f>IF([Data da Aprovação]&lt;&gt;"ESTATUTÁRIO",YEAR([Data da Aprovação]),"")</f>
        <v>2012</v>
      </c>
      <c r="H4006" s="106">
        <f>Tabela9[[#This Row],[Valor do Provento R$]]/Tabela9[[#This Row],[Provento por 1 ou 1000 Ações]]</f>
        <v>0.64994631169999995</v>
      </c>
    </row>
    <row r="4007" spans="1:8">
      <c r="A4007" s="119" t="s">
        <v>1600</v>
      </c>
      <c r="B4007" s="117" t="s">
        <v>1488</v>
      </c>
      <c r="C4007" s="140">
        <v>41074</v>
      </c>
      <c r="D4007" s="141">
        <v>0.128</v>
      </c>
      <c r="E4007" s="119">
        <v>1</v>
      </c>
      <c r="F4007" s="119" t="s">
        <v>1489</v>
      </c>
      <c r="G4007" s="114">
        <f>IF([Data da Aprovação]&lt;&gt;"ESTATUTÁRIO",YEAR([Data da Aprovação]),"")</f>
        <v>2012</v>
      </c>
      <c r="H4007" s="106">
        <f>Tabela9[[#This Row],[Valor do Provento R$]]/Tabela9[[#This Row],[Provento por 1 ou 1000 Ações]]</f>
        <v>0.128</v>
      </c>
    </row>
    <row r="4008" spans="1:8">
      <c r="A4008" s="118" t="s">
        <v>1600</v>
      </c>
      <c r="B4008" s="116" t="s">
        <v>1488</v>
      </c>
      <c r="C4008" s="138">
        <v>41199</v>
      </c>
      <c r="D4008" s="139">
        <v>0.6089</v>
      </c>
      <c r="E4008" s="118">
        <v>1</v>
      </c>
      <c r="F4008" s="118" t="s">
        <v>1492</v>
      </c>
      <c r="G4008" s="113">
        <f>IF([Data da Aprovação]&lt;&gt;"ESTATUTÁRIO",YEAR([Data da Aprovação]),"")</f>
        <v>2012</v>
      </c>
      <c r="H4008" s="106">
        <f>Tabela9[[#This Row],[Valor do Provento R$]]/Tabela9[[#This Row],[Provento por 1 ou 1000 Ações]]</f>
        <v>0.6089</v>
      </c>
    </row>
    <row r="4009" spans="1:8">
      <c r="A4009" s="119" t="s">
        <v>1600</v>
      </c>
      <c r="B4009" s="117" t="s">
        <v>1488</v>
      </c>
      <c r="C4009" s="140">
        <v>41255</v>
      </c>
      <c r="D4009" s="141">
        <v>0.128</v>
      </c>
      <c r="E4009" s="119">
        <v>1</v>
      </c>
      <c r="F4009" s="119" t="s">
        <v>1489</v>
      </c>
      <c r="G4009" s="114">
        <f>IF([Data da Aprovação]&lt;&gt;"ESTATUTÁRIO",YEAR([Data da Aprovação]),"")</f>
        <v>2012</v>
      </c>
      <c r="H4009" s="106">
        <f>Tabela9[[#This Row],[Valor do Provento R$]]/Tabela9[[#This Row],[Provento por 1 ou 1000 Ações]]</f>
        <v>0.128</v>
      </c>
    </row>
    <row r="4010" spans="1:8">
      <c r="A4010" s="118" t="s">
        <v>1600</v>
      </c>
      <c r="B4010" s="116" t="s">
        <v>1488</v>
      </c>
      <c r="C4010" s="138">
        <v>41389</v>
      </c>
      <c r="D4010" s="139">
        <v>0.73</v>
      </c>
      <c r="E4010" s="118">
        <v>1</v>
      </c>
      <c r="F4010" s="118" t="s">
        <v>1492</v>
      </c>
      <c r="G4010" s="113">
        <f>IF([Data da Aprovação]&lt;&gt;"ESTATUTÁRIO",YEAR([Data da Aprovação]),"")</f>
        <v>2013</v>
      </c>
      <c r="H4010" s="106">
        <f>Tabela9[[#This Row],[Valor do Provento R$]]/Tabela9[[#This Row],[Provento por 1 ou 1000 Ações]]</f>
        <v>0.73</v>
      </c>
    </row>
    <row r="4011" spans="1:8">
      <c r="A4011" s="119" t="s">
        <v>1600</v>
      </c>
      <c r="B4011" s="117" t="s">
        <v>1488</v>
      </c>
      <c r="C4011" s="140">
        <v>41439</v>
      </c>
      <c r="D4011" s="141">
        <v>0.11700000000000001</v>
      </c>
      <c r="E4011" s="119">
        <v>1</v>
      </c>
      <c r="F4011" s="119" t="s">
        <v>1489</v>
      </c>
      <c r="G4011" s="114">
        <f>IF([Data da Aprovação]&lt;&gt;"ESTATUTÁRIO",YEAR([Data da Aprovação]),"")</f>
        <v>2013</v>
      </c>
      <c r="H4011" s="106">
        <f>Tabela9[[#This Row],[Valor do Provento R$]]/Tabela9[[#This Row],[Provento por 1 ou 1000 Ações]]</f>
        <v>0.11700000000000001</v>
      </c>
    </row>
    <row r="4012" spans="1:8">
      <c r="A4012" s="118" t="s">
        <v>1600</v>
      </c>
      <c r="B4012" s="116" t="s">
        <v>1488</v>
      </c>
      <c r="C4012" s="138">
        <v>41563</v>
      </c>
      <c r="D4012" s="139">
        <v>0.30370000000000003</v>
      </c>
      <c r="E4012" s="118">
        <v>1</v>
      </c>
      <c r="F4012" s="118" t="s">
        <v>1492</v>
      </c>
      <c r="G4012" s="113">
        <f>IF([Data da Aprovação]&lt;&gt;"ESTATUTÁRIO",YEAR([Data da Aprovação]),"")</f>
        <v>2013</v>
      </c>
      <c r="H4012" s="106">
        <f>Tabela9[[#This Row],[Valor do Provento R$]]/Tabela9[[#This Row],[Provento por 1 ou 1000 Ações]]</f>
        <v>0.30370000000000003</v>
      </c>
    </row>
    <row r="4013" spans="1:8">
      <c r="A4013" s="119" t="s">
        <v>1600</v>
      </c>
      <c r="B4013" s="117" t="s">
        <v>1488</v>
      </c>
      <c r="C4013" s="140">
        <v>41599</v>
      </c>
      <c r="D4013" s="141">
        <v>0.11700000000000001</v>
      </c>
      <c r="E4013" s="119">
        <v>1</v>
      </c>
      <c r="F4013" s="119" t="s">
        <v>1489</v>
      </c>
      <c r="G4013" s="114">
        <f>IF([Data da Aprovação]&lt;&gt;"ESTATUTÁRIO",YEAR([Data da Aprovação]),"")</f>
        <v>2013</v>
      </c>
      <c r="H4013" s="106">
        <f>Tabela9[[#This Row],[Valor do Provento R$]]/Tabela9[[#This Row],[Provento por 1 ou 1000 Ações]]</f>
        <v>0.11700000000000001</v>
      </c>
    </row>
    <row r="4014" spans="1:8">
      <c r="A4014" s="118" t="s">
        <v>1601</v>
      </c>
      <c r="B4014" s="116" t="s">
        <v>1488</v>
      </c>
      <c r="C4014" s="138">
        <v>40029</v>
      </c>
      <c r="D4014" s="139">
        <v>0.2405745383</v>
      </c>
      <c r="E4014" s="118">
        <v>1</v>
      </c>
      <c r="F4014" s="118" t="s">
        <v>1492</v>
      </c>
      <c r="G4014" s="113">
        <f>IF([Data da Aprovação]&lt;&gt;"ESTATUTÁRIO",YEAR([Data da Aprovação]),"")</f>
        <v>2009</v>
      </c>
      <c r="H4014" s="106">
        <f>Tabela9[[#This Row],[Valor do Provento R$]]/Tabela9[[#This Row],[Provento por 1 ou 1000 Ações]]</f>
        <v>0.2405745383</v>
      </c>
    </row>
    <row r="4015" spans="1:8">
      <c r="A4015" s="119" t="s">
        <v>1601</v>
      </c>
      <c r="B4015" s="117" t="s">
        <v>1488</v>
      </c>
      <c r="C4015" s="140">
        <v>40241</v>
      </c>
      <c r="D4015" s="141">
        <v>0.52133153600000004</v>
      </c>
      <c r="E4015" s="119">
        <v>1</v>
      </c>
      <c r="F4015" s="119" t="s">
        <v>1492</v>
      </c>
      <c r="G4015" s="114">
        <f>IF([Data da Aprovação]&lt;&gt;"ESTATUTÁRIO",YEAR([Data da Aprovação]),"")</f>
        <v>2010</v>
      </c>
      <c r="H4015" s="106">
        <f>Tabela9[[#This Row],[Valor do Provento R$]]/Tabela9[[#This Row],[Provento por 1 ou 1000 Ações]]</f>
        <v>0.52133153600000004</v>
      </c>
    </row>
    <row r="4016" spans="1:8">
      <c r="A4016" s="118" t="s">
        <v>1601</v>
      </c>
      <c r="B4016" s="116" t="s">
        <v>1488</v>
      </c>
      <c r="C4016" s="138">
        <v>40241</v>
      </c>
      <c r="D4016" s="139">
        <v>7.1610049999999998E-3</v>
      </c>
      <c r="E4016" s="118">
        <v>1</v>
      </c>
      <c r="F4016" s="118" t="s">
        <v>1489</v>
      </c>
      <c r="G4016" s="113">
        <f>IF([Data da Aprovação]&lt;&gt;"ESTATUTÁRIO",YEAR([Data da Aprovação]),"")</f>
        <v>2010</v>
      </c>
      <c r="H4016" s="106">
        <f>Tabela9[[#This Row],[Valor do Provento R$]]/Tabela9[[#This Row],[Provento por 1 ou 1000 Ações]]</f>
        <v>7.1610049999999998E-3</v>
      </c>
    </row>
    <row r="4017" spans="1:8">
      <c r="A4017" s="119" t="s">
        <v>1601</v>
      </c>
      <c r="B4017" s="117" t="s">
        <v>1488</v>
      </c>
      <c r="C4017" s="140">
        <v>40422</v>
      </c>
      <c r="D4017" s="141">
        <v>1.1908632000000001E-2</v>
      </c>
      <c r="E4017" s="119">
        <v>1</v>
      </c>
      <c r="F4017" s="119" t="s">
        <v>1489</v>
      </c>
      <c r="G4017" s="114">
        <f>IF([Data da Aprovação]&lt;&gt;"ESTATUTÁRIO",YEAR([Data da Aprovação]),"")</f>
        <v>2010</v>
      </c>
      <c r="H4017" s="106">
        <f>Tabela9[[#This Row],[Valor do Provento R$]]/Tabela9[[#This Row],[Provento por 1 ou 1000 Ações]]</f>
        <v>1.1908632000000001E-2</v>
      </c>
    </row>
    <row r="4018" spans="1:8">
      <c r="A4018" s="118" t="s">
        <v>1601</v>
      </c>
      <c r="B4018" s="116" t="s">
        <v>1488</v>
      </c>
      <c r="C4018" s="138">
        <v>40422</v>
      </c>
      <c r="D4018" s="139">
        <v>0.56897704299999996</v>
      </c>
      <c r="E4018" s="118">
        <v>1</v>
      </c>
      <c r="F4018" s="118" t="s">
        <v>1492</v>
      </c>
      <c r="G4018" s="113">
        <f>IF([Data da Aprovação]&lt;&gt;"ESTATUTÁRIO",YEAR([Data da Aprovação]),"")</f>
        <v>2010</v>
      </c>
      <c r="H4018" s="106">
        <f>Tabela9[[#This Row],[Valor do Provento R$]]/Tabela9[[#This Row],[Provento por 1 ou 1000 Ações]]</f>
        <v>0.56897704299999996</v>
      </c>
    </row>
    <row r="4019" spans="1:8">
      <c r="A4019" s="119" t="s">
        <v>1601</v>
      </c>
      <c r="B4019" s="117" t="s">
        <v>1488</v>
      </c>
      <c r="C4019" s="140">
        <v>40583</v>
      </c>
      <c r="D4019" s="141">
        <v>0.61091563699999996</v>
      </c>
      <c r="E4019" s="119">
        <v>1</v>
      </c>
      <c r="F4019" s="119" t="s">
        <v>1492</v>
      </c>
      <c r="G4019" s="114">
        <f>IF([Data da Aprovação]&lt;&gt;"ESTATUTÁRIO",YEAR([Data da Aprovação]),"")</f>
        <v>2011</v>
      </c>
      <c r="H4019" s="106">
        <f>Tabela9[[#This Row],[Valor do Provento R$]]/Tabela9[[#This Row],[Provento por 1 ou 1000 Ações]]</f>
        <v>0.61091563699999996</v>
      </c>
    </row>
    <row r="4020" spans="1:8">
      <c r="A4020" s="118" t="s">
        <v>1601</v>
      </c>
      <c r="B4020" s="116" t="s">
        <v>1488</v>
      </c>
      <c r="C4020" s="138">
        <v>40583</v>
      </c>
      <c r="D4020" s="139">
        <v>5.319519E-3</v>
      </c>
      <c r="E4020" s="118">
        <v>1</v>
      </c>
      <c r="F4020" s="118" t="s">
        <v>1489</v>
      </c>
      <c r="G4020" s="113">
        <f>IF([Data da Aprovação]&lt;&gt;"ESTATUTÁRIO",YEAR([Data da Aprovação]),"")</f>
        <v>2011</v>
      </c>
      <c r="H4020" s="106">
        <f>Tabela9[[#This Row],[Valor do Provento R$]]/Tabela9[[#This Row],[Provento por 1 ou 1000 Ações]]</f>
        <v>5.319519E-3</v>
      </c>
    </row>
    <row r="4021" spans="1:8">
      <c r="A4021" s="119" t="s">
        <v>1601</v>
      </c>
      <c r="B4021" s="117" t="s">
        <v>1488</v>
      </c>
      <c r="C4021" s="140">
        <v>40781</v>
      </c>
      <c r="D4021" s="141">
        <v>0.99193647200000001</v>
      </c>
      <c r="E4021" s="119">
        <v>1</v>
      </c>
      <c r="F4021" s="119" t="s">
        <v>1492</v>
      </c>
      <c r="G4021" s="114">
        <f>IF([Data da Aprovação]&lt;&gt;"ESTATUTÁRIO",YEAR([Data da Aprovação]),"")</f>
        <v>2011</v>
      </c>
      <c r="H4021" s="106">
        <f>Tabela9[[#This Row],[Valor do Provento R$]]/Tabela9[[#This Row],[Provento por 1 ou 1000 Ações]]</f>
        <v>0.99193647200000001</v>
      </c>
    </row>
    <row r="4022" spans="1:8">
      <c r="A4022" s="118" t="s">
        <v>1601</v>
      </c>
      <c r="B4022" s="116" t="s">
        <v>1488</v>
      </c>
      <c r="C4022" s="138">
        <v>40781</v>
      </c>
      <c r="D4022" s="139">
        <v>4.4271849000000002E-2</v>
      </c>
      <c r="E4022" s="118">
        <v>1</v>
      </c>
      <c r="F4022" s="118" t="s">
        <v>1489</v>
      </c>
      <c r="G4022" s="113">
        <f>IF([Data da Aprovação]&lt;&gt;"ESTATUTÁRIO",YEAR([Data da Aprovação]),"")</f>
        <v>2011</v>
      </c>
      <c r="H4022" s="106">
        <f>Tabela9[[#This Row],[Valor do Provento R$]]/Tabela9[[#This Row],[Provento por 1 ou 1000 Ações]]</f>
        <v>4.4271849000000002E-2</v>
      </c>
    </row>
    <row r="4023" spans="1:8">
      <c r="A4023" s="119" t="s">
        <v>1601</v>
      </c>
      <c r="B4023" s="117" t="s">
        <v>1488</v>
      </c>
      <c r="C4023" s="140">
        <v>40947</v>
      </c>
      <c r="D4023" s="141">
        <v>1.208852684</v>
      </c>
      <c r="E4023" s="119">
        <v>1</v>
      </c>
      <c r="F4023" s="119" t="s">
        <v>1492</v>
      </c>
      <c r="G4023" s="114">
        <f>IF([Data da Aprovação]&lt;&gt;"ESTATUTÁRIO",YEAR([Data da Aprovação]),"")</f>
        <v>2012</v>
      </c>
      <c r="H4023" s="106">
        <f>Tabela9[[#This Row],[Valor do Provento R$]]/Tabela9[[#This Row],[Provento por 1 ou 1000 Ações]]</f>
        <v>1.208852684</v>
      </c>
    </row>
    <row r="4024" spans="1:8">
      <c r="A4024" s="118" t="s">
        <v>1601</v>
      </c>
      <c r="B4024" s="116" t="s">
        <v>1488</v>
      </c>
      <c r="C4024" s="138">
        <v>40947</v>
      </c>
      <c r="D4024" s="139">
        <v>1.3907874000000001E-2</v>
      </c>
      <c r="E4024" s="118">
        <v>1</v>
      </c>
      <c r="F4024" s="118" t="s">
        <v>1489</v>
      </c>
      <c r="G4024" s="113">
        <f>IF([Data da Aprovação]&lt;&gt;"ESTATUTÁRIO",YEAR([Data da Aprovação]),"")</f>
        <v>2012</v>
      </c>
      <c r="H4024" s="106">
        <f>Tabela9[[#This Row],[Valor do Provento R$]]/Tabela9[[#This Row],[Provento por 1 ou 1000 Ações]]</f>
        <v>1.3907874000000001E-2</v>
      </c>
    </row>
    <row r="4025" spans="1:8">
      <c r="A4025" s="119" t="s">
        <v>1601</v>
      </c>
      <c r="B4025" s="117" t="s">
        <v>1488</v>
      </c>
      <c r="C4025" s="140">
        <v>41144</v>
      </c>
      <c r="D4025" s="141">
        <v>1.0950015040000001</v>
      </c>
      <c r="E4025" s="119">
        <v>1</v>
      </c>
      <c r="F4025" s="119" t="s">
        <v>1492</v>
      </c>
      <c r="G4025" s="114">
        <f>IF([Data da Aprovação]&lt;&gt;"ESTATUTÁRIO",YEAR([Data da Aprovação]),"")</f>
        <v>2012</v>
      </c>
      <c r="H4025" s="106">
        <f>Tabela9[[#This Row],[Valor do Provento R$]]/Tabela9[[#This Row],[Provento por 1 ou 1000 Ações]]</f>
        <v>1.0950015040000001</v>
      </c>
    </row>
    <row r="4026" spans="1:8">
      <c r="A4026" s="118" t="s">
        <v>1601</v>
      </c>
      <c r="B4026" s="116" t="s">
        <v>1488</v>
      </c>
      <c r="C4026" s="138">
        <v>41144</v>
      </c>
      <c r="D4026" s="139">
        <v>4.7749422999999999E-2</v>
      </c>
      <c r="E4026" s="118">
        <v>1</v>
      </c>
      <c r="F4026" s="118" t="s">
        <v>1489</v>
      </c>
      <c r="G4026" s="113">
        <f>IF([Data da Aprovação]&lt;&gt;"ESTATUTÁRIO",YEAR([Data da Aprovação]),"")</f>
        <v>2012</v>
      </c>
      <c r="H4026" s="106">
        <f>Tabela9[[#This Row],[Valor do Provento R$]]/Tabela9[[#This Row],[Provento por 1 ou 1000 Ações]]</f>
        <v>4.7749422999999999E-2</v>
      </c>
    </row>
    <row r="4027" spans="1:8">
      <c r="A4027" s="119" t="s">
        <v>1601</v>
      </c>
      <c r="B4027" s="117" t="s">
        <v>1488</v>
      </c>
      <c r="C4027" s="140">
        <v>41311</v>
      </c>
      <c r="D4027" s="141">
        <v>1.229031132</v>
      </c>
      <c r="E4027" s="119">
        <v>1</v>
      </c>
      <c r="F4027" s="119" t="s">
        <v>1492</v>
      </c>
      <c r="G4027" s="114">
        <f>IF([Data da Aprovação]&lt;&gt;"ESTATUTÁRIO",YEAR([Data da Aprovação]),"")</f>
        <v>2013</v>
      </c>
      <c r="H4027" s="106">
        <f>Tabela9[[#This Row],[Valor do Provento R$]]/Tabela9[[#This Row],[Provento por 1 ou 1000 Ações]]</f>
        <v>1.229031132</v>
      </c>
    </row>
    <row r="4028" spans="1:8">
      <c r="A4028" s="118" t="s">
        <v>1601</v>
      </c>
      <c r="B4028" s="116" t="s">
        <v>1488</v>
      </c>
      <c r="C4028" s="138">
        <v>41311</v>
      </c>
      <c r="D4028" s="139">
        <v>5.4936335000000003E-2</v>
      </c>
      <c r="E4028" s="118">
        <v>1</v>
      </c>
      <c r="F4028" s="118" t="s">
        <v>1489</v>
      </c>
      <c r="G4028" s="113">
        <f>IF([Data da Aprovação]&lt;&gt;"ESTATUTÁRIO",YEAR([Data da Aprovação]),"")</f>
        <v>2013</v>
      </c>
      <c r="H4028" s="106">
        <f>Tabela9[[#This Row],[Valor do Provento R$]]/Tabela9[[#This Row],[Provento por 1 ou 1000 Ações]]</f>
        <v>5.4936335000000003E-2</v>
      </c>
    </row>
    <row r="4029" spans="1:8">
      <c r="A4029" s="142" t="s">
        <v>1601</v>
      </c>
      <c r="B4029" s="117" t="s">
        <v>1488</v>
      </c>
      <c r="C4029" s="140">
        <v>41507</v>
      </c>
      <c r="D4029" s="141">
        <v>1.007272038</v>
      </c>
      <c r="E4029" s="143">
        <v>1</v>
      </c>
      <c r="F4029" s="119" t="s">
        <v>1492</v>
      </c>
      <c r="G4029" s="114">
        <f>IF([Data da Aprovação]&lt;&gt;"ESTATUTÁRIO",YEAR([Data da Aprovação]),"")</f>
        <v>2013</v>
      </c>
      <c r="H4029" s="106">
        <f>Tabela9[[#This Row],[Valor do Provento R$]]/Tabela9[[#This Row],[Provento por 1 ou 1000 Ações]]</f>
        <v>1.007272038</v>
      </c>
    </row>
    <row r="4030" spans="1:8">
      <c r="A4030" s="144" t="s">
        <v>1601</v>
      </c>
      <c r="B4030" s="116" t="s">
        <v>1488</v>
      </c>
      <c r="C4030" s="138">
        <v>41507</v>
      </c>
      <c r="D4030" s="139">
        <v>6.2882890999999996E-2</v>
      </c>
      <c r="E4030" s="145">
        <v>1</v>
      </c>
      <c r="F4030" s="118" t="s">
        <v>1489</v>
      </c>
      <c r="G4030" s="113">
        <f>IF([Data da Aprovação]&lt;&gt;"ESTATUTÁRIO",YEAR([Data da Aprovação]),"")</f>
        <v>2013</v>
      </c>
      <c r="H4030" s="106">
        <f>Tabela9[[#This Row],[Valor do Provento R$]]/Tabela9[[#This Row],[Provento por 1 ou 1000 Ações]]</f>
        <v>6.2882890999999996E-2</v>
      </c>
    </row>
    <row r="4031" spans="1:8">
      <c r="A4031" s="119" t="s">
        <v>1602</v>
      </c>
      <c r="B4031" s="117" t="s">
        <v>1488</v>
      </c>
      <c r="C4031" s="140">
        <v>39933</v>
      </c>
      <c r="D4031" s="141">
        <v>0.102738385</v>
      </c>
      <c r="E4031" s="119">
        <v>1</v>
      </c>
      <c r="F4031" s="119" t="s">
        <v>1492</v>
      </c>
      <c r="G4031" s="114">
        <f>IF([Data da Aprovação]&lt;&gt;"ESTATUTÁRIO",YEAR([Data da Aprovação]),"")</f>
        <v>2009</v>
      </c>
      <c r="H4031" s="106">
        <f>Tabela9[[#This Row],[Valor do Provento R$]]/Tabela9[[#This Row],[Provento por 1 ou 1000 Ações]]</f>
        <v>0.102738385</v>
      </c>
    </row>
    <row r="4032" spans="1:8">
      <c r="A4032" s="118" t="s">
        <v>1602</v>
      </c>
      <c r="B4032" s="116" t="s">
        <v>1488</v>
      </c>
      <c r="C4032" s="138">
        <v>40298</v>
      </c>
      <c r="D4032" s="139">
        <v>0.103042482</v>
      </c>
      <c r="E4032" s="118">
        <v>1</v>
      </c>
      <c r="F4032" s="118" t="s">
        <v>1492</v>
      </c>
      <c r="G4032" s="113">
        <f>IF([Data da Aprovação]&lt;&gt;"ESTATUTÁRIO",YEAR([Data da Aprovação]),"")</f>
        <v>2010</v>
      </c>
      <c r="H4032" s="106">
        <f>Tabela9[[#This Row],[Valor do Provento R$]]/Tabela9[[#This Row],[Provento por 1 ou 1000 Ações]]</f>
        <v>0.103042482</v>
      </c>
    </row>
    <row r="4033" spans="1:8">
      <c r="A4033" s="119" t="s">
        <v>1602</v>
      </c>
      <c r="B4033" s="117" t="s">
        <v>1488</v>
      </c>
      <c r="C4033" s="140">
        <v>41099</v>
      </c>
      <c r="D4033" s="141">
        <v>8.6333120000000006E-3</v>
      </c>
      <c r="E4033" s="119">
        <v>1</v>
      </c>
      <c r="F4033" s="119" t="s">
        <v>1492</v>
      </c>
      <c r="G4033" s="114">
        <f>IF([Data da Aprovação]&lt;&gt;"ESTATUTÁRIO",YEAR([Data da Aprovação]),"")</f>
        <v>2012</v>
      </c>
      <c r="H4033" s="106">
        <f>Tabela9[[#This Row],[Valor do Provento R$]]/Tabela9[[#This Row],[Provento por 1 ou 1000 Ações]]</f>
        <v>8.6333120000000006E-3</v>
      </c>
    </row>
    <row r="4034" spans="1:8">
      <c r="A4034" s="118" t="s">
        <v>1602</v>
      </c>
      <c r="B4034" s="116" t="s">
        <v>1490</v>
      </c>
      <c r="C4034" s="138">
        <v>39933</v>
      </c>
      <c r="D4034" s="139">
        <v>0.11301222299999999</v>
      </c>
      <c r="E4034" s="118">
        <v>1</v>
      </c>
      <c r="F4034" s="118" t="s">
        <v>1492</v>
      </c>
      <c r="G4034" s="113">
        <f>IF([Data da Aprovação]&lt;&gt;"ESTATUTÁRIO",YEAR([Data da Aprovação]),"")</f>
        <v>2009</v>
      </c>
      <c r="H4034" s="106">
        <f>Tabela9[[#This Row],[Valor do Provento R$]]/Tabela9[[#This Row],[Provento por 1 ou 1000 Ações]]</f>
        <v>0.11301222299999999</v>
      </c>
    </row>
    <row r="4035" spans="1:8">
      <c r="A4035" s="119" t="s">
        <v>1602</v>
      </c>
      <c r="B4035" s="117" t="s">
        <v>1490</v>
      </c>
      <c r="C4035" s="140">
        <v>40298</v>
      </c>
      <c r="D4035" s="141">
        <v>0.11334673100000001</v>
      </c>
      <c r="E4035" s="119">
        <v>1</v>
      </c>
      <c r="F4035" s="119" t="s">
        <v>1492</v>
      </c>
      <c r="G4035" s="114">
        <f>IF([Data da Aprovação]&lt;&gt;"ESTATUTÁRIO",YEAR([Data da Aprovação]),"")</f>
        <v>2010</v>
      </c>
      <c r="H4035" s="106">
        <f>Tabela9[[#This Row],[Valor do Provento R$]]/Tabela9[[#This Row],[Provento por 1 ou 1000 Ações]]</f>
        <v>0.11334673100000001</v>
      </c>
    </row>
    <row r="4036" spans="1:8">
      <c r="A4036" s="118" t="s">
        <v>1602</v>
      </c>
      <c r="B4036" s="116" t="s">
        <v>1490</v>
      </c>
      <c r="C4036" s="138">
        <v>41099</v>
      </c>
      <c r="D4036" s="139">
        <v>9.4966430000000008E-3</v>
      </c>
      <c r="E4036" s="118">
        <v>1</v>
      </c>
      <c r="F4036" s="118" t="s">
        <v>1492</v>
      </c>
      <c r="G4036" s="113">
        <f>IF([Data da Aprovação]&lt;&gt;"ESTATUTÁRIO",YEAR([Data da Aprovação]),"")</f>
        <v>2012</v>
      </c>
      <c r="H4036" s="106">
        <f>Tabela9[[#This Row],[Valor do Provento R$]]/Tabela9[[#This Row],[Provento por 1 ou 1000 Ações]]</f>
        <v>9.4966430000000008E-3</v>
      </c>
    </row>
    <row r="4037" spans="1:8">
      <c r="A4037" s="119" t="s">
        <v>1603</v>
      </c>
      <c r="B4037" s="117" t="s">
        <v>1488</v>
      </c>
      <c r="C4037" s="140">
        <v>35901</v>
      </c>
      <c r="D4037" s="141">
        <v>4.4400000000000004</v>
      </c>
      <c r="E4037" s="119">
        <v>1000</v>
      </c>
      <c r="F4037" s="119" t="s">
        <v>1492</v>
      </c>
      <c r="G4037" s="114">
        <f>IF([Data da Aprovação]&lt;&gt;"ESTATUTÁRIO",YEAR([Data da Aprovação]),"")</f>
        <v>1998</v>
      </c>
      <c r="H4037" s="106">
        <f>Tabela9[[#This Row],[Valor do Provento R$]]/Tabela9[[#This Row],[Provento por 1 ou 1000 Ações]]</f>
        <v>4.4400000000000004E-3</v>
      </c>
    </row>
    <row r="4038" spans="1:8">
      <c r="A4038" s="118" t="s">
        <v>1603</v>
      </c>
      <c r="B4038" s="116" t="s">
        <v>1488</v>
      </c>
      <c r="C4038" s="138">
        <v>36087</v>
      </c>
      <c r="D4038" s="139">
        <v>2.3279999999999998</v>
      </c>
      <c r="E4038" s="118">
        <v>1000</v>
      </c>
      <c r="F4038" s="118" t="s">
        <v>1489</v>
      </c>
      <c r="G4038" s="113">
        <f>IF([Data da Aprovação]&lt;&gt;"ESTATUTÁRIO",YEAR([Data da Aprovação]),"")</f>
        <v>1998</v>
      </c>
      <c r="H4038" s="106">
        <f>Tabela9[[#This Row],[Valor do Provento R$]]/Tabela9[[#This Row],[Provento por 1 ou 1000 Ações]]</f>
        <v>2.3279999999999998E-3</v>
      </c>
    </row>
    <row r="4039" spans="1:8">
      <c r="A4039" s="119" t="s">
        <v>1603</v>
      </c>
      <c r="B4039" s="117" t="s">
        <v>1488</v>
      </c>
      <c r="C4039" s="140">
        <v>36273</v>
      </c>
      <c r="D4039" s="141">
        <v>1.43</v>
      </c>
      <c r="E4039" s="119">
        <v>1000</v>
      </c>
      <c r="F4039" s="119" t="s">
        <v>1492</v>
      </c>
      <c r="G4039" s="114">
        <f>IF([Data da Aprovação]&lt;&gt;"ESTATUTÁRIO",YEAR([Data da Aprovação]),"")</f>
        <v>1999</v>
      </c>
      <c r="H4039" s="106">
        <f>Tabela9[[#This Row],[Valor do Provento R$]]/Tabela9[[#This Row],[Provento por 1 ou 1000 Ações]]</f>
        <v>1.4299999999999998E-3</v>
      </c>
    </row>
    <row r="4040" spans="1:8">
      <c r="A4040" s="118" t="s">
        <v>1603</v>
      </c>
      <c r="B4040" s="116" t="s">
        <v>1488</v>
      </c>
      <c r="C4040" s="138">
        <v>36273</v>
      </c>
      <c r="D4040" s="139">
        <v>2.5499999999999998</v>
      </c>
      <c r="E4040" s="118">
        <v>1000</v>
      </c>
      <c r="F4040" s="118" t="s">
        <v>1489</v>
      </c>
      <c r="G4040" s="113">
        <f>IF([Data da Aprovação]&lt;&gt;"ESTATUTÁRIO",YEAR([Data da Aprovação]),"")</f>
        <v>1999</v>
      </c>
      <c r="H4040" s="106">
        <f>Tabela9[[#This Row],[Valor do Provento R$]]/Tabela9[[#This Row],[Provento por 1 ou 1000 Ações]]</f>
        <v>2.5499999999999997E-3</v>
      </c>
    </row>
    <row r="4041" spans="1:8">
      <c r="A4041" s="119" t="s">
        <v>1603</v>
      </c>
      <c r="B4041" s="117" t="s">
        <v>1488</v>
      </c>
      <c r="C4041" s="140">
        <v>36766</v>
      </c>
      <c r="D4041" s="141">
        <v>2.0699999999999998</v>
      </c>
      <c r="E4041" s="119">
        <v>1000</v>
      </c>
      <c r="F4041" s="119" t="s">
        <v>1489</v>
      </c>
      <c r="G4041" s="114">
        <f>IF([Data da Aprovação]&lt;&gt;"ESTATUTÁRIO",YEAR([Data da Aprovação]),"")</f>
        <v>2000</v>
      </c>
      <c r="H4041" s="106">
        <f>Tabela9[[#This Row],[Valor do Provento R$]]/Tabela9[[#This Row],[Provento por 1 ou 1000 Ações]]</f>
        <v>2.0699999999999998E-3</v>
      </c>
    </row>
    <row r="4042" spans="1:8">
      <c r="A4042" s="118" t="s">
        <v>1603</v>
      </c>
      <c r="B4042" s="116" t="s">
        <v>1488</v>
      </c>
      <c r="C4042" s="138">
        <v>36889</v>
      </c>
      <c r="D4042" s="139">
        <v>2.0099999999999998</v>
      </c>
      <c r="E4042" s="118">
        <v>1000</v>
      </c>
      <c r="F4042" s="118" t="s">
        <v>1489</v>
      </c>
      <c r="G4042" s="113">
        <f>IF([Data da Aprovação]&lt;&gt;"ESTATUTÁRIO",YEAR([Data da Aprovação]),"")</f>
        <v>2000</v>
      </c>
      <c r="H4042" s="106">
        <f>Tabela9[[#This Row],[Valor do Provento R$]]/Tabela9[[#This Row],[Provento por 1 ou 1000 Ações]]</f>
        <v>2.0099999999999996E-3</v>
      </c>
    </row>
    <row r="4043" spans="1:8">
      <c r="A4043" s="119" t="s">
        <v>1603</v>
      </c>
      <c r="B4043" s="117" t="s">
        <v>1488</v>
      </c>
      <c r="C4043" s="140">
        <v>37006</v>
      </c>
      <c r="D4043" s="141">
        <v>2.5499999999999998</v>
      </c>
      <c r="E4043" s="119">
        <v>1000</v>
      </c>
      <c r="F4043" s="119" t="s">
        <v>1492</v>
      </c>
      <c r="G4043" s="114">
        <f>IF([Data da Aprovação]&lt;&gt;"ESTATUTÁRIO",YEAR([Data da Aprovação]),"")</f>
        <v>2001</v>
      </c>
      <c r="H4043" s="106">
        <f>Tabela9[[#This Row],[Valor do Provento R$]]/Tabela9[[#This Row],[Provento por 1 ou 1000 Ações]]</f>
        <v>2.5499999999999997E-3</v>
      </c>
    </row>
    <row r="4044" spans="1:8">
      <c r="A4044" s="118" t="s">
        <v>1603</v>
      </c>
      <c r="B4044" s="116" t="s">
        <v>1488</v>
      </c>
      <c r="C4044" s="138">
        <v>37117</v>
      </c>
      <c r="D4044" s="139">
        <v>0.43867060000000002</v>
      </c>
      <c r="E4044" s="118">
        <v>1000</v>
      </c>
      <c r="F4044" s="118" t="s">
        <v>1489</v>
      </c>
      <c r="G4044" s="113">
        <f>IF([Data da Aprovação]&lt;&gt;"ESTATUTÁRIO",YEAR([Data da Aprovação]),"")</f>
        <v>2001</v>
      </c>
      <c r="H4044" s="106">
        <f>Tabela9[[#This Row],[Valor do Provento R$]]/Tabela9[[#This Row],[Provento por 1 ou 1000 Ações]]</f>
        <v>4.3867060000000004E-4</v>
      </c>
    </row>
    <row r="4045" spans="1:8">
      <c r="A4045" s="119" t="s">
        <v>1603</v>
      </c>
      <c r="B4045" s="117" t="s">
        <v>1488</v>
      </c>
      <c r="C4045" s="140">
        <v>37256</v>
      </c>
      <c r="D4045" s="141">
        <v>4.0387434999999998</v>
      </c>
      <c r="E4045" s="119">
        <v>1000</v>
      </c>
      <c r="F4045" s="119" t="s">
        <v>1489</v>
      </c>
      <c r="G4045" s="114">
        <f>IF([Data da Aprovação]&lt;&gt;"ESTATUTÁRIO",YEAR([Data da Aprovação]),"")</f>
        <v>2001</v>
      </c>
      <c r="H4045" s="106">
        <f>Tabela9[[#This Row],[Valor do Provento R$]]/Tabela9[[#This Row],[Provento por 1 ou 1000 Ações]]</f>
        <v>4.0387434999999998E-3</v>
      </c>
    </row>
    <row r="4046" spans="1:8">
      <c r="A4046" s="118" t="s">
        <v>1603</v>
      </c>
      <c r="B4046" s="116" t="s">
        <v>1488</v>
      </c>
      <c r="C4046" s="138">
        <v>37256</v>
      </c>
      <c r="D4046" s="139">
        <v>1.6473822</v>
      </c>
      <c r="E4046" s="118">
        <v>1000</v>
      </c>
      <c r="F4046" s="118" t="s">
        <v>1489</v>
      </c>
      <c r="G4046" s="113">
        <f>IF([Data da Aprovação]&lt;&gt;"ESTATUTÁRIO",YEAR([Data da Aprovação]),"")</f>
        <v>2001</v>
      </c>
      <c r="H4046" s="106">
        <f>Tabela9[[#This Row],[Valor do Provento R$]]/Tabela9[[#This Row],[Provento por 1 ou 1000 Ações]]</f>
        <v>1.6473822E-3</v>
      </c>
    </row>
    <row r="4047" spans="1:8">
      <c r="A4047" s="119" t="s">
        <v>1603</v>
      </c>
      <c r="B4047" s="117" t="s">
        <v>1488</v>
      </c>
      <c r="C4047" s="140">
        <v>37376</v>
      </c>
      <c r="D4047" s="141">
        <v>0.47100059999999999</v>
      </c>
      <c r="E4047" s="119">
        <v>1000</v>
      </c>
      <c r="F4047" s="119" t="s">
        <v>1492</v>
      </c>
      <c r="G4047" s="114">
        <f>IF([Data da Aprovação]&lt;&gt;"ESTATUTÁRIO",YEAR([Data da Aprovação]),"")</f>
        <v>2002</v>
      </c>
      <c r="H4047" s="106">
        <f>Tabela9[[#This Row],[Valor do Provento R$]]/Tabela9[[#This Row],[Provento por 1 ou 1000 Ações]]</f>
        <v>4.710006E-4</v>
      </c>
    </row>
    <row r="4048" spans="1:8">
      <c r="A4048" s="118" t="s">
        <v>1603</v>
      </c>
      <c r="B4048" s="116" t="s">
        <v>1488</v>
      </c>
      <c r="C4048" s="138">
        <v>37621</v>
      </c>
      <c r="D4048" s="139">
        <v>3.5702514555499998</v>
      </c>
      <c r="E4048" s="118">
        <v>1000</v>
      </c>
      <c r="F4048" s="118" t="s">
        <v>1489</v>
      </c>
      <c r="G4048" s="113">
        <f>IF([Data da Aprovação]&lt;&gt;"ESTATUTÁRIO",YEAR([Data da Aprovação]),"")</f>
        <v>2002</v>
      </c>
      <c r="H4048" s="106">
        <f>Tabela9[[#This Row],[Valor do Provento R$]]/Tabela9[[#This Row],[Provento por 1 ou 1000 Ações]]</f>
        <v>3.5702514555499996E-3</v>
      </c>
    </row>
    <row r="4049" spans="1:8">
      <c r="A4049" s="119" t="s">
        <v>1603</v>
      </c>
      <c r="B4049" s="117" t="s">
        <v>1488</v>
      </c>
      <c r="C4049" s="140">
        <v>37984</v>
      </c>
      <c r="D4049" s="141">
        <v>3.48808466848</v>
      </c>
      <c r="E4049" s="119">
        <v>1000</v>
      </c>
      <c r="F4049" s="119" t="s">
        <v>1489</v>
      </c>
      <c r="G4049" s="114">
        <f>IF([Data da Aprovação]&lt;&gt;"ESTATUTÁRIO",YEAR([Data da Aprovação]),"")</f>
        <v>2003</v>
      </c>
      <c r="H4049" s="106">
        <f>Tabela9[[#This Row],[Valor do Provento R$]]/Tabela9[[#This Row],[Provento por 1 ou 1000 Ações]]</f>
        <v>3.4880846684799999E-3</v>
      </c>
    </row>
    <row r="4050" spans="1:8">
      <c r="A4050" s="118" t="s">
        <v>1603</v>
      </c>
      <c r="B4050" s="116" t="s">
        <v>1488</v>
      </c>
      <c r="C4050" s="138">
        <v>38076</v>
      </c>
      <c r="D4050" s="139">
        <v>4.5426956431900001</v>
      </c>
      <c r="E4050" s="118">
        <v>1000</v>
      </c>
      <c r="F4050" s="118" t="s">
        <v>1492</v>
      </c>
      <c r="G4050" s="113">
        <f>IF([Data da Aprovação]&lt;&gt;"ESTATUTÁRIO",YEAR([Data da Aprovação]),"")</f>
        <v>2004</v>
      </c>
      <c r="H4050" s="106">
        <f>Tabela9[[#This Row],[Valor do Provento R$]]/Tabela9[[#This Row],[Provento por 1 ou 1000 Ações]]</f>
        <v>4.5426956431899998E-3</v>
      </c>
    </row>
    <row r="4051" spans="1:8">
      <c r="A4051" s="119" t="s">
        <v>1603</v>
      </c>
      <c r="B4051" s="117" t="s">
        <v>1488</v>
      </c>
      <c r="C4051" s="140">
        <v>38076</v>
      </c>
      <c r="D4051" s="141">
        <v>4.5903232999899997</v>
      </c>
      <c r="E4051" s="119">
        <v>1000</v>
      </c>
      <c r="F4051" s="119" t="s">
        <v>1492</v>
      </c>
      <c r="G4051" s="114">
        <f>IF([Data da Aprovação]&lt;&gt;"ESTATUTÁRIO",YEAR([Data da Aprovação]),"")</f>
        <v>2004</v>
      </c>
      <c r="H4051" s="106">
        <f>Tabela9[[#This Row],[Valor do Provento R$]]/Tabela9[[#This Row],[Provento por 1 ou 1000 Ações]]</f>
        <v>4.5903232999899993E-3</v>
      </c>
    </row>
    <row r="4052" spans="1:8">
      <c r="A4052" s="118" t="s">
        <v>1603</v>
      </c>
      <c r="B4052" s="116" t="s">
        <v>1488</v>
      </c>
      <c r="C4052" s="138">
        <v>38197</v>
      </c>
      <c r="D4052" s="139">
        <v>2.2951616000000001</v>
      </c>
      <c r="E4052" s="118">
        <v>1000</v>
      </c>
      <c r="F4052" s="118" t="s">
        <v>1489</v>
      </c>
      <c r="G4052" s="113">
        <f>IF([Data da Aprovação]&lt;&gt;"ESTATUTÁRIO",YEAR([Data da Aprovação]),"")</f>
        <v>2004</v>
      </c>
      <c r="H4052" s="106">
        <f>Tabela9[[#This Row],[Valor do Provento R$]]/Tabela9[[#This Row],[Provento por 1 ou 1000 Ações]]</f>
        <v>2.2951616000000002E-3</v>
      </c>
    </row>
    <row r="4053" spans="1:8">
      <c r="A4053" s="119" t="s">
        <v>1603</v>
      </c>
      <c r="B4053" s="117" t="s">
        <v>1488</v>
      </c>
      <c r="C4053" s="140">
        <v>38302</v>
      </c>
      <c r="D4053" s="141">
        <v>3.7607761000000002</v>
      </c>
      <c r="E4053" s="119">
        <v>1000</v>
      </c>
      <c r="F4053" s="119" t="s">
        <v>1489</v>
      </c>
      <c r="G4053" s="114">
        <f>IF([Data da Aprovação]&lt;&gt;"ESTATUTÁRIO",YEAR([Data da Aprovação]),"")</f>
        <v>2004</v>
      </c>
      <c r="H4053" s="106">
        <f>Tabela9[[#This Row],[Valor do Provento R$]]/Tabela9[[#This Row],[Provento por 1 ou 1000 Ações]]</f>
        <v>3.7607761E-3</v>
      </c>
    </row>
    <row r="4054" spans="1:8">
      <c r="A4054" s="118" t="s">
        <v>1603</v>
      </c>
      <c r="B4054" s="116" t="s">
        <v>1488</v>
      </c>
      <c r="C4054" s="138">
        <v>38320</v>
      </c>
      <c r="D4054" s="139">
        <v>5.4721250000000001</v>
      </c>
      <c r="E4054" s="118">
        <v>1000</v>
      </c>
      <c r="F4054" s="118" t="s">
        <v>1492</v>
      </c>
      <c r="G4054" s="113">
        <f>IF([Data da Aprovação]&lt;&gt;"ESTATUTÁRIO",YEAR([Data da Aprovação]),"")</f>
        <v>2004</v>
      </c>
      <c r="H4054" s="106">
        <f>Tabela9[[#This Row],[Valor do Provento R$]]/Tabela9[[#This Row],[Provento por 1 ou 1000 Ações]]</f>
        <v>5.4721250000000004E-3</v>
      </c>
    </row>
    <row r="4055" spans="1:8">
      <c r="A4055" s="119" t="s">
        <v>1603</v>
      </c>
      <c r="B4055" s="117" t="s">
        <v>1488</v>
      </c>
      <c r="C4055" s="140">
        <v>38331</v>
      </c>
      <c r="D4055" s="141">
        <v>1.2879370000000001</v>
      </c>
      <c r="E4055" s="119">
        <v>1000</v>
      </c>
      <c r="F4055" s="119" t="s">
        <v>1489</v>
      </c>
      <c r="G4055" s="114">
        <f>IF([Data da Aprovação]&lt;&gt;"ESTATUTÁRIO",YEAR([Data da Aprovação]),"")</f>
        <v>2004</v>
      </c>
      <c r="H4055" s="106">
        <f>Tabela9[[#This Row],[Valor do Provento R$]]/Tabela9[[#This Row],[Provento por 1 ou 1000 Ações]]</f>
        <v>1.2879370000000001E-3</v>
      </c>
    </row>
    <row r="4056" spans="1:8">
      <c r="A4056" s="118" t="s">
        <v>1603</v>
      </c>
      <c r="B4056" s="116" t="s">
        <v>1488</v>
      </c>
      <c r="C4056" s="138">
        <v>38464</v>
      </c>
      <c r="D4056" s="139">
        <v>1.1333846000000001</v>
      </c>
      <c r="E4056" s="118">
        <v>1000</v>
      </c>
      <c r="F4056" s="118" t="s">
        <v>1489</v>
      </c>
      <c r="G4056" s="113">
        <f>IF([Data da Aprovação]&lt;&gt;"ESTATUTÁRIO",YEAR([Data da Aprovação]),"")</f>
        <v>2005</v>
      </c>
      <c r="H4056" s="106">
        <f>Tabela9[[#This Row],[Valor do Provento R$]]/Tabela9[[#This Row],[Provento por 1 ou 1000 Ações]]</f>
        <v>1.1333846000000001E-3</v>
      </c>
    </row>
    <row r="4057" spans="1:8">
      <c r="A4057" s="119" t="s">
        <v>1603</v>
      </c>
      <c r="B4057" s="117" t="s">
        <v>1488</v>
      </c>
      <c r="C4057" s="140">
        <v>38555</v>
      </c>
      <c r="D4057" s="141">
        <v>2.9364963999999998</v>
      </c>
      <c r="E4057" s="119">
        <v>1000</v>
      </c>
      <c r="F4057" s="119" t="s">
        <v>1489</v>
      </c>
      <c r="G4057" s="114">
        <f>IF([Data da Aprovação]&lt;&gt;"ESTATUTÁRIO",YEAR([Data da Aprovação]),"")</f>
        <v>2005</v>
      </c>
      <c r="H4057" s="106">
        <f>Tabela9[[#This Row],[Valor do Provento R$]]/Tabela9[[#This Row],[Provento por 1 ou 1000 Ações]]</f>
        <v>2.9364963999999999E-3</v>
      </c>
    </row>
    <row r="4058" spans="1:8">
      <c r="A4058" s="118" t="s">
        <v>1603</v>
      </c>
      <c r="B4058" s="116" t="s">
        <v>1488</v>
      </c>
      <c r="C4058" s="138">
        <v>38645</v>
      </c>
      <c r="D4058" s="139">
        <v>13.4975802</v>
      </c>
      <c r="E4058" s="118">
        <v>1000</v>
      </c>
      <c r="F4058" s="118" t="s">
        <v>1492</v>
      </c>
      <c r="G4058" s="113">
        <f>IF([Data da Aprovação]&lt;&gt;"ESTATUTÁRIO",YEAR([Data da Aprovação]),"")</f>
        <v>2005</v>
      </c>
      <c r="H4058" s="106">
        <f>Tabela9[[#This Row],[Valor do Provento R$]]/Tabela9[[#This Row],[Provento por 1 ou 1000 Ações]]</f>
        <v>1.34975802E-2</v>
      </c>
    </row>
    <row r="4059" spans="1:8">
      <c r="A4059" s="119" t="s">
        <v>1603</v>
      </c>
      <c r="B4059" s="117" t="s">
        <v>1488</v>
      </c>
      <c r="C4059" s="140">
        <v>38686</v>
      </c>
      <c r="D4059" s="141">
        <v>2.3182866</v>
      </c>
      <c r="E4059" s="119">
        <v>1000</v>
      </c>
      <c r="F4059" s="119" t="s">
        <v>1489</v>
      </c>
      <c r="G4059" s="114">
        <f>IF([Data da Aprovação]&lt;&gt;"ESTATUTÁRIO",YEAR([Data da Aprovação]),"")</f>
        <v>2005</v>
      </c>
      <c r="H4059" s="106">
        <f>Tabela9[[#This Row],[Valor do Provento R$]]/Tabela9[[#This Row],[Provento por 1 ou 1000 Ações]]</f>
        <v>2.3182865999999999E-3</v>
      </c>
    </row>
    <row r="4060" spans="1:8">
      <c r="A4060" s="118" t="s">
        <v>1603</v>
      </c>
      <c r="B4060" s="116" t="s">
        <v>1488</v>
      </c>
      <c r="C4060" s="138">
        <v>38686</v>
      </c>
      <c r="D4060" s="139">
        <v>2.3182866</v>
      </c>
      <c r="E4060" s="118">
        <v>1000</v>
      </c>
      <c r="F4060" s="118" t="s">
        <v>1489</v>
      </c>
      <c r="G4060" s="113">
        <f>IF([Data da Aprovação]&lt;&gt;"ESTATUTÁRIO",YEAR([Data da Aprovação]),"")</f>
        <v>2005</v>
      </c>
      <c r="H4060" s="106">
        <f>Tabela9[[#This Row],[Valor do Provento R$]]/Tabela9[[#This Row],[Provento por 1 ou 1000 Ações]]</f>
        <v>2.3182865999999999E-3</v>
      </c>
    </row>
    <row r="4061" spans="1:8">
      <c r="A4061" s="119" t="s">
        <v>1603</v>
      </c>
      <c r="B4061" s="117" t="s">
        <v>1488</v>
      </c>
      <c r="C4061" s="140">
        <v>38702</v>
      </c>
      <c r="D4061" s="141">
        <v>1.5455243999999999</v>
      </c>
      <c r="E4061" s="119">
        <v>1000</v>
      </c>
      <c r="F4061" s="119" t="s">
        <v>1489</v>
      </c>
      <c r="G4061" s="114">
        <f>IF([Data da Aprovação]&lt;&gt;"ESTATUTÁRIO",YEAR([Data da Aprovação]),"")</f>
        <v>2005</v>
      </c>
      <c r="H4061" s="106">
        <f>Tabela9[[#This Row],[Valor do Provento R$]]/Tabela9[[#This Row],[Provento por 1 ou 1000 Ações]]</f>
        <v>1.5455243999999999E-3</v>
      </c>
    </row>
    <row r="4062" spans="1:8">
      <c r="A4062" s="118" t="s">
        <v>1603</v>
      </c>
      <c r="B4062" s="116" t="s">
        <v>1488</v>
      </c>
      <c r="C4062" s="138">
        <v>38783</v>
      </c>
      <c r="D4062" s="139">
        <v>7.0255973000000003</v>
      </c>
      <c r="E4062" s="118">
        <v>1000</v>
      </c>
      <c r="F4062" s="118" t="s">
        <v>1492</v>
      </c>
      <c r="G4062" s="113">
        <f>IF([Data da Aprovação]&lt;&gt;"ESTATUTÁRIO",YEAR([Data da Aprovação]),"")</f>
        <v>2006</v>
      </c>
      <c r="H4062" s="106">
        <f>Tabela9[[#This Row],[Valor do Provento R$]]/Tabela9[[#This Row],[Provento por 1 ou 1000 Ações]]</f>
        <v>7.0255973000000003E-3</v>
      </c>
    </row>
    <row r="4063" spans="1:8">
      <c r="A4063" s="119" t="s">
        <v>1603</v>
      </c>
      <c r="B4063" s="117" t="s">
        <v>1488</v>
      </c>
      <c r="C4063" s="140">
        <v>38859</v>
      </c>
      <c r="D4063" s="141">
        <v>1.3394545</v>
      </c>
      <c r="E4063" s="119">
        <v>1000</v>
      </c>
      <c r="F4063" s="119" t="s">
        <v>1489</v>
      </c>
      <c r="G4063" s="114">
        <f>IF([Data da Aprovação]&lt;&gt;"ESTATUTÁRIO",YEAR([Data da Aprovação]),"")</f>
        <v>2006</v>
      </c>
      <c r="H4063" s="106">
        <f>Tabela9[[#This Row],[Valor do Provento R$]]/Tabela9[[#This Row],[Provento por 1 ou 1000 Ações]]</f>
        <v>1.3394545000000001E-3</v>
      </c>
    </row>
    <row r="4064" spans="1:8">
      <c r="A4064" s="118" t="s">
        <v>1603</v>
      </c>
      <c r="B4064" s="116" t="s">
        <v>1488</v>
      </c>
      <c r="C4064" s="138">
        <v>38922</v>
      </c>
      <c r="D4064" s="139">
        <v>1.2106608000000001</v>
      </c>
      <c r="E4064" s="118">
        <v>1000</v>
      </c>
      <c r="F4064" s="118" t="s">
        <v>1489</v>
      </c>
      <c r="G4064" s="113">
        <f>IF([Data da Aprovação]&lt;&gt;"ESTATUTÁRIO",YEAR([Data da Aprovação]),"")</f>
        <v>2006</v>
      </c>
      <c r="H4064" s="106">
        <f>Tabela9[[#This Row],[Valor do Provento R$]]/Tabela9[[#This Row],[Provento por 1 ou 1000 Ações]]</f>
        <v>1.2106608000000002E-3</v>
      </c>
    </row>
    <row r="4065" spans="1:8">
      <c r="A4065" s="119" t="s">
        <v>1603</v>
      </c>
      <c r="B4065" s="117" t="s">
        <v>1488</v>
      </c>
      <c r="C4065" s="140">
        <v>38988</v>
      </c>
      <c r="D4065" s="141">
        <v>9.4276991999999993</v>
      </c>
      <c r="E4065" s="119">
        <v>1000</v>
      </c>
      <c r="F4065" s="119" t="s">
        <v>1492</v>
      </c>
      <c r="G4065" s="114">
        <f>IF([Data da Aprovação]&lt;&gt;"ESTATUTÁRIO",YEAR([Data da Aprovação]),"")</f>
        <v>2006</v>
      </c>
      <c r="H4065" s="106">
        <f>Tabela9[[#This Row],[Valor do Provento R$]]/Tabela9[[#This Row],[Provento por 1 ou 1000 Ações]]</f>
        <v>9.4276991999999987E-3</v>
      </c>
    </row>
    <row r="4066" spans="1:8">
      <c r="A4066" s="118" t="s">
        <v>1603</v>
      </c>
      <c r="B4066" s="116" t="s">
        <v>1488</v>
      </c>
      <c r="C4066" s="138">
        <v>39038</v>
      </c>
      <c r="D4066" s="139">
        <v>1.1179292999999999</v>
      </c>
      <c r="E4066" s="118">
        <v>1000</v>
      </c>
      <c r="F4066" s="118" t="s">
        <v>1489</v>
      </c>
      <c r="G4066" s="113">
        <f>IF([Data da Aprovação]&lt;&gt;"ESTATUTÁRIO",YEAR([Data da Aprovação]),"")</f>
        <v>2006</v>
      </c>
      <c r="H4066" s="106">
        <f>Tabela9[[#This Row],[Valor do Provento R$]]/Tabela9[[#This Row],[Provento por 1 ou 1000 Ações]]</f>
        <v>1.1179292999999998E-3</v>
      </c>
    </row>
    <row r="4067" spans="1:8">
      <c r="A4067" s="119" t="s">
        <v>1603</v>
      </c>
      <c r="B4067" s="117" t="s">
        <v>1488</v>
      </c>
      <c r="C4067" s="140">
        <v>39065</v>
      </c>
      <c r="D4067" s="141">
        <v>1.0200461000000001</v>
      </c>
      <c r="E4067" s="119">
        <v>1000</v>
      </c>
      <c r="F4067" s="119" t="s">
        <v>1489</v>
      </c>
      <c r="G4067" s="114">
        <f>IF([Data da Aprovação]&lt;&gt;"ESTATUTÁRIO",YEAR([Data da Aprovação]),"")</f>
        <v>2006</v>
      </c>
      <c r="H4067" s="106">
        <f>Tabela9[[#This Row],[Valor do Provento R$]]/Tabela9[[#This Row],[Provento por 1 ou 1000 Ações]]</f>
        <v>1.0200461E-3</v>
      </c>
    </row>
    <row r="4068" spans="1:8">
      <c r="A4068" s="118" t="s">
        <v>1603</v>
      </c>
      <c r="B4068" s="116" t="s">
        <v>1488</v>
      </c>
      <c r="C4068" s="138">
        <v>39169</v>
      </c>
      <c r="D4068" s="139">
        <v>12.3400338</v>
      </c>
      <c r="E4068" s="118">
        <v>1000</v>
      </c>
      <c r="F4068" s="118" t="s">
        <v>1492</v>
      </c>
      <c r="G4068" s="113">
        <f>IF([Data da Aprovação]&lt;&gt;"ESTATUTÁRIO",YEAR([Data da Aprovação]),"")</f>
        <v>2007</v>
      </c>
      <c r="H4068" s="106">
        <f>Tabela9[[#This Row],[Valor do Provento R$]]/Tabela9[[#This Row],[Provento por 1 ou 1000 Ações]]</f>
        <v>1.2340033800000001E-2</v>
      </c>
    </row>
    <row r="4069" spans="1:8">
      <c r="A4069" s="119" t="s">
        <v>1603</v>
      </c>
      <c r="B4069" s="117" t="s">
        <v>1488</v>
      </c>
      <c r="C4069" s="140">
        <v>39230</v>
      </c>
      <c r="D4069" s="141">
        <v>1.0870188000000001</v>
      </c>
      <c r="E4069" s="119">
        <v>1000</v>
      </c>
      <c r="F4069" s="119" t="s">
        <v>1489</v>
      </c>
      <c r="G4069" s="114">
        <f>IF([Data da Aprovação]&lt;&gt;"ESTATUTÁRIO",YEAR([Data da Aprovação]),"")</f>
        <v>2007</v>
      </c>
      <c r="H4069" s="106">
        <f>Tabela9[[#This Row],[Valor do Provento R$]]/Tabela9[[#This Row],[Provento por 1 ou 1000 Ações]]</f>
        <v>1.0870188E-3</v>
      </c>
    </row>
    <row r="4070" spans="1:8">
      <c r="A4070" s="118" t="s">
        <v>1603</v>
      </c>
      <c r="B4070" s="116" t="s">
        <v>1488</v>
      </c>
      <c r="C4070" s="138">
        <v>39293</v>
      </c>
      <c r="D4070" s="139">
        <v>1.0921705999999999E-3</v>
      </c>
      <c r="E4070" s="118">
        <v>1</v>
      </c>
      <c r="F4070" s="118" t="s">
        <v>1489</v>
      </c>
      <c r="G4070" s="113">
        <f>IF([Data da Aprovação]&lt;&gt;"ESTATUTÁRIO",YEAR([Data da Aprovação]),"")</f>
        <v>2007</v>
      </c>
      <c r="H4070" s="106">
        <f>Tabela9[[#This Row],[Valor do Provento R$]]/Tabela9[[#This Row],[Provento por 1 ou 1000 Ações]]</f>
        <v>1.0921705999999999E-3</v>
      </c>
    </row>
    <row r="4071" spans="1:8">
      <c r="A4071" s="119" t="s">
        <v>1603</v>
      </c>
      <c r="B4071" s="117" t="s">
        <v>1488</v>
      </c>
      <c r="C4071" s="140">
        <v>39356</v>
      </c>
      <c r="D4071" s="141">
        <v>1.43987066E-2</v>
      </c>
      <c r="E4071" s="119">
        <v>1</v>
      </c>
      <c r="F4071" s="119" t="s">
        <v>1492</v>
      </c>
      <c r="G4071" s="114">
        <f>IF([Data da Aprovação]&lt;&gt;"ESTATUTÁRIO",YEAR([Data da Aprovação]),"")</f>
        <v>2007</v>
      </c>
      <c r="H4071" s="106">
        <f>Tabela9[[#This Row],[Valor do Provento R$]]/Tabela9[[#This Row],[Provento por 1 ou 1000 Ações]]</f>
        <v>1.43987066E-2</v>
      </c>
    </row>
    <row r="4072" spans="1:8">
      <c r="A4072" s="118" t="s">
        <v>1603</v>
      </c>
      <c r="B4072" s="116" t="s">
        <v>1488</v>
      </c>
      <c r="C4072" s="138">
        <v>39386</v>
      </c>
      <c r="D4072" s="139">
        <v>1.0458048000000001E-3</v>
      </c>
      <c r="E4072" s="118">
        <v>1</v>
      </c>
      <c r="F4072" s="118" t="s">
        <v>1489</v>
      </c>
      <c r="G4072" s="113">
        <f>IF([Data da Aprovação]&lt;&gt;"ESTATUTÁRIO",YEAR([Data da Aprovação]),"")</f>
        <v>2007</v>
      </c>
      <c r="H4072" s="106">
        <f>Tabela9[[#This Row],[Valor do Provento R$]]/Tabela9[[#This Row],[Provento por 1 ou 1000 Ações]]</f>
        <v>1.0458048000000001E-3</v>
      </c>
    </row>
    <row r="4073" spans="1:8">
      <c r="A4073" s="119" t="s">
        <v>1603</v>
      </c>
      <c r="B4073" s="117" t="s">
        <v>1488</v>
      </c>
      <c r="C4073" s="140">
        <v>39433</v>
      </c>
      <c r="D4073" s="141">
        <v>0.1009742</v>
      </c>
      <c r="E4073" s="119">
        <v>1</v>
      </c>
      <c r="F4073" s="119" t="s">
        <v>1489</v>
      </c>
      <c r="G4073" s="114">
        <f>IF([Data da Aprovação]&lt;&gt;"ESTATUTÁRIO",YEAR([Data da Aprovação]),"")</f>
        <v>2007</v>
      </c>
      <c r="H4073" s="106">
        <f>Tabela9[[#This Row],[Valor do Provento R$]]/Tabela9[[#This Row],[Provento por 1 ou 1000 Ações]]</f>
        <v>0.1009742</v>
      </c>
    </row>
    <row r="4074" spans="1:8">
      <c r="A4074" s="118" t="s">
        <v>1603</v>
      </c>
      <c r="B4074" s="116" t="s">
        <v>1488</v>
      </c>
      <c r="C4074" s="138">
        <v>39562</v>
      </c>
      <c r="D4074" s="139">
        <v>1.4657248</v>
      </c>
      <c r="E4074" s="118">
        <v>1</v>
      </c>
      <c r="F4074" s="118" t="s">
        <v>1492</v>
      </c>
      <c r="G4074" s="113">
        <f>IF([Data da Aprovação]&lt;&gt;"ESTATUTÁRIO",YEAR([Data da Aprovação]),"")</f>
        <v>2008</v>
      </c>
      <c r="H4074" s="106">
        <f>Tabela9[[#This Row],[Valor do Provento R$]]/Tabela9[[#This Row],[Provento por 1 ou 1000 Ações]]</f>
        <v>1.4657248</v>
      </c>
    </row>
    <row r="4075" spans="1:8">
      <c r="A4075" s="119" t="s">
        <v>1603</v>
      </c>
      <c r="B4075" s="117" t="s">
        <v>1488</v>
      </c>
      <c r="C4075" s="140">
        <v>39566</v>
      </c>
      <c r="D4075" s="141">
        <v>0.1208857</v>
      </c>
      <c r="E4075" s="119">
        <v>1</v>
      </c>
      <c r="F4075" s="119" t="s">
        <v>1489</v>
      </c>
      <c r="G4075" s="114">
        <f>IF([Data da Aprovação]&lt;&gt;"ESTATUTÁRIO",YEAR([Data da Aprovação]),"")</f>
        <v>2008</v>
      </c>
      <c r="H4075" s="106">
        <f>Tabela9[[#This Row],[Valor do Provento R$]]/Tabela9[[#This Row],[Provento por 1 ou 1000 Ações]]</f>
        <v>0.1208857</v>
      </c>
    </row>
    <row r="4076" spans="1:8">
      <c r="A4076" s="118" t="s">
        <v>1603</v>
      </c>
      <c r="B4076" s="116" t="s">
        <v>1488</v>
      </c>
      <c r="C4076" s="138">
        <v>39660</v>
      </c>
      <c r="D4076" s="139">
        <v>0.1209269</v>
      </c>
      <c r="E4076" s="118">
        <v>1</v>
      </c>
      <c r="F4076" s="118" t="s">
        <v>1489</v>
      </c>
      <c r="G4076" s="113">
        <f>IF([Data da Aprovação]&lt;&gt;"ESTATUTÁRIO",YEAR([Data da Aprovação]),"")</f>
        <v>2008</v>
      </c>
      <c r="H4076" s="106">
        <f>Tabela9[[#This Row],[Valor do Provento R$]]/Tabela9[[#This Row],[Provento por 1 ou 1000 Ações]]</f>
        <v>0.1209269</v>
      </c>
    </row>
    <row r="4077" spans="1:8">
      <c r="A4077" s="119" t="s">
        <v>1603</v>
      </c>
      <c r="B4077" s="117" t="s">
        <v>1488</v>
      </c>
      <c r="C4077" s="140">
        <v>39752</v>
      </c>
      <c r="D4077" s="141">
        <v>1.3873709000000001</v>
      </c>
      <c r="E4077" s="119">
        <v>1</v>
      </c>
      <c r="F4077" s="119" t="s">
        <v>1492</v>
      </c>
      <c r="G4077" s="114">
        <f>IF([Data da Aprovação]&lt;&gt;"ESTATUTÁRIO",YEAR([Data da Aprovação]),"")</f>
        <v>2008</v>
      </c>
      <c r="H4077" s="106">
        <f>Tabela9[[#This Row],[Valor do Provento R$]]/Tabela9[[#This Row],[Provento por 1 ou 1000 Ações]]</f>
        <v>1.3873709000000001</v>
      </c>
    </row>
    <row r="4078" spans="1:8">
      <c r="A4078" s="118" t="s">
        <v>1603</v>
      </c>
      <c r="B4078" s="116" t="s">
        <v>1488</v>
      </c>
      <c r="C4078" s="138">
        <v>39752</v>
      </c>
      <c r="D4078" s="139">
        <v>0.1208497</v>
      </c>
      <c r="E4078" s="118">
        <v>1</v>
      </c>
      <c r="F4078" s="118" t="s">
        <v>1489</v>
      </c>
      <c r="G4078" s="113">
        <f>IF([Data da Aprovação]&lt;&gt;"ESTATUTÁRIO",YEAR([Data da Aprovação]),"")</f>
        <v>2008</v>
      </c>
      <c r="H4078" s="106">
        <f>Tabela9[[#This Row],[Valor do Provento R$]]/Tabela9[[#This Row],[Provento por 1 ou 1000 Ações]]</f>
        <v>0.1208497</v>
      </c>
    </row>
    <row r="4079" spans="1:8">
      <c r="A4079" s="119" t="s">
        <v>1603</v>
      </c>
      <c r="B4079" s="117" t="s">
        <v>1488</v>
      </c>
      <c r="C4079" s="140">
        <v>39812</v>
      </c>
      <c r="D4079" s="141">
        <v>0.1208857</v>
      </c>
      <c r="E4079" s="119">
        <v>1</v>
      </c>
      <c r="F4079" s="119" t="s">
        <v>1489</v>
      </c>
      <c r="G4079" s="114">
        <f>IF([Data da Aprovação]&lt;&gt;"ESTATUTÁRIO",YEAR([Data da Aprovação]),"")</f>
        <v>2008</v>
      </c>
      <c r="H4079" s="106">
        <f>Tabela9[[#This Row],[Valor do Provento R$]]/Tabela9[[#This Row],[Provento por 1 ou 1000 Ações]]</f>
        <v>0.1208857</v>
      </c>
    </row>
    <row r="4080" spans="1:8">
      <c r="A4080" s="118" t="s">
        <v>1603</v>
      </c>
      <c r="B4080" s="116" t="s">
        <v>1488</v>
      </c>
      <c r="C4080" s="138">
        <v>39899</v>
      </c>
      <c r="D4080" s="139">
        <v>1.5075406</v>
      </c>
      <c r="E4080" s="118">
        <v>1</v>
      </c>
      <c r="F4080" s="118" t="s">
        <v>1492</v>
      </c>
      <c r="G4080" s="113">
        <f>IF([Data da Aprovação]&lt;&gt;"ESTATUTÁRIO",YEAR([Data da Aprovação]),"")</f>
        <v>2009</v>
      </c>
      <c r="H4080" s="106">
        <f>Tabela9[[#This Row],[Valor do Provento R$]]/Tabela9[[#This Row],[Provento por 1 ou 1000 Ações]]</f>
        <v>1.5075406</v>
      </c>
    </row>
    <row r="4081" spans="1:8">
      <c r="A4081" s="119" t="s">
        <v>1603</v>
      </c>
      <c r="B4081" s="117" t="s">
        <v>1488</v>
      </c>
      <c r="C4081" s="140">
        <v>39993</v>
      </c>
      <c r="D4081" s="141">
        <v>0.26286280000000001</v>
      </c>
      <c r="E4081" s="119">
        <v>1</v>
      </c>
      <c r="F4081" s="119" t="s">
        <v>1489</v>
      </c>
      <c r="G4081" s="114">
        <f>IF([Data da Aprovação]&lt;&gt;"ESTATUTÁRIO",YEAR([Data da Aprovação]),"")</f>
        <v>2009</v>
      </c>
      <c r="H4081" s="106">
        <f>Tabela9[[#This Row],[Valor do Provento R$]]/Tabela9[[#This Row],[Provento por 1 ou 1000 Ações]]</f>
        <v>0.26286280000000001</v>
      </c>
    </row>
    <row r="4082" spans="1:8">
      <c r="A4082" s="118" t="s">
        <v>1603</v>
      </c>
      <c r="B4082" s="116" t="s">
        <v>1488</v>
      </c>
      <c r="C4082" s="138">
        <v>40086</v>
      </c>
      <c r="D4082" s="139">
        <v>1.2205520999999999</v>
      </c>
      <c r="E4082" s="118">
        <v>1</v>
      </c>
      <c r="F4082" s="118" t="s">
        <v>1492</v>
      </c>
      <c r="G4082" s="113">
        <f>IF([Data da Aprovação]&lt;&gt;"ESTATUTÁRIO",YEAR([Data da Aprovação]),"")</f>
        <v>2009</v>
      </c>
      <c r="H4082" s="106">
        <f>Tabela9[[#This Row],[Valor do Provento R$]]/Tabela9[[#This Row],[Provento por 1 ou 1000 Ações]]</f>
        <v>1.2205520999999999</v>
      </c>
    </row>
    <row r="4083" spans="1:8">
      <c r="A4083" s="119" t="s">
        <v>1603</v>
      </c>
      <c r="B4083" s="117" t="s">
        <v>1488</v>
      </c>
      <c r="C4083" s="140">
        <v>40086</v>
      </c>
      <c r="D4083" s="141">
        <v>0.12618689999999999</v>
      </c>
      <c r="E4083" s="119">
        <v>1</v>
      </c>
      <c r="F4083" s="119" t="s">
        <v>1489</v>
      </c>
      <c r="G4083" s="114">
        <f>IF([Data da Aprovação]&lt;&gt;"ESTATUTÁRIO",YEAR([Data da Aprovação]),"")</f>
        <v>2009</v>
      </c>
      <c r="H4083" s="106">
        <f>Tabela9[[#This Row],[Valor do Provento R$]]/Tabela9[[#This Row],[Provento por 1 ou 1000 Ações]]</f>
        <v>0.12618689999999999</v>
      </c>
    </row>
    <row r="4084" spans="1:8">
      <c r="A4084" s="118" t="s">
        <v>1603</v>
      </c>
      <c r="B4084" s="116" t="s">
        <v>1488</v>
      </c>
      <c r="C4084" s="138">
        <v>40165</v>
      </c>
      <c r="D4084" s="139">
        <v>0.12618689999999999</v>
      </c>
      <c r="E4084" s="118">
        <v>1</v>
      </c>
      <c r="F4084" s="118" t="s">
        <v>1489</v>
      </c>
      <c r="G4084" s="113">
        <f>IF([Data da Aprovação]&lt;&gt;"ESTATUTÁRIO",YEAR([Data da Aprovação]),"")</f>
        <v>2009</v>
      </c>
      <c r="H4084" s="106">
        <f>Tabela9[[#This Row],[Valor do Provento R$]]/Tabela9[[#This Row],[Provento por 1 ou 1000 Ações]]</f>
        <v>0.12618689999999999</v>
      </c>
    </row>
    <row r="4085" spans="1:8">
      <c r="A4085" s="119" t="s">
        <v>1603</v>
      </c>
      <c r="B4085" s="117" t="s">
        <v>1488</v>
      </c>
      <c r="C4085" s="140">
        <v>40266</v>
      </c>
      <c r="D4085" s="141">
        <v>1.6702745649999999</v>
      </c>
      <c r="E4085" s="119">
        <v>1</v>
      </c>
      <c r="F4085" s="119" t="s">
        <v>1492</v>
      </c>
      <c r="G4085" s="114">
        <f>IF([Data da Aprovação]&lt;&gt;"ESTATUTÁRIO",YEAR([Data da Aprovação]),"")</f>
        <v>2010</v>
      </c>
      <c r="H4085" s="106">
        <f>Tabela9[[#This Row],[Valor do Provento R$]]/Tabela9[[#This Row],[Provento por 1 ou 1000 Ações]]</f>
        <v>1.6702745649999999</v>
      </c>
    </row>
    <row r="4086" spans="1:8">
      <c r="A4086" s="118" t="s">
        <v>1603</v>
      </c>
      <c r="B4086" s="116" t="s">
        <v>1488</v>
      </c>
      <c r="C4086" s="138">
        <v>40268</v>
      </c>
      <c r="D4086" s="139">
        <v>0.137644409</v>
      </c>
      <c r="E4086" s="118">
        <v>1</v>
      </c>
      <c r="F4086" s="118" t="s">
        <v>1489</v>
      </c>
      <c r="G4086" s="113">
        <f>IF([Data da Aprovação]&lt;&gt;"ESTATUTÁRIO",YEAR([Data da Aprovação]),"")</f>
        <v>2010</v>
      </c>
      <c r="H4086" s="106">
        <f>Tabela9[[#This Row],[Valor do Provento R$]]/Tabela9[[#This Row],[Provento por 1 ou 1000 Ações]]</f>
        <v>0.137644409</v>
      </c>
    </row>
    <row r="4087" spans="1:8">
      <c r="A4087" s="119" t="s">
        <v>1603</v>
      </c>
      <c r="B4087" s="117" t="s">
        <v>1488</v>
      </c>
      <c r="C4087" s="140">
        <v>40359</v>
      </c>
      <c r="D4087" s="141">
        <v>0.137649561</v>
      </c>
      <c r="E4087" s="119">
        <v>1</v>
      </c>
      <c r="F4087" s="119" t="s">
        <v>1489</v>
      </c>
      <c r="G4087" s="114">
        <f>IF([Data da Aprovação]&lt;&gt;"ESTATUTÁRIO",YEAR([Data da Aprovação]),"")</f>
        <v>2010</v>
      </c>
      <c r="H4087" s="106">
        <f>Tabela9[[#This Row],[Valor do Provento R$]]/Tabela9[[#This Row],[Provento por 1 ou 1000 Ações]]</f>
        <v>0.137649561</v>
      </c>
    </row>
    <row r="4088" spans="1:8">
      <c r="A4088" s="118" t="s">
        <v>1603</v>
      </c>
      <c r="B4088" s="116" t="s">
        <v>1488</v>
      </c>
      <c r="C4088" s="138">
        <v>40451</v>
      </c>
      <c r="D4088" s="139">
        <v>1.4510057964</v>
      </c>
      <c r="E4088" s="118">
        <v>1</v>
      </c>
      <c r="F4088" s="118" t="s">
        <v>1492</v>
      </c>
      <c r="G4088" s="113">
        <f>IF([Data da Aprovação]&lt;&gt;"ESTATUTÁRIO",YEAR([Data da Aprovação]),"")</f>
        <v>2010</v>
      </c>
      <c r="H4088" s="106">
        <f>Tabela9[[#This Row],[Valor do Provento R$]]/Tabela9[[#This Row],[Provento por 1 ou 1000 Ações]]</f>
        <v>1.4510057964</v>
      </c>
    </row>
    <row r="4089" spans="1:8">
      <c r="A4089" s="119" t="s">
        <v>1603</v>
      </c>
      <c r="B4089" s="117" t="s">
        <v>1488</v>
      </c>
      <c r="C4089" s="140">
        <v>40451</v>
      </c>
      <c r="D4089" s="141">
        <v>0.13764440920000001</v>
      </c>
      <c r="E4089" s="119">
        <v>1</v>
      </c>
      <c r="F4089" s="119" t="s">
        <v>1489</v>
      </c>
      <c r="G4089" s="114">
        <f>IF([Data da Aprovação]&lt;&gt;"ESTATUTÁRIO",YEAR([Data da Aprovação]),"")</f>
        <v>2010</v>
      </c>
      <c r="H4089" s="106">
        <f>Tabela9[[#This Row],[Valor do Provento R$]]/Tabela9[[#This Row],[Provento por 1 ou 1000 Ações]]</f>
        <v>0.13764440920000001</v>
      </c>
    </row>
    <row r="4090" spans="1:8">
      <c r="A4090" s="118" t="s">
        <v>1603</v>
      </c>
      <c r="B4090" s="116" t="s">
        <v>1488</v>
      </c>
      <c r="C4090" s="138">
        <v>40542</v>
      </c>
      <c r="D4090" s="139">
        <v>0.137649561</v>
      </c>
      <c r="E4090" s="118">
        <v>1</v>
      </c>
      <c r="F4090" s="118" t="s">
        <v>1489</v>
      </c>
      <c r="G4090" s="113">
        <f>IF([Data da Aprovação]&lt;&gt;"ESTATUTÁRIO",YEAR([Data da Aprovação]),"")</f>
        <v>2010</v>
      </c>
      <c r="H4090" s="106">
        <f>Tabela9[[#This Row],[Valor do Provento R$]]/Tabela9[[#This Row],[Provento por 1 ou 1000 Ações]]</f>
        <v>0.137649561</v>
      </c>
    </row>
    <row r="4091" spans="1:8">
      <c r="A4091" s="119" t="s">
        <v>1603</v>
      </c>
      <c r="B4091" s="117" t="s">
        <v>1488</v>
      </c>
      <c r="C4091" s="140">
        <v>40633</v>
      </c>
      <c r="D4091" s="141">
        <v>0.14600569660000001</v>
      </c>
      <c r="E4091" s="119">
        <v>1</v>
      </c>
      <c r="F4091" s="119" t="s">
        <v>1489</v>
      </c>
      <c r="G4091" s="114">
        <f>IF([Data da Aprovação]&lt;&gt;"ESTATUTÁRIO",YEAR([Data da Aprovação]),"")</f>
        <v>2011</v>
      </c>
      <c r="H4091" s="106">
        <f>Tabela9[[#This Row],[Valor do Provento R$]]/Tabela9[[#This Row],[Provento por 1 ou 1000 Ações]]</f>
        <v>0.14600569660000001</v>
      </c>
    </row>
    <row r="4092" spans="1:8">
      <c r="A4092" s="118" t="s">
        <v>1603</v>
      </c>
      <c r="B4092" s="116" t="s">
        <v>1488</v>
      </c>
      <c r="C4092" s="138">
        <v>40660</v>
      </c>
      <c r="D4092" s="139">
        <v>2.4166742491000002</v>
      </c>
      <c r="E4092" s="118">
        <v>1</v>
      </c>
      <c r="F4092" s="118" t="s">
        <v>1492</v>
      </c>
      <c r="G4092" s="113">
        <f>IF([Data da Aprovação]&lt;&gt;"ESTATUTÁRIO",YEAR([Data da Aprovação]),"")</f>
        <v>2011</v>
      </c>
      <c r="H4092" s="106">
        <f>Tabela9[[#This Row],[Valor do Provento R$]]/Tabela9[[#This Row],[Provento por 1 ou 1000 Ações]]</f>
        <v>2.4166742491000002</v>
      </c>
    </row>
    <row r="4093" spans="1:8">
      <c r="A4093" s="119" t="s">
        <v>1603</v>
      </c>
      <c r="B4093" s="117" t="s">
        <v>1488</v>
      </c>
      <c r="C4093" s="140">
        <v>40724</v>
      </c>
      <c r="D4093" s="141">
        <v>0.1460108483</v>
      </c>
      <c r="E4093" s="119">
        <v>1</v>
      </c>
      <c r="F4093" s="119" t="s">
        <v>1489</v>
      </c>
      <c r="G4093" s="114">
        <f>IF([Data da Aprovação]&lt;&gt;"ESTATUTÁRIO",YEAR([Data da Aprovação]),"")</f>
        <v>2011</v>
      </c>
      <c r="H4093" s="106">
        <f>Tabela9[[#This Row],[Valor do Provento R$]]/Tabela9[[#This Row],[Provento por 1 ou 1000 Ações]]</f>
        <v>0.1460108483</v>
      </c>
    </row>
    <row r="4094" spans="1:8">
      <c r="A4094" s="118" t="s">
        <v>1603</v>
      </c>
      <c r="B4094" s="116" t="s">
        <v>1488</v>
      </c>
      <c r="C4094" s="138">
        <v>40784</v>
      </c>
      <c r="D4094" s="139">
        <v>1.4169522992000001</v>
      </c>
      <c r="E4094" s="118">
        <v>1</v>
      </c>
      <c r="F4094" s="118" t="s">
        <v>1492</v>
      </c>
      <c r="G4094" s="113">
        <f>IF([Data da Aprovação]&lt;&gt;"ESTATUTÁRIO",YEAR([Data da Aprovação]),"")</f>
        <v>2011</v>
      </c>
      <c r="H4094" s="106">
        <f>Tabela9[[#This Row],[Valor do Provento R$]]/Tabela9[[#This Row],[Provento por 1 ou 1000 Ações]]</f>
        <v>1.4169522992000001</v>
      </c>
    </row>
    <row r="4095" spans="1:8">
      <c r="A4095" s="119" t="s">
        <v>1603</v>
      </c>
      <c r="B4095" s="117" t="s">
        <v>1488</v>
      </c>
      <c r="C4095" s="140">
        <v>40816</v>
      </c>
      <c r="D4095" s="141">
        <v>0.1460108483</v>
      </c>
      <c r="E4095" s="119">
        <v>1</v>
      </c>
      <c r="F4095" s="119" t="s">
        <v>1489</v>
      </c>
      <c r="G4095" s="114">
        <f>IF([Data da Aprovação]&lt;&gt;"ESTATUTÁRIO",YEAR([Data da Aprovação]),"")</f>
        <v>2011</v>
      </c>
      <c r="H4095" s="106">
        <f>Tabela9[[#This Row],[Valor do Provento R$]]/Tabela9[[#This Row],[Provento por 1 ou 1000 Ações]]</f>
        <v>0.1460108483</v>
      </c>
    </row>
    <row r="4096" spans="1:8">
      <c r="A4096" s="118" t="s">
        <v>1603</v>
      </c>
      <c r="B4096" s="116" t="s">
        <v>1488</v>
      </c>
      <c r="C4096" s="138">
        <v>40906</v>
      </c>
      <c r="D4096" s="139">
        <v>0.14600569660000001</v>
      </c>
      <c r="E4096" s="118">
        <v>1</v>
      </c>
      <c r="F4096" s="118" t="s">
        <v>1489</v>
      </c>
      <c r="G4096" s="113">
        <f>IF([Data da Aprovação]&lt;&gt;"ESTATUTÁRIO",YEAR([Data da Aprovação]),"")</f>
        <v>2011</v>
      </c>
      <c r="H4096" s="106">
        <f>Tabela9[[#This Row],[Valor do Provento R$]]/Tabela9[[#This Row],[Provento por 1 ou 1000 Ações]]</f>
        <v>0.14600569660000001</v>
      </c>
    </row>
    <row r="4097" spans="1:8">
      <c r="A4097" s="119" t="s">
        <v>1603</v>
      </c>
      <c r="B4097" s="117" t="s">
        <v>1488</v>
      </c>
      <c r="C4097" s="140">
        <v>41017</v>
      </c>
      <c r="D4097" s="141">
        <v>1.1283426411999999</v>
      </c>
      <c r="E4097" s="119">
        <v>1</v>
      </c>
      <c r="F4097" s="119" t="s">
        <v>1492</v>
      </c>
      <c r="G4097" s="114">
        <f>IF([Data da Aprovação]&lt;&gt;"ESTATUTÁRIO",YEAR([Data da Aprovação]),"")</f>
        <v>2012</v>
      </c>
      <c r="H4097" s="106">
        <f>Tabela9[[#This Row],[Valor do Provento R$]]/Tabela9[[#This Row],[Provento por 1 ou 1000 Ações]]</f>
        <v>1.1283426411999999</v>
      </c>
    </row>
    <row r="4098" spans="1:8">
      <c r="A4098" s="118" t="s">
        <v>1603</v>
      </c>
      <c r="B4098" s="116" t="s">
        <v>1488</v>
      </c>
      <c r="C4098" s="138">
        <v>41017</v>
      </c>
      <c r="D4098" s="139">
        <v>0.33522061330000003</v>
      </c>
      <c r="E4098" s="118">
        <v>1</v>
      </c>
      <c r="F4098" s="118" t="s">
        <v>1492</v>
      </c>
      <c r="G4098" s="113">
        <f>IF([Data da Aprovação]&lt;&gt;"ESTATUTÁRIO",YEAR([Data da Aprovação]),"")</f>
        <v>2012</v>
      </c>
      <c r="H4098" s="106">
        <f>Tabela9[[#This Row],[Valor do Provento R$]]/Tabela9[[#This Row],[Provento por 1 ou 1000 Ações]]</f>
        <v>0.33522061330000003</v>
      </c>
    </row>
    <row r="4099" spans="1:8">
      <c r="A4099" s="119" t="s">
        <v>1603</v>
      </c>
      <c r="B4099" s="117" t="s">
        <v>1488</v>
      </c>
      <c r="C4099" s="140">
        <v>41271</v>
      </c>
      <c r="D4099" s="141">
        <v>0.58300605910000003</v>
      </c>
      <c r="E4099" s="119">
        <v>1</v>
      </c>
      <c r="F4099" s="119" t="s">
        <v>1489</v>
      </c>
      <c r="G4099" s="114">
        <f>IF([Data da Aprovação]&lt;&gt;"ESTATUTÁRIO",YEAR([Data da Aprovação]),"")</f>
        <v>2012</v>
      </c>
      <c r="H4099" s="106">
        <f>Tabela9[[#This Row],[Valor do Provento R$]]/Tabela9[[#This Row],[Provento por 1 ou 1000 Ações]]</f>
        <v>0.58300605910000003</v>
      </c>
    </row>
    <row r="4100" spans="1:8">
      <c r="A4100" s="118" t="s">
        <v>1603</v>
      </c>
      <c r="B4100" s="116" t="s">
        <v>1488</v>
      </c>
      <c r="C4100" s="138">
        <v>41393</v>
      </c>
      <c r="D4100" s="139">
        <v>0.29016893300000002</v>
      </c>
      <c r="E4100" s="118">
        <v>1</v>
      </c>
      <c r="F4100" s="118" t="s">
        <v>1492</v>
      </c>
      <c r="G4100" s="113">
        <f>IF([Data da Aprovação]&lt;&gt;"ESTATUTÁRIO",YEAR([Data da Aprovação]),"")</f>
        <v>2013</v>
      </c>
      <c r="H4100" s="106">
        <f>Tabela9[[#This Row],[Valor do Provento R$]]/Tabela9[[#This Row],[Provento por 1 ou 1000 Ações]]</f>
        <v>0.29016893300000002</v>
      </c>
    </row>
    <row r="4101" spans="1:8">
      <c r="A4101" s="119" t="s">
        <v>1603</v>
      </c>
      <c r="B4101" s="117" t="s">
        <v>1488</v>
      </c>
      <c r="C4101" s="140">
        <v>41638</v>
      </c>
      <c r="D4101" s="141">
        <v>0.58435932899999998</v>
      </c>
      <c r="E4101" s="119">
        <v>1</v>
      </c>
      <c r="F4101" s="119" t="s">
        <v>1489</v>
      </c>
      <c r="G4101" s="114">
        <f>IF([Data da Aprovação]&lt;&gt;"ESTATUTÁRIO",YEAR([Data da Aprovação]),"")</f>
        <v>2013</v>
      </c>
      <c r="H4101" s="106">
        <f>Tabela9[[#This Row],[Valor do Provento R$]]/Tabela9[[#This Row],[Provento por 1 ou 1000 Ações]]</f>
        <v>0.58435932899999998</v>
      </c>
    </row>
    <row r="4102" spans="1:8">
      <c r="A4102" s="118" t="s">
        <v>1603</v>
      </c>
      <c r="B4102" s="116" t="s">
        <v>1490</v>
      </c>
      <c r="C4102" s="138">
        <v>35901</v>
      </c>
      <c r="D4102" s="139">
        <v>5.82</v>
      </c>
      <c r="E4102" s="118">
        <v>1000</v>
      </c>
      <c r="F4102" s="118" t="s">
        <v>1492</v>
      </c>
      <c r="G4102" s="113">
        <f>IF([Data da Aprovação]&lt;&gt;"ESTATUTÁRIO",YEAR([Data da Aprovação]),"")</f>
        <v>1998</v>
      </c>
      <c r="H4102" s="106">
        <f>Tabela9[[#This Row],[Valor do Provento R$]]/Tabela9[[#This Row],[Provento por 1 ou 1000 Ações]]</f>
        <v>5.8200000000000005E-3</v>
      </c>
    </row>
    <row r="4103" spans="1:8">
      <c r="A4103" s="119" t="s">
        <v>1603</v>
      </c>
      <c r="B4103" s="117" t="s">
        <v>1490</v>
      </c>
      <c r="C4103" s="140">
        <v>36087</v>
      </c>
      <c r="D4103" s="141">
        <v>2.3279999999999998</v>
      </c>
      <c r="E4103" s="119">
        <v>1000</v>
      </c>
      <c r="F4103" s="119" t="s">
        <v>1489</v>
      </c>
      <c r="G4103" s="114">
        <f>IF([Data da Aprovação]&lt;&gt;"ESTATUTÁRIO",YEAR([Data da Aprovação]),"")</f>
        <v>1998</v>
      </c>
      <c r="H4103" s="106">
        <f>Tabela9[[#This Row],[Valor do Provento R$]]/Tabela9[[#This Row],[Provento por 1 ou 1000 Ações]]</f>
        <v>2.3279999999999998E-3</v>
      </c>
    </row>
    <row r="4104" spans="1:8">
      <c r="A4104" s="118" t="s">
        <v>1603</v>
      </c>
      <c r="B4104" s="116" t="s">
        <v>1490</v>
      </c>
      <c r="C4104" s="138">
        <v>36273</v>
      </c>
      <c r="D4104" s="139">
        <v>1.43</v>
      </c>
      <c r="E4104" s="118">
        <v>1000</v>
      </c>
      <c r="F4104" s="118" t="s">
        <v>1492</v>
      </c>
      <c r="G4104" s="113">
        <f>IF([Data da Aprovação]&lt;&gt;"ESTATUTÁRIO",YEAR([Data da Aprovação]),"")</f>
        <v>1999</v>
      </c>
      <c r="H4104" s="106">
        <f>Tabela9[[#This Row],[Valor do Provento R$]]/Tabela9[[#This Row],[Provento por 1 ou 1000 Ações]]</f>
        <v>1.4299999999999998E-3</v>
      </c>
    </row>
    <row r="4105" spans="1:8">
      <c r="A4105" s="119" t="s">
        <v>1603</v>
      </c>
      <c r="B4105" s="117" t="s">
        <v>1490</v>
      </c>
      <c r="C4105" s="140">
        <v>36273</v>
      </c>
      <c r="D4105" s="141">
        <v>2.5499999999999998</v>
      </c>
      <c r="E4105" s="119">
        <v>1000</v>
      </c>
      <c r="F4105" s="119" t="s">
        <v>1489</v>
      </c>
      <c r="G4105" s="114">
        <f>IF([Data da Aprovação]&lt;&gt;"ESTATUTÁRIO",YEAR([Data da Aprovação]),"")</f>
        <v>1999</v>
      </c>
      <c r="H4105" s="106">
        <f>Tabela9[[#This Row],[Valor do Provento R$]]/Tabela9[[#This Row],[Provento por 1 ou 1000 Ações]]</f>
        <v>2.5499999999999997E-3</v>
      </c>
    </row>
    <row r="4106" spans="1:8">
      <c r="A4106" s="118" t="s">
        <v>1603</v>
      </c>
      <c r="B4106" s="116" t="s">
        <v>1502</v>
      </c>
      <c r="C4106" s="138">
        <v>36766</v>
      </c>
      <c r="D4106" s="139">
        <v>2.0699999999999998</v>
      </c>
      <c r="E4106" s="118">
        <v>1000</v>
      </c>
      <c r="F4106" s="118" t="s">
        <v>1489</v>
      </c>
      <c r="G4106" s="113">
        <f>IF([Data da Aprovação]&lt;&gt;"ESTATUTÁRIO",YEAR([Data da Aprovação]),"")</f>
        <v>2000</v>
      </c>
      <c r="H4106" s="106">
        <f>Tabela9[[#This Row],[Valor do Provento R$]]/Tabela9[[#This Row],[Provento por 1 ou 1000 Ações]]</f>
        <v>2.0699999999999998E-3</v>
      </c>
    </row>
    <row r="4107" spans="1:8">
      <c r="A4107" s="119" t="s">
        <v>1603</v>
      </c>
      <c r="B4107" s="117" t="s">
        <v>1502</v>
      </c>
      <c r="C4107" s="140">
        <v>36889</v>
      </c>
      <c r="D4107" s="141">
        <v>2.0099999999999998</v>
      </c>
      <c r="E4107" s="119">
        <v>1000</v>
      </c>
      <c r="F4107" s="119" t="s">
        <v>1489</v>
      </c>
      <c r="G4107" s="114">
        <f>IF([Data da Aprovação]&lt;&gt;"ESTATUTÁRIO",YEAR([Data da Aprovação]),"")</f>
        <v>2000</v>
      </c>
      <c r="H4107" s="106">
        <f>Tabela9[[#This Row],[Valor do Provento R$]]/Tabela9[[#This Row],[Provento por 1 ou 1000 Ações]]</f>
        <v>2.0099999999999996E-3</v>
      </c>
    </row>
    <row r="4108" spans="1:8">
      <c r="A4108" s="118" t="s">
        <v>1603</v>
      </c>
      <c r="B4108" s="116" t="s">
        <v>1502</v>
      </c>
      <c r="C4108" s="138">
        <v>37006</v>
      </c>
      <c r="D4108" s="139">
        <v>2.5499999999999998</v>
      </c>
      <c r="E4108" s="118">
        <v>1000</v>
      </c>
      <c r="F4108" s="118" t="s">
        <v>1492</v>
      </c>
      <c r="G4108" s="113">
        <f>IF([Data da Aprovação]&lt;&gt;"ESTATUTÁRIO",YEAR([Data da Aprovação]),"")</f>
        <v>2001</v>
      </c>
      <c r="H4108" s="106">
        <f>Tabela9[[#This Row],[Valor do Provento R$]]/Tabela9[[#This Row],[Provento por 1 ou 1000 Ações]]</f>
        <v>2.5499999999999997E-3</v>
      </c>
    </row>
    <row r="4109" spans="1:8">
      <c r="A4109" s="119" t="s">
        <v>1603</v>
      </c>
      <c r="B4109" s="117" t="s">
        <v>1502</v>
      </c>
      <c r="C4109" s="140">
        <v>37117</v>
      </c>
      <c r="D4109" s="141">
        <v>0.43867060000000002</v>
      </c>
      <c r="E4109" s="119">
        <v>1000</v>
      </c>
      <c r="F4109" s="119" t="s">
        <v>1489</v>
      </c>
      <c r="G4109" s="114">
        <f>IF([Data da Aprovação]&lt;&gt;"ESTATUTÁRIO",YEAR([Data da Aprovação]),"")</f>
        <v>2001</v>
      </c>
      <c r="H4109" s="106">
        <f>Tabela9[[#This Row],[Valor do Provento R$]]/Tabela9[[#This Row],[Provento por 1 ou 1000 Ações]]</f>
        <v>4.3867060000000004E-4</v>
      </c>
    </row>
    <row r="4110" spans="1:8">
      <c r="A4110" s="118" t="s">
        <v>1603</v>
      </c>
      <c r="B4110" s="116" t="s">
        <v>1502</v>
      </c>
      <c r="C4110" s="138">
        <v>37256</v>
      </c>
      <c r="D4110" s="139">
        <v>4.0387434999999998</v>
      </c>
      <c r="E4110" s="118">
        <v>1000</v>
      </c>
      <c r="F4110" s="118" t="s">
        <v>1489</v>
      </c>
      <c r="G4110" s="113">
        <f>IF([Data da Aprovação]&lt;&gt;"ESTATUTÁRIO",YEAR([Data da Aprovação]),"")</f>
        <v>2001</v>
      </c>
      <c r="H4110" s="106">
        <f>Tabela9[[#This Row],[Valor do Provento R$]]/Tabela9[[#This Row],[Provento por 1 ou 1000 Ações]]</f>
        <v>4.0387434999999998E-3</v>
      </c>
    </row>
    <row r="4111" spans="1:8">
      <c r="A4111" s="119" t="s">
        <v>1603</v>
      </c>
      <c r="B4111" s="117" t="s">
        <v>1502</v>
      </c>
      <c r="C4111" s="140">
        <v>37256</v>
      </c>
      <c r="D4111" s="141">
        <v>1.6473822</v>
      </c>
      <c r="E4111" s="119">
        <v>1000</v>
      </c>
      <c r="F4111" s="119" t="s">
        <v>1489</v>
      </c>
      <c r="G4111" s="114">
        <f>IF([Data da Aprovação]&lt;&gt;"ESTATUTÁRIO",YEAR([Data da Aprovação]),"")</f>
        <v>2001</v>
      </c>
      <c r="H4111" s="106">
        <f>Tabela9[[#This Row],[Valor do Provento R$]]/Tabela9[[#This Row],[Provento por 1 ou 1000 Ações]]</f>
        <v>1.6473822E-3</v>
      </c>
    </row>
    <row r="4112" spans="1:8">
      <c r="A4112" s="118" t="s">
        <v>1603</v>
      </c>
      <c r="B4112" s="116" t="s">
        <v>1502</v>
      </c>
      <c r="C4112" s="138">
        <v>37376</v>
      </c>
      <c r="D4112" s="139">
        <v>0.47100059999999999</v>
      </c>
      <c r="E4112" s="118">
        <v>1000</v>
      </c>
      <c r="F4112" s="118" t="s">
        <v>1492</v>
      </c>
      <c r="G4112" s="113">
        <f>IF([Data da Aprovação]&lt;&gt;"ESTATUTÁRIO",YEAR([Data da Aprovação]),"")</f>
        <v>2002</v>
      </c>
      <c r="H4112" s="106">
        <f>Tabela9[[#This Row],[Valor do Provento R$]]/Tabela9[[#This Row],[Provento por 1 ou 1000 Ações]]</f>
        <v>4.710006E-4</v>
      </c>
    </row>
    <row r="4113" spans="1:8">
      <c r="A4113" s="119" t="s">
        <v>1603</v>
      </c>
      <c r="B4113" s="117" t="s">
        <v>1502</v>
      </c>
      <c r="C4113" s="140">
        <v>37621</v>
      </c>
      <c r="D4113" s="141">
        <v>3.92727660111</v>
      </c>
      <c r="E4113" s="119">
        <v>1000</v>
      </c>
      <c r="F4113" s="119" t="s">
        <v>1489</v>
      </c>
      <c r="G4113" s="114">
        <f>IF([Data da Aprovação]&lt;&gt;"ESTATUTÁRIO",YEAR([Data da Aprovação]),"")</f>
        <v>2002</v>
      </c>
      <c r="H4113" s="106">
        <f>Tabela9[[#This Row],[Valor do Provento R$]]/Tabela9[[#This Row],[Provento por 1 ou 1000 Ações]]</f>
        <v>3.9272766011099998E-3</v>
      </c>
    </row>
    <row r="4114" spans="1:8">
      <c r="A4114" s="118" t="s">
        <v>1603</v>
      </c>
      <c r="B4114" s="116" t="s">
        <v>1502</v>
      </c>
      <c r="C4114" s="138">
        <v>37984</v>
      </c>
      <c r="D4114" s="139">
        <v>3.83689313533</v>
      </c>
      <c r="E4114" s="118">
        <v>1000</v>
      </c>
      <c r="F4114" s="118" t="s">
        <v>1489</v>
      </c>
      <c r="G4114" s="113">
        <f>IF([Data da Aprovação]&lt;&gt;"ESTATUTÁRIO",YEAR([Data da Aprovação]),"")</f>
        <v>2003</v>
      </c>
      <c r="H4114" s="106">
        <f>Tabela9[[#This Row],[Valor do Provento R$]]/Tabela9[[#This Row],[Provento por 1 ou 1000 Ações]]</f>
        <v>3.8368931353299999E-3</v>
      </c>
    </row>
    <row r="4115" spans="1:8">
      <c r="A4115" s="119" t="s">
        <v>1603</v>
      </c>
      <c r="B4115" s="117" t="s">
        <v>1502</v>
      </c>
      <c r="C4115" s="140">
        <v>38076</v>
      </c>
      <c r="D4115" s="141">
        <v>4.9969652075099997</v>
      </c>
      <c r="E4115" s="119">
        <v>1000</v>
      </c>
      <c r="F4115" s="119" t="s">
        <v>1492</v>
      </c>
      <c r="G4115" s="114">
        <f>IF([Data da Aprovação]&lt;&gt;"ESTATUTÁRIO",YEAR([Data da Aprovação]),"")</f>
        <v>2004</v>
      </c>
      <c r="H4115" s="106">
        <f>Tabela9[[#This Row],[Valor do Provento R$]]/Tabela9[[#This Row],[Provento por 1 ou 1000 Ações]]</f>
        <v>4.9969652075099995E-3</v>
      </c>
    </row>
    <row r="4116" spans="1:8">
      <c r="A4116" s="118" t="s">
        <v>1603</v>
      </c>
      <c r="B4116" s="116" t="s">
        <v>1502</v>
      </c>
      <c r="C4116" s="138">
        <v>38076</v>
      </c>
      <c r="D4116" s="139">
        <v>5.04935562999</v>
      </c>
      <c r="E4116" s="118">
        <v>1000</v>
      </c>
      <c r="F4116" s="118" t="s">
        <v>1492</v>
      </c>
      <c r="G4116" s="113">
        <f>IF([Data da Aprovação]&lt;&gt;"ESTATUTÁRIO",YEAR([Data da Aprovação]),"")</f>
        <v>2004</v>
      </c>
      <c r="H4116" s="106">
        <f>Tabela9[[#This Row],[Valor do Provento R$]]/Tabela9[[#This Row],[Provento por 1 ou 1000 Ações]]</f>
        <v>5.0493556299899996E-3</v>
      </c>
    </row>
    <row r="4117" spans="1:8">
      <c r="A4117" s="119" t="s">
        <v>1603</v>
      </c>
      <c r="B4117" s="117" t="s">
        <v>1502</v>
      </c>
      <c r="C4117" s="140">
        <v>38197</v>
      </c>
      <c r="D4117" s="141">
        <v>2.5246778000000001</v>
      </c>
      <c r="E4117" s="119">
        <v>1000</v>
      </c>
      <c r="F4117" s="119" t="s">
        <v>1489</v>
      </c>
      <c r="G4117" s="114">
        <f>IF([Data da Aprovação]&lt;&gt;"ESTATUTÁRIO",YEAR([Data da Aprovação]),"")</f>
        <v>2004</v>
      </c>
      <c r="H4117" s="106">
        <f>Tabela9[[#This Row],[Valor do Provento R$]]/Tabela9[[#This Row],[Provento por 1 ou 1000 Ações]]</f>
        <v>2.5246778000000002E-3</v>
      </c>
    </row>
    <row r="4118" spans="1:8">
      <c r="A4118" s="118" t="s">
        <v>1603</v>
      </c>
      <c r="B4118" s="116" t="s">
        <v>1502</v>
      </c>
      <c r="C4118" s="138">
        <v>38302</v>
      </c>
      <c r="D4118" s="139">
        <v>3.7607761000000002</v>
      </c>
      <c r="E4118" s="118">
        <v>1000</v>
      </c>
      <c r="F4118" s="118" t="s">
        <v>1489</v>
      </c>
      <c r="G4118" s="113">
        <f>IF([Data da Aprovação]&lt;&gt;"ESTATUTÁRIO",YEAR([Data da Aprovação]),"")</f>
        <v>2004</v>
      </c>
      <c r="H4118" s="106">
        <f>Tabela9[[#This Row],[Valor do Provento R$]]/Tabela9[[#This Row],[Provento por 1 ou 1000 Ações]]</f>
        <v>3.7607761E-3</v>
      </c>
    </row>
    <row r="4119" spans="1:8">
      <c r="A4119" s="119" t="s">
        <v>1603</v>
      </c>
      <c r="B4119" s="117" t="s">
        <v>1502</v>
      </c>
      <c r="C4119" s="140">
        <v>38320</v>
      </c>
      <c r="D4119" s="141">
        <v>5.4721250000000001</v>
      </c>
      <c r="E4119" s="119">
        <v>1000</v>
      </c>
      <c r="F4119" s="119" t="s">
        <v>1492</v>
      </c>
      <c r="G4119" s="114">
        <f>IF([Data da Aprovação]&lt;&gt;"ESTATUTÁRIO",YEAR([Data da Aprovação]),"")</f>
        <v>2004</v>
      </c>
      <c r="H4119" s="106">
        <f>Tabela9[[#This Row],[Valor do Provento R$]]/Tabela9[[#This Row],[Provento por 1 ou 1000 Ações]]</f>
        <v>5.4721250000000004E-3</v>
      </c>
    </row>
    <row r="4120" spans="1:8">
      <c r="A4120" s="118" t="s">
        <v>1603</v>
      </c>
      <c r="B4120" s="116" t="s">
        <v>1502</v>
      </c>
      <c r="C4120" s="138">
        <v>38331</v>
      </c>
      <c r="D4120" s="139">
        <v>1.2879370000000001</v>
      </c>
      <c r="E4120" s="118">
        <v>1000</v>
      </c>
      <c r="F4120" s="118" t="s">
        <v>1489</v>
      </c>
      <c r="G4120" s="113">
        <f>IF([Data da Aprovação]&lt;&gt;"ESTATUTÁRIO",YEAR([Data da Aprovação]),"")</f>
        <v>2004</v>
      </c>
      <c r="H4120" s="106">
        <f>Tabela9[[#This Row],[Valor do Provento R$]]/Tabela9[[#This Row],[Provento por 1 ou 1000 Ações]]</f>
        <v>1.2879370000000001E-3</v>
      </c>
    </row>
    <row r="4121" spans="1:8">
      <c r="A4121" s="119" t="s">
        <v>1603</v>
      </c>
      <c r="B4121" s="117" t="s">
        <v>1502</v>
      </c>
      <c r="C4121" s="140">
        <v>38464</v>
      </c>
      <c r="D4121" s="141">
        <v>1.1333846000000001</v>
      </c>
      <c r="E4121" s="119">
        <v>1000</v>
      </c>
      <c r="F4121" s="119" t="s">
        <v>1489</v>
      </c>
      <c r="G4121" s="114">
        <f>IF([Data da Aprovação]&lt;&gt;"ESTATUTÁRIO",YEAR([Data da Aprovação]),"")</f>
        <v>2005</v>
      </c>
      <c r="H4121" s="106">
        <f>Tabela9[[#This Row],[Valor do Provento R$]]/Tabela9[[#This Row],[Provento por 1 ou 1000 Ações]]</f>
        <v>1.1333846000000001E-3</v>
      </c>
    </row>
    <row r="4122" spans="1:8">
      <c r="A4122" s="118" t="s">
        <v>1603</v>
      </c>
      <c r="B4122" s="116" t="s">
        <v>1502</v>
      </c>
      <c r="C4122" s="138">
        <v>38555</v>
      </c>
      <c r="D4122" s="139">
        <v>2.9364963999999998</v>
      </c>
      <c r="E4122" s="118">
        <v>1000</v>
      </c>
      <c r="F4122" s="118" t="s">
        <v>1489</v>
      </c>
      <c r="G4122" s="113">
        <f>IF([Data da Aprovação]&lt;&gt;"ESTATUTÁRIO",YEAR([Data da Aprovação]),"")</f>
        <v>2005</v>
      </c>
      <c r="H4122" s="106">
        <f>Tabela9[[#This Row],[Valor do Provento R$]]/Tabela9[[#This Row],[Provento por 1 ou 1000 Ações]]</f>
        <v>2.9364963999999999E-3</v>
      </c>
    </row>
    <row r="4123" spans="1:8">
      <c r="A4123" s="119" t="s">
        <v>1603</v>
      </c>
      <c r="B4123" s="117" t="s">
        <v>1502</v>
      </c>
      <c r="C4123" s="140">
        <v>38645</v>
      </c>
      <c r="D4123" s="141">
        <v>13.4975802</v>
      </c>
      <c r="E4123" s="119">
        <v>1000</v>
      </c>
      <c r="F4123" s="119" t="s">
        <v>1492</v>
      </c>
      <c r="G4123" s="114">
        <f>IF([Data da Aprovação]&lt;&gt;"ESTATUTÁRIO",YEAR([Data da Aprovação]),"")</f>
        <v>2005</v>
      </c>
      <c r="H4123" s="106">
        <f>Tabela9[[#This Row],[Valor do Provento R$]]/Tabela9[[#This Row],[Provento por 1 ou 1000 Ações]]</f>
        <v>1.34975802E-2</v>
      </c>
    </row>
    <row r="4124" spans="1:8">
      <c r="A4124" s="118" t="s">
        <v>1603</v>
      </c>
      <c r="B4124" s="116" t="s">
        <v>1502</v>
      </c>
      <c r="C4124" s="138">
        <v>38686</v>
      </c>
      <c r="D4124" s="139">
        <v>2.3182866</v>
      </c>
      <c r="E4124" s="118">
        <v>1000</v>
      </c>
      <c r="F4124" s="118" t="s">
        <v>1489</v>
      </c>
      <c r="G4124" s="113">
        <f>IF([Data da Aprovação]&lt;&gt;"ESTATUTÁRIO",YEAR([Data da Aprovação]),"")</f>
        <v>2005</v>
      </c>
      <c r="H4124" s="106">
        <f>Tabela9[[#This Row],[Valor do Provento R$]]/Tabela9[[#This Row],[Provento por 1 ou 1000 Ações]]</f>
        <v>2.3182865999999999E-3</v>
      </c>
    </row>
    <row r="4125" spans="1:8">
      <c r="A4125" s="119" t="s">
        <v>1603</v>
      </c>
      <c r="B4125" s="117" t="s">
        <v>1502</v>
      </c>
      <c r="C4125" s="140">
        <v>38686</v>
      </c>
      <c r="D4125" s="141">
        <v>2.3182866</v>
      </c>
      <c r="E4125" s="119">
        <v>1000</v>
      </c>
      <c r="F4125" s="119" t="s">
        <v>1489</v>
      </c>
      <c r="G4125" s="114">
        <f>IF([Data da Aprovação]&lt;&gt;"ESTATUTÁRIO",YEAR([Data da Aprovação]),"")</f>
        <v>2005</v>
      </c>
      <c r="H4125" s="106">
        <f>Tabela9[[#This Row],[Valor do Provento R$]]/Tabela9[[#This Row],[Provento por 1 ou 1000 Ações]]</f>
        <v>2.3182865999999999E-3</v>
      </c>
    </row>
    <row r="4126" spans="1:8">
      <c r="A4126" s="118" t="s">
        <v>1603</v>
      </c>
      <c r="B4126" s="116" t="s">
        <v>1502</v>
      </c>
      <c r="C4126" s="138">
        <v>38702</v>
      </c>
      <c r="D4126" s="139">
        <v>1.5455243999999999</v>
      </c>
      <c r="E4126" s="118">
        <v>1000</v>
      </c>
      <c r="F4126" s="118" t="s">
        <v>1489</v>
      </c>
      <c r="G4126" s="113">
        <f>IF([Data da Aprovação]&lt;&gt;"ESTATUTÁRIO",YEAR([Data da Aprovação]),"")</f>
        <v>2005</v>
      </c>
      <c r="H4126" s="106">
        <f>Tabela9[[#This Row],[Valor do Provento R$]]/Tabela9[[#This Row],[Provento por 1 ou 1000 Ações]]</f>
        <v>1.5455243999999999E-3</v>
      </c>
    </row>
    <row r="4127" spans="1:8">
      <c r="A4127" s="119" t="s">
        <v>1603</v>
      </c>
      <c r="B4127" s="117" t="s">
        <v>1502</v>
      </c>
      <c r="C4127" s="140">
        <v>38783</v>
      </c>
      <c r="D4127" s="141">
        <v>7.0255973000000003</v>
      </c>
      <c r="E4127" s="119">
        <v>1000</v>
      </c>
      <c r="F4127" s="119" t="s">
        <v>1492</v>
      </c>
      <c r="G4127" s="114">
        <f>IF([Data da Aprovação]&lt;&gt;"ESTATUTÁRIO",YEAR([Data da Aprovação]),"")</f>
        <v>2006</v>
      </c>
      <c r="H4127" s="106">
        <f>Tabela9[[#This Row],[Valor do Provento R$]]/Tabela9[[#This Row],[Provento por 1 ou 1000 Ações]]</f>
        <v>7.0255973000000003E-3</v>
      </c>
    </row>
    <row r="4128" spans="1:8">
      <c r="A4128" s="118" t="s">
        <v>1603</v>
      </c>
      <c r="B4128" s="116" t="s">
        <v>1502</v>
      </c>
      <c r="C4128" s="138">
        <v>38859</v>
      </c>
      <c r="D4128" s="139">
        <v>1.3394545</v>
      </c>
      <c r="E4128" s="118">
        <v>1000</v>
      </c>
      <c r="F4128" s="118" t="s">
        <v>1489</v>
      </c>
      <c r="G4128" s="113">
        <f>IF([Data da Aprovação]&lt;&gt;"ESTATUTÁRIO",YEAR([Data da Aprovação]),"")</f>
        <v>2006</v>
      </c>
      <c r="H4128" s="106">
        <f>Tabela9[[#This Row],[Valor do Provento R$]]/Tabela9[[#This Row],[Provento por 1 ou 1000 Ações]]</f>
        <v>1.3394545000000001E-3</v>
      </c>
    </row>
    <row r="4129" spans="1:8">
      <c r="A4129" s="119" t="s">
        <v>1603</v>
      </c>
      <c r="B4129" s="117" t="s">
        <v>1502</v>
      </c>
      <c r="C4129" s="140">
        <v>38922</v>
      </c>
      <c r="D4129" s="141">
        <v>1.2106608000000001</v>
      </c>
      <c r="E4129" s="119">
        <v>1000</v>
      </c>
      <c r="F4129" s="119" t="s">
        <v>1489</v>
      </c>
      <c r="G4129" s="114">
        <f>IF([Data da Aprovação]&lt;&gt;"ESTATUTÁRIO",YEAR([Data da Aprovação]),"")</f>
        <v>2006</v>
      </c>
      <c r="H4129" s="106">
        <f>Tabela9[[#This Row],[Valor do Provento R$]]/Tabela9[[#This Row],[Provento por 1 ou 1000 Ações]]</f>
        <v>1.2106608000000002E-3</v>
      </c>
    </row>
    <row r="4130" spans="1:8">
      <c r="A4130" s="118" t="s">
        <v>1603</v>
      </c>
      <c r="B4130" s="116" t="s">
        <v>1502</v>
      </c>
      <c r="C4130" s="138">
        <v>38988</v>
      </c>
      <c r="D4130" s="139">
        <v>9.4276991999999993</v>
      </c>
      <c r="E4130" s="118">
        <v>1000</v>
      </c>
      <c r="F4130" s="118" t="s">
        <v>1492</v>
      </c>
      <c r="G4130" s="113">
        <f>IF([Data da Aprovação]&lt;&gt;"ESTATUTÁRIO",YEAR([Data da Aprovação]),"")</f>
        <v>2006</v>
      </c>
      <c r="H4130" s="106">
        <f>Tabela9[[#This Row],[Valor do Provento R$]]/Tabela9[[#This Row],[Provento por 1 ou 1000 Ações]]</f>
        <v>9.4276991999999987E-3</v>
      </c>
    </row>
    <row r="4131" spans="1:8">
      <c r="A4131" s="119" t="s">
        <v>1603</v>
      </c>
      <c r="B4131" s="117" t="s">
        <v>1502</v>
      </c>
      <c r="C4131" s="140">
        <v>39038</v>
      </c>
      <c r="D4131" s="141">
        <v>1.1179292999999999</v>
      </c>
      <c r="E4131" s="119">
        <v>1000</v>
      </c>
      <c r="F4131" s="119" t="s">
        <v>1489</v>
      </c>
      <c r="G4131" s="114">
        <f>IF([Data da Aprovação]&lt;&gt;"ESTATUTÁRIO",YEAR([Data da Aprovação]),"")</f>
        <v>2006</v>
      </c>
      <c r="H4131" s="106">
        <f>Tabela9[[#This Row],[Valor do Provento R$]]/Tabela9[[#This Row],[Provento por 1 ou 1000 Ações]]</f>
        <v>1.1179292999999998E-3</v>
      </c>
    </row>
    <row r="4132" spans="1:8">
      <c r="A4132" s="118" t="s">
        <v>1603</v>
      </c>
      <c r="B4132" s="116" t="s">
        <v>1502</v>
      </c>
      <c r="C4132" s="138">
        <v>39065</v>
      </c>
      <c r="D4132" s="139">
        <v>1.0200461000000001</v>
      </c>
      <c r="E4132" s="118">
        <v>1000</v>
      </c>
      <c r="F4132" s="118" t="s">
        <v>1489</v>
      </c>
      <c r="G4132" s="113">
        <f>IF([Data da Aprovação]&lt;&gt;"ESTATUTÁRIO",YEAR([Data da Aprovação]),"")</f>
        <v>2006</v>
      </c>
      <c r="H4132" s="106">
        <f>Tabela9[[#This Row],[Valor do Provento R$]]/Tabela9[[#This Row],[Provento por 1 ou 1000 Ações]]</f>
        <v>1.0200461E-3</v>
      </c>
    </row>
    <row r="4133" spans="1:8">
      <c r="A4133" s="119" t="s">
        <v>1603</v>
      </c>
      <c r="B4133" s="117" t="s">
        <v>1502</v>
      </c>
      <c r="C4133" s="140">
        <v>39169</v>
      </c>
      <c r="D4133" s="141">
        <v>12.3400338</v>
      </c>
      <c r="E4133" s="119">
        <v>1000</v>
      </c>
      <c r="F4133" s="119" t="s">
        <v>1492</v>
      </c>
      <c r="G4133" s="114">
        <f>IF([Data da Aprovação]&lt;&gt;"ESTATUTÁRIO",YEAR([Data da Aprovação]),"")</f>
        <v>2007</v>
      </c>
      <c r="H4133" s="106">
        <f>Tabela9[[#This Row],[Valor do Provento R$]]/Tabela9[[#This Row],[Provento por 1 ou 1000 Ações]]</f>
        <v>1.2340033800000001E-2</v>
      </c>
    </row>
    <row r="4134" spans="1:8">
      <c r="A4134" s="118" t="s">
        <v>1603</v>
      </c>
      <c r="B4134" s="116" t="s">
        <v>1502</v>
      </c>
      <c r="C4134" s="138">
        <v>39230</v>
      </c>
      <c r="D4134" s="139">
        <v>1.0870188000000001</v>
      </c>
      <c r="E4134" s="118">
        <v>1000</v>
      </c>
      <c r="F4134" s="118" t="s">
        <v>1489</v>
      </c>
      <c r="G4134" s="113">
        <f>IF([Data da Aprovação]&lt;&gt;"ESTATUTÁRIO",YEAR([Data da Aprovação]),"")</f>
        <v>2007</v>
      </c>
      <c r="H4134" s="106">
        <f>Tabela9[[#This Row],[Valor do Provento R$]]/Tabela9[[#This Row],[Provento por 1 ou 1000 Ações]]</f>
        <v>1.0870188E-3</v>
      </c>
    </row>
    <row r="4135" spans="1:8">
      <c r="A4135" s="119" t="s">
        <v>1603</v>
      </c>
      <c r="B4135" s="117" t="s">
        <v>1502</v>
      </c>
      <c r="C4135" s="140">
        <v>39293</v>
      </c>
      <c r="D4135" s="141">
        <v>1.0921705999999999E-3</v>
      </c>
      <c r="E4135" s="119">
        <v>1</v>
      </c>
      <c r="F4135" s="119" t="s">
        <v>1489</v>
      </c>
      <c r="G4135" s="114">
        <f>IF([Data da Aprovação]&lt;&gt;"ESTATUTÁRIO",YEAR([Data da Aprovação]),"")</f>
        <v>2007</v>
      </c>
      <c r="H4135" s="106">
        <f>Tabela9[[#This Row],[Valor do Provento R$]]/Tabela9[[#This Row],[Provento por 1 ou 1000 Ações]]</f>
        <v>1.0921705999999999E-3</v>
      </c>
    </row>
    <row r="4136" spans="1:8">
      <c r="A4136" s="118" t="s">
        <v>1603</v>
      </c>
      <c r="B4136" s="116" t="s">
        <v>1502</v>
      </c>
      <c r="C4136" s="138">
        <v>39356</v>
      </c>
      <c r="D4136" s="139">
        <v>1.43987066E-2</v>
      </c>
      <c r="E4136" s="118">
        <v>1</v>
      </c>
      <c r="F4136" s="118" t="s">
        <v>1492</v>
      </c>
      <c r="G4136" s="113">
        <f>IF([Data da Aprovação]&lt;&gt;"ESTATUTÁRIO",YEAR([Data da Aprovação]),"")</f>
        <v>2007</v>
      </c>
      <c r="H4136" s="106">
        <f>Tabela9[[#This Row],[Valor do Provento R$]]/Tabela9[[#This Row],[Provento por 1 ou 1000 Ações]]</f>
        <v>1.43987066E-2</v>
      </c>
    </row>
    <row r="4137" spans="1:8">
      <c r="A4137" s="119" t="s">
        <v>1603</v>
      </c>
      <c r="B4137" s="117" t="s">
        <v>1502</v>
      </c>
      <c r="C4137" s="140">
        <v>39386</v>
      </c>
      <c r="D4137" s="141">
        <v>1.0458048000000001E-3</v>
      </c>
      <c r="E4137" s="119">
        <v>1</v>
      </c>
      <c r="F4137" s="119" t="s">
        <v>1489</v>
      </c>
      <c r="G4137" s="114">
        <f>IF([Data da Aprovação]&lt;&gt;"ESTATUTÁRIO",YEAR([Data da Aprovação]),"")</f>
        <v>2007</v>
      </c>
      <c r="H4137" s="106">
        <f>Tabela9[[#This Row],[Valor do Provento R$]]/Tabela9[[#This Row],[Provento por 1 ou 1000 Ações]]</f>
        <v>1.0458048000000001E-3</v>
      </c>
    </row>
    <row r="4138" spans="1:8">
      <c r="A4138" s="118" t="s">
        <v>1603</v>
      </c>
      <c r="B4138" s="116" t="s">
        <v>1502</v>
      </c>
      <c r="C4138" s="138">
        <v>39433</v>
      </c>
      <c r="D4138" s="139">
        <v>0.1009742</v>
      </c>
      <c r="E4138" s="118">
        <v>1</v>
      </c>
      <c r="F4138" s="118" t="s">
        <v>1489</v>
      </c>
      <c r="G4138" s="113">
        <f>IF([Data da Aprovação]&lt;&gt;"ESTATUTÁRIO",YEAR([Data da Aprovação]),"")</f>
        <v>2007</v>
      </c>
      <c r="H4138" s="106">
        <f>Tabela9[[#This Row],[Valor do Provento R$]]/Tabela9[[#This Row],[Provento por 1 ou 1000 Ações]]</f>
        <v>0.1009742</v>
      </c>
    </row>
    <row r="4139" spans="1:8">
      <c r="A4139" s="119" t="s">
        <v>1603</v>
      </c>
      <c r="B4139" s="117" t="s">
        <v>1502</v>
      </c>
      <c r="C4139" s="140">
        <v>39562</v>
      </c>
      <c r="D4139" s="141">
        <v>1.4657248</v>
      </c>
      <c r="E4139" s="119">
        <v>1</v>
      </c>
      <c r="F4139" s="119" t="s">
        <v>1492</v>
      </c>
      <c r="G4139" s="114">
        <f>IF([Data da Aprovação]&lt;&gt;"ESTATUTÁRIO",YEAR([Data da Aprovação]),"")</f>
        <v>2008</v>
      </c>
      <c r="H4139" s="106">
        <f>Tabela9[[#This Row],[Valor do Provento R$]]/Tabela9[[#This Row],[Provento por 1 ou 1000 Ações]]</f>
        <v>1.4657248</v>
      </c>
    </row>
    <row r="4140" spans="1:8">
      <c r="A4140" s="118" t="s">
        <v>1603</v>
      </c>
      <c r="B4140" s="116" t="s">
        <v>1502</v>
      </c>
      <c r="C4140" s="138">
        <v>39566</v>
      </c>
      <c r="D4140" s="139">
        <v>0.1208857</v>
      </c>
      <c r="E4140" s="118">
        <v>1</v>
      </c>
      <c r="F4140" s="118" t="s">
        <v>1489</v>
      </c>
      <c r="G4140" s="113">
        <f>IF([Data da Aprovação]&lt;&gt;"ESTATUTÁRIO",YEAR([Data da Aprovação]),"")</f>
        <v>2008</v>
      </c>
      <c r="H4140" s="106">
        <f>Tabela9[[#This Row],[Valor do Provento R$]]/Tabela9[[#This Row],[Provento por 1 ou 1000 Ações]]</f>
        <v>0.1208857</v>
      </c>
    </row>
    <row r="4141" spans="1:8">
      <c r="A4141" s="119" t="s">
        <v>1603</v>
      </c>
      <c r="B4141" s="117" t="s">
        <v>1502</v>
      </c>
      <c r="C4141" s="140">
        <v>39660</v>
      </c>
      <c r="D4141" s="141">
        <v>0.1209269</v>
      </c>
      <c r="E4141" s="119">
        <v>1</v>
      </c>
      <c r="F4141" s="119" t="s">
        <v>1489</v>
      </c>
      <c r="G4141" s="114">
        <f>IF([Data da Aprovação]&lt;&gt;"ESTATUTÁRIO",YEAR([Data da Aprovação]),"")</f>
        <v>2008</v>
      </c>
      <c r="H4141" s="106">
        <f>Tabela9[[#This Row],[Valor do Provento R$]]/Tabela9[[#This Row],[Provento por 1 ou 1000 Ações]]</f>
        <v>0.1209269</v>
      </c>
    </row>
    <row r="4142" spans="1:8">
      <c r="A4142" s="118" t="s">
        <v>1603</v>
      </c>
      <c r="B4142" s="116" t="s">
        <v>1502</v>
      </c>
      <c r="C4142" s="138">
        <v>39752</v>
      </c>
      <c r="D4142" s="139">
        <v>1.3873709000000001</v>
      </c>
      <c r="E4142" s="118">
        <v>1</v>
      </c>
      <c r="F4142" s="118" t="s">
        <v>1492</v>
      </c>
      <c r="G4142" s="113">
        <f>IF([Data da Aprovação]&lt;&gt;"ESTATUTÁRIO",YEAR([Data da Aprovação]),"")</f>
        <v>2008</v>
      </c>
      <c r="H4142" s="106">
        <f>Tabela9[[#This Row],[Valor do Provento R$]]/Tabela9[[#This Row],[Provento por 1 ou 1000 Ações]]</f>
        <v>1.3873709000000001</v>
      </c>
    </row>
    <row r="4143" spans="1:8">
      <c r="A4143" s="119" t="s">
        <v>1603</v>
      </c>
      <c r="B4143" s="117" t="s">
        <v>1502</v>
      </c>
      <c r="C4143" s="140">
        <v>39752</v>
      </c>
      <c r="D4143" s="141">
        <v>0.1208497</v>
      </c>
      <c r="E4143" s="119">
        <v>1</v>
      </c>
      <c r="F4143" s="119" t="s">
        <v>1489</v>
      </c>
      <c r="G4143" s="114">
        <f>IF([Data da Aprovação]&lt;&gt;"ESTATUTÁRIO",YEAR([Data da Aprovação]),"")</f>
        <v>2008</v>
      </c>
      <c r="H4143" s="106">
        <f>Tabela9[[#This Row],[Valor do Provento R$]]/Tabela9[[#This Row],[Provento por 1 ou 1000 Ações]]</f>
        <v>0.1208497</v>
      </c>
    </row>
    <row r="4144" spans="1:8">
      <c r="A4144" s="118" t="s">
        <v>1603</v>
      </c>
      <c r="B4144" s="116" t="s">
        <v>1502</v>
      </c>
      <c r="C4144" s="138">
        <v>39812</v>
      </c>
      <c r="D4144" s="139">
        <v>0.1208857</v>
      </c>
      <c r="E4144" s="118">
        <v>1</v>
      </c>
      <c r="F4144" s="118" t="s">
        <v>1489</v>
      </c>
      <c r="G4144" s="113">
        <f>IF([Data da Aprovação]&lt;&gt;"ESTATUTÁRIO",YEAR([Data da Aprovação]),"")</f>
        <v>2008</v>
      </c>
      <c r="H4144" s="106">
        <f>Tabela9[[#This Row],[Valor do Provento R$]]/Tabela9[[#This Row],[Provento por 1 ou 1000 Ações]]</f>
        <v>0.1208857</v>
      </c>
    </row>
    <row r="4145" spans="1:8">
      <c r="A4145" s="119" t="s">
        <v>1603</v>
      </c>
      <c r="B4145" s="117" t="s">
        <v>1502</v>
      </c>
      <c r="C4145" s="140">
        <v>39899</v>
      </c>
      <c r="D4145" s="141">
        <v>1.5075406</v>
      </c>
      <c r="E4145" s="119">
        <v>1</v>
      </c>
      <c r="F4145" s="119" t="s">
        <v>1492</v>
      </c>
      <c r="G4145" s="114">
        <f>IF([Data da Aprovação]&lt;&gt;"ESTATUTÁRIO",YEAR([Data da Aprovação]),"")</f>
        <v>2009</v>
      </c>
      <c r="H4145" s="106">
        <f>Tabela9[[#This Row],[Valor do Provento R$]]/Tabela9[[#This Row],[Provento por 1 ou 1000 Ações]]</f>
        <v>1.5075406</v>
      </c>
    </row>
    <row r="4146" spans="1:8">
      <c r="A4146" s="118" t="s">
        <v>1603</v>
      </c>
      <c r="B4146" s="116" t="s">
        <v>1502</v>
      </c>
      <c r="C4146" s="138">
        <v>39993</v>
      </c>
      <c r="D4146" s="139">
        <v>0.26286280000000001</v>
      </c>
      <c r="E4146" s="118">
        <v>1</v>
      </c>
      <c r="F4146" s="118" t="s">
        <v>1489</v>
      </c>
      <c r="G4146" s="113">
        <f>IF([Data da Aprovação]&lt;&gt;"ESTATUTÁRIO",YEAR([Data da Aprovação]),"")</f>
        <v>2009</v>
      </c>
      <c r="H4146" s="106">
        <f>Tabela9[[#This Row],[Valor do Provento R$]]/Tabela9[[#This Row],[Provento por 1 ou 1000 Ações]]</f>
        <v>0.26286280000000001</v>
      </c>
    </row>
    <row r="4147" spans="1:8">
      <c r="A4147" s="119" t="s">
        <v>1603</v>
      </c>
      <c r="B4147" s="117" t="s">
        <v>1502</v>
      </c>
      <c r="C4147" s="140">
        <v>40086</v>
      </c>
      <c r="D4147" s="141">
        <v>1.2205520999999999</v>
      </c>
      <c r="E4147" s="119">
        <v>1</v>
      </c>
      <c r="F4147" s="119" t="s">
        <v>1492</v>
      </c>
      <c r="G4147" s="114">
        <f>IF([Data da Aprovação]&lt;&gt;"ESTATUTÁRIO",YEAR([Data da Aprovação]),"")</f>
        <v>2009</v>
      </c>
      <c r="H4147" s="106">
        <f>Tabela9[[#This Row],[Valor do Provento R$]]/Tabela9[[#This Row],[Provento por 1 ou 1000 Ações]]</f>
        <v>1.2205520999999999</v>
      </c>
    </row>
    <row r="4148" spans="1:8">
      <c r="A4148" s="118" t="s">
        <v>1603</v>
      </c>
      <c r="B4148" s="116" t="s">
        <v>1502</v>
      </c>
      <c r="C4148" s="138">
        <v>40086</v>
      </c>
      <c r="D4148" s="139">
        <v>0.12618689999999999</v>
      </c>
      <c r="E4148" s="118">
        <v>1</v>
      </c>
      <c r="F4148" s="118" t="s">
        <v>1489</v>
      </c>
      <c r="G4148" s="113">
        <f>IF([Data da Aprovação]&lt;&gt;"ESTATUTÁRIO",YEAR([Data da Aprovação]),"")</f>
        <v>2009</v>
      </c>
      <c r="H4148" s="106">
        <f>Tabela9[[#This Row],[Valor do Provento R$]]/Tabela9[[#This Row],[Provento por 1 ou 1000 Ações]]</f>
        <v>0.12618689999999999</v>
      </c>
    </row>
    <row r="4149" spans="1:8">
      <c r="A4149" s="119" t="s">
        <v>1603</v>
      </c>
      <c r="B4149" s="117" t="s">
        <v>1502</v>
      </c>
      <c r="C4149" s="140">
        <v>40165</v>
      </c>
      <c r="D4149" s="141">
        <v>0.12618689999999999</v>
      </c>
      <c r="E4149" s="119">
        <v>1</v>
      </c>
      <c r="F4149" s="119" t="s">
        <v>1489</v>
      </c>
      <c r="G4149" s="114">
        <f>IF([Data da Aprovação]&lt;&gt;"ESTATUTÁRIO",YEAR([Data da Aprovação]),"")</f>
        <v>2009</v>
      </c>
      <c r="H4149" s="106">
        <f>Tabela9[[#This Row],[Valor do Provento R$]]/Tabela9[[#This Row],[Provento por 1 ou 1000 Ações]]</f>
        <v>0.12618689999999999</v>
      </c>
    </row>
    <row r="4150" spans="1:8">
      <c r="A4150" s="118" t="s">
        <v>1603</v>
      </c>
      <c r="B4150" s="116" t="s">
        <v>1502</v>
      </c>
      <c r="C4150" s="138">
        <v>40266</v>
      </c>
      <c r="D4150" s="139">
        <v>1.6702745649999999</v>
      </c>
      <c r="E4150" s="118">
        <v>1</v>
      </c>
      <c r="F4150" s="118" t="s">
        <v>1492</v>
      </c>
      <c r="G4150" s="113">
        <f>IF([Data da Aprovação]&lt;&gt;"ESTATUTÁRIO",YEAR([Data da Aprovação]),"")</f>
        <v>2010</v>
      </c>
      <c r="H4150" s="106">
        <f>Tabela9[[#This Row],[Valor do Provento R$]]/Tabela9[[#This Row],[Provento por 1 ou 1000 Ações]]</f>
        <v>1.6702745649999999</v>
      </c>
    </row>
    <row r="4151" spans="1:8">
      <c r="A4151" s="119" t="s">
        <v>1603</v>
      </c>
      <c r="B4151" s="117" t="s">
        <v>1502</v>
      </c>
      <c r="C4151" s="140">
        <v>40268</v>
      </c>
      <c r="D4151" s="141">
        <v>0.137644409</v>
      </c>
      <c r="E4151" s="119">
        <v>1</v>
      </c>
      <c r="F4151" s="119" t="s">
        <v>1489</v>
      </c>
      <c r="G4151" s="114">
        <f>IF([Data da Aprovação]&lt;&gt;"ESTATUTÁRIO",YEAR([Data da Aprovação]),"")</f>
        <v>2010</v>
      </c>
      <c r="H4151" s="106">
        <f>Tabela9[[#This Row],[Valor do Provento R$]]/Tabela9[[#This Row],[Provento por 1 ou 1000 Ações]]</f>
        <v>0.137644409</v>
      </c>
    </row>
    <row r="4152" spans="1:8">
      <c r="A4152" s="118" t="s">
        <v>1603</v>
      </c>
      <c r="B4152" s="116" t="s">
        <v>1502</v>
      </c>
      <c r="C4152" s="138">
        <v>40359</v>
      </c>
      <c r="D4152" s="139">
        <v>0.137649561</v>
      </c>
      <c r="E4152" s="118">
        <v>1</v>
      </c>
      <c r="F4152" s="118" t="s">
        <v>1489</v>
      </c>
      <c r="G4152" s="113">
        <f>IF([Data da Aprovação]&lt;&gt;"ESTATUTÁRIO",YEAR([Data da Aprovação]),"")</f>
        <v>2010</v>
      </c>
      <c r="H4152" s="106">
        <f>Tabela9[[#This Row],[Valor do Provento R$]]/Tabela9[[#This Row],[Provento por 1 ou 1000 Ações]]</f>
        <v>0.137649561</v>
      </c>
    </row>
    <row r="4153" spans="1:8">
      <c r="A4153" s="119" t="s">
        <v>1603</v>
      </c>
      <c r="B4153" s="117" t="s">
        <v>1502</v>
      </c>
      <c r="C4153" s="140">
        <v>40451</v>
      </c>
      <c r="D4153" s="141">
        <v>1.4510057964</v>
      </c>
      <c r="E4153" s="119">
        <v>1</v>
      </c>
      <c r="F4153" s="119" t="s">
        <v>1492</v>
      </c>
      <c r="G4153" s="114">
        <f>IF([Data da Aprovação]&lt;&gt;"ESTATUTÁRIO",YEAR([Data da Aprovação]),"")</f>
        <v>2010</v>
      </c>
      <c r="H4153" s="106">
        <f>Tabela9[[#This Row],[Valor do Provento R$]]/Tabela9[[#This Row],[Provento por 1 ou 1000 Ações]]</f>
        <v>1.4510057964</v>
      </c>
    </row>
    <row r="4154" spans="1:8">
      <c r="A4154" s="118" t="s">
        <v>1603</v>
      </c>
      <c r="B4154" s="116" t="s">
        <v>1502</v>
      </c>
      <c r="C4154" s="138">
        <v>40451</v>
      </c>
      <c r="D4154" s="139">
        <v>0.13764440920000001</v>
      </c>
      <c r="E4154" s="118">
        <v>1</v>
      </c>
      <c r="F4154" s="118" t="s">
        <v>1489</v>
      </c>
      <c r="G4154" s="113">
        <f>IF([Data da Aprovação]&lt;&gt;"ESTATUTÁRIO",YEAR([Data da Aprovação]),"")</f>
        <v>2010</v>
      </c>
      <c r="H4154" s="106">
        <f>Tabela9[[#This Row],[Valor do Provento R$]]/Tabela9[[#This Row],[Provento por 1 ou 1000 Ações]]</f>
        <v>0.13764440920000001</v>
      </c>
    </row>
    <row r="4155" spans="1:8">
      <c r="A4155" s="119" t="s">
        <v>1603</v>
      </c>
      <c r="B4155" s="117" t="s">
        <v>1502</v>
      </c>
      <c r="C4155" s="140">
        <v>40542</v>
      </c>
      <c r="D4155" s="141">
        <v>0.137649561</v>
      </c>
      <c r="E4155" s="119">
        <v>1</v>
      </c>
      <c r="F4155" s="119" t="s">
        <v>1489</v>
      </c>
      <c r="G4155" s="114">
        <f>IF([Data da Aprovação]&lt;&gt;"ESTATUTÁRIO",YEAR([Data da Aprovação]),"")</f>
        <v>2010</v>
      </c>
      <c r="H4155" s="106">
        <f>Tabela9[[#This Row],[Valor do Provento R$]]/Tabela9[[#This Row],[Provento por 1 ou 1000 Ações]]</f>
        <v>0.137649561</v>
      </c>
    </row>
    <row r="4156" spans="1:8">
      <c r="A4156" s="118" t="s">
        <v>1603</v>
      </c>
      <c r="B4156" s="116" t="s">
        <v>1502</v>
      </c>
      <c r="C4156" s="138">
        <v>40633</v>
      </c>
      <c r="D4156" s="139">
        <v>0.14600569660000001</v>
      </c>
      <c r="E4156" s="118">
        <v>1</v>
      </c>
      <c r="F4156" s="118" t="s">
        <v>1489</v>
      </c>
      <c r="G4156" s="113">
        <f>IF([Data da Aprovação]&lt;&gt;"ESTATUTÁRIO",YEAR([Data da Aprovação]),"")</f>
        <v>2011</v>
      </c>
      <c r="H4156" s="106">
        <f>Tabela9[[#This Row],[Valor do Provento R$]]/Tabela9[[#This Row],[Provento por 1 ou 1000 Ações]]</f>
        <v>0.14600569660000001</v>
      </c>
    </row>
    <row r="4157" spans="1:8">
      <c r="A4157" s="119" t="s">
        <v>1603</v>
      </c>
      <c r="B4157" s="117" t="s">
        <v>1502</v>
      </c>
      <c r="C4157" s="140">
        <v>40660</v>
      </c>
      <c r="D4157" s="141">
        <v>2.4166742491000002</v>
      </c>
      <c r="E4157" s="119">
        <v>1</v>
      </c>
      <c r="F4157" s="119" t="s">
        <v>1492</v>
      </c>
      <c r="G4157" s="114">
        <f>IF([Data da Aprovação]&lt;&gt;"ESTATUTÁRIO",YEAR([Data da Aprovação]),"")</f>
        <v>2011</v>
      </c>
      <c r="H4157" s="106">
        <f>Tabela9[[#This Row],[Valor do Provento R$]]/Tabela9[[#This Row],[Provento por 1 ou 1000 Ações]]</f>
        <v>2.4166742491000002</v>
      </c>
    </row>
    <row r="4158" spans="1:8">
      <c r="A4158" s="118" t="s">
        <v>1603</v>
      </c>
      <c r="B4158" s="116" t="s">
        <v>1502</v>
      </c>
      <c r="C4158" s="138">
        <v>40724</v>
      </c>
      <c r="D4158" s="139">
        <v>0.1460108483</v>
      </c>
      <c r="E4158" s="118">
        <v>1</v>
      </c>
      <c r="F4158" s="118" t="s">
        <v>1489</v>
      </c>
      <c r="G4158" s="113">
        <f>IF([Data da Aprovação]&lt;&gt;"ESTATUTÁRIO",YEAR([Data da Aprovação]),"")</f>
        <v>2011</v>
      </c>
      <c r="H4158" s="106">
        <f>Tabela9[[#This Row],[Valor do Provento R$]]/Tabela9[[#This Row],[Provento por 1 ou 1000 Ações]]</f>
        <v>0.1460108483</v>
      </c>
    </row>
    <row r="4159" spans="1:8">
      <c r="A4159" s="119" t="s">
        <v>1603</v>
      </c>
      <c r="B4159" s="117" t="s">
        <v>1502</v>
      </c>
      <c r="C4159" s="140">
        <v>40784</v>
      </c>
      <c r="D4159" s="141">
        <v>1.4169522992000001</v>
      </c>
      <c r="E4159" s="119">
        <v>1</v>
      </c>
      <c r="F4159" s="119" t="s">
        <v>1492</v>
      </c>
      <c r="G4159" s="114">
        <f>IF([Data da Aprovação]&lt;&gt;"ESTATUTÁRIO",YEAR([Data da Aprovação]),"")</f>
        <v>2011</v>
      </c>
      <c r="H4159" s="106">
        <f>Tabela9[[#This Row],[Valor do Provento R$]]/Tabela9[[#This Row],[Provento por 1 ou 1000 Ações]]</f>
        <v>1.4169522992000001</v>
      </c>
    </row>
    <row r="4160" spans="1:8">
      <c r="A4160" s="118" t="s">
        <v>1603</v>
      </c>
      <c r="B4160" s="116" t="s">
        <v>1502</v>
      </c>
      <c r="C4160" s="138">
        <v>40816</v>
      </c>
      <c r="D4160" s="139">
        <v>0.1460108483</v>
      </c>
      <c r="E4160" s="118">
        <v>1</v>
      </c>
      <c r="F4160" s="118" t="s">
        <v>1489</v>
      </c>
      <c r="G4160" s="113">
        <f>IF([Data da Aprovação]&lt;&gt;"ESTATUTÁRIO",YEAR([Data da Aprovação]),"")</f>
        <v>2011</v>
      </c>
      <c r="H4160" s="106">
        <f>Tabela9[[#This Row],[Valor do Provento R$]]/Tabela9[[#This Row],[Provento por 1 ou 1000 Ações]]</f>
        <v>0.1460108483</v>
      </c>
    </row>
    <row r="4161" spans="1:8">
      <c r="A4161" s="119" t="s">
        <v>1603</v>
      </c>
      <c r="B4161" s="117" t="s">
        <v>1502</v>
      </c>
      <c r="C4161" s="140">
        <v>41017</v>
      </c>
      <c r="D4161" s="141">
        <v>1.1283426411999999</v>
      </c>
      <c r="E4161" s="119">
        <v>1</v>
      </c>
      <c r="F4161" s="119" t="s">
        <v>1492</v>
      </c>
      <c r="G4161" s="114">
        <f>IF([Data da Aprovação]&lt;&gt;"ESTATUTÁRIO",YEAR([Data da Aprovação]),"")</f>
        <v>2012</v>
      </c>
      <c r="H4161" s="106">
        <f>Tabela9[[#This Row],[Valor do Provento R$]]/Tabela9[[#This Row],[Provento por 1 ou 1000 Ações]]</f>
        <v>1.1283426411999999</v>
      </c>
    </row>
    <row r="4162" spans="1:8">
      <c r="A4162" s="118" t="s">
        <v>1603</v>
      </c>
      <c r="B4162" s="116" t="s">
        <v>1502</v>
      </c>
      <c r="C4162" s="138">
        <v>41017</v>
      </c>
      <c r="D4162" s="139">
        <v>0.33522061330000003</v>
      </c>
      <c r="E4162" s="118">
        <v>1</v>
      </c>
      <c r="F4162" s="118" t="s">
        <v>1492</v>
      </c>
      <c r="G4162" s="113">
        <f>IF([Data da Aprovação]&lt;&gt;"ESTATUTÁRIO",YEAR([Data da Aprovação]),"")</f>
        <v>2012</v>
      </c>
      <c r="H4162" s="106">
        <f>Tabela9[[#This Row],[Valor do Provento R$]]/Tabela9[[#This Row],[Provento por 1 ou 1000 Ações]]</f>
        <v>0.33522061330000003</v>
      </c>
    </row>
    <row r="4163" spans="1:8">
      <c r="A4163" s="119" t="s">
        <v>1603</v>
      </c>
      <c r="B4163" s="117" t="s">
        <v>1502</v>
      </c>
      <c r="C4163" s="140">
        <v>41271</v>
      </c>
      <c r="D4163" s="141">
        <v>0.58300605910000003</v>
      </c>
      <c r="E4163" s="119">
        <v>1</v>
      </c>
      <c r="F4163" s="119" t="s">
        <v>1489</v>
      </c>
      <c r="G4163" s="114">
        <f>IF([Data da Aprovação]&lt;&gt;"ESTATUTÁRIO",YEAR([Data da Aprovação]),"")</f>
        <v>2012</v>
      </c>
      <c r="H4163" s="106">
        <f>Tabela9[[#This Row],[Valor do Provento R$]]/Tabela9[[#This Row],[Provento por 1 ou 1000 Ações]]</f>
        <v>0.58300605910000003</v>
      </c>
    </row>
    <row r="4164" spans="1:8">
      <c r="A4164" s="118" t="s">
        <v>1603</v>
      </c>
      <c r="B4164" s="116" t="s">
        <v>1502</v>
      </c>
      <c r="C4164" s="138">
        <v>41272</v>
      </c>
      <c r="D4164" s="139">
        <v>0.14600569660000001</v>
      </c>
      <c r="E4164" s="118">
        <v>1</v>
      </c>
      <c r="F4164" s="118" t="s">
        <v>1489</v>
      </c>
      <c r="G4164" s="113">
        <f>IF([Data da Aprovação]&lt;&gt;"ESTATUTÁRIO",YEAR([Data da Aprovação]),"")</f>
        <v>2012</v>
      </c>
      <c r="H4164" s="106">
        <f>Tabela9[[#This Row],[Valor do Provento R$]]/Tabela9[[#This Row],[Provento por 1 ou 1000 Ações]]</f>
        <v>0.14600569660000001</v>
      </c>
    </row>
    <row r="4165" spans="1:8">
      <c r="A4165" s="119" t="s">
        <v>1603</v>
      </c>
      <c r="B4165" s="117" t="s">
        <v>1502</v>
      </c>
      <c r="C4165" s="140">
        <v>41393</v>
      </c>
      <c r="D4165" s="141">
        <v>0.29016893300000002</v>
      </c>
      <c r="E4165" s="119">
        <v>1</v>
      </c>
      <c r="F4165" s="119" t="s">
        <v>1492</v>
      </c>
      <c r="G4165" s="114">
        <f>IF([Data da Aprovação]&lt;&gt;"ESTATUTÁRIO",YEAR([Data da Aprovação]),"")</f>
        <v>2013</v>
      </c>
      <c r="H4165" s="106">
        <f>Tabela9[[#This Row],[Valor do Provento R$]]/Tabela9[[#This Row],[Provento por 1 ou 1000 Ações]]</f>
        <v>0.29016893300000002</v>
      </c>
    </row>
    <row r="4166" spans="1:8">
      <c r="A4166" s="118" t="s">
        <v>1603</v>
      </c>
      <c r="B4166" s="116" t="s">
        <v>1502</v>
      </c>
      <c r="C4166" s="138">
        <v>41638</v>
      </c>
      <c r="D4166" s="139">
        <v>0.58435932899999998</v>
      </c>
      <c r="E4166" s="118">
        <v>1</v>
      </c>
      <c r="F4166" s="118" t="s">
        <v>1489</v>
      </c>
      <c r="G4166" s="113">
        <f>IF([Data da Aprovação]&lt;&gt;"ESTATUTÁRIO",YEAR([Data da Aprovação]),"")</f>
        <v>2013</v>
      </c>
      <c r="H4166" s="106">
        <f>Tabela9[[#This Row],[Valor do Provento R$]]/Tabela9[[#This Row],[Provento por 1 ou 1000 Ações]]</f>
        <v>0.58435932899999998</v>
      </c>
    </row>
    <row r="4167" spans="1:8">
      <c r="A4167" s="119" t="s">
        <v>1603</v>
      </c>
      <c r="B4167" s="117" t="s">
        <v>1503</v>
      </c>
      <c r="C4167" s="140">
        <v>36766</v>
      </c>
      <c r="D4167" s="141">
        <v>2.0699999999999998</v>
      </c>
      <c r="E4167" s="119">
        <v>1000</v>
      </c>
      <c r="F4167" s="119" t="s">
        <v>1489</v>
      </c>
      <c r="G4167" s="114">
        <f>IF([Data da Aprovação]&lt;&gt;"ESTATUTÁRIO",YEAR([Data da Aprovação]),"")</f>
        <v>2000</v>
      </c>
      <c r="H4167" s="106">
        <f>Tabela9[[#This Row],[Valor do Provento R$]]/Tabela9[[#This Row],[Provento por 1 ou 1000 Ações]]</f>
        <v>2.0699999999999998E-3</v>
      </c>
    </row>
    <row r="4168" spans="1:8">
      <c r="A4168" s="118" t="s">
        <v>1603</v>
      </c>
      <c r="B4168" s="116" t="s">
        <v>1503</v>
      </c>
      <c r="C4168" s="138">
        <v>36889</v>
      </c>
      <c r="D4168" s="139">
        <v>2.0099999999999998</v>
      </c>
      <c r="E4168" s="118">
        <v>1000</v>
      </c>
      <c r="F4168" s="118" t="s">
        <v>1489</v>
      </c>
      <c r="G4168" s="113">
        <f>IF([Data da Aprovação]&lt;&gt;"ESTATUTÁRIO",YEAR([Data da Aprovação]),"")</f>
        <v>2000</v>
      </c>
      <c r="H4168" s="106">
        <f>Tabela9[[#This Row],[Valor do Provento R$]]/Tabela9[[#This Row],[Provento por 1 ou 1000 Ações]]</f>
        <v>2.0099999999999996E-3</v>
      </c>
    </row>
    <row r="4169" spans="1:8">
      <c r="A4169" s="119" t="s">
        <v>1603</v>
      </c>
      <c r="B4169" s="117" t="s">
        <v>1503</v>
      </c>
      <c r="C4169" s="140">
        <v>37006</v>
      </c>
      <c r="D4169" s="141">
        <v>2.5499999999999998</v>
      </c>
      <c r="E4169" s="119">
        <v>1000</v>
      </c>
      <c r="F4169" s="119" t="s">
        <v>1492</v>
      </c>
      <c r="G4169" s="114">
        <f>IF([Data da Aprovação]&lt;&gt;"ESTATUTÁRIO",YEAR([Data da Aprovação]),"")</f>
        <v>2001</v>
      </c>
      <c r="H4169" s="106">
        <f>Tabela9[[#This Row],[Valor do Provento R$]]/Tabela9[[#This Row],[Provento por 1 ou 1000 Ações]]</f>
        <v>2.5499999999999997E-3</v>
      </c>
    </row>
    <row r="4170" spans="1:8">
      <c r="A4170" s="118" t="s">
        <v>1603</v>
      </c>
      <c r="B4170" s="116" t="s">
        <v>1503</v>
      </c>
      <c r="C4170" s="138">
        <v>37117</v>
      </c>
      <c r="D4170" s="139">
        <v>0.43867060000000002</v>
      </c>
      <c r="E4170" s="118">
        <v>1000</v>
      </c>
      <c r="F4170" s="118" t="s">
        <v>1489</v>
      </c>
      <c r="G4170" s="113">
        <f>IF([Data da Aprovação]&lt;&gt;"ESTATUTÁRIO",YEAR([Data da Aprovação]),"")</f>
        <v>2001</v>
      </c>
      <c r="H4170" s="106">
        <f>Tabela9[[#This Row],[Valor do Provento R$]]/Tabela9[[#This Row],[Provento por 1 ou 1000 Ações]]</f>
        <v>4.3867060000000004E-4</v>
      </c>
    </row>
    <row r="4171" spans="1:8">
      <c r="A4171" s="119" t="s">
        <v>1603</v>
      </c>
      <c r="B4171" s="117" t="s">
        <v>1503</v>
      </c>
      <c r="C4171" s="140">
        <v>37256</v>
      </c>
      <c r="D4171" s="141">
        <v>4.0387434999999998</v>
      </c>
      <c r="E4171" s="119">
        <v>1000</v>
      </c>
      <c r="F4171" s="119" t="s">
        <v>1489</v>
      </c>
      <c r="G4171" s="114">
        <f>IF([Data da Aprovação]&lt;&gt;"ESTATUTÁRIO",YEAR([Data da Aprovação]),"")</f>
        <v>2001</v>
      </c>
      <c r="H4171" s="106">
        <f>Tabela9[[#This Row],[Valor do Provento R$]]/Tabela9[[#This Row],[Provento por 1 ou 1000 Ações]]</f>
        <v>4.0387434999999998E-3</v>
      </c>
    </row>
    <row r="4172" spans="1:8">
      <c r="A4172" s="118" t="s">
        <v>1603</v>
      </c>
      <c r="B4172" s="116" t="s">
        <v>1503</v>
      </c>
      <c r="C4172" s="138">
        <v>37256</v>
      </c>
      <c r="D4172" s="139">
        <v>1.6473822</v>
      </c>
      <c r="E4172" s="118">
        <v>1000</v>
      </c>
      <c r="F4172" s="118" t="s">
        <v>1489</v>
      </c>
      <c r="G4172" s="113">
        <f>IF([Data da Aprovação]&lt;&gt;"ESTATUTÁRIO",YEAR([Data da Aprovação]),"")</f>
        <v>2001</v>
      </c>
      <c r="H4172" s="106">
        <f>Tabela9[[#This Row],[Valor do Provento R$]]/Tabela9[[#This Row],[Provento por 1 ou 1000 Ações]]</f>
        <v>1.6473822E-3</v>
      </c>
    </row>
    <row r="4173" spans="1:8">
      <c r="A4173" s="119" t="s">
        <v>1603</v>
      </c>
      <c r="B4173" s="117" t="s">
        <v>1503</v>
      </c>
      <c r="C4173" s="140">
        <v>37376</v>
      </c>
      <c r="D4173" s="141">
        <v>0.47100059999999999</v>
      </c>
      <c r="E4173" s="119">
        <v>1000</v>
      </c>
      <c r="F4173" s="119" t="s">
        <v>1492</v>
      </c>
      <c r="G4173" s="114">
        <f>IF([Data da Aprovação]&lt;&gt;"ESTATUTÁRIO",YEAR([Data da Aprovação]),"")</f>
        <v>2002</v>
      </c>
      <c r="H4173" s="106">
        <f>Tabela9[[#This Row],[Valor do Provento R$]]/Tabela9[[#This Row],[Provento por 1 ou 1000 Ações]]</f>
        <v>4.710006E-4</v>
      </c>
    </row>
    <row r="4174" spans="1:8">
      <c r="A4174" s="118" t="s">
        <v>1603</v>
      </c>
      <c r="B4174" s="116" t="s">
        <v>1503</v>
      </c>
      <c r="C4174" s="138">
        <v>37621</v>
      </c>
      <c r="D4174" s="139">
        <v>3.92727660111</v>
      </c>
      <c r="E4174" s="118">
        <v>1000</v>
      </c>
      <c r="F4174" s="118" t="s">
        <v>1489</v>
      </c>
      <c r="G4174" s="113">
        <f>IF([Data da Aprovação]&lt;&gt;"ESTATUTÁRIO",YEAR([Data da Aprovação]),"")</f>
        <v>2002</v>
      </c>
      <c r="H4174" s="106">
        <f>Tabela9[[#This Row],[Valor do Provento R$]]/Tabela9[[#This Row],[Provento por 1 ou 1000 Ações]]</f>
        <v>3.9272766011099998E-3</v>
      </c>
    </row>
    <row r="4175" spans="1:8">
      <c r="A4175" s="119" t="s">
        <v>1603</v>
      </c>
      <c r="B4175" s="117" t="s">
        <v>1503</v>
      </c>
      <c r="C4175" s="140">
        <v>37984</v>
      </c>
      <c r="D4175" s="141">
        <v>3.83689313533</v>
      </c>
      <c r="E4175" s="119">
        <v>1000</v>
      </c>
      <c r="F4175" s="119" t="s">
        <v>1489</v>
      </c>
      <c r="G4175" s="114">
        <f>IF([Data da Aprovação]&lt;&gt;"ESTATUTÁRIO",YEAR([Data da Aprovação]),"")</f>
        <v>2003</v>
      </c>
      <c r="H4175" s="106">
        <f>Tabela9[[#This Row],[Valor do Provento R$]]/Tabela9[[#This Row],[Provento por 1 ou 1000 Ações]]</f>
        <v>3.8368931353299999E-3</v>
      </c>
    </row>
    <row r="4176" spans="1:8">
      <c r="A4176" s="118" t="s">
        <v>1603</v>
      </c>
      <c r="B4176" s="116" t="s">
        <v>1503</v>
      </c>
      <c r="C4176" s="138">
        <v>38076</v>
      </c>
      <c r="D4176" s="139">
        <v>4.9969652075099997</v>
      </c>
      <c r="E4176" s="118">
        <v>1000</v>
      </c>
      <c r="F4176" s="118" t="s">
        <v>1492</v>
      </c>
      <c r="G4176" s="113">
        <f>IF([Data da Aprovação]&lt;&gt;"ESTATUTÁRIO",YEAR([Data da Aprovação]),"")</f>
        <v>2004</v>
      </c>
      <c r="H4176" s="106">
        <f>Tabela9[[#This Row],[Valor do Provento R$]]/Tabela9[[#This Row],[Provento por 1 ou 1000 Ações]]</f>
        <v>4.9969652075099995E-3</v>
      </c>
    </row>
    <row r="4177" spans="1:8">
      <c r="A4177" s="119" t="s">
        <v>1603</v>
      </c>
      <c r="B4177" s="117" t="s">
        <v>1503</v>
      </c>
      <c r="C4177" s="140">
        <v>38076</v>
      </c>
      <c r="D4177" s="141">
        <v>5.04935562999</v>
      </c>
      <c r="E4177" s="119">
        <v>1000</v>
      </c>
      <c r="F4177" s="119" t="s">
        <v>1492</v>
      </c>
      <c r="G4177" s="114">
        <f>IF([Data da Aprovação]&lt;&gt;"ESTATUTÁRIO",YEAR([Data da Aprovação]),"")</f>
        <v>2004</v>
      </c>
      <c r="H4177" s="106">
        <f>Tabela9[[#This Row],[Valor do Provento R$]]/Tabela9[[#This Row],[Provento por 1 ou 1000 Ações]]</f>
        <v>5.0493556299899996E-3</v>
      </c>
    </row>
    <row r="4178" spans="1:8">
      <c r="A4178" s="118" t="s">
        <v>1603</v>
      </c>
      <c r="B4178" s="116" t="s">
        <v>1503</v>
      </c>
      <c r="C4178" s="138">
        <v>38197</v>
      </c>
      <c r="D4178" s="139">
        <v>2.5246778000000001</v>
      </c>
      <c r="E4178" s="118">
        <v>1000</v>
      </c>
      <c r="F4178" s="118" t="s">
        <v>1489</v>
      </c>
      <c r="G4178" s="113">
        <f>IF([Data da Aprovação]&lt;&gt;"ESTATUTÁRIO",YEAR([Data da Aprovação]),"")</f>
        <v>2004</v>
      </c>
      <c r="H4178" s="106">
        <f>Tabela9[[#This Row],[Valor do Provento R$]]/Tabela9[[#This Row],[Provento por 1 ou 1000 Ações]]</f>
        <v>2.5246778000000002E-3</v>
      </c>
    </row>
    <row r="4179" spans="1:8">
      <c r="A4179" s="119" t="s">
        <v>1603</v>
      </c>
      <c r="B4179" s="117" t="s">
        <v>1503</v>
      </c>
      <c r="C4179" s="140">
        <v>38302</v>
      </c>
      <c r="D4179" s="141">
        <v>4.1368536999999996</v>
      </c>
      <c r="E4179" s="119">
        <v>1000</v>
      </c>
      <c r="F4179" s="119" t="s">
        <v>1489</v>
      </c>
      <c r="G4179" s="114">
        <f>IF([Data da Aprovação]&lt;&gt;"ESTATUTÁRIO",YEAR([Data da Aprovação]),"")</f>
        <v>2004</v>
      </c>
      <c r="H4179" s="106">
        <f>Tabela9[[#This Row],[Valor do Provento R$]]/Tabela9[[#This Row],[Provento por 1 ou 1000 Ações]]</f>
        <v>4.1368537E-3</v>
      </c>
    </row>
    <row r="4180" spans="1:8">
      <c r="A4180" s="118" t="s">
        <v>1603</v>
      </c>
      <c r="B4180" s="116" t="s">
        <v>1503</v>
      </c>
      <c r="C4180" s="138">
        <v>38320</v>
      </c>
      <c r="D4180" s="139">
        <v>6.0193374999999998</v>
      </c>
      <c r="E4180" s="118">
        <v>1000</v>
      </c>
      <c r="F4180" s="118" t="s">
        <v>1492</v>
      </c>
      <c r="G4180" s="113">
        <f>IF([Data da Aprovação]&lt;&gt;"ESTATUTÁRIO",YEAR([Data da Aprovação]),"")</f>
        <v>2004</v>
      </c>
      <c r="H4180" s="106">
        <f>Tabela9[[#This Row],[Valor do Provento R$]]/Tabela9[[#This Row],[Provento por 1 ou 1000 Ações]]</f>
        <v>6.0193375000000002E-3</v>
      </c>
    </row>
    <row r="4181" spans="1:8">
      <c r="A4181" s="119" t="s">
        <v>1603</v>
      </c>
      <c r="B4181" s="117" t="s">
        <v>1503</v>
      </c>
      <c r="C4181" s="140">
        <v>38331</v>
      </c>
      <c r="D4181" s="141">
        <v>1.4167307</v>
      </c>
      <c r="E4181" s="119">
        <v>1000</v>
      </c>
      <c r="F4181" s="119" t="s">
        <v>1489</v>
      </c>
      <c r="G4181" s="114">
        <f>IF([Data da Aprovação]&lt;&gt;"ESTATUTÁRIO",YEAR([Data da Aprovação]),"")</f>
        <v>2004</v>
      </c>
      <c r="H4181" s="106">
        <f>Tabela9[[#This Row],[Valor do Provento R$]]/Tabela9[[#This Row],[Provento por 1 ou 1000 Ações]]</f>
        <v>1.4167307E-3</v>
      </c>
    </row>
    <row r="4182" spans="1:8">
      <c r="A4182" s="118" t="s">
        <v>1603</v>
      </c>
      <c r="B4182" s="116" t="s">
        <v>1503</v>
      </c>
      <c r="C4182" s="138">
        <v>38464</v>
      </c>
      <c r="D4182" s="139">
        <v>1.2467231000000001</v>
      </c>
      <c r="E4182" s="118">
        <v>1000</v>
      </c>
      <c r="F4182" s="118" t="s">
        <v>1489</v>
      </c>
      <c r="G4182" s="113">
        <f>IF([Data da Aprovação]&lt;&gt;"ESTATUTÁRIO",YEAR([Data da Aprovação]),"")</f>
        <v>2005</v>
      </c>
      <c r="H4182" s="106">
        <f>Tabela9[[#This Row],[Valor do Provento R$]]/Tabela9[[#This Row],[Provento por 1 ou 1000 Ações]]</f>
        <v>1.2467231000000002E-3</v>
      </c>
    </row>
    <row r="4183" spans="1:8">
      <c r="A4183" s="119" t="s">
        <v>1603</v>
      </c>
      <c r="B4183" s="117" t="s">
        <v>1503</v>
      </c>
      <c r="C4183" s="140">
        <v>38555</v>
      </c>
      <c r="D4183" s="141">
        <v>3.230146</v>
      </c>
      <c r="E4183" s="119">
        <v>1000</v>
      </c>
      <c r="F4183" s="119" t="s">
        <v>1489</v>
      </c>
      <c r="G4183" s="114">
        <f>IF([Data da Aprovação]&lt;&gt;"ESTATUTÁRIO",YEAR([Data da Aprovação]),"")</f>
        <v>2005</v>
      </c>
      <c r="H4183" s="106">
        <f>Tabela9[[#This Row],[Valor do Provento R$]]/Tabela9[[#This Row],[Provento por 1 ou 1000 Ações]]</f>
        <v>3.2301460000000001E-3</v>
      </c>
    </row>
    <row r="4184" spans="1:8">
      <c r="A4184" s="118" t="s">
        <v>1603</v>
      </c>
      <c r="B4184" s="116" t="s">
        <v>1503</v>
      </c>
      <c r="C4184" s="138">
        <v>38645</v>
      </c>
      <c r="D4184" s="139">
        <v>14.847338199999999</v>
      </c>
      <c r="E4184" s="118">
        <v>1000</v>
      </c>
      <c r="F4184" s="118" t="s">
        <v>1492</v>
      </c>
      <c r="G4184" s="113">
        <f>IF([Data da Aprovação]&lt;&gt;"ESTATUTÁRIO",YEAR([Data da Aprovação]),"")</f>
        <v>2005</v>
      </c>
      <c r="H4184" s="106">
        <f>Tabela9[[#This Row],[Valor do Provento R$]]/Tabela9[[#This Row],[Provento por 1 ou 1000 Ações]]</f>
        <v>1.4847338199999999E-2</v>
      </c>
    </row>
    <row r="4185" spans="1:8">
      <c r="A4185" s="119" t="s">
        <v>1603</v>
      </c>
      <c r="B4185" s="117" t="s">
        <v>1503</v>
      </c>
      <c r="C4185" s="140">
        <v>38686</v>
      </c>
      <c r="D4185" s="141">
        <v>2.5501152999999999</v>
      </c>
      <c r="E4185" s="119">
        <v>1000</v>
      </c>
      <c r="F4185" s="119" t="s">
        <v>1489</v>
      </c>
      <c r="G4185" s="114">
        <f>IF([Data da Aprovação]&lt;&gt;"ESTATUTÁRIO",YEAR([Data da Aprovação]),"")</f>
        <v>2005</v>
      </c>
      <c r="H4185" s="106">
        <f>Tabela9[[#This Row],[Valor do Provento R$]]/Tabela9[[#This Row],[Provento por 1 ou 1000 Ações]]</f>
        <v>2.5501153E-3</v>
      </c>
    </row>
    <row r="4186" spans="1:8">
      <c r="A4186" s="118" t="s">
        <v>1603</v>
      </c>
      <c r="B4186" s="116" t="s">
        <v>1503</v>
      </c>
      <c r="C4186" s="138">
        <v>38686</v>
      </c>
      <c r="D4186" s="139">
        <v>2.5501152999999999</v>
      </c>
      <c r="E4186" s="118">
        <v>1000</v>
      </c>
      <c r="F4186" s="118" t="s">
        <v>1489</v>
      </c>
      <c r="G4186" s="113">
        <f>IF([Data da Aprovação]&lt;&gt;"ESTATUTÁRIO",YEAR([Data da Aprovação]),"")</f>
        <v>2005</v>
      </c>
      <c r="H4186" s="106">
        <f>Tabela9[[#This Row],[Valor do Provento R$]]/Tabela9[[#This Row],[Provento por 1 ou 1000 Ações]]</f>
        <v>2.5501153E-3</v>
      </c>
    </row>
    <row r="4187" spans="1:8">
      <c r="A4187" s="119" t="s">
        <v>1603</v>
      </c>
      <c r="B4187" s="117" t="s">
        <v>1503</v>
      </c>
      <c r="C4187" s="140">
        <v>38702</v>
      </c>
      <c r="D4187" s="141">
        <v>1.7000767999999999</v>
      </c>
      <c r="E4187" s="119">
        <v>1000</v>
      </c>
      <c r="F4187" s="119" t="s">
        <v>1489</v>
      </c>
      <c r="G4187" s="114">
        <f>IF([Data da Aprovação]&lt;&gt;"ESTATUTÁRIO",YEAR([Data da Aprovação]),"")</f>
        <v>2005</v>
      </c>
      <c r="H4187" s="106">
        <f>Tabela9[[#This Row],[Valor do Provento R$]]/Tabela9[[#This Row],[Provento por 1 ou 1000 Ações]]</f>
        <v>1.7000767999999999E-3</v>
      </c>
    </row>
    <row r="4188" spans="1:8">
      <c r="A4188" s="118" t="s">
        <v>1603</v>
      </c>
      <c r="B4188" s="116" t="s">
        <v>1503</v>
      </c>
      <c r="C4188" s="138">
        <v>38783</v>
      </c>
      <c r="D4188" s="139">
        <v>7.7281570000000004</v>
      </c>
      <c r="E4188" s="118">
        <v>1000</v>
      </c>
      <c r="F4188" s="118" t="s">
        <v>1492</v>
      </c>
      <c r="G4188" s="113">
        <f>IF([Data da Aprovação]&lt;&gt;"ESTATUTÁRIO",YEAR([Data da Aprovação]),"")</f>
        <v>2006</v>
      </c>
      <c r="H4188" s="106">
        <f>Tabela9[[#This Row],[Valor do Provento R$]]/Tabela9[[#This Row],[Provento por 1 ou 1000 Ações]]</f>
        <v>7.7281570000000003E-3</v>
      </c>
    </row>
    <row r="4189" spans="1:8">
      <c r="A4189" s="119" t="s">
        <v>1603</v>
      </c>
      <c r="B4189" s="117" t="s">
        <v>1503</v>
      </c>
      <c r="C4189" s="140">
        <v>38859</v>
      </c>
      <c r="D4189" s="141">
        <v>1.4734</v>
      </c>
      <c r="E4189" s="119">
        <v>1000</v>
      </c>
      <c r="F4189" s="119" t="s">
        <v>1489</v>
      </c>
      <c r="G4189" s="114">
        <f>IF([Data da Aprovação]&lt;&gt;"ESTATUTÁRIO",YEAR([Data da Aprovação]),"")</f>
        <v>2006</v>
      </c>
      <c r="H4189" s="106">
        <f>Tabela9[[#This Row],[Valor do Provento R$]]/Tabela9[[#This Row],[Provento por 1 ou 1000 Ações]]</f>
        <v>1.4734000000000001E-3</v>
      </c>
    </row>
    <row r="4190" spans="1:8">
      <c r="A4190" s="118" t="s">
        <v>1603</v>
      </c>
      <c r="B4190" s="116" t="s">
        <v>1503</v>
      </c>
      <c r="C4190" s="138">
        <v>38922</v>
      </c>
      <c r="D4190" s="139">
        <v>1.3317269</v>
      </c>
      <c r="E4190" s="118">
        <v>1000</v>
      </c>
      <c r="F4190" s="118" t="s">
        <v>1489</v>
      </c>
      <c r="G4190" s="113">
        <f>IF([Data da Aprovação]&lt;&gt;"ESTATUTÁRIO",YEAR([Data da Aprovação]),"")</f>
        <v>2006</v>
      </c>
      <c r="H4190" s="106">
        <f>Tabela9[[#This Row],[Valor do Provento R$]]/Tabela9[[#This Row],[Provento por 1 ou 1000 Ações]]</f>
        <v>1.3317269E-3</v>
      </c>
    </row>
    <row r="4191" spans="1:8">
      <c r="A4191" s="119" t="s">
        <v>1603</v>
      </c>
      <c r="B4191" s="117" t="s">
        <v>1503</v>
      </c>
      <c r="C4191" s="140">
        <v>38988</v>
      </c>
      <c r="D4191" s="141">
        <v>10.370469099999999</v>
      </c>
      <c r="E4191" s="119">
        <v>1000</v>
      </c>
      <c r="F4191" s="119" t="s">
        <v>1492</v>
      </c>
      <c r="G4191" s="114">
        <f>IF([Data da Aprovação]&lt;&gt;"ESTATUTÁRIO",YEAR([Data da Aprovação]),"")</f>
        <v>2006</v>
      </c>
      <c r="H4191" s="106">
        <f>Tabela9[[#This Row],[Valor do Provento R$]]/Tabela9[[#This Row],[Provento por 1 ou 1000 Ações]]</f>
        <v>1.03704691E-2</v>
      </c>
    </row>
    <row r="4192" spans="1:8">
      <c r="A4192" s="118" t="s">
        <v>1603</v>
      </c>
      <c r="B4192" s="116" t="s">
        <v>1503</v>
      </c>
      <c r="C4192" s="138">
        <v>39038</v>
      </c>
      <c r="D4192" s="139">
        <v>1.2297222000000001</v>
      </c>
      <c r="E4192" s="118">
        <v>1000</v>
      </c>
      <c r="F4192" s="118" t="s">
        <v>1489</v>
      </c>
      <c r="G4192" s="113">
        <f>IF([Data da Aprovação]&lt;&gt;"ESTATUTÁRIO",YEAR([Data da Aprovação]),"")</f>
        <v>2006</v>
      </c>
      <c r="H4192" s="106">
        <f>Tabela9[[#This Row],[Valor do Provento R$]]/Tabela9[[#This Row],[Provento por 1 ou 1000 Ações]]</f>
        <v>1.2297222E-3</v>
      </c>
    </row>
    <row r="4193" spans="1:8">
      <c r="A4193" s="119" t="s">
        <v>1603</v>
      </c>
      <c r="B4193" s="117" t="s">
        <v>1503</v>
      </c>
      <c r="C4193" s="140">
        <v>39065</v>
      </c>
      <c r="D4193" s="141">
        <v>1.1220507</v>
      </c>
      <c r="E4193" s="119">
        <v>1000</v>
      </c>
      <c r="F4193" s="119" t="s">
        <v>1489</v>
      </c>
      <c r="G4193" s="114">
        <f>IF([Data da Aprovação]&lt;&gt;"ESTATUTÁRIO",YEAR([Data da Aprovação]),"")</f>
        <v>2006</v>
      </c>
      <c r="H4193" s="106">
        <f>Tabela9[[#This Row],[Valor do Provento R$]]/Tabela9[[#This Row],[Provento por 1 ou 1000 Ações]]</f>
        <v>1.1220506999999999E-3</v>
      </c>
    </row>
    <row r="4194" spans="1:8">
      <c r="A4194" s="118" t="s">
        <v>1603</v>
      </c>
      <c r="B4194" s="116" t="s">
        <v>1503</v>
      </c>
      <c r="C4194" s="138">
        <v>39169</v>
      </c>
      <c r="D4194" s="139">
        <v>13.574037199999999</v>
      </c>
      <c r="E4194" s="118">
        <v>1000</v>
      </c>
      <c r="F4194" s="118" t="s">
        <v>1492</v>
      </c>
      <c r="G4194" s="113">
        <f>IF([Data da Aprovação]&lt;&gt;"ESTATUTÁRIO",YEAR([Data da Aprovação]),"")</f>
        <v>2007</v>
      </c>
      <c r="H4194" s="106">
        <f>Tabela9[[#This Row],[Valor do Provento R$]]/Tabela9[[#This Row],[Provento por 1 ou 1000 Ações]]</f>
        <v>1.35740372E-2</v>
      </c>
    </row>
    <row r="4195" spans="1:8">
      <c r="A4195" s="119" t="s">
        <v>1603</v>
      </c>
      <c r="B4195" s="117" t="s">
        <v>1503</v>
      </c>
      <c r="C4195" s="140">
        <v>39230</v>
      </c>
      <c r="D4195" s="141">
        <v>1.1957207000000001</v>
      </c>
      <c r="E4195" s="119">
        <v>1000</v>
      </c>
      <c r="F4195" s="119" t="s">
        <v>1489</v>
      </c>
      <c r="G4195" s="114">
        <f>IF([Data da Aprovação]&lt;&gt;"ESTATUTÁRIO",YEAR([Data da Aprovação]),"")</f>
        <v>2007</v>
      </c>
      <c r="H4195" s="106">
        <f>Tabela9[[#This Row],[Valor do Provento R$]]/Tabela9[[#This Row],[Provento por 1 ou 1000 Ações]]</f>
        <v>1.1957207000000002E-3</v>
      </c>
    </row>
    <row r="4196" spans="1:8">
      <c r="A4196" s="118" t="s">
        <v>1603</v>
      </c>
      <c r="B4196" s="116" t="s">
        <v>1503</v>
      </c>
      <c r="C4196" s="138">
        <v>39293</v>
      </c>
      <c r="D4196" s="139">
        <v>1.2013877E-3</v>
      </c>
      <c r="E4196" s="118">
        <v>1</v>
      </c>
      <c r="F4196" s="118" t="s">
        <v>1489</v>
      </c>
      <c r="G4196" s="113">
        <f>IF([Data da Aprovação]&lt;&gt;"ESTATUTÁRIO",YEAR([Data da Aprovação]),"")</f>
        <v>2007</v>
      </c>
      <c r="H4196" s="106">
        <f>Tabela9[[#This Row],[Valor do Provento R$]]/Tabela9[[#This Row],[Provento por 1 ou 1000 Ações]]</f>
        <v>1.2013877E-3</v>
      </c>
    </row>
    <row r="4197" spans="1:8">
      <c r="A4197" s="119" t="s">
        <v>1603</v>
      </c>
      <c r="B4197" s="117" t="s">
        <v>1503</v>
      </c>
      <c r="C4197" s="140">
        <v>39356</v>
      </c>
      <c r="D4197" s="141">
        <v>1.58385773E-2</v>
      </c>
      <c r="E4197" s="119">
        <v>1</v>
      </c>
      <c r="F4197" s="119" t="s">
        <v>1492</v>
      </c>
      <c r="G4197" s="114">
        <f>IF([Data da Aprovação]&lt;&gt;"ESTATUTÁRIO",YEAR([Data da Aprovação]),"")</f>
        <v>2007</v>
      </c>
      <c r="H4197" s="106">
        <f>Tabela9[[#This Row],[Valor do Provento R$]]/Tabela9[[#This Row],[Provento por 1 ou 1000 Ações]]</f>
        <v>1.58385773E-2</v>
      </c>
    </row>
    <row r="4198" spans="1:8">
      <c r="A4198" s="118" t="s">
        <v>1603</v>
      </c>
      <c r="B4198" s="116" t="s">
        <v>1503</v>
      </c>
      <c r="C4198" s="138">
        <v>39386</v>
      </c>
      <c r="D4198" s="139">
        <v>1.1503853E-3</v>
      </c>
      <c r="E4198" s="118">
        <v>1</v>
      </c>
      <c r="F4198" s="118" t="s">
        <v>1489</v>
      </c>
      <c r="G4198" s="113">
        <f>IF([Data da Aprovação]&lt;&gt;"ESTATUTÁRIO",YEAR([Data da Aprovação]),"")</f>
        <v>2007</v>
      </c>
      <c r="H4198" s="106">
        <f>Tabela9[[#This Row],[Valor do Provento R$]]/Tabela9[[#This Row],[Provento por 1 ou 1000 Ações]]</f>
        <v>1.1503853E-3</v>
      </c>
    </row>
    <row r="4199" spans="1:8">
      <c r="A4199" s="119" t="s">
        <v>1603</v>
      </c>
      <c r="B4199" s="117" t="s">
        <v>1503</v>
      </c>
      <c r="C4199" s="140">
        <v>39433</v>
      </c>
      <c r="D4199" s="141">
        <v>0.11107160000000001</v>
      </c>
      <c r="E4199" s="119">
        <v>1</v>
      </c>
      <c r="F4199" s="119" t="s">
        <v>1489</v>
      </c>
      <c r="G4199" s="114">
        <f>IF([Data da Aprovação]&lt;&gt;"ESTATUTÁRIO",YEAR([Data da Aprovação]),"")</f>
        <v>2007</v>
      </c>
      <c r="H4199" s="106">
        <f>Tabela9[[#This Row],[Valor do Provento R$]]/Tabela9[[#This Row],[Provento por 1 ou 1000 Ações]]</f>
        <v>0.11107160000000001</v>
      </c>
    </row>
    <row r="4200" spans="1:8">
      <c r="A4200" s="118" t="s">
        <v>1603</v>
      </c>
      <c r="B4200" s="116" t="s">
        <v>1503</v>
      </c>
      <c r="C4200" s="138">
        <v>39562</v>
      </c>
      <c r="D4200" s="139">
        <v>1.6122973</v>
      </c>
      <c r="E4200" s="118">
        <v>1</v>
      </c>
      <c r="F4200" s="118" t="s">
        <v>1492</v>
      </c>
      <c r="G4200" s="113">
        <f>IF([Data da Aprovação]&lt;&gt;"ESTATUTÁRIO",YEAR([Data da Aprovação]),"")</f>
        <v>2008</v>
      </c>
      <c r="H4200" s="106">
        <f>Tabela9[[#This Row],[Valor do Provento R$]]/Tabela9[[#This Row],[Provento por 1 ou 1000 Ações]]</f>
        <v>1.6122973</v>
      </c>
    </row>
    <row r="4201" spans="1:8">
      <c r="A4201" s="119" t="s">
        <v>1603</v>
      </c>
      <c r="B4201" s="117" t="s">
        <v>1503</v>
      </c>
      <c r="C4201" s="140">
        <v>39566</v>
      </c>
      <c r="D4201" s="141">
        <v>0.13297429999999999</v>
      </c>
      <c r="E4201" s="119">
        <v>1</v>
      </c>
      <c r="F4201" s="119" t="s">
        <v>1489</v>
      </c>
      <c r="G4201" s="114">
        <f>IF([Data da Aprovação]&lt;&gt;"ESTATUTÁRIO",YEAR([Data da Aprovação]),"")</f>
        <v>2008</v>
      </c>
      <c r="H4201" s="106">
        <f>Tabela9[[#This Row],[Valor do Provento R$]]/Tabela9[[#This Row],[Provento por 1 ou 1000 Ações]]</f>
        <v>0.13297429999999999</v>
      </c>
    </row>
    <row r="4202" spans="1:8">
      <c r="A4202" s="118" t="s">
        <v>1603</v>
      </c>
      <c r="B4202" s="116" t="s">
        <v>1503</v>
      </c>
      <c r="C4202" s="138">
        <v>39660</v>
      </c>
      <c r="D4202" s="139">
        <v>0.13301959999999999</v>
      </c>
      <c r="E4202" s="118">
        <v>1</v>
      </c>
      <c r="F4202" s="118" t="s">
        <v>1489</v>
      </c>
      <c r="G4202" s="113">
        <f>IF([Data da Aprovação]&lt;&gt;"ESTATUTÁRIO",YEAR([Data da Aprovação]),"")</f>
        <v>2008</v>
      </c>
      <c r="H4202" s="106">
        <f>Tabela9[[#This Row],[Valor do Provento R$]]/Tabela9[[#This Row],[Provento por 1 ou 1000 Ações]]</f>
        <v>0.13301959999999999</v>
      </c>
    </row>
    <row r="4203" spans="1:8">
      <c r="A4203" s="119" t="s">
        <v>1603</v>
      </c>
      <c r="B4203" s="117" t="s">
        <v>1503</v>
      </c>
      <c r="C4203" s="140">
        <v>39752</v>
      </c>
      <c r="D4203" s="141">
        <v>1.526108</v>
      </c>
      <c r="E4203" s="119">
        <v>1</v>
      </c>
      <c r="F4203" s="119" t="s">
        <v>1492</v>
      </c>
      <c r="G4203" s="114">
        <f>IF([Data da Aprovação]&lt;&gt;"ESTATUTÁRIO",YEAR([Data da Aprovação]),"")</f>
        <v>2008</v>
      </c>
      <c r="H4203" s="106">
        <f>Tabela9[[#This Row],[Valor do Provento R$]]/Tabela9[[#This Row],[Provento por 1 ou 1000 Ações]]</f>
        <v>1.526108</v>
      </c>
    </row>
    <row r="4204" spans="1:8">
      <c r="A4204" s="118" t="s">
        <v>1603</v>
      </c>
      <c r="B4204" s="116" t="s">
        <v>1503</v>
      </c>
      <c r="C4204" s="138">
        <v>39752</v>
      </c>
      <c r="D4204" s="139">
        <v>0.13293460000000001</v>
      </c>
      <c r="E4204" s="118">
        <v>1</v>
      </c>
      <c r="F4204" s="118" t="s">
        <v>1489</v>
      </c>
      <c r="G4204" s="113">
        <f>IF([Data da Aprovação]&lt;&gt;"ESTATUTÁRIO",YEAR([Data da Aprovação]),"")</f>
        <v>2008</v>
      </c>
      <c r="H4204" s="106">
        <f>Tabela9[[#This Row],[Valor do Provento R$]]/Tabela9[[#This Row],[Provento por 1 ou 1000 Ações]]</f>
        <v>0.13293460000000001</v>
      </c>
    </row>
    <row r="4205" spans="1:8">
      <c r="A4205" s="119" t="s">
        <v>1603</v>
      </c>
      <c r="B4205" s="117" t="s">
        <v>1503</v>
      </c>
      <c r="C4205" s="140">
        <v>39812</v>
      </c>
      <c r="D4205" s="141">
        <v>0.13297429999999999</v>
      </c>
      <c r="E4205" s="119">
        <v>1</v>
      </c>
      <c r="F4205" s="119" t="s">
        <v>1489</v>
      </c>
      <c r="G4205" s="114">
        <f>IF([Data da Aprovação]&lt;&gt;"ESTATUTÁRIO",YEAR([Data da Aprovação]),"")</f>
        <v>2008</v>
      </c>
      <c r="H4205" s="106">
        <f>Tabela9[[#This Row],[Valor do Provento R$]]/Tabela9[[#This Row],[Provento por 1 ou 1000 Ações]]</f>
        <v>0.13297429999999999</v>
      </c>
    </row>
    <row r="4206" spans="1:8">
      <c r="A4206" s="118" t="s">
        <v>1603</v>
      </c>
      <c r="B4206" s="116" t="s">
        <v>1503</v>
      </c>
      <c r="C4206" s="138">
        <v>39899</v>
      </c>
      <c r="D4206" s="139">
        <v>1.6582946000000001</v>
      </c>
      <c r="E4206" s="118">
        <v>1</v>
      </c>
      <c r="F4206" s="118" t="s">
        <v>1492</v>
      </c>
      <c r="G4206" s="113">
        <f>IF([Data da Aprovação]&lt;&gt;"ESTATUTÁRIO",YEAR([Data da Aprovação]),"")</f>
        <v>2009</v>
      </c>
      <c r="H4206" s="106">
        <f>Tabela9[[#This Row],[Valor do Provento R$]]/Tabela9[[#This Row],[Provento por 1 ou 1000 Ações]]</f>
        <v>1.6582946000000001</v>
      </c>
    </row>
    <row r="4207" spans="1:8">
      <c r="A4207" s="119" t="s">
        <v>1603</v>
      </c>
      <c r="B4207" s="117" t="s">
        <v>1503</v>
      </c>
      <c r="C4207" s="140">
        <v>39993</v>
      </c>
      <c r="D4207" s="141">
        <v>0.28914899999999999</v>
      </c>
      <c r="E4207" s="119">
        <v>1</v>
      </c>
      <c r="F4207" s="119" t="s">
        <v>1489</v>
      </c>
      <c r="G4207" s="114">
        <f>IF([Data da Aprovação]&lt;&gt;"ESTATUTÁRIO",YEAR([Data da Aprovação]),"")</f>
        <v>2009</v>
      </c>
      <c r="H4207" s="106">
        <f>Tabela9[[#This Row],[Valor do Provento R$]]/Tabela9[[#This Row],[Provento por 1 ou 1000 Ações]]</f>
        <v>0.28914899999999999</v>
      </c>
    </row>
    <row r="4208" spans="1:8">
      <c r="A4208" s="118" t="s">
        <v>1603</v>
      </c>
      <c r="B4208" s="116" t="s">
        <v>1503</v>
      </c>
      <c r="C4208" s="138">
        <v>40086</v>
      </c>
      <c r="D4208" s="139">
        <v>1.3426073999999999</v>
      </c>
      <c r="E4208" s="118">
        <v>1</v>
      </c>
      <c r="F4208" s="118" t="s">
        <v>1492</v>
      </c>
      <c r="G4208" s="113">
        <f>IF([Data da Aprovação]&lt;&gt;"ESTATUTÁRIO",YEAR([Data da Aprovação]),"")</f>
        <v>2009</v>
      </c>
      <c r="H4208" s="106">
        <f>Tabela9[[#This Row],[Valor do Provento R$]]/Tabela9[[#This Row],[Provento por 1 ou 1000 Ações]]</f>
        <v>1.3426073999999999</v>
      </c>
    </row>
    <row r="4209" spans="1:8">
      <c r="A4209" s="119" t="s">
        <v>1603</v>
      </c>
      <c r="B4209" s="117" t="s">
        <v>1503</v>
      </c>
      <c r="C4209" s="140">
        <v>40086</v>
      </c>
      <c r="D4209" s="141">
        <v>0.1388056</v>
      </c>
      <c r="E4209" s="119">
        <v>1</v>
      </c>
      <c r="F4209" s="119" t="s">
        <v>1489</v>
      </c>
      <c r="G4209" s="114">
        <f>IF([Data da Aprovação]&lt;&gt;"ESTATUTÁRIO",YEAR([Data da Aprovação]),"")</f>
        <v>2009</v>
      </c>
      <c r="H4209" s="106">
        <f>Tabela9[[#This Row],[Valor do Provento R$]]/Tabela9[[#This Row],[Provento por 1 ou 1000 Ações]]</f>
        <v>0.1388056</v>
      </c>
    </row>
    <row r="4210" spans="1:8">
      <c r="A4210" s="118" t="s">
        <v>1603</v>
      </c>
      <c r="B4210" s="116" t="s">
        <v>1503</v>
      </c>
      <c r="C4210" s="138">
        <v>40165</v>
      </c>
      <c r="D4210" s="139">
        <v>0.1388056</v>
      </c>
      <c r="E4210" s="118">
        <v>1</v>
      </c>
      <c r="F4210" s="118" t="s">
        <v>1489</v>
      </c>
      <c r="G4210" s="113">
        <f>IF([Data da Aprovação]&lt;&gt;"ESTATUTÁRIO",YEAR([Data da Aprovação]),"")</f>
        <v>2009</v>
      </c>
      <c r="H4210" s="106">
        <f>Tabela9[[#This Row],[Valor do Provento R$]]/Tabela9[[#This Row],[Provento por 1 ou 1000 Ações]]</f>
        <v>0.1388056</v>
      </c>
    </row>
    <row r="4211" spans="1:8">
      <c r="A4211" s="119" t="s">
        <v>1603</v>
      </c>
      <c r="B4211" s="117" t="s">
        <v>1503</v>
      </c>
      <c r="C4211" s="140">
        <v>40266</v>
      </c>
      <c r="D4211" s="141">
        <v>1.8373020215</v>
      </c>
      <c r="E4211" s="119">
        <v>1</v>
      </c>
      <c r="F4211" s="119" t="s">
        <v>1492</v>
      </c>
      <c r="G4211" s="114">
        <f>IF([Data da Aprovação]&lt;&gt;"ESTATUTÁRIO",YEAR([Data da Aprovação]),"")</f>
        <v>2010</v>
      </c>
      <c r="H4211" s="106">
        <f>Tabela9[[#This Row],[Valor do Provento R$]]/Tabela9[[#This Row],[Provento por 1 ou 1000 Ações]]</f>
        <v>1.8373020215</v>
      </c>
    </row>
    <row r="4212" spans="1:8">
      <c r="A4212" s="118" t="s">
        <v>1603</v>
      </c>
      <c r="B4212" s="116" t="s">
        <v>1503</v>
      </c>
      <c r="C4212" s="138">
        <v>40268</v>
      </c>
      <c r="D4212" s="139">
        <v>0.1514088499</v>
      </c>
      <c r="E4212" s="118">
        <v>1</v>
      </c>
      <c r="F4212" s="118" t="s">
        <v>1489</v>
      </c>
      <c r="G4212" s="113">
        <f>IF([Data da Aprovação]&lt;&gt;"ESTATUTÁRIO",YEAR([Data da Aprovação]),"")</f>
        <v>2010</v>
      </c>
      <c r="H4212" s="106">
        <f>Tabela9[[#This Row],[Valor do Provento R$]]/Tabela9[[#This Row],[Provento por 1 ou 1000 Ações]]</f>
        <v>0.1514088499</v>
      </c>
    </row>
    <row r="4213" spans="1:8">
      <c r="A4213" s="119" t="s">
        <v>1603</v>
      </c>
      <c r="B4213" s="117" t="s">
        <v>1503</v>
      </c>
      <c r="C4213" s="140">
        <v>40359</v>
      </c>
      <c r="D4213" s="141">
        <v>0.15141451710000001</v>
      </c>
      <c r="E4213" s="119">
        <v>1</v>
      </c>
      <c r="F4213" s="119" t="s">
        <v>1489</v>
      </c>
      <c r="G4213" s="114">
        <f>IF([Data da Aprovação]&lt;&gt;"ESTATUTÁRIO",YEAR([Data da Aprovação]),"")</f>
        <v>2010</v>
      </c>
      <c r="H4213" s="106">
        <f>Tabela9[[#This Row],[Valor do Provento R$]]/Tabela9[[#This Row],[Provento por 1 ou 1000 Ações]]</f>
        <v>0.15141451710000001</v>
      </c>
    </row>
    <row r="4214" spans="1:8">
      <c r="A4214" s="118" t="s">
        <v>1603</v>
      </c>
      <c r="B4214" s="116" t="s">
        <v>1503</v>
      </c>
      <c r="C4214" s="138">
        <v>40451</v>
      </c>
      <c r="D4214" s="139">
        <v>1.596106376</v>
      </c>
      <c r="E4214" s="118">
        <v>1</v>
      </c>
      <c r="F4214" s="118" t="s">
        <v>1492</v>
      </c>
      <c r="G4214" s="113">
        <f>IF([Data da Aprovação]&lt;&gt;"ESTATUTÁRIO",YEAR([Data da Aprovação]),"")</f>
        <v>2010</v>
      </c>
      <c r="H4214" s="106">
        <f>Tabela9[[#This Row],[Valor do Provento R$]]/Tabela9[[#This Row],[Provento por 1 ou 1000 Ações]]</f>
        <v>1.596106376</v>
      </c>
    </row>
    <row r="4215" spans="1:8">
      <c r="A4215" s="119" t="s">
        <v>1603</v>
      </c>
      <c r="B4215" s="117" t="s">
        <v>1503</v>
      </c>
      <c r="C4215" s="140">
        <v>40451</v>
      </c>
      <c r="D4215" s="141">
        <v>0.15140885009999999</v>
      </c>
      <c r="E4215" s="119">
        <v>1</v>
      </c>
      <c r="F4215" s="119" t="s">
        <v>1489</v>
      </c>
      <c r="G4215" s="114">
        <f>IF([Data da Aprovação]&lt;&gt;"ESTATUTÁRIO",YEAR([Data da Aprovação]),"")</f>
        <v>2010</v>
      </c>
      <c r="H4215" s="106">
        <f>Tabela9[[#This Row],[Valor do Provento R$]]/Tabela9[[#This Row],[Provento por 1 ou 1000 Ações]]</f>
        <v>0.15140885009999999</v>
      </c>
    </row>
    <row r="4216" spans="1:8">
      <c r="A4216" s="118" t="s">
        <v>1603</v>
      </c>
      <c r="B4216" s="116" t="s">
        <v>1503</v>
      </c>
      <c r="C4216" s="138">
        <v>40542</v>
      </c>
      <c r="D4216" s="139">
        <v>0.15141451710000001</v>
      </c>
      <c r="E4216" s="118">
        <v>1</v>
      </c>
      <c r="F4216" s="118" t="s">
        <v>1489</v>
      </c>
      <c r="G4216" s="113">
        <f>IF([Data da Aprovação]&lt;&gt;"ESTATUTÁRIO",YEAR([Data da Aprovação]),"")</f>
        <v>2010</v>
      </c>
      <c r="H4216" s="106">
        <f>Tabela9[[#This Row],[Valor do Provento R$]]/Tabela9[[#This Row],[Provento por 1 ou 1000 Ações]]</f>
        <v>0.15141451710000001</v>
      </c>
    </row>
    <row r="4217" spans="1:8">
      <c r="A4217" s="119" t="s">
        <v>1603</v>
      </c>
      <c r="B4217" s="117" t="s">
        <v>1503</v>
      </c>
      <c r="C4217" s="140">
        <v>40633</v>
      </c>
      <c r="D4217" s="141">
        <v>0.16060626619999999</v>
      </c>
      <c r="E4217" s="119">
        <v>1</v>
      </c>
      <c r="F4217" s="119" t="s">
        <v>1489</v>
      </c>
      <c r="G4217" s="114">
        <f>IF([Data da Aprovação]&lt;&gt;"ESTATUTÁRIO",YEAR([Data da Aprovação]),"")</f>
        <v>2011</v>
      </c>
      <c r="H4217" s="106">
        <f>Tabela9[[#This Row],[Valor do Provento R$]]/Tabela9[[#This Row],[Provento por 1 ou 1000 Ações]]</f>
        <v>0.16060626619999999</v>
      </c>
    </row>
    <row r="4218" spans="1:8">
      <c r="A4218" s="118" t="s">
        <v>1603</v>
      </c>
      <c r="B4218" s="116" t="s">
        <v>1503</v>
      </c>
      <c r="C4218" s="138">
        <v>40660</v>
      </c>
      <c r="D4218" s="139">
        <v>2.6583416739999999</v>
      </c>
      <c r="E4218" s="118">
        <v>1</v>
      </c>
      <c r="F4218" s="118" t="s">
        <v>1492</v>
      </c>
      <c r="G4218" s="113">
        <f>IF([Data da Aprovação]&lt;&gt;"ESTATUTÁRIO",YEAR([Data da Aprovação]),"")</f>
        <v>2011</v>
      </c>
      <c r="H4218" s="106">
        <f>Tabela9[[#This Row],[Valor do Provento R$]]/Tabela9[[#This Row],[Provento por 1 ou 1000 Ações]]</f>
        <v>2.6583416739999999</v>
      </c>
    </row>
    <row r="4219" spans="1:8">
      <c r="A4219" s="119" t="s">
        <v>1603</v>
      </c>
      <c r="B4219" s="117" t="s">
        <v>1503</v>
      </c>
      <c r="C4219" s="140">
        <v>40724</v>
      </c>
      <c r="D4219" s="141">
        <v>0.16061193309999999</v>
      </c>
      <c r="E4219" s="119">
        <v>1</v>
      </c>
      <c r="F4219" s="119" t="s">
        <v>1489</v>
      </c>
      <c r="G4219" s="114">
        <f>IF([Data da Aprovação]&lt;&gt;"ESTATUTÁRIO",YEAR([Data da Aprovação]),"")</f>
        <v>2011</v>
      </c>
      <c r="H4219" s="106">
        <f>Tabela9[[#This Row],[Valor do Provento R$]]/Tabela9[[#This Row],[Provento por 1 ou 1000 Ações]]</f>
        <v>0.16061193309999999</v>
      </c>
    </row>
    <row r="4220" spans="1:8">
      <c r="A4220" s="118" t="s">
        <v>1603</v>
      </c>
      <c r="B4220" s="116" t="s">
        <v>1503</v>
      </c>
      <c r="C4220" s="138">
        <v>40784</v>
      </c>
      <c r="D4220" s="139">
        <v>1.5586475290999999</v>
      </c>
      <c r="E4220" s="118">
        <v>1</v>
      </c>
      <c r="F4220" s="118" t="s">
        <v>1492</v>
      </c>
      <c r="G4220" s="113">
        <f>IF([Data da Aprovação]&lt;&gt;"ESTATUTÁRIO",YEAR([Data da Aprovação]),"")</f>
        <v>2011</v>
      </c>
      <c r="H4220" s="106">
        <f>Tabela9[[#This Row],[Valor do Provento R$]]/Tabela9[[#This Row],[Provento por 1 ou 1000 Ações]]</f>
        <v>1.5586475290999999</v>
      </c>
    </row>
    <row r="4221" spans="1:8">
      <c r="A4221" s="119" t="s">
        <v>1603</v>
      </c>
      <c r="B4221" s="117" t="s">
        <v>1503</v>
      </c>
      <c r="C4221" s="140">
        <v>40816</v>
      </c>
      <c r="D4221" s="141">
        <v>0.16061193309999999</v>
      </c>
      <c r="E4221" s="119">
        <v>1</v>
      </c>
      <c r="F4221" s="119" t="s">
        <v>1489</v>
      </c>
      <c r="G4221" s="114">
        <f>IF([Data da Aprovação]&lt;&gt;"ESTATUTÁRIO",YEAR([Data da Aprovação]),"")</f>
        <v>2011</v>
      </c>
      <c r="H4221" s="106">
        <f>Tabela9[[#This Row],[Valor do Provento R$]]/Tabela9[[#This Row],[Provento por 1 ou 1000 Ações]]</f>
        <v>0.16061193309999999</v>
      </c>
    </row>
    <row r="4222" spans="1:8">
      <c r="A4222" s="118" t="s">
        <v>1603</v>
      </c>
      <c r="B4222" s="116" t="s">
        <v>1503</v>
      </c>
      <c r="C4222" s="138">
        <v>40906</v>
      </c>
      <c r="D4222" s="139">
        <v>0.16060626619999999</v>
      </c>
      <c r="E4222" s="118">
        <v>1</v>
      </c>
      <c r="F4222" s="118" t="s">
        <v>1489</v>
      </c>
      <c r="G4222" s="113">
        <f>IF([Data da Aprovação]&lt;&gt;"ESTATUTÁRIO",YEAR([Data da Aprovação]),"")</f>
        <v>2011</v>
      </c>
      <c r="H4222" s="106">
        <f>Tabela9[[#This Row],[Valor do Provento R$]]/Tabela9[[#This Row],[Provento por 1 ou 1000 Ações]]</f>
        <v>0.16060626619999999</v>
      </c>
    </row>
    <row r="4223" spans="1:8">
      <c r="A4223" s="119" t="s">
        <v>1603</v>
      </c>
      <c r="B4223" s="117" t="s">
        <v>1503</v>
      </c>
      <c r="C4223" s="140">
        <v>41017</v>
      </c>
      <c r="D4223" s="141">
        <v>1.2411769052999999</v>
      </c>
      <c r="E4223" s="119">
        <v>1</v>
      </c>
      <c r="F4223" s="119" t="s">
        <v>1492</v>
      </c>
      <c r="G4223" s="114">
        <f>IF([Data da Aprovação]&lt;&gt;"ESTATUTÁRIO",YEAR([Data da Aprovação]),"")</f>
        <v>2012</v>
      </c>
      <c r="H4223" s="106">
        <f>Tabela9[[#This Row],[Valor do Provento R$]]/Tabela9[[#This Row],[Provento por 1 ou 1000 Ações]]</f>
        <v>1.2411769052999999</v>
      </c>
    </row>
    <row r="4224" spans="1:8">
      <c r="A4224" s="118" t="s">
        <v>1603</v>
      </c>
      <c r="B4224" s="116" t="s">
        <v>1503</v>
      </c>
      <c r="C4224" s="138">
        <v>41017</v>
      </c>
      <c r="D4224" s="139">
        <v>0.36874267459999999</v>
      </c>
      <c r="E4224" s="118">
        <v>1</v>
      </c>
      <c r="F4224" s="118" t="s">
        <v>1492</v>
      </c>
      <c r="G4224" s="113">
        <f>IF([Data da Aprovação]&lt;&gt;"ESTATUTÁRIO",YEAR([Data da Aprovação]),"")</f>
        <v>2012</v>
      </c>
      <c r="H4224" s="106">
        <f>Tabela9[[#This Row],[Valor do Provento R$]]/Tabela9[[#This Row],[Provento por 1 ou 1000 Ações]]</f>
        <v>0.36874267459999999</v>
      </c>
    </row>
    <row r="4225" spans="1:8">
      <c r="A4225" s="119" t="s">
        <v>1603</v>
      </c>
      <c r="B4225" s="117" t="s">
        <v>1503</v>
      </c>
      <c r="C4225" s="140">
        <v>41271</v>
      </c>
      <c r="D4225" s="141">
        <v>0.641306665</v>
      </c>
      <c r="E4225" s="119">
        <v>1</v>
      </c>
      <c r="F4225" s="119" t="s">
        <v>1489</v>
      </c>
      <c r="G4225" s="114">
        <f>IF([Data da Aprovação]&lt;&gt;"ESTATUTÁRIO",YEAR([Data da Aprovação]),"")</f>
        <v>2012</v>
      </c>
      <c r="H4225" s="106">
        <f>Tabela9[[#This Row],[Valor do Provento R$]]/Tabela9[[#This Row],[Provento por 1 ou 1000 Ações]]</f>
        <v>0.641306665</v>
      </c>
    </row>
    <row r="4226" spans="1:8">
      <c r="A4226" s="118" t="s">
        <v>1603</v>
      </c>
      <c r="B4226" s="116" t="s">
        <v>1503</v>
      </c>
      <c r="C4226" s="138">
        <v>41393</v>
      </c>
      <c r="D4226" s="139">
        <v>0.31918582629999998</v>
      </c>
      <c r="E4226" s="118">
        <v>1</v>
      </c>
      <c r="F4226" s="118" t="s">
        <v>1492</v>
      </c>
      <c r="G4226" s="113">
        <f>IF([Data da Aprovação]&lt;&gt;"ESTATUTÁRIO",YEAR([Data da Aprovação]),"")</f>
        <v>2013</v>
      </c>
      <c r="H4226" s="106">
        <f>Tabela9[[#This Row],[Valor do Provento R$]]/Tabela9[[#This Row],[Provento por 1 ou 1000 Ações]]</f>
        <v>0.31918582629999998</v>
      </c>
    </row>
    <row r="4227" spans="1:8">
      <c r="A4227" s="119" t="s">
        <v>1603</v>
      </c>
      <c r="B4227" s="117" t="s">
        <v>1503</v>
      </c>
      <c r="C4227" s="140">
        <v>41638</v>
      </c>
      <c r="D4227" s="141">
        <v>0.64279526190000003</v>
      </c>
      <c r="E4227" s="119">
        <v>1</v>
      </c>
      <c r="F4227" s="119" t="s">
        <v>1489</v>
      </c>
      <c r="G4227" s="114">
        <f>IF([Data da Aprovação]&lt;&gt;"ESTATUTÁRIO",YEAR([Data da Aprovação]),"")</f>
        <v>2013</v>
      </c>
      <c r="H4227" s="106">
        <f>Tabela9[[#This Row],[Valor do Provento R$]]/Tabela9[[#This Row],[Provento por 1 ou 1000 Ações]]</f>
        <v>0.64279526190000003</v>
      </c>
    </row>
    <row r="4228" spans="1:8">
      <c r="A4228" s="118" t="s">
        <v>1604</v>
      </c>
      <c r="B4228" s="116" t="s">
        <v>1488</v>
      </c>
      <c r="C4228" s="138">
        <v>36199</v>
      </c>
      <c r="D4228" s="139">
        <v>8.4918445100000003E-2</v>
      </c>
      <c r="E4228" s="118">
        <v>1000</v>
      </c>
      <c r="F4228" s="118" t="s">
        <v>1489</v>
      </c>
      <c r="G4228" s="113">
        <f>IF([Data da Aprovação]&lt;&gt;"ESTATUTÁRIO",YEAR([Data da Aprovação]),"")</f>
        <v>1999</v>
      </c>
      <c r="H4228" s="106">
        <f>Tabela9[[#This Row],[Valor do Provento R$]]/Tabela9[[#This Row],[Provento por 1 ou 1000 Ações]]</f>
        <v>8.4918445100000005E-5</v>
      </c>
    </row>
    <row r="4229" spans="1:8">
      <c r="A4229" s="119" t="s">
        <v>1604</v>
      </c>
      <c r="B4229" s="117" t="s">
        <v>1488</v>
      </c>
      <c r="C4229" s="140">
        <v>36256</v>
      </c>
      <c r="D4229" s="141">
        <v>7.9707529999999999E-2</v>
      </c>
      <c r="E4229" s="119">
        <v>1000</v>
      </c>
      <c r="F4229" s="119" t="s">
        <v>1492</v>
      </c>
      <c r="G4229" s="114">
        <f>IF([Data da Aprovação]&lt;&gt;"ESTATUTÁRIO",YEAR([Data da Aprovação]),"")</f>
        <v>1999</v>
      </c>
      <c r="H4229" s="106">
        <f>Tabela9[[#This Row],[Valor do Provento R$]]/Tabela9[[#This Row],[Provento por 1 ou 1000 Ações]]</f>
        <v>7.9707529999999997E-5</v>
      </c>
    </row>
    <row r="4230" spans="1:8">
      <c r="A4230" s="118" t="s">
        <v>1604</v>
      </c>
      <c r="B4230" s="116" t="s">
        <v>1488</v>
      </c>
      <c r="C4230" s="138">
        <v>36476</v>
      </c>
      <c r="D4230" s="139">
        <v>0.24</v>
      </c>
      <c r="E4230" s="118">
        <v>1000</v>
      </c>
      <c r="F4230" s="118" t="s">
        <v>1489</v>
      </c>
      <c r="G4230" s="113">
        <f>IF([Data da Aprovação]&lt;&gt;"ESTATUTÁRIO",YEAR([Data da Aprovação]),"")</f>
        <v>1999</v>
      </c>
      <c r="H4230" s="106">
        <f>Tabela9[[#This Row],[Valor do Provento R$]]/Tabela9[[#This Row],[Provento por 1 ou 1000 Ações]]</f>
        <v>2.3999999999999998E-4</v>
      </c>
    </row>
    <row r="4231" spans="1:8">
      <c r="A4231" s="119" t="s">
        <v>1604</v>
      </c>
      <c r="B4231" s="117" t="s">
        <v>1488</v>
      </c>
      <c r="C4231" s="140">
        <v>36544</v>
      </c>
      <c r="D4231" s="141">
        <v>5.6099999999999997E-2</v>
      </c>
      <c r="E4231" s="119">
        <v>1000</v>
      </c>
      <c r="F4231" s="119" t="s">
        <v>1489</v>
      </c>
      <c r="G4231" s="114">
        <f>IF([Data da Aprovação]&lt;&gt;"ESTATUTÁRIO",YEAR([Data da Aprovação]),"")</f>
        <v>2000</v>
      </c>
      <c r="H4231" s="106">
        <f>Tabela9[[#This Row],[Valor do Provento R$]]/Tabela9[[#This Row],[Provento por 1 ou 1000 Ações]]</f>
        <v>5.6099999999999995E-5</v>
      </c>
    </row>
    <row r="4232" spans="1:8">
      <c r="A4232" s="118" t="s">
        <v>1604</v>
      </c>
      <c r="B4232" s="116" t="s">
        <v>1488</v>
      </c>
      <c r="C4232" s="138">
        <v>36620</v>
      </c>
      <c r="D4232" s="139">
        <v>1.3714219999999999E-2</v>
      </c>
      <c r="E4232" s="118">
        <v>1000</v>
      </c>
      <c r="F4232" s="118" t="s">
        <v>1492</v>
      </c>
      <c r="G4232" s="113">
        <f>IF([Data da Aprovação]&lt;&gt;"ESTATUTÁRIO",YEAR([Data da Aprovação]),"")</f>
        <v>2000</v>
      </c>
      <c r="H4232" s="106">
        <f>Tabela9[[#This Row],[Valor do Provento R$]]/Tabela9[[#This Row],[Provento por 1 ou 1000 Ações]]</f>
        <v>1.371422E-5</v>
      </c>
    </row>
    <row r="4233" spans="1:8">
      <c r="A4233" s="119" t="s">
        <v>1604</v>
      </c>
      <c r="B4233" s="117" t="s">
        <v>1488</v>
      </c>
      <c r="C4233" s="140">
        <v>36620</v>
      </c>
      <c r="D4233" s="141">
        <v>7.94</v>
      </c>
      <c r="E4233" s="119">
        <v>1000</v>
      </c>
      <c r="F4233" s="119" t="s">
        <v>1499</v>
      </c>
      <c r="G4233" s="114">
        <f>IF([Data da Aprovação]&lt;&gt;"ESTATUTÁRIO",YEAR([Data da Aprovação]),"")</f>
        <v>2000</v>
      </c>
      <c r="H4233" s="106">
        <f>Tabela9[[#This Row],[Valor do Provento R$]]/Tabela9[[#This Row],[Provento por 1 ou 1000 Ações]]</f>
        <v>7.9400000000000009E-3</v>
      </c>
    </row>
    <row r="4234" spans="1:8">
      <c r="A4234" s="118" t="s">
        <v>1604</v>
      </c>
      <c r="B4234" s="116" t="s">
        <v>1488</v>
      </c>
      <c r="C4234" s="138">
        <v>36641</v>
      </c>
      <c r="D4234" s="139">
        <v>6.6600000000000006E-2</v>
      </c>
      <c r="E4234" s="118">
        <v>1000</v>
      </c>
      <c r="F4234" s="118" t="s">
        <v>1489</v>
      </c>
      <c r="G4234" s="113">
        <f>IF([Data da Aprovação]&lt;&gt;"ESTATUTÁRIO",YEAR([Data da Aprovação]),"")</f>
        <v>2000</v>
      </c>
      <c r="H4234" s="106">
        <f>Tabela9[[#This Row],[Valor do Provento R$]]/Tabela9[[#This Row],[Provento por 1 ou 1000 Ações]]</f>
        <v>6.6600000000000006E-5</v>
      </c>
    </row>
    <row r="4235" spans="1:8">
      <c r="A4235" s="119" t="s">
        <v>1604</v>
      </c>
      <c r="B4235" s="117" t="s">
        <v>1488</v>
      </c>
      <c r="C4235" s="140">
        <v>36753</v>
      </c>
      <c r="D4235" s="141">
        <v>6.7302519000000005E-2</v>
      </c>
      <c r="E4235" s="119">
        <v>1000</v>
      </c>
      <c r="F4235" s="119" t="s">
        <v>1489</v>
      </c>
      <c r="G4235" s="114">
        <f>IF([Data da Aprovação]&lt;&gt;"ESTATUTÁRIO",YEAR([Data da Aprovação]),"")</f>
        <v>2000</v>
      </c>
      <c r="H4235" s="106">
        <f>Tabela9[[#This Row],[Valor do Provento R$]]/Tabela9[[#This Row],[Provento por 1 ou 1000 Ações]]</f>
        <v>6.7302519E-5</v>
      </c>
    </row>
    <row r="4236" spans="1:8">
      <c r="A4236" s="118" t="s">
        <v>1604</v>
      </c>
      <c r="B4236" s="116" t="s">
        <v>1488</v>
      </c>
      <c r="C4236" s="138">
        <v>36839</v>
      </c>
      <c r="D4236" s="139">
        <v>0.1459</v>
      </c>
      <c r="E4236" s="118">
        <v>1000</v>
      </c>
      <c r="F4236" s="118" t="s">
        <v>1489</v>
      </c>
      <c r="G4236" s="113">
        <f>IF([Data da Aprovação]&lt;&gt;"ESTATUTÁRIO",YEAR([Data da Aprovação]),"")</f>
        <v>2000</v>
      </c>
      <c r="H4236" s="106">
        <f>Tabela9[[#This Row],[Valor do Provento R$]]/Tabela9[[#This Row],[Provento por 1 ou 1000 Ações]]</f>
        <v>1.459E-4</v>
      </c>
    </row>
    <row r="4237" spans="1:8">
      <c r="A4237" s="119" t="s">
        <v>1604</v>
      </c>
      <c r="B4237" s="117" t="s">
        <v>1488</v>
      </c>
      <c r="C4237" s="140">
        <v>37011</v>
      </c>
      <c r="D4237" s="141">
        <v>2.8E-3</v>
      </c>
      <c r="E4237" s="119">
        <v>1000</v>
      </c>
      <c r="F4237" s="119" t="s">
        <v>1489</v>
      </c>
      <c r="G4237" s="114">
        <f>IF([Data da Aprovação]&lt;&gt;"ESTATUTÁRIO",YEAR([Data da Aprovação]),"")</f>
        <v>2001</v>
      </c>
      <c r="H4237" s="106">
        <f>Tabela9[[#This Row],[Valor do Provento R$]]/Tabela9[[#This Row],[Provento por 1 ou 1000 Ações]]</f>
        <v>2.7999999999999999E-6</v>
      </c>
    </row>
    <row r="4238" spans="1:8">
      <c r="A4238" s="118" t="s">
        <v>1604</v>
      </c>
      <c r="B4238" s="116" t="s">
        <v>1488</v>
      </c>
      <c r="C4238" s="138">
        <v>37011</v>
      </c>
      <c r="D4238" s="139">
        <v>0.22910158050000001</v>
      </c>
      <c r="E4238" s="118">
        <v>1000</v>
      </c>
      <c r="F4238" s="118" t="s">
        <v>1492</v>
      </c>
      <c r="G4238" s="113">
        <f>IF([Data da Aprovação]&lt;&gt;"ESTATUTÁRIO",YEAR([Data da Aprovação]),"")</f>
        <v>2001</v>
      </c>
      <c r="H4238" s="106">
        <f>Tabela9[[#This Row],[Valor do Provento R$]]/Tabela9[[#This Row],[Provento por 1 ou 1000 Ações]]</f>
        <v>2.2910158050000001E-4</v>
      </c>
    </row>
    <row r="4239" spans="1:8">
      <c r="A4239" s="119" t="s">
        <v>1604</v>
      </c>
      <c r="B4239" s="117" t="s">
        <v>1488</v>
      </c>
      <c r="C4239" s="140">
        <v>37011</v>
      </c>
      <c r="D4239" s="141">
        <v>7.8625170000000004</v>
      </c>
      <c r="E4239" s="119">
        <v>1000</v>
      </c>
      <c r="F4239" s="119" t="s">
        <v>1499</v>
      </c>
      <c r="G4239" s="114">
        <f>IF([Data da Aprovação]&lt;&gt;"ESTATUTÁRIO",YEAR([Data da Aprovação]),"")</f>
        <v>2001</v>
      </c>
      <c r="H4239" s="106">
        <f>Tabela9[[#This Row],[Valor do Provento R$]]/Tabela9[[#This Row],[Provento por 1 ou 1000 Ações]]</f>
        <v>7.8625170000000012E-3</v>
      </c>
    </row>
    <row r="4240" spans="1:8">
      <c r="A4240" s="118" t="s">
        <v>1604</v>
      </c>
      <c r="B4240" s="116" t="s">
        <v>1488</v>
      </c>
      <c r="C4240" s="138">
        <v>37104</v>
      </c>
      <c r="D4240" s="139">
        <v>0.161</v>
      </c>
      <c r="E4240" s="118">
        <v>1000</v>
      </c>
      <c r="F4240" s="118" t="s">
        <v>1489</v>
      </c>
      <c r="G4240" s="113">
        <f>IF([Data da Aprovação]&lt;&gt;"ESTATUTÁRIO",YEAR([Data da Aprovação]),"")</f>
        <v>2001</v>
      </c>
      <c r="H4240" s="106">
        <f>Tabela9[[#This Row],[Valor do Provento R$]]/Tabela9[[#This Row],[Provento por 1 ou 1000 Ações]]</f>
        <v>1.6100000000000001E-4</v>
      </c>
    </row>
    <row r="4241" spans="1:8">
      <c r="A4241" s="119" t="s">
        <v>1604</v>
      </c>
      <c r="B4241" s="117" t="s">
        <v>1488</v>
      </c>
      <c r="C4241" s="140">
        <v>37372</v>
      </c>
      <c r="D4241" s="141">
        <v>0.20707205000000001</v>
      </c>
      <c r="E4241" s="119">
        <v>1000</v>
      </c>
      <c r="F4241" s="119" t="s">
        <v>1492</v>
      </c>
      <c r="G4241" s="114">
        <f>IF([Data da Aprovação]&lt;&gt;"ESTATUTÁRIO",YEAR([Data da Aprovação]),"")</f>
        <v>2002</v>
      </c>
      <c r="H4241" s="106">
        <f>Tabela9[[#This Row],[Valor do Provento R$]]/Tabela9[[#This Row],[Provento por 1 ou 1000 Ações]]</f>
        <v>2.0707205E-4</v>
      </c>
    </row>
    <row r="4242" spans="1:8">
      <c r="A4242" s="118" t="s">
        <v>1604</v>
      </c>
      <c r="B4242" s="116" t="s">
        <v>1488</v>
      </c>
      <c r="C4242" s="138">
        <v>37372</v>
      </c>
      <c r="D4242" s="139">
        <v>0.27150000000000002</v>
      </c>
      <c r="E4242" s="118">
        <v>1000</v>
      </c>
      <c r="F4242" s="118" t="s">
        <v>1489</v>
      </c>
      <c r="G4242" s="113">
        <f>IF([Data da Aprovação]&lt;&gt;"ESTATUTÁRIO",YEAR([Data da Aprovação]),"")</f>
        <v>2002</v>
      </c>
      <c r="H4242" s="106">
        <f>Tabela9[[#This Row],[Valor do Provento R$]]/Tabela9[[#This Row],[Provento por 1 ou 1000 Ações]]</f>
        <v>2.7150000000000004E-4</v>
      </c>
    </row>
    <row r="4243" spans="1:8">
      <c r="A4243" s="119" t="s">
        <v>1604</v>
      </c>
      <c r="B4243" s="117" t="s">
        <v>1488</v>
      </c>
      <c r="C4243" s="140">
        <v>37372</v>
      </c>
      <c r="D4243" s="141">
        <v>7.7303198200000001</v>
      </c>
      <c r="E4243" s="119">
        <v>1000</v>
      </c>
      <c r="F4243" s="119" t="s">
        <v>1499</v>
      </c>
      <c r="G4243" s="114">
        <f>IF([Data da Aprovação]&lt;&gt;"ESTATUTÁRIO",YEAR([Data da Aprovação]),"")</f>
        <v>2002</v>
      </c>
      <c r="H4243" s="106">
        <f>Tabela9[[#This Row],[Valor do Provento R$]]/Tabela9[[#This Row],[Provento por 1 ou 1000 Ações]]</f>
        <v>7.7303198200000004E-3</v>
      </c>
    </row>
    <row r="4244" spans="1:8">
      <c r="A4244" s="118" t="s">
        <v>1604</v>
      </c>
      <c r="B4244" s="116" t="s">
        <v>1488</v>
      </c>
      <c r="C4244" s="138">
        <v>37740</v>
      </c>
      <c r="D4244" s="139">
        <v>0.16360549999999999</v>
      </c>
      <c r="E4244" s="118">
        <v>1000</v>
      </c>
      <c r="F4244" s="118" t="s">
        <v>1492</v>
      </c>
      <c r="G4244" s="113">
        <f>IF([Data da Aprovação]&lt;&gt;"ESTATUTÁRIO",YEAR([Data da Aprovação]),"")</f>
        <v>2003</v>
      </c>
      <c r="H4244" s="106">
        <f>Tabela9[[#This Row],[Valor do Provento R$]]/Tabela9[[#This Row],[Provento por 1 ou 1000 Ações]]</f>
        <v>1.636055E-4</v>
      </c>
    </row>
    <row r="4245" spans="1:8">
      <c r="A4245" s="119" t="s">
        <v>1604</v>
      </c>
      <c r="B4245" s="117" t="s">
        <v>1488</v>
      </c>
      <c r="C4245" s="140">
        <v>37740</v>
      </c>
      <c r="D4245" s="141">
        <v>0.34487055</v>
      </c>
      <c r="E4245" s="119">
        <v>1000</v>
      </c>
      <c r="F4245" s="119" t="s">
        <v>1489</v>
      </c>
      <c r="G4245" s="114">
        <f>IF([Data da Aprovação]&lt;&gt;"ESTATUTÁRIO",YEAR([Data da Aprovação]),"")</f>
        <v>2003</v>
      </c>
      <c r="H4245" s="106">
        <f>Tabela9[[#This Row],[Valor do Provento R$]]/Tabela9[[#This Row],[Provento por 1 ou 1000 Ações]]</f>
        <v>3.4487055000000002E-4</v>
      </c>
    </row>
    <row r="4246" spans="1:8">
      <c r="A4246" s="118" t="s">
        <v>1604</v>
      </c>
      <c r="B4246" s="116" t="s">
        <v>1488</v>
      </c>
      <c r="C4246" s="138">
        <v>37740</v>
      </c>
      <c r="D4246" s="139">
        <v>7.5182148299999998</v>
      </c>
      <c r="E4246" s="118">
        <v>1000</v>
      </c>
      <c r="F4246" s="118" t="s">
        <v>1499</v>
      </c>
      <c r="G4246" s="113">
        <f>IF([Data da Aprovação]&lt;&gt;"ESTATUTÁRIO",YEAR([Data da Aprovação]),"")</f>
        <v>2003</v>
      </c>
      <c r="H4246" s="106">
        <f>Tabela9[[#This Row],[Valor do Provento R$]]/Tabela9[[#This Row],[Provento por 1 ou 1000 Ações]]</f>
        <v>7.5182148299999998E-3</v>
      </c>
    </row>
    <row r="4247" spans="1:8">
      <c r="A4247" s="119" t="s">
        <v>1604</v>
      </c>
      <c r="B4247" s="117" t="s">
        <v>1488</v>
      </c>
      <c r="C4247" s="140">
        <v>37853</v>
      </c>
      <c r="D4247" s="141">
        <v>0.22478000000000001</v>
      </c>
      <c r="E4247" s="119">
        <v>1000</v>
      </c>
      <c r="F4247" s="119" t="s">
        <v>1489</v>
      </c>
      <c r="G4247" s="114">
        <f>IF([Data da Aprovação]&lt;&gt;"ESTATUTÁRIO",YEAR([Data da Aprovação]),"")</f>
        <v>2003</v>
      </c>
      <c r="H4247" s="106">
        <f>Tabela9[[#This Row],[Valor do Provento R$]]/Tabela9[[#This Row],[Provento por 1 ou 1000 Ações]]</f>
        <v>2.2478E-4</v>
      </c>
    </row>
    <row r="4248" spans="1:8">
      <c r="A4248" s="118" t="s">
        <v>1604</v>
      </c>
      <c r="B4248" s="116" t="s">
        <v>1488</v>
      </c>
      <c r="C4248" s="138">
        <v>37971</v>
      </c>
      <c r="D4248" s="139">
        <v>0.1155991</v>
      </c>
      <c r="E4248" s="118">
        <v>1000</v>
      </c>
      <c r="F4248" s="118" t="s">
        <v>1492</v>
      </c>
      <c r="G4248" s="113">
        <f>IF([Data da Aprovação]&lt;&gt;"ESTATUTÁRIO",YEAR([Data da Aprovação]),"")</f>
        <v>2003</v>
      </c>
      <c r="H4248" s="106">
        <f>Tabela9[[#This Row],[Valor do Provento R$]]/Tabela9[[#This Row],[Provento por 1 ou 1000 Ações]]</f>
        <v>1.155991E-4</v>
      </c>
    </row>
    <row r="4249" spans="1:8">
      <c r="A4249" s="119" t="s">
        <v>1604</v>
      </c>
      <c r="B4249" s="117" t="s">
        <v>1488</v>
      </c>
      <c r="C4249" s="140">
        <v>38070</v>
      </c>
      <c r="D4249" s="141">
        <v>0.11559907</v>
      </c>
      <c r="E4249" s="119">
        <v>1000</v>
      </c>
      <c r="F4249" s="119" t="s">
        <v>1489</v>
      </c>
      <c r="G4249" s="114">
        <f>IF([Data da Aprovação]&lt;&gt;"ESTATUTÁRIO",YEAR([Data da Aprovação]),"")</f>
        <v>2004</v>
      </c>
      <c r="H4249" s="106">
        <f>Tabela9[[#This Row],[Valor do Provento R$]]/Tabela9[[#This Row],[Provento por 1 ou 1000 Ações]]</f>
        <v>1.1559906999999999E-4</v>
      </c>
    </row>
    <row r="4250" spans="1:8">
      <c r="A4250" s="118" t="s">
        <v>1604</v>
      </c>
      <c r="B4250" s="116" t="s">
        <v>1488</v>
      </c>
      <c r="C4250" s="138">
        <v>38106</v>
      </c>
      <c r="D4250" s="139">
        <v>0.10190876</v>
      </c>
      <c r="E4250" s="118">
        <v>1000</v>
      </c>
      <c r="F4250" s="118" t="s">
        <v>1492</v>
      </c>
      <c r="G4250" s="113">
        <f>IF([Data da Aprovação]&lt;&gt;"ESTATUTÁRIO",YEAR([Data da Aprovação]),"")</f>
        <v>2004</v>
      </c>
      <c r="H4250" s="106">
        <f>Tabela9[[#This Row],[Valor do Provento R$]]/Tabela9[[#This Row],[Provento por 1 ou 1000 Ações]]</f>
        <v>1.0190876E-4</v>
      </c>
    </row>
    <row r="4251" spans="1:8">
      <c r="A4251" s="119" t="s">
        <v>1604</v>
      </c>
      <c r="B4251" s="117" t="s">
        <v>1488</v>
      </c>
      <c r="C4251" s="140">
        <v>38470</v>
      </c>
      <c r="D4251" s="141">
        <v>3.733773E-2</v>
      </c>
      <c r="E4251" s="119">
        <v>1000</v>
      </c>
      <c r="F4251" s="119" t="s">
        <v>1492</v>
      </c>
      <c r="G4251" s="114">
        <f>IF([Data da Aprovação]&lt;&gt;"ESTATUTÁRIO",YEAR([Data da Aprovação]),"")</f>
        <v>2005</v>
      </c>
      <c r="H4251" s="106">
        <f>Tabela9[[#This Row],[Valor do Provento R$]]/Tabela9[[#This Row],[Provento por 1 ou 1000 Ações]]</f>
        <v>3.7337730000000002E-5</v>
      </c>
    </row>
    <row r="4252" spans="1:8">
      <c r="A4252" s="118" t="s">
        <v>1604</v>
      </c>
      <c r="B4252" s="116" t="s">
        <v>1488</v>
      </c>
      <c r="C4252" s="138">
        <v>38470</v>
      </c>
      <c r="D4252" s="139">
        <v>0.18303185999999999</v>
      </c>
      <c r="E4252" s="118">
        <v>1000</v>
      </c>
      <c r="F4252" s="118" t="s">
        <v>1489</v>
      </c>
      <c r="G4252" s="113">
        <f>IF([Data da Aprovação]&lt;&gt;"ESTATUTÁRIO",YEAR([Data da Aprovação]),"")</f>
        <v>2005</v>
      </c>
      <c r="H4252" s="106">
        <f>Tabela9[[#This Row],[Valor do Provento R$]]/Tabela9[[#This Row],[Provento por 1 ou 1000 Ações]]</f>
        <v>1.8303185999999998E-4</v>
      </c>
    </row>
    <row r="4253" spans="1:8">
      <c r="A4253" s="119" t="s">
        <v>1604</v>
      </c>
      <c r="B4253" s="117" t="s">
        <v>1488</v>
      </c>
      <c r="C4253" s="140">
        <v>38707</v>
      </c>
      <c r="D4253" s="141">
        <v>0.38533022</v>
      </c>
      <c r="E4253" s="119">
        <v>1000</v>
      </c>
      <c r="F4253" s="119" t="s">
        <v>1489</v>
      </c>
      <c r="G4253" s="114">
        <f>IF([Data da Aprovação]&lt;&gt;"ESTATUTÁRIO",YEAR([Data da Aprovação]),"")</f>
        <v>2005</v>
      </c>
      <c r="H4253" s="106">
        <f>Tabela9[[#This Row],[Valor do Provento R$]]/Tabela9[[#This Row],[Provento por 1 ou 1000 Ações]]</f>
        <v>3.8533022000000001E-4</v>
      </c>
    </row>
    <row r="4254" spans="1:8">
      <c r="A4254" s="118" t="s">
        <v>1604</v>
      </c>
      <c r="B4254" s="116" t="s">
        <v>1488</v>
      </c>
      <c r="C4254" s="138">
        <v>38834</v>
      </c>
      <c r="D4254" s="139">
        <v>0.46881844</v>
      </c>
      <c r="E4254" s="118">
        <v>1000</v>
      </c>
      <c r="F4254" s="118" t="s">
        <v>1492</v>
      </c>
      <c r="G4254" s="113">
        <f>IF([Data da Aprovação]&lt;&gt;"ESTATUTÁRIO",YEAR([Data da Aprovação]),"")</f>
        <v>2006</v>
      </c>
      <c r="H4254" s="106">
        <f>Tabela9[[#This Row],[Valor do Provento R$]]/Tabela9[[#This Row],[Provento por 1 ou 1000 Ações]]</f>
        <v>4.6881844E-4</v>
      </c>
    </row>
    <row r="4255" spans="1:8">
      <c r="A4255" s="119" t="s">
        <v>1604</v>
      </c>
      <c r="B4255" s="117" t="s">
        <v>1488</v>
      </c>
      <c r="C4255" s="140">
        <v>38834</v>
      </c>
      <c r="D4255" s="141">
        <v>0.43522249000000002</v>
      </c>
      <c r="E4255" s="119">
        <v>1000</v>
      </c>
      <c r="F4255" s="119" t="s">
        <v>1492</v>
      </c>
      <c r="G4255" s="114">
        <f>IF([Data da Aprovação]&lt;&gt;"ESTATUTÁRIO",YEAR([Data da Aprovação]),"")</f>
        <v>2006</v>
      </c>
      <c r="H4255" s="106">
        <f>Tabela9[[#This Row],[Valor do Provento R$]]/Tabela9[[#This Row],[Provento por 1 ou 1000 Ações]]</f>
        <v>4.3522249000000002E-4</v>
      </c>
    </row>
    <row r="4256" spans="1:8">
      <c r="A4256" s="118" t="s">
        <v>1604</v>
      </c>
      <c r="B4256" s="116" t="s">
        <v>1488</v>
      </c>
      <c r="C4256" s="138">
        <v>38834</v>
      </c>
      <c r="D4256" s="139">
        <v>0.17339860000000001</v>
      </c>
      <c r="E4256" s="118">
        <v>1000</v>
      </c>
      <c r="F4256" s="118" t="s">
        <v>1489</v>
      </c>
      <c r="G4256" s="113">
        <f>IF([Data da Aprovação]&lt;&gt;"ESTATUTÁRIO",YEAR([Data da Aprovação]),"")</f>
        <v>2006</v>
      </c>
      <c r="H4256" s="106">
        <f>Tabela9[[#This Row],[Valor do Provento R$]]/Tabela9[[#This Row],[Provento por 1 ou 1000 Ações]]</f>
        <v>1.7339860000000002E-4</v>
      </c>
    </row>
    <row r="4257" spans="1:8">
      <c r="A4257" s="119" t="s">
        <v>1604</v>
      </c>
      <c r="B4257" s="117" t="s">
        <v>1488</v>
      </c>
      <c r="C4257" s="140">
        <v>39049</v>
      </c>
      <c r="D4257" s="141">
        <v>0.36927479499999999</v>
      </c>
      <c r="E4257" s="119">
        <v>1000</v>
      </c>
      <c r="F4257" s="119" t="s">
        <v>1489</v>
      </c>
      <c r="G4257" s="114">
        <f>IF([Data da Aprovação]&lt;&gt;"ESTATUTÁRIO",YEAR([Data da Aprovação]),"")</f>
        <v>2006</v>
      </c>
      <c r="H4257" s="106">
        <f>Tabela9[[#This Row],[Valor do Provento R$]]/Tabela9[[#This Row],[Provento por 1 ou 1000 Ações]]</f>
        <v>3.6927479499999997E-4</v>
      </c>
    </row>
    <row r="4258" spans="1:8">
      <c r="A4258" s="118" t="s">
        <v>1604</v>
      </c>
      <c r="B4258" s="116" t="s">
        <v>1488</v>
      </c>
      <c r="C4258" s="138">
        <v>39202</v>
      </c>
      <c r="D4258" s="139">
        <v>0.54057176600000001</v>
      </c>
      <c r="E4258" s="118">
        <v>1000</v>
      </c>
      <c r="F4258" s="118" t="s">
        <v>1492</v>
      </c>
      <c r="G4258" s="113">
        <f>IF([Data da Aprovação]&lt;&gt;"ESTATUTÁRIO",YEAR([Data da Aprovação]),"")</f>
        <v>2007</v>
      </c>
      <c r="H4258" s="106">
        <f>Tabela9[[#This Row],[Valor do Provento R$]]/Tabela9[[#This Row],[Provento por 1 ou 1000 Ações]]</f>
        <v>5.4057176599999997E-4</v>
      </c>
    </row>
    <row r="4259" spans="1:8">
      <c r="A4259" s="119" t="s">
        <v>1604</v>
      </c>
      <c r="B4259" s="117" t="s">
        <v>1488</v>
      </c>
      <c r="C4259" s="140">
        <v>39202</v>
      </c>
      <c r="D4259" s="141">
        <v>0.45492327999999999</v>
      </c>
      <c r="E4259" s="119">
        <v>1000</v>
      </c>
      <c r="F4259" s="119" t="s">
        <v>1492</v>
      </c>
      <c r="G4259" s="114">
        <f>IF([Data da Aprovação]&lt;&gt;"ESTATUTÁRIO",YEAR([Data da Aprovação]),"")</f>
        <v>2007</v>
      </c>
      <c r="H4259" s="106">
        <f>Tabela9[[#This Row],[Valor do Provento R$]]/Tabela9[[#This Row],[Provento por 1 ou 1000 Ações]]</f>
        <v>4.5492328E-4</v>
      </c>
    </row>
    <row r="4260" spans="1:8">
      <c r="A4260" s="118" t="s">
        <v>1604</v>
      </c>
      <c r="B4260" s="116" t="s">
        <v>1488</v>
      </c>
      <c r="C4260" s="138">
        <v>39202</v>
      </c>
      <c r="D4260" s="139">
        <v>0.45492328500000001</v>
      </c>
      <c r="E4260" s="118">
        <v>1000</v>
      </c>
      <c r="F4260" s="118" t="s">
        <v>1492</v>
      </c>
      <c r="G4260" s="113">
        <f>IF([Data da Aprovação]&lt;&gt;"ESTATUTÁRIO",YEAR([Data da Aprovação]),"")</f>
        <v>2007</v>
      </c>
      <c r="H4260" s="106">
        <f>Tabela9[[#This Row],[Valor do Provento R$]]/Tabela9[[#This Row],[Provento por 1 ou 1000 Ações]]</f>
        <v>4.5492328500000003E-4</v>
      </c>
    </row>
    <row r="4261" spans="1:8">
      <c r="A4261" s="119" t="s">
        <v>1604</v>
      </c>
      <c r="B4261" s="117" t="s">
        <v>1488</v>
      </c>
      <c r="C4261" s="140">
        <v>39566</v>
      </c>
      <c r="D4261" s="141">
        <v>0.78591713299999999</v>
      </c>
      <c r="E4261" s="119">
        <v>1</v>
      </c>
      <c r="F4261" s="119" t="s">
        <v>1492</v>
      </c>
      <c r="G4261" s="114">
        <f>IF([Data da Aprovação]&lt;&gt;"ESTATUTÁRIO",YEAR([Data da Aprovação]),"")</f>
        <v>2008</v>
      </c>
      <c r="H4261" s="106">
        <f>Tabela9[[#This Row],[Valor do Provento R$]]/Tabela9[[#This Row],[Provento por 1 ou 1000 Ações]]</f>
        <v>0.78591713299999999</v>
      </c>
    </row>
    <row r="4262" spans="1:8">
      <c r="A4262" s="118" t="s">
        <v>1604</v>
      </c>
      <c r="B4262" s="116" t="s">
        <v>1488</v>
      </c>
      <c r="C4262" s="138">
        <v>39566</v>
      </c>
      <c r="D4262" s="139">
        <v>0.78591713299999999</v>
      </c>
      <c r="E4262" s="118">
        <v>1</v>
      </c>
      <c r="F4262" s="118" t="s">
        <v>1492</v>
      </c>
      <c r="G4262" s="113">
        <f>IF([Data da Aprovação]&lt;&gt;"ESTATUTÁRIO",YEAR([Data da Aprovação]),"")</f>
        <v>2008</v>
      </c>
      <c r="H4262" s="106">
        <f>Tabela9[[#This Row],[Valor do Provento R$]]/Tabela9[[#This Row],[Provento por 1 ou 1000 Ações]]</f>
        <v>0.78591713299999999</v>
      </c>
    </row>
    <row r="4263" spans="1:8">
      <c r="A4263" s="119" t="s">
        <v>1604</v>
      </c>
      <c r="B4263" s="117" t="s">
        <v>1488</v>
      </c>
      <c r="C4263" s="140">
        <v>39566</v>
      </c>
      <c r="D4263" s="141">
        <v>1.571834266</v>
      </c>
      <c r="E4263" s="119">
        <v>1</v>
      </c>
      <c r="F4263" s="119" t="s">
        <v>1492</v>
      </c>
      <c r="G4263" s="114">
        <f>IF([Data da Aprovação]&lt;&gt;"ESTATUTÁRIO",YEAR([Data da Aprovação]),"")</f>
        <v>2008</v>
      </c>
      <c r="H4263" s="106">
        <f>Tabela9[[#This Row],[Valor do Provento R$]]/Tabela9[[#This Row],[Provento por 1 ou 1000 Ações]]</f>
        <v>1.571834266</v>
      </c>
    </row>
    <row r="4264" spans="1:8">
      <c r="A4264" s="118" t="s">
        <v>1604</v>
      </c>
      <c r="B4264" s="116" t="s">
        <v>1488</v>
      </c>
      <c r="C4264" s="138">
        <v>39933</v>
      </c>
      <c r="D4264" s="139">
        <v>3.3797291999999999</v>
      </c>
      <c r="E4264" s="118">
        <v>1</v>
      </c>
      <c r="F4264" s="118" t="s">
        <v>1492</v>
      </c>
      <c r="G4264" s="113">
        <f>IF([Data da Aprovação]&lt;&gt;"ESTATUTÁRIO",YEAR([Data da Aprovação]),"")</f>
        <v>2009</v>
      </c>
      <c r="H4264" s="106">
        <f>Tabela9[[#This Row],[Valor do Provento R$]]/Tabela9[[#This Row],[Provento por 1 ou 1000 Ações]]</f>
        <v>3.3797291999999999</v>
      </c>
    </row>
    <row r="4265" spans="1:8">
      <c r="A4265" s="119" t="s">
        <v>1604</v>
      </c>
      <c r="B4265" s="117" t="s">
        <v>1488</v>
      </c>
      <c r="C4265" s="140">
        <v>40296</v>
      </c>
      <c r="D4265" s="141">
        <v>2.73584461</v>
      </c>
      <c r="E4265" s="119">
        <v>1</v>
      </c>
      <c r="F4265" s="119" t="s">
        <v>1492</v>
      </c>
      <c r="G4265" s="114">
        <f>IF([Data da Aprovação]&lt;&gt;"ESTATUTÁRIO",YEAR([Data da Aprovação]),"")</f>
        <v>2010</v>
      </c>
      <c r="H4265" s="106">
        <f>Tabela9[[#This Row],[Valor do Provento R$]]/Tabela9[[#This Row],[Provento por 1 ou 1000 Ações]]</f>
        <v>2.73584461</v>
      </c>
    </row>
    <row r="4266" spans="1:8">
      <c r="A4266" s="118" t="s">
        <v>1604</v>
      </c>
      <c r="B4266" s="116" t="s">
        <v>1488</v>
      </c>
      <c r="C4266" s="138">
        <v>40662</v>
      </c>
      <c r="D4266" s="139">
        <v>4.27259292909</v>
      </c>
      <c r="E4266" s="118">
        <v>1</v>
      </c>
      <c r="F4266" s="118" t="s">
        <v>1492</v>
      </c>
      <c r="G4266" s="113">
        <f>IF([Data da Aprovação]&lt;&gt;"ESTATUTÁRIO",YEAR([Data da Aprovação]),"")</f>
        <v>2011</v>
      </c>
      <c r="H4266" s="106">
        <f>Tabela9[[#This Row],[Valor do Provento R$]]/Tabela9[[#This Row],[Provento por 1 ou 1000 Ações]]</f>
        <v>4.27259292909</v>
      </c>
    </row>
    <row r="4267" spans="1:8">
      <c r="A4267" s="119" t="s">
        <v>1604</v>
      </c>
      <c r="B4267" s="117" t="s">
        <v>1488</v>
      </c>
      <c r="C4267" s="140">
        <v>41024</v>
      </c>
      <c r="D4267" s="141">
        <v>3.5452297186599999</v>
      </c>
      <c r="E4267" s="119">
        <v>1</v>
      </c>
      <c r="F4267" s="119" t="s">
        <v>1492</v>
      </c>
      <c r="G4267" s="114">
        <f>IF([Data da Aprovação]&lt;&gt;"ESTATUTÁRIO",YEAR([Data da Aprovação]),"")</f>
        <v>2012</v>
      </c>
      <c r="H4267" s="106">
        <f>Tabela9[[#This Row],[Valor do Provento R$]]/Tabela9[[#This Row],[Provento por 1 ou 1000 Ações]]</f>
        <v>3.5452297186599999</v>
      </c>
    </row>
    <row r="4268" spans="1:8">
      <c r="A4268" s="118" t="s">
        <v>1604</v>
      </c>
      <c r="B4268" s="116" t="s">
        <v>1488</v>
      </c>
      <c r="C4268" s="138">
        <v>41393</v>
      </c>
      <c r="D4268" s="139">
        <v>2.7486247275000002</v>
      </c>
      <c r="E4268" s="118">
        <v>1</v>
      </c>
      <c r="F4268" s="118" t="s">
        <v>1492</v>
      </c>
      <c r="G4268" s="113">
        <f>IF([Data da Aprovação]&lt;&gt;"ESTATUTÁRIO",YEAR([Data da Aprovação]),"")</f>
        <v>2013</v>
      </c>
      <c r="H4268" s="106">
        <f>Tabela9[[#This Row],[Valor do Provento R$]]/Tabela9[[#This Row],[Provento por 1 ou 1000 Ações]]</f>
        <v>2.7486247275000002</v>
      </c>
    </row>
    <row r="4269" spans="1:8">
      <c r="A4269" s="119" t="s">
        <v>1604</v>
      </c>
      <c r="B4269" s="117" t="s">
        <v>1502</v>
      </c>
      <c r="C4269" s="140">
        <v>35884</v>
      </c>
      <c r="D4269" s="141">
        <v>0.165101</v>
      </c>
      <c r="E4269" s="119">
        <v>1000</v>
      </c>
      <c r="F4269" s="119" t="s">
        <v>1492</v>
      </c>
      <c r="G4269" s="114">
        <f>IF([Data da Aprovação]&lt;&gt;"ESTATUTÁRIO",YEAR([Data da Aprovação]),"")</f>
        <v>1998</v>
      </c>
      <c r="H4269" s="106">
        <f>Tabela9[[#This Row],[Valor do Provento R$]]/Tabela9[[#This Row],[Provento por 1 ou 1000 Ações]]</f>
        <v>1.6510099999999999E-4</v>
      </c>
    </row>
    <row r="4270" spans="1:8">
      <c r="A4270" s="118" t="s">
        <v>1604</v>
      </c>
      <c r="B4270" s="116" t="s">
        <v>1502</v>
      </c>
      <c r="C4270" s="138">
        <v>36199</v>
      </c>
      <c r="D4270" s="139">
        <v>8.4918445100000003E-2</v>
      </c>
      <c r="E4270" s="118">
        <v>1000</v>
      </c>
      <c r="F4270" s="118" t="s">
        <v>1489</v>
      </c>
      <c r="G4270" s="113">
        <f>IF([Data da Aprovação]&lt;&gt;"ESTATUTÁRIO",YEAR([Data da Aprovação]),"")</f>
        <v>1999</v>
      </c>
      <c r="H4270" s="106">
        <f>Tabela9[[#This Row],[Valor do Provento R$]]/Tabela9[[#This Row],[Provento por 1 ou 1000 Ações]]</f>
        <v>8.4918445100000005E-5</v>
      </c>
    </row>
    <row r="4271" spans="1:8">
      <c r="A4271" s="119" t="s">
        <v>1604</v>
      </c>
      <c r="B4271" s="117" t="s">
        <v>1502</v>
      </c>
      <c r="C4271" s="140">
        <v>36256</v>
      </c>
      <c r="D4271" s="141">
        <v>9.4689549999999997E-2</v>
      </c>
      <c r="E4271" s="119">
        <v>1000</v>
      </c>
      <c r="F4271" s="119" t="s">
        <v>1492</v>
      </c>
      <c r="G4271" s="114">
        <f>IF([Data da Aprovação]&lt;&gt;"ESTATUTÁRIO",YEAR([Data da Aprovação]),"")</f>
        <v>1999</v>
      </c>
      <c r="H4271" s="106">
        <f>Tabela9[[#This Row],[Valor do Provento R$]]/Tabela9[[#This Row],[Provento por 1 ou 1000 Ações]]</f>
        <v>9.4689549999999999E-5</v>
      </c>
    </row>
    <row r="4272" spans="1:8">
      <c r="A4272" s="118" t="s">
        <v>1604</v>
      </c>
      <c r="B4272" s="116" t="s">
        <v>1502</v>
      </c>
      <c r="C4272" s="138">
        <v>36476</v>
      </c>
      <c r="D4272" s="139">
        <v>0.24</v>
      </c>
      <c r="E4272" s="118">
        <v>1000</v>
      </c>
      <c r="F4272" s="118" t="s">
        <v>1489</v>
      </c>
      <c r="G4272" s="113">
        <f>IF([Data da Aprovação]&lt;&gt;"ESTATUTÁRIO",YEAR([Data da Aprovação]),"")</f>
        <v>1999</v>
      </c>
      <c r="H4272" s="106">
        <f>Tabela9[[#This Row],[Valor do Provento R$]]/Tabela9[[#This Row],[Provento por 1 ou 1000 Ações]]</f>
        <v>2.3999999999999998E-4</v>
      </c>
    </row>
    <row r="4273" spans="1:8">
      <c r="A4273" s="119" t="s">
        <v>1604</v>
      </c>
      <c r="B4273" s="117" t="s">
        <v>1502</v>
      </c>
      <c r="C4273" s="140">
        <v>36544</v>
      </c>
      <c r="D4273" s="141">
        <v>5.6099999999999997E-2</v>
      </c>
      <c r="E4273" s="119">
        <v>1000</v>
      </c>
      <c r="F4273" s="119" t="s">
        <v>1489</v>
      </c>
      <c r="G4273" s="114">
        <f>IF([Data da Aprovação]&lt;&gt;"ESTATUTÁRIO",YEAR([Data da Aprovação]),"")</f>
        <v>2000</v>
      </c>
      <c r="H4273" s="106">
        <f>Tabela9[[#This Row],[Valor do Provento R$]]/Tabela9[[#This Row],[Provento por 1 ou 1000 Ações]]</f>
        <v>5.6099999999999995E-5</v>
      </c>
    </row>
    <row r="4274" spans="1:8">
      <c r="A4274" s="118" t="s">
        <v>1604</v>
      </c>
      <c r="B4274" s="116" t="s">
        <v>1502</v>
      </c>
      <c r="C4274" s="138">
        <v>36620</v>
      </c>
      <c r="D4274" s="139">
        <v>1.3714219999999999E-2</v>
      </c>
      <c r="E4274" s="118">
        <v>1000</v>
      </c>
      <c r="F4274" s="118" t="s">
        <v>1492</v>
      </c>
      <c r="G4274" s="113">
        <f>IF([Data da Aprovação]&lt;&gt;"ESTATUTÁRIO",YEAR([Data da Aprovação]),"")</f>
        <v>2000</v>
      </c>
      <c r="H4274" s="106">
        <f>Tabela9[[#This Row],[Valor do Provento R$]]/Tabela9[[#This Row],[Provento por 1 ou 1000 Ações]]</f>
        <v>1.371422E-5</v>
      </c>
    </row>
    <row r="4275" spans="1:8">
      <c r="A4275" s="119" t="s">
        <v>1604</v>
      </c>
      <c r="B4275" s="117" t="s">
        <v>1502</v>
      </c>
      <c r="C4275" s="140">
        <v>36620</v>
      </c>
      <c r="D4275" s="141">
        <v>7.94</v>
      </c>
      <c r="E4275" s="119">
        <v>1000</v>
      </c>
      <c r="F4275" s="119" t="s">
        <v>1499</v>
      </c>
      <c r="G4275" s="114">
        <f>IF([Data da Aprovação]&lt;&gt;"ESTATUTÁRIO",YEAR([Data da Aprovação]),"")</f>
        <v>2000</v>
      </c>
      <c r="H4275" s="106">
        <f>Tabela9[[#This Row],[Valor do Provento R$]]/Tabela9[[#This Row],[Provento por 1 ou 1000 Ações]]</f>
        <v>7.9400000000000009E-3</v>
      </c>
    </row>
    <row r="4276" spans="1:8">
      <c r="A4276" s="118" t="s">
        <v>1604</v>
      </c>
      <c r="B4276" s="116" t="s">
        <v>1502</v>
      </c>
      <c r="C4276" s="138">
        <v>36641</v>
      </c>
      <c r="D4276" s="139">
        <v>6.6600000000000006E-2</v>
      </c>
      <c r="E4276" s="118">
        <v>1000</v>
      </c>
      <c r="F4276" s="118" t="s">
        <v>1489</v>
      </c>
      <c r="G4276" s="113">
        <f>IF([Data da Aprovação]&lt;&gt;"ESTATUTÁRIO",YEAR([Data da Aprovação]),"")</f>
        <v>2000</v>
      </c>
      <c r="H4276" s="106">
        <f>Tabela9[[#This Row],[Valor do Provento R$]]/Tabela9[[#This Row],[Provento por 1 ou 1000 Ações]]</f>
        <v>6.6600000000000006E-5</v>
      </c>
    </row>
    <row r="4277" spans="1:8">
      <c r="A4277" s="119" t="s">
        <v>1604</v>
      </c>
      <c r="B4277" s="117" t="s">
        <v>1502</v>
      </c>
      <c r="C4277" s="140">
        <v>36753</v>
      </c>
      <c r="D4277" s="141">
        <v>6.7302519000000005E-2</v>
      </c>
      <c r="E4277" s="119">
        <v>1000</v>
      </c>
      <c r="F4277" s="119" t="s">
        <v>1489</v>
      </c>
      <c r="G4277" s="114">
        <f>IF([Data da Aprovação]&lt;&gt;"ESTATUTÁRIO",YEAR([Data da Aprovação]),"")</f>
        <v>2000</v>
      </c>
      <c r="H4277" s="106">
        <f>Tabela9[[#This Row],[Valor do Provento R$]]/Tabela9[[#This Row],[Provento por 1 ou 1000 Ações]]</f>
        <v>6.7302519E-5</v>
      </c>
    </row>
    <row r="4278" spans="1:8">
      <c r="A4278" s="118" t="s">
        <v>1604</v>
      </c>
      <c r="B4278" s="116" t="s">
        <v>1502</v>
      </c>
      <c r="C4278" s="138">
        <v>36839</v>
      </c>
      <c r="D4278" s="139">
        <v>0.1459</v>
      </c>
      <c r="E4278" s="118">
        <v>1000</v>
      </c>
      <c r="F4278" s="118" t="s">
        <v>1489</v>
      </c>
      <c r="G4278" s="113">
        <f>IF([Data da Aprovação]&lt;&gt;"ESTATUTÁRIO",YEAR([Data da Aprovação]),"")</f>
        <v>2000</v>
      </c>
      <c r="H4278" s="106">
        <f>Tabela9[[#This Row],[Valor do Provento R$]]/Tabela9[[#This Row],[Provento por 1 ou 1000 Ações]]</f>
        <v>1.459E-4</v>
      </c>
    </row>
    <row r="4279" spans="1:8">
      <c r="A4279" s="119" t="s">
        <v>1604</v>
      </c>
      <c r="B4279" s="117" t="s">
        <v>1502</v>
      </c>
      <c r="C4279" s="140">
        <v>37011</v>
      </c>
      <c r="D4279" s="141">
        <v>2.8E-3</v>
      </c>
      <c r="E4279" s="119">
        <v>1000</v>
      </c>
      <c r="F4279" s="119" t="s">
        <v>1489</v>
      </c>
      <c r="G4279" s="114">
        <f>IF([Data da Aprovação]&lt;&gt;"ESTATUTÁRIO",YEAR([Data da Aprovação]),"")</f>
        <v>2001</v>
      </c>
      <c r="H4279" s="106">
        <f>Tabela9[[#This Row],[Valor do Provento R$]]/Tabela9[[#This Row],[Provento por 1 ou 1000 Ações]]</f>
        <v>2.7999999999999999E-6</v>
      </c>
    </row>
    <row r="4280" spans="1:8">
      <c r="A4280" s="118" t="s">
        <v>1604</v>
      </c>
      <c r="B4280" s="116" t="s">
        <v>1502</v>
      </c>
      <c r="C4280" s="138">
        <v>37011</v>
      </c>
      <c r="D4280" s="139">
        <v>0.22910158050000001</v>
      </c>
      <c r="E4280" s="118">
        <v>1000</v>
      </c>
      <c r="F4280" s="118" t="s">
        <v>1492</v>
      </c>
      <c r="G4280" s="113">
        <f>IF([Data da Aprovação]&lt;&gt;"ESTATUTÁRIO",YEAR([Data da Aprovação]),"")</f>
        <v>2001</v>
      </c>
      <c r="H4280" s="106">
        <f>Tabela9[[#This Row],[Valor do Provento R$]]/Tabela9[[#This Row],[Provento por 1 ou 1000 Ações]]</f>
        <v>2.2910158050000001E-4</v>
      </c>
    </row>
    <row r="4281" spans="1:8">
      <c r="A4281" s="119" t="s">
        <v>1604</v>
      </c>
      <c r="B4281" s="117" t="s">
        <v>1502</v>
      </c>
      <c r="C4281" s="140">
        <v>37011</v>
      </c>
      <c r="D4281" s="141">
        <v>7.8625170000000004</v>
      </c>
      <c r="E4281" s="119">
        <v>1000</v>
      </c>
      <c r="F4281" s="119" t="s">
        <v>1499</v>
      </c>
      <c r="G4281" s="114">
        <f>IF([Data da Aprovação]&lt;&gt;"ESTATUTÁRIO",YEAR([Data da Aprovação]),"")</f>
        <v>2001</v>
      </c>
      <c r="H4281" s="106">
        <f>Tabela9[[#This Row],[Valor do Provento R$]]/Tabela9[[#This Row],[Provento por 1 ou 1000 Ações]]</f>
        <v>7.8625170000000012E-3</v>
      </c>
    </row>
    <row r="4282" spans="1:8">
      <c r="A4282" s="118" t="s">
        <v>1604</v>
      </c>
      <c r="B4282" s="116" t="s">
        <v>1502</v>
      </c>
      <c r="C4282" s="138">
        <v>37104</v>
      </c>
      <c r="D4282" s="139">
        <v>0.161</v>
      </c>
      <c r="E4282" s="118">
        <v>1000</v>
      </c>
      <c r="F4282" s="118" t="s">
        <v>1489</v>
      </c>
      <c r="G4282" s="113">
        <f>IF([Data da Aprovação]&lt;&gt;"ESTATUTÁRIO",YEAR([Data da Aprovação]),"")</f>
        <v>2001</v>
      </c>
      <c r="H4282" s="106">
        <f>Tabela9[[#This Row],[Valor do Provento R$]]/Tabela9[[#This Row],[Provento por 1 ou 1000 Ações]]</f>
        <v>1.6100000000000001E-4</v>
      </c>
    </row>
    <row r="4283" spans="1:8">
      <c r="A4283" s="119" t="s">
        <v>1604</v>
      </c>
      <c r="B4283" s="117" t="s">
        <v>1502</v>
      </c>
      <c r="C4283" s="140">
        <v>37372</v>
      </c>
      <c r="D4283" s="141">
        <v>0.20707205000000001</v>
      </c>
      <c r="E4283" s="119">
        <v>1000</v>
      </c>
      <c r="F4283" s="119" t="s">
        <v>1492</v>
      </c>
      <c r="G4283" s="114">
        <f>IF([Data da Aprovação]&lt;&gt;"ESTATUTÁRIO",YEAR([Data da Aprovação]),"")</f>
        <v>2002</v>
      </c>
      <c r="H4283" s="106">
        <f>Tabela9[[#This Row],[Valor do Provento R$]]/Tabela9[[#This Row],[Provento por 1 ou 1000 Ações]]</f>
        <v>2.0707205E-4</v>
      </c>
    </row>
    <row r="4284" spans="1:8">
      <c r="A4284" s="118" t="s">
        <v>1604</v>
      </c>
      <c r="B4284" s="116" t="s">
        <v>1502</v>
      </c>
      <c r="C4284" s="138">
        <v>37372</v>
      </c>
      <c r="D4284" s="139">
        <v>0.27150000000000002</v>
      </c>
      <c r="E4284" s="118">
        <v>1000</v>
      </c>
      <c r="F4284" s="118" t="s">
        <v>1489</v>
      </c>
      <c r="G4284" s="113">
        <f>IF([Data da Aprovação]&lt;&gt;"ESTATUTÁRIO",YEAR([Data da Aprovação]),"")</f>
        <v>2002</v>
      </c>
      <c r="H4284" s="106">
        <f>Tabela9[[#This Row],[Valor do Provento R$]]/Tabela9[[#This Row],[Provento por 1 ou 1000 Ações]]</f>
        <v>2.7150000000000004E-4</v>
      </c>
    </row>
    <row r="4285" spans="1:8">
      <c r="A4285" s="119" t="s">
        <v>1604</v>
      </c>
      <c r="B4285" s="117" t="s">
        <v>1502</v>
      </c>
      <c r="C4285" s="140">
        <v>37372</v>
      </c>
      <c r="D4285" s="141">
        <v>7.7303198200000001</v>
      </c>
      <c r="E4285" s="119">
        <v>1000</v>
      </c>
      <c r="F4285" s="119" t="s">
        <v>1499</v>
      </c>
      <c r="G4285" s="114">
        <f>IF([Data da Aprovação]&lt;&gt;"ESTATUTÁRIO",YEAR([Data da Aprovação]),"")</f>
        <v>2002</v>
      </c>
      <c r="H4285" s="106">
        <f>Tabela9[[#This Row],[Valor do Provento R$]]/Tabela9[[#This Row],[Provento por 1 ou 1000 Ações]]</f>
        <v>7.7303198200000004E-3</v>
      </c>
    </row>
    <row r="4286" spans="1:8">
      <c r="A4286" s="118" t="s">
        <v>1604</v>
      </c>
      <c r="B4286" s="116" t="s">
        <v>1502</v>
      </c>
      <c r="C4286" s="138">
        <v>37740</v>
      </c>
      <c r="D4286" s="139">
        <v>0.16360549999999999</v>
      </c>
      <c r="E4286" s="118">
        <v>1000</v>
      </c>
      <c r="F4286" s="118" t="s">
        <v>1492</v>
      </c>
      <c r="G4286" s="113">
        <f>IF([Data da Aprovação]&lt;&gt;"ESTATUTÁRIO",YEAR([Data da Aprovação]),"")</f>
        <v>2003</v>
      </c>
      <c r="H4286" s="106">
        <f>Tabela9[[#This Row],[Valor do Provento R$]]/Tabela9[[#This Row],[Provento por 1 ou 1000 Ações]]</f>
        <v>1.636055E-4</v>
      </c>
    </row>
    <row r="4287" spans="1:8">
      <c r="A4287" s="119" t="s">
        <v>1604</v>
      </c>
      <c r="B4287" s="117" t="s">
        <v>1502</v>
      </c>
      <c r="C4287" s="140">
        <v>37740</v>
      </c>
      <c r="D4287" s="141">
        <v>0.34487055</v>
      </c>
      <c r="E4287" s="119">
        <v>1000</v>
      </c>
      <c r="F4287" s="119" t="s">
        <v>1489</v>
      </c>
      <c r="G4287" s="114">
        <f>IF([Data da Aprovação]&lt;&gt;"ESTATUTÁRIO",YEAR([Data da Aprovação]),"")</f>
        <v>2003</v>
      </c>
      <c r="H4287" s="106">
        <f>Tabela9[[#This Row],[Valor do Provento R$]]/Tabela9[[#This Row],[Provento por 1 ou 1000 Ações]]</f>
        <v>3.4487055000000002E-4</v>
      </c>
    </row>
    <row r="4288" spans="1:8">
      <c r="A4288" s="118" t="s">
        <v>1604</v>
      </c>
      <c r="B4288" s="116" t="s">
        <v>1502</v>
      </c>
      <c r="C4288" s="138">
        <v>37740</v>
      </c>
      <c r="D4288" s="139">
        <v>7.5182148299999998</v>
      </c>
      <c r="E4288" s="118">
        <v>1000</v>
      </c>
      <c r="F4288" s="118" t="s">
        <v>1499</v>
      </c>
      <c r="G4288" s="113">
        <f>IF([Data da Aprovação]&lt;&gt;"ESTATUTÁRIO",YEAR([Data da Aprovação]),"")</f>
        <v>2003</v>
      </c>
      <c r="H4288" s="106">
        <f>Tabela9[[#This Row],[Valor do Provento R$]]/Tabela9[[#This Row],[Provento por 1 ou 1000 Ações]]</f>
        <v>7.5182148299999998E-3</v>
      </c>
    </row>
    <row r="4289" spans="1:8">
      <c r="A4289" s="119" t="s">
        <v>1604</v>
      </c>
      <c r="B4289" s="117" t="s">
        <v>1502</v>
      </c>
      <c r="C4289" s="140">
        <v>37853</v>
      </c>
      <c r="D4289" s="141">
        <v>0.22478000000000001</v>
      </c>
      <c r="E4289" s="119">
        <v>1000</v>
      </c>
      <c r="F4289" s="119" t="s">
        <v>1489</v>
      </c>
      <c r="G4289" s="114">
        <f>IF([Data da Aprovação]&lt;&gt;"ESTATUTÁRIO",YEAR([Data da Aprovação]),"")</f>
        <v>2003</v>
      </c>
      <c r="H4289" s="106">
        <f>Tabela9[[#This Row],[Valor do Provento R$]]/Tabela9[[#This Row],[Provento por 1 ou 1000 Ações]]</f>
        <v>2.2478E-4</v>
      </c>
    </row>
    <row r="4290" spans="1:8">
      <c r="A4290" s="118" t="s">
        <v>1604</v>
      </c>
      <c r="B4290" s="116" t="s">
        <v>1502</v>
      </c>
      <c r="C4290" s="138">
        <v>37971</v>
      </c>
      <c r="D4290" s="139">
        <v>0.1155991</v>
      </c>
      <c r="E4290" s="118">
        <v>1000</v>
      </c>
      <c r="F4290" s="118" t="s">
        <v>1492</v>
      </c>
      <c r="G4290" s="113">
        <f>IF([Data da Aprovação]&lt;&gt;"ESTATUTÁRIO",YEAR([Data da Aprovação]),"")</f>
        <v>2003</v>
      </c>
      <c r="H4290" s="106">
        <f>Tabela9[[#This Row],[Valor do Provento R$]]/Tabela9[[#This Row],[Provento por 1 ou 1000 Ações]]</f>
        <v>1.155991E-4</v>
      </c>
    </row>
    <row r="4291" spans="1:8">
      <c r="A4291" s="119" t="s">
        <v>1604</v>
      </c>
      <c r="B4291" s="117" t="s">
        <v>1502</v>
      </c>
      <c r="C4291" s="140">
        <v>38070</v>
      </c>
      <c r="D4291" s="141">
        <v>0.11559907</v>
      </c>
      <c r="E4291" s="119">
        <v>1000</v>
      </c>
      <c r="F4291" s="119" t="s">
        <v>1489</v>
      </c>
      <c r="G4291" s="114">
        <f>IF([Data da Aprovação]&lt;&gt;"ESTATUTÁRIO",YEAR([Data da Aprovação]),"")</f>
        <v>2004</v>
      </c>
      <c r="H4291" s="106">
        <f>Tabela9[[#This Row],[Valor do Provento R$]]/Tabela9[[#This Row],[Provento por 1 ou 1000 Ações]]</f>
        <v>1.1559906999999999E-4</v>
      </c>
    </row>
    <row r="4292" spans="1:8">
      <c r="A4292" s="118" t="s">
        <v>1604</v>
      </c>
      <c r="B4292" s="116" t="s">
        <v>1502</v>
      </c>
      <c r="C4292" s="138">
        <v>38106</v>
      </c>
      <c r="D4292" s="139">
        <v>0.10190876</v>
      </c>
      <c r="E4292" s="118">
        <v>1000</v>
      </c>
      <c r="F4292" s="118" t="s">
        <v>1492</v>
      </c>
      <c r="G4292" s="113">
        <f>IF([Data da Aprovação]&lt;&gt;"ESTATUTÁRIO",YEAR([Data da Aprovação]),"")</f>
        <v>2004</v>
      </c>
      <c r="H4292" s="106">
        <f>Tabela9[[#This Row],[Valor do Provento R$]]/Tabela9[[#This Row],[Provento por 1 ou 1000 Ações]]</f>
        <v>1.0190876E-4</v>
      </c>
    </row>
    <row r="4293" spans="1:8">
      <c r="A4293" s="119" t="s">
        <v>1604</v>
      </c>
      <c r="B4293" s="117" t="s">
        <v>1502</v>
      </c>
      <c r="C4293" s="140">
        <v>38470</v>
      </c>
      <c r="D4293" s="141">
        <v>3.9831650000000003E-2</v>
      </c>
      <c r="E4293" s="119">
        <v>1000</v>
      </c>
      <c r="F4293" s="119" t="s">
        <v>1492</v>
      </c>
      <c r="G4293" s="114">
        <f>IF([Data da Aprovação]&lt;&gt;"ESTATUTÁRIO",YEAR([Data da Aprovação]),"")</f>
        <v>2005</v>
      </c>
      <c r="H4293" s="106">
        <f>Tabela9[[#This Row],[Valor do Provento R$]]/Tabela9[[#This Row],[Provento por 1 ou 1000 Ações]]</f>
        <v>3.9831650000000003E-5</v>
      </c>
    </row>
    <row r="4294" spans="1:8">
      <c r="A4294" s="118" t="s">
        <v>1604</v>
      </c>
      <c r="B4294" s="116" t="s">
        <v>1502</v>
      </c>
      <c r="C4294" s="138">
        <v>38470</v>
      </c>
      <c r="D4294" s="139">
        <v>0.18303185999999999</v>
      </c>
      <c r="E4294" s="118">
        <v>1000</v>
      </c>
      <c r="F4294" s="118" t="s">
        <v>1489</v>
      </c>
      <c r="G4294" s="113">
        <f>IF([Data da Aprovação]&lt;&gt;"ESTATUTÁRIO",YEAR([Data da Aprovação]),"")</f>
        <v>2005</v>
      </c>
      <c r="H4294" s="106">
        <f>Tabela9[[#This Row],[Valor do Provento R$]]/Tabela9[[#This Row],[Provento por 1 ou 1000 Ações]]</f>
        <v>1.8303185999999998E-4</v>
      </c>
    </row>
    <row r="4295" spans="1:8">
      <c r="A4295" s="119" t="s">
        <v>1604</v>
      </c>
      <c r="B4295" s="117" t="s">
        <v>1502</v>
      </c>
      <c r="C4295" s="140">
        <v>38707</v>
      </c>
      <c r="D4295" s="141">
        <v>0.38533022</v>
      </c>
      <c r="E4295" s="119">
        <v>1000</v>
      </c>
      <c r="F4295" s="119" t="s">
        <v>1489</v>
      </c>
      <c r="G4295" s="114">
        <f>IF([Data da Aprovação]&lt;&gt;"ESTATUTÁRIO",YEAR([Data da Aprovação]),"")</f>
        <v>2005</v>
      </c>
      <c r="H4295" s="106">
        <f>Tabela9[[#This Row],[Valor do Provento R$]]/Tabela9[[#This Row],[Provento por 1 ou 1000 Ações]]</f>
        <v>3.8533022000000001E-4</v>
      </c>
    </row>
    <row r="4296" spans="1:8">
      <c r="A4296" s="118" t="s">
        <v>1604</v>
      </c>
      <c r="B4296" s="116" t="s">
        <v>1502</v>
      </c>
      <c r="C4296" s="138">
        <v>38834</v>
      </c>
      <c r="D4296" s="139">
        <v>0.46881844</v>
      </c>
      <c r="E4296" s="118">
        <v>1000</v>
      </c>
      <c r="F4296" s="118" t="s">
        <v>1492</v>
      </c>
      <c r="G4296" s="113">
        <f>IF([Data da Aprovação]&lt;&gt;"ESTATUTÁRIO",YEAR([Data da Aprovação]),"")</f>
        <v>2006</v>
      </c>
      <c r="H4296" s="106">
        <f>Tabela9[[#This Row],[Valor do Provento R$]]/Tabela9[[#This Row],[Provento por 1 ou 1000 Ações]]</f>
        <v>4.6881844E-4</v>
      </c>
    </row>
    <row r="4297" spans="1:8">
      <c r="A4297" s="119" t="s">
        <v>1604</v>
      </c>
      <c r="B4297" s="117" t="s">
        <v>1502</v>
      </c>
      <c r="C4297" s="140">
        <v>38834</v>
      </c>
      <c r="D4297" s="141">
        <v>0.43522249000000002</v>
      </c>
      <c r="E4297" s="119">
        <v>1000</v>
      </c>
      <c r="F4297" s="119" t="s">
        <v>1492</v>
      </c>
      <c r="G4297" s="114">
        <f>IF([Data da Aprovação]&lt;&gt;"ESTATUTÁRIO",YEAR([Data da Aprovação]),"")</f>
        <v>2006</v>
      </c>
      <c r="H4297" s="106">
        <f>Tabela9[[#This Row],[Valor do Provento R$]]/Tabela9[[#This Row],[Provento por 1 ou 1000 Ações]]</f>
        <v>4.3522249000000002E-4</v>
      </c>
    </row>
    <row r="4298" spans="1:8">
      <c r="A4298" s="118" t="s">
        <v>1604</v>
      </c>
      <c r="B4298" s="116" t="s">
        <v>1502</v>
      </c>
      <c r="C4298" s="138">
        <v>38834</v>
      </c>
      <c r="D4298" s="139">
        <v>0.17339860000000001</v>
      </c>
      <c r="E4298" s="118">
        <v>1000</v>
      </c>
      <c r="F4298" s="118" t="s">
        <v>1489</v>
      </c>
      <c r="G4298" s="113">
        <f>IF([Data da Aprovação]&lt;&gt;"ESTATUTÁRIO",YEAR([Data da Aprovação]),"")</f>
        <v>2006</v>
      </c>
      <c r="H4298" s="106">
        <f>Tabela9[[#This Row],[Valor do Provento R$]]/Tabela9[[#This Row],[Provento por 1 ou 1000 Ações]]</f>
        <v>1.7339860000000002E-4</v>
      </c>
    </row>
    <row r="4299" spans="1:8">
      <c r="A4299" s="119" t="s">
        <v>1604</v>
      </c>
      <c r="B4299" s="117" t="s">
        <v>1502</v>
      </c>
      <c r="C4299" s="140">
        <v>39049</v>
      </c>
      <c r="D4299" s="141">
        <v>0.36927479499999999</v>
      </c>
      <c r="E4299" s="119">
        <v>1000</v>
      </c>
      <c r="F4299" s="119" t="s">
        <v>1489</v>
      </c>
      <c r="G4299" s="114">
        <f>IF([Data da Aprovação]&lt;&gt;"ESTATUTÁRIO",YEAR([Data da Aprovação]),"")</f>
        <v>2006</v>
      </c>
      <c r="H4299" s="106">
        <f>Tabela9[[#This Row],[Valor do Provento R$]]/Tabela9[[#This Row],[Provento por 1 ou 1000 Ações]]</f>
        <v>3.6927479499999997E-4</v>
      </c>
    </row>
    <row r="4300" spans="1:8">
      <c r="A4300" s="118" t="s">
        <v>1604</v>
      </c>
      <c r="B4300" s="116" t="s">
        <v>1502</v>
      </c>
      <c r="C4300" s="138">
        <v>39202</v>
      </c>
      <c r="D4300" s="139">
        <v>0.54057176600000001</v>
      </c>
      <c r="E4300" s="118">
        <v>1000</v>
      </c>
      <c r="F4300" s="118" t="s">
        <v>1492</v>
      </c>
      <c r="G4300" s="113">
        <f>IF([Data da Aprovação]&lt;&gt;"ESTATUTÁRIO",YEAR([Data da Aprovação]),"")</f>
        <v>2007</v>
      </c>
      <c r="H4300" s="106">
        <f>Tabela9[[#This Row],[Valor do Provento R$]]/Tabela9[[#This Row],[Provento por 1 ou 1000 Ações]]</f>
        <v>5.4057176599999997E-4</v>
      </c>
    </row>
    <row r="4301" spans="1:8">
      <c r="A4301" s="119" t="s">
        <v>1604</v>
      </c>
      <c r="B4301" s="117" t="s">
        <v>1502</v>
      </c>
      <c r="C4301" s="140">
        <v>39202</v>
      </c>
      <c r="D4301" s="141">
        <v>0.45492327999999999</v>
      </c>
      <c r="E4301" s="119">
        <v>1000</v>
      </c>
      <c r="F4301" s="119" t="s">
        <v>1492</v>
      </c>
      <c r="G4301" s="114">
        <f>IF([Data da Aprovação]&lt;&gt;"ESTATUTÁRIO",YEAR([Data da Aprovação]),"")</f>
        <v>2007</v>
      </c>
      <c r="H4301" s="106">
        <f>Tabela9[[#This Row],[Valor do Provento R$]]/Tabela9[[#This Row],[Provento por 1 ou 1000 Ações]]</f>
        <v>4.5492328E-4</v>
      </c>
    </row>
    <row r="4302" spans="1:8">
      <c r="A4302" s="118" t="s">
        <v>1604</v>
      </c>
      <c r="B4302" s="116" t="s">
        <v>1502</v>
      </c>
      <c r="C4302" s="138">
        <v>39202</v>
      </c>
      <c r="D4302" s="139">
        <v>0.45492328500000001</v>
      </c>
      <c r="E4302" s="118">
        <v>1000</v>
      </c>
      <c r="F4302" s="118" t="s">
        <v>1492</v>
      </c>
      <c r="G4302" s="113">
        <f>IF([Data da Aprovação]&lt;&gt;"ESTATUTÁRIO",YEAR([Data da Aprovação]),"")</f>
        <v>2007</v>
      </c>
      <c r="H4302" s="106">
        <f>Tabela9[[#This Row],[Valor do Provento R$]]/Tabela9[[#This Row],[Provento por 1 ou 1000 Ações]]</f>
        <v>4.5492328500000003E-4</v>
      </c>
    </row>
    <row r="4303" spans="1:8">
      <c r="A4303" s="119" t="s">
        <v>1604</v>
      </c>
      <c r="B4303" s="117" t="s">
        <v>1502</v>
      </c>
      <c r="C4303" s="140">
        <v>39566</v>
      </c>
      <c r="D4303" s="141">
        <v>0.78591713299999999</v>
      </c>
      <c r="E4303" s="119">
        <v>1</v>
      </c>
      <c r="F4303" s="119" t="s">
        <v>1492</v>
      </c>
      <c r="G4303" s="114">
        <f>IF([Data da Aprovação]&lt;&gt;"ESTATUTÁRIO",YEAR([Data da Aprovação]),"")</f>
        <v>2008</v>
      </c>
      <c r="H4303" s="106">
        <f>Tabela9[[#This Row],[Valor do Provento R$]]/Tabela9[[#This Row],[Provento por 1 ou 1000 Ações]]</f>
        <v>0.78591713299999999</v>
      </c>
    </row>
    <row r="4304" spans="1:8">
      <c r="A4304" s="118" t="s">
        <v>1604</v>
      </c>
      <c r="B4304" s="116" t="s">
        <v>1502</v>
      </c>
      <c r="C4304" s="138">
        <v>39566</v>
      </c>
      <c r="D4304" s="139">
        <v>0.78591713299999999</v>
      </c>
      <c r="E4304" s="118">
        <v>1</v>
      </c>
      <c r="F4304" s="118" t="s">
        <v>1492</v>
      </c>
      <c r="G4304" s="113">
        <f>IF([Data da Aprovação]&lt;&gt;"ESTATUTÁRIO",YEAR([Data da Aprovação]),"")</f>
        <v>2008</v>
      </c>
      <c r="H4304" s="106">
        <f>Tabela9[[#This Row],[Valor do Provento R$]]/Tabela9[[#This Row],[Provento por 1 ou 1000 Ações]]</f>
        <v>0.78591713299999999</v>
      </c>
    </row>
    <row r="4305" spans="1:8">
      <c r="A4305" s="119" t="s">
        <v>1604</v>
      </c>
      <c r="B4305" s="117" t="s">
        <v>1502</v>
      </c>
      <c r="C4305" s="140">
        <v>39566</v>
      </c>
      <c r="D4305" s="141">
        <v>1.571834266</v>
      </c>
      <c r="E4305" s="119">
        <v>1</v>
      </c>
      <c r="F4305" s="119" t="s">
        <v>1492</v>
      </c>
      <c r="G4305" s="114">
        <f>IF([Data da Aprovação]&lt;&gt;"ESTATUTÁRIO",YEAR([Data da Aprovação]),"")</f>
        <v>2008</v>
      </c>
      <c r="H4305" s="106">
        <f>Tabela9[[#This Row],[Valor do Provento R$]]/Tabela9[[#This Row],[Provento por 1 ou 1000 Ações]]</f>
        <v>1.571834266</v>
      </c>
    </row>
    <row r="4306" spans="1:8">
      <c r="A4306" s="118" t="s">
        <v>1604</v>
      </c>
      <c r="B4306" s="116" t="s">
        <v>1502</v>
      </c>
      <c r="C4306" s="138">
        <v>39933</v>
      </c>
      <c r="D4306" s="139">
        <v>3.3797291999999999</v>
      </c>
      <c r="E4306" s="118">
        <v>1</v>
      </c>
      <c r="F4306" s="118" t="s">
        <v>1492</v>
      </c>
      <c r="G4306" s="113">
        <f>IF([Data da Aprovação]&lt;&gt;"ESTATUTÁRIO",YEAR([Data da Aprovação]),"")</f>
        <v>2009</v>
      </c>
      <c r="H4306" s="106">
        <f>Tabela9[[#This Row],[Valor do Provento R$]]/Tabela9[[#This Row],[Provento por 1 ou 1000 Ações]]</f>
        <v>3.3797291999999999</v>
      </c>
    </row>
    <row r="4307" spans="1:8">
      <c r="A4307" s="119" t="s">
        <v>1604</v>
      </c>
      <c r="B4307" s="117" t="s">
        <v>1502</v>
      </c>
      <c r="C4307" s="140">
        <v>40296</v>
      </c>
      <c r="D4307" s="141">
        <v>2.73584461</v>
      </c>
      <c r="E4307" s="119">
        <v>1</v>
      </c>
      <c r="F4307" s="119" t="s">
        <v>1492</v>
      </c>
      <c r="G4307" s="114">
        <f>IF([Data da Aprovação]&lt;&gt;"ESTATUTÁRIO",YEAR([Data da Aprovação]),"")</f>
        <v>2010</v>
      </c>
      <c r="H4307" s="106">
        <f>Tabela9[[#This Row],[Valor do Provento R$]]/Tabela9[[#This Row],[Provento por 1 ou 1000 Ações]]</f>
        <v>2.73584461</v>
      </c>
    </row>
    <row r="4308" spans="1:8">
      <c r="A4308" s="118" t="s">
        <v>1604</v>
      </c>
      <c r="B4308" s="116" t="s">
        <v>1502</v>
      </c>
      <c r="C4308" s="138">
        <v>40662</v>
      </c>
      <c r="D4308" s="139">
        <v>4.27259292909</v>
      </c>
      <c r="E4308" s="118">
        <v>1</v>
      </c>
      <c r="F4308" s="118" t="s">
        <v>1492</v>
      </c>
      <c r="G4308" s="113">
        <f>IF([Data da Aprovação]&lt;&gt;"ESTATUTÁRIO",YEAR([Data da Aprovação]),"")</f>
        <v>2011</v>
      </c>
      <c r="H4308" s="106">
        <f>Tabela9[[#This Row],[Valor do Provento R$]]/Tabela9[[#This Row],[Provento por 1 ou 1000 Ações]]</f>
        <v>4.27259292909</v>
      </c>
    </row>
    <row r="4309" spans="1:8">
      <c r="A4309" s="119" t="s">
        <v>1604</v>
      </c>
      <c r="B4309" s="117" t="s">
        <v>1502</v>
      </c>
      <c r="C4309" s="140">
        <v>41024</v>
      </c>
      <c r="D4309" s="141">
        <v>3.5452297186599999</v>
      </c>
      <c r="E4309" s="119">
        <v>1</v>
      </c>
      <c r="F4309" s="119" t="s">
        <v>1492</v>
      </c>
      <c r="G4309" s="114">
        <f>IF([Data da Aprovação]&lt;&gt;"ESTATUTÁRIO",YEAR([Data da Aprovação]),"")</f>
        <v>2012</v>
      </c>
      <c r="H4309" s="106">
        <f>Tabela9[[#This Row],[Valor do Provento R$]]/Tabela9[[#This Row],[Provento por 1 ou 1000 Ações]]</f>
        <v>3.5452297186599999</v>
      </c>
    </row>
    <row r="4310" spans="1:8">
      <c r="A4310" s="118" t="s">
        <v>1604</v>
      </c>
      <c r="B4310" s="116" t="s">
        <v>1502</v>
      </c>
      <c r="C4310" s="138">
        <v>41393</v>
      </c>
      <c r="D4310" s="139">
        <v>2.7486247275000002</v>
      </c>
      <c r="E4310" s="118">
        <v>1</v>
      </c>
      <c r="F4310" s="118" t="s">
        <v>1492</v>
      </c>
      <c r="G4310" s="113">
        <f>IF([Data da Aprovação]&lt;&gt;"ESTATUTÁRIO",YEAR([Data da Aprovação]),"")</f>
        <v>2013</v>
      </c>
      <c r="H4310" s="106">
        <f>Tabela9[[#This Row],[Valor do Provento R$]]/Tabela9[[#This Row],[Provento por 1 ou 1000 Ações]]</f>
        <v>2.7486247275000002</v>
      </c>
    </row>
    <row r="4311" spans="1:8">
      <c r="A4311" s="119" t="s">
        <v>1604</v>
      </c>
      <c r="B4311" s="117" t="s">
        <v>1503</v>
      </c>
      <c r="C4311" s="140">
        <v>35884</v>
      </c>
      <c r="D4311" s="141">
        <v>0.275169</v>
      </c>
      <c r="E4311" s="119">
        <v>1000</v>
      </c>
      <c r="F4311" s="119" t="s">
        <v>1492</v>
      </c>
      <c r="G4311" s="114">
        <f>IF([Data da Aprovação]&lt;&gt;"ESTATUTÁRIO",YEAR([Data da Aprovação]),"")</f>
        <v>1998</v>
      </c>
      <c r="H4311" s="106">
        <f>Tabela9[[#This Row],[Valor do Provento R$]]/Tabela9[[#This Row],[Provento por 1 ou 1000 Ações]]</f>
        <v>2.7516900000000002E-4</v>
      </c>
    </row>
    <row r="4312" spans="1:8">
      <c r="A4312" s="118" t="s">
        <v>1604</v>
      </c>
      <c r="B4312" s="116" t="s">
        <v>1503</v>
      </c>
      <c r="C4312" s="138">
        <v>36199</v>
      </c>
      <c r="D4312" s="139">
        <v>8.4918445100000003E-2</v>
      </c>
      <c r="E4312" s="118">
        <v>1000</v>
      </c>
      <c r="F4312" s="118" t="s">
        <v>1489</v>
      </c>
      <c r="G4312" s="113">
        <f>IF([Data da Aprovação]&lt;&gt;"ESTATUTÁRIO",YEAR([Data da Aprovação]),"")</f>
        <v>1999</v>
      </c>
      <c r="H4312" s="106">
        <f>Tabela9[[#This Row],[Valor do Provento R$]]/Tabela9[[#This Row],[Provento por 1 ou 1000 Ações]]</f>
        <v>8.4918445100000005E-5</v>
      </c>
    </row>
    <row r="4313" spans="1:8">
      <c r="A4313" s="119" t="s">
        <v>1604</v>
      </c>
      <c r="B4313" s="117" t="s">
        <v>1503</v>
      </c>
      <c r="C4313" s="140">
        <v>36256</v>
      </c>
      <c r="D4313" s="141">
        <v>0.20593637000000001</v>
      </c>
      <c r="E4313" s="119">
        <v>1000</v>
      </c>
      <c r="F4313" s="119" t="s">
        <v>1492</v>
      </c>
      <c r="G4313" s="114">
        <f>IF([Data da Aprovação]&lt;&gt;"ESTATUTÁRIO",YEAR([Data da Aprovação]),"")</f>
        <v>1999</v>
      </c>
      <c r="H4313" s="106">
        <f>Tabela9[[#This Row],[Valor do Provento R$]]/Tabela9[[#This Row],[Provento por 1 ou 1000 Ações]]</f>
        <v>2.0593637E-4</v>
      </c>
    </row>
    <row r="4314" spans="1:8">
      <c r="A4314" s="118" t="s">
        <v>1604</v>
      </c>
      <c r="B4314" s="116" t="s">
        <v>1503</v>
      </c>
      <c r="C4314" s="138">
        <v>36476</v>
      </c>
      <c r="D4314" s="139">
        <v>0.24</v>
      </c>
      <c r="E4314" s="118">
        <v>1000</v>
      </c>
      <c r="F4314" s="118" t="s">
        <v>1489</v>
      </c>
      <c r="G4314" s="113">
        <f>IF([Data da Aprovação]&lt;&gt;"ESTATUTÁRIO",YEAR([Data da Aprovação]),"")</f>
        <v>1999</v>
      </c>
      <c r="H4314" s="106">
        <f>Tabela9[[#This Row],[Valor do Provento R$]]/Tabela9[[#This Row],[Provento por 1 ou 1000 Ações]]</f>
        <v>2.3999999999999998E-4</v>
      </c>
    </row>
    <row r="4315" spans="1:8">
      <c r="A4315" s="119" t="s">
        <v>1604</v>
      </c>
      <c r="B4315" s="117" t="s">
        <v>1503</v>
      </c>
      <c r="C4315" s="140">
        <v>36544</v>
      </c>
      <c r="D4315" s="141">
        <v>5.6099999999999997E-2</v>
      </c>
      <c r="E4315" s="119">
        <v>1000</v>
      </c>
      <c r="F4315" s="119" t="s">
        <v>1489</v>
      </c>
      <c r="G4315" s="114">
        <f>IF([Data da Aprovação]&lt;&gt;"ESTATUTÁRIO",YEAR([Data da Aprovação]),"")</f>
        <v>2000</v>
      </c>
      <c r="H4315" s="106">
        <f>Tabela9[[#This Row],[Valor do Provento R$]]/Tabela9[[#This Row],[Provento por 1 ou 1000 Ações]]</f>
        <v>5.6099999999999995E-5</v>
      </c>
    </row>
    <row r="4316" spans="1:8">
      <c r="A4316" s="118" t="s">
        <v>1604</v>
      </c>
      <c r="B4316" s="116" t="s">
        <v>1503</v>
      </c>
      <c r="C4316" s="138">
        <v>36620</v>
      </c>
      <c r="D4316" s="139">
        <v>3.0432049999999999E-2</v>
      </c>
      <c r="E4316" s="118">
        <v>1000</v>
      </c>
      <c r="F4316" s="118" t="s">
        <v>1492</v>
      </c>
      <c r="G4316" s="113">
        <f>IF([Data da Aprovação]&lt;&gt;"ESTATUTÁRIO",YEAR([Data da Aprovação]),"")</f>
        <v>2000</v>
      </c>
      <c r="H4316" s="106">
        <f>Tabela9[[#This Row],[Valor do Provento R$]]/Tabela9[[#This Row],[Provento por 1 ou 1000 Ações]]</f>
        <v>3.0432049999999999E-5</v>
      </c>
    </row>
    <row r="4317" spans="1:8">
      <c r="A4317" s="119" t="s">
        <v>1604</v>
      </c>
      <c r="B4317" s="117" t="s">
        <v>1503</v>
      </c>
      <c r="C4317" s="140">
        <v>36620</v>
      </c>
      <c r="D4317" s="141">
        <v>7.94</v>
      </c>
      <c r="E4317" s="119">
        <v>1000</v>
      </c>
      <c r="F4317" s="119" t="s">
        <v>1499</v>
      </c>
      <c r="G4317" s="114">
        <f>IF([Data da Aprovação]&lt;&gt;"ESTATUTÁRIO",YEAR([Data da Aprovação]),"")</f>
        <v>2000</v>
      </c>
      <c r="H4317" s="106">
        <f>Tabela9[[#This Row],[Valor do Provento R$]]/Tabela9[[#This Row],[Provento por 1 ou 1000 Ações]]</f>
        <v>7.9400000000000009E-3</v>
      </c>
    </row>
    <row r="4318" spans="1:8">
      <c r="A4318" s="118" t="s">
        <v>1604</v>
      </c>
      <c r="B4318" s="116" t="s">
        <v>1503</v>
      </c>
      <c r="C4318" s="138">
        <v>36641</v>
      </c>
      <c r="D4318" s="139">
        <v>6.6600000000000006E-2</v>
      </c>
      <c r="E4318" s="118">
        <v>1000</v>
      </c>
      <c r="F4318" s="118" t="s">
        <v>1489</v>
      </c>
      <c r="G4318" s="113">
        <f>IF([Data da Aprovação]&lt;&gt;"ESTATUTÁRIO",YEAR([Data da Aprovação]),"")</f>
        <v>2000</v>
      </c>
      <c r="H4318" s="106">
        <f>Tabela9[[#This Row],[Valor do Provento R$]]/Tabela9[[#This Row],[Provento por 1 ou 1000 Ações]]</f>
        <v>6.6600000000000006E-5</v>
      </c>
    </row>
    <row r="4319" spans="1:8">
      <c r="A4319" s="119" t="s">
        <v>1604</v>
      </c>
      <c r="B4319" s="117" t="s">
        <v>1503</v>
      </c>
      <c r="C4319" s="140">
        <v>36753</v>
      </c>
      <c r="D4319" s="141">
        <v>6.7302519000000005E-2</v>
      </c>
      <c r="E4319" s="119">
        <v>1000</v>
      </c>
      <c r="F4319" s="119" t="s">
        <v>1489</v>
      </c>
      <c r="G4319" s="114">
        <f>IF([Data da Aprovação]&lt;&gt;"ESTATUTÁRIO",YEAR([Data da Aprovação]),"")</f>
        <v>2000</v>
      </c>
      <c r="H4319" s="106">
        <f>Tabela9[[#This Row],[Valor do Provento R$]]/Tabela9[[#This Row],[Provento por 1 ou 1000 Ações]]</f>
        <v>6.7302519E-5</v>
      </c>
    </row>
    <row r="4320" spans="1:8">
      <c r="A4320" s="118" t="s">
        <v>1604</v>
      </c>
      <c r="B4320" s="116" t="s">
        <v>1503</v>
      </c>
      <c r="C4320" s="138">
        <v>36839</v>
      </c>
      <c r="D4320" s="139">
        <v>0.1459</v>
      </c>
      <c r="E4320" s="118">
        <v>1000</v>
      </c>
      <c r="F4320" s="118" t="s">
        <v>1489</v>
      </c>
      <c r="G4320" s="113">
        <f>IF([Data da Aprovação]&lt;&gt;"ESTATUTÁRIO",YEAR([Data da Aprovação]),"")</f>
        <v>2000</v>
      </c>
      <c r="H4320" s="106">
        <f>Tabela9[[#This Row],[Valor do Provento R$]]/Tabela9[[#This Row],[Provento por 1 ou 1000 Ações]]</f>
        <v>1.459E-4</v>
      </c>
    </row>
    <row r="4321" spans="1:8">
      <c r="A4321" s="119" t="s">
        <v>1604</v>
      </c>
      <c r="B4321" s="117" t="s">
        <v>1503</v>
      </c>
      <c r="C4321" s="140">
        <v>37011</v>
      </c>
      <c r="D4321" s="141">
        <v>2.8E-3</v>
      </c>
      <c r="E4321" s="119">
        <v>1000</v>
      </c>
      <c r="F4321" s="119" t="s">
        <v>1489</v>
      </c>
      <c r="G4321" s="114">
        <f>IF([Data da Aprovação]&lt;&gt;"ESTATUTÁRIO",YEAR([Data da Aprovação]),"")</f>
        <v>2001</v>
      </c>
      <c r="H4321" s="106">
        <f>Tabela9[[#This Row],[Valor do Provento R$]]/Tabela9[[#This Row],[Provento por 1 ou 1000 Ações]]</f>
        <v>2.7999999999999999E-6</v>
      </c>
    </row>
    <row r="4322" spans="1:8">
      <c r="A4322" s="118" t="s">
        <v>1604</v>
      </c>
      <c r="B4322" s="116" t="s">
        <v>1503</v>
      </c>
      <c r="C4322" s="138">
        <v>37011</v>
      </c>
      <c r="D4322" s="139">
        <v>0.22910158050000001</v>
      </c>
      <c r="E4322" s="118">
        <v>1000</v>
      </c>
      <c r="F4322" s="118" t="s">
        <v>1492</v>
      </c>
      <c r="G4322" s="113">
        <f>IF([Data da Aprovação]&lt;&gt;"ESTATUTÁRIO",YEAR([Data da Aprovação]),"")</f>
        <v>2001</v>
      </c>
      <c r="H4322" s="106">
        <f>Tabela9[[#This Row],[Valor do Provento R$]]/Tabela9[[#This Row],[Provento por 1 ou 1000 Ações]]</f>
        <v>2.2910158050000001E-4</v>
      </c>
    </row>
    <row r="4323" spans="1:8">
      <c r="A4323" s="119" t="s">
        <v>1604</v>
      </c>
      <c r="B4323" s="117" t="s">
        <v>1503</v>
      </c>
      <c r="C4323" s="140">
        <v>37011</v>
      </c>
      <c r="D4323" s="141">
        <v>7.8625170000000004</v>
      </c>
      <c r="E4323" s="119">
        <v>1000</v>
      </c>
      <c r="F4323" s="119" t="s">
        <v>1499</v>
      </c>
      <c r="G4323" s="114">
        <f>IF([Data da Aprovação]&lt;&gt;"ESTATUTÁRIO",YEAR([Data da Aprovação]),"")</f>
        <v>2001</v>
      </c>
      <c r="H4323" s="106">
        <f>Tabela9[[#This Row],[Valor do Provento R$]]/Tabela9[[#This Row],[Provento por 1 ou 1000 Ações]]</f>
        <v>7.8625170000000012E-3</v>
      </c>
    </row>
    <row r="4324" spans="1:8">
      <c r="A4324" s="118" t="s">
        <v>1604</v>
      </c>
      <c r="B4324" s="116" t="s">
        <v>1503</v>
      </c>
      <c r="C4324" s="138">
        <v>37104</v>
      </c>
      <c r="D4324" s="139">
        <v>0.161</v>
      </c>
      <c r="E4324" s="118">
        <v>1000</v>
      </c>
      <c r="F4324" s="118" t="s">
        <v>1489</v>
      </c>
      <c r="G4324" s="113">
        <f>IF([Data da Aprovação]&lt;&gt;"ESTATUTÁRIO",YEAR([Data da Aprovação]),"")</f>
        <v>2001</v>
      </c>
      <c r="H4324" s="106">
        <f>Tabela9[[#This Row],[Valor do Provento R$]]/Tabela9[[#This Row],[Provento por 1 ou 1000 Ações]]</f>
        <v>1.6100000000000001E-4</v>
      </c>
    </row>
    <row r="4325" spans="1:8">
      <c r="A4325" s="119" t="s">
        <v>1604</v>
      </c>
      <c r="B4325" s="117" t="s">
        <v>1503</v>
      </c>
      <c r="C4325" s="140">
        <v>37372</v>
      </c>
      <c r="D4325" s="141">
        <v>0.20707205000000001</v>
      </c>
      <c r="E4325" s="119">
        <v>1000</v>
      </c>
      <c r="F4325" s="119" t="s">
        <v>1492</v>
      </c>
      <c r="G4325" s="114">
        <f>IF([Data da Aprovação]&lt;&gt;"ESTATUTÁRIO",YEAR([Data da Aprovação]),"")</f>
        <v>2002</v>
      </c>
      <c r="H4325" s="106">
        <f>Tabela9[[#This Row],[Valor do Provento R$]]/Tabela9[[#This Row],[Provento por 1 ou 1000 Ações]]</f>
        <v>2.0707205E-4</v>
      </c>
    </row>
    <row r="4326" spans="1:8">
      <c r="A4326" s="118" t="s">
        <v>1604</v>
      </c>
      <c r="B4326" s="116" t="s">
        <v>1503</v>
      </c>
      <c r="C4326" s="138">
        <v>37372</v>
      </c>
      <c r="D4326" s="139">
        <v>0.27150000000000002</v>
      </c>
      <c r="E4326" s="118">
        <v>1000</v>
      </c>
      <c r="F4326" s="118" t="s">
        <v>1489</v>
      </c>
      <c r="G4326" s="113">
        <f>IF([Data da Aprovação]&lt;&gt;"ESTATUTÁRIO",YEAR([Data da Aprovação]),"")</f>
        <v>2002</v>
      </c>
      <c r="H4326" s="106">
        <f>Tabela9[[#This Row],[Valor do Provento R$]]/Tabela9[[#This Row],[Provento por 1 ou 1000 Ações]]</f>
        <v>2.7150000000000004E-4</v>
      </c>
    </row>
    <row r="4327" spans="1:8">
      <c r="A4327" s="119" t="s">
        <v>1604</v>
      </c>
      <c r="B4327" s="117" t="s">
        <v>1503</v>
      </c>
      <c r="C4327" s="140">
        <v>37372</v>
      </c>
      <c r="D4327" s="141">
        <v>7.7303198200000001</v>
      </c>
      <c r="E4327" s="119">
        <v>1000</v>
      </c>
      <c r="F4327" s="119" t="s">
        <v>1499</v>
      </c>
      <c r="G4327" s="114">
        <f>IF([Data da Aprovação]&lt;&gt;"ESTATUTÁRIO",YEAR([Data da Aprovação]),"")</f>
        <v>2002</v>
      </c>
      <c r="H4327" s="106">
        <f>Tabela9[[#This Row],[Valor do Provento R$]]/Tabela9[[#This Row],[Provento por 1 ou 1000 Ações]]</f>
        <v>7.7303198200000004E-3</v>
      </c>
    </row>
    <row r="4328" spans="1:8">
      <c r="A4328" s="118" t="s">
        <v>1604</v>
      </c>
      <c r="B4328" s="116" t="s">
        <v>1503</v>
      </c>
      <c r="C4328" s="138">
        <v>37740</v>
      </c>
      <c r="D4328" s="139">
        <v>0.16360549999999999</v>
      </c>
      <c r="E4328" s="118">
        <v>1000</v>
      </c>
      <c r="F4328" s="118" t="s">
        <v>1492</v>
      </c>
      <c r="G4328" s="113">
        <f>IF([Data da Aprovação]&lt;&gt;"ESTATUTÁRIO",YEAR([Data da Aprovação]),"")</f>
        <v>2003</v>
      </c>
      <c r="H4328" s="106">
        <f>Tabela9[[#This Row],[Valor do Provento R$]]/Tabela9[[#This Row],[Provento por 1 ou 1000 Ações]]</f>
        <v>1.636055E-4</v>
      </c>
    </row>
    <row r="4329" spans="1:8">
      <c r="A4329" s="119" t="s">
        <v>1604</v>
      </c>
      <c r="B4329" s="117" t="s">
        <v>1503</v>
      </c>
      <c r="C4329" s="140">
        <v>37740</v>
      </c>
      <c r="D4329" s="141">
        <v>0.34487055</v>
      </c>
      <c r="E4329" s="119">
        <v>1000</v>
      </c>
      <c r="F4329" s="119" t="s">
        <v>1489</v>
      </c>
      <c r="G4329" s="114">
        <f>IF([Data da Aprovação]&lt;&gt;"ESTATUTÁRIO",YEAR([Data da Aprovação]),"")</f>
        <v>2003</v>
      </c>
      <c r="H4329" s="106">
        <f>Tabela9[[#This Row],[Valor do Provento R$]]/Tabela9[[#This Row],[Provento por 1 ou 1000 Ações]]</f>
        <v>3.4487055000000002E-4</v>
      </c>
    </row>
    <row r="4330" spans="1:8">
      <c r="A4330" s="118" t="s">
        <v>1604</v>
      </c>
      <c r="B4330" s="116" t="s">
        <v>1503</v>
      </c>
      <c r="C4330" s="138">
        <v>37740</v>
      </c>
      <c r="D4330" s="139">
        <v>7.5182148299999998</v>
      </c>
      <c r="E4330" s="118">
        <v>1000</v>
      </c>
      <c r="F4330" s="118" t="s">
        <v>1499</v>
      </c>
      <c r="G4330" s="113">
        <f>IF([Data da Aprovação]&lt;&gt;"ESTATUTÁRIO",YEAR([Data da Aprovação]),"")</f>
        <v>2003</v>
      </c>
      <c r="H4330" s="106">
        <f>Tabela9[[#This Row],[Valor do Provento R$]]/Tabela9[[#This Row],[Provento por 1 ou 1000 Ações]]</f>
        <v>7.5182148299999998E-3</v>
      </c>
    </row>
    <row r="4331" spans="1:8">
      <c r="A4331" s="119" t="s">
        <v>1604</v>
      </c>
      <c r="B4331" s="117" t="s">
        <v>1503</v>
      </c>
      <c r="C4331" s="140">
        <v>37853</v>
      </c>
      <c r="D4331" s="141">
        <v>0.22478000000000001</v>
      </c>
      <c r="E4331" s="119">
        <v>1000</v>
      </c>
      <c r="F4331" s="119" t="s">
        <v>1489</v>
      </c>
      <c r="G4331" s="114">
        <f>IF([Data da Aprovação]&lt;&gt;"ESTATUTÁRIO",YEAR([Data da Aprovação]),"")</f>
        <v>2003</v>
      </c>
      <c r="H4331" s="106">
        <f>Tabela9[[#This Row],[Valor do Provento R$]]/Tabela9[[#This Row],[Provento por 1 ou 1000 Ações]]</f>
        <v>2.2478E-4</v>
      </c>
    </row>
    <row r="4332" spans="1:8">
      <c r="A4332" s="118" t="s">
        <v>1604</v>
      </c>
      <c r="B4332" s="116" t="s">
        <v>1503</v>
      </c>
      <c r="C4332" s="138">
        <v>37971</v>
      </c>
      <c r="D4332" s="139">
        <v>0.1155991</v>
      </c>
      <c r="E4332" s="118">
        <v>1000</v>
      </c>
      <c r="F4332" s="118" t="s">
        <v>1492</v>
      </c>
      <c r="G4332" s="113">
        <f>IF([Data da Aprovação]&lt;&gt;"ESTATUTÁRIO",YEAR([Data da Aprovação]),"")</f>
        <v>2003</v>
      </c>
      <c r="H4332" s="106">
        <f>Tabela9[[#This Row],[Valor do Provento R$]]/Tabela9[[#This Row],[Provento por 1 ou 1000 Ações]]</f>
        <v>1.155991E-4</v>
      </c>
    </row>
    <row r="4333" spans="1:8">
      <c r="A4333" s="119" t="s">
        <v>1604</v>
      </c>
      <c r="B4333" s="117" t="s">
        <v>1503</v>
      </c>
      <c r="C4333" s="140">
        <v>38070</v>
      </c>
      <c r="D4333" s="141">
        <v>0.11559907</v>
      </c>
      <c r="E4333" s="119">
        <v>1000</v>
      </c>
      <c r="F4333" s="119" t="s">
        <v>1489</v>
      </c>
      <c r="G4333" s="114">
        <f>IF([Data da Aprovação]&lt;&gt;"ESTATUTÁRIO",YEAR([Data da Aprovação]),"")</f>
        <v>2004</v>
      </c>
      <c r="H4333" s="106">
        <f>Tabela9[[#This Row],[Valor do Provento R$]]/Tabela9[[#This Row],[Provento por 1 ou 1000 Ações]]</f>
        <v>1.1559906999999999E-4</v>
      </c>
    </row>
    <row r="4334" spans="1:8">
      <c r="A4334" s="118" t="s">
        <v>1604</v>
      </c>
      <c r="B4334" s="116" t="s">
        <v>1503</v>
      </c>
      <c r="C4334" s="138">
        <v>38106</v>
      </c>
      <c r="D4334" s="139">
        <v>0.10190876</v>
      </c>
      <c r="E4334" s="118">
        <v>1000</v>
      </c>
      <c r="F4334" s="118" t="s">
        <v>1492</v>
      </c>
      <c r="G4334" s="113">
        <f>IF([Data da Aprovação]&lt;&gt;"ESTATUTÁRIO",YEAR([Data da Aprovação]),"")</f>
        <v>2004</v>
      </c>
      <c r="H4334" s="106">
        <f>Tabela9[[#This Row],[Valor do Provento R$]]/Tabela9[[#This Row],[Provento por 1 ou 1000 Ações]]</f>
        <v>1.0190876E-4</v>
      </c>
    </row>
    <row r="4335" spans="1:8">
      <c r="A4335" s="119" t="s">
        <v>1604</v>
      </c>
      <c r="B4335" s="117" t="s">
        <v>1503</v>
      </c>
      <c r="C4335" s="140">
        <v>38470</v>
      </c>
      <c r="D4335" s="141">
        <v>0.11166802000000001</v>
      </c>
      <c r="E4335" s="119">
        <v>1000</v>
      </c>
      <c r="F4335" s="119" t="s">
        <v>1492</v>
      </c>
      <c r="G4335" s="114">
        <f>IF([Data da Aprovação]&lt;&gt;"ESTATUTÁRIO",YEAR([Data da Aprovação]),"")</f>
        <v>2005</v>
      </c>
      <c r="H4335" s="106">
        <f>Tabela9[[#This Row],[Valor do Provento R$]]/Tabela9[[#This Row],[Provento por 1 ou 1000 Ações]]</f>
        <v>1.1166802E-4</v>
      </c>
    </row>
    <row r="4336" spans="1:8">
      <c r="A4336" s="118" t="s">
        <v>1604</v>
      </c>
      <c r="B4336" s="116" t="s">
        <v>1503</v>
      </c>
      <c r="C4336" s="138">
        <v>38470</v>
      </c>
      <c r="D4336" s="139">
        <v>0.18303185999999999</v>
      </c>
      <c r="E4336" s="118">
        <v>1000</v>
      </c>
      <c r="F4336" s="118" t="s">
        <v>1489</v>
      </c>
      <c r="G4336" s="113">
        <f>IF([Data da Aprovação]&lt;&gt;"ESTATUTÁRIO",YEAR([Data da Aprovação]),"")</f>
        <v>2005</v>
      </c>
      <c r="H4336" s="106">
        <f>Tabela9[[#This Row],[Valor do Provento R$]]/Tabela9[[#This Row],[Provento por 1 ou 1000 Ações]]</f>
        <v>1.8303185999999998E-4</v>
      </c>
    </row>
    <row r="4337" spans="1:8">
      <c r="A4337" s="119" t="s">
        <v>1604</v>
      </c>
      <c r="B4337" s="117" t="s">
        <v>1503</v>
      </c>
      <c r="C4337" s="140">
        <v>38707</v>
      </c>
      <c r="D4337" s="141">
        <v>0.38533022</v>
      </c>
      <c r="E4337" s="119">
        <v>1000</v>
      </c>
      <c r="F4337" s="119" t="s">
        <v>1489</v>
      </c>
      <c r="G4337" s="114">
        <f>IF([Data da Aprovação]&lt;&gt;"ESTATUTÁRIO",YEAR([Data da Aprovação]),"")</f>
        <v>2005</v>
      </c>
      <c r="H4337" s="106">
        <f>Tabela9[[#This Row],[Valor do Provento R$]]/Tabela9[[#This Row],[Provento por 1 ou 1000 Ações]]</f>
        <v>3.8533022000000001E-4</v>
      </c>
    </row>
    <row r="4338" spans="1:8">
      <c r="A4338" s="118" t="s">
        <v>1604</v>
      </c>
      <c r="B4338" s="116" t="s">
        <v>1503</v>
      </c>
      <c r="C4338" s="138">
        <v>38834</v>
      </c>
      <c r="D4338" s="139">
        <v>0.46881844</v>
      </c>
      <c r="E4338" s="118">
        <v>1000</v>
      </c>
      <c r="F4338" s="118" t="s">
        <v>1492</v>
      </c>
      <c r="G4338" s="113">
        <f>IF([Data da Aprovação]&lt;&gt;"ESTATUTÁRIO",YEAR([Data da Aprovação]),"")</f>
        <v>2006</v>
      </c>
      <c r="H4338" s="106">
        <f>Tabela9[[#This Row],[Valor do Provento R$]]/Tabela9[[#This Row],[Provento por 1 ou 1000 Ações]]</f>
        <v>4.6881844E-4</v>
      </c>
    </row>
    <row r="4339" spans="1:8">
      <c r="A4339" s="119" t="s">
        <v>1604</v>
      </c>
      <c r="B4339" s="117" t="s">
        <v>1503</v>
      </c>
      <c r="C4339" s="140">
        <v>38834</v>
      </c>
      <c r="D4339" s="141">
        <v>0.43522249000000002</v>
      </c>
      <c r="E4339" s="119">
        <v>1000</v>
      </c>
      <c r="F4339" s="119" t="s">
        <v>1492</v>
      </c>
      <c r="G4339" s="114">
        <f>IF([Data da Aprovação]&lt;&gt;"ESTATUTÁRIO",YEAR([Data da Aprovação]),"")</f>
        <v>2006</v>
      </c>
      <c r="H4339" s="106">
        <f>Tabela9[[#This Row],[Valor do Provento R$]]/Tabela9[[#This Row],[Provento por 1 ou 1000 Ações]]</f>
        <v>4.3522249000000002E-4</v>
      </c>
    </row>
    <row r="4340" spans="1:8">
      <c r="A4340" s="118" t="s">
        <v>1604</v>
      </c>
      <c r="B4340" s="116" t="s">
        <v>1503</v>
      </c>
      <c r="C4340" s="138">
        <v>38834</v>
      </c>
      <c r="D4340" s="139">
        <v>0.17339860000000001</v>
      </c>
      <c r="E4340" s="118">
        <v>1000</v>
      </c>
      <c r="F4340" s="118" t="s">
        <v>1489</v>
      </c>
      <c r="G4340" s="113">
        <f>IF([Data da Aprovação]&lt;&gt;"ESTATUTÁRIO",YEAR([Data da Aprovação]),"")</f>
        <v>2006</v>
      </c>
      <c r="H4340" s="106">
        <f>Tabela9[[#This Row],[Valor do Provento R$]]/Tabela9[[#This Row],[Provento por 1 ou 1000 Ações]]</f>
        <v>1.7339860000000002E-4</v>
      </c>
    </row>
    <row r="4341" spans="1:8">
      <c r="A4341" s="119" t="s">
        <v>1604</v>
      </c>
      <c r="B4341" s="117" t="s">
        <v>1503</v>
      </c>
      <c r="C4341" s="140">
        <v>39049</v>
      </c>
      <c r="D4341" s="141">
        <v>0.36927479499999999</v>
      </c>
      <c r="E4341" s="119">
        <v>1000</v>
      </c>
      <c r="F4341" s="119" t="s">
        <v>1489</v>
      </c>
      <c r="G4341" s="114">
        <f>IF([Data da Aprovação]&lt;&gt;"ESTATUTÁRIO",YEAR([Data da Aprovação]),"")</f>
        <v>2006</v>
      </c>
      <c r="H4341" s="106">
        <f>Tabela9[[#This Row],[Valor do Provento R$]]/Tabela9[[#This Row],[Provento por 1 ou 1000 Ações]]</f>
        <v>3.6927479499999997E-4</v>
      </c>
    </row>
    <row r="4342" spans="1:8">
      <c r="A4342" s="118" t="s">
        <v>1604</v>
      </c>
      <c r="B4342" s="116" t="s">
        <v>1503</v>
      </c>
      <c r="C4342" s="138">
        <v>39202</v>
      </c>
      <c r="D4342" s="139">
        <v>0.54057176600000001</v>
      </c>
      <c r="E4342" s="118">
        <v>1000</v>
      </c>
      <c r="F4342" s="118" t="s">
        <v>1492</v>
      </c>
      <c r="G4342" s="113">
        <f>IF([Data da Aprovação]&lt;&gt;"ESTATUTÁRIO",YEAR([Data da Aprovação]),"")</f>
        <v>2007</v>
      </c>
      <c r="H4342" s="106">
        <f>Tabela9[[#This Row],[Valor do Provento R$]]/Tabela9[[#This Row],[Provento por 1 ou 1000 Ações]]</f>
        <v>5.4057176599999997E-4</v>
      </c>
    </row>
    <row r="4343" spans="1:8">
      <c r="A4343" s="119" t="s">
        <v>1604</v>
      </c>
      <c r="B4343" s="117" t="s">
        <v>1503</v>
      </c>
      <c r="C4343" s="140">
        <v>39202</v>
      </c>
      <c r="D4343" s="141">
        <v>0.45492327999999999</v>
      </c>
      <c r="E4343" s="119">
        <v>1000</v>
      </c>
      <c r="F4343" s="119" t="s">
        <v>1492</v>
      </c>
      <c r="G4343" s="114">
        <f>IF([Data da Aprovação]&lt;&gt;"ESTATUTÁRIO",YEAR([Data da Aprovação]),"")</f>
        <v>2007</v>
      </c>
      <c r="H4343" s="106">
        <f>Tabela9[[#This Row],[Valor do Provento R$]]/Tabela9[[#This Row],[Provento por 1 ou 1000 Ações]]</f>
        <v>4.5492328E-4</v>
      </c>
    </row>
    <row r="4344" spans="1:8">
      <c r="A4344" s="118" t="s">
        <v>1604</v>
      </c>
      <c r="B4344" s="116" t="s">
        <v>1503</v>
      </c>
      <c r="C4344" s="138">
        <v>39202</v>
      </c>
      <c r="D4344" s="139">
        <v>0.45492328500000001</v>
      </c>
      <c r="E4344" s="118">
        <v>1000</v>
      </c>
      <c r="F4344" s="118" t="s">
        <v>1492</v>
      </c>
      <c r="G4344" s="113">
        <f>IF([Data da Aprovação]&lt;&gt;"ESTATUTÁRIO",YEAR([Data da Aprovação]),"")</f>
        <v>2007</v>
      </c>
      <c r="H4344" s="106">
        <f>Tabela9[[#This Row],[Valor do Provento R$]]/Tabela9[[#This Row],[Provento por 1 ou 1000 Ações]]</f>
        <v>4.5492328500000003E-4</v>
      </c>
    </row>
    <row r="4345" spans="1:8">
      <c r="A4345" s="119" t="s">
        <v>1604</v>
      </c>
      <c r="B4345" s="117" t="s">
        <v>1503</v>
      </c>
      <c r="C4345" s="140">
        <v>39566</v>
      </c>
      <c r="D4345" s="141">
        <v>0.78591713299999999</v>
      </c>
      <c r="E4345" s="119">
        <v>1</v>
      </c>
      <c r="F4345" s="119" t="s">
        <v>1492</v>
      </c>
      <c r="G4345" s="114">
        <f>IF([Data da Aprovação]&lt;&gt;"ESTATUTÁRIO",YEAR([Data da Aprovação]),"")</f>
        <v>2008</v>
      </c>
      <c r="H4345" s="106">
        <f>Tabela9[[#This Row],[Valor do Provento R$]]/Tabela9[[#This Row],[Provento por 1 ou 1000 Ações]]</f>
        <v>0.78591713299999999</v>
      </c>
    </row>
    <row r="4346" spans="1:8">
      <c r="A4346" s="118" t="s">
        <v>1604</v>
      </c>
      <c r="B4346" s="116" t="s">
        <v>1503</v>
      </c>
      <c r="C4346" s="138">
        <v>39566</v>
      </c>
      <c r="D4346" s="139">
        <v>0.78591713299999999</v>
      </c>
      <c r="E4346" s="118">
        <v>1</v>
      </c>
      <c r="F4346" s="118" t="s">
        <v>1492</v>
      </c>
      <c r="G4346" s="113">
        <f>IF([Data da Aprovação]&lt;&gt;"ESTATUTÁRIO",YEAR([Data da Aprovação]),"")</f>
        <v>2008</v>
      </c>
      <c r="H4346" s="106">
        <f>Tabela9[[#This Row],[Valor do Provento R$]]/Tabela9[[#This Row],[Provento por 1 ou 1000 Ações]]</f>
        <v>0.78591713299999999</v>
      </c>
    </row>
    <row r="4347" spans="1:8">
      <c r="A4347" s="119" t="s">
        <v>1604</v>
      </c>
      <c r="B4347" s="117" t="s">
        <v>1503</v>
      </c>
      <c r="C4347" s="140">
        <v>39566</v>
      </c>
      <c r="D4347" s="141">
        <v>1.571834266</v>
      </c>
      <c r="E4347" s="119">
        <v>1</v>
      </c>
      <c r="F4347" s="119" t="s">
        <v>1492</v>
      </c>
      <c r="G4347" s="114">
        <f>IF([Data da Aprovação]&lt;&gt;"ESTATUTÁRIO",YEAR([Data da Aprovação]),"")</f>
        <v>2008</v>
      </c>
      <c r="H4347" s="106">
        <f>Tabela9[[#This Row],[Valor do Provento R$]]/Tabela9[[#This Row],[Provento por 1 ou 1000 Ações]]</f>
        <v>1.571834266</v>
      </c>
    </row>
    <row r="4348" spans="1:8">
      <c r="A4348" s="118" t="s">
        <v>1604</v>
      </c>
      <c r="B4348" s="116" t="s">
        <v>1503</v>
      </c>
      <c r="C4348" s="138">
        <v>39933</v>
      </c>
      <c r="D4348" s="139">
        <v>3.3797291999999999</v>
      </c>
      <c r="E4348" s="118">
        <v>1</v>
      </c>
      <c r="F4348" s="118" t="s">
        <v>1492</v>
      </c>
      <c r="G4348" s="113">
        <f>IF([Data da Aprovação]&lt;&gt;"ESTATUTÁRIO",YEAR([Data da Aprovação]),"")</f>
        <v>2009</v>
      </c>
      <c r="H4348" s="106">
        <f>Tabela9[[#This Row],[Valor do Provento R$]]/Tabela9[[#This Row],[Provento por 1 ou 1000 Ações]]</f>
        <v>3.3797291999999999</v>
      </c>
    </row>
    <row r="4349" spans="1:8">
      <c r="A4349" s="119" t="s">
        <v>1604</v>
      </c>
      <c r="B4349" s="117" t="s">
        <v>1503</v>
      </c>
      <c r="C4349" s="140">
        <v>40296</v>
      </c>
      <c r="D4349" s="141">
        <v>2.73584461</v>
      </c>
      <c r="E4349" s="119">
        <v>1</v>
      </c>
      <c r="F4349" s="119" t="s">
        <v>1492</v>
      </c>
      <c r="G4349" s="114">
        <f>IF([Data da Aprovação]&lt;&gt;"ESTATUTÁRIO",YEAR([Data da Aprovação]),"")</f>
        <v>2010</v>
      </c>
      <c r="H4349" s="106">
        <f>Tabela9[[#This Row],[Valor do Provento R$]]/Tabela9[[#This Row],[Provento por 1 ou 1000 Ações]]</f>
        <v>2.73584461</v>
      </c>
    </row>
    <row r="4350" spans="1:8">
      <c r="A4350" s="118" t="s">
        <v>1604</v>
      </c>
      <c r="B4350" s="116" t="s">
        <v>1503</v>
      </c>
      <c r="C4350" s="138">
        <v>40662</v>
      </c>
      <c r="D4350" s="139">
        <v>4.27259292909</v>
      </c>
      <c r="E4350" s="118">
        <v>1</v>
      </c>
      <c r="F4350" s="118" t="s">
        <v>1492</v>
      </c>
      <c r="G4350" s="113">
        <f>IF([Data da Aprovação]&lt;&gt;"ESTATUTÁRIO",YEAR([Data da Aprovação]),"")</f>
        <v>2011</v>
      </c>
      <c r="H4350" s="106">
        <f>Tabela9[[#This Row],[Valor do Provento R$]]/Tabela9[[#This Row],[Provento por 1 ou 1000 Ações]]</f>
        <v>4.27259292909</v>
      </c>
    </row>
    <row r="4351" spans="1:8">
      <c r="A4351" s="119" t="s">
        <v>1604</v>
      </c>
      <c r="B4351" s="117" t="s">
        <v>1503</v>
      </c>
      <c r="C4351" s="140">
        <v>41024</v>
      </c>
      <c r="D4351" s="141">
        <v>3.5452297186599999</v>
      </c>
      <c r="E4351" s="119">
        <v>1</v>
      </c>
      <c r="F4351" s="119" t="s">
        <v>1492</v>
      </c>
      <c r="G4351" s="114">
        <f>IF([Data da Aprovação]&lt;&gt;"ESTATUTÁRIO",YEAR([Data da Aprovação]),"")</f>
        <v>2012</v>
      </c>
      <c r="H4351" s="106">
        <f>Tabela9[[#This Row],[Valor do Provento R$]]/Tabela9[[#This Row],[Provento por 1 ou 1000 Ações]]</f>
        <v>3.5452297186599999</v>
      </c>
    </row>
    <row r="4352" spans="1:8">
      <c r="A4352" s="118" t="s">
        <v>1604</v>
      </c>
      <c r="B4352" s="116" t="s">
        <v>1503</v>
      </c>
      <c r="C4352" s="138">
        <v>41393</v>
      </c>
      <c r="D4352" s="139">
        <v>2.7486247275000002</v>
      </c>
      <c r="E4352" s="118">
        <v>1</v>
      </c>
      <c r="F4352" s="118" t="s">
        <v>1492</v>
      </c>
      <c r="G4352" s="113">
        <f>IF([Data da Aprovação]&lt;&gt;"ESTATUTÁRIO",YEAR([Data da Aprovação]),"")</f>
        <v>2013</v>
      </c>
      <c r="H4352" s="106">
        <f>Tabela9[[#This Row],[Valor do Provento R$]]/Tabela9[[#This Row],[Provento por 1 ou 1000 Ações]]</f>
        <v>2.7486247275000002</v>
      </c>
    </row>
    <row r="4353" spans="1:8">
      <c r="A4353" s="119" t="s">
        <v>1605</v>
      </c>
      <c r="B4353" s="117" t="s">
        <v>1488</v>
      </c>
      <c r="C4353" s="140">
        <v>35912</v>
      </c>
      <c r="D4353" s="141">
        <v>0.15545386</v>
      </c>
      <c r="E4353" s="119">
        <v>1000</v>
      </c>
      <c r="F4353" s="119" t="s">
        <v>1492</v>
      </c>
      <c r="G4353" s="114">
        <f>IF([Data da Aprovação]&lt;&gt;"ESTATUTÁRIO",YEAR([Data da Aprovação]),"")</f>
        <v>1998</v>
      </c>
      <c r="H4353" s="106">
        <f>Tabela9[[#This Row],[Valor do Provento R$]]/Tabela9[[#This Row],[Provento por 1 ou 1000 Ações]]</f>
        <v>1.5545386000000001E-4</v>
      </c>
    </row>
    <row r="4354" spans="1:8">
      <c r="A4354" s="118" t="s">
        <v>1605</v>
      </c>
      <c r="B4354" s="116" t="s">
        <v>1488</v>
      </c>
      <c r="C4354" s="138">
        <v>37007</v>
      </c>
      <c r="D4354" s="139">
        <v>0.86156999999999995</v>
      </c>
      <c r="E4354" s="118">
        <v>1000</v>
      </c>
      <c r="F4354" s="118" t="s">
        <v>1492</v>
      </c>
      <c r="G4354" s="113">
        <f>IF([Data da Aprovação]&lt;&gt;"ESTATUTÁRIO",YEAR([Data da Aprovação]),"")</f>
        <v>2001</v>
      </c>
      <c r="H4354" s="106">
        <f>Tabela9[[#This Row],[Valor do Provento R$]]/Tabela9[[#This Row],[Provento por 1 ou 1000 Ações]]</f>
        <v>8.6156999999999998E-4</v>
      </c>
    </row>
    <row r="4355" spans="1:8">
      <c r="A4355" s="119" t="s">
        <v>1605</v>
      </c>
      <c r="B4355" s="117" t="s">
        <v>1488</v>
      </c>
      <c r="C4355" s="140">
        <v>37372</v>
      </c>
      <c r="D4355" s="141">
        <v>1.3025450000000001</v>
      </c>
      <c r="E4355" s="119">
        <v>1000</v>
      </c>
      <c r="F4355" s="119" t="s">
        <v>1492</v>
      </c>
      <c r="G4355" s="114">
        <f>IF([Data da Aprovação]&lt;&gt;"ESTATUTÁRIO",YEAR([Data da Aprovação]),"")</f>
        <v>2002</v>
      </c>
      <c r="H4355" s="106">
        <f>Tabela9[[#This Row],[Valor do Provento R$]]/Tabela9[[#This Row],[Provento por 1 ou 1000 Ações]]</f>
        <v>1.302545E-3</v>
      </c>
    </row>
    <row r="4356" spans="1:8">
      <c r="A4356" s="118" t="s">
        <v>1605</v>
      </c>
      <c r="B4356" s="116" t="s">
        <v>1488</v>
      </c>
      <c r="C4356" s="138">
        <v>37736</v>
      </c>
      <c r="D4356" s="139">
        <v>2.165</v>
      </c>
      <c r="E4356" s="118">
        <v>1000</v>
      </c>
      <c r="F4356" s="118" t="s">
        <v>1492</v>
      </c>
      <c r="G4356" s="113">
        <f>IF([Data da Aprovação]&lt;&gt;"ESTATUTÁRIO",YEAR([Data da Aprovação]),"")</f>
        <v>2003</v>
      </c>
      <c r="H4356" s="106">
        <f>Tabela9[[#This Row],[Valor do Provento R$]]/Tabela9[[#This Row],[Provento por 1 ou 1000 Ações]]</f>
        <v>2.1649999999999998E-3</v>
      </c>
    </row>
    <row r="4357" spans="1:8">
      <c r="A4357" s="119" t="s">
        <v>1605</v>
      </c>
      <c r="B4357" s="117" t="s">
        <v>1488</v>
      </c>
      <c r="C4357" s="140">
        <v>38106</v>
      </c>
      <c r="D4357" s="141">
        <v>2.0794193999999999</v>
      </c>
      <c r="E4357" s="119">
        <v>1000</v>
      </c>
      <c r="F4357" s="119" t="s">
        <v>1492</v>
      </c>
      <c r="G4357" s="114">
        <f>IF([Data da Aprovação]&lt;&gt;"ESTATUTÁRIO",YEAR([Data da Aprovação]),"")</f>
        <v>2004</v>
      </c>
      <c r="H4357" s="106">
        <f>Tabela9[[#This Row],[Valor do Provento R$]]/Tabela9[[#This Row],[Provento por 1 ou 1000 Ações]]</f>
        <v>2.0794194E-3</v>
      </c>
    </row>
    <row r="4358" spans="1:8">
      <c r="A4358" s="118" t="s">
        <v>1605</v>
      </c>
      <c r="B4358" s="116" t="s">
        <v>1488</v>
      </c>
      <c r="C4358" s="138">
        <v>38467</v>
      </c>
      <c r="D4358" s="139">
        <v>12.5373</v>
      </c>
      <c r="E4358" s="118">
        <v>1000</v>
      </c>
      <c r="F4358" s="118" t="s">
        <v>1492</v>
      </c>
      <c r="G4358" s="113">
        <f>IF([Data da Aprovação]&lt;&gt;"ESTATUTÁRIO",YEAR([Data da Aprovação]),"")</f>
        <v>2005</v>
      </c>
      <c r="H4358" s="106">
        <f>Tabela9[[#This Row],[Valor do Provento R$]]/Tabela9[[#This Row],[Provento por 1 ou 1000 Ações]]</f>
        <v>1.2537299999999999E-2</v>
      </c>
    </row>
    <row r="4359" spans="1:8">
      <c r="A4359" s="119" t="s">
        <v>1605</v>
      </c>
      <c r="B4359" s="117" t="s">
        <v>1488</v>
      </c>
      <c r="C4359" s="140">
        <v>38607</v>
      </c>
      <c r="D4359" s="141">
        <v>8.1690011600000005</v>
      </c>
      <c r="E4359" s="119">
        <v>1000</v>
      </c>
      <c r="F4359" s="119" t="s">
        <v>1492</v>
      </c>
      <c r="G4359" s="114">
        <f>IF([Data da Aprovação]&lt;&gt;"ESTATUTÁRIO",YEAR([Data da Aprovação]),"")</f>
        <v>2005</v>
      </c>
      <c r="H4359" s="106">
        <f>Tabela9[[#This Row],[Valor do Provento R$]]/Tabela9[[#This Row],[Provento por 1 ou 1000 Ações]]</f>
        <v>8.1690011599999997E-3</v>
      </c>
    </row>
    <row r="4360" spans="1:8">
      <c r="A4360" s="118" t="s">
        <v>1605</v>
      </c>
      <c r="B4360" s="116" t="s">
        <v>1488</v>
      </c>
      <c r="C4360" s="138">
        <v>38684</v>
      </c>
      <c r="D4360" s="139">
        <v>4.0845005800000003</v>
      </c>
      <c r="E4360" s="118">
        <v>1000</v>
      </c>
      <c r="F4360" s="118" t="s">
        <v>1492</v>
      </c>
      <c r="G4360" s="113">
        <f>IF([Data da Aprovação]&lt;&gt;"ESTATUTÁRIO",YEAR([Data da Aprovação]),"")</f>
        <v>2005</v>
      </c>
      <c r="H4360" s="106">
        <f>Tabela9[[#This Row],[Valor do Provento R$]]/Tabela9[[#This Row],[Provento por 1 ou 1000 Ações]]</f>
        <v>4.0845005799999999E-3</v>
      </c>
    </row>
    <row r="4361" spans="1:8">
      <c r="A4361" s="119" t="s">
        <v>1605</v>
      </c>
      <c r="B4361" s="117" t="s">
        <v>1488</v>
      </c>
      <c r="C4361" s="140">
        <v>38835</v>
      </c>
      <c r="D4361" s="141">
        <v>12.434271000000001</v>
      </c>
      <c r="E4361" s="119">
        <v>1000</v>
      </c>
      <c r="F4361" s="119" t="s">
        <v>1492</v>
      </c>
      <c r="G4361" s="114">
        <f>IF([Data da Aprovação]&lt;&gt;"ESTATUTÁRIO",YEAR([Data da Aprovação]),"")</f>
        <v>2006</v>
      </c>
      <c r="H4361" s="106">
        <f>Tabela9[[#This Row],[Valor do Provento R$]]/Tabela9[[#This Row],[Provento por 1 ou 1000 Ações]]</f>
        <v>1.2434271E-2</v>
      </c>
    </row>
    <row r="4362" spans="1:8">
      <c r="A4362" s="118" t="s">
        <v>1605</v>
      </c>
      <c r="B4362" s="116" t="s">
        <v>1488</v>
      </c>
      <c r="C4362" s="138">
        <v>39037</v>
      </c>
      <c r="D4362" s="139">
        <v>14.54082206</v>
      </c>
      <c r="E4362" s="118">
        <v>1000</v>
      </c>
      <c r="F4362" s="118" t="s">
        <v>1492</v>
      </c>
      <c r="G4362" s="113">
        <f>IF([Data da Aprovação]&lt;&gt;"ESTATUTÁRIO",YEAR([Data da Aprovação]),"")</f>
        <v>2006</v>
      </c>
      <c r="H4362" s="106">
        <f>Tabela9[[#This Row],[Valor do Provento R$]]/Tabela9[[#This Row],[Provento por 1 ou 1000 Ações]]</f>
        <v>1.454082206E-2</v>
      </c>
    </row>
    <row r="4363" spans="1:8">
      <c r="A4363" s="119" t="s">
        <v>1605</v>
      </c>
      <c r="B4363" s="117" t="s">
        <v>1488</v>
      </c>
      <c r="C4363" s="140">
        <v>39198</v>
      </c>
      <c r="D4363" s="141">
        <v>9.8027999999999995</v>
      </c>
      <c r="E4363" s="119">
        <v>1000</v>
      </c>
      <c r="F4363" s="119" t="s">
        <v>1492</v>
      </c>
      <c r="G4363" s="114">
        <f>IF([Data da Aprovação]&lt;&gt;"ESTATUTÁRIO",YEAR([Data da Aprovação]),"")</f>
        <v>2007</v>
      </c>
      <c r="H4363" s="106">
        <f>Tabela9[[#This Row],[Valor do Provento R$]]/Tabela9[[#This Row],[Provento por 1 ou 1000 Ações]]</f>
        <v>9.8027999999999987E-3</v>
      </c>
    </row>
    <row r="4364" spans="1:8">
      <c r="A4364" s="118" t="s">
        <v>1605</v>
      </c>
      <c r="B4364" s="116" t="s">
        <v>1488</v>
      </c>
      <c r="C4364" s="138">
        <v>39198</v>
      </c>
      <c r="D4364" s="139">
        <v>4.8605600000000004</v>
      </c>
      <c r="E4364" s="118">
        <v>1000</v>
      </c>
      <c r="F4364" s="118" t="s">
        <v>1492</v>
      </c>
      <c r="G4364" s="113">
        <f>IF([Data da Aprovação]&lt;&gt;"ESTATUTÁRIO",YEAR([Data da Aprovação]),"")</f>
        <v>2007</v>
      </c>
      <c r="H4364" s="106">
        <f>Tabela9[[#This Row],[Valor do Provento R$]]/Tabela9[[#This Row],[Provento por 1 ou 1000 Ações]]</f>
        <v>4.8605600000000007E-3</v>
      </c>
    </row>
    <row r="4365" spans="1:8">
      <c r="A4365" s="119" t="s">
        <v>1605</v>
      </c>
      <c r="B4365" s="117" t="s">
        <v>1488</v>
      </c>
      <c r="C4365" s="140">
        <v>39198</v>
      </c>
      <c r="D4365" s="141">
        <v>4.8542399999999999</v>
      </c>
      <c r="E4365" s="119">
        <v>1000</v>
      </c>
      <c r="F4365" s="119" t="s">
        <v>1492</v>
      </c>
      <c r="G4365" s="114">
        <f>IF([Data da Aprovação]&lt;&gt;"ESTATUTÁRIO",YEAR([Data da Aprovação]),"")</f>
        <v>2007</v>
      </c>
      <c r="H4365" s="106">
        <f>Tabela9[[#This Row],[Valor do Provento R$]]/Tabela9[[#This Row],[Provento por 1 ou 1000 Ações]]</f>
        <v>4.8542400000000001E-3</v>
      </c>
    </row>
    <row r="4366" spans="1:8">
      <c r="A4366" s="118" t="s">
        <v>1605</v>
      </c>
      <c r="B4366" s="116" t="s">
        <v>1488</v>
      </c>
      <c r="C4366" s="138">
        <v>39303</v>
      </c>
      <c r="D4366" s="139">
        <v>3.7577405328400002</v>
      </c>
      <c r="E4366" s="118">
        <v>1000</v>
      </c>
      <c r="F4366" s="118" t="s">
        <v>1492</v>
      </c>
      <c r="G4366" s="113">
        <f>IF([Data da Aprovação]&lt;&gt;"ESTATUTÁRIO",YEAR([Data da Aprovação]),"")</f>
        <v>2007</v>
      </c>
      <c r="H4366" s="106">
        <f>Tabela9[[#This Row],[Valor do Provento R$]]/Tabela9[[#This Row],[Provento por 1 ou 1000 Ações]]</f>
        <v>3.7577405328400003E-3</v>
      </c>
    </row>
    <row r="4367" spans="1:8">
      <c r="A4367" s="119" t="s">
        <v>1605</v>
      </c>
      <c r="B4367" s="117" t="s">
        <v>1488</v>
      </c>
      <c r="C4367" s="140">
        <v>39371</v>
      </c>
      <c r="D4367" s="141">
        <v>0.40109795659000003</v>
      </c>
      <c r="E4367" s="119">
        <v>1</v>
      </c>
      <c r="F4367" s="119" t="s">
        <v>1492</v>
      </c>
      <c r="G4367" s="114">
        <f>IF([Data da Aprovação]&lt;&gt;"ESTATUTÁRIO",YEAR([Data da Aprovação]),"")</f>
        <v>2007</v>
      </c>
      <c r="H4367" s="106">
        <f>Tabela9[[#This Row],[Valor do Provento R$]]/Tabela9[[#This Row],[Provento por 1 ou 1000 Ações]]</f>
        <v>0.40109795659000003</v>
      </c>
    </row>
    <row r="4368" spans="1:8">
      <c r="A4368" s="118" t="s">
        <v>1605</v>
      </c>
      <c r="B4368" s="116" t="s">
        <v>1488</v>
      </c>
      <c r="C4368" s="138">
        <v>39548</v>
      </c>
      <c r="D4368" s="139">
        <v>1.22535017267</v>
      </c>
      <c r="E4368" s="118">
        <v>1</v>
      </c>
      <c r="F4368" s="118" t="s">
        <v>1492</v>
      </c>
      <c r="G4368" s="113">
        <f>IF([Data da Aprovação]&lt;&gt;"ESTATUTÁRIO",YEAR([Data da Aprovação]),"")</f>
        <v>2008</v>
      </c>
      <c r="H4368" s="106">
        <f>Tabela9[[#This Row],[Valor do Provento R$]]/Tabela9[[#This Row],[Provento por 1 ou 1000 Ações]]</f>
        <v>1.22535017267</v>
      </c>
    </row>
    <row r="4369" spans="1:8">
      <c r="A4369" s="119" t="s">
        <v>1605</v>
      </c>
      <c r="B4369" s="117" t="s">
        <v>1488</v>
      </c>
      <c r="C4369" s="140">
        <v>39548</v>
      </c>
      <c r="D4369" s="141">
        <v>0.51219637213000002</v>
      </c>
      <c r="E4369" s="119">
        <v>1</v>
      </c>
      <c r="F4369" s="119" t="s">
        <v>1492</v>
      </c>
      <c r="G4369" s="114">
        <f>IF([Data da Aprovação]&lt;&gt;"ESTATUTÁRIO",YEAR([Data da Aprovação]),"")</f>
        <v>2008</v>
      </c>
      <c r="H4369" s="106">
        <f>Tabela9[[#This Row],[Valor do Provento R$]]/Tabela9[[#This Row],[Provento por 1 ou 1000 Ações]]</f>
        <v>0.51219637213000002</v>
      </c>
    </row>
    <row r="4370" spans="1:8">
      <c r="A4370" s="118" t="s">
        <v>1605</v>
      </c>
      <c r="B4370" s="116" t="s">
        <v>1488</v>
      </c>
      <c r="C4370" s="138">
        <v>39548</v>
      </c>
      <c r="D4370" s="139">
        <v>0.51219637213000002</v>
      </c>
      <c r="E4370" s="118">
        <v>1</v>
      </c>
      <c r="F4370" s="118" t="s">
        <v>1492</v>
      </c>
      <c r="G4370" s="113">
        <f>IF([Data da Aprovação]&lt;&gt;"ESTATUTÁRIO",YEAR([Data da Aprovação]),"")</f>
        <v>2008</v>
      </c>
      <c r="H4370" s="106">
        <f>Tabela9[[#This Row],[Valor do Provento R$]]/Tabela9[[#This Row],[Provento por 1 ou 1000 Ações]]</f>
        <v>0.51219637213000002</v>
      </c>
    </row>
    <row r="4371" spans="1:8">
      <c r="A4371" s="119" t="s">
        <v>1605</v>
      </c>
      <c r="B4371" s="117" t="s">
        <v>1488</v>
      </c>
      <c r="C4371" s="140">
        <v>39926</v>
      </c>
      <c r="D4371" s="141">
        <v>0.81690011504000004</v>
      </c>
      <c r="E4371" s="119">
        <v>1</v>
      </c>
      <c r="F4371" s="119" t="s">
        <v>1492</v>
      </c>
      <c r="G4371" s="114">
        <f>IF([Data da Aprovação]&lt;&gt;"ESTATUTÁRIO",YEAR([Data da Aprovação]),"")</f>
        <v>2009</v>
      </c>
      <c r="H4371" s="106">
        <f>Tabela9[[#This Row],[Valor do Provento R$]]/Tabela9[[#This Row],[Provento por 1 ou 1000 Ações]]</f>
        <v>0.81690011504000004</v>
      </c>
    </row>
    <row r="4372" spans="1:8">
      <c r="A4372" s="118" t="s">
        <v>1605</v>
      </c>
      <c r="B4372" s="116" t="s">
        <v>1488</v>
      </c>
      <c r="C4372" s="138">
        <v>39926</v>
      </c>
      <c r="D4372" s="139">
        <v>0.40845005761999997</v>
      </c>
      <c r="E4372" s="118">
        <v>1</v>
      </c>
      <c r="F4372" s="118" t="s">
        <v>1492</v>
      </c>
      <c r="G4372" s="113">
        <f>IF([Data da Aprovação]&lt;&gt;"ESTATUTÁRIO",YEAR([Data da Aprovação]),"")</f>
        <v>2009</v>
      </c>
      <c r="H4372" s="106">
        <f>Tabela9[[#This Row],[Valor do Provento R$]]/Tabela9[[#This Row],[Provento por 1 ou 1000 Ações]]</f>
        <v>0.40845005761999997</v>
      </c>
    </row>
    <row r="4373" spans="1:8">
      <c r="A4373" s="119" t="s">
        <v>1605</v>
      </c>
      <c r="B4373" s="117" t="s">
        <v>1488</v>
      </c>
      <c r="C4373" s="140">
        <v>39926</v>
      </c>
      <c r="D4373" s="141">
        <v>0.40748137016000002</v>
      </c>
      <c r="E4373" s="119">
        <v>1</v>
      </c>
      <c r="F4373" s="119" t="s">
        <v>1492</v>
      </c>
      <c r="G4373" s="114">
        <f>IF([Data da Aprovação]&lt;&gt;"ESTATUTÁRIO",YEAR([Data da Aprovação]),"")</f>
        <v>2009</v>
      </c>
      <c r="H4373" s="106">
        <f>Tabela9[[#This Row],[Valor do Provento R$]]/Tabela9[[#This Row],[Provento por 1 ou 1000 Ações]]</f>
        <v>0.40748137016000002</v>
      </c>
    </row>
    <row r="4374" spans="1:8">
      <c r="A4374" s="118" t="s">
        <v>1605</v>
      </c>
      <c r="B4374" s="116" t="s">
        <v>1488</v>
      </c>
      <c r="C4374" s="138">
        <v>40114</v>
      </c>
      <c r="D4374" s="139">
        <v>0.52566760812000002</v>
      </c>
      <c r="E4374" s="118">
        <v>1</v>
      </c>
      <c r="F4374" s="118" t="s">
        <v>1489</v>
      </c>
      <c r="G4374" s="113">
        <f>IF([Data da Aprovação]&lt;&gt;"ESTATUTÁRIO",YEAR([Data da Aprovação]),"")</f>
        <v>2009</v>
      </c>
      <c r="H4374" s="106">
        <f>Tabela9[[#This Row],[Valor do Provento R$]]/Tabela9[[#This Row],[Provento por 1 ou 1000 Ações]]</f>
        <v>0.52566760812000002</v>
      </c>
    </row>
    <row r="4375" spans="1:8">
      <c r="A4375" s="119" t="s">
        <v>1605</v>
      </c>
      <c r="B4375" s="117" t="s">
        <v>1488</v>
      </c>
      <c r="C4375" s="140">
        <v>40163</v>
      </c>
      <c r="D4375" s="141">
        <v>3.3890273259999999E-2</v>
      </c>
      <c r="E4375" s="119">
        <v>1</v>
      </c>
      <c r="F4375" s="119" t="s">
        <v>1489</v>
      </c>
      <c r="G4375" s="114">
        <f>IF([Data da Aprovação]&lt;&gt;"ESTATUTÁRIO",YEAR([Data da Aprovação]),"")</f>
        <v>2009</v>
      </c>
      <c r="H4375" s="106">
        <f>Tabela9[[#This Row],[Valor do Provento R$]]/Tabela9[[#This Row],[Provento por 1 ou 1000 Ações]]</f>
        <v>3.3890273259999999E-2</v>
      </c>
    </row>
    <row r="4376" spans="1:8">
      <c r="A4376" s="118" t="s">
        <v>1605</v>
      </c>
      <c r="B4376" s="116" t="s">
        <v>1488</v>
      </c>
      <c r="C4376" s="138">
        <v>40266</v>
      </c>
      <c r="D4376" s="139">
        <v>0.22956354617999999</v>
      </c>
      <c r="E4376" s="118">
        <v>1</v>
      </c>
      <c r="F4376" s="118" t="s">
        <v>1492</v>
      </c>
      <c r="G4376" s="113">
        <f>IF([Data da Aprovação]&lt;&gt;"ESTATUTÁRIO",YEAR([Data da Aprovação]),"")</f>
        <v>2010</v>
      </c>
      <c r="H4376" s="106">
        <f>Tabela9[[#This Row],[Valor do Provento R$]]/Tabela9[[#This Row],[Provento por 1 ou 1000 Ações]]</f>
        <v>0.22956354617999999</v>
      </c>
    </row>
    <row r="4377" spans="1:8">
      <c r="A4377" s="119" t="s">
        <v>1605</v>
      </c>
      <c r="B4377" s="117" t="s">
        <v>1488</v>
      </c>
      <c r="C4377" s="140">
        <v>40294</v>
      </c>
      <c r="D4377" s="141">
        <v>0.89859012667000004</v>
      </c>
      <c r="E4377" s="119">
        <v>1</v>
      </c>
      <c r="F4377" s="119" t="s">
        <v>1492</v>
      </c>
      <c r="G4377" s="114">
        <f>IF([Data da Aprovação]&lt;&gt;"ESTATUTÁRIO",YEAR([Data da Aprovação]),"")</f>
        <v>2010</v>
      </c>
      <c r="H4377" s="106">
        <f>Tabela9[[#This Row],[Valor do Provento R$]]/Tabela9[[#This Row],[Provento por 1 ou 1000 Ações]]</f>
        <v>0.89859012667000004</v>
      </c>
    </row>
    <row r="4378" spans="1:8">
      <c r="A4378" s="118" t="s">
        <v>1605</v>
      </c>
      <c r="B4378" s="116" t="s">
        <v>1488</v>
      </c>
      <c r="C4378" s="138">
        <v>40295</v>
      </c>
      <c r="D4378" s="139">
        <v>0.62818157473000003</v>
      </c>
      <c r="E4378" s="118">
        <v>1</v>
      </c>
      <c r="F4378" s="118" t="s">
        <v>1492</v>
      </c>
      <c r="G4378" s="113">
        <f>IF([Data da Aprovação]&lt;&gt;"ESTATUTÁRIO",YEAR([Data da Aprovação]),"")</f>
        <v>2010</v>
      </c>
      <c r="H4378" s="106">
        <f>Tabela9[[#This Row],[Valor do Provento R$]]/Tabela9[[#This Row],[Provento por 1 ou 1000 Ações]]</f>
        <v>0.62818157473000003</v>
      </c>
    </row>
    <row r="4379" spans="1:8">
      <c r="A4379" s="119" t="s">
        <v>1605</v>
      </c>
      <c r="B4379" s="117" t="s">
        <v>1488</v>
      </c>
      <c r="C4379" s="140">
        <v>40295</v>
      </c>
      <c r="D4379" s="141">
        <v>0.81690011504000004</v>
      </c>
      <c r="E4379" s="119">
        <v>1</v>
      </c>
      <c r="F4379" s="119" t="s">
        <v>1492</v>
      </c>
      <c r="G4379" s="114">
        <f>IF([Data da Aprovação]&lt;&gt;"ESTATUTÁRIO",YEAR([Data da Aprovação]),"")</f>
        <v>2010</v>
      </c>
      <c r="H4379" s="106">
        <f>Tabela9[[#This Row],[Valor do Provento R$]]/Tabela9[[#This Row],[Provento por 1 ou 1000 Ações]]</f>
        <v>0.81690011504000004</v>
      </c>
    </row>
    <row r="4380" spans="1:8">
      <c r="A4380" s="118" t="s">
        <v>1605</v>
      </c>
      <c r="B4380" s="116" t="s">
        <v>1488</v>
      </c>
      <c r="C4380" s="138">
        <v>40358</v>
      </c>
      <c r="D4380" s="139">
        <v>0.28118727747</v>
      </c>
      <c r="E4380" s="118">
        <v>1</v>
      </c>
      <c r="F4380" s="118" t="s">
        <v>1489</v>
      </c>
      <c r="G4380" s="113">
        <f>IF([Data da Aprovação]&lt;&gt;"ESTATUTÁRIO",YEAR([Data da Aprovação]),"")</f>
        <v>2010</v>
      </c>
      <c r="H4380" s="106">
        <f>Tabela9[[#This Row],[Valor do Provento R$]]/Tabela9[[#This Row],[Provento por 1 ou 1000 Ações]]</f>
        <v>0.28118727747</v>
      </c>
    </row>
    <row r="4381" spans="1:8">
      <c r="A4381" s="119" t="s">
        <v>1605</v>
      </c>
      <c r="B4381" s="117" t="s">
        <v>1488</v>
      </c>
      <c r="C4381" s="140">
        <v>40416</v>
      </c>
      <c r="D4381" s="141">
        <v>7.7656373170000001E-2</v>
      </c>
      <c r="E4381" s="119">
        <v>1</v>
      </c>
      <c r="F4381" s="119" t="s">
        <v>1489</v>
      </c>
      <c r="G4381" s="114">
        <f>IF([Data da Aprovação]&lt;&gt;"ESTATUTÁRIO",YEAR([Data da Aprovação]),"")</f>
        <v>2010</v>
      </c>
      <c r="H4381" s="106">
        <f>Tabela9[[#This Row],[Valor do Provento R$]]/Tabela9[[#This Row],[Provento por 1 ou 1000 Ações]]</f>
        <v>7.7656373170000001E-2</v>
      </c>
    </row>
    <row r="4382" spans="1:8">
      <c r="A4382" s="118" t="s">
        <v>1605</v>
      </c>
      <c r="B4382" s="116" t="s">
        <v>1488</v>
      </c>
      <c r="C4382" s="138">
        <v>40476</v>
      </c>
      <c r="D4382" s="139">
        <v>0.40845005761999997</v>
      </c>
      <c r="E4382" s="118">
        <v>1</v>
      </c>
      <c r="F4382" s="118" t="s">
        <v>1492</v>
      </c>
      <c r="G4382" s="113">
        <f>IF([Data da Aprovação]&lt;&gt;"ESTATUTÁRIO",YEAR([Data da Aprovação]),"")</f>
        <v>2010</v>
      </c>
      <c r="H4382" s="106">
        <f>Tabela9[[#This Row],[Valor do Provento R$]]/Tabela9[[#This Row],[Provento por 1 ou 1000 Ações]]</f>
        <v>0.40845005761999997</v>
      </c>
    </row>
    <row r="4383" spans="1:8">
      <c r="A4383" s="119" t="s">
        <v>1605</v>
      </c>
      <c r="B4383" s="117" t="s">
        <v>1488</v>
      </c>
      <c r="C4383" s="140">
        <v>40476</v>
      </c>
      <c r="D4383" s="141">
        <v>7.7656373170000001E-2</v>
      </c>
      <c r="E4383" s="119">
        <v>1</v>
      </c>
      <c r="F4383" s="119" t="s">
        <v>1489</v>
      </c>
      <c r="G4383" s="114">
        <f>IF([Data da Aprovação]&lt;&gt;"ESTATUTÁRIO",YEAR([Data da Aprovação]),"")</f>
        <v>2010</v>
      </c>
      <c r="H4383" s="106">
        <f>Tabela9[[#This Row],[Valor do Provento R$]]/Tabela9[[#This Row],[Provento por 1 ou 1000 Ações]]</f>
        <v>7.7656373170000001E-2</v>
      </c>
    </row>
    <row r="4384" spans="1:8">
      <c r="A4384" s="118" t="s">
        <v>1605</v>
      </c>
      <c r="B4384" s="116" t="s">
        <v>1488</v>
      </c>
      <c r="C4384" s="138">
        <v>40528</v>
      </c>
      <c r="D4384" s="139">
        <v>7.3176598400000001E-2</v>
      </c>
      <c r="E4384" s="118">
        <v>1</v>
      </c>
      <c r="F4384" s="118" t="s">
        <v>1489</v>
      </c>
      <c r="G4384" s="113">
        <f>IF([Data da Aprovação]&lt;&gt;"ESTATUTÁRIO",YEAR([Data da Aprovação]),"")</f>
        <v>2010</v>
      </c>
      <c r="H4384" s="106">
        <f>Tabela9[[#This Row],[Valor do Provento R$]]/Tabela9[[#This Row],[Provento por 1 ou 1000 Ações]]</f>
        <v>7.3176598400000001E-2</v>
      </c>
    </row>
    <row r="4385" spans="1:8">
      <c r="A4385" s="119" t="s">
        <v>1605</v>
      </c>
      <c r="B4385" s="117" t="s">
        <v>1488</v>
      </c>
      <c r="C4385" s="140">
        <v>40661</v>
      </c>
      <c r="D4385" s="141">
        <v>0.37825650532999999</v>
      </c>
      <c r="E4385" s="119">
        <v>1</v>
      </c>
      <c r="F4385" s="119" t="s">
        <v>1492</v>
      </c>
      <c r="G4385" s="114">
        <f>IF([Data da Aprovação]&lt;&gt;"ESTATUTÁRIO",YEAR([Data da Aprovação]),"")</f>
        <v>2011</v>
      </c>
      <c r="H4385" s="106">
        <f>Tabela9[[#This Row],[Valor do Provento R$]]/Tabela9[[#This Row],[Provento por 1 ou 1000 Ações]]</f>
        <v>0.37825650532999999</v>
      </c>
    </row>
    <row r="4386" spans="1:8">
      <c r="A4386" s="118" t="s">
        <v>1605</v>
      </c>
      <c r="B4386" s="116" t="s">
        <v>1488</v>
      </c>
      <c r="C4386" s="138">
        <v>40661</v>
      </c>
      <c r="D4386" s="139">
        <v>1.06197014973</v>
      </c>
      <c r="E4386" s="118">
        <v>1</v>
      </c>
      <c r="F4386" s="118" t="s">
        <v>1492</v>
      </c>
      <c r="G4386" s="113">
        <f>IF([Data da Aprovação]&lt;&gt;"ESTATUTÁRIO",YEAR([Data da Aprovação]),"")</f>
        <v>2011</v>
      </c>
      <c r="H4386" s="106">
        <f>Tabela9[[#This Row],[Valor do Provento R$]]/Tabela9[[#This Row],[Provento por 1 ou 1000 Ações]]</f>
        <v>1.06197014973</v>
      </c>
    </row>
    <row r="4387" spans="1:8">
      <c r="A4387" s="119" t="s">
        <v>1605</v>
      </c>
      <c r="B4387" s="117" t="s">
        <v>1488</v>
      </c>
      <c r="C4387" s="140">
        <v>40661</v>
      </c>
      <c r="D4387" s="141">
        <v>0.98028013821000004</v>
      </c>
      <c r="E4387" s="119">
        <v>1</v>
      </c>
      <c r="F4387" s="119" t="s">
        <v>1492</v>
      </c>
      <c r="G4387" s="114">
        <f>IF([Data da Aprovação]&lt;&gt;"ESTATUTÁRIO",YEAR([Data da Aprovação]),"")</f>
        <v>2011</v>
      </c>
      <c r="H4387" s="106">
        <f>Tabela9[[#This Row],[Valor do Provento R$]]/Tabela9[[#This Row],[Provento por 1 ou 1000 Ações]]</f>
        <v>0.98028013821000004</v>
      </c>
    </row>
    <row r="4388" spans="1:8">
      <c r="A4388" s="118" t="s">
        <v>1605</v>
      </c>
      <c r="B4388" s="116" t="s">
        <v>1488</v>
      </c>
      <c r="C4388" s="138">
        <v>40662</v>
      </c>
      <c r="D4388" s="139">
        <v>0.68371364439000004</v>
      </c>
      <c r="E4388" s="118">
        <v>1</v>
      </c>
      <c r="F4388" s="118" t="s">
        <v>1492</v>
      </c>
      <c r="G4388" s="113">
        <f>IF([Data da Aprovação]&lt;&gt;"ESTATUTÁRIO",YEAR([Data da Aprovação]),"")</f>
        <v>2011</v>
      </c>
      <c r="H4388" s="106">
        <f>Tabela9[[#This Row],[Valor do Provento R$]]/Tabela9[[#This Row],[Provento por 1 ou 1000 Ações]]</f>
        <v>0.68371364439000004</v>
      </c>
    </row>
    <row r="4389" spans="1:8">
      <c r="A4389" s="119" t="s">
        <v>1605</v>
      </c>
      <c r="B4389" s="117" t="s">
        <v>1488</v>
      </c>
      <c r="C4389" s="140">
        <v>40722</v>
      </c>
      <c r="D4389" s="141">
        <v>0.30871042623</v>
      </c>
      <c r="E4389" s="119">
        <v>1</v>
      </c>
      <c r="F4389" s="119" t="s">
        <v>1489</v>
      </c>
      <c r="G4389" s="114">
        <f>IF([Data da Aprovação]&lt;&gt;"ESTATUTÁRIO",YEAR([Data da Aprovação]),"")</f>
        <v>2011</v>
      </c>
      <c r="H4389" s="106">
        <f>Tabela9[[#This Row],[Valor do Provento R$]]/Tabela9[[#This Row],[Provento por 1 ou 1000 Ações]]</f>
        <v>0.30871042623</v>
      </c>
    </row>
    <row r="4390" spans="1:8">
      <c r="A4390" s="118" t="s">
        <v>1605</v>
      </c>
      <c r="B4390" s="116" t="s">
        <v>1488</v>
      </c>
      <c r="C4390" s="138">
        <v>40843</v>
      </c>
      <c r="D4390" s="139">
        <v>0.13073575161000001</v>
      </c>
      <c r="E4390" s="118">
        <v>1</v>
      </c>
      <c r="F4390" s="118" t="s">
        <v>1489</v>
      </c>
      <c r="G4390" s="113">
        <f>IF([Data da Aprovação]&lt;&gt;"ESTATUTÁRIO",YEAR([Data da Aprovação]),"")</f>
        <v>2011</v>
      </c>
      <c r="H4390" s="106">
        <f>Tabela9[[#This Row],[Valor do Provento R$]]/Tabela9[[#This Row],[Provento por 1 ou 1000 Ações]]</f>
        <v>0.13073575161000001</v>
      </c>
    </row>
    <row r="4391" spans="1:8">
      <c r="A4391" s="119" t="s">
        <v>1605</v>
      </c>
      <c r="B4391" s="117" t="s">
        <v>1488</v>
      </c>
      <c r="C4391" s="140">
        <v>40863</v>
      </c>
      <c r="D4391" s="141">
        <v>8.7157167739999999E-2</v>
      </c>
      <c r="E4391" s="119">
        <v>1</v>
      </c>
      <c r="F4391" s="119" t="s">
        <v>1489</v>
      </c>
      <c r="G4391" s="114">
        <f>IF([Data da Aprovação]&lt;&gt;"ESTATUTÁRIO",YEAR([Data da Aprovação]),"")</f>
        <v>2011</v>
      </c>
      <c r="H4391" s="106">
        <f>Tabela9[[#This Row],[Valor do Provento R$]]/Tabela9[[#This Row],[Provento por 1 ou 1000 Ações]]</f>
        <v>8.7157167739999999E-2</v>
      </c>
    </row>
    <row r="4392" spans="1:8">
      <c r="A4392" s="118" t="s">
        <v>1605</v>
      </c>
      <c r="B4392" s="116" t="s">
        <v>1488</v>
      </c>
      <c r="C4392" s="138">
        <v>40892</v>
      </c>
      <c r="D4392" s="139">
        <v>4.3578583919999997E-2</v>
      </c>
      <c r="E4392" s="118">
        <v>1</v>
      </c>
      <c r="F4392" s="118" t="s">
        <v>1489</v>
      </c>
      <c r="G4392" s="113">
        <f>IF([Data da Aprovação]&lt;&gt;"ESTATUTÁRIO",YEAR([Data da Aprovação]),"")</f>
        <v>2011</v>
      </c>
      <c r="H4392" s="106">
        <f>Tabela9[[#This Row],[Valor do Provento R$]]/Tabela9[[#This Row],[Provento por 1 ou 1000 Ações]]</f>
        <v>4.3578583919999997E-2</v>
      </c>
    </row>
    <row r="4393" spans="1:8">
      <c r="A4393" s="119" t="s">
        <v>1605</v>
      </c>
      <c r="B4393" s="117" t="s">
        <v>1488</v>
      </c>
      <c r="C4393" s="140">
        <v>41246</v>
      </c>
      <c r="D4393" s="141">
        <v>0.58005613054000005</v>
      </c>
      <c r="E4393" s="119">
        <v>1</v>
      </c>
      <c r="F4393" s="119" t="s">
        <v>1489</v>
      </c>
      <c r="G4393" s="114">
        <f>IF([Data da Aprovação]&lt;&gt;"ESTATUTÁRIO",YEAR([Data da Aprovação]),"")</f>
        <v>2012</v>
      </c>
      <c r="H4393" s="106">
        <f>Tabela9[[#This Row],[Valor do Provento R$]]/Tabela9[[#This Row],[Provento por 1 ou 1000 Ações]]</f>
        <v>0.58005613054000005</v>
      </c>
    </row>
    <row r="4394" spans="1:8">
      <c r="A4394" s="118" t="s">
        <v>1605</v>
      </c>
      <c r="B4394" s="116" t="s">
        <v>1488</v>
      </c>
      <c r="C4394" s="138">
        <v>41246</v>
      </c>
      <c r="D4394" s="139">
        <v>1.0537440998400001</v>
      </c>
      <c r="E4394" s="118">
        <v>1</v>
      </c>
      <c r="F4394" s="118" t="s">
        <v>1492</v>
      </c>
      <c r="G4394" s="113">
        <f>IF([Data da Aprovação]&lt;&gt;"ESTATUTÁRIO",YEAR([Data da Aprovação]),"")</f>
        <v>2012</v>
      </c>
      <c r="H4394" s="106">
        <f>Tabela9[[#This Row],[Valor do Provento R$]]/Tabela9[[#This Row],[Provento por 1 ou 1000 Ações]]</f>
        <v>1.0537440998400001</v>
      </c>
    </row>
    <row r="4395" spans="1:8">
      <c r="A4395" s="119" t="s">
        <v>1605</v>
      </c>
      <c r="B4395" s="117" t="s">
        <v>1488</v>
      </c>
      <c r="C4395" s="140">
        <v>41619</v>
      </c>
      <c r="D4395" s="141">
        <v>0.91880023556000001</v>
      </c>
      <c r="E4395" s="119">
        <v>1</v>
      </c>
      <c r="F4395" s="119" t="s">
        <v>1489</v>
      </c>
      <c r="G4395" s="114">
        <f>IF([Data da Aprovação]&lt;&gt;"ESTATUTÁRIO",YEAR([Data da Aprovação]),"")</f>
        <v>2013</v>
      </c>
      <c r="H4395" s="106">
        <f>Tabela9[[#This Row],[Valor do Provento R$]]/Tabela9[[#This Row],[Provento por 1 ou 1000 Ações]]</f>
        <v>0.91880023556000001</v>
      </c>
    </row>
    <row r="4396" spans="1:8">
      <c r="A4396" s="118" t="s">
        <v>1605</v>
      </c>
      <c r="B4396" s="116" t="s">
        <v>1490</v>
      </c>
      <c r="C4396" s="138">
        <v>35912</v>
      </c>
      <c r="D4396" s="139">
        <v>0.15545386</v>
      </c>
      <c r="E4396" s="118">
        <v>1000</v>
      </c>
      <c r="F4396" s="118" t="s">
        <v>1492</v>
      </c>
      <c r="G4396" s="113">
        <f>IF([Data da Aprovação]&lt;&gt;"ESTATUTÁRIO",YEAR([Data da Aprovação]),"")</f>
        <v>1998</v>
      </c>
      <c r="H4396" s="106">
        <f>Tabela9[[#This Row],[Valor do Provento R$]]/Tabela9[[#This Row],[Provento por 1 ou 1000 Ações]]</f>
        <v>1.5545386000000001E-4</v>
      </c>
    </row>
    <row r="4397" spans="1:8">
      <c r="A4397" s="119" t="s">
        <v>1605</v>
      </c>
      <c r="B4397" s="117" t="s">
        <v>1490</v>
      </c>
      <c r="C4397" s="140">
        <v>37007</v>
      </c>
      <c r="D4397" s="141">
        <v>0.94774000000000003</v>
      </c>
      <c r="E4397" s="119">
        <v>1000</v>
      </c>
      <c r="F4397" s="119" t="s">
        <v>1492</v>
      </c>
      <c r="G4397" s="114">
        <f>IF([Data da Aprovação]&lt;&gt;"ESTATUTÁRIO",YEAR([Data da Aprovação]),"")</f>
        <v>2001</v>
      </c>
      <c r="H4397" s="106">
        <f>Tabela9[[#This Row],[Valor do Provento R$]]/Tabela9[[#This Row],[Provento por 1 ou 1000 Ações]]</f>
        <v>9.4773999999999998E-4</v>
      </c>
    </row>
    <row r="4398" spans="1:8">
      <c r="A4398" s="118" t="s">
        <v>1605</v>
      </c>
      <c r="B4398" s="116" t="s">
        <v>1502</v>
      </c>
      <c r="C4398" s="138">
        <v>37372</v>
      </c>
      <c r="D4398" s="139">
        <v>1.4328289999999999</v>
      </c>
      <c r="E4398" s="118">
        <v>1000</v>
      </c>
      <c r="F4398" s="118" t="s">
        <v>1492</v>
      </c>
      <c r="G4398" s="113">
        <f>IF([Data da Aprovação]&lt;&gt;"ESTATUTÁRIO",YEAR([Data da Aprovação]),"")</f>
        <v>2002</v>
      </c>
      <c r="H4398" s="106">
        <f>Tabela9[[#This Row],[Valor do Provento R$]]/Tabela9[[#This Row],[Provento por 1 ou 1000 Ações]]</f>
        <v>1.4328289999999998E-3</v>
      </c>
    </row>
    <row r="4399" spans="1:8">
      <c r="A4399" s="119" t="s">
        <v>1605</v>
      </c>
      <c r="B4399" s="117" t="s">
        <v>1502</v>
      </c>
      <c r="C4399" s="140">
        <v>37736</v>
      </c>
      <c r="D4399" s="141">
        <v>2.3809999999999998</v>
      </c>
      <c r="E4399" s="119">
        <v>1000</v>
      </c>
      <c r="F4399" s="119" t="s">
        <v>1492</v>
      </c>
      <c r="G4399" s="114">
        <f>IF([Data da Aprovação]&lt;&gt;"ESTATUTÁRIO",YEAR([Data da Aprovação]),"")</f>
        <v>2003</v>
      </c>
      <c r="H4399" s="106">
        <f>Tabela9[[#This Row],[Valor do Provento R$]]/Tabela9[[#This Row],[Provento por 1 ou 1000 Ações]]</f>
        <v>2.3809999999999999E-3</v>
      </c>
    </row>
    <row r="4400" spans="1:8">
      <c r="A4400" s="118" t="s">
        <v>1605</v>
      </c>
      <c r="B4400" s="116" t="s">
        <v>1502</v>
      </c>
      <c r="C4400" s="138">
        <v>38106</v>
      </c>
      <c r="D4400" s="139">
        <v>2.2873611</v>
      </c>
      <c r="E4400" s="118">
        <v>1000</v>
      </c>
      <c r="F4400" s="118" t="s">
        <v>1492</v>
      </c>
      <c r="G4400" s="113">
        <f>IF([Data da Aprovação]&lt;&gt;"ESTATUTÁRIO",YEAR([Data da Aprovação]),"")</f>
        <v>2004</v>
      </c>
      <c r="H4400" s="106">
        <f>Tabela9[[#This Row],[Valor do Provento R$]]/Tabela9[[#This Row],[Provento por 1 ou 1000 Ações]]</f>
        <v>2.2873610999999999E-3</v>
      </c>
    </row>
    <row r="4401" spans="1:8">
      <c r="A4401" s="119" t="s">
        <v>1605</v>
      </c>
      <c r="B4401" s="117" t="s">
        <v>1502</v>
      </c>
      <c r="C4401" s="140">
        <v>38467</v>
      </c>
      <c r="D4401" s="141">
        <v>13.7913</v>
      </c>
      <c r="E4401" s="119">
        <v>1000</v>
      </c>
      <c r="F4401" s="119" t="s">
        <v>1492</v>
      </c>
      <c r="G4401" s="114">
        <f>IF([Data da Aprovação]&lt;&gt;"ESTATUTÁRIO",YEAR([Data da Aprovação]),"")</f>
        <v>2005</v>
      </c>
      <c r="H4401" s="106">
        <f>Tabela9[[#This Row],[Valor do Provento R$]]/Tabela9[[#This Row],[Provento por 1 ou 1000 Ações]]</f>
        <v>1.3791299999999999E-2</v>
      </c>
    </row>
    <row r="4402" spans="1:8">
      <c r="A4402" s="118" t="s">
        <v>1605</v>
      </c>
      <c r="B4402" s="116" t="s">
        <v>1502</v>
      </c>
      <c r="C4402" s="138">
        <v>38607</v>
      </c>
      <c r="D4402" s="139">
        <v>8.9859012699999994</v>
      </c>
      <c r="E4402" s="118">
        <v>1000</v>
      </c>
      <c r="F4402" s="118" t="s">
        <v>1492</v>
      </c>
      <c r="G4402" s="113">
        <f>IF([Data da Aprovação]&lt;&gt;"ESTATUTÁRIO",YEAR([Data da Aprovação]),"")</f>
        <v>2005</v>
      </c>
      <c r="H4402" s="106">
        <f>Tabela9[[#This Row],[Valor do Provento R$]]/Tabela9[[#This Row],[Provento por 1 ou 1000 Ações]]</f>
        <v>8.9859012699999991E-3</v>
      </c>
    </row>
    <row r="4403" spans="1:8">
      <c r="A4403" s="119" t="s">
        <v>1605</v>
      </c>
      <c r="B4403" s="117" t="s">
        <v>1502</v>
      </c>
      <c r="C4403" s="140">
        <v>38684</v>
      </c>
      <c r="D4403" s="141">
        <v>4.4929506400000001</v>
      </c>
      <c r="E4403" s="119">
        <v>1000</v>
      </c>
      <c r="F4403" s="119" t="s">
        <v>1492</v>
      </c>
      <c r="G4403" s="114">
        <f>IF([Data da Aprovação]&lt;&gt;"ESTATUTÁRIO",YEAR([Data da Aprovação]),"")</f>
        <v>2005</v>
      </c>
      <c r="H4403" s="106">
        <f>Tabela9[[#This Row],[Valor do Provento R$]]/Tabela9[[#This Row],[Provento por 1 ou 1000 Ações]]</f>
        <v>4.4929506399999999E-3</v>
      </c>
    </row>
    <row r="4404" spans="1:8">
      <c r="A4404" s="118" t="s">
        <v>1605</v>
      </c>
      <c r="B4404" s="116" t="s">
        <v>1502</v>
      </c>
      <c r="C4404" s="138">
        <v>38835</v>
      </c>
      <c r="D4404" s="139">
        <v>13.677697999999999</v>
      </c>
      <c r="E4404" s="118">
        <v>1000</v>
      </c>
      <c r="F4404" s="118" t="s">
        <v>1492</v>
      </c>
      <c r="G4404" s="113">
        <f>IF([Data da Aprovação]&lt;&gt;"ESTATUTÁRIO",YEAR([Data da Aprovação]),"")</f>
        <v>2006</v>
      </c>
      <c r="H4404" s="106">
        <f>Tabela9[[#This Row],[Valor do Provento R$]]/Tabela9[[#This Row],[Provento por 1 ou 1000 Ações]]</f>
        <v>1.3677698E-2</v>
      </c>
    </row>
    <row r="4405" spans="1:8">
      <c r="A4405" s="119" t="s">
        <v>1605</v>
      </c>
      <c r="B4405" s="117" t="s">
        <v>1502</v>
      </c>
      <c r="C4405" s="140">
        <v>39037</v>
      </c>
      <c r="D4405" s="141">
        <v>15.994904269999999</v>
      </c>
      <c r="E4405" s="119">
        <v>1000</v>
      </c>
      <c r="F4405" s="119" t="s">
        <v>1492</v>
      </c>
      <c r="G4405" s="114">
        <f>IF([Data da Aprovação]&lt;&gt;"ESTATUTÁRIO",YEAR([Data da Aprovação]),"")</f>
        <v>2006</v>
      </c>
      <c r="H4405" s="106">
        <f>Tabela9[[#This Row],[Valor do Provento R$]]/Tabela9[[#This Row],[Provento por 1 ou 1000 Ações]]</f>
        <v>1.5994904269999999E-2</v>
      </c>
    </row>
    <row r="4406" spans="1:8">
      <c r="A4406" s="118" t="s">
        <v>1605</v>
      </c>
      <c r="B4406" s="116" t="s">
        <v>1502</v>
      </c>
      <c r="C4406" s="138">
        <v>39198</v>
      </c>
      <c r="D4406" s="139">
        <v>10.78308</v>
      </c>
      <c r="E4406" s="118">
        <v>1000</v>
      </c>
      <c r="F4406" s="118" t="s">
        <v>1492</v>
      </c>
      <c r="G4406" s="113">
        <f>IF([Data da Aprovação]&lt;&gt;"ESTATUTÁRIO",YEAR([Data da Aprovação]),"")</f>
        <v>2007</v>
      </c>
      <c r="H4406" s="106">
        <f>Tabela9[[#This Row],[Valor do Provento R$]]/Tabela9[[#This Row],[Provento por 1 ou 1000 Ações]]</f>
        <v>1.078308E-2</v>
      </c>
    </row>
    <row r="4407" spans="1:8">
      <c r="A4407" s="119" t="s">
        <v>1605</v>
      </c>
      <c r="B4407" s="117" t="s">
        <v>1502</v>
      </c>
      <c r="C4407" s="140">
        <v>39198</v>
      </c>
      <c r="D4407" s="141">
        <v>5.3466100000000001</v>
      </c>
      <c r="E4407" s="119">
        <v>1000</v>
      </c>
      <c r="F4407" s="119" t="s">
        <v>1492</v>
      </c>
      <c r="G4407" s="114">
        <f>IF([Data da Aprovação]&lt;&gt;"ESTATUTÁRIO",YEAR([Data da Aprovação]),"")</f>
        <v>2007</v>
      </c>
      <c r="H4407" s="106">
        <f>Tabela9[[#This Row],[Valor do Provento R$]]/Tabela9[[#This Row],[Provento por 1 ou 1000 Ações]]</f>
        <v>5.3466099999999999E-3</v>
      </c>
    </row>
    <row r="4408" spans="1:8">
      <c r="A4408" s="118" t="s">
        <v>1605</v>
      </c>
      <c r="B4408" s="116" t="s">
        <v>1502</v>
      </c>
      <c r="C4408" s="138">
        <v>39198</v>
      </c>
      <c r="D4408" s="139">
        <v>5.3396600000000003</v>
      </c>
      <c r="E4408" s="118">
        <v>1000</v>
      </c>
      <c r="F4408" s="118" t="s">
        <v>1492</v>
      </c>
      <c r="G4408" s="113">
        <f>IF([Data da Aprovação]&lt;&gt;"ESTATUTÁRIO",YEAR([Data da Aprovação]),"")</f>
        <v>2007</v>
      </c>
      <c r="H4408" s="106">
        <f>Tabela9[[#This Row],[Valor do Provento R$]]/Tabela9[[#This Row],[Provento por 1 ou 1000 Ações]]</f>
        <v>5.3396600000000004E-3</v>
      </c>
    </row>
    <row r="4409" spans="1:8">
      <c r="A4409" s="119" t="s">
        <v>1605</v>
      </c>
      <c r="B4409" s="117" t="s">
        <v>1502</v>
      </c>
      <c r="C4409" s="140">
        <v>39303</v>
      </c>
      <c r="D4409" s="141">
        <v>4.1335145875599997</v>
      </c>
      <c r="E4409" s="119">
        <v>1000</v>
      </c>
      <c r="F4409" s="119" t="s">
        <v>1492</v>
      </c>
      <c r="G4409" s="114">
        <f>IF([Data da Aprovação]&lt;&gt;"ESTATUTÁRIO",YEAR([Data da Aprovação]),"")</f>
        <v>2007</v>
      </c>
      <c r="H4409" s="106">
        <f>Tabela9[[#This Row],[Valor do Provento R$]]/Tabela9[[#This Row],[Provento por 1 ou 1000 Ações]]</f>
        <v>4.1335145875599994E-3</v>
      </c>
    </row>
    <row r="4410" spans="1:8">
      <c r="A4410" s="118" t="s">
        <v>1605</v>
      </c>
      <c r="B4410" s="116" t="s">
        <v>1502</v>
      </c>
      <c r="C4410" s="138">
        <v>39371</v>
      </c>
      <c r="D4410" s="139">
        <v>0.44120775208000002</v>
      </c>
      <c r="E4410" s="118">
        <v>1</v>
      </c>
      <c r="F4410" s="118" t="s">
        <v>1492</v>
      </c>
      <c r="G4410" s="113">
        <f>IF([Data da Aprovação]&lt;&gt;"ESTATUTÁRIO",YEAR([Data da Aprovação]),"")</f>
        <v>2007</v>
      </c>
      <c r="H4410" s="106">
        <f>Tabela9[[#This Row],[Valor do Provento R$]]/Tabela9[[#This Row],[Provento por 1 ou 1000 Ações]]</f>
        <v>0.44120775208000002</v>
      </c>
    </row>
    <row r="4411" spans="1:8">
      <c r="A4411" s="119" t="s">
        <v>1605</v>
      </c>
      <c r="B4411" s="117" t="s">
        <v>1502</v>
      </c>
      <c r="C4411" s="140">
        <v>39548</v>
      </c>
      <c r="D4411" s="141">
        <v>1.3478851905</v>
      </c>
      <c r="E4411" s="119">
        <v>1</v>
      </c>
      <c r="F4411" s="119" t="s">
        <v>1492</v>
      </c>
      <c r="G4411" s="114">
        <f>IF([Data da Aprovação]&lt;&gt;"ESTATUTÁRIO",YEAR([Data da Aprovação]),"")</f>
        <v>2008</v>
      </c>
      <c r="H4411" s="106">
        <f>Tabela9[[#This Row],[Valor do Provento R$]]/Tabela9[[#This Row],[Provento por 1 ou 1000 Ações]]</f>
        <v>1.3478851905</v>
      </c>
    </row>
    <row r="4412" spans="1:8">
      <c r="A4412" s="118" t="s">
        <v>1605</v>
      </c>
      <c r="B4412" s="116" t="s">
        <v>1502</v>
      </c>
      <c r="C4412" s="138">
        <v>39548</v>
      </c>
      <c r="D4412" s="139">
        <v>0.56341600975999995</v>
      </c>
      <c r="E4412" s="118">
        <v>1</v>
      </c>
      <c r="F4412" s="118" t="s">
        <v>1492</v>
      </c>
      <c r="G4412" s="113">
        <f>IF([Data da Aprovação]&lt;&gt;"ESTATUTÁRIO",YEAR([Data da Aprovação]),"")</f>
        <v>2008</v>
      </c>
      <c r="H4412" s="106">
        <f>Tabela9[[#This Row],[Valor do Provento R$]]/Tabela9[[#This Row],[Provento por 1 ou 1000 Ações]]</f>
        <v>0.56341600975999995</v>
      </c>
    </row>
    <row r="4413" spans="1:8">
      <c r="A4413" s="119" t="s">
        <v>1605</v>
      </c>
      <c r="B4413" s="117" t="s">
        <v>1502</v>
      </c>
      <c r="C4413" s="140">
        <v>39548</v>
      </c>
      <c r="D4413" s="141">
        <v>0.56341600975999995</v>
      </c>
      <c r="E4413" s="119">
        <v>1</v>
      </c>
      <c r="F4413" s="119" t="s">
        <v>1492</v>
      </c>
      <c r="G4413" s="114">
        <f>IF([Data da Aprovação]&lt;&gt;"ESTATUTÁRIO",YEAR([Data da Aprovação]),"")</f>
        <v>2008</v>
      </c>
      <c r="H4413" s="106">
        <f>Tabela9[[#This Row],[Valor do Provento R$]]/Tabela9[[#This Row],[Provento por 1 ou 1000 Ações]]</f>
        <v>0.56341600975999995</v>
      </c>
    </row>
    <row r="4414" spans="1:8">
      <c r="A4414" s="118" t="s">
        <v>1605</v>
      </c>
      <c r="B4414" s="116" t="s">
        <v>1502</v>
      </c>
      <c r="C4414" s="138">
        <v>39926</v>
      </c>
      <c r="D4414" s="139">
        <v>0.89859012725999998</v>
      </c>
      <c r="E4414" s="118">
        <v>1</v>
      </c>
      <c r="F4414" s="118" t="s">
        <v>1492</v>
      </c>
      <c r="G4414" s="113">
        <f>IF([Data da Aprovação]&lt;&gt;"ESTATUTÁRIO",YEAR([Data da Aprovação]),"")</f>
        <v>2009</v>
      </c>
      <c r="H4414" s="106">
        <f>Tabela9[[#This Row],[Valor do Provento R$]]/Tabela9[[#This Row],[Provento por 1 ou 1000 Ações]]</f>
        <v>0.89859012725999998</v>
      </c>
    </row>
    <row r="4415" spans="1:8">
      <c r="A4415" s="119" t="s">
        <v>1605</v>
      </c>
      <c r="B4415" s="117" t="s">
        <v>1502</v>
      </c>
      <c r="C4415" s="140">
        <v>39926</v>
      </c>
      <c r="D4415" s="141">
        <v>0.44929506324000001</v>
      </c>
      <c r="E4415" s="119">
        <v>1</v>
      </c>
      <c r="F4415" s="119" t="s">
        <v>1492</v>
      </c>
      <c r="G4415" s="114">
        <f>IF([Data da Aprovação]&lt;&gt;"ESTATUTÁRIO",YEAR([Data da Aprovação]),"")</f>
        <v>2009</v>
      </c>
      <c r="H4415" s="106">
        <f>Tabela9[[#This Row],[Valor do Provento R$]]/Tabela9[[#This Row],[Provento por 1 ou 1000 Ações]]</f>
        <v>0.44929506324000001</v>
      </c>
    </row>
    <row r="4416" spans="1:8">
      <c r="A4416" s="118" t="s">
        <v>1605</v>
      </c>
      <c r="B4416" s="116" t="s">
        <v>1502</v>
      </c>
      <c r="C4416" s="138">
        <v>39926</v>
      </c>
      <c r="D4416" s="139">
        <v>0.44822950721999999</v>
      </c>
      <c r="E4416" s="118">
        <v>1</v>
      </c>
      <c r="F4416" s="118" t="s">
        <v>1492</v>
      </c>
      <c r="G4416" s="113">
        <f>IF([Data da Aprovação]&lt;&gt;"ESTATUTÁRIO",YEAR([Data da Aprovação]),"")</f>
        <v>2009</v>
      </c>
      <c r="H4416" s="106">
        <f>Tabela9[[#This Row],[Valor do Provento R$]]/Tabela9[[#This Row],[Provento por 1 ou 1000 Ações]]</f>
        <v>0.44822950721999999</v>
      </c>
    </row>
    <row r="4417" spans="1:8">
      <c r="A4417" s="119" t="s">
        <v>1605</v>
      </c>
      <c r="B4417" s="117" t="s">
        <v>1502</v>
      </c>
      <c r="C4417" s="140">
        <v>40114</v>
      </c>
      <c r="D4417" s="141">
        <v>0.57823436893000002</v>
      </c>
      <c r="E4417" s="119">
        <v>1</v>
      </c>
      <c r="F4417" s="119" t="s">
        <v>1489</v>
      </c>
      <c r="G4417" s="114">
        <f>IF([Data da Aprovação]&lt;&gt;"ESTATUTÁRIO",YEAR([Data da Aprovação]),"")</f>
        <v>2009</v>
      </c>
      <c r="H4417" s="106">
        <f>Tabela9[[#This Row],[Valor do Provento R$]]/Tabela9[[#This Row],[Provento por 1 ou 1000 Ações]]</f>
        <v>0.57823436893000002</v>
      </c>
    </row>
    <row r="4418" spans="1:8">
      <c r="A4418" s="118" t="s">
        <v>1605</v>
      </c>
      <c r="B4418" s="116" t="s">
        <v>1502</v>
      </c>
      <c r="C4418" s="138">
        <v>40163</v>
      </c>
      <c r="D4418" s="139">
        <v>3.7279300590000002E-2</v>
      </c>
      <c r="E4418" s="118">
        <v>1</v>
      </c>
      <c r="F4418" s="118" t="s">
        <v>1489</v>
      </c>
      <c r="G4418" s="113">
        <f>IF([Data da Aprovação]&lt;&gt;"ESTATUTÁRIO",YEAR([Data da Aprovação]),"")</f>
        <v>2009</v>
      </c>
      <c r="H4418" s="106">
        <f>Tabela9[[#This Row],[Valor do Provento R$]]/Tabela9[[#This Row],[Provento por 1 ou 1000 Ações]]</f>
        <v>3.7279300590000002E-2</v>
      </c>
    </row>
    <row r="4419" spans="1:8">
      <c r="A4419" s="119" t="s">
        <v>1605</v>
      </c>
      <c r="B4419" s="117" t="s">
        <v>1502</v>
      </c>
      <c r="C4419" s="140">
        <v>40266</v>
      </c>
      <c r="D4419" s="141">
        <v>0.25251990060000001</v>
      </c>
      <c r="E4419" s="119">
        <v>1</v>
      </c>
      <c r="F4419" s="119" t="s">
        <v>1492</v>
      </c>
      <c r="G4419" s="114">
        <f>IF([Data da Aprovação]&lt;&gt;"ESTATUTÁRIO",YEAR([Data da Aprovação]),"")</f>
        <v>2010</v>
      </c>
      <c r="H4419" s="106">
        <f>Tabela9[[#This Row],[Valor do Provento R$]]/Tabela9[[#This Row],[Provento por 1 ou 1000 Ações]]</f>
        <v>0.25251990060000001</v>
      </c>
    </row>
    <row r="4420" spans="1:8">
      <c r="A4420" s="118" t="s">
        <v>1605</v>
      </c>
      <c r="B4420" s="116" t="s">
        <v>1502</v>
      </c>
      <c r="C4420" s="138">
        <v>40294</v>
      </c>
      <c r="D4420" s="139">
        <v>0.69099973259000003</v>
      </c>
      <c r="E4420" s="118">
        <v>1</v>
      </c>
      <c r="F4420" s="118" t="s">
        <v>1492</v>
      </c>
      <c r="G4420" s="113">
        <f>IF([Data da Aprovação]&lt;&gt;"ESTATUTÁRIO",YEAR([Data da Aprovação]),"")</f>
        <v>2010</v>
      </c>
      <c r="H4420" s="106">
        <f>Tabela9[[#This Row],[Valor do Provento R$]]/Tabela9[[#This Row],[Provento por 1 ou 1000 Ações]]</f>
        <v>0.69099973259000003</v>
      </c>
    </row>
    <row r="4421" spans="1:8">
      <c r="A4421" s="119" t="s">
        <v>1605</v>
      </c>
      <c r="B4421" s="117" t="s">
        <v>1502</v>
      </c>
      <c r="C4421" s="140">
        <v>40294</v>
      </c>
      <c r="D4421" s="141">
        <v>0.98844913952000002</v>
      </c>
      <c r="E4421" s="119">
        <v>1</v>
      </c>
      <c r="F4421" s="119" t="s">
        <v>1492</v>
      </c>
      <c r="G4421" s="114">
        <f>IF([Data da Aprovação]&lt;&gt;"ESTATUTÁRIO",YEAR([Data da Aprovação]),"")</f>
        <v>2010</v>
      </c>
      <c r="H4421" s="106">
        <f>Tabela9[[#This Row],[Valor do Provento R$]]/Tabela9[[#This Row],[Provento por 1 ou 1000 Ações]]</f>
        <v>0.98844913952000002</v>
      </c>
    </row>
    <row r="4422" spans="1:8">
      <c r="A4422" s="118" t="s">
        <v>1605</v>
      </c>
      <c r="B4422" s="116" t="s">
        <v>1502</v>
      </c>
      <c r="C4422" s="138">
        <v>40294</v>
      </c>
      <c r="D4422" s="139">
        <v>0.89859012725999998</v>
      </c>
      <c r="E4422" s="118">
        <v>1</v>
      </c>
      <c r="F4422" s="118" t="s">
        <v>1492</v>
      </c>
      <c r="G4422" s="113">
        <f>IF([Data da Aprovação]&lt;&gt;"ESTATUTÁRIO",YEAR([Data da Aprovação]),"")</f>
        <v>2010</v>
      </c>
      <c r="H4422" s="106">
        <f>Tabela9[[#This Row],[Valor do Provento R$]]/Tabela9[[#This Row],[Provento por 1 ou 1000 Ações]]</f>
        <v>0.89859012725999998</v>
      </c>
    </row>
    <row r="4423" spans="1:8">
      <c r="A4423" s="119" t="s">
        <v>1605</v>
      </c>
      <c r="B4423" s="117" t="s">
        <v>1502</v>
      </c>
      <c r="C4423" s="140">
        <v>40358</v>
      </c>
      <c r="D4423" s="141">
        <v>0.30930600522000001</v>
      </c>
      <c r="E4423" s="119">
        <v>1</v>
      </c>
      <c r="F4423" s="119" t="s">
        <v>1489</v>
      </c>
      <c r="G4423" s="114">
        <f>IF([Data da Aprovação]&lt;&gt;"ESTATUTÁRIO",YEAR([Data da Aprovação]),"")</f>
        <v>2010</v>
      </c>
      <c r="H4423" s="106">
        <f>Tabela9[[#This Row],[Valor do Provento R$]]/Tabela9[[#This Row],[Provento por 1 ou 1000 Ações]]</f>
        <v>0.30930600522000001</v>
      </c>
    </row>
    <row r="4424" spans="1:8">
      <c r="A4424" s="118" t="s">
        <v>1605</v>
      </c>
      <c r="B4424" s="116" t="s">
        <v>1502</v>
      </c>
      <c r="C4424" s="138">
        <v>40416</v>
      </c>
      <c r="D4424" s="139">
        <v>8.5422010549999997E-2</v>
      </c>
      <c r="E4424" s="118">
        <v>1</v>
      </c>
      <c r="F4424" s="118" t="s">
        <v>1489</v>
      </c>
      <c r="G4424" s="113">
        <f>IF([Data da Aprovação]&lt;&gt;"ESTATUTÁRIO",YEAR([Data da Aprovação]),"")</f>
        <v>2010</v>
      </c>
      <c r="H4424" s="106">
        <f>Tabela9[[#This Row],[Valor do Provento R$]]/Tabela9[[#This Row],[Provento por 1 ou 1000 Ações]]</f>
        <v>8.5422010549999997E-2</v>
      </c>
    </row>
    <row r="4425" spans="1:8">
      <c r="A4425" s="119" t="s">
        <v>1605</v>
      </c>
      <c r="B4425" s="117" t="s">
        <v>1502</v>
      </c>
      <c r="C4425" s="140">
        <v>40476</v>
      </c>
      <c r="D4425" s="141">
        <v>0.44929506324000001</v>
      </c>
      <c r="E4425" s="119">
        <v>1</v>
      </c>
      <c r="F4425" s="119" t="s">
        <v>1492</v>
      </c>
      <c r="G4425" s="114">
        <f>IF([Data da Aprovação]&lt;&gt;"ESTATUTÁRIO",YEAR([Data da Aprovação]),"")</f>
        <v>2010</v>
      </c>
      <c r="H4425" s="106">
        <f>Tabela9[[#This Row],[Valor do Provento R$]]/Tabela9[[#This Row],[Provento por 1 ou 1000 Ações]]</f>
        <v>0.44929506324000001</v>
      </c>
    </row>
    <row r="4426" spans="1:8">
      <c r="A4426" s="118" t="s">
        <v>1605</v>
      </c>
      <c r="B4426" s="116" t="s">
        <v>1502</v>
      </c>
      <c r="C4426" s="138">
        <v>40476</v>
      </c>
      <c r="D4426" s="139">
        <v>8.5422010549999997E-2</v>
      </c>
      <c r="E4426" s="118">
        <v>1</v>
      </c>
      <c r="F4426" s="118" t="s">
        <v>1489</v>
      </c>
      <c r="G4426" s="113">
        <f>IF([Data da Aprovação]&lt;&gt;"ESTATUTÁRIO",YEAR([Data da Aprovação]),"")</f>
        <v>2010</v>
      </c>
      <c r="H4426" s="106">
        <f>Tabela9[[#This Row],[Valor do Provento R$]]/Tabela9[[#This Row],[Provento por 1 ou 1000 Ações]]</f>
        <v>8.5422010549999997E-2</v>
      </c>
    </row>
    <row r="4427" spans="1:8">
      <c r="A4427" s="119" t="s">
        <v>1605</v>
      </c>
      <c r="B4427" s="117" t="s">
        <v>1502</v>
      </c>
      <c r="C4427" s="140">
        <v>40528</v>
      </c>
      <c r="D4427" s="141">
        <v>8.0494258250000006E-2</v>
      </c>
      <c r="E4427" s="119">
        <v>1</v>
      </c>
      <c r="F4427" s="119" t="s">
        <v>1489</v>
      </c>
      <c r="G4427" s="114">
        <f>IF([Data da Aprovação]&lt;&gt;"ESTATUTÁRIO",YEAR([Data da Aprovação]),"")</f>
        <v>2010</v>
      </c>
      <c r="H4427" s="106">
        <f>Tabela9[[#This Row],[Valor do Provento R$]]/Tabela9[[#This Row],[Provento por 1 ou 1000 Ações]]</f>
        <v>8.0494258250000006E-2</v>
      </c>
    </row>
    <row r="4428" spans="1:8">
      <c r="A4428" s="118" t="s">
        <v>1605</v>
      </c>
      <c r="B4428" s="116" t="s">
        <v>1502</v>
      </c>
      <c r="C4428" s="138">
        <v>40661</v>
      </c>
      <c r="D4428" s="139">
        <v>0.41608215589999997</v>
      </c>
      <c r="E4428" s="118">
        <v>1</v>
      </c>
      <c r="F4428" s="118" t="s">
        <v>1492</v>
      </c>
      <c r="G4428" s="113">
        <f>IF([Data da Aprovação]&lt;&gt;"ESTATUTÁRIO",YEAR([Data da Aprovação]),"")</f>
        <v>2011</v>
      </c>
      <c r="H4428" s="106">
        <f>Tabela9[[#This Row],[Valor do Provento R$]]/Tabela9[[#This Row],[Provento por 1 ou 1000 Ações]]</f>
        <v>0.41608215589999997</v>
      </c>
    </row>
    <row r="4429" spans="1:8">
      <c r="A4429" s="119" t="s">
        <v>1605</v>
      </c>
      <c r="B4429" s="117" t="s">
        <v>1502</v>
      </c>
      <c r="C4429" s="140">
        <v>40661</v>
      </c>
      <c r="D4429" s="141">
        <v>1.1681671648</v>
      </c>
      <c r="E4429" s="119">
        <v>1</v>
      </c>
      <c r="F4429" s="119" t="s">
        <v>1492</v>
      </c>
      <c r="G4429" s="114">
        <f>IF([Data da Aprovação]&lt;&gt;"ESTATUTÁRIO",YEAR([Data da Aprovação]),"")</f>
        <v>2011</v>
      </c>
      <c r="H4429" s="106">
        <f>Tabela9[[#This Row],[Valor do Provento R$]]/Tabela9[[#This Row],[Provento por 1 ou 1000 Ações]]</f>
        <v>1.1681671648</v>
      </c>
    </row>
    <row r="4430" spans="1:8">
      <c r="A4430" s="118" t="s">
        <v>1605</v>
      </c>
      <c r="B4430" s="116" t="s">
        <v>1502</v>
      </c>
      <c r="C4430" s="138">
        <v>40661</v>
      </c>
      <c r="D4430" s="139">
        <v>1.07830815212</v>
      </c>
      <c r="E4430" s="118">
        <v>1</v>
      </c>
      <c r="F4430" s="118" t="s">
        <v>1492</v>
      </c>
      <c r="G4430" s="113">
        <f>IF([Data da Aprovação]&lt;&gt;"ESTATUTÁRIO",YEAR([Data da Aprovação]),"")</f>
        <v>2011</v>
      </c>
      <c r="H4430" s="106">
        <f>Tabela9[[#This Row],[Valor do Provento R$]]/Tabela9[[#This Row],[Provento por 1 ou 1000 Ações]]</f>
        <v>1.07830815212</v>
      </c>
    </row>
    <row r="4431" spans="1:8">
      <c r="A4431" s="119" t="s">
        <v>1605</v>
      </c>
      <c r="B4431" s="117" t="s">
        <v>1502</v>
      </c>
      <c r="C4431" s="140">
        <v>40662</v>
      </c>
      <c r="D4431" s="141">
        <v>0.75208500888999996</v>
      </c>
      <c r="E4431" s="119">
        <v>1</v>
      </c>
      <c r="F4431" s="119" t="s">
        <v>1492</v>
      </c>
      <c r="G4431" s="114">
        <f>IF([Data da Aprovação]&lt;&gt;"ESTATUTÁRIO",YEAR([Data da Aprovação]),"")</f>
        <v>2011</v>
      </c>
      <c r="H4431" s="106">
        <f>Tabela9[[#This Row],[Valor do Provento R$]]/Tabela9[[#This Row],[Provento por 1 ou 1000 Ações]]</f>
        <v>0.75208500888999996</v>
      </c>
    </row>
    <row r="4432" spans="1:8">
      <c r="A4432" s="118" t="s">
        <v>1605</v>
      </c>
      <c r="B4432" s="116" t="s">
        <v>1502</v>
      </c>
      <c r="C4432" s="138">
        <v>40722</v>
      </c>
      <c r="D4432" s="139">
        <v>0.33958146834000003</v>
      </c>
      <c r="E4432" s="118">
        <v>1</v>
      </c>
      <c r="F4432" s="118" t="s">
        <v>1489</v>
      </c>
      <c r="G4432" s="113">
        <f>IF([Data da Aprovação]&lt;&gt;"ESTATUTÁRIO",YEAR([Data da Aprovação]),"")</f>
        <v>2011</v>
      </c>
      <c r="H4432" s="106">
        <f>Tabela9[[#This Row],[Valor do Provento R$]]/Tabela9[[#This Row],[Provento por 1 ou 1000 Ações]]</f>
        <v>0.33958146834000003</v>
      </c>
    </row>
    <row r="4433" spans="1:8">
      <c r="A4433" s="119" t="s">
        <v>1605</v>
      </c>
      <c r="B4433" s="117" t="s">
        <v>1502</v>
      </c>
      <c r="C4433" s="140">
        <v>40843</v>
      </c>
      <c r="D4433" s="141">
        <v>0.14380932677</v>
      </c>
      <c r="E4433" s="119">
        <v>1</v>
      </c>
      <c r="F4433" s="119" t="s">
        <v>1489</v>
      </c>
      <c r="G4433" s="114">
        <f>IF([Data da Aprovação]&lt;&gt;"ESTATUTÁRIO",YEAR([Data da Aprovação]),"")</f>
        <v>2011</v>
      </c>
      <c r="H4433" s="106">
        <f>Tabela9[[#This Row],[Valor do Provento R$]]/Tabela9[[#This Row],[Provento por 1 ou 1000 Ações]]</f>
        <v>0.14380932677</v>
      </c>
    </row>
    <row r="4434" spans="1:8">
      <c r="A4434" s="118" t="s">
        <v>1605</v>
      </c>
      <c r="B4434" s="116" t="s">
        <v>1502</v>
      </c>
      <c r="C4434" s="138">
        <v>40863</v>
      </c>
      <c r="D4434" s="139">
        <v>9.5872884490000004E-2</v>
      </c>
      <c r="E4434" s="118">
        <v>1</v>
      </c>
      <c r="F4434" s="118" t="s">
        <v>1489</v>
      </c>
      <c r="G4434" s="113">
        <f>IF([Data da Aprovação]&lt;&gt;"ESTATUTÁRIO",YEAR([Data da Aprovação]),"")</f>
        <v>2011</v>
      </c>
      <c r="H4434" s="106">
        <f>Tabela9[[#This Row],[Valor do Provento R$]]/Tabela9[[#This Row],[Provento por 1 ou 1000 Ações]]</f>
        <v>9.5872884490000004E-2</v>
      </c>
    </row>
    <row r="4435" spans="1:8">
      <c r="A4435" s="119" t="s">
        <v>1605</v>
      </c>
      <c r="B4435" s="117" t="s">
        <v>1502</v>
      </c>
      <c r="C4435" s="140">
        <v>40892</v>
      </c>
      <c r="D4435" s="141">
        <v>4.7936442240000002E-2</v>
      </c>
      <c r="E4435" s="119">
        <v>1</v>
      </c>
      <c r="F4435" s="119" t="s">
        <v>1489</v>
      </c>
      <c r="G4435" s="114">
        <f>IF([Data da Aprovação]&lt;&gt;"ESTATUTÁRIO",YEAR([Data da Aprovação]),"")</f>
        <v>2011</v>
      </c>
      <c r="H4435" s="106">
        <f>Tabela9[[#This Row],[Valor do Provento R$]]/Tabela9[[#This Row],[Provento por 1 ou 1000 Ações]]</f>
        <v>4.7936442240000002E-2</v>
      </c>
    </row>
    <row r="4436" spans="1:8">
      <c r="A4436" s="118" t="s">
        <v>1605</v>
      </c>
      <c r="B4436" s="116" t="s">
        <v>1502</v>
      </c>
      <c r="C4436" s="138">
        <v>41246</v>
      </c>
      <c r="D4436" s="139">
        <v>0.63806174360000001</v>
      </c>
      <c r="E4436" s="118">
        <v>1</v>
      </c>
      <c r="F4436" s="118" t="s">
        <v>1489</v>
      </c>
      <c r="G4436" s="113">
        <f>IF([Data da Aprovação]&lt;&gt;"ESTATUTÁRIO",YEAR([Data da Aprovação]),"")</f>
        <v>2012</v>
      </c>
      <c r="H4436" s="106">
        <f>Tabela9[[#This Row],[Valor do Provento R$]]/Tabela9[[#This Row],[Provento por 1 ou 1000 Ações]]</f>
        <v>0.63806174360000001</v>
      </c>
    </row>
    <row r="4437" spans="1:8">
      <c r="A4437" s="119" t="s">
        <v>1605</v>
      </c>
      <c r="B4437" s="117" t="s">
        <v>1502</v>
      </c>
      <c r="C4437" s="140">
        <v>41246</v>
      </c>
      <c r="D4437" s="141">
        <v>1.1591185098200001</v>
      </c>
      <c r="E4437" s="119">
        <v>1</v>
      </c>
      <c r="F4437" s="119" t="s">
        <v>1492</v>
      </c>
      <c r="G4437" s="114">
        <f>IF([Data da Aprovação]&lt;&gt;"ESTATUTÁRIO",YEAR([Data da Aprovação]),"")</f>
        <v>2012</v>
      </c>
      <c r="H4437" s="106">
        <f>Tabela9[[#This Row],[Valor do Provento R$]]/Tabela9[[#This Row],[Provento por 1 ou 1000 Ações]]</f>
        <v>1.1591185098200001</v>
      </c>
    </row>
    <row r="4438" spans="1:8">
      <c r="A4438" s="118" t="s">
        <v>1605</v>
      </c>
      <c r="B4438" s="116" t="s">
        <v>1502</v>
      </c>
      <c r="C4438" s="138">
        <v>41619</v>
      </c>
      <c r="D4438" s="139">
        <v>1.0106802591099999</v>
      </c>
      <c r="E4438" s="118">
        <v>1</v>
      </c>
      <c r="F4438" s="118" t="s">
        <v>1489</v>
      </c>
      <c r="G4438" s="113">
        <f>IF([Data da Aprovação]&lt;&gt;"ESTATUTÁRIO",YEAR([Data da Aprovação]),"")</f>
        <v>2013</v>
      </c>
      <c r="H4438" s="106">
        <f>Tabela9[[#This Row],[Valor do Provento R$]]/Tabela9[[#This Row],[Provento por 1 ou 1000 Ações]]</f>
        <v>1.0106802591099999</v>
      </c>
    </row>
    <row r="4439" spans="1:8">
      <c r="A4439" s="119" t="s">
        <v>1606</v>
      </c>
      <c r="B4439" s="117" t="s">
        <v>1488</v>
      </c>
      <c r="C4439" s="140">
        <v>35184</v>
      </c>
      <c r="D4439" s="141">
        <v>3.0021930000000001</v>
      </c>
      <c r="E4439" s="119">
        <v>1000</v>
      </c>
      <c r="F4439" s="119" t="s">
        <v>1492</v>
      </c>
      <c r="G4439" s="114">
        <f>IF([Data da Aprovação]&lt;&gt;"ESTATUTÁRIO",YEAR([Data da Aprovação]),"")</f>
        <v>1996</v>
      </c>
      <c r="H4439" s="106">
        <f>Tabela9[[#This Row],[Valor do Provento R$]]/Tabela9[[#This Row],[Provento por 1 ou 1000 Ações]]</f>
        <v>3.0021930000000002E-3</v>
      </c>
    </row>
    <row r="4440" spans="1:8">
      <c r="A4440" s="118" t="s">
        <v>1606</v>
      </c>
      <c r="B4440" s="116" t="s">
        <v>1488</v>
      </c>
      <c r="C4440" s="138">
        <v>35184</v>
      </c>
      <c r="D4440" s="139">
        <v>1.236937</v>
      </c>
      <c r="E4440" s="118">
        <v>1000</v>
      </c>
      <c r="F4440" s="118" t="s">
        <v>1492</v>
      </c>
      <c r="G4440" s="113">
        <f>IF([Data da Aprovação]&lt;&gt;"ESTATUTÁRIO",YEAR([Data da Aprovação]),"")</f>
        <v>1996</v>
      </c>
      <c r="H4440" s="106">
        <f>Tabela9[[#This Row],[Valor do Provento R$]]/Tabela9[[#This Row],[Provento por 1 ou 1000 Ações]]</f>
        <v>1.236937E-3</v>
      </c>
    </row>
    <row r="4441" spans="1:8">
      <c r="A4441" s="119" t="s">
        <v>1606</v>
      </c>
      <c r="B4441" s="117" t="s">
        <v>1488</v>
      </c>
      <c r="C4441" s="140">
        <v>39202</v>
      </c>
      <c r="D4441" s="141">
        <v>8.4499999999999993</v>
      </c>
      <c r="E4441" s="119">
        <v>1</v>
      </c>
      <c r="F4441" s="119" t="s">
        <v>1492</v>
      </c>
      <c r="G4441" s="114">
        <f>IF([Data da Aprovação]&lt;&gt;"ESTATUTÁRIO",YEAR([Data da Aprovação]),"")</f>
        <v>2007</v>
      </c>
      <c r="H4441" s="106">
        <f>Tabela9[[#This Row],[Valor do Provento R$]]/Tabela9[[#This Row],[Provento por 1 ou 1000 Ações]]</f>
        <v>8.4499999999999993</v>
      </c>
    </row>
    <row r="4442" spans="1:8">
      <c r="A4442" s="118" t="s">
        <v>1606</v>
      </c>
      <c r="B4442" s="116" t="s">
        <v>1490</v>
      </c>
      <c r="C4442" s="138">
        <v>35184</v>
      </c>
      <c r="D4442" s="139">
        <v>3.0021930000000001</v>
      </c>
      <c r="E4442" s="118">
        <v>1000</v>
      </c>
      <c r="F4442" s="118" t="s">
        <v>1492</v>
      </c>
      <c r="G4442" s="113">
        <f>IF([Data da Aprovação]&lt;&gt;"ESTATUTÁRIO",YEAR([Data da Aprovação]),"")</f>
        <v>1996</v>
      </c>
      <c r="H4442" s="106">
        <f>Tabela9[[#This Row],[Valor do Provento R$]]/Tabela9[[#This Row],[Provento por 1 ou 1000 Ações]]</f>
        <v>3.0021930000000002E-3</v>
      </c>
    </row>
    <row r="4443" spans="1:8">
      <c r="A4443" s="119" t="s">
        <v>1606</v>
      </c>
      <c r="B4443" s="117" t="s">
        <v>1490</v>
      </c>
      <c r="C4443" s="140">
        <v>35184</v>
      </c>
      <c r="D4443" s="141">
        <v>1.236937</v>
      </c>
      <c r="E4443" s="119">
        <v>1000</v>
      </c>
      <c r="F4443" s="119" t="s">
        <v>1492</v>
      </c>
      <c r="G4443" s="114">
        <f>IF([Data da Aprovação]&lt;&gt;"ESTATUTÁRIO",YEAR([Data da Aprovação]),"")</f>
        <v>1996</v>
      </c>
      <c r="H4443" s="106">
        <f>Tabela9[[#This Row],[Valor do Provento R$]]/Tabela9[[#This Row],[Provento por 1 ou 1000 Ações]]</f>
        <v>1.236937E-3</v>
      </c>
    </row>
    <row r="4444" spans="1:8">
      <c r="A4444" s="118" t="s">
        <v>1606</v>
      </c>
      <c r="B4444" s="116" t="s">
        <v>1490</v>
      </c>
      <c r="C4444" s="138">
        <v>36280</v>
      </c>
      <c r="D4444" s="139">
        <v>0.15040000000000001</v>
      </c>
      <c r="E4444" s="118">
        <v>1000</v>
      </c>
      <c r="F4444" s="118" t="s">
        <v>1492</v>
      </c>
      <c r="G4444" s="113">
        <f>IF([Data da Aprovação]&lt;&gt;"ESTATUTÁRIO",YEAR([Data da Aprovação]),"")</f>
        <v>1999</v>
      </c>
      <c r="H4444" s="106">
        <f>Tabela9[[#This Row],[Valor do Provento R$]]/Tabela9[[#This Row],[Provento por 1 ou 1000 Ações]]</f>
        <v>1.504E-4</v>
      </c>
    </row>
    <row r="4445" spans="1:8">
      <c r="A4445" s="119" t="s">
        <v>1606</v>
      </c>
      <c r="B4445" s="117" t="s">
        <v>1490</v>
      </c>
      <c r="C4445" s="140">
        <v>36280</v>
      </c>
      <c r="D4445" s="141">
        <v>5.1356999999999999</v>
      </c>
      <c r="E4445" s="119">
        <v>1000</v>
      </c>
      <c r="F4445" s="119" t="s">
        <v>1492</v>
      </c>
      <c r="G4445" s="114">
        <f>IF([Data da Aprovação]&lt;&gt;"ESTATUTÁRIO",YEAR([Data da Aprovação]),"")</f>
        <v>1999</v>
      </c>
      <c r="H4445" s="106">
        <f>Tabela9[[#This Row],[Valor do Provento R$]]/Tabela9[[#This Row],[Provento por 1 ou 1000 Ações]]</f>
        <v>5.1357E-3</v>
      </c>
    </row>
    <row r="4446" spans="1:8">
      <c r="A4446" s="118" t="s">
        <v>1606</v>
      </c>
      <c r="B4446" s="116" t="s">
        <v>1490</v>
      </c>
      <c r="C4446" s="138">
        <v>37396</v>
      </c>
      <c r="D4446" s="139">
        <v>5.2504229999999996</v>
      </c>
      <c r="E4446" s="118">
        <v>1000</v>
      </c>
      <c r="F4446" s="118" t="s">
        <v>1492</v>
      </c>
      <c r="G4446" s="113">
        <f>IF([Data da Aprovação]&lt;&gt;"ESTATUTÁRIO",YEAR([Data da Aprovação]),"")</f>
        <v>2002</v>
      </c>
      <c r="H4446" s="106">
        <f>Tabela9[[#This Row],[Valor do Provento R$]]/Tabela9[[#This Row],[Provento por 1 ou 1000 Ações]]</f>
        <v>5.2504229999999997E-3</v>
      </c>
    </row>
    <row r="4447" spans="1:8">
      <c r="A4447" s="119" t="s">
        <v>1606</v>
      </c>
      <c r="B4447" s="117" t="s">
        <v>1490</v>
      </c>
      <c r="C4447" s="140">
        <v>37858</v>
      </c>
      <c r="D4447" s="141">
        <v>0.73069739</v>
      </c>
      <c r="E4447" s="119">
        <v>1000</v>
      </c>
      <c r="F4447" s="119" t="s">
        <v>1492</v>
      </c>
      <c r="G4447" s="114">
        <f>IF([Data da Aprovação]&lt;&gt;"ESTATUTÁRIO",YEAR([Data da Aprovação]),"")</f>
        <v>2003</v>
      </c>
      <c r="H4447" s="106">
        <f>Tabela9[[#This Row],[Valor do Provento R$]]/Tabela9[[#This Row],[Provento por 1 ou 1000 Ações]]</f>
        <v>7.3069739000000006E-4</v>
      </c>
    </row>
    <row r="4448" spans="1:8">
      <c r="A4448" s="118" t="s">
        <v>1606</v>
      </c>
      <c r="B4448" s="116" t="s">
        <v>1490</v>
      </c>
      <c r="C4448" s="138">
        <v>39202</v>
      </c>
      <c r="D4448" s="139">
        <v>8.4499999999999993</v>
      </c>
      <c r="E4448" s="118">
        <v>1</v>
      </c>
      <c r="F4448" s="118" t="s">
        <v>1492</v>
      </c>
      <c r="G4448" s="113">
        <f>IF([Data da Aprovação]&lt;&gt;"ESTATUTÁRIO",YEAR([Data da Aprovação]),"")</f>
        <v>2007</v>
      </c>
      <c r="H4448" s="106">
        <f>Tabela9[[#This Row],[Valor do Provento R$]]/Tabela9[[#This Row],[Provento por 1 ou 1000 Ações]]</f>
        <v>8.4499999999999993</v>
      </c>
    </row>
    <row r="4449" spans="1:8">
      <c r="A4449" s="119" t="s">
        <v>1607</v>
      </c>
      <c r="B4449" s="117" t="s">
        <v>1488</v>
      </c>
      <c r="C4449" s="140">
        <v>38825</v>
      </c>
      <c r="D4449" s="141">
        <v>3.5152120000000002E-2</v>
      </c>
      <c r="E4449" s="119">
        <v>1</v>
      </c>
      <c r="F4449" s="119" t="s">
        <v>1492</v>
      </c>
      <c r="G4449" s="114">
        <f>IF([Data da Aprovação]&lt;&gt;"ESTATUTÁRIO",YEAR([Data da Aprovação]),"")</f>
        <v>2006</v>
      </c>
      <c r="H4449" s="106">
        <f>Tabela9[[#This Row],[Valor do Provento R$]]/Tabela9[[#This Row],[Provento por 1 ou 1000 Ações]]</f>
        <v>3.5152120000000002E-2</v>
      </c>
    </row>
    <row r="4450" spans="1:8">
      <c r="A4450" s="118" t="s">
        <v>1607</v>
      </c>
      <c r="B4450" s="116" t="s">
        <v>1488</v>
      </c>
      <c r="C4450" s="138">
        <v>38825</v>
      </c>
      <c r="D4450" s="139">
        <v>1.9718000000000001E-4</v>
      </c>
      <c r="E4450" s="118">
        <v>1</v>
      </c>
      <c r="F4450" s="118" t="s">
        <v>1496</v>
      </c>
      <c r="G4450" s="113">
        <f>IF([Data da Aprovação]&lt;&gt;"ESTATUTÁRIO",YEAR([Data da Aprovação]),"")</f>
        <v>2006</v>
      </c>
      <c r="H4450" s="106">
        <f>Tabela9[[#This Row],[Valor do Provento R$]]/Tabela9[[#This Row],[Provento por 1 ou 1000 Ações]]</f>
        <v>1.9718000000000001E-4</v>
      </c>
    </row>
    <row r="4451" spans="1:8">
      <c r="A4451" s="119" t="s">
        <v>1607</v>
      </c>
      <c r="B4451" s="117" t="s">
        <v>1488</v>
      </c>
      <c r="C4451" s="140">
        <v>39188</v>
      </c>
      <c r="D4451" s="141">
        <v>4.2175399999999997E-3</v>
      </c>
      <c r="E4451" s="119">
        <v>1</v>
      </c>
      <c r="F4451" s="119" t="s">
        <v>1492</v>
      </c>
      <c r="G4451" s="114">
        <f>IF([Data da Aprovação]&lt;&gt;"ESTATUTÁRIO",YEAR([Data da Aprovação]),"")</f>
        <v>2007</v>
      </c>
      <c r="H4451" s="106">
        <f>Tabela9[[#This Row],[Valor do Provento R$]]/Tabela9[[#This Row],[Provento por 1 ou 1000 Ações]]</f>
        <v>4.2175399999999997E-3</v>
      </c>
    </row>
    <row r="4452" spans="1:8">
      <c r="A4452" s="118" t="s">
        <v>1607</v>
      </c>
      <c r="B4452" s="116" t="s">
        <v>1488</v>
      </c>
      <c r="C4452" s="138">
        <v>39188</v>
      </c>
      <c r="D4452" s="139">
        <v>2.145E-5</v>
      </c>
      <c r="E4452" s="118">
        <v>1</v>
      </c>
      <c r="F4452" s="118" t="s">
        <v>1496</v>
      </c>
      <c r="G4452" s="113">
        <f>IF([Data da Aprovação]&lt;&gt;"ESTATUTÁRIO",YEAR([Data da Aprovação]),"")</f>
        <v>2007</v>
      </c>
      <c r="H4452" s="106">
        <f>Tabela9[[#This Row],[Valor do Provento R$]]/Tabela9[[#This Row],[Provento por 1 ou 1000 Ações]]</f>
        <v>2.145E-5</v>
      </c>
    </row>
    <row r="4453" spans="1:8">
      <c r="A4453" s="119" t="s">
        <v>1607</v>
      </c>
      <c r="B4453" s="117" t="s">
        <v>1488</v>
      </c>
      <c r="C4453" s="140">
        <v>39542</v>
      </c>
      <c r="D4453" s="141">
        <v>0.99717138999999999</v>
      </c>
      <c r="E4453" s="119">
        <v>1</v>
      </c>
      <c r="F4453" s="119" t="s">
        <v>1492</v>
      </c>
      <c r="G4453" s="114">
        <f>IF([Data da Aprovação]&lt;&gt;"ESTATUTÁRIO",YEAR([Data da Aprovação]),"")</f>
        <v>2008</v>
      </c>
      <c r="H4453" s="106">
        <f>Tabela9[[#This Row],[Valor do Provento R$]]/Tabela9[[#This Row],[Provento por 1 ou 1000 Ações]]</f>
        <v>0.99717138999999999</v>
      </c>
    </row>
    <row r="4454" spans="1:8">
      <c r="A4454" s="118" t="s">
        <v>1607</v>
      </c>
      <c r="B4454" s="116" t="s">
        <v>1488</v>
      </c>
      <c r="C4454" s="138">
        <v>39542</v>
      </c>
      <c r="D4454" s="139">
        <v>1.83968E-3</v>
      </c>
      <c r="E4454" s="118">
        <v>1</v>
      </c>
      <c r="F4454" s="118" t="s">
        <v>1496</v>
      </c>
      <c r="G4454" s="113">
        <f>IF([Data da Aprovação]&lt;&gt;"ESTATUTÁRIO",YEAR([Data da Aprovação]),"")</f>
        <v>2008</v>
      </c>
      <c r="H4454" s="106">
        <f>Tabela9[[#This Row],[Valor do Provento R$]]/Tabela9[[#This Row],[Provento por 1 ou 1000 Ações]]</f>
        <v>1.83968E-3</v>
      </c>
    </row>
    <row r="4455" spans="1:8">
      <c r="A4455" s="119" t="s">
        <v>1607</v>
      </c>
      <c r="B4455" s="117" t="s">
        <v>1488</v>
      </c>
      <c r="C4455" s="140">
        <v>39910</v>
      </c>
      <c r="D4455" s="141">
        <v>3.352195719</v>
      </c>
      <c r="E4455" s="119">
        <v>1</v>
      </c>
      <c r="F4455" s="119" t="s">
        <v>1492</v>
      </c>
      <c r="G4455" s="114">
        <f>IF([Data da Aprovação]&lt;&gt;"ESTATUTÁRIO",YEAR([Data da Aprovação]),"")</f>
        <v>2009</v>
      </c>
      <c r="H4455" s="106">
        <f>Tabela9[[#This Row],[Valor do Provento R$]]/Tabela9[[#This Row],[Provento por 1 ou 1000 Ações]]</f>
        <v>3.352195719</v>
      </c>
    </row>
    <row r="4456" spans="1:8">
      <c r="A4456" s="118" t="s">
        <v>1607</v>
      </c>
      <c r="B4456" s="116" t="s">
        <v>1488</v>
      </c>
      <c r="C4456" s="138">
        <v>39910</v>
      </c>
      <c r="D4456" s="139">
        <v>1.2895432700000001E-2</v>
      </c>
      <c r="E4456" s="118">
        <v>1</v>
      </c>
      <c r="F4456" s="118" t="s">
        <v>1496</v>
      </c>
      <c r="G4456" s="113">
        <f>IF([Data da Aprovação]&lt;&gt;"ESTATUTÁRIO",YEAR([Data da Aprovação]),"")</f>
        <v>2009</v>
      </c>
      <c r="H4456" s="106">
        <f>Tabela9[[#This Row],[Valor do Provento R$]]/Tabela9[[#This Row],[Provento por 1 ou 1000 Ações]]</f>
        <v>1.2895432700000001E-2</v>
      </c>
    </row>
    <row r="4457" spans="1:8">
      <c r="A4457" s="119" t="s">
        <v>1607</v>
      </c>
      <c r="B4457" s="117" t="s">
        <v>1488</v>
      </c>
      <c r="C4457" s="140">
        <v>40296</v>
      </c>
      <c r="D4457" s="141">
        <v>1.505757011</v>
      </c>
      <c r="E4457" s="119">
        <v>1</v>
      </c>
      <c r="F4457" s="119" t="s">
        <v>1492</v>
      </c>
      <c r="G4457" s="114">
        <f>IF([Data da Aprovação]&lt;&gt;"ESTATUTÁRIO",YEAR([Data da Aprovação]),"")</f>
        <v>2010</v>
      </c>
      <c r="H4457" s="106">
        <f>Tabela9[[#This Row],[Valor do Provento R$]]/Tabela9[[#This Row],[Provento por 1 ou 1000 Ações]]</f>
        <v>1.505757011</v>
      </c>
    </row>
    <row r="4458" spans="1:8">
      <c r="A4458" s="118" t="s">
        <v>1607</v>
      </c>
      <c r="B4458" s="116" t="s">
        <v>1488</v>
      </c>
      <c r="C4458" s="138">
        <v>40296</v>
      </c>
      <c r="D4458" s="139">
        <v>2.4684946000000001E-3</v>
      </c>
      <c r="E4458" s="118">
        <v>1</v>
      </c>
      <c r="F4458" s="118" t="s">
        <v>1496</v>
      </c>
      <c r="G4458" s="113">
        <f>IF([Data da Aprovação]&lt;&gt;"ESTATUTÁRIO",YEAR([Data da Aprovação]),"")</f>
        <v>2010</v>
      </c>
      <c r="H4458" s="106">
        <f>Tabela9[[#This Row],[Valor do Provento R$]]/Tabela9[[#This Row],[Provento por 1 ou 1000 Ações]]</f>
        <v>2.4684946000000001E-3</v>
      </c>
    </row>
    <row r="4459" spans="1:8">
      <c r="A4459" s="119" t="s">
        <v>1607</v>
      </c>
      <c r="B4459" s="117" t="s">
        <v>1488</v>
      </c>
      <c r="C4459" s="140">
        <v>40658</v>
      </c>
      <c r="D4459" s="141">
        <v>1.5459276315999999</v>
      </c>
      <c r="E4459" s="119">
        <v>1</v>
      </c>
      <c r="F4459" s="119" t="s">
        <v>1492</v>
      </c>
      <c r="G4459" s="114">
        <f>IF([Data da Aprovação]&lt;&gt;"ESTATUTÁRIO",YEAR([Data da Aprovação]),"")</f>
        <v>2011</v>
      </c>
      <c r="H4459" s="106">
        <f>Tabela9[[#This Row],[Valor do Provento R$]]/Tabela9[[#This Row],[Provento por 1 ou 1000 Ações]]</f>
        <v>1.5459276315999999</v>
      </c>
    </row>
    <row r="4460" spans="1:8">
      <c r="A4460" s="118" t="s">
        <v>1607</v>
      </c>
      <c r="B4460" s="116" t="s">
        <v>1488</v>
      </c>
      <c r="C4460" s="138">
        <v>40658</v>
      </c>
      <c r="D4460" s="139">
        <v>1.76676892E-2</v>
      </c>
      <c r="E4460" s="118">
        <v>1</v>
      </c>
      <c r="F4460" s="118" t="s">
        <v>1496</v>
      </c>
      <c r="G4460" s="113">
        <f>IF([Data da Aprovação]&lt;&gt;"ESTATUTÁRIO",YEAR([Data da Aprovação]),"")</f>
        <v>2011</v>
      </c>
      <c r="H4460" s="106">
        <f>Tabela9[[#This Row],[Valor do Provento R$]]/Tabela9[[#This Row],[Provento por 1 ou 1000 Ações]]</f>
        <v>1.76676892E-2</v>
      </c>
    </row>
    <row r="4461" spans="1:8">
      <c r="A4461" s="119" t="s">
        <v>1607</v>
      </c>
      <c r="B4461" s="117" t="s">
        <v>1488</v>
      </c>
      <c r="C4461" s="140">
        <v>41010</v>
      </c>
      <c r="D4461" s="141">
        <v>1.5543811514999999</v>
      </c>
      <c r="E4461" s="119">
        <v>1</v>
      </c>
      <c r="F4461" s="119" t="s">
        <v>1492</v>
      </c>
      <c r="G4461" s="114">
        <f>IF([Data da Aprovação]&lt;&gt;"ESTATUTÁRIO",YEAR([Data da Aprovação]),"")</f>
        <v>2012</v>
      </c>
      <c r="H4461" s="106">
        <f>Tabela9[[#This Row],[Valor do Provento R$]]/Tabela9[[#This Row],[Provento por 1 ou 1000 Ações]]</f>
        <v>1.5543811514999999</v>
      </c>
    </row>
    <row r="4462" spans="1:8">
      <c r="A4462" s="118" t="s">
        <v>1607</v>
      </c>
      <c r="B4462" s="116" t="s">
        <v>1488</v>
      </c>
      <c r="C4462" s="138">
        <v>41010</v>
      </c>
      <c r="D4462" s="139">
        <v>3.0035307000000002E-3</v>
      </c>
      <c r="E4462" s="118">
        <v>1</v>
      </c>
      <c r="F4462" s="118" t="s">
        <v>1496</v>
      </c>
      <c r="G4462" s="113">
        <f>IF([Data da Aprovação]&lt;&gt;"ESTATUTÁRIO",YEAR([Data da Aprovação]),"")</f>
        <v>2012</v>
      </c>
      <c r="H4462" s="106">
        <f>Tabela9[[#This Row],[Valor do Provento R$]]/Tabela9[[#This Row],[Provento por 1 ou 1000 Ações]]</f>
        <v>3.0035307000000002E-3</v>
      </c>
    </row>
    <row r="4463" spans="1:8">
      <c r="A4463" s="119" t="s">
        <v>1607</v>
      </c>
      <c r="B4463" s="117" t="s">
        <v>1488</v>
      </c>
      <c r="C4463" s="140">
        <v>41393</v>
      </c>
      <c r="D4463" s="141">
        <v>0.80520000000000003</v>
      </c>
      <c r="E4463" s="119">
        <v>1</v>
      </c>
      <c r="F4463" s="119" t="s">
        <v>1492</v>
      </c>
      <c r="G4463" s="114">
        <f>IF([Data da Aprovação]&lt;&gt;"ESTATUTÁRIO",YEAR([Data da Aprovação]),"")</f>
        <v>2013</v>
      </c>
      <c r="H4463" s="106">
        <f>Tabela9[[#This Row],[Valor do Provento R$]]/Tabela9[[#This Row],[Provento por 1 ou 1000 Ações]]</f>
        <v>0.80520000000000003</v>
      </c>
    </row>
    <row r="4464" spans="1:8">
      <c r="A4464" s="118" t="s">
        <v>1607</v>
      </c>
      <c r="B4464" s="116" t="s">
        <v>1490</v>
      </c>
      <c r="C4464" s="138">
        <v>38471</v>
      </c>
      <c r="D4464" s="139">
        <v>5.3349000000000001E-3</v>
      </c>
      <c r="E4464" s="118">
        <v>1</v>
      </c>
      <c r="F4464" s="118" t="s">
        <v>1492</v>
      </c>
      <c r="G4464" s="113">
        <f>IF([Data da Aprovação]&lt;&gt;"ESTATUTÁRIO",YEAR([Data da Aprovação]),"")</f>
        <v>2005</v>
      </c>
      <c r="H4464" s="106">
        <f>Tabela9[[#This Row],[Valor do Provento R$]]/Tabela9[[#This Row],[Provento por 1 ou 1000 Ações]]</f>
        <v>5.3349000000000001E-3</v>
      </c>
    </row>
    <row r="4465" spans="1:8">
      <c r="A4465" s="119" t="s">
        <v>1607</v>
      </c>
      <c r="B4465" s="117" t="s">
        <v>1490</v>
      </c>
      <c r="C4465" s="140">
        <v>38471</v>
      </c>
      <c r="D4465" s="141">
        <v>1.219E-4</v>
      </c>
      <c r="E4465" s="119">
        <v>1</v>
      </c>
      <c r="F4465" s="119" t="s">
        <v>1496</v>
      </c>
      <c r="G4465" s="114">
        <f>IF([Data da Aprovação]&lt;&gt;"ESTATUTÁRIO",YEAR([Data da Aprovação]),"")</f>
        <v>2005</v>
      </c>
      <c r="H4465" s="106">
        <f>Tabela9[[#This Row],[Valor do Provento R$]]/Tabela9[[#This Row],[Provento por 1 ou 1000 Ações]]</f>
        <v>1.219E-4</v>
      </c>
    </row>
    <row r="4466" spans="1:8">
      <c r="A4466" s="118" t="s">
        <v>1607</v>
      </c>
      <c r="B4466" s="116" t="s">
        <v>1490</v>
      </c>
      <c r="C4466" s="138">
        <v>38825</v>
      </c>
      <c r="D4466" s="139">
        <v>3.5152120000000002E-2</v>
      </c>
      <c r="E4466" s="118">
        <v>1</v>
      </c>
      <c r="F4466" s="118" t="s">
        <v>1492</v>
      </c>
      <c r="G4466" s="113">
        <f>IF([Data da Aprovação]&lt;&gt;"ESTATUTÁRIO",YEAR([Data da Aprovação]),"")</f>
        <v>2006</v>
      </c>
      <c r="H4466" s="106">
        <f>Tabela9[[#This Row],[Valor do Provento R$]]/Tabela9[[#This Row],[Provento por 1 ou 1000 Ações]]</f>
        <v>3.5152120000000002E-2</v>
      </c>
    </row>
    <row r="4467" spans="1:8">
      <c r="A4467" s="119" t="s">
        <v>1607</v>
      </c>
      <c r="B4467" s="117" t="s">
        <v>1490</v>
      </c>
      <c r="C4467" s="140">
        <v>38825</v>
      </c>
      <c r="D4467" s="141">
        <v>1.9718000000000001E-4</v>
      </c>
      <c r="E4467" s="119">
        <v>1</v>
      </c>
      <c r="F4467" s="119" t="s">
        <v>1496</v>
      </c>
      <c r="G4467" s="114">
        <f>IF([Data da Aprovação]&lt;&gt;"ESTATUTÁRIO",YEAR([Data da Aprovação]),"")</f>
        <v>2006</v>
      </c>
      <c r="H4467" s="106">
        <f>Tabela9[[#This Row],[Valor do Provento R$]]/Tabela9[[#This Row],[Provento por 1 ou 1000 Ações]]</f>
        <v>1.9718000000000001E-4</v>
      </c>
    </row>
    <row r="4468" spans="1:8">
      <c r="A4468" s="118" t="s">
        <v>1607</v>
      </c>
      <c r="B4468" s="116" t="s">
        <v>1490</v>
      </c>
      <c r="C4468" s="138">
        <v>39188</v>
      </c>
      <c r="D4468" s="139">
        <v>5.2062999999999998E-2</v>
      </c>
      <c r="E4468" s="118">
        <v>1</v>
      </c>
      <c r="F4468" s="118" t="s">
        <v>1492</v>
      </c>
      <c r="G4468" s="113">
        <f>IF([Data da Aprovação]&lt;&gt;"ESTATUTÁRIO",YEAR([Data da Aprovação]),"")</f>
        <v>2007</v>
      </c>
      <c r="H4468" s="106">
        <f>Tabela9[[#This Row],[Valor do Provento R$]]/Tabela9[[#This Row],[Provento por 1 ou 1000 Ações]]</f>
        <v>5.2062999999999998E-2</v>
      </c>
    </row>
    <row r="4469" spans="1:8">
      <c r="A4469" s="119" t="s">
        <v>1607</v>
      </c>
      <c r="B4469" s="117" t="s">
        <v>1490</v>
      </c>
      <c r="C4469" s="140">
        <v>39188</v>
      </c>
      <c r="D4469" s="141">
        <v>2.8362999999999999E-4</v>
      </c>
      <c r="E4469" s="119">
        <v>1</v>
      </c>
      <c r="F4469" s="119" t="s">
        <v>1496</v>
      </c>
      <c r="G4469" s="114">
        <f>IF([Data da Aprovação]&lt;&gt;"ESTATUTÁRIO",YEAR([Data da Aprovação]),"")</f>
        <v>2007</v>
      </c>
      <c r="H4469" s="106">
        <f>Tabela9[[#This Row],[Valor do Provento R$]]/Tabela9[[#This Row],[Provento por 1 ou 1000 Ações]]</f>
        <v>2.8362999999999999E-4</v>
      </c>
    </row>
    <row r="4470" spans="1:8">
      <c r="A4470" s="118" t="s">
        <v>1607</v>
      </c>
      <c r="B4470" s="116" t="s">
        <v>1490</v>
      </c>
      <c r="C4470" s="138">
        <v>39542</v>
      </c>
      <c r="D4470" s="139">
        <v>0.77461413999999995</v>
      </c>
      <c r="E4470" s="118">
        <v>1</v>
      </c>
      <c r="F4470" s="118" t="s">
        <v>1492</v>
      </c>
      <c r="G4470" s="113">
        <f>IF([Data da Aprovação]&lt;&gt;"ESTATUTÁRIO",YEAR([Data da Aprovação]),"")</f>
        <v>2008</v>
      </c>
      <c r="H4470" s="106">
        <f>Tabela9[[#This Row],[Valor do Provento R$]]/Tabela9[[#This Row],[Provento por 1 ou 1000 Ações]]</f>
        <v>0.77461413999999995</v>
      </c>
    </row>
    <row r="4471" spans="1:8">
      <c r="A4471" s="119" t="s">
        <v>1607</v>
      </c>
      <c r="B4471" s="117" t="s">
        <v>1490</v>
      </c>
      <c r="C4471" s="140">
        <v>39542</v>
      </c>
      <c r="D4471" s="141">
        <v>1.4290800000000001E-3</v>
      </c>
      <c r="E4471" s="119">
        <v>1</v>
      </c>
      <c r="F4471" s="119" t="s">
        <v>1496</v>
      </c>
      <c r="G4471" s="114">
        <f>IF([Data da Aprovação]&lt;&gt;"ESTATUTÁRIO",YEAR([Data da Aprovação]),"")</f>
        <v>2008</v>
      </c>
      <c r="H4471" s="106">
        <f>Tabela9[[#This Row],[Valor do Provento R$]]/Tabela9[[#This Row],[Provento por 1 ou 1000 Ações]]</f>
        <v>1.4290800000000001E-3</v>
      </c>
    </row>
    <row r="4472" spans="1:8">
      <c r="A4472" s="118" t="s">
        <v>1607</v>
      </c>
      <c r="B4472" s="116" t="s">
        <v>1490</v>
      </c>
      <c r="C4472" s="138">
        <v>39910</v>
      </c>
      <c r="D4472" s="139">
        <v>3.4029812910000001</v>
      </c>
      <c r="E4472" s="118">
        <v>1</v>
      </c>
      <c r="F4472" s="118" t="s">
        <v>1492</v>
      </c>
      <c r="G4472" s="113">
        <f>IF([Data da Aprovação]&lt;&gt;"ESTATUTÁRIO",YEAR([Data da Aprovação]),"")</f>
        <v>2009</v>
      </c>
      <c r="H4472" s="106">
        <f>Tabela9[[#This Row],[Valor do Provento R$]]/Tabela9[[#This Row],[Provento por 1 ou 1000 Ações]]</f>
        <v>3.4029812910000001</v>
      </c>
    </row>
    <row r="4473" spans="1:8">
      <c r="A4473" s="119" t="s">
        <v>1607</v>
      </c>
      <c r="B4473" s="117" t="s">
        <v>1490</v>
      </c>
      <c r="C4473" s="140">
        <v>39910</v>
      </c>
      <c r="D4473" s="141">
        <v>1.3091392E-2</v>
      </c>
      <c r="E4473" s="119">
        <v>1</v>
      </c>
      <c r="F4473" s="119" t="s">
        <v>1496</v>
      </c>
      <c r="G4473" s="114">
        <f>IF([Data da Aprovação]&lt;&gt;"ESTATUTÁRIO",YEAR([Data da Aprovação]),"")</f>
        <v>2009</v>
      </c>
      <c r="H4473" s="106">
        <f>Tabela9[[#This Row],[Valor do Provento R$]]/Tabela9[[#This Row],[Provento por 1 ou 1000 Ações]]</f>
        <v>1.3091392E-2</v>
      </c>
    </row>
    <row r="4474" spans="1:8">
      <c r="A4474" s="118" t="s">
        <v>1607</v>
      </c>
      <c r="B4474" s="116" t="s">
        <v>1490</v>
      </c>
      <c r="C4474" s="138">
        <v>40296</v>
      </c>
      <c r="D4474" s="139">
        <v>1.505757011</v>
      </c>
      <c r="E4474" s="118">
        <v>1</v>
      </c>
      <c r="F4474" s="118" t="s">
        <v>1492</v>
      </c>
      <c r="G4474" s="113">
        <f>IF([Data da Aprovação]&lt;&gt;"ESTATUTÁRIO",YEAR([Data da Aprovação]),"")</f>
        <v>2010</v>
      </c>
      <c r="H4474" s="106">
        <f>Tabela9[[#This Row],[Valor do Provento R$]]/Tabela9[[#This Row],[Provento por 1 ou 1000 Ações]]</f>
        <v>1.505757011</v>
      </c>
    </row>
    <row r="4475" spans="1:8">
      <c r="A4475" s="119" t="s">
        <v>1607</v>
      </c>
      <c r="B4475" s="117" t="s">
        <v>1490</v>
      </c>
      <c r="C4475" s="140">
        <v>40296</v>
      </c>
      <c r="D4475" s="141">
        <v>2.4684946000000001E-3</v>
      </c>
      <c r="E4475" s="119">
        <v>1</v>
      </c>
      <c r="F4475" s="119" t="s">
        <v>1496</v>
      </c>
      <c r="G4475" s="114">
        <f>IF([Data da Aprovação]&lt;&gt;"ESTATUTÁRIO",YEAR([Data da Aprovação]),"")</f>
        <v>2010</v>
      </c>
      <c r="H4475" s="106">
        <f>Tabela9[[#This Row],[Valor do Provento R$]]/Tabela9[[#This Row],[Provento por 1 ou 1000 Ações]]</f>
        <v>2.4684946000000001E-3</v>
      </c>
    </row>
    <row r="4476" spans="1:8">
      <c r="A4476" s="118" t="s">
        <v>1607</v>
      </c>
      <c r="B4476" s="116" t="s">
        <v>1490</v>
      </c>
      <c r="C4476" s="138">
        <v>40658</v>
      </c>
      <c r="D4476" s="139">
        <v>1.5459276315999999</v>
      </c>
      <c r="E4476" s="118">
        <v>1</v>
      </c>
      <c r="F4476" s="118" t="s">
        <v>1492</v>
      </c>
      <c r="G4476" s="113">
        <f>IF([Data da Aprovação]&lt;&gt;"ESTATUTÁRIO",YEAR([Data da Aprovação]),"")</f>
        <v>2011</v>
      </c>
      <c r="H4476" s="106">
        <f>Tabela9[[#This Row],[Valor do Provento R$]]/Tabela9[[#This Row],[Provento por 1 ou 1000 Ações]]</f>
        <v>1.5459276315999999</v>
      </c>
    </row>
    <row r="4477" spans="1:8">
      <c r="A4477" s="119" t="s">
        <v>1607</v>
      </c>
      <c r="B4477" s="117" t="s">
        <v>1490</v>
      </c>
      <c r="C4477" s="140">
        <v>40658</v>
      </c>
      <c r="D4477" s="141">
        <v>1.76676892E-2</v>
      </c>
      <c r="E4477" s="119">
        <v>1</v>
      </c>
      <c r="F4477" s="119" t="s">
        <v>1496</v>
      </c>
      <c r="G4477" s="114">
        <f>IF([Data da Aprovação]&lt;&gt;"ESTATUTÁRIO",YEAR([Data da Aprovação]),"")</f>
        <v>2011</v>
      </c>
      <c r="H4477" s="106">
        <f>Tabela9[[#This Row],[Valor do Provento R$]]/Tabela9[[#This Row],[Provento por 1 ou 1000 Ações]]</f>
        <v>1.76676892E-2</v>
      </c>
    </row>
    <row r="4478" spans="1:8">
      <c r="A4478" s="118" t="s">
        <v>1607</v>
      </c>
      <c r="B4478" s="116" t="s">
        <v>1490</v>
      </c>
      <c r="C4478" s="138">
        <v>41010</v>
      </c>
      <c r="D4478" s="139">
        <v>1.5543811514999999</v>
      </c>
      <c r="E4478" s="118">
        <v>1</v>
      </c>
      <c r="F4478" s="118" t="s">
        <v>1492</v>
      </c>
      <c r="G4478" s="113">
        <f>IF([Data da Aprovação]&lt;&gt;"ESTATUTÁRIO",YEAR([Data da Aprovação]),"")</f>
        <v>2012</v>
      </c>
      <c r="H4478" s="106">
        <f>Tabela9[[#This Row],[Valor do Provento R$]]/Tabela9[[#This Row],[Provento por 1 ou 1000 Ações]]</f>
        <v>1.5543811514999999</v>
      </c>
    </row>
    <row r="4479" spans="1:8">
      <c r="A4479" s="119" t="s">
        <v>1607</v>
      </c>
      <c r="B4479" s="117" t="s">
        <v>1490</v>
      </c>
      <c r="C4479" s="140">
        <v>41010</v>
      </c>
      <c r="D4479" s="141">
        <v>3.0035307000000002E-3</v>
      </c>
      <c r="E4479" s="119">
        <v>1</v>
      </c>
      <c r="F4479" s="119" t="s">
        <v>1496</v>
      </c>
      <c r="G4479" s="114">
        <f>IF([Data da Aprovação]&lt;&gt;"ESTATUTÁRIO",YEAR([Data da Aprovação]),"")</f>
        <v>2012</v>
      </c>
      <c r="H4479" s="106">
        <f>Tabela9[[#This Row],[Valor do Provento R$]]/Tabela9[[#This Row],[Provento por 1 ou 1000 Ações]]</f>
        <v>3.0035307000000002E-3</v>
      </c>
    </row>
    <row r="4480" spans="1:8">
      <c r="A4480" s="118" t="s">
        <v>1607</v>
      </c>
      <c r="B4480" s="116" t="s">
        <v>1490</v>
      </c>
      <c r="C4480" s="138">
        <v>41393</v>
      </c>
      <c r="D4480" s="139">
        <v>0.80520000000000003</v>
      </c>
      <c r="E4480" s="118">
        <v>1</v>
      </c>
      <c r="F4480" s="118" t="s">
        <v>1492</v>
      </c>
      <c r="G4480" s="113">
        <f>IF([Data da Aprovação]&lt;&gt;"ESTATUTÁRIO",YEAR([Data da Aprovação]),"")</f>
        <v>2013</v>
      </c>
      <c r="H4480" s="106">
        <f>Tabela9[[#This Row],[Valor do Provento R$]]/Tabela9[[#This Row],[Provento por 1 ou 1000 Ações]]</f>
        <v>0.80520000000000003</v>
      </c>
    </row>
    <row r="4481" spans="1:8">
      <c r="A4481" s="119" t="s">
        <v>1608</v>
      </c>
      <c r="B4481" s="117" t="s">
        <v>1488</v>
      </c>
      <c r="C4481" s="140">
        <v>38849</v>
      </c>
      <c r="D4481" s="141">
        <v>0.16</v>
      </c>
      <c r="E4481" s="119">
        <v>1</v>
      </c>
      <c r="F4481" s="119" t="s">
        <v>1489</v>
      </c>
      <c r="G4481" s="114">
        <f>IF([Data da Aprovação]&lt;&gt;"ESTATUTÁRIO",YEAR([Data da Aprovação]),"")</f>
        <v>2006</v>
      </c>
      <c r="H4481" s="106">
        <f>Tabela9[[#This Row],[Valor do Provento R$]]/Tabela9[[#This Row],[Provento por 1 ou 1000 Ações]]</f>
        <v>0.16</v>
      </c>
    </row>
    <row r="4482" spans="1:8">
      <c r="A4482" s="118" t="s">
        <v>1608</v>
      </c>
      <c r="B4482" s="116" t="s">
        <v>1488</v>
      </c>
      <c r="C4482" s="138">
        <v>38912</v>
      </c>
      <c r="D4482" s="139">
        <v>0.21556837500000001</v>
      </c>
      <c r="E4482" s="118">
        <v>1</v>
      </c>
      <c r="F4482" s="118" t="s">
        <v>1489</v>
      </c>
      <c r="G4482" s="113">
        <f>IF([Data da Aprovação]&lt;&gt;"ESTATUTÁRIO",YEAR([Data da Aprovação]),"")</f>
        <v>2006</v>
      </c>
      <c r="H4482" s="106">
        <f>Tabela9[[#This Row],[Valor do Provento R$]]/Tabela9[[#This Row],[Provento por 1 ou 1000 Ações]]</f>
        <v>0.21556837500000001</v>
      </c>
    </row>
    <row r="4483" spans="1:8">
      <c r="A4483" s="119" t="s">
        <v>1608</v>
      </c>
      <c r="B4483" s="117" t="s">
        <v>1488</v>
      </c>
      <c r="C4483" s="140">
        <v>39020</v>
      </c>
      <c r="D4483" s="141">
        <v>0.24</v>
      </c>
      <c r="E4483" s="119">
        <v>1</v>
      </c>
      <c r="F4483" s="119" t="s">
        <v>1489</v>
      </c>
      <c r="G4483" s="114">
        <f>IF([Data da Aprovação]&lt;&gt;"ESTATUTÁRIO",YEAR([Data da Aprovação]),"")</f>
        <v>2006</v>
      </c>
      <c r="H4483" s="106">
        <f>Tabela9[[#This Row],[Valor do Provento R$]]/Tabela9[[#This Row],[Provento por 1 ou 1000 Ações]]</f>
        <v>0.24</v>
      </c>
    </row>
    <row r="4484" spans="1:8">
      <c r="A4484" s="118" t="s">
        <v>1608</v>
      </c>
      <c r="B4484" s="116" t="s">
        <v>1488</v>
      </c>
      <c r="C4484" s="138">
        <v>39164</v>
      </c>
      <c r="D4484" s="139">
        <v>0.17443162500000001</v>
      </c>
      <c r="E4484" s="118">
        <v>1</v>
      </c>
      <c r="F4484" s="118" t="s">
        <v>1489</v>
      </c>
      <c r="G4484" s="113">
        <f>IF([Data da Aprovação]&lt;&gt;"ESTATUTÁRIO",YEAR([Data da Aprovação]),"")</f>
        <v>2007</v>
      </c>
      <c r="H4484" s="106">
        <f>Tabela9[[#This Row],[Valor do Provento R$]]/Tabela9[[#This Row],[Provento por 1 ou 1000 Ações]]</f>
        <v>0.17443162500000001</v>
      </c>
    </row>
    <row r="4485" spans="1:8">
      <c r="A4485" s="119" t="s">
        <v>1608</v>
      </c>
      <c r="B4485" s="117" t="s">
        <v>1488</v>
      </c>
      <c r="C4485" s="140">
        <v>39227</v>
      </c>
      <c r="D4485" s="141">
        <v>0.18</v>
      </c>
      <c r="E4485" s="119">
        <v>1</v>
      </c>
      <c r="F4485" s="119" t="s">
        <v>1489</v>
      </c>
      <c r="G4485" s="114">
        <f>IF([Data da Aprovação]&lt;&gt;"ESTATUTÁRIO",YEAR([Data da Aprovação]),"")</f>
        <v>2007</v>
      </c>
      <c r="H4485" s="106">
        <f>Tabela9[[#This Row],[Valor do Provento R$]]/Tabela9[[#This Row],[Provento por 1 ou 1000 Ações]]</f>
        <v>0.18</v>
      </c>
    </row>
    <row r="4486" spans="1:8">
      <c r="A4486" s="118" t="s">
        <v>1608</v>
      </c>
      <c r="B4486" s="116" t="s">
        <v>1488</v>
      </c>
      <c r="C4486" s="138">
        <v>39325</v>
      </c>
      <c r="D4486" s="139">
        <v>0.27</v>
      </c>
      <c r="E4486" s="118">
        <v>1</v>
      </c>
      <c r="F4486" s="118" t="s">
        <v>1489</v>
      </c>
      <c r="G4486" s="113">
        <f>IF([Data da Aprovação]&lt;&gt;"ESTATUTÁRIO",YEAR([Data da Aprovação]),"")</f>
        <v>2007</v>
      </c>
      <c r="H4486" s="106">
        <f>Tabela9[[#This Row],[Valor do Provento R$]]/Tabela9[[#This Row],[Provento por 1 ou 1000 Ações]]</f>
        <v>0.27</v>
      </c>
    </row>
    <row r="4487" spans="1:8">
      <c r="A4487" s="119" t="s">
        <v>1608</v>
      </c>
      <c r="B4487" s="117" t="s">
        <v>1488</v>
      </c>
      <c r="C4487" s="140">
        <v>39526</v>
      </c>
      <c r="D4487" s="141">
        <v>0.24</v>
      </c>
      <c r="E4487" s="119">
        <v>1</v>
      </c>
      <c r="F4487" s="119" t="s">
        <v>1489</v>
      </c>
      <c r="G4487" s="114">
        <f>IF([Data da Aprovação]&lt;&gt;"ESTATUTÁRIO",YEAR([Data da Aprovação]),"")</f>
        <v>2008</v>
      </c>
      <c r="H4487" s="106">
        <f>Tabela9[[#This Row],[Valor do Provento R$]]/Tabela9[[#This Row],[Provento por 1 ou 1000 Ações]]</f>
        <v>0.24</v>
      </c>
    </row>
    <row r="4488" spans="1:8">
      <c r="A4488" s="118" t="s">
        <v>1608</v>
      </c>
      <c r="B4488" s="116" t="s">
        <v>1488</v>
      </c>
      <c r="C4488" s="138">
        <v>39654</v>
      </c>
      <c r="D4488" s="139">
        <v>0.45</v>
      </c>
      <c r="E4488" s="118">
        <v>1</v>
      </c>
      <c r="F4488" s="118" t="s">
        <v>1489</v>
      </c>
      <c r="G4488" s="113">
        <f>IF([Data da Aprovação]&lt;&gt;"ESTATUTÁRIO",YEAR([Data da Aprovação]),"")</f>
        <v>2008</v>
      </c>
      <c r="H4488" s="106">
        <f>Tabela9[[#This Row],[Valor do Provento R$]]/Tabela9[[#This Row],[Provento por 1 ou 1000 Ações]]</f>
        <v>0.45</v>
      </c>
    </row>
    <row r="4489" spans="1:8">
      <c r="A4489" s="119" t="s">
        <v>1608</v>
      </c>
      <c r="B4489" s="117" t="s">
        <v>1488</v>
      </c>
      <c r="C4489" s="140">
        <v>39710</v>
      </c>
      <c r="D4489" s="141">
        <v>0.22000349599999999</v>
      </c>
      <c r="E4489" s="119">
        <v>1</v>
      </c>
      <c r="F4489" s="119" t="s">
        <v>1489</v>
      </c>
      <c r="G4489" s="114">
        <f>IF([Data da Aprovação]&lt;&gt;"ESTATUTÁRIO",YEAR([Data da Aprovação]),"")</f>
        <v>2008</v>
      </c>
      <c r="H4489" s="106">
        <f>Tabela9[[#This Row],[Valor do Provento R$]]/Tabela9[[#This Row],[Provento por 1 ou 1000 Ações]]</f>
        <v>0.22000349599999999</v>
      </c>
    </row>
    <row r="4490" spans="1:8">
      <c r="A4490" s="118" t="s">
        <v>1608</v>
      </c>
      <c r="B4490" s="116" t="s">
        <v>1488</v>
      </c>
      <c r="C4490" s="138">
        <v>39899</v>
      </c>
      <c r="D4490" s="139">
        <v>0.33928330055</v>
      </c>
      <c r="E4490" s="118">
        <v>1</v>
      </c>
      <c r="F4490" s="118" t="s">
        <v>1489</v>
      </c>
      <c r="G4490" s="113">
        <f>IF([Data da Aprovação]&lt;&gt;"ESTATUTÁRIO",YEAR([Data da Aprovação]),"")</f>
        <v>2009</v>
      </c>
      <c r="H4490" s="106">
        <f>Tabela9[[#This Row],[Valor do Provento R$]]/Tabela9[[#This Row],[Provento por 1 ou 1000 Ações]]</f>
        <v>0.33928330055</v>
      </c>
    </row>
    <row r="4491" spans="1:8">
      <c r="A4491" s="119" t="s">
        <v>1608</v>
      </c>
      <c r="B4491" s="117" t="s">
        <v>1488</v>
      </c>
      <c r="C4491" s="140">
        <v>39899</v>
      </c>
      <c r="D4491" s="141">
        <v>0.32424988272999999</v>
      </c>
      <c r="E4491" s="119">
        <v>1</v>
      </c>
      <c r="F4491" s="119" t="s">
        <v>1489</v>
      </c>
      <c r="G4491" s="114">
        <f>IF([Data da Aprovação]&lt;&gt;"ESTATUTÁRIO",YEAR([Data da Aprovação]),"")</f>
        <v>2009</v>
      </c>
      <c r="H4491" s="106">
        <f>Tabela9[[#This Row],[Valor do Provento R$]]/Tabela9[[#This Row],[Provento por 1 ou 1000 Ações]]</f>
        <v>0.32424988272999999</v>
      </c>
    </row>
    <row r="4492" spans="1:8">
      <c r="A4492" s="118" t="s">
        <v>1608</v>
      </c>
      <c r="B4492" s="116" t="s">
        <v>1488</v>
      </c>
      <c r="C4492" s="138">
        <v>39990</v>
      </c>
      <c r="D4492" s="139">
        <v>0.38</v>
      </c>
      <c r="E4492" s="118">
        <v>1</v>
      </c>
      <c r="F4492" s="118" t="s">
        <v>1489</v>
      </c>
      <c r="G4492" s="113">
        <f>IF([Data da Aprovação]&lt;&gt;"ESTATUTÁRIO",YEAR([Data da Aprovação]),"")</f>
        <v>2009</v>
      </c>
      <c r="H4492" s="106">
        <f>Tabela9[[#This Row],[Valor do Provento R$]]/Tabela9[[#This Row],[Provento por 1 ou 1000 Ações]]</f>
        <v>0.38</v>
      </c>
    </row>
    <row r="4493" spans="1:8">
      <c r="A4493" s="119" t="s">
        <v>1608</v>
      </c>
      <c r="B4493" s="117" t="s">
        <v>1488</v>
      </c>
      <c r="C4493" s="140">
        <v>40080</v>
      </c>
      <c r="D4493" s="141">
        <v>0.33</v>
      </c>
      <c r="E4493" s="119">
        <v>1</v>
      </c>
      <c r="F4493" s="119" t="s">
        <v>1489</v>
      </c>
      <c r="G4493" s="114">
        <f>IF([Data da Aprovação]&lt;&gt;"ESTATUTÁRIO",YEAR([Data da Aprovação]),"")</f>
        <v>2009</v>
      </c>
      <c r="H4493" s="106">
        <f>Tabela9[[#This Row],[Valor do Provento R$]]/Tabela9[[#This Row],[Provento por 1 ou 1000 Ações]]</f>
        <v>0.33</v>
      </c>
    </row>
    <row r="4494" spans="1:8">
      <c r="A4494" s="118" t="s">
        <v>1608</v>
      </c>
      <c r="B4494" s="116" t="s">
        <v>1488</v>
      </c>
      <c r="C4494" s="138">
        <v>40263</v>
      </c>
      <c r="D4494" s="139">
        <v>0.46653392999999999</v>
      </c>
      <c r="E4494" s="118">
        <v>1</v>
      </c>
      <c r="F4494" s="118" t="s">
        <v>1489</v>
      </c>
      <c r="G4494" s="113">
        <f>IF([Data da Aprovação]&lt;&gt;"ESTATUTÁRIO",YEAR([Data da Aprovação]),"")</f>
        <v>2010</v>
      </c>
      <c r="H4494" s="106">
        <f>Tabela9[[#This Row],[Valor do Provento R$]]/Tabela9[[#This Row],[Provento por 1 ou 1000 Ações]]</f>
        <v>0.46653392999999999</v>
      </c>
    </row>
    <row r="4495" spans="1:8">
      <c r="A4495" s="119" t="s">
        <v>1608</v>
      </c>
      <c r="B4495" s="117" t="s">
        <v>1488</v>
      </c>
      <c r="C4495" s="140">
        <v>40263</v>
      </c>
      <c r="D4495" s="141">
        <v>0.38</v>
      </c>
      <c r="E4495" s="119">
        <v>1</v>
      </c>
      <c r="F4495" s="119" t="s">
        <v>1489</v>
      </c>
      <c r="G4495" s="114">
        <f>IF([Data da Aprovação]&lt;&gt;"ESTATUTÁRIO",YEAR([Data da Aprovação]),"")</f>
        <v>2010</v>
      </c>
      <c r="H4495" s="106">
        <f>Tabela9[[#This Row],[Valor do Provento R$]]/Tabela9[[#This Row],[Provento por 1 ou 1000 Ações]]</f>
        <v>0.38</v>
      </c>
    </row>
    <row r="4496" spans="1:8">
      <c r="A4496" s="118" t="s">
        <v>1608</v>
      </c>
      <c r="B4496" s="116" t="s">
        <v>1488</v>
      </c>
      <c r="C4496" s="138">
        <v>40357</v>
      </c>
      <c r="D4496" s="139">
        <v>0.49370000000000003</v>
      </c>
      <c r="E4496" s="118">
        <v>1</v>
      </c>
      <c r="F4496" s="118" t="s">
        <v>1489</v>
      </c>
      <c r="G4496" s="113">
        <f>IF([Data da Aprovação]&lt;&gt;"ESTATUTÁRIO",YEAR([Data da Aprovação]),"")</f>
        <v>2010</v>
      </c>
      <c r="H4496" s="106">
        <f>Tabela9[[#This Row],[Valor do Provento R$]]/Tabela9[[#This Row],[Provento por 1 ou 1000 Ações]]</f>
        <v>0.49370000000000003</v>
      </c>
    </row>
    <row r="4497" spans="1:8">
      <c r="A4497" s="119" t="s">
        <v>1608</v>
      </c>
      <c r="B4497" s="117" t="s">
        <v>1488</v>
      </c>
      <c r="C4497" s="140">
        <v>40449</v>
      </c>
      <c r="D4497" s="141">
        <v>0.49540000000000001</v>
      </c>
      <c r="E4497" s="119">
        <v>1</v>
      </c>
      <c r="F4497" s="119" t="s">
        <v>1489</v>
      </c>
      <c r="G4497" s="114">
        <f>IF([Data da Aprovação]&lt;&gt;"ESTATUTÁRIO",YEAR([Data da Aprovação]),"")</f>
        <v>2010</v>
      </c>
      <c r="H4497" s="106">
        <f>Tabela9[[#This Row],[Valor do Provento R$]]/Tabela9[[#This Row],[Provento por 1 ou 1000 Ações]]</f>
        <v>0.49540000000000001</v>
      </c>
    </row>
    <row r="4498" spans="1:8">
      <c r="A4498" s="118" t="s">
        <v>1608</v>
      </c>
      <c r="B4498" s="116" t="s">
        <v>1488</v>
      </c>
      <c r="C4498" s="138">
        <v>40613</v>
      </c>
      <c r="D4498" s="139">
        <v>0.58177504675000002</v>
      </c>
      <c r="E4498" s="118">
        <v>1</v>
      </c>
      <c r="F4498" s="118" t="s">
        <v>1489</v>
      </c>
      <c r="G4498" s="113">
        <f>IF([Data da Aprovação]&lt;&gt;"ESTATUTÁRIO",YEAR([Data da Aprovação]),"")</f>
        <v>2011</v>
      </c>
      <c r="H4498" s="106">
        <f>Tabela9[[#This Row],[Valor do Provento R$]]/Tabela9[[#This Row],[Provento por 1 ou 1000 Ações]]</f>
        <v>0.58177504675000002</v>
      </c>
    </row>
    <row r="4499" spans="1:8">
      <c r="A4499" s="119" t="s">
        <v>1608</v>
      </c>
      <c r="B4499" s="117" t="s">
        <v>1488</v>
      </c>
      <c r="C4499" s="140">
        <v>40627</v>
      </c>
      <c r="D4499" s="141">
        <v>0.34300000000000003</v>
      </c>
      <c r="E4499" s="119">
        <v>1</v>
      </c>
      <c r="F4499" s="119" t="s">
        <v>1489</v>
      </c>
      <c r="G4499" s="114">
        <f>IF([Data da Aprovação]&lt;&gt;"ESTATUTÁRIO",YEAR([Data da Aprovação]),"")</f>
        <v>2011</v>
      </c>
      <c r="H4499" s="106">
        <f>Tabela9[[#This Row],[Valor do Provento R$]]/Tabela9[[#This Row],[Provento por 1 ou 1000 Ações]]</f>
        <v>0.34300000000000003</v>
      </c>
    </row>
    <row r="4500" spans="1:8">
      <c r="A4500" s="118" t="s">
        <v>1608</v>
      </c>
      <c r="B4500" s="116" t="s">
        <v>1488</v>
      </c>
      <c r="C4500" s="138">
        <v>40721</v>
      </c>
      <c r="D4500" s="139">
        <v>0.36</v>
      </c>
      <c r="E4500" s="118">
        <v>1</v>
      </c>
      <c r="F4500" s="118" t="s">
        <v>1489</v>
      </c>
      <c r="G4500" s="113">
        <f>IF([Data da Aprovação]&lt;&gt;"ESTATUTÁRIO",YEAR([Data da Aprovação]),"")</f>
        <v>2011</v>
      </c>
      <c r="H4500" s="106">
        <f>Tabela9[[#This Row],[Valor do Provento R$]]/Tabela9[[#This Row],[Provento por 1 ou 1000 Ações]]</f>
        <v>0.36</v>
      </c>
    </row>
    <row r="4501" spans="1:8">
      <c r="A4501" s="119" t="s">
        <v>1608</v>
      </c>
      <c r="B4501" s="117" t="s">
        <v>1488</v>
      </c>
      <c r="C4501" s="140">
        <v>40802</v>
      </c>
      <c r="D4501" s="141">
        <v>0.37</v>
      </c>
      <c r="E4501" s="119">
        <v>1</v>
      </c>
      <c r="F4501" s="119" t="s">
        <v>1489</v>
      </c>
      <c r="G4501" s="114">
        <f>IF([Data da Aprovação]&lt;&gt;"ESTATUTÁRIO",YEAR([Data da Aprovação]),"")</f>
        <v>2011</v>
      </c>
      <c r="H4501" s="106">
        <f>Tabela9[[#This Row],[Valor do Provento R$]]/Tabela9[[#This Row],[Provento por 1 ou 1000 Ações]]</f>
        <v>0.37</v>
      </c>
    </row>
    <row r="4502" spans="1:8">
      <c r="A4502" s="118" t="s">
        <v>1608</v>
      </c>
      <c r="B4502" s="116" t="s">
        <v>1488</v>
      </c>
      <c r="C4502" s="138">
        <v>40968</v>
      </c>
      <c r="D4502" s="139">
        <v>0.2593581827</v>
      </c>
      <c r="E4502" s="118">
        <v>1</v>
      </c>
      <c r="F4502" s="118" t="s">
        <v>1489</v>
      </c>
      <c r="G4502" s="113">
        <f>IF([Data da Aprovação]&lt;&gt;"ESTATUTÁRIO",YEAR([Data da Aprovação]),"")</f>
        <v>2012</v>
      </c>
      <c r="H4502" s="106">
        <f>Tabela9[[#This Row],[Valor do Provento R$]]/Tabela9[[#This Row],[Provento por 1 ou 1000 Ações]]</f>
        <v>0.2593581827</v>
      </c>
    </row>
    <row r="4503" spans="1:8">
      <c r="A4503" s="119" t="s">
        <v>1608</v>
      </c>
      <c r="B4503" s="117" t="s">
        <v>1488</v>
      </c>
      <c r="C4503" s="140">
        <v>40984</v>
      </c>
      <c r="D4503" s="141">
        <v>0.32850000000000001</v>
      </c>
      <c r="E4503" s="119">
        <v>1</v>
      </c>
      <c r="F4503" s="119" t="s">
        <v>1489</v>
      </c>
      <c r="G4503" s="114">
        <f>IF([Data da Aprovação]&lt;&gt;"ESTATUTÁRIO",YEAR([Data da Aprovação]),"")</f>
        <v>2012</v>
      </c>
      <c r="H4503" s="106">
        <f>Tabela9[[#This Row],[Valor do Provento R$]]/Tabela9[[#This Row],[Provento por 1 ou 1000 Ações]]</f>
        <v>0.32850000000000001</v>
      </c>
    </row>
    <row r="4504" spans="1:8">
      <c r="A4504" s="118" t="s">
        <v>1608</v>
      </c>
      <c r="B4504" s="116" t="s">
        <v>1488</v>
      </c>
      <c r="C4504" s="138">
        <v>41078</v>
      </c>
      <c r="D4504" s="139">
        <v>0.30962693130000002</v>
      </c>
      <c r="E4504" s="118">
        <v>1</v>
      </c>
      <c r="F4504" s="118" t="s">
        <v>1489</v>
      </c>
      <c r="G4504" s="113">
        <f>IF([Data da Aprovação]&lt;&gt;"ESTATUTÁRIO",YEAR([Data da Aprovação]),"")</f>
        <v>2012</v>
      </c>
      <c r="H4504" s="106">
        <f>Tabela9[[#This Row],[Valor do Provento R$]]/Tabela9[[#This Row],[Provento por 1 ou 1000 Ações]]</f>
        <v>0.30962693130000002</v>
      </c>
    </row>
    <row r="4505" spans="1:8">
      <c r="A4505" s="119" t="s">
        <v>1608</v>
      </c>
      <c r="B4505" s="117" t="s">
        <v>1488</v>
      </c>
      <c r="C4505" s="140">
        <v>41166</v>
      </c>
      <c r="D4505" s="141">
        <v>0.322928628</v>
      </c>
      <c r="E4505" s="119">
        <v>1</v>
      </c>
      <c r="F4505" s="119" t="s">
        <v>1489</v>
      </c>
      <c r="G4505" s="114">
        <f>IF([Data da Aprovação]&lt;&gt;"ESTATUTÁRIO",YEAR([Data da Aprovação]),"")</f>
        <v>2012</v>
      </c>
      <c r="H4505" s="106">
        <f>Tabela9[[#This Row],[Valor do Provento R$]]/Tabela9[[#This Row],[Provento por 1 ou 1000 Ações]]</f>
        <v>0.322928628</v>
      </c>
    </row>
    <row r="4506" spans="1:8">
      <c r="A4506" s="118" t="s">
        <v>1608</v>
      </c>
      <c r="B4506" s="116" t="s">
        <v>1488</v>
      </c>
      <c r="C4506" s="138">
        <v>41327</v>
      </c>
      <c r="D4506" s="139">
        <v>0.39544028399999998</v>
      </c>
      <c r="E4506" s="118">
        <v>1</v>
      </c>
      <c r="F4506" s="118" t="s">
        <v>1489</v>
      </c>
      <c r="G4506" s="113">
        <f>IF([Data da Aprovação]&lt;&gt;"ESTATUTÁRIO",YEAR([Data da Aprovação]),"")</f>
        <v>2013</v>
      </c>
      <c r="H4506" s="106">
        <f>Tabela9[[#This Row],[Valor do Provento R$]]/Tabela9[[#This Row],[Provento por 1 ou 1000 Ações]]</f>
        <v>0.39544028399999998</v>
      </c>
    </row>
    <row r="4507" spans="1:8">
      <c r="A4507" s="119" t="s">
        <v>1608</v>
      </c>
      <c r="B4507" s="117" t="s">
        <v>1488</v>
      </c>
      <c r="C4507" s="140">
        <v>41351</v>
      </c>
      <c r="D4507" s="141">
        <v>0.31890140210000001</v>
      </c>
      <c r="E4507" s="119">
        <v>1</v>
      </c>
      <c r="F4507" s="119" t="s">
        <v>1489</v>
      </c>
      <c r="G4507" s="114">
        <f>IF([Data da Aprovação]&lt;&gt;"ESTATUTÁRIO",YEAR([Data da Aprovação]),"")</f>
        <v>2013</v>
      </c>
      <c r="H4507" s="106">
        <f>Tabela9[[#This Row],[Valor do Provento R$]]/Tabela9[[#This Row],[Provento por 1 ou 1000 Ações]]</f>
        <v>0.31890140210000001</v>
      </c>
    </row>
    <row r="4508" spans="1:8">
      <c r="A4508" s="118" t="s">
        <v>1608</v>
      </c>
      <c r="B4508" s="116" t="s">
        <v>1488</v>
      </c>
      <c r="C4508" s="138">
        <v>41449</v>
      </c>
      <c r="D4508" s="139">
        <v>0.30492361559999998</v>
      </c>
      <c r="E4508" s="118">
        <v>1</v>
      </c>
      <c r="F4508" s="118" t="s">
        <v>1489</v>
      </c>
      <c r="G4508" s="113">
        <f>IF([Data da Aprovação]&lt;&gt;"ESTATUTÁRIO",YEAR([Data da Aprovação]),"")</f>
        <v>2013</v>
      </c>
      <c r="H4508" s="106">
        <f>Tabela9[[#This Row],[Valor do Provento R$]]/Tabela9[[#This Row],[Provento por 1 ou 1000 Ações]]</f>
        <v>0.30492361559999998</v>
      </c>
    </row>
    <row r="4509" spans="1:8">
      <c r="A4509" s="142" t="s">
        <v>1608</v>
      </c>
      <c r="B4509" s="117" t="s">
        <v>1488</v>
      </c>
      <c r="C4509" s="140">
        <v>41537</v>
      </c>
      <c r="D4509" s="141">
        <v>0.26031491273000001</v>
      </c>
      <c r="E4509" s="143">
        <v>1</v>
      </c>
      <c r="F4509" s="119" t="s">
        <v>1489</v>
      </c>
      <c r="G4509" s="114">
        <f>IF([Data da Aprovação]&lt;&gt;"ESTATUTÁRIO",YEAR([Data da Aprovação]),"")</f>
        <v>2013</v>
      </c>
      <c r="H4509" s="106">
        <f>Tabela9[[#This Row],[Valor do Provento R$]]/Tabela9[[#This Row],[Provento por 1 ou 1000 Ações]]</f>
        <v>0.26031491273000001</v>
      </c>
    </row>
    <row r="4510" spans="1:8">
      <c r="A4510" s="118" t="s">
        <v>1608</v>
      </c>
      <c r="B4510" s="116" t="s">
        <v>1488</v>
      </c>
      <c r="C4510" s="138">
        <v>41668</v>
      </c>
      <c r="D4510" s="139">
        <v>0.2855996764</v>
      </c>
      <c r="E4510" s="118">
        <v>1</v>
      </c>
      <c r="F4510" s="118" t="s">
        <v>1489</v>
      </c>
      <c r="G4510" s="113">
        <f>IF([Data da Aprovação]&lt;&gt;"ESTATUTÁRIO",YEAR([Data da Aprovação]),"")</f>
        <v>2014</v>
      </c>
      <c r="H4510" s="106">
        <f>Tabela9[[#This Row],[Valor do Provento R$]]/Tabela9[[#This Row],[Provento por 1 ou 1000 Ações]]</f>
        <v>0.2855996764</v>
      </c>
    </row>
    <row r="4511" spans="1:8">
      <c r="A4511" s="119" t="s">
        <v>1609</v>
      </c>
      <c r="B4511" s="117" t="s">
        <v>1488</v>
      </c>
      <c r="C4511" s="140">
        <v>35178</v>
      </c>
      <c r="D4511" s="141">
        <v>7.8959299999999996E-2</v>
      </c>
      <c r="E4511" s="119">
        <v>1000</v>
      </c>
      <c r="F4511" s="119" t="s">
        <v>1492</v>
      </c>
      <c r="G4511" s="114">
        <f>IF([Data da Aprovação]&lt;&gt;"ESTATUTÁRIO",YEAR([Data da Aprovação]),"")</f>
        <v>1996</v>
      </c>
      <c r="H4511" s="106">
        <f>Tabela9[[#This Row],[Valor do Provento R$]]/Tabela9[[#This Row],[Provento por 1 ou 1000 Ações]]</f>
        <v>7.8959299999999995E-5</v>
      </c>
    </row>
    <row r="4512" spans="1:8">
      <c r="A4512" s="118" t="s">
        <v>1609</v>
      </c>
      <c r="B4512" s="116" t="s">
        <v>1488</v>
      </c>
      <c r="C4512" s="138">
        <v>35545</v>
      </c>
      <c r="D4512" s="139">
        <v>0.48345759999999999</v>
      </c>
      <c r="E4512" s="118">
        <v>1000</v>
      </c>
      <c r="F4512" s="118" t="s">
        <v>1489</v>
      </c>
      <c r="G4512" s="113">
        <f>IF([Data da Aprovação]&lt;&gt;"ESTATUTÁRIO",YEAR([Data da Aprovação]),"")</f>
        <v>1997</v>
      </c>
      <c r="H4512" s="106">
        <f>Tabela9[[#This Row],[Valor do Provento R$]]/Tabela9[[#This Row],[Provento por 1 ou 1000 Ações]]</f>
        <v>4.834576E-4</v>
      </c>
    </row>
    <row r="4513" spans="1:8">
      <c r="A4513" s="119" t="s">
        <v>1609</v>
      </c>
      <c r="B4513" s="117" t="s">
        <v>1488</v>
      </c>
      <c r="C4513" s="140">
        <v>35752</v>
      </c>
      <c r="D4513" s="141">
        <v>0.26046000000000002</v>
      </c>
      <c r="E4513" s="119">
        <v>1000</v>
      </c>
      <c r="F4513" s="119" t="s">
        <v>1489</v>
      </c>
      <c r="G4513" s="114">
        <f>IF([Data da Aprovação]&lt;&gt;"ESTATUTÁRIO",YEAR([Data da Aprovação]),"")</f>
        <v>1997</v>
      </c>
      <c r="H4513" s="106">
        <f>Tabela9[[#This Row],[Valor do Provento R$]]/Tabela9[[#This Row],[Provento por 1 ou 1000 Ações]]</f>
        <v>2.6046000000000001E-4</v>
      </c>
    </row>
    <row r="4514" spans="1:8">
      <c r="A4514" s="118" t="s">
        <v>1609</v>
      </c>
      <c r="B4514" s="116" t="s">
        <v>1488</v>
      </c>
      <c r="C4514" s="138">
        <v>35866</v>
      </c>
      <c r="D4514" s="139">
        <v>0.26306000000000002</v>
      </c>
      <c r="E4514" s="118">
        <v>1000</v>
      </c>
      <c r="F4514" s="118" t="s">
        <v>1489</v>
      </c>
      <c r="G4514" s="113">
        <f>IF([Data da Aprovação]&lt;&gt;"ESTATUTÁRIO",YEAR([Data da Aprovação]),"")</f>
        <v>1998</v>
      </c>
      <c r="H4514" s="106">
        <f>Tabela9[[#This Row],[Valor do Provento R$]]/Tabela9[[#This Row],[Provento por 1 ou 1000 Ações]]</f>
        <v>2.6306000000000002E-4</v>
      </c>
    </row>
    <row r="4515" spans="1:8">
      <c r="A4515" s="119" t="s">
        <v>1609</v>
      </c>
      <c r="B4515" s="117" t="s">
        <v>1488</v>
      </c>
      <c r="C4515" s="140">
        <v>36244</v>
      </c>
      <c r="D4515" s="141">
        <v>0.47554999999999997</v>
      </c>
      <c r="E4515" s="119">
        <v>1000</v>
      </c>
      <c r="F4515" s="119" t="s">
        <v>1489</v>
      </c>
      <c r="G4515" s="114">
        <f>IF([Data da Aprovação]&lt;&gt;"ESTATUTÁRIO",YEAR([Data da Aprovação]),"")</f>
        <v>1999</v>
      </c>
      <c r="H4515" s="106">
        <f>Tabela9[[#This Row],[Valor do Provento R$]]/Tabela9[[#This Row],[Provento por 1 ou 1000 Ações]]</f>
        <v>4.7554999999999999E-4</v>
      </c>
    </row>
    <row r="4516" spans="1:8">
      <c r="A4516" s="118" t="s">
        <v>1609</v>
      </c>
      <c r="B4516" s="116" t="s">
        <v>1488</v>
      </c>
      <c r="C4516" s="138">
        <v>36612</v>
      </c>
      <c r="D4516" s="139">
        <v>0.38358999999999999</v>
      </c>
      <c r="E4516" s="118">
        <v>1000</v>
      </c>
      <c r="F4516" s="118" t="s">
        <v>1489</v>
      </c>
      <c r="G4516" s="113">
        <f>IF([Data da Aprovação]&lt;&gt;"ESTATUTÁRIO",YEAR([Data da Aprovação]),"")</f>
        <v>2000</v>
      </c>
      <c r="H4516" s="106">
        <f>Tabela9[[#This Row],[Valor do Provento R$]]/Tabela9[[#This Row],[Provento por 1 ou 1000 Ações]]</f>
        <v>3.8359000000000001E-4</v>
      </c>
    </row>
    <row r="4517" spans="1:8">
      <c r="A4517" s="119" t="s">
        <v>1609</v>
      </c>
      <c r="B4517" s="117" t="s">
        <v>1488</v>
      </c>
      <c r="C4517" s="140">
        <v>36860</v>
      </c>
      <c r="D4517" s="141">
        <v>0.24378</v>
      </c>
      <c r="E4517" s="119">
        <v>1000</v>
      </c>
      <c r="F4517" s="119" t="s">
        <v>1489</v>
      </c>
      <c r="G4517" s="114">
        <f>IF([Data da Aprovação]&lt;&gt;"ESTATUTÁRIO",YEAR([Data da Aprovação]),"")</f>
        <v>2000</v>
      </c>
      <c r="H4517" s="106">
        <f>Tabela9[[#This Row],[Valor do Provento R$]]/Tabela9[[#This Row],[Provento por 1 ou 1000 Ações]]</f>
        <v>2.4378E-4</v>
      </c>
    </row>
    <row r="4518" spans="1:8">
      <c r="A4518" s="118" t="s">
        <v>1609</v>
      </c>
      <c r="B4518" s="116" t="s">
        <v>1488</v>
      </c>
      <c r="C4518" s="138">
        <v>36977</v>
      </c>
      <c r="D4518" s="139">
        <v>0.31463000000000002</v>
      </c>
      <c r="E4518" s="118">
        <v>1000</v>
      </c>
      <c r="F4518" s="118" t="s">
        <v>1489</v>
      </c>
      <c r="G4518" s="113">
        <f>IF([Data da Aprovação]&lt;&gt;"ESTATUTÁRIO",YEAR([Data da Aprovação]),"")</f>
        <v>2001</v>
      </c>
      <c r="H4518" s="106">
        <f>Tabela9[[#This Row],[Valor do Provento R$]]/Tabela9[[#This Row],[Provento por 1 ou 1000 Ações]]</f>
        <v>3.1463000000000004E-4</v>
      </c>
    </row>
    <row r="4519" spans="1:8">
      <c r="A4519" s="119" t="s">
        <v>1609</v>
      </c>
      <c r="B4519" s="117" t="s">
        <v>1488</v>
      </c>
      <c r="C4519" s="140">
        <v>37167</v>
      </c>
      <c r="D4519" s="141">
        <v>0.27850999999999998</v>
      </c>
      <c r="E4519" s="119">
        <v>1000</v>
      </c>
      <c r="F4519" s="119" t="s">
        <v>1489</v>
      </c>
      <c r="G4519" s="114">
        <f>IF([Data da Aprovação]&lt;&gt;"ESTATUTÁRIO",YEAR([Data da Aprovação]),"")</f>
        <v>2001</v>
      </c>
      <c r="H4519" s="106">
        <f>Tabela9[[#This Row],[Valor do Provento R$]]/Tabela9[[#This Row],[Provento por 1 ou 1000 Ações]]</f>
        <v>2.7850999999999999E-4</v>
      </c>
    </row>
    <row r="4520" spans="1:8">
      <c r="A4520" s="118" t="s">
        <v>1609</v>
      </c>
      <c r="B4520" s="116" t="s">
        <v>1488</v>
      </c>
      <c r="C4520" s="138">
        <v>37376</v>
      </c>
      <c r="D4520" s="139">
        <v>0.31314999999999998</v>
      </c>
      <c r="E4520" s="118">
        <v>1000</v>
      </c>
      <c r="F4520" s="118" t="s">
        <v>1489</v>
      </c>
      <c r="G4520" s="113">
        <f>IF([Data da Aprovação]&lt;&gt;"ESTATUTÁRIO",YEAR([Data da Aprovação]),"")</f>
        <v>2002</v>
      </c>
      <c r="H4520" s="106">
        <f>Tabela9[[#This Row],[Valor do Provento R$]]/Tabela9[[#This Row],[Provento por 1 ou 1000 Ações]]</f>
        <v>3.1315E-4</v>
      </c>
    </row>
    <row r="4521" spans="1:8">
      <c r="A4521" s="119" t="s">
        <v>1609</v>
      </c>
      <c r="B4521" s="117" t="s">
        <v>1488</v>
      </c>
      <c r="C4521" s="140">
        <v>38106</v>
      </c>
      <c r="D4521" s="141">
        <v>0.14734</v>
      </c>
      <c r="E4521" s="119">
        <v>1000</v>
      </c>
      <c r="F4521" s="119" t="s">
        <v>1489</v>
      </c>
      <c r="G4521" s="114">
        <f>IF([Data da Aprovação]&lt;&gt;"ESTATUTÁRIO",YEAR([Data da Aprovação]),"")</f>
        <v>2004</v>
      </c>
      <c r="H4521" s="106">
        <f>Tabela9[[#This Row],[Valor do Provento R$]]/Tabela9[[#This Row],[Provento por 1 ou 1000 Ações]]</f>
        <v>1.4734000000000001E-4</v>
      </c>
    </row>
    <row r="4522" spans="1:8">
      <c r="A4522" s="118" t="s">
        <v>1609</v>
      </c>
      <c r="B4522" s="116" t="s">
        <v>1488</v>
      </c>
      <c r="C4522" s="138">
        <v>38467</v>
      </c>
      <c r="D4522" s="139">
        <v>0.33395999999999998</v>
      </c>
      <c r="E4522" s="118">
        <v>1000</v>
      </c>
      <c r="F4522" s="118" t="s">
        <v>1489</v>
      </c>
      <c r="G4522" s="113">
        <f>IF([Data da Aprovação]&lt;&gt;"ESTATUTÁRIO",YEAR([Data da Aprovação]),"")</f>
        <v>2005</v>
      </c>
      <c r="H4522" s="106">
        <f>Tabela9[[#This Row],[Valor do Provento R$]]/Tabela9[[#This Row],[Provento por 1 ou 1000 Ações]]</f>
        <v>3.3395999999999995E-4</v>
      </c>
    </row>
    <row r="4523" spans="1:8">
      <c r="A4523" s="119" t="s">
        <v>1609</v>
      </c>
      <c r="B4523" s="117" t="s">
        <v>1488</v>
      </c>
      <c r="C4523" s="140">
        <v>38834</v>
      </c>
      <c r="D4523" s="141">
        <v>0.42810999999999999</v>
      </c>
      <c r="E4523" s="119">
        <v>1000</v>
      </c>
      <c r="F4523" s="119" t="s">
        <v>1489</v>
      </c>
      <c r="G4523" s="114">
        <f>IF([Data da Aprovação]&lt;&gt;"ESTATUTÁRIO",YEAR([Data da Aprovação]),"")</f>
        <v>2006</v>
      </c>
      <c r="H4523" s="106">
        <f>Tabela9[[#This Row],[Valor do Provento R$]]/Tabela9[[#This Row],[Provento por 1 ou 1000 Ações]]</f>
        <v>4.2810999999999999E-4</v>
      </c>
    </row>
    <row r="4524" spans="1:8">
      <c r="A4524" s="118" t="s">
        <v>1609</v>
      </c>
      <c r="B4524" s="116" t="s">
        <v>1488</v>
      </c>
      <c r="C4524" s="138">
        <v>39199</v>
      </c>
      <c r="D4524" s="139">
        <v>0.55096000000000001</v>
      </c>
      <c r="E4524" s="118">
        <v>1000</v>
      </c>
      <c r="F4524" s="118" t="s">
        <v>1492</v>
      </c>
      <c r="G4524" s="113">
        <f>IF([Data da Aprovação]&lt;&gt;"ESTATUTÁRIO",YEAR([Data da Aprovação]),"")</f>
        <v>2007</v>
      </c>
      <c r="H4524" s="106">
        <f>Tabela9[[#This Row],[Valor do Provento R$]]/Tabela9[[#This Row],[Provento por 1 ou 1000 Ações]]</f>
        <v>5.5095999999999997E-4</v>
      </c>
    </row>
    <row r="4525" spans="1:8">
      <c r="A4525" s="119" t="s">
        <v>1609</v>
      </c>
      <c r="B4525" s="117" t="s">
        <v>1488</v>
      </c>
      <c r="C4525" s="140">
        <v>39199</v>
      </c>
      <c r="D4525" s="141">
        <v>0.42904999999999999</v>
      </c>
      <c r="E4525" s="119">
        <v>1000</v>
      </c>
      <c r="F4525" s="119" t="s">
        <v>1489</v>
      </c>
      <c r="G4525" s="114">
        <f>IF([Data da Aprovação]&lt;&gt;"ESTATUTÁRIO",YEAR([Data da Aprovação]),"")</f>
        <v>2007</v>
      </c>
      <c r="H4525" s="106">
        <f>Tabela9[[#This Row],[Valor do Provento R$]]/Tabela9[[#This Row],[Provento por 1 ou 1000 Ações]]</f>
        <v>4.2904999999999999E-4</v>
      </c>
    </row>
    <row r="4526" spans="1:8">
      <c r="A4526" s="118" t="s">
        <v>1609</v>
      </c>
      <c r="B4526" s="116" t="s">
        <v>1488</v>
      </c>
      <c r="C4526" s="138">
        <v>39555</v>
      </c>
      <c r="D4526" s="139">
        <v>0.23622000000000001</v>
      </c>
      <c r="E4526" s="118">
        <v>1</v>
      </c>
      <c r="F4526" s="118" t="s">
        <v>1492</v>
      </c>
      <c r="G4526" s="113">
        <f>IF([Data da Aprovação]&lt;&gt;"ESTATUTÁRIO",YEAR([Data da Aprovação]),"")</f>
        <v>2008</v>
      </c>
      <c r="H4526" s="106">
        <f>Tabela9[[#This Row],[Valor do Provento R$]]/Tabela9[[#This Row],[Provento por 1 ou 1000 Ações]]</f>
        <v>0.23622000000000001</v>
      </c>
    </row>
    <row r="4527" spans="1:8">
      <c r="A4527" s="119" t="s">
        <v>1609</v>
      </c>
      <c r="B4527" s="117" t="s">
        <v>1488</v>
      </c>
      <c r="C4527" s="140">
        <v>39555</v>
      </c>
      <c r="D4527" s="141">
        <v>0.69733999999999996</v>
      </c>
      <c r="E4527" s="119">
        <v>1</v>
      </c>
      <c r="F4527" s="119" t="s">
        <v>1489</v>
      </c>
      <c r="G4527" s="114">
        <f>IF([Data da Aprovação]&lt;&gt;"ESTATUTÁRIO",YEAR([Data da Aprovação]),"")</f>
        <v>2008</v>
      </c>
      <c r="H4527" s="106">
        <f>Tabela9[[#This Row],[Valor do Provento R$]]/Tabela9[[#This Row],[Provento por 1 ou 1000 Ações]]</f>
        <v>0.69733999999999996</v>
      </c>
    </row>
    <row r="4528" spans="1:8">
      <c r="A4528" s="118" t="s">
        <v>1609</v>
      </c>
      <c r="B4528" s="116" t="s">
        <v>1488</v>
      </c>
      <c r="C4528" s="138">
        <v>39926</v>
      </c>
      <c r="D4528" s="139">
        <v>0.11796</v>
      </c>
      <c r="E4528" s="118">
        <v>1</v>
      </c>
      <c r="F4528" s="118" t="s">
        <v>1492</v>
      </c>
      <c r="G4528" s="113">
        <f>IF([Data da Aprovação]&lt;&gt;"ESTATUTÁRIO",YEAR([Data da Aprovação]),"")</f>
        <v>2009</v>
      </c>
      <c r="H4528" s="106">
        <f>Tabela9[[#This Row],[Valor do Provento R$]]/Tabela9[[#This Row],[Provento por 1 ou 1000 Ações]]</f>
        <v>0.11796</v>
      </c>
    </row>
    <row r="4529" spans="1:8">
      <c r="A4529" s="119" t="s">
        <v>1609</v>
      </c>
      <c r="B4529" s="117" t="s">
        <v>1488</v>
      </c>
      <c r="C4529" s="140">
        <v>39926</v>
      </c>
      <c r="D4529" s="141">
        <v>0.79493000000000003</v>
      </c>
      <c r="E4529" s="119">
        <v>1</v>
      </c>
      <c r="F4529" s="119" t="s">
        <v>1489</v>
      </c>
      <c r="G4529" s="114">
        <f>IF([Data da Aprovação]&lt;&gt;"ESTATUTÁRIO",YEAR([Data da Aprovação]),"")</f>
        <v>2009</v>
      </c>
      <c r="H4529" s="106">
        <f>Tabela9[[#This Row],[Valor do Provento R$]]/Tabela9[[#This Row],[Provento por 1 ou 1000 Ações]]</f>
        <v>0.79493000000000003</v>
      </c>
    </row>
    <row r="4530" spans="1:8">
      <c r="A4530" s="118" t="s">
        <v>1609</v>
      </c>
      <c r="B4530" s="116" t="s">
        <v>1488</v>
      </c>
      <c r="C4530" s="138">
        <v>40128</v>
      </c>
      <c r="D4530" s="139">
        <v>0.58625000000000005</v>
      </c>
      <c r="E4530" s="118">
        <v>1</v>
      </c>
      <c r="F4530" s="118" t="s">
        <v>1489</v>
      </c>
      <c r="G4530" s="113">
        <f>IF([Data da Aprovação]&lt;&gt;"ESTATUTÁRIO",YEAR([Data da Aprovação]),"")</f>
        <v>2009</v>
      </c>
      <c r="H4530" s="106">
        <f>Tabela9[[#This Row],[Valor do Provento R$]]/Tabela9[[#This Row],[Provento por 1 ou 1000 Ações]]</f>
        <v>0.58625000000000005</v>
      </c>
    </row>
    <row r="4531" spans="1:8">
      <c r="A4531" s="119" t="s">
        <v>1609</v>
      </c>
      <c r="B4531" s="117" t="s">
        <v>1488</v>
      </c>
      <c r="C4531" s="140">
        <v>40295</v>
      </c>
      <c r="D4531" s="141">
        <v>6.7839999999999998E-2</v>
      </c>
      <c r="E4531" s="119">
        <v>1</v>
      </c>
      <c r="F4531" s="119" t="s">
        <v>1492</v>
      </c>
      <c r="G4531" s="114">
        <f>IF([Data da Aprovação]&lt;&gt;"ESTATUTÁRIO",YEAR([Data da Aprovação]),"")</f>
        <v>2010</v>
      </c>
      <c r="H4531" s="106">
        <f>Tabela9[[#This Row],[Valor do Provento R$]]/Tabela9[[#This Row],[Provento por 1 ou 1000 Ações]]</f>
        <v>6.7839999999999998E-2</v>
      </c>
    </row>
    <row r="4532" spans="1:8">
      <c r="A4532" s="118" t="s">
        <v>1609</v>
      </c>
      <c r="B4532" s="116" t="s">
        <v>1488</v>
      </c>
      <c r="C4532" s="138">
        <v>40295</v>
      </c>
      <c r="D4532" s="139">
        <v>0.21556</v>
      </c>
      <c r="E4532" s="118">
        <v>1</v>
      </c>
      <c r="F4532" s="118" t="s">
        <v>1489</v>
      </c>
      <c r="G4532" s="113">
        <f>IF([Data da Aprovação]&lt;&gt;"ESTATUTÁRIO",YEAR([Data da Aprovação]),"")</f>
        <v>2010</v>
      </c>
      <c r="H4532" s="106">
        <f>Tabela9[[#This Row],[Valor do Provento R$]]/Tabela9[[#This Row],[Provento por 1 ou 1000 Ações]]</f>
        <v>0.21556</v>
      </c>
    </row>
    <row r="4533" spans="1:8">
      <c r="A4533" s="119" t="s">
        <v>1609</v>
      </c>
      <c r="B4533" s="117" t="s">
        <v>1488</v>
      </c>
      <c r="C4533" s="140">
        <v>40407</v>
      </c>
      <c r="D4533" s="141">
        <v>0.29661999999999999</v>
      </c>
      <c r="E4533" s="119">
        <v>1</v>
      </c>
      <c r="F4533" s="119" t="s">
        <v>1489</v>
      </c>
      <c r="G4533" s="114">
        <f>IF([Data da Aprovação]&lt;&gt;"ESTATUTÁRIO",YEAR([Data da Aprovação]),"")</f>
        <v>2010</v>
      </c>
      <c r="H4533" s="106">
        <f>Tabela9[[#This Row],[Valor do Provento R$]]/Tabela9[[#This Row],[Provento por 1 ou 1000 Ações]]</f>
        <v>0.29661999999999999</v>
      </c>
    </row>
    <row r="4534" spans="1:8">
      <c r="A4534" s="118" t="s">
        <v>1609</v>
      </c>
      <c r="B4534" s="116" t="s">
        <v>1488</v>
      </c>
      <c r="C4534" s="138">
        <v>40661</v>
      </c>
      <c r="D4534" s="139">
        <v>0.28327999999999998</v>
      </c>
      <c r="E4534" s="118">
        <v>1</v>
      </c>
      <c r="F4534" s="118" t="s">
        <v>1492</v>
      </c>
      <c r="G4534" s="113">
        <f>IF([Data da Aprovação]&lt;&gt;"ESTATUTÁRIO",YEAR([Data da Aprovação]),"")</f>
        <v>2011</v>
      </c>
      <c r="H4534" s="106">
        <f>Tabela9[[#This Row],[Valor do Provento R$]]/Tabela9[[#This Row],[Provento por 1 ou 1000 Ações]]</f>
        <v>0.28327999999999998</v>
      </c>
    </row>
    <row r="4535" spans="1:8">
      <c r="A4535" s="119" t="s">
        <v>1609</v>
      </c>
      <c r="B4535" s="117" t="s">
        <v>1488</v>
      </c>
      <c r="C4535" s="140">
        <v>40661</v>
      </c>
      <c r="D4535" s="141">
        <v>0.40037</v>
      </c>
      <c r="E4535" s="119">
        <v>1</v>
      </c>
      <c r="F4535" s="119" t="s">
        <v>1489</v>
      </c>
      <c r="G4535" s="114">
        <f>IF([Data da Aprovação]&lt;&gt;"ESTATUTÁRIO",YEAR([Data da Aprovação]),"")</f>
        <v>2011</v>
      </c>
      <c r="H4535" s="106">
        <f>Tabela9[[#This Row],[Valor do Provento R$]]/Tabela9[[#This Row],[Provento por 1 ou 1000 Ações]]</f>
        <v>0.40037</v>
      </c>
    </row>
    <row r="4536" spans="1:8">
      <c r="A4536" s="118" t="s">
        <v>1609</v>
      </c>
      <c r="B4536" s="116" t="s">
        <v>1488</v>
      </c>
      <c r="C4536" s="138">
        <v>40766</v>
      </c>
      <c r="D4536" s="139">
        <v>0.78803000000000001</v>
      </c>
      <c r="E4536" s="118">
        <v>1</v>
      </c>
      <c r="F4536" s="118" t="s">
        <v>1489</v>
      </c>
      <c r="G4536" s="113">
        <f>IF([Data da Aprovação]&lt;&gt;"ESTATUTÁRIO",YEAR([Data da Aprovação]),"")</f>
        <v>2011</v>
      </c>
      <c r="H4536" s="106">
        <f>Tabela9[[#This Row],[Valor do Provento R$]]/Tabela9[[#This Row],[Provento por 1 ou 1000 Ações]]</f>
        <v>0.78803000000000001</v>
      </c>
    </row>
    <row r="4537" spans="1:8">
      <c r="A4537" s="119" t="s">
        <v>1609</v>
      </c>
      <c r="B4537" s="117" t="s">
        <v>1488</v>
      </c>
      <c r="C4537" s="140">
        <v>41025</v>
      </c>
      <c r="D4537" s="141">
        <v>0.68030000000000002</v>
      </c>
      <c r="E4537" s="119">
        <v>1</v>
      </c>
      <c r="F4537" s="119" t="s">
        <v>1489</v>
      </c>
      <c r="G4537" s="114">
        <f>IF([Data da Aprovação]&lt;&gt;"ESTATUTÁRIO",YEAR([Data da Aprovação]),"")</f>
        <v>2012</v>
      </c>
      <c r="H4537" s="106">
        <f>Tabela9[[#This Row],[Valor do Provento R$]]/Tabela9[[#This Row],[Provento por 1 ou 1000 Ações]]</f>
        <v>0.68030000000000002</v>
      </c>
    </row>
    <row r="4538" spans="1:8">
      <c r="A4538" s="118" t="s">
        <v>1609</v>
      </c>
      <c r="B4538" s="116" t="s">
        <v>1488</v>
      </c>
      <c r="C4538" s="138">
        <v>41262</v>
      </c>
      <c r="D4538" s="139">
        <v>0.47920000000000001</v>
      </c>
      <c r="E4538" s="118">
        <v>1</v>
      </c>
      <c r="F4538" s="118" t="s">
        <v>1489</v>
      </c>
      <c r="G4538" s="113">
        <f>IF([Data da Aprovação]&lt;&gt;"ESTATUTÁRIO",YEAR([Data da Aprovação]),"")</f>
        <v>2012</v>
      </c>
      <c r="H4538" s="106">
        <f>Tabela9[[#This Row],[Valor do Provento R$]]/Tabela9[[#This Row],[Provento por 1 ou 1000 Ações]]</f>
        <v>0.47920000000000001</v>
      </c>
    </row>
    <row r="4539" spans="1:8">
      <c r="A4539" s="119" t="s">
        <v>1609</v>
      </c>
      <c r="B4539" s="117" t="s">
        <v>1488</v>
      </c>
      <c r="C4539" s="140">
        <v>41389</v>
      </c>
      <c r="D4539" s="141">
        <v>0.45606999999999998</v>
      </c>
      <c r="E4539" s="119">
        <v>1</v>
      </c>
      <c r="F4539" s="119" t="s">
        <v>1492</v>
      </c>
      <c r="G4539" s="114">
        <f>IF([Data da Aprovação]&lt;&gt;"ESTATUTÁRIO",YEAR([Data da Aprovação]),"")</f>
        <v>2013</v>
      </c>
      <c r="H4539" s="106">
        <f>Tabela9[[#This Row],[Valor do Provento R$]]/Tabela9[[#This Row],[Provento por 1 ou 1000 Ações]]</f>
        <v>0.45606999999999998</v>
      </c>
    </row>
    <row r="4540" spans="1:8">
      <c r="A4540" s="118" t="s">
        <v>1609</v>
      </c>
      <c r="B4540" s="116" t="s">
        <v>1488</v>
      </c>
      <c r="C4540" s="138">
        <v>41591</v>
      </c>
      <c r="D4540" s="139">
        <v>0.50617000000000001</v>
      </c>
      <c r="E4540" s="118">
        <v>1</v>
      </c>
      <c r="F4540" s="118" t="s">
        <v>1492</v>
      </c>
      <c r="G4540" s="113">
        <f>IF([Data da Aprovação]&lt;&gt;"ESTATUTÁRIO",YEAR([Data da Aprovação]),"")</f>
        <v>2013</v>
      </c>
      <c r="H4540" s="106">
        <f>Tabela9[[#This Row],[Valor do Provento R$]]/Tabela9[[#This Row],[Provento por 1 ou 1000 Ações]]</f>
        <v>0.50617000000000001</v>
      </c>
    </row>
    <row r="4541" spans="1:8">
      <c r="A4541" s="119" t="s">
        <v>1609</v>
      </c>
      <c r="B4541" s="117" t="s">
        <v>1488</v>
      </c>
      <c r="C4541" s="140">
        <v>41591</v>
      </c>
      <c r="D4541" s="141">
        <v>0.62819000000000003</v>
      </c>
      <c r="E4541" s="119">
        <v>1</v>
      </c>
      <c r="F4541" s="119" t="s">
        <v>1489</v>
      </c>
      <c r="G4541" s="114">
        <f>IF([Data da Aprovação]&lt;&gt;"ESTATUTÁRIO",YEAR([Data da Aprovação]),"")</f>
        <v>2013</v>
      </c>
      <c r="H4541" s="106">
        <f>Tabela9[[#This Row],[Valor do Provento R$]]/Tabela9[[#This Row],[Provento por 1 ou 1000 Ações]]</f>
        <v>0.62819000000000003</v>
      </c>
    </row>
    <row r="4542" spans="1:8">
      <c r="A4542" s="118" t="s">
        <v>1609</v>
      </c>
      <c r="B4542" s="116" t="s">
        <v>1490</v>
      </c>
      <c r="C4542" s="138">
        <v>35178</v>
      </c>
      <c r="D4542" s="139">
        <v>0.13159889999999999</v>
      </c>
      <c r="E4542" s="118">
        <v>1000</v>
      </c>
      <c r="F4542" s="118" t="s">
        <v>1492</v>
      </c>
      <c r="G4542" s="113">
        <f>IF([Data da Aprovação]&lt;&gt;"ESTATUTÁRIO",YEAR([Data da Aprovação]),"")</f>
        <v>1996</v>
      </c>
      <c r="H4542" s="106">
        <f>Tabela9[[#This Row],[Valor do Provento R$]]/Tabela9[[#This Row],[Provento por 1 ou 1000 Ações]]</f>
        <v>1.3159889999999998E-4</v>
      </c>
    </row>
    <row r="4543" spans="1:8">
      <c r="A4543" s="119" t="s">
        <v>1609</v>
      </c>
      <c r="B4543" s="117" t="s">
        <v>1502</v>
      </c>
      <c r="C4543" s="140">
        <v>35545</v>
      </c>
      <c r="D4543" s="141">
        <v>0.48345759999999999</v>
      </c>
      <c r="E4543" s="119">
        <v>1000</v>
      </c>
      <c r="F4543" s="119" t="s">
        <v>1489</v>
      </c>
      <c r="G4543" s="114">
        <f>IF([Data da Aprovação]&lt;&gt;"ESTATUTÁRIO",YEAR([Data da Aprovação]),"")</f>
        <v>1997</v>
      </c>
      <c r="H4543" s="106">
        <f>Tabela9[[#This Row],[Valor do Provento R$]]/Tabela9[[#This Row],[Provento por 1 ou 1000 Ações]]</f>
        <v>4.834576E-4</v>
      </c>
    </row>
    <row r="4544" spans="1:8">
      <c r="A4544" s="118" t="s">
        <v>1609</v>
      </c>
      <c r="B4544" s="116" t="s">
        <v>1502</v>
      </c>
      <c r="C4544" s="138">
        <v>35752</v>
      </c>
      <c r="D4544" s="139">
        <v>0.28650999999999999</v>
      </c>
      <c r="E4544" s="118">
        <v>1000</v>
      </c>
      <c r="F4544" s="118" t="s">
        <v>1489</v>
      </c>
      <c r="G4544" s="113">
        <f>IF([Data da Aprovação]&lt;&gt;"ESTATUTÁRIO",YEAR([Data da Aprovação]),"")</f>
        <v>1997</v>
      </c>
      <c r="H4544" s="106">
        <f>Tabela9[[#This Row],[Valor do Provento R$]]/Tabela9[[#This Row],[Provento por 1 ou 1000 Ações]]</f>
        <v>2.8650999999999997E-4</v>
      </c>
    </row>
    <row r="4545" spans="1:8">
      <c r="A4545" s="119" t="s">
        <v>1609</v>
      </c>
      <c r="B4545" s="117" t="s">
        <v>1502</v>
      </c>
      <c r="C4545" s="140">
        <v>35866</v>
      </c>
      <c r="D4545" s="141">
        <v>0.28937000000000002</v>
      </c>
      <c r="E4545" s="119">
        <v>1000</v>
      </c>
      <c r="F4545" s="119" t="s">
        <v>1489</v>
      </c>
      <c r="G4545" s="114">
        <f>IF([Data da Aprovação]&lt;&gt;"ESTATUTÁRIO",YEAR([Data da Aprovação]),"")</f>
        <v>1998</v>
      </c>
      <c r="H4545" s="106">
        <f>Tabela9[[#This Row],[Valor do Provento R$]]/Tabela9[[#This Row],[Provento por 1 ou 1000 Ações]]</f>
        <v>2.8937E-4</v>
      </c>
    </row>
    <row r="4546" spans="1:8">
      <c r="A4546" s="118" t="s">
        <v>1609</v>
      </c>
      <c r="B4546" s="116" t="s">
        <v>1502</v>
      </c>
      <c r="C4546" s="138">
        <v>36244</v>
      </c>
      <c r="D4546" s="139">
        <v>0.52268999999999999</v>
      </c>
      <c r="E4546" s="118">
        <v>1000</v>
      </c>
      <c r="F4546" s="118" t="s">
        <v>1489</v>
      </c>
      <c r="G4546" s="113">
        <f>IF([Data da Aprovação]&lt;&gt;"ESTATUTÁRIO",YEAR([Data da Aprovação]),"")</f>
        <v>1999</v>
      </c>
      <c r="H4546" s="106">
        <f>Tabela9[[#This Row],[Valor do Provento R$]]/Tabela9[[#This Row],[Provento por 1 ou 1000 Ações]]</f>
        <v>5.2269000000000003E-4</v>
      </c>
    </row>
    <row r="4547" spans="1:8">
      <c r="A4547" s="119" t="s">
        <v>1609</v>
      </c>
      <c r="B4547" s="117" t="s">
        <v>1502</v>
      </c>
      <c r="C4547" s="140">
        <v>36612</v>
      </c>
      <c r="D4547" s="141">
        <v>0.59208000000000005</v>
      </c>
      <c r="E4547" s="119">
        <v>1000</v>
      </c>
      <c r="F4547" s="119" t="s">
        <v>1489</v>
      </c>
      <c r="G4547" s="114">
        <f>IF([Data da Aprovação]&lt;&gt;"ESTATUTÁRIO",YEAR([Data da Aprovação]),"")</f>
        <v>2000</v>
      </c>
      <c r="H4547" s="106">
        <f>Tabela9[[#This Row],[Valor do Provento R$]]/Tabela9[[#This Row],[Provento por 1 ou 1000 Ações]]</f>
        <v>5.9208000000000004E-4</v>
      </c>
    </row>
    <row r="4548" spans="1:8">
      <c r="A4548" s="118" t="s">
        <v>1609</v>
      </c>
      <c r="B4548" s="116" t="s">
        <v>1502</v>
      </c>
      <c r="C4548" s="138">
        <v>36860</v>
      </c>
      <c r="D4548" s="139">
        <v>0.59208000000000005</v>
      </c>
      <c r="E4548" s="118">
        <v>1000</v>
      </c>
      <c r="F4548" s="118" t="s">
        <v>1489</v>
      </c>
      <c r="G4548" s="113">
        <f>IF([Data da Aprovação]&lt;&gt;"ESTATUTÁRIO",YEAR([Data da Aprovação]),"")</f>
        <v>2000</v>
      </c>
      <c r="H4548" s="106">
        <f>Tabela9[[#This Row],[Valor do Provento R$]]/Tabela9[[#This Row],[Provento por 1 ou 1000 Ações]]</f>
        <v>5.9208000000000004E-4</v>
      </c>
    </row>
    <row r="4549" spans="1:8">
      <c r="A4549" s="119" t="s">
        <v>1609</v>
      </c>
      <c r="B4549" s="117" t="s">
        <v>1502</v>
      </c>
      <c r="C4549" s="140">
        <v>37167</v>
      </c>
      <c r="D4549" s="141">
        <v>0.30793999999999999</v>
      </c>
      <c r="E4549" s="119">
        <v>1000</v>
      </c>
      <c r="F4549" s="119" t="s">
        <v>1489</v>
      </c>
      <c r="G4549" s="114">
        <f>IF([Data da Aprovação]&lt;&gt;"ESTATUTÁRIO",YEAR([Data da Aprovação]),"")</f>
        <v>2001</v>
      </c>
      <c r="H4549" s="106">
        <f>Tabela9[[#This Row],[Valor do Provento R$]]/Tabela9[[#This Row],[Provento por 1 ou 1000 Ações]]</f>
        <v>3.0793999999999998E-4</v>
      </c>
    </row>
    <row r="4550" spans="1:8">
      <c r="A4550" s="118" t="s">
        <v>1609</v>
      </c>
      <c r="B4550" s="116" t="s">
        <v>1502</v>
      </c>
      <c r="C4550" s="138">
        <v>37376</v>
      </c>
      <c r="D4550" s="139">
        <v>0.34660999999999997</v>
      </c>
      <c r="E4550" s="118">
        <v>1000</v>
      </c>
      <c r="F4550" s="118" t="s">
        <v>1489</v>
      </c>
      <c r="G4550" s="113">
        <f>IF([Data da Aprovação]&lt;&gt;"ESTATUTÁRIO",YEAR([Data da Aprovação]),"")</f>
        <v>2002</v>
      </c>
      <c r="H4550" s="106">
        <f>Tabela9[[#This Row],[Valor do Provento R$]]/Tabela9[[#This Row],[Provento por 1 ou 1000 Ações]]</f>
        <v>3.4660999999999996E-4</v>
      </c>
    </row>
    <row r="4551" spans="1:8">
      <c r="A4551" s="119" t="s">
        <v>1609</v>
      </c>
      <c r="B4551" s="117" t="s">
        <v>1502</v>
      </c>
      <c r="C4551" s="140">
        <v>38106</v>
      </c>
      <c r="D4551" s="141">
        <v>1.0597300000000001</v>
      </c>
      <c r="E4551" s="119">
        <v>1000</v>
      </c>
      <c r="F4551" s="119" t="s">
        <v>1489</v>
      </c>
      <c r="G4551" s="114">
        <f>IF([Data da Aprovação]&lt;&gt;"ESTATUTÁRIO",YEAR([Data da Aprovação]),"")</f>
        <v>2004</v>
      </c>
      <c r="H4551" s="106">
        <f>Tabela9[[#This Row],[Valor do Provento R$]]/Tabela9[[#This Row],[Provento por 1 ou 1000 Ações]]</f>
        <v>1.05973E-3</v>
      </c>
    </row>
    <row r="4552" spans="1:8">
      <c r="A4552" s="118" t="s">
        <v>1609</v>
      </c>
      <c r="B4552" s="116" t="s">
        <v>1502</v>
      </c>
      <c r="C4552" s="138">
        <v>38467</v>
      </c>
      <c r="D4552" s="139">
        <v>1.2716700000000001</v>
      </c>
      <c r="E4552" s="118">
        <v>1000</v>
      </c>
      <c r="F4552" s="118" t="s">
        <v>1489</v>
      </c>
      <c r="G4552" s="113">
        <f>IF([Data da Aprovação]&lt;&gt;"ESTATUTÁRIO",YEAR([Data da Aprovação]),"")</f>
        <v>2005</v>
      </c>
      <c r="H4552" s="106">
        <f>Tabela9[[#This Row],[Valor do Provento R$]]/Tabela9[[#This Row],[Provento por 1 ou 1000 Ações]]</f>
        <v>1.2716700000000001E-3</v>
      </c>
    </row>
    <row r="4553" spans="1:8">
      <c r="A4553" s="119" t="s">
        <v>1609</v>
      </c>
      <c r="B4553" s="117" t="s">
        <v>1502</v>
      </c>
      <c r="C4553" s="140">
        <v>38834</v>
      </c>
      <c r="D4553" s="141">
        <v>1.2716700000000001</v>
      </c>
      <c r="E4553" s="119">
        <v>1000</v>
      </c>
      <c r="F4553" s="119" t="s">
        <v>1489</v>
      </c>
      <c r="G4553" s="114">
        <f>IF([Data da Aprovação]&lt;&gt;"ESTATUTÁRIO",YEAR([Data da Aprovação]),"")</f>
        <v>2006</v>
      </c>
      <c r="H4553" s="106">
        <f>Tabela9[[#This Row],[Valor do Provento R$]]/Tabela9[[#This Row],[Provento por 1 ou 1000 Ações]]</f>
        <v>1.2716700000000001E-3</v>
      </c>
    </row>
    <row r="4554" spans="1:8">
      <c r="A4554" s="118" t="s">
        <v>1609</v>
      </c>
      <c r="B4554" s="116" t="s">
        <v>1502</v>
      </c>
      <c r="C4554" s="138">
        <v>39199</v>
      </c>
      <c r="D4554" s="139">
        <v>0.79739000000000004</v>
      </c>
      <c r="E4554" s="118">
        <v>1000</v>
      </c>
      <c r="F4554" s="118" t="s">
        <v>1492</v>
      </c>
      <c r="G4554" s="113">
        <f>IF([Data da Aprovação]&lt;&gt;"ESTATUTÁRIO",YEAR([Data da Aprovação]),"")</f>
        <v>2007</v>
      </c>
      <c r="H4554" s="106">
        <f>Tabela9[[#This Row],[Valor do Provento R$]]/Tabela9[[#This Row],[Provento por 1 ou 1000 Ações]]</f>
        <v>7.9739000000000003E-4</v>
      </c>
    </row>
    <row r="4555" spans="1:8">
      <c r="A4555" s="119" t="s">
        <v>1609</v>
      </c>
      <c r="B4555" s="117" t="s">
        <v>1502</v>
      </c>
      <c r="C4555" s="140">
        <v>39199</v>
      </c>
      <c r="D4555" s="141">
        <v>0.61878</v>
      </c>
      <c r="E4555" s="119">
        <v>1000</v>
      </c>
      <c r="F4555" s="119" t="s">
        <v>1489</v>
      </c>
      <c r="G4555" s="114">
        <f>IF([Data da Aprovação]&lt;&gt;"ESTATUTÁRIO",YEAR([Data da Aprovação]),"")</f>
        <v>2007</v>
      </c>
      <c r="H4555" s="106">
        <f>Tabela9[[#This Row],[Valor do Provento R$]]/Tabela9[[#This Row],[Provento por 1 ou 1000 Ações]]</f>
        <v>6.1877999999999998E-4</v>
      </c>
    </row>
    <row r="4556" spans="1:8">
      <c r="A4556" s="118" t="s">
        <v>1609</v>
      </c>
      <c r="B4556" s="116" t="s">
        <v>1502</v>
      </c>
      <c r="C4556" s="138">
        <v>39555</v>
      </c>
      <c r="D4556" s="139">
        <v>0.41238999999999998</v>
      </c>
      <c r="E4556" s="118">
        <v>1</v>
      </c>
      <c r="F4556" s="118" t="s">
        <v>1492</v>
      </c>
      <c r="G4556" s="113">
        <f>IF([Data da Aprovação]&lt;&gt;"ESTATUTÁRIO",YEAR([Data da Aprovação]),"")</f>
        <v>2008</v>
      </c>
      <c r="H4556" s="106">
        <f>Tabela9[[#This Row],[Valor do Provento R$]]/Tabela9[[#This Row],[Provento por 1 ou 1000 Ações]]</f>
        <v>0.41238999999999998</v>
      </c>
    </row>
    <row r="4557" spans="1:8">
      <c r="A4557" s="119" t="s">
        <v>1609</v>
      </c>
      <c r="B4557" s="117" t="s">
        <v>1502</v>
      </c>
      <c r="C4557" s="140">
        <v>39555</v>
      </c>
      <c r="D4557" s="141">
        <v>1.2174</v>
      </c>
      <c r="E4557" s="119">
        <v>1</v>
      </c>
      <c r="F4557" s="119" t="s">
        <v>1489</v>
      </c>
      <c r="G4557" s="114">
        <f>IF([Data da Aprovação]&lt;&gt;"ESTATUTÁRIO",YEAR([Data da Aprovação]),"")</f>
        <v>2008</v>
      </c>
      <c r="H4557" s="106">
        <f>Tabela9[[#This Row],[Valor do Provento R$]]/Tabela9[[#This Row],[Provento por 1 ou 1000 Ações]]</f>
        <v>1.2174</v>
      </c>
    </row>
    <row r="4558" spans="1:8">
      <c r="A4558" s="118" t="s">
        <v>1609</v>
      </c>
      <c r="B4558" s="116" t="s">
        <v>1502</v>
      </c>
      <c r="C4558" s="138">
        <v>39926</v>
      </c>
      <c r="D4558" s="139">
        <v>0.21060000000000001</v>
      </c>
      <c r="E4558" s="118">
        <v>1</v>
      </c>
      <c r="F4558" s="118" t="s">
        <v>1492</v>
      </c>
      <c r="G4558" s="113">
        <f>IF([Data da Aprovação]&lt;&gt;"ESTATUTÁRIO",YEAR([Data da Aprovação]),"")</f>
        <v>2009</v>
      </c>
      <c r="H4558" s="106">
        <f>Tabela9[[#This Row],[Valor do Provento R$]]/Tabela9[[#This Row],[Provento por 1 ou 1000 Ações]]</f>
        <v>0.21060000000000001</v>
      </c>
    </row>
    <row r="4559" spans="1:8">
      <c r="A4559" s="119" t="s">
        <v>1609</v>
      </c>
      <c r="B4559" s="117" t="s">
        <v>1502</v>
      </c>
      <c r="C4559" s="140">
        <v>39926</v>
      </c>
      <c r="D4559" s="141">
        <v>1.41919</v>
      </c>
      <c r="E4559" s="119">
        <v>1</v>
      </c>
      <c r="F4559" s="119" t="s">
        <v>1489</v>
      </c>
      <c r="G4559" s="114">
        <f>IF([Data da Aprovação]&lt;&gt;"ESTATUTÁRIO",YEAR([Data da Aprovação]),"")</f>
        <v>2009</v>
      </c>
      <c r="H4559" s="106">
        <f>Tabela9[[#This Row],[Valor do Provento R$]]/Tabela9[[#This Row],[Provento por 1 ou 1000 Ações]]</f>
        <v>1.41919</v>
      </c>
    </row>
    <row r="4560" spans="1:8">
      <c r="A4560" s="118" t="s">
        <v>1609</v>
      </c>
      <c r="B4560" s="116" t="s">
        <v>1502</v>
      </c>
      <c r="C4560" s="138">
        <v>40128</v>
      </c>
      <c r="D4560" s="139">
        <v>0.64510000000000001</v>
      </c>
      <c r="E4560" s="118">
        <v>1</v>
      </c>
      <c r="F4560" s="118" t="s">
        <v>1489</v>
      </c>
      <c r="G4560" s="113">
        <f>IF([Data da Aprovação]&lt;&gt;"ESTATUTÁRIO",YEAR([Data da Aprovação]),"")</f>
        <v>2009</v>
      </c>
      <c r="H4560" s="106">
        <f>Tabela9[[#This Row],[Valor do Provento R$]]/Tabela9[[#This Row],[Provento por 1 ou 1000 Ações]]</f>
        <v>0.64510000000000001</v>
      </c>
    </row>
    <row r="4561" spans="1:8">
      <c r="A4561" s="119" t="s">
        <v>1609</v>
      </c>
      <c r="B4561" s="117" t="s">
        <v>1502</v>
      </c>
      <c r="C4561" s="140">
        <v>40295</v>
      </c>
      <c r="D4561" s="141">
        <v>0.12712999999999999</v>
      </c>
      <c r="E4561" s="119">
        <v>1</v>
      </c>
      <c r="F4561" s="119" t="s">
        <v>1492</v>
      </c>
      <c r="G4561" s="114">
        <f>IF([Data da Aprovação]&lt;&gt;"ESTATUTÁRIO",YEAR([Data da Aprovação]),"")</f>
        <v>2010</v>
      </c>
      <c r="H4561" s="106">
        <f>Tabela9[[#This Row],[Valor do Provento R$]]/Tabela9[[#This Row],[Provento por 1 ou 1000 Ações]]</f>
        <v>0.12712999999999999</v>
      </c>
    </row>
    <row r="4562" spans="1:8">
      <c r="A4562" s="118" t="s">
        <v>1609</v>
      </c>
      <c r="B4562" s="116" t="s">
        <v>1502</v>
      </c>
      <c r="C4562" s="138">
        <v>40295</v>
      </c>
      <c r="D4562" s="139">
        <v>0.85755999999999999</v>
      </c>
      <c r="E4562" s="118">
        <v>1</v>
      </c>
      <c r="F4562" s="118" t="s">
        <v>1489</v>
      </c>
      <c r="G4562" s="113">
        <f>IF([Data da Aprovação]&lt;&gt;"ESTATUTÁRIO",YEAR([Data da Aprovação]),"")</f>
        <v>2010</v>
      </c>
      <c r="H4562" s="106">
        <f>Tabela9[[#This Row],[Valor do Provento R$]]/Tabela9[[#This Row],[Provento por 1 ou 1000 Ações]]</f>
        <v>0.85755999999999999</v>
      </c>
    </row>
    <row r="4563" spans="1:8">
      <c r="A4563" s="119" t="s">
        <v>1609</v>
      </c>
      <c r="B4563" s="117" t="s">
        <v>1502</v>
      </c>
      <c r="C4563" s="140">
        <v>40407</v>
      </c>
      <c r="D4563" s="141">
        <v>0.32638</v>
      </c>
      <c r="E4563" s="119">
        <v>1</v>
      </c>
      <c r="F4563" s="119" t="s">
        <v>1489</v>
      </c>
      <c r="G4563" s="114">
        <f>IF([Data da Aprovação]&lt;&gt;"ESTATUTÁRIO",YEAR([Data da Aprovação]),"")</f>
        <v>2010</v>
      </c>
      <c r="H4563" s="106">
        <f>Tabela9[[#This Row],[Valor do Provento R$]]/Tabela9[[#This Row],[Provento por 1 ou 1000 Ações]]</f>
        <v>0.32638</v>
      </c>
    </row>
    <row r="4564" spans="1:8">
      <c r="A4564" s="118" t="s">
        <v>1609</v>
      </c>
      <c r="B4564" s="116" t="s">
        <v>1502</v>
      </c>
      <c r="C4564" s="138">
        <v>40661</v>
      </c>
      <c r="D4564" s="139">
        <v>1.04782</v>
      </c>
      <c r="E4564" s="118">
        <v>1</v>
      </c>
      <c r="F4564" s="118" t="s">
        <v>1492</v>
      </c>
      <c r="G4564" s="113">
        <f>IF([Data da Aprovação]&lt;&gt;"ESTATUTÁRIO",YEAR([Data da Aprovação]),"")</f>
        <v>2011</v>
      </c>
      <c r="H4564" s="106">
        <f>Tabela9[[#This Row],[Valor do Provento R$]]/Tabela9[[#This Row],[Provento por 1 ou 1000 Ações]]</f>
        <v>1.04782</v>
      </c>
    </row>
    <row r="4565" spans="1:8">
      <c r="A4565" s="119" t="s">
        <v>1609</v>
      </c>
      <c r="B4565" s="117" t="s">
        <v>1502</v>
      </c>
      <c r="C4565" s="140">
        <v>40661</v>
      </c>
      <c r="D4565" s="141">
        <v>1.1508700000000001</v>
      </c>
      <c r="E4565" s="119">
        <v>1</v>
      </c>
      <c r="F4565" s="119" t="s">
        <v>1489</v>
      </c>
      <c r="G4565" s="114">
        <f>IF([Data da Aprovação]&lt;&gt;"ESTATUTÁRIO",YEAR([Data da Aprovação]),"")</f>
        <v>2011</v>
      </c>
      <c r="H4565" s="106">
        <f>Tabela9[[#This Row],[Valor do Provento R$]]/Tabela9[[#This Row],[Provento por 1 ou 1000 Ações]]</f>
        <v>1.1508700000000001</v>
      </c>
    </row>
    <row r="4566" spans="1:8">
      <c r="A4566" s="118" t="s">
        <v>1609</v>
      </c>
      <c r="B4566" s="116" t="s">
        <v>1502</v>
      </c>
      <c r="C4566" s="138">
        <v>40766</v>
      </c>
      <c r="D4566" s="139">
        <v>0.86706000000000005</v>
      </c>
      <c r="E4566" s="118">
        <v>1</v>
      </c>
      <c r="F4566" s="118" t="s">
        <v>1489</v>
      </c>
      <c r="G4566" s="113">
        <f>IF([Data da Aprovação]&lt;&gt;"ESTATUTÁRIO",YEAR([Data da Aprovação]),"")</f>
        <v>2011</v>
      </c>
      <c r="H4566" s="106">
        <f>Tabela9[[#This Row],[Valor do Provento R$]]/Tabela9[[#This Row],[Provento por 1 ou 1000 Ações]]</f>
        <v>0.86706000000000005</v>
      </c>
    </row>
    <row r="4567" spans="1:8">
      <c r="A4567" s="119" t="s">
        <v>1609</v>
      </c>
      <c r="B4567" s="117" t="s">
        <v>1502</v>
      </c>
      <c r="C4567" s="140">
        <v>41025</v>
      </c>
      <c r="D4567" s="141">
        <v>1.65801</v>
      </c>
      <c r="E4567" s="119">
        <v>1</v>
      </c>
      <c r="F4567" s="119" t="s">
        <v>1489</v>
      </c>
      <c r="G4567" s="114">
        <f>IF([Data da Aprovação]&lt;&gt;"ESTATUTÁRIO",YEAR([Data da Aprovação]),"")</f>
        <v>2012</v>
      </c>
      <c r="H4567" s="106">
        <f>Tabela9[[#This Row],[Valor do Provento R$]]/Tabela9[[#This Row],[Provento por 1 ou 1000 Ações]]</f>
        <v>1.65801</v>
      </c>
    </row>
    <row r="4568" spans="1:8">
      <c r="A4568" s="118" t="s">
        <v>1609</v>
      </c>
      <c r="B4568" s="116" t="s">
        <v>1502</v>
      </c>
      <c r="C4568" s="138">
        <v>41262</v>
      </c>
      <c r="D4568" s="139">
        <v>2.5250699999999999</v>
      </c>
      <c r="E4568" s="118">
        <v>1</v>
      </c>
      <c r="F4568" s="118" t="s">
        <v>1489</v>
      </c>
      <c r="G4568" s="113">
        <f>IF([Data da Aprovação]&lt;&gt;"ESTATUTÁRIO",YEAR([Data da Aprovação]),"")</f>
        <v>2012</v>
      </c>
      <c r="H4568" s="106">
        <f>Tabela9[[#This Row],[Valor do Provento R$]]/Tabela9[[#This Row],[Provento por 1 ou 1000 Ações]]</f>
        <v>2.5250699999999999</v>
      </c>
    </row>
    <row r="4569" spans="1:8">
      <c r="A4569" s="119" t="s">
        <v>1609</v>
      </c>
      <c r="B4569" s="117" t="s">
        <v>1502</v>
      </c>
      <c r="C4569" s="140">
        <v>41591</v>
      </c>
      <c r="D4569" s="141">
        <v>0.55688000000000004</v>
      </c>
      <c r="E4569" s="119">
        <v>1</v>
      </c>
      <c r="F4569" s="119" t="s">
        <v>1492</v>
      </c>
      <c r="G4569" s="114">
        <f>IF([Data da Aprovação]&lt;&gt;"ESTATUTÁRIO",YEAR([Data da Aprovação]),"")</f>
        <v>2013</v>
      </c>
      <c r="H4569" s="106">
        <f>Tabela9[[#This Row],[Valor do Provento R$]]/Tabela9[[#This Row],[Provento por 1 ou 1000 Ações]]</f>
        <v>0.55688000000000004</v>
      </c>
    </row>
    <row r="4570" spans="1:8">
      <c r="A4570" s="118" t="s">
        <v>1609</v>
      </c>
      <c r="B4570" s="116" t="s">
        <v>1502</v>
      </c>
      <c r="C4570" s="138">
        <v>41591</v>
      </c>
      <c r="D4570" s="139">
        <v>0.69111</v>
      </c>
      <c r="E4570" s="118">
        <v>1</v>
      </c>
      <c r="F4570" s="118" t="s">
        <v>1489</v>
      </c>
      <c r="G4570" s="113">
        <f>IF([Data da Aprovação]&lt;&gt;"ESTATUTÁRIO",YEAR([Data da Aprovação]),"")</f>
        <v>2013</v>
      </c>
      <c r="H4570" s="106">
        <f>Tabela9[[#This Row],[Valor do Provento R$]]/Tabela9[[#This Row],[Provento por 1 ou 1000 Ações]]</f>
        <v>0.69111</v>
      </c>
    </row>
    <row r="4571" spans="1:8">
      <c r="A4571" s="119" t="s">
        <v>1609</v>
      </c>
      <c r="B4571" s="117" t="s">
        <v>1503</v>
      </c>
      <c r="C4571" s="140">
        <v>35545</v>
      </c>
      <c r="D4571" s="141">
        <v>0.48345759999999999</v>
      </c>
      <c r="E4571" s="119">
        <v>1000</v>
      </c>
      <c r="F4571" s="119" t="s">
        <v>1489</v>
      </c>
      <c r="G4571" s="114">
        <f>IF([Data da Aprovação]&lt;&gt;"ESTATUTÁRIO",YEAR([Data da Aprovação]),"")</f>
        <v>1997</v>
      </c>
      <c r="H4571" s="106">
        <f>Tabela9[[#This Row],[Valor do Provento R$]]/Tabela9[[#This Row],[Provento por 1 ou 1000 Ações]]</f>
        <v>4.834576E-4</v>
      </c>
    </row>
    <row r="4572" spans="1:8">
      <c r="A4572" s="118" t="s">
        <v>1609</v>
      </c>
      <c r="B4572" s="116" t="s">
        <v>1503</v>
      </c>
      <c r="C4572" s="138">
        <v>35752</v>
      </c>
      <c r="D4572" s="139">
        <v>0.28650999999999999</v>
      </c>
      <c r="E4572" s="118">
        <v>1000</v>
      </c>
      <c r="F4572" s="118" t="s">
        <v>1489</v>
      </c>
      <c r="G4572" s="113">
        <f>IF([Data da Aprovação]&lt;&gt;"ESTATUTÁRIO",YEAR([Data da Aprovação]),"")</f>
        <v>1997</v>
      </c>
      <c r="H4572" s="106">
        <f>Tabela9[[#This Row],[Valor do Provento R$]]/Tabela9[[#This Row],[Provento por 1 ou 1000 Ações]]</f>
        <v>2.8650999999999997E-4</v>
      </c>
    </row>
    <row r="4573" spans="1:8">
      <c r="A4573" s="119" t="s">
        <v>1609</v>
      </c>
      <c r="B4573" s="117" t="s">
        <v>1503</v>
      </c>
      <c r="C4573" s="140">
        <v>35866</v>
      </c>
      <c r="D4573" s="141">
        <v>0.28937000000000002</v>
      </c>
      <c r="E4573" s="119">
        <v>1000</v>
      </c>
      <c r="F4573" s="119" t="s">
        <v>1489</v>
      </c>
      <c r="G4573" s="114">
        <f>IF([Data da Aprovação]&lt;&gt;"ESTATUTÁRIO",YEAR([Data da Aprovação]),"")</f>
        <v>1998</v>
      </c>
      <c r="H4573" s="106">
        <f>Tabela9[[#This Row],[Valor do Provento R$]]/Tabela9[[#This Row],[Provento por 1 ou 1000 Ações]]</f>
        <v>2.8937E-4</v>
      </c>
    </row>
    <row r="4574" spans="1:8">
      <c r="A4574" s="118" t="s">
        <v>1609</v>
      </c>
      <c r="B4574" s="116" t="s">
        <v>1503</v>
      </c>
      <c r="C4574" s="138">
        <v>36244</v>
      </c>
      <c r="D4574" s="139">
        <v>0.52268999999999999</v>
      </c>
      <c r="E4574" s="118">
        <v>1000</v>
      </c>
      <c r="F4574" s="118" t="s">
        <v>1489</v>
      </c>
      <c r="G4574" s="113">
        <f>IF([Data da Aprovação]&lt;&gt;"ESTATUTÁRIO",YEAR([Data da Aprovação]),"")</f>
        <v>1999</v>
      </c>
      <c r="H4574" s="106">
        <f>Tabela9[[#This Row],[Valor do Provento R$]]/Tabela9[[#This Row],[Provento por 1 ou 1000 Ações]]</f>
        <v>5.2269000000000003E-4</v>
      </c>
    </row>
    <row r="4575" spans="1:8">
      <c r="A4575" s="119" t="s">
        <v>1609</v>
      </c>
      <c r="B4575" s="117" t="s">
        <v>1503</v>
      </c>
      <c r="C4575" s="140">
        <v>36612</v>
      </c>
      <c r="D4575" s="141">
        <v>0.42209000000000002</v>
      </c>
      <c r="E4575" s="119">
        <v>1000</v>
      </c>
      <c r="F4575" s="119" t="s">
        <v>1489</v>
      </c>
      <c r="G4575" s="114">
        <f>IF([Data da Aprovação]&lt;&gt;"ESTATUTÁRIO",YEAR([Data da Aprovação]),"")</f>
        <v>2000</v>
      </c>
      <c r="H4575" s="106">
        <f>Tabela9[[#This Row],[Valor do Provento R$]]/Tabela9[[#This Row],[Provento por 1 ou 1000 Ações]]</f>
        <v>4.2209000000000002E-4</v>
      </c>
    </row>
    <row r="4576" spans="1:8">
      <c r="A4576" s="118" t="s">
        <v>1609</v>
      </c>
      <c r="B4576" s="116" t="s">
        <v>1503</v>
      </c>
      <c r="C4576" s="138">
        <v>36860</v>
      </c>
      <c r="D4576" s="139">
        <v>0.26826</v>
      </c>
      <c r="E4576" s="118">
        <v>1000</v>
      </c>
      <c r="F4576" s="118" t="s">
        <v>1489</v>
      </c>
      <c r="G4576" s="113">
        <f>IF([Data da Aprovação]&lt;&gt;"ESTATUTÁRIO",YEAR([Data da Aprovação]),"")</f>
        <v>2000</v>
      </c>
      <c r="H4576" s="106">
        <f>Tabela9[[#This Row],[Valor do Provento R$]]/Tabela9[[#This Row],[Provento por 1 ou 1000 Ações]]</f>
        <v>2.6825999999999998E-4</v>
      </c>
    </row>
    <row r="4577" spans="1:8">
      <c r="A4577" s="119" t="s">
        <v>1609</v>
      </c>
      <c r="B4577" s="117" t="s">
        <v>1503</v>
      </c>
      <c r="C4577" s="140">
        <v>36977</v>
      </c>
      <c r="D4577" s="141">
        <v>0.34610999999999997</v>
      </c>
      <c r="E4577" s="119">
        <v>1000</v>
      </c>
      <c r="F4577" s="119" t="s">
        <v>1489</v>
      </c>
      <c r="G4577" s="114">
        <f>IF([Data da Aprovação]&lt;&gt;"ESTATUTÁRIO",YEAR([Data da Aprovação]),"")</f>
        <v>2001</v>
      </c>
      <c r="H4577" s="106">
        <f>Tabela9[[#This Row],[Valor do Provento R$]]/Tabela9[[#This Row],[Provento por 1 ou 1000 Ações]]</f>
        <v>3.4610999999999995E-4</v>
      </c>
    </row>
    <row r="4578" spans="1:8">
      <c r="A4578" s="118" t="s">
        <v>1609</v>
      </c>
      <c r="B4578" s="116" t="s">
        <v>1503</v>
      </c>
      <c r="C4578" s="138">
        <v>37167</v>
      </c>
      <c r="D4578" s="139">
        <v>0.30793999999999999</v>
      </c>
      <c r="E4578" s="118">
        <v>1000</v>
      </c>
      <c r="F4578" s="118" t="s">
        <v>1489</v>
      </c>
      <c r="G4578" s="113">
        <f>IF([Data da Aprovação]&lt;&gt;"ESTATUTÁRIO",YEAR([Data da Aprovação]),"")</f>
        <v>2001</v>
      </c>
      <c r="H4578" s="106">
        <f>Tabela9[[#This Row],[Valor do Provento R$]]/Tabela9[[#This Row],[Provento por 1 ou 1000 Ações]]</f>
        <v>3.0793999999999998E-4</v>
      </c>
    </row>
    <row r="4579" spans="1:8">
      <c r="A4579" s="119" t="s">
        <v>1609</v>
      </c>
      <c r="B4579" s="117" t="s">
        <v>1503</v>
      </c>
      <c r="C4579" s="140">
        <v>37376</v>
      </c>
      <c r="D4579" s="141">
        <v>0.34660999999999997</v>
      </c>
      <c r="E4579" s="119">
        <v>1000</v>
      </c>
      <c r="F4579" s="119" t="s">
        <v>1489</v>
      </c>
      <c r="G4579" s="114">
        <f>IF([Data da Aprovação]&lt;&gt;"ESTATUTÁRIO",YEAR([Data da Aprovação]),"")</f>
        <v>2002</v>
      </c>
      <c r="H4579" s="106">
        <f>Tabela9[[#This Row],[Valor do Provento R$]]/Tabela9[[#This Row],[Provento por 1 ou 1000 Ações]]</f>
        <v>3.4660999999999996E-4</v>
      </c>
    </row>
    <row r="4580" spans="1:8">
      <c r="A4580" s="118" t="s">
        <v>1609</v>
      </c>
      <c r="B4580" s="116" t="s">
        <v>1503</v>
      </c>
      <c r="C4580" s="138">
        <v>38106</v>
      </c>
      <c r="D4580" s="139">
        <v>0.16211</v>
      </c>
      <c r="E4580" s="118">
        <v>1000</v>
      </c>
      <c r="F4580" s="118" t="s">
        <v>1489</v>
      </c>
      <c r="G4580" s="113">
        <f>IF([Data da Aprovação]&lt;&gt;"ESTATUTÁRIO",YEAR([Data da Aprovação]),"")</f>
        <v>2004</v>
      </c>
      <c r="H4580" s="106">
        <f>Tabela9[[#This Row],[Valor do Provento R$]]/Tabela9[[#This Row],[Provento por 1 ou 1000 Ações]]</f>
        <v>1.6211E-4</v>
      </c>
    </row>
    <row r="4581" spans="1:8">
      <c r="A4581" s="119" t="s">
        <v>1609</v>
      </c>
      <c r="B4581" s="117" t="s">
        <v>1503</v>
      </c>
      <c r="C4581" s="140">
        <v>38467</v>
      </c>
      <c r="D4581" s="141">
        <v>0.36742999999999998</v>
      </c>
      <c r="E4581" s="119">
        <v>1000</v>
      </c>
      <c r="F4581" s="119" t="s">
        <v>1489</v>
      </c>
      <c r="G4581" s="114">
        <f>IF([Data da Aprovação]&lt;&gt;"ESTATUTÁRIO",YEAR([Data da Aprovação]),"")</f>
        <v>2005</v>
      </c>
      <c r="H4581" s="106">
        <f>Tabela9[[#This Row],[Valor do Provento R$]]/Tabela9[[#This Row],[Provento por 1 ou 1000 Ações]]</f>
        <v>3.6742999999999997E-4</v>
      </c>
    </row>
    <row r="4582" spans="1:8">
      <c r="A4582" s="118" t="s">
        <v>1609</v>
      </c>
      <c r="B4582" s="116" t="s">
        <v>1503</v>
      </c>
      <c r="C4582" s="138">
        <v>38834</v>
      </c>
      <c r="D4582" s="139">
        <v>0.47100999999999998</v>
      </c>
      <c r="E4582" s="118">
        <v>1000</v>
      </c>
      <c r="F4582" s="118" t="s">
        <v>1489</v>
      </c>
      <c r="G4582" s="113">
        <f>IF([Data da Aprovação]&lt;&gt;"ESTATUTÁRIO",YEAR([Data da Aprovação]),"")</f>
        <v>2006</v>
      </c>
      <c r="H4582" s="106">
        <f>Tabela9[[#This Row],[Valor do Provento R$]]/Tabela9[[#This Row],[Provento por 1 ou 1000 Ações]]</f>
        <v>4.7101000000000001E-4</v>
      </c>
    </row>
    <row r="4583" spans="1:8">
      <c r="A4583" s="119" t="s">
        <v>1609</v>
      </c>
      <c r="B4583" s="117" t="s">
        <v>1503</v>
      </c>
      <c r="C4583" s="140">
        <v>39199</v>
      </c>
      <c r="D4583" s="141">
        <v>0.60616999999999999</v>
      </c>
      <c r="E4583" s="119">
        <v>1000</v>
      </c>
      <c r="F4583" s="119" t="s">
        <v>1492</v>
      </c>
      <c r="G4583" s="114">
        <f>IF([Data da Aprovação]&lt;&gt;"ESTATUTÁRIO",YEAR([Data da Aprovação]),"")</f>
        <v>2007</v>
      </c>
      <c r="H4583" s="106">
        <f>Tabela9[[#This Row],[Valor do Provento R$]]/Tabela9[[#This Row],[Provento por 1 ou 1000 Ações]]</f>
        <v>6.0616999999999995E-4</v>
      </c>
    </row>
    <row r="4584" spans="1:8">
      <c r="A4584" s="118" t="s">
        <v>1609</v>
      </c>
      <c r="B4584" s="116" t="s">
        <v>1503</v>
      </c>
      <c r="C4584" s="138">
        <v>39199</v>
      </c>
      <c r="D4584" s="139">
        <v>0.47204000000000002</v>
      </c>
      <c r="E4584" s="118">
        <v>1000</v>
      </c>
      <c r="F4584" s="118" t="s">
        <v>1489</v>
      </c>
      <c r="G4584" s="113">
        <f>IF([Data da Aprovação]&lt;&gt;"ESTATUTÁRIO",YEAR([Data da Aprovação]),"")</f>
        <v>2007</v>
      </c>
      <c r="H4584" s="106">
        <f>Tabela9[[#This Row],[Valor do Provento R$]]/Tabela9[[#This Row],[Provento por 1 ou 1000 Ações]]</f>
        <v>4.7204000000000001E-4</v>
      </c>
    </row>
    <row r="4585" spans="1:8">
      <c r="A4585" s="119" t="s">
        <v>1609</v>
      </c>
      <c r="B4585" s="117" t="s">
        <v>1503</v>
      </c>
      <c r="C4585" s="140">
        <v>39555</v>
      </c>
      <c r="D4585" s="141">
        <v>0.25990000000000002</v>
      </c>
      <c r="E4585" s="119">
        <v>1</v>
      </c>
      <c r="F4585" s="119" t="s">
        <v>1492</v>
      </c>
      <c r="G4585" s="114">
        <f>IF([Data da Aprovação]&lt;&gt;"ESTATUTÁRIO",YEAR([Data da Aprovação]),"")</f>
        <v>2008</v>
      </c>
      <c r="H4585" s="106">
        <f>Tabela9[[#This Row],[Valor do Provento R$]]/Tabela9[[#This Row],[Provento por 1 ou 1000 Ações]]</f>
        <v>0.25990000000000002</v>
      </c>
    </row>
    <row r="4586" spans="1:8">
      <c r="A4586" s="118" t="s">
        <v>1609</v>
      </c>
      <c r="B4586" s="116" t="s">
        <v>1503</v>
      </c>
      <c r="C4586" s="138">
        <v>39555</v>
      </c>
      <c r="D4586" s="139">
        <v>0.76722999999999997</v>
      </c>
      <c r="E4586" s="118">
        <v>1</v>
      </c>
      <c r="F4586" s="118" t="s">
        <v>1489</v>
      </c>
      <c r="G4586" s="113">
        <f>IF([Data da Aprovação]&lt;&gt;"ESTATUTÁRIO",YEAR([Data da Aprovação]),"")</f>
        <v>2008</v>
      </c>
      <c r="H4586" s="106">
        <f>Tabela9[[#This Row],[Valor do Provento R$]]/Tabela9[[#This Row],[Provento por 1 ou 1000 Ações]]</f>
        <v>0.76722999999999997</v>
      </c>
    </row>
    <row r="4587" spans="1:8">
      <c r="A4587" s="119" t="s">
        <v>1609</v>
      </c>
      <c r="B4587" s="117" t="s">
        <v>1503</v>
      </c>
      <c r="C4587" s="140">
        <v>39926</v>
      </c>
      <c r="D4587" s="141">
        <v>0.12978999999999999</v>
      </c>
      <c r="E4587" s="119">
        <v>1</v>
      </c>
      <c r="F4587" s="119" t="s">
        <v>1492</v>
      </c>
      <c r="G4587" s="114">
        <f>IF([Data da Aprovação]&lt;&gt;"ESTATUTÁRIO",YEAR([Data da Aprovação]),"")</f>
        <v>2009</v>
      </c>
      <c r="H4587" s="106">
        <f>Tabela9[[#This Row],[Valor do Provento R$]]/Tabela9[[#This Row],[Provento por 1 ou 1000 Ações]]</f>
        <v>0.12978999999999999</v>
      </c>
    </row>
    <row r="4588" spans="1:8">
      <c r="A4588" s="118" t="s">
        <v>1609</v>
      </c>
      <c r="B4588" s="116" t="s">
        <v>1503</v>
      </c>
      <c r="C4588" s="138">
        <v>39926</v>
      </c>
      <c r="D4588" s="139">
        <v>0.87458999999999998</v>
      </c>
      <c r="E4588" s="118">
        <v>1</v>
      </c>
      <c r="F4588" s="118" t="s">
        <v>1489</v>
      </c>
      <c r="G4588" s="113">
        <f>IF([Data da Aprovação]&lt;&gt;"ESTATUTÁRIO",YEAR([Data da Aprovação]),"")</f>
        <v>2009</v>
      </c>
      <c r="H4588" s="106">
        <f>Tabela9[[#This Row],[Valor do Provento R$]]/Tabela9[[#This Row],[Provento por 1 ou 1000 Ações]]</f>
        <v>0.87458999999999998</v>
      </c>
    </row>
    <row r="4589" spans="1:8">
      <c r="A4589" s="119" t="s">
        <v>1609</v>
      </c>
      <c r="B4589" s="117" t="s">
        <v>1503</v>
      </c>
      <c r="C4589" s="140">
        <v>40128</v>
      </c>
      <c r="D4589" s="141">
        <v>0.64510000000000001</v>
      </c>
      <c r="E4589" s="119">
        <v>1</v>
      </c>
      <c r="F4589" s="119" t="s">
        <v>1489</v>
      </c>
      <c r="G4589" s="114">
        <f>IF([Data da Aprovação]&lt;&gt;"ESTATUTÁRIO",YEAR([Data da Aprovação]),"")</f>
        <v>2009</v>
      </c>
      <c r="H4589" s="106">
        <f>Tabela9[[#This Row],[Valor do Provento R$]]/Tabela9[[#This Row],[Provento por 1 ou 1000 Ações]]</f>
        <v>0.64510000000000001</v>
      </c>
    </row>
    <row r="4590" spans="1:8">
      <c r="A4590" s="118" t="s">
        <v>1609</v>
      </c>
      <c r="B4590" s="116" t="s">
        <v>1503</v>
      </c>
      <c r="C4590" s="138">
        <v>40295</v>
      </c>
      <c r="D4590" s="139">
        <v>7.4630000000000002E-2</v>
      </c>
      <c r="E4590" s="118">
        <v>1</v>
      </c>
      <c r="F4590" s="118" t="s">
        <v>1492</v>
      </c>
      <c r="G4590" s="113">
        <f>IF([Data da Aprovação]&lt;&gt;"ESTATUTÁRIO",YEAR([Data da Aprovação]),"")</f>
        <v>2010</v>
      </c>
      <c r="H4590" s="106">
        <f>Tabela9[[#This Row],[Valor do Provento R$]]/Tabela9[[#This Row],[Provento por 1 ou 1000 Ações]]</f>
        <v>7.4630000000000002E-2</v>
      </c>
    </row>
    <row r="4591" spans="1:8">
      <c r="A4591" s="119" t="s">
        <v>1609</v>
      </c>
      <c r="B4591" s="117" t="s">
        <v>1503</v>
      </c>
      <c r="C4591" s="140">
        <v>40295</v>
      </c>
      <c r="D4591" s="141">
        <v>0.23705999999999999</v>
      </c>
      <c r="E4591" s="119">
        <v>1</v>
      </c>
      <c r="F4591" s="119" t="s">
        <v>1489</v>
      </c>
      <c r="G4591" s="114">
        <f>IF([Data da Aprovação]&lt;&gt;"ESTATUTÁRIO",YEAR([Data da Aprovação]),"")</f>
        <v>2010</v>
      </c>
      <c r="H4591" s="106">
        <f>Tabela9[[#This Row],[Valor do Provento R$]]/Tabela9[[#This Row],[Provento por 1 ou 1000 Ações]]</f>
        <v>0.23705999999999999</v>
      </c>
    </row>
    <row r="4592" spans="1:8">
      <c r="A4592" s="118" t="s">
        <v>1609</v>
      </c>
      <c r="B4592" s="116" t="s">
        <v>1503</v>
      </c>
      <c r="C4592" s="138">
        <v>40407</v>
      </c>
      <c r="D4592" s="139">
        <v>0.32638</v>
      </c>
      <c r="E4592" s="118">
        <v>1</v>
      </c>
      <c r="F4592" s="118" t="s">
        <v>1489</v>
      </c>
      <c r="G4592" s="113">
        <f>IF([Data da Aprovação]&lt;&gt;"ESTATUTÁRIO",YEAR([Data da Aprovação]),"")</f>
        <v>2010</v>
      </c>
      <c r="H4592" s="106">
        <f>Tabela9[[#This Row],[Valor do Provento R$]]/Tabela9[[#This Row],[Provento por 1 ou 1000 Ações]]</f>
        <v>0.32638</v>
      </c>
    </row>
    <row r="4593" spans="1:8">
      <c r="A4593" s="119" t="s">
        <v>1609</v>
      </c>
      <c r="B4593" s="117" t="s">
        <v>1503</v>
      </c>
      <c r="C4593" s="140">
        <v>40661</v>
      </c>
      <c r="D4593" s="141">
        <v>0.31167</v>
      </c>
      <c r="E4593" s="119">
        <v>1</v>
      </c>
      <c r="F4593" s="119" t="s">
        <v>1492</v>
      </c>
      <c r="G4593" s="114">
        <f>IF([Data da Aprovação]&lt;&gt;"ESTATUTÁRIO",YEAR([Data da Aprovação]),"")</f>
        <v>2011</v>
      </c>
      <c r="H4593" s="106">
        <f>Tabela9[[#This Row],[Valor do Provento R$]]/Tabela9[[#This Row],[Provento por 1 ou 1000 Ações]]</f>
        <v>0.31167</v>
      </c>
    </row>
    <row r="4594" spans="1:8">
      <c r="A4594" s="118" t="s">
        <v>1609</v>
      </c>
      <c r="B4594" s="116" t="s">
        <v>1503</v>
      </c>
      <c r="C4594" s="138">
        <v>40661</v>
      </c>
      <c r="D4594" s="139">
        <v>0.44048999999999999</v>
      </c>
      <c r="E4594" s="118">
        <v>1</v>
      </c>
      <c r="F4594" s="118" t="s">
        <v>1489</v>
      </c>
      <c r="G4594" s="113">
        <f>IF([Data da Aprovação]&lt;&gt;"ESTATUTÁRIO",YEAR([Data da Aprovação]),"")</f>
        <v>2011</v>
      </c>
      <c r="H4594" s="106">
        <f>Tabela9[[#This Row],[Valor do Provento R$]]/Tabela9[[#This Row],[Provento por 1 ou 1000 Ações]]</f>
        <v>0.44048999999999999</v>
      </c>
    </row>
    <row r="4595" spans="1:8">
      <c r="A4595" s="119" t="s">
        <v>1609</v>
      </c>
      <c r="B4595" s="117" t="s">
        <v>1503</v>
      </c>
      <c r="C4595" s="140">
        <v>40766</v>
      </c>
      <c r="D4595" s="141">
        <v>0.86706000000000005</v>
      </c>
      <c r="E4595" s="119">
        <v>1</v>
      </c>
      <c r="F4595" s="119" t="s">
        <v>1489</v>
      </c>
      <c r="G4595" s="114">
        <f>IF([Data da Aprovação]&lt;&gt;"ESTATUTÁRIO",YEAR([Data da Aprovação]),"")</f>
        <v>2011</v>
      </c>
      <c r="H4595" s="106">
        <f>Tabela9[[#This Row],[Valor do Provento R$]]/Tabela9[[#This Row],[Provento por 1 ou 1000 Ações]]</f>
        <v>0.86706000000000005</v>
      </c>
    </row>
    <row r="4596" spans="1:8">
      <c r="A4596" s="118" t="s">
        <v>1609</v>
      </c>
      <c r="B4596" s="116" t="s">
        <v>1503</v>
      </c>
      <c r="C4596" s="138">
        <v>41025</v>
      </c>
      <c r="D4596" s="139">
        <v>0.74839999999999995</v>
      </c>
      <c r="E4596" s="118">
        <v>1</v>
      </c>
      <c r="F4596" s="118" t="s">
        <v>1489</v>
      </c>
      <c r="G4596" s="113">
        <f>IF([Data da Aprovação]&lt;&gt;"ESTATUTÁRIO",YEAR([Data da Aprovação]),"")</f>
        <v>2012</v>
      </c>
      <c r="H4596" s="106">
        <f>Tabela9[[#This Row],[Valor do Provento R$]]/Tabela9[[#This Row],[Provento por 1 ou 1000 Ações]]</f>
        <v>0.74839999999999995</v>
      </c>
    </row>
    <row r="4597" spans="1:8">
      <c r="A4597" s="119" t="s">
        <v>1609</v>
      </c>
      <c r="B4597" s="117" t="s">
        <v>1503</v>
      </c>
      <c r="C4597" s="140">
        <v>41262</v>
      </c>
      <c r="D4597" s="141">
        <v>0.5272</v>
      </c>
      <c r="E4597" s="119">
        <v>1</v>
      </c>
      <c r="F4597" s="119" t="s">
        <v>1489</v>
      </c>
      <c r="G4597" s="114">
        <f>IF([Data da Aprovação]&lt;&gt;"ESTATUTÁRIO",YEAR([Data da Aprovação]),"")</f>
        <v>2012</v>
      </c>
      <c r="H4597" s="106">
        <f>Tabela9[[#This Row],[Valor do Provento R$]]/Tabela9[[#This Row],[Provento por 1 ou 1000 Ações]]</f>
        <v>0.5272</v>
      </c>
    </row>
    <row r="4598" spans="1:8">
      <c r="A4598" s="118" t="s">
        <v>1609</v>
      </c>
      <c r="B4598" s="116" t="s">
        <v>1503</v>
      </c>
      <c r="C4598" s="138">
        <v>41389</v>
      </c>
      <c r="D4598" s="139">
        <v>0.50168999999999997</v>
      </c>
      <c r="E4598" s="118">
        <v>1</v>
      </c>
      <c r="F4598" s="118" t="s">
        <v>1492</v>
      </c>
      <c r="G4598" s="113">
        <f>IF([Data da Aprovação]&lt;&gt;"ESTATUTÁRIO",YEAR([Data da Aprovação]),"")</f>
        <v>2013</v>
      </c>
      <c r="H4598" s="106">
        <f>Tabela9[[#This Row],[Valor do Provento R$]]/Tabela9[[#This Row],[Provento por 1 ou 1000 Ações]]</f>
        <v>0.50168999999999997</v>
      </c>
    </row>
    <row r="4599" spans="1:8">
      <c r="A4599" s="119" t="s">
        <v>1609</v>
      </c>
      <c r="B4599" s="117" t="s">
        <v>1503</v>
      </c>
      <c r="C4599" s="140">
        <v>41591</v>
      </c>
      <c r="D4599" s="141">
        <v>0.55688000000000004</v>
      </c>
      <c r="E4599" s="119">
        <v>1</v>
      </c>
      <c r="F4599" s="119" t="s">
        <v>1492</v>
      </c>
      <c r="G4599" s="114">
        <f>IF([Data da Aprovação]&lt;&gt;"ESTATUTÁRIO",YEAR([Data da Aprovação]),"")</f>
        <v>2013</v>
      </c>
      <c r="H4599" s="106">
        <f>Tabela9[[#This Row],[Valor do Provento R$]]/Tabela9[[#This Row],[Provento por 1 ou 1000 Ações]]</f>
        <v>0.55688000000000004</v>
      </c>
    </row>
    <row r="4600" spans="1:8">
      <c r="A4600" s="118" t="s">
        <v>1609</v>
      </c>
      <c r="B4600" s="116" t="s">
        <v>1503</v>
      </c>
      <c r="C4600" s="138">
        <v>41591</v>
      </c>
      <c r="D4600" s="139">
        <v>0.69111</v>
      </c>
      <c r="E4600" s="118">
        <v>1</v>
      </c>
      <c r="F4600" s="118" t="s">
        <v>1489</v>
      </c>
      <c r="G4600" s="113">
        <f>IF([Data da Aprovação]&lt;&gt;"ESTATUTÁRIO",YEAR([Data da Aprovação]),"")</f>
        <v>2013</v>
      </c>
      <c r="H4600" s="106">
        <f>Tabela9[[#This Row],[Valor do Provento R$]]/Tabela9[[#This Row],[Provento por 1 ou 1000 Ações]]</f>
        <v>0.69111</v>
      </c>
    </row>
    <row r="4601" spans="1:8">
      <c r="A4601" s="119" t="s">
        <v>1610</v>
      </c>
      <c r="B4601" s="117" t="s">
        <v>1488</v>
      </c>
      <c r="C4601" s="140">
        <v>39202</v>
      </c>
      <c r="D4601" s="141">
        <v>59.65</v>
      </c>
      <c r="E4601" s="119">
        <v>1</v>
      </c>
      <c r="F4601" s="119" t="s">
        <v>1492</v>
      </c>
      <c r="G4601" s="114">
        <f>IF([Data da Aprovação]&lt;&gt;"ESTATUTÁRIO",YEAR([Data da Aprovação]),"")</f>
        <v>2007</v>
      </c>
      <c r="H4601" s="106">
        <f>Tabela9[[#This Row],[Valor do Provento R$]]/Tabela9[[#This Row],[Provento por 1 ou 1000 Ações]]</f>
        <v>59.65</v>
      </c>
    </row>
    <row r="4602" spans="1:8">
      <c r="A4602" s="118" t="s">
        <v>1610</v>
      </c>
      <c r="B4602" s="116" t="s">
        <v>1488</v>
      </c>
      <c r="C4602" s="138">
        <v>39202</v>
      </c>
      <c r="D4602" s="139">
        <v>0.01</v>
      </c>
      <c r="E4602" s="118">
        <v>1</v>
      </c>
      <c r="F4602" s="118" t="s">
        <v>1496</v>
      </c>
      <c r="G4602" s="113">
        <f>IF([Data da Aprovação]&lt;&gt;"ESTATUTÁRIO",YEAR([Data da Aprovação]),"")</f>
        <v>2007</v>
      </c>
      <c r="H4602" s="106">
        <f>Tabela9[[#This Row],[Valor do Provento R$]]/Tabela9[[#This Row],[Provento por 1 ou 1000 Ações]]</f>
        <v>0.01</v>
      </c>
    </row>
    <row r="4603" spans="1:8">
      <c r="A4603" s="119" t="s">
        <v>1610</v>
      </c>
      <c r="B4603" s="117" t="s">
        <v>1488</v>
      </c>
      <c r="C4603" s="140">
        <v>40660</v>
      </c>
      <c r="D4603" s="141">
        <v>20.386126999999998</v>
      </c>
      <c r="E4603" s="119">
        <v>1</v>
      </c>
      <c r="F4603" s="119" t="s">
        <v>1492</v>
      </c>
      <c r="G4603" s="114">
        <f>IF([Data da Aprovação]&lt;&gt;"ESTATUTÁRIO",YEAR([Data da Aprovação]),"")</f>
        <v>2011</v>
      </c>
      <c r="H4603" s="106">
        <f>Tabela9[[#This Row],[Valor do Provento R$]]/Tabela9[[#This Row],[Provento por 1 ou 1000 Ações]]</f>
        <v>20.386126999999998</v>
      </c>
    </row>
    <row r="4604" spans="1:8">
      <c r="A4604" s="118" t="s">
        <v>1610</v>
      </c>
      <c r="B4604" s="116" t="s">
        <v>1490</v>
      </c>
      <c r="C4604" s="138">
        <v>39202</v>
      </c>
      <c r="D4604" s="139">
        <v>59.65</v>
      </c>
      <c r="E4604" s="118">
        <v>1</v>
      </c>
      <c r="F4604" s="118" t="s">
        <v>1492</v>
      </c>
      <c r="G4604" s="113">
        <f>IF([Data da Aprovação]&lt;&gt;"ESTATUTÁRIO",YEAR([Data da Aprovação]),"")</f>
        <v>2007</v>
      </c>
      <c r="H4604" s="106">
        <f>Tabela9[[#This Row],[Valor do Provento R$]]/Tabela9[[#This Row],[Provento por 1 ou 1000 Ações]]</f>
        <v>59.65</v>
      </c>
    </row>
    <row r="4605" spans="1:8">
      <c r="A4605" s="119" t="s">
        <v>1610</v>
      </c>
      <c r="B4605" s="117" t="s">
        <v>1490</v>
      </c>
      <c r="C4605" s="140">
        <v>39202</v>
      </c>
      <c r="D4605" s="141">
        <v>1E-10</v>
      </c>
      <c r="E4605" s="119">
        <v>1</v>
      </c>
      <c r="F4605" s="119" t="s">
        <v>1496</v>
      </c>
      <c r="G4605" s="114">
        <f>IF([Data da Aprovação]&lt;&gt;"ESTATUTÁRIO",YEAR([Data da Aprovação]),"")</f>
        <v>2007</v>
      </c>
      <c r="H4605" s="106">
        <f>Tabela9[[#This Row],[Valor do Provento R$]]/Tabela9[[#This Row],[Provento por 1 ou 1000 Ações]]</f>
        <v>1E-10</v>
      </c>
    </row>
    <row r="4606" spans="1:8">
      <c r="A4606" s="118" t="s">
        <v>1610</v>
      </c>
      <c r="B4606" s="116" t="s">
        <v>1490</v>
      </c>
      <c r="C4606" s="138">
        <v>40660</v>
      </c>
      <c r="D4606" s="139">
        <v>20.386126999999998</v>
      </c>
      <c r="E4606" s="118">
        <v>1</v>
      </c>
      <c r="F4606" s="118" t="s">
        <v>1492</v>
      </c>
      <c r="G4606" s="113">
        <f>IF([Data da Aprovação]&lt;&gt;"ESTATUTÁRIO",YEAR([Data da Aprovação]),"")</f>
        <v>2011</v>
      </c>
      <c r="H4606" s="106">
        <f>Tabela9[[#This Row],[Valor do Provento R$]]/Tabela9[[#This Row],[Provento por 1 ou 1000 Ações]]</f>
        <v>20.386126999999998</v>
      </c>
    </row>
    <row r="4607" spans="1:8">
      <c r="A4607" s="119" t="s">
        <v>1610</v>
      </c>
      <c r="B4607" s="117" t="s">
        <v>1490</v>
      </c>
      <c r="C4607" s="140">
        <v>41015</v>
      </c>
      <c r="D4607" s="141">
        <v>6.1479999999999997</v>
      </c>
      <c r="E4607" s="119">
        <v>1</v>
      </c>
      <c r="F4607" s="119" t="s">
        <v>1492</v>
      </c>
      <c r="G4607" s="114">
        <f>IF([Data da Aprovação]&lt;&gt;"ESTATUTÁRIO",YEAR([Data da Aprovação]),"")</f>
        <v>2012</v>
      </c>
      <c r="H4607" s="106">
        <f>Tabela9[[#This Row],[Valor do Provento R$]]/Tabela9[[#This Row],[Provento por 1 ou 1000 Ações]]</f>
        <v>6.1479999999999997</v>
      </c>
    </row>
    <row r="4608" spans="1:8">
      <c r="A4608" s="118" t="s">
        <v>1610</v>
      </c>
      <c r="B4608" s="116" t="s">
        <v>1490</v>
      </c>
      <c r="C4608" s="138">
        <v>41390</v>
      </c>
      <c r="D4608" s="139">
        <v>6.1479999999999997</v>
      </c>
      <c r="E4608" s="118">
        <v>1</v>
      </c>
      <c r="F4608" s="118" t="s">
        <v>1492</v>
      </c>
      <c r="G4608" s="113">
        <f>IF([Data da Aprovação]&lt;&gt;"ESTATUTÁRIO",YEAR([Data da Aprovação]),"")</f>
        <v>2013</v>
      </c>
      <c r="H4608" s="106">
        <f>Tabela9[[#This Row],[Valor do Provento R$]]/Tabela9[[#This Row],[Provento por 1 ou 1000 Ações]]</f>
        <v>6.1479999999999997</v>
      </c>
    </row>
    <row r="4609" spans="1:8">
      <c r="A4609" s="119" t="s">
        <v>1611</v>
      </c>
      <c r="B4609" s="117" t="s">
        <v>1488</v>
      </c>
      <c r="C4609" s="140">
        <v>39290</v>
      </c>
      <c r="D4609" s="141">
        <v>0.4012</v>
      </c>
      <c r="E4609" s="119">
        <v>1</v>
      </c>
      <c r="F4609" s="119" t="s">
        <v>1492</v>
      </c>
      <c r="G4609" s="114">
        <f>IF([Data da Aprovação]&lt;&gt;"ESTATUTÁRIO",YEAR([Data da Aprovação]),"")</f>
        <v>2007</v>
      </c>
      <c r="H4609" s="106">
        <f>Tabela9[[#This Row],[Valor do Provento R$]]/Tabela9[[#This Row],[Provento por 1 ou 1000 Ações]]</f>
        <v>0.4012</v>
      </c>
    </row>
    <row r="4610" spans="1:8">
      <c r="A4610" s="118" t="s">
        <v>1611</v>
      </c>
      <c r="B4610" s="116" t="s">
        <v>1488</v>
      </c>
      <c r="C4610" s="138">
        <v>40389</v>
      </c>
      <c r="D4610" s="139">
        <v>0.4914</v>
      </c>
      <c r="E4610" s="118">
        <v>1</v>
      </c>
      <c r="F4610" s="118" t="s">
        <v>1492</v>
      </c>
      <c r="G4610" s="113">
        <f>IF([Data da Aprovação]&lt;&gt;"ESTATUTÁRIO",YEAR([Data da Aprovação]),"")</f>
        <v>2010</v>
      </c>
      <c r="H4610" s="106">
        <f>Tabela9[[#This Row],[Valor do Provento R$]]/Tabela9[[#This Row],[Provento por 1 ou 1000 Ações]]</f>
        <v>0.4914</v>
      </c>
    </row>
    <row r="4611" spans="1:8">
      <c r="A4611" s="119" t="s">
        <v>1611</v>
      </c>
      <c r="B4611" s="117" t="s">
        <v>1488</v>
      </c>
      <c r="C4611" s="140">
        <v>40753</v>
      </c>
      <c r="D4611" s="141">
        <v>0.49227156500000002</v>
      </c>
      <c r="E4611" s="119">
        <v>1</v>
      </c>
      <c r="F4611" s="119" t="s">
        <v>1492</v>
      </c>
      <c r="G4611" s="114">
        <f>IF([Data da Aprovação]&lt;&gt;"ESTATUTÁRIO",YEAR([Data da Aprovação]),"")</f>
        <v>2011</v>
      </c>
      <c r="H4611" s="106">
        <f>Tabela9[[#This Row],[Valor do Provento R$]]/Tabela9[[#This Row],[Provento por 1 ou 1000 Ações]]</f>
        <v>0.49227156500000002</v>
      </c>
    </row>
    <row r="4612" spans="1:8">
      <c r="A4612" s="118" t="s">
        <v>1611</v>
      </c>
      <c r="B4612" s="116" t="s">
        <v>1488</v>
      </c>
      <c r="C4612" s="138">
        <v>41121</v>
      </c>
      <c r="D4612" s="139">
        <v>0.62278205399999997</v>
      </c>
      <c r="E4612" s="118">
        <v>1</v>
      </c>
      <c r="F4612" s="118" t="s">
        <v>1492</v>
      </c>
      <c r="G4612" s="113">
        <f>IF([Data da Aprovação]&lt;&gt;"ESTATUTÁRIO",YEAR([Data da Aprovação]),"")</f>
        <v>2012</v>
      </c>
      <c r="H4612" s="106">
        <f>Tabela9[[#This Row],[Valor do Provento R$]]/Tabela9[[#This Row],[Provento por 1 ou 1000 Ações]]</f>
        <v>0.62278205399999997</v>
      </c>
    </row>
    <row r="4613" spans="1:8">
      <c r="A4613" s="119" t="s">
        <v>1611</v>
      </c>
      <c r="B4613" s="117" t="s">
        <v>1488</v>
      </c>
      <c r="C4613" s="140">
        <v>41486</v>
      </c>
      <c r="D4613" s="141">
        <v>0.37093436099999999</v>
      </c>
      <c r="E4613" s="119">
        <v>1</v>
      </c>
      <c r="F4613" s="119" t="s">
        <v>1492</v>
      </c>
      <c r="G4613" s="114">
        <f>IF([Data da Aprovação]&lt;&gt;"ESTATUTÁRIO",YEAR([Data da Aprovação]),"")</f>
        <v>2013</v>
      </c>
      <c r="H4613" s="106">
        <f>Tabela9[[#This Row],[Valor do Provento R$]]/Tabela9[[#This Row],[Provento por 1 ou 1000 Ações]]</f>
        <v>0.37093436099999999</v>
      </c>
    </row>
    <row r="4614" spans="1:8">
      <c r="A4614" s="118" t="s">
        <v>1611</v>
      </c>
      <c r="B4614" s="116" t="s">
        <v>1488</v>
      </c>
      <c r="C4614" s="138">
        <v>41486</v>
      </c>
      <c r="D4614" s="139">
        <v>0.37093436099999999</v>
      </c>
      <c r="E4614" s="118">
        <v>1</v>
      </c>
      <c r="F4614" s="118" t="s">
        <v>1492</v>
      </c>
      <c r="G4614" s="113">
        <f>IF([Data da Aprovação]&lt;&gt;"ESTATUTÁRIO",YEAR([Data da Aprovação]),"")</f>
        <v>2013</v>
      </c>
      <c r="H4614" s="106">
        <f>Tabela9[[#This Row],[Valor do Provento R$]]/Tabela9[[#This Row],[Provento por 1 ou 1000 Ações]]</f>
        <v>0.37093436099999999</v>
      </c>
    </row>
    <row r="4615" spans="1:8">
      <c r="A4615" s="119" t="s">
        <v>1612</v>
      </c>
      <c r="B4615" s="117" t="s">
        <v>1488</v>
      </c>
      <c r="C4615" s="140">
        <v>36623</v>
      </c>
      <c r="D4615" s="141">
        <v>0.11292203000000001</v>
      </c>
      <c r="E4615" s="119">
        <v>1</v>
      </c>
      <c r="F4615" s="119" t="s">
        <v>1489</v>
      </c>
      <c r="G4615" s="114">
        <f>IF([Data da Aprovação]&lt;&gt;"ESTATUTÁRIO",YEAR([Data da Aprovação]),"")</f>
        <v>2000</v>
      </c>
      <c r="H4615" s="106">
        <f>Tabela9[[#This Row],[Valor do Provento R$]]/Tabela9[[#This Row],[Provento por 1 ou 1000 Ações]]</f>
        <v>0.11292203000000001</v>
      </c>
    </row>
    <row r="4616" spans="1:8">
      <c r="A4616" s="118" t="s">
        <v>1612</v>
      </c>
      <c r="B4616" s="116" t="s">
        <v>1488</v>
      </c>
      <c r="C4616" s="138">
        <v>36623</v>
      </c>
      <c r="D4616" s="139">
        <v>5.9336779999999999E-2</v>
      </c>
      <c r="E4616" s="118">
        <v>1</v>
      </c>
      <c r="F4616" s="118" t="s">
        <v>1492</v>
      </c>
      <c r="G4616" s="113">
        <f>IF([Data da Aprovação]&lt;&gt;"ESTATUTÁRIO",YEAR([Data da Aprovação]),"")</f>
        <v>2000</v>
      </c>
      <c r="H4616" s="106">
        <f>Tabela9[[#This Row],[Valor do Provento R$]]/Tabela9[[#This Row],[Provento por 1 ou 1000 Ações]]</f>
        <v>5.9336779999999999E-2</v>
      </c>
    </row>
    <row r="4617" spans="1:8">
      <c r="A4617" s="119" t="s">
        <v>1612</v>
      </c>
      <c r="B4617" s="117" t="s">
        <v>1488</v>
      </c>
      <c r="C4617" s="140">
        <v>36889</v>
      </c>
      <c r="D4617" s="141">
        <v>0.11766807</v>
      </c>
      <c r="E4617" s="119">
        <v>1</v>
      </c>
      <c r="F4617" s="119" t="s">
        <v>1489</v>
      </c>
      <c r="G4617" s="114">
        <f>IF([Data da Aprovação]&lt;&gt;"ESTATUTÁRIO",YEAR([Data da Aprovação]),"")</f>
        <v>2000</v>
      </c>
      <c r="H4617" s="106">
        <f>Tabela9[[#This Row],[Valor do Provento R$]]/Tabela9[[#This Row],[Provento por 1 ou 1000 Ações]]</f>
        <v>0.11766807</v>
      </c>
    </row>
    <row r="4618" spans="1:8">
      <c r="A4618" s="118" t="s">
        <v>1612</v>
      </c>
      <c r="B4618" s="116" t="s">
        <v>1488</v>
      </c>
      <c r="C4618" s="138">
        <v>36983</v>
      </c>
      <c r="D4618" s="139">
        <v>0.28273639</v>
      </c>
      <c r="E4618" s="118">
        <v>1</v>
      </c>
      <c r="F4618" s="118" t="s">
        <v>1492</v>
      </c>
      <c r="G4618" s="113">
        <f>IF([Data da Aprovação]&lt;&gt;"ESTATUTÁRIO",YEAR([Data da Aprovação]),"")</f>
        <v>2001</v>
      </c>
      <c r="H4618" s="106">
        <f>Tabela9[[#This Row],[Valor do Provento R$]]/Tabela9[[#This Row],[Provento por 1 ou 1000 Ações]]</f>
        <v>0.28273639</v>
      </c>
    </row>
    <row r="4619" spans="1:8">
      <c r="A4619" s="119" t="s">
        <v>1612</v>
      </c>
      <c r="B4619" s="117" t="s">
        <v>1488</v>
      </c>
      <c r="C4619" s="140">
        <v>37256</v>
      </c>
      <c r="D4619" s="141">
        <v>0.22923560000000001</v>
      </c>
      <c r="E4619" s="119">
        <v>1</v>
      </c>
      <c r="F4619" s="119" t="s">
        <v>1489</v>
      </c>
      <c r="G4619" s="114">
        <f>IF([Data da Aprovação]&lt;&gt;"ESTATUTÁRIO",YEAR([Data da Aprovação]),"")</f>
        <v>2001</v>
      </c>
      <c r="H4619" s="106">
        <f>Tabela9[[#This Row],[Valor do Provento R$]]/Tabela9[[#This Row],[Provento por 1 ou 1000 Ações]]</f>
        <v>0.22923560000000001</v>
      </c>
    </row>
    <row r="4620" spans="1:8">
      <c r="A4620" s="118" t="s">
        <v>1612</v>
      </c>
      <c r="B4620" s="116" t="s">
        <v>1488</v>
      </c>
      <c r="C4620" s="138">
        <v>37739</v>
      </c>
      <c r="D4620" s="139">
        <v>4.2420100000000002E-2</v>
      </c>
      <c r="E4620" s="118">
        <v>1</v>
      </c>
      <c r="F4620" s="118" t="s">
        <v>1492</v>
      </c>
      <c r="G4620" s="113">
        <f>IF([Data da Aprovação]&lt;&gt;"ESTATUTÁRIO",YEAR([Data da Aprovação]),"")</f>
        <v>2003</v>
      </c>
      <c r="H4620" s="106">
        <f>Tabela9[[#This Row],[Valor do Provento R$]]/Tabela9[[#This Row],[Provento por 1 ou 1000 Ações]]</f>
        <v>4.2420100000000002E-2</v>
      </c>
    </row>
    <row r="4621" spans="1:8">
      <c r="A4621" s="119" t="s">
        <v>1612</v>
      </c>
      <c r="B4621" s="117" t="s">
        <v>1488</v>
      </c>
      <c r="C4621" s="140">
        <v>37984</v>
      </c>
      <c r="D4621" s="141">
        <v>9.6808500000000006E-2</v>
      </c>
      <c r="E4621" s="119">
        <v>1</v>
      </c>
      <c r="F4621" s="119" t="s">
        <v>1489</v>
      </c>
      <c r="G4621" s="114">
        <f>IF([Data da Aprovação]&lt;&gt;"ESTATUTÁRIO",YEAR([Data da Aprovação]),"")</f>
        <v>2003</v>
      </c>
      <c r="H4621" s="106">
        <f>Tabela9[[#This Row],[Valor do Provento R$]]/Tabela9[[#This Row],[Provento por 1 ou 1000 Ações]]</f>
        <v>9.6808500000000006E-2</v>
      </c>
    </row>
    <row r="4622" spans="1:8">
      <c r="A4622" s="118" t="s">
        <v>1612</v>
      </c>
      <c r="B4622" s="116" t="s">
        <v>1488</v>
      </c>
      <c r="C4622" s="138">
        <v>38075</v>
      </c>
      <c r="D4622" s="139">
        <v>0.2249073</v>
      </c>
      <c r="E4622" s="118">
        <v>1</v>
      </c>
      <c r="F4622" s="118" t="s">
        <v>1492</v>
      </c>
      <c r="G4622" s="113">
        <f>IF([Data da Aprovação]&lt;&gt;"ESTATUTÁRIO",YEAR([Data da Aprovação]),"")</f>
        <v>2004</v>
      </c>
      <c r="H4622" s="106">
        <f>Tabela9[[#This Row],[Valor do Provento R$]]/Tabela9[[#This Row],[Provento por 1 ou 1000 Ações]]</f>
        <v>0.2249073</v>
      </c>
    </row>
    <row r="4623" spans="1:8">
      <c r="A4623" s="119" t="s">
        <v>1612</v>
      </c>
      <c r="B4623" s="117" t="s">
        <v>1488</v>
      </c>
      <c r="C4623" s="140">
        <v>38075</v>
      </c>
      <c r="D4623" s="141">
        <v>0.4814658</v>
      </c>
      <c r="E4623" s="119">
        <v>1</v>
      </c>
      <c r="F4623" s="119" t="s">
        <v>1492</v>
      </c>
      <c r="G4623" s="114">
        <f>IF([Data da Aprovação]&lt;&gt;"ESTATUTÁRIO",YEAR([Data da Aprovação]),"")</f>
        <v>2004</v>
      </c>
      <c r="H4623" s="106">
        <f>Tabela9[[#This Row],[Valor do Provento R$]]/Tabela9[[#This Row],[Provento por 1 ou 1000 Ações]]</f>
        <v>0.4814658</v>
      </c>
    </row>
    <row r="4624" spans="1:8">
      <c r="A4624" s="118" t="s">
        <v>1612</v>
      </c>
      <c r="B4624" s="116" t="s">
        <v>1488</v>
      </c>
      <c r="C4624" s="138">
        <v>38181</v>
      </c>
      <c r="D4624" s="139">
        <v>9.0165099999999998E-2</v>
      </c>
      <c r="E4624" s="118">
        <v>1</v>
      </c>
      <c r="F4624" s="118" t="s">
        <v>1489</v>
      </c>
      <c r="G4624" s="113">
        <f>IF([Data da Aprovação]&lt;&gt;"ESTATUTÁRIO",YEAR([Data da Aprovação]),"")</f>
        <v>2004</v>
      </c>
      <c r="H4624" s="106">
        <f>Tabela9[[#This Row],[Valor do Provento R$]]/Tabela9[[#This Row],[Provento por 1 ou 1000 Ações]]</f>
        <v>9.0165099999999998E-2</v>
      </c>
    </row>
    <row r="4625" spans="1:8">
      <c r="A4625" s="119" t="s">
        <v>1612</v>
      </c>
      <c r="B4625" s="117" t="s">
        <v>1488</v>
      </c>
      <c r="C4625" s="140">
        <v>38301</v>
      </c>
      <c r="D4625" s="141">
        <v>0.1221592</v>
      </c>
      <c r="E4625" s="119">
        <v>1</v>
      </c>
      <c r="F4625" s="119" t="s">
        <v>1489</v>
      </c>
      <c r="G4625" s="114">
        <f>IF([Data da Aprovação]&lt;&gt;"ESTATUTÁRIO",YEAR([Data da Aprovação]),"")</f>
        <v>2004</v>
      </c>
      <c r="H4625" s="106">
        <f>Tabela9[[#This Row],[Valor do Provento R$]]/Tabela9[[#This Row],[Provento por 1 ou 1000 Ações]]</f>
        <v>0.1221592</v>
      </c>
    </row>
    <row r="4626" spans="1:8">
      <c r="A4626" s="118" t="s">
        <v>1612</v>
      </c>
      <c r="B4626" s="116" t="s">
        <v>1488</v>
      </c>
      <c r="C4626" s="138">
        <v>38320</v>
      </c>
      <c r="D4626" s="139">
        <v>0.2736208</v>
      </c>
      <c r="E4626" s="118">
        <v>1</v>
      </c>
      <c r="F4626" s="118" t="s">
        <v>1492</v>
      </c>
      <c r="G4626" s="113">
        <f>IF([Data da Aprovação]&lt;&gt;"ESTATUTÁRIO",YEAR([Data da Aprovação]),"")</f>
        <v>2004</v>
      </c>
      <c r="H4626" s="106">
        <f>Tabela9[[#This Row],[Valor do Provento R$]]/Tabela9[[#This Row],[Provento por 1 ou 1000 Ações]]</f>
        <v>0.2736208</v>
      </c>
    </row>
    <row r="4627" spans="1:8">
      <c r="A4627" s="119" t="s">
        <v>1612</v>
      </c>
      <c r="B4627" s="117" t="s">
        <v>1488</v>
      </c>
      <c r="C4627" s="140">
        <v>38331</v>
      </c>
      <c r="D4627" s="141">
        <v>4.94454E-2</v>
      </c>
      <c r="E4627" s="119">
        <v>1</v>
      </c>
      <c r="F4627" s="119" t="s">
        <v>1489</v>
      </c>
      <c r="G4627" s="114">
        <f>IF([Data da Aprovação]&lt;&gt;"ESTATUTÁRIO",YEAR([Data da Aprovação]),"")</f>
        <v>2004</v>
      </c>
      <c r="H4627" s="106">
        <f>Tabela9[[#This Row],[Valor do Provento R$]]/Tabela9[[#This Row],[Provento por 1 ou 1000 Ações]]</f>
        <v>4.94454E-2</v>
      </c>
    </row>
    <row r="4628" spans="1:8">
      <c r="A4628" s="118" t="s">
        <v>1612</v>
      </c>
      <c r="B4628" s="116" t="s">
        <v>1488</v>
      </c>
      <c r="C4628" s="138">
        <v>38439</v>
      </c>
      <c r="D4628" s="139">
        <v>8.8374599999999998E-2</v>
      </c>
      <c r="E4628" s="118">
        <v>1</v>
      </c>
      <c r="F4628" s="118" t="s">
        <v>1492</v>
      </c>
      <c r="G4628" s="113">
        <f>IF([Data da Aprovação]&lt;&gt;"ESTATUTÁRIO",YEAR([Data da Aprovação]),"")</f>
        <v>2005</v>
      </c>
      <c r="H4628" s="106">
        <f>Tabela9[[#This Row],[Valor do Provento R$]]/Tabela9[[#This Row],[Provento por 1 ou 1000 Ações]]</f>
        <v>8.8374599999999998E-2</v>
      </c>
    </row>
    <row r="4629" spans="1:8">
      <c r="A4629" s="119" t="s">
        <v>1612</v>
      </c>
      <c r="B4629" s="117" t="s">
        <v>1488</v>
      </c>
      <c r="C4629" s="140">
        <v>38715</v>
      </c>
      <c r="D4629" s="141">
        <v>0.24140990000000001</v>
      </c>
      <c r="E4629" s="119">
        <v>1</v>
      </c>
      <c r="F4629" s="119" t="s">
        <v>1489</v>
      </c>
      <c r="G4629" s="114">
        <f>IF([Data da Aprovação]&lt;&gt;"ESTATUTÁRIO",YEAR([Data da Aprovação]),"")</f>
        <v>2005</v>
      </c>
      <c r="H4629" s="106">
        <f>Tabela9[[#This Row],[Valor do Provento R$]]/Tabela9[[#This Row],[Provento por 1 ou 1000 Ações]]</f>
        <v>0.24140990000000001</v>
      </c>
    </row>
    <row r="4630" spans="1:8">
      <c r="A4630" s="118" t="s">
        <v>1612</v>
      </c>
      <c r="B4630" s="116" t="s">
        <v>1488</v>
      </c>
      <c r="C4630" s="138">
        <v>38783</v>
      </c>
      <c r="D4630" s="139">
        <v>0.40368749999999998</v>
      </c>
      <c r="E4630" s="118">
        <v>1</v>
      </c>
      <c r="F4630" s="118" t="s">
        <v>1492</v>
      </c>
      <c r="G4630" s="113">
        <f>IF([Data da Aprovação]&lt;&gt;"ESTATUTÁRIO",YEAR([Data da Aprovação]),"")</f>
        <v>2006</v>
      </c>
      <c r="H4630" s="106">
        <f>Tabela9[[#This Row],[Valor do Provento R$]]/Tabela9[[#This Row],[Provento por 1 ou 1000 Ações]]</f>
        <v>0.40368749999999998</v>
      </c>
    </row>
    <row r="4631" spans="1:8">
      <c r="A4631" s="119" t="s">
        <v>1612</v>
      </c>
      <c r="B4631" s="117" t="s">
        <v>1488</v>
      </c>
      <c r="C4631" s="140">
        <v>38859</v>
      </c>
      <c r="D4631" s="141">
        <v>5.7589300000000003E-2</v>
      </c>
      <c r="E4631" s="119">
        <v>1</v>
      </c>
      <c r="F4631" s="119" t="s">
        <v>1489</v>
      </c>
      <c r="G4631" s="114">
        <f>IF([Data da Aprovação]&lt;&gt;"ESTATUTÁRIO",YEAR([Data da Aprovação]),"")</f>
        <v>2006</v>
      </c>
      <c r="H4631" s="106">
        <f>Tabela9[[#This Row],[Valor do Provento R$]]/Tabela9[[#This Row],[Provento por 1 ou 1000 Ações]]</f>
        <v>5.7589300000000003E-2</v>
      </c>
    </row>
    <row r="4632" spans="1:8">
      <c r="A4632" s="118" t="s">
        <v>1612</v>
      </c>
      <c r="B4632" s="116" t="s">
        <v>1488</v>
      </c>
      <c r="C4632" s="138">
        <v>38922</v>
      </c>
      <c r="D4632" s="139">
        <v>5.2935700000000002E-2</v>
      </c>
      <c r="E4632" s="118">
        <v>1</v>
      </c>
      <c r="F4632" s="118" t="s">
        <v>1489</v>
      </c>
      <c r="G4632" s="113">
        <f>IF([Data da Aprovação]&lt;&gt;"ESTATUTÁRIO",YEAR([Data da Aprovação]),"")</f>
        <v>2006</v>
      </c>
      <c r="H4632" s="106">
        <f>Tabela9[[#This Row],[Valor do Provento R$]]/Tabela9[[#This Row],[Provento por 1 ou 1000 Ações]]</f>
        <v>5.2935700000000002E-2</v>
      </c>
    </row>
    <row r="4633" spans="1:8">
      <c r="A4633" s="119" t="s">
        <v>1612</v>
      </c>
      <c r="B4633" s="117" t="s">
        <v>1488</v>
      </c>
      <c r="C4633" s="140">
        <v>38988</v>
      </c>
      <c r="D4633" s="141">
        <v>0.20229569999999999</v>
      </c>
      <c r="E4633" s="119">
        <v>1</v>
      </c>
      <c r="F4633" s="119" t="s">
        <v>1492</v>
      </c>
      <c r="G4633" s="114">
        <f>IF([Data da Aprovação]&lt;&gt;"ESTATUTÁRIO",YEAR([Data da Aprovação]),"")</f>
        <v>2006</v>
      </c>
      <c r="H4633" s="106">
        <f>Tabela9[[#This Row],[Valor do Provento R$]]/Tabela9[[#This Row],[Provento por 1 ou 1000 Ações]]</f>
        <v>0.20229569999999999</v>
      </c>
    </row>
    <row r="4634" spans="1:8">
      <c r="A4634" s="118" t="s">
        <v>1612</v>
      </c>
      <c r="B4634" s="116" t="s">
        <v>1488</v>
      </c>
      <c r="C4634" s="138">
        <v>39038</v>
      </c>
      <c r="D4634" s="139">
        <v>4.8281999999999999E-2</v>
      </c>
      <c r="E4634" s="118">
        <v>1</v>
      </c>
      <c r="F4634" s="118" t="s">
        <v>1489</v>
      </c>
      <c r="G4634" s="113">
        <f>IF([Data da Aprovação]&lt;&gt;"ESTATUTÁRIO",YEAR([Data da Aprovação]),"")</f>
        <v>2006</v>
      </c>
      <c r="H4634" s="106">
        <f>Tabela9[[#This Row],[Valor do Provento R$]]/Tabela9[[#This Row],[Provento por 1 ou 1000 Ações]]</f>
        <v>4.8281999999999999E-2</v>
      </c>
    </row>
    <row r="4635" spans="1:8">
      <c r="A4635" s="119" t="s">
        <v>1612</v>
      </c>
      <c r="B4635" s="117" t="s">
        <v>1488</v>
      </c>
      <c r="C4635" s="140">
        <v>39078</v>
      </c>
      <c r="D4635" s="141">
        <v>4.4209999999999999E-2</v>
      </c>
      <c r="E4635" s="119">
        <v>1</v>
      </c>
      <c r="F4635" s="119" t="s">
        <v>1489</v>
      </c>
      <c r="G4635" s="114">
        <f>IF([Data da Aprovação]&lt;&gt;"ESTATUTÁRIO",YEAR([Data da Aprovação]),"")</f>
        <v>2006</v>
      </c>
      <c r="H4635" s="106">
        <f>Tabela9[[#This Row],[Valor do Provento R$]]/Tabela9[[#This Row],[Provento por 1 ou 1000 Ações]]</f>
        <v>4.4209999999999999E-2</v>
      </c>
    </row>
    <row r="4636" spans="1:8">
      <c r="A4636" s="118" t="s">
        <v>1612</v>
      </c>
      <c r="B4636" s="116" t="s">
        <v>1488</v>
      </c>
      <c r="C4636" s="138">
        <v>39168</v>
      </c>
      <c r="D4636" s="139">
        <v>0.38484190000000001</v>
      </c>
      <c r="E4636" s="118">
        <v>1</v>
      </c>
      <c r="F4636" s="118" t="s">
        <v>1492</v>
      </c>
      <c r="G4636" s="113">
        <f>IF([Data da Aprovação]&lt;&gt;"ESTATUTÁRIO",YEAR([Data da Aprovação]),"")</f>
        <v>2007</v>
      </c>
      <c r="H4636" s="106">
        <f>Tabela9[[#This Row],[Valor do Provento R$]]/Tabela9[[#This Row],[Provento por 1 ou 1000 Ações]]</f>
        <v>0.38484190000000001</v>
      </c>
    </row>
    <row r="4637" spans="1:8">
      <c r="A4637" s="119" t="s">
        <v>1612</v>
      </c>
      <c r="B4637" s="117" t="s">
        <v>1488</v>
      </c>
      <c r="C4637" s="140">
        <v>39230</v>
      </c>
      <c r="D4637" s="141">
        <v>4.4791699999999997E-2</v>
      </c>
      <c r="E4637" s="119">
        <v>1</v>
      </c>
      <c r="F4637" s="119" t="s">
        <v>1489</v>
      </c>
      <c r="G4637" s="114">
        <f>IF([Data da Aprovação]&lt;&gt;"ESTATUTÁRIO",YEAR([Data da Aprovação]),"")</f>
        <v>2007</v>
      </c>
      <c r="H4637" s="106">
        <f>Tabela9[[#This Row],[Valor do Provento R$]]/Tabela9[[#This Row],[Provento por 1 ou 1000 Ações]]</f>
        <v>4.4791699999999997E-2</v>
      </c>
    </row>
    <row r="4638" spans="1:8">
      <c r="A4638" s="118" t="s">
        <v>1612</v>
      </c>
      <c r="B4638" s="116" t="s">
        <v>1488</v>
      </c>
      <c r="C4638" s="138">
        <v>39293</v>
      </c>
      <c r="D4638" s="139">
        <v>4.4791699999999997E-2</v>
      </c>
      <c r="E4638" s="118">
        <v>1</v>
      </c>
      <c r="F4638" s="118" t="s">
        <v>1489</v>
      </c>
      <c r="G4638" s="113">
        <f>IF([Data da Aprovação]&lt;&gt;"ESTATUTÁRIO",YEAR([Data da Aprovação]),"")</f>
        <v>2007</v>
      </c>
      <c r="H4638" s="106">
        <f>Tabela9[[#This Row],[Valor do Provento R$]]/Tabela9[[#This Row],[Provento por 1 ou 1000 Ações]]</f>
        <v>4.4791699999999997E-2</v>
      </c>
    </row>
    <row r="4639" spans="1:8">
      <c r="A4639" s="119" t="s">
        <v>1612</v>
      </c>
      <c r="B4639" s="117" t="s">
        <v>1488</v>
      </c>
      <c r="C4639" s="140">
        <v>39356</v>
      </c>
      <c r="D4639" s="141">
        <v>0.38107980000000002</v>
      </c>
      <c r="E4639" s="119">
        <v>1</v>
      </c>
      <c r="F4639" s="119" t="s">
        <v>1492</v>
      </c>
      <c r="G4639" s="114">
        <f>IF([Data da Aprovação]&lt;&gt;"ESTATUTÁRIO",YEAR([Data da Aprovação]),"")</f>
        <v>2007</v>
      </c>
      <c r="H4639" s="106">
        <f>Tabela9[[#This Row],[Valor do Provento R$]]/Tabela9[[#This Row],[Provento por 1 ou 1000 Ações]]</f>
        <v>0.38107980000000002</v>
      </c>
    </row>
    <row r="4640" spans="1:8">
      <c r="A4640" s="118" t="s">
        <v>1612</v>
      </c>
      <c r="B4640" s="116" t="s">
        <v>1488</v>
      </c>
      <c r="C4640" s="138">
        <v>39386</v>
      </c>
      <c r="D4640" s="139">
        <v>4.3046599999999997E-2</v>
      </c>
      <c r="E4640" s="118">
        <v>1</v>
      </c>
      <c r="F4640" s="118" t="s">
        <v>1489</v>
      </c>
      <c r="G4640" s="113">
        <f>IF([Data da Aprovação]&lt;&gt;"ESTATUTÁRIO",YEAR([Data da Aprovação]),"")</f>
        <v>2007</v>
      </c>
      <c r="H4640" s="106">
        <f>Tabela9[[#This Row],[Valor do Provento R$]]/Tabela9[[#This Row],[Provento por 1 ou 1000 Ações]]</f>
        <v>4.3046599999999997E-2</v>
      </c>
    </row>
    <row r="4641" spans="1:8">
      <c r="A4641" s="119" t="s">
        <v>1612</v>
      </c>
      <c r="B4641" s="117" t="s">
        <v>1488</v>
      </c>
      <c r="C4641" s="140">
        <v>39434</v>
      </c>
      <c r="D4641" s="141">
        <v>4.3628300000000002E-2</v>
      </c>
      <c r="E4641" s="119">
        <v>1</v>
      </c>
      <c r="F4641" s="119" t="s">
        <v>1489</v>
      </c>
      <c r="G4641" s="114">
        <f>IF([Data da Aprovação]&lt;&gt;"ESTATUTÁRIO",YEAR([Data da Aprovação]),"")</f>
        <v>2007</v>
      </c>
      <c r="H4641" s="106">
        <f>Tabela9[[#This Row],[Valor do Provento R$]]/Tabela9[[#This Row],[Provento por 1 ou 1000 Ações]]</f>
        <v>4.3628300000000002E-2</v>
      </c>
    </row>
    <row r="4642" spans="1:8">
      <c r="A4642" s="118" t="s">
        <v>1612</v>
      </c>
      <c r="B4642" s="116" t="s">
        <v>1488</v>
      </c>
      <c r="C4642" s="138">
        <v>39561</v>
      </c>
      <c r="D4642" s="139">
        <v>0.42641839999999998</v>
      </c>
      <c r="E4642" s="118">
        <v>1</v>
      </c>
      <c r="F4642" s="118" t="s">
        <v>1492</v>
      </c>
      <c r="G4642" s="113">
        <f>IF([Data da Aprovação]&lt;&gt;"ESTATUTÁRIO",YEAR([Data da Aprovação]),"")</f>
        <v>2008</v>
      </c>
      <c r="H4642" s="106">
        <f>Tabela9[[#This Row],[Valor do Provento R$]]/Tabela9[[#This Row],[Provento por 1 ou 1000 Ações]]</f>
        <v>0.42641839999999998</v>
      </c>
    </row>
    <row r="4643" spans="1:8">
      <c r="A4643" s="119" t="s">
        <v>1612</v>
      </c>
      <c r="B4643" s="117" t="s">
        <v>1488</v>
      </c>
      <c r="C4643" s="140">
        <v>39566</v>
      </c>
      <c r="D4643" s="141">
        <v>4.6624100000000002E-2</v>
      </c>
      <c r="E4643" s="119">
        <v>1</v>
      </c>
      <c r="F4643" s="119" t="s">
        <v>1489</v>
      </c>
      <c r="G4643" s="114">
        <f>IF([Data da Aprovação]&lt;&gt;"ESTATUTÁRIO",YEAR([Data da Aprovação]),"")</f>
        <v>2008</v>
      </c>
      <c r="H4643" s="106">
        <f>Tabela9[[#This Row],[Valor do Provento R$]]/Tabela9[[#This Row],[Provento por 1 ou 1000 Ações]]</f>
        <v>4.6624100000000002E-2</v>
      </c>
    </row>
    <row r="4644" spans="1:8">
      <c r="A4644" s="118" t="s">
        <v>1612</v>
      </c>
      <c r="B4644" s="116" t="s">
        <v>1488</v>
      </c>
      <c r="C4644" s="138">
        <v>39660</v>
      </c>
      <c r="D4644" s="139">
        <v>4.6624100000000002E-2</v>
      </c>
      <c r="E4644" s="118">
        <v>1</v>
      </c>
      <c r="F4644" s="118" t="s">
        <v>1489</v>
      </c>
      <c r="G4644" s="113">
        <f>IF([Data da Aprovação]&lt;&gt;"ESTATUTÁRIO",YEAR([Data da Aprovação]),"")</f>
        <v>2008</v>
      </c>
      <c r="H4644" s="106">
        <f>Tabela9[[#This Row],[Valor do Provento R$]]/Tabela9[[#This Row],[Provento por 1 ou 1000 Ações]]</f>
        <v>4.6624100000000002E-2</v>
      </c>
    </row>
    <row r="4645" spans="1:8">
      <c r="A4645" s="119" t="s">
        <v>1612</v>
      </c>
      <c r="B4645" s="117" t="s">
        <v>1488</v>
      </c>
      <c r="C4645" s="140">
        <v>39752</v>
      </c>
      <c r="D4645" s="141">
        <v>0.42278139999999997</v>
      </c>
      <c r="E4645" s="119">
        <v>1</v>
      </c>
      <c r="F4645" s="119" t="s">
        <v>1492</v>
      </c>
      <c r="G4645" s="114">
        <f>IF([Data da Aprovação]&lt;&gt;"ESTATUTÁRIO",YEAR([Data da Aprovação]),"")</f>
        <v>2008</v>
      </c>
      <c r="H4645" s="106">
        <f>Tabela9[[#This Row],[Valor do Provento R$]]/Tabela9[[#This Row],[Provento por 1 ou 1000 Ações]]</f>
        <v>0.42278139999999997</v>
      </c>
    </row>
    <row r="4646" spans="1:8">
      <c r="A4646" s="118" t="s">
        <v>1612</v>
      </c>
      <c r="B4646" s="116" t="s">
        <v>1488</v>
      </c>
      <c r="C4646" s="138">
        <v>39752</v>
      </c>
      <c r="D4646" s="139">
        <v>4.6624100000000002E-2</v>
      </c>
      <c r="E4646" s="118">
        <v>1</v>
      </c>
      <c r="F4646" s="118" t="s">
        <v>1489</v>
      </c>
      <c r="G4646" s="113">
        <f>IF([Data da Aprovação]&lt;&gt;"ESTATUTÁRIO",YEAR([Data da Aprovação]),"")</f>
        <v>2008</v>
      </c>
      <c r="H4646" s="106">
        <f>Tabela9[[#This Row],[Valor do Provento R$]]/Tabela9[[#This Row],[Provento por 1 ou 1000 Ações]]</f>
        <v>4.6624100000000002E-2</v>
      </c>
    </row>
    <row r="4647" spans="1:8">
      <c r="A4647" s="119" t="s">
        <v>1612</v>
      </c>
      <c r="B4647" s="117" t="s">
        <v>1488</v>
      </c>
      <c r="C4647" s="140">
        <v>39812</v>
      </c>
      <c r="D4647" s="141">
        <v>4.6629900000000002E-2</v>
      </c>
      <c r="E4647" s="119">
        <v>1</v>
      </c>
      <c r="F4647" s="119" t="s">
        <v>1489</v>
      </c>
      <c r="G4647" s="114">
        <f>IF([Data da Aprovação]&lt;&gt;"ESTATUTÁRIO",YEAR([Data da Aprovação]),"")</f>
        <v>2008</v>
      </c>
      <c r="H4647" s="106">
        <f>Tabela9[[#This Row],[Valor do Provento R$]]/Tabela9[[#This Row],[Provento por 1 ou 1000 Ações]]</f>
        <v>4.6629900000000002E-2</v>
      </c>
    </row>
    <row r="4648" spans="1:8">
      <c r="A4648" s="118" t="s">
        <v>1612</v>
      </c>
      <c r="B4648" s="116" t="s">
        <v>1488</v>
      </c>
      <c r="C4648" s="138">
        <v>39898</v>
      </c>
      <c r="D4648" s="139">
        <v>0.40129150000000002</v>
      </c>
      <c r="E4648" s="118">
        <v>1</v>
      </c>
      <c r="F4648" s="118" t="s">
        <v>1492</v>
      </c>
      <c r="G4648" s="113">
        <f>IF([Data da Aprovação]&lt;&gt;"ESTATUTÁRIO",YEAR([Data da Aprovação]),"")</f>
        <v>2009</v>
      </c>
      <c r="H4648" s="106">
        <f>Tabela9[[#This Row],[Valor do Provento R$]]/Tabela9[[#This Row],[Provento por 1 ou 1000 Ações]]</f>
        <v>0.40129150000000002</v>
      </c>
    </row>
    <row r="4649" spans="1:8">
      <c r="A4649" s="119" t="s">
        <v>1612</v>
      </c>
      <c r="B4649" s="117" t="s">
        <v>1488</v>
      </c>
      <c r="C4649" s="140">
        <v>39993</v>
      </c>
      <c r="D4649" s="141">
        <v>8.3556900000000003E-2</v>
      </c>
      <c r="E4649" s="119">
        <v>1</v>
      </c>
      <c r="F4649" s="119" t="s">
        <v>1489</v>
      </c>
      <c r="G4649" s="114">
        <f>IF([Data da Aprovação]&lt;&gt;"ESTATUTÁRIO",YEAR([Data da Aprovação]),"")</f>
        <v>2009</v>
      </c>
      <c r="H4649" s="106">
        <f>Tabela9[[#This Row],[Valor do Provento R$]]/Tabela9[[#This Row],[Provento por 1 ou 1000 Ações]]</f>
        <v>8.3556900000000003E-2</v>
      </c>
    </row>
    <row r="4650" spans="1:8">
      <c r="A4650" s="118" t="s">
        <v>1612</v>
      </c>
      <c r="B4650" s="116" t="s">
        <v>1488</v>
      </c>
      <c r="C4650" s="138">
        <v>40086</v>
      </c>
      <c r="D4650" s="139">
        <v>0.2297757</v>
      </c>
      <c r="E4650" s="118">
        <v>1</v>
      </c>
      <c r="F4650" s="118" t="s">
        <v>1492</v>
      </c>
      <c r="G4650" s="113">
        <f>IF([Data da Aprovação]&lt;&gt;"ESTATUTÁRIO",YEAR([Data da Aprovação]),"")</f>
        <v>2009</v>
      </c>
      <c r="H4650" s="106">
        <f>Tabela9[[#This Row],[Valor do Provento R$]]/Tabela9[[#This Row],[Provento por 1 ou 1000 Ações]]</f>
        <v>0.2297757</v>
      </c>
    </row>
    <row r="4651" spans="1:8">
      <c r="A4651" s="119" t="s">
        <v>1612</v>
      </c>
      <c r="B4651" s="117" t="s">
        <v>1488</v>
      </c>
      <c r="C4651" s="140">
        <v>40086</v>
      </c>
      <c r="D4651" s="141">
        <v>6.4849100000000007E-2</v>
      </c>
      <c r="E4651" s="119">
        <v>1</v>
      </c>
      <c r="F4651" s="119" t="s">
        <v>1489</v>
      </c>
      <c r="G4651" s="114">
        <f>IF([Data da Aprovação]&lt;&gt;"ESTATUTÁRIO",YEAR([Data da Aprovação]),"")</f>
        <v>2009</v>
      </c>
      <c r="H4651" s="106">
        <f>Tabela9[[#This Row],[Valor do Provento R$]]/Tabela9[[#This Row],[Provento por 1 ou 1000 Ações]]</f>
        <v>6.4849100000000007E-2</v>
      </c>
    </row>
    <row r="4652" spans="1:8">
      <c r="A4652" s="118" t="s">
        <v>1612</v>
      </c>
      <c r="B4652" s="116" t="s">
        <v>1488</v>
      </c>
      <c r="C4652" s="138">
        <v>40165</v>
      </c>
      <c r="D4652" s="139">
        <v>4.8130699999999998E-2</v>
      </c>
      <c r="E4652" s="118">
        <v>1</v>
      </c>
      <c r="F4652" s="118" t="s">
        <v>1489</v>
      </c>
      <c r="G4652" s="113">
        <f>IF([Data da Aprovação]&lt;&gt;"ESTATUTÁRIO",YEAR([Data da Aprovação]),"")</f>
        <v>2009</v>
      </c>
      <c r="H4652" s="106">
        <f>Tabela9[[#This Row],[Valor do Provento R$]]/Tabela9[[#This Row],[Provento por 1 ou 1000 Ações]]</f>
        <v>4.8130699999999998E-2</v>
      </c>
    </row>
    <row r="4653" spans="1:8">
      <c r="A4653" s="119" t="s">
        <v>1612</v>
      </c>
      <c r="B4653" s="117" t="s">
        <v>1488</v>
      </c>
      <c r="C4653" s="140">
        <v>40263</v>
      </c>
      <c r="D4653" s="141">
        <v>0.52424519999999997</v>
      </c>
      <c r="E4653" s="119">
        <v>1</v>
      </c>
      <c r="F4653" s="119" t="s">
        <v>1492</v>
      </c>
      <c r="G4653" s="114">
        <f>IF([Data da Aprovação]&lt;&gt;"ESTATUTÁRIO",YEAR([Data da Aprovação]),"")</f>
        <v>2010</v>
      </c>
      <c r="H4653" s="106">
        <f>Tabela9[[#This Row],[Valor do Provento R$]]/Tabela9[[#This Row],[Provento por 1 ou 1000 Ações]]</f>
        <v>0.52424519999999997</v>
      </c>
    </row>
    <row r="4654" spans="1:8">
      <c r="A4654" s="118" t="s">
        <v>1612</v>
      </c>
      <c r="B4654" s="116" t="s">
        <v>1488</v>
      </c>
      <c r="C4654" s="138">
        <v>40268</v>
      </c>
      <c r="D4654" s="139">
        <v>5.1074184100000003E-2</v>
      </c>
      <c r="E4654" s="118">
        <v>1</v>
      </c>
      <c r="F4654" s="118" t="s">
        <v>1489</v>
      </c>
      <c r="G4654" s="113">
        <f>IF([Data da Aprovação]&lt;&gt;"ESTATUTÁRIO",YEAR([Data da Aprovação]),"")</f>
        <v>2010</v>
      </c>
      <c r="H4654" s="106">
        <f>Tabela9[[#This Row],[Valor do Provento R$]]/Tabela9[[#This Row],[Provento por 1 ou 1000 Ações]]</f>
        <v>5.1074184100000003E-2</v>
      </c>
    </row>
    <row r="4655" spans="1:8">
      <c r="A4655" s="119" t="s">
        <v>1612</v>
      </c>
      <c r="B4655" s="117" t="s">
        <v>1488</v>
      </c>
      <c r="C4655" s="140">
        <v>40359</v>
      </c>
      <c r="D4655" s="141">
        <v>5.1080001200000003E-2</v>
      </c>
      <c r="E4655" s="119">
        <v>1</v>
      </c>
      <c r="F4655" s="119" t="s">
        <v>1489</v>
      </c>
      <c r="G4655" s="114">
        <f>IF([Data da Aprovação]&lt;&gt;"ESTATUTÁRIO",YEAR([Data da Aprovação]),"")</f>
        <v>2010</v>
      </c>
      <c r="H4655" s="106">
        <f>Tabela9[[#This Row],[Valor do Provento R$]]/Tabela9[[#This Row],[Provento por 1 ou 1000 Ações]]</f>
        <v>5.1080001200000003E-2</v>
      </c>
    </row>
    <row r="4656" spans="1:8">
      <c r="A4656" s="118" t="s">
        <v>1612</v>
      </c>
      <c r="B4656" s="116" t="s">
        <v>1488</v>
      </c>
      <c r="C4656" s="138">
        <v>40451</v>
      </c>
      <c r="D4656" s="139">
        <v>0.42483482169999998</v>
      </c>
      <c r="E4656" s="118">
        <v>1</v>
      </c>
      <c r="F4656" s="118" t="s">
        <v>1492</v>
      </c>
      <c r="G4656" s="113">
        <f>IF([Data da Aprovação]&lt;&gt;"ESTATUTÁRIO",YEAR([Data da Aprovação]),"")</f>
        <v>2010</v>
      </c>
      <c r="H4656" s="106">
        <f>Tabela9[[#This Row],[Valor do Provento R$]]/Tabela9[[#This Row],[Provento por 1 ou 1000 Ações]]</f>
        <v>0.42483482169999998</v>
      </c>
    </row>
    <row r="4657" spans="1:8">
      <c r="A4657" s="119" t="s">
        <v>1612</v>
      </c>
      <c r="B4657" s="117" t="s">
        <v>1488</v>
      </c>
      <c r="C4657" s="140">
        <v>40451</v>
      </c>
      <c r="D4657" s="141">
        <v>5.1080001200000003E-2</v>
      </c>
      <c r="E4657" s="119">
        <v>1</v>
      </c>
      <c r="F4657" s="119" t="s">
        <v>1489</v>
      </c>
      <c r="G4657" s="114">
        <f>IF([Data da Aprovação]&lt;&gt;"ESTATUTÁRIO",YEAR([Data da Aprovação]),"")</f>
        <v>2010</v>
      </c>
      <c r="H4657" s="106">
        <f>Tabela9[[#This Row],[Valor do Provento R$]]/Tabela9[[#This Row],[Provento por 1 ou 1000 Ações]]</f>
        <v>5.1080001200000003E-2</v>
      </c>
    </row>
    <row r="4658" spans="1:8">
      <c r="A4658" s="118" t="s">
        <v>1612</v>
      </c>
      <c r="B4658" s="116" t="s">
        <v>1488</v>
      </c>
      <c r="C4658" s="138">
        <v>40542</v>
      </c>
      <c r="D4658" s="139">
        <v>5.1080001200000003E-2</v>
      </c>
      <c r="E4658" s="118">
        <v>1</v>
      </c>
      <c r="F4658" s="118" t="s">
        <v>1489</v>
      </c>
      <c r="G4658" s="113">
        <f>IF([Data da Aprovação]&lt;&gt;"ESTATUTÁRIO",YEAR([Data da Aprovação]),"")</f>
        <v>2010</v>
      </c>
      <c r="H4658" s="106">
        <f>Tabela9[[#This Row],[Valor do Provento R$]]/Tabela9[[#This Row],[Provento por 1 ou 1000 Ações]]</f>
        <v>5.1080001200000003E-2</v>
      </c>
    </row>
    <row r="4659" spans="1:8">
      <c r="A4659" s="119" t="s">
        <v>1612</v>
      </c>
      <c r="B4659" s="117" t="s">
        <v>1488</v>
      </c>
      <c r="C4659" s="140">
        <v>40633</v>
      </c>
      <c r="D4659" s="141">
        <v>6.2813102499999995E-2</v>
      </c>
      <c r="E4659" s="119">
        <v>1</v>
      </c>
      <c r="F4659" s="119" t="s">
        <v>1489</v>
      </c>
      <c r="G4659" s="114">
        <f>IF([Data da Aprovação]&lt;&gt;"ESTATUTÁRIO",YEAR([Data da Aprovação]),"")</f>
        <v>2011</v>
      </c>
      <c r="H4659" s="106">
        <f>Tabela9[[#This Row],[Valor do Provento R$]]/Tabela9[[#This Row],[Provento por 1 ou 1000 Ações]]</f>
        <v>6.2813102499999995E-2</v>
      </c>
    </row>
    <row r="4660" spans="1:8">
      <c r="A4660" s="118" t="s">
        <v>1612</v>
      </c>
      <c r="B4660" s="116" t="s">
        <v>1488</v>
      </c>
      <c r="C4660" s="138">
        <v>40658</v>
      </c>
      <c r="D4660" s="139">
        <v>0.50807706850000001</v>
      </c>
      <c r="E4660" s="118">
        <v>1</v>
      </c>
      <c r="F4660" s="118" t="s">
        <v>1492</v>
      </c>
      <c r="G4660" s="113">
        <f>IF([Data da Aprovação]&lt;&gt;"ESTATUTÁRIO",YEAR([Data da Aprovação]),"")</f>
        <v>2011</v>
      </c>
      <c r="H4660" s="106">
        <f>Tabela9[[#This Row],[Valor do Provento R$]]/Tabela9[[#This Row],[Provento por 1 ou 1000 Ações]]</f>
        <v>0.50807706850000001</v>
      </c>
    </row>
    <row r="4661" spans="1:8">
      <c r="A4661" s="119" t="s">
        <v>1612</v>
      </c>
      <c r="B4661" s="117" t="s">
        <v>1488</v>
      </c>
      <c r="C4661" s="140">
        <v>40724</v>
      </c>
      <c r="D4661" s="141">
        <v>6.2818919599999995E-2</v>
      </c>
      <c r="E4661" s="119">
        <v>1</v>
      </c>
      <c r="F4661" s="119" t="s">
        <v>1489</v>
      </c>
      <c r="G4661" s="114">
        <f>IF([Data da Aprovação]&lt;&gt;"ESTATUTÁRIO",YEAR([Data da Aprovação]),"")</f>
        <v>2011</v>
      </c>
      <c r="H4661" s="106">
        <f>Tabela9[[#This Row],[Valor do Provento R$]]/Tabela9[[#This Row],[Provento por 1 ou 1000 Ações]]</f>
        <v>6.2818919599999995E-2</v>
      </c>
    </row>
    <row r="4662" spans="1:8">
      <c r="A4662" s="118" t="s">
        <v>1612</v>
      </c>
      <c r="B4662" s="116" t="s">
        <v>1488</v>
      </c>
      <c r="C4662" s="138">
        <v>40784</v>
      </c>
      <c r="D4662" s="139">
        <v>0.3465370083</v>
      </c>
      <c r="E4662" s="118">
        <v>1</v>
      </c>
      <c r="F4662" s="118" t="s">
        <v>1492</v>
      </c>
      <c r="G4662" s="113">
        <f>IF([Data da Aprovação]&lt;&gt;"ESTATUTÁRIO",YEAR([Data da Aprovação]),"")</f>
        <v>2011</v>
      </c>
      <c r="H4662" s="106">
        <f>Tabela9[[#This Row],[Valor do Provento R$]]/Tabela9[[#This Row],[Provento por 1 ou 1000 Ações]]</f>
        <v>0.3465370083</v>
      </c>
    </row>
    <row r="4663" spans="1:8">
      <c r="A4663" s="119" t="s">
        <v>1612</v>
      </c>
      <c r="B4663" s="117" t="s">
        <v>1488</v>
      </c>
      <c r="C4663" s="140">
        <v>40816</v>
      </c>
      <c r="D4663" s="141">
        <v>6.2818919599999995E-2</v>
      </c>
      <c r="E4663" s="119">
        <v>1</v>
      </c>
      <c r="F4663" s="119" t="s">
        <v>1489</v>
      </c>
      <c r="G4663" s="114">
        <f>IF([Data da Aprovação]&lt;&gt;"ESTATUTÁRIO",YEAR([Data da Aprovação]),"")</f>
        <v>2011</v>
      </c>
      <c r="H4663" s="106">
        <f>Tabela9[[#This Row],[Valor do Provento R$]]/Tabela9[[#This Row],[Provento por 1 ou 1000 Ações]]</f>
        <v>6.2818919599999995E-2</v>
      </c>
    </row>
    <row r="4664" spans="1:8">
      <c r="A4664" s="118" t="s">
        <v>1612</v>
      </c>
      <c r="B4664" s="116" t="s">
        <v>1488</v>
      </c>
      <c r="C4664" s="138">
        <v>40906</v>
      </c>
      <c r="D4664" s="139">
        <v>3.0406009099999999E-2</v>
      </c>
      <c r="E4664" s="118">
        <v>1</v>
      </c>
      <c r="F4664" s="118" t="s">
        <v>1489</v>
      </c>
      <c r="G4664" s="113">
        <f>IF([Data da Aprovação]&lt;&gt;"ESTATUTÁRIO",YEAR([Data da Aprovação]),"")</f>
        <v>2011</v>
      </c>
      <c r="H4664" s="106">
        <f>Tabela9[[#This Row],[Valor do Provento R$]]/Tabela9[[#This Row],[Provento por 1 ou 1000 Ações]]</f>
        <v>3.0406009099999999E-2</v>
      </c>
    </row>
    <row r="4665" spans="1:8">
      <c r="A4665" s="119" t="s">
        <v>1612</v>
      </c>
      <c r="B4665" s="117" t="s">
        <v>1488</v>
      </c>
      <c r="C4665" s="140">
        <v>41016</v>
      </c>
      <c r="D4665" s="141">
        <v>0.59323899430000004</v>
      </c>
      <c r="E4665" s="119">
        <v>1</v>
      </c>
      <c r="F4665" s="119" t="s">
        <v>1492</v>
      </c>
      <c r="G4665" s="114">
        <f>IF([Data da Aprovação]&lt;&gt;"ESTATUTÁRIO",YEAR([Data da Aprovação]),"")</f>
        <v>2012</v>
      </c>
      <c r="H4665" s="106">
        <f>Tabela9[[#This Row],[Valor do Provento R$]]/Tabela9[[#This Row],[Provento por 1 ou 1000 Ações]]</f>
        <v>0.59323899430000004</v>
      </c>
    </row>
    <row r="4666" spans="1:8">
      <c r="A4666" s="118" t="s">
        <v>1612</v>
      </c>
      <c r="B4666" s="116" t="s">
        <v>1488</v>
      </c>
      <c r="C4666" s="138">
        <v>41016</v>
      </c>
      <c r="D4666" s="139">
        <v>0.17744437939999999</v>
      </c>
      <c r="E4666" s="118">
        <v>1</v>
      </c>
      <c r="F4666" s="118" t="s">
        <v>1492</v>
      </c>
      <c r="G4666" s="113">
        <f>IF([Data da Aprovação]&lt;&gt;"ESTATUTÁRIO",YEAR([Data da Aprovação]),"")</f>
        <v>2012</v>
      </c>
      <c r="H4666" s="106">
        <f>Tabela9[[#This Row],[Valor do Provento R$]]/Tabela9[[#This Row],[Provento por 1 ou 1000 Ações]]</f>
        <v>0.17744437939999999</v>
      </c>
    </row>
    <row r="4667" spans="1:8">
      <c r="A4667" s="119" t="s">
        <v>1612</v>
      </c>
      <c r="B4667" s="117" t="s">
        <v>1488</v>
      </c>
      <c r="C4667" s="140">
        <v>41271</v>
      </c>
      <c r="D4667" s="141">
        <v>0.21054782189999999</v>
      </c>
      <c r="E4667" s="119">
        <v>1</v>
      </c>
      <c r="F4667" s="119" t="s">
        <v>1489</v>
      </c>
      <c r="G4667" s="114">
        <f>IF([Data da Aprovação]&lt;&gt;"ESTATUTÁRIO",YEAR([Data da Aprovação]),"")</f>
        <v>2012</v>
      </c>
      <c r="H4667" s="106">
        <f>Tabela9[[#This Row],[Valor do Provento R$]]/Tabela9[[#This Row],[Provento por 1 ou 1000 Ações]]</f>
        <v>0.21054782189999999</v>
      </c>
    </row>
    <row r="4668" spans="1:8">
      <c r="A4668" s="118" t="s">
        <v>1612</v>
      </c>
      <c r="B4668" s="116" t="s">
        <v>1488</v>
      </c>
      <c r="C4668" s="138">
        <v>41389</v>
      </c>
      <c r="D4668" s="139">
        <v>8.3990547499999998E-2</v>
      </c>
      <c r="E4668" s="118">
        <v>1</v>
      </c>
      <c r="F4668" s="118" t="s">
        <v>1492</v>
      </c>
      <c r="G4668" s="113">
        <f>IF([Data da Aprovação]&lt;&gt;"ESTATUTÁRIO",YEAR([Data da Aprovação]),"")</f>
        <v>2013</v>
      </c>
      <c r="H4668" s="106">
        <f>Tabela9[[#This Row],[Valor do Provento R$]]/Tabela9[[#This Row],[Provento por 1 ou 1000 Ações]]</f>
        <v>8.3990547499999998E-2</v>
      </c>
    </row>
    <row r="4669" spans="1:8">
      <c r="A4669" s="119" t="s">
        <v>1612</v>
      </c>
      <c r="B4669" s="117" t="s">
        <v>1488</v>
      </c>
      <c r="C4669" s="140">
        <v>41638</v>
      </c>
      <c r="D4669" s="141">
        <v>0.22657016229999999</v>
      </c>
      <c r="E4669" s="119">
        <v>1</v>
      </c>
      <c r="F4669" s="119" t="s">
        <v>1489</v>
      </c>
      <c r="G4669" s="114">
        <f>IF([Data da Aprovação]&lt;&gt;"ESTATUTÁRIO",YEAR([Data da Aprovação]),"")</f>
        <v>2013</v>
      </c>
      <c r="H4669" s="106">
        <f>Tabela9[[#This Row],[Valor do Provento R$]]/Tabela9[[#This Row],[Provento por 1 ou 1000 Ações]]</f>
        <v>0.22657016229999999</v>
      </c>
    </row>
    <row r="4670" spans="1:8">
      <c r="A4670" s="118" t="s">
        <v>1612</v>
      </c>
      <c r="B4670" s="116" t="s">
        <v>1502</v>
      </c>
      <c r="C4670" s="138">
        <v>36623</v>
      </c>
      <c r="D4670" s="139">
        <v>0.11292203000000001</v>
      </c>
      <c r="E4670" s="118">
        <v>1</v>
      </c>
      <c r="F4670" s="118" t="s">
        <v>1489</v>
      </c>
      <c r="G4670" s="113">
        <f>IF([Data da Aprovação]&lt;&gt;"ESTATUTÁRIO",YEAR([Data da Aprovação]),"")</f>
        <v>2000</v>
      </c>
      <c r="H4670" s="106">
        <f>Tabela9[[#This Row],[Valor do Provento R$]]/Tabela9[[#This Row],[Provento por 1 ou 1000 Ações]]</f>
        <v>0.11292203000000001</v>
      </c>
    </row>
    <row r="4671" spans="1:8">
      <c r="A4671" s="119" t="s">
        <v>1612</v>
      </c>
      <c r="B4671" s="117" t="s">
        <v>1502</v>
      </c>
      <c r="C4671" s="140">
        <v>36623</v>
      </c>
      <c r="D4671" s="141">
        <v>5.9336779999999999E-2</v>
      </c>
      <c r="E4671" s="119">
        <v>1</v>
      </c>
      <c r="F4671" s="119" t="s">
        <v>1492</v>
      </c>
      <c r="G4671" s="114">
        <f>IF([Data da Aprovação]&lt;&gt;"ESTATUTÁRIO",YEAR([Data da Aprovação]),"")</f>
        <v>2000</v>
      </c>
      <c r="H4671" s="106">
        <f>Tabela9[[#This Row],[Valor do Provento R$]]/Tabela9[[#This Row],[Provento por 1 ou 1000 Ações]]</f>
        <v>5.9336779999999999E-2</v>
      </c>
    </row>
    <row r="4672" spans="1:8">
      <c r="A4672" s="118" t="s">
        <v>1612</v>
      </c>
      <c r="B4672" s="116" t="s">
        <v>1502</v>
      </c>
      <c r="C4672" s="138">
        <v>36889</v>
      </c>
      <c r="D4672" s="139">
        <v>0.11766807</v>
      </c>
      <c r="E4672" s="118">
        <v>1</v>
      </c>
      <c r="F4672" s="118" t="s">
        <v>1489</v>
      </c>
      <c r="G4672" s="113">
        <f>IF([Data da Aprovação]&lt;&gt;"ESTATUTÁRIO",YEAR([Data da Aprovação]),"")</f>
        <v>2000</v>
      </c>
      <c r="H4672" s="106">
        <f>Tabela9[[#This Row],[Valor do Provento R$]]/Tabela9[[#This Row],[Provento por 1 ou 1000 Ações]]</f>
        <v>0.11766807</v>
      </c>
    </row>
    <row r="4673" spans="1:8">
      <c r="A4673" s="119" t="s">
        <v>1612</v>
      </c>
      <c r="B4673" s="117" t="s">
        <v>1502</v>
      </c>
      <c r="C4673" s="140">
        <v>36983</v>
      </c>
      <c r="D4673" s="141">
        <v>0.28273639</v>
      </c>
      <c r="E4673" s="119">
        <v>1</v>
      </c>
      <c r="F4673" s="119" t="s">
        <v>1492</v>
      </c>
      <c r="G4673" s="114">
        <f>IF([Data da Aprovação]&lt;&gt;"ESTATUTÁRIO",YEAR([Data da Aprovação]),"")</f>
        <v>2001</v>
      </c>
      <c r="H4673" s="106">
        <f>Tabela9[[#This Row],[Valor do Provento R$]]/Tabela9[[#This Row],[Provento por 1 ou 1000 Ações]]</f>
        <v>0.28273639</v>
      </c>
    </row>
    <row r="4674" spans="1:8">
      <c r="A4674" s="118" t="s">
        <v>1612</v>
      </c>
      <c r="B4674" s="116" t="s">
        <v>1502</v>
      </c>
      <c r="C4674" s="138">
        <v>37256</v>
      </c>
      <c r="D4674" s="139">
        <v>0.22923560000000001</v>
      </c>
      <c r="E4674" s="118">
        <v>1</v>
      </c>
      <c r="F4674" s="118" t="s">
        <v>1489</v>
      </c>
      <c r="G4674" s="113">
        <f>IF([Data da Aprovação]&lt;&gt;"ESTATUTÁRIO",YEAR([Data da Aprovação]),"")</f>
        <v>2001</v>
      </c>
      <c r="H4674" s="106">
        <f>Tabela9[[#This Row],[Valor do Provento R$]]/Tabela9[[#This Row],[Provento por 1 ou 1000 Ações]]</f>
        <v>0.22923560000000001</v>
      </c>
    </row>
    <row r="4675" spans="1:8">
      <c r="A4675" s="119" t="s">
        <v>1612</v>
      </c>
      <c r="B4675" s="117" t="s">
        <v>1502</v>
      </c>
      <c r="C4675" s="140">
        <v>37739</v>
      </c>
      <c r="D4675" s="141">
        <v>4.6662099999999998E-2</v>
      </c>
      <c r="E4675" s="119">
        <v>1</v>
      </c>
      <c r="F4675" s="119" t="s">
        <v>1492</v>
      </c>
      <c r="G4675" s="114">
        <f>IF([Data da Aprovação]&lt;&gt;"ESTATUTÁRIO",YEAR([Data da Aprovação]),"")</f>
        <v>2003</v>
      </c>
      <c r="H4675" s="106">
        <f>Tabela9[[#This Row],[Valor do Provento R$]]/Tabela9[[#This Row],[Provento por 1 ou 1000 Ações]]</f>
        <v>4.6662099999999998E-2</v>
      </c>
    </row>
    <row r="4676" spans="1:8">
      <c r="A4676" s="118" t="s">
        <v>1612</v>
      </c>
      <c r="B4676" s="116" t="s">
        <v>1502</v>
      </c>
      <c r="C4676" s="138">
        <v>37984</v>
      </c>
      <c r="D4676" s="139">
        <v>9.6808500000000006E-2</v>
      </c>
      <c r="E4676" s="118">
        <v>1</v>
      </c>
      <c r="F4676" s="118" t="s">
        <v>1489</v>
      </c>
      <c r="G4676" s="113">
        <f>IF([Data da Aprovação]&lt;&gt;"ESTATUTÁRIO",YEAR([Data da Aprovação]),"")</f>
        <v>2003</v>
      </c>
      <c r="H4676" s="106">
        <f>Tabela9[[#This Row],[Valor do Provento R$]]/Tabela9[[#This Row],[Provento por 1 ou 1000 Ações]]</f>
        <v>9.6808500000000006E-2</v>
      </c>
    </row>
    <row r="4677" spans="1:8">
      <c r="A4677" s="119" t="s">
        <v>1612</v>
      </c>
      <c r="B4677" s="117" t="s">
        <v>1502</v>
      </c>
      <c r="C4677" s="140">
        <v>38075</v>
      </c>
      <c r="D4677" s="141">
        <v>0.24739800000000001</v>
      </c>
      <c r="E4677" s="119">
        <v>1</v>
      </c>
      <c r="F4677" s="119" t="s">
        <v>1492</v>
      </c>
      <c r="G4677" s="114">
        <f>IF([Data da Aprovação]&lt;&gt;"ESTATUTÁRIO",YEAR([Data da Aprovação]),"")</f>
        <v>2004</v>
      </c>
      <c r="H4677" s="106">
        <f>Tabela9[[#This Row],[Valor do Provento R$]]/Tabela9[[#This Row],[Provento por 1 ou 1000 Ações]]</f>
        <v>0.24739800000000001</v>
      </c>
    </row>
    <row r="4678" spans="1:8">
      <c r="A4678" s="118" t="s">
        <v>1612</v>
      </c>
      <c r="B4678" s="116" t="s">
        <v>1502</v>
      </c>
      <c r="C4678" s="138">
        <v>38075</v>
      </c>
      <c r="D4678" s="139">
        <v>0.52961239999999998</v>
      </c>
      <c r="E4678" s="118">
        <v>1</v>
      </c>
      <c r="F4678" s="118" t="s">
        <v>1492</v>
      </c>
      <c r="G4678" s="113">
        <f>IF([Data da Aprovação]&lt;&gt;"ESTATUTÁRIO",YEAR([Data da Aprovação]),"")</f>
        <v>2004</v>
      </c>
      <c r="H4678" s="106">
        <f>Tabela9[[#This Row],[Valor do Provento R$]]/Tabela9[[#This Row],[Provento por 1 ou 1000 Ações]]</f>
        <v>0.52961239999999998</v>
      </c>
    </row>
    <row r="4679" spans="1:8">
      <c r="A4679" s="119" t="s">
        <v>1612</v>
      </c>
      <c r="B4679" s="117" t="s">
        <v>1502</v>
      </c>
      <c r="C4679" s="140">
        <v>38181</v>
      </c>
      <c r="D4679" s="141">
        <v>9.9181599999999995E-2</v>
      </c>
      <c r="E4679" s="119">
        <v>1</v>
      </c>
      <c r="F4679" s="119" t="s">
        <v>1489</v>
      </c>
      <c r="G4679" s="114">
        <f>IF([Data da Aprovação]&lt;&gt;"ESTATUTÁRIO",YEAR([Data da Aprovação]),"")</f>
        <v>2004</v>
      </c>
      <c r="H4679" s="106">
        <f>Tabela9[[#This Row],[Valor do Provento R$]]/Tabela9[[#This Row],[Provento por 1 ou 1000 Ações]]</f>
        <v>9.9181599999999995E-2</v>
      </c>
    </row>
    <row r="4680" spans="1:8">
      <c r="A4680" s="118" t="s">
        <v>1612</v>
      </c>
      <c r="B4680" s="116" t="s">
        <v>1502</v>
      </c>
      <c r="C4680" s="138">
        <v>38301</v>
      </c>
      <c r="D4680" s="139">
        <v>0.1343751</v>
      </c>
      <c r="E4680" s="118">
        <v>1</v>
      </c>
      <c r="F4680" s="118" t="s">
        <v>1489</v>
      </c>
      <c r="G4680" s="113">
        <f>IF([Data da Aprovação]&lt;&gt;"ESTATUTÁRIO",YEAR([Data da Aprovação]),"")</f>
        <v>2004</v>
      </c>
      <c r="H4680" s="106">
        <f>Tabela9[[#This Row],[Valor do Provento R$]]/Tabela9[[#This Row],[Provento por 1 ou 1000 Ações]]</f>
        <v>0.1343751</v>
      </c>
    </row>
    <row r="4681" spans="1:8">
      <c r="A4681" s="146" t="s">
        <v>1612</v>
      </c>
      <c r="B4681" s="147" t="s">
        <v>1502</v>
      </c>
      <c r="C4681" s="148">
        <v>38320</v>
      </c>
      <c r="D4681" s="149">
        <v>0.3009829</v>
      </c>
      <c r="E4681" s="146">
        <v>1</v>
      </c>
      <c r="F4681" s="146" t="s">
        <v>1492</v>
      </c>
      <c r="G4681" s="115">
        <f>IF([Data da Aprovação]&lt;&gt;"ESTATUTÁRIO",YEAR([Data da Aprovação]),"")</f>
        <v>2004</v>
      </c>
      <c r="H4681" s="106">
        <f>Tabela9[[#This Row],[Valor do Provento R$]]/Tabela9[[#This Row],[Provento por 1 ou 1000 Ações]]</f>
        <v>0.3009829</v>
      </c>
    </row>
    <row r="4682" spans="1:8">
      <c r="A4682" s="118" t="s">
        <v>1612</v>
      </c>
      <c r="B4682" s="116" t="s">
        <v>1502</v>
      </c>
      <c r="C4682" s="138">
        <v>38331</v>
      </c>
      <c r="D4682" s="139">
        <v>5.4389899999999998E-2</v>
      </c>
      <c r="E4682" s="118">
        <v>1</v>
      </c>
      <c r="F4682" s="118" t="s">
        <v>1489</v>
      </c>
      <c r="G4682" s="113">
        <f>IF([Data da Aprovação]&lt;&gt;"ESTATUTÁRIO",YEAR([Data da Aprovação]),"")</f>
        <v>2004</v>
      </c>
      <c r="H4682" s="106">
        <f>Tabela9[[#This Row],[Valor do Provento R$]]/Tabela9[[#This Row],[Provento por 1 ou 1000 Ações]]</f>
        <v>5.4389899999999998E-2</v>
      </c>
    </row>
    <row r="4683" spans="1:8">
      <c r="A4683" s="119" t="s">
        <v>1612</v>
      </c>
      <c r="B4683" s="117" t="s">
        <v>1502</v>
      </c>
      <c r="C4683" s="140">
        <v>38439</v>
      </c>
      <c r="D4683" s="141">
        <v>9.7212099999999996E-2</v>
      </c>
      <c r="E4683" s="119">
        <v>1</v>
      </c>
      <c r="F4683" s="119" t="s">
        <v>1492</v>
      </c>
      <c r="G4683" s="114">
        <f>IF([Data da Aprovação]&lt;&gt;"ESTATUTÁRIO",YEAR([Data da Aprovação]),"")</f>
        <v>2005</v>
      </c>
      <c r="H4683" s="106">
        <f>Tabela9[[#This Row],[Valor do Provento R$]]/Tabela9[[#This Row],[Provento por 1 ou 1000 Ações]]</f>
        <v>9.7212099999999996E-2</v>
      </c>
    </row>
    <row r="4684" spans="1:8">
      <c r="A4684" s="118" t="s">
        <v>1612</v>
      </c>
      <c r="B4684" s="116" t="s">
        <v>1502</v>
      </c>
      <c r="C4684" s="138">
        <v>38715</v>
      </c>
      <c r="D4684" s="139">
        <v>0.26555089999999998</v>
      </c>
      <c r="E4684" s="118">
        <v>1</v>
      </c>
      <c r="F4684" s="118" t="s">
        <v>1489</v>
      </c>
      <c r="G4684" s="113">
        <f>IF([Data da Aprovação]&lt;&gt;"ESTATUTÁRIO",YEAR([Data da Aprovação]),"")</f>
        <v>2005</v>
      </c>
      <c r="H4684" s="106">
        <f>Tabela9[[#This Row],[Valor do Provento R$]]/Tabela9[[#This Row],[Provento por 1 ou 1000 Ações]]</f>
        <v>0.26555089999999998</v>
      </c>
    </row>
    <row r="4685" spans="1:8">
      <c r="A4685" s="119" t="s">
        <v>1612</v>
      </c>
      <c r="B4685" s="117" t="s">
        <v>1502</v>
      </c>
      <c r="C4685" s="140">
        <v>38783</v>
      </c>
      <c r="D4685" s="141">
        <v>0.44405630000000001</v>
      </c>
      <c r="E4685" s="119">
        <v>1</v>
      </c>
      <c r="F4685" s="119" t="s">
        <v>1492</v>
      </c>
      <c r="G4685" s="114">
        <f>IF([Data da Aprovação]&lt;&gt;"ESTATUTÁRIO",YEAR([Data da Aprovação]),"")</f>
        <v>2006</v>
      </c>
      <c r="H4685" s="106">
        <f>Tabela9[[#This Row],[Valor do Provento R$]]/Tabela9[[#This Row],[Provento por 1 ou 1000 Ações]]</f>
        <v>0.44405630000000001</v>
      </c>
    </row>
    <row r="4686" spans="1:8">
      <c r="A4686" s="118" t="s">
        <v>1612</v>
      </c>
      <c r="B4686" s="116" t="s">
        <v>1502</v>
      </c>
      <c r="C4686" s="138">
        <v>38859</v>
      </c>
      <c r="D4686" s="139">
        <v>6.3348299999999996E-2</v>
      </c>
      <c r="E4686" s="118">
        <v>1</v>
      </c>
      <c r="F4686" s="118" t="s">
        <v>1489</v>
      </c>
      <c r="G4686" s="113">
        <f>IF([Data da Aprovação]&lt;&gt;"ESTATUTÁRIO",YEAR([Data da Aprovação]),"")</f>
        <v>2006</v>
      </c>
      <c r="H4686" s="106">
        <f>Tabela9[[#This Row],[Valor do Provento R$]]/Tabela9[[#This Row],[Provento por 1 ou 1000 Ações]]</f>
        <v>6.3348299999999996E-2</v>
      </c>
    </row>
    <row r="4687" spans="1:8">
      <c r="A4687" s="119" t="s">
        <v>1612</v>
      </c>
      <c r="B4687" s="117" t="s">
        <v>1502</v>
      </c>
      <c r="C4687" s="140">
        <v>38922</v>
      </c>
      <c r="D4687" s="141">
        <v>5.8229200000000002E-2</v>
      </c>
      <c r="E4687" s="119">
        <v>1</v>
      </c>
      <c r="F4687" s="119" t="s">
        <v>1489</v>
      </c>
      <c r="G4687" s="114">
        <f>IF([Data da Aprovação]&lt;&gt;"ESTATUTÁRIO",YEAR([Data da Aprovação]),"")</f>
        <v>2006</v>
      </c>
      <c r="H4687" s="106">
        <f>Tabela9[[#This Row],[Valor do Provento R$]]/Tabela9[[#This Row],[Provento por 1 ou 1000 Ações]]</f>
        <v>5.8229200000000002E-2</v>
      </c>
    </row>
    <row r="4688" spans="1:8">
      <c r="A4688" s="118" t="s">
        <v>1612</v>
      </c>
      <c r="B4688" s="116" t="s">
        <v>1502</v>
      </c>
      <c r="C4688" s="138">
        <v>38988</v>
      </c>
      <c r="D4688" s="139">
        <v>0.22252520000000001</v>
      </c>
      <c r="E4688" s="118">
        <v>1</v>
      </c>
      <c r="F4688" s="118" t="s">
        <v>1492</v>
      </c>
      <c r="G4688" s="113">
        <f>IF([Data da Aprovação]&lt;&gt;"ESTATUTÁRIO",YEAR([Data da Aprovação]),"")</f>
        <v>2006</v>
      </c>
      <c r="H4688" s="106">
        <f>Tabela9[[#This Row],[Valor do Provento R$]]/Tabela9[[#This Row],[Provento por 1 ou 1000 Ações]]</f>
        <v>0.22252520000000001</v>
      </c>
    </row>
    <row r="4689" spans="1:8">
      <c r="A4689" s="119" t="s">
        <v>1612</v>
      </c>
      <c r="B4689" s="117" t="s">
        <v>1502</v>
      </c>
      <c r="C4689" s="140">
        <v>39038</v>
      </c>
      <c r="D4689" s="141">
        <v>5.3110200000000003E-2</v>
      </c>
      <c r="E4689" s="119">
        <v>1</v>
      </c>
      <c r="F4689" s="119" t="s">
        <v>1489</v>
      </c>
      <c r="G4689" s="114">
        <f>IF([Data da Aprovação]&lt;&gt;"ESTATUTÁRIO",YEAR([Data da Aprovação]),"")</f>
        <v>2006</v>
      </c>
      <c r="H4689" s="106">
        <f>Tabela9[[#This Row],[Valor do Provento R$]]/Tabela9[[#This Row],[Provento por 1 ou 1000 Ações]]</f>
        <v>5.3110200000000003E-2</v>
      </c>
    </row>
    <row r="4690" spans="1:8">
      <c r="A4690" s="118" t="s">
        <v>1612</v>
      </c>
      <c r="B4690" s="116" t="s">
        <v>1502</v>
      </c>
      <c r="C4690" s="138">
        <v>39078</v>
      </c>
      <c r="D4690" s="139">
        <v>4.8631000000000001E-2</v>
      </c>
      <c r="E4690" s="118">
        <v>1</v>
      </c>
      <c r="F4690" s="118" t="s">
        <v>1489</v>
      </c>
      <c r="G4690" s="113">
        <f>IF([Data da Aprovação]&lt;&gt;"ESTATUTÁRIO",YEAR([Data da Aprovação]),"")</f>
        <v>2006</v>
      </c>
      <c r="H4690" s="106">
        <f>Tabela9[[#This Row],[Valor do Provento R$]]/Tabela9[[#This Row],[Provento por 1 ou 1000 Ações]]</f>
        <v>4.8631000000000001E-2</v>
      </c>
    </row>
    <row r="4691" spans="1:8">
      <c r="A4691" s="119" t="s">
        <v>1612</v>
      </c>
      <c r="B4691" s="117" t="s">
        <v>1502</v>
      </c>
      <c r="C4691" s="140">
        <v>39168</v>
      </c>
      <c r="D4691" s="141">
        <v>0.42332609999999998</v>
      </c>
      <c r="E4691" s="119">
        <v>1</v>
      </c>
      <c r="F4691" s="119" t="s">
        <v>1492</v>
      </c>
      <c r="G4691" s="114">
        <f>IF([Data da Aprovação]&lt;&gt;"ESTATUTÁRIO",YEAR([Data da Aprovação]),"")</f>
        <v>2007</v>
      </c>
      <c r="H4691" s="106">
        <f>Tabela9[[#This Row],[Valor do Provento R$]]/Tabela9[[#This Row],[Provento por 1 ou 1000 Ações]]</f>
        <v>0.42332609999999998</v>
      </c>
    </row>
    <row r="4692" spans="1:8">
      <c r="A4692" s="118" t="s">
        <v>1612</v>
      </c>
      <c r="B4692" s="116" t="s">
        <v>1502</v>
      </c>
      <c r="C4692" s="138">
        <v>39230</v>
      </c>
      <c r="D4692" s="139">
        <v>4.9270899999999999E-2</v>
      </c>
      <c r="E4692" s="118">
        <v>1</v>
      </c>
      <c r="F4692" s="118" t="s">
        <v>1489</v>
      </c>
      <c r="G4692" s="113">
        <f>IF([Data da Aprovação]&lt;&gt;"ESTATUTÁRIO",YEAR([Data da Aprovação]),"")</f>
        <v>2007</v>
      </c>
      <c r="H4692" s="106">
        <f>Tabela9[[#This Row],[Valor do Provento R$]]/Tabela9[[#This Row],[Provento por 1 ou 1000 Ações]]</f>
        <v>4.9270899999999999E-2</v>
      </c>
    </row>
    <row r="4693" spans="1:8">
      <c r="A4693" s="119" t="s">
        <v>1612</v>
      </c>
      <c r="B4693" s="117" t="s">
        <v>1502</v>
      </c>
      <c r="C4693" s="140">
        <v>39293</v>
      </c>
      <c r="D4693" s="141">
        <v>4.9270899999999999E-2</v>
      </c>
      <c r="E4693" s="119">
        <v>1</v>
      </c>
      <c r="F4693" s="119" t="s">
        <v>1489</v>
      </c>
      <c r="G4693" s="114">
        <f>IF([Data da Aprovação]&lt;&gt;"ESTATUTÁRIO",YEAR([Data da Aprovação]),"")</f>
        <v>2007</v>
      </c>
      <c r="H4693" s="106">
        <f>Tabela9[[#This Row],[Valor do Provento R$]]/Tabela9[[#This Row],[Provento por 1 ou 1000 Ações]]</f>
        <v>4.9270899999999999E-2</v>
      </c>
    </row>
    <row r="4694" spans="1:8">
      <c r="A4694" s="118" t="s">
        <v>1612</v>
      </c>
      <c r="B4694" s="116" t="s">
        <v>1502</v>
      </c>
      <c r="C4694" s="138">
        <v>39356</v>
      </c>
      <c r="D4694" s="139">
        <v>0.4191877</v>
      </c>
      <c r="E4694" s="118">
        <v>1</v>
      </c>
      <c r="F4694" s="118" t="s">
        <v>1492</v>
      </c>
      <c r="G4694" s="113">
        <f>IF([Data da Aprovação]&lt;&gt;"ESTATUTÁRIO",YEAR([Data da Aprovação]),"")</f>
        <v>2007</v>
      </c>
      <c r="H4694" s="106">
        <f>Tabela9[[#This Row],[Valor do Provento R$]]/Tabela9[[#This Row],[Provento por 1 ou 1000 Ações]]</f>
        <v>0.4191877</v>
      </c>
    </row>
    <row r="4695" spans="1:8">
      <c r="A4695" s="119" t="s">
        <v>1612</v>
      </c>
      <c r="B4695" s="117" t="s">
        <v>1502</v>
      </c>
      <c r="C4695" s="140">
        <v>39386</v>
      </c>
      <c r="D4695" s="141">
        <v>4.7351200000000003E-2</v>
      </c>
      <c r="E4695" s="119">
        <v>1</v>
      </c>
      <c r="F4695" s="119" t="s">
        <v>1489</v>
      </c>
      <c r="G4695" s="114">
        <f>IF([Data da Aprovação]&lt;&gt;"ESTATUTÁRIO",YEAR([Data da Aprovação]),"")</f>
        <v>2007</v>
      </c>
      <c r="H4695" s="106">
        <f>Tabela9[[#This Row],[Valor do Provento R$]]/Tabela9[[#This Row],[Provento por 1 ou 1000 Ações]]</f>
        <v>4.7351200000000003E-2</v>
      </c>
    </row>
    <row r="4696" spans="1:8">
      <c r="A4696" s="118" t="s">
        <v>1612</v>
      </c>
      <c r="B4696" s="116" t="s">
        <v>1502</v>
      </c>
      <c r="C4696" s="138">
        <v>39434</v>
      </c>
      <c r="D4696" s="139">
        <v>4.7991100000000002E-2</v>
      </c>
      <c r="E4696" s="118">
        <v>1</v>
      </c>
      <c r="F4696" s="118" t="s">
        <v>1489</v>
      </c>
      <c r="G4696" s="113">
        <f>IF([Data da Aprovação]&lt;&gt;"ESTATUTÁRIO",YEAR([Data da Aprovação]),"")</f>
        <v>2007</v>
      </c>
      <c r="H4696" s="106">
        <f>Tabela9[[#This Row],[Valor do Provento R$]]/Tabela9[[#This Row],[Provento por 1 ou 1000 Ações]]</f>
        <v>4.7991100000000002E-2</v>
      </c>
    </row>
    <row r="4697" spans="1:8">
      <c r="A4697" s="119" t="s">
        <v>1612</v>
      </c>
      <c r="B4697" s="117" t="s">
        <v>1502</v>
      </c>
      <c r="C4697" s="140">
        <v>39561</v>
      </c>
      <c r="D4697" s="141">
        <v>0.46906029999999999</v>
      </c>
      <c r="E4697" s="119">
        <v>1</v>
      </c>
      <c r="F4697" s="119" t="s">
        <v>1492</v>
      </c>
      <c r="G4697" s="114">
        <f>IF([Data da Aprovação]&lt;&gt;"ESTATUTÁRIO",YEAR([Data da Aprovação]),"")</f>
        <v>2008</v>
      </c>
      <c r="H4697" s="106">
        <f>Tabela9[[#This Row],[Valor do Provento R$]]/Tabela9[[#This Row],[Provento por 1 ou 1000 Ações]]</f>
        <v>0.46906029999999999</v>
      </c>
    </row>
    <row r="4698" spans="1:8">
      <c r="A4698" s="118" t="s">
        <v>1612</v>
      </c>
      <c r="B4698" s="116" t="s">
        <v>1502</v>
      </c>
      <c r="C4698" s="138">
        <v>39566</v>
      </c>
      <c r="D4698" s="139">
        <v>5.1286499999999999E-2</v>
      </c>
      <c r="E4698" s="118">
        <v>1</v>
      </c>
      <c r="F4698" s="118" t="s">
        <v>1489</v>
      </c>
      <c r="G4698" s="113">
        <f>IF([Data da Aprovação]&lt;&gt;"ESTATUTÁRIO",YEAR([Data da Aprovação]),"")</f>
        <v>2008</v>
      </c>
      <c r="H4698" s="106">
        <f>Tabela9[[#This Row],[Valor do Provento R$]]/Tabela9[[#This Row],[Provento por 1 ou 1000 Ações]]</f>
        <v>5.1286499999999999E-2</v>
      </c>
    </row>
    <row r="4699" spans="1:8">
      <c r="A4699" s="119" t="s">
        <v>1612</v>
      </c>
      <c r="B4699" s="117" t="s">
        <v>1502</v>
      </c>
      <c r="C4699" s="140">
        <v>39660</v>
      </c>
      <c r="D4699" s="141">
        <v>5.1286499999999999E-2</v>
      </c>
      <c r="E4699" s="119">
        <v>1</v>
      </c>
      <c r="F4699" s="119" t="s">
        <v>1489</v>
      </c>
      <c r="G4699" s="114">
        <f>IF([Data da Aprovação]&lt;&gt;"ESTATUTÁRIO",YEAR([Data da Aprovação]),"")</f>
        <v>2008</v>
      </c>
      <c r="H4699" s="106">
        <f>Tabela9[[#This Row],[Valor do Provento R$]]/Tabela9[[#This Row],[Provento por 1 ou 1000 Ações]]</f>
        <v>5.1286499999999999E-2</v>
      </c>
    </row>
    <row r="4700" spans="1:8">
      <c r="A4700" s="118" t="s">
        <v>1612</v>
      </c>
      <c r="B4700" s="116" t="s">
        <v>1502</v>
      </c>
      <c r="C4700" s="138">
        <v>39752</v>
      </c>
      <c r="D4700" s="139">
        <v>0.46505950000000001</v>
      </c>
      <c r="E4700" s="118">
        <v>1</v>
      </c>
      <c r="F4700" s="118" t="s">
        <v>1492</v>
      </c>
      <c r="G4700" s="113">
        <f>IF([Data da Aprovação]&lt;&gt;"ESTATUTÁRIO",YEAR([Data da Aprovação]),"")</f>
        <v>2008</v>
      </c>
      <c r="H4700" s="106">
        <f>Tabela9[[#This Row],[Valor do Provento R$]]/Tabela9[[#This Row],[Provento por 1 ou 1000 Ações]]</f>
        <v>0.46505950000000001</v>
      </c>
    </row>
    <row r="4701" spans="1:8">
      <c r="A4701" s="119" t="s">
        <v>1612</v>
      </c>
      <c r="B4701" s="117" t="s">
        <v>1502</v>
      </c>
      <c r="C4701" s="140">
        <v>39752</v>
      </c>
      <c r="D4701" s="141">
        <v>5.1286499999999999E-2</v>
      </c>
      <c r="E4701" s="119">
        <v>1</v>
      </c>
      <c r="F4701" s="119" t="s">
        <v>1489</v>
      </c>
      <c r="G4701" s="114">
        <f>IF([Data da Aprovação]&lt;&gt;"ESTATUTÁRIO",YEAR([Data da Aprovação]),"")</f>
        <v>2008</v>
      </c>
      <c r="H4701" s="106">
        <f>Tabela9[[#This Row],[Valor do Provento R$]]/Tabela9[[#This Row],[Provento por 1 ou 1000 Ações]]</f>
        <v>5.1286499999999999E-2</v>
      </c>
    </row>
    <row r="4702" spans="1:8">
      <c r="A4702" s="118" t="s">
        <v>1612</v>
      </c>
      <c r="B4702" s="116" t="s">
        <v>1502</v>
      </c>
      <c r="C4702" s="138">
        <v>39812</v>
      </c>
      <c r="D4702" s="139">
        <v>5.1292900000000002E-2</v>
      </c>
      <c r="E4702" s="118">
        <v>1</v>
      </c>
      <c r="F4702" s="118" t="s">
        <v>1489</v>
      </c>
      <c r="G4702" s="113">
        <f>IF([Data da Aprovação]&lt;&gt;"ESTATUTÁRIO",YEAR([Data da Aprovação]),"")</f>
        <v>2008</v>
      </c>
      <c r="H4702" s="106">
        <f>Tabela9[[#This Row],[Valor do Provento R$]]/Tabela9[[#This Row],[Provento por 1 ou 1000 Ações]]</f>
        <v>5.1292900000000002E-2</v>
      </c>
    </row>
    <row r="4703" spans="1:8">
      <c r="A4703" s="119" t="s">
        <v>1612</v>
      </c>
      <c r="B4703" s="117" t="s">
        <v>1502</v>
      </c>
      <c r="C4703" s="140">
        <v>39898</v>
      </c>
      <c r="D4703" s="141">
        <v>0.4414206</v>
      </c>
      <c r="E4703" s="119">
        <v>1</v>
      </c>
      <c r="F4703" s="119" t="s">
        <v>1492</v>
      </c>
      <c r="G4703" s="114">
        <f>IF([Data da Aprovação]&lt;&gt;"ESTATUTÁRIO",YEAR([Data da Aprovação]),"")</f>
        <v>2009</v>
      </c>
      <c r="H4703" s="106">
        <f>Tabela9[[#This Row],[Valor do Provento R$]]/Tabela9[[#This Row],[Provento por 1 ou 1000 Ações]]</f>
        <v>0.4414206</v>
      </c>
    </row>
    <row r="4704" spans="1:8">
      <c r="A4704" s="118" t="s">
        <v>1612</v>
      </c>
      <c r="B4704" s="116" t="s">
        <v>1502</v>
      </c>
      <c r="C4704" s="138">
        <v>39993</v>
      </c>
      <c r="D4704" s="139">
        <v>9.1912599999999997E-2</v>
      </c>
      <c r="E4704" s="118">
        <v>1</v>
      </c>
      <c r="F4704" s="118" t="s">
        <v>1489</v>
      </c>
      <c r="G4704" s="113">
        <f>IF([Data da Aprovação]&lt;&gt;"ESTATUTÁRIO",YEAR([Data da Aprovação]),"")</f>
        <v>2009</v>
      </c>
      <c r="H4704" s="106">
        <f>Tabela9[[#This Row],[Valor do Provento R$]]/Tabela9[[#This Row],[Provento por 1 ou 1000 Ações]]</f>
        <v>9.1912599999999997E-2</v>
      </c>
    </row>
    <row r="4705" spans="1:8">
      <c r="A4705" s="119" t="s">
        <v>1612</v>
      </c>
      <c r="B4705" s="117" t="s">
        <v>1502</v>
      </c>
      <c r="C4705" s="140">
        <v>40086</v>
      </c>
      <c r="D4705" s="141">
        <v>0.25275320000000001</v>
      </c>
      <c r="E4705" s="119">
        <v>1</v>
      </c>
      <c r="F4705" s="119" t="s">
        <v>1492</v>
      </c>
      <c r="G4705" s="114">
        <f>IF([Data da Aprovação]&lt;&gt;"ESTATUTÁRIO",YEAR([Data da Aprovação]),"")</f>
        <v>2009</v>
      </c>
      <c r="H4705" s="106">
        <f>Tabela9[[#This Row],[Valor do Provento R$]]/Tabela9[[#This Row],[Provento por 1 ou 1000 Ações]]</f>
        <v>0.25275320000000001</v>
      </c>
    </row>
    <row r="4706" spans="1:8">
      <c r="A4706" s="118" t="s">
        <v>1612</v>
      </c>
      <c r="B4706" s="116" t="s">
        <v>1502</v>
      </c>
      <c r="C4706" s="138">
        <v>40086</v>
      </c>
      <c r="D4706" s="139">
        <v>7.1333999999999995E-2</v>
      </c>
      <c r="E4706" s="118">
        <v>1</v>
      </c>
      <c r="F4706" s="118" t="s">
        <v>1489</v>
      </c>
      <c r="G4706" s="113">
        <f>IF([Data da Aprovação]&lt;&gt;"ESTATUTÁRIO",YEAR([Data da Aprovação]),"")</f>
        <v>2009</v>
      </c>
      <c r="H4706" s="106">
        <f>Tabela9[[#This Row],[Valor do Provento R$]]/Tabela9[[#This Row],[Provento por 1 ou 1000 Ações]]</f>
        <v>7.1333999999999995E-2</v>
      </c>
    </row>
    <row r="4707" spans="1:8">
      <c r="A4707" s="119" t="s">
        <v>1612</v>
      </c>
      <c r="B4707" s="117" t="s">
        <v>1502</v>
      </c>
      <c r="C4707" s="140">
        <v>40165</v>
      </c>
      <c r="D4707" s="141">
        <v>5.2943799999999999E-2</v>
      </c>
      <c r="E4707" s="119">
        <v>1</v>
      </c>
      <c r="F4707" s="119" t="s">
        <v>1489</v>
      </c>
      <c r="G4707" s="114">
        <f>IF([Data da Aprovação]&lt;&gt;"ESTATUTÁRIO",YEAR([Data da Aprovação]),"")</f>
        <v>2009</v>
      </c>
      <c r="H4707" s="106">
        <f>Tabela9[[#This Row],[Valor do Provento R$]]/Tabela9[[#This Row],[Provento por 1 ou 1000 Ações]]</f>
        <v>5.2943799999999999E-2</v>
      </c>
    </row>
    <row r="4708" spans="1:8">
      <c r="A4708" s="118" t="s">
        <v>1612</v>
      </c>
      <c r="B4708" s="116" t="s">
        <v>1502</v>
      </c>
      <c r="C4708" s="138">
        <v>40263</v>
      </c>
      <c r="D4708" s="139">
        <v>0.57666969999999995</v>
      </c>
      <c r="E4708" s="118">
        <v>1</v>
      </c>
      <c r="F4708" s="118" t="s">
        <v>1492</v>
      </c>
      <c r="G4708" s="113">
        <f>IF([Data da Aprovação]&lt;&gt;"ESTATUTÁRIO",YEAR([Data da Aprovação]),"")</f>
        <v>2010</v>
      </c>
      <c r="H4708" s="106">
        <f>Tabela9[[#This Row],[Valor do Provento R$]]/Tabela9[[#This Row],[Provento por 1 ou 1000 Ações]]</f>
        <v>0.57666969999999995</v>
      </c>
    </row>
    <row r="4709" spans="1:8">
      <c r="A4709" s="119" t="s">
        <v>1612</v>
      </c>
      <c r="B4709" s="117" t="s">
        <v>1502</v>
      </c>
      <c r="C4709" s="140">
        <v>40268</v>
      </c>
      <c r="D4709" s="141">
        <v>5.6181602499999997E-2</v>
      </c>
      <c r="E4709" s="119">
        <v>1</v>
      </c>
      <c r="F4709" s="119" t="s">
        <v>1489</v>
      </c>
      <c r="G4709" s="114">
        <f>IF([Data da Aprovação]&lt;&gt;"ESTATUTÁRIO",YEAR([Data da Aprovação]),"")</f>
        <v>2010</v>
      </c>
      <c r="H4709" s="106">
        <f>Tabela9[[#This Row],[Valor do Provento R$]]/Tabela9[[#This Row],[Provento por 1 ou 1000 Ações]]</f>
        <v>5.6181602499999997E-2</v>
      </c>
    </row>
    <row r="4710" spans="1:8">
      <c r="A4710" s="118" t="s">
        <v>1612</v>
      </c>
      <c r="B4710" s="116" t="s">
        <v>1502</v>
      </c>
      <c r="C4710" s="138">
        <v>40359</v>
      </c>
      <c r="D4710" s="139">
        <v>5.6188001299999998E-2</v>
      </c>
      <c r="E4710" s="118">
        <v>1</v>
      </c>
      <c r="F4710" s="118" t="s">
        <v>1489</v>
      </c>
      <c r="G4710" s="113">
        <f>IF([Data da Aprovação]&lt;&gt;"ESTATUTÁRIO",YEAR([Data da Aprovação]),"")</f>
        <v>2010</v>
      </c>
      <c r="H4710" s="106">
        <f>Tabela9[[#This Row],[Valor do Provento R$]]/Tabela9[[#This Row],[Provento por 1 ou 1000 Ações]]</f>
        <v>5.6188001299999998E-2</v>
      </c>
    </row>
    <row r="4711" spans="1:8">
      <c r="A4711" s="119" t="s">
        <v>1612</v>
      </c>
      <c r="B4711" s="117" t="s">
        <v>1502</v>
      </c>
      <c r="C4711" s="140">
        <v>40451</v>
      </c>
      <c r="D4711" s="141">
        <v>0.46731830390000001</v>
      </c>
      <c r="E4711" s="119">
        <v>1</v>
      </c>
      <c r="F4711" s="119" t="s">
        <v>1492</v>
      </c>
      <c r="G4711" s="114">
        <f>IF([Data da Aprovação]&lt;&gt;"ESTATUTÁRIO",YEAR([Data da Aprovação]),"")</f>
        <v>2010</v>
      </c>
      <c r="H4711" s="106">
        <f>Tabela9[[#This Row],[Valor do Provento R$]]/Tabela9[[#This Row],[Provento por 1 ou 1000 Ações]]</f>
        <v>0.46731830390000001</v>
      </c>
    </row>
    <row r="4712" spans="1:8">
      <c r="A4712" s="118" t="s">
        <v>1612</v>
      </c>
      <c r="B4712" s="116" t="s">
        <v>1502</v>
      </c>
      <c r="C4712" s="138">
        <v>40451</v>
      </c>
      <c r="D4712" s="139">
        <v>5.6188001299999998E-2</v>
      </c>
      <c r="E4712" s="118">
        <v>1</v>
      </c>
      <c r="F4712" s="118" t="s">
        <v>1489</v>
      </c>
      <c r="G4712" s="113">
        <f>IF([Data da Aprovação]&lt;&gt;"ESTATUTÁRIO",YEAR([Data da Aprovação]),"")</f>
        <v>2010</v>
      </c>
      <c r="H4712" s="106">
        <f>Tabela9[[#This Row],[Valor do Provento R$]]/Tabela9[[#This Row],[Provento por 1 ou 1000 Ações]]</f>
        <v>5.6188001299999998E-2</v>
      </c>
    </row>
    <row r="4713" spans="1:8">
      <c r="A4713" s="119" t="s">
        <v>1612</v>
      </c>
      <c r="B4713" s="117" t="s">
        <v>1502</v>
      </c>
      <c r="C4713" s="140">
        <v>40542</v>
      </c>
      <c r="D4713" s="141">
        <v>5.6188001299999998E-2</v>
      </c>
      <c r="E4713" s="119">
        <v>1</v>
      </c>
      <c r="F4713" s="119" t="s">
        <v>1489</v>
      </c>
      <c r="G4713" s="114">
        <f>IF([Data da Aprovação]&lt;&gt;"ESTATUTÁRIO",YEAR([Data da Aprovação]),"")</f>
        <v>2010</v>
      </c>
      <c r="H4713" s="106">
        <f>Tabela9[[#This Row],[Valor do Provento R$]]/Tabela9[[#This Row],[Provento por 1 ou 1000 Ações]]</f>
        <v>5.6188001299999998E-2</v>
      </c>
    </row>
    <row r="4714" spans="1:8">
      <c r="A4714" s="118" t="s">
        <v>1612</v>
      </c>
      <c r="B4714" s="116" t="s">
        <v>1502</v>
      </c>
      <c r="C4714" s="138">
        <v>40633</v>
      </c>
      <c r="D4714" s="139">
        <v>6.9094412699999996E-2</v>
      </c>
      <c r="E4714" s="118">
        <v>1</v>
      </c>
      <c r="F4714" s="118" t="s">
        <v>1489</v>
      </c>
      <c r="G4714" s="113">
        <f>IF([Data da Aprovação]&lt;&gt;"ESTATUTÁRIO",YEAR([Data da Aprovação]),"")</f>
        <v>2011</v>
      </c>
      <c r="H4714" s="106">
        <f>Tabela9[[#This Row],[Valor do Provento R$]]/Tabela9[[#This Row],[Provento por 1 ou 1000 Ações]]</f>
        <v>6.9094412699999996E-2</v>
      </c>
    </row>
    <row r="4715" spans="1:8">
      <c r="A4715" s="119" t="s">
        <v>1612</v>
      </c>
      <c r="B4715" s="117" t="s">
        <v>1502</v>
      </c>
      <c r="C4715" s="140">
        <v>40658</v>
      </c>
      <c r="D4715" s="141">
        <v>0.55888477540000003</v>
      </c>
      <c r="E4715" s="119">
        <v>1</v>
      </c>
      <c r="F4715" s="119" t="s">
        <v>1492</v>
      </c>
      <c r="G4715" s="114">
        <f>IF([Data da Aprovação]&lt;&gt;"ESTATUTÁRIO",YEAR([Data da Aprovação]),"")</f>
        <v>2011</v>
      </c>
      <c r="H4715" s="106">
        <f>Tabela9[[#This Row],[Valor do Provento R$]]/Tabela9[[#This Row],[Provento por 1 ou 1000 Ações]]</f>
        <v>0.55888477540000003</v>
      </c>
    </row>
    <row r="4716" spans="1:8">
      <c r="A4716" s="118" t="s">
        <v>1612</v>
      </c>
      <c r="B4716" s="116" t="s">
        <v>1502</v>
      </c>
      <c r="C4716" s="138">
        <v>40724</v>
      </c>
      <c r="D4716" s="139">
        <v>6.9100811499999998E-2</v>
      </c>
      <c r="E4716" s="118">
        <v>1</v>
      </c>
      <c r="F4716" s="118" t="s">
        <v>1489</v>
      </c>
      <c r="G4716" s="113">
        <f>IF([Data da Aprovação]&lt;&gt;"ESTATUTÁRIO",YEAR([Data da Aprovação]),"")</f>
        <v>2011</v>
      </c>
      <c r="H4716" s="106">
        <f>Tabela9[[#This Row],[Valor do Provento R$]]/Tabela9[[#This Row],[Provento por 1 ou 1000 Ações]]</f>
        <v>6.9100811499999998E-2</v>
      </c>
    </row>
    <row r="4717" spans="1:8">
      <c r="A4717" s="119" t="s">
        <v>1612</v>
      </c>
      <c r="B4717" s="117" t="s">
        <v>1502</v>
      </c>
      <c r="C4717" s="140">
        <v>40784</v>
      </c>
      <c r="D4717" s="141">
        <v>0.38119070910000002</v>
      </c>
      <c r="E4717" s="119">
        <v>1</v>
      </c>
      <c r="F4717" s="119" t="s">
        <v>1492</v>
      </c>
      <c r="G4717" s="114">
        <f>IF([Data da Aprovação]&lt;&gt;"ESTATUTÁRIO",YEAR([Data da Aprovação]),"")</f>
        <v>2011</v>
      </c>
      <c r="H4717" s="106">
        <f>Tabela9[[#This Row],[Valor do Provento R$]]/Tabela9[[#This Row],[Provento por 1 ou 1000 Ações]]</f>
        <v>0.38119070910000002</v>
      </c>
    </row>
    <row r="4718" spans="1:8">
      <c r="A4718" s="118" t="s">
        <v>1612</v>
      </c>
      <c r="B4718" s="116" t="s">
        <v>1502</v>
      </c>
      <c r="C4718" s="138">
        <v>40816</v>
      </c>
      <c r="D4718" s="139">
        <v>6.9100811499999998E-2</v>
      </c>
      <c r="E4718" s="118">
        <v>1</v>
      </c>
      <c r="F4718" s="118" t="s">
        <v>1489</v>
      </c>
      <c r="G4718" s="113">
        <f>IF([Data da Aprovação]&lt;&gt;"ESTATUTÁRIO",YEAR([Data da Aprovação]),"")</f>
        <v>2011</v>
      </c>
      <c r="H4718" s="106">
        <f>Tabela9[[#This Row],[Valor do Provento R$]]/Tabela9[[#This Row],[Provento por 1 ou 1000 Ações]]</f>
        <v>6.9100811499999998E-2</v>
      </c>
    </row>
    <row r="4719" spans="1:8">
      <c r="A4719" s="119" t="s">
        <v>1612</v>
      </c>
      <c r="B4719" s="117" t="s">
        <v>1502</v>
      </c>
      <c r="C4719" s="140">
        <v>40906</v>
      </c>
      <c r="D4719" s="141">
        <v>3.3446610000000002E-2</v>
      </c>
      <c r="E4719" s="119">
        <v>1</v>
      </c>
      <c r="F4719" s="119" t="s">
        <v>1489</v>
      </c>
      <c r="G4719" s="114">
        <f>IF([Data da Aprovação]&lt;&gt;"ESTATUTÁRIO",YEAR([Data da Aprovação]),"")</f>
        <v>2011</v>
      </c>
      <c r="H4719" s="106">
        <f>Tabela9[[#This Row],[Valor do Provento R$]]/Tabela9[[#This Row],[Provento por 1 ou 1000 Ações]]</f>
        <v>3.3446610000000002E-2</v>
      </c>
    </row>
    <row r="4720" spans="1:8">
      <c r="A4720" s="118" t="s">
        <v>1612</v>
      </c>
      <c r="B4720" s="116" t="s">
        <v>1502</v>
      </c>
      <c r="C4720" s="138">
        <v>41016</v>
      </c>
      <c r="D4720" s="139">
        <v>0.65256289369999998</v>
      </c>
      <c r="E4720" s="118">
        <v>1</v>
      </c>
      <c r="F4720" s="118" t="s">
        <v>1492</v>
      </c>
      <c r="G4720" s="113">
        <f>IF([Data da Aprovação]&lt;&gt;"ESTATUTÁRIO",YEAR([Data da Aprovação]),"")</f>
        <v>2012</v>
      </c>
      <c r="H4720" s="106">
        <f>Tabela9[[#This Row],[Valor do Provento R$]]/Tabela9[[#This Row],[Provento por 1 ou 1000 Ações]]</f>
        <v>0.65256289369999998</v>
      </c>
    </row>
    <row r="4721" spans="1:8">
      <c r="A4721" s="119" t="s">
        <v>1612</v>
      </c>
      <c r="B4721" s="117" t="s">
        <v>1502</v>
      </c>
      <c r="C4721" s="140">
        <v>41016</v>
      </c>
      <c r="D4721" s="141">
        <v>0.19518881730000001</v>
      </c>
      <c r="E4721" s="119">
        <v>1</v>
      </c>
      <c r="F4721" s="119" t="s">
        <v>1492</v>
      </c>
      <c r="G4721" s="114">
        <f>IF([Data da Aprovação]&lt;&gt;"ESTATUTÁRIO",YEAR([Data da Aprovação]),"")</f>
        <v>2012</v>
      </c>
      <c r="H4721" s="106">
        <f>Tabela9[[#This Row],[Valor do Provento R$]]/Tabela9[[#This Row],[Provento por 1 ou 1000 Ações]]</f>
        <v>0.19518881730000001</v>
      </c>
    </row>
    <row r="4722" spans="1:8">
      <c r="A4722" s="118" t="s">
        <v>1612</v>
      </c>
      <c r="B4722" s="116" t="s">
        <v>1502</v>
      </c>
      <c r="C4722" s="138">
        <v>41271</v>
      </c>
      <c r="D4722" s="139">
        <v>0.2316026041</v>
      </c>
      <c r="E4722" s="118">
        <v>1</v>
      </c>
      <c r="F4722" s="118" t="s">
        <v>1489</v>
      </c>
      <c r="G4722" s="113">
        <f>IF([Data da Aprovação]&lt;&gt;"ESTATUTÁRIO",YEAR([Data da Aprovação]),"")</f>
        <v>2012</v>
      </c>
      <c r="H4722" s="106">
        <f>Tabela9[[#This Row],[Valor do Provento R$]]/Tabela9[[#This Row],[Provento por 1 ou 1000 Ações]]</f>
        <v>0.2316026041</v>
      </c>
    </row>
    <row r="4723" spans="1:8">
      <c r="A4723" s="119" t="s">
        <v>1612</v>
      </c>
      <c r="B4723" s="117" t="s">
        <v>1502</v>
      </c>
      <c r="C4723" s="140">
        <v>41389</v>
      </c>
      <c r="D4723" s="141">
        <v>9.2389602299999998E-2</v>
      </c>
      <c r="E4723" s="119">
        <v>1</v>
      </c>
      <c r="F4723" s="119" t="s">
        <v>1492</v>
      </c>
      <c r="G4723" s="114">
        <f>IF([Data da Aprovação]&lt;&gt;"ESTATUTÁRIO",YEAR([Data da Aprovação]),"")</f>
        <v>2013</v>
      </c>
      <c r="H4723" s="106">
        <f>Tabela9[[#This Row],[Valor do Provento R$]]/Tabela9[[#This Row],[Provento por 1 ou 1000 Ações]]</f>
        <v>9.2389602299999998E-2</v>
      </c>
    </row>
    <row r="4724" spans="1:8">
      <c r="A4724" s="118" t="s">
        <v>1612</v>
      </c>
      <c r="B4724" s="116" t="s">
        <v>1502</v>
      </c>
      <c r="C4724" s="138">
        <v>41638</v>
      </c>
      <c r="D4724" s="139">
        <v>0.24922717859999999</v>
      </c>
      <c r="E4724" s="118">
        <v>1</v>
      </c>
      <c r="F4724" s="118" t="s">
        <v>1489</v>
      </c>
      <c r="G4724" s="113">
        <f>IF([Data da Aprovação]&lt;&gt;"ESTATUTÁRIO",YEAR([Data da Aprovação]),"")</f>
        <v>2013</v>
      </c>
      <c r="H4724" s="106">
        <f>Tabela9[[#This Row],[Valor do Provento R$]]/Tabela9[[#This Row],[Provento por 1 ou 1000 Ações]]</f>
        <v>0.24922717859999999</v>
      </c>
    </row>
    <row r="4725" spans="1:8">
      <c r="A4725" s="119" t="s">
        <v>1612</v>
      </c>
      <c r="B4725" s="117" t="s">
        <v>1503</v>
      </c>
      <c r="C4725" s="140">
        <v>36623</v>
      </c>
      <c r="D4725" s="141">
        <v>0.11292203000000001</v>
      </c>
      <c r="E4725" s="119">
        <v>1</v>
      </c>
      <c r="F4725" s="119" t="s">
        <v>1489</v>
      </c>
      <c r="G4725" s="114">
        <f>IF([Data da Aprovação]&lt;&gt;"ESTATUTÁRIO",YEAR([Data da Aprovação]),"")</f>
        <v>2000</v>
      </c>
      <c r="H4725" s="106">
        <f>Tabela9[[#This Row],[Valor do Provento R$]]/Tabela9[[#This Row],[Provento por 1 ou 1000 Ações]]</f>
        <v>0.11292203000000001</v>
      </c>
    </row>
    <row r="4726" spans="1:8">
      <c r="A4726" s="118" t="s">
        <v>1612</v>
      </c>
      <c r="B4726" s="116" t="s">
        <v>1503</v>
      </c>
      <c r="C4726" s="138">
        <v>36623</v>
      </c>
      <c r="D4726" s="139">
        <v>5.9336779999999999E-2</v>
      </c>
      <c r="E4726" s="118">
        <v>1</v>
      </c>
      <c r="F4726" s="118" t="s">
        <v>1492</v>
      </c>
      <c r="G4726" s="113">
        <f>IF([Data da Aprovação]&lt;&gt;"ESTATUTÁRIO",YEAR([Data da Aprovação]),"")</f>
        <v>2000</v>
      </c>
      <c r="H4726" s="106">
        <f>Tabela9[[#This Row],[Valor do Provento R$]]/Tabela9[[#This Row],[Provento por 1 ou 1000 Ações]]</f>
        <v>5.9336779999999999E-2</v>
      </c>
    </row>
    <row r="4727" spans="1:8">
      <c r="A4727" s="119" t="s">
        <v>1612</v>
      </c>
      <c r="B4727" s="117" t="s">
        <v>1503</v>
      </c>
      <c r="C4727" s="140">
        <v>36889</v>
      </c>
      <c r="D4727" s="141">
        <v>0.11766807</v>
      </c>
      <c r="E4727" s="119">
        <v>1</v>
      </c>
      <c r="F4727" s="119" t="s">
        <v>1489</v>
      </c>
      <c r="G4727" s="114">
        <f>IF([Data da Aprovação]&lt;&gt;"ESTATUTÁRIO",YEAR([Data da Aprovação]),"")</f>
        <v>2000</v>
      </c>
      <c r="H4727" s="106">
        <f>Tabela9[[#This Row],[Valor do Provento R$]]/Tabela9[[#This Row],[Provento por 1 ou 1000 Ações]]</f>
        <v>0.11766807</v>
      </c>
    </row>
    <row r="4728" spans="1:8">
      <c r="A4728" s="118" t="s">
        <v>1612</v>
      </c>
      <c r="B4728" s="116" t="s">
        <v>1503</v>
      </c>
      <c r="C4728" s="138">
        <v>36983</v>
      </c>
      <c r="D4728" s="139">
        <v>0.28273639</v>
      </c>
      <c r="E4728" s="118">
        <v>1</v>
      </c>
      <c r="F4728" s="118" t="s">
        <v>1492</v>
      </c>
      <c r="G4728" s="113">
        <f>IF([Data da Aprovação]&lt;&gt;"ESTATUTÁRIO",YEAR([Data da Aprovação]),"")</f>
        <v>2001</v>
      </c>
      <c r="H4728" s="106">
        <f>Tabela9[[#This Row],[Valor do Provento R$]]/Tabela9[[#This Row],[Provento por 1 ou 1000 Ações]]</f>
        <v>0.28273639</v>
      </c>
    </row>
    <row r="4729" spans="1:8">
      <c r="A4729" s="119" t="s">
        <v>1612</v>
      </c>
      <c r="B4729" s="117" t="s">
        <v>1503</v>
      </c>
      <c r="C4729" s="140">
        <v>37256</v>
      </c>
      <c r="D4729" s="141">
        <v>0.22923560000000001</v>
      </c>
      <c r="E4729" s="119">
        <v>1</v>
      </c>
      <c r="F4729" s="119" t="s">
        <v>1489</v>
      </c>
      <c r="G4729" s="114">
        <f>IF([Data da Aprovação]&lt;&gt;"ESTATUTÁRIO",YEAR([Data da Aprovação]),"")</f>
        <v>2001</v>
      </c>
      <c r="H4729" s="106">
        <f>Tabela9[[#This Row],[Valor do Provento R$]]/Tabela9[[#This Row],[Provento por 1 ou 1000 Ações]]</f>
        <v>0.22923560000000001</v>
      </c>
    </row>
    <row r="4730" spans="1:8">
      <c r="A4730" s="118" t="s">
        <v>1612</v>
      </c>
      <c r="B4730" s="116" t="s">
        <v>1503</v>
      </c>
      <c r="C4730" s="138">
        <v>37739</v>
      </c>
      <c r="D4730" s="139">
        <v>4.6662099999999998E-2</v>
      </c>
      <c r="E4730" s="118">
        <v>1</v>
      </c>
      <c r="F4730" s="118" t="s">
        <v>1492</v>
      </c>
      <c r="G4730" s="113">
        <f>IF([Data da Aprovação]&lt;&gt;"ESTATUTÁRIO",YEAR([Data da Aprovação]),"")</f>
        <v>2003</v>
      </c>
      <c r="H4730" s="106">
        <f>Tabela9[[#This Row],[Valor do Provento R$]]/Tabela9[[#This Row],[Provento por 1 ou 1000 Ações]]</f>
        <v>4.6662099999999998E-2</v>
      </c>
    </row>
    <row r="4731" spans="1:8">
      <c r="A4731" s="119" t="s">
        <v>1612</v>
      </c>
      <c r="B4731" s="117" t="s">
        <v>1503</v>
      </c>
      <c r="C4731" s="140">
        <v>37984</v>
      </c>
      <c r="D4731" s="141">
        <v>9.6808500000000006E-2</v>
      </c>
      <c r="E4731" s="119">
        <v>1</v>
      </c>
      <c r="F4731" s="119" t="s">
        <v>1489</v>
      </c>
      <c r="G4731" s="114">
        <f>IF([Data da Aprovação]&lt;&gt;"ESTATUTÁRIO",YEAR([Data da Aprovação]),"")</f>
        <v>2003</v>
      </c>
      <c r="H4731" s="106">
        <f>Tabela9[[#This Row],[Valor do Provento R$]]/Tabela9[[#This Row],[Provento por 1 ou 1000 Ações]]</f>
        <v>9.6808500000000006E-2</v>
      </c>
    </row>
    <row r="4732" spans="1:8">
      <c r="A4732" s="118" t="s">
        <v>1612</v>
      </c>
      <c r="B4732" s="116" t="s">
        <v>1503</v>
      </c>
      <c r="C4732" s="138">
        <v>38075</v>
      </c>
      <c r="D4732" s="139">
        <v>0.24739800000000001</v>
      </c>
      <c r="E4732" s="118">
        <v>1</v>
      </c>
      <c r="F4732" s="118" t="s">
        <v>1492</v>
      </c>
      <c r="G4732" s="113">
        <f>IF([Data da Aprovação]&lt;&gt;"ESTATUTÁRIO",YEAR([Data da Aprovação]),"")</f>
        <v>2004</v>
      </c>
      <c r="H4732" s="106">
        <f>Tabela9[[#This Row],[Valor do Provento R$]]/Tabela9[[#This Row],[Provento por 1 ou 1000 Ações]]</f>
        <v>0.24739800000000001</v>
      </c>
    </row>
    <row r="4733" spans="1:8">
      <c r="A4733" s="119" t="s">
        <v>1612</v>
      </c>
      <c r="B4733" s="117" t="s">
        <v>1503</v>
      </c>
      <c r="C4733" s="140">
        <v>38075</v>
      </c>
      <c r="D4733" s="141">
        <v>0.52961239999999998</v>
      </c>
      <c r="E4733" s="119">
        <v>1</v>
      </c>
      <c r="F4733" s="119" t="s">
        <v>1492</v>
      </c>
      <c r="G4733" s="114">
        <f>IF([Data da Aprovação]&lt;&gt;"ESTATUTÁRIO",YEAR([Data da Aprovação]),"")</f>
        <v>2004</v>
      </c>
      <c r="H4733" s="106">
        <f>Tabela9[[#This Row],[Valor do Provento R$]]/Tabela9[[#This Row],[Provento por 1 ou 1000 Ações]]</f>
        <v>0.52961239999999998</v>
      </c>
    </row>
    <row r="4734" spans="1:8">
      <c r="A4734" s="118" t="s">
        <v>1612</v>
      </c>
      <c r="B4734" s="116" t="s">
        <v>1503</v>
      </c>
      <c r="C4734" s="138">
        <v>38181</v>
      </c>
      <c r="D4734" s="139">
        <v>9.9181599999999995E-2</v>
      </c>
      <c r="E4734" s="118">
        <v>1</v>
      </c>
      <c r="F4734" s="118" t="s">
        <v>1489</v>
      </c>
      <c r="G4734" s="113">
        <f>IF([Data da Aprovação]&lt;&gt;"ESTATUTÁRIO",YEAR([Data da Aprovação]),"")</f>
        <v>2004</v>
      </c>
      <c r="H4734" s="106">
        <f>Tabela9[[#This Row],[Valor do Provento R$]]/Tabela9[[#This Row],[Provento por 1 ou 1000 Ações]]</f>
        <v>9.9181599999999995E-2</v>
      </c>
    </row>
    <row r="4735" spans="1:8">
      <c r="A4735" s="119" t="s">
        <v>1612</v>
      </c>
      <c r="B4735" s="117" t="s">
        <v>1503</v>
      </c>
      <c r="C4735" s="140">
        <v>38301</v>
      </c>
      <c r="D4735" s="141">
        <v>0.1343751</v>
      </c>
      <c r="E4735" s="119">
        <v>1</v>
      </c>
      <c r="F4735" s="119" t="s">
        <v>1489</v>
      </c>
      <c r="G4735" s="114">
        <f>IF([Data da Aprovação]&lt;&gt;"ESTATUTÁRIO",YEAR([Data da Aprovação]),"")</f>
        <v>2004</v>
      </c>
      <c r="H4735" s="106">
        <f>Tabela9[[#This Row],[Valor do Provento R$]]/Tabela9[[#This Row],[Provento por 1 ou 1000 Ações]]</f>
        <v>0.1343751</v>
      </c>
    </row>
    <row r="4736" spans="1:8">
      <c r="A4736" s="118" t="s">
        <v>1612</v>
      </c>
      <c r="B4736" s="116" t="s">
        <v>1503</v>
      </c>
      <c r="C4736" s="138">
        <v>38320</v>
      </c>
      <c r="D4736" s="139">
        <v>0.3009829</v>
      </c>
      <c r="E4736" s="118">
        <v>1</v>
      </c>
      <c r="F4736" s="118" t="s">
        <v>1492</v>
      </c>
      <c r="G4736" s="113">
        <f>IF([Data da Aprovação]&lt;&gt;"ESTATUTÁRIO",YEAR([Data da Aprovação]),"")</f>
        <v>2004</v>
      </c>
      <c r="H4736" s="106">
        <f>Tabela9[[#This Row],[Valor do Provento R$]]/Tabela9[[#This Row],[Provento por 1 ou 1000 Ações]]</f>
        <v>0.3009829</v>
      </c>
    </row>
    <row r="4737" spans="1:8">
      <c r="A4737" s="119" t="s">
        <v>1612</v>
      </c>
      <c r="B4737" s="117" t="s">
        <v>1503</v>
      </c>
      <c r="C4737" s="140">
        <v>38331</v>
      </c>
      <c r="D4737" s="141">
        <v>5.4389899999999998E-2</v>
      </c>
      <c r="E4737" s="119">
        <v>1</v>
      </c>
      <c r="F4737" s="119" t="s">
        <v>1489</v>
      </c>
      <c r="G4737" s="114">
        <f>IF([Data da Aprovação]&lt;&gt;"ESTATUTÁRIO",YEAR([Data da Aprovação]),"")</f>
        <v>2004</v>
      </c>
      <c r="H4737" s="106">
        <f>Tabela9[[#This Row],[Valor do Provento R$]]/Tabela9[[#This Row],[Provento por 1 ou 1000 Ações]]</f>
        <v>5.4389899999999998E-2</v>
      </c>
    </row>
    <row r="4738" spans="1:8">
      <c r="A4738" s="118" t="s">
        <v>1612</v>
      </c>
      <c r="B4738" s="116" t="s">
        <v>1503</v>
      </c>
      <c r="C4738" s="138">
        <v>38439</v>
      </c>
      <c r="D4738" s="139">
        <v>9.7212099999999996E-2</v>
      </c>
      <c r="E4738" s="118">
        <v>1</v>
      </c>
      <c r="F4738" s="118" t="s">
        <v>1492</v>
      </c>
      <c r="G4738" s="113">
        <f>IF([Data da Aprovação]&lt;&gt;"ESTATUTÁRIO",YEAR([Data da Aprovação]),"")</f>
        <v>2005</v>
      </c>
      <c r="H4738" s="106">
        <f>Tabela9[[#This Row],[Valor do Provento R$]]/Tabela9[[#This Row],[Provento por 1 ou 1000 Ações]]</f>
        <v>9.7212099999999996E-2</v>
      </c>
    </row>
    <row r="4739" spans="1:8">
      <c r="A4739" s="119" t="s">
        <v>1612</v>
      </c>
      <c r="B4739" s="117" t="s">
        <v>1503</v>
      </c>
      <c r="C4739" s="140">
        <v>38715</v>
      </c>
      <c r="D4739" s="141">
        <v>0.26555089999999998</v>
      </c>
      <c r="E4739" s="119">
        <v>1</v>
      </c>
      <c r="F4739" s="119" t="s">
        <v>1489</v>
      </c>
      <c r="G4739" s="114">
        <f>IF([Data da Aprovação]&lt;&gt;"ESTATUTÁRIO",YEAR([Data da Aprovação]),"")</f>
        <v>2005</v>
      </c>
      <c r="H4739" s="106">
        <f>Tabela9[[#This Row],[Valor do Provento R$]]/Tabela9[[#This Row],[Provento por 1 ou 1000 Ações]]</f>
        <v>0.26555089999999998</v>
      </c>
    </row>
    <row r="4740" spans="1:8">
      <c r="A4740" s="118" t="s">
        <v>1612</v>
      </c>
      <c r="B4740" s="116" t="s">
        <v>1503</v>
      </c>
      <c r="C4740" s="138">
        <v>38783</v>
      </c>
      <c r="D4740" s="139">
        <v>0.44405630000000001</v>
      </c>
      <c r="E4740" s="118">
        <v>1</v>
      </c>
      <c r="F4740" s="118" t="s">
        <v>1492</v>
      </c>
      <c r="G4740" s="113">
        <f>IF([Data da Aprovação]&lt;&gt;"ESTATUTÁRIO",YEAR([Data da Aprovação]),"")</f>
        <v>2006</v>
      </c>
      <c r="H4740" s="106">
        <f>Tabela9[[#This Row],[Valor do Provento R$]]/Tabela9[[#This Row],[Provento por 1 ou 1000 Ações]]</f>
        <v>0.44405630000000001</v>
      </c>
    </row>
    <row r="4741" spans="1:8">
      <c r="A4741" s="119" t="s">
        <v>1612</v>
      </c>
      <c r="B4741" s="117" t="s">
        <v>1503</v>
      </c>
      <c r="C4741" s="140">
        <v>38859</v>
      </c>
      <c r="D4741" s="141">
        <v>6.3348299999999996E-2</v>
      </c>
      <c r="E4741" s="119">
        <v>1</v>
      </c>
      <c r="F4741" s="119" t="s">
        <v>1489</v>
      </c>
      <c r="G4741" s="114">
        <f>IF([Data da Aprovação]&lt;&gt;"ESTATUTÁRIO",YEAR([Data da Aprovação]),"")</f>
        <v>2006</v>
      </c>
      <c r="H4741" s="106">
        <f>Tabela9[[#This Row],[Valor do Provento R$]]/Tabela9[[#This Row],[Provento por 1 ou 1000 Ações]]</f>
        <v>6.3348299999999996E-2</v>
      </c>
    </row>
    <row r="4742" spans="1:8">
      <c r="A4742" s="118" t="s">
        <v>1612</v>
      </c>
      <c r="B4742" s="116" t="s">
        <v>1503</v>
      </c>
      <c r="C4742" s="138">
        <v>38922</v>
      </c>
      <c r="D4742" s="139">
        <v>5.8229200000000002E-2</v>
      </c>
      <c r="E4742" s="118">
        <v>1</v>
      </c>
      <c r="F4742" s="118" t="s">
        <v>1489</v>
      </c>
      <c r="G4742" s="113">
        <f>IF([Data da Aprovação]&lt;&gt;"ESTATUTÁRIO",YEAR([Data da Aprovação]),"")</f>
        <v>2006</v>
      </c>
      <c r="H4742" s="106">
        <f>Tabela9[[#This Row],[Valor do Provento R$]]/Tabela9[[#This Row],[Provento por 1 ou 1000 Ações]]</f>
        <v>5.8229200000000002E-2</v>
      </c>
    </row>
    <row r="4743" spans="1:8">
      <c r="A4743" s="119" t="s">
        <v>1612</v>
      </c>
      <c r="B4743" s="117" t="s">
        <v>1503</v>
      </c>
      <c r="C4743" s="140">
        <v>38988</v>
      </c>
      <c r="D4743" s="141">
        <v>0.22252520000000001</v>
      </c>
      <c r="E4743" s="119">
        <v>1</v>
      </c>
      <c r="F4743" s="119" t="s">
        <v>1492</v>
      </c>
      <c r="G4743" s="114">
        <f>IF([Data da Aprovação]&lt;&gt;"ESTATUTÁRIO",YEAR([Data da Aprovação]),"")</f>
        <v>2006</v>
      </c>
      <c r="H4743" s="106">
        <f>Tabela9[[#This Row],[Valor do Provento R$]]/Tabela9[[#This Row],[Provento por 1 ou 1000 Ações]]</f>
        <v>0.22252520000000001</v>
      </c>
    </row>
    <row r="4744" spans="1:8">
      <c r="A4744" s="118" t="s">
        <v>1612</v>
      </c>
      <c r="B4744" s="116" t="s">
        <v>1503</v>
      </c>
      <c r="C4744" s="138">
        <v>39038</v>
      </c>
      <c r="D4744" s="139">
        <v>5.3110200000000003E-2</v>
      </c>
      <c r="E4744" s="118">
        <v>1</v>
      </c>
      <c r="F4744" s="118" t="s">
        <v>1489</v>
      </c>
      <c r="G4744" s="113">
        <f>IF([Data da Aprovação]&lt;&gt;"ESTATUTÁRIO",YEAR([Data da Aprovação]),"")</f>
        <v>2006</v>
      </c>
      <c r="H4744" s="106">
        <f>Tabela9[[#This Row],[Valor do Provento R$]]/Tabela9[[#This Row],[Provento por 1 ou 1000 Ações]]</f>
        <v>5.3110200000000003E-2</v>
      </c>
    </row>
    <row r="4745" spans="1:8">
      <c r="A4745" s="119" t="s">
        <v>1612</v>
      </c>
      <c r="B4745" s="117" t="s">
        <v>1503</v>
      </c>
      <c r="C4745" s="140">
        <v>39078</v>
      </c>
      <c r="D4745" s="141">
        <v>4.8631000000000001E-2</v>
      </c>
      <c r="E4745" s="119">
        <v>1</v>
      </c>
      <c r="F4745" s="119" t="s">
        <v>1489</v>
      </c>
      <c r="G4745" s="114">
        <f>IF([Data da Aprovação]&lt;&gt;"ESTATUTÁRIO",YEAR([Data da Aprovação]),"")</f>
        <v>2006</v>
      </c>
      <c r="H4745" s="106">
        <f>Tabela9[[#This Row],[Valor do Provento R$]]/Tabela9[[#This Row],[Provento por 1 ou 1000 Ações]]</f>
        <v>4.8631000000000001E-2</v>
      </c>
    </row>
    <row r="4746" spans="1:8">
      <c r="A4746" s="118" t="s">
        <v>1612</v>
      </c>
      <c r="B4746" s="116" t="s">
        <v>1503</v>
      </c>
      <c r="C4746" s="138">
        <v>39168</v>
      </c>
      <c r="D4746" s="139">
        <v>0.42332609999999998</v>
      </c>
      <c r="E4746" s="118">
        <v>1</v>
      </c>
      <c r="F4746" s="118" t="s">
        <v>1492</v>
      </c>
      <c r="G4746" s="113">
        <f>IF([Data da Aprovação]&lt;&gt;"ESTATUTÁRIO",YEAR([Data da Aprovação]),"")</f>
        <v>2007</v>
      </c>
      <c r="H4746" s="106">
        <f>Tabela9[[#This Row],[Valor do Provento R$]]/Tabela9[[#This Row],[Provento por 1 ou 1000 Ações]]</f>
        <v>0.42332609999999998</v>
      </c>
    </row>
    <row r="4747" spans="1:8">
      <c r="A4747" s="119" t="s">
        <v>1612</v>
      </c>
      <c r="B4747" s="117" t="s">
        <v>1503</v>
      </c>
      <c r="C4747" s="140">
        <v>39230</v>
      </c>
      <c r="D4747" s="141">
        <v>4.9270899999999999E-2</v>
      </c>
      <c r="E4747" s="119">
        <v>1</v>
      </c>
      <c r="F4747" s="119" t="s">
        <v>1489</v>
      </c>
      <c r="G4747" s="114">
        <f>IF([Data da Aprovação]&lt;&gt;"ESTATUTÁRIO",YEAR([Data da Aprovação]),"")</f>
        <v>2007</v>
      </c>
      <c r="H4747" s="106">
        <f>Tabela9[[#This Row],[Valor do Provento R$]]/Tabela9[[#This Row],[Provento por 1 ou 1000 Ações]]</f>
        <v>4.9270899999999999E-2</v>
      </c>
    </row>
    <row r="4748" spans="1:8">
      <c r="A4748" s="118" t="s">
        <v>1612</v>
      </c>
      <c r="B4748" s="116" t="s">
        <v>1503</v>
      </c>
      <c r="C4748" s="138">
        <v>39293</v>
      </c>
      <c r="D4748" s="139">
        <v>4.9270899999999999E-2</v>
      </c>
      <c r="E4748" s="118">
        <v>1</v>
      </c>
      <c r="F4748" s="118" t="s">
        <v>1489</v>
      </c>
      <c r="G4748" s="113">
        <f>IF([Data da Aprovação]&lt;&gt;"ESTATUTÁRIO",YEAR([Data da Aprovação]),"")</f>
        <v>2007</v>
      </c>
      <c r="H4748" s="106">
        <f>Tabela9[[#This Row],[Valor do Provento R$]]/Tabela9[[#This Row],[Provento por 1 ou 1000 Ações]]</f>
        <v>4.9270899999999999E-2</v>
      </c>
    </row>
    <row r="4749" spans="1:8">
      <c r="A4749" s="119" t="s">
        <v>1612</v>
      </c>
      <c r="B4749" s="117" t="s">
        <v>1503</v>
      </c>
      <c r="C4749" s="140">
        <v>39356</v>
      </c>
      <c r="D4749" s="141">
        <v>0.4191877</v>
      </c>
      <c r="E4749" s="119">
        <v>1</v>
      </c>
      <c r="F4749" s="119" t="s">
        <v>1492</v>
      </c>
      <c r="G4749" s="114">
        <f>IF([Data da Aprovação]&lt;&gt;"ESTATUTÁRIO",YEAR([Data da Aprovação]),"")</f>
        <v>2007</v>
      </c>
      <c r="H4749" s="106">
        <f>Tabela9[[#This Row],[Valor do Provento R$]]/Tabela9[[#This Row],[Provento por 1 ou 1000 Ações]]</f>
        <v>0.4191877</v>
      </c>
    </row>
    <row r="4750" spans="1:8">
      <c r="A4750" s="118" t="s">
        <v>1612</v>
      </c>
      <c r="B4750" s="116" t="s">
        <v>1503</v>
      </c>
      <c r="C4750" s="138">
        <v>39386</v>
      </c>
      <c r="D4750" s="139">
        <v>4.7351200000000003E-2</v>
      </c>
      <c r="E4750" s="118">
        <v>1</v>
      </c>
      <c r="F4750" s="118" t="s">
        <v>1489</v>
      </c>
      <c r="G4750" s="113">
        <f>IF([Data da Aprovação]&lt;&gt;"ESTATUTÁRIO",YEAR([Data da Aprovação]),"")</f>
        <v>2007</v>
      </c>
      <c r="H4750" s="106">
        <f>Tabela9[[#This Row],[Valor do Provento R$]]/Tabela9[[#This Row],[Provento por 1 ou 1000 Ações]]</f>
        <v>4.7351200000000003E-2</v>
      </c>
    </row>
    <row r="4751" spans="1:8">
      <c r="A4751" s="119" t="s">
        <v>1612</v>
      </c>
      <c r="B4751" s="117" t="s">
        <v>1503</v>
      </c>
      <c r="C4751" s="140">
        <v>39434</v>
      </c>
      <c r="D4751" s="141">
        <v>4.7991100000000002E-2</v>
      </c>
      <c r="E4751" s="119">
        <v>1</v>
      </c>
      <c r="F4751" s="119" t="s">
        <v>1489</v>
      </c>
      <c r="G4751" s="114">
        <f>IF([Data da Aprovação]&lt;&gt;"ESTATUTÁRIO",YEAR([Data da Aprovação]),"")</f>
        <v>2007</v>
      </c>
      <c r="H4751" s="106">
        <f>Tabela9[[#This Row],[Valor do Provento R$]]/Tabela9[[#This Row],[Provento por 1 ou 1000 Ações]]</f>
        <v>4.7991100000000002E-2</v>
      </c>
    </row>
    <row r="4752" spans="1:8">
      <c r="A4752" s="118" t="s">
        <v>1612</v>
      </c>
      <c r="B4752" s="116" t="s">
        <v>1503</v>
      </c>
      <c r="C4752" s="138">
        <v>39561</v>
      </c>
      <c r="D4752" s="139">
        <v>0.46906029999999999</v>
      </c>
      <c r="E4752" s="118">
        <v>1</v>
      </c>
      <c r="F4752" s="118" t="s">
        <v>1492</v>
      </c>
      <c r="G4752" s="113">
        <f>IF([Data da Aprovação]&lt;&gt;"ESTATUTÁRIO",YEAR([Data da Aprovação]),"")</f>
        <v>2008</v>
      </c>
      <c r="H4752" s="106">
        <f>Tabela9[[#This Row],[Valor do Provento R$]]/Tabela9[[#This Row],[Provento por 1 ou 1000 Ações]]</f>
        <v>0.46906029999999999</v>
      </c>
    </row>
    <row r="4753" spans="1:8">
      <c r="A4753" s="119" t="s">
        <v>1612</v>
      </c>
      <c r="B4753" s="117" t="s">
        <v>1503</v>
      </c>
      <c r="C4753" s="140">
        <v>39566</v>
      </c>
      <c r="D4753" s="141">
        <v>5.1286499999999999E-2</v>
      </c>
      <c r="E4753" s="119">
        <v>1</v>
      </c>
      <c r="F4753" s="119" t="s">
        <v>1489</v>
      </c>
      <c r="G4753" s="114">
        <f>IF([Data da Aprovação]&lt;&gt;"ESTATUTÁRIO",YEAR([Data da Aprovação]),"")</f>
        <v>2008</v>
      </c>
      <c r="H4753" s="106">
        <f>Tabela9[[#This Row],[Valor do Provento R$]]/Tabela9[[#This Row],[Provento por 1 ou 1000 Ações]]</f>
        <v>5.1286499999999999E-2</v>
      </c>
    </row>
    <row r="4754" spans="1:8">
      <c r="A4754" s="118" t="s">
        <v>1612</v>
      </c>
      <c r="B4754" s="116" t="s">
        <v>1503</v>
      </c>
      <c r="C4754" s="138">
        <v>39660</v>
      </c>
      <c r="D4754" s="139">
        <v>5.1286499999999999E-2</v>
      </c>
      <c r="E4754" s="118">
        <v>1</v>
      </c>
      <c r="F4754" s="118" t="s">
        <v>1489</v>
      </c>
      <c r="G4754" s="113">
        <f>IF([Data da Aprovação]&lt;&gt;"ESTATUTÁRIO",YEAR([Data da Aprovação]),"")</f>
        <v>2008</v>
      </c>
      <c r="H4754" s="106">
        <f>Tabela9[[#This Row],[Valor do Provento R$]]/Tabela9[[#This Row],[Provento por 1 ou 1000 Ações]]</f>
        <v>5.1286499999999999E-2</v>
      </c>
    </row>
    <row r="4755" spans="1:8">
      <c r="A4755" s="119" t="s">
        <v>1612</v>
      </c>
      <c r="B4755" s="117" t="s">
        <v>1503</v>
      </c>
      <c r="C4755" s="140">
        <v>39752</v>
      </c>
      <c r="D4755" s="141">
        <v>0.46505950000000001</v>
      </c>
      <c r="E4755" s="119">
        <v>1</v>
      </c>
      <c r="F4755" s="119" t="s">
        <v>1492</v>
      </c>
      <c r="G4755" s="114">
        <f>IF([Data da Aprovação]&lt;&gt;"ESTATUTÁRIO",YEAR([Data da Aprovação]),"")</f>
        <v>2008</v>
      </c>
      <c r="H4755" s="106">
        <f>Tabela9[[#This Row],[Valor do Provento R$]]/Tabela9[[#This Row],[Provento por 1 ou 1000 Ações]]</f>
        <v>0.46505950000000001</v>
      </c>
    </row>
    <row r="4756" spans="1:8">
      <c r="A4756" s="118" t="s">
        <v>1612</v>
      </c>
      <c r="B4756" s="116" t="s">
        <v>1503</v>
      </c>
      <c r="C4756" s="138">
        <v>39752</v>
      </c>
      <c r="D4756" s="139">
        <v>5.1286499999999999E-2</v>
      </c>
      <c r="E4756" s="118">
        <v>1</v>
      </c>
      <c r="F4756" s="118" t="s">
        <v>1489</v>
      </c>
      <c r="G4756" s="113">
        <f>IF([Data da Aprovação]&lt;&gt;"ESTATUTÁRIO",YEAR([Data da Aprovação]),"")</f>
        <v>2008</v>
      </c>
      <c r="H4756" s="106">
        <f>Tabela9[[#This Row],[Valor do Provento R$]]/Tabela9[[#This Row],[Provento por 1 ou 1000 Ações]]</f>
        <v>5.1286499999999999E-2</v>
      </c>
    </row>
    <row r="4757" spans="1:8">
      <c r="A4757" s="119" t="s">
        <v>1612</v>
      </c>
      <c r="B4757" s="117" t="s">
        <v>1503</v>
      </c>
      <c r="C4757" s="140">
        <v>39812</v>
      </c>
      <c r="D4757" s="141">
        <v>5.1292900000000002E-2</v>
      </c>
      <c r="E4757" s="119">
        <v>1</v>
      </c>
      <c r="F4757" s="119" t="s">
        <v>1489</v>
      </c>
      <c r="G4757" s="114">
        <f>IF([Data da Aprovação]&lt;&gt;"ESTATUTÁRIO",YEAR([Data da Aprovação]),"")</f>
        <v>2008</v>
      </c>
      <c r="H4757" s="106">
        <f>Tabela9[[#This Row],[Valor do Provento R$]]/Tabela9[[#This Row],[Provento por 1 ou 1000 Ações]]</f>
        <v>5.1292900000000002E-2</v>
      </c>
    </row>
    <row r="4758" spans="1:8">
      <c r="A4758" s="118" t="s">
        <v>1612</v>
      </c>
      <c r="B4758" s="116" t="s">
        <v>1503</v>
      </c>
      <c r="C4758" s="138">
        <v>39898</v>
      </c>
      <c r="D4758" s="139">
        <v>0.4414206</v>
      </c>
      <c r="E4758" s="118">
        <v>1</v>
      </c>
      <c r="F4758" s="118" t="s">
        <v>1492</v>
      </c>
      <c r="G4758" s="113">
        <f>IF([Data da Aprovação]&lt;&gt;"ESTATUTÁRIO",YEAR([Data da Aprovação]),"")</f>
        <v>2009</v>
      </c>
      <c r="H4758" s="106">
        <f>Tabela9[[#This Row],[Valor do Provento R$]]/Tabela9[[#This Row],[Provento por 1 ou 1000 Ações]]</f>
        <v>0.4414206</v>
      </c>
    </row>
    <row r="4759" spans="1:8">
      <c r="A4759" s="119" t="s">
        <v>1612</v>
      </c>
      <c r="B4759" s="117" t="s">
        <v>1503</v>
      </c>
      <c r="C4759" s="140">
        <v>39993</v>
      </c>
      <c r="D4759" s="141">
        <v>9.1912599999999997E-2</v>
      </c>
      <c r="E4759" s="119">
        <v>1</v>
      </c>
      <c r="F4759" s="119" t="s">
        <v>1489</v>
      </c>
      <c r="G4759" s="114">
        <f>IF([Data da Aprovação]&lt;&gt;"ESTATUTÁRIO",YEAR([Data da Aprovação]),"")</f>
        <v>2009</v>
      </c>
      <c r="H4759" s="106">
        <f>Tabela9[[#This Row],[Valor do Provento R$]]/Tabela9[[#This Row],[Provento por 1 ou 1000 Ações]]</f>
        <v>9.1912599999999997E-2</v>
      </c>
    </row>
    <row r="4760" spans="1:8">
      <c r="A4760" s="118" t="s">
        <v>1612</v>
      </c>
      <c r="B4760" s="116" t="s">
        <v>1503</v>
      </c>
      <c r="C4760" s="138">
        <v>40086</v>
      </c>
      <c r="D4760" s="139">
        <v>0.25275320000000001</v>
      </c>
      <c r="E4760" s="118">
        <v>1</v>
      </c>
      <c r="F4760" s="118" t="s">
        <v>1492</v>
      </c>
      <c r="G4760" s="113">
        <f>IF([Data da Aprovação]&lt;&gt;"ESTATUTÁRIO",YEAR([Data da Aprovação]),"")</f>
        <v>2009</v>
      </c>
      <c r="H4760" s="106">
        <f>Tabela9[[#This Row],[Valor do Provento R$]]/Tabela9[[#This Row],[Provento por 1 ou 1000 Ações]]</f>
        <v>0.25275320000000001</v>
      </c>
    </row>
    <row r="4761" spans="1:8">
      <c r="A4761" s="119" t="s">
        <v>1612</v>
      </c>
      <c r="B4761" s="117" t="s">
        <v>1503</v>
      </c>
      <c r="C4761" s="140">
        <v>40086</v>
      </c>
      <c r="D4761" s="141">
        <v>7.1333999999999995E-2</v>
      </c>
      <c r="E4761" s="119">
        <v>1</v>
      </c>
      <c r="F4761" s="119" t="s">
        <v>1489</v>
      </c>
      <c r="G4761" s="114">
        <f>IF([Data da Aprovação]&lt;&gt;"ESTATUTÁRIO",YEAR([Data da Aprovação]),"")</f>
        <v>2009</v>
      </c>
      <c r="H4761" s="106">
        <f>Tabela9[[#This Row],[Valor do Provento R$]]/Tabela9[[#This Row],[Provento por 1 ou 1000 Ações]]</f>
        <v>7.1333999999999995E-2</v>
      </c>
    </row>
    <row r="4762" spans="1:8">
      <c r="A4762" s="118" t="s">
        <v>1612</v>
      </c>
      <c r="B4762" s="116" t="s">
        <v>1503</v>
      </c>
      <c r="C4762" s="138">
        <v>40165</v>
      </c>
      <c r="D4762" s="139">
        <v>5.2943799999999999E-2</v>
      </c>
      <c r="E4762" s="118">
        <v>1</v>
      </c>
      <c r="F4762" s="118" t="s">
        <v>1489</v>
      </c>
      <c r="G4762" s="113">
        <f>IF([Data da Aprovação]&lt;&gt;"ESTATUTÁRIO",YEAR([Data da Aprovação]),"")</f>
        <v>2009</v>
      </c>
      <c r="H4762" s="106">
        <f>Tabela9[[#This Row],[Valor do Provento R$]]/Tabela9[[#This Row],[Provento por 1 ou 1000 Ações]]</f>
        <v>5.2943799999999999E-2</v>
      </c>
    </row>
    <row r="4763" spans="1:8">
      <c r="A4763" s="119" t="s">
        <v>1612</v>
      </c>
      <c r="B4763" s="117" t="s">
        <v>1503</v>
      </c>
      <c r="C4763" s="140">
        <v>40263</v>
      </c>
      <c r="D4763" s="141">
        <v>0.57666969999999995</v>
      </c>
      <c r="E4763" s="119">
        <v>1</v>
      </c>
      <c r="F4763" s="119" t="s">
        <v>1492</v>
      </c>
      <c r="G4763" s="114">
        <f>IF([Data da Aprovação]&lt;&gt;"ESTATUTÁRIO",YEAR([Data da Aprovação]),"")</f>
        <v>2010</v>
      </c>
      <c r="H4763" s="106">
        <f>Tabela9[[#This Row],[Valor do Provento R$]]/Tabela9[[#This Row],[Provento por 1 ou 1000 Ações]]</f>
        <v>0.57666969999999995</v>
      </c>
    </row>
    <row r="4764" spans="1:8">
      <c r="A4764" s="118" t="s">
        <v>1612</v>
      </c>
      <c r="B4764" s="116" t="s">
        <v>1503</v>
      </c>
      <c r="C4764" s="138">
        <v>40268</v>
      </c>
      <c r="D4764" s="139">
        <v>5.6181602499999997E-2</v>
      </c>
      <c r="E4764" s="118">
        <v>1</v>
      </c>
      <c r="F4764" s="118" t="s">
        <v>1489</v>
      </c>
      <c r="G4764" s="113">
        <f>IF([Data da Aprovação]&lt;&gt;"ESTATUTÁRIO",YEAR([Data da Aprovação]),"")</f>
        <v>2010</v>
      </c>
      <c r="H4764" s="106">
        <f>Tabela9[[#This Row],[Valor do Provento R$]]/Tabela9[[#This Row],[Provento por 1 ou 1000 Ações]]</f>
        <v>5.6181602499999997E-2</v>
      </c>
    </row>
    <row r="4765" spans="1:8">
      <c r="A4765" s="119" t="s">
        <v>1612</v>
      </c>
      <c r="B4765" s="117" t="s">
        <v>1503</v>
      </c>
      <c r="C4765" s="140">
        <v>40359</v>
      </c>
      <c r="D4765" s="141">
        <v>5.6188001299999998E-2</v>
      </c>
      <c r="E4765" s="119">
        <v>1</v>
      </c>
      <c r="F4765" s="119" t="s">
        <v>1489</v>
      </c>
      <c r="G4765" s="114">
        <f>IF([Data da Aprovação]&lt;&gt;"ESTATUTÁRIO",YEAR([Data da Aprovação]),"")</f>
        <v>2010</v>
      </c>
      <c r="H4765" s="106">
        <f>Tabela9[[#This Row],[Valor do Provento R$]]/Tabela9[[#This Row],[Provento por 1 ou 1000 Ações]]</f>
        <v>5.6188001299999998E-2</v>
      </c>
    </row>
    <row r="4766" spans="1:8">
      <c r="A4766" s="118" t="s">
        <v>1612</v>
      </c>
      <c r="B4766" s="116" t="s">
        <v>1503</v>
      </c>
      <c r="C4766" s="138">
        <v>40451</v>
      </c>
      <c r="D4766" s="139">
        <v>0.46731830390000001</v>
      </c>
      <c r="E4766" s="118">
        <v>1</v>
      </c>
      <c r="F4766" s="118" t="s">
        <v>1492</v>
      </c>
      <c r="G4766" s="113">
        <f>IF([Data da Aprovação]&lt;&gt;"ESTATUTÁRIO",YEAR([Data da Aprovação]),"")</f>
        <v>2010</v>
      </c>
      <c r="H4766" s="106">
        <f>Tabela9[[#This Row],[Valor do Provento R$]]/Tabela9[[#This Row],[Provento por 1 ou 1000 Ações]]</f>
        <v>0.46731830390000001</v>
      </c>
    </row>
    <row r="4767" spans="1:8">
      <c r="A4767" s="119" t="s">
        <v>1612</v>
      </c>
      <c r="B4767" s="117" t="s">
        <v>1503</v>
      </c>
      <c r="C4767" s="140">
        <v>40451</v>
      </c>
      <c r="D4767" s="141">
        <v>5.6188001299999998E-2</v>
      </c>
      <c r="E4767" s="119">
        <v>1</v>
      </c>
      <c r="F4767" s="119" t="s">
        <v>1489</v>
      </c>
      <c r="G4767" s="114">
        <f>IF([Data da Aprovação]&lt;&gt;"ESTATUTÁRIO",YEAR([Data da Aprovação]),"")</f>
        <v>2010</v>
      </c>
      <c r="H4767" s="106">
        <f>Tabela9[[#This Row],[Valor do Provento R$]]/Tabela9[[#This Row],[Provento por 1 ou 1000 Ações]]</f>
        <v>5.6188001299999998E-2</v>
      </c>
    </row>
    <row r="4768" spans="1:8">
      <c r="A4768" s="118" t="s">
        <v>1612</v>
      </c>
      <c r="B4768" s="116" t="s">
        <v>1503</v>
      </c>
      <c r="C4768" s="138">
        <v>40542</v>
      </c>
      <c r="D4768" s="139">
        <v>5.6188001299999998E-2</v>
      </c>
      <c r="E4768" s="118">
        <v>1</v>
      </c>
      <c r="F4768" s="118" t="s">
        <v>1489</v>
      </c>
      <c r="G4768" s="113">
        <f>IF([Data da Aprovação]&lt;&gt;"ESTATUTÁRIO",YEAR([Data da Aprovação]),"")</f>
        <v>2010</v>
      </c>
      <c r="H4768" s="106">
        <f>Tabela9[[#This Row],[Valor do Provento R$]]/Tabela9[[#This Row],[Provento por 1 ou 1000 Ações]]</f>
        <v>5.6188001299999998E-2</v>
      </c>
    </row>
    <row r="4769" spans="1:8">
      <c r="A4769" s="119" t="s">
        <v>1612</v>
      </c>
      <c r="B4769" s="117" t="s">
        <v>1503</v>
      </c>
      <c r="C4769" s="140">
        <v>40633</v>
      </c>
      <c r="D4769" s="141">
        <v>6.9094412699999996E-2</v>
      </c>
      <c r="E4769" s="119">
        <v>1</v>
      </c>
      <c r="F4769" s="119" t="s">
        <v>1489</v>
      </c>
      <c r="G4769" s="114">
        <f>IF([Data da Aprovação]&lt;&gt;"ESTATUTÁRIO",YEAR([Data da Aprovação]),"")</f>
        <v>2011</v>
      </c>
      <c r="H4769" s="106">
        <f>Tabela9[[#This Row],[Valor do Provento R$]]/Tabela9[[#This Row],[Provento por 1 ou 1000 Ações]]</f>
        <v>6.9094412699999996E-2</v>
      </c>
    </row>
    <row r="4770" spans="1:8">
      <c r="A4770" s="118" t="s">
        <v>1612</v>
      </c>
      <c r="B4770" s="116" t="s">
        <v>1503</v>
      </c>
      <c r="C4770" s="138">
        <v>40658</v>
      </c>
      <c r="D4770" s="139">
        <v>0.55888477540000003</v>
      </c>
      <c r="E4770" s="118">
        <v>1</v>
      </c>
      <c r="F4770" s="118" t="s">
        <v>1492</v>
      </c>
      <c r="G4770" s="113">
        <f>IF([Data da Aprovação]&lt;&gt;"ESTATUTÁRIO",YEAR([Data da Aprovação]),"")</f>
        <v>2011</v>
      </c>
      <c r="H4770" s="106">
        <f>Tabela9[[#This Row],[Valor do Provento R$]]/Tabela9[[#This Row],[Provento por 1 ou 1000 Ações]]</f>
        <v>0.55888477540000003</v>
      </c>
    </row>
    <row r="4771" spans="1:8">
      <c r="A4771" s="119" t="s">
        <v>1612</v>
      </c>
      <c r="B4771" s="117" t="s">
        <v>1503</v>
      </c>
      <c r="C4771" s="140">
        <v>40724</v>
      </c>
      <c r="D4771" s="141">
        <v>6.9100811499999998E-2</v>
      </c>
      <c r="E4771" s="119">
        <v>1</v>
      </c>
      <c r="F4771" s="119" t="s">
        <v>1489</v>
      </c>
      <c r="G4771" s="114">
        <f>IF([Data da Aprovação]&lt;&gt;"ESTATUTÁRIO",YEAR([Data da Aprovação]),"")</f>
        <v>2011</v>
      </c>
      <c r="H4771" s="106">
        <f>Tabela9[[#This Row],[Valor do Provento R$]]/Tabela9[[#This Row],[Provento por 1 ou 1000 Ações]]</f>
        <v>6.9100811499999998E-2</v>
      </c>
    </row>
    <row r="4772" spans="1:8">
      <c r="A4772" s="118" t="s">
        <v>1612</v>
      </c>
      <c r="B4772" s="116" t="s">
        <v>1503</v>
      </c>
      <c r="C4772" s="138">
        <v>40784</v>
      </c>
      <c r="D4772" s="139">
        <v>0.38119070910000002</v>
      </c>
      <c r="E4772" s="118">
        <v>1</v>
      </c>
      <c r="F4772" s="118" t="s">
        <v>1492</v>
      </c>
      <c r="G4772" s="113">
        <f>IF([Data da Aprovação]&lt;&gt;"ESTATUTÁRIO",YEAR([Data da Aprovação]),"")</f>
        <v>2011</v>
      </c>
      <c r="H4772" s="106">
        <f>Tabela9[[#This Row],[Valor do Provento R$]]/Tabela9[[#This Row],[Provento por 1 ou 1000 Ações]]</f>
        <v>0.38119070910000002</v>
      </c>
    </row>
    <row r="4773" spans="1:8">
      <c r="A4773" s="119" t="s">
        <v>1612</v>
      </c>
      <c r="B4773" s="117" t="s">
        <v>1503</v>
      </c>
      <c r="C4773" s="140">
        <v>40816</v>
      </c>
      <c r="D4773" s="141">
        <v>6.9100811499999998E-2</v>
      </c>
      <c r="E4773" s="119">
        <v>1</v>
      </c>
      <c r="F4773" s="119" t="s">
        <v>1489</v>
      </c>
      <c r="G4773" s="114">
        <f>IF([Data da Aprovação]&lt;&gt;"ESTATUTÁRIO",YEAR([Data da Aprovação]),"")</f>
        <v>2011</v>
      </c>
      <c r="H4773" s="106">
        <f>Tabela9[[#This Row],[Valor do Provento R$]]/Tabela9[[#This Row],[Provento por 1 ou 1000 Ações]]</f>
        <v>6.9100811499999998E-2</v>
      </c>
    </row>
    <row r="4774" spans="1:8">
      <c r="A4774" s="118" t="s">
        <v>1612</v>
      </c>
      <c r="B4774" s="116" t="s">
        <v>1503</v>
      </c>
      <c r="C4774" s="138">
        <v>40906</v>
      </c>
      <c r="D4774" s="139">
        <v>3.3446610000000002E-2</v>
      </c>
      <c r="E4774" s="118">
        <v>1</v>
      </c>
      <c r="F4774" s="118" t="s">
        <v>1489</v>
      </c>
      <c r="G4774" s="113">
        <f>IF([Data da Aprovação]&lt;&gt;"ESTATUTÁRIO",YEAR([Data da Aprovação]),"")</f>
        <v>2011</v>
      </c>
      <c r="H4774" s="106">
        <f>Tabela9[[#This Row],[Valor do Provento R$]]/Tabela9[[#This Row],[Provento por 1 ou 1000 Ações]]</f>
        <v>3.3446610000000002E-2</v>
      </c>
    </row>
    <row r="4775" spans="1:8">
      <c r="A4775" s="119" t="s">
        <v>1612</v>
      </c>
      <c r="B4775" s="117" t="s">
        <v>1503</v>
      </c>
      <c r="C4775" s="140">
        <v>41016</v>
      </c>
      <c r="D4775" s="141">
        <v>0.65256289369999998</v>
      </c>
      <c r="E4775" s="119">
        <v>1</v>
      </c>
      <c r="F4775" s="119" t="s">
        <v>1492</v>
      </c>
      <c r="G4775" s="114">
        <f>IF([Data da Aprovação]&lt;&gt;"ESTATUTÁRIO",YEAR([Data da Aprovação]),"")</f>
        <v>2012</v>
      </c>
      <c r="H4775" s="106">
        <f>Tabela9[[#This Row],[Valor do Provento R$]]/Tabela9[[#This Row],[Provento por 1 ou 1000 Ações]]</f>
        <v>0.65256289369999998</v>
      </c>
    </row>
    <row r="4776" spans="1:8">
      <c r="A4776" s="118" t="s">
        <v>1612</v>
      </c>
      <c r="B4776" s="116" t="s">
        <v>1503</v>
      </c>
      <c r="C4776" s="138">
        <v>41016</v>
      </c>
      <c r="D4776" s="139">
        <v>0.19518881730000001</v>
      </c>
      <c r="E4776" s="118">
        <v>1</v>
      </c>
      <c r="F4776" s="118" t="s">
        <v>1492</v>
      </c>
      <c r="G4776" s="113">
        <f>IF([Data da Aprovação]&lt;&gt;"ESTATUTÁRIO",YEAR([Data da Aprovação]),"")</f>
        <v>2012</v>
      </c>
      <c r="H4776" s="106">
        <f>Tabela9[[#This Row],[Valor do Provento R$]]/Tabela9[[#This Row],[Provento por 1 ou 1000 Ações]]</f>
        <v>0.19518881730000001</v>
      </c>
    </row>
    <row r="4777" spans="1:8">
      <c r="A4777" s="119" t="s">
        <v>1612</v>
      </c>
      <c r="B4777" s="117" t="s">
        <v>1503</v>
      </c>
      <c r="C4777" s="140">
        <v>41271</v>
      </c>
      <c r="D4777" s="141">
        <v>0.2316026041</v>
      </c>
      <c r="E4777" s="119">
        <v>1</v>
      </c>
      <c r="F4777" s="119" t="s">
        <v>1489</v>
      </c>
      <c r="G4777" s="114">
        <f>IF([Data da Aprovação]&lt;&gt;"ESTATUTÁRIO",YEAR([Data da Aprovação]),"")</f>
        <v>2012</v>
      </c>
      <c r="H4777" s="106">
        <f>Tabela9[[#This Row],[Valor do Provento R$]]/Tabela9[[#This Row],[Provento por 1 ou 1000 Ações]]</f>
        <v>0.2316026041</v>
      </c>
    </row>
    <row r="4778" spans="1:8">
      <c r="A4778" s="118" t="s">
        <v>1612</v>
      </c>
      <c r="B4778" s="116" t="s">
        <v>1503</v>
      </c>
      <c r="C4778" s="138">
        <v>41389</v>
      </c>
      <c r="D4778" s="139">
        <v>9.2389602299999998E-2</v>
      </c>
      <c r="E4778" s="118">
        <v>1</v>
      </c>
      <c r="F4778" s="118" t="s">
        <v>1492</v>
      </c>
      <c r="G4778" s="113">
        <f>IF([Data da Aprovação]&lt;&gt;"ESTATUTÁRIO",YEAR([Data da Aprovação]),"")</f>
        <v>2013</v>
      </c>
      <c r="H4778" s="106">
        <f>Tabela9[[#This Row],[Valor do Provento R$]]/Tabela9[[#This Row],[Provento por 1 ou 1000 Ações]]</f>
        <v>9.2389602299999998E-2</v>
      </c>
    </row>
    <row r="4779" spans="1:8">
      <c r="A4779" s="119" t="s">
        <v>1612</v>
      </c>
      <c r="B4779" s="117" t="s">
        <v>1503</v>
      </c>
      <c r="C4779" s="140">
        <v>41638</v>
      </c>
      <c r="D4779" s="141">
        <v>0.24922717859999999</v>
      </c>
      <c r="E4779" s="119">
        <v>1</v>
      </c>
      <c r="F4779" s="119" t="s">
        <v>1489</v>
      </c>
      <c r="G4779" s="114">
        <f>IF([Data da Aprovação]&lt;&gt;"ESTATUTÁRIO",YEAR([Data da Aprovação]),"")</f>
        <v>2013</v>
      </c>
      <c r="H4779" s="106">
        <f>Tabela9[[#This Row],[Valor do Provento R$]]/Tabela9[[#This Row],[Provento por 1 ou 1000 Ações]]</f>
        <v>0.24922717859999999</v>
      </c>
    </row>
    <row r="4780" spans="1:8">
      <c r="A4780" s="118" t="s">
        <v>1612</v>
      </c>
      <c r="B4780" s="116" t="s">
        <v>1506</v>
      </c>
      <c r="C4780" s="138">
        <v>36983</v>
      </c>
      <c r="D4780" s="139">
        <v>0.28273639</v>
      </c>
      <c r="E4780" s="118">
        <v>1</v>
      </c>
      <c r="F4780" s="118" t="s">
        <v>1492</v>
      </c>
      <c r="G4780" s="113">
        <f>IF([Data da Aprovação]&lt;&gt;"ESTATUTÁRIO",YEAR([Data da Aprovação]),"")</f>
        <v>2001</v>
      </c>
      <c r="H4780" s="106">
        <f>Tabela9[[#This Row],[Valor do Provento R$]]/Tabela9[[#This Row],[Provento por 1 ou 1000 Ações]]</f>
        <v>0.28273639</v>
      </c>
    </row>
    <row r="4781" spans="1:8">
      <c r="A4781" s="119" t="s">
        <v>1612</v>
      </c>
      <c r="B4781" s="117" t="s">
        <v>1506</v>
      </c>
      <c r="C4781" s="140">
        <v>37256</v>
      </c>
      <c r="D4781" s="141">
        <v>0.22923560000000001</v>
      </c>
      <c r="E4781" s="119">
        <v>1</v>
      </c>
      <c r="F4781" s="119" t="s">
        <v>1489</v>
      </c>
      <c r="G4781" s="114">
        <f>IF([Data da Aprovação]&lt;&gt;"ESTATUTÁRIO",YEAR([Data da Aprovação]),"")</f>
        <v>2001</v>
      </c>
      <c r="H4781" s="106">
        <f>Tabela9[[#This Row],[Valor do Provento R$]]/Tabela9[[#This Row],[Provento por 1 ou 1000 Ações]]</f>
        <v>0.22923560000000001</v>
      </c>
    </row>
    <row r="4782" spans="1:8">
      <c r="A4782" s="118" t="s">
        <v>1613</v>
      </c>
      <c r="B4782" s="116" t="s">
        <v>1488</v>
      </c>
      <c r="C4782" s="138">
        <v>35185</v>
      </c>
      <c r="D4782" s="139">
        <v>9.6421829999999993</v>
      </c>
      <c r="E4782" s="118">
        <v>1000</v>
      </c>
      <c r="F4782" s="118" t="s">
        <v>1492</v>
      </c>
      <c r="G4782" s="113">
        <f>IF([Data da Aprovação]&lt;&gt;"ESTATUTÁRIO",YEAR([Data da Aprovação]),"")</f>
        <v>1996</v>
      </c>
      <c r="H4782" s="106">
        <f>Tabela9[[#This Row],[Valor do Provento R$]]/Tabela9[[#This Row],[Provento por 1 ou 1000 Ações]]</f>
        <v>9.6421829999999986E-3</v>
      </c>
    </row>
    <row r="4783" spans="1:8">
      <c r="A4783" s="119" t="s">
        <v>1613</v>
      </c>
      <c r="B4783" s="117" t="s">
        <v>1488</v>
      </c>
      <c r="C4783" s="140">
        <v>35548</v>
      </c>
      <c r="D4783" s="141">
        <v>10.956683999999999</v>
      </c>
      <c r="E4783" s="119">
        <v>1000</v>
      </c>
      <c r="F4783" s="119" t="s">
        <v>1492</v>
      </c>
      <c r="G4783" s="114">
        <f>IF([Data da Aprovação]&lt;&gt;"ESTATUTÁRIO",YEAR([Data da Aprovação]),"")</f>
        <v>1997</v>
      </c>
      <c r="H4783" s="106">
        <f>Tabela9[[#This Row],[Valor do Provento R$]]/Tabela9[[#This Row],[Provento por 1 ou 1000 Ações]]</f>
        <v>1.0956684E-2</v>
      </c>
    </row>
    <row r="4784" spans="1:8">
      <c r="A4784" s="118" t="s">
        <v>1613</v>
      </c>
      <c r="B4784" s="116" t="s">
        <v>1488</v>
      </c>
      <c r="C4784" s="138">
        <v>35915</v>
      </c>
      <c r="D4784" s="139">
        <v>4.5</v>
      </c>
      <c r="E4784" s="118">
        <v>1000</v>
      </c>
      <c r="F4784" s="118" t="s">
        <v>1492</v>
      </c>
      <c r="G4784" s="113">
        <f>IF([Data da Aprovação]&lt;&gt;"ESTATUTÁRIO",YEAR([Data da Aprovação]),"")</f>
        <v>1998</v>
      </c>
      <c r="H4784" s="106">
        <f>Tabela9[[#This Row],[Valor do Provento R$]]/Tabela9[[#This Row],[Provento por 1 ou 1000 Ações]]</f>
        <v>4.4999999999999997E-3</v>
      </c>
    </row>
    <row r="4785" spans="1:8">
      <c r="A4785" s="119" t="s">
        <v>1613</v>
      </c>
      <c r="B4785" s="117" t="s">
        <v>1488</v>
      </c>
      <c r="C4785" s="140">
        <v>36280</v>
      </c>
      <c r="D4785" s="141">
        <v>3.5926999999999998</v>
      </c>
      <c r="E4785" s="119">
        <v>1000</v>
      </c>
      <c r="F4785" s="119" t="s">
        <v>1492</v>
      </c>
      <c r="G4785" s="114">
        <f>IF([Data da Aprovação]&lt;&gt;"ESTATUTÁRIO",YEAR([Data da Aprovação]),"")</f>
        <v>1999</v>
      </c>
      <c r="H4785" s="106">
        <f>Tabela9[[#This Row],[Valor do Provento R$]]/Tabela9[[#This Row],[Provento por 1 ou 1000 Ações]]</f>
        <v>3.5926999999999999E-3</v>
      </c>
    </row>
    <row r="4786" spans="1:8">
      <c r="A4786" s="118" t="s">
        <v>1613</v>
      </c>
      <c r="B4786" s="116" t="s">
        <v>1488</v>
      </c>
      <c r="C4786" s="138">
        <v>36645</v>
      </c>
      <c r="D4786" s="139">
        <v>3.6440999999999999</v>
      </c>
      <c r="E4786" s="118">
        <v>1000</v>
      </c>
      <c r="F4786" s="118" t="s">
        <v>1492</v>
      </c>
      <c r="G4786" s="113">
        <f>IF([Data da Aprovação]&lt;&gt;"ESTATUTÁRIO",YEAR([Data da Aprovação]),"")</f>
        <v>2000</v>
      </c>
      <c r="H4786" s="106">
        <f>Tabela9[[#This Row],[Valor do Provento R$]]/Tabela9[[#This Row],[Provento por 1 ou 1000 Ações]]</f>
        <v>3.6440999999999999E-3</v>
      </c>
    </row>
    <row r="4787" spans="1:8">
      <c r="A4787" s="119" t="s">
        <v>1613</v>
      </c>
      <c r="B4787" s="117" t="s">
        <v>1488</v>
      </c>
      <c r="C4787" s="140">
        <v>36879</v>
      </c>
      <c r="D4787" s="141">
        <v>2.78</v>
      </c>
      <c r="E4787" s="119">
        <v>1000</v>
      </c>
      <c r="F4787" s="119" t="s">
        <v>1489</v>
      </c>
      <c r="G4787" s="114">
        <f>IF([Data da Aprovação]&lt;&gt;"ESTATUTÁRIO",YEAR([Data da Aprovação]),"")</f>
        <v>2000</v>
      </c>
      <c r="H4787" s="106">
        <f>Tabela9[[#This Row],[Valor do Provento R$]]/Tabela9[[#This Row],[Provento por 1 ou 1000 Ações]]</f>
        <v>2.7799999999999999E-3</v>
      </c>
    </row>
    <row r="4788" spans="1:8">
      <c r="A4788" s="118" t="s">
        <v>1613</v>
      </c>
      <c r="B4788" s="116" t="s">
        <v>1488</v>
      </c>
      <c r="C4788" s="138">
        <v>37011</v>
      </c>
      <c r="D4788" s="139">
        <v>1.4908999999999999</v>
      </c>
      <c r="E4788" s="118">
        <v>1000</v>
      </c>
      <c r="F4788" s="118" t="s">
        <v>1492</v>
      </c>
      <c r="G4788" s="113">
        <f>IF([Data da Aprovação]&lt;&gt;"ESTATUTÁRIO",YEAR([Data da Aprovação]),"")</f>
        <v>2001</v>
      </c>
      <c r="H4788" s="106">
        <f>Tabela9[[#This Row],[Valor do Provento R$]]/Tabela9[[#This Row],[Provento por 1 ou 1000 Ações]]</f>
        <v>1.4908999999999999E-3</v>
      </c>
    </row>
    <row r="4789" spans="1:8">
      <c r="A4789" s="119" t="s">
        <v>1613</v>
      </c>
      <c r="B4789" s="117" t="s">
        <v>1488</v>
      </c>
      <c r="C4789" s="140">
        <v>37253</v>
      </c>
      <c r="D4789" s="141">
        <v>3.98</v>
      </c>
      <c r="E4789" s="119">
        <v>1000</v>
      </c>
      <c r="F4789" s="119" t="s">
        <v>1489</v>
      </c>
      <c r="G4789" s="114">
        <f>IF([Data da Aprovação]&lt;&gt;"ESTATUTÁRIO",YEAR([Data da Aprovação]),"")</f>
        <v>2001</v>
      </c>
      <c r="H4789" s="106">
        <f>Tabela9[[#This Row],[Valor do Provento R$]]/Tabela9[[#This Row],[Provento por 1 ou 1000 Ações]]</f>
        <v>3.98E-3</v>
      </c>
    </row>
    <row r="4790" spans="1:8">
      <c r="A4790" s="118" t="s">
        <v>1613</v>
      </c>
      <c r="B4790" s="116" t="s">
        <v>1488</v>
      </c>
      <c r="C4790" s="138">
        <v>37372</v>
      </c>
      <c r="D4790" s="139">
        <v>1.7887</v>
      </c>
      <c r="E4790" s="118">
        <v>1000</v>
      </c>
      <c r="F4790" s="118" t="s">
        <v>1492</v>
      </c>
      <c r="G4790" s="113">
        <f>IF([Data da Aprovação]&lt;&gt;"ESTATUTÁRIO",YEAR([Data da Aprovação]),"")</f>
        <v>2002</v>
      </c>
      <c r="H4790" s="106">
        <f>Tabela9[[#This Row],[Valor do Provento R$]]/Tabela9[[#This Row],[Provento por 1 ou 1000 Ações]]</f>
        <v>1.7887000000000001E-3</v>
      </c>
    </row>
    <row r="4791" spans="1:8">
      <c r="A4791" s="119" t="s">
        <v>1613</v>
      </c>
      <c r="B4791" s="117" t="s">
        <v>1488</v>
      </c>
      <c r="C4791" s="140">
        <v>37558</v>
      </c>
      <c r="D4791" s="141">
        <v>6.87</v>
      </c>
      <c r="E4791" s="119">
        <v>1000</v>
      </c>
      <c r="F4791" s="119" t="s">
        <v>1489</v>
      </c>
      <c r="G4791" s="114">
        <f>IF([Data da Aprovação]&lt;&gt;"ESTATUTÁRIO",YEAR([Data da Aprovação]),"")</f>
        <v>2002</v>
      </c>
      <c r="H4791" s="106">
        <f>Tabela9[[#This Row],[Valor do Provento R$]]/Tabela9[[#This Row],[Provento por 1 ou 1000 Ações]]</f>
        <v>6.8700000000000002E-3</v>
      </c>
    </row>
    <row r="4792" spans="1:8">
      <c r="A4792" s="118" t="s">
        <v>1613</v>
      </c>
      <c r="B4792" s="116" t="s">
        <v>1488</v>
      </c>
      <c r="C4792" s="138">
        <v>37741</v>
      </c>
      <c r="D4792" s="139">
        <v>2.1970999999999998</v>
      </c>
      <c r="E4792" s="118">
        <v>1000</v>
      </c>
      <c r="F4792" s="118" t="s">
        <v>1492</v>
      </c>
      <c r="G4792" s="113">
        <f>IF([Data da Aprovação]&lt;&gt;"ESTATUTÁRIO",YEAR([Data da Aprovação]),"")</f>
        <v>2003</v>
      </c>
      <c r="H4792" s="106">
        <f>Tabela9[[#This Row],[Valor do Provento R$]]/Tabela9[[#This Row],[Provento por 1 ou 1000 Ações]]</f>
        <v>2.1971E-3</v>
      </c>
    </row>
    <row r="4793" spans="1:8">
      <c r="A4793" s="119" t="s">
        <v>1613</v>
      </c>
      <c r="B4793" s="117" t="s">
        <v>1488</v>
      </c>
      <c r="C4793" s="140">
        <v>38107</v>
      </c>
      <c r="D4793" s="141">
        <v>8.7232000000000003</v>
      </c>
      <c r="E4793" s="119">
        <v>1000</v>
      </c>
      <c r="F4793" s="119" t="s">
        <v>1492</v>
      </c>
      <c r="G4793" s="114">
        <f>IF([Data da Aprovação]&lt;&gt;"ESTATUTÁRIO",YEAR([Data da Aprovação]),"")</f>
        <v>2004</v>
      </c>
      <c r="H4793" s="106">
        <f>Tabela9[[#This Row],[Valor do Provento R$]]/Tabela9[[#This Row],[Provento por 1 ou 1000 Ações]]</f>
        <v>8.7232000000000004E-3</v>
      </c>
    </row>
    <row r="4794" spans="1:8">
      <c r="A4794" s="118" t="s">
        <v>1613</v>
      </c>
      <c r="B4794" s="116" t="s">
        <v>1488</v>
      </c>
      <c r="C4794" s="138">
        <v>38471</v>
      </c>
      <c r="D4794" s="139">
        <v>9.1630000000000003</v>
      </c>
      <c r="E4794" s="118">
        <v>1000</v>
      </c>
      <c r="F4794" s="118" t="s">
        <v>1492</v>
      </c>
      <c r="G4794" s="113">
        <f>IF([Data da Aprovação]&lt;&gt;"ESTATUTÁRIO",YEAR([Data da Aprovação]),"")</f>
        <v>2005</v>
      </c>
      <c r="H4794" s="106">
        <f>Tabela9[[#This Row],[Valor do Provento R$]]/Tabela9[[#This Row],[Provento por 1 ou 1000 Ações]]</f>
        <v>9.163000000000001E-3</v>
      </c>
    </row>
    <row r="4795" spans="1:8">
      <c r="A4795" s="119" t="s">
        <v>1613</v>
      </c>
      <c r="B4795" s="117" t="s">
        <v>1488</v>
      </c>
      <c r="C4795" s="140">
        <v>38835</v>
      </c>
      <c r="D4795" s="141">
        <v>5.5320999999999998</v>
      </c>
      <c r="E4795" s="119">
        <v>1000</v>
      </c>
      <c r="F4795" s="119" t="s">
        <v>1492</v>
      </c>
      <c r="G4795" s="114">
        <f>IF([Data da Aprovação]&lt;&gt;"ESTATUTÁRIO",YEAR([Data da Aprovação]),"")</f>
        <v>2006</v>
      </c>
      <c r="H4795" s="106">
        <f>Tabela9[[#This Row],[Valor do Provento R$]]/Tabela9[[#This Row],[Provento por 1 ou 1000 Ações]]</f>
        <v>5.5320999999999999E-3</v>
      </c>
    </row>
    <row r="4796" spans="1:8">
      <c r="A4796" s="118" t="s">
        <v>1613</v>
      </c>
      <c r="B4796" s="116" t="s">
        <v>1488</v>
      </c>
      <c r="C4796" s="138">
        <v>39202</v>
      </c>
      <c r="D4796" s="139">
        <v>2.5884999999999998</v>
      </c>
      <c r="E4796" s="118">
        <v>1000</v>
      </c>
      <c r="F4796" s="118" t="s">
        <v>1492</v>
      </c>
      <c r="G4796" s="113">
        <f>IF([Data da Aprovação]&lt;&gt;"ESTATUTÁRIO",YEAR([Data da Aprovação]),"")</f>
        <v>2007</v>
      </c>
      <c r="H4796" s="106">
        <f>Tabela9[[#This Row],[Valor do Provento R$]]/Tabela9[[#This Row],[Provento por 1 ou 1000 Ações]]</f>
        <v>2.5884999999999997E-3</v>
      </c>
    </row>
    <row r="4797" spans="1:8">
      <c r="A4797" s="119" t="s">
        <v>1613</v>
      </c>
      <c r="B4797" s="117" t="s">
        <v>1488</v>
      </c>
      <c r="C4797" s="140">
        <v>39933</v>
      </c>
      <c r="D4797" s="141">
        <v>3.6979999999999999E-2</v>
      </c>
      <c r="E4797" s="119">
        <v>1</v>
      </c>
      <c r="F4797" s="119" t="s">
        <v>1492</v>
      </c>
      <c r="G4797" s="114">
        <f>IF([Data da Aprovação]&lt;&gt;"ESTATUTÁRIO",YEAR([Data da Aprovação]),"")</f>
        <v>2009</v>
      </c>
      <c r="H4797" s="106">
        <f>Tabela9[[#This Row],[Valor do Provento R$]]/Tabela9[[#This Row],[Provento por 1 ou 1000 Ações]]</f>
        <v>3.6979999999999999E-2</v>
      </c>
    </row>
    <row r="4798" spans="1:8">
      <c r="A4798" s="118" t="s">
        <v>1613</v>
      </c>
      <c r="B4798" s="116" t="s">
        <v>1488</v>
      </c>
      <c r="C4798" s="138">
        <v>40298</v>
      </c>
      <c r="D4798" s="139">
        <v>8.6E-3</v>
      </c>
      <c r="E4798" s="118">
        <v>1</v>
      </c>
      <c r="F4798" s="118" t="s">
        <v>1492</v>
      </c>
      <c r="G4798" s="113">
        <f>IF([Data da Aprovação]&lt;&gt;"ESTATUTÁRIO",YEAR([Data da Aprovação]),"")</f>
        <v>2010</v>
      </c>
      <c r="H4798" s="106">
        <f>Tabela9[[#This Row],[Valor do Provento R$]]/Tabela9[[#This Row],[Provento por 1 ou 1000 Ações]]</f>
        <v>8.6E-3</v>
      </c>
    </row>
    <row r="4799" spans="1:8">
      <c r="A4799" s="119" t="s">
        <v>1613</v>
      </c>
      <c r="B4799" s="117" t="s">
        <v>1488</v>
      </c>
      <c r="C4799" s="140">
        <v>40662</v>
      </c>
      <c r="D4799" s="141">
        <v>5.8960000000000002E-3</v>
      </c>
      <c r="E4799" s="119">
        <v>1</v>
      </c>
      <c r="F4799" s="119" t="s">
        <v>1492</v>
      </c>
      <c r="G4799" s="114">
        <f>IF([Data da Aprovação]&lt;&gt;"ESTATUTÁRIO",YEAR([Data da Aprovação]),"")</f>
        <v>2011</v>
      </c>
      <c r="H4799" s="106">
        <f>Tabela9[[#This Row],[Valor do Provento R$]]/Tabela9[[#This Row],[Provento por 1 ou 1000 Ações]]</f>
        <v>5.8960000000000002E-3</v>
      </c>
    </row>
    <row r="4800" spans="1:8">
      <c r="A4800" s="118" t="s">
        <v>1613</v>
      </c>
      <c r="B4800" s="116" t="s">
        <v>1490</v>
      </c>
      <c r="C4800" s="138">
        <v>35185</v>
      </c>
      <c r="D4800" s="139">
        <v>9.6421829999999993</v>
      </c>
      <c r="E4800" s="118">
        <v>1000</v>
      </c>
      <c r="F4800" s="118" t="s">
        <v>1492</v>
      </c>
      <c r="G4800" s="113">
        <f>IF([Data da Aprovação]&lt;&gt;"ESTATUTÁRIO",YEAR([Data da Aprovação]),"")</f>
        <v>1996</v>
      </c>
      <c r="H4800" s="106">
        <f>Tabela9[[#This Row],[Valor do Provento R$]]/Tabela9[[#This Row],[Provento por 1 ou 1000 Ações]]</f>
        <v>9.6421829999999986E-3</v>
      </c>
    </row>
    <row r="4801" spans="1:8">
      <c r="A4801" s="119" t="s">
        <v>1613</v>
      </c>
      <c r="B4801" s="117" t="s">
        <v>1490</v>
      </c>
      <c r="C4801" s="140">
        <v>35548</v>
      </c>
      <c r="D4801" s="141">
        <v>10.956683999999999</v>
      </c>
      <c r="E4801" s="119">
        <v>1000</v>
      </c>
      <c r="F4801" s="119" t="s">
        <v>1492</v>
      </c>
      <c r="G4801" s="114">
        <f>IF([Data da Aprovação]&lt;&gt;"ESTATUTÁRIO",YEAR([Data da Aprovação]),"")</f>
        <v>1997</v>
      </c>
      <c r="H4801" s="106">
        <f>Tabela9[[#This Row],[Valor do Provento R$]]/Tabela9[[#This Row],[Provento por 1 ou 1000 Ações]]</f>
        <v>1.0956684E-2</v>
      </c>
    </row>
    <row r="4802" spans="1:8">
      <c r="A4802" s="118" t="s">
        <v>1613</v>
      </c>
      <c r="B4802" s="116" t="s">
        <v>1490</v>
      </c>
      <c r="C4802" s="138">
        <v>35915</v>
      </c>
      <c r="D4802" s="139">
        <v>4.5</v>
      </c>
      <c r="E4802" s="118">
        <v>1000</v>
      </c>
      <c r="F4802" s="118" t="s">
        <v>1492</v>
      </c>
      <c r="G4802" s="113">
        <f>IF([Data da Aprovação]&lt;&gt;"ESTATUTÁRIO",YEAR([Data da Aprovação]),"")</f>
        <v>1998</v>
      </c>
      <c r="H4802" s="106">
        <f>Tabela9[[#This Row],[Valor do Provento R$]]/Tabela9[[#This Row],[Provento por 1 ou 1000 Ações]]</f>
        <v>4.4999999999999997E-3</v>
      </c>
    </row>
    <row r="4803" spans="1:8">
      <c r="A4803" s="119" t="s">
        <v>1613</v>
      </c>
      <c r="B4803" s="117" t="s">
        <v>1490</v>
      </c>
      <c r="C4803" s="140">
        <v>36280</v>
      </c>
      <c r="D4803" s="141">
        <v>3.5926999999999998</v>
      </c>
      <c r="E4803" s="119">
        <v>1000</v>
      </c>
      <c r="F4803" s="119" t="s">
        <v>1492</v>
      </c>
      <c r="G4803" s="114">
        <f>IF([Data da Aprovação]&lt;&gt;"ESTATUTÁRIO",YEAR([Data da Aprovação]),"")</f>
        <v>1999</v>
      </c>
      <c r="H4803" s="106">
        <f>Tabela9[[#This Row],[Valor do Provento R$]]/Tabela9[[#This Row],[Provento por 1 ou 1000 Ações]]</f>
        <v>3.5926999999999999E-3</v>
      </c>
    </row>
    <row r="4804" spans="1:8">
      <c r="A4804" s="118" t="s">
        <v>1613</v>
      </c>
      <c r="B4804" s="116" t="s">
        <v>1490</v>
      </c>
      <c r="C4804" s="138">
        <v>36645</v>
      </c>
      <c r="D4804" s="139">
        <v>3.6440999999999999</v>
      </c>
      <c r="E4804" s="118">
        <v>1000</v>
      </c>
      <c r="F4804" s="118" t="s">
        <v>1492</v>
      </c>
      <c r="G4804" s="113">
        <f>IF([Data da Aprovação]&lt;&gt;"ESTATUTÁRIO",YEAR([Data da Aprovação]),"")</f>
        <v>2000</v>
      </c>
      <c r="H4804" s="106">
        <f>Tabela9[[#This Row],[Valor do Provento R$]]/Tabela9[[#This Row],[Provento por 1 ou 1000 Ações]]</f>
        <v>3.6440999999999999E-3</v>
      </c>
    </row>
    <row r="4805" spans="1:8">
      <c r="A4805" s="119" t="s">
        <v>1613</v>
      </c>
      <c r="B4805" s="117" t="s">
        <v>1490</v>
      </c>
      <c r="C4805" s="140">
        <v>36879</v>
      </c>
      <c r="D4805" s="141">
        <v>2.78</v>
      </c>
      <c r="E4805" s="119">
        <v>1000</v>
      </c>
      <c r="F4805" s="119" t="s">
        <v>1489</v>
      </c>
      <c r="G4805" s="114">
        <f>IF([Data da Aprovação]&lt;&gt;"ESTATUTÁRIO",YEAR([Data da Aprovação]),"")</f>
        <v>2000</v>
      </c>
      <c r="H4805" s="106">
        <f>Tabela9[[#This Row],[Valor do Provento R$]]/Tabela9[[#This Row],[Provento por 1 ou 1000 Ações]]</f>
        <v>2.7799999999999999E-3</v>
      </c>
    </row>
    <row r="4806" spans="1:8">
      <c r="A4806" s="118" t="s">
        <v>1613</v>
      </c>
      <c r="B4806" s="116" t="s">
        <v>1490</v>
      </c>
      <c r="C4806" s="138">
        <v>37011</v>
      </c>
      <c r="D4806" s="139">
        <v>1.4908999999999999</v>
      </c>
      <c r="E4806" s="118">
        <v>1000</v>
      </c>
      <c r="F4806" s="118" t="s">
        <v>1492</v>
      </c>
      <c r="G4806" s="113">
        <f>IF([Data da Aprovação]&lt;&gt;"ESTATUTÁRIO",YEAR([Data da Aprovação]),"")</f>
        <v>2001</v>
      </c>
      <c r="H4806" s="106">
        <f>Tabela9[[#This Row],[Valor do Provento R$]]/Tabela9[[#This Row],[Provento por 1 ou 1000 Ações]]</f>
        <v>1.4908999999999999E-3</v>
      </c>
    </row>
    <row r="4807" spans="1:8">
      <c r="A4807" s="119" t="s">
        <v>1613</v>
      </c>
      <c r="B4807" s="117" t="s">
        <v>1490</v>
      </c>
      <c r="C4807" s="140">
        <v>37253</v>
      </c>
      <c r="D4807" s="141">
        <v>3.98</v>
      </c>
      <c r="E4807" s="119">
        <v>1000</v>
      </c>
      <c r="F4807" s="119" t="s">
        <v>1489</v>
      </c>
      <c r="G4807" s="114">
        <f>IF([Data da Aprovação]&lt;&gt;"ESTATUTÁRIO",YEAR([Data da Aprovação]),"")</f>
        <v>2001</v>
      </c>
      <c r="H4807" s="106">
        <f>Tabela9[[#This Row],[Valor do Provento R$]]/Tabela9[[#This Row],[Provento por 1 ou 1000 Ações]]</f>
        <v>3.98E-3</v>
      </c>
    </row>
    <row r="4808" spans="1:8">
      <c r="A4808" s="118" t="s">
        <v>1613</v>
      </c>
      <c r="B4808" s="116" t="s">
        <v>1490</v>
      </c>
      <c r="C4808" s="138">
        <v>37372</v>
      </c>
      <c r="D4808" s="139">
        <v>1.7887</v>
      </c>
      <c r="E4808" s="118">
        <v>1000</v>
      </c>
      <c r="F4808" s="118" t="s">
        <v>1492</v>
      </c>
      <c r="G4808" s="113">
        <f>IF([Data da Aprovação]&lt;&gt;"ESTATUTÁRIO",YEAR([Data da Aprovação]),"")</f>
        <v>2002</v>
      </c>
      <c r="H4808" s="106">
        <f>Tabela9[[#This Row],[Valor do Provento R$]]/Tabela9[[#This Row],[Provento por 1 ou 1000 Ações]]</f>
        <v>1.7887000000000001E-3</v>
      </c>
    </row>
    <row r="4809" spans="1:8">
      <c r="A4809" s="119" t="s">
        <v>1613</v>
      </c>
      <c r="B4809" s="117" t="s">
        <v>1490</v>
      </c>
      <c r="C4809" s="140">
        <v>37558</v>
      </c>
      <c r="D4809" s="141">
        <v>6.87</v>
      </c>
      <c r="E4809" s="119">
        <v>1000</v>
      </c>
      <c r="F4809" s="119" t="s">
        <v>1489</v>
      </c>
      <c r="G4809" s="114">
        <f>IF([Data da Aprovação]&lt;&gt;"ESTATUTÁRIO",YEAR([Data da Aprovação]),"")</f>
        <v>2002</v>
      </c>
      <c r="H4809" s="106">
        <f>Tabela9[[#This Row],[Valor do Provento R$]]/Tabela9[[#This Row],[Provento por 1 ou 1000 Ações]]</f>
        <v>6.8700000000000002E-3</v>
      </c>
    </row>
    <row r="4810" spans="1:8">
      <c r="A4810" s="118" t="s">
        <v>1613</v>
      </c>
      <c r="B4810" s="116" t="s">
        <v>1490</v>
      </c>
      <c r="C4810" s="138">
        <v>37741</v>
      </c>
      <c r="D4810" s="139">
        <v>2.1970999999999998</v>
      </c>
      <c r="E4810" s="118">
        <v>1000</v>
      </c>
      <c r="F4810" s="118" t="s">
        <v>1492</v>
      </c>
      <c r="G4810" s="113">
        <f>IF([Data da Aprovação]&lt;&gt;"ESTATUTÁRIO",YEAR([Data da Aprovação]),"")</f>
        <v>2003</v>
      </c>
      <c r="H4810" s="106">
        <f>Tabela9[[#This Row],[Valor do Provento R$]]/Tabela9[[#This Row],[Provento por 1 ou 1000 Ações]]</f>
        <v>2.1971E-3</v>
      </c>
    </row>
    <row r="4811" spans="1:8">
      <c r="A4811" s="119" t="s">
        <v>1613</v>
      </c>
      <c r="B4811" s="117" t="s">
        <v>1490</v>
      </c>
      <c r="C4811" s="140">
        <v>38107</v>
      </c>
      <c r="D4811" s="141">
        <v>8.7232000000000003</v>
      </c>
      <c r="E4811" s="119">
        <v>1000</v>
      </c>
      <c r="F4811" s="119" t="s">
        <v>1492</v>
      </c>
      <c r="G4811" s="114">
        <f>IF([Data da Aprovação]&lt;&gt;"ESTATUTÁRIO",YEAR([Data da Aprovação]),"")</f>
        <v>2004</v>
      </c>
      <c r="H4811" s="106">
        <f>Tabela9[[#This Row],[Valor do Provento R$]]/Tabela9[[#This Row],[Provento por 1 ou 1000 Ações]]</f>
        <v>8.7232000000000004E-3</v>
      </c>
    </row>
    <row r="4812" spans="1:8">
      <c r="A4812" s="118" t="s">
        <v>1613</v>
      </c>
      <c r="B4812" s="116" t="s">
        <v>1490</v>
      </c>
      <c r="C4812" s="138">
        <v>38471</v>
      </c>
      <c r="D4812" s="139">
        <v>9.1630000000000003</v>
      </c>
      <c r="E4812" s="118">
        <v>1000</v>
      </c>
      <c r="F4812" s="118" t="s">
        <v>1492</v>
      </c>
      <c r="G4812" s="113">
        <f>IF([Data da Aprovação]&lt;&gt;"ESTATUTÁRIO",YEAR([Data da Aprovação]),"")</f>
        <v>2005</v>
      </c>
      <c r="H4812" s="106">
        <f>Tabela9[[#This Row],[Valor do Provento R$]]/Tabela9[[#This Row],[Provento por 1 ou 1000 Ações]]</f>
        <v>9.163000000000001E-3</v>
      </c>
    </row>
    <row r="4813" spans="1:8">
      <c r="A4813" s="119" t="s">
        <v>1613</v>
      </c>
      <c r="B4813" s="117" t="s">
        <v>1490</v>
      </c>
      <c r="C4813" s="140">
        <v>38835</v>
      </c>
      <c r="D4813" s="141">
        <v>5.5320999999999998</v>
      </c>
      <c r="E4813" s="119">
        <v>1000</v>
      </c>
      <c r="F4813" s="119" t="s">
        <v>1492</v>
      </c>
      <c r="G4813" s="114">
        <f>IF([Data da Aprovação]&lt;&gt;"ESTATUTÁRIO",YEAR([Data da Aprovação]),"")</f>
        <v>2006</v>
      </c>
      <c r="H4813" s="106">
        <f>Tabela9[[#This Row],[Valor do Provento R$]]/Tabela9[[#This Row],[Provento por 1 ou 1000 Ações]]</f>
        <v>5.5320999999999999E-3</v>
      </c>
    </row>
    <row r="4814" spans="1:8">
      <c r="A4814" s="118" t="s">
        <v>1613</v>
      </c>
      <c r="B4814" s="116" t="s">
        <v>1490</v>
      </c>
      <c r="C4814" s="138">
        <v>39202</v>
      </c>
      <c r="D4814" s="139">
        <v>2.5884999999999998</v>
      </c>
      <c r="E4814" s="118">
        <v>1000</v>
      </c>
      <c r="F4814" s="118" t="s">
        <v>1492</v>
      </c>
      <c r="G4814" s="113">
        <f>IF([Data da Aprovação]&lt;&gt;"ESTATUTÁRIO",YEAR([Data da Aprovação]),"")</f>
        <v>2007</v>
      </c>
      <c r="H4814" s="106">
        <f>Tabela9[[#This Row],[Valor do Provento R$]]/Tabela9[[#This Row],[Provento por 1 ou 1000 Ações]]</f>
        <v>2.5884999999999997E-3</v>
      </c>
    </row>
    <row r="4815" spans="1:8">
      <c r="A4815" s="119" t="s">
        <v>1613</v>
      </c>
      <c r="B4815" s="117" t="s">
        <v>1490</v>
      </c>
      <c r="C4815" s="140">
        <v>39933</v>
      </c>
      <c r="D4815" s="141">
        <v>3.6979999999999999E-2</v>
      </c>
      <c r="E4815" s="119">
        <v>1</v>
      </c>
      <c r="F4815" s="119" t="s">
        <v>1492</v>
      </c>
      <c r="G4815" s="114">
        <f>IF([Data da Aprovação]&lt;&gt;"ESTATUTÁRIO",YEAR([Data da Aprovação]),"")</f>
        <v>2009</v>
      </c>
      <c r="H4815" s="106">
        <f>Tabela9[[#This Row],[Valor do Provento R$]]/Tabela9[[#This Row],[Provento por 1 ou 1000 Ações]]</f>
        <v>3.6979999999999999E-2</v>
      </c>
    </row>
    <row r="4816" spans="1:8">
      <c r="A4816" s="118" t="s">
        <v>1613</v>
      </c>
      <c r="B4816" s="116" t="s">
        <v>1490</v>
      </c>
      <c r="C4816" s="138">
        <v>40298</v>
      </c>
      <c r="D4816" s="139">
        <v>8.6E-3</v>
      </c>
      <c r="E4816" s="118">
        <v>1</v>
      </c>
      <c r="F4816" s="118" t="s">
        <v>1492</v>
      </c>
      <c r="G4816" s="113">
        <f>IF([Data da Aprovação]&lt;&gt;"ESTATUTÁRIO",YEAR([Data da Aprovação]),"")</f>
        <v>2010</v>
      </c>
      <c r="H4816" s="106">
        <f>Tabela9[[#This Row],[Valor do Provento R$]]/Tabela9[[#This Row],[Provento por 1 ou 1000 Ações]]</f>
        <v>8.6E-3</v>
      </c>
    </row>
    <row r="4817" spans="1:8">
      <c r="A4817" s="119" t="s">
        <v>1613</v>
      </c>
      <c r="B4817" s="117" t="s">
        <v>1490</v>
      </c>
      <c r="C4817" s="140">
        <v>40662</v>
      </c>
      <c r="D4817" s="141">
        <v>5.8960000000000002E-3</v>
      </c>
      <c r="E4817" s="119">
        <v>1</v>
      </c>
      <c r="F4817" s="119" t="s">
        <v>1492</v>
      </c>
      <c r="G4817" s="114">
        <f>IF([Data da Aprovação]&lt;&gt;"ESTATUTÁRIO",YEAR([Data da Aprovação]),"")</f>
        <v>2011</v>
      </c>
      <c r="H4817" s="106">
        <f>Tabela9[[#This Row],[Valor do Provento R$]]/Tabela9[[#This Row],[Provento por 1 ou 1000 Ações]]</f>
        <v>5.8960000000000002E-3</v>
      </c>
    </row>
    <row r="4818" spans="1:8">
      <c r="A4818" s="118" t="s">
        <v>1614</v>
      </c>
      <c r="B4818" s="116" t="s">
        <v>1488</v>
      </c>
      <c r="C4818" s="138">
        <v>38471</v>
      </c>
      <c r="D4818" s="139">
        <v>0.31031394600000001</v>
      </c>
      <c r="E4818" s="118">
        <v>1</v>
      </c>
      <c r="F4818" s="118" t="s">
        <v>1492</v>
      </c>
      <c r="G4818" s="113">
        <f>IF([Data da Aprovação]&lt;&gt;"ESTATUTÁRIO",YEAR([Data da Aprovação]),"")</f>
        <v>2005</v>
      </c>
      <c r="H4818" s="106">
        <f>Tabela9[[#This Row],[Valor do Provento R$]]/Tabela9[[#This Row],[Provento por 1 ou 1000 Ações]]</f>
        <v>0.31031394600000001</v>
      </c>
    </row>
    <row r="4819" spans="1:8">
      <c r="A4819" s="119" t="s">
        <v>1614</v>
      </c>
      <c r="B4819" s="117" t="s">
        <v>1488</v>
      </c>
      <c r="C4819" s="140">
        <v>38533</v>
      </c>
      <c r="D4819" s="141">
        <v>0.168412266</v>
      </c>
      <c r="E4819" s="119">
        <v>1</v>
      </c>
      <c r="F4819" s="119" t="s">
        <v>1489</v>
      </c>
      <c r="G4819" s="114">
        <f>IF([Data da Aprovação]&lt;&gt;"ESTATUTÁRIO",YEAR([Data da Aprovação]),"")</f>
        <v>2005</v>
      </c>
      <c r="H4819" s="106">
        <f>Tabela9[[#This Row],[Valor do Provento R$]]/Tabela9[[#This Row],[Provento por 1 ou 1000 Ações]]</f>
        <v>0.168412266</v>
      </c>
    </row>
    <row r="4820" spans="1:8">
      <c r="A4820" s="118" t="s">
        <v>1614</v>
      </c>
      <c r="B4820" s="116" t="s">
        <v>1488</v>
      </c>
      <c r="C4820" s="138">
        <v>38573</v>
      </c>
      <c r="D4820" s="139">
        <v>0.70867713700000001</v>
      </c>
      <c r="E4820" s="118">
        <v>1</v>
      </c>
      <c r="F4820" s="118" t="s">
        <v>1492</v>
      </c>
      <c r="G4820" s="113">
        <f>IF([Data da Aprovação]&lt;&gt;"ESTATUTÁRIO",YEAR([Data da Aprovação]),"")</f>
        <v>2005</v>
      </c>
      <c r="H4820" s="106">
        <f>Tabela9[[#This Row],[Valor do Provento R$]]/Tabela9[[#This Row],[Provento por 1 ou 1000 Ações]]</f>
        <v>0.70867713700000001</v>
      </c>
    </row>
    <row r="4821" spans="1:8">
      <c r="A4821" s="119" t="s">
        <v>1614</v>
      </c>
      <c r="B4821" s="117" t="s">
        <v>1488</v>
      </c>
      <c r="C4821" s="140">
        <v>38707</v>
      </c>
      <c r="D4821" s="141">
        <v>0.22781379500000001</v>
      </c>
      <c r="E4821" s="119">
        <v>1</v>
      </c>
      <c r="F4821" s="119" t="s">
        <v>1489</v>
      </c>
      <c r="G4821" s="114">
        <f>IF([Data da Aprovação]&lt;&gt;"ESTATUTÁRIO",YEAR([Data da Aprovação]),"")</f>
        <v>2005</v>
      </c>
      <c r="H4821" s="106">
        <f>Tabela9[[#This Row],[Valor do Provento R$]]/Tabela9[[#This Row],[Provento por 1 ou 1000 Ações]]</f>
        <v>0.22781379500000001</v>
      </c>
    </row>
    <row r="4822" spans="1:8">
      <c r="A4822" s="118" t="s">
        <v>1614</v>
      </c>
      <c r="B4822" s="116" t="s">
        <v>1488</v>
      </c>
      <c r="C4822" s="138">
        <v>38811</v>
      </c>
      <c r="D4822" s="139">
        <v>0.81123297299999997</v>
      </c>
      <c r="E4822" s="118">
        <v>1</v>
      </c>
      <c r="F4822" s="118" t="s">
        <v>1492</v>
      </c>
      <c r="G4822" s="113">
        <f>IF([Data da Aprovação]&lt;&gt;"ESTATUTÁRIO",YEAR([Data da Aprovação]),"")</f>
        <v>2006</v>
      </c>
      <c r="H4822" s="106">
        <f>Tabela9[[#This Row],[Valor do Provento R$]]/Tabela9[[#This Row],[Provento por 1 ou 1000 Ações]]</f>
        <v>0.81123297299999997</v>
      </c>
    </row>
    <row r="4823" spans="1:8">
      <c r="A4823" s="119" t="s">
        <v>1614</v>
      </c>
      <c r="B4823" s="117" t="s">
        <v>1488</v>
      </c>
      <c r="C4823" s="140">
        <v>38938</v>
      </c>
      <c r="D4823" s="141">
        <v>1.2756068650000001</v>
      </c>
      <c r="E4823" s="119">
        <v>1</v>
      </c>
      <c r="F4823" s="119" t="s">
        <v>1492</v>
      </c>
      <c r="G4823" s="114">
        <f>IF([Data da Aprovação]&lt;&gt;"ESTATUTÁRIO",YEAR([Data da Aprovação]),"")</f>
        <v>2006</v>
      </c>
      <c r="H4823" s="106">
        <f>Tabela9[[#This Row],[Valor do Provento R$]]/Tabela9[[#This Row],[Provento por 1 ou 1000 Ações]]</f>
        <v>1.2756068650000001</v>
      </c>
    </row>
    <row r="4824" spans="1:8">
      <c r="A4824" s="118" t="s">
        <v>1614</v>
      </c>
      <c r="B4824" s="116" t="s">
        <v>1488</v>
      </c>
      <c r="C4824" s="138">
        <v>39125</v>
      </c>
      <c r="D4824" s="139">
        <v>1.504742161</v>
      </c>
      <c r="E4824" s="118">
        <v>1</v>
      </c>
      <c r="F4824" s="118" t="s">
        <v>1492</v>
      </c>
      <c r="G4824" s="113">
        <f>IF([Data da Aprovação]&lt;&gt;"ESTATUTÁRIO",YEAR([Data da Aprovação]),"")</f>
        <v>2007</v>
      </c>
      <c r="H4824" s="106">
        <f>Tabela9[[#This Row],[Valor do Provento R$]]/Tabela9[[#This Row],[Provento por 1 ou 1000 Ações]]</f>
        <v>1.504742161</v>
      </c>
    </row>
    <row r="4825" spans="1:8">
      <c r="A4825" s="119" t="s">
        <v>1614</v>
      </c>
      <c r="B4825" s="117" t="s">
        <v>1488</v>
      </c>
      <c r="C4825" s="140">
        <v>39295</v>
      </c>
      <c r="D4825" s="141">
        <v>1.7558375580000001</v>
      </c>
      <c r="E4825" s="119">
        <v>1</v>
      </c>
      <c r="F4825" s="119" t="s">
        <v>1492</v>
      </c>
      <c r="G4825" s="114">
        <f>IF([Data da Aprovação]&lt;&gt;"ESTATUTÁRIO",YEAR([Data da Aprovação]),"")</f>
        <v>2007</v>
      </c>
      <c r="H4825" s="106">
        <f>Tabela9[[#This Row],[Valor do Provento R$]]/Tabela9[[#This Row],[Provento por 1 ou 1000 Ações]]</f>
        <v>1.7558375580000001</v>
      </c>
    </row>
    <row r="4826" spans="1:8">
      <c r="A4826" s="118" t="s">
        <v>1614</v>
      </c>
      <c r="B4826" s="116" t="s">
        <v>1488</v>
      </c>
      <c r="C4826" s="138">
        <v>39505</v>
      </c>
      <c r="D4826" s="139">
        <v>1.49796453</v>
      </c>
      <c r="E4826" s="118">
        <v>1</v>
      </c>
      <c r="F4826" s="118" t="s">
        <v>1492</v>
      </c>
      <c r="G4826" s="113">
        <f>IF([Data da Aprovação]&lt;&gt;"ESTATUTÁRIO",YEAR([Data da Aprovação]),"")</f>
        <v>2008</v>
      </c>
      <c r="H4826" s="106">
        <f>Tabela9[[#This Row],[Valor do Provento R$]]/Tabela9[[#This Row],[Provento por 1 ou 1000 Ações]]</f>
        <v>1.49796453</v>
      </c>
    </row>
    <row r="4827" spans="1:8">
      <c r="A4827" s="119" t="s">
        <v>1614</v>
      </c>
      <c r="B4827" s="117" t="s">
        <v>1488</v>
      </c>
      <c r="C4827" s="140">
        <v>39671</v>
      </c>
      <c r="D4827" s="141">
        <v>1.253516809</v>
      </c>
      <c r="E4827" s="119">
        <v>1</v>
      </c>
      <c r="F4827" s="119" t="s">
        <v>1492</v>
      </c>
      <c r="G4827" s="114">
        <f>IF([Data da Aprovação]&lt;&gt;"ESTATUTÁRIO",YEAR([Data da Aprovação]),"")</f>
        <v>2008</v>
      </c>
      <c r="H4827" s="106">
        <f>Tabela9[[#This Row],[Valor do Provento R$]]/Tabela9[[#This Row],[Provento por 1 ou 1000 Ações]]</f>
        <v>1.253516809</v>
      </c>
    </row>
    <row r="4828" spans="1:8">
      <c r="A4828" s="118" t="s">
        <v>1614</v>
      </c>
      <c r="B4828" s="116" t="s">
        <v>1488</v>
      </c>
      <c r="C4828" s="138">
        <v>39862</v>
      </c>
      <c r="D4828" s="139">
        <v>1.262952547</v>
      </c>
      <c r="E4828" s="118">
        <v>1</v>
      </c>
      <c r="F4828" s="118" t="s">
        <v>1492</v>
      </c>
      <c r="G4828" s="113">
        <f>IF([Data da Aprovação]&lt;&gt;"ESTATUTÁRIO",YEAR([Data da Aprovação]),"")</f>
        <v>2009</v>
      </c>
      <c r="H4828" s="106">
        <f>Tabela9[[#This Row],[Valor do Provento R$]]/Tabela9[[#This Row],[Provento por 1 ou 1000 Ações]]</f>
        <v>1.262952547</v>
      </c>
    </row>
    <row r="4829" spans="1:8">
      <c r="A4829" s="119" t="s">
        <v>1614</v>
      </c>
      <c r="B4829" s="117" t="s">
        <v>1488</v>
      </c>
      <c r="C4829" s="140">
        <v>40035</v>
      </c>
      <c r="D4829" s="141">
        <v>1.1912013239999999</v>
      </c>
      <c r="E4829" s="119">
        <v>1</v>
      </c>
      <c r="F4829" s="119" t="s">
        <v>1492</v>
      </c>
      <c r="G4829" s="114">
        <f>IF([Data da Aprovação]&lt;&gt;"ESTATUTÁRIO",YEAR([Data da Aprovação]),"")</f>
        <v>2009</v>
      </c>
      <c r="H4829" s="106">
        <f>Tabela9[[#This Row],[Valor do Provento R$]]/Tabela9[[#This Row],[Provento por 1 ou 1000 Ações]]</f>
        <v>1.1912013239999999</v>
      </c>
    </row>
    <row r="4830" spans="1:8">
      <c r="A4830" s="118" t="s">
        <v>1614</v>
      </c>
      <c r="B4830" s="116" t="s">
        <v>1488</v>
      </c>
      <c r="C4830" s="138">
        <v>40233</v>
      </c>
      <c r="D4830" s="139">
        <v>1.3648720649999999</v>
      </c>
      <c r="E4830" s="118">
        <v>1</v>
      </c>
      <c r="F4830" s="118" t="s">
        <v>1492</v>
      </c>
      <c r="G4830" s="113">
        <f>IF([Data da Aprovação]&lt;&gt;"ESTATUTÁRIO",YEAR([Data da Aprovação]),"")</f>
        <v>2010</v>
      </c>
      <c r="H4830" s="106">
        <f>Tabela9[[#This Row],[Valor do Provento R$]]/Tabela9[[#This Row],[Provento por 1 ou 1000 Ações]]</f>
        <v>1.3648720649999999</v>
      </c>
    </row>
    <row r="4831" spans="1:8">
      <c r="A4831" s="119" t="s">
        <v>1614</v>
      </c>
      <c r="B4831" s="117" t="s">
        <v>1488</v>
      </c>
      <c r="C4831" s="140">
        <v>40401</v>
      </c>
      <c r="D4831" s="141">
        <v>1.6095795989999999</v>
      </c>
      <c r="E4831" s="119">
        <v>1</v>
      </c>
      <c r="F4831" s="119" t="s">
        <v>1492</v>
      </c>
      <c r="G4831" s="114">
        <f>IF([Data da Aprovação]&lt;&gt;"ESTATUTÁRIO",YEAR([Data da Aprovação]),"")</f>
        <v>2010</v>
      </c>
      <c r="H4831" s="106">
        <f>Tabela9[[#This Row],[Valor do Provento R$]]/Tabela9[[#This Row],[Provento por 1 ou 1000 Ações]]</f>
        <v>1.6095795989999999</v>
      </c>
    </row>
    <row r="4832" spans="1:8">
      <c r="A4832" s="118" t="s">
        <v>1614</v>
      </c>
      <c r="B4832" s="116" t="s">
        <v>1488</v>
      </c>
      <c r="C4832" s="138">
        <v>40625</v>
      </c>
      <c r="D4832" s="139">
        <v>1.0101907699999999</v>
      </c>
      <c r="E4832" s="118">
        <v>1</v>
      </c>
      <c r="F4832" s="118" t="s">
        <v>1492</v>
      </c>
      <c r="G4832" s="113">
        <f>IF([Data da Aprovação]&lt;&gt;"ESTATUTÁRIO",YEAR([Data da Aprovação]),"")</f>
        <v>2011</v>
      </c>
      <c r="H4832" s="106">
        <f>Tabela9[[#This Row],[Valor do Provento R$]]/Tabela9[[#This Row],[Provento por 1 ou 1000 Ações]]</f>
        <v>1.0101907699999999</v>
      </c>
    </row>
    <row r="4833" spans="1:8">
      <c r="A4833" s="119" t="s">
        <v>1614</v>
      </c>
      <c r="B4833" s="117" t="s">
        <v>1488</v>
      </c>
      <c r="C4833" s="140">
        <v>40765</v>
      </c>
      <c r="D4833" s="141">
        <v>0.77702317600000004</v>
      </c>
      <c r="E4833" s="119">
        <v>1</v>
      </c>
      <c r="F4833" s="119" t="s">
        <v>1492</v>
      </c>
      <c r="G4833" s="114">
        <f>IF([Data da Aprovação]&lt;&gt;"ESTATUTÁRIO",YEAR([Data da Aprovação]),"")</f>
        <v>2011</v>
      </c>
      <c r="H4833" s="106">
        <f>Tabela9[[#This Row],[Valor do Provento R$]]/Tabela9[[#This Row],[Provento por 1 ou 1000 Ações]]</f>
        <v>0.77702317600000004</v>
      </c>
    </row>
    <row r="4834" spans="1:8">
      <c r="A4834" s="118" t="s">
        <v>1614</v>
      </c>
      <c r="B4834" s="116" t="s">
        <v>1488</v>
      </c>
      <c r="C4834" s="138">
        <v>41011</v>
      </c>
      <c r="D4834" s="139">
        <v>0.78820512600000003</v>
      </c>
      <c r="E4834" s="118">
        <v>1</v>
      </c>
      <c r="F4834" s="118" t="s">
        <v>1492</v>
      </c>
      <c r="G4834" s="113">
        <f>IF([Data da Aprovação]&lt;&gt;"ESTATUTÁRIO",YEAR([Data da Aprovação]),"")</f>
        <v>2012</v>
      </c>
      <c r="H4834" s="106">
        <f>Tabela9[[#This Row],[Valor do Provento R$]]/Tabela9[[#This Row],[Provento por 1 ou 1000 Ações]]</f>
        <v>0.78820512600000003</v>
      </c>
    </row>
    <row r="4835" spans="1:8">
      <c r="A4835" s="119" t="s">
        <v>1614</v>
      </c>
      <c r="B4835" s="117" t="s">
        <v>1488</v>
      </c>
      <c r="C4835" s="140">
        <v>41127</v>
      </c>
      <c r="D4835" s="141">
        <v>0.66533951499999999</v>
      </c>
      <c r="E4835" s="119">
        <v>1</v>
      </c>
      <c r="F4835" s="119" t="s">
        <v>1492</v>
      </c>
      <c r="G4835" s="114">
        <f>IF([Data da Aprovação]&lt;&gt;"ESTATUTÁRIO",YEAR([Data da Aprovação]),"")</f>
        <v>2012</v>
      </c>
      <c r="H4835" s="106">
        <f>Tabela9[[#This Row],[Valor do Provento R$]]/Tabela9[[#This Row],[Provento por 1 ou 1000 Ações]]</f>
        <v>0.66533951499999999</v>
      </c>
    </row>
    <row r="4836" spans="1:8">
      <c r="A4836" s="118" t="s">
        <v>1614</v>
      </c>
      <c r="B4836" s="116" t="s">
        <v>1488</v>
      </c>
      <c r="C4836" s="138">
        <v>41383</v>
      </c>
      <c r="D4836" s="139">
        <v>0.47377871799999999</v>
      </c>
      <c r="E4836" s="118">
        <v>1</v>
      </c>
      <c r="F4836" s="118" t="s">
        <v>1492</v>
      </c>
      <c r="G4836" s="113">
        <f>IF([Data da Aprovação]&lt;&gt;"ESTATUTÁRIO",YEAR([Data da Aprovação]),"")</f>
        <v>2013</v>
      </c>
      <c r="H4836" s="106">
        <f>Tabela9[[#This Row],[Valor do Provento R$]]/Tabela9[[#This Row],[Provento por 1 ou 1000 Ações]]</f>
        <v>0.47377871799999999</v>
      </c>
    </row>
    <row r="4837" spans="1:8">
      <c r="A4837" s="119" t="s">
        <v>1614</v>
      </c>
      <c r="B4837" s="117" t="s">
        <v>1488</v>
      </c>
      <c r="C4837" s="140">
        <v>41500</v>
      </c>
      <c r="D4837" s="141">
        <v>0.377282126</v>
      </c>
      <c r="E4837" s="119">
        <v>1</v>
      </c>
      <c r="F4837" s="119" t="s">
        <v>1492</v>
      </c>
      <c r="G4837" s="114">
        <f>IF([Data da Aprovação]&lt;&gt;"ESTATUTÁRIO",YEAR([Data da Aprovação]),"")</f>
        <v>2013</v>
      </c>
      <c r="H4837" s="106">
        <f>Tabela9[[#This Row],[Valor do Provento R$]]/Tabela9[[#This Row],[Provento por 1 ou 1000 Ações]]</f>
        <v>0.377282126</v>
      </c>
    </row>
    <row r="4838" spans="1:8">
      <c r="A4838" s="118" t="s">
        <v>1615</v>
      </c>
      <c r="B4838" s="116" t="s">
        <v>1488</v>
      </c>
      <c r="C4838" s="138">
        <v>37375</v>
      </c>
      <c r="D4838" s="139">
        <v>0.15509700000000001</v>
      </c>
      <c r="E4838" s="118">
        <v>1000</v>
      </c>
      <c r="F4838" s="118" t="s">
        <v>1492</v>
      </c>
      <c r="G4838" s="113">
        <f>IF([Data da Aprovação]&lt;&gt;"ESTATUTÁRIO",YEAR([Data da Aprovação]),"")</f>
        <v>2002</v>
      </c>
      <c r="H4838" s="106">
        <f>Tabela9[[#This Row],[Valor do Provento R$]]/Tabela9[[#This Row],[Provento por 1 ou 1000 Ações]]</f>
        <v>1.5509700000000001E-4</v>
      </c>
    </row>
    <row r="4839" spans="1:8">
      <c r="A4839" s="119" t="s">
        <v>1615</v>
      </c>
      <c r="B4839" s="117" t="s">
        <v>1488</v>
      </c>
      <c r="C4839" s="140">
        <v>38107</v>
      </c>
      <c r="D4839" s="141">
        <v>1.80074E-2</v>
      </c>
      <c r="E4839" s="119">
        <v>1000</v>
      </c>
      <c r="F4839" s="119" t="s">
        <v>1492</v>
      </c>
      <c r="G4839" s="114">
        <f>IF([Data da Aprovação]&lt;&gt;"ESTATUTÁRIO",YEAR([Data da Aprovação]),"")</f>
        <v>2004</v>
      </c>
      <c r="H4839" s="106">
        <f>Tabela9[[#This Row],[Valor do Provento R$]]/Tabela9[[#This Row],[Provento por 1 ou 1000 Ações]]</f>
        <v>1.80074E-5</v>
      </c>
    </row>
    <row r="4840" spans="1:8">
      <c r="A4840" s="118" t="s">
        <v>1615</v>
      </c>
      <c r="B4840" s="116" t="s">
        <v>1488</v>
      </c>
      <c r="C4840" s="138">
        <v>38173</v>
      </c>
      <c r="D4840" s="139">
        <v>0.17402130699999999</v>
      </c>
      <c r="E4840" s="118">
        <v>1000</v>
      </c>
      <c r="F4840" s="118" t="s">
        <v>1492</v>
      </c>
      <c r="G4840" s="113">
        <f>IF([Data da Aprovação]&lt;&gt;"ESTATUTÁRIO",YEAR([Data da Aprovação]),"")</f>
        <v>2004</v>
      </c>
      <c r="H4840" s="106">
        <f>Tabela9[[#This Row],[Valor do Provento R$]]/Tabela9[[#This Row],[Provento por 1 ou 1000 Ações]]</f>
        <v>1.74021307E-4</v>
      </c>
    </row>
    <row r="4841" spans="1:8">
      <c r="A4841" s="119" t="s">
        <v>1615</v>
      </c>
      <c r="B4841" s="117" t="s">
        <v>1488</v>
      </c>
      <c r="C4841" s="140">
        <v>38471</v>
      </c>
      <c r="D4841" s="141">
        <v>0.13393503300000001</v>
      </c>
      <c r="E4841" s="119">
        <v>1000</v>
      </c>
      <c r="F4841" s="119" t="s">
        <v>1492</v>
      </c>
      <c r="G4841" s="114">
        <f>IF([Data da Aprovação]&lt;&gt;"ESTATUTÁRIO",YEAR([Data da Aprovação]),"")</f>
        <v>2005</v>
      </c>
      <c r="H4841" s="106">
        <f>Tabela9[[#This Row],[Valor do Provento R$]]/Tabela9[[#This Row],[Provento por 1 ou 1000 Ações]]</f>
        <v>1.3393503300000001E-4</v>
      </c>
    </row>
    <row r="4842" spans="1:8">
      <c r="A4842" s="118" t="s">
        <v>1615</v>
      </c>
      <c r="B4842" s="116" t="s">
        <v>1488</v>
      </c>
      <c r="C4842" s="138">
        <v>38533</v>
      </c>
      <c r="D4842" s="139">
        <v>0.103830004</v>
      </c>
      <c r="E4842" s="118">
        <v>1000</v>
      </c>
      <c r="F4842" s="118" t="s">
        <v>1489</v>
      </c>
      <c r="G4842" s="113">
        <f>IF([Data da Aprovação]&lt;&gt;"ESTATUTÁRIO",YEAR([Data da Aprovação]),"")</f>
        <v>2005</v>
      </c>
      <c r="H4842" s="106">
        <f>Tabela9[[#This Row],[Valor do Provento R$]]/Tabela9[[#This Row],[Provento por 1 ou 1000 Ações]]</f>
        <v>1.03830004E-4</v>
      </c>
    </row>
    <row r="4843" spans="1:8">
      <c r="A4843" s="119" t="s">
        <v>1615</v>
      </c>
      <c r="B4843" s="117" t="s">
        <v>1490</v>
      </c>
      <c r="C4843" s="140">
        <v>37375</v>
      </c>
      <c r="D4843" s="141">
        <v>0.1706067</v>
      </c>
      <c r="E4843" s="119">
        <v>1000</v>
      </c>
      <c r="F4843" s="119" t="s">
        <v>1492</v>
      </c>
      <c r="G4843" s="114">
        <f>IF([Data da Aprovação]&lt;&gt;"ESTATUTÁRIO",YEAR([Data da Aprovação]),"")</f>
        <v>2002</v>
      </c>
      <c r="H4843" s="106">
        <f>Tabela9[[#This Row],[Valor do Provento R$]]/Tabela9[[#This Row],[Provento por 1 ou 1000 Ações]]</f>
        <v>1.7060670000000001E-4</v>
      </c>
    </row>
    <row r="4844" spans="1:8">
      <c r="A4844" s="118" t="s">
        <v>1615</v>
      </c>
      <c r="B4844" s="116" t="s">
        <v>1490</v>
      </c>
      <c r="C4844" s="138">
        <v>38107</v>
      </c>
      <c r="D4844" s="139">
        <v>1.9808099999999999E-2</v>
      </c>
      <c r="E4844" s="118">
        <v>1000</v>
      </c>
      <c r="F4844" s="118" t="s">
        <v>1492</v>
      </c>
      <c r="G4844" s="113">
        <f>IF([Data da Aprovação]&lt;&gt;"ESTATUTÁRIO",YEAR([Data da Aprovação]),"")</f>
        <v>2004</v>
      </c>
      <c r="H4844" s="106">
        <f>Tabela9[[#This Row],[Valor do Provento R$]]/Tabela9[[#This Row],[Provento por 1 ou 1000 Ações]]</f>
        <v>1.9808099999999998E-5</v>
      </c>
    </row>
    <row r="4845" spans="1:8">
      <c r="A4845" s="119" t="s">
        <v>1615</v>
      </c>
      <c r="B4845" s="117" t="s">
        <v>1490</v>
      </c>
      <c r="C4845" s="140">
        <v>38173</v>
      </c>
      <c r="D4845" s="141">
        <v>0.191423438</v>
      </c>
      <c r="E4845" s="119">
        <v>1000</v>
      </c>
      <c r="F4845" s="119" t="s">
        <v>1492</v>
      </c>
      <c r="G4845" s="114">
        <f>IF([Data da Aprovação]&lt;&gt;"ESTATUTÁRIO",YEAR([Data da Aprovação]),"")</f>
        <v>2004</v>
      </c>
      <c r="H4845" s="106">
        <f>Tabela9[[#This Row],[Valor do Provento R$]]/Tabela9[[#This Row],[Provento por 1 ou 1000 Ações]]</f>
        <v>1.9142343800000001E-4</v>
      </c>
    </row>
    <row r="4846" spans="1:8">
      <c r="A4846" s="118" t="s">
        <v>1615</v>
      </c>
      <c r="B4846" s="116" t="s">
        <v>1490</v>
      </c>
      <c r="C4846" s="138">
        <v>38471</v>
      </c>
      <c r="D4846" s="139">
        <v>0.14732853700000001</v>
      </c>
      <c r="E4846" s="118">
        <v>1000</v>
      </c>
      <c r="F4846" s="118" t="s">
        <v>1492</v>
      </c>
      <c r="G4846" s="113">
        <f>IF([Data da Aprovação]&lt;&gt;"ESTATUTÁRIO",YEAR([Data da Aprovação]),"")</f>
        <v>2005</v>
      </c>
      <c r="H4846" s="106">
        <f>Tabela9[[#This Row],[Valor do Provento R$]]/Tabela9[[#This Row],[Provento por 1 ou 1000 Ações]]</f>
        <v>1.4732853700000001E-4</v>
      </c>
    </row>
    <row r="4847" spans="1:8">
      <c r="A4847" s="119" t="s">
        <v>1615</v>
      </c>
      <c r="B4847" s="117" t="s">
        <v>1490</v>
      </c>
      <c r="C4847" s="140">
        <v>38533</v>
      </c>
      <c r="D4847" s="141">
        <v>0.103830004</v>
      </c>
      <c r="E4847" s="119">
        <v>1000</v>
      </c>
      <c r="F4847" s="119" t="s">
        <v>1489</v>
      </c>
      <c r="G4847" s="114">
        <f>IF([Data da Aprovação]&lt;&gt;"ESTATUTÁRIO",YEAR([Data da Aprovação]),"")</f>
        <v>2005</v>
      </c>
      <c r="H4847" s="106">
        <f>Tabela9[[#This Row],[Valor do Provento R$]]/Tabela9[[#This Row],[Provento por 1 ou 1000 Ações]]</f>
        <v>1.03830004E-4</v>
      </c>
    </row>
    <row r="4848" spans="1:8">
      <c r="A4848" s="118" t="s">
        <v>1616</v>
      </c>
      <c r="B4848" s="116" t="s">
        <v>1488</v>
      </c>
      <c r="C4848" s="138">
        <v>37376</v>
      </c>
      <c r="D4848" s="139">
        <v>0.3261</v>
      </c>
      <c r="E4848" s="118">
        <v>1000</v>
      </c>
      <c r="F4848" s="118" t="s">
        <v>1492</v>
      </c>
      <c r="G4848" s="113">
        <f>IF([Data da Aprovação]&lt;&gt;"ESTATUTÁRIO",YEAR([Data da Aprovação]),"")</f>
        <v>2002</v>
      </c>
      <c r="H4848" s="106">
        <f>Tabela9[[#This Row],[Valor do Provento R$]]/Tabela9[[#This Row],[Provento por 1 ou 1000 Ações]]</f>
        <v>3.2610000000000001E-4</v>
      </c>
    </row>
    <row r="4849" spans="1:8">
      <c r="A4849" s="119" t="s">
        <v>1616</v>
      </c>
      <c r="B4849" s="117" t="s">
        <v>1488</v>
      </c>
      <c r="C4849" s="140">
        <v>37984</v>
      </c>
      <c r="D4849" s="141">
        <v>0.4442932</v>
      </c>
      <c r="E4849" s="119">
        <v>1000</v>
      </c>
      <c r="F4849" s="119" t="s">
        <v>1489</v>
      </c>
      <c r="G4849" s="114">
        <f>IF([Data da Aprovação]&lt;&gt;"ESTATUTÁRIO",YEAR([Data da Aprovação]),"")</f>
        <v>2003</v>
      </c>
      <c r="H4849" s="106">
        <f>Tabela9[[#This Row],[Valor do Provento R$]]/Tabela9[[#This Row],[Provento por 1 ou 1000 Ações]]</f>
        <v>4.4429320000000002E-4</v>
      </c>
    </row>
    <row r="4850" spans="1:8">
      <c r="A4850" s="118" t="s">
        <v>1616</v>
      </c>
      <c r="B4850" s="116" t="s">
        <v>1488</v>
      </c>
      <c r="C4850" s="138">
        <v>38107</v>
      </c>
      <c r="D4850" s="139">
        <v>1.4222817999999999</v>
      </c>
      <c r="E4850" s="118">
        <v>1000</v>
      </c>
      <c r="F4850" s="118" t="s">
        <v>1492</v>
      </c>
      <c r="G4850" s="113">
        <f>IF([Data da Aprovação]&lt;&gt;"ESTATUTÁRIO",YEAR([Data da Aprovação]),"")</f>
        <v>2004</v>
      </c>
      <c r="H4850" s="106">
        <f>Tabela9[[#This Row],[Valor do Provento R$]]/Tabela9[[#This Row],[Provento por 1 ou 1000 Ações]]</f>
        <v>1.4222817999999999E-3</v>
      </c>
    </row>
    <row r="4851" spans="1:8">
      <c r="A4851" s="119" t="s">
        <v>1616</v>
      </c>
      <c r="B4851" s="117" t="s">
        <v>1488</v>
      </c>
      <c r="C4851" s="140">
        <v>38173</v>
      </c>
      <c r="D4851" s="141">
        <v>0.19672704699999999</v>
      </c>
      <c r="E4851" s="119">
        <v>1000</v>
      </c>
      <c r="F4851" s="119" t="s">
        <v>1489</v>
      </c>
      <c r="G4851" s="114">
        <f>IF([Data da Aprovação]&lt;&gt;"ESTATUTÁRIO",YEAR([Data da Aprovação]),"")</f>
        <v>2004</v>
      </c>
      <c r="H4851" s="106">
        <f>Tabela9[[#This Row],[Valor do Provento R$]]/Tabela9[[#This Row],[Provento por 1 ou 1000 Ações]]</f>
        <v>1.9672704699999998E-4</v>
      </c>
    </row>
    <row r="4852" spans="1:8">
      <c r="A4852" s="118" t="s">
        <v>1616</v>
      </c>
      <c r="B4852" s="116" t="s">
        <v>1488</v>
      </c>
      <c r="C4852" s="138">
        <v>38173</v>
      </c>
      <c r="D4852" s="139">
        <v>1.290140769</v>
      </c>
      <c r="E4852" s="118">
        <v>1000</v>
      </c>
      <c r="F4852" s="118" t="s">
        <v>1492</v>
      </c>
      <c r="G4852" s="113">
        <f>IF([Data da Aprovação]&lt;&gt;"ESTATUTÁRIO",YEAR([Data da Aprovação]),"")</f>
        <v>2004</v>
      </c>
      <c r="H4852" s="106">
        <f>Tabela9[[#This Row],[Valor do Provento R$]]/Tabela9[[#This Row],[Provento por 1 ou 1000 Ações]]</f>
        <v>1.2901407689999999E-3</v>
      </c>
    </row>
    <row r="4853" spans="1:8">
      <c r="A4853" s="119" t="s">
        <v>1616</v>
      </c>
      <c r="B4853" s="117" t="s">
        <v>1488</v>
      </c>
      <c r="C4853" s="140">
        <v>38573</v>
      </c>
      <c r="D4853" s="141">
        <v>2.1771157360000002</v>
      </c>
      <c r="E4853" s="119">
        <v>1000</v>
      </c>
      <c r="F4853" s="119" t="s">
        <v>1492</v>
      </c>
      <c r="G4853" s="114">
        <f>IF([Data da Aprovação]&lt;&gt;"ESTATUTÁRIO",YEAR([Data da Aprovação]),"")</f>
        <v>2005</v>
      </c>
      <c r="H4853" s="106">
        <f>Tabela9[[#This Row],[Valor do Provento R$]]/Tabela9[[#This Row],[Provento por 1 ou 1000 Ações]]</f>
        <v>2.1771157360000004E-3</v>
      </c>
    </row>
    <row r="4854" spans="1:8">
      <c r="A4854" s="118" t="s">
        <v>1616</v>
      </c>
      <c r="B4854" s="116" t="s">
        <v>1490</v>
      </c>
      <c r="C4854" s="138">
        <v>37376</v>
      </c>
      <c r="D4854" s="139">
        <v>0.35870000000000002</v>
      </c>
      <c r="E4854" s="118">
        <v>1000</v>
      </c>
      <c r="F4854" s="118" t="s">
        <v>1492</v>
      </c>
      <c r="G4854" s="113">
        <f>IF([Data da Aprovação]&lt;&gt;"ESTATUTÁRIO",YEAR([Data da Aprovação]),"")</f>
        <v>2002</v>
      </c>
      <c r="H4854" s="106">
        <f>Tabela9[[#This Row],[Valor do Provento R$]]/Tabela9[[#This Row],[Provento por 1 ou 1000 Ações]]</f>
        <v>3.5870000000000005E-4</v>
      </c>
    </row>
    <row r="4855" spans="1:8">
      <c r="A4855" s="119" t="s">
        <v>1616</v>
      </c>
      <c r="B4855" s="117" t="s">
        <v>1490</v>
      </c>
      <c r="C4855" s="140">
        <v>37984</v>
      </c>
      <c r="D4855" s="141">
        <v>0.48872260000000001</v>
      </c>
      <c r="E4855" s="119">
        <v>1000</v>
      </c>
      <c r="F4855" s="119" t="s">
        <v>1489</v>
      </c>
      <c r="G4855" s="114">
        <f>IF([Data da Aprovação]&lt;&gt;"ESTATUTÁRIO",YEAR([Data da Aprovação]),"")</f>
        <v>2003</v>
      </c>
      <c r="H4855" s="106">
        <f>Tabela9[[#This Row],[Valor do Provento R$]]/Tabela9[[#This Row],[Provento por 1 ou 1000 Ações]]</f>
        <v>4.8872260000000002E-4</v>
      </c>
    </row>
    <row r="4856" spans="1:8">
      <c r="A4856" s="118" t="s">
        <v>1616</v>
      </c>
      <c r="B4856" s="116" t="s">
        <v>1490</v>
      </c>
      <c r="C4856" s="138">
        <v>38107</v>
      </c>
      <c r="D4856" s="139">
        <v>1.5645099</v>
      </c>
      <c r="E4856" s="118">
        <v>1000</v>
      </c>
      <c r="F4856" s="118" t="s">
        <v>1492</v>
      </c>
      <c r="G4856" s="113">
        <f>IF([Data da Aprovação]&lt;&gt;"ESTATUTÁRIO",YEAR([Data da Aprovação]),"")</f>
        <v>2004</v>
      </c>
      <c r="H4856" s="106">
        <f>Tabela9[[#This Row],[Valor do Provento R$]]/Tabela9[[#This Row],[Provento por 1 ou 1000 Ações]]</f>
        <v>1.5645099E-3</v>
      </c>
    </row>
    <row r="4857" spans="1:8">
      <c r="A4857" s="119" t="s">
        <v>1616</v>
      </c>
      <c r="B4857" s="117" t="s">
        <v>1490</v>
      </c>
      <c r="C4857" s="140">
        <v>38173</v>
      </c>
      <c r="D4857" s="141">
        <v>0.216399751</v>
      </c>
      <c r="E4857" s="119">
        <v>1000</v>
      </c>
      <c r="F4857" s="119" t="s">
        <v>1489</v>
      </c>
      <c r="G4857" s="114">
        <f>IF([Data da Aprovação]&lt;&gt;"ESTATUTÁRIO",YEAR([Data da Aprovação]),"")</f>
        <v>2004</v>
      </c>
      <c r="H4857" s="106">
        <f>Tabela9[[#This Row],[Valor do Provento R$]]/Tabela9[[#This Row],[Provento por 1 ou 1000 Ações]]</f>
        <v>2.1639975099999999E-4</v>
      </c>
    </row>
    <row r="4858" spans="1:8">
      <c r="A4858" s="118" t="s">
        <v>1616</v>
      </c>
      <c r="B4858" s="116" t="s">
        <v>1490</v>
      </c>
      <c r="C4858" s="138">
        <v>38173</v>
      </c>
      <c r="D4858" s="139">
        <v>1.4191548460000001</v>
      </c>
      <c r="E4858" s="118">
        <v>1000</v>
      </c>
      <c r="F4858" s="118" t="s">
        <v>1492</v>
      </c>
      <c r="G4858" s="113">
        <f>IF([Data da Aprovação]&lt;&gt;"ESTATUTÁRIO",YEAR([Data da Aprovação]),"")</f>
        <v>2004</v>
      </c>
      <c r="H4858" s="106">
        <f>Tabela9[[#This Row],[Valor do Provento R$]]/Tabela9[[#This Row],[Provento por 1 ou 1000 Ações]]</f>
        <v>1.419154846E-3</v>
      </c>
    </row>
    <row r="4859" spans="1:8">
      <c r="A4859" s="119" t="s">
        <v>1616</v>
      </c>
      <c r="B4859" s="117" t="s">
        <v>1490</v>
      </c>
      <c r="C4859" s="140">
        <v>38573</v>
      </c>
      <c r="D4859" s="141">
        <v>2.3948273100000002</v>
      </c>
      <c r="E4859" s="119">
        <v>1000</v>
      </c>
      <c r="F4859" s="119" t="s">
        <v>1492</v>
      </c>
      <c r="G4859" s="114">
        <f>IF([Data da Aprovação]&lt;&gt;"ESTATUTÁRIO",YEAR([Data da Aprovação]),"")</f>
        <v>2005</v>
      </c>
      <c r="H4859" s="106">
        <f>Tabela9[[#This Row],[Valor do Provento R$]]/Tabela9[[#This Row],[Provento por 1 ou 1000 Ações]]</f>
        <v>2.39482731E-3</v>
      </c>
    </row>
    <row r="4860" spans="1:8">
      <c r="A4860" s="118" t="s">
        <v>1617</v>
      </c>
      <c r="B4860" s="116" t="s">
        <v>1488</v>
      </c>
      <c r="C4860" s="138">
        <v>39405</v>
      </c>
      <c r="D4860" s="139">
        <v>7.607E-3</v>
      </c>
      <c r="E4860" s="118">
        <v>1</v>
      </c>
      <c r="F4860" s="118" t="s">
        <v>1492</v>
      </c>
      <c r="G4860" s="113">
        <f>IF([Data da Aprovação]&lt;&gt;"ESTATUTÁRIO",YEAR([Data da Aprovação]),"")</f>
        <v>2007</v>
      </c>
      <c r="H4860" s="106">
        <f>Tabela9[[#This Row],[Valor do Provento R$]]/Tabela9[[#This Row],[Provento por 1 ou 1000 Ações]]</f>
        <v>7.607E-3</v>
      </c>
    </row>
    <row r="4861" spans="1:8">
      <c r="A4861" s="119" t="s">
        <v>1617</v>
      </c>
      <c r="B4861" s="117" t="s">
        <v>1488</v>
      </c>
      <c r="C4861" s="140">
        <v>39674</v>
      </c>
      <c r="D4861" s="141">
        <v>0.243691241</v>
      </c>
      <c r="E4861" s="119">
        <v>1</v>
      </c>
      <c r="F4861" s="119" t="s">
        <v>1489</v>
      </c>
      <c r="G4861" s="114">
        <f>IF([Data da Aprovação]&lt;&gt;"ESTATUTÁRIO",YEAR([Data da Aprovação]),"")</f>
        <v>2008</v>
      </c>
      <c r="H4861" s="106">
        <f>Tabela9[[#This Row],[Valor do Provento R$]]/Tabela9[[#This Row],[Provento por 1 ou 1000 Ações]]</f>
        <v>0.243691241</v>
      </c>
    </row>
    <row r="4862" spans="1:8">
      <c r="A4862" s="118" t="s">
        <v>1617</v>
      </c>
      <c r="B4862" s="116" t="s">
        <v>1488</v>
      </c>
      <c r="C4862" s="138">
        <v>39805</v>
      </c>
      <c r="D4862" s="139">
        <v>0.195074372</v>
      </c>
      <c r="E4862" s="118">
        <v>1</v>
      </c>
      <c r="F4862" s="118" t="s">
        <v>1489</v>
      </c>
      <c r="G4862" s="113">
        <f>IF([Data da Aprovação]&lt;&gt;"ESTATUTÁRIO",YEAR([Data da Aprovação]),"")</f>
        <v>2008</v>
      </c>
      <c r="H4862" s="106">
        <f>Tabela9[[#This Row],[Valor do Provento R$]]/Tabela9[[#This Row],[Provento por 1 ou 1000 Ações]]</f>
        <v>0.195074372</v>
      </c>
    </row>
    <row r="4863" spans="1:8">
      <c r="A4863" s="119" t="s">
        <v>1617</v>
      </c>
      <c r="B4863" s="117" t="s">
        <v>1488</v>
      </c>
      <c r="C4863" s="140">
        <v>40298</v>
      </c>
      <c r="D4863" s="141">
        <v>7.7716830910000007E-2</v>
      </c>
      <c r="E4863" s="119">
        <v>1</v>
      </c>
      <c r="F4863" s="119" t="s">
        <v>1492</v>
      </c>
      <c r="G4863" s="114">
        <f>IF([Data da Aprovação]&lt;&gt;"ESTATUTÁRIO",YEAR([Data da Aprovação]),"")</f>
        <v>2010</v>
      </c>
      <c r="H4863" s="106">
        <f>Tabela9[[#This Row],[Valor do Provento R$]]/Tabela9[[#This Row],[Provento por 1 ou 1000 Ações]]</f>
        <v>7.7716830910000007E-2</v>
      </c>
    </row>
    <row r="4864" spans="1:8">
      <c r="A4864" s="118" t="s">
        <v>1617</v>
      </c>
      <c r="B4864" s="116" t="s">
        <v>1488</v>
      </c>
      <c r="C4864" s="138">
        <v>40499</v>
      </c>
      <c r="D4864" s="139">
        <v>0.39</v>
      </c>
      <c r="E4864" s="118">
        <v>1</v>
      </c>
      <c r="F4864" s="118" t="s">
        <v>1492</v>
      </c>
      <c r="G4864" s="113">
        <f>IF([Data da Aprovação]&lt;&gt;"ESTATUTÁRIO",YEAR([Data da Aprovação]),"")</f>
        <v>2010</v>
      </c>
      <c r="H4864" s="106">
        <f>Tabela9[[#This Row],[Valor do Provento R$]]/Tabela9[[#This Row],[Provento por 1 ou 1000 Ações]]</f>
        <v>0.39</v>
      </c>
    </row>
    <row r="4865" spans="1:8">
      <c r="A4865" s="119" t="s">
        <v>1617</v>
      </c>
      <c r="B4865" s="117" t="s">
        <v>1488</v>
      </c>
      <c r="C4865" s="140">
        <v>40662</v>
      </c>
      <c r="D4865" s="141">
        <v>0.5</v>
      </c>
      <c r="E4865" s="119">
        <v>1</v>
      </c>
      <c r="F4865" s="119" t="s">
        <v>1492</v>
      </c>
      <c r="G4865" s="114">
        <f>IF([Data da Aprovação]&lt;&gt;"ESTATUTÁRIO",YEAR([Data da Aprovação]),"")</f>
        <v>2011</v>
      </c>
      <c r="H4865" s="106">
        <f>Tabela9[[#This Row],[Valor do Provento R$]]/Tabela9[[#This Row],[Provento por 1 ou 1000 Ações]]</f>
        <v>0.5</v>
      </c>
    </row>
    <row r="4866" spans="1:8">
      <c r="A4866" s="118" t="s">
        <v>1617</v>
      </c>
      <c r="B4866" s="116" t="s">
        <v>1488</v>
      </c>
      <c r="C4866" s="138">
        <v>41029</v>
      </c>
      <c r="D4866" s="139">
        <v>3.634690887E-2</v>
      </c>
      <c r="E4866" s="118">
        <v>1</v>
      </c>
      <c r="F4866" s="118" t="s">
        <v>1492</v>
      </c>
      <c r="G4866" s="113">
        <f>IF([Data da Aprovação]&lt;&gt;"ESTATUTÁRIO",YEAR([Data da Aprovação]),"")</f>
        <v>2012</v>
      </c>
      <c r="H4866" s="106">
        <f>Tabela9[[#This Row],[Valor do Provento R$]]/Tabela9[[#This Row],[Provento por 1 ou 1000 Ações]]</f>
        <v>3.634690887E-2</v>
      </c>
    </row>
    <row r="4867" spans="1:8">
      <c r="A4867" s="119" t="s">
        <v>1618</v>
      </c>
      <c r="B4867" s="117" t="s">
        <v>1488</v>
      </c>
      <c r="C4867" s="140">
        <v>39580</v>
      </c>
      <c r="D4867" s="141">
        <v>2.5249402000000001E-2</v>
      </c>
      <c r="E4867" s="119">
        <v>1</v>
      </c>
      <c r="F4867" s="119" t="s">
        <v>1492</v>
      </c>
      <c r="G4867" s="114">
        <f>IF([Data da Aprovação]&lt;&gt;"ESTATUTÁRIO",YEAR([Data da Aprovação]),"")</f>
        <v>2008</v>
      </c>
      <c r="H4867" s="106">
        <f>Tabela9[[#This Row],[Valor do Provento R$]]/Tabela9[[#This Row],[Provento por 1 ou 1000 Ações]]</f>
        <v>2.5249402000000001E-2</v>
      </c>
    </row>
    <row r="4868" spans="1:8">
      <c r="A4868" s="118" t="s">
        <v>1618</v>
      </c>
      <c r="B4868" s="116" t="s">
        <v>1488</v>
      </c>
      <c r="C4868" s="138">
        <v>39580</v>
      </c>
      <c r="D4868" s="139">
        <v>0.14639785199999999</v>
      </c>
      <c r="E4868" s="118">
        <v>1</v>
      </c>
      <c r="F4868" s="118" t="s">
        <v>1489</v>
      </c>
      <c r="G4868" s="113">
        <f>IF([Data da Aprovação]&lt;&gt;"ESTATUTÁRIO",YEAR([Data da Aprovação]),"")</f>
        <v>2008</v>
      </c>
      <c r="H4868" s="106">
        <f>Tabela9[[#This Row],[Valor do Provento R$]]/Tabela9[[#This Row],[Provento por 1 ou 1000 Ações]]</f>
        <v>0.14639785199999999</v>
      </c>
    </row>
    <row r="4869" spans="1:8">
      <c r="A4869" s="119" t="s">
        <v>1618</v>
      </c>
      <c r="B4869" s="117" t="s">
        <v>1488</v>
      </c>
      <c r="C4869" s="140">
        <v>39674</v>
      </c>
      <c r="D4869" s="141">
        <v>0.19033268</v>
      </c>
      <c r="E4869" s="119">
        <v>1</v>
      </c>
      <c r="F4869" s="119" t="s">
        <v>1492</v>
      </c>
      <c r="G4869" s="114">
        <f>IF([Data da Aprovação]&lt;&gt;"ESTATUTÁRIO",YEAR([Data da Aprovação]),"")</f>
        <v>2008</v>
      </c>
      <c r="H4869" s="106">
        <f>Tabela9[[#This Row],[Valor do Provento R$]]/Tabela9[[#This Row],[Provento por 1 ou 1000 Ações]]</f>
        <v>0.19033268</v>
      </c>
    </row>
    <row r="4870" spans="1:8">
      <c r="A4870" s="118" t="s">
        <v>1618</v>
      </c>
      <c r="B4870" s="116" t="s">
        <v>1488</v>
      </c>
      <c r="C4870" s="138">
        <v>39674</v>
      </c>
      <c r="D4870" s="139">
        <v>0.14863365000000001</v>
      </c>
      <c r="E4870" s="118">
        <v>1</v>
      </c>
      <c r="F4870" s="118" t="s">
        <v>1489</v>
      </c>
      <c r="G4870" s="113">
        <f>IF([Data da Aprovação]&lt;&gt;"ESTATUTÁRIO",YEAR([Data da Aprovação]),"")</f>
        <v>2008</v>
      </c>
      <c r="H4870" s="106">
        <f>Tabela9[[#This Row],[Valor do Provento R$]]/Tabela9[[#This Row],[Provento por 1 ou 1000 Ações]]</f>
        <v>0.14863365000000001</v>
      </c>
    </row>
    <row r="4871" spans="1:8">
      <c r="A4871" s="119" t="s">
        <v>1618</v>
      </c>
      <c r="B4871" s="117" t="s">
        <v>1488</v>
      </c>
      <c r="C4871" s="140">
        <v>39765</v>
      </c>
      <c r="D4871" s="141">
        <v>0.12500231000000001</v>
      </c>
      <c r="E4871" s="119">
        <v>1</v>
      </c>
      <c r="F4871" s="119" t="s">
        <v>1492</v>
      </c>
      <c r="G4871" s="114">
        <f>IF([Data da Aprovação]&lt;&gt;"ESTATUTÁRIO",YEAR([Data da Aprovação]),"")</f>
        <v>2008</v>
      </c>
      <c r="H4871" s="106">
        <f>Tabela9[[#This Row],[Valor do Provento R$]]/Tabela9[[#This Row],[Provento por 1 ou 1000 Ações]]</f>
        <v>0.12500231000000001</v>
      </c>
    </row>
    <row r="4872" spans="1:8">
      <c r="A4872" s="118" t="s">
        <v>1618</v>
      </c>
      <c r="B4872" s="116" t="s">
        <v>1488</v>
      </c>
      <c r="C4872" s="138">
        <v>39765</v>
      </c>
      <c r="D4872" s="139">
        <v>0.16041806</v>
      </c>
      <c r="E4872" s="118">
        <v>1</v>
      </c>
      <c r="F4872" s="118" t="s">
        <v>1489</v>
      </c>
      <c r="G4872" s="113">
        <f>IF([Data da Aprovação]&lt;&gt;"ESTATUTÁRIO",YEAR([Data da Aprovação]),"")</f>
        <v>2008</v>
      </c>
      <c r="H4872" s="106">
        <f>Tabela9[[#This Row],[Valor do Provento R$]]/Tabela9[[#This Row],[Provento por 1 ou 1000 Ações]]</f>
        <v>0.16041806</v>
      </c>
    </row>
    <row r="4873" spans="1:8">
      <c r="A4873" s="119" t="s">
        <v>1618</v>
      </c>
      <c r="B4873" s="117" t="s">
        <v>1488</v>
      </c>
      <c r="C4873" s="140">
        <v>39926</v>
      </c>
      <c r="D4873" s="141">
        <v>3.8159999999999999E-2</v>
      </c>
      <c r="E4873" s="119">
        <v>1</v>
      </c>
      <c r="F4873" s="119" t="s">
        <v>1492</v>
      </c>
      <c r="G4873" s="114">
        <f>IF([Data da Aprovação]&lt;&gt;"ESTATUTÁRIO",YEAR([Data da Aprovação]),"")</f>
        <v>2009</v>
      </c>
      <c r="H4873" s="106">
        <f>Tabela9[[#This Row],[Valor do Provento R$]]/Tabela9[[#This Row],[Provento por 1 ou 1000 Ações]]</f>
        <v>3.8159999999999999E-2</v>
      </c>
    </row>
    <row r="4874" spans="1:8">
      <c r="A4874" s="118" t="s">
        <v>1618</v>
      </c>
      <c r="B4874" s="116" t="s">
        <v>1488</v>
      </c>
      <c r="C4874" s="138">
        <v>39937</v>
      </c>
      <c r="D4874" s="139">
        <v>0.12092667999999999</v>
      </c>
      <c r="E4874" s="118">
        <v>1</v>
      </c>
      <c r="F4874" s="118" t="s">
        <v>1492</v>
      </c>
      <c r="G4874" s="113">
        <f>IF([Data da Aprovação]&lt;&gt;"ESTATUTÁRIO",YEAR([Data da Aprovação]),"")</f>
        <v>2009</v>
      </c>
      <c r="H4874" s="106">
        <f>Tabela9[[#This Row],[Valor do Provento R$]]/Tabela9[[#This Row],[Provento por 1 ou 1000 Ações]]</f>
        <v>0.12092667999999999</v>
      </c>
    </row>
    <row r="4875" spans="1:8">
      <c r="A4875" s="119" t="s">
        <v>1618</v>
      </c>
      <c r="B4875" s="117" t="s">
        <v>1488</v>
      </c>
      <c r="C4875" s="140">
        <v>39937</v>
      </c>
      <c r="D4875" s="141">
        <v>0.20020363999999999</v>
      </c>
      <c r="E4875" s="119">
        <v>1</v>
      </c>
      <c r="F4875" s="119" t="s">
        <v>1489</v>
      </c>
      <c r="G4875" s="114">
        <f>IF([Data da Aprovação]&lt;&gt;"ESTATUTÁRIO",YEAR([Data da Aprovação]),"")</f>
        <v>2009</v>
      </c>
      <c r="H4875" s="106">
        <f>Tabela9[[#This Row],[Valor do Provento R$]]/Tabela9[[#This Row],[Provento por 1 ou 1000 Ações]]</f>
        <v>0.20020363999999999</v>
      </c>
    </row>
    <row r="4876" spans="1:8">
      <c r="A4876" s="118" t="s">
        <v>1618</v>
      </c>
      <c r="B4876" s="116" t="s">
        <v>1488</v>
      </c>
      <c r="C4876" s="138">
        <v>39986</v>
      </c>
      <c r="D4876" s="139">
        <v>0.10162924</v>
      </c>
      <c r="E4876" s="118">
        <v>1</v>
      </c>
      <c r="F4876" s="118" t="s">
        <v>1489</v>
      </c>
      <c r="G4876" s="113">
        <f>IF([Data da Aprovação]&lt;&gt;"ESTATUTÁRIO",YEAR([Data da Aprovação]),"")</f>
        <v>2009</v>
      </c>
      <c r="H4876" s="106">
        <f>Tabela9[[#This Row],[Valor do Provento R$]]/Tabela9[[#This Row],[Provento por 1 ou 1000 Ações]]</f>
        <v>0.10162924</v>
      </c>
    </row>
    <row r="4877" spans="1:8">
      <c r="A4877" s="119" t="s">
        <v>1618</v>
      </c>
      <c r="B4877" s="117" t="s">
        <v>1488</v>
      </c>
      <c r="C4877" s="140">
        <v>40030</v>
      </c>
      <c r="D4877" s="141">
        <v>0.26223215</v>
      </c>
      <c r="E4877" s="119">
        <v>1</v>
      </c>
      <c r="F4877" s="119" t="s">
        <v>1492</v>
      </c>
      <c r="G4877" s="114">
        <f>IF([Data da Aprovação]&lt;&gt;"ESTATUTÁRIO",YEAR([Data da Aprovação]),"")</f>
        <v>2009</v>
      </c>
      <c r="H4877" s="106">
        <f>Tabela9[[#This Row],[Valor do Provento R$]]/Tabela9[[#This Row],[Provento por 1 ou 1000 Ações]]</f>
        <v>0.26223215</v>
      </c>
    </row>
    <row r="4878" spans="1:8">
      <c r="A4878" s="118" t="s">
        <v>1618</v>
      </c>
      <c r="B4878" s="116" t="s">
        <v>1488</v>
      </c>
      <c r="C4878" s="138">
        <v>40038</v>
      </c>
      <c r="D4878" s="139">
        <v>3.7877600600000001</v>
      </c>
      <c r="E4878" s="118">
        <v>1</v>
      </c>
      <c r="F4878" s="118" t="s">
        <v>1499</v>
      </c>
      <c r="G4878" s="113">
        <f>IF([Data da Aprovação]&lt;&gt;"ESTATUTÁRIO",YEAR([Data da Aprovação]),"")</f>
        <v>2009</v>
      </c>
      <c r="H4878" s="106">
        <f>Tabela9[[#This Row],[Valor do Provento R$]]/Tabela9[[#This Row],[Provento por 1 ou 1000 Ações]]</f>
        <v>3.7877600600000001</v>
      </c>
    </row>
    <row r="4879" spans="1:8">
      <c r="A4879" s="119" t="s">
        <v>1618</v>
      </c>
      <c r="B4879" s="117" t="s">
        <v>1488</v>
      </c>
      <c r="C4879" s="140">
        <v>40084</v>
      </c>
      <c r="D4879" s="141">
        <v>0.10842559</v>
      </c>
      <c r="E4879" s="119">
        <v>1</v>
      </c>
      <c r="F4879" s="119" t="s">
        <v>1489</v>
      </c>
      <c r="G4879" s="114">
        <f>IF([Data da Aprovação]&lt;&gt;"ESTATUTÁRIO",YEAR([Data da Aprovação]),"")</f>
        <v>2009</v>
      </c>
      <c r="H4879" s="106">
        <f>Tabela9[[#This Row],[Valor do Provento R$]]/Tabela9[[#This Row],[Provento por 1 ou 1000 Ações]]</f>
        <v>0.10842559</v>
      </c>
    </row>
    <row r="4880" spans="1:8">
      <c r="A4880" s="118" t="s">
        <v>1618</v>
      </c>
      <c r="B4880" s="116" t="s">
        <v>1488</v>
      </c>
      <c r="C4880" s="138">
        <v>40123</v>
      </c>
      <c r="D4880" s="139">
        <v>0.24479877999999999</v>
      </c>
      <c r="E4880" s="118">
        <v>1</v>
      </c>
      <c r="F4880" s="118" t="s">
        <v>1492</v>
      </c>
      <c r="G4880" s="113">
        <f>IF([Data da Aprovação]&lt;&gt;"ESTATUTÁRIO",YEAR([Data da Aprovação]),"")</f>
        <v>2009</v>
      </c>
      <c r="H4880" s="106">
        <f>Tabela9[[#This Row],[Valor do Provento R$]]/Tabela9[[#This Row],[Provento por 1 ou 1000 Ações]]</f>
        <v>0.24479877999999999</v>
      </c>
    </row>
    <row r="4881" spans="1:8">
      <c r="A4881" s="119" t="s">
        <v>1618</v>
      </c>
      <c r="B4881" s="117" t="s">
        <v>1488</v>
      </c>
      <c r="C4881" s="140">
        <v>40175</v>
      </c>
      <c r="D4881" s="141">
        <v>8.3653240000000004E-2</v>
      </c>
      <c r="E4881" s="119">
        <v>1</v>
      </c>
      <c r="F4881" s="119" t="s">
        <v>1489</v>
      </c>
      <c r="G4881" s="114">
        <f>IF([Data da Aprovação]&lt;&gt;"ESTATUTÁRIO",YEAR([Data da Aprovação]),"")</f>
        <v>2009</v>
      </c>
      <c r="H4881" s="106">
        <f>Tabela9[[#This Row],[Valor do Provento R$]]/Tabela9[[#This Row],[Provento por 1 ou 1000 Ações]]</f>
        <v>8.3653240000000004E-2</v>
      </c>
    </row>
    <row r="4882" spans="1:8">
      <c r="A4882" s="118" t="s">
        <v>1618</v>
      </c>
      <c r="B4882" s="116" t="s">
        <v>1488</v>
      </c>
      <c r="C4882" s="138">
        <v>40266</v>
      </c>
      <c r="D4882" s="139">
        <v>8.7996409999999997E-2</v>
      </c>
      <c r="E4882" s="118">
        <v>1</v>
      </c>
      <c r="F4882" s="118" t="s">
        <v>1489</v>
      </c>
      <c r="G4882" s="113">
        <f>IF([Data da Aprovação]&lt;&gt;"ESTATUTÁRIO",YEAR([Data da Aprovação]),"")</f>
        <v>2010</v>
      </c>
      <c r="H4882" s="106">
        <f>Tabela9[[#This Row],[Valor do Provento R$]]/Tabela9[[#This Row],[Provento por 1 ou 1000 Ações]]</f>
        <v>8.7996409999999997E-2</v>
      </c>
    </row>
    <row r="4883" spans="1:8">
      <c r="A4883" s="119" t="s">
        <v>1618</v>
      </c>
      <c r="B4883" s="117" t="s">
        <v>1488</v>
      </c>
      <c r="C4883" s="140">
        <v>40287</v>
      </c>
      <c r="D4883" s="141">
        <v>0.2082089</v>
      </c>
      <c r="E4883" s="119">
        <v>1</v>
      </c>
      <c r="F4883" s="119" t="s">
        <v>1492</v>
      </c>
      <c r="G4883" s="114">
        <f>IF([Data da Aprovação]&lt;&gt;"ESTATUTÁRIO",YEAR([Data da Aprovação]),"")</f>
        <v>2010</v>
      </c>
      <c r="H4883" s="106">
        <f>Tabela9[[#This Row],[Valor do Provento R$]]/Tabela9[[#This Row],[Provento por 1 ou 1000 Ações]]</f>
        <v>0.2082089</v>
      </c>
    </row>
    <row r="4884" spans="1:8">
      <c r="A4884" s="118" t="s">
        <v>1618</v>
      </c>
      <c r="B4884" s="116" t="s">
        <v>1488</v>
      </c>
      <c r="C4884" s="138">
        <v>40287</v>
      </c>
      <c r="D4884" s="139">
        <v>1.88440228</v>
      </c>
      <c r="E4884" s="118">
        <v>1</v>
      </c>
      <c r="F4884" s="118" t="s">
        <v>1499</v>
      </c>
      <c r="G4884" s="113">
        <f>IF([Data da Aprovação]&lt;&gt;"ESTATUTÁRIO",YEAR([Data da Aprovação]),"")</f>
        <v>2010</v>
      </c>
      <c r="H4884" s="106">
        <f>Tabela9[[#This Row],[Valor do Provento R$]]/Tabela9[[#This Row],[Provento por 1 ou 1000 Ações]]</f>
        <v>1.88440228</v>
      </c>
    </row>
    <row r="4885" spans="1:8">
      <c r="A4885" s="119" t="s">
        <v>1618</v>
      </c>
      <c r="B4885" s="117" t="s">
        <v>1488</v>
      </c>
      <c r="C4885" s="140">
        <v>40308</v>
      </c>
      <c r="D4885" s="141">
        <v>0.20895172000000001</v>
      </c>
      <c r="E4885" s="119">
        <v>1</v>
      </c>
      <c r="F4885" s="119" t="s">
        <v>1492</v>
      </c>
      <c r="G4885" s="114">
        <f>IF([Data da Aprovação]&lt;&gt;"ESTATUTÁRIO",YEAR([Data da Aprovação]),"")</f>
        <v>2010</v>
      </c>
      <c r="H4885" s="106">
        <f>Tabela9[[#This Row],[Valor do Provento R$]]/Tabela9[[#This Row],[Provento por 1 ou 1000 Ações]]</f>
        <v>0.20895172000000001</v>
      </c>
    </row>
    <row r="4886" spans="1:8">
      <c r="A4886" s="118" t="s">
        <v>1618</v>
      </c>
      <c r="B4886" s="116" t="s">
        <v>1488</v>
      </c>
      <c r="C4886" s="138">
        <v>40357</v>
      </c>
      <c r="D4886" s="139">
        <v>0.13554253999999999</v>
      </c>
      <c r="E4886" s="118">
        <v>1</v>
      </c>
      <c r="F4886" s="118" t="s">
        <v>1489</v>
      </c>
      <c r="G4886" s="113">
        <f>IF([Data da Aprovação]&lt;&gt;"ESTATUTÁRIO",YEAR([Data da Aprovação]),"")</f>
        <v>2010</v>
      </c>
      <c r="H4886" s="106">
        <f>Tabela9[[#This Row],[Valor do Provento R$]]/Tabela9[[#This Row],[Provento por 1 ou 1000 Ações]]</f>
        <v>0.13554253999999999</v>
      </c>
    </row>
    <row r="4887" spans="1:8">
      <c r="A4887" s="119" t="s">
        <v>1618</v>
      </c>
      <c r="B4887" s="117" t="s">
        <v>1488</v>
      </c>
      <c r="C4887" s="140">
        <v>40400</v>
      </c>
      <c r="D4887" s="141">
        <v>0.10106912999999999</v>
      </c>
      <c r="E4887" s="119">
        <v>1</v>
      </c>
      <c r="F4887" s="119" t="s">
        <v>1492</v>
      </c>
      <c r="G4887" s="114">
        <f>IF([Data da Aprovação]&lt;&gt;"ESTATUTÁRIO",YEAR([Data da Aprovação]),"")</f>
        <v>2010</v>
      </c>
      <c r="H4887" s="106">
        <f>Tabela9[[#This Row],[Valor do Provento R$]]/Tabela9[[#This Row],[Provento por 1 ou 1000 Ações]]</f>
        <v>0.10106912999999999</v>
      </c>
    </row>
    <row r="4888" spans="1:8">
      <c r="A4888" s="118" t="s">
        <v>1618</v>
      </c>
      <c r="B4888" s="116" t="s">
        <v>1488</v>
      </c>
      <c r="C4888" s="138">
        <v>40400</v>
      </c>
      <c r="D4888" s="139">
        <v>8.5876610000000006E-2</v>
      </c>
      <c r="E4888" s="118">
        <v>1</v>
      </c>
      <c r="F4888" s="118" t="s">
        <v>1489</v>
      </c>
      <c r="G4888" s="113">
        <f>IF([Data da Aprovação]&lt;&gt;"ESTATUTÁRIO",YEAR([Data da Aprovação]),"")</f>
        <v>2010</v>
      </c>
      <c r="H4888" s="106">
        <f>Tabela9[[#This Row],[Valor do Provento R$]]/Tabela9[[#This Row],[Provento por 1 ou 1000 Ações]]</f>
        <v>8.5876610000000006E-2</v>
      </c>
    </row>
    <row r="4889" spans="1:8">
      <c r="A4889" s="119" t="s">
        <v>1618</v>
      </c>
      <c r="B4889" s="117" t="s">
        <v>1488</v>
      </c>
      <c r="C4889" s="140">
        <v>40448</v>
      </c>
      <c r="D4889" s="141">
        <v>0.11272707</v>
      </c>
      <c r="E4889" s="119">
        <v>1</v>
      </c>
      <c r="F4889" s="119" t="s">
        <v>1489</v>
      </c>
      <c r="G4889" s="114">
        <f>IF([Data da Aprovação]&lt;&gt;"ESTATUTÁRIO",YEAR([Data da Aprovação]),"")</f>
        <v>2010</v>
      </c>
      <c r="H4889" s="106">
        <f>Tabela9[[#This Row],[Valor do Provento R$]]/Tabela9[[#This Row],[Provento por 1 ou 1000 Ações]]</f>
        <v>0.11272707</v>
      </c>
    </row>
    <row r="4890" spans="1:8">
      <c r="A4890" s="118" t="s">
        <v>1618</v>
      </c>
      <c r="B4890" s="116" t="s">
        <v>1488</v>
      </c>
      <c r="C4890" s="138">
        <v>40487</v>
      </c>
      <c r="D4890" s="139">
        <v>0.21438550000000001</v>
      </c>
      <c r="E4890" s="118">
        <v>1</v>
      </c>
      <c r="F4890" s="118" t="s">
        <v>1492</v>
      </c>
      <c r="G4890" s="113">
        <f>IF([Data da Aprovação]&lt;&gt;"ESTATUTÁRIO",YEAR([Data da Aprovação]),"")</f>
        <v>2010</v>
      </c>
      <c r="H4890" s="106">
        <f>Tabela9[[#This Row],[Valor do Provento R$]]/Tabela9[[#This Row],[Provento por 1 ou 1000 Ações]]</f>
        <v>0.21438550000000001</v>
      </c>
    </row>
    <row r="4891" spans="1:8">
      <c r="A4891" s="119" t="s">
        <v>1618</v>
      </c>
      <c r="B4891" s="117" t="s">
        <v>1488</v>
      </c>
      <c r="C4891" s="140">
        <v>40539</v>
      </c>
      <c r="D4891" s="141">
        <v>6.3398360000000001E-2</v>
      </c>
      <c r="E4891" s="119">
        <v>1</v>
      </c>
      <c r="F4891" s="119" t="s">
        <v>1489</v>
      </c>
      <c r="G4891" s="114">
        <f>IF([Data da Aprovação]&lt;&gt;"ESTATUTÁRIO",YEAR([Data da Aprovação]),"")</f>
        <v>2010</v>
      </c>
      <c r="H4891" s="106">
        <f>Tabela9[[#This Row],[Valor do Provento R$]]/Tabela9[[#This Row],[Provento por 1 ou 1000 Ações]]</f>
        <v>6.3398360000000001E-2</v>
      </c>
    </row>
    <row r="4892" spans="1:8">
      <c r="A4892" s="118" t="s">
        <v>1618</v>
      </c>
      <c r="B4892" s="116" t="s">
        <v>1488</v>
      </c>
      <c r="C4892" s="138">
        <v>40836</v>
      </c>
      <c r="D4892" s="139">
        <v>0.14126329000000001</v>
      </c>
      <c r="E4892" s="118">
        <v>1</v>
      </c>
      <c r="F4892" s="118" t="s">
        <v>1489</v>
      </c>
      <c r="G4892" s="113">
        <f>IF([Data da Aprovação]&lt;&gt;"ESTATUTÁRIO",YEAR([Data da Aprovação]),"")</f>
        <v>2011</v>
      </c>
      <c r="H4892" s="106">
        <f>Tabela9[[#This Row],[Valor do Provento R$]]/Tabela9[[#This Row],[Provento por 1 ou 1000 Ações]]</f>
        <v>0.14126329000000001</v>
      </c>
    </row>
    <row r="4893" spans="1:8">
      <c r="A4893" s="119" t="s">
        <v>1618</v>
      </c>
      <c r="B4893" s="117" t="s">
        <v>1488</v>
      </c>
      <c r="C4893" s="140">
        <v>40897</v>
      </c>
      <c r="D4893" s="141">
        <v>4.9641680000000001E-2</v>
      </c>
      <c r="E4893" s="119">
        <v>1</v>
      </c>
      <c r="F4893" s="119" t="s">
        <v>1489</v>
      </c>
      <c r="G4893" s="114">
        <f>IF([Data da Aprovação]&lt;&gt;"ESTATUTÁRIO",YEAR([Data da Aprovação]),"")</f>
        <v>2011</v>
      </c>
      <c r="H4893" s="106">
        <f>Tabela9[[#This Row],[Valor do Provento R$]]/Tabela9[[#This Row],[Provento por 1 ou 1000 Ações]]</f>
        <v>4.9641680000000001E-2</v>
      </c>
    </row>
    <row r="4894" spans="1:8">
      <c r="A4894" s="118" t="s">
        <v>1618</v>
      </c>
      <c r="B4894" s="116" t="s">
        <v>1488</v>
      </c>
      <c r="C4894" s="138">
        <v>41023</v>
      </c>
      <c r="D4894" s="139">
        <v>1.1496368E-2</v>
      </c>
      <c r="E4894" s="118">
        <v>1</v>
      </c>
      <c r="F4894" s="118" t="s">
        <v>1492</v>
      </c>
      <c r="G4894" s="113">
        <f>IF([Data da Aprovação]&lt;&gt;"ESTATUTÁRIO",YEAR([Data da Aprovação]),"")</f>
        <v>2012</v>
      </c>
      <c r="H4894" s="106">
        <f>Tabela9[[#This Row],[Valor do Provento R$]]/Tabela9[[#This Row],[Provento por 1 ou 1000 Ações]]</f>
        <v>1.1496368E-2</v>
      </c>
    </row>
    <row r="4895" spans="1:8">
      <c r="A4895" s="119" t="s">
        <v>1618</v>
      </c>
      <c r="B4895" s="117" t="s">
        <v>1488</v>
      </c>
      <c r="C4895" s="140">
        <v>41057</v>
      </c>
      <c r="D4895" s="141">
        <v>0.1126486</v>
      </c>
      <c r="E4895" s="119">
        <v>1</v>
      </c>
      <c r="F4895" s="119" t="s">
        <v>1489</v>
      </c>
      <c r="G4895" s="114">
        <f>IF([Data da Aprovação]&lt;&gt;"ESTATUTÁRIO",YEAR([Data da Aprovação]),"")</f>
        <v>2012</v>
      </c>
      <c r="H4895" s="106">
        <f>Tabela9[[#This Row],[Valor do Provento R$]]/Tabela9[[#This Row],[Provento por 1 ou 1000 Ações]]</f>
        <v>0.1126486</v>
      </c>
    </row>
    <row r="4896" spans="1:8">
      <c r="A4896" s="118" t="s">
        <v>1618</v>
      </c>
      <c r="B4896" s="116" t="s">
        <v>1488</v>
      </c>
      <c r="C4896" s="138">
        <v>41145</v>
      </c>
      <c r="D4896" s="139">
        <v>6.3380279999999997E-2</v>
      </c>
      <c r="E4896" s="118">
        <v>1</v>
      </c>
      <c r="F4896" s="118" t="s">
        <v>1489</v>
      </c>
      <c r="G4896" s="113">
        <f>IF([Data da Aprovação]&lt;&gt;"ESTATUTÁRIO",YEAR([Data da Aprovação]),"")</f>
        <v>2012</v>
      </c>
      <c r="H4896" s="106">
        <f>Tabela9[[#This Row],[Valor do Provento R$]]/Tabela9[[#This Row],[Provento por 1 ou 1000 Ações]]</f>
        <v>6.3380279999999997E-2</v>
      </c>
    </row>
    <row r="4897" spans="1:8">
      <c r="A4897" s="119" t="s">
        <v>1618</v>
      </c>
      <c r="B4897" s="117" t="s">
        <v>1488</v>
      </c>
      <c r="C4897" s="140">
        <v>41358</v>
      </c>
      <c r="D4897" s="141">
        <v>6.053095E-2</v>
      </c>
      <c r="E4897" s="119">
        <v>1</v>
      </c>
      <c r="F4897" s="119" t="s">
        <v>1489</v>
      </c>
      <c r="G4897" s="114">
        <f>IF([Data da Aprovação]&lt;&gt;"ESTATUTÁRIO",YEAR([Data da Aprovação]),"")</f>
        <v>2013</v>
      </c>
      <c r="H4897" s="106">
        <f>Tabela9[[#This Row],[Valor do Provento R$]]/Tabela9[[#This Row],[Provento por 1 ou 1000 Ações]]</f>
        <v>6.053095E-2</v>
      </c>
    </row>
    <row r="4898" spans="1:8">
      <c r="A4898" s="118" t="s">
        <v>1618</v>
      </c>
      <c r="B4898" s="116" t="s">
        <v>1488</v>
      </c>
      <c r="C4898" s="138">
        <v>41423</v>
      </c>
      <c r="D4898" s="139">
        <v>0.11379752999999999</v>
      </c>
      <c r="E4898" s="118">
        <v>1</v>
      </c>
      <c r="F4898" s="118" t="s">
        <v>1489</v>
      </c>
      <c r="G4898" s="113">
        <f>IF([Data da Aprovação]&lt;&gt;"ESTATUTÁRIO",YEAR([Data da Aprovação]),"")</f>
        <v>2013</v>
      </c>
      <c r="H4898" s="106">
        <f>Tabela9[[#This Row],[Valor do Provento R$]]/Tabela9[[#This Row],[Provento por 1 ou 1000 Ações]]</f>
        <v>0.11379752999999999</v>
      </c>
    </row>
    <row r="4899" spans="1:8">
      <c r="A4899" s="119" t="s">
        <v>1618</v>
      </c>
      <c r="B4899" s="117" t="s">
        <v>1488</v>
      </c>
      <c r="C4899" s="140">
        <v>41509</v>
      </c>
      <c r="D4899" s="141">
        <v>0.10242247</v>
      </c>
      <c r="E4899" s="119">
        <v>1</v>
      </c>
      <c r="F4899" s="119" t="s">
        <v>1489</v>
      </c>
      <c r="G4899" s="114">
        <f>IF([Data da Aprovação]&lt;&gt;"ESTATUTÁRIO",YEAR([Data da Aprovação]),"")</f>
        <v>2013</v>
      </c>
      <c r="H4899" s="106">
        <f>Tabela9[[#This Row],[Valor do Provento R$]]/Tabela9[[#This Row],[Provento por 1 ou 1000 Ações]]</f>
        <v>0.10242247</v>
      </c>
    </row>
    <row r="4900" spans="1:8">
      <c r="A4900" s="118" t="s">
        <v>1618</v>
      </c>
      <c r="B4900" s="116" t="s">
        <v>1488</v>
      </c>
      <c r="C4900" s="138">
        <v>41635</v>
      </c>
      <c r="D4900" s="139">
        <v>4.345926E-2</v>
      </c>
      <c r="E4900" s="118">
        <v>1</v>
      </c>
      <c r="F4900" s="118" t="s">
        <v>1489</v>
      </c>
      <c r="G4900" s="113">
        <f>IF([Data da Aprovação]&lt;&gt;"ESTATUTÁRIO",YEAR([Data da Aprovação]),"")</f>
        <v>2013</v>
      </c>
      <c r="H4900" s="106">
        <f>Tabela9[[#This Row],[Valor do Provento R$]]/Tabela9[[#This Row],[Provento por 1 ou 1000 Ações]]</f>
        <v>4.345926E-2</v>
      </c>
    </row>
    <row r="4901" spans="1:8">
      <c r="A4901" s="119" t="s">
        <v>1619</v>
      </c>
      <c r="B4901" s="117" t="s">
        <v>1488</v>
      </c>
      <c r="C4901" s="140">
        <v>40298</v>
      </c>
      <c r="D4901" s="141">
        <v>5.6401503999999998E-2</v>
      </c>
      <c r="E4901" s="119">
        <v>1</v>
      </c>
      <c r="F4901" s="119" t="s">
        <v>1492</v>
      </c>
      <c r="G4901" s="114">
        <f>IF([Data da Aprovação]&lt;&gt;"ESTATUTÁRIO",YEAR([Data da Aprovação]),"")</f>
        <v>2010</v>
      </c>
      <c r="H4901" s="106">
        <f>Tabela9[[#This Row],[Valor do Provento R$]]/Tabela9[[#This Row],[Provento por 1 ou 1000 Ações]]</f>
        <v>5.6401503999999998E-2</v>
      </c>
    </row>
    <row r="4902" spans="1:8">
      <c r="A4902" s="118" t="s">
        <v>1619</v>
      </c>
      <c r="B4902" s="116" t="s">
        <v>1488</v>
      </c>
      <c r="C4902" s="138">
        <v>40533</v>
      </c>
      <c r="D4902" s="139">
        <v>0.16332962500000001</v>
      </c>
      <c r="E4902" s="118">
        <v>1</v>
      </c>
      <c r="F4902" s="118" t="s">
        <v>1489</v>
      </c>
      <c r="G4902" s="113">
        <f>IF([Data da Aprovação]&lt;&gt;"ESTATUTÁRIO",YEAR([Data da Aprovação]),"")</f>
        <v>2010</v>
      </c>
      <c r="H4902" s="106">
        <f>Tabela9[[#This Row],[Valor do Provento R$]]/Tabela9[[#This Row],[Provento por 1 ou 1000 Ações]]</f>
        <v>0.16332962500000001</v>
      </c>
    </row>
    <row r="4903" spans="1:8">
      <c r="A4903" s="119" t="s">
        <v>1619</v>
      </c>
      <c r="B4903" s="117" t="s">
        <v>1488</v>
      </c>
      <c r="C4903" s="140">
        <v>40659</v>
      </c>
      <c r="D4903" s="141">
        <v>0.17069668099999999</v>
      </c>
      <c r="E4903" s="119">
        <v>1</v>
      </c>
      <c r="F4903" s="119" t="s">
        <v>1492</v>
      </c>
      <c r="G4903" s="114">
        <f>IF([Data da Aprovação]&lt;&gt;"ESTATUTÁRIO",YEAR([Data da Aprovação]),"")</f>
        <v>2011</v>
      </c>
      <c r="H4903" s="106">
        <f>Tabela9[[#This Row],[Valor do Provento R$]]/Tabela9[[#This Row],[Provento por 1 ou 1000 Ações]]</f>
        <v>0.17069668099999999</v>
      </c>
    </row>
    <row r="4904" spans="1:8">
      <c r="A4904" s="118" t="s">
        <v>1619</v>
      </c>
      <c r="B4904" s="116" t="s">
        <v>1488</v>
      </c>
      <c r="C4904" s="138">
        <v>40891</v>
      </c>
      <c r="D4904" s="139">
        <v>0.16275999999999999</v>
      </c>
      <c r="E4904" s="118">
        <v>1</v>
      </c>
      <c r="F4904" s="118" t="s">
        <v>1489</v>
      </c>
      <c r="G4904" s="113">
        <f>IF([Data da Aprovação]&lt;&gt;"ESTATUTÁRIO",YEAR([Data da Aprovação]),"")</f>
        <v>2011</v>
      </c>
      <c r="H4904" s="106">
        <f>Tabela9[[#This Row],[Valor do Provento R$]]/Tabela9[[#This Row],[Provento por 1 ou 1000 Ações]]</f>
        <v>0.16275999999999999</v>
      </c>
    </row>
    <row r="4905" spans="1:8">
      <c r="A4905" s="119" t="s">
        <v>1619</v>
      </c>
      <c r="B4905" s="117" t="s">
        <v>1488</v>
      </c>
      <c r="C4905" s="140">
        <v>41263</v>
      </c>
      <c r="D4905" s="141">
        <v>0.16794231200000001</v>
      </c>
      <c r="E4905" s="119">
        <v>1</v>
      </c>
      <c r="F4905" s="119" t="s">
        <v>1489</v>
      </c>
      <c r="G4905" s="114">
        <f>IF([Data da Aprovação]&lt;&gt;"ESTATUTÁRIO",YEAR([Data da Aprovação]),"")</f>
        <v>2012</v>
      </c>
      <c r="H4905" s="106">
        <f>Tabela9[[#This Row],[Valor do Provento R$]]/Tabela9[[#This Row],[Provento por 1 ou 1000 Ações]]</f>
        <v>0.16794231200000001</v>
      </c>
    </row>
    <row r="4906" spans="1:8">
      <c r="A4906" s="118" t="s">
        <v>1620</v>
      </c>
      <c r="B4906" s="116" t="s">
        <v>1488</v>
      </c>
      <c r="C4906" s="138">
        <v>39566</v>
      </c>
      <c r="D4906" s="139">
        <v>6.2170000000000003E-2</v>
      </c>
      <c r="E4906" s="118">
        <v>1</v>
      </c>
      <c r="F4906" s="118" t="s">
        <v>1492</v>
      </c>
      <c r="G4906" s="113">
        <f>IF([Data da Aprovação]&lt;&gt;"ESTATUTÁRIO",YEAR([Data da Aprovação]),"")</f>
        <v>2008</v>
      </c>
      <c r="H4906" s="106">
        <f>Tabela9[[#This Row],[Valor do Provento R$]]/Tabela9[[#This Row],[Provento por 1 ou 1000 Ações]]</f>
        <v>6.2170000000000003E-2</v>
      </c>
    </row>
    <row r="4907" spans="1:8">
      <c r="A4907" s="119" t="s">
        <v>1620</v>
      </c>
      <c r="B4907" s="117" t="s">
        <v>1488</v>
      </c>
      <c r="C4907" s="140">
        <v>39931</v>
      </c>
      <c r="D4907" s="141">
        <v>9.2030470000000003E-2</v>
      </c>
      <c r="E4907" s="119">
        <v>1</v>
      </c>
      <c r="F4907" s="119" t="s">
        <v>1492</v>
      </c>
      <c r="G4907" s="114">
        <f>IF([Data da Aprovação]&lt;&gt;"ESTATUTÁRIO",YEAR([Data da Aprovação]),"")</f>
        <v>2009</v>
      </c>
      <c r="H4907" s="106">
        <f>Tabela9[[#This Row],[Valor do Provento R$]]/Tabela9[[#This Row],[Provento por 1 ou 1000 Ações]]</f>
        <v>9.2030470000000003E-2</v>
      </c>
    </row>
    <row r="4908" spans="1:8">
      <c r="A4908" s="118" t="s">
        <v>1620</v>
      </c>
      <c r="B4908" s="116" t="s">
        <v>1488</v>
      </c>
      <c r="C4908" s="138">
        <v>40297</v>
      </c>
      <c r="D4908" s="139">
        <v>0.17169854300000001</v>
      </c>
      <c r="E4908" s="118">
        <v>1</v>
      </c>
      <c r="F4908" s="118" t="s">
        <v>1492</v>
      </c>
      <c r="G4908" s="113">
        <f>IF([Data da Aprovação]&lt;&gt;"ESTATUTÁRIO",YEAR([Data da Aprovação]),"")</f>
        <v>2010</v>
      </c>
      <c r="H4908" s="106">
        <f>Tabela9[[#This Row],[Valor do Provento R$]]/Tabela9[[#This Row],[Provento por 1 ou 1000 Ações]]</f>
        <v>0.17169854300000001</v>
      </c>
    </row>
    <row r="4909" spans="1:8">
      <c r="A4909" s="119" t="s">
        <v>1620</v>
      </c>
      <c r="B4909" s="117" t="s">
        <v>1488</v>
      </c>
      <c r="C4909" s="140">
        <v>40661</v>
      </c>
      <c r="D4909" s="141">
        <v>0.25818580600000002</v>
      </c>
      <c r="E4909" s="119">
        <v>1</v>
      </c>
      <c r="F4909" s="119" t="s">
        <v>1492</v>
      </c>
      <c r="G4909" s="114">
        <f>IF([Data da Aprovação]&lt;&gt;"ESTATUTÁRIO",YEAR([Data da Aprovação]),"")</f>
        <v>2011</v>
      </c>
      <c r="H4909" s="106">
        <f>Tabela9[[#This Row],[Valor do Provento R$]]/Tabela9[[#This Row],[Provento por 1 ou 1000 Ações]]</f>
        <v>0.25818580600000002</v>
      </c>
    </row>
    <row r="4910" spans="1:8">
      <c r="A4910" s="118" t="s">
        <v>1620</v>
      </c>
      <c r="B4910" s="116" t="s">
        <v>1488</v>
      </c>
      <c r="C4910" s="138">
        <v>41025</v>
      </c>
      <c r="D4910" s="139">
        <v>0.32682088199999998</v>
      </c>
      <c r="E4910" s="118">
        <v>1</v>
      </c>
      <c r="F4910" s="118" t="s">
        <v>1492</v>
      </c>
      <c r="G4910" s="113">
        <f>IF([Data da Aprovação]&lt;&gt;"ESTATUTÁRIO",YEAR([Data da Aprovação]),"")</f>
        <v>2012</v>
      </c>
      <c r="H4910" s="106">
        <f>Tabela9[[#This Row],[Valor do Provento R$]]/Tabela9[[#This Row],[Provento por 1 ou 1000 Ações]]</f>
        <v>0.32682088199999998</v>
      </c>
    </row>
    <row r="4911" spans="1:8">
      <c r="A4911" s="119" t="s">
        <v>1620</v>
      </c>
      <c r="B4911" s="117" t="s">
        <v>1488</v>
      </c>
      <c r="C4911" s="140">
        <v>41394</v>
      </c>
      <c r="D4911" s="141">
        <v>0.87843226799999996</v>
      </c>
      <c r="E4911" s="119">
        <v>1</v>
      </c>
      <c r="F4911" s="119" t="s">
        <v>1492</v>
      </c>
      <c r="G4911" s="114">
        <f>IF([Data da Aprovação]&lt;&gt;"ESTATUTÁRIO",YEAR([Data da Aprovação]),"")</f>
        <v>2013</v>
      </c>
      <c r="H4911" s="106">
        <f>Tabela9[[#This Row],[Valor do Provento R$]]/Tabela9[[#This Row],[Provento por 1 ou 1000 Ações]]</f>
        <v>0.87843226799999996</v>
      </c>
    </row>
    <row r="4912" spans="1:8">
      <c r="A4912" s="118" t="s">
        <v>1621</v>
      </c>
      <c r="B4912" s="116" t="s">
        <v>1488</v>
      </c>
      <c r="C4912" s="138">
        <v>35538</v>
      </c>
      <c r="D4912" s="139">
        <v>2.4985388000000001E-2</v>
      </c>
      <c r="E4912" s="118">
        <v>1</v>
      </c>
      <c r="F4912" s="118" t="s">
        <v>1492</v>
      </c>
      <c r="G4912" s="113">
        <f>IF([Data da Aprovação]&lt;&gt;"ESTATUTÁRIO",YEAR([Data da Aprovação]),"")</f>
        <v>1997</v>
      </c>
      <c r="H4912" s="106">
        <f>Tabela9[[#This Row],[Valor do Provento R$]]/Tabela9[[#This Row],[Provento por 1 ou 1000 Ações]]</f>
        <v>2.4985388000000001E-2</v>
      </c>
    </row>
    <row r="4913" spans="1:8">
      <c r="A4913" s="119" t="s">
        <v>1621</v>
      </c>
      <c r="B4913" s="117" t="s">
        <v>1488</v>
      </c>
      <c r="C4913" s="140">
        <v>35913</v>
      </c>
      <c r="D4913" s="141">
        <v>5.7547000000000001E-2</v>
      </c>
      <c r="E4913" s="119">
        <v>1</v>
      </c>
      <c r="F4913" s="119" t="s">
        <v>1492</v>
      </c>
      <c r="G4913" s="114">
        <f>IF([Data da Aprovação]&lt;&gt;"ESTATUTÁRIO",YEAR([Data da Aprovação]),"")</f>
        <v>1998</v>
      </c>
      <c r="H4913" s="106">
        <f>Tabela9[[#This Row],[Valor do Provento R$]]/Tabela9[[#This Row],[Provento por 1 ou 1000 Ações]]</f>
        <v>5.7547000000000001E-2</v>
      </c>
    </row>
    <row r="4914" spans="1:8">
      <c r="A4914" s="118" t="s">
        <v>1621</v>
      </c>
      <c r="B4914" s="116" t="s">
        <v>1488</v>
      </c>
      <c r="C4914" s="138">
        <v>36280</v>
      </c>
      <c r="D4914" s="139">
        <v>7.9690683499999998E-2</v>
      </c>
      <c r="E4914" s="118">
        <v>1</v>
      </c>
      <c r="F4914" s="118" t="s">
        <v>1492</v>
      </c>
      <c r="G4914" s="113">
        <f>IF([Data da Aprovação]&lt;&gt;"ESTATUTÁRIO",YEAR([Data da Aprovação]),"")</f>
        <v>1999</v>
      </c>
      <c r="H4914" s="106">
        <f>Tabela9[[#This Row],[Valor do Provento R$]]/Tabela9[[#This Row],[Provento por 1 ou 1000 Ações]]</f>
        <v>7.9690683499999998E-2</v>
      </c>
    </row>
    <row r="4915" spans="1:8">
      <c r="A4915" s="119" t="s">
        <v>1621</v>
      </c>
      <c r="B4915" s="117" t="s">
        <v>1488</v>
      </c>
      <c r="C4915" s="140">
        <v>36641</v>
      </c>
      <c r="D4915" s="141">
        <v>0.129237939</v>
      </c>
      <c r="E4915" s="119">
        <v>1</v>
      </c>
      <c r="F4915" s="119" t="s">
        <v>1492</v>
      </c>
      <c r="G4915" s="114">
        <f>IF([Data da Aprovação]&lt;&gt;"ESTATUTÁRIO",YEAR([Data da Aprovação]),"")</f>
        <v>2000</v>
      </c>
      <c r="H4915" s="106">
        <f>Tabela9[[#This Row],[Valor do Provento R$]]/Tabela9[[#This Row],[Provento por 1 ou 1000 Ações]]</f>
        <v>0.129237939</v>
      </c>
    </row>
    <row r="4916" spans="1:8">
      <c r="A4916" s="118" t="s">
        <v>1621</v>
      </c>
      <c r="B4916" s="116" t="s">
        <v>1488</v>
      </c>
      <c r="C4916" s="138">
        <v>36942</v>
      </c>
      <c r="D4916" s="139">
        <v>0.25140486757000002</v>
      </c>
      <c r="E4916" s="118">
        <v>1</v>
      </c>
      <c r="F4916" s="118" t="s">
        <v>1492</v>
      </c>
      <c r="G4916" s="113">
        <f>IF([Data da Aprovação]&lt;&gt;"ESTATUTÁRIO",YEAR([Data da Aprovação]),"")</f>
        <v>2001</v>
      </c>
      <c r="H4916" s="106">
        <f>Tabela9[[#This Row],[Valor do Provento R$]]/Tabela9[[#This Row],[Provento por 1 ou 1000 Ações]]</f>
        <v>0.25140486757000002</v>
      </c>
    </row>
    <row r="4917" spans="1:8">
      <c r="A4917" s="119" t="s">
        <v>1621</v>
      </c>
      <c r="B4917" s="117" t="s">
        <v>1488</v>
      </c>
      <c r="C4917" s="140">
        <v>37322</v>
      </c>
      <c r="D4917" s="141">
        <v>0.2383537922</v>
      </c>
      <c r="E4917" s="119">
        <v>1</v>
      </c>
      <c r="F4917" s="119" t="s">
        <v>1492</v>
      </c>
      <c r="G4917" s="114">
        <f>IF([Data da Aprovação]&lt;&gt;"ESTATUTÁRIO",YEAR([Data da Aprovação]),"")</f>
        <v>2002</v>
      </c>
      <c r="H4917" s="106">
        <f>Tabela9[[#This Row],[Valor do Provento R$]]/Tabela9[[#This Row],[Provento por 1 ou 1000 Ações]]</f>
        <v>0.2383537922</v>
      </c>
    </row>
    <row r="4918" spans="1:8">
      <c r="A4918" s="118" t="s">
        <v>1621</v>
      </c>
      <c r="B4918" s="116" t="s">
        <v>1488</v>
      </c>
      <c r="C4918" s="138">
        <v>37727</v>
      </c>
      <c r="D4918" s="139">
        <v>0.13427</v>
      </c>
      <c r="E4918" s="118">
        <v>1</v>
      </c>
      <c r="F4918" s="118" t="s">
        <v>1492</v>
      </c>
      <c r="G4918" s="113">
        <f>IF([Data da Aprovação]&lt;&gt;"ESTATUTÁRIO",YEAR([Data da Aprovação]),"")</f>
        <v>2003</v>
      </c>
      <c r="H4918" s="106">
        <f>Tabela9[[#This Row],[Valor do Provento R$]]/Tabela9[[#This Row],[Provento por 1 ou 1000 Ações]]</f>
        <v>0.13427</v>
      </c>
    </row>
    <row r="4919" spans="1:8">
      <c r="A4919" s="119" t="s">
        <v>1621</v>
      </c>
      <c r="B4919" s="117" t="s">
        <v>1488</v>
      </c>
      <c r="C4919" s="140">
        <v>38107</v>
      </c>
      <c r="D4919" s="141">
        <v>9.381797402E-2</v>
      </c>
      <c r="E4919" s="119">
        <v>1</v>
      </c>
      <c r="F4919" s="119" t="s">
        <v>1492</v>
      </c>
      <c r="G4919" s="114">
        <f>IF([Data da Aprovação]&lt;&gt;"ESTATUTÁRIO",YEAR([Data da Aprovação]),"")</f>
        <v>2004</v>
      </c>
      <c r="H4919" s="106">
        <f>Tabela9[[#This Row],[Valor do Provento R$]]/Tabela9[[#This Row],[Provento por 1 ou 1000 Ações]]</f>
        <v>9.381797402E-2</v>
      </c>
    </row>
    <row r="4920" spans="1:8">
      <c r="A4920" s="118" t="s">
        <v>1621</v>
      </c>
      <c r="B4920" s="116" t="s">
        <v>1488</v>
      </c>
      <c r="C4920" s="138">
        <v>38329</v>
      </c>
      <c r="D4920" s="139">
        <v>0.21452685699999999</v>
      </c>
      <c r="E4920" s="118">
        <v>1</v>
      </c>
      <c r="F4920" s="118" t="s">
        <v>1492</v>
      </c>
      <c r="G4920" s="113">
        <f>IF([Data da Aprovação]&lt;&gt;"ESTATUTÁRIO",YEAR([Data da Aprovação]),"")</f>
        <v>2004</v>
      </c>
      <c r="H4920" s="106">
        <f>Tabela9[[#This Row],[Valor do Provento R$]]/Tabela9[[#This Row],[Provento por 1 ou 1000 Ações]]</f>
        <v>0.21452685699999999</v>
      </c>
    </row>
    <row r="4921" spans="1:8">
      <c r="A4921" s="119" t="s">
        <v>1621</v>
      </c>
      <c r="B4921" s="117" t="s">
        <v>1488</v>
      </c>
      <c r="C4921" s="140">
        <v>38490</v>
      </c>
      <c r="D4921" s="141">
        <v>0.38138106500000002</v>
      </c>
      <c r="E4921" s="119">
        <v>1</v>
      </c>
      <c r="F4921" s="119" t="s">
        <v>1492</v>
      </c>
      <c r="G4921" s="114">
        <f>IF([Data da Aprovação]&lt;&gt;"ESTATUTÁRIO",YEAR([Data da Aprovação]),"")</f>
        <v>2005</v>
      </c>
      <c r="H4921" s="106">
        <f>Tabela9[[#This Row],[Valor do Provento R$]]/Tabela9[[#This Row],[Provento por 1 ou 1000 Ações]]</f>
        <v>0.38138106500000002</v>
      </c>
    </row>
    <row r="4922" spans="1:8">
      <c r="A4922" s="118" t="s">
        <v>1621</v>
      </c>
      <c r="B4922" s="116" t="s">
        <v>1488</v>
      </c>
      <c r="C4922" s="138">
        <v>38812</v>
      </c>
      <c r="D4922" s="139">
        <v>0.26898159999999999</v>
      </c>
      <c r="E4922" s="118">
        <v>1</v>
      </c>
      <c r="F4922" s="118" t="s">
        <v>1492</v>
      </c>
      <c r="G4922" s="113">
        <f>IF([Data da Aprovação]&lt;&gt;"ESTATUTÁRIO",YEAR([Data da Aprovação]),"")</f>
        <v>2006</v>
      </c>
      <c r="H4922" s="106">
        <f>Tabela9[[#This Row],[Valor do Provento R$]]/Tabela9[[#This Row],[Provento por 1 ou 1000 Ações]]</f>
        <v>0.26898159999999999</v>
      </c>
    </row>
    <row r="4923" spans="1:8">
      <c r="A4923" s="119" t="s">
        <v>1621</v>
      </c>
      <c r="B4923" s="117" t="s">
        <v>1488</v>
      </c>
      <c r="C4923" s="140">
        <v>39007</v>
      </c>
      <c r="D4923" s="141">
        <v>0.18055385500000001</v>
      </c>
      <c r="E4923" s="119">
        <v>1</v>
      </c>
      <c r="F4923" s="119" t="s">
        <v>1489</v>
      </c>
      <c r="G4923" s="114">
        <f>IF([Data da Aprovação]&lt;&gt;"ESTATUTÁRIO",YEAR([Data da Aprovação]),"")</f>
        <v>2006</v>
      </c>
      <c r="H4923" s="106">
        <f>Tabela9[[#This Row],[Valor do Provento R$]]/Tabela9[[#This Row],[Provento por 1 ou 1000 Ações]]</f>
        <v>0.18055385500000001</v>
      </c>
    </row>
    <row r="4924" spans="1:8">
      <c r="A4924" s="118" t="s">
        <v>1621</v>
      </c>
      <c r="B4924" s="116" t="s">
        <v>1488</v>
      </c>
      <c r="C4924" s="138">
        <v>39202</v>
      </c>
      <c r="D4924" s="139">
        <v>8.5151695999999999E-2</v>
      </c>
      <c r="E4924" s="118">
        <v>1</v>
      </c>
      <c r="F4924" s="118" t="s">
        <v>1492</v>
      </c>
      <c r="G4924" s="113">
        <f>IF([Data da Aprovação]&lt;&gt;"ESTATUTÁRIO",YEAR([Data da Aprovação]),"")</f>
        <v>2007</v>
      </c>
      <c r="H4924" s="106">
        <f>Tabela9[[#This Row],[Valor do Provento R$]]/Tabela9[[#This Row],[Provento por 1 ou 1000 Ações]]</f>
        <v>8.5151695999999999E-2</v>
      </c>
    </row>
    <row r="4925" spans="1:8">
      <c r="A4925" s="119" t="s">
        <v>1621</v>
      </c>
      <c r="B4925" s="117" t="s">
        <v>1488</v>
      </c>
      <c r="C4925" s="140">
        <v>39330</v>
      </c>
      <c r="D4925" s="141">
        <v>0.16870927299999999</v>
      </c>
      <c r="E4925" s="119">
        <v>1</v>
      </c>
      <c r="F4925" s="119" t="s">
        <v>1492</v>
      </c>
      <c r="G4925" s="114">
        <f>IF([Data da Aprovação]&lt;&gt;"ESTATUTÁRIO",YEAR([Data da Aprovação]),"")</f>
        <v>2007</v>
      </c>
      <c r="H4925" s="106">
        <f>Tabela9[[#This Row],[Valor do Provento R$]]/Tabela9[[#This Row],[Provento por 1 ou 1000 Ações]]</f>
        <v>0.16870927299999999</v>
      </c>
    </row>
    <row r="4926" spans="1:8">
      <c r="A4926" s="118" t="s">
        <v>1621</v>
      </c>
      <c r="B4926" s="116" t="s">
        <v>1488</v>
      </c>
      <c r="C4926" s="138">
        <v>39567</v>
      </c>
      <c r="D4926" s="139">
        <v>4.0978696000000002E-2</v>
      </c>
      <c r="E4926" s="118">
        <v>1</v>
      </c>
      <c r="F4926" s="118" t="s">
        <v>1492</v>
      </c>
      <c r="G4926" s="113">
        <f>IF([Data da Aprovação]&lt;&gt;"ESTATUTÁRIO",YEAR([Data da Aprovação]),"")</f>
        <v>2008</v>
      </c>
      <c r="H4926" s="106">
        <f>Tabela9[[#This Row],[Valor do Provento R$]]/Tabela9[[#This Row],[Provento por 1 ou 1000 Ações]]</f>
        <v>4.0978696000000002E-2</v>
      </c>
    </row>
    <row r="4927" spans="1:8">
      <c r="A4927" s="119" t="s">
        <v>1621</v>
      </c>
      <c r="B4927" s="117" t="s">
        <v>1488</v>
      </c>
      <c r="C4927" s="140">
        <v>39933</v>
      </c>
      <c r="D4927" s="141">
        <v>0.18539575599999999</v>
      </c>
      <c r="E4927" s="119">
        <v>1</v>
      </c>
      <c r="F4927" s="119" t="s">
        <v>1492</v>
      </c>
      <c r="G4927" s="114">
        <f>IF([Data da Aprovação]&lt;&gt;"ESTATUTÁRIO",YEAR([Data da Aprovação]),"")</f>
        <v>2009</v>
      </c>
      <c r="H4927" s="106">
        <f>Tabela9[[#This Row],[Valor do Provento R$]]/Tabela9[[#This Row],[Provento por 1 ou 1000 Ações]]</f>
        <v>0.18539575599999999</v>
      </c>
    </row>
    <row r="4928" spans="1:8">
      <c r="A4928" s="118" t="s">
        <v>1621</v>
      </c>
      <c r="B4928" s="116" t="s">
        <v>1488</v>
      </c>
      <c r="C4928" s="138">
        <v>40298</v>
      </c>
      <c r="D4928" s="139">
        <v>0.47034105199999998</v>
      </c>
      <c r="E4928" s="118">
        <v>1</v>
      </c>
      <c r="F4928" s="118" t="s">
        <v>1492</v>
      </c>
      <c r="G4928" s="113">
        <f>IF([Data da Aprovação]&lt;&gt;"ESTATUTÁRIO",YEAR([Data da Aprovação]),"")</f>
        <v>2010</v>
      </c>
      <c r="H4928" s="106">
        <f>Tabela9[[#This Row],[Valor do Provento R$]]/Tabela9[[#This Row],[Provento por 1 ou 1000 Ações]]</f>
        <v>0.47034105199999998</v>
      </c>
    </row>
    <row r="4929" spans="1:8">
      <c r="A4929" s="119" t="s">
        <v>1621</v>
      </c>
      <c r="B4929" s="117" t="s">
        <v>1488</v>
      </c>
      <c r="C4929" s="140">
        <v>40662</v>
      </c>
      <c r="D4929" s="141">
        <v>0.33702116399999998</v>
      </c>
      <c r="E4929" s="119">
        <v>1</v>
      </c>
      <c r="F4929" s="119" t="s">
        <v>1492</v>
      </c>
      <c r="G4929" s="114">
        <f>IF([Data da Aprovação]&lt;&gt;"ESTATUTÁRIO",YEAR([Data da Aprovação]),"")</f>
        <v>2011</v>
      </c>
      <c r="H4929" s="106">
        <f>Tabela9[[#This Row],[Valor do Provento R$]]/Tabela9[[#This Row],[Provento por 1 ou 1000 Ações]]</f>
        <v>0.33702116399999998</v>
      </c>
    </row>
    <row r="4930" spans="1:8">
      <c r="A4930" s="118" t="s">
        <v>1621</v>
      </c>
      <c r="B4930" s="116" t="s">
        <v>1488</v>
      </c>
      <c r="C4930" s="138">
        <v>41026</v>
      </c>
      <c r="D4930" s="139">
        <v>0.28810543700000002</v>
      </c>
      <c r="E4930" s="118">
        <v>1</v>
      </c>
      <c r="F4930" s="118" t="s">
        <v>1492</v>
      </c>
      <c r="G4930" s="113">
        <f>IF([Data da Aprovação]&lt;&gt;"ESTATUTÁRIO",YEAR([Data da Aprovação]),"")</f>
        <v>2012</v>
      </c>
      <c r="H4930" s="106">
        <f>Tabela9[[#This Row],[Valor do Provento R$]]/Tabela9[[#This Row],[Provento por 1 ou 1000 Ações]]</f>
        <v>0.28810543700000002</v>
      </c>
    </row>
    <row r="4931" spans="1:8">
      <c r="A4931" s="119" t="s">
        <v>1621</v>
      </c>
      <c r="B4931" s="117" t="s">
        <v>1488</v>
      </c>
      <c r="C4931" s="140">
        <v>41394</v>
      </c>
      <c r="D4931" s="141">
        <v>0.37832414800000003</v>
      </c>
      <c r="E4931" s="119">
        <v>1</v>
      </c>
      <c r="F4931" s="119" t="s">
        <v>1492</v>
      </c>
      <c r="G4931" s="114">
        <f>IF([Data da Aprovação]&lt;&gt;"ESTATUTÁRIO",YEAR([Data da Aprovação]),"")</f>
        <v>2013</v>
      </c>
      <c r="H4931" s="106">
        <f>Tabela9[[#This Row],[Valor do Provento R$]]/Tabela9[[#This Row],[Provento por 1 ou 1000 Ações]]</f>
        <v>0.37832414800000003</v>
      </c>
    </row>
    <row r="4932" spans="1:8">
      <c r="A4932" s="118" t="s">
        <v>1621</v>
      </c>
      <c r="B4932" s="116" t="s">
        <v>1488</v>
      </c>
      <c r="C4932" s="138">
        <v>41394</v>
      </c>
      <c r="D4932" s="139">
        <v>0.125576558</v>
      </c>
      <c r="E4932" s="118">
        <v>1</v>
      </c>
      <c r="F4932" s="118" t="s">
        <v>1492</v>
      </c>
      <c r="G4932" s="113">
        <f>IF([Data da Aprovação]&lt;&gt;"ESTATUTÁRIO",YEAR([Data da Aprovação]),"")</f>
        <v>2013</v>
      </c>
      <c r="H4932" s="106">
        <f>Tabela9[[#This Row],[Valor do Provento R$]]/Tabela9[[#This Row],[Provento por 1 ou 1000 Ações]]</f>
        <v>0.125576558</v>
      </c>
    </row>
    <row r="4933" spans="1:8">
      <c r="A4933" s="119" t="s">
        <v>1621</v>
      </c>
      <c r="B4933" s="117" t="s">
        <v>1490</v>
      </c>
      <c r="C4933" s="140">
        <v>35538</v>
      </c>
      <c r="D4933" s="141">
        <v>2.4985388000000001E-2</v>
      </c>
      <c r="E4933" s="119">
        <v>1</v>
      </c>
      <c r="F4933" s="119" t="s">
        <v>1492</v>
      </c>
      <c r="G4933" s="114">
        <f>IF([Data da Aprovação]&lt;&gt;"ESTATUTÁRIO",YEAR([Data da Aprovação]),"")</f>
        <v>1997</v>
      </c>
      <c r="H4933" s="106">
        <f>Tabela9[[#This Row],[Valor do Provento R$]]/Tabela9[[#This Row],[Provento por 1 ou 1000 Ações]]</f>
        <v>2.4985388000000001E-2</v>
      </c>
    </row>
    <row r="4934" spans="1:8">
      <c r="A4934" s="118" t="s">
        <v>1621</v>
      </c>
      <c r="B4934" s="116" t="s">
        <v>1490</v>
      </c>
      <c r="C4934" s="138">
        <v>35913</v>
      </c>
      <c r="D4934" s="139">
        <v>6.0783999999999998E-2</v>
      </c>
      <c r="E4934" s="118">
        <v>1</v>
      </c>
      <c r="F4934" s="118" t="s">
        <v>1492</v>
      </c>
      <c r="G4934" s="113">
        <f>IF([Data da Aprovação]&lt;&gt;"ESTATUTÁRIO",YEAR([Data da Aprovação]),"")</f>
        <v>1998</v>
      </c>
      <c r="H4934" s="106">
        <f>Tabela9[[#This Row],[Valor do Provento R$]]/Tabela9[[#This Row],[Provento por 1 ou 1000 Ações]]</f>
        <v>6.0783999999999998E-2</v>
      </c>
    </row>
    <row r="4935" spans="1:8">
      <c r="A4935" s="119" t="s">
        <v>1621</v>
      </c>
      <c r="B4935" s="117" t="s">
        <v>1490</v>
      </c>
      <c r="C4935" s="140">
        <v>36280</v>
      </c>
      <c r="D4935" s="141">
        <v>8.7659751800000005E-2</v>
      </c>
      <c r="E4935" s="119">
        <v>1</v>
      </c>
      <c r="F4935" s="119" t="s">
        <v>1492</v>
      </c>
      <c r="G4935" s="114">
        <f>IF([Data da Aprovação]&lt;&gt;"ESTATUTÁRIO",YEAR([Data da Aprovação]),"")</f>
        <v>1999</v>
      </c>
      <c r="H4935" s="106">
        <f>Tabela9[[#This Row],[Valor do Provento R$]]/Tabela9[[#This Row],[Provento por 1 ou 1000 Ações]]</f>
        <v>8.7659751800000005E-2</v>
      </c>
    </row>
    <row r="4936" spans="1:8">
      <c r="A4936" s="118" t="s">
        <v>1621</v>
      </c>
      <c r="B4936" s="116" t="s">
        <v>1490</v>
      </c>
      <c r="C4936" s="138">
        <v>36641</v>
      </c>
      <c r="D4936" s="139">
        <v>0.14216173300000001</v>
      </c>
      <c r="E4936" s="118">
        <v>1</v>
      </c>
      <c r="F4936" s="118" t="s">
        <v>1492</v>
      </c>
      <c r="G4936" s="113">
        <f>IF([Data da Aprovação]&lt;&gt;"ESTATUTÁRIO",YEAR([Data da Aprovação]),"")</f>
        <v>2000</v>
      </c>
      <c r="H4936" s="106">
        <f>Tabela9[[#This Row],[Valor do Provento R$]]/Tabela9[[#This Row],[Provento por 1 ou 1000 Ações]]</f>
        <v>0.14216173300000001</v>
      </c>
    </row>
    <row r="4937" spans="1:8">
      <c r="A4937" s="119" t="s">
        <v>1621</v>
      </c>
      <c r="B4937" s="117" t="s">
        <v>1490</v>
      </c>
      <c r="C4937" s="140">
        <v>36942</v>
      </c>
      <c r="D4937" s="141">
        <v>0.27654535431999999</v>
      </c>
      <c r="E4937" s="119">
        <v>1</v>
      </c>
      <c r="F4937" s="119" t="s">
        <v>1492</v>
      </c>
      <c r="G4937" s="114">
        <f>IF([Data da Aprovação]&lt;&gt;"ESTATUTÁRIO",YEAR([Data da Aprovação]),"")</f>
        <v>2001</v>
      </c>
      <c r="H4937" s="106">
        <f>Tabela9[[#This Row],[Valor do Provento R$]]/Tabela9[[#This Row],[Provento por 1 ou 1000 Ações]]</f>
        <v>0.27654535431999999</v>
      </c>
    </row>
    <row r="4938" spans="1:8">
      <c r="A4938" s="118" t="s">
        <v>1621</v>
      </c>
      <c r="B4938" s="116" t="s">
        <v>1490</v>
      </c>
      <c r="C4938" s="138">
        <v>37322</v>
      </c>
      <c r="D4938" s="139">
        <v>0.26218917752999998</v>
      </c>
      <c r="E4938" s="118">
        <v>1</v>
      </c>
      <c r="F4938" s="118" t="s">
        <v>1492</v>
      </c>
      <c r="G4938" s="113">
        <f>IF([Data da Aprovação]&lt;&gt;"ESTATUTÁRIO",YEAR([Data da Aprovação]),"")</f>
        <v>2002</v>
      </c>
      <c r="H4938" s="106">
        <f>Tabela9[[#This Row],[Valor do Provento R$]]/Tabela9[[#This Row],[Provento por 1 ou 1000 Ações]]</f>
        <v>0.26218917752999998</v>
      </c>
    </row>
    <row r="4939" spans="1:8">
      <c r="A4939" s="119" t="s">
        <v>1621</v>
      </c>
      <c r="B4939" s="117" t="s">
        <v>1490</v>
      </c>
      <c r="C4939" s="140">
        <v>37727</v>
      </c>
      <c r="D4939" s="141">
        <v>0.14768999999999999</v>
      </c>
      <c r="E4939" s="119">
        <v>1</v>
      </c>
      <c r="F4939" s="119" t="s">
        <v>1492</v>
      </c>
      <c r="G4939" s="114">
        <f>IF([Data da Aprovação]&lt;&gt;"ESTATUTÁRIO",YEAR([Data da Aprovação]),"")</f>
        <v>2003</v>
      </c>
      <c r="H4939" s="106">
        <f>Tabela9[[#This Row],[Valor do Provento R$]]/Tabela9[[#This Row],[Provento por 1 ou 1000 Ações]]</f>
        <v>0.14768999999999999</v>
      </c>
    </row>
    <row r="4940" spans="1:8">
      <c r="A4940" s="118" t="s">
        <v>1621</v>
      </c>
      <c r="B4940" s="116" t="s">
        <v>1490</v>
      </c>
      <c r="C4940" s="138">
        <v>38107</v>
      </c>
      <c r="D4940" s="139">
        <v>0.10319978293</v>
      </c>
      <c r="E4940" s="118">
        <v>1</v>
      </c>
      <c r="F4940" s="118" t="s">
        <v>1492</v>
      </c>
      <c r="G4940" s="113">
        <f>IF([Data da Aprovação]&lt;&gt;"ESTATUTÁRIO",YEAR([Data da Aprovação]),"")</f>
        <v>2004</v>
      </c>
      <c r="H4940" s="106">
        <f>Tabela9[[#This Row],[Valor do Provento R$]]/Tabela9[[#This Row],[Provento por 1 ou 1000 Ações]]</f>
        <v>0.10319978293</v>
      </c>
    </row>
    <row r="4941" spans="1:8">
      <c r="A4941" s="119" t="s">
        <v>1621</v>
      </c>
      <c r="B4941" s="117" t="s">
        <v>1490</v>
      </c>
      <c r="C4941" s="140">
        <v>38329</v>
      </c>
      <c r="D4941" s="141">
        <v>0.23597953399999999</v>
      </c>
      <c r="E4941" s="119">
        <v>1</v>
      </c>
      <c r="F4941" s="119" t="s">
        <v>1492</v>
      </c>
      <c r="G4941" s="114">
        <f>IF([Data da Aprovação]&lt;&gt;"ESTATUTÁRIO",YEAR([Data da Aprovação]),"")</f>
        <v>2004</v>
      </c>
      <c r="H4941" s="106">
        <f>Tabela9[[#This Row],[Valor do Provento R$]]/Tabela9[[#This Row],[Provento por 1 ou 1000 Ações]]</f>
        <v>0.23597953399999999</v>
      </c>
    </row>
    <row r="4942" spans="1:8">
      <c r="A4942" s="118" t="s">
        <v>1621</v>
      </c>
      <c r="B4942" s="116" t="s">
        <v>1490</v>
      </c>
      <c r="C4942" s="138">
        <v>38490</v>
      </c>
      <c r="D4942" s="139">
        <v>0.41951918500000002</v>
      </c>
      <c r="E4942" s="118">
        <v>1</v>
      </c>
      <c r="F4942" s="118" t="s">
        <v>1492</v>
      </c>
      <c r="G4942" s="113">
        <f>IF([Data da Aprovação]&lt;&gt;"ESTATUTÁRIO",YEAR([Data da Aprovação]),"")</f>
        <v>2005</v>
      </c>
      <c r="H4942" s="106">
        <f>Tabela9[[#This Row],[Valor do Provento R$]]/Tabela9[[#This Row],[Provento por 1 ou 1000 Ações]]</f>
        <v>0.41951918500000002</v>
      </c>
    </row>
    <row r="4943" spans="1:8">
      <c r="A4943" s="119" t="s">
        <v>1622</v>
      </c>
      <c r="B4943" s="117" t="s">
        <v>1488</v>
      </c>
      <c r="C4943" s="140">
        <v>39183</v>
      </c>
      <c r="D4943" s="141">
        <v>9.1557788999999997E-3</v>
      </c>
      <c r="E4943" s="119">
        <v>1</v>
      </c>
      <c r="F4943" s="119" t="s">
        <v>1492</v>
      </c>
      <c r="G4943" s="114">
        <f>IF([Data da Aprovação]&lt;&gt;"ESTATUTÁRIO",YEAR([Data da Aprovação]),"")</f>
        <v>2007</v>
      </c>
      <c r="H4943" s="106">
        <f>Tabela9[[#This Row],[Valor do Provento R$]]/Tabela9[[#This Row],[Provento por 1 ou 1000 Ações]]</f>
        <v>9.1557788999999997E-3</v>
      </c>
    </row>
    <row r="4944" spans="1:8">
      <c r="A4944" s="118" t="s">
        <v>1622</v>
      </c>
      <c r="B4944" s="116" t="s">
        <v>1488</v>
      </c>
      <c r="C4944" s="138">
        <v>39532</v>
      </c>
      <c r="D4944" s="139">
        <v>0.2342668101</v>
      </c>
      <c r="E4944" s="118">
        <v>1</v>
      </c>
      <c r="F4944" s="118" t="s">
        <v>1492</v>
      </c>
      <c r="G4944" s="113">
        <f>IF([Data da Aprovação]&lt;&gt;"ESTATUTÁRIO",YEAR([Data da Aprovação]),"")</f>
        <v>2008</v>
      </c>
      <c r="H4944" s="106">
        <f>Tabela9[[#This Row],[Valor do Provento R$]]/Tabela9[[#This Row],[Provento por 1 ou 1000 Ações]]</f>
        <v>0.2342668101</v>
      </c>
    </row>
    <row r="4945" spans="1:8">
      <c r="A4945" s="119" t="s">
        <v>1622</v>
      </c>
      <c r="B4945" s="117" t="s">
        <v>1488</v>
      </c>
      <c r="C4945" s="140">
        <v>40156</v>
      </c>
      <c r="D4945" s="141">
        <v>0.40989910600000001</v>
      </c>
      <c r="E4945" s="119">
        <v>1</v>
      </c>
      <c r="F4945" s="119" t="s">
        <v>1489</v>
      </c>
      <c r="G4945" s="114">
        <f>IF([Data da Aprovação]&lt;&gt;"ESTATUTÁRIO",YEAR([Data da Aprovação]),"")</f>
        <v>2009</v>
      </c>
      <c r="H4945" s="106">
        <f>Tabela9[[#This Row],[Valor do Provento R$]]/Tabela9[[#This Row],[Provento por 1 ou 1000 Ações]]</f>
        <v>0.40989910600000001</v>
      </c>
    </row>
    <row r="4946" spans="1:8">
      <c r="A4946" s="118" t="s">
        <v>1622</v>
      </c>
      <c r="B4946" s="116" t="s">
        <v>1488</v>
      </c>
      <c r="C4946" s="138">
        <v>40539</v>
      </c>
      <c r="D4946" s="139">
        <v>0.13091706685000001</v>
      </c>
      <c r="E4946" s="118">
        <v>1</v>
      </c>
      <c r="F4946" s="118" t="s">
        <v>1489</v>
      </c>
      <c r="G4946" s="113">
        <f>IF([Data da Aprovação]&lt;&gt;"ESTATUTÁRIO",YEAR([Data da Aprovação]),"")</f>
        <v>2010</v>
      </c>
      <c r="H4946" s="106">
        <f>Tabela9[[#This Row],[Valor do Provento R$]]/Tabela9[[#This Row],[Provento por 1 ou 1000 Ações]]</f>
        <v>0.13091706685000001</v>
      </c>
    </row>
    <row r="4947" spans="1:8">
      <c r="A4947" s="119" t="s">
        <v>1622</v>
      </c>
      <c r="B4947" s="117" t="s">
        <v>1488</v>
      </c>
      <c r="C4947" s="140">
        <v>40816</v>
      </c>
      <c r="D4947" s="141">
        <v>9.6573575960000005E-2</v>
      </c>
      <c r="E4947" s="119">
        <v>1</v>
      </c>
      <c r="F4947" s="119" t="s">
        <v>1489</v>
      </c>
      <c r="G4947" s="114">
        <f>IF([Data da Aprovação]&lt;&gt;"ESTATUTÁRIO",YEAR([Data da Aprovação]),"")</f>
        <v>2011</v>
      </c>
      <c r="H4947" s="106">
        <f>Tabela9[[#This Row],[Valor do Provento R$]]/Tabela9[[#This Row],[Provento por 1 ou 1000 Ações]]</f>
        <v>9.6573575960000005E-2</v>
      </c>
    </row>
    <row r="4948" spans="1:8">
      <c r="A4948" s="118" t="s">
        <v>1622</v>
      </c>
      <c r="B4948" s="116" t="s">
        <v>1488</v>
      </c>
      <c r="C4948" s="138">
        <v>41026</v>
      </c>
      <c r="D4948" s="139">
        <v>3.2191234669999999E-2</v>
      </c>
      <c r="E4948" s="118">
        <v>1</v>
      </c>
      <c r="F4948" s="118" t="s">
        <v>1492</v>
      </c>
      <c r="G4948" s="113">
        <f>IF([Data da Aprovação]&lt;&gt;"ESTATUTÁRIO",YEAR([Data da Aprovação]),"")</f>
        <v>2012</v>
      </c>
      <c r="H4948" s="106">
        <f>Tabela9[[#This Row],[Valor do Provento R$]]/Tabela9[[#This Row],[Provento por 1 ou 1000 Ações]]</f>
        <v>3.2191234669999999E-2</v>
      </c>
    </row>
    <row r="4949" spans="1:8">
      <c r="A4949" s="119" t="s">
        <v>1622</v>
      </c>
      <c r="B4949" s="117" t="s">
        <v>1488</v>
      </c>
      <c r="C4949" s="140">
        <v>41386</v>
      </c>
      <c r="D4949" s="141">
        <v>6.6000000000000003E-2</v>
      </c>
      <c r="E4949" s="119">
        <v>1</v>
      </c>
      <c r="F4949" s="119" t="s">
        <v>1492</v>
      </c>
      <c r="G4949" s="114">
        <f>IF([Data da Aprovação]&lt;&gt;"ESTATUTÁRIO",YEAR([Data da Aprovação]),"")</f>
        <v>2013</v>
      </c>
      <c r="H4949" s="106">
        <f>Tabela9[[#This Row],[Valor do Provento R$]]/Tabela9[[#This Row],[Provento por 1 ou 1000 Ações]]</f>
        <v>6.6000000000000003E-2</v>
      </c>
    </row>
    <row r="4950" spans="1:8">
      <c r="A4950" s="118" t="s">
        <v>1623</v>
      </c>
      <c r="B4950" s="116" t="s">
        <v>1488</v>
      </c>
      <c r="C4950" s="138">
        <v>39435</v>
      </c>
      <c r="D4950" s="139">
        <v>0.19056100000000001</v>
      </c>
      <c r="E4950" s="118">
        <v>1</v>
      </c>
      <c r="F4950" s="118" t="s">
        <v>1489</v>
      </c>
      <c r="G4950" s="113">
        <f>IF([Data da Aprovação]&lt;&gt;"ESTATUTÁRIO",YEAR([Data da Aprovação]),"")</f>
        <v>2007</v>
      </c>
      <c r="H4950" s="106">
        <f>Tabela9[[#This Row],[Valor do Provento R$]]/Tabela9[[#This Row],[Provento por 1 ou 1000 Ações]]</f>
        <v>0.19056100000000001</v>
      </c>
    </row>
    <row r="4951" spans="1:8">
      <c r="A4951" s="119" t="s">
        <v>1623</v>
      </c>
      <c r="B4951" s="117" t="s">
        <v>1488</v>
      </c>
      <c r="C4951" s="140">
        <v>39534</v>
      </c>
      <c r="D4951" s="141">
        <v>0.10310999999999999</v>
      </c>
      <c r="E4951" s="119">
        <v>1</v>
      </c>
      <c r="F4951" s="119" t="s">
        <v>1489</v>
      </c>
      <c r="G4951" s="114">
        <f>IF([Data da Aprovação]&lt;&gt;"ESTATUTÁRIO",YEAR([Data da Aprovação]),"")</f>
        <v>2008</v>
      </c>
      <c r="H4951" s="106">
        <f>Tabela9[[#This Row],[Valor do Provento R$]]/Tabela9[[#This Row],[Provento por 1 ou 1000 Ações]]</f>
        <v>0.10310999999999999</v>
      </c>
    </row>
    <row r="4952" spans="1:8">
      <c r="A4952" s="118" t="s">
        <v>1623</v>
      </c>
      <c r="B4952" s="116" t="s">
        <v>1488</v>
      </c>
      <c r="C4952" s="138">
        <v>39535</v>
      </c>
      <c r="D4952" s="139">
        <v>5.6705169999999999E-3</v>
      </c>
      <c r="E4952" s="118">
        <v>1</v>
      </c>
      <c r="F4952" s="118" t="s">
        <v>1492</v>
      </c>
      <c r="G4952" s="113">
        <f>IF([Data da Aprovação]&lt;&gt;"ESTATUTÁRIO",YEAR([Data da Aprovação]),"")</f>
        <v>2008</v>
      </c>
      <c r="H4952" s="106">
        <f>Tabela9[[#This Row],[Valor do Provento R$]]/Tabela9[[#This Row],[Provento por 1 ou 1000 Ações]]</f>
        <v>5.6705169999999999E-3</v>
      </c>
    </row>
    <row r="4953" spans="1:8">
      <c r="A4953" s="119" t="s">
        <v>1623</v>
      </c>
      <c r="B4953" s="117" t="s">
        <v>1488</v>
      </c>
      <c r="C4953" s="140">
        <v>39626</v>
      </c>
      <c r="D4953" s="141">
        <v>0.10915999999999999</v>
      </c>
      <c r="E4953" s="119">
        <v>1</v>
      </c>
      <c r="F4953" s="119" t="s">
        <v>1489</v>
      </c>
      <c r="G4953" s="114">
        <f>IF([Data da Aprovação]&lt;&gt;"ESTATUTÁRIO",YEAR([Data da Aprovação]),"")</f>
        <v>2008</v>
      </c>
      <c r="H4953" s="106">
        <f>Tabela9[[#This Row],[Valor do Provento R$]]/Tabela9[[#This Row],[Provento por 1 ou 1000 Ações]]</f>
        <v>0.10915999999999999</v>
      </c>
    </row>
    <row r="4954" spans="1:8">
      <c r="A4954" s="118" t="s">
        <v>1623</v>
      </c>
      <c r="B4954" s="116" t="s">
        <v>1488</v>
      </c>
      <c r="C4954" s="138">
        <v>39720</v>
      </c>
      <c r="D4954" s="139">
        <v>0.11138000000000001</v>
      </c>
      <c r="E4954" s="118">
        <v>1</v>
      </c>
      <c r="F4954" s="118" t="s">
        <v>1489</v>
      </c>
      <c r="G4954" s="113">
        <f>IF([Data da Aprovação]&lt;&gt;"ESTATUTÁRIO",YEAR([Data da Aprovação]),"")</f>
        <v>2008</v>
      </c>
      <c r="H4954" s="106">
        <f>Tabela9[[#This Row],[Valor do Provento R$]]/Tabela9[[#This Row],[Provento por 1 ou 1000 Ações]]</f>
        <v>0.11138000000000001</v>
      </c>
    </row>
    <row r="4955" spans="1:8">
      <c r="A4955" s="119" t="s">
        <v>1623</v>
      </c>
      <c r="B4955" s="117" t="s">
        <v>1488</v>
      </c>
      <c r="C4955" s="140">
        <v>39805</v>
      </c>
      <c r="D4955" s="141">
        <v>9.7589999999999996E-2</v>
      </c>
      <c r="E4955" s="119">
        <v>1</v>
      </c>
      <c r="F4955" s="119" t="s">
        <v>1489</v>
      </c>
      <c r="G4955" s="114">
        <f>IF([Data da Aprovação]&lt;&gt;"ESTATUTÁRIO",YEAR([Data da Aprovação]),"")</f>
        <v>2008</v>
      </c>
      <c r="H4955" s="106">
        <f>Tabela9[[#This Row],[Valor do Provento R$]]/Tabela9[[#This Row],[Provento por 1 ou 1000 Ações]]</f>
        <v>9.7589999999999996E-2</v>
      </c>
    </row>
    <row r="4956" spans="1:8">
      <c r="A4956" s="118" t="s">
        <v>1623</v>
      </c>
      <c r="B4956" s="116" t="s">
        <v>1488</v>
      </c>
      <c r="C4956" s="138">
        <v>39902</v>
      </c>
      <c r="D4956" s="139">
        <v>0.11063000000000001</v>
      </c>
      <c r="E4956" s="118">
        <v>1</v>
      </c>
      <c r="F4956" s="118" t="s">
        <v>1489</v>
      </c>
      <c r="G4956" s="113">
        <f>IF([Data da Aprovação]&lt;&gt;"ESTATUTÁRIO",YEAR([Data da Aprovação]),"")</f>
        <v>2009</v>
      </c>
      <c r="H4956" s="106">
        <f>Tabela9[[#This Row],[Valor do Provento R$]]/Tabela9[[#This Row],[Provento por 1 ou 1000 Ações]]</f>
        <v>0.11063000000000001</v>
      </c>
    </row>
    <row r="4957" spans="1:8">
      <c r="A4957" s="119" t="s">
        <v>1623</v>
      </c>
      <c r="B4957" s="117" t="s">
        <v>1488</v>
      </c>
      <c r="C4957" s="140">
        <v>39990</v>
      </c>
      <c r="D4957" s="141">
        <v>0.11008</v>
      </c>
      <c r="E4957" s="119">
        <v>1</v>
      </c>
      <c r="F4957" s="119" t="s">
        <v>1489</v>
      </c>
      <c r="G4957" s="114">
        <f>IF([Data da Aprovação]&lt;&gt;"ESTATUTÁRIO",YEAR([Data da Aprovação]),"")</f>
        <v>2009</v>
      </c>
      <c r="H4957" s="106">
        <f>Tabela9[[#This Row],[Valor do Provento R$]]/Tabela9[[#This Row],[Provento por 1 ou 1000 Ações]]</f>
        <v>0.11008</v>
      </c>
    </row>
    <row r="4958" spans="1:8">
      <c r="A4958" s="118" t="s">
        <v>1623</v>
      </c>
      <c r="B4958" s="116" t="s">
        <v>1488</v>
      </c>
      <c r="C4958" s="138">
        <v>40086</v>
      </c>
      <c r="D4958" s="139">
        <v>0.11765</v>
      </c>
      <c r="E4958" s="118">
        <v>1</v>
      </c>
      <c r="F4958" s="118" t="s">
        <v>1489</v>
      </c>
      <c r="G4958" s="113">
        <f>IF([Data da Aprovação]&lt;&gt;"ESTATUTÁRIO",YEAR([Data da Aprovação]),"")</f>
        <v>2009</v>
      </c>
      <c r="H4958" s="106">
        <f>Tabela9[[#This Row],[Valor do Provento R$]]/Tabela9[[#This Row],[Provento por 1 ou 1000 Ações]]</f>
        <v>0.11765</v>
      </c>
    </row>
    <row r="4959" spans="1:8">
      <c r="A4959" s="119" t="s">
        <v>1623</v>
      </c>
      <c r="B4959" s="117" t="s">
        <v>1488</v>
      </c>
      <c r="C4959" s="140">
        <v>40169</v>
      </c>
      <c r="D4959" s="141">
        <v>9.7781000000000007E-2</v>
      </c>
      <c r="E4959" s="119">
        <v>1</v>
      </c>
      <c r="F4959" s="119" t="s">
        <v>1489</v>
      </c>
      <c r="G4959" s="114">
        <f>IF([Data da Aprovação]&lt;&gt;"ESTATUTÁRIO",YEAR([Data da Aprovação]),"")</f>
        <v>2009</v>
      </c>
      <c r="H4959" s="106">
        <f>Tabela9[[#This Row],[Valor do Provento R$]]/Tabela9[[#This Row],[Provento por 1 ou 1000 Ações]]</f>
        <v>9.7781000000000007E-2</v>
      </c>
    </row>
    <row r="4960" spans="1:8">
      <c r="A4960" s="118" t="s">
        <v>1623</v>
      </c>
      <c r="B4960" s="116" t="s">
        <v>1488</v>
      </c>
      <c r="C4960" s="138">
        <v>40267</v>
      </c>
      <c r="D4960" s="139">
        <v>0.11422</v>
      </c>
      <c r="E4960" s="118">
        <v>1</v>
      </c>
      <c r="F4960" s="118" t="s">
        <v>1489</v>
      </c>
      <c r="G4960" s="113">
        <f>IF([Data da Aprovação]&lt;&gt;"ESTATUTÁRIO",YEAR([Data da Aprovação]),"")</f>
        <v>2010</v>
      </c>
      <c r="H4960" s="106">
        <f>Tabela9[[#This Row],[Valor do Provento R$]]/Tabela9[[#This Row],[Provento por 1 ou 1000 Ações]]</f>
        <v>0.11422</v>
      </c>
    </row>
    <row r="4961" spans="1:8">
      <c r="A4961" s="119" t="s">
        <v>1623</v>
      </c>
      <c r="B4961" s="117" t="s">
        <v>1488</v>
      </c>
      <c r="C4961" s="140">
        <v>40303</v>
      </c>
      <c r="D4961" s="141">
        <v>0.45036999999999999</v>
      </c>
      <c r="E4961" s="119">
        <v>1</v>
      </c>
      <c r="F4961" s="119" t="s">
        <v>1492</v>
      </c>
      <c r="G4961" s="114">
        <f>IF([Data da Aprovação]&lt;&gt;"ESTATUTÁRIO",YEAR([Data da Aprovação]),"")</f>
        <v>2010</v>
      </c>
      <c r="H4961" s="106">
        <f>Tabela9[[#This Row],[Valor do Provento R$]]/Tabela9[[#This Row],[Provento por 1 ou 1000 Ações]]</f>
        <v>0.45036999999999999</v>
      </c>
    </row>
    <row r="4962" spans="1:8">
      <c r="A4962" s="118" t="s">
        <v>1623</v>
      </c>
      <c r="B4962" s="116" t="s">
        <v>1488</v>
      </c>
      <c r="C4962" s="138">
        <v>40358</v>
      </c>
      <c r="D4962" s="139">
        <v>0.10725</v>
      </c>
      <c r="E4962" s="118">
        <v>1</v>
      </c>
      <c r="F4962" s="118" t="s">
        <v>1489</v>
      </c>
      <c r="G4962" s="113">
        <f>IF([Data da Aprovação]&lt;&gt;"ESTATUTÁRIO",YEAR([Data da Aprovação]),"")</f>
        <v>2010</v>
      </c>
      <c r="H4962" s="106">
        <f>Tabela9[[#This Row],[Valor do Provento R$]]/Tabela9[[#This Row],[Provento por 1 ou 1000 Ações]]</f>
        <v>0.10725</v>
      </c>
    </row>
    <row r="4963" spans="1:8">
      <c r="A4963" s="119" t="s">
        <v>1623</v>
      </c>
      <c r="B4963" s="117" t="s">
        <v>1488</v>
      </c>
      <c r="C4963" s="140">
        <v>40450</v>
      </c>
      <c r="D4963" s="141">
        <v>0.11096</v>
      </c>
      <c r="E4963" s="119">
        <v>1</v>
      </c>
      <c r="F4963" s="119" t="s">
        <v>1489</v>
      </c>
      <c r="G4963" s="114">
        <f>IF([Data da Aprovação]&lt;&gt;"ESTATUTÁRIO",YEAR([Data da Aprovação]),"")</f>
        <v>2010</v>
      </c>
      <c r="H4963" s="106">
        <f>Tabela9[[#This Row],[Valor do Provento R$]]/Tabela9[[#This Row],[Provento por 1 ou 1000 Ações]]</f>
        <v>0.11096</v>
      </c>
    </row>
    <row r="4964" spans="1:8">
      <c r="A4964" s="118" t="s">
        <v>1623</v>
      </c>
      <c r="B4964" s="116" t="s">
        <v>1488</v>
      </c>
      <c r="C4964" s="138">
        <v>40541</v>
      </c>
      <c r="D4964" s="139">
        <v>0.11612</v>
      </c>
      <c r="E4964" s="118">
        <v>1</v>
      </c>
      <c r="F4964" s="118" t="s">
        <v>1489</v>
      </c>
      <c r="G4964" s="113">
        <f>IF([Data da Aprovação]&lt;&gt;"ESTATUTÁRIO",YEAR([Data da Aprovação]),"")</f>
        <v>2010</v>
      </c>
      <c r="H4964" s="106">
        <f>Tabela9[[#This Row],[Valor do Provento R$]]/Tabela9[[#This Row],[Provento por 1 ou 1000 Ações]]</f>
        <v>0.11612</v>
      </c>
    </row>
    <row r="4965" spans="1:8">
      <c r="A4965" s="119" t="s">
        <v>1623</v>
      </c>
      <c r="B4965" s="117" t="s">
        <v>1488</v>
      </c>
      <c r="C4965" s="140">
        <v>40632</v>
      </c>
      <c r="D4965" s="141">
        <v>0.11973</v>
      </c>
      <c r="E4965" s="119">
        <v>1</v>
      </c>
      <c r="F4965" s="119" t="s">
        <v>1489</v>
      </c>
      <c r="G4965" s="114">
        <f>IF([Data da Aprovação]&lt;&gt;"ESTATUTÁRIO",YEAR([Data da Aprovação]),"")</f>
        <v>2011</v>
      </c>
      <c r="H4965" s="106">
        <f>Tabela9[[#This Row],[Valor do Provento R$]]/Tabela9[[#This Row],[Provento por 1 ou 1000 Ações]]</f>
        <v>0.11973</v>
      </c>
    </row>
    <row r="4966" spans="1:8">
      <c r="A4966" s="118" t="s">
        <v>1623</v>
      </c>
      <c r="B4966" s="116" t="s">
        <v>1488</v>
      </c>
      <c r="C4966" s="138">
        <v>40703</v>
      </c>
      <c r="D4966" s="139">
        <v>0.12540000000000001</v>
      </c>
      <c r="E4966" s="118">
        <v>1</v>
      </c>
      <c r="F4966" s="118" t="s">
        <v>1492</v>
      </c>
      <c r="G4966" s="113">
        <f>IF([Data da Aprovação]&lt;&gt;"ESTATUTÁRIO",YEAR([Data da Aprovação]),"")</f>
        <v>2011</v>
      </c>
      <c r="H4966" s="106">
        <f>Tabela9[[#This Row],[Valor do Provento R$]]/Tabela9[[#This Row],[Provento por 1 ou 1000 Ações]]</f>
        <v>0.12540000000000001</v>
      </c>
    </row>
    <row r="4967" spans="1:8">
      <c r="A4967" s="119" t="s">
        <v>1623</v>
      </c>
      <c r="B4967" s="117" t="s">
        <v>1488</v>
      </c>
      <c r="C4967" s="140">
        <v>40816</v>
      </c>
      <c r="D4967" s="141">
        <v>0.18290000000000001</v>
      </c>
      <c r="E4967" s="119">
        <v>1</v>
      </c>
      <c r="F4967" s="119" t="s">
        <v>1489</v>
      </c>
      <c r="G4967" s="114">
        <f>IF([Data da Aprovação]&lt;&gt;"ESTATUTÁRIO",YEAR([Data da Aprovação]),"")</f>
        <v>2011</v>
      </c>
      <c r="H4967" s="106">
        <f>Tabela9[[#This Row],[Valor do Provento R$]]/Tabela9[[#This Row],[Provento por 1 ou 1000 Ações]]</f>
        <v>0.18290000000000001</v>
      </c>
    </row>
    <row r="4968" spans="1:8">
      <c r="A4968" s="118" t="s">
        <v>1623</v>
      </c>
      <c r="B4968" s="116" t="s">
        <v>1488</v>
      </c>
      <c r="C4968" s="138">
        <v>40905</v>
      </c>
      <c r="D4968" s="139">
        <v>0.18390000000000001</v>
      </c>
      <c r="E4968" s="118">
        <v>1</v>
      </c>
      <c r="F4968" s="118" t="s">
        <v>1489</v>
      </c>
      <c r="G4968" s="113">
        <f>IF([Data da Aprovação]&lt;&gt;"ESTATUTÁRIO",YEAR([Data da Aprovação]),"")</f>
        <v>2011</v>
      </c>
      <c r="H4968" s="106">
        <f>Tabela9[[#This Row],[Valor do Provento R$]]/Tabela9[[#This Row],[Provento por 1 ou 1000 Ações]]</f>
        <v>0.18390000000000001</v>
      </c>
    </row>
    <row r="4969" spans="1:8">
      <c r="A4969" s="119" t="s">
        <v>1623</v>
      </c>
      <c r="B4969" s="117" t="s">
        <v>1488</v>
      </c>
      <c r="C4969" s="140">
        <v>40952</v>
      </c>
      <c r="D4969" s="141">
        <v>0.14899999999999999</v>
      </c>
      <c r="E4969" s="119">
        <v>1</v>
      </c>
      <c r="F4969" s="119" t="s">
        <v>1492</v>
      </c>
      <c r="G4969" s="114">
        <f>IF([Data da Aprovação]&lt;&gt;"ESTATUTÁRIO",YEAR([Data da Aprovação]),"")</f>
        <v>2012</v>
      </c>
      <c r="H4969" s="106">
        <f>Tabela9[[#This Row],[Valor do Provento R$]]/Tabela9[[#This Row],[Provento por 1 ou 1000 Ações]]</f>
        <v>0.14899999999999999</v>
      </c>
    </row>
    <row r="4970" spans="1:8">
      <c r="A4970" s="118" t="s">
        <v>1623</v>
      </c>
      <c r="B4970" s="116" t="s">
        <v>1488</v>
      </c>
      <c r="C4970" s="138">
        <v>40997</v>
      </c>
      <c r="D4970" s="139">
        <v>0.1313</v>
      </c>
      <c r="E4970" s="118">
        <v>1</v>
      </c>
      <c r="F4970" s="118" t="s">
        <v>1489</v>
      </c>
      <c r="G4970" s="113">
        <f>IF([Data da Aprovação]&lt;&gt;"ESTATUTÁRIO",YEAR([Data da Aprovação]),"")</f>
        <v>2012</v>
      </c>
      <c r="H4970" s="106">
        <f>Tabela9[[#This Row],[Valor do Provento R$]]/Tabela9[[#This Row],[Provento por 1 ou 1000 Ações]]</f>
        <v>0.1313</v>
      </c>
    </row>
    <row r="4971" spans="1:8">
      <c r="A4971" s="119" t="s">
        <v>1623</v>
      </c>
      <c r="B4971" s="117" t="s">
        <v>1488</v>
      </c>
      <c r="C4971" s="140">
        <v>41089</v>
      </c>
      <c r="D4971" s="141">
        <v>0.13339999999999999</v>
      </c>
      <c r="E4971" s="119">
        <v>1</v>
      </c>
      <c r="F4971" s="119" t="s">
        <v>1489</v>
      </c>
      <c r="G4971" s="114">
        <f>IF([Data da Aprovação]&lt;&gt;"ESTATUTÁRIO",YEAR([Data da Aprovação]),"")</f>
        <v>2012</v>
      </c>
      <c r="H4971" s="106">
        <f>Tabela9[[#This Row],[Valor do Provento R$]]/Tabela9[[#This Row],[Provento por 1 ou 1000 Ações]]</f>
        <v>0.13339999999999999</v>
      </c>
    </row>
    <row r="4972" spans="1:8">
      <c r="A4972" s="118" t="s">
        <v>1623</v>
      </c>
      <c r="B4972" s="116" t="s">
        <v>1488</v>
      </c>
      <c r="C4972" s="138">
        <v>41089</v>
      </c>
      <c r="D4972" s="139">
        <v>0.1391</v>
      </c>
      <c r="E4972" s="118">
        <v>1</v>
      </c>
      <c r="F4972" s="118" t="s">
        <v>1492</v>
      </c>
      <c r="G4972" s="113">
        <f>IF([Data da Aprovação]&lt;&gt;"ESTATUTÁRIO",YEAR([Data da Aprovação]),"")</f>
        <v>2012</v>
      </c>
      <c r="H4972" s="106">
        <f>Tabela9[[#This Row],[Valor do Provento R$]]/Tabela9[[#This Row],[Provento por 1 ou 1000 Ações]]</f>
        <v>0.1391</v>
      </c>
    </row>
    <row r="4973" spans="1:8">
      <c r="A4973" s="119" t="s">
        <v>1623</v>
      </c>
      <c r="B4973" s="117" t="s">
        <v>1488</v>
      </c>
      <c r="C4973" s="140">
        <v>41180</v>
      </c>
      <c r="D4973" s="141">
        <v>0.1216</v>
      </c>
      <c r="E4973" s="119">
        <v>1</v>
      </c>
      <c r="F4973" s="119" t="s">
        <v>1489</v>
      </c>
      <c r="G4973" s="114">
        <f>IF([Data da Aprovação]&lt;&gt;"ESTATUTÁRIO",YEAR([Data da Aprovação]),"")</f>
        <v>2012</v>
      </c>
      <c r="H4973" s="106">
        <f>Tabela9[[#This Row],[Valor do Provento R$]]/Tabela9[[#This Row],[Provento por 1 ou 1000 Ações]]</f>
        <v>0.1216</v>
      </c>
    </row>
    <row r="4974" spans="1:8">
      <c r="A4974" s="118" t="s">
        <v>1623</v>
      </c>
      <c r="B4974" s="116" t="s">
        <v>1488</v>
      </c>
      <c r="C4974" s="138">
        <v>41180</v>
      </c>
      <c r="D4974" s="139">
        <v>7.0000000000000007E-2</v>
      </c>
      <c r="E4974" s="118">
        <v>1</v>
      </c>
      <c r="F4974" s="118" t="s">
        <v>1492</v>
      </c>
      <c r="G4974" s="113">
        <f>IF([Data da Aprovação]&lt;&gt;"ESTATUTÁRIO",YEAR([Data da Aprovação]),"")</f>
        <v>2012</v>
      </c>
      <c r="H4974" s="106">
        <f>Tabela9[[#This Row],[Valor do Provento R$]]/Tabela9[[#This Row],[Provento por 1 ou 1000 Ações]]</f>
        <v>7.0000000000000007E-2</v>
      </c>
    </row>
    <row r="4975" spans="1:8">
      <c r="A4975" s="119" t="s">
        <v>1623</v>
      </c>
      <c r="B4975" s="117" t="s">
        <v>1488</v>
      </c>
      <c r="C4975" s="140">
        <v>41270</v>
      </c>
      <c r="D4975" s="141">
        <v>0.11738</v>
      </c>
      <c r="E4975" s="119">
        <v>1</v>
      </c>
      <c r="F4975" s="119" t="s">
        <v>1489</v>
      </c>
      <c r="G4975" s="114">
        <f>IF([Data da Aprovação]&lt;&gt;"ESTATUTÁRIO",YEAR([Data da Aprovação]),"")</f>
        <v>2012</v>
      </c>
      <c r="H4975" s="106">
        <f>Tabela9[[#This Row],[Valor do Provento R$]]/Tabela9[[#This Row],[Provento por 1 ou 1000 Ações]]</f>
        <v>0.11738</v>
      </c>
    </row>
    <row r="4976" spans="1:8">
      <c r="A4976" s="118" t="s">
        <v>1623</v>
      </c>
      <c r="B4976" s="116" t="s">
        <v>1488</v>
      </c>
      <c r="C4976" s="138">
        <v>41323</v>
      </c>
      <c r="D4976" s="139">
        <v>3.1890472000000003E-2</v>
      </c>
      <c r="E4976" s="118">
        <v>1</v>
      </c>
      <c r="F4976" s="118" t="s">
        <v>1492</v>
      </c>
      <c r="G4976" s="113">
        <f>IF([Data da Aprovação]&lt;&gt;"ESTATUTÁRIO",YEAR([Data da Aprovação]),"")</f>
        <v>2013</v>
      </c>
      <c r="H4976" s="106">
        <f>Tabela9[[#This Row],[Valor do Provento R$]]/Tabela9[[#This Row],[Provento por 1 ou 1000 Ações]]</f>
        <v>3.1890472000000003E-2</v>
      </c>
    </row>
    <row r="4977" spans="1:8">
      <c r="A4977" s="119" t="s">
        <v>1623</v>
      </c>
      <c r="B4977" s="117" t="s">
        <v>1488</v>
      </c>
      <c r="C4977" s="140">
        <v>41360</v>
      </c>
      <c r="D4977" s="141">
        <v>0.114</v>
      </c>
      <c r="E4977" s="119">
        <v>1</v>
      </c>
      <c r="F4977" s="119" t="s">
        <v>1489</v>
      </c>
      <c r="G4977" s="114">
        <f>IF([Data da Aprovação]&lt;&gt;"ESTATUTÁRIO",YEAR([Data da Aprovação]),"")</f>
        <v>2013</v>
      </c>
      <c r="H4977" s="106">
        <f>Tabela9[[#This Row],[Valor do Provento R$]]/Tabela9[[#This Row],[Provento por 1 ou 1000 Ações]]</f>
        <v>0.114</v>
      </c>
    </row>
    <row r="4978" spans="1:8">
      <c r="A4978" s="118" t="s">
        <v>1623</v>
      </c>
      <c r="B4978" s="116" t="s">
        <v>1488</v>
      </c>
      <c r="C4978" s="138">
        <v>41452</v>
      </c>
      <c r="D4978" s="139">
        <v>0.12239999999999999</v>
      </c>
      <c r="E4978" s="118">
        <v>1</v>
      </c>
      <c r="F4978" s="118" t="s">
        <v>1489</v>
      </c>
      <c r="G4978" s="113">
        <f>IF([Data da Aprovação]&lt;&gt;"ESTATUTÁRIO",YEAR([Data da Aprovação]),"")</f>
        <v>2013</v>
      </c>
      <c r="H4978" s="106">
        <f>Tabela9[[#This Row],[Valor do Provento R$]]/Tabela9[[#This Row],[Provento por 1 ou 1000 Ações]]</f>
        <v>0.12239999999999999</v>
      </c>
    </row>
    <row r="4979" spans="1:8">
      <c r="A4979" s="142" t="s">
        <v>1623</v>
      </c>
      <c r="B4979" s="117" t="s">
        <v>1488</v>
      </c>
      <c r="C4979" s="140">
        <v>41547</v>
      </c>
      <c r="D4979" s="141">
        <v>0.12720000000000001</v>
      </c>
      <c r="E4979" s="143">
        <v>1</v>
      </c>
      <c r="F4979" s="119" t="s">
        <v>1489</v>
      </c>
      <c r="G4979" s="114">
        <f>IF([Data da Aprovação]&lt;&gt;"ESTATUTÁRIO",YEAR([Data da Aprovação]),"")</f>
        <v>2013</v>
      </c>
      <c r="H4979" s="106">
        <f>Tabela9[[#This Row],[Valor do Provento R$]]/Tabela9[[#This Row],[Provento por 1 ou 1000 Ações]]</f>
        <v>0.12720000000000001</v>
      </c>
    </row>
    <row r="4980" spans="1:8">
      <c r="A4980" s="118" t="s">
        <v>1623</v>
      </c>
      <c r="B4980" s="116" t="s">
        <v>1488</v>
      </c>
      <c r="C4980" s="138">
        <v>41635</v>
      </c>
      <c r="D4980" s="139">
        <v>0.10856</v>
      </c>
      <c r="E4980" s="118">
        <v>1</v>
      </c>
      <c r="F4980" s="118" t="s">
        <v>1489</v>
      </c>
      <c r="G4980" s="113">
        <f>IF([Data da Aprovação]&lt;&gt;"ESTATUTÁRIO",YEAR([Data da Aprovação]),"")</f>
        <v>2013</v>
      </c>
      <c r="H4980" s="106">
        <f>Tabela9[[#This Row],[Valor do Provento R$]]/Tabela9[[#This Row],[Provento por 1 ou 1000 Ações]]</f>
        <v>0.10856</v>
      </c>
    </row>
    <row r="4981" spans="1:8">
      <c r="A4981" s="119" t="s">
        <v>1623</v>
      </c>
      <c r="B4981" s="117" t="s">
        <v>1490</v>
      </c>
      <c r="C4981" s="140">
        <v>39435</v>
      </c>
      <c r="D4981" s="141">
        <v>0.19056100000000001</v>
      </c>
      <c r="E4981" s="119">
        <v>1</v>
      </c>
      <c r="F4981" s="119" t="s">
        <v>1489</v>
      </c>
      <c r="G4981" s="114">
        <f>IF([Data da Aprovação]&lt;&gt;"ESTATUTÁRIO",YEAR([Data da Aprovação]),"")</f>
        <v>2007</v>
      </c>
      <c r="H4981" s="106">
        <f>Tabela9[[#This Row],[Valor do Provento R$]]/Tabela9[[#This Row],[Provento por 1 ou 1000 Ações]]</f>
        <v>0.19056100000000001</v>
      </c>
    </row>
    <row r="4982" spans="1:8">
      <c r="A4982" s="118" t="s">
        <v>1623</v>
      </c>
      <c r="B4982" s="116" t="s">
        <v>1490</v>
      </c>
      <c r="C4982" s="138">
        <v>39534</v>
      </c>
      <c r="D4982" s="139">
        <v>0.10310999999999999</v>
      </c>
      <c r="E4982" s="118">
        <v>1</v>
      </c>
      <c r="F4982" s="118" t="s">
        <v>1489</v>
      </c>
      <c r="G4982" s="113">
        <f>IF([Data da Aprovação]&lt;&gt;"ESTATUTÁRIO",YEAR([Data da Aprovação]),"")</f>
        <v>2008</v>
      </c>
      <c r="H4982" s="106">
        <f>Tabela9[[#This Row],[Valor do Provento R$]]/Tabela9[[#This Row],[Provento por 1 ou 1000 Ações]]</f>
        <v>0.10310999999999999</v>
      </c>
    </row>
    <row r="4983" spans="1:8">
      <c r="A4983" s="119" t="s">
        <v>1623</v>
      </c>
      <c r="B4983" s="117" t="s">
        <v>1490</v>
      </c>
      <c r="C4983" s="140">
        <v>39535</v>
      </c>
      <c r="D4983" s="141">
        <v>5.6705169999999999E-3</v>
      </c>
      <c r="E4983" s="119">
        <v>1</v>
      </c>
      <c r="F4983" s="119" t="s">
        <v>1492</v>
      </c>
      <c r="G4983" s="114">
        <f>IF([Data da Aprovação]&lt;&gt;"ESTATUTÁRIO",YEAR([Data da Aprovação]),"")</f>
        <v>2008</v>
      </c>
      <c r="H4983" s="106">
        <f>Tabela9[[#This Row],[Valor do Provento R$]]/Tabela9[[#This Row],[Provento por 1 ou 1000 Ações]]</f>
        <v>5.6705169999999999E-3</v>
      </c>
    </row>
    <row r="4984" spans="1:8">
      <c r="A4984" s="118" t="s">
        <v>1623</v>
      </c>
      <c r="B4984" s="116" t="s">
        <v>1490</v>
      </c>
      <c r="C4984" s="138">
        <v>39626</v>
      </c>
      <c r="D4984" s="139">
        <v>0.10915999999999999</v>
      </c>
      <c r="E4984" s="118">
        <v>1</v>
      </c>
      <c r="F4984" s="118" t="s">
        <v>1489</v>
      </c>
      <c r="G4984" s="113">
        <f>IF([Data da Aprovação]&lt;&gt;"ESTATUTÁRIO",YEAR([Data da Aprovação]),"")</f>
        <v>2008</v>
      </c>
      <c r="H4984" s="106">
        <f>Tabela9[[#This Row],[Valor do Provento R$]]/Tabela9[[#This Row],[Provento por 1 ou 1000 Ações]]</f>
        <v>0.10915999999999999</v>
      </c>
    </row>
    <row r="4985" spans="1:8">
      <c r="A4985" s="119" t="s">
        <v>1623</v>
      </c>
      <c r="B4985" s="117" t="s">
        <v>1490</v>
      </c>
      <c r="C4985" s="140">
        <v>39720</v>
      </c>
      <c r="D4985" s="141">
        <v>0.11138000000000001</v>
      </c>
      <c r="E4985" s="119">
        <v>1</v>
      </c>
      <c r="F4985" s="119" t="s">
        <v>1489</v>
      </c>
      <c r="G4985" s="114">
        <f>IF([Data da Aprovação]&lt;&gt;"ESTATUTÁRIO",YEAR([Data da Aprovação]),"")</f>
        <v>2008</v>
      </c>
      <c r="H4985" s="106">
        <f>Tabela9[[#This Row],[Valor do Provento R$]]/Tabela9[[#This Row],[Provento por 1 ou 1000 Ações]]</f>
        <v>0.11138000000000001</v>
      </c>
    </row>
    <row r="4986" spans="1:8">
      <c r="A4986" s="118" t="s">
        <v>1623</v>
      </c>
      <c r="B4986" s="116" t="s">
        <v>1490</v>
      </c>
      <c r="C4986" s="138">
        <v>39805</v>
      </c>
      <c r="D4986" s="139">
        <v>9.7589999999999996E-2</v>
      </c>
      <c r="E4986" s="118">
        <v>1</v>
      </c>
      <c r="F4986" s="118" t="s">
        <v>1489</v>
      </c>
      <c r="G4986" s="113">
        <f>IF([Data da Aprovação]&lt;&gt;"ESTATUTÁRIO",YEAR([Data da Aprovação]),"")</f>
        <v>2008</v>
      </c>
      <c r="H4986" s="106">
        <f>Tabela9[[#This Row],[Valor do Provento R$]]/Tabela9[[#This Row],[Provento por 1 ou 1000 Ações]]</f>
        <v>9.7589999999999996E-2</v>
      </c>
    </row>
    <row r="4987" spans="1:8">
      <c r="A4987" s="119" t="s">
        <v>1623</v>
      </c>
      <c r="B4987" s="117" t="s">
        <v>1490</v>
      </c>
      <c r="C4987" s="140">
        <v>39902</v>
      </c>
      <c r="D4987" s="141">
        <v>0.11063000000000001</v>
      </c>
      <c r="E4987" s="119">
        <v>1</v>
      </c>
      <c r="F4987" s="119" t="s">
        <v>1489</v>
      </c>
      <c r="G4987" s="114">
        <f>IF([Data da Aprovação]&lt;&gt;"ESTATUTÁRIO",YEAR([Data da Aprovação]),"")</f>
        <v>2009</v>
      </c>
      <c r="H4987" s="106">
        <f>Tabela9[[#This Row],[Valor do Provento R$]]/Tabela9[[#This Row],[Provento por 1 ou 1000 Ações]]</f>
        <v>0.11063000000000001</v>
      </c>
    </row>
    <row r="4988" spans="1:8">
      <c r="A4988" s="118" t="s">
        <v>1623</v>
      </c>
      <c r="B4988" s="116" t="s">
        <v>1490</v>
      </c>
      <c r="C4988" s="138">
        <v>39990</v>
      </c>
      <c r="D4988" s="139">
        <v>0.11008</v>
      </c>
      <c r="E4988" s="118">
        <v>1</v>
      </c>
      <c r="F4988" s="118" t="s">
        <v>1489</v>
      </c>
      <c r="G4988" s="113">
        <f>IF([Data da Aprovação]&lt;&gt;"ESTATUTÁRIO",YEAR([Data da Aprovação]),"")</f>
        <v>2009</v>
      </c>
      <c r="H4988" s="106">
        <f>Tabela9[[#This Row],[Valor do Provento R$]]/Tabela9[[#This Row],[Provento por 1 ou 1000 Ações]]</f>
        <v>0.11008</v>
      </c>
    </row>
    <row r="4989" spans="1:8">
      <c r="A4989" s="119" t="s">
        <v>1623</v>
      </c>
      <c r="B4989" s="117" t="s">
        <v>1490</v>
      </c>
      <c r="C4989" s="140">
        <v>40086</v>
      </c>
      <c r="D4989" s="141">
        <v>0.11765</v>
      </c>
      <c r="E4989" s="119">
        <v>1</v>
      </c>
      <c r="F4989" s="119" t="s">
        <v>1489</v>
      </c>
      <c r="G4989" s="114">
        <f>IF([Data da Aprovação]&lt;&gt;"ESTATUTÁRIO",YEAR([Data da Aprovação]),"")</f>
        <v>2009</v>
      </c>
      <c r="H4989" s="106">
        <f>Tabela9[[#This Row],[Valor do Provento R$]]/Tabela9[[#This Row],[Provento por 1 ou 1000 Ações]]</f>
        <v>0.11765</v>
      </c>
    </row>
    <row r="4990" spans="1:8">
      <c r="A4990" s="118" t="s">
        <v>1623</v>
      </c>
      <c r="B4990" s="116" t="s">
        <v>1490</v>
      </c>
      <c r="C4990" s="138">
        <v>40169</v>
      </c>
      <c r="D4990" s="139">
        <v>9.7781000000000007E-2</v>
      </c>
      <c r="E4990" s="118">
        <v>1</v>
      </c>
      <c r="F4990" s="118" t="s">
        <v>1489</v>
      </c>
      <c r="G4990" s="113">
        <f>IF([Data da Aprovação]&lt;&gt;"ESTATUTÁRIO",YEAR([Data da Aprovação]),"")</f>
        <v>2009</v>
      </c>
      <c r="H4990" s="106">
        <f>Tabela9[[#This Row],[Valor do Provento R$]]/Tabela9[[#This Row],[Provento por 1 ou 1000 Ações]]</f>
        <v>9.7781000000000007E-2</v>
      </c>
    </row>
    <row r="4991" spans="1:8">
      <c r="A4991" s="119" t="s">
        <v>1623</v>
      </c>
      <c r="B4991" s="117" t="s">
        <v>1490</v>
      </c>
      <c r="C4991" s="140">
        <v>40267</v>
      </c>
      <c r="D4991" s="141">
        <v>0.11422</v>
      </c>
      <c r="E4991" s="119">
        <v>1</v>
      </c>
      <c r="F4991" s="119" t="s">
        <v>1489</v>
      </c>
      <c r="G4991" s="114">
        <f>IF([Data da Aprovação]&lt;&gt;"ESTATUTÁRIO",YEAR([Data da Aprovação]),"")</f>
        <v>2010</v>
      </c>
      <c r="H4991" s="106">
        <f>Tabela9[[#This Row],[Valor do Provento R$]]/Tabela9[[#This Row],[Provento por 1 ou 1000 Ações]]</f>
        <v>0.11422</v>
      </c>
    </row>
    <row r="4992" spans="1:8">
      <c r="A4992" s="118" t="s">
        <v>1623</v>
      </c>
      <c r="B4992" s="116" t="s">
        <v>1490</v>
      </c>
      <c r="C4992" s="138">
        <v>40303</v>
      </c>
      <c r="D4992" s="139">
        <v>0.45036999999999999</v>
      </c>
      <c r="E4992" s="118">
        <v>1</v>
      </c>
      <c r="F4992" s="118" t="s">
        <v>1492</v>
      </c>
      <c r="G4992" s="113">
        <f>IF([Data da Aprovação]&lt;&gt;"ESTATUTÁRIO",YEAR([Data da Aprovação]),"")</f>
        <v>2010</v>
      </c>
      <c r="H4992" s="106">
        <f>Tabela9[[#This Row],[Valor do Provento R$]]/Tabela9[[#This Row],[Provento por 1 ou 1000 Ações]]</f>
        <v>0.45036999999999999</v>
      </c>
    </row>
    <row r="4993" spans="1:8">
      <c r="A4993" s="119" t="s">
        <v>1623</v>
      </c>
      <c r="B4993" s="117" t="s">
        <v>1490</v>
      </c>
      <c r="C4993" s="140">
        <v>40358</v>
      </c>
      <c r="D4993" s="141">
        <v>0.10725</v>
      </c>
      <c r="E4993" s="119">
        <v>1</v>
      </c>
      <c r="F4993" s="119" t="s">
        <v>1489</v>
      </c>
      <c r="G4993" s="114">
        <f>IF([Data da Aprovação]&lt;&gt;"ESTATUTÁRIO",YEAR([Data da Aprovação]),"")</f>
        <v>2010</v>
      </c>
      <c r="H4993" s="106">
        <f>Tabela9[[#This Row],[Valor do Provento R$]]/Tabela9[[#This Row],[Provento por 1 ou 1000 Ações]]</f>
        <v>0.10725</v>
      </c>
    </row>
    <row r="4994" spans="1:8">
      <c r="A4994" s="118" t="s">
        <v>1623</v>
      </c>
      <c r="B4994" s="116" t="s">
        <v>1490</v>
      </c>
      <c r="C4994" s="138">
        <v>40450</v>
      </c>
      <c r="D4994" s="139">
        <v>0.11096</v>
      </c>
      <c r="E4994" s="118">
        <v>1</v>
      </c>
      <c r="F4994" s="118" t="s">
        <v>1489</v>
      </c>
      <c r="G4994" s="113">
        <f>IF([Data da Aprovação]&lt;&gt;"ESTATUTÁRIO",YEAR([Data da Aprovação]),"")</f>
        <v>2010</v>
      </c>
      <c r="H4994" s="106">
        <f>Tabela9[[#This Row],[Valor do Provento R$]]/Tabela9[[#This Row],[Provento por 1 ou 1000 Ações]]</f>
        <v>0.11096</v>
      </c>
    </row>
    <row r="4995" spans="1:8">
      <c r="A4995" s="119" t="s">
        <v>1623</v>
      </c>
      <c r="B4995" s="117" t="s">
        <v>1490</v>
      </c>
      <c r="C4995" s="140">
        <v>40541</v>
      </c>
      <c r="D4995" s="141">
        <v>0.11612</v>
      </c>
      <c r="E4995" s="119">
        <v>1</v>
      </c>
      <c r="F4995" s="119" t="s">
        <v>1489</v>
      </c>
      <c r="G4995" s="114">
        <f>IF([Data da Aprovação]&lt;&gt;"ESTATUTÁRIO",YEAR([Data da Aprovação]),"")</f>
        <v>2010</v>
      </c>
      <c r="H4995" s="106">
        <f>Tabela9[[#This Row],[Valor do Provento R$]]/Tabela9[[#This Row],[Provento por 1 ou 1000 Ações]]</f>
        <v>0.11612</v>
      </c>
    </row>
    <row r="4996" spans="1:8">
      <c r="A4996" s="118" t="s">
        <v>1623</v>
      </c>
      <c r="B4996" s="116" t="s">
        <v>1490</v>
      </c>
      <c r="C4996" s="138">
        <v>40632</v>
      </c>
      <c r="D4996" s="139">
        <v>0.11973</v>
      </c>
      <c r="E4996" s="118">
        <v>1</v>
      </c>
      <c r="F4996" s="118" t="s">
        <v>1489</v>
      </c>
      <c r="G4996" s="113">
        <f>IF([Data da Aprovação]&lt;&gt;"ESTATUTÁRIO",YEAR([Data da Aprovação]),"")</f>
        <v>2011</v>
      </c>
      <c r="H4996" s="106">
        <f>Tabela9[[#This Row],[Valor do Provento R$]]/Tabela9[[#This Row],[Provento por 1 ou 1000 Ações]]</f>
        <v>0.11973</v>
      </c>
    </row>
    <row r="4997" spans="1:8">
      <c r="A4997" s="119" t="s">
        <v>1623</v>
      </c>
      <c r="B4997" s="117" t="s">
        <v>1490</v>
      </c>
      <c r="C4997" s="140">
        <v>40703</v>
      </c>
      <c r="D4997" s="141">
        <v>0.12540000000000001</v>
      </c>
      <c r="E4997" s="119">
        <v>1</v>
      </c>
      <c r="F4997" s="119" t="s">
        <v>1492</v>
      </c>
      <c r="G4997" s="114">
        <f>IF([Data da Aprovação]&lt;&gt;"ESTATUTÁRIO",YEAR([Data da Aprovação]),"")</f>
        <v>2011</v>
      </c>
      <c r="H4997" s="106">
        <f>Tabela9[[#This Row],[Valor do Provento R$]]/Tabela9[[#This Row],[Provento por 1 ou 1000 Ações]]</f>
        <v>0.12540000000000001</v>
      </c>
    </row>
    <row r="4998" spans="1:8">
      <c r="A4998" s="118" t="s">
        <v>1623</v>
      </c>
      <c r="B4998" s="116" t="s">
        <v>1490</v>
      </c>
      <c r="C4998" s="138">
        <v>40816</v>
      </c>
      <c r="D4998" s="139">
        <v>0.18290000000000001</v>
      </c>
      <c r="E4998" s="118">
        <v>1</v>
      </c>
      <c r="F4998" s="118" t="s">
        <v>1489</v>
      </c>
      <c r="G4998" s="113">
        <f>IF([Data da Aprovação]&lt;&gt;"ESTATUTÁRIO",YEAR([Data da Aprovação]),"")</f>
        <v>2011</v>
      </c>
      <c r="H4998" s="106">
        <f>Tabela9[[#This Row],[Valor do Provento R$]]/Tabela9[[#This Row],[Provento por 1 ou 1000 Ações]]</f>
        <v>0.18290000000000001</v>
      </c>
    </row>
    <row r="4999" spans="1:8">
      <c r="A4999" s="119" t="s">
        <v>1623</v>
      </c>
      <c r="B4999" s="117" t="s">
        <v>1490</v>
      </c>
      <c r="C4999" s="140">
        <v>40905</v>
      </c>
      <c r="D4999" s="141">
        <v>0.18390000000000001</v>
      </c>
      <c r="E4999" s="119">
        <v>1</v>
      </c>
      <c r="F4999" s="119" t="s">
        <v>1489</v>
      </c>
      <c r="G4999" s="114">
        <f>IF([Data da Aprovação]&lt;&gt;"ESTATUTÁRIO",YEAR([Data da Aprovação]),"")</f>
        <v>2011</v>
      </c>
      <c r="H4999" s="106">
        <f>Tabela9[[#This Row],[Valor do Provento R$]]/Tabela9[[#This Row],[Provento por 1 ou 1000 Ações]]</f>
        <v>0.18390000000000001</v>
      </c>
    </row>
    <row r="5000" spans="1:8">
      <c r="A5000" s="118" t="s">
        <v>1623</v>
      </c>
      <c r="B5000" s="116" t="s">
        <v>1490</v>
      </c>
      <c r="C5000" s="138">
        <v>40952</v>
      </c>
      <c r="D5000" s="139">
        <v>0.14899999999999999</v>
      </c>
      <c r="E5000" s="118">
        <v>1</v>
      </c>
      <c r="F5000" s="118" t="s">
        <v>1492</v>
      </c>
      <c r="G5000" s="113">
        <f>IF([Data da Aprovação]&lt;&gt;"ESTATUTÁRIO",YEAR([Data da Aprovação]),"")</f>
        <v>2012</v>
      </c>
      <c r="H5000" s="106">
        <f>Tabela9[[#This Row],[Valor do Provento R$]]/Tabela9[[#This Row],[Provento por 1 ou 1000 Ações]]</f>
        <v>0.14899999999999999</v>
      </c>
    </row>
    <row r="5001" spans="1:8">
      <c r="A5001" s="119" t="s">
        <v>1623</v>
      </c>
      <c r="B5001" s="117" t="s">
        <v>1490</v>
      </c>
      <c r="C5001" s="140">
        <v>40997</v>
      </c>
      <c r="D5001" s="141">
        <v>0.1313</v>
      </c>
      <c r="E5001" s="119">
        <v>1</v>
      </c>
      <c r="F5001" s="119" t="s">
        <v>1489</v>
      </c>
      <c r="G5001" s="114">
        <f>IF([Data da Aprovação]&lt;&gt;"ESTATUTÁRIO",YEAR([Data da Aprovação]),"")</f>
        <v>2012</v>
      </c>
      <c r="H5001" s="106">
        <f>Tabela9[[#This Row],[Valor do Provento R$]]/Tabela9[[#This Row],[Provento por 1 ou 1000 Ações]]</f>
        <v>0.1313</v>
      </c>
    </row>
    <row r="5002" spans="1:8">
      <c r="A5002" s="118" t="s">
        <v>1623</v>
      </c>
      <c r="B5002" s="116" t="s">
        <v>1490</v>
      </c>
      <c r="C5002" s="138">
        <v>41089</v>
      </c>
      <c r="D5002" s="139">
        <v>0.13339999999999999</v>
      </c>
      <c r="E5002" s="118">
        <v>1</v>
      </c>
      <c r="F5002" s="118" t="s">
        <v>1489</v>
      </c>
      <c r="G5002" s="113">
        <f>IF([Data da Aprovação]&lt;&gt;"ESTATUTÁRIO",YEAR([Data da Aprovação]),"")</f>
        <v>2012</v>
      </c>
      <c r="H5002" s="106">
        <f>Tabela9[[#This Row],[Valor do Provento R$]]/Tabela9[[#This Row],[Provento por 1 ou 1000 Ações]]</f>
        <v>0.13339999999999999</v>
      </c>
    </row>
    <row r="5003" spans="1:8">
      <c r="A5003" s="119" t="s">
        <v>1623</v>
      </c>
      <c r="B5003" s="117" t="s">
        <v>1490</v>
      </c>
      <c r="C5003" s="140">
        <v>41089</v>
      </c>
      <c r="D5003" s="141">
        <v>0.1391</v>
      </c>
      <c r="E5003" s="119">
        <v>1</v>
      </c>
      <c r="F5003" s="119" t="s">
        <v>1492</v>
      </c>
      <c r="G5003" s="114">
        <f>IF([Data da Aprovação]&lt;&gt;"ESTATUTÁRIO",YEAR([Data da Aprovação]),"")</f>
        <v>2012</v>
      </c>
      <c r="H5003" s="106">
        <f>Tabela9[[#This Row],[Valor do Provento R$]]/Tabela9[[#This Row],[Provento por 1 ou 1000 Ações]]</f>
        <v>0.1391</v>
      </c>
    </row>
    <row r="5004" spans="1:8">
      <c r="A5004" s="118" t="s">
        <v>1623</v>
      </c>
      <c r="B5004" s="116" t="s">
        <v>1490</v>
      </c>
      <c r="C5004" s="138">
        <v>41180</v>
      </c>
      <c r="D5004" s="139">
        <v>0.1216</v>
      </c>
      <c r="E5004" s="118">
        <v>1</v>
      </c>
      <c r="F5004" s="118" t="s">
        <v>1489</v>
      </c>
      <c r="G5004" s="113">
        <f>IF([Data da Aprovação]&lt;&gt;"ESTATUTÁRIO",YEAR([Data da Aprovação]),"")</f>
        <v>2012</v>
      </c>
      <c r="H5004" s="106">
        <f>Tabela9[[#This Row],[Valor do Provento R$]]/Tabela9[[#This Row],[Provento por 1 ou 1000 Ações]]</f>
        <v>0.1216</v>
      </c>
    </row>
    <row r="5005" spans="1:8">
      <c r="A5005" s="119" t="s">
        <v>1623</v>
      </c>
      <c r="B5005" s="117" t="s">
        <v>1490</v>
      </c>
      <c r="C5005" s="140">
        <v>41180</v>
      </c>
      <c r="D5005" s="141">
        <v>7.0000000000000007E-2</v>
      </c>
      <c r="E5005" s="119">
        <v>1</v>
      </c>
      <c r="F5005" s="119" t="s">
        <v>1492</v>
      </c>
      <c r="G5005" s="114">
        <f>IF([Data da Aprovação]&lt;&gt;"ESTATUTÁRIO",YEAR([Data da Aprovação]),"")</f>
        <v>2012</v>
      </c>
      <c r="H5005" s="106">
        <f>Tabela9[[#This Row],[Valor do Provento R$]]/Tabela9[[#This Row],[Provento por 1 ou 1000 Ações]]</f>
        <v>7.0000000000000007E-2</v>
      </c>
    </row>
    <row r="5006" spans="1:8">
      <c r="A5006" s="118" t="s">
        <v>1623</v>
      </c>
      <c r="B5006" s="116" t="s">
        <v>1490</v>
      </c>
      <c r="C5006" s="138">
        <v>41270</v>
      </c>
      <c r="D5006" s="139">
        <v>0.11738</v>
      </c>
      <c r="E5006" s="118">
        <v>1</v>
      </c>
      <c r="F5006" s="118" t="s">
        <v>1489</v>
      </c>
      <c r="G5006" s="113">
        <f>IF([Data da Aprovação]&lt;&gt;"ESTATUTÁRIO",YEAR([Data da Aprovação]),"")</f>
        <v>2012</v>
      </c>
      <c r="H5006" s="106">
        <f>Tabela9[[#This Row],[Valor do Provento R$]]/Tabela9[[#This Row],[Provento por 1 ou 1000 Ações]]</f>
        <v>0.11738</v>
      </c>
    </row>
    <row r="5007" spans="1:8">
      <c r="A5007" s="119" t="s">
        <v>1623</v>
      </c>
      <c r="B5007" s="117" t="s">
        <v>1490</v>
      </c>
      <c r="C5007" s="140">
        <v>41323</v>
      </c>
      <c r="D5007" s="141">
        <v>3.1890472000000003E-2</v>
      </c>
      <c r="E5007" s="119">
        <v>1</v>
      </c>
      <c r="F5007" s="119" t="s">
        <v>1492</v>
      </c>
      <c r="G5007" s="114">
        <f>IF([Data da Aprovação]&lt;&gt;"ESTATUTÁRIO",YEAR([Data da Aprovação]),"")</f>
        <v>2013</v>
      </c>
      <c r="H5007" s="106">
        <f>Tabela9[[#This Row],[Valor do Provento R$]]/Tabela9[[#This Row],[Provento por 1 ou 1000 Ações]]</f>
        <v>3.1890472000000003E-2</v>
      </c>
    </row>
    <row r="5008" spans="1:8">
      <c r="A5008" s="118" t="s">
        <v>1623</v>
      </c>
      <c r="B5008" s="116" t="s">
        <v>1490</v>
      </c>
      <c r="C5008" s="138">
        <v>41360</v>
      </c>
      <c r="D5008" s="139">
        <v>0.114</v>
      </c>
      <c r="E5008" s="118">
        <v>1</v>
      </c>
      <c r="F5008" s="118" t="s">
        <v>1489</v>
      </c>
      <c r="G5008" s="113">
        <f>IF([Data da Aprovação]&lt;&gt;"ESTATUTÁRIO",YEAR([Data da Aprovação]),"")</f>
        <v>2013</v>
      </c>
      <c r="H5008" s="106">
        <f>Tabela9[[#This Row],[Valor do Provento R$]]/Tabela9[[#This Row],[Provento por 1 ou 1000 Ações]]</f>
        <v>0.114</v>
      </c>
    </row>
    <row r="5009" spans="1:8">
      <c r="A5009" s="119" t="s">
        <v>1623</v>
      </c>
      <c r="B5009" s="117" t="s">
        <v>1490</v>
      </c>
      <c r="C5009" s="140">
        <v>41452</v>
      </c>
      <c r="D5009" s="141">
        <v>0.12239999999999999</v>
      </c>
      <c r="E5009" s="119">
        <v>1</v>
      </c>
      <c r="F5009" s="119" t="s">
        <v>1489</v>
      </c>
      <c r="G5009" s="114">
        <f>IF([Data da Aprovação]&lt;&gt;"ESTATUTÁRIO",YEAR([Data da Aprovação]),"")</f>
        <v>2013</v>
      </c>
      <c r="H5009" s="106">
        <f>Tabela9[[#This Row],[Valor do Provento R$]]/Tabela9[[#This Row],[Provento por 1 ou 1000 Ações]]</f>
        <v>0.12239999999999999</v>
      </c>
    </row>
    <row r="5010" spans="1:8">
      <c r="A5010" s="144" t="s">
        <v>1623</v>
      </c>
      <c r="B5010" s="116" t="s">
        <v>1490</v>
      </c>
      <c r="C5010" s="138">
        <v>41547</v>
      </c>
      <c r="D5010" s="139">
        <v>0.12720000000000001</v>
      </c>
      <c r="E5010" s="145">
        <v>1</v>
      </c>
      <c r="F5010" s="118" t="s">
        <v>1489</v>
      </c>
      <c r="G5010" s="113">
        <f>IF([Data da Aprovação]&lt;&gt;"ESTATUTÁRIO",YEAR([Data da Aprovação]),"")</f>
        <v>2013</v>
      </c>
      <c r="H5010" s="106">
        <f>Tabela9[[#This Row],[Valor do Provento R$]]/Tabela9[[#This Row],[Provento por 1 ou 1000 Ações]]</f>
        <v>0.12720000000000001</v>
      </c>
    </row>
    <row r="5011" spans="1:8">
      <c r="A5011" s="119" t="s">
        <v>1623</v>
      </c>
      <c r="B5011" s="117" t="s">
        <v>1490</v>
      </c>
      <c r="C5011" s="140">
        <v>41635</v>
      </c>
      <c r="D5011" s="141">
        <v>0.10856</v>
      </c>
      <c r="E5011" s="119">
        <v>1</v>
      </c>
      <c r="F5011" s="119" t="s">
        <v>1489</v>
      </c>
      <c r="G5011" s="114">
        <f>IF([Data da Aprovação]&lt;&gt;"ESTATUTÁRIO",YEAR([Data da Aprovação]),"")</f>
        <v>2013</v>
      </c>
      <c r="H5011" s="106">
        <f>Tabela9[[#This Row],[Valor do Provento R$]]/Tabela9[[#This Row],[Provento por 1 ou 1000 Ações]]</f>
        <v>0.10856</v>
      </c>
    </row>
    <row r="5012" spans="1:8">
      <c r="A5012" s="118" t="s">
        <v>1624</v>
      </c>
      <c r="B5012" s="116" t="s">
        <v>1488</v>
      </c>
      <c r="C5012" s="138">
        <v>35094</v>
      </c>
      <c r="D5012" s="139">
        <v>0.15</v>
      </c>
      <c r="E5012" s="118">
        <v>1</v>
      </c>
      <c r="F5012" s="118" t="s">
        <v>1492</v>
      </c>
      <c r="G5012" s="113">
        <f>IF([Data da Aprovação]&lt;&gt;"ESTATUTÁRIO",YEAR([Data da Aprovação]),"")</f>
        <v>1996</v>
      </c>
      <c r="H5012" s="106">
        <f>Tabela9[[#This Row],[Valor do Provento R$]]/Tabela9[[#This Row],[Provento por 1 ou 1000 Ações]]</f>
        <v>0.15</v>
      </c>
    </row>
    <row r="5013" spans="1:8">
      <c r="A5013" s="119" t="s">
        <v>1624</v>
      </c>
      <c r="B5013" s="117" t="s">
        <v>1488</v>
      </c>
      <c r="C5013" s="140">
        <v>35094</v>
      </c>
      <c r="D5013" s="141">
        <v>0.24</v>
      </c>
      <c r="E5013" s="119">
        <v>1</v>
      </c>
      <c r="F5013" s="119" t="s">
        <v>1492</v>
      </c>
      <c r="G5013" s="114">
        <f>IF([Data da Aprovação]&lt;&gt;"ESTATUTÁRIO",YEAR([Data da Aprovação]),"")</f>
        <v>1996</v>
      </c>
      <c r="H5013" s="106">
        <f>Tabela9[[#This Row],[Valor do Provento R$]]/Tabela9[[#This Row],[Provento por 1 ou 1000 Ações]]</f>
        <v>0.24</v>
      </c>
    </row>
    <row r="5014" spans="1:8">
      <c r="A5014" s="118" t="s">
        <v>1624</v>
      </c>
      <c r="B5014" s="116" t="s">
        <v>1488</v>
      </c>
      <c r="C5014" s="138">
        <v>35283</v>
      </c>
      <c r="D5014" s="139">
        <v>0.3</v>
      </c>
      <c r="E5014" s="118">
        <v>1</v>
      </c>
      <c r="F5014" s="118" t="s">
        <v>1492</v>
      </c>
      <c r="G5014" s="113">
        <f>IF([Data da Aprovação]&lt;&gt;"ESTATUTÁRIO",YEAR([Data da Aprovação]),"")</f>
        <v>1996</v>
      </c>
      <c r="H5014" s="106">
        <f>Tabela9[[#This Row],[Valor do Provento R$]]/Tabela9[[#This Row],[Provento por 1 ou 1000 Ações]]</f>
        <v>0.3</v>
      </c>
    </row>
    <row r="5015" spans="1:8">
      <c r="A5015" s="119" t="s">
        <v>1624</v>
      </c>
      <c r="B5015" s="117" t="s">
        <v>1488</v>
      </c>
      <c r="C5015" s="140">
        <v>35473</v>
      </c>
      <c r="D5015" s="141">
        <v>0.45</v>
      </c>
      <c r="E5015" s="119">
        <v>1</v>
      </c>
      <c r="F5015" s="119" t="s">
        <v>1492</v>
      </c>
      <c r="G5015" s="114">
        <f>IF([Data da Aprovação]&lt;&gt;"ESTATUTÁRIO",YEAR([Data da Aprovação]),"")</f>
        <v>1997</v>
      </c>
      <c r="H5015" s="106">
        <f>Tabela9[[#This Row],[Valor do Provento R$]]/Tabela9[[#This Row],[Provento por 1 ou 1000 Ações]]</f>
        <v>0.45</v>
      </c>
    </row>
    <row r="5016" spans="1:8">
      <c r="A5016" s="118" t="s">
        <v>1624</v>
      </c>
      <c r="B5016" s="116" t="s">
        <v>1488</v>
      </c>
      <c r="C5016" s="138">
        <v>35653</v>
      </c>
      <c r="D5016" s="139">
        <v>0.38</v>
      </c>
      <c r="E5016" s="118">
        <v>1</v>
      </c>
      <c r="F5016" s="118" t="s">
        <v>1489</v>
      </c>
      <c r="G5016" s="113">
        <f>IF([Data da Aprovação]&lt;&gt;"ESTATUTÁRIO",YEAR([Data da Aprovação]),"")</f>
        <v>1997</v>
      </c>
      <c r="H5016" s="106">
        <f>Tabela9[[#This Row],[Valor do Provento R$]]/Tabela9[[#This Row],[Provento por 1 ou 1000 Ações]]</f>
        <v>0.38</v>
      </c>
    </row>
    <row r="5017" spans="1:8">
      <c r="A5017" s="119" t="s">
        <v>1624</v>
      </c>
      <c r="B5017" s="117" t="s">
        <v>1488</v>
      </c>
      <c r="C5017" s="140">
        <v>35794</v>
      </c>
      <c r="D5017" s="141">
        <v>0.33</v>
      </c>
      <c r="E5017" s="119">
        <v>1</v>
      </c>
      <c r="F5017" s="119" t="s">
        <v>1489</v>
      </c>
      <c r="G5017" s="114">
        <f>IF([Data da Aprovação]&lt;&gt;"ESTATUTÁRIO",YEAR([Data da Aprovação]),"")</f>
        <v>1997</v>
      </c>
      <c r="H5017" s="106">
        <f>Tabela9[[#This Row],[Valor do Provento R$]]/Tabela9[[#This Row],[Provento por 1 ou 1000 Ações]]</f>
        <v>0.33</v>
      </c>
    </row>
    <row r="5018" spans="1:8">
      <c r="A5018" s="118" t="s">
        <v>1624</v>
      </c>
      <c r="B5018" s="116" t="s">
        <v>1488</v>
      </c>
      <c r="C5018" s="138">
        <v>36018</v>
      </c>
      <c r="D5018" s="139">
        <v>0.30199999999999999</v>
      </c>
      <c r="E5018" s="118">
        <v>1</v>
      </c>
      <c r="F5018" s="118" t="s">
        <v>1489</v>
      </c>
      <c r="G5018" s="113">
        <f>IF([Data da Aprovação]&lt;&gt;"ESTATUTÁRIO",YEAR([Data da Aprovação]),"")</f>
        <v>1998</v>
      </c>
      <c r="H5018" s="106">
        <f>Tabela9[[#This Row],[Valor do Provento R$]]/Tabela9[[#This Row],[Provento por 1 ou 1000 Ações]]</f>
        <v>0.30199999999999999</v>
      </c>
    </row>
    <row r="5019" spans="1:8">
      <c r="A5019" s="119" t="s">
        <v>1624</v>
      </c>
      <c r="B5019" s="117" t="s">
        <v>1488</v>
      </c>
      <c r="C5019" s="140">
        <v>36158</v>
      </c>
      <c r="D5019" s="141">
        <v>0.2</v>
      </c>
      <c r="E5019" s="119">
        <v>1</v>
      </c>
      <c r="F5019" s="119" t="s">
        <v>1489</v>
      </c>
      <c r="G5019" s="114">
        <f>IF([Data da Aprovação]&lt;&gt;"ESTATUTÁRIO",YEAR([Data da Aprovação]),"")</f>
        <v>1998</v>
      </c>
      <c r="H5019" s="106">
        <f>Tabela9[[#This Row],[Valor do Provento R$]]/Tabela9[[#This Row],[Provento por 1 ou 1000 Ações]]</f>
        <v>0.2</v>
      </c>
    </row>
    <row r="5020" spans="1:8">
      <c r="A5020" s="118" t="s">
        <v>1624</v>
      </c>
      <c r="B5020" s="116" t="s">
        <v>1488</v>
      </c>
      <c r="C5020" s="138">
        <v>36231</v>
      </c>
      <c r="D5020" s="139">
        <v>6.6100000000000006E-2</v>
      </c>
      <c r="E5020" s="118">
        <v>1</v>
      </c>
      <c r="F5020" s="118" t="s">
        <v>1489</v>
      </c>
      <c r="G5020" s="113">
        <f>IF([Data da Aprovação]&lt;&gt;"ESTATUTÁRIO",YEAR([Data da Aprovação]),"")</f>
        <v>1999</v>
      </c>
      <c r="H5020" s="106">
        <f>Tabela9[[#This Row],[Valor do Provento R$]]/Tabela9[[#This Row],[Provento por 1 ou 1000 Ações]]</f>
        <v>6.6100000000000006E-2</v>
      </c>
    </row>
    <row r="5021" spans="1:8">
      <c r="A5021" s="119" t="s">
        <v>1624</v>
      </c>
      <c r="B5021" s="117" t="s">
        <v>1488</v>
      </c>
      <c r="C5021" s="140">
        <v>36368</v>
      </c>
      <c r="D5021" s="141">
        <v>0.32</v>
      </c>
      <c r="E5021" s="119">
        <v>1</v>
      </c>
      <c r="F5021" s="119" t="s">
        <v>1489</v>
      </c>
      <c r="G5021" s="114">
        <f>IF([Data da Aprovação]&lt;&gt;"ESTATUTÁRIO",YEAR([Data da Aprovação]),"")</f>
        <v>1999</v>
      </c>
      <c r="H5021" s="106">
        <f>Tabela9[[#This Row],[Valor do Provento R$]]/Tabela9[[#This Row],[Provento por 1 ou 1000 Ações]]</f>
        <v>0.32</v>
      </c>
    </row>
    <row r="5022" spans="1:8">
      <c r="A5022" s="118" t="s">
        <v>1624</v>
      </c>
      <c r="B5022" s="116" t="s">
        <v>1488</v>
      </c>
      <c r="C5022" s="138">
        <v>36516</v>
      </c>
      <c r="D5022" s="139">
        <v>0.12</v>
      </c>
      <c r="E5022" s="118">
        <v>1</v>
      </c>
      <c r="F5022" s="118" t="s">
        <v>1489</v>
      </c>
      <c r="G5022" s="113">
        <f>IF([Data da Aprovação]&lt;&gt;"ESTATUTÁRIO",YEAR([Data da Aprovação]),"")</f>
        <v>1999</v>
      </c>
      <c r="H5022" s="106">
        <f>Tabela9[[#This Row],[Valor do Provento R$]]/Tabela9[[#This Row],[Provento por 1 ou 1000 Ações]]</f>
        <v>0.12</v>
      </c>
    </row>
    <row r="5023" spans="1:8">
      <c r="A5023" s="119" t="s">
        <v>1624</v>
      </c>
      <c r="B5023" s="117" t="s">
        <v>1488</v>
      </c>
      <c r="C5023" s="140">
        <v>36887</v>
      </c>
      <c r="D5023" s="141">
        <v>0.1404</v>
      </c>
      <c r="E5023" s="119">
        <v>1</v>
      </c>
      <c r="F5023" s="119" t="s">
        <v>1489</v>
      </c>
      <c r="G5023" s="114">
        <f>IF([Data da Aprovação]&lt;&gt;"ESTATUTÁRIO",YEAR([Data da Aprovação]),"")</f>
        <v>2000</v>
      </c>
      <c r="H5023" s="106">
        <f>Tabela9[[#This Row],[Valor do Provento R$]]/Tabela9[[#This Row],[Provento por 1 ou 1000 Ações]]</f>
        <v>0.1404</v>
      </c>
    </row>
    <row r="5024" spans="1:8">
      <c r="A5024" s="118" t="s">
        <v>1624</v>
      </c>
      <c r="B5024" s="116" t="s">
        <v>1488</v>
      </c>
      <c r="C5024" s="138">
        <v>36931</v>
      </c>
      <c r="D5024" s="139">
        <v>8.1000000000000003E-2</v>
      </c>
      <c r="E5024" s="118">
        <v>1</v>
      </c>
      <c r="F5024" s="118" t="s">
        <v>1492</v>
      </c>
      <c r="G5024" s="113">
        <f>IF([Data da Aprovação]&lt;&gt;"ESTATUTÁRIO",YEAR([Data da Aprovação]),"")</f>
        <v>2001</v>
      </c>
      <c r="H5024" s="106">
        <f>Tabela9[[#This Row],[Valor do Provento R$]]/Tabela9[[#This Row],[Provento por 1 ou 1000 Ações]]</f>
        <v>8.1000000000000003E-2</v>
      </c>
    </row>
    <row r="5025" spans="1:8">
      <c r="A5025" s="119" t="s">
        <v>1624</v>
      </c>
      <c r="B5025" s="117" t="s">
        <v>1488</v>
      </c>
      <c r="C5025" s="140">
        <v>37089</v>
      </c>
      <c r="D5025" s="141">
        <v>0.23680000000000001</v>
      </c>
      <c r="E5025" s="119">
        <v>1</v>
      </c>
      <c r="F5025" s="119" t="s">
        <v>1489</v>
      </c>
      <c r="G5025" s="114">
        <f>IF([Data da Aprovação]&lt;&gt;"ESTATUTÁRIO",YEAR([Data da Aprovação]),"")</f>
        <v>2001</v>
      </c>
      <c r="H5025" s="106">
        <f>Tabela9[[#This Row],[Valor do Provento R$]]/Tabela9[[#This Row],[Provento por 1 ou 1000 Ações]]</f>
        <v>0.23680000000000001</v>
      </c>
    </row>
    <row r="5026" spans="1:8">
      <c r="A5026" s="118" t="s">
        <v>1624</v>
      </c>
      <c r="B5026" s="116" t="s">
        <v>1488</v>
      </c>
      <c r="C5026" s="138">
        <v>37251</v>
      </c>
      <c r="D5026" s="139">
        <v>0.32950000000000002</v>
      </c>
      <c r="E5026" s="118">
        <v>1</v>
      </c>
      <c r="F5026" s="118" t="s">
        <v>1489</v>
      </c>
      <c r="G5026" s="113">
        <f>IF([Data da Aprovação]&lt;&gt;"ESTATUTÁRIO",YEAR([Data da Aprovação]),"")</f>
        <v>2001</v>
      </c>
      <c r="H5026" s="106">
        <f>Tabela9[[#This Row],[Valor do Provento R$]]/Tabela9[[#This Row],[Provento por 1 ou 1000 Ações]]</f>
        <v>0.32950000000000002</v>
      </c>
    </row>
    <row r="5027" spans="1:8">
      <c r="A5027" s="119" t="s">
        <v>1624</v>
      </c>
      <c r="B5027" s="117" t="s">
        <v>1488</v>
      </c>
      <c r="C5027" s="140">
        <v>37469</v>
      </c>
      <c r="D5027" s="141">
        <v>0.23980000000000001</v>
      </c>
      <c r="E5027" s="119">
        <v>1</v>
      </c>
      <c r="F5027" s="119" t="s">
        <v>1489</v>
      </c>
      <c r="G5027" s="114">
        <f>IF([Data da Aprovação]&lt;&gt;"ESTATUTÁRIO",YEAR([Data da Aprovação]),"")</f>
        <v>2002</v>
      </c>
      <c r="H5027" s="106">
        <f>Tabela9[[#This Row],[Valor do Provento R$]]/Tabela9[[#This Row],[Provento por 1 ou 1000 Ações]]</f>
        <v>0.23980000000000001</v>
      </c>
    </row>
    <row r="5028" spans="1:8">
      <c r="A5028" s="118" t="s">
        <v>1624</v>
      </c>
      <c r="B5028" s="116" t="s">
        <v>1488</v>
      </c>
      <c r="C5028" s="138">
        <v>37617</v>
      </c>
      <c r="D5028" s="139">
        <v>0.373</v>
      </c>
      <c r="E5028" s="118">
        <v>1</v>
      </c>
      <c r="F5028" s="118" t="s">
        <v>1489</v>
      </c>
      <c r="G5028" s="113">
        <f>IF([Data da Aprovação]&lt;&gt;"ESTATUTÁRIO",YEAR([Data da Aprovação]),"")</f>
        <v>2002</v>
      </c>
      <c r="H5028" s="106">
        <f>Tabela9[[#This Row],[Valor do Provento R$]]/Tabela9[[#This Row],[Provento por 1 ou 1000 Ações]]</f>
        <v>0.373</v>
      </c>
    </row>
    <row r="5029" spans="1:8">
      <c r="A5029" s="119" t="s">
        <v>1624</v>
      </c>
      <c r="B5029" s="117" t="s">
        <v>1488</v>
      </c>
      <c r="C5029" s="140">
        <v>37825</v>
      </c>
      <c r="D5029" s="141">
        <v>0.37090000000000001</v>
      </c>
      <c r="E5029" s="119">
        <v>1</v>
      </c>
      <c r="F5029" s="119" t="s">
        <v>1489</v>
      </c>
      <c r="G5029" s="114">
        <f>IF([Data da Aprovação]&lt;&gt;"ESTATUTÁRIO",YEAR([Data da Aprovação]),"")</f>
        <v>2003</v>
      </c>
      <c r="H5029" s="106">
        <f>Tabela9[[#This Row],[Valor do Provento R$]]/Tabela9[[#This Row],[Provento por 1 ou 1000 Ações]]</f>
        <v>0.37090000000000001</v>
      </c>
    </row>
    <row r="5030" spans="1:8">
      <c r="A5030" s="118" t="s">
        <v>1624</v>
      </c>
      <c r="B5030" s="116" t="s">
        <v>1488</v>
      </c>
      <c r="C5030" s="138">
        <v>37985</v>
      </c>
      <c r="D5030" s="139">
        <v>0.45600000000000002</v>
      </c>
      <c r="E5030" s="118">
        <v>1</v>
      </c>
      <c r="F5030" s="118" t="s">
        <v>1489</v>
      </c>
      <c r="G5030" s="113">
        <f>IF([Data da Aprovação]&lt;&gt;"ESTATUTÁRIO",YEAR([Data da Aprovação]),"")</f>
        <v>2003</v>
      </c>
      <c r="H5030" s="106">
        <f>Tabela9[[#This Row],[Valor do Provento R$]]/Tabela9[[#This Row],[Provento por 1 ou 1000 Ações]]</f>
        <v>0.45600000000000002</v>
      </c>
    </row>
    <row r="5031" spans="1:8">
      <c r="A5031" s="119" t="s">
        <v>1624</v>
      </c>
      <c r="B5031" s="117" t="s">
        <v>1488</v>
      </c>
      <c r="C5031" s="140">
        <v>38187</v>
      </c>
      <c r="D5031" s="141">
        <v>0.29399999999999998</v>
      </c>
      <c r="E5031" s="119">
        <v>1</v>
      </c>
      <c r="F5031" s="119" t="s">
        <v>1489</v>
      </c>
      <c r="G5031" s="114">
        <f>IF([Data da Aprovação]&lt;&gt;"ESTATUTÁRIO",YEAR([Data da Aprovação]),"")</f>
        <v>2004</v>
      </c>
      <c r="H5031" s="106">
        <f>Tabela9[[#This Row],[Valor do Provento R$]]/Tabela9[[#This Row],[Provento por 1 ou 1000 Ações]]</f>
        <v>0.29399999999999998</v>
      </c>
    </row>
    <row r="5032" spans="1:8">
      <c r="A5032" s="118" t="s">
        <v>1624</v>
      </c>
      <c r="B5032" s="116" t="s">
        <v>1488</v>
      </c>
      <c r="C5032" s="138">
        <v>38344</v>
      </c>
      <c r="D5032" s="139">
        <v>0.54200000000000004</v>
      </c>
      <c r="E5032" s="118">
        <v>1</v>
      </c>
      <c r="F5032" s="118" t="s">
        <v>1489</v>
      </c>
      <c r="G5032" s="113">
        <f>IF([Data da Aprovação]&lt;&gt;"ESTATUTÁRIO",YEAR([Data da Aprovação]),"")</f>
        <v>2004</v>
      </c>
      <c r="H5032" s="106">
        <f>Tabela9[[#This Row],[Valor do Provento R$]]/Tabela9[[#This Row],[Provento por 1 ou 1000 Ações]]</f>
        <v>0.54200000000000004</v>
      </c>
    </row>
    <row r="5033" spans="1:8">
      <c r="A5033" s="119" t="s">
        <v>1624</v>
      </c>
      <c r="B5033" s="117" t="s">
        <v>1488</v>
      </c>
      <c r="C5033" s="140">
        <v>38566</v>
      </c>
      <c r="D5033" s="141">
        <v>0.35560000000000003</v>
      </c>
      <c r="E5033" s="119">
        <v>1</v>
      </c>
      <c r="F5033" s="119" t="s">
        <v>1489</v>
      </c>
      <c r="G5033" s="114">
        <f>IF([Data da Aprovação]&lt;&gt;"ESTATUTÁRIO",YEAR([Data da Aprovação]),"")</f>
        <v>2005</v>
      </c>
      <c r="H5033" s="106">
        <f>Tabela9[[#This Row],[Valor do Provento R$]]/Tabela9[[#This Row],[Provento por 1 ou 1000 Ações]]</f>
        <v>0.35560000000000003</v>
      </c>
    </row>
    <row r="5034" spans="1:8">
      <c r="A5034" s="118" t="s">
        <v>1624</v>
      </c>
      <c r="B5034" s="116" t="s">
        <v>1488</v>
      </c>
      <c r="C5034" s="138">
        <v>38707</v>
      </c>
      <c r="D5034" s="139">
        <v>0.48709999999999998</v>
      </c>
      <c r="E5034" s="118">
        <v>1</v>
      </c>
      <c r="F5034" s="118" t="s">
        <v>1489</v>
      </c>
      <c r="G5034" s="113">
        <f>IF([Data da Aprovação]&lt;&gt;"ESTATUTÁRIO",YEAR([Data da Aprovação]),"")</f>
        <v>2005</v>
      </c>
      <c r="H5034" s="106">
        <f>Tabela9[[#This Row],[Valor do Provento R$]]/Tabela9[[#This Row],[Provento por 1 ou 1000 Ações]]</f>
        <v>0.48709999999999998</v>
      </c>
    </row>
    <row r="5035" spans="1:8">
      <c r="A5035" s="119" t="s">
        <v>1624</v>
      </c>
      <c r="B5035" s="117" t="s">
        <v>1488</v>
      </c>
      <c r="C5035" s="140">
        <v>38937</v>
      </c>
      <c r="D5035" s="141">
        <v>0.42299999999999999</v>
      </c>
      <c r="E5035" s="119">
        <v>1</v>
      </c>
      <c r="F5035" s="119" t="s">
        <v>1489</v>
      </c>
      <c r="G5035" s="114">
        <f>IF([Data da Aprovação]&lt;&gt;"ESTATUTÁRIO",YEAR([Data da Aprovação]),"")</f>
        <v>2006</v>
      </c>
      <c r="H5035" s="106">
        <f>Tabela9[[#This Row],[Valor do Provento R$]]/Tabela9[[#This Row],[Provento por 1 ou 1000 Ações]]</f>
        <v>0.42299999999999999</v>
      </c>
    </row>
    <row r="5036" spans="1:8">
      <c r="A5036" s="118" t="s">
        <v>1624</v>
      </c>
      <c r="B5036" s="116" t="s">
        <v>1488</v>
      </c>
      <c r="C5036" s="138">
        <v>39071</v>
      </c>
      <c r="D5036" s="139">
        <v>0.50839999999999996</v>
      </c>
      <c r="E5036" s="118">
        <v>1</v>
      </c>
      <c r="F5036" s="118" t="s">
        <v>1489</v>
      </c>
      <c r="G5036" s="113">
        <f>IF([Data da Aprovação]&lt;&gt;"ESTATUTÁRIO",YEAR([Data da Aprovação]),"")</f>
        <v>2006</v>
      </c>
      <c r="H5036" s="106">
        <f>Tabela9[[#This Row],[Valor do Provento R$]]/Tabela9[[#This Row],[Provento por 1 ou 1000 Ações]]</f>
        <v>0.50839999999999996</v>
      </c>
    </row>
    <row r="5037" spans="1:8">
      <c r="A5037" s="119" t="s">
        <v>1624</v>
      </c>
      <c r="B5037" s="117" t="s">
        <v>1488</v>
      </c>
      <c r="C5037" s="140">
        <v>39302</v>
      </c>
      <c r="D5037" s="141">
        <v>0.42549999999999999</v>
      </c>
      <c r="E5037" s="119">
        <v>1</v>
      </c>
      <c r="F5037" s="119" t="s">
        <v>1489</v>
      </c>
      <c r="G5037" s="114">
        <f>IF([Data da Aprovação]&lt;&gt;"ESTATUTÁRIO",YEAR([Data da Aprovação]),"")</f>
        <v>2007</v>
      </c>
      <c r="H5037" s="106">
        <f>Tabela9[[#This Row],[Valor do Provento R$]]/Tabela9[[#This Row],[Provento por 1 ou 1000 Ações]]</f>
        <v>0.42549999999999999</v>
      </c>
    </row>
    <row r="5038" spans="1:8">
      <c r="A5038" s="118" t="s">
        <v>1624</v>
      </c>
      <c r="B5038" s="116" t="s">
        <v>1488</v>
      </c>
      <c r="C5038" s="138">
        <v>39436</v>
      </c>
      <c r="D5038" s="139">
        <v>0.51249999999999996</v>
      </c>
      <c r="E5038" s="118">
        <v>1</v>
      </c>
      <c r="F5038" s="118" t="s">
        <v>1489</v>
      </c>
      <c r="G5038" s="113">
        <f>IF([Data da Aprovação]&lt;&gt;"ESTATUTÁRIO",YEAR([Data da Aprovação]),"")</f>
        <v>2007</v>
      </c>
      <c r="H5038" s="106">
        <f>Tabela9[[#This Row],[Valor do Provento R$]]/Tabela9[[#This Row],[Provento por 1 ou 1000 Ações]]</f>
        <v>0.51249999999999996</v>
      </c>
    </row>
    <row r="5039" spans="1:8">
      <c r="A5039" s="119" t="s">
        <v>1624</v>
      </c>
      <c r="B5039" s="117" t="s">
        <v>1488</v>
      </c>
      <c r="C5039" s="140">
        <v>39671</v>
      </c>
      <c r="D5039" s="141">
        <v>0.4274</v>
      </c>
      <c r="E5039" s="119">
        <v>1</v>
      </c>
      <c r="F5039" s="119" t="s">
        <v>1489</v>
      </c>
      <c r="G5039" s="114">
        <f>IF([Data da Aprovação]&lt;&gt;"ESTATUTÁRIO",YEAR([Data da Aprovação]),"")</f>
        <v>2008</v>
      </c>
      <c r="H5039" s="106">
        <f>Tabela9[[#This Row],[Valor do Provento R$]]/Tabela9[[#This Row],[Provento por 1 ou 1000 Ações]]</f>
        <v>0.4274</v>
      </c>
    </row>
    <row r="5040" spans="1:8">
      <c r="A5040" s="118" t="s">
        <v>1624</v>
      </c>
      <c r="B5040" s="116" t="s">
        <v>1488</v>
      </c>
      <c r="C5040" s="138">
        <v>39805</v>
      </c>
      <c r="D5040" s="139">
        <v>0.51300000000000001</v>
      </c>
      <c r="E5040" s="118">
        <v>1</v>
      </c>
      <c r="F5040" s="118" t="s">
        <v>1489</v>
      </c>
      <c r="G5040" s="113">
        <f>IF([Data da Aprovação]&lt;&gt;"ESTATUTÁRIO",YEAR([Data da Aprovação]),"")</f>
        <v>2008</v>
      </c>
      <c r="H5040" s="106">
        <f>Tabela9[[#This Row],[Valor do Provento R$]]/Tabela9[[#This Row],[Provento por 1 ou 1000 Ações]]</f>
        <v>0.51300000000000001</v>
      </c>
    </row>
    <row r="5041" spans="1:8">
      <c r="A5041" s="119" t="s">
        <v>1624</v>
      </c>
      <c r="B5041" s="117" t="s">
        <v>1488</v>
      </c>
      <c r="C5041" s="140">
        <v>40035</v>
      </c>
      <c r="D5041" s="141">
        <v>0.73009999999999997</v>
      </c>
      <c r="E5041" s="119">
        <v>1</v>
      </c>
      <c r="F5041" s="119" t="s">
        <v>1489</v>
      </c>
      <c r="G5041" s="114">
        <f>IF([Data da Aprovação]&lt;&gt;"ESTATUTÁRIO",YEAR([Data da Aprovação]),"")</f>
        <v>2009</v>
      </c>
      <c r="H5041" s="106">
        <f>Tabela9[[#This Row],[Valor do Provento R$]]/Tabela9[[#This Row],[Provento por 1 ou 1000 Ações]]</f>
        <v>0.73009999999999997</v>
      </c>
    </row>
    <row r="5042" spans="1:8">
      <c r="A5042" s="118" t="s">
        <v>1624</v>
      </c>
      <c r="B5042" s="116" t="s">
        <v>1488</v>
      </c>
      <c r="C5042" s="138">
        <v>40168</v>
      </c>
      <c r="D5042" s="139">
        <v>1.0782</v>
      </c>
      <c r="E5042" s="118">
        <v>1</v>
      </c>
      <c r="F5042" s="118" t="s">
        <v>1489</v>
      </c>
      <c r="G5042" s="113">
        <f>IF([Data da Aprovação]&lt;&gt;"ESTATUTÁRIO",YEAR([Data da Aprovação]),"")</f>
        <v>2009</v>
      </c>
      <c r="H5042" s="106">
        <f>Tabela9[[#This Row],[Valor do Provento R$]]/Tabela9[[#This Row],[Provento por 1 ou 1000 Ações]]</f>
        <v>1.0782</v>
      </c>
    </row>
    <row r="5043" spans="1:8">
      <c r="A5043" s="119" t="s">
        <v>1624</v>
      </c>
      <c r="B5043" s="117" t="s">
        <v>1488</v>
      </c>
      <c r="C5043" s="140">
        <v>40400</v>
      </c>
      <c r="D5043" s="141">
        <v>0.75670000000000004</v>
      </c>
      <c r="E5043" s="119">
        <v>1</v>
      </c>
      <c r="F5043" s="119" t="s">
        <v>1489</v>
      </c>
      <c r="G5043" s="114">
        <f>IF([Data da Aprovação]&lt;&gt;"ESTATUTÁRIO",YEAR([Data da Aprovação]),"")</f>
        <v>2010</v>
      </c>
      <c r="H5043" s="106">
        <f>Tabela9[[#This Row],[Valor do Provento R$]]/Tabela9[[#This Row],[Provento por 1 ou 1000 Ações]]</f>
        <v>0.75670000000000004</v>
      </c>
    </row>
    <row r="5044" spans="1:8">
      <c r="A5044" s="118" t="s">
        <v>1624</v>
      </c>
      <c r="B5044" s="116" t="s">
        <v>1488</v>
      </c>
      <c r="C5044" s="138">
        <v>40533</v>
      </c>
      <c r="D5044" s="139">
        <v>0.5948</v>
      </c>
      <c r="E5044" s="118">
        <v>1</v>
      </c>
      <c r="F5044" s="118" t="s">
        <v>1489</v>
      </c>
      <c r="G5044" s="113">
        <f>IF([Data da Aprovação]&lt;&gt;"ESTATUTÁRIO",YEAR([Data da Aprovação]),"")</f>
        <v>2010</v>
      </c>
      <c r="H5044" s="106">
        <f>Tabela9[[#This Row],[Valor do Provento R$]]/Tabela9[[#This Row],[Provento por 1 ou 1000 Ações]]</f>
        <v>0.5948</v>
      </c>
    </row>
    <row r="5045" spans="1:8">
      <c r="A5045" s="119" t="s">
        <v>1624</v>
      </c>
      <c r="B5045" s="117" t="s">
        <v>1488</v>
      </c>
      <c r="C5045" s="140">
        <v>40533</v>
      </c>
      <c r="D5045" s="141">
        <v>0.5948</v>
      </c>
      <c r="E5045" s="119">
        <v>1</v>
      </c>
      <c r="F5045" s="119" t="s">
        <v>1489</v>
      </c>
      <c r="G5045" s="114">
        <f>IF([Data da Aprovação]&lt;&gt;"ESTATUTÁRIO",YEAR([Data da Aprovação]),"")</f>
        <v>2010</v>
      </c>
      <c r="H5045" s="106">
        <f>Tabela9[[#This Row],[Valor do Provento R$]]/Tabela9[[#This Row],[Provento por 1 ou 1000 Ações]]</f>
        <v>0.5948</v>
      </c>
    </row>
    <row r="5046" spans="1:8">
      <c r="A5046" s="118" t="s">
        <v>1624</v>
      </c>
      <c r="B5046" s="116" t="s">
        <v>1488</v>
      </c>
      <c r="C5046" s="138">
        <v>40764</v>
      </c>
      <c r="D5046" s="139">
        <v>0.8659</v>
      </c>
      <c r="E5046" s="118">
        <v>1</v>
      </c>
      <c r="F5046" s="118" t="s">
        <v>1489</v>
      </c>
      <c r="G5046" s="113">
        <f>IF([Data da Aprovação]&lt;&gt;"ESTATUTÁRIO",YEAR([Data da Aprovação]),"")</f>
        <v>2011</v>
      </c>
      <c r="H5046" s="106">
        <f>Tabela9[[#This Row],[Valor do Provento R$]]/Tabela9[[#This Row],[Provento por 1 ou 1000 Ações]]</f>
        <v>0.8659</v>
      </c>
    </row>
    <row r="5047" spans="1:8">
      <c r="A5047" s="119" t="s">
        <v>1624</v>
      </c>
      <c r="B5047" s="117" t="s">
        <v>1488</v>
      </c>
      <c r="C5047" s="140">
        <v>40898</v>
      </c>
      <c r="D5047" s="141">
        <v>0.67169999999999996</v>
      </c>
      <c r="E5047" s="119">
        <v>1</v>
      </c>
      <c r="F5047" s="119" t="s">
        <v>1489</v>
      </c>
      <c r="G5047" s="114">
        <f>IF([Data da Aprovação]&lt;&gt;"ESTATUTÁRIO",YEAR([Data da Aprovação]),"")</f>
        <v>2011</v>
      </c>
      <c r="H5047" s="106">
        <f>Tabela9[[#This Row],[Valor do Provento R$]]/Tabela9[[#This Row],[Provento por 1 ou 1000 Ações]]</f>
        <v>0.67169999999999996</v>
      </c>
    </row>
    <row r="5048" spans="1:8">
      <c r="A5048" s="118" t="s">
        <v>1624</v>
      </c>
      <c r="B5048" s="116" t="s">
        <v>1488</v>
      </c>
      <c r="C5048" s="138">
        <v>40898</v>
      </c>
      <c r="D5048" s="139">
        <v>0.67159999999999997</v>
      </c>
      <c r="E5048" s="118">
        <v>1</v>
      </c>
      <c r="F5048" s="118" t="s">
        <v>1489</v>
      </c>
      <c r="G5048" s="113">
        <f>IF([Data da Aprovação]&lt;&gt;"ESTATUTÁRIO",YEAR([Data da Aprovação]),"")</f>
        <v>2011</v>
      </c>
      <c r="H5048" s="106">
        <f>Tabela9[[#This Row],[Valor do Provento R$]]/Tabela9[[#This Row],[Provento por 1 ou 1000 Ações]]</f>
        <v>0.67159999999999997</v>
      </c>
    </row>
    <row r="5049" spans="1:8">
      <c r="A5049" s="119" t="s">
        <v>1624</v>
      </c>
      <c r="B5049" s="117" t="s">
        <v>1488</v>
      </c>
      <c r="C5049" s="140">
        <v>41131</v>
      </c>
      <c r="D5049" s="141">
        <v>0.54186000000000001</v>
      </c>
      <c r="E5049" s="119">
        <v>1</v>
      </c>
      <c r="F5049" s="119" t="s">
        <v>1489</v>
      </c>
      <c r="G5049" s="114">
        <f>IF([Data da Aprovação]&lt;&gt;"ESTATUTÁRIO",YEAR([Data da Aprovação]),"")</f>
        <v>2012</v>
      </c>
      <c r="H5049" s="106">
        <f>Tabela9[[#This Row],[Valor do Provento R$]]/Tabela9[[#This Row],[Provento por 1 ou 1000 Ações]]</f>
        <v>0.54186000000000001</v>
      </c>
    </row>
    <row r="5050" spans="1:8">
      <c r="A5050" s="118" t="s">
        <v>1624</v>
      </c>
      <c r="B5050" s="116" t="s">
        <v>1488</v>
      </c>
      <c r="C5050" s="138">
        <v>41131</v>
      </c>
      <c r="D5050" s="139">
        <v>0.54186000000000001</v>
      </c>
      <c r="E5050" s="118">
        <v>1</v>
      </c>
      <c r="F5050" s="118" t="s">
        <v>1489</v>
      </c>
      <c r="G5050" s="113">
        <f>IF([Data da Aprovação]&lt;&gt;"ESTATUTÁRIO",YEAR([Data da Aprovação]),"")</f>
        <v>2012</v>
      </c>
      <c r="H5050" s="106">
        <f>Tabela9[[#This Row],[Valor do Provento R$]]/Tabela9[[#This Row],[Provento por 1 ou 1000 Ações]]</f>
        <v>0.54186000000000001</v>
      </c>
    </row>
    <row r="5051" spans="1:8">
      <c r="A5051" s="119" t="s">
        <v>1624</v>
      </c>
      <c r="B5051" s="117" t="s">
        <v>1488</v>
      </c>
      <c r="C5051" s="140">
        <v>41263</v>
      </c>
      <c r="D5051" s="141">
        <v>0.69362000000000001</v>
      </c>
      <c r="E5051" s="119">
        <v>1</v>
      </c>
      <c r="F5051" s="119" t="s">
        <v>1489</v>
      </c>
      <c r="G5051" s="114">
        <f>IF([Data da Aprovação]&lt;&gt;"ESTATUTÁRIO",YEAR([Data da Aprovação]),"")</f>
        <v>2012</v>
      </c>
      <c r="H5051" s="106">
        <f>Tabela9[[#This Row],[Valor do Provento R$]]/Tabela9[[#This Row],[Provento por 1 ou 1000 Ações]]</f>
        <v>0.69362000000000001</v>
      </c>
    </row>
    <row r="5052" spans="1:8">
      <c r="A5052" s="118" t="s">
        <v>1624</v>
      </c>
      <c r="B5052" s="116" t="s">
        <v>1488</v>
      </c>
      <c r="C5052" s="138">
        <v>41263</v>
      </c>
      <c r="D5052" s="139">
        <v>0.69360999999999995</v>
      </c>
      <c r="E5052" s="118">
        <v>1</v>
      </c>
      <c r="F5052" s="118" t="s">
        <v>1489</v>
      </c>
      <c r="G5052" s="113">
        <f>IF([Data da Aprovação]&lt;&gt;"ESTATUTÁRIO",YEAR([Data da Aprovação]),"")</f>
        <v>2012</v>
      </c>
      <c r="H5052" s="106">
        <f>Tabela9[[#This Row],[Valor do Provento R$]]/Tabela9[[#This Row],[Provento por 1 ou 1000 Ações]]</f>
        <v>0.69360999999999995</v>
      </c>
    </row>
    <row r="5053" spans="1:8">
      <c r="A5053" s="119" t="s">
        <v>1624</v>
      </c>
      <c r="B5053" s="117" t="s">
        <v>1488</v>
      </c>
      <c r="C5053" s="140">
        <v>41390</v>
      </c>
      <c r="D5053" s="141">
        <v>0.25330000000000003</v>
      </c>
      <c r="E5053" s="119">
        <v>1</v>
      </c>
      <c r="F5053" s="119" t="s">
        <v>1492</v>
      </c>
      <c r="G5053" s="114">
        <f>IF([Data da Aprovação]&lt;&gt;"ESTATUTÁRIO",YEAR([Data da Aprovação]),"")</f>
        <v>2013</v>
      </c>
      <c r="H5053" s="106">
        <f>Tabela9[[#This Row],[Valor do Provento R$]]/Tabela9[[#This Row],[Provento por 1 ou 1000 Ações]]</f>
        <v>0.25330000000000003</v>
      </c>
    </row>
    <row r="5054" spans="1:8">
      <c r="A5054" s="118" t="s">
        <v>1624</v>
      </c>
      <c r="B5054" s="116" t="s">
        <v>1488</v>
      </c>
      <c r="C5054" s="138">
        <v>41495</v>
      </c>
      <c r="D5054" s="139">
        <v>0.54200300000000001</v>
      </c>
      <c r="E5054" s="118">
        <v>1</v>
      </c>
      <c r="F5054" s="118" t="s">
        <v>1489</v>
      </c>
      <c r="G5054" s="113">
        <f>IF([Data da Aprovação]&lt;&gt;"ESTATUTÁRIO",YEAR([Data da Aprovação]),"")</f>
        <v>2013</v>
      </c>
      <c r="H5054" s="106">
        <f>Tabela9[[#This Row],[Valor do Provento R$]]/Tabela9[[#This Row],[Provento por 1 ou 1000 Ações]]</f>
        <v>0.54200300000000001</v>
      </c>
    </row>
    <row r="5055" spans="1:8">
      <c r="A5055" s="119" t="s">
        <v>1624</v>
      </c>
      <c r="B5055" s="117" t="s">
        <v>1488</v>
      </c>
      <c r="C5055" s="140">
        <v>41495</v>
      </c>
      <c r="D5055" s="141">
        <v>0.54200300000000001</v>
      </c>
      <c r="E5055" s="119">
        <v>1</v>
      </c>
      <c r="F5055" s="119" t="s">
        <v>1489</v>
      </c>
      <c r="G5055" s="114">
        <f>IF([Data da Aprovação]&lt;&gt;"ESTATUTÁRIO",YEAR([Data da Aprovação]),"")</f>
        <v>2013</v>
      </c>
      <c r="H5055" s="106">
        <f>Tabela9[[#This Row],[Valor do Provento R$]]/Tabela9[[#This Row],[Provento por 1 ou 1000 Ações]]</f>
        <v>0.54200300000000001</v>
      </c>
    </row>
    <row r="5056" spans="1:8">
      <c r="A5056" s="118" t="s">
        <v>1624</v>
      </c>
      <c r="B5056" s="116" t="s">
        <v>1488</v>
      </c>
      <c r="C5056" s="138">
        <v>41628</v>
      </c>
      <c r="D5056" s="139">
        <v>0.72464334799999996</v>
      </c>
      <c r="E5056" s="118">
        <v>1</v>
      </c>
      <c r="F5056" s="118" t="s">
        <v>1489</v>
      </c>
      <c r="G5056" s="113">
        <f>IF([Data da Aprovação]&lt;&gt;"ESTATUTÁRIO",YEAR([Data da Aprovação]),"")</f>
        <v>2013</v>
      </c>
      <c r="H5056" s="106">
        <f>Tabela9[[#This Row],[Valor do Provento R$]]/Tabela9[[#This Row],[Provento por 1 ou 1000 Ações]]</f>
        <v>0.72464334799999996</v>
      </c>
    </row>
    <row r="5057" spans="1:8">
      <c r="A5057" s="119" t="s">
        <v>1624</v>
      </c>
      <c r="B5057" s="117" t="s">
        <v>1488</v>
      </c>
      <c r="C5057" s="140">
        <v>41628</v>
      </c>
      <c r="D5057" s="141">
        <v>0.72464334799999996</v>
      </c>
      <c r="E5057" s="119">
        <v>1</v>
      </c>
      <c r="F5057" s="119" t="s">
        <v>1489</v>
      </c>
      <c r="G5057" s="114">
        <f>IF([Data da Aprovação]&lt;&gt;"ESTATUTÁRIO",YEAR([Data da Aprovação]),"")</f>
        <v>2013</v>
      </c>
      <c r="H5057" s="106">
        <f>Tabela9[[#This Row],[Valor do Provento R$]]/Tabela9[[#This Row],[Provento por 1 ou 1000 Ações]]</f>
        <v>0.72464334799999996</v>
      </c>
    </row>
    <row r="5058" spans="1:8">
      <c r="A5058" s="118" t="s">
        <v>1624</v>
      </c>
      <c r="B5058" s="116" t="s">
        <v>1490</v>
      </c>
      <c r="C5058" s="138">
        <v>35094</v>
      </c>
      <c r="D5058" s="139">
        <v>0.15</v>
      </c>
      <c r="E5058" s="118">
        <v>1</v>
      </c>
      <c r="F5058" s="118" t="s">
        <v>1492</v>
      </c>
      <c r="G5058" s="113">
        <f>IF([Data da Aprovação]&lt;&gt;"ESTATUTÁRIO",YEAR([Data da Aprovação]),"")</f>
        <v>1996</v>
      </c>
      <c r="H5058" s="106">
        <f>Tabela9[[#This Row],[Valor do Provento R$]]/Tabela9[[#This Row],[Provento por 1 ou 1000 Ações]]</f>
        <v>0.15</v>
      </c>
    </row>
    <row r="5059" spans="1:8">
      <c r="A5059" s="119" t="s">
        <v>1624</v>
      </c>
      <c r="B5059" s="117" t="s">
        <v>1490</v>
      </c>
      <c r="C5059" s="140">
        <v>35094</v>
      </c>
      <c r="D5059" s="141">
        <v>0.24</v>
      </c>
      <c r="E5059" s="119">
        <v>1</v>
      </c>
      <c r="F5059" s="119" t="s">
        <v>1492</v>
      </c>
      <c r="G5059" s="114">
        <f>IF([Data da Aprovação]&lt;&gt;"ESTATUTÁRIO",YEAR([Data da Aprovação]),"")</f>
        <v>1996</v>
      </c>
      <c r="H5059" s="106">
        <f>Tabela9[[#This Row],[Valor do Provento R$]]/Tabela9[[#This Row],[Provento por 1 ou 1000 Ações]]</f>
        <v>0.24</v>
      </c>
    </row>
    <row r="5060" spans="1:8">
      <c r="A5060" s="118" t="s">
        <v>1624</v>
      </c>
      <c r="B5060" s="116" t="s">
        <v>1490</v>
      </c>
      <c r="C5060" s="138">
        <v>35283</v>
      </c>
      <c r="D5060" s="139">
        <v>0.3</v>
      </c>
      <c r="E5060" s="118">
        <v>1</v>
      </c>
      <c r="F5060" s="118" t="s">
        <v>1492</v>
      </c>
      <c r="G5060" s="113">
        <f>IF([Data da Aprovação]&lt;&gt;"ESTATUTÁRIO",YEAR([Data da Aprovação]),"")</f>
        <v>1996</v>
      </c>
      <c r="H5060" s="106">
        <f>Tabela9[[#This Row],[Valor do Provento R$]]/Tabela9[[#This Row],[Provento por 1 ou 1000 Ações]]</f>
        <v>0.3</v>
      </c>
    </row>
    <row r="5061" spans="1:8">
      <c r="A5061" s="119" t="s">
        <v>1624</v>
      </c>
      <c r="B5061" s="117" t="s">
        <v>1490</v>
      </c>
      <c r="C5061" s="140">
        <v>35473</v>
      </c>
      <c r="D5061" s="141">
        <v>0.45</v>
      </c>
      <c r="E5061" s="119">
        <v>1</v>
      </c>
      <c r="F5061" s="119" t="s">
        <v>1492</v>
      </c>
      <c r="G5061" s="114">
        <f>IF([Data da Aprovação]&lt;&gt;"ESTATUTÁRIO",YEAR([Data da Aprovação]),"")</f>
        <v>1997</v>
      </c>
      <c r="H5061" s="106">
        <f>Tabela9[[#This Row],[Valor do Provento R$]]/Tabela9[[#This Row],[Provento por 1 ou 1000 Ações]]</f>
        <v>0.45</v>
      </c>
    </row>
    <row r="5062" spans="1:8">
      <c r="A5062" s="118" t="s">
        <v>1624</v>
      </c>
      <c r="B5062" s="116" t="s">
        <v>1490</v>
      </c>
      <c r="C5062" s="138">
        <v>35653</v>
      </c>
      <c r="D5062" s="139">
        <v>0.38</v>
      </c>
      <c r="E5062" s="118">
        <v>1</v>
      </c>
      <c r="F5062" s="118" t="s">
        <v>1489</v>
      </c>
      <c r="G5062" s="113">
        <f>IF([Data da Aprovação]&lt;&gt;"ESTATUTÁRIO",YEAR([Data da Aprovação]),"")</f>
        <v>1997</v>
      </c>
      <c r="H5062" s="106">
        <f>Tabela9[[#This Row],[Valor do Provento R$]]/Tabela9[[#This Row],[Provento por 1 ou 1000 Ações]]</f>
        <v>0.38</v>
      </c>
    </row>
    <row r="5063" spans="1:8">
      <c r="A5063" s="119" t="s">
        <v>1624</v>
      </c>
      <c r="B5063" s="117" t="s">
        <v>1490</v>
      </c>
      <c r="C5063" s="140">
        <v>35794</v>
      </c>
      <c r="D5063" s="141">
        <v>0.36299999999999999</v>
      </c>
      <c r="E5063" s="119">
        <v>1</v>
      </c>
      <c r="F5063" s="119" t="s">
        <v>1489</v>
      </c>
      <c r="G5063" s="114">
        <f>IF([Data da Aprovação]&lt;&gt;"ESTATUTÁRIO",YEAR([Data da Aprovação]),"")</f>
        <v>1997</v>
      </c>
      <c r="H5063" s="106">
        <f>Tabela9[[#This Row],[Valor do Provento R$]]/Tabela9[[#This Row],[Provento por 1 ou 1000 Ações]]</f>
        <v>0.36299999999999999</v>
      </c>
    </row>
    <row r="5064" spans="1:8">
      <c r="A5064" s="118" t="s">
        <v>1624</v>
      </c>
      <c r="B5064" s="116" t="s">
        <v>1490</v>
      </c>
      <c r="C5064" s="138">
        <v>36018</v>
      </c>
      <c r="D5064" s="139">
        <v>0.33500000000000002</v>
      </c>
      <c r="E5064" s="118">
        <v>1</v>
      </c>
      <c r="F5064" s="118" t="s">
        <v>1489</v>
      </c>
      <c r="G5064" s="113">
        <f>IF([Data da Aprovação]&lt;&gt;"ESTATUTÁRIO",YEAR([Data da Aprovação]),"")</f>
        <v>1998</v>
      </c>
      <c r="H5064" s="106">
        <f>Tabela9[[#This Row],[Valor do Provento R$]]/Tabela9[[#This Row],[Provento por 1 ou 1000 Ações]]</f>
        <v>0.33500000000000002</v>
      </c>
    </row>
    <row r="5065" spans="1:8">
      <c r="A5065" s="119" t="s">
        <v>1624</v>
      </c>
      <c r="B5065" s="117" t="s">
        <v>1490</v>
      </c>
      <c r="C5065" s="140">
        <v>36158</v>
      </c>
      <c r="D5065" s="141">
        <v>0.22</v>
      </c>
      <c r="E5065" s="119">
        <v>1</v>
      </c>
      <c r="F5065" s="119" t="s">
        <v>1489</v>
      </c>
      <c r="G5065" s="114">
        <f>IF([Data da Aprovação]&lt;&gt;"ESTATUTÁRIO",YEAR([Data da Aprovação]),"")</f>
        <v>1998</v>
      </c>
      <c r="H5065" s="106">
        <f>Tabela9[[#This Row],[Valor do Provento R$]]/Tabela9[[#This Row],[Provento por 1 ou 1000 Ações]]</f>
        <v>0.22</v>
      </c>
    </row>
    <row r="5066" spans="1:8">
      <c r="A5066" s="118" t="s">
        <v>1624</v>
      </c>
      <c r="B5066" s="116" t="s">
        <v>1490</v>
      </c>
      <c r="C5066" s="138">
        <v>36231</v>
      </c>
      <c r="D5066" s="139">
        <v>7.2700000000000001E-2</v>
      </c>
      <c r="E5066" s="118">
        <v>1</v>
      </c>
      <c r="F5066" s="118" t="s">
        <v>1489</v>
      </c>
      <c r="G5066" s="113">
        <f>IF([Data da Aprovação]&lt;&gt;"ESTATUTÁRIO",YEAR([Data da Aprovação]),"")</f>
        <v>1999</v>
      </c>
      <c r="H5066" s="106">
        <f>Tabela9[[#This Row],[Valor do Provento R$]]/Tabela9[[#This Row],[Provento por 1 ou 1000 Ações]]</f>
        <v>7.2700000000000001E-2</v>
      </c>
    </row>
    <row r="5067" spans="1:8">
      <c r="A5067" s="119" t="s">
        <v>1624</v>
      </c>
      <c r="B5067" s="117" t="s">
        <v>1490</v>
      </c>
      <c r="C5067" s="140">
        <v>36368</v>
      </c>
      <c r="D5067" s="141">
        <v>0.35199999999999998</v>
      </c>
      <c r="E5067" s="119">
        <v>1</v>
      </c>
      <c r="F5067" s="119" t="s">
        <v>1489</v>
      </c>
      <c r="G5067" s="114">
        <f>IF([Data da Aprovação]&lt;&gt;"ESTATUTÁRIO",YEAR([Data da Aprovação]),"")</f>
        <v>1999</v>
      </c>
      <c r="H5067" s="106">
        <f>Tabela9[[#This Row],[Valor do Provento R$]]/Tabela9[[#This Row],[Provento por 1 ou 1000 Ações]]</f>
        <v>0.35199999999999998</v>
      </c>
    </row>
    <row r="5068" spans="1:8">
      <c r="A5068" s="118" t="s">
        <v>1624</v>
      </c>
      <c r="B5068" s="116" t="s">
        <v>1490</v>
      </c>
      <c r="C5068" s="138">
        <v>36516</v>
      </c>
      <c r="D5068" s="139">
        <v>0.13200000000000001</v>
      </c>
      <c r="E5068" s="118">
        <v>1</v>
      </c>
      <c r="F5068" s="118" t="s">
        <v>1489</v>
      </c>
      <c r="G5068" s="113">
        <f>IF([Data da Aprovação]&lt;&gt;"ESTATUTÁRIO",YEAR([Data da Aprovação]),"")</f>
        <v>1999</v>
      </c>
      <c r="H5068" s="106">
        <f>Tabela9[[#This Row],[Valor do Provento R$]]/Tabela9[[#This Row],[Provento por 1 ou 1000 Ações]]</f>
        <v>0.13200000000000001</v>
      </c>
    </row>
    <row r="5069" spans="1:8">
      <c r="A5069" s="119" t="s">
        <v>1624</v>
      </c>
      <c r="B5069" s="117" t="s">
        <v>1490</v>
      </c>
      <c r="C5069" s="140">
        <v>36887</v>
      </c>
      <c r="D5069" s="141">
        <v>0.15440000000000001</v>
      </c>
      <c r="E5069" s="119">
        <v>1</v>
      </c>
      <c r="F5069" s="119" t="s">
        <v>1489</v>
      </c>
      <c r="G5069" s="114">
        <f>IF([Data da Aprovação]&lt;&gt;"ESTATUTÁRIO",YEAR([Data da Aprovação]),"")</f>
        <v>2000</v>
      </c>
      <c r="H5069" s="106">
        <f>Tabela9[[#This Row],[Valor do Provento R$]]/Tabela9[[#This Row],[Provento por 1 ou 1000 Ações]]</f>
        <v>0.15440000000000001</v>
      </c>
    </row>
    <row r="5070" spans="1:8">
      <c r="A5070" s="118" t="s">
        <v>1624</v>
      </c>
      <c r="B5070" s="116" t="s">
        <v>1490</v>
      </c>
      <c r="C5070" s="138">
        <v>36931</v>
      </c>
      <c r="D5070" s="139">
        <v>8.8999999999999996E-2</v>
      </c>
      <c r="E5070" s="118">
        <v>1</v>
      </c>
      <c r="F5070" s="118" t="s">
        <v>1492</v>
      </c>
      <c r="G5070" s="113">
        <f>IF([Data da Aprovação]&lt;&gt;"ESTATUTÁRIO",YEAR([Data da Aprovação]),"")</f>
        <v>2001</v>
      </c>
      <c r="H5070" s="106">
        <f>Tabela9[[#This Row],[Valor do Provento R$]]/Tabela9[[#This Row],[Provento por 1 ou 1000 Ações]]</f>
        <v>8.8999999999999996E-2</v>
      </c>
    </row>
    <row r="5071" spans="1:8">
      <c r="A5071" s="119" t="s">
        <v>1624</v>
      </c>
      <c r="B5071" s="117" t="s">
        <v>1490</v>
      </c>
      <c r="C5071" s="140">
        <v>37089</v>
      </c>
      <c r="D5071" s="141">
        <v>0.26050000000000001</v>
      </c>
      <c r="E5071" s="119">
        <v>1</v>
      </c>
      <c r="F5071" s="119" t="s">
        <v>1489</v>
      </c>
      <c r="G5071" s="114">
        <f>IF([Data da Aprovação]&lt;&gt;"ESTATUTÁRIO",YEAR([Data da Aprovação]),"")</f>
        <v>2001</v>
      </c>
      <c r="H5071" s="106">
        <f>Tabela9[[#This Row],[Valor do Provento R$]]/Tabela9[[#This Row],[Provento por 1 ou 1000 Ações]]</f>
        <v>0.26050000000000001</v>
      </c>
    </row>
    <row r="5072" spans="1:8">
      <c r="A5072" s="118" t="s">
        <v>1624</v>
      </c>
      <c r="B5072" s="116" t="s">
        <v>1490</v>
      </c>
      <c r="C5072" s="138">
        <v>37251</v>
      </c>
      <c r="D5072" s="139">
        <v>0.3624</v>
      </c>
      <c r="E5072" s="118">
        <v>1</v>
      </c>
      <c r="F5072" s="118" t="s">
        <v>1489</v>
      </c>
      <c r="G5072" s="113">
        <f>IF([Data da Aprovação]&lt;&gt;"ESTATUTÁRIO",YEAR([Data da Aprovação]),"")</f>
        <v>2001</v>
      </c>
      <c r="H5072" s="106">
        <f>Tabela9[[#This Row],[Valor do Provento R$]]/Tabela9[[#This Row],[Provento por 1 ou 1000 Ações]]</f>
        <v>0.3624</v>
      </c>
    </row>
    <row r="5073" spans="1:8">
      <c r="A5073" s="119" t="s">
        <v>1624</v>
      </c>
      <c r="B5073" s="117" t="s">
        <v>1490</v>
      </c>
      <c r="C5073" s="140">
        <v>37469</v>
      </c>
      <c r="D5073" s="141">
        <v>0.26379999999999998</v>
      </c>
      <c r="E5073" s="119">
        <v>1</v>
      </c>
      <c r="F5073" s="119" t="s">
        <v>1489</v>
      </c>
      <c r="G5073" s="114">
        <f>IF([Data da Aprovação]&lt;&gt;"ESTATUTÁRIO",YEAR([Data da Aprovação]),"")</f>
        <v>2002</v>
      </c>
      <c r="H5073" s="106">
        <f>Tabela9[[#This Row],[Valor do Provento R$]]/Tabela9[[#This Row],[Provento por 1 ou 1000 Ações]]</f>
        <v>0.26379999999999998</v>
      </c>
    </row>
    <row r="5074" spans="1:8">
      <c r="A5074" s="118" t="s">
        <v>1624</v>
      </c>
      <c r="B5074" s="116" t="s">
        <v>1490</v>
      </c>
      <c r="C5074" s="138">
        <v>37617</v>
      </c>
      <c r="D5074" s="139">
        <v>0.4103</v>
      </c>
      <c r="E5074" s="118">
        <v>1</v>
      </c>
      <c r="F5074" s="118" t="s">
        <v>1489</v>
      </c>
      <c r="G5074" s="113">
        <f>IF([Data da Aprovação]&lt;&gt;"ESTATUTÁRIO",YEAR([Data da Aprovação]),"")</f>
        <v>2002</v>
      </c>
      <c r="H5074" s="106">
        <f>Tabela9[[#This Row],[Valor do Provento R$]]/Tabela9[[#This Row],[Provento por 1 ou 1000 Ações]]</f>
        <v>0.4103</v>
      </c>
    </row>
    <row r="5075" spans="1:8">
      <c r="A5075" s="119" t="s">
        <v>1624</v>
      </c>
      <c r="B5075" s="117" t="s">
        <v>1490</v>
      </c>
      <c r="C5075" s="140">
        <v>37825</v>
      </c>
      <c r="D5075" s="141">
        <v>0.40799999999999997</v>
      </c>
      <c r="E5075" s="119">
        <v>1</v>
      </c>
      <c r="F5075" s="119" t="s">
        <v>1489</v>
      </c>
      <c r="G5075" s="114">
        <f>IF([Data da Aprovação]&lt;&gt;"ESTATUTÁRIO",YEAR([Data da Aprovação]),"")</f>
        <v>2003</v>
      </c>
      <c r="H5075" s="106">
        <f>Tabela9[[#This Row],[Valor do Provento R$]]/Tabela9[[#This Row],[Provento por 1 ou 1000 Ações]]</f>
        <v>0.40799999999999997</v>
      </c>
    </row>
    <row r="5076" spans="1:8">
      <c r="A5076" s="118" t="s">
        <v>1624</v>
      </c>
      <c r="B5076" s="116" t="s">
        <v>1490</v>
      </c>
      <c r="C5076" s="138">
        <v>37985</v>
      </c>
      <c r="D5076" s="139">
        <v>0.50160000000000005</v>
      </c>
      <c r="E5076" s="118">
        <v>1</v>
      </c>
      <c r="F5076" s="118" t="s">
        <v>1489</v>
      </c>
      <c r="G5076" s="113">
        <f>IF([Data da Aprovação]&lt;&gt;"ESTATUTÁRIO",YEAR([Data da Aprovação]),"")</f>
        <v>2003</v>
      </c>
      <c r="H5076" s="106">
        <f>Tabela9[[#This Row],[Valor do Provento R$]]/Tabela9[[#This Row],[Provento por 1 ou 1000 Ações]]</f>
        <v>0.50160000000000005</v>
      </c>
    </row>
    <row r="5077" spans="1:8">
      <c r="A5077" s="119" t="s">
        <v>1624</v>
      </c>
      <c r="B5077" s="117" t="s">
        <v>1490</v>
      </c>
      <c r="C5077" s="140">
        <v>38187</v>
      </c>
      <c r="D5077" s="141">
        <v>0.32340000000000002</v>
      </c>
      <c r="E5077" s="119">
        <v>1</v>
      </c>
      <c r="F5077" s="119" t="s">
        <v>1489</v>
      </c>
      <c r="G5077" s="114">
        <f>IF([Data da Aprovação]&lt;&gt;"ESTATUTÁRIO",YEAR([Data da Aprovação]),"")</f>
        <v>2004</v>
      </c>
      <c r="H5077" s="106">
        <f>Tabela9[[#This Row],[Valor do Provento R$]]/Tabela9[[#This Row],[Provento por 1 ou 1000 Ações]]</f>
        <v>0.32340000000000002</v>
      </c>
    </row>
    <row r="5078" spans="1:8">
      <c r="A5078" s="118" t="s">
        <v>1624</v>
      </c>
      <c r="B5078" s="116" t="s">
        <v>1490</v>
      </c>
      <c r="C5078" s="138">
        <v>38344</v>
      </c>
      <c r="D5078" s="139">
        <v>0.59619999999999995</v>
      </c>
      <c r="E5078" s="118">
        <v>1</v>
      </c>
      <c r="F5078" s="118" t="s">
        <v>1489</v>
      </c>
      <c r="G5078" s="113">
        <f>IF([Data da Aprovação]&lt;&gt;"ESTATUTÁRIO",YEAR([Data da Aprovação]),"")</f>
        <v>2004</v>
      </c>
      <c r="H5078" s="106">
        <f>Tabela9[[#This Row],[Valor do Provento R$]]/Tabela9[[#This Row],[Provento por 1 ou 1000 Ações]]</f>
        <v>0.59619999999999995</v>
      </c>
    </row>
    <row r="5079" spans="1:8">
      <c r="A5079" s="119" t="s">
        <v>1624</v>
      </c>
      <c r="B5079" s="117" t="s">
        <v>1490</v>
      </c>
      <c r="C5079" s="140">
        <v>38566</v>
      </c>
      <c r="D5079" s="141">
        <v>0.39119999999999999</v>
      </c>
      <c r="E5079" s="119">
        <v>1</v>
      </c>
      <c r="F5079" s="119" t="s">
        <v>1489</v>
      </c>
      <c r="G5079" s="114">
        <f>IF([Data da Aprovação]&lt;&gt;"ESTATUTÁRIO",YEAR([Data da Aprovação]),"")</f>
        <v>2005</v>
      </c>
      <c r="H5079" s="106">
        <f>Tabela9[[#This Row],[Valor do Provento R$]]/Tabela9[[#This Row],[Provento por 1 ou 1000 Ações]]</f>
        <v>0.39119999999999999</v>
      </c>
    </row>
    <row r="5080" spans="1:8">
      <c r="A5080" s="118" t="s">
        <v>1624</v>
      </c>
      <c r="B5080" s="116" t="s">
        <v>1490</v>
      </c>
      <c r="C5080" s="138">
        <v>38707</v>
      </c>
      <c r="D5080" s="139">
        <v>0.53580000000000005</v>
      </c>
      <c r="E5080" s="118">
        <v>1</v>
      </c>
      <c r="F5080" s="118" t="s">
        <v>1489</v>
      </c>
      <c r="G5080" s="113">
        <f>IF([Data da Aprovação]&lt;&gt;"ESTATUTÁRIO",YEAR([Data da Aprovação]),"")</f>
        <v>2005</v>
      </c>
      <c r="H5080" s="106">
        <f>Tabela9[[#This Row],[Valor do Provento R$]]/Tabela9[[#This Row],[Provento por 1 ou 1000 Ações]]</f>
        <v>0.53580000000000005</v>
      </c>
    </row>
    <row r="5081" spans="1:8">
      <c r="A5081" s="119" t="s">
        <v>1624</v>
      </c>
      <c r="B5081" s="117" t="s">
        <v>1490</v>
      </c>
      <c r="C5081" s="140">
        <v>38937</v>
      </c>
      <c r="D5081" s="141">
        <v>0.46529999999999999</v>
      </c>
      <c r="E5081" s="119">
        <v>1</v>
      </c>
      <c r="F5081" s="119" t="s">
        <v>1489</v>
      </c>
      <c r="G5081" s="114">
        <f>IF([Data da Aprovação]&lt;&gt;"ESTATUTÁRIO",YEAR([Data da Aprovação]),"")</f>
        <v>2006</v>
      </c>
      <c r="H5081" s="106">
        <f>Tabela9[[#This Row],[Valor do Provento R$]]/Tabela9[[#This Row],[Provento por 1 ou 1000 Ações]]</f>
        <v>0.46529999999999999</v>
      </c>
    </row>
    <row r="5082" spans="1:8">
      <c r="A5082" s="118" t="s">
        <v>1624</v>
      </c>
      <c r="B5082" s="116" t="s">
        <v>1490</v>
      </c>
      <c r="C5082" s="138">
        <v>39071</v>
      </c>
      <c r="D5082" s="139">
        <v>0.55920000000000003</v>
      </c>
      <c r="E5082" s="118">
        <v>1</v>
      </c>
      <c r="F5082" s="118" t="s">
        <v>1489</v>
      </c>
      <c r="G5082" s="113">
        <f>IF([Data da Aprovação]&lt;&gt;"ESTATUTÁRIO",YEAR([Data da Aprovação]),"")</f>
        <v>2006</v>
      </c>
      <c r="H5082" s="106">
        <f>Tabela9[[#This Row],[Valor do Provento R$]]/Tabela9[[#This Row],[Provento por 1 ou 1000 Ações]]</f>
        <v>0.55920000000000003</v>
      </c>
    </row>
    <row r="5083" spans="1:8">
      <c r="A5083" s="119" t="s">
        <v>1624</v>
      </c>
      <c r="B5083" s="117" t="s">
        <v>1490</v>
      </c>
      <c r="C5083" s="140">
        <v>39302</v>
      </c>
      <c r="D5083" s="141">
        <v>0.46800000000000003</v>
      </c>
      <c r="E5083" s="119">
        <v>1</v>
      </c>
      <c r="F5083" s="119" t="s">
        <v>1489</v>
      </c>
      <c r="G5083" s="114">
        <f>IF([Data da Aprovação]&lt;&gt;"ESTATUTÁRIO",YEAR([Data da Aprovação]),"")</f>
        <v>2007</v>
      </c>
      <c r="H5083" s="106">
        <f>Tabela9[[#This Row],[Valor do Provento R$]]/Tabela9[[#This Row],[Provento por 1 ou 1000 Ações]]</f>
        <v>0.46800000000000003</v>
      </c>
    </row>
    <row r="5084" spans="1:8">
      <c r="A5084" s="118" t="s">
        <v>1624</v>
      </c>
      <c r="B5084" s="116" t="s">
        <v>1490</v>
      </c>
      <c r="C5084" s="138">
        <v>39436</v>
      </c>
      <c r="D5084" s="139">
        <v>0.56369999999999998</v>
      </c>
      <c r="E5084" s="118">
        <v>1</v>
      </c>
      <c r="F5084" s="118" t="s">
        <v>1489</v>
      </c>
      <c r="G5084" s="113">
        <f>IF([Data da Aprovação]&lt;&gt;"ESTATUTÁRIO",YEAR([Data da Aprovação]),"")</f>
        <v>2007</v>
      </c>
      <c r="H5084" s="106">
        <f>Tabela9[[#This Row],[Valor do Provento R$]]/Tabela9[[#This Row],[Provento por 1 ou 1000 Ações]]</f>
        <v>0.56369999999999998</v>
      </c>
    </row>
    <row r="5085" spans="1:8">
      <c r="A5085" s="119" t="s">
        <v>1624</v>
      </c>
      <c r="B5085" s="117" t="s">
        <v>1490</v>
      </c>
      <c r="C5085" s="140">
        <v>39671</v>
      </c>
      <c r="D5085" s="141">
        <v>0.47020000000000001</v>
      </c>
      <c r="E5085" s="119">
        <v>1</v>
      </c>
      <c r="F5085" s="119" t="s">
        <v>1489</v>
      </c>
      <c r="G5085" s="114">
        <f>IF([Data da Aprovação]&lt;&gt;"ESTATUTÁRIO",YEAR([Data da Aprovação]),"")</f>
        <v>2008</v>
      </c>
      <c r="H5085" s="106">
        <f>Tabela9[[#This Row],[Valor do Provento R$]]/Tabela9[[#This Row],[Provento por 1 ou 1000 Ações]]</f>
        <v>0.47020000000000001</v>
      </c>
    </row>
    <row r="5086" spans="1:8">
      <c r="A5086" s="118" t="s">
        <v>1624</v>
      </c>
      <c r="B5086" s="116" t="s">
        <v>1490</v>
      </c>
      <c r="C5086" s="138">
        <v>39805</v>
      </c>
      <c r="D5086" s="139">
        <v>0.56430000000000002</v>
      </c>
      <c r="E5086" s="118">
        <v>1</v>
      </c>
      <c r="F5086" s="118" t="s">
        <v>1489</v>
      </c>
      <c r="G5086" s="113">
        <f>IF([Data da Aprovação]&lt;&gt;"ESTATUTÁRIO",YEAR([Data da Aprovação]),"")</f>
        <v>2008</v>
      </c>
      <c r="H5086" s="106">
        <f>Tabela9[[#This Row],[Valor do Provento R$]]/Tabela9[[#This Row],[Provento por 1 ou 1000 Ações]]</f>
        <v>0.56430000000000002</v>
      </c>
    </row>
    <row r="5087" spans="1:8">
      <c r="A5087" s="119" t="s">
        <v>1624</v>
      </c>
      <c r="B5087" s="117" t="s">
        <v>1490</v>
      </c>
      <c r="C5087" s="140">
        <v>40035</v>
      </c>
      <c r="D5087" s="141">
        <v>0.80310000000000004</v>
      </c>
      <c r="E5087" s="119">
        <v>1</v>
      </c>
      <c r="F5087" s="119" t="s">
        <v>1489</v>
      </c>
      <c r="G5087" s="114">
        <f>IF([Data da Aprovação]&lt;&gt;"ESTATUTÁRIO",YEAR([Data da Aprovação]),"")</f>
        <v>2009</v>
      </c>
      <c r="H5087" s="106">
        <f>Tabela9[[#This Row],[Valor do Provento R$]]/Tabela9[[#This Row],[Provento por 1 ou 1000 Ações]]</f>
        <v>0.80310000000000004</v>
      </c>
    </row>
    <row r="5088" spans="1:8">
      <c r="A5088" s="118" t="s">
        <v>1624</v>
      </c>
      <c r="B5088" s="116" t="s">
        <v>1490</v>
      </c>
      <c r="C5088" s="138">
        <v>40168</v>
      </c>
      <c r="D5088" s="139">
        <v>1.1859999999999999</v>
      </c>
      <c r="E5088" s="118">
        <v>1</v>
      </c>
      <c r="F5088" s="118" t="s">
        <v>1489</v>
      </c>
      <c r="G5088" s="113">
        <f>IF([Data da Aprovação]&lt;&gt;"ESTATUTÁRIO",YEAR([Data da Aprovação]),"")</f>
        <v>2009</v>
      </c>
      <c r="H5088" s="106">
        <f>Tabela9[[#This Row],[Valor do Provento R$]]/Tabela9[[#This Row],[Provento por 1 ou 1000 Ações]]</f>
        <v>1.1859999999999999</v>
      </c>
    </row>
    <row r="5089" spans="1:8">
      <c r="A5089" s="119" t="s">
        <v>1624</v>
      </c>
      <c r="B5089" s="117" t="s">
        <v>1490</v>
      </c>
      <c r="C5089" s="140">
        <v>40400</v>
      </c>
      <c r="D5089" s="141">
        <v>0.83240000000000003</v>
      </c>
      <c r="E5089" s="119">
        <v>1</v>
      </c>
      <c r="F5089" s="119" t="s">
        <v>1489</v>
      </c>
      <c r="G5089" s="114">
        <f>IF([Data da Aprovação]&lt;&gt;"ESTATUTÁRIO",YEAR([Data da Aprovação]),"")</f>
        <v>2010</v>
      </c>
      <c r="H5089" s="106">
        <f>Tabela9[[#This Row],[Valor do Provento R$]]/Tabela9[[#This Row],[Provento por 1 ou 1000 Ações]]</f>
        <v>0.83240000000000003</v>
      </c>
    </row>
    <row r="5090" spans="1:8">
      <c r="A5090" s="118" t="s">
        <v>1624</v>
      </c>
      <c r="B5090" s="116" t="s">
        <v>1490</v>
      </c>
      <c r="C5090" s="138">
        <v>40533</v>
      </c>
      <c r="D5090" s="139">
        <v>0.65429999999999999</v>
      </c>
      <c r="E5090" s="118">
        <v>1</v>
      </c>
      <c r="F5090" s="118" t="s">
        <v>1489</v>
      </c>
      <c r="G5090" s="113">
        <f>IF([Data da Aprovação]&lt;&gt;"ESTATUTÁRIO",YEAR([Data da Aprovação]),"")</f>
        <v>2010</v>
      </c>
      <c r="H5090" s="106">
        <f>Tabela9[[#This Row],[Valor do Provento R$]]/Tabela9[[#This Row],[Provento por 1 ou 1000 Ações]]</f>
        <v>0.65429999999999999</v>
      </c>
    </row>
    <row r="5091" spans="1:8">
      <c r="A5091" s="119" t="s">
        <v>1624</v>
      </c>
      <c r="B5091" s="117" t="s">
        <v>1490</v>
      </c>
      <c r="C5091" s="140">
        <v>40533</v>
      </c>
      <c r="D5091" s="141">
        <v>0.65429999999999999</v>
      </c>
      <c r="E5091" s="119">
        <v>1</v>
      </c>
      <c r="F5091" s="119" t="s">
        <v>1489</v>
      </c>
      <c r="G5091" s="114">
        <f>IF([Data da Aprovação]&lt;&gt;"ESTATUTÁRIO",YEAR([Data da Aprovação]),"")</f>
        <v>2010</v>
      </c>
      <c r="H5091" s="106">
        <f>Tabela9[[#This Row],[Valor do Provento R$]]/Tabela9[[#This Row],[Provento por 1 ou 1000 Ações]]</f>
        <v>0.65429999999999999</v>
      </c>
    </row>
    <row r="5092" spans="1:8">
      <c r="A5092" s="118" t="s">
        <v>1624</v>
      </c>
      <c r="B5092" s="116" t="s">
        <v>1490</v>
      </c>
      <c r="C5092" s="138">
        <v>40764</v>
      </c>
      <c r="D5092" s="139">
        <v>0.95250000000000001</v>
      </c>
      <c r="E5092" s="118">
        <v>1</v>
      </c>
      <c r="F5092" s="118" t="s">
        <v>1489</v>
      </c>
      <c r="G5092" s="113">
        <f>IF([Data da Aprovação]&lt;&gt;"ESTATUTÁRIO",YEAR([Data da Aprovação]),"")</f>
        <v>2011</v>
      </c>
      <c r="H5092" s="106">
        <f>Tabela9[[#This Row],[Valor do Provento R$]]/Tabela9[[#This Row],[Provento por 1 ou 1000 Ações]]</f>
        <v>0.95250000000000001</v>
      </c>
    </row>
    <row r="5093" spans="1:8">
      <c r="A5093" s="119" t="s">
        <v>1624</v>
      </c>
      <c r="B5093" s="117" t="s">
        <v>1490</v>
      </c>
      <c r="C5093" s="140">
        <v>40898</v>
      </c>
      <c r="D5093" s="141">
        <v>0.73880000000000001</v>
      </c>
      <c r="E5093" s="119">
        <v>1</v>
      </c>
      <c r="F5093" s="119" t="s">
        <v>1489</v>
      </c>
      <c r="G5093" s="114">
        <f>IF([Data da Aprovação]&lt;&gt;"ESTATUTÁRIO",YEAR([Data da Aprovação]),"")</f>
        <v>2011</v>
      </c>
      <c r="H5093" s="106">
        <f>Tabela9[[#This Row],[Valor do Provento R$]]/Tabela9[[#This Row],[Provento por 1 ou 1000 Ações]]</f>
        <v>0.73880000000000001</v>
      </c>
    </row>
    <row r="5094" spans="1:8">
      <c r="A5094" s="118" t="s">
        <v>1624</v>
      </c>
      <c r="B5094" s="116" t="s">
        <v>1490</v>
      </c>
      <c r="C5094" s="138">
        <v>40898</v>
      </c>
      <c r="D5094" s="139">
        <v>0.73880000000000001</v>
      </c>
      <c r="E5094" s="118">
        <v>1</v>
      </c>
      <c r="F5094" s="118" t="s">
        <v>1489</v>
      </c>
      <c r="G5094" s="113">
        <f>IF([Data da Aprovação]&lt;&gt;"ESTATUTÁRIO",YEAR([Data da Aprovação]),"")</f>
        <v>2011</v>
      </c>
      <c r="H5094" s="106">
        <f>Tabela9[[#This Row],[Valor do Provento R$]]/Tabela9[[#This Row],[Provento por 1 ou 1000 Ações]]</f>
        <v>0.73880000000000001</v>
      </c>
    </row>
    <row r="5095" spans="1:8">
      <c r="A5095" s="119" t="s">
        <v>1624</v>
      </c>
      <c r="B5095" s="117" t="s">
        <v>1490</v>
      </c>
      <c r="C5095" s="140">
        <v>41131</v>
      </c>
      <c r="D5095" s="141">
        <v>0.59604599999999996</v>
      </c>
      <c r="E5095" s="119">
        <v>1</v>
      </c>
      <c r="F5095" s="119" t="s">
        <v>1489</v>
      </c>
      <c r="G5095" s="114">
        <f>IF([Data da Aprovação]&lt;&gt;"ESTATUTÁRIO",YEAR([Data da Aprovação]),"")</f>
        <v>2012</v>
      </c>
      <c r="H5095" s="106">
        <f>Tabela9[[#This Row],[Valor do Provento R$]]/Tabela9[[#This Row],[Provento por 1 ou 1000 Ações]]</f>
        <v>0.59604599999999996</v>
      </c>
    </row>
    <row r="5096" spans="1:8">
      <c r="A5096" s="118" t="s">
        <v>1624</v>
      </c>
      <c r="B5096" s="116" t="s">
        <v>1490</v>
      </c>
      <c r="C5096" s="138">
        <v>41131</v>
      </c>
      <c r="D5096" s="139">
        <v>0.59604599999999996</v>
      </c>
      <c r="E5096" s="118">
        <v>1</v>
      </c>
      <c r="F5096" s="118" t="s">
        <v>1489</v>
      </c>
      <c r="G5096" s="113">
        <f>IF([Data da Aprovação]&lt;&gt;"ESTATUTÁRIO",YEAR([Data da Aprovação]),"")</f>
        <v>2012</v>
      </c>
      <c r="H5096" s="106">
        <f>Tabela9[[#This Row],[Valor do Provento R$]]/Tabela9[[#This Row],[Provento por 1 ou 1000 Ações]]</f>
        <v>0.59604599999999996</v>
      </c>
    </row>
    <row r="5097" spans="1:8">
      <c r="A5097" s="119" t="s">
        <v>1624</v>
      </c>
      <c r="B5097" s="117" t="s">
        <v>1490</v>
      </c>
      <c r="C5097" s="140">
        <v>41263</v>
      </c>
      <c r="D5097" s="141">
        <v>0.76297999999999999</v>
      </c>
      <c r="E5097" s="119">
        <v>1</v>
      </c>
      <c r="F5097" s="119" t="s">
        <v>1489</v>
      </c>
      <c r="G5097" s="114">
        <f>IF([Data da Aprovação]&lt;&gt;"ESTATUTÁRIO",YEAR([Data da Aprovação]),"")</f>
        <v>2012</v>
      </c>
      <c r="H5097" s="106">
        <f>Tabela9[[#This Row],[Valor do Provento R$]]/Tabela9[[#This Row],[Provento por 1 ou 1000 Ações]]</f>
        <v>0.76297999999999999</v>
      </c>
    </row>
    <row r="5098" spans="1:8">
      <c r="A5098" s="118" t="s">
        <v>1624</v>
      </c>
      <c r="B5098" s="116" t="s">
        <v>1490</v>
      </c>
      <c r="C5098" s="138">
        <v>41263</v>
      </c>
      <c r="D5098" s="139">
        <v>0.76297000000000004</v>
      </c>
      <c r="E5098" s="118">
        <v>1</v>
      </c>
      <c r="F5098" s="118" t="s">
        <v>1489</v>
      </c>
      <c r="G5098" s="113">
        <f>IF([Data da Aprovação]&lt;&gt;"ESTATUTÁRIO",YEAR([Data da Aprovação]),"")</f>
        <v>2012</v>
      </c>
      <c r="H5098" s="106">
        <f>Tabela9[[#This Row],[Valor do Provento R$]]/Tabela9[[#This Row],[Provento por 1 ou 1000 Ações]]</f>
        <v>0.76297000000000004</v>
      </c>
    </row>
    <row r="5099" spans="1:8">
      <c r="A5099" s="119" t="s">
        <v>1624</v>
      </c>
      <c r="B5099" s="117" t="s">
        <v>1490</v>
      </c>
      <c r="C5099" s="140">
        <v>41390</v>
      </c>
      <c r="D5099" s="141">
        <v>0.2787</v>
      </c>
      <c r="E5099" s="119">
        <v>1</v>
      </c>
      <c r="F5099" s="119" t="s">
        <v>1492</v>
      </c>
      <c r="G5099" s="114">
        <f>IF([Data da Aprovação]&lt;&gt;"ESTATUTÁRIO",YEAR([Data da Aprovação]),"")</f>
        <v>2013</v>
      </c>
      <c r="H5099" s="106">
        <f>Tabela9[[#This Row],[Valor do Provento R$]]/Tabela9[[#This Row],[Provento por 1 ou 1000 Ações]]</f>
        <v>0.2787</v>
      </c>
    </row>
    <row r="5100" spans="1:8">
      <c r="A5100" s="118" t="s">
        <v>1624</v>
      </c>
      <c r="B5100" s="116" t="s">
        <v>1490</v>
      </c>
      <c r="C5100" s="138">
        <v>41495</v>
      </c>
      <c r="D5100" s="139">
        <v>0.59620329999999999</v>
      </c>
      <c r="E5100" s="118">
        <v>1</v>
      </c>
      <c r="F5100" s="118" t="s">
        <v>1489</v>
      </c>
      <c r="G5100" s="113">
        <f>IF([Data da Aprovação]&lt;&gt;"ESTATUTÁRIO",YEAR([Data da Aprovação]),"")</f>
        <v>2013</v>
      </c>
      <c r="H5100" s="106">
        <f>Tabela9[[#This Row],[Valor do Provento R$]]/Tabela9[[#This Row],[Provento por 1 ou 1000 Ações]]</f>
        <v>0.59620329999999999</v>
      </c>
    </row>
    <row r="5101" spans="1:8">
      <c r="A5101" s="119" t="s">
        <v>1624</v>
      </c>
      <c r="B5101" s="117" t="s">
        <v>1490</v>
      </c>
      <c r="C5101" s="140">
        <v>41495</v>
      </c>
      <c r="D5101" s="141">
        <v>0.59620329999999999</v>
      </c>
      <c r="E5101" s="119">
        <v>1</v>
      </c>
      <c r="F5101" s="119" t="s">
        <v>1489</v>
      </c>
      <c r="G5101" s="114">
        <f>IF([Data da Aprovação]&lt;&gt;"ESTATUTÁRIO",YEAR([Data da Aprovação]),"")</f>
        <v>2013</v>
      </c>
      <c r="H5101" s="106">
        <f>Tabela9[[#This Row],[Valor do Provento R$]]/Tabela9[[#This Row],[Provento por 1 ou 1000 Ações]]</f>
        <v>0.59620329999999999</v>
      </c>
    </row>
    <row r="5102" spans="1:8">
      <c r="A5102" s="118" t="s">
        <v>1624</v>
      </c>
      <c r="B5102" s="116" t="s">
        <v>1490</v>
      </c>
      <c r="C5102" s="138">
        <v>41628</v>
      </c>
      <c r="D5102" s="139">
        <v>0.79710768300000001</v>
      </c>
      <c r="E5102" s="118">
        <v>1</v>
      </c>
      <c r="F5102" s="118" t="s">
        <v>1489</v>
      </c>
      <c r="G5102" s="113">
        <f>IF([Data da Aprovação]&lt;&gt;"ESTATUTÁRIO",YEAR([Data da Aprovação]),"")</f>
        <v>2013</v>
      </c>
      <c r="H5102" s="106">
        <f>Tabela9[[#This Row],[Valor do Provento R$]]/Tabela9[[#This Row],[Provento por 1 ou 1000 Ações]]</f>
        <v>0.79710768300000001</v>
      </c>
    </row>
    <row r="5103" spans="1:8">
      <c r="A5103" s="119" t="s">
        <v>1624</v>
      </c>
      <c r="B5103" s="117" t="s">
        <v>1490</v>
      </c>
      <c r="C5103" s="140">
        <v>41628</v>
      </c>
      <c r="D5103" s="141">
        <v>0.79710768300000001</v>
      </c>
      <c r="E5103" s="119">
        <v>1</v>
      </c>
      <c r="F5103" s="119" t="s">
        <v>1489</v>
      </c>
      <c r="G5103" s="114">
        <f>IF([Data da Aprovação]&lt;&gt;"ESTATUTÁRIO",YEAR([Data da Aprovação]),"")</f>
        <v>2013</v>
      </c>
      <c r="H5103" s="106">
        <f>Tabela9[[#This Row],[Valor do Provento R$]]/Tabela9[[#This Row],[Provento por 1 ou 1000 Ações]]</f>
        <v>0.79710768300000001</v>
      </c>
    </row>
    <row r="5104" spans="1:8">
      <c r="A5104" s="118" t="s">
        <v>1625</v>
      </c>
      <c r="B5104" s="116" t="s">
        <v>1488</v>
      </c>
      <c r="C5104" s="138">
        <v>40294</v>
      </c>
      <c r="D5104" s="139">
        <v>0.14099999999999999</v>
      </c>
      <c r="E5104" s="118">
        <v>1</v>
      </c>
      <c r="F5104" s="118" t="s">
        <v>1492</v>
      </c>
      <c r="G5104" s="113">
        <f>IF([Data da Aprovação]&lt;&gt;"ESTATUTÁRIO",YEAR([Data da Aprovação]),"")</f>
        <v>2010</v>
      </c>
      <c r="H5104" s="106">
        <f>Tabela9[[#This Row],[Valor do Provento R$]]/Tabela9[[#This Row],[Provento por 1 ou 1000 Ações]]</f>
        <v>0.14099999999999999</v>
      </c>
    </row>
    <row r="5105" spans="1:8">
      <c r="A5105" s="119" t="s">
        <v>1625</v>
      </c>
      <c r="B5105" s="117" t="s">
        <v>1488</v>
      </c>
      <c r="C5105" s="140">
        <v>40547</v>
      </c>
      <c r="D5105" s="141">
        <v>0.30187382499999998</v>
      </c>
      <c r="E5105" s="119">
        <v>1</v>
      </c>
      <c r="F5105" s="119" t="s">
        <v>1492</v>
      </c>
      <c r="G5105" s="114">
        <f>IF([Data da Aprovação]&lt;&gt;"ESTATUTÁRIO",YEAR([Data da Aprovação]),"")</f>
        <v>2011</v>
      </c>
      <c r="H5105" s="106">
        <f>Tabela9[[#This Row],[Valor do Provento R$]]/Tabela9[[#This Row],[Provento por 1 ou 1000 Ações]]</f>
        <v>0.30187382499999998</v>
      </c>
    </row>
    <row r="5106" spans="1:8">
      <c r="A5106" s="118" t="s">
        <v>1625</v>
      </c>
      <c r="B5106" s="116" t="s">
        <v>1488</v>
      </c>
      <c r="C5106" s="138">
        <v>40980</v>
      </c>
      <c r="D5106" s="139">
        <v>0.27089999999999997</v>
      </c>
      <c r="E5106" s="118">
        <v>1</v>
      </c>
      <c r="F5106" s="118" t="s">
        <v>1492</v>
      </c>
      <c r="G5106" s="113">
        <f>IF([Data da Aprovação]&lt;&gt;"ESTATUTÁRIO",YEAR([Data da Aprovação]),"")</f>
        <v>2012</v>
      </c>
      <c r="H5106" s="106">
        <f>Tabela9[[#This Row],[Valor do Provento R$]]/Tabela9[[#This Row],[Provento por 1 ou 1000 Ações]]</f>
        <v>0.27089999999999997</v>
      </c>
    </row>
    <row r="5107" spans="1:8">
      <c r="A5107" s="119" t="s">
        <v>1625</v>
      </c>
      <c r="B5107" s="117" t="s">
        <v>1488</v>
      </c>
      <c r="C5107" s="140">
        <v>41394</v>
      </c>
      <c r="D5107" s="141">
        <v>0.36386753999999999</v>
      </c>
      <c r="E5107" s="119">
        <v>1</v>
      </c>
      <c r="F5107" s="119" t="s">
        <v>1492</v>
      </c>
      <c r="G5107" s="114">
        <f>IF([Data da Aprovação]&lt;&gt;"ESTATUTÁRIO",YEAR([Data da Aprovação]),"")</f>
        <v>2013</v>
      </c>
      <c r="H5107" s="106">
        <f>Tabela9[[#This Row],[Valor do Provento R$]]/Tabela9[[#This Row],[Provento por 1 ou 1000 Ações]]</f>
        <v>0.36386753999999999</v>
      </c>
    </row>
    <row r="5108" spans="1:8">
      <c r="A5108" s="118" t="s">
        <v>1626</v>
      </c>
      <c r="B5108" s="116" t="s">
        <v>1488</v>
      </c>
      <c r="C5108" s="138">
        <v>35185</v>
      </c>
      <c r="D5108" s="139">
        <v>0.04</v>
      </c>
      <c r="E5108" s="118">
        <v>1</v>
      </c>
      <c r="F5108" s="118" t="s">
        <v>1492</v>
      </c>
      <c r="G5108" s="113">
        <f>IF([Data da Aprovação]&lt;&gt;"ESTATUTÁRIO",YEAR([Data da Aprovação]),"")</f>
        <v>1996</v>
      </c>
      <c r="H5108" s="106">
        <f>Tabela9[[#This Row],[Valor do Provento R$]]/Tabela9[[#This Row],[Provento por 1 ou 1000 Ações]]</f>
        <v>0.04</v>
      </c>
    </row>
    <row r="5109" spans="1:8">
      <c r="A5109" s="119" t="s">
        <v>1626</v>
      </c>
      <c r="B5109" s="117" t="s">
        <v>1490</v>
      </c>
      <c r="C5109" s="140">
        <v>35185</v>
      </c>
      <c r="D5109" s="141">
        <v>0.04</v>
      </c>
      <c r="E5109" s="119">
        <v>1</v>
      </c>
      <c r="F5109" s="119" t="s">
        <v>1492</v>
      </c>
      <c r="G5109" s="114">
        <f>IF([Data da Aprovação]&lt;&gt;"ESTATUTÁRIO",YEAR([Data da Aprovação]),"")</f>
        <v>1996</v>
      </c>
      <c r="H5109" s="106">
        <f>Tabela9[[#This Row],[Valor do Provento R$]]/Tabela9[[#This Row],[Provento por 1 ou 1000 Ações]]</f>
        <v>0.04</v>
      </c>
    </row>
    <row r="5110" spans="1:8">
      <c r="A5110" s="118" t="s">
        <v>1627</v>
      </c>
      <c r="B5110" s="116" t="s">
        <v>1488</v>
      </c>
      <c r="C5110" s="138">
        <v>35184</v>
      </c>
      <c r="D5110" s="139">
        <v>1.77</v>
      </c>
      <c r="E5110" s="118">
        <v>1000</v>
      </c>
      <c r="F5110" s="118" t="s">
        <v>1492</v>
      </c>
      <c r="G5110" s="113">
        <f>IF([Data da Aprovação]&lt;&gt;"ESTATUTÁRIO",YEAR([Data da Aprovação]),"")</f>
        <v>1996</v>
      </c>
      <c r="H5110" s="106">
        <f>Tabela9[[#This Row],[Valor do Provento R$]]/Tabela9[[#This Row],[Provento por 1 ou 1000 Ações]]</f>
        <v>1.7700000000000001E-3</v>
      </c>
    </row>
    <row r="5111" spans="1:8">
      <c r="A5111" s="119" t="s">
        <v>1627</v>
      </c>
      <c r="B5111" s="117" t="s">
        <v>1488</v>
      </c>
      <c r="C5111" s="140">
        <v>35550</v>
      </c>
      <c r="D5111" s="141">
        <v>5.32</v>
      </c>
      <c r="E5111" s="119">
        <v>1000</v>
      </c>
      <c r="F5111" s="119" t="s">
        <v>1492</v>
      </c>
      <c r="G5111" s="114">
        <f>IF([Data da Aprovação]&lt;&gt;"ESTATUTÁRIO",YEAR([Data da Aprovação]),"")</f>
        <v>1997</v>
      </c>
      <c r="H5111" s="106">
        <f>Tabela9[[#This Row],[Valor do Provento R$]]/Tabela9[[#This Row],[Provento por 1 ou 1000 Ações]]</f>
        <v>5.3200000000000001E-3</v>
      </c>
    </row>
    <row r="5112" spans="1:8">
      <c r="A5112" s="118" t="s">
        <v>1627</v>
      </c>
      <c r="B5112" s="116" t="s">
        <v>1490</v>
      </c>
      <c r="C5112" s="138">
        <v>35184</v>
      </c>
      <c r="D5112" s="139">
        <v>1.77</v>
      </c>
      <c r="E5112" s="118">
        <v>1000</v>
      </c>
      <c r="F5112" s="118" t="s">
        <v>1492</v>
      </c>
      <c r="G5112" s="113">
        <f>IF([Data da Aprovação]&lt;&gt;"ESTATUTÁRIO",YEAR([Data da Aprovação]),"")</f>
        <v>1996</v>
      </c>
      <c r="H5112" s="106">
        <f>Tabela9[[#This Row],[Valor do Provento R$]]/Tabela9[[#This Row],[Provento por 1 ou 1000 Ações]]</f>
        <v>1.7700000000000001E-3</v>
      </c>
    </row>
    <row r="5113" spans="1:8">
      <c r="A5113" s="119" t="s">
        <v>1627</v>
      </c>
      <c r="B5113" s="117" t="s">
        <v>1490</v>
      </c>
      <c r="C5113" s="140">
        <v>35550</v>
      </c>
      <c r="D5113" s="141">
        <v>5.32</v>
      </c>
      <c r="E5113" s="119">
        <v>1000</v>
      </c>
      <c r="F5113" s="119" t="s">
        <v>1492</v>
      </c>
      <c r="G5113" s="114">
        <f>IF([Data da Aprovação]&lt;&gt;"ESTATUTÁRIO",YEAR([Data da Aprovação]),"")</f>
        <v>1997</v>
      </c>
      <c r="H5113" s="106">
        <f>Tabela9[[#This Row],[Valor do Provento R$]]/Tabela9[[#This Row],[Provento por 1 ou 1000 Ações]]</f>
        <v>5.3200000000000001E-3</v>
      </c>
    </row>
    <row r="5114" spans="1:8">
      <c r="A5114" s="118" t="s">
        <v>1628</v>
      </c>
      <c r="B5114" s="116" t="s">
        <v>1488</v>
      </c>
      <c r="C5114" s="138">
        <v>35184</v>
      </c>
      <c r="D5114" s="139">
        <v>14</v>
      </c>
      <c r="E5114" s="118">
        <v>1000</v>
      </c>
      <c r="F5114" s="118" t="s">
        <v>1492</v>
      </c>
      <c r="G5114" s="113">
        <f>IF([Data da Aprovação]&lt;&gt;"ESTATUTÁRIO",YEAR([Data da Aprovação]),"")</f>
        <v>1996</v>
      </c>
      <c r="H5114" s="106">
        <f>Tabela9[[#This Row],[Valor do Provento R$]]/Tabela9[[#This Row],[Provento por 1 ou 1000 Ações]]</f>
        <v>1.4E-2</v>
      </c>
    </row>
    <row r="5115" spans="1:8">
      <c r="A5115" s="119" t="s">
        <v>1628</v>
      </c>
      <c r="B5115" s="117" t="s">
        <v>1488</v>
      </c>
      <c r="C5115" s="140">
        <v>35543</v>
      </c>
      <c r="D5115" s="141">
        <v>10</v>
      </c>
      <c r="E5115" s="119">
        <v>1000</v>
      </c>
      <c r="F5115" s="119" t="s">
        <v>1492</v>
      </c>
      <c r="G5115" s="114">
        <f>IF([Data da Aprovação]&lt;&gt;"ESTATUTÁRIO",YEAR([Data da Aprovação]),"")</f>
        <v>1997</v>
      </c>
      <c r="H5115" s="106">
        <f>Tabela9[[#This Row],[Valor do Provento R$]]/Tabela9[[#This Row],[Provento por 1 ou 1000 Ações]]</f>
        <v>0.01</v>
      </c>
    </row>
    <row r="5116" spans="1:8">
      <c r="A5116" s="118" t="s">
        <v>1628</v>
      </c>
      <c r="B5116" s="116" t="s">
        <v>1488</v>
      </c>
      <c r="C5116" s="138">
        <v>35902</v>
      </c>
      <c r="D5116" s="139">
        <v>6</v>
      </c>
      <c r="E5116" s="118">
        <v>1000</v>
      </c>
      <c r="F5116" s="118" t="s">
        <v>1492</v>
      </c>
      <c r="G5116" s="113">
        <f>IF([Data da Aprovação]&lt;&gt;"ESTATUTÁRIO",YEAR([Data da Aprovação]),"")</f>
        <v>1998</v>
      </c>
      <c r="H5116" s="106">
        <f>Tabela9[[#This Row],[Valor do Provento R$]]/Tabela9[[#This Row],[Provento por 1 ou 1000 Ações]]</f>
        <v>6.0000000000000001E-3</v>
      </c>
    </row>
    <row r="5117" spans="1:8">
      <c r="A5117" s="119" t="s">
        <v>1628</v>
      </c>
      <c r="B5117" s="117" t="s">
        <v>1488</v>
      </c>
      <c r="C5117" s="140">
        <v>36255</v>
      </c>
      <c r="D5117" s="141">
        <v>6</v>
      </c>
      <c r="E5117" s="119">
        <v>1000</v>
      </c>
      <c r="F5117" s="119" t="s">
        <v>1492</v>
      </c>
      <c r="G5117" s="114">
        <f>IF([Data da Aprovação]&lt;&gt;"ESTATUTÁRIO",YEAR([Data da Aprovação]),"")</f>
        <v>1999</v>
      </c>
      <c r="H5117" s="106">
        <f>Tabela9[[#This Row],[Valor do Provento R$]]/Tabela9[[#This Row],[Provento por 1 ou 1000 Ações]]</f>
        <v>6.0000000000000001E-3</v>
      </c>
    </row>
    <row r="5118" spans="1:8">
      <c r="A5118" s="118" t="s">
        <v>1628</v>
      </c>
      <c r="B5118" s="116" t="s">
        <v>1488</v>
      </c>
      <c r="C5118" s="138">
        <v>36514</v>
      </c>
      <c r="D5118" s="139">
        <v>14</v>
      </c>
      <c r="E5118" s="118">
        <v>1000</v>
      </c>
      <c r="F5118" s="118" t="s">
        <v>1489</v>
      </c>
      <c r="G5118" s="113">
        <f>IF([Data da Aprovação]&lt;&gt;"ESTATUTÁRIO",YEAR([Data da Aprovação]),"")</f>
        <v>1999</v>
      </c>
      <c r="H5118" s="106">
        <f>Tabela9[[#This Row],[Valor do Provento R$]]/Tabela9[[#This Row],[Provento por 1 ou 1000 Ações]]</f>
        <v>1.4E-2</v>
      </c>
    </row>
    <row r="5119" spans="1:8">
      <c r="A5119" s="119" t="s">
        <v>1628</v>
      </c>
      <c r="B5119" s="117" t="s">
        <v>1488</v>
      </c>
      <c r="C5119" s="140">
        <v>36875</v>
      </c>
      <c r="D5119" s="141">
        <v>14</v>
      </c>
      <c r="E5119" s="119">
        <v>1000</v>
      </c>
      <c r="F5119" s="119" t="s">
        <v>1489</v>
      </c>
      <c r="G5119" s="114">
        <f>IF([Data da Aprovação]&lt;&gt;"ESTATUTÁRIO",YEAR([Data da Aprovação]),"")</f>
        <v>2000</v>
      </c>
      <c r="H5119" s="106">
        <f>Tabela9[[#This Row],[Valor do Provento R$]]/Tabela9[[#This Row],[Provento por 1 ou 1000 Ações]]</f>
        <v>1.4E-2</v>
      </c>
    </row>
    <row r="5120" spans="1:8">
      <c r="A5120" s="118" t="s">
        <v>1628</v>
      </c>
      <c r="B5120" s="116" t="s">
        <v>1488</v>
      </c>
      <c r="C5120" s="138">
        <v>37239</v>
      </c>
      <c r="D5120" s="139">
        <v>15</v>
      </c>
      <c r="E5120" s="118">
        <v>1000</v>
      </c>
      <c r="F5120" s="118" t="s">
        <v>1489</v>
      </c>
      <c r="G5120" s="113">
        <f>IF([Data da Aprovação]&lt;&gt;"ESTATUTÁRIO",YEAR([Data da Aprovação]),"")</f>
        <v>2001</v>
      </c>
      <c r="H5120" s="106">
        <f>Tabela9[[#This Row],[Valor do Provento R$]]/Tabela9[[#This Row],[Provento por 1 ou 1000 Ações]]</f>
        <v>1.4999999999999999E-2</v>
      </c>
    </row>
    <row r="5121" spans="1:8">
      <c r="A5121" s="119" t="s">
        <v>1628</v>
      </c>
      <c r="B5121" s="117" t="s">
        <v>1488</v>
      </c>
      <c r="C5121" s="140">
        <v>37606</v>
      </c>
      <c r="D5121" s="141">
        <v>15</v>
      </c>
      <c r="E5121" s="119">
        <v>1000</v>
      </c>
      <c r="F5121" s="119" t="s">
        <v>1489</v>
      </c>
      <c r="G5121" s="114">
        <f>IF([Data da Aprovação]&lt;&gt;"ESTATUTÁRIO",YEAR([Data da Aprovação]),"")</f>
        <v>2002</v>
      </c>
      <c r="H5121" s="106">
        <f>Tabela9[[#This Row],[Valor do Provento R$]]/Tabela9[[#This Row],[Provento por 1 ou 1000 Ações]]</f>
        <v>1.4999999999999999E-2</v>
      </c>
    </row>
    <row r="5122" spans="1:8">
      <c r="A5122" s="118" t="s">
        <v>1628</v>
      </c>
      <c r="B5122" s="116" t="s">
        <v>1488</v>
      </c>
      <c r="C5122" s="138">
        <v>37971</v>
      </c>
      <c r="D5122" s="139">
        <v>11.5</v>
      </c>
      <c r="E5122" s="118">
        <v>1000</v>
      </c>
      <c r="F5122" s="118" t="s">
        <v>1489</v>
      </c>
      <c r="G5122" s="113">
        <f>IF([Data da Aprovação]&lt;&gt;"ESTATUTÁRIO",YEAR([Data da Aprovação]),"")</f>
        <v>2003</v>
      </c>
      <c r="H5122" s="106">
        <f>Tabela9[[#This Row],[Valor do Provento R$]]/Tabela9[[#This Row],[Provento por 1 ou 1000 Ações]]</f>
        <v>1.15E-2</v>
      </c>
    </row>
    <row r="5123" spans="1:8">
      <c r="A5123" s="119" t="s">
        <v>1628</v>
      </c>
      <c r="B5123" s="117" t="s">
        <v>1488</v>
      </c>
      <c r="C5123" s="140">
        <v>38338</v>
      </c>
      <c r="D5123" s="141">
        <v>11.5</v>
      </c>
      <c r="E5123" s="119">
        <v>1000</v>
      </c>
      <c r="F5123" s="119" t="s">
        <v>1489</v>
      </c>
      <c r="G5123" s="114">
        <f>IF([Data da Aprovação]&lt;&gt;"ESTATUTÁRIO",YEAR([Data da Aprovação]),"")</f>
        <v>2004</v>
      </c>
      <c r="H5123" s="106">
        <f>Tabela9[[#This Row],[Valor do Provento R$]]/Tabela9[[#This Row],[Provento por 1 ou 1000 Ações]]</f>
        <v>1.15E-2</v>
      </c>
    </row>
    <row r="5124" spans="1:8">
      <c r="A5124" s="118" t="s">
        <v>1628</v>
      </c>
      <c r="B5124" s="116" t="s">
        <v>1488</v>
      </c>
      <c r="C5124" s="138">
        <v>39537</v>
      </c>
      <c r="D5124" s="139">
        <v>1</v>
      </c>
      <c r="E5124" s="118">
        <v>1</v>
      </c>
      <c r="F5124" s="118" t="s">
        <v>1492</v>
      </c>
      <c r="G5124" s="113">
        <f>IF([Data da Aprovação]&lt;&gt;"ESTATUTÁRIO",YEAR([Data da Aprovação]),"")</f>
        <v>2008</v>
      </c>
      <c r="H5124" s="106">
        <f>Tabela9[[#This Row],[Valor do Provento R$]]/Tabela9[[#This Row],[Provento por 1 ou 1000 Ações]]</f>
        <v>1</v>
      </c>
    </row>
    <row r="5125" spans="1:8">
      <c r="A5125" s="119" t="s">
        <v>1628</v>
      </c>
      <c r="B5125" s="117" t="s">
        <v>1488</v>
      </c>
      <c r="C5125" s="140">
        <v>39538</v>
      </c>
      <c r="D5125" s="141">
        <v>0.04</v>
      </c>
      <c r="E5125" s="119">
        <v>1</v>
      </c>
      <c r="F5125" s="119" t="s">
        <v>1492</v>
      </c>
      <c r="G5125" s="114">
        <f>IF([Data da Aprovação]&lt;&gt;"ESTATUTÁRIO",YEAR([Data da Aprovação]),"")</f>
        <v>2008</v>
      </c>
      <c r="H5125" s="106">
        <f>Tabela9[[#This Row],[Valor do Provento R$]]/Tabela9[[#This Row],[Provento por 1 ou 1000 Ações]]</f>
        <v>0.04</v>
      </c>
    </row>
    <row r="5126" spans="1:8">
      <c r="A5126" s="118" t="s">
        <v>1628</v>
      </c>
      <c r="B5126" s="116" t="s">
        <v>1488</v>
      </c>
      <c r="C5126" s="138">
        <v>40284</v>
      </c>
      <c r="D5126" s="139">
        <v>0.6</v>
      </c>
      <c r="E5126" s="118">
        <v>1</v>
      </c>
      <c r="F5126" s="118" t="s">
        <v>1492</v>
      </c>
      <c r="G5126" s="113">
        <f>IF([Data da Aprovação]&lt;&gt;"ESTATUTÁRIO",YEAR([Data da Aprovação]),"")</f>
        <v>2010</v>
      </c>
      <c r="H5126" s="106">
        <f>Tabela9[[#This Row],[Valor do Provento R$]]/Tabela9[[#This Row],[Provento por 1 ou 1000 Ações]]</f>
        <v>0.6</v>
      </c>
    </row>
    <row r="5127" spans="1:8">
      <c r="A5127" s="119" t="s">
        <v>1628</v>
      </c>
      <c r="B5127" s="117" t="s">
        <v>1488</v>
      </c>
      <c r="C5127" s="140">
        <v>40532</v>
      </c>
      <c r="D5127" s="141">
        <v>1.18</v>
      </c>
      <c r="E5127" s="119">
        <v>1</v>
      </c>
      <c r="F5127" s="119" t="s">
        <v>1489</v>
      </c>
      <c r="G5127" s="114">
        <f>IF([Data da Aprovação]&lt;&gt;"ESTATUTÁRIO",YEAR([Data da Aprovação]),"")</f>
        <v>2010</v>
      </c>
      <c r="H5127" s="106">
        <f>Tabela9[[#This Row],[Valor do Provento R$]]/Tabela9[[#This Row],[Provento por 1 ou 1000 Ações]]</f>
        <v>1.18</v>
      </c>
    </row>
    <row r="5128" spans="1:8">
      <c r="A5128" s="118" t="s">
        <v>1628</v>
      </c>
      <c r="B5128" s="116" t="s">
        <v>1488</v>
      </c>
      <c r="C5128" s="138">
        <v>40893</v>
      </c>
      <c r="D5128" s="139">
        <v>0.18</v>
      </c>
      <c r="E5128" s="118">
        <v>1</v>
      </c>
      <c r="F5128" s="118" t="s">
        <v>1489</v>
      </c>
      <c r="G5128" s="113">
        <f>IF([Data da Aprovação]&lt;&gt;"ESTATUTÁRIO",YEAR([Data da Aprovação]),"")</f>
        <v>2011</v>
      </c>
      <c r="H5128" s="106">
        <f>Tabela9[[#This Row],[Valor do Provento R$]]/Tabela9[[#This Row],[Provento por 1 ou 1000 Ações]]</f>
        <v>0.18</v>
      </c>
    </row>
    <row r="5129" spans="1:8">
      <c r="A5129" s="119" t="s">
        <v>1628</v>
      </c>
      <c r="B5129" s="117" t="s">
        <v>1488</v>
      </c>
      <c r="C5129" s="140">
        <v>41262</v>
      </c>
      <c r="D5129" s="141">
        <v>0.17499999999999999</v>
      </c>
      <c r="E5129" s="119">
        <v>1</v>
      </c>
      <c r="F5129" s="119" t="s">
        <v>1489</v>
      </c>
      <c r="G5129" s="114">
        <f>IF([Data da Aprovação]&lt;&gt;"ESTATUTÁRIO",YEAR([Data da Aprovação]),"")</f>
        <v>2012</v>
      </c>
      <c r="H5129" s="106">
        <f>Tabela9[[#This Row],[Valor do Provento R$]]/Tabela9[[#This Row],[Provento por 1 ou 1000 Ações]]</f>
        <v>0.17499999999999999</v>
      </c>
    </row>
    <row r="5130" spans="1:8">
      <c r="A5130" s="118" t="s">
        <v>1628</v>
      </c>
      <c r="B5130" s="116" t="s">
        <v>1488</v>
      </c>
      <c r="C5130" s="138">
        <v>41624</v>
      </c>
      <c r="D5130" s="139">
        <v>0.215</v>
      </c>
      <c r="E5130" s="118">
        <v>1</v>
      </c>
      <c r="F5130" s="118" t="s">
        <v>1489</v>
      </c>
      <c r="G5130" s="113">
        <f>IF([Data da Aprovação]&lt;&gt;"ESTATUTÁRIO",YEAR([Data da Aprovação]),"")</f>
        <v>2013</v>
      </c>
      <c r="H5130" s="106">
        <f>Tabela9[[#This Row],[Valor do Provento R$]]/Tabela9[[#This Row],[Provento por 1 ou 1000 Ações]]</f>
        <v>0.215</v>
      </c>
    </row>
    <row r="5131" spans="1:8">
      <c r="A5131" s="119" t="s">
        <v>1628</v>
      </c>
      <c r="B5131" s="117" t="s">
        <v>1490</v>
      </c>
      <c r="C5131" s="140">
        <v>35184</v>
      </c>
      <c r="D5131" s="141">
        <v>14</v>
      </c>
      <c r="E5131" s="119">
        <v>1000</v>
      </c>
      <c r="F5131" s="119" t="s">
        <v>1492</v>
      </c>
      <c r="G5131" s="114">
        <f>IF([Data da Aprovação]&lt;&gt;"ESTATUTÁRIO",YEAR([Data da Aprovação]),"")</f>
        <v>1996</v>
      </c>
      <c r="H5131" s="106">
        <f>Tabela9[[#This Row],[Valor do Provento R$]]/Tabela9[[#This Row],[Provento por 1 ou 1000 Ações]]</f>
        <v>1.4E-2</v>
      </c>
    </row>
    <row r="5132" spans="1:8">
      <c r="A5132" s="118" t="s">
        <v>1628</v>
      </c>
      <c r="B5132" s="116" t="s">
        <v>1490</v>
      </c>
      <c r="C5132" s="138">
        <v>35543</v>
      </c>
      <c r="D5132" s="139">
        <v>10</v>
      </c>
      <c r="E5132" s="118">
        <v>1000</v>
      </c>
      <c r="F5132" s="118" t="s">
        <v>1492</v>
      </c>
      <c r="G5132" s="113">
        <f>IF([Data da Aprovação]&lt;&gt;"ESTATUTÁRIO",YEAR([Data da Aprovação]),"")</f>
        <v>1997</v>
      </c>
      <c r="H5132" s="106">
        <f>Tabela9[[#This Row],[Valor do Provento R$]]/Tabela9[[#This Row],[Provento por 1 ou 1000 Ações]]</f>
        <v>0.01</v>
      </c>
    </row>
    <row r="5133" spans="1:8">
      <c r="A5133" s="119" t="s">
        <v>1628</v>
      </c>
      <c r="B5133" s="117" t="s">
        <v>1490</v>
      </c>
      <c r="C5133" s="140">
        <v>35902</v>
      </c>
      <c r="D5133" s="141">
        <v>6</v>
      </c>
      <c r="E5133" s="119">
        <v>1000</v>
      </c>
      <c r="F5133" s="119" t="s">
        <v>1492</v>
      </c>
      <c r="G5133" s="114">
        <f>IF([Data da Aprovação]&lt;&gt;"ESTATUTÁRIO",YEAR([Data da Aprovação]),"")</f>
        <v>1998</v>
      </c>
      <c r="H5133" s="106">
        <f>Tabela9[[#This Row],[Valor do Provento R$]]/Tabela9[[#This Row],[Provento por 1 ou 1000 Ações]]</f>
        <v>6.0000000000000001E-3</v>
      </c>
    </row>
    <row r="5134" spans="1:8">
      <c r="A5134" s="118" t="s">
        <v>1628</v>
      </c>
      <c r="B5134" s="116" t="s">
        <v>1490</v>
      </c>
      <c r="C5134" s="138">
        <v>36255</v>
      </c>
      <c r="D5134" s="139">
        <v>6</v>
      </c>
      <c r="E5134" s="118">
        <v>1000</v>
      </c>
      <c r="F5134" s="118" t="s">
        <v>1492</v>
      </c>
      <c r="G5134" s="113">
        <f>IF([Data da Aprovação]&lt;&gt;"ESTATUTÁRIO",YEAR([Data da Aprovação]),"")</f>
        <v>1999</v>
      </c>
      <c r="H5134" s="106">
        <f>Tabela9[[#This Row],[Valor do Provento R$]]/Tabela9[[#This Row],[Provento por 1 ou 1000 Ações]]</f>
        <v>6.0000000000000001E-3</v>
      </c>
    </row>
    <row r="5135" spans="1:8">
      <c r="A5135" s="119" t="s">
        <v>1628</v>
      </c>
      <c r="B5135" s="117" t="s">
        <v>1490</v>
      </c>
      <c r="C5135" s="140">
        <v>36514</v>
      </c>
      <c r="D5135" s="141">
        <v>14</v>
      </c>
      <c r="E5135" s="119">
        <v>1000</v>
      </c>
      <c r="F5135" s="119" t="s">
        <v>1489</v>
      </c>
      <c r="G5135" s="114">
        <f>IF([Data da Aprovação]&lt;&gt;"ESTATUTÁRIO",YEAR([Data da Aprovação]),"")</f>
        <v>1999</v>
      </c>
      <c r="H5135" s="106">
        <f>Tabela9[[#This Row],[Valor do Provento R$]]/Tabela9[[#This Row],[Provento por 1 ou 1000 Ações]]</f>
        <v>1.4E-2</v>
      </c>
    </row>
    <row r="5136" spans="1:8">
      <c r="A5136" s="118" t="s">
        <v>1628</v>
      </c>
      <c r="B5136" s="116" t="s">
        <v>1490</v>
      </c>
      <c r="C5136" s="138">
        <v>36875</v>
      </c>
      <c r="D5136" s="139">
        <v>14</v>
      </c>
      <c r="E5136" s="118">
        <v>1000</v>
      </c>
      <c r="F5136" s="118" t="s">
        <v>1489</v>
      </c>
      <c r="G5136" s="113">
        <f>IF([Data da Aprovação]&lt;&gt;"ESTATUTÁRIO",YEAR([Data da Aprovação]),"")</f>
        <v>2000</v>
      </c>
      <c r="H5136" s="106">
        <f>Tabela9[[#This Row],[Valor do Provento R$]]/Tabela9[[#This Row],[Provento por 1 ou 1000 Ações]]</f>
        <v>1.4E-2</v>
      </c>
    </row>
    <row r="5137" spans="1:8">
      <c r="A5137" s="119" t="s">
        <v>1628</v>
      </c>
      <c r="B5137" s="117" t="s">
        <v>1490</v>
      </c>
      <c r="C5137" s="140">
        <v>37239</v>
      </c>
      <c r="D5137" s="141">
        <v>15</v>
      </c>
      <c r="E5137" s="119">
        <v>1000</v>
      </c>
      <c r="F5137" s="119" t="s">
        <v>1489</v>
      </c>
      <c r="G5137" s="114">
        <f>IF([Data da Aprovação]&lt;&gt;"ESTATUTÁRIO",YEAR([Data da Aprovação]),"")</f>
        <v>2001</v>
      </c>
      <c r="H5137" s="106">
        <f>Tabela9[[#This Row],[Valor do Provento R$]]/Tabela9[[#This Row],[Provento por 1 ou 1000 Ações]]</f>
        <v>1.4999999999999999E-2</v>
      </c>
    </row>
    <row r="5138" spans="1:8">
      <c r="A5138" s="118" t="s">
        <v>1628</v>
      </c>
      <c r="B5138" s="116" t="s">
        <v>1490</v>
      </c>
      <c r="C5138" s="138">
        <v>37606</v>
      </c>
      <c r="D5138" s="139">
        <v>15</v>
      </c>
      <c r="E5138" s="118">
        <v>1000</v>
      </c>
      <c r="F5138" s="118" t="s">
        <v>1489</v>
      </c>
      <c r="G5138" s="113">
        <f>IF([Data da Aprovação]&lt;&gt;"ESTATUTÁRIO",YEAR([Data da Aprovação]),"")</f>
        <v>2002</v>
      </c>
      <c r="H5138" s="106">
        <f>Tabela9[[#This Row],[Valor do Provento R$]]/Tabela9[[#This Row],[Provento por 1 ou 1000 Ações]]</f>
        <v>1.4999999999999999E-2</v>
      </c>
    </row>
    <row r="5139" spans="1:8">
      <c r="A5139" s="119" t="s">
        <v>1628</v>
      </c>
      <c r="B5139" s="117" t="s">
        <v>1490</v>
      </c>
      <c r="C5139" s="140">
        <v>37719</v>
      </c>
      <c r="D5139" s="141">
        <v>1.5</v>
      </c>
      <c r="E5139" s="119">
        <v>1000</v>
      </c>
      <c r="F5139" s="119" t="s">
        <v>1492</v>
      </c>
      <c r="G5139" s="114">
        <f>IF([Data da Aprovação]&lt;&gt;"ESTATUTÁRIO",YEAR([Data da Aprovação]),"")</f>
        <v>2003</v>
      </c>
      <c r="H5139" s="106">
        <f>Tabela9[[#This Row],[Valor do Provento R$]]/Tabela9[[#This Row],[Provento por 1 ou 1000 Ações]]</f>
        <v>1.5E-3</v>
      </c>
    </row>
    <row r="5140" spans="1:8">
      <c r="A5140" s="118" t="s">
        <v>1628</v>
      </c>
      <c r="B5140" s="116" t="s">
        <v>1490</v>
      </c>
      <c r="C5140" s="138">
        <v>37971</v>
      </c>
      <c r="D5140" s="139">
        <v>11.5</v>
      </c>
      <c r="E5140" s="118">
        <v>1000</v>
      </c>
      <c r="F5140" s="118" t="s">
        <v>1489</v>
      </c>
      <c r="G5140" s="113">
        <f>IF([Data da Aprovação]&lt;&gt;"ESTATUTÁRIO",YEAR([Data da Aprovação]),"")</f>
        <v>2003</v>
      </c>
      <c r="H5140" s="106">
        <f>Tabela9[[#This Row],[Valor do Provento R$]]/Tabela9[[#This Row],[Provento por 1 ou 1000 Ações]]</f>
        <v>1.15E-2</v>
      </c>
    </row>
    <row r="5141" spans="1:8">
      <c r="A5141" s="119" t="s">
        <v>1628</v>
      </c>
      <c r="B5141" s="117" t="s">
        <v>1490</v>
      </c>
      <c r="C5141" s="140">
        <v>38105</v>
      </c>
      <c r="D5141" s="141">
        <v>1.1499999999999999</v>
      </c>
      <c r="E5141" s="119">
        <v>1000</v>
      </c>
      <c r="F5141" s="119" t="s">
        <v>1492</v>
      </c>
      <c r="G5141" s="114">
        <f>IF([Data da Aprovação]&lt;&gt;"ESTATUTÁRIO",YEAR([Data da Aprovação]),"")</f>
        <v>2004</v>
      </c>
      <c r="H5141" s="106">
        <f>Tabela9[[#This Row],[Valor do Provento R$]]/Tabela9[[#This Row],[Provento por 1 ou 1000 Ações]]</f>
        <v>1.15E-3</v>
      </c>
    </row>
    <row r="5142" spans="1:8">
      <c r="A5142" s="118" t="s">
        <v>1628</v>
      </c>
      <c r="B5142" s="116" t="s">
        <v>1490</v>
      </c>
      <c r="C5142" s="138">
        <v>38338</v>
      </c>
      <c r="D5142" s="139">
        <v>11.5</v>
      </c>
      <c r="E5142" s="118">
        <v>1000</v>
      </c>
      <c r="F5142" s="118" t="s">
        <v>1489</v>
      </c>
      <c r="G5142" s="113">
        <f>IF([Data da Aprovação]&lt;&gt;"ESTATUTÁRIO",YEAR([Data da Aprovação]),"")</f>
        <v>2004</v>
      </c>
      <c r="H5142" s="106">
        <f>Tabela9[[#This Row],[Valor do Provento R$]]/Tabela9[[#This Row],[Provento por 1 ou 1000 Ações]]</f>
        <v>1.15E-2</v>
      </c>
    </row>
    <row r="5143" spans="1:8">
      <c r="A5143" s="119" t="s">
        <v>1628</v>
      </c>
      <c r="B5143" s="117" t="s">
        <v>1490</v>
      </c>
      <c r="C5143" s="140">
        <v>38470</v>
      </c>
      <c r="D5143" s="141">
        <v>1.1499999999999999</v>
      </c>
      <c r="E5143" s="119">
        <v>1000</v>
      </c>
      <c r="F5143" s="119" t="s">
        <v>1492</v>
      </c>
      <c r="G5143" s="114">
        <f>IF([Data da Aprovação]&lt;&gt;"ESTATUTÁRIO",YEAR([Data da Aprovação]),"")</f>
        <v>2005</v>
      </c>
      <c r="H5143" s="106">
        <f>Tabela9[[#This Row],[Valor do Provento R$]]/Tabela9[[#This Row],[Provento por 1 ou 1000 Ações]]</f>
        <v>1.15E-3</v>
      </c>
    </row>
    <row r="5144" spans="1:8">
      <c r="A5144" s="118" t="s">
        <v>1628</v>
      </c>
      <c r="B5144" s="116" t="s">
        <v>1490</v>
      </c>
      <c r="C5144" s="138">
        <v>39538</v>
      </c>
      <c r="D5144" s="139">
        <v>0.04</v>
      </c>
      <c r="E5144" s="118">
        <v>1</v>
      </c>
      <c r="F5144" s="118" t="s">
        <v>1492</v>
      </c>
      <c r="G5144" s="113">
        <f>IF([Data da Aprovação]&lt;&gt;"ESTATUTÁRIO",YEAR([Data da Aprovação]),"")</f>
        <v>2008</v>
      </c>
      <c r="H5144" s="106">
        <f>Tabela9[[#This Row],[Valor do Provento R$]]/Tabela9[[#This Row],[Provento por 1 ou 1000 Ações]]</f>
        <v>0.04</v>
      </c>
    </row>
    <row r="5145" spans="1:8">
      <c r="A5145" s="119" t="s">
        <v>1628</v>
      </c>
      <c r="B5145" s="117" t="s">
        <v>1490</v>
      </c>
      <c r="C5145" s="140">
        <v>39538</v>
      </c>
      <c r="D5145" s="141">
        <v>4.0000000000000001E-3</v>
      </c>
      <c r="E5145" s="119">
        <v>1</v>
      </c>
      <c r="F5145" s="119" t="s">
        <v>1492</v>
      </c>
      <c r="G5145" s="114">
        <f>IF([Data da Aprovação]&lt;&gt;"ESTATUTÁRIO",YEAR([Data da Aprovação]),"")</f>
        <v>2008</v>
      </c>
      <c r="H5145" s="106">
        <f>Tabela9[[#This Row],[Valor do Provento R$]]/Tabela9[[#This Row],[Provento por 1 ou 1000 Ações]]</f>
        <v>4.0000000000000001E-3</v>
      </c>
    </row>
    <row r="5146" spans="1:8">
      <c r="A5146" s="118" t="s">
        <v>1628</v>
      </c>
      <c r="B5146" s="116" t="s">
        <v>1490</v>
      </c>
      <c r="C5146" s="138">
        <v>39902</v>
      </c>
      <c r="D5146" s="139">
        <v>1.1000000000000001</v>
      </c>
      <c r="E5146" s="118">
        <v>1</v>
      </c>
      <c r="F5146" s="118" t="s">
        <v>1492</v>
      </c>
      <c r="G5146" s="113">
        <f>IF([Data da Aprovação]&lt;&gt;"ESTATUTÁRIO",YEAR([Data da Aprovação]),"")</f>
        <v>2009</v>
      </c>
      <c r="H5146" s="106">
        <f>Tabela9[[#This Row],[Valor do Provento R$]]/Tabela9[[#This Row],[Provento por 1 ou 1000 Ações]]</f>
        <v>1.1000000000000001</v>
      </c>
    </row>
    <row r="5147" spans="1:8">
      <c r="A5147" s="119" t="s">
        <v>1628</v>
      </c>
      <c r="B5147" s="117" t="s">
        <v>1490</v>
      </c>
      <c r="C5147" s="140">
        <v>40284</v>
      </c>
      <c r="D5147" s="141">
        <v>0.66</v>
      </c>
      <c r="E5147" s="119">
        <v>1</v>
      </c>
      <c r="F5147" s="119" t="s">
        <v>1492</v>
      </c>
      <c r="G5147" s="114">
        <f>IF([Data da Aprovação]&lt;&gt;"ESTATUTÁRIO",YEAR([Data da Aprovação]),"")</f>
        <v>2010</v>
      </c>
      <c r="H5147" s="106">
        <f>Tabela9[[#This Row],[Valor do Provento R$]]/Tabela9[[#This Row],[Provento por 1 ou 1000 Ações]]</f>
        <v>0.66</v>
      </c>
    </row>
    <row r="5148" spans="1:8">
      <c r="A5148" s="118" t="s">
        <v>1628</v>
      </c>
      <c r="B5148" s="116" t="s">
        <v>1490</v>
      </c>
      <c r="C5148" s="138">
        <v>40532</v>
      </c>
      <c r="D5148" s="139">
        <v>1.298</v>
      </c>
      <c r="E5148" s="118">
        <v>1</v>
      </c>
      <c r="F5148" s="118" t="s">
        <v>1489</v>
      </c>
      <c r="G5148" s="113">
        <f>IF([Data da Aprovação]&lt;&gt;"ESTATUTÁRIO",YEAR([Data da Aprovação]),"")</f>
        <v>2010</v>
      </c>
      <c r="H5148" s="106">
        <f>Tabela9[[#This Row],[Valor do Provento R$]]/Tabela9[[#This Row],[Provento por 1 ou 1000 Ações]]</f>
        <v>1.298</v>
      </c>
    </row>
    <row r="5149" spans="1:8">
      <c r="A5149" s="119" t="s">
        <v>1628</v>
      </c>
      <c r="B5149" s="117" t="s">
        <v>1490</v>
      </c>
      <c r="C5149" s="140">
        <v>40893</v>
      </c>
      <c r="D5149" s="141">
        <v>0.19800000000000001</v>
      </c>
      <c r="E5149" s="119">
        <v>1</v>
      </c>
      <c r="F5149" s="119" t="s">
        <v>1489</v>
      </c>
      <c r="G5149" s="114">
        <f>IF([Data da Aprovação]&lt;&gt;"ESTATUTÁRIO",YEAR([Data da Aprovação]),"")</f>
        <v>2011</v>
      </c>
      <c r="H5149" s="106">
        <f>Tabela9[[#This Row],[Valor do Provento R$]]/Tabela9[[#This Row],[Provento por 1 ou 1000 Ações]]</f>
        <v>0.19800000000000001</v>
      </c>
    </row>
    <row r="5150" spans="1:8">
      <c r="A5150" s="118" t="s">
        <v>1628</v>
      </c>
      <c r="B5150" s="116" t="s">
        <v>1490</v>
      </c>
      <c r="C5150" s="138">
        <v>41262</v>
      </c>
      <c r="D5150" s="139">
        <v>0.1925</v>
      </c>
      <c r="E5150" s="118">
        <v>1</v>
      </c>
      <c r="F5150" s="118" t="s">
        <v>1489</v>
      </c>
      <c r="G5150" s="113">
        <f>IF([Data da Aprovação]&lt;&gt;"ESTATUTÁRIO",YEAR([Data da Aprovação]),"")</f>
        <v>2012</v>
      </c>
      <c r="H5150" s="106">
        <f>Tabela9[[#This Row],[Valor do Provento R$]]/Tabela9[[#This Row],[Provento por 1 ou 1000 Ações]]</f>
        <v>0.1925</v>
      </c>
    </row>
    <row r="5151" spans="1:8">
      <c r="A5151" s="119" t="s">
        <v>1628</v>
      </c>
      <c r="B5151" s="117" t="s">
        <v>1490</v>
      </c>
      <c r="C5151" s="140">
        <v>41624</v>
      </c>
      <c r="D5151" s="141">
        <v>0.23649999999999999</v>
      </c>
      <c r="E5151" s="119">
        <v>1</v>
      </c>
      <c r="F5151" s="119" t="s">
        <v>1489</v>
      </c>
      <c r="G5151" s="114">
        <f>IF([Data da Aprovação]&lt;&gt;"ESTATUTÁRIO",YEAR([Data da Aprovação]),"")</f>
        <v>2013</v>
      </c>
      <c r="H5151" s="106">
        <f>Tabela9[[#This Row],[Valor do Provento R$]]/Tabela9[[#This Row],[Provento por 1 ou 1000 Ações]]</f>
        <v>0.23649999999999999</v>
      </c>
    </row>
    <row r="5152" spans="1:8">
      <c r="A5152" s="118" t="s">
        <v>1629</v>
      </c>
      <c r="B5152" s="116" t="s">
        <v>1488</v>
      </c>
      <c r="C5152" s="138">
        <v>39434</v>
      </c>
      <c r="D5152" s="139">
        <v>4.5630094400000001E-2</v>
      </c>
      <c r="E5152" s="118">
        <v>1</v>
      </c>
      <c r="F5152" s="118" t="s">
        <v>1492</v>
      </c>
      <c r="G5152" s="113">
        <f>IF([Data da Aprovação]&lt;&gt;"ESTATUTÁRIO",YEAR([Data da Aprovação]),"")</f>
        <v>2007</v>
      </c>
      <c r="H5152" s="106">
        <f>Tabela9[[#This Row],[Valor do Provento R$]]/Tabela9[[#This Row],[Provento por 1 ou 1000 Ações]]</f>
        <v>4.5630094400000001E-2</v>
      </c>
    </row>
    <row r="5153" spans="1:8">
      <c r="A5153" s="119" t="s">
        <v>1629</v>
      </c>
      <c r="B5153" s="117" t="s">
        <v>1488</v>
      </c>
      <c r="C5153" s="140">
        <v>39658</v>
      </c>
      <c r="D5153" s="141">
        <v>0.13334111949999999</v>
      </c>
      <c r="E5153" s="119">
        <v>1</v>
      </c>
      <c r="F5153" s="119" t="s">
        <v>1489</v>
      </c>
      <c r="G5153" s="114">
        <f>IF([Data da Aprovação]&lt;&gt;"ESTATUTÁRIO",YEAR([Data da Aprovação]),"")</f>
        <v>2008</v>
      </c>
      <c r="H5153" s="106">
        <f>Tabela9[[#This Row],[Valor do Provento R$]]/Tabela9[[#This Row],[Provento por 1 ou 1000 Ações]]</f>
        <v>0.13334111949999999</v>
      </c>
    </row>
    <row r="5154" spans="1:8">
      <c r="A5154" s="118" t="s">
        <v>1629</v>
      </c>
      <c r="B5154" s="116" t="s">
        <v>1488</v>
      </c>
      <c r="C5154" s="138">
        <v>39798</v>
      </c>
      <c r="D5154" s="139">
        <v>8.9700000000000002E-2</v>
      </c>
      <c r="E5154" s="118">
        <v>1</v>
      </c>
      <c r="F5154" s="118" t="s">
        <v>1489</v>
      </c>
      <c r="G5154" s="113">
        <f>IF([Data da Aprovação]&lt;&gt;"ESTATUTÁRIO",YEAR([Data da Aprovação]),"")</f>
        <v>2008</v>
      </c>
      <c r="H5154" s="106">
        <f>Tabela9[[#This Row],[Valor do Provento R$]]/Tabela9[[#This Row],[Provento por 1 ou 1000 Ações]]</f>
        <v>8.9700000000000002E-2</v>
      </c>
    </row>
    <row r="5155" spans="1:8">
      <c r="A5155" s="119" t="s">
        <v>1629</v>
      </c>
      <c r="B5155" s="117" t="s">
        <v>1488</v>
      </c>
      <c r="C5155" s="140">
        <v>40165</v>
      </c>
      <c r="D5155" s="141">
        <v>7.6439999999999994E-2</v>
      </c>
      <c r="E5155" s="119">
        <v>1</v>
      </c>
      <c r="F5155" s="119" t="s">
        <v>1489</v>
      </c>
      <c r="G5155" s="114">
        <f>IF([Data da Aprovação]&lt;&gt;"ESTATUTÁRIO",YEAR([Data da Aprovação]),"")</f>
        <v>2009</v>
      </c>
      <c r="H5155" s="106">
        <f>Tabela9[[#This Row],[Valor do Provento R$]]/Tabela9[[#This Row],[Provento por 1 ou 1000 Ações]]</f>
        <v>7.6439999999999994E-2</v>
      </c>
    </row>
    <row r="5156" spans="1:8">
      <c r="A5156" s="118" t="s">
        <v>1629</v>
      </c>
      <c r="B5156" s="116" t="s">
        <v>1488</v>
      </c>
      <c r="C5156" s="138">
        <v>40232</v>
      </c>
      <c r="D5156" s="139">
        <v>2.3208E-3</v>
      </c>
      <c r="E5156" s="118">
        <v>1</v>
      </c>
      <c r="F5156" s="118" t="s">
        <v>1489</v>
      </c>
      <c r="G5156" s="113">
        <f>IF([Data da Aprovação]&lt;&gt;"ESTATUTÁRIO",YEAR([Data da Aprovação]),"")</f>
        <v>2010</v>
      </c>
      <c r="H5156" s="106">
        <f>Tabela9[[#This Row],[Valor do Provento R$]]/Tabela9[[#This Row],[Provento por 1 ou 1000 Ações]]</f>
        <v>2.3208E-3</v>
      </c>
    </row>
    <row r="5157" spans="1:8">
      <c r="A5157" s="119" t="s">
        <v>1629</v>
      </c>
      <c r="B5157" s="117" t="s">
        <v>1488</v>
      </c>
      <c r="C5157" s="140">
        <v>40394</v>
      </c>
      <c r="D5157" s="141">
        <v>0.1433208</v>
      </c>
      <c r="E5157" s="119">
        <v>1</v>
      </c>
      <c r="F5157" s="119" t="s">
        <v>1489</v>
      </c>
      <c r="G5157" s="114">
        <f>IF([Data da Aprovação]&lt;&gt;"ESTATUTÁRIO",YEAR([Data da Aprovação]),"")</f>
        <v>2010</v>
      </c>
      <c r="H5157" s="106">
        <f>Tabela9[[#This Row],[Valor do Provento R$]]/Tabela9[[#This Row],[Provento por 1 ou 1000 Ações]]</f>
        <v>0.1433208</v>
      </c>
    </row>
    <row r="5158" spans="1:8">
      <c r="A5158" s="118" t="s">
        <v>1629</v>
      </c>
      <c r="B5158" s="116" t="s">
        <v>1488</v>
      </c>
      <c r="C5158" s="138">
        <v>40529</v>
      </c>
      <c r="D5158" s="139">
        <v>0.144560408</v>
      </c>
      <c r="E5158" s="118">
        <v>1</v>
      </c>
      <c r="F5158" s="118" t="s">
        <v>1489</v>
      </c>
      <c r="G5158" s="113">
        <f>IF([Data da Aprovação]&lt;&gt;"ESTATUTÁRIO",YEAR([Data da Aprovação]),"")</f>
        <v>2010</v>
      </c>
      <c r="H5158" s="106">
        <f>Tabela9[[#This Row],[Valor do Provento R$]]/Tabela9[[#This Row],[Provento por 1 ou 1000 Ações]]</f>
        <v>0.144560408</v>
      </c>
    </row>
    <row r="5159" spans="1:8">
      <c r="A5159" s="119" t="s">
        <v>1629</v>
      </c>
      <c r="B5159" s="117" t="s">
        <v>1488</v>
      </c>
      <c r="C5159" s="140">
        <v>40588</v>
      </c>
      <c r="D5159" s="141">
        <v>5.8801941000000003E-2</v>
      </c>
      <c r="E5159" s="119">
        <v>1</v>
      </c>
      <c r="F5159" s="119" t="s">
        <v>1489</v>
      </c>
      <c r="G5159" s="114">
        <f>IF([Data da Aprovação]&lt;&gt;"ESTATUTÁRIO",YEAR([Data da Aprovação]),"")</f>
        <v>2011</v>
      </c>
      <c r="H5159" s="106">
        <f>Tabela9[[#This Row],[Valor do Provento R$]]/Tabela9[[#This Row],[Provento por 1 ou 1000 Ações]]</f>
        <v>5.8801941000000003E-2</v>
      </c>
    </row>
    <row r="5160" spans="1:8">
      <c r="A5160" s="118" t="s">
        <v>1629</v>
      </c>
      <c r="B5160" s="116" t="s">
        <v>1488</v>
      </c>
      <c r="C5160" s="138">
        <v>40753</v>
      </c>
      <c r="D5160" s="139">
        <v>0.108694714</v>
      </c>
      <c r="E5160" s="118">
        <v>1</v>
      </c>
      <c r="F5160" s="118" t="s">
        <v>1489</v>
      </c>
      <c r="G5160" s="113">
        <f>IF([Data da Aprovação]&lt;&gt;"ESTATUTÁRIO",YEAR([Data da Aprovação]),"")</f>
        <v>2011</v>
      </c>
      <c r="H5160" s="106">
        <f>Tabela9[[#This Row],[Valor do Provento R$]]/Tabela9[[#This Row],[Provento por 1 ou 1000 Ações]]</f>
        <v>0.108694714</v>
      </c>
    </row>
    <row r="5161" spans="1:8">
      <c r="A5161" s="119" t="s">
        <v>1629</v>
      </c>
      <c r="B5161" s="117" t="s">
        <v>1488</v>
      </c>
      <c r="C5161" s="140">
        <v>40886</v>
      </c>
      <c r="D5161" s="141">
        <v>0.11799999999999999</v>
      </c>
      <c r="E5161" s="119">
        <v>1</v>
      </c>
      <c r="F5161" s="119" t="s">
        <v>1489</v>
      </c>
      <c r="G5161" s="114">
        <f>IF([Data da Aprovação]&lt;&gt;"ESTATUTÁRIO",YEAR([Data da Aprovação]),"")</f>
        <v>2011</v>
      </c>
      <c r="H5161" s="106">
        <f>Tabela9[[#This Row],[Valor do Provento R$]]/Tabela9[[#This Row],[Provento por 1 ou 1000 Ações]]</f>
        <v>0.11799999999999999</v>
      </c>
    </row>
    <row r="5162" spans="1:8">
      <c r="A5162" s="118" t="s">
        <v>1629</v>
      </c>
      <c r="B5162" s="116" t="s">
        <v>1488</v>
      </c>
      <c r="C5162" s="138">
        <v>40955</v>
      </c>
      <c r="D5162" s="139">
        <v>8.2959999999999996E-3</v>
      </c>
      <c r="E5162" s="118">
        <v>1</v>
      </c>
      <c r="F5162" s="118" t="s">
        <v>1489</v>
      </c>
      <c r="G5162" s="113">
        <f>IF([Data da Aprovação]&lt;&gt;"ESTATUTÁRIO",YEAR([Data da Aprovação]),"")</f>
        <v>2012</v>
      </c>
      <c r="H5162" s="106">
        <f>Tabela9[[#This Row],[Valor do Provento R$]]/Tabela9[[#This Row],[Provento por 1 ou 1000 Ações]]</f>
        <v>8.2959999999999996E-3</v>
      </c>
    </row>
    <row r="5163" spans="1:8">
      <c r="A5163" s="119" t="s">
        <v>1629</v>
      </c>
      <c r="B5163" s="117" t="s">
        <v>1488</v>
      </c>
      <c r="C5163" s="140">
        <v>41116</v>
      </c>
      <c r="D5163" s="141">
        <v>0.113163373</v>
      </c>
      <c r="E5163" s="119">
        <v>1</v>
      </c>
      <c r="F5163" s="119" t="s">
        <v>1489</v>
      </c>
      <c r="G5163" s="114">
        <f>IF([Data da Aprovação]&lt;&gt;"ESTATUTÁRIO",YEAR([Data da Aprovação]),"")</f>
        <v>2012</v>
      </c>
      <c r="H5163" s="106">
        <f>Tabela9[[#This Row],[Valor do Provento R$]]/Tabela9[[#This Row],[Provento por 1 ou 1000 Ações]]</f>
        <v>0.113163373</v>
      </c>
    </row>
    <row r="5164" spans="1:8">
      <c r="A5164" s="118" t="s">
        <v>1629</v>
      </c>
      <c r="B5164" s="116" t="s">
        <v>1488</v>
      </c>
      <c r="C5164" s="138">
        <v>41243</v>
      </c>
      <c r="D5164" s="139">
        <v>0.16389999999999999</v>
      </c>
      <c r="E5164" s="118">
        <v>1</v>
      </c>
      <c r="F5164" s="118" t="s">
        <v>1489</v>
      </c>
      <c r="G5164" s="113">
        <f>IF([Data da Aprovação]&lt;&gt;"ESTATUTÁRIO",YEAR([Data da Aprovação]),"")</f>
        <v>2012</v>
      </c>
      <c r="H5164" s="106">
        <f>Tabela9[[#This Row],[Valor do Provento R$]]/Tabela9[[#This Row],[Provento por 1 ou 1000 Ações]]</f>
        <v>0.16389999999999999</v>
      </c>
    </row>
    <row r="5165" spans="1:8">
      <c r="A5165" s="119" t="s">
        <v>1629</v>
      </c>
      <c r="B5165" s="117" t="s">
        <v>1488</v>
      </c>
      <c r="C5165" s="140">
        <v>41324</v>
      </c>
      <c r="D5165" s="141">
        <v>1.178241448E-2</v>
      </c>
      <c r="E5165" s="119">
        <v>1</v>
      </c>
      <c r="F5165" s="119" t="s">
        <v>1489</v>
      </c>
      <c r="G5165" s="114">
        <f>IF([Data da Aprovação]&lt;&gt;"ESTATUTÁRIO",YEAR([Data da Aprovação]),"")</f>
        <v>2013</v>
      </c>
      <c r="H5165" s="106">
        <f>Tabela9[[#This Row],[Valor do Provento R$]]/Tabela9[[#This Row],[Provento por 1 ou 1000 Ações]]</f>
        <v>1.178241448E-2</v>
      </c>
    </row>
    <row r="5166" spans="1:8">
      <c r="A5166" s="118" t="s">
        <v>1629</v>
      </c>
      <c r="B5166" s="116" t="s">
        <v>1488</v>
      </c>
      <c r="C5166" s="138">
        <v>41477</v>
      </c>
      <c r="D5166" s="139">
        <v>0.157629832</v>
      </c>
      <c r="E5166" s="118">
        <v>1</v>
      </c>
      <c r="F5166" s="118" t="s">
        <v>1489</v>
      </c>
      <c r="G5166" s="113">
        <f>IF([Data da Aprovação]&lt;&gt;"ESTATUTÁRIO",YEAR([Data da Aprovação]),"")</f>
        <v>2013</v>
      </c>
      <c r="H5166" s="106">
        <f>Tabela9[[#This Row],[Valor do Provento R$]]/Tabela9[[#This Row],[Provento por 1 ou 1000 Ações]]</f>
        <v>0.157629832</v>
      </c>
    </row>
    <row r="5167" spans="1:8">
      <c r="A5167" s="119" t="s">
        <v>1629</v>
      </c>
      <c r="B5167" s="117" t="s">
        <v>1488</v>
      </c>
      <c r="C5167" s="140">
        <v>41624</v>
      </c>
      <c r="D5167" s="141">
        <v>0.12228393999999999</v>
      </c>
      <c r="E5167" s="119">
        <v>1</v>
      </c>
      <c r="F5167" s="119" t="s">
        <v>1489</v>
      </c>
      <c r="G5167" s="114">
        <f>IF([Data da Aprovação]&lt;&gt;"ESTATUTÁRIO",YEAR([Data da Aprovação]),"")</f>
        <v>2013</v>
      </c>
      <c r="H5167" s="106">
        <f>Tabela9[[#This Row],[Valor do Provento R$]]/Tabela9[[#This Row],[Provento por 1 ou 1000 Ações]]</f>
        <v>0.12228393999999999</v>
      </c>
    </row>
    <row r="5168" spans="1:8">
      <c r="A5168" s="118" t="s">
        <v>1629</v>
      </c>
      <c r="B5168" s="116" t="s">
        <v>1488</v>
      </c>
      <c r="C5168" s="138">
        <v>41687</v>
      </c>
      <c r="D5168" s="139">
        <v>0.10462524400000001</v>
      </c>
      <c r="E5168" s="118">
        <v>1</v>
      </c>
      <c r="F5168" s="118" t="s">
        <v>1489</v>
      </c>
      <c r="G5168" s="113">
        <f>IF([Data da Aprovação]&lt;&gt;"ESTATUTÁRIO",YEAR([Data da Aprovação]),"")</f>
        <v>2014</v>
      </c>
      <c r="H5168" s="106">
        <f>Tabela9[[#This Row],[Valor do Provento R$]]/Tabela9[[#This Row],[Provento por 1 ou 1000 Ações]]</f>
        <v>0.10462524400000001</v>
      </c>
    </row>
    <row r="5169" spans="1:8">
      <c r="A5169" s="119" t="s">
        <v>1630</v>
      </c>
      <c r="B5169" s="117" t="s">
        <v>1488</v>
      </c>
      <c r="C5169" s="140">
        <v>37001</v>
      </c>
      <c r="D5169" s="141">
        <v>0.33</v>
      </c>
      <c r="E5169" s="119">
        <v>1000</v>
      </c>
      <c r="F5169" s="119" t="s">
        <v>1492</v>
      </c>
      <c r="G5169" s="114">
        <f>IF([Data da Aprovação]&lt;&gt;"ESTATUTÁRIO",YEAR([Data da Aprovação]),"")</f>
        <v>2001</v>
      </c>
      <c r="H5169" s="106">
        <f>Tabela9[[#This Row],[Valor do Provento R$]]/Tabela9[[#This Row],[Provento por 1 ou 1000 Ações]]</f>
        <v>3.3E-4</v>
      </c>
    </row>
    <row r="5170" spans="1:8">
      <c r="A5170" s="118" t="s">
        <v>1630</v>
      </c>
      <c r="B5170" s="116" t="s">
        <v>1488</v>
      </c>
      <c r="C5170" s="138">
        <v>37376</v>
      </c>
      <c r="D5170" s="139">
        <v>0.14354829999999999</v>
      </c>
      <c r="E5170" s="118">
        <v>1000</v>
      </c>
      <c r="F5170" s="118" t="s">
        <v>1492</v>
      </c>
      <c r="G5170" s="113">
        <f>IF([Data da Aprovação]&lt;&gt;"ESTATUTÁRIO",YEAR([Data da Aprovação]),"")</f>
        <v>2002</v>
      </c>
      <c r="H5170" s="106">
        <f>Tabela9[[#This Row],[Valor do Provento R$]]/Tabela9[[#This Row],[Provento por 1 ou 1000 Ações]]</f>
        <v>1.4354829999999998E-4</v>
      </c>
    </row>
    <row r="5171" spans="1:8">
      <c r="A5171" s="119" t="s">
        <v>1630</v>
      </c>
      <c r="B5171" s="117" t="s">
        <v>1488</v>
      </c>
      <c r="C5171" s="140">
        <v>37741</v>
      </c>
      <c r="D5171" s="141">
        <v>4.7415400000000003E-2</v>
      </c>
      <c r="E5171" s="119">
        <v>1000</v>
      </c>
      <c r="F5171" s="119" t="s">
        <v>1492</v>
      </c>
      <c r="G5171" s="114">
        <f>IF([Data da Aprovação]&lt;&gt;"ESTATUTÁRIO",YEAR([Data da Aprovação]),"")</f>
        <v>2003</v>
      </c>
      <c r="H5171" s="106">
        <f>Tabela9[[#This Row],[Valor do Provento R$]]/Tabela9[[#This Row],[Provento por 1 ou 1000 Ações]]</f>
        <v>4.74154E-5</v>
      </c>
    </row>
    <row r="5172" spans="1:8">
      <c r="A5172" s="118" t="s">
        <v>1630</v>
      </c>
      <c r="B5172" s="116" t="s">
        <v>1488</v>
      </c>
      <c r="C5172" s="138">
        <v>38072</v>
      </c>
      <c r="D5172" s="139">
        <v>0.56533509999999998</v>
      </c>
      <c r="E5172" s="118">
        <v>1000</v>
      </c>
      <c r="F5172" s="118" t="s">
        <v>1492</v>
      </c>
      <c r="G5172" s="113">
        <f>IF([Data da Aprovação]&lt;&gt;"ESTATUTÁRIO",YEAR([Data da Aprovação]),"")</f>
        <v>2004</v>
      </c>
      <c r="H5172" s="106">
        <f>Tabela9[[#This Row],[Valor do Provento R$]]/Tabela9[[#This Row],[Provento por 1 ou 1000 Ações]]</f>
        <v>5.6533509999999996E-4</v>
      </c>
    </row>
    <row r="5173" spans="1:8">
      <c r="A5173" s="119" t="s">
        <v>1630</v>
      </c>
      <c r="B5173" s="117" t="s">
        <v>1488</v>
      </c>
      <c r="C5173" s="140">
        <v>38321</v>
      </c>
      <c r="D5173" s="141">
        <v>0.45534627100000002</v>
      </c>
      <c r="E5173" s="119">
        <v>1000</v>
      </c>
      <c r="F5173" s="119" t="s">
        <v>1492</v>
      </c>
      <c r="G5173" s="114">
        <f>IF([Data da Aprovação]&lt;&gt;"ESTATUTÁRIO",YEAR([Data da Aprovação]),"")</f>
        <v>2004</v>
      </c>
      <c r="H5173" s="106">
        <f>Tabela9[[#This Row],[Valor do Provento R$]]/Tabela9[[#This Row],[Provento por 1 ou 1000 Ações]]</f>
        <v>4.5534627100000003E-4</v>
      </c>
    </row>
    <row r="5174" spans="1:8">
      <c r="A5174" s="118" t="s">
        <v>1630</v>
      </c>
      <c r="B5174" s="116" t="s">
        <v>1488</v>
      </c>
      <c r="C5174" s="138">
        <v>38321</v>
      </c>
      <c r="D5174" s="139">
        <v>1.2336386509999999</v>
      </c>
      <c r="E5174" s="118">
        <v>1000</v>
      </c>
      <c r="F5174" s="118" t="s">
        <v>1489</v>
      </c>
      <c r="G5174" s="113">
        <f>IF([Data da Aprovação]&lt;&gt;"ESTATUTÁRIO",YEAR([Data da Aprovação]),"")</f>
        <v>2004</v>
      </c>
      <c r="H5174" s="106">
        <f>Tabela9[[#This Row],[Valor do Provento R$]]/Tabela9[[#This Row],[Provento por 1 ou 1000 Ações]]</f>
        <v>1.233638651E-3</v>
      </c>
    </row>
    <row r="5175" spans="1:8">
      <c r="A5175" s="119" t="s">
        <v>1630</v>
      </c>
      <c r="B5175" s="117" t="s">
        <v>1488</v>
      </c>
      <c r="C5175" s="140">
        <v>38439</v>
      </c>
      <c r="D5175" s="141">
        <v>0.45449780000000001</v>
      </c>
      <c r="E5175" s="119">
        <v>1000</v>
      </c>
      <c r="F5175" s="119" t="s">
        <v>1492</v>
      </c>
      <c r="G5175" s="114">
        <f>IF([Data da Aprovação]&lt;&gt;"ESTATUTÁRIO",YEAR([Data da Aprovação]),"")</f>
        <v>2005</v>
      </c>
      <c r="H5175" s="106">
        <f>Tabela9[[#This Row],[Valor do Provento R$]]/Tabela9[[#This Row],[Provento por 1 ou 1000 Ações]]</f>
        <v>4.544978E-4</v>
      </c>
    </row>
    <row r="5176" spans="1:8">
      <c r="A5176" s="118" t="s">
        <v>1630</v>
      </c>
      <c r="B5176" s="116" t="s">
        <v>1490</v>
      </c>
      <c r="C5176" s="138">
        <v>37001</v>
      </c>
      <c r="D5176" s="139">
        <v>0.36299999999999999</v>
      </c>
      <c r="E5176" s="118">
        <v>1000</v>
      </c>
      <c r="F5176" s="118" t="s">
        <v>1492</v>
      </c>
      <c r="G5176" s="113">
        <f>IF([Data da Aprovação]&lt;&gt;"ESTATUTÁRIO",YEAR([Data da Aprovação]),"")</f>
        <v>2001</v>
      </c>
      <c r="H5176" s="106">
        <f>Tabela9[[#This Row],[Valor do Provento R$]]/Tabela9[[#This Row],[Provento por 1 ou 1000 Ações]]</f>
        <v>3.6299999999999999E-4</v>
      </c>
    </row>
    <row r="5177" spans="1:8">
      <c r="A5177" s="119" t="s">
        <v>1630</v>
      </c>
      <c r="B5177" s="117" t="s">
        <v>1490</v>
      </c>
      <c r="C5177" s="140">
        <v>37376</v>
      </c>
      <c r="D5177" s="141">
        <v>0.15790319999999999</v>
      </c>
      <c r="E5177" s="119">
        <v>1000</v>
      </c>
      <c r="F5177" s="119" t="s">
        <v>1492</v>
      </c>
      <c r="G5177" s="114">
        <f>IF([Data da Aprovação]&lt;&gt;"ESTATUTÁRIO",YEAR([Data da Aprovação]),"")</f>
        <v>2002</v>
      </c>
      <c r="H5177" s="106">
        <f>Tabela9[[#This Row],[Valor do Provento R$]]/Tabela9[[#This Row],[Provento por 1 ou 1000 Ações]]</f>
        <v>1.579032E-4</v>
      </c>
    </row>
    <row r="5178" spans="1:8">
      <c r="A5178" s="118" t="s">
        <v>1630</v>
      </c>
      <c r="B5178" s="116" t="s">
        <v>1490</v>
      </c>
      <c r="C5178" s="138">
        <v>37741</v>
      </c>
      <c r="D5178" s="139">
        <v>5.2157000000000002E-2</v>
      </c>
      <c r="E5178" s="118">
        <v>1000</v>
      </c>
      <c r="F5178" s="118" t="s">
        <v>1492</v>
      </c>
      <c r="G5178" s="113">
        <f>IF([Data da Aprovação]&lt;&gt;"ESTATUTÁRIO",YEAR([Data da Aprovação]),"")</f>
        <v>2003</v>
      </c>
      <c r="H5178" s="106">
        <f>Tabela9[[#This Row],[Valor do Provento R$]]/Tabela9[[#This Row],[Provento por 1 ou 1000 Ações]]</f>
        <v>5.2157000000000002E-5</v>
      </c>
    </row>
    <row r="5179" spans="1:8">
      <c r="A5179" s="119" t="s">
        <v>1630</v>
      </c>
      <c r="B5179" s="117" t="s">
        <v>1490</v>
      </c>
      <c r="C5179" s="140">
        <v>38072</v>
      </c>
      <c r="D5179" s="141">
        <v>0.62186859999999999</v>
      </c>
      <c r="E5179" s="119">
        <v>1000</v>
      </c>
      <c r="F5179" s="119" t="s">
        <v>1492</v>
      </c>
      <c r="G5179" s="114">
        <f>IF([Data da Aprovação]&lt;&gt;"ESTATUTÁRIO",YEAR([Data da Aprovação]),"")</f>
        <v>2004</v>
      </c>
      <c r="H5179" s="106">
        <f>Tabela9[[#This Row],[Valor do Provento R$]]/Tabela9[[#This Row],[Provento por 1 ou 1000 Ações]]</f>
        <v>6.2186860000000002E-4</v>
      </c>
    </row>
    <row r="5180" spans="1:8">
      <c r="A5180" s="118" t="s">
        <v>1630</v>
      </c>
      <c r="B5180" s="116" t="s">
        <v>1490</v>
      </c>
      <c r="C5180" s="138">
        <v>38321</v>
      </c>
      <c r="D5180" s="139">
        <v>0.50088089800000002</v>
      </c>
      <c r="E5180" s="118">
        <v>1000</v>
      </c>
      <c r="F5180" s="118" t="s">
        <v>1492</v>
      </c>
      <c r="G5180" s="113">
        <f>IF([Data da Aprovação]&lt;&gt;"ESTATUTÁRIO",YEAR([Data da Aprovação]),"")</f>
        <v>2004</v>
      </c>
      <c r="H5180" s="106">
        <f>Tabela9[[#This Row],[Valor do Provento R$]]/Tabela9[[#This Row],[Provento por 1 ou 1000 Ações]]</f>
        <v>5.0088089799999998E-4</v>
      </c>
    </row>
    <row r="5181" spans="1:8">
      <c r="A5181" s="119" t="s">
        <v>1630</v>
      </c>
      <c r="B5181" s="117" t="s">
        <v>1490</v>
      </c>
      <c r="C5181" s="140">
        <v>38321</v>
      </c>
      <c r="D5181" s="141">
        <v>1.3570025160000001</v>
      </c>
      <c r="E5181" s="119">
        <v>1000</v>
      </c>
      <c r="F5181" s="119" t="s">
        <v>1489</v>
      </c>
      <c r="G5181" s="114">
        <f>IF([Data da Aprovação]&lt;&gt;"ESTATUTÁRIO",YEAR([Data da Aprovação]),"")</f>
        <v>2004</v>
      </c>
      <c r="H5181" s="106">
        <f>Tabela9[[#This Row],[Valor do Provento R$]]/Tabela9[[#This Row],[Provento por 1 ou 1000 Ações]]</f>
        <v>1.3570025160000001E-3</v>
      </c>
    </row>
    <row r="5182" spans="1:8">
      <c r="A5182" s="118" t="s">
        <v>1630</v>
      </c>
      <c r="B5182" s="116" t="s">
        <v>1490</v>
      </c>
      <c r="C5182" s="138">
        <v>38439</v>
      </c>
      <c r="D5182" s="139">
        <v>0.49994759999999999</v>
      </c>
      <c r="E5182" s="118">
        <v>1000</v>
      </c>
      <c r="F5182" s="118" t="s">
        <v>1492</v>
      </c>
      <c r="G5182" s="113">
        <f>IF([Data da Aprovação]&lt;&gt;"ESTATUTÁRIO",YEAR([Data da Aprovação]),"")</f>
        <v>2005</v>
      </c>
      <c r="H5182" s="106">
        <f>Tabela9[[#This Row],[Valor do Provento R$]]/Tabela9[[#This Row],[Provento por 1 ou 1000 Ações]]</f>
        <v>4.9994760000000003E-4</v>
      </c>
    </row>
    <row r="5183" spans="1:8">
      <c r="A5183" s="119" t="s">
        <v>1631</v>
      </c>
      <c r="B5183" s="117" t="s">
        <v>1488</v>
      </c>
      <c r="C5183" s="140">
        <v>40520</v>
      </c>
      <c r="D5183" s="141">
        <v>0.21</v>
      </c>
      <c r="E5183" s="119">
        <v>1</v>
      </c>
      <c r="F5183" s="119" t="s">
        <v>1492</v>
      </c>
      <c r="G5183" s="114">
        <f>IF([Data da Aprovação]&lt;&gt;"ESTATUTÁRIO",YEAR([Data da Aprovação]),"")</f>
        <v>2010</v>
      </c>
      <c r="H5183" s="106">
        <f>Tabela9[[#This Row],[Valor do Provento R$]]/Tabela9[[#This Row],[Provento por 1 ou 1000 Ações]]</f>
        <v>0.21</v>
      </c>
    </row>
    <row r="5184" spans="1:8">
      <c r="A5184" s="118" t="s">
        <v>1631</v>
      </c>
      <c r="B5184" s="116" t="s">
        <v>1488</v>
      </c>
      <c r="C5184" s="138">
        <v>40520</v>
      </c>
      <c r="D5184" s="139">
        <v>0.02</v>
      </c>
      <c r="E5184" s="118">
        <v>1</v>
      </c>
      <c r="F5184" s="118" t="s">
        <v>1489</v>
      </c>
      <c r="G5184" s="113">
        <f>IF([Data da Aprovação]&lt;&gt;"ESTATUTÁRIO",YEAR([Data da Aprovação]),"")</f>
        <v>2010</v>
      </c>
      <c r="H5184" s="106">
        <f>Tabela9[[#This Row],[Valor do Provento R$]]/Tabela9[[#This Row],[Provento por 1 ou 1000 Ações]]</f>
        <v>0.02</v>
      </c>
    </row>
    <row r="5185" spans="1:8">
      <c r="A5185" s="119" t="s">
        <v>1631</v>
      </c>
      <c r="B5185" s="117" t="s">
        <v>1488</v>
      </c>
      <c r="C5185" s="140">
        <v>40659</v>
      </c>
      <c r="D5185" s="141">
        <v>0.26036980500000001</v>
      </c>
      <c r="E5185" s="119">
        <v>1</v>
      </c>
      <c r="F5185" s="119" t="s">
        <v>1492</v>
      </c>
      <c r="G5185" s="114">
        <f>IF([Data da Aprovação]&lt;&gt;"ESTATUTÁRIO",YEAR([Data da Aprovação]),"")</f>
        <v>2011</v>
      </c>
      <c r="H5185" s="106">
        <f>Tabela9[[#This Row],[Valor do Provento R$]]/Tabela9[[#This Row],[Provento por 1 ou 1000 Ações]]</f>
        <v>0.26036980500000001</v>
      </c>
    </row>
    <row r="5186" spans="1:8">
      <c r="A5186" s="118" t="s">
        <v>1631</v>
      </c>
      <c r="B5186" s="116" t="s">
        <v>1488</v>
      </c>
      <c r="C5186" s="138">
        <v>40855</v>
      </c>
      <c r="D5186" s="139">
        <v>0.25079511500000001</v>
      </c>
      <c r="E5186" s="118">
        <v>1</v>
      </c>
      <c r="F5186" s="118" t="s">
        <v>1492</v>
      </c>
      <c r="G5186" s="113">
        <f>IF([Data da Aprovação]&lt;&gt;"ESTATUTÁRIO",YEAR([Data da Aprovação]),"")</f>
        <v>2011</v>
      </c>
      <c r="H5186" s="106">
        <f>Tabela9[[#This Row],[Valor do Provento R$]]/Tabela9[[#This Row],[Provento por 1 ou 1000 Ações]]</f>
        <v>0.25079511500000001</v>
      </c>
    </row>
    <row r="5187" spans="1:8">
      <c r="A5187" s="119" t="s">
        <v>1631</v>
      </c>
      <c r="B5187" s="117" t="s">
        <v>1488</v>
      </c>
      <c r="C5187" s="140">
        <v>40984</v>
      </c>
      <c r="D5187" s="141">
        <v>9.2067552999999996E-2</v>
      </c>
      <c r="E5187" s="119">
        <v>1</v>
      </c>
      <c r="F5187" s="119" t="s">
        <v>1492</v>
      </c>
      <c r="G5187" s="114">
        <f>IF([Data da Aprovação]&lt;&gt;"ESTATUTÁRIO",YEAR([Data da Aprovação]),"")</f>
        <v>2012</v>
      </c>
      <c r="H5187" s="106">
        <f>Tabela9[[#This Row],[Valor do Provento R$]]/Tabela9[[#This Row],[Provento por 1 ou 1000 Ações]]</f>
        <v>9.2067552999999996E-2</v>
      </c>
    </row>
    <row r="5188" spans="1:8">
      <c r="A5188" s="118" t="s">
        <v>1631</v>
      </c>
      <c r="B5188" s="116" t="s">
        <v>1488</v>
      </c>
      <c r="C5188" s="138">
        <v>41225</v>
      </c>
      <c r="D5188" s="139">
        <v>0.260988204</v>
      </c>
      <c r="E5188" s="118">
        <v>1</v>
      </c>
      <c r="F5188" s="118" t="s">
        <v>1492</v>
      </c>
      <c r="G5188" s="113">
        <f>IF([Data da Aprovação]&lt;&gt;"ESTATUTÁRIO",YEAR([Data da Aprovação]),"")</f>
        <v>2012</v>
      </c>
      <c r="H5188" s="106">
        <f>Tabela9[[#This Row],[Valor do Provento R$]]/Tabela9[[#This Row],[Provento por 1 ou 1000 Ações]]</f>
        <v>0.260988204</v>
      </c>
    </row>
    <row r="5189" spans="1:8">
      <c r="A5189" s="119" t="s">
        <v>1631</v>
      </c>
      <c r="B5189" s="117" t="s">
        <v>1488</v>
      </c>
      <c r="C5189" s="140">
        <v>41422</v>
      </c>
      <c r="D5189" s="141">
        <v>0.457206838</v>
      </c>
      <c r="E5189" s="119">
        <v>1</v>
      </c>
      <c r="F5189" s="119" t="s">
        <v>1492</v>
      </c>
      <c r="G5189" s="114">
        <f>IF([Data da Aprovação]&lt;&gt;"ESTATUTÁRIO",YEAR([Data da Aprovação]),"")</f>
        <v>2013</v>
      </c>
      <c r="H5189" s="106">
        <f>Tabela9[[#This Row],[Valor do Provento R$]]/Tabela9[[#This Row],[Provento por 1 ou 1000 Ações]]</f>
        <v>0.457206838</v>
      </c>
    </row>
    <row r="5190" spans="1:8">
      <c r="A5190" s="118" t="s">
        <v>1631</v>
      </c>
      <c r="B5190" s="116" t="s">
        <v>1488</v>
      </c>
      <c r="C5190" s="138">
        <v>41589</v>
      </c>
      <c r="D5190" s="139">
        <v>0.32249027299999999</v>
      </c>
      <c r="E5190" s="118">
        <v>1</v>
      </c>
      <c r="F5190" s="118" t="s">
        <v>1492</v>
      </c>
      <c r="G5190" s="113">
        <f>IF([Data da Aprovação]&lt;&gt;"ESTATUTÁRIO",YEAR([Data da Aprovação]),"")</f>
        <v>2013</v>
      </c>
      <c r="H5190" s="106">
        <f>Tabela9[[#This Row],[Valor do Provento R$]]/Tabela9[[#This Row],[Provento por 1 ou 1000 Ações]]</f>
        <v>0.32249027299999999</v>
      </c>
    </row>
    <row r="5191" spans="1:8">
      <c r="A5191" s="119" t="s">
        <v>1632</v>
      </c>
      <c r="B5191" s="117" t="s">
        <v>1488</v>
      </c>
      <c r="C5191" s="140">
        <v>37979</v>
      </c>
      <c r="D5191" s="141">
        <v>4.3730000000000002E-3</v>
      </c>
      <c r="E5191" s="119">
        <v>1</v>
      </c>
      <c r="F5191" s="119" t="s">
        <v>1489</v>
      </c>
      <c r="G5191" s="114">
        <f>IF([Data da Aprovação]&lt;&gt;"ESTATUTÁRIO",YEAR([Data da Aprovação]),"")</f>
        <v>2003</v>
      </c>
      <c r="H5191" s="106">
        <f>Tabela9[[#This Row],[Valor do Provento R$]]/Tabela9[[#This Row],[Provento por 1 ou 1000 Ações]]</f>
        <v>4.3730000000000002E-3</v>
      </c>
    </row>
    <row r="5192" spans="1:8">
      <c r="A5192" s="118" t="s">
        <v>1632</v>
      </c>
      <c r="B5192" s="116" t="s">
        <v>1488</v>
      </c>
      <c r="C5192" s="138">
        <v>37979</v>
      </c>
      <c r="D5192" s="139">
        <v>4.3740000000000003E-3</v>
      </c>
      <c r="E5192" s="118">
        <v>1</v>
      </c>
      <c r="F5192" s="118" t="s">
        <v>1489</v>
      </c>
      <c r="G5192" s="113">
        <f>IF([Data da Aprovação]&lt;&gt;"ESTATUTÁRIO",YEAR([Data da Aprovação]),"")</f>
        <v>2003</v>
      </c>
      <c r="H5192" s="106">
        <f>Tabela9[[#This Row],[Valor do Provento R$]]/Tabela9[[#This Row],[Provento por 1 ou 1000 Ações]]</f>
        <v>4.3740000000000003E-3</v>
      </c>
    </row>
    <row r="5193" spans="1:8">
      <c r="A5193" s="119" t="s">
        <v>1632</v>
      </c>
      <c r="B5193" s="117" t="s">
        <v>1488</v>
      </c>
      <c r="C5193" s="140">
        <v>37979</v>
      </c>
      <c r="D5193" s="141">
        <v>4.3759999999999997E-3</v>
      </c>
      <c r="E5193" s="119">
        <v>1</v>
      </c>
      <c r="F5193" s="119" t="s">
        <v>1489</v>
      </c>
      <c r="G5193" s="114">
        <f>IF([Data da Aprovação]&lt;&gt;"ESTATUTÁRIO",YEAR([Data da Aprovação]),"")</f>
        <v>2003</v>
      </c>
      <c r="H5193" s="106">
        <f>Tabela9[[#This Row],[Valor do Provento R$]]/Tabela9[[#This Row],[Provento por 1 ou 1000 Ações]]</f>
        <v>4.3759999999999997E-3</v>
      </c>
    </row>
    <row r="5194" spans="1:8">
      <c r="A5194" s="118" t="s">
        <v>1632</v>
      </c>
      <c r="B5194" s="116" t="s">
        <v>1488</v>
      </c>
      <c r="C5194" s="138">
        <v>37979</v>
      </c>
      <c r="D5194" s="139">
        <v>4.3769999999999998E-3</v>
      </c>
      <c r="E5194" s="118">
        <v>1</v>
      </c>
      <c r="F5194" s="118" t="s">
        <v>1489</v>
      </c>
      <c r="G5194" s="113">
        <f>IF([Data da Aprovação]&lt;&gt;"ESTATUTÁRIO",YEAR([Data da Aprovação]),"")</f>
        <v>2003</v>
      </c>
      <c r="H5194" s="106">
        <f>Tabela9[[#This Row],[Valor do Provento R$]]/Tabela9[[#This Row],[Provento por 1 ou 1000 Ações]]</f>
        <v>4.3769999999999998E-3</v>
      </c>
    </row>
    <row r="5195" spans="1:8">
      <c r="A5195" s="119" t="s">
        <v>1632</v>
      </c>
      <c r="B5195" s="117" t="s">
        <v>1488</v>
      </c>
      <c r="C5195" s="140">
        <v>38166</v>
      </c>
      <c r="D5195" s="141">
        <v>4.0000000000000001E-3</v>
      </c>
      <c r="E5195" s="119">
        <v>1</v>
      </c>
      <c r="F5195" s="119" t="s">
        <v>1489</v>
      </c>
      <c r="G5195" s="114">
        <f>IF([Data da Aprovação]&lt;&gt;"ESTATUTÁRIO",YEAR([Data da Aprovação]),"")</f>
        <v>2004</v>
      </c>
      <c r="H5195" s="106">
        <f>Tabela9[[#This Row],[Valor do Provento R$]]/Tabela9[[#This Row],[Provento por 1 ou 1000 Ações]]</f>
        <v>4.0000000000000001E-3</v>
      </c>
    </row>
    <row r="5196" spans="1:8">
      <c r="A5196" s="118" t="s">
        <v>1632</v>
      </c>
      <c r="B5196" s="116" t="s">
        <v>1488</v>
      </c>
      <c r="C5196" s="138">
        <v>38166</v>
      </c>
      <c r="D5196" s="139">
        <v>6.0000000000000001E-3</v>
      </c>
      <c r="E5196" s="118">
        <v>1</v>
      </c>
      <c r="F5196" s="118" t="s">
        <v>1489</v>
      </c>
      <c r="G5196" s="113">
        <f>IF([Data da Aprovação]&lt;&gt;"ESTATUTÁRIO",YEAR([Data da Aprovação]),"")</f>
        <v>2004</v>
      </c>
      <c r="H5196" s="106">
        <f>Tabela9[[#This Row],[Valor do Provento R$]]/Tabela9[[#This Row],[Provento por 1 ou 1000 Ações]]</f>
        <v>6.0000000000000001E-3</v>
      </c>
    </row>
    <row r="5197" spans="1:8">
      <c r="A5197" s="119" t="s">
        <v>1632</v>
      </c>
      <c r="B5197" s="117" t="s">
        <v>1488</v>
      </c>
      <c r="C5197" s="140">
        <v>38345</v>
      </c>
      <c r="D5197" s="141">
        <v>7.4733330000000004E-3</v>
      </c>
      <c r="E5197" s="119">
        <v>1</v>
      </c>
      <c r="F5197" s="119" t="s">
        <v>1489</v>
      </c>
      <c r="G5197" s="114">
        <f>IF([Data da Aprovação]&lt;&gt;"ESTATUTÁRIO",YEAR([Data da Aprovação]),"")</f>
        <v>2004</v>
      </c>
      <c r="H5197" s="106">
        <f>Tabela9[[#This Row],[Valor do Provento R$]]/Tabela9[[#This Row],[Provento por 1 ou 1000 Ações]]</f>
        <v>7.4733330000000004E-3</v>
      </c>
    </row>
    <row r="5198" spans="1:8">
      <c r="A5198" s="118" t="s">
        <v>1632</v>
      </c>
      <c r="B5198" s="116" t="s">
        <v>1488</v>
      </c>
      <c r="C5198" s="138">
        <v>38345</v>
      </c>
      <c r="D5198" s="139">
        <v>7.4733320000000001E-3</v>
      </c>
      <c r="E5198" s="118">
        <v>1</v>
      </c>
      <c r="F5198" s="118" t="s">
        <v>1489</v>
      </c>
      <c r="G5198" s="113">
        <f>IF([Data da Aprovação]&lt;&gt;"ESTATUTÁRIO",YEAR([Data da Aprovação]),"")</f>
        <v>2004</v>
      </c>
      <c r="H5198" s="106">
        <f>Tabela9[[#This Row],[Valor do Provento R$]]/Tabela9[[#This Row],[Provento por 1 ou 1000 Ações]]</f>
        <v>7.4733320000000001E-3</v>
      </c>
    </row>
    <row r="5199" spans="1:8">
      <c r="A5199" s="119" t="s">
        <v>1632</v>
      </c>
      <c r="B5199" s="117" t="s">
        <v>1488</v>
      </c>
      <c r="C5199" s="140">
        <v>38345</v>
      </c>
      <c r="D5199" s="141">
        <v>7.4733339999999999E-3</v>
      </c>
      <c r="E5199" s="119">
        <v>1</v>
      </c>
      <c r="F5199" s="119" t="s">
        <v>1489</v>
      </c>
      <c r="G5199" s="114">
        <f>IF([Data da Aprovação]&lt;&gt;"ESTATUTÁRIO",YEAR([Data da Aprovação]),"")</f>
        <v>2004</v>
      </c>
      <c r="H5199" s="106">
        <f>Tabela9[[#This Row],[Valor do Provento R$]]/Tabela9[[#This Row],[Provento por 1 ou 1000 Ações]]</f>
        <v>7.4733339999999999E-3</v>
      </c>
    </row>
    <row r="5200" spans="1:8">
      <c r="A5200" s="118" t="s">
        <v>1632</v>
      </c>
      <c r="B5200" s="116" t="s">
        <v>1488</v>
      </c>
      <c r="C5200" s="138">
        <v>38532</v>
      </c>
      <c r="D5200" s="139">
        <v>7.4739999999999997E-3</v>
      </c>
      <c r="E5200" s="118">
        <v>1</v>
      </c>
      <c r="F5200" s="118" t="s">
        <v>1489</v>
      </c>
      <c r="G5200" s="113">
        <f>IF([Data da Aprovação]&lt;&gt;"ESTATUTÁRIO",YEAR([Data da Aprovação]),"")</f>
        <v>2005</v>
      </c>
      <c r="H5200" s="106">
        <f>Tabela9[[#This Row],[Valor do Provento R$]]/Tabela9[[#This Row],[Provento por 1 ou 1000 Ações]]</f>
        <v>7.4739999999999997E-3</v>
      </c>
    </row>
    <row r="5201" spans="1:8">
      <c r="A5201" s="119" t="s">
        <v>1632</v>
      </c>
      <c r="B5201" s="117" t="s">
        <v>1488</v>
      </c>
      <c r="C5201" s="140">
        <v>38532</v>
      </c>
      <c r="D5201" s="141">
        <v>7.476E-3</v>
      </c>
      <c r="E5201" s="119">
        <v>1</v>
      </c>
      <c r="F5201" s="119" t="s">
        <v>1489</v>
      </c>
      <c r="G5201" s="114">
        <f>IF([Data da Aprovação]&lt;&gt;"ESTATUTÁRIO",YEAR([Data da Aprovação]),"")</f>
        <v>2005</v>
      </c>
      <c r="H5201" s="106">
        <f>Tabela9[[#This Row],[Valor do Provento R$]]/Tabela9[[#This Row],[Provento por 1 ou 1000 Ações]]</f>
        <v>7.476E-3</v>
      </c>
    </row>
    <row r="5202" spans="1:8">
      <c r="A5202" s="118" t="s">
        <v>1632</v>
      </c>
      <c r="B5202" s="116" t="s">
        <v>1488</v>
      </c>
      <c r="C5202" s="138">
        <v>38708</v>
      </c>
      <c r="D5202" s="139">
        <v>7.4700000000000001E-3</v>
      </c>
      <c r="E5202" s="118">
        <v>1</v>
      </c>
      <c r="F5202" s="118" t="s">
        <v>1489</v>
      </c>
      <c r="G5202" s="113">
        <f>IF([Data da Aprovação]&lt;&gt;"ESTATUTÁRIO",YEAR([Data da Aprovação]),"")</f>
        <v>2005</v>
      </c>
      <c r="H5202" s="106">
        <f>Tabela9[[#This Row],[Valor do Provento R$]]/Tabela9[[#This Row],[Provento por 1 ou 1000 Ações]]</f>
        <v>7.4700000000000001E-3</v>
      </c>
    </row>
    <row r="5203" spans="1:8">
      <c r="A5203" s="119" t="s">
        <v>1632</v>
      </c>
      <c r="B5203" s="117" t="s">
        <v>1488</v>
      </c>
      <c r="C5203" s="140">
        <v>39077</v>
      </c>
      <c r="D5203" s="141">
        <v>8.8234999999999997E-3</v>
      </c>
      <c r="E5203" s="119">
        <v>1</v>
      </c>
      <c r="F5203" s="119" t="s">
        <v>1489</v>
      </c>
      <c r="G5203" s="114">
        <f>IF([Data da Aprovação]&lt;&gt;"ESTATUTÁRIO",YEAR([Data da Aprovação]),"")</f>
        <v>2006</v>
      </c>
      <c r="H5203" s="106">
        <f>Tabela9[[#This Row],[Valor do Provento R$]]/Tabela9[[#This Row],[Provento por 1 ou 1000 Ações]]</f>
        <v>8.8234999999999997E-3</v>
      </c>
    </row>
    <row r="5204" spans="1:8">
      <c r="A5204" s="118" t="s">
        <v>1632</v>
      </c>
      <c r="B5204" s="116" t="s">
        <v>1488</v>
      </c>
      <c r="C5204" s="138">
        <v>39261</v>
      </c>
      <c r="D5204" s="139">
        <v>1.2E-2</v>
      </c>
      <c r="E5204" s="118">
        <v>1</v>
      </c>
      <c r="F5204" s="118" t="s">
        <v>1489</v>
      </c>
      <c r="G5204" s="113">
        <f>IF([Data da Aprovação]&lt;&gt;"ESTATUTÁRIO",YEAR([Data da Aprovação]),"")</f>
        <v>2007</v>
      </c>
      <c r="H5204" s="106">
        <f>Tabela9[[#This Row],[Valor do Provento R$]]/Tabela9[[#This Row],[Provento por 1 ou 1000 Ações]]</f>
        <v>1.2E-2</v>
      </c>
    </row>
    <row r="5205" spans="1:8">
      <c r="A5205" s="119" t="s">
        <v>1632</v>
      </c>
      <c r="B5205" s="117" t="s">
        <v>1488</v>
      </c>
      <c r="C5205" s="140">
        <v>39442</v>
      </c>
      <c r="D5205" s="141">
        <v>0.215</v>
      </c>
      <c r="E5205" s="119">
        <v>1</v>
      </c>
      <c r="F5205" s="119" t="s">
        <v>1489</v>
      </c>
      <c r="G5205" s="114">
        <f>IF([Data da Aprovação]&lt;&gt;"ESTATUTÁRIO",YEAR([Data da Aprovação]),"")</f>
        <v>2007</v>
      </c>
      <c r="H5205" s="106">
        <f>Tabela9[[#This Row],[Valor do Provento R$]]/Tabela9[[#This Row],[Provento por 1 ou 1000 Ações]]</f>
        <v>0.215</v>
      </c>
    </row>
    <row r="5206" spans="1:8">
      <c r="A5206" s="118" t="s">
        <v>1632</v>
      </c>
      <c r="B5206" s="116" t="s">
        <v>1488</v>
      </c>
      <c r="C5206" s="138">
        <v>39442</v>
      </c>
      <c r="D5206" s="139">
        <v>0.215</v>
      </c>
      <c r="E5206" s="118">
        <v>1</v>
      </c>
      <c r="F5206" s="118" t="s">
        <v>1489</v>
      </c>
      <c r="G5206" s="113">
        <f>IF([Data da Aprovação]&lt;&gt;"ESTATUTÁRIO",YEAR([Data da Aprovação]),"")</f>
        <v>2007</v>
      </c>
      <c r="H5206" s="106">
        <f>Tabela9[[#This Row],[Valor do Provento R$]]/Tabela9[[#This Row],[Provento por 1 ou 1000 Ações]]</f>
        <v>0.215</v>
      </c>
    </row>
    <row r="5207" spans="1:8">
      <c r="A5207" s="119" t="s">
        <v>1632</v>
      </c>
      <c r="B5207" s="117" t="s">
        <v>1488</v>
      </c>
      <c r="C5207" s="140">
        <v>39665</v>
      </c>
      <c r="D5207" s="141">
        <v>0.17499999999999999</v>
      </c>
      <c r="E5207" s="119">
        <v>1</v>
      </c>
      <c r="F5207" s="119" t="s">
        <v>1489</v>
      </c>
      <c r="G5207" s="114">
        <f>IF([Data da Aprovação]&lt;&gt;"ESTATUTÁRIO",YEAR([Data da Aprovação]),"")</f>
        <v>2008</v>
      </c>
      <c r="H5207" s="106">
        <f>Tabela9[[#This Row],[Valor do Provento R$]]/Tabela9[[#This Row],[Provento por 1 ou 1000 Ações]]</f>
        <v>0.17499999999999999</v>
      </c>
    </row>
    <row r="5208" spans="1:8">
      <c r="A5208" s="118" t="s">
        <v>1632</v>
      </c>
      <c r="B5208" s="116" t="s">
        <v>1488</v>
      </c>
      <c r="C5208" s="138">
        <v>39665</v>
      </c>
      <c r="D5208" s="139">
        <v>0.17499999999999999</v>
      </c>
      <c r="E5208" s="118">
        <v>1</v>
      </c>
      <c r="F5208" s="118" t="s">
        <v>1489</v>
      </c>
      <c r="G5208" s="113">
        <f>IF([Data da Aprovação]&lt;&gt;"ESTATUTÁRIO",YEAR([Data da Aprovação]),"")</f>
        <v>2008</v>
      </c>
      <c r="H5208" s="106">
        <f>Tabela9[[#This Row],[Valor do Provento R$]]/Tabela9[[#This Row],[Provento por 1 ou 1000 Ações]]</f>
        <v>0.17499999999999999</v>
      </c>
    </row>
    <row r="5209" spans="1:8">
      <c r="A5209" s="119" t="s">
        <v>1632</v>
      </c>
      <c r="B5209" s="117" t="s">
        <v>1488</v>
      </c>
      <c r="C5209" s="140">
        <v>39805</v>
      </c>
      <c r="D5209" s="141">
        <v>0.14249999999999999</v>
      </c>
      <c r="E5209" s="119">
        <v>1</v>
      </c>
      <c r="F5209" s="119" t="s">
        <v>1489</v>
      </c>
      <c r="G5209" s="114">
        <f>IF([Data da Aprovação]&lt;&gt;"ESTATUTÁRIO",YEAR([Data da Aprovação]),"")</f>
        <v>2008</v>
      </c>
      <c r="H5209" s="106">
        <f>Tabela9[[#This Row],[Valor do Provento R$]]/Tabela9[[#This Row],[Provento por 1 ou 1000 Ações]]</f>
        <v>0.14249999999999999</v>
      </c>
    </row>
    <row r="5210" spans="1:8">
      <c r="A5210" s="118" t="s">
        <v>1632</v>
      </c>
      <c r="B5210" s="116" t="s">
        <v>1488</v>
      </c>
      <c r="C5210" s="138">
        <v>39805</v>
      </c>
      <c r="D5210" s="139">
        <v>0.14249999999999999</v>
      </c>
      <c r="E5210" s="118">
        <v>1</v>
      </c>
      <c r="F5210" s="118" t="s">
        <v>1489</v>
      </c>
      <c r="G5210" s="113">
        <f>IF([Data da Aprovação]&lt;&gt;"ESTATUTÁRIO",YEAR([Data da Aprovação]),"")</f>
        <v>2008</v>
      </c>
      <c r="H5210" s="106">
        <f>Tabela9[[#This Row],[Valor do Provento R$]]/Tabela9[[#This Row],[Provento por 1 ou 1000 Ações]]</f>
        <v>0.14249999999999999</v>
      </c>
    </row>
    <row r="5211" spans="1:8">
      <c r="A5211" s="119" t="s">
        <v>1632</v>
      </c>
      <c r="B5211" s="117" t="s">
        <v>1488</v>
      </c>
      <c r="C5211" s="140">
        <v>39848</v>
      </c>
      <c r="D5211" s="141">
        <v>1.2E-2</v>
      </c>
      <c r="E5211" s="119">
        <v>1</v>
      </c>
      <c r="F5211" s="119" t="s">
        <v>1489</v>
      </c>
      <c r="G5211" s="114">
        <f>IF([Data da Aprovação]&lt;&gt;"ESTATUTÁRIO",YEAR([Data da Aprovação]),"")</f>
        <v>2009</v>
      </c>
      <c r="H5211" s="106">
        <f>Tabela9[[#This Row],[Valor do Provento R$]]/Tabela9[[#This Row],[Provento por 1 ou 1000 Ações]]</f>
        <v>1.2E-2</v>
      </c>
    </row>
    <row r="5212" spans="1:8">
      <c r="A5212" s="118" t="s">
        <v>1632</v>
      </c>
      <c r="B5212" s="116" t="s">
        <v>1488</v>
      </c>
      <c r="C5212" s="138">
        <v>39848</v>
      </c>
      <c r="D5212" s="139">
        <v>1.2E-2</v>
      </c>
      <c r="E5212" s="118">
        <v>1</v>
      </c>
      <c r="F5212" s="118" t="s">
        <v>1489</v>
      </c>
      <c r="G5212" s="113">
        <f>IF([Data da Aprovação]&lt;&gt;"ESTATUTÁRIO",YEAR([Data da Aprovação]),"")</f>
        <v>2009</v>
      </c>
      <c r="H5212" s="106">
        <f>Tabela9[[#This Row],[Valor do Provento R$]]/Tabela9[[#This Row],[Provento por 1 ou 1000 Ações]]</f>
        <v>1.2E-2</v>
      </c>
    </row>
    <row r="5213" spans="1:8">
      <c r="A5213" s="119" t="s">
        <v>1632</v>
      </c>
      <c r="B5213" s="117" t="s">
        <v>1488</v>
      </c>
      <c r="C5213" s="140">
        <v>40169</v>
      </c>
      <c r="D5213" s="141">
        <v>1.2704395E-2</v>
      </c>
      <c r="E5213" s="119">
        <v>1</v>
      </c>
      <c r="F5213" s="119" t="s">
        <v>1489</v>
      </c>
      <c r="G5213" s="114">
        <f>IF([Data da Aprovação]&lt;&gt;"ESTATUTÁRIO",YEAR([Data da Aprovação]),"")</f>
        <v>2009</v>
      </c>
      <c r="H5213" s="106">
        <f>Tabela9[[#This Row],[Valor do Provento R$]]/Tabela9[[#This Row],[Provento por 1 ou 1000 Ações]]</f>
        <v>1.2704395E-2</v>
      </c>
    </row>
    <row r="5214" spans="1:8">
      <c r="A5214" s="118" t="s">
        <v>1632</v>
      </c>
      <c r="B5214" s="116" t="s">
        <v>1488</v>
      </c>
      <c r="C5214" s="138">
        <v>40169</v>
      </c>
      <c r="D5214" s="139">
        <v>1.2704395E-2</v>
      </c>
      <c r="E5214" s="118">
        <v>1</v>
      </c>
      <c r="F5214" s="118" t="s">
        <v>1489</v>
      </c>
      <c r="G5214" s="113">
        <f>IF([Data da Aprovação]&lt;&gt;"ESTATUTÁRIO",YEAR([Data da Aprovação]),"")</f>
        <v>2009</v>
      </c>
      <c r="H5214" s="106">
        <f>Tabela9[[#This Row],[Valor do Provento R$]]/Tabela9[[#This Row],[Provento por 1 ou 1000 Ações]]</f>
        <v>1.2704395E-2</v>
      </c>
    </row>
    <row r="5215" spans="1:8">
      <c r="A5215" s="119" t="s">
        <v>1632</v>
      </c>
      <c r="B5215" s="117" t="s">
        <v>1488</v>
      </c>
      <c r="C5215" s="140">
        <v>40169</v>
      </c>
      <c r="D5215" s="141">
        <v>1.2704395E-2</v>
      </c>
      <c r="E5215" s="119">
        <v>1</v>
      </c>
      <c r="F5215" s="119" t="s">
        <v>1489</v>
      </c>
      <c r="G5215" s="114">
        <f>IF([Data da Aprovação]&lt;&gt;"ESTATUTÁRIO",YEAR([Data da Aprovação]),"")</f>
        <v>2009</v>
      </c>
      <c r="H5215" s="106">
        <f>Tabela9[[#This Row],[Valor do Provento R$]]/Tabela9[[#This Row],[Provento por 1 ou 1000 Ações]]</f>
        <v>1.2704395E-2</v>
      </c>
    </row>
    <row r="5216" spans="1:8">
      <c r="A5216" s="118" t="s">
        <v>1632</v>
      </c>
      <c r="B5216" s="116" t="s">
        <v>1488</v>
      </c>
      <c r="C5216" s="138">
        <v>40169</v>
      </c>
      <c r="D5216" s="139">
        <v>1.2704395E-2</v>
      </c>
      <c r="E5216" s="118">
        <v>1</v>
      </c>
      <c r="F5216" s="118" t="s">
        <v>1489</v>
      </c>
      <c r="G5216" s="113">
        <f>IF([Data da Aprovação]&lt;&gt;"ESTATUTÁRIO",YEAR([Data da Aprovação]),"")</f>
        <v>2009</v>
      </c>
      <c r="H5216" s="106">
        <f>Tabela9[[#This Row],[Valor do Provento R$]]/Tabela9[[#This Row],[Provento por 1 ou 1000 Ações]]</f>
        <v>1.2704395E-2</v>
      </c>
    </row>
    <row r="5217" spans="1:8">
      <c r="A5217" s="119" t="s">
        <v>1632</v>
      </c>
      <c r="B5217" s="117" t="s">
        <v>1488</v>
      </c>
      <c r="C5217" s="140">
        <v>40357</v>
      </c>
      <c r="D5217" s="141">
        <v>4.1250000000000002E-2</v>
      </c>
      <c r="E5217" s="119">
        <v>1</v>
      </c>
      <c r="F5217" s="119" t="s">
        <v>1489</v>
      </c>
      <c r="G5217" s="114">
        <f>IF([Data da Aprovação]&lt;&gt;"ESTATUTÁRIO",YEAR([Data da Aprovação]),"")</f>
        <v>2010</v>
      </c>
      <c r="H5217" s="106">
        <f>Tabela9[[#This Row],[Valor do Provento R$]]/Tabela9[[#This Row],[Provento por 1 ou 1000 Ações]]</f>
        <v>4.1250000000000002E-2</v>
      </c>
    </row>
    <row r="5218" spans="1:8">
      <c r="A5218" s="118" t="s">
        <v>1632</v>
      </c>
      <c r="B5218" s="116" t="s">
        <v>1488</v>
      </c>
      <c r="C5218" s="138">
        <v>40357</v>
      </c>
      <c r="D5218" s="139">
        <v>4.1250000000000002E-2</v>
      </c>
      <c r="E5218" s="118">
        <v>1</v>
      </c>
      <c r="F5218" s="118" t="s">
        <v>1489</v>
      </c>
      <c r="G5218" s="113">
        <f>IF([Data da Aprovação]&lt;&gt;"ESTATUTÁRIO",YEAR([Data da Aprovação]),"")</f>
        <v>2010</v>
      </c>
      <c r="H5218" s="106">
        <f>Tabela9[[#This Row],[Valor do Provento R$]]/Tabela9[[#This Row],[Provento por 1 ou 1000 Ações]]</f>
        <v>4.1250000000000002E-2</v>
      </c>
    </row>
    <row r="5219" spans="1:8">
      <c r="A5219" s="119" t="s">
        <v>1632</v>
      </c>
      <c r="B5219" s="117" t="s">
        <v>1488</v>
      </c>
      <c r="C5219" s="140">
        <v>40357</v>
      </c>
      <c r="D5219" s="141">
        <v>4.1250000000000002E-2</v>
      </c>
      <c r="E5219" s="119">
        <v>1</v>
      </c>
      <c r="F5219" s="119" t="s">
        <v>1489</v>
      </c>
      <c r="G5219" s="114">
        <f>IF([Data da Aprovação]&lt;&gt;"ESTATUTÁRIO",YEAR([Data da Aprovação]),"")</f>
        <v>2010</v>
      </c>
      <c r="H5219" s="106">
        <f>Tabela9[[#This Row],[Valor do Provento R$]]/Tabela9[[#This Row],[Provento por 1 ou 1000 Ações]]</f>
        <v>4.1250000000000002E-2</v>
      </c>
    </row>
    <row r="5220" spans="1:8">
      <c r="A5220" s="118" t="s">
        <v>1632</v>
      </c>
      <c r="B5220" s="116" t="s">
        <v>1488</v>
      </c>
      <c r="C5220" s="138">
        <v>40357</v>
      </c>
      <c r="D5220" s="139">
        <v>4.1250000000000002E-2</v>
      </c>
      <c r="E5220" s="118">
        <v>1</v>
      </c>
      <c r="F5220" s="118" t="s">
        <v>1489</v>
      </c>
      <c r="G5220" s="113">
        <f>IF([Data da Aprovação]&lt;&gt;"ESTATUTÁRIO",YEAR([Data da Aprovação]),"")</f>
        <v>2010</v>
      </c>
      <c r="H5220" s="106">
        <f>Tabela9[[#This Row],[Valor do Provento R$]]/Tabela9[[#This Row],[Provento por 1 ou 1000 Ações]]</f>
        <v>4.1250000000000002E-2</v>
      </c>
    </row>
    <row r="5221" spans="1:8">
      <c r="A5221" s="119" t="s">
        <v>1632</v>
      </c>
      <c r="B5221" s="117" t="s">
        <v>1488</v>
      </c>
      <c r="C5221" s="140">
        <v>40535</v>
      </c>
      <c r="D5221" s="141">
        <v>0.2</v>
      </c>
      <c r="E5221" s="119">
        <v>1</v>
      </c>
      <c r="F5221" s="119" t="s">
        <v>1489</v>
      </c>
      <c r="G5221" s="114">
        <f>IF([Data da Aprovação]&lt;&gt;"ESTATUTÁRIO",YEAR([Data da Aprovação]),"")</f>
        <v>2010</v>
      </c>
      <c r="H5221" s="106">
        <f>Tabela9[[#This Row],[Valor do Provento R$]]/Tabela9[[#This Row],[Provento por 1 ou 1000 Ações]]</f>
        <v>0.2</v>
      </c>
    </row>
    <row r="5222" spans="1:8">
      <c r="A5222" s="118" t="s">
        <v>1632</v>
      </c>
      <c r="B5222" s="116" t="s">
        <v>1488</v>
      </c>
      <c r="C5222" s="138">
        <v>40535</v>
      </c>
      <c r="D5222" s="139">
        <v>0.2</v>
      </c>
      <c r="E5222" s="118">
        <v>1</v>
      </c>
      <c r="F5222" s="118" t="s">
        <v>1489</v>
      </c>
      <c r="G5222" s="113">
        <f>IF([Data da Aprovação]&lt;&gt;"ESTATUTÁRIO",YEAR([Data da Aprovação]),"")</f>
        <v>2010</v>
      </c>
      <c r="H5222" s="106">
        <f>Tabela9[[#This Row],[Valor do Provento R$]]/Tabela9[[#This Row],[Provento por 1 ou 1000 Ações]]</f>
        <v>0.2</v>
      </c>
    </row>
    <row r="5223" spans="1:8">
      <c r="A5223" s="119" t="s">
        <v>1632</v>
      </c>
      <c r="B5223" s="117" t="s">
        <v>1488</v>
      </c>
      <c r="C5223" s="140">
        <v>40535</v>
      </c>
      <c r="D5223" s="141">
        <v>0.2</v>
      </c>
      <c r="E5223" s="119">
        <v>1</v>
      </c>
      <c r="F5223" s="119" t="s">
        <v>1489</v>
      </c>
      <c r="G5223" s="114">
        <f>IF([Data da Aprovação]&lt;&gt;"ESTATUTÁRIO",YEAR([Data da Aprovação]),"")</f>
        <v>2010</v>
      </c>
      <c r="H5223" s="106">
        <f>Tabela9[[#This Row],[Valor do Provento R$]]/Tabela9[[#This Row],[Provento por 1 ou 1000 Ações]]</f>
        <v>0.2</v>
      </c>
    </row>
    <row r="5224" spans="1:8">
      <c r="A5224" s="118" t="s">
        <v>1632</v>
      </c>
      <c r="B5224" s="116" t="s">
        <v>1488</v>
      </c>
      <c r="C5224" s="138">
        <v>40535</v>
      </c>
      <c r="D5224" s="139">
        <v>0.2</v>
      </c>
      <c r="E5224" s="118">
        <v>1</v>
      </c>
      <c r="F5224" s="118" t="s">
        <v>1489</v>
      </c>
      <c r="G5224" s="113">
        <f>IF([Data da Aprovação]&lt;&gt;"ESTATUTÁRIO",YEAR([Data da Aprovação]),"")</f>
        <v>2010</v>
      </c>
      <c r="H5224" s="106">
        <f>Tabela9[[#This Row],[Valor do Provento R$]]/Tabela9[[#This Row],[Provento por 1 ou 1000 Ações]]</f>
        <v>0.2</v>
      </c>
    </row>
    <row r="5225" spans="1:8">
      <c r="A5225" s="119" t="s">
        <v>1632</v>
      </c>
      <c r="B5225" s="117" t="s">
        <v>1488</v>
      </c>
      <c r="C5225" s="140">
        <v>40721</v>
      </c>
      <c r="D5225" s="141">
        <v>0.03</v>
      </c>
      <c r="E5225" s="119">
        <v>1</v>
      </c>
      <c r="F5225" s="119" t="s">
        <v>1489</v>
      </c>
      <c r="G5225" s="114">
        <f>IF([Data da Aprovação]&lt;&gt;"ESTATUTÁRIO",YEAR([Data da Aprovação]),"")</f>
        <v>2011</v>
      </c>
      <c r="H5225" s="106">
        <f>Tabela9[[#This Row],[Valor do Provento R$]]/Tabela9[[#This Row],[Provento por 1 ou 1000 Ações]]</f>
        <v>0.03</v>
      </c>
    </row>
    <row r="5226" spans="1:8">
      <c r="A5226" s="118" t="s">
        <v>1632</v>
      </c>
      <c r="B5226" s="116" t="s">
        <v>1488</v>
      </c>
      <c r="C5226" s="138">
        <v>40721</v>
      </c>
      <c r="D5226" s="139">
        <v>0.03</v>
      </c>
      <c r="E5226" s="118">
        <v>1</v>
      </c>
      <c r="F5226" s="118" t="s">
        <v>1489</v>
      </c>
      <c r="G5226" s="113">
        <f>IF([Data da Aprovação]&lt;&gt;"ESTATUTÁRIO",YEAR([Data da Aprovação]),"")</f>
        <v>2011</v>
      </c>
      <c r="H5226" s="106">
        <f>Tabela9[[#This Row],[Valor do Provento R$]]/Tabela9[[#This Row],[Provento por 1 ou 1000 Ações]]</f>
        <v>0.03</v>
      </c>
    </row>
    <row r="5227" spans="1:8">
      <c r="A5227" s="119" t="s">
        <v>1632</v>
      </c>
      <c r="B5227" s="117" t="s">
        <v>1488</v>
      </c>
      <c r="C5227" s="140">
        <v>40721</v>
      </c>
      <c r="D5227" s="141">
        <v>0.03</v>
      </c>
      <c r="E5227" s="119">
        <v>1</v>
      </c>
      <c r="F5227" s="119" t="s">
        <v>1489</v>
      </c>
      <c r="G5227" s="114">
        <f>IF([Data da Aprovação]&lt;&gt;"ESTATUTÁRIO",YEAR([Data da Aprovação]),"")</f>
        <v>2011</v>
      </c>
      <c r="H5227" s="106">
        <f>Tabela9[[#This Row],[Valor do Provento R$]]/Tabela9[[#This Row],[Provento por 1 ou 1000 Ações]]</f>
        <v>0.03</v>
      </c>
    </row>
    <row r="5228" spans="1:8">
      <c r="A5228" s="118" t="s">
        <v>1632</v>
      </c>
      <c r="B5228" s="116" t="s">
        <v>1488</v>
      </c>
      <c r="C5228" s="138">
        <v>40721</v>
      </c>
      <c r="D5228" s="139">
        <v>0.03</v>
      </c>
      <c r="E5228" s="118">
        <v>1</v>
      </c>
      <c r="F5228" s="118" t="s">
        <v>1489</v>
      </c>
      <c r="G5228" s="113">
        <f>IF([Data da Aprovação]&lt;&gt;"ESTATUTÁRIO",YEAR([Data da Aprovação]),"")</f>
        <v>2011</v>
      </c>
      <c r="H5228" s="106">
        <f>Tabela9[[#This Row],[Valor do Provento R$]]/Tabela9[[#This Row],[Provento por 1 ou 1000 Ações]]</f>
        <v>0.03</v>
      </c>
    </row>
    <row r="5229" spans="1:8">
      <c r="A5229" s="119" t="s">
        <v>1632</v>
      </c>
      <c r="B5229" s="117" t="s">
        <v>1488</v>
      </c>
      <c r="C5229" s="140">
        <v>40953</v>
      </c>
      <c r="D5229" s="141">
        <v>1.0789999999999999E-2</v>
      </c>
      <c r="E5229" s="119">
        <v>1</v>
      </c>
      <c r="F5229" s="119" t="s">
        <v>1492</v>
      </c>
      <c r="G5229" s="114">
        <f>IF([Data da Aprovação]&lt;&gt;"ESTATUTÁRIO",YEAR([Data da Aprovação]),"")</f>
        <v>2012</v>
      </c>
      <c r="H5229" s="106">
        <f>Tabela9[[#This Row],[Valor do Provento R$]]/Tabela9[[#This Row],[Provento por 1 ou 1000 Ações]]</f>
        <v>1.0789999999999999E-2</v>
      </c>
    </row>
    <row r="5230" spans="1:8">
      <c r="A5230" s="118" t="s">
        <v>1632</v>
      </c>
      <c r="B5230" s="116" t="s">
        <v>1488</v>
      </c>
      <c r="C5230" s="138">
        <v>41631</v>
      </c>
      <c r="D5230" s="139">
        <v>0.28499999999999998</v>
      </c>
      <c r="E5230" s="118">
        <v>1</v>
      </c>
      <c r="F5230" s="118" t="s">
        <v>1489</v>
      </c>
      <c r="G5230" s="113">
        <f>IF([Data da Aprovação]&lt;&gt;"ESTATUTÁRIO",YEAR([Data da Aprovação]),"")</f>
        <v>2013</v>
      </c>
      <c r="H5230" s="106">
        <f>Tabela9[[#This Row],[Valor do Provento R$]]/Tabela9[[#This Row],[Provento por 1 ou 1000 Ações]]</f>
        <v>0.28499999999999998</v>
      </c>
    </row>
    <row r="5231" spans="1:8">
      <c r="A5231" s="119" t="s">
        <v>1632</v>
      </c>
      <c r="B5231" s="117" t="s">
        <v>1488</v>
      </c>
      <c r="C5231" s="140">
        <v>41631</v>
      </c>
      <c r="D5231" s="141">
        <v>0.28499999999999998</v>
      </c>
      <c r="E5231" s="119">
        <v>1</v>
      </c>
      <c r="F5231" s="119" t="s">
        <v>1489</v>
      </c>
      <c r="G5231" s="114">
        <f>IF([Data da Aprovação]&lt;&gt;"ESTATUTÁRIO",YEAR([Data da Aprovação]),"")</f>
        <v>2013</v>
      </c>
      <c r="H5231" s="106">
        <f>Tabela9[[#This Row],[Valor do Provento R$]]/Tabela9[[#This Row],[Provento por 1 ou 1000 Ações]]</f>
        <v>0.28499999999999998</v>
      </c>
    </row>
    <row r="5232" spans="1:8">
      <c r="A5232" s="118" t="s">
        <v>1632</v>
      </c>
      <c r="B5232" s="116" t="s">
        <v>1490</v>
      </c>
      <c r="C5232" s="138">
        <v>37979</v>
      </c>
      <c r="D5232" s="139">
        <v>4.3730000000000002E-3</v>
      </c>
      <c r="E5232" s="118">
        <v>1</v>
      </c>
      <c r="F5232" s="118" t="s">
        <v>1489</v>
      </c>
      <c r="G5232" s="113">
        <f>IF([Data da Aprovação]&lt;&gt;"ESTATUTÁRIO",YEAR([Data da Aprovação]),"")</f>
        <v>2003</v>
      </c>
      <c r="H5232" s="106">
        <f>Tabela9[[#This Row],[Valor do Provento R$]]/Tabela9[[#This Row],[Provento por 1 ou 1000 Ações]]</f>
        <v>4.3730000000000002E-3</v>
      </c>
    </row>
    <row r="5233" spans="1:8">
      <c r="A5233" s="119" t="s">
        <v>1632</v>
      </c>
      <c r="B5233" s="117" t="s">
        <v>1490</v>
      </c>
      <c r="C5233" s="140">
        <v>37979</v>
      </c>
      <c r="D5233" s="141">
        <v>4.3740000000000003E-3</v>
      </c>
      <c r="E5233" s="119">
        <v>1</v>
      </c>
      <c r="F5233" s="119" t="s">
        <v>1489</v>
      </c>
      <c r="G5233" s="114">
        <f>IF([Data da Aprovação]&lt;&gt;"ESTATUTÁRIO",YEAR([Data da Aprovação]),"")</f>
        <v>2003</v>
      </c>
      <c r="H5233" s="106">
        <f>Tabela9[[#This Row],[Valor do Provento R$]]/Tabela9[[#This Row],[Provento por 1 ou 1000 Ações]]</f>
        <v>4.3740000000000003E-3</v>
      </c>
    </row>
    <row r="5234" spans="1:8">
      <c r="A5234" s="118" t="s">
        <v>1632</v>
      </c>
      <c r="B5234" s="116" t="s">
        <v>1490</v>
      </c>
      <c r="C5234" s="138">
        <v>37979</v>
      </c>
      <c r="D5234" s="139">
        <v>4.3759999999999997E-3</v>
      </c>
      <c r="E5234" s="118">
        <v>1</v>
      </c>
      <c r="F5234" s="118" t="s">
        <v>1489</v>
      </c>
      <c r="G5234" s="113">
        <f>IF([Data da Aprovação]&lt;&gt;"ESTATUTÁRIO",YEAR([Data da Aprovação]),"")</f>
        <v>2003</v>
      </c>
      <c r="H5234" s="106">
        <f>Tabela9[[#This Row],[Valor do Provento R$]]/Tabela9[[#This Row],[Provento por 1 ou 1000 Ações]]</f>
        <v>4.3759999999999997E-3</v>
      </c>
    </row>
    <row r="5235" spans="1:8">
      <c r="A5235" s="119" t="s">
        <v>1632</v>
      </c>
      <c r="B5235" s="117" t="s">
        <v>1490</v>
      </c>
      <c r="C5235" s="140">
        <v>37979</v>
      </c>
      <c r="D5235" s="141">
        <v>4.3769999999999998E-3</v>
      </c>
      <c r="E5235" s="119">
        <v>1</v>
      </c>
      <c r="F5235" s="119" t="s">
        <v>1489</v>
      </c>
      <c r="G5235" s="114">
        <f>IF([Data da Aprovação]&lt;&gt;"ESTATUTÁRIO",YEAR([Data da Aprovação]),"")</f>
        <v>2003</v>
      </c>
      <c r="H5235" s="106">
        <f>Tabela9[[#This Row],[Valor do Provento R$]]/Tabela9[[#This Row],[Provento por 1 ou 1000 Ações]]</f>
        <v>4.3769999999999998E-3</v>
      </c>
    </row>
    <row r="5236" spans="1:8">
      <c r="A5236" s="118" t="s">
        <v>1632</v>
      </c>
      <c r="B5236" s="116" t="s">
        <v>1490</v>
      </c>
      <c r="C5236" s="138">
        <v>38166</v>
      </c>
      <c r="D5236" s="139">
        <v>4.0000000000000001E-3</v>
      </c>
      <c r="E5236" s="118">
        <v>1</v>
      </c>
      <c r="F5236" s="118" t="s">
        <v>1489</v>
      </c>
      <c r="G5236" s="113">
        <f>IF([Data da Aprovação]&lt;&gt;"ESTATUTÁRIO",YEAR([Data da Aprovação]),"")</f>
        <v>2004</v>
      </c>
      <c r="H5236" s="106">
        <f>Tabela9[[#This Row],[Valor do Provento R$]]/Tabela9[[#This Row],[Provento por 1 ou 1000 Ações]]</f>
        <v>4.0000000000000001E-3</v>
      </c>
    </row>
    <row r="5237" spans="1:8">
      <c r="A5237" s="119" t="s">
        <v>1632</v>
      </c>
      <c r="B5237" s="117" t="s">
        <v>1490</v>
      </c>
      <c r="C5237" s="140">
        <v>38166</v>
      </c>
      <c r="D5237" s="141">
        <v>6.0000000000000001E-3</v>
      </c>
      <c r="E5237" s="119">
        <v>1</v>
      </c>
      <c r="F5237" s="119" t="s">
        <v>1489</v>
      </c>
      <c r="G5237" s="114">
        <f>IF([Data da Aprovação]&lt;&gt;"ESTATUTÁRIO",YEAR([Data da Aprovação]),"")</f>
        <v>2004</v>
      </c>
      <c r="H5237" s="106">
        <f>Tabela9[[#This Row],[Valor do Provento R$]]/Tabela9[[#This Row],[Provento por 1 ou 1000 Ações]]</f>
        <v>6.0000000000000001E-3</v>
      </c>
    </row>
    <row r="5238" spans="1:8">
      <c r="A5238" s="118" t="s">
        <v>1632</v>
      </c>
      <c r="B5238" s="116" t="s">
        <v>1490</v>
      </c>
      <c r="C5238" s="138">
        <v>38345</v>
      </c>
      <c r="D5238" s="139">
        <v>7.4733330000000004E-3</v>
      </c>
      <c r="E5238" s="118">
        <v>1</v>
      </c>
      <c r="F5238" s="118" t="s">
        <v>1489</v>
      </c>
      <c r="G5238" s="113">
        <f>IF([Data da Aprovação]&lt;&gt;"ESTATUTÁRIO",YEAR([Data da Aprovação]),"")</f>
        <v>2004</v>
      </c>
      <c r="H5238" s="106">
        <f>Tabela9[[#This Row],[Valor do Provento R$]]/Tabela9[[#This Row],[Provento por 1 ou 1000 Ações]]</f>
        <v>7.4733330000000004E-3</v>
      </c>
    </row>
    <row r="5239" spans="1:8">
      <c r="A5239" s="119" t="s">
        <v>1632</v>
      </c>
      <c r="B5239" s="117" t="s">
        <v>1490</v>
      </c>
      <c r="C5239" s="140">
        <v>38345</v>
      </c>
      <c r="D5239" s="141">
        <v>7.4733320000000001E-3</v>
      </c>
      <c r="E5239" s="119">
        <v>1</v>
      </c>
      <c r="F5239" s="119" t="s">
        <v>1489</v>
      </c>
      <c r="G5239" s="114">
        <f>IF([Data da Aprovação]&lt;&gt;"ESTATUTÁRIO",YEAR([Data da Aprovação]),"")</f>
        <v>2004</v>
      </c>
      <c r="H5239" s="106">
        <f>Tabela9[[#This Row],[Valor do Provento R$]]/Tabela9[[#This Row],[Provento por 1 ou 1000 Ações]]</f>
        <v>7.4733320000000001E-3</v>
      </c>
    </row>
    <row r="5240" spans="1:8">
      <c r="A5240" s="118" t="s">
        <v>1632</v>
      </c>
      <c r="B5240" s="116" t="s">
        <v>1490</v>
      </c>
      <c r="C5240" s="138">
        <v>38345</v>
      </c>
      <c r="D5240" s="139">
        <v>7.4733339999999999E-3</v>
      </c>
      <c r="E5240" s="118">
        <v>1</v>
      </c>
      <c r="F5240" s="118" t="s">
        <v>1489</v>
      </c>
      <c r="G5240" s="113">
        <f>IF([Data da Aprovação]&lt;&gt;"ESTATUTÁRIO",YEAR([Data da Aprovação]),"")</f>
        <v>2004</v>
      </c>
      <c r="H5240" s="106">
        <f>Tabela9[[#This Row],[Valor do Provento R$]]/Tabela9[[#This Row],[Provento por 1 ou 1000 Ações]]</f>
        <v>7.4733339999999999E-3</v>
      </c>
    </row>
    <row r="5241" spans="1:8">
      <c r="A5241" s="119" t="s">
        <v>1632</v>
      </c>
      <c r="B5241" s="117" t="s">
        <v>1490</v>
      </c>
      <c r="C5241" s="140">
        <v>38532</v>
      </c>
      <c r="D5241" s="141">
        <v>7.4739999999999997E-3</v>
      </c>
      <c r="E5241" s="119">
        <v>1</v>
      </c>
      <c r="F5241" s="119" t="s">
        <v>1489</v>
      </c>
      <c r="G5241" s="114">
        <f>IF([Data da Aprovação]&lt;&gt;"ESTATUTÁRIO",YEAR([Data da Aprovação]),"")</f>
        <v>2005</v>
      </c>
      <c r="H5241" s="106">
        <f>Tabela9[[#This Row],[Valor do Provento R$]]/Tabela9[[#This Row],[Provento por 1 ou 1000 Ações]]</f>
        <v>7.4739999999999997E-3</v>
      </c>
    </row>
    <row r="5242" spans="1:8">
      <c r="A5242" s="118" t="s">
        <v>1632</v>
      </c>
      <c r="B5242" s="116" t="s">
        <v>1490</v>
      </c>
      <c r="C5242" s="138">
        <v>38532</v>
      </c>
      <c r="D5242" s="139">
        <v>7.476E-3</v>
      </c>
      <c r="E5242" s="118">
        <v>1</v>
      </c>
      <c r="F5242" s="118" t="s">
        <v>1489</v>
      </c>
      <c r="G5242" s="113">
        <f>IF([Data da Aprovação]&lt;&gt;"ESTATUTÁRIO",YEAR([Data da Aprovação]),"")</f>
        <v>2005</v>
      </c>
      <c r="H5242" s="106">
        <f>Tabela9[[#This Row],[Valor do Provento R$]]/Tabela9[[#This Row],[Provento por 1 ou 1000 Ações]]</f>
        <v>7.476E-3</v>
      </c>
    </row>
    <row r="5243" spans="1:8">
      <c r="A5243" s="119" t="s">
        <v>1632</v>
      </c>
      <c r="B5243" s="117" t="s">
        <v>1490</v>
      </c>
      <c r="C5243" s="140">
        <v>38708</v>
      </c>
      <c r="D5243" s="141">
        <v>7.4700000000000001E-3</v>
      </c>
      <c r="E5243" s="119">
        <v>1</v>
      </c>
      <c r="F5243" s="119" t="s">
        <v>1489</v>
      </c>
      <c r="G5243" s="114">
        <f>IF([Data da Aprovação]&lt;&gt;"ESTATUTÁRIO",YEAR([Data da Aprovação]),"")</f>
        <v>2005</v>
      </c>
      <c r="H5243" s="106">
        <f>Tabela9[[#This Row],[Valor do Provento R$]]/Tabela9[[#This Row],[Provento por 1 ou 1000 Ações]]</f>
        <v>7.4700000000000001E-3</v>
      </c>
    </row>
    <row r="5244" spans="1:8">
      <c r="A5244" s="118" t="s">
        <v>1632</v>
      </c>
      <c r="B5244" s="116" t="s">
        <v>1490</v>
      </c>
      <c r="C5244" s="138">
        <v>39077</v>
      </c>
      <c r="D5244" s="139">
        <v>8.8234999999999997E-3</v>
      </c>
      <c r="E5244" s="118">
        <v>1</v>
      </c>
      <c r="F5244" s="118" t="s">
        <v>1489</v>
      </c>
      <c r="G5244" s="113">
        <f>IF([Data da Aprovação]&lt;&gt;"ESTATUTÁRIO",YEAR([Data da Aprovação]),"")</f>
        <v>2006</v>
      </c>
      <c r="H5244" s="106">
        <f>Tabela9[[#This Row],[Valor do Provento R$]]/Tabela9[[#This Row],[Provento por 1 ou 1000 Ações]]</f>
        <v>8.8234999999999997E-3</v>
      </c>
    </row>
    <row r="5245" spans="1:8">
      <c r="A5245" s="119" t="s">
        <v>1632</v>
      </c>
      <c r="B5245" s="117" t="s">
        <v>1490</v>
      </c>
      <c r="C5245" s="140">
        <v>39261</v>
      </c>
      <c r="D5245" s="141">
        <v>1.2E-2</v>
      </c>
      <c r="E5245" s="119">
        <v>1</v>
      </c>
      <c r="F5245" s="119" t="s">
        <v>1489</v>
      </c>
      <c r="G5245" s="114">
        <f>IF([Data da Aprovação]&lt;&gt;"ESTATUTÁRIO",YEAR([Data da Aprovação]),"")</f>
        <v>2007</v>
      </c>
      <c r="H5245" s="106">
        <f>Tabela9[[#This Row],[Valor do Provento R$]]/Tabela9[[#This Row],[Provento por 1 ou 1000 Ações]]</f>
        <v>1.2E-2</v>
      </c>
    </row>
    <row r="5246" spans="1:8">
      <c r="A5246" s="118" t="s">
        <v>1632</v>
      </c>
      <c r="B5246" s="116" t="s">
        <v>1490</v>
      </c>
      <c r="C5246" s="138">
        <v>39442</v>
      </c>
      <c r="D5246" s="139">
        <v>0.215</v>
      </c>
      <c r="E5246" s="118">
        <v>1</v>
      </c>
      <c r="F5246" s="118" t="s">
        <v>1489</v>
      </c>
      <c r="G5246" s="113">
        <f>IF([Data da Aprovação]&lt;&gt;"ESTATUTÁRIO",YEAR([Data da Aprovação]),"")</f>
        <v>2007</v>
      </c>
      <c r="H5246" s="106">
        <f>Tabela9[[#This Row],[Valor do Provento R$]]/Tabela9[[#This Row],[Provento por 1 ou 1000 Ações]]</f>
        <v>0.215</v>
      </c>
    </row>
    <row r="5247" spans="1:8">
      <c r="A5247" s="119" t="s">
        <v>1632</v>
      </c>
      <c r="B5247" s="117" t="s">
        <v>1490</v>
      </c>
      <c r="C5247" s="140">
        <v>39442</v>
      </c>
      <c r="D5247" s="141">
        <v>0.215</v>
      </c>
      <c r="E5247" s="119">
        <v>1</v>
      </c>
      <c r="F5247" s="119" t="s">
        <v>1489</v>
      </c>
      <c r="G5247" s="114">
        <f>IF([Data da Aprovação]&lt;&gt;"ESTATUTÁRIO",YEAR([Data da Aprovação]),"")</f>
        <v>2007</v>
      </c>
      <c r="H5247" s="106">
        <f>Tabela9[[#This Row],[Valor do Provento R$]]/Tabela9[[#This Row],[Provento por 1 ou 1000 Ações]]</f>
        <v>0.215</v>
      </c>
    </row>
    <row r="5248" spans="1:8">
      <c r="A5248" s="118" t="s">
        <v>1632</v>
      </c>
      <c r="B5248" s="116" t="s">
        <v>1490</v>
      </c>
      <c r="C5248" s="138">
        <v>39665</v>
      </c>
      <c r="D5248" s="139">
        <v>0.17499999999999999</v>
      </c>
      <c r="E5248" s="118">
        <v>1</v>
      </c>
      <c r="F5248" s="118" t="s">
        <v>1489</v>
      </c>
      <c r="G5248" s="113">
        <f>IF([Data da Aprovação]&lt;&gt;"ESTATUTÁRIO",YEAR([Data da Aprovação]),"")</f>
        <v>2008</v>
      </c>
      <c r="H5248" s="106">
        <f>Tabela9[[#This Row],[Valor do Provento R$]]/Tabela9[[#This Row],[Provento por 1 ou 1000 Ações]]</f>
        <v>0.17499999999999999</v>
      </c>
    </row>
    <row r="5249" spans="1:8">
      <c r="A5249" s="119" t="s">
        <v>1632</v>
      </c>
      <c r="B5249" s="117" t="s">
        <v>1490</v>
      </c>
      <c r="C5249" s="140">
        <v>39665</v>
      </c>
      <c r="D5249" s="141">
        <v>0.17499999999999999</v>
      </c>
      <c r="E5249" s="119">
        <v>1</v>
      </c>
      <c r="F5249" s="119" t="s">
        <v>1489</v>
      </c>
      <c r="G5249" s="114">
        <f>IF([Data da Aprovação]&lt;&gt;"ESTATUTÁRIO",YEAR([Data da Aprovação]),"")</f>
        <v>2008</v>
      </c>
      <c r="H5249" s="106">
        <f>Tabela9[[#This Row],[Valor do Provento R$]]/Tabela9[[#This Row],[Provento por 1 ou 1000 Ações]]</f>
        <v>0.17499999999999999</v>
      </c>
    </row>
    <row r="5250" spans="1:8">
      <c r="A5250" s="118" t="s">
        <v>1632</v>
      </c>
      <c r="B5250" s="116" t="s">
        <v>1490</v>
      </c>
      <c r="C5250" s="138">
        <v>39805</v>
      </c>
      <c r="D5250" s="139">
        <v>0.14249999999999999</v>
      </c>
      <c r="E5250" s="118">
        <v>1</v>
      </c>
      <c r="F5250" s="118" t="s">
        <v>1489</v>
      </c>
      <c r="G5250" s="113">
        <f>IF([Data da Aprovação]&lt;&gt;"ESTATUTÁRIO",YEAR([Data da Aprovação]),"")</f>
        <v>2008</v>
      </c>
      <c r="H5250" s="106">
        <f>Tabela9[[#This Row],[Valor do Provento R$]]/Tabela9[[#This Row],[Provento por 1 ou 1000 Ações]]</f>
        <v>0.14249999999999999</v>
      </c>
    </row>
    <row r="5251" spans="1:8">
      <c r="A5251" s="119" t="s">
        <v>1632</v>
      </c>
      <c r="B5251" s="117" t="s">
        <v>1490</v>
      </c>
      <c r="C5251" s="140">
        <v>39805</v>
      </c>
      <c r="D5251" s="141">
        <v>0.14249999999999999</v>
      </c>
      <c r="E5251" s="119">
        <v>1</v>
      </c>
      <c r="F5251" s="119" t="s">
        <v>1489</v>
      </c>
      <c r="G5251" s="114">
        <f>IF([Data da Aprovação]&lt;&gt;"ESTATUTÁRIO",YEAR([Data da Aprovação]),"")</f>
        <v>2008</v>
      </c>
      <c r="H5251" s="106">
        <f>Tabela9[[#This Row],[Valor do Provento R$]]/Tabela9[[#This Row],[Provento por 1 ou 1000 Ações]]</f>
        <v>0.14249999999999999</v>
      </c>
    </row>
    <row r="5252" spans="1:8">
      <c r="A5252" s="118" t="s">
        <v>1632</v>
      </c>
      <c r="B5252" s="116" t="s">
        <v>1490</v>
      </c>
      <c r="C5252" s="138">
        <v>39848</v>
      </c>
      <c r="D5252" s="139">
        <v>1.2E-2</v>
      </c>
      <c r="E5252" s="118">
        <v>1</v>
      </c>
      <c r="F5252" s="118" t="s">
        <v>1489</v>
      </c>
      <c r="G5252" s="113">
        <f>IF([Data da Aprovação]&lt;&gt;"ESTATUTÁRIO",YEAR([Data da Aprovação]),"")</f>
        <v>2009</v>
      </c>
      <c r="H5252" s="106">
        <f>Tabela9[[#This Row],[Valor do Provento R$]]/Tabela9[[#This Row],[Provento por 1 ou 1000 Ações]]</f>
        <v>1.2E-2</v>
      </c>
    </row>
    <row r="5253" spans="1:8">
      <c r="A5253" s="119" t="s">
        <v>1632</v>
      </c>
      <c r="B5253" s="117" t="s">
        <v>1490</v>
      </c>
      <c r="C5253" s="140">
        <v>39848</v>
      </c>
      <c r="D5253" s="141">
        <v>1.2E-2</v>
      </c>
      <c r="E5253" s="119">
        <v>1</v>
      </c>
      <c r="F5253" s="119" t="s">
        <v>1489</v>
      </c>
      <c r="G5253" s="114">
        <f>IF([Data da Aprovação]&lt;&gt;"ESTATUTÁRIO",YEAR([Data da Aprovação]),"")</f>
        <v>2009</v>
      </c>
      <c r="H5253" s="106">
        <f>Tabela9[[#This Row],[Valor do Provento R$]]/Tabela9[[#This Row],[Provento por 1 ou 1000 Ações]]</f>
        <v>1.2E-2</v>
      </c>
    </row>
    <row r="5254" spans="1:8">
      <c r="A5254" s="118" t="s">
        <v>1632</v>
      </c>
      <c r="B5254" s="116" t="s">
        <v>1490</v>
      </c>
      <c r="C5254" s="138">
        <v>40169</v>
      </c>
      <c r="D5254" s="139">
        <v>1.2704395E-2</v>
      </c>
      <c r="E5254" s="118">
        <v>1</v>
      </c>
      <c r="F5254" s="118" t="s">
        <v>1489</v>
      </c>
      <c r="G5254" s="113">
        <f>IF([Data da Aprovação]&lt;&gt;"ESTATUTÁRIO",YEAR([Data da Aprovação]),"")</f>
        <v>2009</v>
      </c>
      <c r="H5254" s="106">
        <f>Tabela9[[#This Row],[Valor do Provento R$]]/Tabela9[[#This Row],[Provento por 1 ou 1000 Ações]]</f>
        <v>1.2704395E-2</v>
      </c>
    </row>
    <row r="5255" spans="1:8">
      <c r="A5255" s="119" t="s">
        <v>1632</v>
      </c>
      <c r="B5255" s="117" t="s">
        <v>1490</v>
      </c>
      <c r="C5255" s="140">
        <v>40169</v>
      </c>
      <c r="D5255" s="141">
        <v>1.2704395E-2</v>
      </c>
      <c r="E5255" s="119">
        <v>1</v>
      </c>
      <c r="F5255" s="119" t="s">
        <v>1489</v>
      </c>
      <c r="G5255" s="114">
        <f>IF([Data da Aprovação]&lt;&gt;"ESTATUTÁRIO",YEAR([Data da Aprovação]),"")</f>
        <v>2009</v>
      </c>
      <c r="H5255" s="106">
        <f>Tabela9[[#This Row],[Valor do Provento R$]]/Tabela9[[#This Row],[Provento por 1 ou 1000 Ações]]</f>
        <v>1.2704395E-2</v>
      </c>
    </row>
    <row r="5256" spans="1:8">
      <c r="A5256" s="118" t="s">
        <v>1632</v>
      </c>
      <c r="B5256" s="116" t="s">
        <v>1490</v>
      </c>
      <c r="C5256" s="138">
        <v>40169</v>
      </c>
      <c r="D5256" s="139">
        <v>1.2704395E-2</v>
      </c>
      <c r="E5256" s="118">
        <v>1</v>
      </c>
      <c r="F5256" s="118" t="s">
        <v>1489</v>
      </c>
      <c r="G5256" s="113">
        <f>IF([Data da Aprovação]&lt;&gt;"ESTATUTÁRIO",YEAR([Data da Aprovação]),"")</f>
        <v>2009</v>
      </c>
      <c r="H5256" s="106">
        <f>Tabela9[[#This Row],[Valor do Provento R$]]/Tabela9[[#This Row],[Provento por 1 ou 1000 Ações]]</f>
        <v>1.2704395E-2</v>
      </c>
    </row>
    <row r="5257" spans="1:8">
      <c r="A5257" s="119" t="s">
        <v>1632</v>
      </c>
      <c r="B5257" s="117" t="s">
        <v>1490</v>
      </c>
      <c r="C5257" s="140">
        <v>40169</v>
      </c>
      <c r="D5257" s="141">
        <v>1.2704395E-2</v>
      </c>
      <c r="E5257" s="119">
        <v>1</v>
      </c>
      <c r="F5257" s="119" t="s">
        <v>1489</v>
      </c>
      <c r="G5257" s="114">
        <f>IF([Data da Aprovação]&lt;&gt;"ESTATUTÁRIO",YEAR([Data da Aprovação]),"")</f>
        <v>2009</v>
      </c>
      <c r="H5257" s="106">
        <f>Tabela9[[#This Row],[Valor do Provento R$]]/Tabela9[[#This Row],[Provento por 1 ou 1000 Ações]]</f>
        <v>1.2704395E-2</v>
      </c>
    </row>
    <row r="5258" spans="1:8">
      <c r="A5258" s="118" t="s">
        <v>1632</v>
      </c>
      <c r="B5258" s="116" t="s">
        <v>1490</v>
      </c>
      <c r="C5258" s="138">
        <v>40357</v>
      </c>
      <c r="D5258" s="139">
        <v>4.1250000000000002E-2</v>
      </c>
      <c r="E5258" s="118">
        <v>1</v>
      </c>
      <c r="F5258" s="118" t="s">
        <v>1489</v>
      </c>
      <c r="G5258" s="113">
        <f>IF([Data da Aprovação]&lt;&gt;"ESTATUTÁRIO",YEAR([Data da Aprovação]),"")</f>
        <v>2010</v>
      </c>
      <c r="H5258" s="106">
        <f>Tabela9[[#This Row],[Valor do Provento R$]]/Tabela9[[#This Row],[Provento por 1 ou 1000 Ações]]</f>
        <v>4.1250000000000002E-2</v>
      </c>
    </row>
    <row r="5259" spans="1:8">
      <c r="A5259" s="119" t="s">
        <v>1632</v>
      </c>
      <c r="B5259" s="117" t="s">
        <v>1490</v>
      </c>
      <c r="C5259" s="140">
        <v>40357</v>
      </c>
      <c r="D5259" s="141">
        <v>4.1250000000000002E-2</v>
      </c>
      <c r="E5259" s="119">
        <v>1</v>
      </c>
      <c r="F5259" s="119" t="s">
        <v>1489</v>
      </c>
      <c r="G5259" s="114">
        <f>IF([Data da Aprovação]&lt;&gt;"ESTATUTÁRIO",YEAR([Data da Aprovação]),"")</f>
        <v>2010</v>
      </c>
      <c r="H5259" s="106">
        <f>Tabela9[[#This Row],[Valor do Provento R$]]/Tabela9[[#This Row],[Provento por 1 ou 1000 Ações]]</f>
        <v>4.1250000000000002E-2</v>
      </c>
    </row>
    <row r="5260" spans="1:8">
      <c r="A5260" s="118" t="s">
        <v>1632</v>
      </c>
      <c r="B5260" s="116" t="s">
        <v>1490</v>
      </c>
      <c r="C5260" s="138">
        <v>40357</v>
      </c>
      <c r="D5260" s="139">
        <v>4.1250000000000002E-2</v>
      </c>
      <c r="E5260" s="118">
        <v>1</v>
      </c>
      <c r="F5260" s="118" t="s">
        <v>1489</v>
      </c>
      <c r="G5260" s="113">
        <f>IF([Data da Aprovação]&lt;&gt;"ESTATUTÁRIO",YEAR([Data da Aprovação]),"")</f>
        <v>2010</v>
      </c>
      <c r="H5260" s="106">
        <f>Tabela9[[#This Row],[Valor do Provento R$]]/Tabela9[[#This Row],[Provento por 1 ou 1000 Ações]]</f>
        <v>4.1250000000000002E-2</v>
      </c>
    </row>
    <row r="5261" spans="1:8">
      <c r="A5261" s="119" t="s">
        <v>1632</v>
      </c>
      <c r="B5261" s="117" t="s">
        <v>1490</v>
      </c>
      <c r="C5261" s="140">
        <v>40357</v>
      </c>
      <c r="D5261" s="141">
        <v>4.1250000000000002E-2</v>
      </c>
      <c r="E5261" s="119">
        <v>1</v>
      </c>
      <c r="F5261" s="119" t="s">
        <v>1489</v>
      </c>
      <c r="G5261" s="114">
        <f>IF([Data da Aprovação]&lt;&gt;"ESTATUTÁRIO",YEAR([Data da Aprovação]),"")</f>
        <v>2010</v>
      </c>
      <c r="H5261" s="106">
        <f>Tabela9[[#This Row],[Valor do Provento R$]]/Tabela9[[#This Row],[Provento por 1 ou 1000 Ações]]</f>
        <v>4.1250000000000002E-2</v>
      </c>
    </row>
    <row r="5262" spans="1:8">
      <c r="A5262" s="118" t="s">
        <v>1632</v>
      </c>
      <c r="B5262" s="116" t="s">
        <v>1490</v>
      </c>
      <c r="C5262" s="138">
        <v>40535</v>
      </c>
      <c r="D5262" s="139">
        <v>0.2</v>
      </c>
      <c r="E5262" s="118">
        <v>1</v>
      </c>
      <c r="F5262" s="118" t="s">
        <v>1489</v>
      </c>
      <c r="G5262" s="113">
        <f>IF([Data da Aprovação]&lt;&gt;"ESTATUTÁRIO",YEAR([Data da Aprovação]),"")</f>
        <v>2010</v>
      </c>
      <c r="H5262" s="106">
        <f>Tabela9[[#This Row],[Valor do Provento R$]]/Tabela9[[#This Row],[Provento por 1 ou 1000 Ações]]</f>
        <v>0.2</v>
      </c>
    </row>
    <row r="5263" spans="1:8">
      <c r="A5263" s="119" t="s">
        <v>1632</v>
      </c>
      <c r="B5263" s="117" t="s">
        <v>1490</v>
      </c>
      <c r="C5263" s="140">
        <v>40535</v>
      </c>
      <c r="D5263" s="141">
        <v>0.2</v>
      </c>
      <c r="E5263" s="119">
        <v>1</v>
      </c>
      <c r="F5263" s="119" t="s">
        <v>1489</v>
      </c>
      <c r="G5263" s="114">
        <f>IF([Data da Aprovação]&lt;&gt;"ESTATUTÁRIO",YEAR([Data da Aprovação]),"")</f>
        <v>2010</v>
      </c>
      <c r="H5263" s="106">
        <f>Tabela9[[#This Row],[Valor do Provento R$]]/Tabela9[[#This Row],[Provento por 1 ou 1000 Ações]]</f>
        <v>0.2</v>
      </c>
    </row>
    <row r="5264" spans="1:8">
      <c r="A5264" s="118" t="s">
        <v>1632</v>
      </c>
      <c r="B5264" s="116" t="s">
        <v>1490</v>
      </c>
      <c r="C5264" s="138">
        <v>40535</v>
      </c>
      <c r="D5264" s="139">
        <v>0.2</v>
      </c>
      <c r="E5264" s="118">
        <v>1</v>
      </c>
      <c r="F5264" s="118" t="s">
        <v>1489</v>
      </c>
      <c r="G5264" s="113">
        <f>IF([Data da Aprovação]&lt;&gt;"ESTATUTÁRIO",YEAR([Data da Aprovação]),"")</f>
        <v>2010</v>
      </c>
      <c r="H5264" s="106">
        <f>Tabela9[[#This Row],[Valor do Provento R$]]/Tabela9[[#This Row],[Provento por 1 ou 1000 Ações]]</f>
        <v>0.2</v>
      </c>
    </row>
    <row r="5265" spans="1:8">
      <c r="A5265" s="119" t="s">
        <v>1632</v>
      </c>
      <c r="B5265" s="117" t="s">
        <v>1490</v>
      </c>
      <c r="C5265" s="140">
        <v>40535</v>
      </c>
      <c r="D5265" s="141">
        <v>0.2</v>
      </c>
      <c r="E5265" s="119">
        <v>1</v>
      </c>
      <c r="F5265" s="119" t="s">
        <v>1489</v>
      </c>
      <c r="G5265" s="114">
        <f>IF([Data da Aprovação]&lt;&gt;"ESTATUTÁRIO",YEAR([Data da Aprovação]),"")</f>
        <v>2010</v>
      </c>
      <c r="H5265" s="106">
        <f>Tabela9[[#This Row],[Valor do Provento R$]]/Tabela9[[#This Row],[Provento por 1 ou 1000 Ações]]</f>
        <v>0.2</v>
      </c>
    </row>
    <row r="5266" spans="1:8">
      <c r="A5266" s="118" t="s">
        <v>1632</v>
      </c>
      <c r="B5266" s="116" t="s">
        <v>1490</v>
      </c>
      <c r="C5266" s="138">
        <v>40721</v>
      </c>
      <c r="D5266" s="139">
        <v>0.03</v>
      </c>
      <c r="E5266" s="118">
        <v>1</v>
      </c>
      <c r="F5266" s="118" t="s">
        <v>1489</v>
      </c>
      <c r="G5266" s="113">
        <f>IF([Data da Aprovação]&lt;&gt;"ESTATUTÁRIO",YEAR([Data da Aprovação]),"")</f>
        <v>2011</v>
      </c>
      <c r="H5266" s="106">
        <f>Tabela9[[#This Row],[Valor do Provento R$]]/Tabela9[[#This Row],[Provento por 1 ou 1000 Ações]]</f>
        <v>0.03</v>
      </c>
    </row>
    <row r="5267" spans="1:8">
      <c r="A5267" s="119" t="s">
        <v>1632</v>
      </c>
      <c r="B5267" s="117" t="s">
        <v>1490</v>
      </c>
      <c r="C5267" s="140">
        <v>40721</v>
      </c>
      <c r="D5267" s="141">
        <v>0.03</v>
      </c>
      <c r="E5267" s="119">
        <v>1</v>
      </c>
      <c r="F5267" s="119" t="s">
        <v>1489</v>
      </c>
      <c r="G5267" s="114">
        <f>IF([Data da Aprovação]&lt;&gt;"ESTATUTÁRIO",YEAR([Data da Aprovação]),"")</f>
        <v>2011</v>
      </c>
      <c r="H5267" s="106">
        <f>Tabela9[[#This Row],[Valor do Provento R$]]/Tabela9[[#This Row],[Provento por 1 ou 1000 Ações]]</f>
        <v>0.03</v>
      </c>
    </row>
    <row r="5268" spans="1:8">
      <c r="A5268" s="118" t="s">
        <v>1632</v>
      </c>
      <c r="B5268" s="116" t="s">
        <v>1490</v>
      </c>
      <c r="C5268" s="138">
        <v>40721</v>
      </c>
      <c r="D5268" s="139">
        <v>0.03</v>
      </c>
      <c r="E5268" s="118">
        <v>1</v>
      </c>
      <c r="F5268" s="118" t="s">
        <v>1489</v>
      </c>
      <c r="G5268" s="113">
        <f>IF([Data da Aprovação]&lt;&gt;"ESTATUTÁRIO",YEAR([Data da Aprovação]),"")</f>
        <v>2011</v>
      </c>
      <c r="H5268" s="106">
        <f>Tabela9[[#This Row],[Valor do Provento R$]]/Tabela9[[#This Row],[Provento por 1 ou 1000 Ações]]</f>
        <v>0.03</v>
      </c>
    </row>
    <row r="5269" spans="1:8">
      <c r="A5269" s="119" t="s">
        <v>1632</v>
      </c>
      <c r="B5269" s="117" t="s">
        <v>1490</v>
      </c>
      <c r="C5269" s="140">
        <v>40721</v>
      </c>
      <c r="D5269" s="141">
        <v>0.03</v>
      </c>
      <c r="E5269" s="119">
        <v>1</v>
      </c>
      <c r="F5269" s="119" t="s">
        <v>1489</v>
      </c>
      <c r="G5269" s="114">
        <f>IF([Data da Aprovação]&lt;&gt;"ESTATUTÁRIO",YEAR([Data da Aprovação]),"")</f>
        <v>2011</v>
      </c>
      <c r="H5269" s="106">
        <f>Tabela9[[#This Row],[Valor do Provento R$]]/Tabela9[[#This Row],[Provento por 1 ou 1000 Ações]]</f>
        <v>0.03</v>
      </c>
    </row>
    <row r="5270" spans="1:8">
      <c r="A5270" s="118" t="s">
        <v>1632</v>
      </c>
      <c r="B5270" s="116" t="s">
        <v>1490</v>
      </c>
      <c r="C5270" s="138">
        <v>40953</v>
      </c>
      <c r="D5270" s="139">
        <v>1.0789999999999999E-2</v>
      </c>
      <c r="E5270" s="118">
        <v>1</v>
      </c>
      <c r="F5270" s="118" t="s">
        <v>1492</v>
      </c>
      <c r="G5270" s="113">
        <f>IF([Data da Aprovação]&lt;&gt;"ESTATUTÁRIO",YEAR([Data da Aprovação]),"")</f>
        <v>2012</v>
      </c>
      <c r="H5270" s="106">
        <f>Tabela9[[#This Row],[Valor do Provento R$]]/Tabela9[[#This Row],[Provento por 1 ou 1000 Ações]]</f>
        <v>1.0789999999999999E-2</v>
      </c>
    </row>
    <row r="5271" spans="1:8">
      <c r="A5271" s="119" t="s">
        <v>1632</v>
      </c>
      <c r="B5271" s="117" t="s">
        <v>1490</v>
      </c>
      <c r="C5271" s="140">
        <v>41631</v>
      </c>
      <c r="D5271" s="141">
        <v>0.28499999999999998</v>
      </c>
      <c r="E5271" s="119">
        <v>1</v>
      </c>
      <c r="F5271" s="119" t="s">
        <v>1489</v>
      </c>
      <c r="G5271" s="114">
        <f>IF([Data da Aprovação]&lt;&gt;"ESTATUTÁRIO",YEAR([Data da Aprovação]),"")</f>
        <v>2013</v>
      </c>
      <c r="H5271" s="106">
        <f>Tabela9[[#This Row],[Valor do Provento R$]]/Tabela9[[#This Row],[Provento por 1 ou 1000 Ações]]</f>
        <v>0.28499999999999998</v>
      </c>
    </row>
    <row r="5272" spans="1:8">
      <c r="A5272" s="118" t="s">
        <v>1632</v>
      </c>
      <c r="B5272" s="116" t="s">
        <v>1490</v>
      </c>
      <c r="C5272" s="138">
        <v>41631</v>
      </c>
      <c r="D5272" s="139">
        <v>0.28499999999999998</v>
      </c>
      <c r="E5272" s="118">
        <v>1</v>
      </c>
      <c r="F5272" s="118" t="s">
        <v>1489</v>
      </c>
      <c r="G5272" s="113">
        <f>IF([Data da Aprovação]&lt;&gt;"ESTATUTÁRIO",YEAR([Data da Aprovação]),"")</f>
        <v>2013</v>
      </c>
      <c r="H5272" s="106">
        <f>Tabela9[[#This Row],[Valor do Provento R$]]/Tabela9[[#This Row],[Provento por 1 ou 1000 Ações]]</f>
        <v>0.28499999999999998</v>
      </c>
    </row>
    <row r="5273" spans="1:8">
      <c r="A5273" s="119" t="s">
        <v>1632</v>
      </c>
      <c r="B5273" s="117" t="s">
        <v>1502</v>
      </c>
      <c r="C5273" s="140" t="s">
        <v>1633</v>
      </c>
      <c r="D5273" s="141">
        <v>0.14556059499999999</v>
      </c>
      <c r="E5273" s="119">
        <v>1000</v>
      </c>
      <c r="F5273" s="119" t="s">
        <v>1492</v>
      </c>
      <c r="G5273" s="114">
        <f>IF([Data da Aprovação]&lt;&gt;"ESTATUTÁRIO",YEAR([Data da Aprovação]),"")</f>
        <v>1996</v>
      </c>
      <c r="H5273" s="106">
        <f>Tabela9[[#This Row],[Valor do Provento R$]]/Tabela9[[#This Row],[Provento por 1 ou 1000 Ações]]</f>
        <v>1.4556059499999999E-4</v>
      </c>
    </row>
    <row r="5274" spans="1:8">
      <c r="A5274" s="118" t="s">
        <v>1632</v>
      </c>
      <c r="B5274" s="116" t="s">
        <v>1502</v>
      </c>
      <c r="C5274" s="138" t="s">
        <v>1634</v>
      </c>
      <c r="D5274" s="139">
        <v>7.2911000000000004E-2</v>
      </c>
      <c r="E5274" s="118">
        <v>1000</v>
      </c>
      <c r="F5274" s="118" t="s">
        <v>1492</v>
      </c>
      <c r="G5274" s="113">
        <f>IF([Data da Aprovação]&lt;&gt;"ESTATUTÁRIO",YEAR([Data da Aprovação]),"")</f>
        <v>2000</v>
      </c>
      <c r="H5274" s="106">
        <f>Tabela9[[#This Row],[Valor do Provento R$]]/Tabela9[[#This Row],[Provento por 1 ou 1000 Ações]]</f>
        <v>7.2911000000000007E-5</v>
      </c>
    </row>
    <row r="5275" spans="1:8">
      <c r="A5275" s="119" t="s">
        <v>1632</v>
      </c>
      <c r="B5275" s="117" t="s">
        <v>1502</v>
      </c>
      <c r="C5275" s="140" t="s">
        <v>1635</v>
      </c>
      <c r="D5275" s="141">
        <v>3.6577560000000002E-2</v>
      </c>
      <c r="E5275" s="119">
        <v>1</v>
      </c>
      <c r="F5275" s="119" t="s">
        <v>1492</v>
      </c>
      <c r="G5275" s="114">
        <f>IF([Data da Aprovação]&lt;&gt;"ESTATUTÁRIO",YEAR([Data da Aprovação]),"")</f>
        <v>2001</v>
      </c>
      <c r="H5275" s="106">
        <f>Tabela9[[#This Row],[Valor do Provento R$]]/Tabela9[[#This Row],[Provento por 1 ou 1000 Ações]]</f>
        <v>3.6577560000000002E-2</v>
      </c>
    </row>
    <row r="5276" spans="1:8">
      <c r="A5276" s="118" t="s">
        <v>1632</v>
      </c>
      <c r="B5276" s="116" t="s">
        <v>1503</v>
      </c>
      <c r="C5276" s="138" t="s">
        <v>1633</v>
      </c>
      <c r="D5276" s="139">
        <v>0.17467271200000001</v>
      </c>
      <c r="E5276" s="118">
        <v>1000</v>
      </c>
      <c r="F5276" s="118" t="s">
        <v>1492</v>
      </c>
      <c r="G5276" s="113">
        <f>IF([Data da Aprovação]&lt;&gt;"ESTATUTÁRIO",YEAR([Data da Aprovação]),"")</f>
        <v>1996</v>
      </c>
      <c r="H5276" s="106">
        <f>Tabela9[[#This Row],[Valor do Provento R$]]/Tabela9[[#This Row],[Provento por 1 ou 1000 Ações]]</f>
        <v>1.7467271200000001E-4</v>
      </c>
    </row>
    <row r="5277" spans="1:8">
      <c r="A5277" s="119" t="s">
        <v>1632</v>
      </c>
      <c r="B5277" s="117" t="s">
        <v>1503</v>
      </c>
      <c r="C5277" s="140" t="s">
        <v>1634</v>
      </c>
      <c r="D5277" s="141">
        <v>8.7493000000000001E-2</v>
      </c>
      <c r="E5277" s="119">
        <v>1000</v>
      </c>
      <c r="F5277" s="119" t="s">
        <v>1492</v>
      </c>
      <c r="G5277" s="114">
        <f>IF([Data da Aprovação]&lt;&gt;"ESTATUTÁRIO",YEAR([Data da Aprovação]),"")</f>
        <v>2000</v>
      </c>
      <c r="H5277" s="106">
        <f>Tabela9[[#This Row],[Valor do Provento R$]]/Tabela9[[#This Row],[Provento por 1 ou 1000 Ações]]</f>
        <v>8.7492999999999997E-5</v>
      </c>
    </row>
    <row r="5278" spans="1:8">
      <c r="A5278" s="118" t="s">
        <v>1632</v>
      </c>
      <c r="B5278" s="116" t="s">
        <v>1506</v>
      </c>
      <c r="C5278" s="138" t="s">
        <v>1633</v>
      </c>
      <c r="D5278" s="139">
        <v>8.7336358000000003E-2</v>
      </c>
      <c r="E5278" s="118">
        <v>1000</v>
      </c>
      <c r="F5278" s="118" t="s">
        <v>1492</v>
      </c>
      <c r="G5278" s="113">
        <f>IF([Data da Aprovação]&lt;&gt;"ESTATUTÁRIO",YEAR([Data da Aprovação]),"")</f>
        <v>1996</v>
      </c>
      <c r="H5278" s="106">
        <f>Tabela9[[#This Row],[Valor do Provento R$]]/Tabela9[[#This Row],[Provento por 1 ou 1000 Ações]]</f>
        <v>8.7336357999999998E-5</v>
      </c>
    </row>
    <row r="5279" spans="1:8">
      <c r="A5279" s="119" t="s">
        <v>1632</v>
      </c>
      <c r="B5279" s="117" t="s">
        <v>1506</v>
      </c>
      <c r="C5279" s="140" t="s">
        <v>1634</v>
      </c>
      <c r="D5279" s="141">
        <v>4.3746E-2</v>
      </c>
      <c r="E5279" s="119">
        <v>1000</v>
      </c>
      <c r="F5279" s="119" t="s">
        <v>1492</v>
      </c>
      <c r="G5279" s="114">
        <f>IF([Data da Aprovação]&lt;&gt;"ESTATUTÁRIO",YEAR([Data da Aprovação]),"")</f>
        <v>2000</v>
      </c>
      <c r="H5279" s="106">
        <f>Tabela9[[#This Row],[Valor do Provento R$]]/Tabela9[[#This Row],[Provento por 1 ou 1000 Ações]]</f>
        <v>4.3745999999999998E-5</v>
      </c>
    </row>
    <row r="5280" spans="1:8">
      <c r="A5280" s="118" t="s">
        <v>1632</v>
      </c>
      <c r="B5280" s="116" t="s">
        <v>1506</v>
      </c>
      <c r="C5280" s="138" t="s">
        <v>1635</v>
      </c>
      <c r="D5280" s="139">
        <v>3.6577560000000002E-2</v>
      </c>
      <c r="E5280" s="118">
        <v>1</v>
      </c>
      <c r="F5280" s="118" t="s">
        <v>1492</v>
      </c>
      <c r="G5280" s="113">
        <f>IF([Data da Aprovação]&lt;&gt;"ESTATUTÁRIO",YEAR([Data da Aprovação]),"")</f>
        <v>2001</v>
      </c>
      <c r="H5280" s="106">
        <f>Tabela9[[#This Row],[Valor do Provento R$]]/Tabela9[[#This Row],[Provento por 1 ou 1000 Ações]]</f>
        <v>3.6577560000000002E-2</v>
      </c>
    </row>
    <row r="5281" spans="1:8">
      <c r="A5281" s="119" t="s">
        <v>1632</v>
      </c>
      <c r="B5281" s="117" t="s">
        <v>1507</v>
      </c>
      <c r="C5281" s="140" t="s">
        <v>1633</v>
      </c>
      <c r="D5281" s="141">
        <v>0.17467271300000001</v>
      </c>
      <c r="E5281" s="119">
        <v>1000</v>
      </c>
      <c r="F5281" s="119" t="s">
        <v>1492</v>
      </c>
      <c r="G5281" s="114">
        <f>IF([Data da Aprovação]&lt;&gt;"ESTATUTÁRIO",YEAR([Data da Aprovação]),"")</f>
        <v>1996</v>
      </c>
      <c r="H5281" s="106">
        <f>Tabela9[[#This Row],[Valor do Provento R$]]/Tabela9[[#This Row],[Provento por 1 ou 1000 Ações]]</f>
        <v>1.7467271300000001E-4</v>
      </c>
    </row>
    <row r="5282" spans="1:8">
      <c r="A5282" s="118" t="s">
        <v>1632</v>
      </c>
      <c r="B5282" s="116" t="s">
        <v>1507</v>
      </c>
      <c r="C5282" s="138" t="s">
        <v>1634</v>
      </c>
      <c r="D5282" s="139">
        <v>8.7493000000000001E-2</v>
      </c>
      <c r="E5282" s="118">
        <v>1000</v>
      </c>
      <c r="F5282" s="118" t="s">
        <v>1492</v>
      </c>
      <c r="G5282" s="113">
        <f>IF([Data da Aprovação]&lt;&gt;"ESTATUTÁRIO",YEAR([Data da Aprovação]),"")</f>
        <v>2000</v>
      </c>
      <c r="H5282" s="106">
        <f>Tabela9[[#This Row],[Valor do Provento R$]]/Tabela9[[#This Row],[Provento por 1 ou 1000 Ações]]</f>
        <v>8.7492999999999997E-5</v>
      </c>
    </row>
    <row r="5283" spans="1:8">
      <c r="A5283" s="119" t="s">
        <v>1632</v>
      </c>
      <c r="B5283" s="117" t="s">
        <v>1507</v>
      </c>
      <c r="C5283" s="140" t="s">
        <v>1635</v>
      </c>
      <c r="D5283" s="141">
        <v>3.6577560000000002E-2</v>
      </c>
      <c r="E5283" s="119">
        <v>1</v>
      </c>
      <c r="F5283" s="119" t="s">
        <v>1492</v>
      </c>
      <c r="G5283" s="114">
        <f>IF([Data da Aprovação]&lt;&gt;"ESTATUTÁRIO",YEAR([Data da Aprovação]),"")</f>
        <v>2001</v>
      </c>
      <c r="H5283" s="106">
        <f>Tabela9[[#This Row],[Valor do Provento R$]]/Tabela9[[#This Row],[Provento por 1 ou 1000 Ações]]</f>
        <v>3.6577560000000002E-2</v>
      </c>
    </row>
    <row r="5284" spans="1:8">
      <c r="A5284" s="118" t="s">
        <v>1636</v>
      </c>
      <c r="B5284" s="116" t="s">
        <v>1488</v>
      </c>
      <c r="C5284" s="138">
        <v>36280</v>
      </c>
      <c r="D5284" s="139">
        <v>0.11931</v>
      </c>
      <c r="E5284" s="118">
        <v>1000</v>
      </c>
      <c r="F5284" s="118" t="s">
        <v>1492</v>
      </c>
      <c r="G5284" s="113">
        <f>IF([Data da Aprovação]&lt;&gt;"ESTATUTÁRIO",YEAR([Data da Aprovação]),"")</f>
        <v>1999</v>
      </c>
      <c r="H5284" s="106">
        <f>Tabela9[[#This Row],[Valor do Provento R$]]/Tabela9[[#This Row],[Provento por 1 ou 1000 Ações]]</f>
        <v>1.1930999999999999E-4</v>
      </c>
    </row>
    <row r="5285" spans="1:8">
      <c r="A5285" s="119" t="s">
        <v>1636</v>
      </c>
      <c r="B5285" s="117" t="s">
        <v>1488</v>
      </c>
      <c r="C5285" s="140">
        <v>36524</v>
      </c>
      <c r="D5285" s="141">
        <v>0.10727825000000001</v>
      </c>
      <c r="E5285" s="119">
        <v>1000</v>
      </c>
      <c r="F5285" s="119" t="s">
        <v>1489</v>
      </c>
      <c r="G5285" s="114">
        <f>IF([Data da Aprovação]&lt;&gt;"ESTATUTÁRIO",YEAR([Data da Aprovação]),"")</f>
        <v>1999</v>
      </c>
      <c r="H5285" s="106">
        <f>Tabela9[[#This Row],[Valor do Provento R$]]/Tabela9[[#This Row],[Provento por 1 ou 1000 Ações]]</f>
        <v>1.0727825E-4</v>
      </c>
    </row>
    <row r="5286" spans="1:8">
      <c r="A5286" s="118" t="s">
        <v>1636</v>
      </c>
      <c r="B5286" s="116" t="s">
        <v>1488</v>
      </c>
      <c r="C5286" s="138">
        <v>36882</v>
      </c>
      <c r="D5286" s="139">
        <v>4.7296062320000001</v>
      </c>
      <c r="E5286" s="118">
        <v>1000</v>
      </c>
      <c r="F5286" s="118" t="s">
        <v>1499</v>
      </c>
      <c r="G5286" s="113">
        <f>IF([Data da Aprovação]&lt;&gt;"ESTATUTÁRIO",YEAR([Data da Aprovação]),"")</f>
        <v>2000</v>
      </c>
      <c r="H5286" s="106">
        <f>Tabela9[[#This Row],[Valor do Provento R$]]/Tabela9[[#This Row],[Provento por 1 ou 1000 Ações]]</f>
        <v>4.7296062319999999E-3</v>
      </c>
    </row>
    <row r="5287" spans="1:8">
      <c r="A5287" s="119" t="s">
        <v>1636</v>
      </c>
      <c r="B5287" s="117" t="s">
        <v>1488</v>
      </c>
      <c r="C5287" s="140">
        <v>38824</v>
      </c>
      <c r="D5287" s="141">
        <v>1.247118419</v>
      </c>
      <c r="E5287" s="119">
        <v>1000</v>
      </c>
      <c r="F5287" s="119" t="s">
        <v>1492</v>
      </c>
      <c r="G5287" s="114">
        <f>IF([Data da Aprovação]&lt;&gt;"ESTATUTÁRIO",YEAR([Data da Aprovação]),"")</f>
        <v>2006</v>
      </c>
      <c r="H5287" s="106">
        <f>Tabela9[[#This Row],[Valor do Provento R$]]/Tabela9[[#This Row],[Provento por 1 ou 1000 Ações]]</f>
        <v>1.247118419E-3</v>
      </c>
    </row>
    <row r="5288" spans="1:8">
      <c r="A5288" s="118" t="s">
        <v>1636</v>
      </c>
      <c r="B5288" s="116" t="s">
        <v>1488</v>
      </c>
      <c r="C5288" s="138">
        <v>38824</v>
      </c>
      <c r="D5288" s="139">
        <v>0.24516161</v>
      </c>
      <c r="E5288" s="118">
        <v>1000</v>
      </c>
      <c r="F5288" s="118" t="s">
        <v>1492</v>
      </c>
      <c r="G5288" s="113">
        <f>IF([Data da Aprovação]&lt;&gt;"ESTATUTÁRIO",YEAR([Data da Aprovação]),"")</f>
        <v>2006</v>
      </c>
      <c r="H5288" s="106">
        <f>Tabela9[[#This Row],[Valor do Provento R$]]/Tabela9[[#This Row],[Provento por 1 ou 1000 Ações]]</f>
        <v>2.4516160999999998E-4</v>
      </c>
    </row>
    <row r="5289" spans="1:8">
      <c r="A5289" s="119" t="s">
        <v>1636</v>
      </c>
      <c r="B5289" s="117" t="s">
        <v>1488</v>
      </c>
      <c r="C5289" s="140">
        <v>39192</v>
      </c>
      <c r="D5289" s="141">
        <v>1.1684478190000001</v>
      </c>
      <c r="E5289" s="119">
        <v>1000</v>
      </c>
      <c r="F5289" s="119" t="s">
        <v>1492</v>
      </c>
      <c r="G5289" s="114">
        <f>IF([Data da Aprovação]&lt;&gt;"ESTATUTÁRIO",YEAR([Data da Aprovação]),"")</f>
        <v>2007</v>
      </c>
      <c r="H5289" s="106">
        <f>Tabela9[[#This Row],[Valor do Provento R$]]/Tabela9[[#This Row],[Provento por 1 ou 1000 Ações]]</f>
        <v>1.168447819E-3</v>
      </c>
    </row>
    <row r="5290" spans="1:8">
      <c r="A5290" s="118" t="s">
        <v>1636</v>
      </c>
      <c r="B5290" s="116" t="s">
        <v>1488</v>
      </c>
      <c r="C5290" s="138">
        <v>39339</v>
      </c>
      <c r="D5290" s="139">
        <v>0.58057631300000001</v>
      </c>
      <c r="E5290" s="118">
        <v>1000</v>
      </c>
      <c r="F5290" s="118" t="s">
        <v>1492</v>
      </c>
      <c r="G5290" s="113">
        <f>IF([Data da Aprovação]&lt;&gt;"ESTATUTÁRIO",YEAR([Data da Aprovação]),"")</f>
        <v>2007</v>
      </c>
      <c r="H5290" s="106">
        <f>Tabela9[[#This Row],[Valor do Provento R$]]/Tabela9[[#This Row],[Provento por 1 ou 1000 Ações]]</f>
        <v>5.8057631300000002E-4</v>
      </c>
    </row>
    <row r="5291" spans="1:8">
      <c r="A5291" s="119" t="s">
        <v>1636</v>
      </c>
      <c r="B5291" s="117" t="s">
        <v>1488</v>
      </c>
      <c r="C5291" s="140">
        <v>39395</v>
      </c>
      <c r="D5291" s="141">
        <v>0.15215571</v>
      </c>
      <c r="E5291" s="119">
        <v>1000</v>
      </c>
      <c r="F5291" s="119" t="s">
        <v>1489</v>
      </c>
      <c r="G5291" s="114">
        <f>IF([Data da Aprovação]&lt;&gt;"ESTATUTÁRIO",YEAR([Data da Aprovação]),"")</f>
        <v>2007</v>
      </c>
      <c r="H5291" s="106">
        <f>Tabela9[[#This Row],[Valor do Provento R$]]/Tabela9[[#This Row],[Provento por 1 ou 1000 Ações]]</f>
        <v>1.5215570999999999E-4</v>
      </c>
    </row>
    <row r="5292" spans="1:8">
      <c r="A5292" s="118" t="s">
        <v>1636</v>
      </c>
      <c r="B5292" s="116" t="s">
        <v>1488</v>
      </c>
      <c r="C5292" s="138">
        <v>39395</v>
      </c>
      <c r="D5292" s="139">
        <v>1.3536041E-2</v>
      </c>
      <c r="E5292" s="118">
        <v>1000</v>
      </c>
      <c r="F5292" s="118" t="s">
        <v>1489</v>
      </c>
      <c r="G5292" s="113">
        <f>IF([Data da Aprovação]&lt;&gt;"ESTATUTÁRIO",YEAR([Data da Aprovação]),"")</f>
        <v>2007</v>
      </c>
      <c r="H5292" s="106">
        <f>Tabela9[[#This Row],[Valor do Provento R$]]/Tabela9[[#This Row],[Provento por 1 ou 1000 Ações]]</f>
        <v>1.3536041000000001E-5</v>
      </c>
    </row>
    <row r="5293" spans="1:8">
      <c r="A5293" s="119" t="s">
        <v>1636</v>
      </c>
      <c r="B5293" s="117" t="s">
        <v>1488</v>
      </c>
      <c r="C5293" s="140">
        <v>39538</v>
      </c>
      <c r="D5293" s="141">
        <v>0.34118379300000001</v>
      </c>
      <c r="E5293" s="119">
        <v>1000</v>
      </c>
      <c r="F5293" s="119" t="s">
        <v>1492</v>
      </c>
      <c r="G5293" s="114">
        <f>IF([Data da Aprovação]&lt;&gt;"ESTATUTÁRIO",YEAR([Data da Aprovação]),"")</f>
        <v>2008</v>
      </c>
      <c r="H5293" s="106">
        <f>Tabela9[[#This Row],[Valor do Provento R$]]/Tabela9[[#This Row],[Provento por 1 ou 1000 Ações]]</f>
        <v>3.4118379300000003E-4</v>
      </c>
    </row>
    <row r="5294" spans="1:8">
      <c r="A5294" s="118" t="s">
        <v>1636</v>
      </c>
      <c r="B5294" s="116" t="s">
        <v>1488</v>
      </c>
      <c r="C5294" s="138">
        <v>39672</v>
      </c>
      <c r="D5294" s="139">
        <v>0.56546574900000002</v>
      </c>
      <c r="E5294" s="118">
        <v>1</v>
      </c>
      <c r="F5294" s="118" t="s">
        <v>1492</v>
      </c>
      <c r="G5294" s="113">
        <f>IF([Data da Aprovação]&lt;&gt;"ESTATUTÁRIO",YEAR([Data da Aprovação]),"")</f>
        <v>2008</v>
      </c>
      <c r="H5294" s="106">
        <f>Tabela9[[#This Row],[Valor do Provento R$]]/Tabela9[[#This Row],[Provento por 1 ou 1000 Ações]]</f>
        <v>0.56546574900000002</v>
      </c>
    </row>
    <row r="5295" spans="1:8">
      <c r="A5295" s="119" t="s">
        <v>1636</v>
      </c>
      <c r="B5295" s="117" t="s">
        <v>1488</v>
      </c>
      <c r="C5295" s="140">
        <v>39672</v>
      </c>
      <c r="D5295" s="141">
        <v>9.8395240999999994E-2</v>
      </c>
      <c r="E5295" s="119">
        <v>1</v>
      </c>
      <c r="F5295" s="119" t="s">
        <v>1492</v>
      </c>
      <c r="G5295" s="114">
        <f>IF([Data da Aprovação]&lt;&gt;"ESTATUTÁRIO",YEAR([Data da Aprovação]),"")</f>
        <v>2008</v>
      </c>
      <c r="H5295" s="106">
        <f>Tabela9[[#This Row],[Valor do Provento R$]]/Tabela9[[#This Row],[Provento por 1 ou 1000 Ações]]</f>
        <v>9.8395240999999994E-2</v>
      </c>
    </row>
    <row r="5296" spans="1:8">
      <c r="A5296" s="118" t="s">
        <v>1636</v>
      </c>
      <c r="B5296" s="116" t="s">
        <v>1488</v>
      </c>
      <c r="C5296" s="138">
        <v>39763</v>
      </c>
      <c r="D5296" s="139">
        <v>0.33201882599999999</v>
      </c>
      <c r="E5296" s="118">
        <v>1</v>
      </c>
      <c r="F5296" s="118" t="s">
        <v>1489</v>
      </c>
      <c r="G5296" s="113">
        <f>IF([Data da Aprovação]&lt;&gt;"ESTATUTÁRIO",YEAR([Data da Aprovação]),"")</f>
        <v>2008</v>
      </c>
      <c r="H5296" s="106">
        <f>Tabela9[[#This Row],[Valor do Provento R$]]/Tabela9[[#This Row],[Provento por 1 ou 1000 Ações]]</f>
        <v>0.33201882599999999</v>
      </c>
    </row>
    <row r="5297" spans="1:8">
      <c r="A5297" s="119" t="s">
        <v>1636</v>
      </c>
      <c r="B5297" s="117" t="s">
        <v>1488</v>
      </c>
      <c r="C5297" s="140">
        <v>39905</v>
      </c>
      <c r="D5297" s="141">
        <v>0.82400383499999996</v>
      </c>
      <c r="E5297" s="119">
        <v>1</v>
      </c>
      <c r="F5297" s="119" t="s">
        <v>1492</v>
      </c>
      <c r="G5297" s="114">
        <f>IF([Data da Aprovação]&lt;&gt;"ESTATUTÁRIO",YEAR([Data da Aprovação]),"")</f>
        <v>2009</v>
      </c>
      <c r="H5297" s="106">
        <f>Tabela9[[#This Row],[Valor do Provento R$]]/Tabela9[[#This Row],[Provento por 1 ou 1000 Ações]]</f>
        <v>0.82400383499999996</v>
      </c>
    </row>
    <row r="5298" spans="1:8">
      <c r="A5298" s="118" t="s">
        <v>1636</v>
      </c>
      <c r="B5298" s="116" t="s">
        <v>1488</v>
      </c>
      <c r="C5298" s="138">
        <v>40036</v>
      </c>
      <c r="D5298" s="139">
        <v>1.167671229</v>
      </c>
      <c r="E5298" s="118">
        <v>1</v>
      </c>
      <c r="F5298" s="118" t="s">
        <v>1492</v>
      </c>
      <c r="G5298" s="113">
        <f>IF([Data da Aprovação]&lt;&gt;"ESTATUTÁRIO",YEAR([Data da Aprovação]),"")</f>
        <v>2009</v>
      </c>
      <c r="H5298" s="106">
        <f>Tabela9[[#This Row],[Valor do Provento R$]]/Tabela9[[#This Row],[Provento por 1 ou 1000 Ações]]</f>
        <v>1.167671229</v>
      </c>
    </row>
    <row r="5299" spans="1:8">
      <c r="A5299" s="119" t="s">
        <v>1636</v>
      </c>
      <c r="B5299" s="117" t="s">
        <v>1488</v>
      </c>
      <c r="C5299" s="140">
        <v>40127</v>
      </c>
      <c r="D5299" s="141">
        <v>0.33125518799999998</v>
      </c>
      <c r="E5299" s="119">
        <v>1</v>
      </c>
      <c r="F5299" s="119" t="s">
        <v>1489</v>
      </c>
      <c r="G5299" s="114">
        <f>IF([Data da Aprovação]&lt;&gt;"ESTATUTÁRIO",YEAR([Data da Aprovação]),"")</f>
        <v>2009</v>
      </c>
      <c r="H5299" s="106">
        <f>Tabela9[[#This Row],[Valor do Provento R$]]/Tabela9[[#This Row],[Provento por 1 ou 1000 Ações]]</f>
        <v>0.33125518799999998</v>
      </c>
    </row>
    <row r="5300" spans="1:8">
      <c r="A5300" s="118" t="s">
        <v>1636</v>
      </c>
      <c r="B5300" s="116" t="s">
        <v>1488</v>
      </c>
      <c r="C5300" s="138">
        <v>40267</v>
      </c>
      <c r="D5300" s="139">
        <v>0.76288846600000004</v>
      </c>
      <c r="E5300" s="118">
        <v>1</v>
      </c>
      <c r="F5300" s="118" t="s">
        <v>1492</v>
      </c>
      <c r="G5300" s="113">
        <f>IF([Data da Aprovação]&lt;&gt;"ESTATUTÁRIO",YEAR([Data da Aprovação]),"")</f>
        <v>2010</v>
      </c>
      <c r="H5300" s="106">
        <f>Tabela9[[#This Row],[Valor do Provento R$]]/Tabela9[[#This Row],[Provento por 1 ou 1000 Ações]]</f>
        <v>0.76288846600000004</v>
      </c>
    </row>
    <row r="5301" spans="1:8">
      <c r="A5301" s="119" t="s">
        <v>1636</v>
      </c>
      <c r="B5301" s="117" t="s">
        <v>1488</v>
      </c>
      <c r="C5301" s="140">
        <v>40403</v>
      </c>
      <c r="D5301" s="141">
        <v>0.31111387000000001</v>
      </c>
      <c r="E5301" s="119">
        <v>1</v>
      </c>
      <c r="F5301" s="119" t="s">
        <v>1492</v>
      </c>
      <c r="G5301" s="114">
        <f>IF([Data da Aprovação]&lt;&gt;"ESTATUTÁRIO",YEAR([Data da Aprovação]),"")</f>
        <v>2010</v>
      </c>
      <c r="H5301" s="106">
        <f>Tabela9[[#This Row],[Valor do Provento R$]]/Tabela9[[#This Row],[Provento por 1 ou 1000 Ações]]</f>
        <v>0.31111387000000001</v>
      </c>
    </row>
    <row r="5302" spans="1:8">
      <c r="A5302" s="118" t="s">
        <v>1636</v>
      </c>
      <c r="B5302" s="116" t="s">
        <v>1488</v>
      </c>
      <c r="C5302" s="138">
        <v>40403</v>
      </c>
      <c r="D5302" s="139">
        <v>0.31111387000000001</v>
      </c>
      <c r="E5302" s="118">
        <v>1</v>
      </c>
      <c r="F5302" s="118" t="s">
        <v>1492</v>
      </c>
      <c r="G5302" s="113">
        <f>IF([Data da Aprovação]&lt;&gt;"ESTATUTÁRIO",YEAR([Data da Aprovação]),"")</f>
        <v>2010</v>
      </c>
      <c r="H5302" s="106">
        <f>Tabela9[[#This Row],[Valor do Provento R$]]/Tabela9[[#This Row],[Provento por 1 ou 1000 Ações]]</f>
        <v>0.31111387000000001</v>
      </c>
    </row>
    <row r="5303" spans="1:8">
      <c r="A5303" s="119" t="s">
        <v>1636</v>
      </c>
      <c r="B5303" s="117" t="s">
        <v>1488</v>
      </c>
      <c r="C5303" s="140">
        <v>40403</v>
      </c>
      <c r="D5303" s="141">
        <v>0.31111387000000001</v>
      </c>
      <c r="E5303" s="119">
        <v>1</v>
      </c>
      <c r="F5303" s="119" t="s">
        <v>1492</v>
      </c>
      <c r="G5303" s="114">
        <f>IF([Data da Aprovação]&lt;&gt;"ESTATUTÁRIO",YEAR([Data da Aprovação]),"")</f>
        <v>2010</v>
      </c>
      <c r="H5303" s="106">
        <f>Tabela9[[#This Row],[Valor do Provento R$]]/Tabela9[[#This Row],[Provento por 1 ou 1000 Ações]]</f>
        <v>0.31111387000000001</v>
      </c>
    </row>
    <row r="5304" spans="1:8">
      <c r="A5304" s="118" t="s">
        <v>1636</v>
      </c>
      <c r="B5304" s="116" t="s">
        <v>1488</v>
      </c>
      <c r="C5304" s="138">
        <v>40492</v>
      </c>
      <c r="D5304" s="139">
        <v>0.33164801599999999</v>
      </c>
      <c r="E5304" s="118">
        <v>1</v>
      </c>
      <c r="F5304" s="118" t="s">
        <v>1489</v>
      </c>
      <c r="G5304" s="113">
        <f>IF([Data da Aprovação]&lt;&gt;"ESTATUTÁRIO",YEAR([Data da Aprovação]),"")</f>
        <v>2010</v>
      </c>
      <c r="H5304" s="106">
        <f>Tabela9[[#This Row],[Valor do Provento R$]]/Tabela9[[#This Row],[Provento por 1 ou 1000 Ações]]</f>
        <v>0.33164801599999999</v>
      </c>
    </row>
    <row r="5305" spans="1:8">
      <c r="A5305" s="119" t="s">
        <v>1636</v>
      </c>
      <c r="B5305" s="117" t="s">
        <v>1488</v>
      </c>
      <c r="C5305" s="140">
        <v>40662</v>
      </c>
      <c r="D5305" s="141">
        <v>0.82392547699999996</v>
      </c>
      <c r="E5305" s="119">
        <v>1</v>
      </c>
      <c r="F5305" s="119" t="s">
        <v>1492</v>
      </c>
      <c r="G5305" s="114">
        <f>IF([Data da Aprovação]&lt;&gt;"ESTATUTÁRIO",YEAR([Data da Aprovação]),"")</f>
        <v>2011</v>
      </c>
      <c r="H5305" s="106">
        <f>Tabela9[[#This Row],[Valor do Provento R$]]/Tabela9[[#This Row],[Provento por 1 ou 1000 Ações]]</f>
        <v>0.82392547699999996</v>
      </c>
    </row>
    <row r="5306" spans="1:8">
      <c r="A5306" s="118" t="s">
        <v>1636</v>
      </c>
      <c r="B5306" s="116" t="s">
        <v>1488</v>
      </c>
      <c r="C5306" s="138">
        <v>40766</v>
      </c>
      <c r="D5306" s="139">
        <v>1.244850228</v>
      </c>
      <c r="E5306" s="118">
        <v>1</v>
      </c>
      <c r="F5306" s="118" t="s">
        <v>1492</v>
      </c>
      <c r="G5306" s="113">
        <f>IF([Data da Aprovação]&lt;&gt;"ESTATUTÁRIO",YEAR([Data da Aprovação]),"")</f>
        <v>2011</v>
      </c>
      <c r="H5306" s="106">
        <f>Tabela9[[#This Row],[Valor do Provento R$]]/Tabela9[[#This Row],[Provento por 1 ou 1000 Ações]]</f>
        <v>1.244850228</v>
      </c>
    </row>
    <row r="5307" spans="1:8">
      <c r="A5307" s="119" t="s">
        <v>1636</v>
      </c>
      <c r="B5307" s="117" t="s">
        <v>1488</v>
      </c>
      <c r="C5307" s="140">
        <v>40857</v>
      </c>
      <c r="D5307" s="141">
        <v>0.35122772699999999</v>
      </c>
      <c r="E5307" s="119">
        <v>1</v>
      </c>
      <c r="F5307" s="119" t="s">
        <v>1489</v>
      </c>
      <c r="G5307" s="114">
        <f>IF([Data da Aprovação]&lt;&gt;"ESTATUTÁRIO",YEAR([Data da Aprovação]),"")</f>
        <v>2011</v>
      </c>
      <c r="H5307" s="106">
        <f>Tabela9[[#This Row],[Valor do Provento R$]]/Tabela9[[#This Row],[Provento por 1 ou 1000 Ações]]</f>
        <v>0.35122772699999999</v>
      </c>
    </row>
    <row r="5308" spans="1:8">
      <c r="A5308" s="118" t="s">
        <v>1636</v>
      </c>
      <c r="B5308" s="116" t="s">
        <v>1488</v>
      </c>
      <c r="C5308" s="138">
        <v>41008</v>
      </c>
      <c r="D5308" s="139">
        <v>0.66051048800000001</v>
      </c>
      <c r="E5308" s="118">
        <v>1</v>
      </c>
      <c r="F5308" s="118" t="s">
        <v>1492</v>
      </c>
      <c r="G5308" s="113">
        <f>IF([Data da Aprovação]&lt;&gt;"ESTATUTÁRIO",YEAR([Data da Aprovação]),"")</f>
        <v>2012</v>
      </c>
      <c r="H5308" s="106">
        <f>Tabela9[[#This Row],[Valor do Provento R$]]/Tabela9[[#This Row],[Provento por 1 ou 1000 Ações]]</f>
        <v>0.66051048800000001</v>
      </c>
    </row>
    <row r="5309" spans="1:8">
      <c r="A5309" s="119" t="s">
        <v>1636</v>
      </c>
      <c r="B5309" s="117" t="s">
        <v>1488</v>
      </c>
      <c r="C5309" s="140">
        <v>41129</v>
      </c>
      <c r="D5309" s="141">
        <v>0.33263330299999999</v>
      </c>
      <c r="E5309" s="119">
        <v>1</v>
      </c>
      <c r="F5309" s="119" t="s">
        <v>1492</v>
      </c>
      <c r="G5309" s="114">
        <f>IF([Data da Aprovação]&lt;&gt;"ESTATUTÁRIO",YEAR([Data da Aprovação]),"")</f>
        <v>2012</v>
      </c>
      <c r="H5309" s="106">
        <f>Tabela9[[#This Row],[Valor do Provento R$]]/Tabela9[[#This Row],[Provento por 1 ou 1000 Ações]]</f>
        <v>0.33263330299999999</v>
      </c>
    </row>
    <row r="5310" spans="1:8">
      <c r="A5310" s="118" t="s">
        <v>1636</v>
      </c>
      <c r="B5310" s="116" t="s">
        <v>1488</v>
      </c>
      <c r="C5310" s="138">
        <v>41129</v>
      </c>
      <c r="D5310" s="139">
        <v>0.33263330299999999</v>
      </c>
      <c r="E5310" s="118">
        <v>1</v>
      </c>
      <c r="F5310" s="118" t="s">
        <v>1492</v>
      </c>
      <c r="G5310" s="113">
        <f>IF([Data da Aprovação]&lt;&gt;"ESTATUTÁRIO",YEAR([Data da Aprovação]),"")</f>
        <v>2012</v>
      </c>
      <c r="H5310" s="106">
        <f>Tabela9[[#This Row],[Valor do Provento R$]]/Tabela9[[#This Row],[Provento por 1 ou 1000 Ações]]</f>
        <v>0.33263330299999999</v>
      </c>
    </row>
    <row r="5311" spans="1:8">
      <c r="A5311" s="119" t="s">
        <v>1636</v>
      </c>
      <c r="B5311" s="117" t="s">
        <v>1488</v>
      </c>
      <c r="C5311" s="140">
        <v>41129</v>
      </c>
      <c r="D5311" s="141">
        <v>0.33263330299999999</v>
      </c>
      <c r="E5311" s="119">
        <v>1</v>
      </c>
      <c r="F5311" s="119" t="s">
        <v>1492</v>
      </c>
      <c r="G5311" s="114">
        <f>IF([Data da Aprovação]&lt;&gt;"ESTATUTÁRIO",YEAR([Data da Aprovação]),"")</f>
        <v>2012</v>
      </c>
      <c r="H5311" s="106">
        <f>Tabela9[[#This Row],[Valor do Provento R$]]/Tabela9[[#This Row],[Provento por 1 ou 1000 Ações]]</f>
        <v>0.33263330299999999</v>
      </c>
    </row>
    <row r="5312" spans="1:8">
      <c r="A5312" s="118" t="s">
        <v>1636</v>
      </c>
      <c r="B5312" s="116" t="s">
        <v>1488</v>
      </c>
      <c r="C5312" s="138">
        <v>41201</v>
      </c>
      <c r="D5312" s="139">
        <v>0.45085802400000002</v>
      </c>
      <c r="E5312" s="118">
        <v>1</v>
      </c>
      <c r="F5312" s="118" t="s">
        <v>1489</v>
      </c>
      <c r="G5312" s="113">
        <f>IF([Data da Aprovação]&lt;&gt;"ESTATUTÁRIO",YEAR([Data da Aprovação]),"")</f>
        <v>2012</v>
      </c>
      <c r="H5312" s="106">
        <f>Tabela9[[#This Row],[Valor do Provento R$]]/Tabela9[[#This Row],[Provento por 1 ou 1000 Ações]]</f>
        <v>0.45085802400000002</v>
      </c>
    </row>
    <row r="5313" spans="1:8">
      <c r="A5313" s="119" t="s">
        <v>1636</v>
      </c>
      <c r="B5313" s="117" t="s">
        <v>1488</v>
      </c>
      <c r="C5313" s="140">
        <v>41381</v>
      </c>
      <c r="D5313" s="141">
        <v>0.22837582200000001</v>
      </c>
      <c r="E5313" s="119">
        <v>1</v>
      </c>
      <c r="F5313" s="119" t="s">
        <v>1492</v>
      </c>
      <c r="G5313" s="114">
        <f>IF([Data da Aprovação]&lt;&gt;"ESTATUTÁRIO",YEAR([Data da Aprovação]),"")</f>
        <v>2013</v>
      </c>
      <c r="H5313" s="106">
        <f>Tabela9[[#This Row],[Valor do Provento R$]]/Tabela9[[#This Row],[Provento por 1 ou 1000 Ações]]</f>
        <v>0.22837582200000001</v>
      </c>
    </row>
    <row r="5314" spans="1:8">
      <c r="A5314" s="118" t="s">
        <v>1636</v>
      </c>
      <c r="B5314" s="116" t="s">
        <v>1488</v>
      </c>
      <c r="C5314" s="138">
        <v>41563</v>
      </c>
      <c r="D5314" s="139">
        <v>0.38397260300000002</v>
      </c>
      <c r="E5314" s="118">
        <v>1</v>
      </c>
      <c r="F5314" s="118" t="s">
        <v>1492</v>
      </c>
      <c r="G5314" s="113">
        <f>IF([Data da Aprovação]&lt;&gt;"ESTATUTÁRIO",YEAR([Data da Aprovação]),"")</f>
        <v>2013</v>
      </c>
      <c r="H5314" s="106">
        <f>Tabela9[[#This Row],[Valor do Provento R$]]/Tabela9[[#This Row],[Provento por 1 ou 1000 Ações]]</f>
        <v>0.38397260300000002</v>
      </c>
    </row>
    <row r="5315" spans="1:8">
      <c r="A5315" s="119" t="s">
        <v>1636</v>
      </c>
      <c r="B5315" s="117" t="s">
        <v>1488</v>
      </c>
      <c r="C5315" s="140">
        <v>41563</v>
      </c>
      <c r="D5315" s="141">
        <v>0.45625164299999998</v>
      </c>
      <c r="E5315" s="119">
        <v>1</v>
      </c>
      <c r="F5315" s="119" t="s">
        <v>1489</v>
      </c>
      <c r="G5315" s="114">
        <f>IF([Data da Aprovação]&lt;&gt;"ESTATUTÁRIO",YEAR([Data da Aprovação]),"")</f>
        <v>2013</v>
      </c>
      <c r="H5315" s="106">
        <f>Tabela9[[#This Row],[Valor do Provento R$]]/Tabela9[[#This Row],[Provento por 1 ou 1000 Ações]]</f>
        <v>0.45625164299999998</v>
      </c>
    </row>
    <row r="5316" spans="1:8">
      <c r="A5316" s="118" t="s">
        <v>1636</v>
      </c>
      <c r="B5316" s="116" t="s">
        <v>1490</v>
      </c>
      <c r="C5316" s="138">
        <v>36280</v>
      </c>
      <c r="D5316" s="139">
        <v>0.131242</v>
      </c>
      <c r="E5316" s="118">
        <v>1000</v>
      </c>
      <c r="F5316" s="118" t="s">
        <v>1492</v>
      </c>
      <c r="G5316" s="113">
        <f>IF([Data da Aprovação]&lt;&gt;"ESTATUTÁRIO",YEAR([Data da Aprovação]),"")</f>
        <v>1999</v>
      </c>
      <c r="H5316" s="106">
        <f>Tabela9[[#This Row],[Valor do Provento R$]]/Tabela9[[#This Row],[Provento por 1 ou 1000 Ações]]</f>
        <v>1.31242E-4</v>
      </c>
    </row>
    <row r="5317" spans="1:8">
      <c r="A5317" s="119" t="s">
        <v>1636</v>
      </c>
      <c r="B5317" s="117" t="s">
        <v>1490</v>
      </c>
      <c r="C5317" s="140">
        <v>36524</v>
      </c>
      <c r="D5317" s="141">
        <v>0.10727825000000001</v>
      </c>
      <c r="E5317" s="119">
        <v>1000</v>
      </c>
      <c r="F5317" s="119" t="s">
        <v>1489</v>
      </c>
      <c r="G5317" s="114">
        <f>IF([Data da Aprovação]&lt;&gt;"ESTATUTÁRIO",YEAR([Data da Aprovação]),"")</f>
        <v>1999</v>
      </c>
      <c r="H5317" s="106">
        <f>Tabela9[[#This Row],[Valor do Provento R$]]/Tabela9[[#This Row],[Provento por 1 ou 1000 Ações]]</f>
        <v>1.0727825E-4</v>
      </c>
    </row>
    <row r="5318" spans="1:8">
      <c r="A5318" s="118" t="s">
        <v>1636</v>
      </c>
      <c r="B5318" s="116" t="s">
        <v>1490</v>
      </c>
      <c r="C5318" s="138">
        <v>36882</v>
      </c>
      <c r="D5318" s="139">
        <v>4.7296062320000001</v>
      </c>
      <c r="E5318" s="118">
        <v>1000</v>
      </c>
      <c r="F5318" s="118" t="s">
        <v>1499</v>
      </c>
      <c r="G5318" s="113">
        <f>IF([Data da Aprovação]&lt;&gt;"ESTATUTÁRIO",YEAR([Data da Aprovação]),"")</f>
        <v>2000</v>
      </c>
      <c r="H5318" s="106">
        <f>Tabela9[[#This Row],[Valor do Provento R$]]/Tabela9[[#This Row],[Provento por 1 ou 1000 Ações]]</f>
        <v>4.7296062319999999E-3</v>
      </c>
    </row>
    <row r="5319" spans="1:8">
      <c r="A5319" s="119" t="s">
        <v>1636</v>
      </c>
      <c r="B5319" s="117" t="s">
        <v>1490</v>
      </c>
      <c r="C5319" s="140">
        <v>38824</v>
      </c>
      <c r="D5319" s="141">
        <v>1.3718302609999999</v>
      </c>
      <c r="E5319" s="119">
        <v>1000</v>
      </c>
      <c r="F5319" s="119" t="s">
        <v>1492</v>
      </c>
      <c r="G5319" s="114">
        <f>IF([Data da Aprovação]&lt;&gt;"ESTATUTÁRIO",YEAR([Data da Aprovação]),"")</f>
        <v>2006</v>
      </c>
      <c r="H5319" s="106">
        <f>Tabela9[[#This Row],[Valor do Provento R$]]/Tabela9[[#This Row],[Provento por 1 ou 1000 Ações]]</f>
        <v>1.3718302609999999E-3</v>
      </c>
    </row>
    <row r="5320" spans="1:8">
      <c r="A5320" s="118" t="s">
        <v>1636</v>
      </c>
      <c r="B5320" s="116" t="s">
        <v>1490</v>
      </c>
      <c r="C5320" s="138">
        <v>38824</v>
      </c>
      <c r="D5320" s="139">
        <v>0.26967777100000001</v>
      </c>
      <c r="E5320" s="118">
        <v>1000</v>
      </c>
      <c r="F5320" s="118" t="s">
        <v>1492</v>
      </c>
      <c r="G5320" s="113">
        <f>IF([Data da Aprovação]&lt;&gt;"ESTATUTÁRIO",YEAR([Data da Aprovação]),"")</f>
        <v>2006</v>
      </c>
      <c r="H5320" s="106">
        <f>Tabela9[[#This Row],[Valor do Provento R$]]/Tabela9[[#This Row],[Provento por 1 ou 1000 Ações]]</f>
        <v>2.6967777100000002E-4</v>
      </c>
    </row>
    <row r="5321" spans="1:8">
      <c r="A5321" s="119" t="s">
        <v>1636</v>
      </c>
      <c r="B5321" s="117" t="s">
        <v>1490</v>
      </c>
      <c r="C5321" s="140">
        <v>39192</v>
      </c>
      <c r="D5321" s="141">
        <v>1.2852926010000001</v>
      </c>
      <c r="E5321" s="119">
        <v>1000</v>
      </c>
      <c r="F5321" s="119" t="s">
        <v>1492</v>
      </c>
      <c r="G5321" s="114">
        <f>IF([Data da Aprovação]&lt;&gt;"ESTATUTÁRIO",YEAR([Data da Aprovação]),"")</f>
        <v>2007</v>
      </c>
      <c r="H5321" s="106">
        <f>Tabela9[[#This Row],[Valor do Provento R$]]/Tabela9[[#This Row],[Provento por 1 ou 1000 Ações]]</f>
        <v>1.2852926010000001E-3</v>
      </c>
    </row>
    <row r="5322" spans="1:8">
      <c r="A5322" s="118" t="s">
        <v>1636</v>
      </c>
      <c r="B5322" s="116" t="s">
        <v>1490</v>
      </c>
      <c r="C5322" s="138">
        <v>39339</v>
      </c>
      <c r="D5322" s="139">
        <v>0.63863394399999995</v>
      </c>
      <c r="E5322" s="118">
        <v>1000</v>
      </c>
      <c r="F5322" s="118" t="s">
        <v>1492</v>
      </c>
      <c r="G5322" s="113">
        <f>IF([Data da Aprovação]&lt;&gt;"ESTATUTÁRIO",YEAR([Data da Aprovação]),"")</f>
        <v>2007</v>
      </c>
      <c r="H5322" s="106">
        <f>Tabela9[[#This Row],[Valor do Provento R$]]/Tabela9[[#This Row],[Provento por 1 ou 1000 Ações]]</f>
        <v>6.3863394399999991E-4</v>
      </c>
    </row>
    <row r="5323" spans="1:8">
      <c r="A5323" s="119" t="s">
        <v>1636</v>
      </c>
      <c r="B5323" s="117" t="s">
        <v>1490</v>
      </c>
      <c r="C5323" s="140">
        <v>39395</v>
      </c>
      <c r="D5323" s="141">
        <v>0.16737128100000001</v>
      </c>
      <c r="E5323" s="119">
        <v>1000</v>
      </c>
      <c r="F5323" s="119" t="s">
        <v>1489</v>
      </c>
      <c r="G5323" s="114">
        <f>IF([Data da Aprovação]&lt;&gt;"ESTATUTÁRIO",YEAR([Data da Aprovação]),"")</f>
        <v>2007</v>
      </c>
      <c r="H5323" s="106">
        <f>Tabela9[[#This Row],[Valor do Provento R$]]/Tabela9[[#This Row],[Provento por 1 ou 1000 Ações]]</f>
        <v>1.6737128100000002E-4</v>
      </c>
    </row>
    <row r="5324" spans="1:8">
      <c r="A5324" s="118" t="s">
        <v>1636</v>
      </c>
      <c r="B5324" s="116" t="s">
        <v>1490</v>
      </c>
      <c r="C5324" s="138">
        <v>39395</v>
      </c>
      <c r="D5324" s="139">
        <v>1.4889645E-2</v>
      </c>
      <c r="E5324" s="118">
        <v>1000</v>
      </c>
      <c r="F5324" s="118" t="s">
        <v>1489</v>
      </c>
      <c r="G5324" s="113">
        <f>IF([Data da Aprovação]&lt;&gt;"ESTATUTÁRIO",YEAR([Data da Aprovação]),"")</f>
        <v>2007</v>
      </c>
      <c r="H5324" s="106">
        <f>Tabela9[[#This Row],[Valor do Provento R$]]/Tabela9[[#This Row],[Provento por 1 ou 1000 Ações]]</f>
        <v>1.4889645E-5</v>
      </c>
    </row>
    <row r="5325" spans="1:8">
      <c r="A5325" s="119" t="s">
        <v>1636</v>
      </c>
      <c r="B5325" s="117" t="s">
        <v>1490</v>
      </c>
      <c r="C5325" s="140">
        <v>39538</v>
      </c>
      <c r="D5325" s="141">
        <v>0.37530217300000002</v>
      </c>
      <c r="E5325" s="119">
        <v>1000</v>
      </c>
      <c r="F5325" s="119" t="s">
        <v>1492</v>
      </c>
      <c r="G5325" s="114">
        <f>IF([Data da Aprovação]&lt;&gt;"ESTATUTÁRIO",YEAR([Data da Aprovação]),"")</f>
        <v>2008</v>
      </c>
      <c r="H5325" s="106">
        <f>Tabela9[[#This Row],[Valor do Provento R$]]/Tabela9[[#This Row],[Provento por 1 ou 1000 Ações]]</f>
        <v>3.7530217300000001E-4</v>
      </c>
    </row>
    <row r="5326" spans="1:8">
      <c r="A5326" s="118" t="s">
        <v>1636</v>
      </c>
      <c r="B5326" s="116" t="s">
        <v>1490</v>
      </c>
      <c r="C5326" s="138">
        <v>39672</v>
      </c>
      <c r="D5326" s="139">
        <v>0.62201232299999998</v>
      </c>
      <c r="E5326" s="118">
        <v>1</v>
      </c>
      <c r="F5326" s="118" t="s">
        <v>1492</v>
      </c>
      <c r="G5326" s="113">
        <f>IF([Data da Aprovação]&lt;&gt;"ESTATUTÁRIO",YEAR([Data da Aprovação]),"")</f>
        <v>2008</v>
      </c>
      <c r="H5326" s="106">
        <f>Tabela9[[#This Row],[Valor do Provento R$]]/Tabela9[[#This Row],[Provento por 1 ou 1000 Ações]]</f>
        <v>0.62201232299999998</v>
      </c>
    </row>
    <row r="5327" spans="1:8">
      <c r="A5327" s="119" t="s">
        <v>1636</v>
      </c>
      <c r="B5327" s="117" t="s">
        <v>1490</v>
      </c>
      <c r="C5327" s="140">
        <v>39672</v>
      </c>
      <c r="D5327" s="141">
        <v>0.108234766</v>
      </c>
      <c r="E5327" s="119">
        <v>1</v>
      </c>
      <c r="F5327" s="119" t="s">
        <v>1492</v>
      </c>
      <c r="G5327" s="114">
        <f>IF([Data da Aprovação]&lt;&gt;"ESTATUTÁRIO",YEAR([Data da Aprovação]),"")</f>
        <v>2008</v>
      </c>
      <c r="H5327" s="106">
        <f>Tabela9[[#This Row],[Valor do Provento R$]]/Tabela9[[#This Row],[Provento por 1 ou 1000 Ações]]</f>
        <v>0.108234766</v>
      </c>
    </row>
    <row r="5328" spans="1:8">
      <c r="A5328" s="118" t="s">
        <v>1636</v>
      </c>
      <c r="B5328" s="116" t="s">
        <v>1490</v>
      </c>
      <c r="C5328" s="138">
        <v>39763</v>
      </c>
      <c r="D5328" s="139">
        <v>0.36522070800000001</v>
      </c>
      <c r="E5328" s="118">
        <v>1</v>
      </c>
      <c r="F5328" s="118" t="s">
        <v>1489</v>
      </c>
      <c r="G5328" s="113">
        <f>IF([Data da Aprovação]&lt;&gt;"ESTATUTÁRIO",YEAR([Data da Aprovação]),"")</f>
        <v>2008</v>
      </c>
      <c r="H5328" s="106">
        <f>Tabela9[[#This Row],[Valor do Provento R$]]/Tabela9[[#This Row],[Provento por 1 ou 1000 Ações]]</f>
        <v>0.36522070800000001</v>
      </c>
    </row>
    <row r="5329" spans="1:8">
      <c r="A5329" s="119" t="s">
        <v>1636</v>
      </c>
      <c r="B5329" s="117" t="s">
        <v>1490</v>
      </c>
      <c r="C5329" s="140">
        <v>39905</v>
      </c>
      <c r="D5329" s="141">
        <v>0.90640421900000001</v>
      </c>
      <c r="E5329" s="119">
        <v>1</v>
      </c>
      <c r="F5329" s="119" t="s">
        <v>1492</v>
      </c>
      <c r="G5329" s="114">
        <f>IF([Data da Aprovação]&lt;&gt;"ESTATUTÁRIO",YEAR([Data da Aprovação]),"")</f>
        <v>2009</v>
      </c>
      <c r="H5329" s="106">
        <f>Tabela9[[#This Row],[Valor do Provento R$]]/Tabela9[[#This Row],[Provento por 1 ou 1000 Ações]]</f>
        <v>0.90640421900000001</v>
      </c>
    </row>
    <row r="5330" spans="1:8">
      <c r="A5330" s="118" t="s">
        <v>1636</v>
      </c>
      <c r="B5330" s="116" t="s">
        <v>1490</v>
      </c>
      <c r="C5330" s="138">
        <v>40036</v>
      </c>
      <c r="D5330" s="139">
        <v>1.284438352</v>
      </c>
      <c r="E5330" s="118">
        <v>1</v>
      </c>
      <c r="F5330" s="118" t="s">
        <v>1492</v>
      </c>
      <c r="G5330" s="113">
        <f>IF([Data da Aprovação]&lt;&gt;"ESTATUTÁRIO",YEAR([Data da Aprovação]),"")</f>
        <v>2009</v>
      </c>
      <c r="H5330" s="106">
        <f>Tabela9[[#This Row],[Valor do Provento R$]]/Tabela9[[#This Row],[Provento por 1 ou 1000 Ações]]</f>
        <v>1.284438352</v>
      </c>
    </row>
    <row r="5331" spans="1:8">
      <c r="A5331" s="119" t="s">
        <v>1636</v>
      </c>
      <c r="B5331" s="117" t="s">
        <v>1490</v>
      </c>
      <c r="C5331" s="140">
        <v>40127</v>
      </c>
      <c r="D5331" s="141">
        <v>0.36438070700000003</v>
      </c>
      <c r="E5331" s="119">
        <v>1</v>
      </c>
      <c r="F5331" s="119" t="s">
        <v>1489</v>
      </c>
      <c r="G5331" s="114">
        <f>IF([Data da Aprovação]&lt;&gt;"ESTATUTÁRIO",YEAR([Data da Aprovação]),"")</f>
        <v>2009</v>
      </c>
      <c r="H5331" s="106">
        <f>Tabela9[[#This Row],[Valor do Provento R$]]/Tabela9[[#This Row],[Provento por 1 ou 1000 Ações]]</f>
        <v>0.36438070700000003</v>
      </c>
    </row>
    <row r="5332" spans="1:8">
      <c r="A5332" s="118" t="s">
        <v>1636</v>
      </c>
      <c r="B5332" s="116" t="s">
        <v>1490</v>
      </c>
      <c r="C5332" s="138">
        <v>40267</v>
      </c>
      <c r="D5332" s="139">
        <v>0.83917731200000001</v>
      </c>
      <c r="E5332" s="118">
        <v>1</v>
      </c>
      <c r="F5332" s="118" t="s">
        <v>1492</v>
      </c>
      <c r="G5332" s="113">
        <f>IF([Data da Aprovação]&lt;&gt;"ESTATUTÁRIO",YEAR([Data da Aprovação]),"")</f>
        <v>2010</v>
      </c>
      <c r="H5332" s="106">
        <f>Tabela9[[#This Row],[Valor do Provento R$]]/Tabela9[[#This Row],[Provento por 1 ou 1000 Ações]]</f>
        <v>0.83917731200000001</v>
      </c>
    </row>
    <row r="5333" spans="1:8">
      <c r="A5333" s="119" t="s">
        <v>1636</v>
      </c>
      <c r="B5333" s="117" t="s">
        <v>1490</v>
      </c>
      <c r="C5333" s="140">
        <v>40403</v>
      </c>
      <c r="D5333" s="141">
        <v>0.34222525999999998</v>
      </c>
      <c r="E5333" s="119">
        <v>1</v>
      </c>
      <c r="F5333" s="119" t="s">
        <v>1492</v>
      </c>
      <c r="G5333" s="114">
        <f>IF([Data da Aprovação]&lt;&gt;"ESTATUTÁRIO",YEAR([Data da Aprovação]),"")</f>
        <v>2010</v>
      </c>
      <c r="H5333" s="106">
        <f>Tabela9[[#This Row],[Valor do Provento R$]]/Tabela9[[#This Row],[Provento por 1 ou 1000 Ações]]</f>
        <v>0.34222525999999998</v>
      </c>
    </row>
    <row r="5334" spans="1:8">
      <c r="A5334" s="118" t="s">
        <v>1636</v>
      </c>
      <c r="B5334" s="116" t="s">
        <v>1490</v>
      </c>
      <c r="C5334" s="138">
        <v>40403</v>
      </c>
      <c r="D5334" s="139">
        <v>0.34222525999999998</v>
      </c>
      <c r="E5334" s="118">
        <v>1</v>
      </c>
      <c r="F5334" s="118" t="s">
        <v>1492</v>
      </c>
      <c r="G5334" s="113">
        <f>IF([Data da Aprovação]&lt;&gt;"ESTATUTÁRIO",YEAR([Data da Aprovação]),"")</f>
        <v>2010</v>
      </c>
      <c r="H5334" s="106">
        <f>Tabela9[[#This Row],[Valor do Provento R$]]/Tabela9[[#This Row],[Provento por 1 ou 1000 Ações]]</f>
        <v>0.34222525999999998</v>
      </c>
    </row>
    <row r="5335" spans="1:8">
      <c r="A5335" s="119" t="s">
        <v>1636</v>
      </c>
      <c r="B5335" s="117" t="s">
        <v>1490</v>
      </c>
      <c r="C5335" s="140">
        <v>40403</v>
      </c>
      <c r="D5335" s="141">
        <v>0.34222525999999998</v>
      </c>
      <c r="E5335" s="119">
        <v>1</v>
      </c>
      <c r="F5335" s="119" t="s">
        <v>1492</v>
      </c>
      <c r="G5335" s="114">
        <f>IF([Data da Aprovação]&lt;&gt;"ESTATUTÁRIO",YEAR([Data da Aprovação]),"")</f>
        <v>2010</v>
      </c>
      <c r="H5335" s="106">
        <f>Tabela9[[#This Row],[Valor do Provento R$]]/Tabela9[[#This Row],[Provento por 1 ou 1000 Ações]]</f>
        <v>0.34222525999999998</v>
      </c>
    </row>
    <row r="5336" spans="1:8">
      <c r="A5336" s="118" t="s">
        <v>1636</v>
      </c>
      <c r="B5336" s="116" t="s">
        <v>1490</v>
      </c>
      <c r="C5336" s="138">
        <v>40492</v>
      </c>
      <c r="D5336" s="139">
        <v>0.36481281799999998</v>
      </c>
      <c r="E5336" s="118">
        <v>1</v>
      </c>
      <c r="F5336" s="118" t="s">
        <v>1489</v>
      </c>
      <c r="G5336" s="113">
        <f>IF([Data da Aprovação]&lt;&gt;"ESTATUTÁRIO",YEAR([Data da Aprovação]),"")</f>
        <v>2010</v>
      </c>
      <c r="H5336" s="106">
        <f>Tabela9[[#This Row],[Valor do Provento R$]]/Tabela9[[#This Row],[Provento por 1 ou 1000 Ações]]</f>
        <v>0.36481281799999998</v>
      </c>
    </row>
    <row r="5337" spans="1:8">
      <c r="A5337" s="119" t="s">
        <v>1636</v>
      </c>
      <c r="B5337" s="117" t="s">
        <v>1490</v>
      </c>
      <c r="C5337" s="140">
        <v>40662</v>
      </c>
      <c r="D5337" s="141">
        <v>0.90631802500000003</v>
      </c>
      <c r="E5337" s="119">
        <v>1</v>
      </c>
      <c r="F5337" s="119" t="s">
        <v>1492</v>
      </c>
      <c r="G5337" s="114">
        <f>IF([Data da Aprovação]&lt;&gt;"ESTATUTÁRIO",YEAR([Data da Aprovação]),"")</f>
        <v>2011</v>
      </c>
      <c r="H5337" s="106">
        <f>Tabela9[[#This Row],[Valor do Provento R$]]/Tabela9[[#This Row],[Provento por 1 ou 1000 Ações]]</f>
        <v>0.90631802500000003</v>
      </c>
    </row>
    <row r="5338" spans="1:8">
      <c r="A5338" s="118" t="s">
        <v>1636</v>
      </c>
      <c r="B5338" s="116" t="s">
        <v>1490</v>
      </c>
      <c r="C5338" s="138">
        <v>40766</v>
      </c>
      <c r="D5338" s="139">
        <v>1.3693352510000001</v>
      </c>
      <c r="E5338" s="118">
        <v>1</v>
      </c>
      <c r="F5338" s="118" t="s">
        <v>1492</v>
      </c>
      <c r="G5338" s="113">
        <f>IF([Data da Aprovação]&lt;&gt;"ESTATUTÁRIO",YEAR([Data da Aprovação]),"")</f>
        <v>2011</v>
      </c>
      <c r="H5338" s="106">
        <f>Tabela9[[#This Row],[Valor do Provento R$]]/Tabela9[[#This Row],[Provento por 1 ou 1000 Ações]]</f>
        <v>1.3693352510000001</v>
      </c>
    </row>
    <row r="5339" spans="1:8">
      <c r="A5339" s="119" t="s">
        <v>1636</v>
      </c>
      <c r="B5339" s="117" t="s">
        <v>1490</v>
      </c>
      <c r="C5339" s="140">
        <v>40857</v>
      </c>
      <c r="D5339" s="141">
        <v>0.38635049900000001</v>
      </c>
      <c r="E5339" s="119">
        <v>1</v>
      </c>
      <c r="F5339" s="119" t="s">
        <v>1489</v>
      </c>
      <c r="G5339" s="114">
        <f>IF([Data da Aprovação]&lt;&gt;"ESTATUTÁRIO",YEAR([Data da Aprovação]),"")</f>
        <v>2011</v>
      </c>
      <c r="H5339" s="106">
        <f>Tabela9[[#This Row],[Valor do Provento R$]]/Tabela9[[#This Row],[Provento por 1 ou 1000 Ações]]</f>
        <v>0.38635049900000001</v>
      </c>
    </row>
    <row r="5340" spans="1:8">
      <c r="A5340" s="118" t="s">
        <v>1636</v>
      </c>
      <c r="B5340" s="116" t="s">
        <v>1490</v>
      </c>
      <c r="C5340" s="138">
        <v>41008</v>
      </c>
      <c r="D5340" s="139">
        <v>0.72656153599999995</v>
      </c>
      <c r="E5340" s="118">
        <v>1</v>
      </c>
      <c r="F5340" s="118" t="s">
        <v>1492</v>
      </c>
      <c r="G5340" s="113">
        <f>IF([Data da Aprovação]&lt;&gt;"ESTATUTÁRIO",YEAR([Data da Aprovação]),"")</f>
        <v>2012</v>
      </c>
      <c r="H5340" s="106">
        <f>Tabela9[[#This Row],[Valor do Provento R$]]/Tabela9[[#This Row],[Provento por 1 ou 1000 Ações]]</f>
        <v>0.72656153599999995</v>
      </c>
    </row>
    <row r="5341" spans="1:8">
      <c r="A5341" s="119" t="s">
        <v>1636</v>
      </c>
      <c r="B5341" s="117" t="s">
        <v>1490</v>
      </c>
      <c r="C5341" s="140">
        <v>41129</v>
      </c>
      <c r="D5341" s="141">
        <v>0.36589663300000003</v>
      </c>
      <c r="E5341" s="119">
        <v>1</v>
      </c>
      <c r="F5341" s="119" t="s">
        <v>1492</v>
      </c>
      <c r="G5341" s="114">
        <f>IF([Data da Aprovação]&lt;&gt;"ESTATUTÁRIO",YEAR([Data da Aprovação]),"")</f>
        <v>2012</v>
      </c>
      <c r="H5341" s="106">
        <f>Tabela9[[#This Row],[Valor do Provento R$]]/Tabela9[[#This Row],[Provento por 1 ou 1000 Ações]]</f>
        <v>0.36589663300000003</v>
      </c>
    </row>
    <row r="5342" spans="1:8">
      <c r="A5342" s="118" t="s">
        <v>1636</v>
      </c>
      <c r="B5342" s="116" t="s">
        <v>1490</v>
      </c>
      <c r="C5342" s="138">
        <v>41129</v>
      </c>
      <c r="D5342" s="139">
        <v>0.36589663300000003</v>
      </c>
      <c r="E5342" s="118">
        <v>1</v>
      </c>
      <c r="F5342" s="118" t="s">
        <v>1492</v>
      </c>
      <c r="G5342" s="113">
        <f>IF([Data da Aprovação]&lt;&gt;"ESTATUTÁRIO",YEAR([Data da Aprovação]),"")</f>
        <v>2012</v>
      </c>
      <c r="H5342" s="106">
        <f>Tabela9[[#This Row],[Valor do Provento R$]]/Tabela9[[#This Row],[Provento por 1 ou 1000 Ações]]</f>
        <v>0.36589663300000003</v>
      </c>
    </row>
    <row r="5343" spans="1:8">
      <c r="A5343" s="119" t="s">
        <v>1636</v>
      </c>
      <c r="B5343" s="117" t="s">
        <v>1490</v>
      </c>
      <c r="C5343" s="140">
        <v>41129</v>
      </c>
      <c r="D5343" s="141">
        <v>0.36589663300000003</v>
      </c>
      <c r="E5343" s="119">
        <v>1</v>
      </c>
      <c r="F5343" s="119" t="s">
        <v>1492</v>
      </c>
      <c r="G5343" s="114">
        <f>IF([Data da Aprovação]&lt;&gt;"ESTATUTÁRIO",YEAR([Data da Aprovação]),"")</f>
        <v>2012</v>
      </c>
      <c r="H5343" s="106">
        <f>Tabela9[[#This Row],[Valor do Provento R$]]/Tabela9[[#This Row],[Provento por 1 ou 1000 Ações]]</f>
        <v>0.36589663300000003</v>
      </c>
    </row>
    <row r="5344" spans="1:8">
      <c r="A5344" s="118" t="s">
        <v>1636</v>
      </c>
      <c r="B5344" s="116" t="s">
        <v>1490</v>
      </c>
      <c r="C5344" s="138">
        <v>41201</v>
      </c>
      <c r="D5344" s="139">
        <v>0.49594382599999998</v>
      </c>
      <c r="E5344" s="118">
        <v>1</v>
      </c>
      <c r="F5344" s="118" t="s">
        <v>1489</v>
      </c>
      <c r="G5344" s="113">
        <f>IF([Data da Aprovação]&lt;&gt;"ESTATUTÁRIO",YEAR([Data da Aprovação]),"")</f>
        <v>2012</v>
      </c>
      <c r="H5344" s="106">
        <f>Tabela9[[#This Row],[Valor do Provento R$]]/Tabela9[[#This Row],[Provento por 1 ou 1000 Ações]]</f>
        <v>0.49594382599999998</v>
      </c>
    </row>
    <row r="5345" spans="1:8">
      <c r="A5345" s="119" t="s">
        <v>1636</v>
      </c>
      <c r="B5345" s="117" t="s">
        <v>1490</v>
      </c>
      <c r="C5345" s="140">
        <v>41381</v>
      </c>
      <c r="D5345" s="141">
        <v>0.25121340399999997</v>
      </c>
      <c r="E5345" s="119">
        <v>1</v>
      </c>
      <c r="F5345" s="119" t="s">
        <v>1492</v>
      </c>
      <c r="G5345" s="114">
        <f>IF([Data da Aprovação]&lt;&gt;"ESTATUTÁRIO",YEAR([Data da Aprovação]),"")</f>
        <v>2013</v>
      </c>
      <c r="H5345" s="106">
        <f>Tabela9[[#This Row],[Valor do Provento R$]]/Tabela9[[#This Row],[Provento por 1 ou 1000 Ações]]</f>
        <v>0.25121340399999997</v>
      </c>
    </row>
    <row r="5346" spans="1:8">
      <c r="A5346" s="118" t="s">
        <v>1636</v>
      </c>
      <c r="B5346" s="116" t="s">
        <v>1490</v>
      </c>
      <c r="C5346" s="138">
        <v>41563</v>
      </c>
      <c r="D5346" s="139">
        <v>0.42236986399999998</v>
      </c>
      <c r="E5346" s="118">
        <v>1</v>
      </c>
      <c r="F5346" s="118" t="s">
        <v>1492</v>
      </c>
      <c r="G5346" s="113">
        <f>IF([Data da Aprovação]&lt;&gt;"ESTATUTÁRIO",YEAR([Data da Aprovação]),"")</f>
        <v>2013</v>
      </c>
      <c r="H5346" s="106">
        <f>Tabela9[[#This Row],[Valor do Provento R$]]/Tabela9[[#This Row],[Provento por 1 ou 1000 Ações]]</f>
        <v>0.42236986399999998</v>
      </c>
    </row>
    <row r="5347" spans="1:8">
      <c r="A5347" s="119" t="s">
        <v>1636</v>
      </c>
      <c r="B5347" s="117" t="s">
        <v>1490</v>
      </c>
      <c r="C5347" s="140">
        <v>41563</v>
      </c>
      <c r="D5347" s="141">
        <v>0.50187680800000001</v>
      </c>
      <c r="E5347" s="119">
        <v>1</v>
      </c>
      <c r="F5347" s="119" t="s">
        <v>1489</v>
      </c>
      <c r="G5347" s="114">
        <f>IF([Data da Aprovação]&lt;&gt;"ESTATUTÁRIO",YEAR([Data da Aprovação]),"")</f>
        <v>2013</v>
      </c>
      <c r="H5347" s="106">
        <f>Tabela9[[#This Row],[Valor do Provento R$]]/Tabela9[[#This Row],[Provento por 1 ou 1000 Ações]]</f>
        <v>0.50187680800000001</v>
      </c>
    </row>
    <row r="5348" spans="1:8">
      <c r="A5348" s="118" t="s">
        <v>1637</v>
      </c>
      <c r="B5348" s="116" t="s">
        <v>1488</v>
      </c>
      <c r="C5348" s="138">
        <v>35180</v>
      </c>
      <c r="D5348" s="139">
        <v>2.2734809999999999</v>
      </c>
      <c r="E5348" s="118">
        <v>1000</v>
      </c>
      <c r="F5348" s="118" t="s">
        <v>1492</v>
      </c>
      <c r="G5348" s="113">
        <f>IF([Data da Aprovação]&lt;&gt;"ESTATUTÁRIO",YEAR([Data da Aprovação]),"")</f>
        <v>1996</v>
      </c>
      <c r="H5348" s="106">
        <f>Tabela9[[#This Row],[Valor do Provento R$]]/Tabela9[[#This Row],[Provento por 1 ou 1000 Ações]]</f>
        <v>2.2734809999999999E-3</v>
      </c>
    </row>
    <row r="5349" spans="1:8">
      <c r="A5349" s="119" t="s">
        <v>1637</v>
      </c>
      <c r="B5349" s="117" t="s">
        <v>1488</v>
      </c>
      <c r="C5349" s="140">
        <v>35549</v>
      </c>
      <c r="D5349" s="141">
        <v>0.25878400000000001</v>
      </c>
      <c r="E5349" s="119">
        <v>1000</v>
      </c>
      <c r="F5349" s="119" t="s">
        <v>1492</v>
      </c>
      <c r="G5349" s="114">
        <f>IF([Data da Aprovação]&lt;&gt;"ESTATUTÁRIO",YEAR([Data da Aprovação]),"")</f>
        <v>1997</v>
      </c>
      <c r="H5349" s="106">
        <f>Tabela9[[#This Row],[Valor do Provento R$]]/Tabela9[[#This Row],[Provento por 1 ou 1000 Ações]]</f>
        <v>2.5878400000000002E-4</v>
      </c>
    </row>
    <row r="5350" spans="1:8">
      <c r="A5350" s="118" t="s">
        <v>1637</v>
      </c>
      <c r="B5350" s="116" t="s">
        <v>1488</v>
      </c>
      <c r="C5350" s="138">
        <v>35549</v>
      </c>
      <c r="D5350" s="139">
        <v>9.3565900000000006</v>
      </c>
      <c r="E5350" s="118">
        <v>1000</v>
      </c>
      <c r="F5350" s="118" t="s">
        <v>1489</v>
      </c>
      <c r="G5350" s="113">
        <f>IF([Data da Aprovação]&lt;&gt;"ESTATUTÁRIO",YEAR([Data da Aprovação]),"")</f>
        <v>1997</v>
      </c>
      <c r="H5350" s="106">
        <f>Tabela9[[#This Row],[Valor do Provento R$]]/Tabela9[[#This Row],[Provento por 1 ou 1000 Ações]]</f>
        <v>9.3565900000000014E-3</v>
      </c>
    </row>
    <row r="5351" spans="1:8">
      <c r="A5351" s="119" t="s">
        <v>1637</v>
      </c>
      <c r="B5351" s="117" t="s">
        <v>1488</v>
      </c>
      <c r="C5351" s="140">
        <v>35888</v>
      </c>
      <c r="D5351" s="141">
        <v>2.8360799999999999</v>
      </c>
      <c r="E5351" s="119">
        <v>1000</v>
      </c>
      <c r="F5351" s="119" t="s">
        <v>1489</v>
      </c>
      <c r="G5351" s="114">
        <f>IF([Data da Aprovação]&lt;&gt;"ESTATUTÁRIO",YEAR([Data da Aprovação]),"")</f>
        <v>1998</v>
      </c>
      <c r="H5351" s="106">
        <f>Tabela9[[#This Row],[Valor do Provento R$]]/Tabela9[[#This Row],[Provento por 1 ou 1000 Ações]]</f>
        <v>2.8360799999999999E-3</v>
      </c>
    </row>
    <row r="5352" spans="1:8">
      <c r="A5352" s="118" t="s">
        <v>1637</v>
      </c>
      <c r="B5352" s="116" t="s">
        <v>1488</v>
      </c>
      <c r="C5352" s="138">
        <v>36256</v>
      </c>
      <c r="D5352" s="139">
        <v>0.43639070000000002</v>
      </c>
      <c r="E5352" s="118">
        <v>1000</v>
      </c>
      <c r="F5352" s="118" t="s">
        <v>1492</v>
      </c>
      <c r="G5352" s="113">
        <f>IF([Data da Aprovação]&lt;&gt;"ESTATUTÁRIO",YEAR([Data da Aprovação]),"")</f>
        <v>1999</v>
      </c>
      <c r="H5352" s="106">
        <f>Tabela9[[#This Row],[Valor do Provento R$]]/Tabela9[[#This Row],[Provento por 1 ou 1000 Ações]]</f>
        <v>4.3639070000000001E-4</v>
      </c>
    </row>
    <row r="5353" spans="1:8">
      <c r="A5353" s="119" t="s">
        <v>1637</v>
      </c>
      <c r="B5353" s="117" t="s">
        <v>1488</v>
      </c>
      <c r="C5353" s="140">
        <v>36523</v>
      </c>
      <c r="D5353" s="141">
        <v>0.8</v>
      </c>
      <c r="E5353" s="119">
        <v>1000</v>
      </c>
      <c r="F5353" s="119" t="s">
        <v>1489</v>
      </c>
      <c r="G5353" s="114">
        <f>IF([Data da Aprovação]&lt;&gt;"ESTATUTÁRIO",YEAR([Data da Aprovação]),"")</f>
        <v>1999</v>
      </c>
      <c r="H5353" s="106">
        <f>Tabela9[[#This Row],[Valor do Provento R$]]/Tabela9[[#This Row],[Provento por 1 ou 1000 Ações]]</f>
        <v>8.0000000000000004E-4</v>
      </c>
    </row>
    <row r="5354" spans="1:8">
      <c r="A5354" s="118" t="s">
        <v>1637</v>
      </c>
      <c r="B5354" s="116" t="s">
        <v>1488</v>
      </c>
      <c r="C5354" s="138">
        <v>36523</v>
      </c>
      <c r="D5354" s="139">
        <v>1.3083839999999999E-2</v>
      </c>
      <c r="E5354" s="118">
        <v>1000</v>
      </c>
      <c r="F5354" s="118" t="s">
        <v>1496</v>
      </c>
      <c r="G5354" s="113">
        <f>IF([Data da Aprovação]&lt;&gt;"ESTATUTÁRIO",YEAR([Data da Aprovação]),"")</f>
        <v>1999</v>
      </c>
      <c r="H5354" s="106">
        <f>Tabela9[[#This Row],[Valor do Provento R$]]/Tabela9[[#This Row],[Provento por 1 ou 1000 Ações]]</f>
        <v>1.3083839999999999E-5</v>
      </c>
    </row>
    <row r="5355" spans="1:8">
      <c r="A5355" s="119" t="s">
        <v>1637</v>
      </c>
      <c r="B5355" s="117" t="s">
        <v>1488</v>
      </c>
      <c r="C5355" s="140">
        <v>36887</v>
      </c>
      <c r="D5355" s="141">
        <v>1.2328174199999999</v>
      </c>
      <c r="E5355" s="119">
        <v>1000</v>
      </c>
      <c r="F5355" s="119" t="s">
        <v>1489</v>
      </c>
      <c r="G5355" s="114">
        <f>IF([Data da Aprovação]&lt;&gt;"ESTATUTÁRIO",YEAR([Data da Aprovação]),"")</f>
        <v>2000</v>
      </c>
      <c r="H5355" s="106">
        <f>Tabela9[[#This Row],[Valor do Provento R$]]/Tabela9[[#This Row],[Provento por 1 ou 1000 Ações]]</f>
        <v>1.23281742E-3</v>
      </c>
    </row>
    <row r="5356" spans="1:8">
      <c r="A5356" s="118" t="s">
        <v>1637</v>
      </c>
      <c r="B5356" s="116" t="s">
        <v>1488</v>
      </c>
      <c r="C5356" s="138">
        <v>36887</v>
      </c>
      <c r="D5356" s="139">
        <v>1E-8</v>
      </c>
      <c r="E5356" s="118">
        <v>1000</v>
      </c>
      <c r="F5356" s="118" t="s">
        <v>1496</v>
      </c>
      <c r="G5356" s="113">
        <f>IF([Data da Aprovação]&lt;&gt;"ESTATUTÁRIO",YEAR([Data da Aprovação]),"")</f>
        <v>2000</v>
      </c>
      <c r="H5356" s="106">
        <f>Tabela9[[#This Row],[Valor do Provento R$]]/Tabela9[[#This Row],[Provento por 1 ou 1000 Ações]]</f>
        <v>1.0000000000000001E-11</v>
      </c>
    </row>
    <row r="5357" spans="1:8">
      <c r="A5357" s="119" t="s">
        <v>1637</v>
      </c>
      <c r="B5357" s="117" t="s">
        <v>1488</v>
      </c>
      <c r="C5357" s="140">
        <v>37246</v>
      </c>
      <c r="D5357" s="141">
        <v>1.2868482999999999</v>
      </c>
      <c r="E5357" s="119">
        <v>1000</v>
      </c>
      <c r="F5357" s="119" t="s">
        <v>1489</v>
      </c>
      <c r="G5357" s="114">
        <f>IF([Data da Aprovação]&lt;&gt;"ESTATUTÁRIO",YEAR([Data da Aprovação]),"")</f>
        <v>2001</v>
      </c>
      <c r="H5357" s="106">
        <f>Tabela9[[#This Row],[Valor do Provento R$]]/Tabela9[[#This Row],[Provento por 1 ou 1000 Ações]]</f>
        <v>1.2868483E-3</v>
      </c>
    </row>
    <row r="5358" spans="1:8">
      <c r="A5358" s="118" t="s">
        <v>1637</v>
      </c>
      <c r="B5358" s="116" t="s">
        <v>1488</v>
      </c>
      <c r="C5358" s="138">
        <v>37246</v>
      </c>
      <c r="D5358" s="139">
        <v>1E-8</v>
      </c>
      <c r="E5358" s="118">
        <v>1000</v>
      </c>
      <c r="F5358" s="118" t="s">
        <v>1496</v>
      </c>
      <c r="G5358" s="113">
        <f>IF([Data da Aprovação]&lt;&gt;"ESTATUTÁRIO",YEAR([Data da Aprovação]),"")</f>
        <v>2001</v>
      </c>
      <c r="H5358" s="106">
        <f>Tabela9[[#This Row],[Valor do Provento R$]]/Tabela9[[#This Row],[Provento por 1 ou 1000 Ações]]</f>
        <v>1.0000000000000001E-11</v>
      </c>
    </row>
    <row r="5359" spans="1:8">
      <c r="A5359" s="119" t="s">
        <v>1637</v>
      </c>
      <c r="B5359" s="117" t="s">
        <v>1488</v>
      </c>
      <c r="C5359" s="140">
        <v>37342</v>
      </c>
      <c r="D5359" s="141">
        <v>1.3433760400000001</v>
      </c>
      <c r="E5359" s="119">
        <v>1000</v>
      </c>
      <c r="F5359" s="119" t="s">
        <v>1489</v>
      </c>
      <c r="G5359" s="114">
        <f>IF([Data da Aprovação]&lt;&gt;"ESTATUTÁRIO",YEAR([Data da Aprovação]),"")</f>
        <v>2002</v>
      </c>
      <c r="H5359" s="106">
        <f>Tabela9[[#This Row],[Valor do Provento R$]]/Tabela9[[#This Row],[Provento por 1 ou 1000 Ações]]</f>
        <v>1.3433760400000001E-3</v>
      </c>
    </row>
    <row r="5360" spans="1:8">
      <c r="A5360" s="118" t="s">
        <v>1637</v>
      </c>
      <c r="B5360" s="116" t="s">
        <v>1488</v>
      </c>
      <c r="C5360" s="138">
        <v>37342</v>
      </c>
      <c r="D5360" s="139">
        <v>5.6595630000000001E-2</v>
      </c>
      <c r="E5360" s="118">
        <v>1000</v>
      </c>
      <c r="F5360" s="118" t="s">
        <v>1496</v>
      </c>
      <c r="G5360" s="113">
        <f>IF([Data da Aprovação]&lt;&gt;"ESTATUTÁRIO",YEAR([Data da Aprovação]),"")</f>
        <v>2002</v>
      </c>
      <c r="H5360" s="106">
        <f>Tabela9[[#This Row],[Valor do Provento R$]]/Tabela9[[#This Row],[Provento por 1 ou 1000 Ações]]</f>
        <v>5.6595629999999999E-5</v>
      </c>
    </row>
    <row r="5361" spans="1:8">
      <c r="A5361" s="119" t="s">
        <v>1637</v>
      </c>
      <c r="B5361" s="117" t="s">
        <v>1488</v>
      </c>
      <c r="C5361" s="140">
        <v>37741</v>
      </c>
      <c r="D5361" s="141">
        <v>0.50692528999999997</v>
      </c>
      <c r="E5361" s="119">
        <v>1000</v>
      </c>
      <c r="F5361" s="119" t="s">
        <v>1492</v>
      </c>
      <c r="G5361" s="114">
        <f>IF([Data da Aprovação]&lt;&gt;"ESTATUTÁRIO",YEAR([Data da Aprovação]),"")</f>
        <v>2003</v>
      </c>
      <c r="H5361" s="106">
        <f>Tabela9[[#This Row],[Valor do Provento R$]]/Tabela9[[#This Row],[Provento por 1 ou 1000 Ações]]</f>
        <v>5.0692529000000001E-4</v>
      </c>
    </row>
    <row r="5362" spans="1:8">
      <c r="A5362" s="118" t="s">
        <v>1637</v>
      </c>
      <c r="B5362" s="116" t="s">
        <v>1488</v>
      </c>
      <c r="C5362" s="138">
        <v>37741</v>
      </c>
      <c r="D5362" s="139">
        <v>3.9316810000000001E-2</v>
      </c>
      <c r="E5362" s="118">
        <v>1000</v>
      </c>
      <c r="F5362" s="118" t="s">
        <v>1496</v>
      </c>
      <c r="G5362" s="113">
        <f>IF([Data da Aprovação]&lt;&gt;"ESTATUTÁRIO",YEAR([Data da Aprovação]),"")</f>
        <v>2003</v>
      </c>
      <c r="H5362" s="106">
        <f>Tabela9[[#This Row],[Valor do Provento R$]]/Tabela9[[#This Row],[Provento por 1 ou 1000 Ações]]</f>
        <v>3.9316810000000003E-5</v>
      </c>
    </row>
    <row r="5363" spans="1:8">
      <c r="A5363" s="119" t="s">
        <v>1637</v>
      </c>
      <c r="B5363" s="117" t="s">
        <v>1488</v>
      </c>
      <c r="C5363" s="140">
        <v>38106</v>
      </c>
      <c r="D5363" s="141">
        <v>0.27816552999999999</v>
      </c>
      <c r="E5363" s="119">
        <v>1000</v>
      </c>
      <c r="F5363" s="119" t="s">
        <v>1492</v>
      </c>
      <c r="G5363" s="114">
        <f>IF([Data da Aprovação]&lt;&gt;"ESTATUTÁRIO",YEAR([Data da Aprovação]),"")</f>
        <v>2004</v>
      </c>
      <c r="H5363" s="106">
        <f>Tabela9[[#This Row],[Valor do Provento R$]]/Tabela9[[#This Row],[Provento por 1 ou 1000 Ações]]</f>
        <v>2.7816552999999997E-4</v>
      </c>
    </row>
    <row r="5364" spans="1:8">
      <c r="A5364" s="118" t="s">
        <v>1637</v>
      </c>
      <c r="B5364" s="116" t="s">
        <v>1488</v>
      </c>
      <c r="C5364" s="138">
        <v>38106</v>
      </c>
      <c r="D5364" s="139">
        <v>1.409499E-2</v>
      </c>
      <c r="E5364" s="118">
        <v>1000</v>
      </c>
      <c r="F5364" s="118" t="s">
        <v>1496</v>
      </c>
      <c r="G5364" s="113">
        <f>IF([Data da Aprovação]&lt;&gt;"ESTATUTÁRIO",YEAR([Data da Aprovação]),"")</f>
        <v>2004</v>
      </c>
      <c r="H5364" s="106">
        <f>Tabela9[[#This Row],[Valor do Provento R$]]/Tabela9[[#This Row],[Provento por 1 ou 1000 Ações]]</f>
        <v>1.4094990000000001E-5</v>
      </c>
    </row>
    <row r="5365" spans="1:8">
      <c r="A5365" s="119" t="s">
        <v>1637</v>
      </c>
      <c r="B5365" s="117" t="s">
        <v>1488</v>
      </c>
      <c r="C5365" s="140">
        <v>38470</v>
      </c>
      <c r="D5365" s="141">
        <v>0.28575151999999998</v>
      </c>
      <c r="E5365" s="119">
        <v>1000</v>
      </c>
      <c r="F5365" s="119" t="s">
        <v>1489</v>
      </c>
      <c r="G5365" s="114">
        <f>IF([Data da Aprovação]&lt;&gt;"ESTATUTÁRIO",YEAR([Data da Aprovação]),"")</f>
        <v>2005</v>
      </c>
      <c r="H5365" s="106">
        <f>Tabela9[[#This Row],[Valor do Provento R$]]/Tabela9[[#This Row],[Provento por 1 ou 1000 Ações]]</f>
        <v>2.8575151999999998E-4</v>
      </c>
    </row>
    <row r="5366" spans="1:8">
      <c r="A5366" s="118" t="s">
        <v>1637</v>
      </c>
      <c r="B5366" s="116" t="s">
        <v>1488</v>
      </c>
      <c r="C5366" s="138">
        <v>38470</v>
      </c>
      <c r="D5366" s="139">
        <v>1.6362649999999999E-2</v>
      </c>
      <c r="E5366" s="118">
        <v>1000</v>
      </c>
      <c r="F5366" s="118" t="s">
        <v>1496</v>
      </c>
      <c r="G5366" s="113">
        <f>IF([Data da Aprovação]&lt;&gt;"ESTATUTÁRIO",YEAR([Data da Aprovação]),"")</f>
        <v>2005</v>
      </c>
      <c r="H5366" s="106">
        <f>Tabela9[[#This Row],[Valor do Provento R$]]/Tabela9[[#This Row],[Provento por 1 ou 1000 Ações]]</f>
        <v>1.6362649999999998E-5</v>
      </c>
    </row>
    <row r="5367" spans="1:8">
      <c r="A5367" s="119" t="s">
        <v>1637</v>
      </c>
      <c r="B5367" s="117" t="s">
        <v>1488</v>
      </c>
      <c r="C5367" s="140">
        <v>38833</v>
      </c>
      <c r="D5367" s="141">
        <v>0.33824149999999997</v>
      </c>
      <c r="E5367" s="119">
        <v>1000</v>
      </c>
      <c r="F5367" s="119" t="s">
        <v>1492</v>
      </c>
      <c r="G5367" s="114">
        <f>IF([Data da Aprovação]&lt;&gt;"ESTATUTÁRIO",YEAR([Data da Aprovação]),"")</f>
        <v>2006</v>
      </c>
      <c r="H5367" s="106">
        <f>Tabela9[[#This Row],[Valor do Provento R$]]/Tabela9[[#This Row],[Provento por 1 ou 1000 Ações]]</f>
        <v>3.3824149999999998E-4</v>
      </c>
    </row>
    <row r="5368" spans="1:8">
      <c r="A5368" s="118" t="s">
        <v>1637</v>
      </c>
      <c r="B5368" s="116" t="s">
        <v>1488</v>
      </c>
      <c r="C5368" s="138">
        <v>38833</v>
      </c>
      <c r="D5368" s="139">
        <v>1.7080919999999999E-2</v>
      </c>
      <c r="E5368" s="118">
        <v>1000</v>
      </c>
      <c r="F5368" s="118" t="s">
        <v>1496</v>
      </c>
      <c r="G5368" s="113">
        <f>IF([Data da Aprovação]&lt;&gt;"ESTATUTÁRIO",YEAR([Data da Aprovação]),"")</f>
        <v>2006</v>
      </c>
      <c r="H5368" s="106">
        <f>Tabela9[[#This Row],[Valor do Provento R$]]/Tabela9[[#This Row],[Provento por 1 ou 1000 Ações]]</f>
        <v>1.7080919999999999E-5</v>
      </c>
    </row>
    <row r="5369" spans="1:8">
      <c r="A5369" s="119" t="s">
        <v>1637</v>
      </c>
      <c r="B5369" s="117" t="s">
        <v>1488</v>
      </c>
      <c r="C5369" s="140">
        <v>39202</v>
      </c>
      <c r="D5369" s="141">
        <v>0.26403570999999998</v>
      </c>
      <c r="E5369" s="119">
        <v>1000</v>
      </c>
      <c r="F5369" s="119" t="s">
        <v>1489</v>
      </c>
      <c r="G5369" s="114">
        <f>IF([Data da Aprovação]&lt;&gt;"ESTATUTÁRIO",YEAR([Data da Aprovação]),"")</f>
        <v>2007</v>
      </c>
      <c r="H5369" s="106">
        <f>Tabela9[[#This Row],[Valor do Provento R$]]/Tabela9[[#This Row],[Provento por 1 ou 1000 Ações]]</f>
        <v>2.6403570999999996E-4</v>
      </c>
    </row>
    <row r="5370" spans="1:8">
      <c r="A5370" s="118" t="s">
        <v>1637</v>
      </c>
      <c r="B5370" s="116" t="s">
        <v>1488</v>
      </c>
      <c r="C5370" s="138">
        <v>39202</v>
      </c>
      <c r="D5370" s="139">
        <v>1.059216E-2</v>
      </c>
      <c r="E5370" s="118">
        <v>1000</v>
      </c>
      <c r="F5370" s="118" t="s">
        <v>1496</v>
      </c>
      <c r="G5370" s="113">
        <f>IF([Data da Aprovação]&lt;&gt;"ESTATUTÁRIO",YEAR([Data da Aprovação]),"")</f>
        <v>2007</v>
      </c>
      <c r="H5370" s="106">
        <f>Tabela9[[#This Row],[Valor do Provento R$]]/Tabela9[[#This Row],[Provento por 1 ou 1000 Ações]]</f>
        <v>1.0592160000000001E-5</v>
      </c>
    </row>
    <row r="5371" spans="1:8">
      <c r="A5371" s="119" t="s">
        <v>1637</v>
      </c>
      <c r="B5371" s="117" t="s">
        <v>1488</v>
      </c>
      <c r="C5371" s="140">
        <v>39568</v>
      </c>
      <c r="D5371" s="141">
        <v>0.4015552</v>
      </c>
      <c r="E5371" s="119">
        <v>1</v>
      </c>
      <c r="F5371" s="119" t="s">
        <v>1489</v>
      </c>
      <c r="G5371" s="114">
        <f>IF([Data da Aprovação]&lt;&gt;"ESTATUTÁRIO",YEAR([Data da Aprovação]),"")</f>
        <v>2008</v>
      </c>
      <c r="H5371" s="106">
        <f>Tabela9[[#This Row],[Valor do Provento R$]]/Tabela9[[#This Row],[Provento por 1 ou 1000 Ações]]</f>
        <v>0.4015552</v>
      </c>
    </row>
    <row r="5372" spans="1:8">
      <c r="A5372" s="118" t="s">
        <v>1637</v>
      </c>
      <c r="B5372" s="116" t="s">
        <v>1488</v>
      </c>
      <c r="C5372" s="138">
        <v>39568</v>
      </c>
      <c r="D5372" s="139">
        <v>1.4503780000000001E-2</v>
      </c>
      <c r="E5372" s="118">
        <v>1</v>
      </c>
      <c r="F5372" s="118" t="s">
        <v>1496</v>
      </c>
      <c r="G5372" s="113">
        <f>IF([Data da Aprovação]&lt;&gt;"ESTATUTÁRIO",YEAR([Data da Aprovação]),"")</f>
        <v>2008</v>
      </c>
      <c r="H5372" s="106">
        <f>Tabela9[[#This Row],[Valor do Provento R$]]/Tabela9[[#This Row],[Provento por 1 ou 1000 Ações]]</f>
        <v>1.4503780000000001E-2</v>
      </c>
    </row>
    <row r="5373" spans="1:8">
      <c r="A5373" s="119" t="s">
        <v>1637</v>
      </c>
      <c r="B5373" s="117" t="s">
        <v>1488</v>
      </c>
      <c r="C5373" s="140">
        <v>39933</v>
      </c>
      <c r="D5373" s="141">
        <v>1.4848837339600001</v>
      </c>
      <c r="E5373" s="119">
        <v>1</v>
      </c>
      <c r="F5373" s="119" t="s">
        <v>1489</v>
      </c>
      <c r="G5373" s="114">
        <f>IF([Data da Aprovação]&lt;&gt;"ESTATUTÁRIO",YEAR([Data da Aprovação]),"")</f>
        <v>2009</v>
      </c>
      <c r="H5373" s="106">
        <f>Tabela9[[#This Row],[Valor do Provento R$]]/Tabela9[[#This Row],[Provento por 1 ou 1000 Ações]]</f>
        <v>1.4848837339600001</v>
      </c>
    </row>
    <row r="5374" spans="1:8">
      <c r="A5374" s="118" t="s">
        <v>1637</v>
      </c>
      <c r="B5374" s="116" t="s">
        <v>1488</v>
      </c>
      <c r="C5374" s="138">
        <v>39933</v>
      </c>
      <c r="D5374" s="139">
        <v>5.7396020319999998E-2</v>
      </c>
      <c r="E5374" s="118">
        <v>1</v>
      </c>
      <c r="F5374" s="118" t="s">
        <v>1496</v>
      </c>
      <c r="G5374" s="113">
        <f>IF([Data da Aprovação]&lt;&gt;"ESTATUTÁRIO",YEAR([Data da Aprovação]),"")</f>
        <v>2009</v>
      </c>
      <c r="H5374" s="106">
        <f>Tabela9[[#This Row],[Valor do Provento R$]]/Tabela9[[#This Row],[Provento por 1 ou 1000 Ações]]</f>
        <v>5.7396020319999998E-2</v>
      </c>
    </row>
    <row r="5375" spans="1:8">
      <c r="A5375" s="119" t="s">
        <v>1637</v>
      </c>
      <c r="B5375" s="117" t="s">
        <v>1488</v>
      </c>
      <c r="C5375" s="140">
        <v>40200</v>
      </c>
      <c r="D5375" s="141">
        <v>0.24399505599999999</v>
      </c>
      <c r="E5375" s="119">
        <v>1</v>
      </c>
      <c r="F5375" s="119" t="s">
        <v>1492</v>
      </c>
      <c r="G5375" s="114">
        <f>IF([Data da Aprovação]&lt;&gt;"ESTATUTÁRIO",YEAR([Data da Aprovação]),"")</f>
        <v>2010</v>
      </c>
      <c r="H5375" s="106">
        <f>Tabela9[[#This Row],[Valor do Provento R$]]/Tabela9[[#This Row],[Provento por 1 ou 1000 Ações]]</f>
        <v>0.24399505599999999</v>
      </c>
    </row>
    <row r="5376" spans="1:8">
      <c r="A5376" s="118" t="s">
        <v>1637</v>
      </c>
      <c r="B5376" s="116" t="s">
        <v>1488</v>
      </c>
      <c r="C5376" s="138">
        <v>40200</v>
      </c>
      <c r="D5376" s="139">
        <v>2.5970678920000001</v>
      </c>
      <c r="E5376" s="118">
        <v>1</v>
      </c>
      <c r="F5376" s="118" t="s">
        <v>1496</v>
      </c>
      <c r="G5376" s="113">
        <f>IF([Data da Aprovação]&lt;&gt;"ESTATUTÁRIO",YEAR([Data da Aprovação]),"")</f>
        <v>2010</v>
      </c>
      <c r="H5376" s="106">
        <f>Tabela9[[#This Row],[Valor do Provento R$]]/Tabela9[[#This Row],[Provento por 1 ou 1000 Ações]]</f>
        <v>2.5970678920000001</v>
      </c>
    </row>
    <row r="5377" spans="1:8">
      <c r="A5377" s="119" t="s">
        <v>1637</v>
      </c>
      <c r="B5377" s="117" t="s">
        <v>1488</v>
      </c>
      <c r="C5377" s="140">
        <v>40200</v>
      </c>
      <c r="D5377" s="141">
        <v>0.24399505599999999</v>
      </c>
      <c r="E5377" s="119">
        <v>1</v>
      </c>
      <c r="F5377" s="119" t="s">
        <v>1492</v>
      </c>
      <c r="G5377" s="114">
        <f>IF([Data da Aprovação]&lt;&gt;"ESTATUTÁRIO",YEAR([Data da Aprovação]),"")</f>
        <v>2010</v>
      </c>
      <c r="H5377" s="106">
        <f>Tabela9[[#This Row],[Valor do Provento R$]]/Tabela9[[#This Row],[Provento por 1 ou 1000 Ações]]</f>
        <v>0.24399505599999999</v>
      </c>
    </row>
    <row r="5378" spans="1:8">
      <c r="A5378" s="118" t="s">
        <v>1637</v>
      </c>
      <c r="B5378" s="116" t="s">
        <v>1488</v>
      </c>
      <c r="C5378" s="138">
        <v>40200</v>
      </c>
      <c r="D5378" s="139">
        <v>2.5970678920000001</v>
      </c>
      <c r="E5378" s="118">
        <v>1</v>
      </c>
      <c r="F5378" s="118" t="s">
        <v>1496</v>
      </c>
      <c r="G5378" s="113">
        <f>IF([Data da Aprovação]&lt;&gt;"ESTATUTÁRIO",YEAR([Data da Aprovação]),"")</f>
        <v>2010</v>
      </c>
      <c r="H5378" s="106">
        <f>Tabela9[[#This Row],[Valor do Provento R$]]/Tabela9[[#This Row],[Provento por 1 ou 1000 Ações]]</f>
        <v>2.5970678920000001</v>
      </c>
    </row>
    <row r="5379" spans="1:8">
      <c r="A5379" s="119" t="s">
        <v>1637</v>
      </c>
      <c r="B5379" s="117" t="s">
        <v>1488</v>
      </c>
      <c r="C5379" s="140">
        <v>40200</v>
      </c>
      <c r="D5379" s="141">
        <v>0.24399505599999999</v>
      </c>
      <c r="E5379" s="119">
        <v>1</v>
      </c>
      <c r="F5379" s="119" t="s">
        <v>1492</v>
      </c>
      <c r="G5379" s="114">
        <f>IF([Data da Aprovação]&lt;&gt;"ESTATUTÁRIO",YEAR([Data da Aprovação]),"")</f>
        <v>2010</v>
      </c>
      <c r="H5379" s="106">
        <f>Tabela9[[#This Row],[Valor do Provento R$]]/Tabela9[[#This Row],[Provento por 1 ou 1000 Ações]]</f>
        <v>0.24399505599999999</v>
      </c>
    </row>
    <row r="5380" spans="1:8">
      <c r="A5380" s="118" t="s">
        <v>1637</v>
      </c>
      <c r="B5380" s="116" t="s">
        <v>1488</v>
      </c>
      <c r="C5380" s="138">
        <v>40200</v>
      </c>
      <c r="D5380" s="139">
        <v>2.5970678920000001</v>
      </c>
      <c r="E5380" s="118">
        <v>1</v>
      </c>
      <c r="F5380" s="118" t="s">
        <v>1496</v>
      </c>
      <c r="G5380" s="113">
        <f>IF([Data da Aprovação]&lt;&gt;"ESTATUTÁRIO",YEAR([Data da Aprovação]),"")</f>
        <v>2010</v>
      </c>
      <c r="H5380" s="106">
        <f>Tabela9[[#This Row],[Valor do Provento R$]]/Tabela9[[#This Row],[Provento por 1 ou 1000 Ações]]</f>
        <v>2.5970678920000001</v>
      </c>
    </row>
    <row r="5381" spans="1:8">
      <c r="A5381" s="119" t="s">
        <v>1637</v>
      </c>
      <c r="B5381" s="117" t="s">
        <v>1488</v>
      </c>
      <c r="C5381" s="140">
        <v>40200</v>
      </c>
      <c r="D5381" s="141">
        <v>0.24399505599999999</v>
      </c>
      <c r="E5381" s="119">
        <v>1</v>
      </c>
      <c r="F5381" s="119" t="s">
        <v>1492</v>
      </c>
      <c r="G5381" s="114">
        <f>IF([Data da Aprovação]&lt;&gt;"ESTATUTÁRIO",YEAR([Data da Aprovação]),"")</f>
        <v>2010</v>
      </c>
      <c r="H5381" s="106">
        <f>Tabela9[[#This Row],[Valor do Provento R$]]/Tabela9[[#This Row],[Provento por 1 ou 1000 Ações]]</f>
        <v>0.24399505599999999</v>
      </c>
    </row>
    <row r="5382" spans="1:8">
      <c r="A5382" s="118" t="s">
        <v>1637</v>
      </c>
      <c r="B5382" s="116" t="s">
        <v>1488</v>
      </c>
      <c r="C5382" s="138">
        <v>40200</v>
      </c>
      <c r="D5382" s="139">
        <v>2.5970678920000001</v>
      </c>
      <c r="E5382" s="118">
        <v>1</v>
      </c>
      <c r="F5382" s="118" t="s">
        <v>1496</v>
      </c>
      <c r="G5382" s="113">
        <f>IF([Data da Aprovação]&lt;&gt;"ESTATUTÁRIO",YEAR([Data da Aprovação]),"")</f>
        <v>2010</v>
      </c>
      <c r="H5382" s="106">
        <f>Tabela9[[#This Row],[Valor do Provento R$]]/Tabela9[[#This Row],[Provento por 1 ou 1000 Ações]]</f>
        <v>2.5970678920000001</v>
      </c>
    </row>
    <row r="5383" spans="1:8">
      <c r="A5383" s="119" t="s">
        <v>1637</v>
      </c>
      <c r="B5383" s="117" t="s">
        <v>1488</v>
      </c>
      <c r="C5383" s="140">
        <v>40298</v>
      </c>
      <c r="D5383" s="141">
        <v>0.40966315399999997</v>
      </c>
      <c r="E5383" s="119">
        <v>1</v>
      </c>
      <c r="F5383" s="119" t="s">
        <v>1489</v>
      </c>
      <c r="G5383" s="114">
        <f>IF([Data da Aprovação]&lt;&gt;"ESTATUTÁRIO",YEAR([Data da Aprovação]),"")</f>
        <v>2010</v>
      </c>
      <c r="H5383" s="106">
        <f>Tabela9[[#This Row],[Valor do Provento R$]]/Tabela9[[#This Row],[Provento por 1 ou 1000 Ações]]</f>
        <v>0.40966315399999997</v>
      </c>
    </row>
    <row r="5384" spans="1:8">
      <c r="A5384" s="118" t="s">
        <v>1637</v>
      </c>
      <c r="B5384" s="116" t="s">
        <v>1488</v>
      </c>
      <c r="C5384" s="138">
        <v>40298</v>
      </c>
      <c r="D5384" s="139">
        <v>1.1231659999999999E-2</v>
      </c>
      <c r="E5384" s="118">
        <v>1</v>
      </c>
      <c r="F5384" s="118" t="s">
        <v>1496</v>
      </c>
      <c r="G5384" s="113">
        <f>IF([Data da Aprovação]&lt;&gt;"ESTATUTÁRIO",YEAR([Data da Aprovação]),"")</f>
        <v>2010</v>
      </c>
      <c r="H5384" s="106">
        <f>Tabela9[[#This Row],[Valor do Provento R$]]/Tabela9[[#This Row],[Provento por 1 ou 1000 Ações]]</f>
        <v>1.1231659999999999E-2</v>
      </c>
    </row>
    <row r="5385" spans="1:8">
      <c r="A5385" s="119" t="s">
        <v>1637</v>
      </c>
      <c r="B5385" s="117" t="s">
        <v>1488</v>
      </c>
      <c r="C5385" s="140">
        <v>40710</v>
      </c>
      <c r="D5385" s="141">
        <v>0.83224516954000005</v>
      </c>
      <c r="E5385" s="119">
        <v>1</v>
      </c>
      <c r="F5385" s="119" t="s">
        <v>1489</v>
      </c>
      <c r="G5385" s="114">
        <f>IF([Data da Aprovação]&lt;&gt;"ESTATUTÁRIO",YEAR([Data da Aprovação]),"")</f>
        <v>2011</v>
      </c>
      <c r="H5385" s="106">
        <f>Tabela9[[#This Row],[Valor do Provento R$]]/Tabela9[[#This Row],[Provento por 1 ou 1000 Ações]]</f>
        <v>0.83224516954000005</v>
      </c>
    </row>
    <row r="5386" spans="1:8">
      <c r="A5386" s="118" t="s">
        <v>1637</v>
      </c>
      <c r="B5386" s="116" t="s">
        <v>1488</v>
      </c>
      <c r="C5386" s="138">
        <v>40710</v>
      </c>
      <c r="D5386" s="139">
        <v>4.2361683730000002E-2</v>
      </c>
      <c r="E5386" s="118">
        <v>1</v>
      </c>
      <c r="F5386" s="118" t="s">
        <v>1496</v>
      </c>
      <c r="G5386" s="113">
        <f>IF([Data da Aprovação]&lt;&gt;"ESTATUTÁRIO",YEAR([Data da Aprovação]),"")</f>
        <v>2011</v>
      </c>
      <c r="H5386" s="106">
        <f>Tabela9[[#This Row],[Valor do Provento R$]]/Tabela9[[#This Row],[Provento por 1 ou 1000 Ações]]</f>
        <v>4.2361683730000002E-2</v>
      </c>
    </row>
    <row r="5387" spans="1:8">
      <c r="A5387" s="119" t="s">
        <v>1637</v>
      </c>
      <c r="B5387" s="117" t="s">
        <v>1488</v>
      </c>
      <c r="C5387" s="140">
        <v>41047</v>
      </c>
      <c r="D5387" s="141">
        <v>1.231779162</v>
      </c>
      <c r="E5387" s="119">
        <v>1</v>
      </c>
      <c r="F5387" s="119" t="s">
        <v>1489</v>
      </c>
      <c r="G5387" s="114">
        <f>IF([Data da Aprovação]&lt;&gt;"ESTATUTÁRIO",YEAR([Data da Aprovação]),"")</f>
        <v>2012</v>
      </c>
      <c r="H5387" s="106">
        <f>Tabela9[[#This Row],[Valor do Provento R$]]/Tabela9[[#This Row],[Provento por 1 ou 1000 Ações]]</f>
        <v>1.231779162</v>
      </c>
    </row>
    <row r="5388" spans="1:8">
      <c r="A5388" s="118" t="s">
        <v>1637</v>
      </c>
      <c r="B5388" s="116" t="s">
        <v>1488</v>
      </c>
      <c r="C5388" s="138">
        <v>41047</v>
      </c>
      <c r="D5388" s="139">
        <v>4.4287099000000003E-2</v>
      </c>
      <c r="E5388" s="118">
        <v>1</v>
      </c>
      <c r="F5388" s="118" t="s">
        <v>1496</v>
      </c>
      <c r="G5388" s="113">
        <f>IF([Data da Aprovação]&lt;&gt;"ESTATUTÁRIO",YEAR([Data da Aprovação]),"")</f>
        <v>2012</v>
      </c>
      <c r="H5388" s="106">
        <f>Tabela9[[#This Row],[Valor do Provento R$]]/Tabela9[[#This Row],[Provento por 1 ou 1000 Ações]]</f>
        <v>4.4287099000000003E-2</v>
      </c>
    </row>
    <row r="5389" spans="1:8">
      <c r="A5389" s="119" t="s">
        <v>1637</v>
      </c>
      <c r="B5389" s="117" t="s">
        <v>1488</v>
      </c>
      <c r="C5389" s="140">
        <v>41394</v>
      </c>
      <c r="D5389" s="141">
        <v>0.39921083699999999</v>
      </c>
      <c r="E5389" s="119">
        <v>1</v>
      </c>
      <c r="F5389" s="119" t="s">
        <v>1489</v>
      </c>
      <c r="G5389" s="114">
        <f>IF([Data da Aprovação]&lt;&gt;"ESTATUTÁRIO",YEAR([Data da Aprovação]),"")</f>
        <v>2013</v>
      </c>
      <c r="H5389" s="106">
        <f>Tabela9[[#This Row],[Valor do Provento R$]]/Tabela9[[#This Row],[Provento por 1 ou 1000 Ações]]</f>
        <v>0.39921083699999999</v>
      </c>
    </row>
    <row r="5390" spans="1:8">
      <c r="A5390" s="118" t="s">
        <v>1637</v>
      </c>
      <c r="B5390" s="116" t="s">
        <v>1488</v>
      </c>
      <c r="C5390" s="138">
        <v>41394</v>
      </c>
      <c r="D5390" s="139">
        <v>9.3172640000000004E-3</v>
      </c>
      <c r="E5390" s="118">
        <v>1</v>
      </c>
      <c r="F5390" s="118" t="s">
        <v>1496</v>
      </c>
      <c r="G5390" s="113">
        <f>IF([Data da Aprovação]&lt;&gt;"ESTATUTÁRIO",YEAR([Data da Aprovação]),"")</f>
        <v>2013</v>
      </c>
      <c r="H5390" s="106">
        <f>Tabela9[[#This Row],[Valor do Provento R$]]/Tabela9[[#This Row],[Provento por 1 ou 1000 Ações]]</f>
        <v>9.3172640000000004E-3</v>
      </c>
    </row>
    <row r="5391" spans="1:8">
      <c r="A5391" s="119" t="s">
        <v>1637</v>
      </c>
      <c r="B5391" s="117" t="s">
        <v>1502</v>
      </c>
      <c r="C5391" s="140">
        <v>35180</v>
      </c>
      <c r="D5391" s="141">
        <v>22.664636999999999</v>
      </c>
      <c r="E5391" s="119">
        <v>1000</v>
      </c>
      <c r="F5391" s="119" t="s">
        <v>1492</v>
      </c>
      <c r="G5391" s="114">
        <f>IF([Data da Aprovação]&lt;&gt;"ESTATUTÁRIO",YEAR([Data da Aprovação]),"")</f>
        <v>1996</v>
      </c>
      <c r="H5391" s="106">
        <f>Tabela9[[#This Row],[Valor do Provento R$]]/Tabela9[[#This Row],[Provento por 1 ou 1000 Ações]]</f>
        <v>2.2664636999999998E-2</v>
      </c>
    </row>
    <row r="5392" spans="1:8">
      <c r="A5392" s="118" t="s">
        <v>1637</v>
      </c>
      <c r="B5392" s="116" t="s">
        <v>1502</v>
      </c>
      <c r="C5392" s="138">
        <v>35549</v>
      </c>
      <c r="D5392" s="139">
        <v>9.3565900000000006</v>
      </c>
      <c r="E5392" s="118">
        <v>1000</v>
      </c>
      <c r="F5392" s="118" t="s">
        <v>1489</v>
      </c>
      <c r="G5392" s="113">
        <f>IF([Data da Aprovação]&lt;&gt;"ESTATUTÁRIO",YEAR([Data da Aprovação]),"")</f>
        <v>1997</v>
      </c>
      <c r="H5392" s="106">
        <f>Tabela9[[#This Row],[Valor do Provento R$]]/Tabela9[[#This Row],[Provento por 1 ou 1000 Ações]]</f>
        <v>9.3565900000000014E-3</v>
      </c>
    </row>
    <row r="5393" spans="1:8">
      <c r="A5393" s="119" t="s">
        <v>1637</v>
      </c>
      <c r="B5393" s="117" t="s">
        <v>1502</v>
      </c>
      <c r="C5393" s="140">
        <v>35549</v>
      </c>
      <c r="D5393" s="141">
        <v>18.131886999999999</v>
      </c>
      <c r="E5393" s="119">
        <v>1000</v>
      </c>
      <c r="F5393" s="119" t="s">
        <v>1492</v>
      </c>
      <c r="G5393" s="114">
        <f>IF([Data da Aprovação]&lt;&gt;"ESTATUTÁRIO",YEAR([Data da Aprovação]),"")</f>
        <v>1997</v>
      </c>
      <c r="H5393" s="106">
        <f>Tabela9[[#This Row],[Valor do Provento R$]]/Tabela9[[#This Row],[Provento por 1 ou 1000 Ações]]</f>
        <v>1.8131886999999999E-2</v>
      </c>
    </row>
    <row r="5394" spans="1:8">
      <c r="A5394" s="118" t="s">
        <v>1637</v>
      </c>
      <c r="B5394" s="116" t="s">
        <v>1502</v>
      </c>
      <c r="C5394" s="138">
        <v>35888</v>
      </c>
      <c r="D5394" s="139">
        <v>3.5226000000000002</v>
      </c>
      <c r="E5394" s="118">
        <v>1000</v>
      </c>
      <c r="F5394" s="118" t="s">
        <v>1489</v>
      </c>
      <c r="G5394" s="113">
        <f>IF([Data da Aprovação]&lt;&gt;"ESTATUTÁRIO",YEAR([Data da Aprovação]),"")</f>
        <v>1998</v>
      </c>
      <c r="H5394" s="106">
        <f>Tabela9[[#This Row],[Valor do Provento R$]]/Tabela9[[#This Row],[Provento por 1 ou 1000 Ações]]</f>
        <v>3.5226000000000003E-3</v>
      </c>
    </row>
    <row r="5395" spans="1:8">
      <c r="A5395" s="119" t="s">
        <v>1637</v>
      </c>
      <c r="B5395" s="117" t="s">
        <v>1502</v>
      </c>
      <c r="C5395" s="140">
        <v>36256</v>
      </c>
      <c r="D5395" s="141">
        <v>2.3274168999999998</v>
      </c>
      <c r="E5395" s="119">
        <v>1000</v>
      </c>
      <c r="F5395" s="119" t="s">
        <v>1492</v>
      </c>
      <c r="G5395" s="114">
        <f>IF([Data da Aprovação]&lt;&gt;"ESTATUTÁRIO",YEAR([Data da Aprovação]),"")</f>
        <v>1999</v>
      </c>
      <c r="H5395" s="106">
        <f>Tabela9[[#This Row],[Valor do Provento R$]]/Tabela9[[#This Row],[Provento por 1 ou 1000 Ações]]</f>
        <v>2.3274169E-3</v>
      </c>
    </row>
    <row r="5396" spans="1:8">
      <c r="A5396" s="118" t="s">
        <v>1637</v>
      </c>
      <c r="B5396" s="116" t="s">
        <v>1502</v>
      </c>
      <c r="C5396" s="138">
        <v>36523</v>
      </c>
      <c r="D5396" s="139">
        <v>3</v>
      </c>
      <c r="E5396" s="118">
        <v>1000</v>
      </c>
      <c r="F5396" s="118" t="s">
        <v>1489</v>
      </c>
      <c r="G5396" s="113">
        <f>IF([Data da Aprovação]&lt;&gt;"ESTATUTÁRIO",YEAR([Data da Aprovação]),"")</f>
        <v>1999</v>
      </c>
      <c r="H5396" s="106">
        <f>Tabela9[[#This Row],[Valor do Provento R$]]/Tabela9[[#This Row],[Provento por 1 ou 1000 Ações]]</f>
        <v>3.0000000000000001E-3</v>
      </c>
    </row>
    <row r="5397" spans="1:8">
      <c r="A5397" s="119" t="s">
        <v>1637</v>
      </c>
      <c r="B5397" s="117" t="s">
        <v>1502</v>
      </c>
      <c r="C5397" s="140">
        <v>36523</v>
      </c>
      <c r="D5397" s="141">
        <v>0.60923214999999997</v>
      </c>
      <c r="E5397" s="119">
        <v>1000</v>
      </c>
      <c r="F5397" s="119" t="s">
        <v>1496</v>
      </c>
      <c r="G5397" s="114">
        <f>IF([Data da Aprovação]&lt;&gt;"ESTATUTÁRIO",YEAR([Data da Aprovação]),"")</f>
        <v>1999</v>
      </c>
      <c r="H5397" s="106">
        <f>Tabela9[[#This Row],[Valor do Provento R$]]/Tabela9[[#This Row],[Provento por 1 ou 1000 Ações]]</f>
        <v>6.0923214999999997E-4</v>
      </c>
    </row>
    <row r="5398" spans="1:8">
      <c r="A5398" s="118" t="s">
        <v>1637</v>
      </c>
      <c r="B5398" s="116" t="s">
        <v>1502</v>
      </c>
      <c r="C5398" s="138">
        <v>36887</v>
      </c>
      <c r="D5398" s="139">
        <v>3.60923214</v>
      </c>
      <c r="E5398" s="118">
        <v>1000</v>
      </c>
      <c r="F5398" s="118" t="s">
        <v>1489</v>
      </c>
      <c r="G5398" s="113">
        <f>IF([Data da Aprovação]&lt;&gt;"ESTATUTÁRIO",YEAR([Data da Aprovação]),"")</f>
        <v>2000</v>
      </c>
      <c r="H5398" s="106">
        <f>Tabela9[[#This Row],[Valor do Provento R$]]/Tabela9[[#This Row],[Provento por 1 ou 1000 Ações]]</f>
        <v>3.6092321399999999E-3</v>
      </c>
    </row>
    <row r="5399" spans="1:8">
      <c r="A5399" s="119" t="s">
        <v>1637</v>
      </c>
      <c r="B5399" s="117" t="s">
        <v>1502</v>
      </c>
      <c r="C5399" s="140">
        <v>36887</v>
      </c>
      <c r="D5399" s="141">
        <v>1E-8</v>
      </c>
      <c r="E5399" s="119">
        <v>1000</v>
      </c>
      <c r="F5399" s="119" t="s">
        <v>1496</v>
      </c>
      <c r="G5399" s="114">
        <f>IF([Data da Aprovação]&lt;&gt;"ESTATUTÁRIO",YEAR([Data da Aprovação]),"")</f>
        <v>2000</v>
      </c>
      <c r="H5399" s="106">
        <f>Tabela9[[#This Row],[Valor do Provento R$]]/Tabela9[[#This Row],[Provento por 1 ou 1000 Ações]]</f>
        <v>1.0000000000000001E-11</v>
      </c>
    </row>
    <row r="5400" spans="1:8">
      <c r="A5400" s="118" t="s">
        <v>1637</v>
      </c>
      <c r="B5400" s="116" t="s">
        <v>1502</v>
      </c>
      <c r="C5400" s="138">
        <v>37246</v>
      </c>
      <c r="D5400" s="139">
        <v>3.60923214</v>
      </c>
      <c r="E5400" s="118">
        <v>1000</v>
      </c>
      <c r="F5400" s="118" t="s">
        <v>1489</v>
      </c>
      <c r="G5400" s="113">
        <f>IF([Data da Aprovação]&lt;&gt;"ESTATUTÁRIO",YEAR([Data da Aprovação]),"")</f>
        <v>2001</v>
      </c>
      <c r="H5400" s="106">
        <f>Tabela9[[#This Row],[Valor do Provento R$]]/Tabela9[[#This Row],[Provento por 1 ou 1000 Ações]]</f>
        <v>3.6092321399999999E-3</v>
      </c>
    </row>
    <row r="5401" spans="1:8">
      <c r="A5401" s="119" t="s">
        <v>1637</v>
      </c>
      <c r="B5401" s="117" t="s">
        <v>1502</v>
      </c>
      <c r="C5401" s="140">
        <v>37246</v>
      </c>
      <c r="D5401" s="141">
        <v>1E-8</v>
      </c>
      <c r="E5401" s="119">
        <v>1000</v>
      </c>
      <c r="F5401" s="119" t="s">
        <v>1496</v>
      </c>
      <c r="G5401" s="114">
        <f>IF([Data da Aprovação]&lt;&gt;"ESTATUTÁRIO",YEAR([Data da Aprovação]),"")</f>
        <v>2001</v>
      </c>
      <c r="H5401" s="106">
        <f>Tabela9[[#This Row],[Valor do Provento R$]]/Tabela9[[#This Row],[Provento por 1 ou 1000 Ações]]</f>
        <v>1.0000000000000001E-11</v>
      </c>
    </row>
    <row r="5402" spans="1:8">
      <c r="A5402" s="118" t="s">
        <v>1637</v>
      </c>
      <c r="B5402" s="116" t="s">
        <v>1502</v>
      </c>
      <c r="C5402" s="138">
        <v>37342</v>
      </c>
      <c r="D5402" s="139">
        <v>0.32933885000000002</v>
      </c>
      <c r="E5402" s="118">
        <v>1000</v>
      </c>
      <c r="F5402" s="118" t="s">
        <v>1489</v>
      </c>
      <c r="G5402" s="113">
        <f>IF([Data da Aprovação]&lt;&gt;"ESTATUTÁRIO",YEAR([Data da Aprovação]),"")</f>
        <v>2002</v>
      </c>
      <c r="H5402" s="106">
        <f>Tabela9[[#This Row],[Valor do Provento R$]]/Tabela9[[#This Row],[Provento por 1 ou 1000 Ações]]</f>
        <v>3.2933885E-4</v>
      </c>
    </row>
    <row r="5403" spans="1:8">
      <c r="A5403" s="119" t="s">
        <v>1637</v>
      </c>
      <c r="B5403" s="117" t="s">
        <v>1502</v>
      </c>
      <c r="C5403" s="140">
        <v>37342</v>
      </c>
      <c r="D5403" s="141">
        <v>1.3874839999999999E-2</v>
      </c>
      <c r="E5403" s="119">
        <v>1000</v>
      </c>
      <c r="F5403" s="119" t="s">
        <v>1496</v>
      </c>
      <c r="G5403" s="114">
        <f>IF([Data da Aprovação]&lt;&gt;"ESTATUTÁRIO",YEAR([Data da Aprovação]),"")</f>
        <v>2002</v>
      </c>
      <c r="H5403" s="106">
        <f>Tabela9[[#This Row],[Valor do Provento R$]]/Tabela9[[#This Row],[Provento por 1 ou 1000 Ações]]</f>
        <v>1.3874839999999999E-5</v>
      </c>
    </row>
    <row r="5404" spans="1:8">
      <c r="A5404" s="118" t="s">
        <v>1637</v>
      </c>
      <c r="B5404" s="116" t="s">
        <v>1502</v>
      </c>
      <c r="C5404" s="138">
        <v>37741</v>
      </c>
      <c r="D5404" s="139">
        <v>3.0678473300000002</v>
      </c>
      <c r="E5404" s="118">
        <v>1000</v>
      </c>
      <c r="F5404" s="118" t="s">
        <v>1492</v>
      </c>
      <c r="G5404" s="113">
        <f>IF([Data da Aprovação]&lt;&gt;"ESTATUTÁRIO",YEAR([Data da Aprovação]),"")</f>
        <v>2003</v>
      </c>
      <c r="H5404" s="106">
        <f>Tabela9[[#This Row],[Valor do Provento R$]]/Tabela9[[#This Row],[Provento por 1 ou 1000 Ações]]</f>
        <v>3.0678473300000003E-3</v>
      </c>
    </row>
    <row r="5405" spans="1:8">
      <c r="A5405" s="119" t="s">
        <v>1637</v>
      </c>
      <c r="B5405" s="117" t="s">
        <v>1502</v>
      </c>
      <c r="C5405" s="140">
        <v>37741</v>
      </c>
      <c r="D5405" s="141">
        <v>0.23794007</v>
      </c>
      <c r="E5405" s="119">
        <v>1000</v>
      </c>
      <c r="F5405" s="119" t="s">
        <v>1496</v>
      </c>
      <c r="G5405" s="114">
        <f>IF([Data da Aprovação]&lt;&gt;"ESTATUTÁRIO",YEAR([Data da Aprovação]),"")</f>
        <v>2003</v>
      </c>
      <c r="H5405" s="106">
        <f>Tabela9[[#This Row],[Valor do Provento R$]]/Tabela9[[#This Row],[Provento por 1 ou 1000 Ações]]</f>
        <v>2.3794007000000001E-4</v>
      </c>
    </row>
    <row r="5406" spans="1:8">
      <c r="A5406" s="118" t="s">
        <v>1637</v>
      </c>
      <c r="B5406" s="116" t="s">
        <v>1502</v>
      </c>
      <c r="C5406" s="138">
        <v>38106</v>
      </c>
      <c r="D5406" s="139">
        <v>3.0935960499999999</v>
      </c>
      <c r="E5406" s="118">
        <v>1000</v>
      </c>
      <c r="F5406" s="118" t="s">
        <v>1492</v>
      </c>
      <c r="G5406" s="113">
        <f>IF([Data da Aprovação]&lt;&gt;"ESTATUTÁRIO",YEAR([Data da Aprovação]),"")</f>
        <v>2004</v>
      </c>
      <c r="H5406" s="106">
        <f>Tabela9[[#This Row],[Valor do Provento R$]]/Tabela9[[#This Row],[Provento por 1 ou 1000 Ações]]</f>
        <v>3.0935960499999999E-3</v>
      </c>
    </row>
    <row r="5407" spans="1:8">
      <c r="A5407" s="119" t="s">
        <v>1637</v>
      </c>
      <c r="B5407" s="117" t="s">
        <v>1502</v>
      </c>
      <c r="C5407" s="140">
        <v>38106</v>
      </c>
      <c r="D5407" s="141">
        <v>0.156756325</v>
      </c>
      <c r="E5407" s="119">
        <v>1000</v>
      </c>
      <c r="F5407" s="119" t="s">
        <v>1496</v>
      </c>
      <c r="G5407" s="114">
        <f>IF([Data da Aprovação]&lt;&gt;"ESTATUTÁRIO",YEAR([Data da Aprovação]),"")</f>
        <v>2004</v>
      </c>
      <c r="H5407" s="106">
        <f>Tabela9[[#This Row],[Valor do Provento R$]]/Tabela9[[#This Row],[Provento por 1 ou 1000 Ações]]</f>
        <v>1.56756325E-4</v>
      </c>
    </row>
    <row r="5408" spans="1:8">
      <c r="A5408" s="118" t="s">
        <v>1637</v>
      </c>
      <c r="B5408" s="116" t="s">
        <v>1502</v>
      </c>
      <c r="C5408" s="138">
        <v>38470</v>
      </c>
      <c r="D5408" s="139">
        <v>3.63952476</v>
      </c>
      <c r="E5408" s="118">
        <v>1000</v>
      </c>
      <c r="F5408" s="118" t="s">
        <v>1489</v>
      </c>
      <c r="G5408" s="113">
        <f>IF([Data da Aprovação]&lt;&gt;"ESTATUTÁRIO",YEAR([Data da Aprovação]),"")</f>
        <v>2005</v>
      </c>
      <c r="H5408" s="106">
        <f>Tabela9[[#This Row],[Valor do Provento R$]]/Tabela9[[#This Row],[Provento por 1 ou 1000 Ações]]</f>
        <v>3.6395247599999999E-3</v>
      </c>
    </row>
    <row r="5409" spans="1:8">
      <c r="A5409" s="119" t="s">
        <v>1637</v>
      </c>
      <c r="B5409" s="117" t="s">
        <v>1502</v>
      </c>
      <c r="C5409" s="140">
        <v>38470</v>
      </c>
      <c r="D5409" s="141">
        <v>0.20840576</v>
      </c>
      <c r="E5409" s="119">
        <v>1000</v>
      </c>
      <c r="F5409" s="119" t="s">
        <v>1496</v>
      </c>
      <c r="G5409" s="114">
        <f>IF([Data da Aprovação]&lt;&gt;"ESTATUTÁRIO",YEAR([Data da Aprovação]),"")</f>
        <v>2005</v>
      </c>
      <c r="H5409" s="106">
        <f>Tabela9[[#This Row],[Valor do Provento R$]]/Tabela9[[#This Row],[Provento por 1 ou 1000 Ações]]</f>
        <v>2.0840575999999999E-4</v>
      </c>
    </row>
    <row r="5410" spans="1:8">
      <c r="A5410" s="118" t="s">
        <v>1637</v>
      </c>
      <c r="B5410" s="116" t="s">
        <v>1502</v>
      </c>
      <c r="C5410" s="138">
        <v>38833</v>
      </c>
      <c r="D5410" s="139">
        <v>3.4331454300000002</v>
      </c>
      <c r="E5410" s="118">
        <v>1000</v>
      </c>
      <c r="F5410" s="118" t="s">
        <v>1492</v>
      </c>
      <c r="G5410" s="113">
        <f>IF([Data da Aprovação]&lt;&gt;"ESTATUTÁRIO",YEAR([Data da Aprovação]),"")</f>
        <v>2006</v>
      </c>
      <c r="H5410" s="106">
        <f>Tabela9[[#This Row],[Valor do Provento R$]]/Tabela9[[#This Row],[Provento por 1 ou 1000 Ações]]</f>
        <v>3.4331454300000003E-3</v>
      </c>
    </row>
    <row r="5411" spans="1:8">
      <c r="A5411" s="119" t="s">
        <v>1637</v>
      </c>
      <c r="B5411" s="117" t="s">
        <v>1502</v>
      </c>
      <c r="C5411" s="140">
        <v>38833</v>
      </c>
      <c r="D5411" s="141">
        <v>0.17337109000000001</v>
      </c>
      <c r="E5411" s="119">
        <v>1000</v>
      </c>
      <c r="F5411" s="119" t="s">
        <v>1496</v>
      </c>
      <c r="G5411" s="114">
        <f>IF([Data da Aprovação]&lt;&gt;"ESTATUTÁRIO",YEAR([Data da Aprovação]),"")</f>
        <v>2006</v>
      </c>
      <c r="H5411" s="106">
        <f>Tabela9[[#This Row],[Valor do Provento R$]]/Tabela9[[#This Row],[Provento por 1 ou 1000 Ações]]</f>
        <v>1.7337109000000001E-4</v>
      </c>
    </row>
    <row r="5412" spans="1:8">
      <c r="A5412" s="118" t="s">
        <v>1637</v>
      </c>
      <c r="B5412" s="116" t="s">
        <v>1502</v>
      </c>
      <c r="C5412" s="138">
        <v>39202</v>
      </c>
      <c r="D5412" s="139">
        <v>4.0389946200000004</v>
      </c>
      <c r="E5412" s="118">
        <v>1000</v>
      </c>
      <c r="F5412" s="118" t="s">
        <v>1489</v>
      </c>
      <c r="G5412" s="113">
        <f>IF([Data da Aprovação]&lt;&gt;"ESTATUTÁRIO",YEAR([Data da Aprovação]),"")</f>
        <v>2007</v>
      </c>
      <c r="H5412" s="106">
        <f>Tabela9[[#This Row],[Valor do Provento R$]]/Tabela9[[#This Row],[Provento por 1 ou 1000 Ações]]</f>
        <v>4.0389946200000007E-3</v>
      </c>
    </row>
    <row r="5413" spans="1:8">
      <c r="A5413" s="119" t="s">
        <v>1637</v>
      </c>
      <c r="B5413" s="117" t="s">
        <v>1502</v>
      </c>
      <c r="C5413" s="140">
        <v>39204</v>
      </c>
      <c r="D5413" s="141">
        <v>0.16202986</v>
      </c>
      <c r="E5413" s="119">
        <v>1000</v>
      </c>
      <c r="F5413" s="119" t="s">
        <v>1496</v>
      </c>
      <c r="G5413" s="114">
        <f>IF([Data da Aprovação]&lt;&gt;"ESTATUTÁRIO",YEAR([Data da Aprovação]),"")</f>
        <v>2007</v>
      </c>
      <c r="H5413" s="106">
        <f>Tabela9[[#This Row],[Valor do Provento R$]]/Tabela9[[#This Row],[Provento por 1 ou 1000 Ações]]</f>
        <v>1.6202986000000001E-4</v>
      </c>
    </row>
    <row r="5414" spans="1:8">
      <c r="A5414" s="118" t="s">
        <v>1637</v>
      </c>
      <c r="B5414" s="116" t="s">
        <v>1502</v>
      </c>
      <c r="C5414" s="138">
        <v>39568</v>
      </c>
      <c r="D5414" s="139">
        <v>2.0194973100000002</v>
      </c>
      <c r="E5414" s="118">
        <v>1</v>
      </c>
      <c r="F5414" s="118" t="s">
        <v>1489</v>
      </c>
      <c r="G5414" s="113">
        <f>IF([Data da Aprovação]&lt;&gt;"ESTATUTÁRIO",YEAR([Data da Aprovação]),"")</f>
        <v>2008</v>
      </c>
      <c r="H5414" s="106">
        <f>Tabela9[[#This Row],[Valor do Provento R$]]/Tabela9[[#This Row],[Provento por 1 ou 1000 Ações]]</f>
        <v>2.0194973100000002</v>
      </c>
    </row>
    <row r="5415" spans="1:8">
      <c r="A5415" s="119" t="s">
        <v>1637</v>
      </c>
      <c r="B5415" s="117" t="s">
        <v>1502</v>
      </c>
      <c r="C5415" s="140">
        <v>39568</v>
      </c>
      <c r="D5415" s="141">
        <v>7.2942309999999996E-2</v>
      </c>
      <c r="E5415" s="119">
        <v>1</v>
      </c>
      <c r="F5415" s="119" t="s">
        <v>1496</v>
      </c>
      <c r="G5415" s="114">
        <f>IF([Data da Aprovação]&lt;&gt;"ESTATUTÁRIO",YEAR([Data da Aprovação]),"")</f>
        <v>2008</v>
      </c>
      <c r="H5415" s="106">
        <f>Tabela9[[#This Row],[Valor do Provento R$]]/Tabela9[[#This Row],[Provento por 1 ou 1000 Ações]]</f>
        <v>7.2942309999999996E-2</v>
      </c>
    </row>
    <row r="5416" spans="1:8">
      <c r="A5416" s="118" t="s">
        <v>1637</v>
      </c>
      <c r="B5416" s="116" t="s">
        <v>1502</v>
      </c>
      <c r="C5416" s="138">
        <v>39933</v>
      </c>
      <c r="D5416" s="139">
        <v>2.1740443746899998</v>
      </c>
      <c r="E5416" s="118">
        <v>1</v>
      </c>
      <c r="F5416" s="118" t="s">
        <v>1489</v>
      </c>
      <c r="G5416" s="113">
        <f>IF([Data da Aprovação]&lt;&gt;"ESTATUTÁRIO",YEAR([Data da Aprovação]),"")</f>
        <v>2009</v>
      </c>
      <c r="H5416" s="106">
        <f>Tabela9[[#This Row],[Valor do Provento R$]]/Tabela9[[#This Row],[Provento por 1 ou 1000 Ações]]</f>
        <v>2.1740443746899998</v>
      </c>
    </row>
    <row r="5417" spans="1:8">
      <c r="A5417" s="119" t="s">
        <v>1637</v>
      </c>
      <c r="B5417" s="117" t="s">
        <v>1502</v>
      </c>
      <c r="C5417" s="140">
        <v>39933</v>
      </c>
      <c r="D5417" s="141">
        <v>8.4034522109999996E-2</v>
      </c>
      <c r="E5417" s="119">
        <v>1</v>
      </c>
      <c r="F5417" s="119" t="s">
        <v>1496</v>
      </c>
      <c r="G5417" s="114">
        <f>IF([Data da Aprovação]&lt;&gt;"ESTATUTÁRIO",YEAR([Data da Aprovação]),"")</f>
        <v>2009</v>
      </c>
      <c r="H5417" s="106">
        <f>Tabela9[[#This Row],[Valor do Provento R$]]/Tabela9[[#This Row],[Provento por 1 ou 1000 Ações]]</f>
        <v>8.4034522109999996E-2</v>
      </c>
    </row>
    <row r="5418" spans="1:8">
      <c r="A5418" s="118" t="s">
        <v>1637</v>
      </c>
      <c r="B5418" s="116" t="s">
        <v>1502</v>
      </c>
      <c r="C5418" s="138">
        <v>40200</v>
      </c>
      <c r="D5418" s="139">
        <v>1.9999999999999999E-11</v>
      </c>
      <c r="E5418" s="118">
        <v>1</v>
      </c>
      <c r="F5418" s="118" t="s">
        <v>1492</v>
      </c>
      <c r="G5418" s="113">
        <f>IF([Data da Aprovação]&lt;&gt;"ESTATUTÁRIO",YEAR([Data da Aprovação]),"")</f>
        <v>2010</v>
      </c>
      <c r="H5418" s="106">
        <f>Tabela9[[#This Row],[Valor do Provento R$]]/Tabela9[[#This Row],[Provento por 1 ou 1000 Ações]]</f>
        <v>1.9999999999999999E-11</v>
      </c>
    </row>
    <row r="5419" spans="1:8">
      <c r="A5419" s="119" t="s">
        <v>1637</v>
      </c>
      <c r="B5419" s="117" t="s">
        <v>1502</v>
      </c>
      <c r="C5419" s="140">
        <v>40200</v>
      </c>
      <c r="D5419" s="141">
        <v>3.6123797579999999</v>
      </c>
      <c r="E5419" s="119">
        <v>1</v>
      </c>
      <c r="F5419" s="119" t="s">
        <v>1496</v>
      </c>
      <c r="G5419" s="114">
        <f>IF([Data da Aprovação]&lt;&gt;"ESTATUTÁRIO",YEAR([Data da Aprovação]),"")</f>
        <v>2010</v>
      </c>
      <c r="H5419" s="106">
        <f>Tabela9[[#This Row],[Valor do Provento R$]]/Tabela9[[#This Row],[Provento por 1 ou 1000 Ações]]</f>
        <v>3.6123797579999999</v>
      </c>
    </row>
    <row r="5420" spans="1:8">
      <c r="A5420" s="118" t="s">
        <v>1637</v>
      </c>
      <c r="B5420" s="116" t="s">
        <v>1502</v>
      </c>
      <c r="C5420" s="138">
        <v>40200</v>
      </c>
      <c r="D5420" s="139">
        <v>1.9999999999999999E-11</v>
      </c>
      <c r="E5420" s="118">
        <v>1</v>
      </c>
      <c r="F5420" s="118" t="s">
        <v>1492</v>
      </c>
      <c r="G5420" s="113">
        <f>IF([Data da Aprovação]&lt;&gt;"ESTATUTÁRIO",YEAR([Data da Aprovação]),"")</f>
        <v>2010</v>
      </c>
      <c r="H5420" s="106">
        <f>Tabela9[[#This Row],[Valor do Provento R$]]/Tabela9[[#This Row],[Provento por 1 ou 1000 Ações]]</f>
        <v>1.9999999999999999E-11</v>
      </c>
    </row>
    <row r="5421" spans="1:8">
      <c r="A5421" s="119" t="s">
        <v>1637</v>
      </c>
      <c r="B5421" s="117" t="s">
        <v>1502</v>
      </c>
      <c r="C5421" s="140">
        <v>40200</v>
      </c>
      <c r="D5421" s="141">
        <v>3.6123797579999999</v>
      </c>
      <c r="E5421" s="119">
        <v>1</v>
      </c>
      <c r="F5421" s="119" t="s">
        <v>1496</v>
      </c>
      <c r="G5421" s="114">
        <f>IF([Data da Aprovação]&lt;&gt;"ESTATUTÁRIO",YEAR([Data da Aprovação]),"")</f>
        <v>2010</v>
      </c>
      <c r="H5421" s="106">
        <f>Tabela9[[#This Row],[Valor do Provento R$]]/Tabela9[[#This Row],[Provento por 1 ou 1000 Ações]]</f>
        <v>3.6123797579999999</v>
      </c>
    </row>
    <row r="5422" spans="1:8">
      <c r="A5422" s="118" t="s">
        <v>1637</v>
      </c>
      <c r="B5422" s="116" t="s">
        <v>1502</v>
      </c>
      <c r="C5422" s="138">
        <v>40200</v>
      </c>
      <c r="D5422" s="139">
        <v>1.9999999999999999E-11</v>
      </c>
      <c r="E5422" s="118">
        <v>1</v>
      </c>
      <c r="F5422" s="118" t="s">
        <v>1492</v>
      </c>
      <c r="G5422" s="113">
        <f>IF([Data da Aprovação]&lt;&gt;"ESTATUTÁRIO",YEAR([Data da Aprovação]),"")</f>
        <v>2010</v>
      </c>
      <c r="H5422" s="106">
        <f>Tabela9[[#This Row],[Valor do Provento R$]]/Tabela9[[#This Row],[Provento por 1 ou 1000 Ações]]</f>
        <v>1.9999999999999999E-11</v>
      </c>
    </row>
    <row r="5423" spans="1:8">
      <c r="A5423" s="119" t="s">
        <v>1637</v>
      </c>
      <c r="B5423" s="117" t="s">
        <v>1502</v>
      </c>
      <c r="C5423" s="140">
        <v>40200</v>
      </c>
      <c r="D5423" s="141">
        <v>3.6123797579999999</v>
      </c>
      <c r="E5423" s="119">
        <v>1</v>
      </c>
      <c r="F5423" s="119" t="s">
        <v>1496</v>
      </c>
      <c r="G5423" s="114">
        <f>IF([Data da Aprovação]&lt;&gt;"ESTATUTÁRIO",YEAR([Data da Aprovação]),"")</f>
        <v>2010</v>
      </c>
      <c r="H5423" s="106">
        <f>Tabela9[[#This Row],[Valor do Provento R$]]/Tabela9[[#This Row],[Provento por 1 ou 1000 Ações]]</f>
        <v>3.6123797579999999</v>
      </c>
    </row>
    <row r="5424" spans="1:8">
      <c r="A5424" s="118" t="s">
        <v>1637</v>
      </c>
      <c r="B5424" s="116" t="s">
        <v>1502</v>
      </c>
      <c r="C5424" s="138">
        <v>40200</v>
      </c>
      <c r="D5424" s="139">
        <v>1.9999999999999999E-11</v>
      </c>
      <c r="E5424" s="118">
        <v>1</v>
      </c>
      <c r="F5424" s="118" t="s">
        <v>1492</v>
      </c>
      <c r="G5424" s="113">
        <f>IF([Data da Aprovação]&lt;&gt;"ESTATUTÁRIO",YEAR([Data da Aprovação]),"")</f>
        <v>2010</v>
      </c>
      <c r="H5424" s="106">
        <f>Tabela9[[#This Row],[Valor do Provento R$]]/Tabela9[[#This Row],[Provento por 1 ou 1000 Ações]]</f>
        <v>1.9999999999999999E-11</v>
      </c>
    </row>
    <row r="5425" spans="1:8">
      <c r="A5425" s="119" t="s">
        <v>1637</v>
      </c>
      <c r="B5425" s="117" t="s">
        <v>1502</v>
      </c>
      <c r="C5425" s="140">
        <v>40200</v>
      </c>
      <c r="D5425" s="141">
        <v>3.6123797579999999</v>
      </c>
      <c r="E5425" s="119">
        <v>1</v>
      </c>
      <c r="F5425" s="119" t="s">
        <v>1496</v>
      </c>
      <c r="G5425" s="114">
        <f>IF([Data da Aprovação]&lt;&gt;"ESTATUTÁRIO",YEAR([Data da Aprovação]),"")</f>
        <v>2010</v>
      </c>
      <c r="H5425" s="106">
        <f>Tabela9[[#This Row],[Valor do Provento R$]]/Tabela9[[#This Row],[Provento por 1 ou 1000 Ações]]</f>
        <v>3.6123797579999999</v>
      </c>
    </row>
    <row r="5426" spans="1:8">
      <c r="A5426" s="118" t="s">
        <v>1637</v>
      </c>
      <c r="B5426" s="116" t="s">
        <v>1502</v>
      </c>
      <c r="C5426" s="138">
        <v>40298</v>
      </c>
      <c r="D5426" s="139">
        <v>2.1740443749999998</v>
      </c>
      <c r="E5426" s="118">
        <v>1</v>
      </c>
      <c r="F5426" s="118" t="s">
        <v>1489</v>
      </c>
      <c r="G5426" s="113">
        <f>IF([Data da Aprovação]&lt;&gt;"ESTATUTÁRIO",YEAR([Data da Aprovação]),"")</f>
        <v>2010</v>
      </c>
      <c r="H5426" s="106">
        <f>Tabela9[[#This Row],[Valor do Provento R$]]/Tabela9[[#This Row],[Provento por 1 ou 1000 Ações]]</f>
        <v>2.1740443749999998</v>
      </c>
    </row>
    <row r="5427" spans="1:8">
      <c r="A5427" s="119" t="s">
        <v>1637</v>
      </c>
      <c r="B5427" s="117" t="s">
        <v>1502</v>
      </c>
      <c r="C5427" s="140">
        <v>40298</v>
      </c>
      <c r="D5427" s="141">
        <v>5.9605378000000001E-2</v>
      </c>
      <c r="E5427" s="119">
        <v>1</v>
      </c>
      <c r="F5427" s="119" t="s">
        <v>1496</v>
      </c>
      <c r="G5427" s="114">
        <f>IF([Data da Aprovação]&lt;&gt;"ESTATUTÁRIO",YEAR([Data da Aprovação]),"")</f>
        <v>2010</v>
      </c>
      <c r="H5427" s="106">
        <f>Tabela9[[#This Row],[Valor do Provento R$]]/Tabela9[[#This Row],[Provento por 1 ou 1000 Ações]]</f>
        <v>5.9605378000000001E-2</v>
      </c>
    </row>
    <row r="5428" spans="1:8">
      <c r="A5428" s="118" t="s">
        <v>1637</v>
      </c>
      <c r="B5428" s="116" t="s">
        <v>1502</v>
      </c>
      <c r="C5428" s="138">
        <v>40710</v>
      </c>
      <c r="D5428" s="139">
        <v>2.1740436828399998</v>
      </c>
      <c r="E5428" s="118">
        <v>1</v>
      </c>
      <c r="F5428" s="118" t="s">
        <v>1489</v>
      </c>
      <c r="G5428" s="113">
        <f>IF([Data da Aprovação]&lt;&gt;"ESTATUTÁRIO",YEAR([Data da Aprovação]),"")</f>
        <v>2011</v>
      </c>
      <c r="H5428" s="106">
        <f>Tabela9[[#This Row],[Valor do Provento R$]]/Tabela9[[#This Row],[Provento por 1 ou 1000 Ações]]</f>
        <v>2.1740436828399998</v>
      </c>
    </row>
    <row r="5429" spans="1:8">
      <c r="A5429" s="119" t="s">
        <v>1637</v>
      </c>
      <c r="B5429" s="117" t="s">
        <v>1502</v>
      </c>
      <c r="C5429" s="140">
        <v>40710</v>
      </c>
      <c r="D5429" s="141">
        <v>0.11065988037</v>
      </c>
      <c r="E5429" s="119">
        <v>1</v>
      </c>
      <c r="F5429" s="119" t="s">
        <v>1496</v>
      </c>
      <c r="G5429" s="114">
        <f>IF([Data da Aprovação]&lt;&gt;"ESTATUTÁRIO",YEAR([Data da Aprovação]),"")</f>
        <v>2011</v>
      </c>
      <c r="H5429" s="106">
        <f>Tabela9[[#This Row],[Valor do Provento R$]]/Tabela9[[#This Row],[Provento por 1 ou 1000 Ações]]</f>
        <v>0.11065988037</v>
      </c>
    </row>
    <row r="5430" spans="1:8">
      <c r="A5430" s="118" t="s">
        <v>1637</v>
      </c>
      <c r="B5430" s="116" t="s">
        <v>1502</v>
      </c>
      <c r="C5430" s="138">
        <v>41047</v>
      </c>
      <c r="D5430" s="139">
        <v>2.1782565809999999</v>
      </c>
      <c r="E5430" s="118">
        <v>1</v>
      </c>
      <c r="F5430" s="118" t="s">
        <v>1489</v>
      </c>
      <c r="G5430" s="113">
        <f>IF([Data da Aprovação]&lt;&gt;"ESTATUTÁRIO",YEAR([Data da Aprovação]),"")</f>
        <v>2012</v>
      </c>
      <c r="H5430" s="106">
        <f>Tabela9[[#This Row],[Valor do Provento R$]]/Tabela9[[#This Row],[Provento por 1 ou 1000 Ações]]</f>
        <v>2.1782565809999999</v>
      </c>
    </row>
    <row r="5431" spans="1:8">
      <c r="A5431" s="119" t="s">
        <v>1637</v>
      </c>
      <c r="B5431" s="117" t="s">
        <v>1502</v>
      </c>
      <c r="C5431" s="140">
        <v>41047</v>
      </c>
      <c r="D5431" s="141">
        <v>7.8316526999999997E-2</v>
      </c>
      <c r="E5431" s="119">
        <v>1</v>
      </c>
      <c r="F5431" s="119" t="s">
        <v>1496</v>
      </c>
      <c r="G5431" s="114">
        <f>IF([Data da Aprovação]&lt;&gt;"ESTATUTÁRIO",YEAR([Data da Aprovação]),"")</f>
        <v>2012</v>
      </c>
      <c r="H5431" s="106">
        <f>Tabela9[[#This Row],[Valor do Provento R$]]/Tabela9[[#This Row],[Provento por 1 ou 1000 Ações]]</f>
        <v>7.8316526999999997E-2</v>
      </c>
    </row>
    <row r="5432" spans="1:8">
      <c r="A5432" s="118" t="s">
        <v>1637</v>
      </c>
      <c r="B5432" s="116" t="s">
        <v>1502</v>
      </c>
      <c r="C5432" s="138">
        <v>41394</v>
      </c>
      <c r="D5432" s="139">
        <v>2.1782565809999999</v>
      </c>
      <c r="E5432" s="118">
        <v>1</v>
      </c>
      <c r="F5432" s="118" t="s">
        <v>1489</v>
      </c>
      <c r="G5432" s="113">
        <f>IF([Data da Aprovação]&lt;&gt;"ESTATUTÁRIO",YEAR([Data da Aprovação]),"")</f>
        <v>2013</v>
      </c>
      <c r="H5432" s="106">
        <f>Tabela9[[#This Row],[Valor do Provento R$]]/Tabela9[[#This Row],[Provento por 1 ou 1000 Ações]]</f>
        <v>2.1782565809999999</v>
      </c>
    </row>
    <row r="5433" spans="1:8">
      <c r="A5433" s="119" t="s">
        <v>1637</v>
      </c>
      <c r="B5433" s="117" t="s">
        <v>1502</v>
      </c>
      <c r="C5433" s="140">
        <v>41394</v>
      </c>
      <c r="D5433" s="141">
        <v>5.0838777000000002E-2</v>
      </c>
      <c r="E5433" s="119">
        <v>1</v>
      </c>
      <c r="F5433" s="119" t="s">
        <v>1496</v>
      </c>
      <c r="G5433" s="114">
        <f>IF([Data da Aprovação]&lt;&gt;"ESTATUTÁRIO",YEAR([Data da Aprovação]),"")</f>
        <v>2013</v>
      </c>
      <c r="H5433" s="106">
        <f>Tabela9[[#This Row],[Valor do Provento R$]]/Tabela9[[#This Row],[Provento por 1 ou 1000 Ações]]</f>
        <v>5.0838777000000002E-2</v>
      </c>
    </row>
    <row r="5434" spans="1:8">
      <c r="A5434" s="118" t="s">
        <v>1637</v>
      </c>
      <c r="B5434" s="116" t="s">
        <v>1503</v>
      </c>
      <c r="C5434" s="138">
        <v>35180</v>
      </c>
      <c r="D5434" s="139">
        <v>17.000426999999998</v>
      </c>
      <c r="E5434" s="118">
        <v>1000</v>
      </c>
      <c r="F5434" s="118" t="s">
        <v>1492</v>
      </c>
      <c r="G5434" s="113">
        <f>IF([Data da Aprovação]&lt;&gt;"ESTATUTÁRIO",YEAR([Data da Aprovação]),"")</f>
        <v>1996</v>
      </c>
      <c r="H5434" s="106">
        <f>Tabela9[[#This Row],[Valor do Provento R$]]/Tabela9[[#This Row],[Provento por 1 ou 1000 Ações]]</f>
        <v>1.7000426999999999E-2</v>
      </c>
    </row>
    <row r="5435" spans="1:8">
      <c r="A5435" s="119" t="s">
        <v>1637</v>
      </c>
      <c r="B5435" s="117" t="s">
        <v>1503</v>
      </c>
      <c r="C5435" s="140">
        <v>35549</v>
      </c>
      <c r="D5435" s="141">
        <v>11.259767999999999</v>
      </c>
      <c r="E5435" s="119">
        <v>1000</v>
      </c>
      <c r="F5435" s="119" t="s">
        <v>1492</v>
      </c>
      <c r="G5435" s="114">
        <f>IF([Data da Aprovação]&lt;&gt;"ESTATUTÁRIO",YEAR([Data da Aprovação]),"")</f>
        <v>1997</v>
      </c>
      <c r="H5435" s="106">
        <f>Tabela9[[#This Row],[Valor do Provento R$]]/Tabela9[[#This Row],[Provento por 1 ou 1000 Ações]]</f>
        <v>1.1259768E-2</v>
      </c>
    </row>
    <row r="5436" spans="1:8">
      <c r="A5436" s="118" t="s">
        <v>1637</v>
      </c>
      <c r="B5436" s="116" t="s">
        <v>1503</v>
      </c>
      <c r="C5436" s="138">
        <v>35549</v>
      </c>
      <c r="D5436" s="139">
        <v>9.3565900000000006</v>
      </c>
      <c r="E5436" s="118">
        <v>1000</v>
      </c>
      <c r="F5436" s="118" t="s">
        <v>1489</v>
      </c>
      <c r="G5436" s="113">
        <f>IF([Data da Aprovação]&lt;&gt;"ESTATUTÁRIO",YEAR([Data da Aprovação]),"")</f>
        <v>1997</v>
      </c>
      <c r="H5436" s="106">
        <f>Tabela9[[#This Row],[Valor do Provento R$]]/Tabela9[[#This Row],[Provento por 1 ou 1000 Ações]]</f>
        <v>9.3565900000000014E-3</v>
      </c>
    </row>
    <row r="5437" spans="1:8">
      <c r="A5437" s="119" t="s">
        <v>1637</v>
      </c>
      <c r="B5437" s="117" t="s">
        <v>1503</v>
      </c>
      <c r="C5437" s="140">
        <v>35888</v>
      </c>
      <c r="D5437" s="141">
        <v>2.8360799999999999</v>
      </c>
      <c r="E5437" s="119">
        <v>1000</v>
      </c>
      <c r="F5437" s="119" t="s">
        <v>1489</v>
      </c>
      <c r="G5437" s="114">
        <f>IF([Data da Aprovação]&lt;&gt;"ESTATUTÁRIO",YEAR([Data da Aprovação]),"")</f>
        <v>1998</v>
      </c>
      <c r="H5437" s="106">
        <f>Tabela9[[#This Row],[Valor do Provento R$]]/Tabela9[[#This Row],[Provento por 1 ou 1000 Ações]]</f>
        <v>2.8360799999999999E-3</v>
      </c>
    </row>
    <row r="5438" spans="1:8">
      <c r="A5438" s="118" t="s">
        <v>1637</v>
      </c>
      <c r="B5438" s="116" t="s">
        <v>1503</v>
      </c>
      <c r="C5438" s="138">
        <v>36256</v>
      </c>
      <c r="D5438" s="139">
        <v>1.7455626</v>
      </c>
      <c r="E5438" s="118">
        <v>1000</v>
      </c>
      <c r="F5438" s="118" t="s">
        <v>1492</v>
      </c>
      <c r="G5438" s="113">
        <f>IF([Data da Aprovação]&lt;&gt;"ESTATUTÁRIO",YEAR([Data da Aprovação]),"")</f>
        <v>1999</v>
      </c>
      <c r="H5438" s="106">
        <f>Tabela9[[#This Row],[Valor do Provento R$]]/Tabela9[[#This Row],[Provento por 1 ou 1000 Ações]]</f>
        <v>1.7455626E-3</v>
      </c>
    </row>
    <row r="5439" spans="1:8">
      <c r="A5439" s="119" t="s">
        <v>1637</v>
      </c>
      <c r="B5439" s="117" t="s">
        <v>1503</v>
      </c>
      <c r="C5439" s="140">
        <v>36523</v>
      </c>
      <c r="D5439" s="141">
        <v>2</v>
      </c>
      <c r="E5439" s="119">
        <v>1000</v>
      </c>
      <c r="F5439" s="119" t="s">
        <v>1489</v>
      </c>
      <c r="G5439" s="114">
        <f>IF([Data da Aprovação]&lt;&gt;"ESTATUTÁRIO",YEAR([Data da Aprovação]),"")</f>
        <v>1999</v>
      </c>
      <c r="H5439" s="106">
        <f>Tabela9[[#This Row],[Valor do Provento R$]]/Tabela9[[#This Row],[Provento por 1 ou 1000 Ações]]</f>
        <v>2E-3</v>
      </c>
    </row>
    <row r="5440" spans="1:8">
      <c r="A5440" s="118" t="s">
        <v>1637</v>
      </c>
      <c r="B5440" s="116" t="s">
        <v>1503</v>
      </c>
      <c r="C5440" s="138">
        <v>36523</v>
      </c>
      <c r="D5440" s="139">
        <v>0.70692410999999999</v>
      </c>
      <c r="E5440" s="118">
        <v>1000</v>
      </c>
      <c r="F5440" s="118" t="s">
        <v>1496</v>
      </c>
      <c r="G5440" s="113">
        <f>IF([Data da Aprovação]&lt;&gt;"ESTATUTÁRIO",YEAR([Data da Aprovação]),"")</f>
        <v>1999</v>
      </c>
      <c r="H5440" s="106">
        <f>Tabela9[[#This Row],[Valor do Provento R$]]/Tabela9[[#This Row],[Provento por 1 ou 1000 Ações]]</f>
        <v>7.0692411000000004E-4</v>
      </c>
    </row>
    <row r="5441" spans="1:8">
      <c r="A5441" s="119" t="s">
        <v>1637</v>
      </c>
      <c r="B5441" s="117" t="s">
        <v>1503</v>
      </c>
      <c r="C5441" s="140">
        <v>36887</v>
      </c>
      <c r="D5441" s="141">
        <v>2.7069241000000002</v>
      </c>
      <c r="E5441" s="119">
        <v>1000</v>
      </c>
      <c r="F5441" s="119" t="s">
        <v>1489</v>
      </c>
      <c r="G5441" s="114">
        <f>IF([Data da Aprovação]&lt;&gt;"ESTATUTÁRIO",YEAR([Data da Aprovação]),"")</f>
        <v>2000</v>
      </c>
      <c r="H5441" s="106">
        <f>Tabela9[[#This Row],[Valor do Provento R$]]/Tabela9[[#This Row],[Provento por 1 ou 1000 Ações]]</f>
        <v>2.7069241000000003E-3</v>
      </c>
    </row>
    <row r="5442" spans="1:8">
      <c r="A5442" s="118" t="s">
        <v>1637</v>
      </c>
      <c r="B5442" s="116" t="s">
        <v>1503</v>
      </c>
      <c r="C5442" s="138">
        <v>36887</v>
      </c>
      <c r="D5442" s="139">
        <v>1E-8</v>
      </c>
      <c r="E5442" s="118">
        <v>1000</v>
      </c>
      <c r="F5442" s="118" t="s">
        <v>1496</v>
      </c>
      <c r="G5442" s="113">
        <f>IF([Data da Aprovação]&lt;&gt;"ESTATUTÁRIO",YEAR([Data da Aprovação]),"")</f>
        <v>2000</v>
      </c>
      <c r="H5442" s="106">
        <f>Tabela9[[#This Row],[Valor do Provento R$]]/Tabela9[[#This Row],[Provento por 1 ou 1000 Ações]]</f>
        <v>1.0000000000000001E-11</v>
      </c>
    </row>
    <row r="5443" spans="1:8">
      <c r="A5443" s="119" t="s">
        <v>1637</v>
      </c>
      <c r="B5443" s="117" t="s">
        <v>1503</v>
      </c>
      <c r="C5443" s="140">
        <v>37246</v>
      </c>
      <c r="D5443" s="141">
        <v>2.7069241000000002</v>
      </c>
      <c r="E5443" s="119">
        <v>1000</v>
      </c>
      <c r="F5443" s="119" t="s">
        <v>1489</v>
      </c>
      <c r="G5443" s="114">
        <f>IF([Data da Aprovação]&lt;&gt;"ESTATUTÁRIO",YEAR([Data da Aprovação]),"")</f>
        <v>2001</v>
      </c>
      <c r="H5443" s="106">
        <f>Tabela9[[#This Row],[Valor do Provento R$]]/Tabela9[[#This Row],[Provento por 1 ou 1000 Ações]]</f>
        <v>2.7069241000000003E-3</v>
      </c>
    </row>
    <row r="5444" spans="1:8">
      <c r="A5444" s="118" t="s">
        <v>1637</v>
      </c>
      <c r="B5444" s="116" t="s">
        <v>1503</v>
      </c>
      <c r="C5444" s="138">
        <v>37246</v>
      </c>
      <c r="D5444" s="139">
        <v>1E-8</v>
      </c>
      <c r="E5444" s="118">
        <v>1000</v>
      </c>
      <c r="F5444" s="118" t="s">
        <v>1496</v>
      </c>
      <c r="G5444" s="113">
        <f>IF([Data da Aprovação]&lt;&gt;"ESTATUTÁRIO",YEAR([Data da Aprovação]),"")</f>
        <v>2001</v>
      </c>
      <c r="H5444" s="106">
        <f>Tabela9[[#This Row],[Valor do Provento R$]]/Tabela9[[#This Row],[Provento por 1 ou 1000 Ações]]</f>
        <v>1.0000000000000001E-11</v>
      </c>
    </row>
    <row r="5445" spans="1:8">
      <c r="A5445" s="119" t="s">
        <v>1637</v>
      </c>
      <c r="B5445" s="117" t="s">
        <v>1503</v>
      </c>
      <c r="C5445" s="140">
        <v>37342</v>
      </c>
      <c r="D5445" s="141">
        <v>0.32933885000000002</v>
      </c>
      <c r="E5445" s="119">
        <v>1000</v>
      </c>
      <c r="F5445" s="119" t="s">
        <v>1489</v>
      </c>
      <c r="G5445" s="114">
        <f>IF([Data da Aprovação]&lt;&gt;"ESTATUTÁRIO",YEAR([Data da Aprovação]),"")</f>
        <v>2002</v>
      </c>
      <c r="H5445" s="106">
        <f>Tabela9[[#This Row],[Valor do Provento R$]]/Tabela9[[#This Row],[Provento por 1 ou 1000 Ações]]</f>
        <v>3.2933885E-4</v>
      </c>
    </row>
    <row r="5446" spans="1:8">
      <c r="A5446" s="118" t="s">
        <v>1637</v>
      </c>
      <c r="B5446" s="116" t="s">
        <v>1503</v>
      </c>
      <c r="C5446" s="138">
        <v>37342</v>
      </c>
      <c r="D5446" s="139">
        <v>1.3874839999999999E-2</v>
      </c>
      <c r="E5446" s="118">
        <v>1000</v>
      </c>
      <c r="F5446" s="118" t="s">
        <v>1496</v>
      </c>
      <c r="G5446" s="113">
        <f>IF([Data da Aprovação]&lt;&gt;"ESTATUTÁRIO",YEAR([Data da Aprovação]),"")</f>
        <v>2002</v>
      </c>
      <c r="H5446" s="106">
        <f>Tabela9[[#This Row],[Valor do Provento R$]]/Tabela9[[#This Row],[Provento por 1 ou 1000 Ações]]</f>
        <v>1.3874839999999999E-5</v>
      </c>
    </row>
    <row r="5447" spans="1:8">
      <c r="A5447" s="119" t="s">
        <v>1637</v>
      </c>
      <c r="B5447" s="117" t="s">
        <v>1503</v>
      </c>
      <c r="C5447" s="140">
        <v>37741</v>
      </c>
      <c r="D5447" s="141">
        <v>2.3008855000000001</v>
      </c>
      <c r="E5447" s="119">
        <v>1000</v>
      </c>
      <c r="F5447" s="119" t="s">
        <v>1492</v>
      </c>
      <c r="G5447" s="114">
        <f>IF([Data da Aprovação]&lt;&gt;"ESTATUTÁRIO",YEAR([Data da Aprovação]),"")</f>
        <v>2003</v>
      </c>
      <c r="H5447" s="106">
        <f>Tabela9[[#This Row],[Valor do Provento R$]]/Tabela9[[#This Row],[Provento por 1 ou 1000 Ações]]</f>
        <v>2.3008855000000001E-3</v>
      </c>
    </row>
    <row r="5448" spans="1:8">
      <c r="A5448" s="118" t="s">
        <v>1637</v>
      </c>
      <c r="B5448" s="116" t="s">
        <v>1503</v>
      </c>
      <c r="C5448" s="138">
        <v>37741</v>
      </c>
      <c r="D5448" s="139">
        <v>0.178455</v>
      </c>
      <c r="E5448" s="118">
        <v>1000</v>
      </c>
      <c r="F5448" s="118" t="s">
        <v>1496</v>
      </c>
      <c r="G5448" s="113">
        <f>IF([Data da Aprovação]&lt;&gt;"ESTATUTÁRIO",YEAR([Data da Aprovação]),"")</f>
        <v>2003</v>
      </c>
      <c r="H5448" s="106">
        <f>Tabela9[[#This Row],[Valor do Provento R$]]/Tabela9[[#This Row],[Provento por 1 ou 1000 Ações]]</f>
        <v>1.78455E-4</v>
      </c>
    </row>
    <row r="5449" spans="1:8">
      <c r="A5449" s="119" t="s">
        <v>1637</v>
      </c>
      <c r="B5449" s="117" t="s">
        <v>1503</v>
      </c>
      <c r="C5449" s="140">
        <v>38106</v>
      </c>
      <c r="D5449" s="141">
        <v>2.3201970300000001</v>
      </c>
      <c r="E5449" s="119">
        <v>1000</v>
      </c>
      <c r="F5449" s="119" t="s">
        <v>1492</v>
      </c>
      <c r="G5449" s="114">
        <f>IF([Data da Aprovação]&lt;&gt;"ESTATUTÁRIO",YEAR([Data da Aprovação]),"")</f>
        <v>2004</v>
      </c>
      <c r="H5449" s="106">
        <f>Tabela9[[#This Row],[Valor do Provento R$]]/Tabela9[[#This Row],[Provento por 1 ou 1000 Ações]]</f>
        <v>2.3201970300000003E-3</v>
      </c>
    </row>
    <row r="5450" spans="1:8">
      <c r="A5450" s="118" t="s">
        <v>1637</v>
      </c>
      <c r="B5450" s="116" t="s">
        <v>1503</v>
      </c>
      <c r="C5450" s="138">
        <v>38106</v>
      </c>
      <c r="D5450" s="139">
        <v>0.117567243</v>
      </c>
      <c r="E5450" s="118">
        <v>1000</v>
      </c>
      <c r="F5450" s="118" t="s">
        <v>1496</v>
      </c>
      <c r="G5450" s="113">
        <f>IF([Data da Aprovação]&lt;&gt;"ESTATUTÁRIO",YEAR([Data da Aprovação]),"")</f>
        <v>2004</v>
      </c>
      <c r="H5450" s="106">
        <f>Tabela9[[#This Row],[Valor do Provento R$]]/Tabela9[[#This Row],[Provento por 1 ou 1000 Ações]]</f>
        <v>1.17567243E-4</v>
      </c>
    </row>
    <row r="5451" spans="1:8">
      <c r="A5451" s="119" t="s">
        <v>1637</v>
      </c>
      <c r="B5451" s="117" t="s">
        <v>1503</v>
      </c>
      <c r="C5451" s="140">
        <v>38470</v>
      </c>
      <c r="D5451" s="141">
        <v>2.7296435699999999</v>
      </c>
      <c r="E5451" s="119">
        <v>1000</v>
      </c>
      <c r="F5451" s="119" t="s">
        <v>1489</v>
      </c>
      <c r="G5451" s="114">
        <f>IF([Data da Aprovação]&lt;&gt;"ESTATUTÁRIO",YEAR([Data da Aprovação]),"")</f>
        <v>2005</v>
      </c>
      <c r="H5451" s="106">
        <f>Tabela9[[#This Row],[Valor do Provento R$]]/Tabela9[[#This Row],[Provento por 1 ou 1000 Ações]]</f>
        <v>2.7296435699999998E-3</v>
      </c>
    </row>
    <row r="5452" spans="1:8">
      <c r="A5452" s="118" t="s">
        <v>1637</v>
      </c>
      <c r="B5452" s="116" t="s">
        <v>1503</v>
      </c>
      <c r="C5452" s="138">
        <v>38470</v>
      </c>
      <c r="D5452" s="139">
        <v>0.15630432</v>
      </c>
      <c r="E5452" s="118">
        <v>1000</v>
      </c>
      <c r="F5452" s="118" t="s">
        <v>1496</v>
      </c>
      <c r="G5452" s="113">
        <f>IF([Data da Aprovação]&lt;&gt;"ESTATUTÁRIO",YEAR([Data da Aprovação]),"")</f>
        <v>2005</v>
      </c>
      <c r="H5452" s="106">
        <f>Tabela9[[#This Row],[Valor do Provento R$]]/Tabela9[[#This Row],[Provento por 1 ou 1000 Ações]]</f>
        <v>1.5630432000000001E-4</v>
      </c>
    </row>
    <row r="5453" spans="1:8">
      <c r="A5453" s="119" t="s">
        <v>1637</v>
      </c>
      <c r="B5453" s="117" t="s">
        <v>1503</v>
      </c>
      <c r="C5453" s="140">
        <v>38833</v>
      </c>
      <c r="D5453" s="141">
        <v>2.57485907</v>
      </c>
      <c r="E5453" s="119">
        <v>1000</v>
      </c>
      <c r="F5453" s="119" t="s">
        <v>1492</v>
      </c>
      <c r="G5453" s="114">
        <f>IF([Data da Aprovação]&lt;&gt;"ESTATUTÁRIO",YEAR([Data da Aprovação]),"")</f>
        <v>2006</v>
      </c>
      <c r="H5453" s="106">
        <f>Tabela9[[#This Row],[Valor do Provento R$]]/Tabela9[[#This Row],[Provento por 1 ou 1000 Ações]]</f>
        <v>2.5748590700000002E-3</v>
      </c>
    </row>
    <row r="5454" spans="1:8">
      <c r="A5454" s="118" t="s">
        <v>1637</v>
      </c>
      <c r="B5454" s="116" t="s">
        <v>1503</v>
      </c>
      <c r="C5454" s="138">
        <v>38833</v>
      </c>
      <c r="D5454" s="139">
        <v>0.13002832</v>
      </c>
      <c r="E5454" s="118">
        <v>1000</v>
      </c>
      <c r="F5454" s="118" t="s">
        <v>1496</v>
      </c>
      <c r="G5454" s="113">
        <f>IF([Data da Aprovação]&lt;&gt;"ESTATUTÁRIO",YEAR([Data da Aprovação]),"")</f>
        <v>2006</v>
      </c>
      <c r="H5454" s="106">
        <f>Tabela9[[#This Row],[Valor do Provento R$]]/Tabela9[[#This Row],[Provento por 1 ou 1000 Ações]]</f>
        <v>1.3002831999999999E-4</v>
      </c>
    </row>
    <row r="5455" spans="1:8">
      <c r="A5455" s="119" t="s">
        <v>1637</v>
      </c>
      <c r="B5455" s="117" t="s">
        <v>1503</v>
      </c>
      <c r="C5455" s="140">
        <v>39202</v>
      </c>
      <c r="D5455" s="141">
        <v>0.1215224</v>
      </c>
      <c r="E5455" s="119">
        <v>1000</v>
      </c>
      <c r="F5455" s="119" t="s">
        <v>1496</v>
      </c>
      <c r="G5455" s="114">
        <f>IF([Data da Aprovação]&lt;&gt;"ESTATUTÁRIO",YEAR([Data da Aprovação]),"")</f>
        <v>2007</v>
      </c>
      <c r="H5455" s="106">
        <f>Tabela9[[#This Row],[Valor do Provento R$]]/Tabela9[[#This Row],[Provento por 1 ou 1000 Ações]]</f>
        <v>1.2152240000000001E-4</v>
      </c>
    </row>
    <row r="5456" spans="1:8">
      <c r="A5456" s="118" t="s">
        <v>1637</v>
      </c>
      <c r="B5456" s="116" t="s">
        <v>1503</v>
      </c>
      <c r="C5456" s="138">
        <v>39204</v>
      </c>
      <c r="D5456" s="139">
        <v>3.0292459699999998</v>
      </c>
      <c r="E5456" s="118">
        <v>1000</v>
      </c>
      <c r="F5456" s="118" t="s">
        <v>1489</v>
      </c>
      <c r="G5456" s="113">
        <f>IF([Data da Aprovação]&lt;&gt;"ESTATUTÁRIO",YEAR([Data da Aprovação]),"")</f>
        <v>2007</v>
      </c>
      <c r="H5456" s="106">
        <f>Tabela9[[#This Row],[Valor do Provento R$]]/Tabela9[[#This Row],[Provento por 1 ou 1000 Ações]]</f>
        <v>3.0292459699999999E-3</v>
      </c>
    </row>
    <row r="5457" spans="1:8">
      <c r="A5457" s="119" t="s">
        <v>1637</v>
      </c>
      <c r="B5457" s="117" t="s">
        <v>1503</v>
      </c>
      <c r="C5457" s="140">
        <v>39568</v>
      </c>
      <c r="D5457" s="141">
        <v>1.51462298</v>
      </c>
      <c r="E5457" s="119">
        <v>1</v>
      </c>
      <c r="F5457" s="119" t="s">
        <v>1489</v>
      </c>
      <c r="G5457" s="114">
        <f>IF([Data da Aprovação]&lt;&gt;"ESTATUTÁRIO",YEAR([Data da Aprovação]),"")</f>
        <v>2008</v>
      </c>
      <c r="H5457" s="106">
        <f>Tabela9[[#This Row],[Valor do Provento R$]]/Tabela9[[#This Row],[Provento por 1 ou 1000 Ações]]</f>
        <v>1.51462298</v>
      </c>
    </row>
    <row r="5458" spans="1:8">
      <c r="A5458" s="118" t="s">
        <v>1637</v>
      </c>
      <c r="B5458" s="116" t="s">
        <v>1503</v>
      </c>
      <c r="C5458" s="138">
        <v>39568</v>
      </c>
      <c r="D5458" s="139">
        <v>5.4706730000000002E-2</v>
      </c>
      <c r="E5458" s="118">
        <v>1</v>
      </c>
      <c r="F5458" s="118" t="s">
        <v>1496</v>
      </c>
      <c r="G5458" s="113">
        <f>IF([Data da Aprovação]&lt;&gt;"ESTATUTÁRIO",YEAR([Data da Aprovação]),"")</f>
        <v>2008</v>
      </c>
      <c r="H5458" s="106">
        <f>Tabela9[[#This Row],[Valor do Provento R$]]/Tabela9[[#This Row],[Provento por 1 ou 1000 Ações]]</f>
        <v>5.4706730000000002E-2</v>
      </c>
    </row>
    <row r="5459" spans="1:8">
      <c r="A5459" s="119" t="s">
        <v>1637</v>
      </c>
      <c r="B5459" s="117" t="s">
        <v>1503</v>
      </c>
      <c r="C5459" s="140">
        <v>39933</v>
      </c>
      <c r="D5459" s="141">
        <v>1.633372107</v>
      </c>
      <c r="E5459" s="119">
        <v>1</v>
      </c>
      <c r="F5459" s="119" t="s">
        <v>1489</v>
      </c>
      <c r="G5459" s="114">
        <f>IF([Data da Aprovação]&lt;&gt;"ESTATUTÁRIO",YEAR([Data da Aprovação]),"")</f>
        <v>2009</v>
      </c>
      <c r="H5459" s="106">
        <f>Tabela9[[#This Row],[Valor do Provento R$]]/Tabela9[[#This Row],[Provento por 1 ou 1000 Ações]]</f>
        <v>1.633372107</v>
      </c>
    </row>
    <row r="5460" spans="1:8">
      <c r="A5460" s="118" t="s">
        <v>1637</v>
      </c>
      <c r="B5460" s="116" t="s">
        <v>1503</v>
      </c>
      <c r="C5460" s="138">
        <v>39933</v>
      </c>
      <c r="D5460" s="139">
        <v>6.3135622720000006E-2</v>
      </c>
      <c r="E5460" s="118">
        <v>1</v>
      </c>
      <c r="F5460" s="118" t="s">
        <v>1496</v>
      </c>
      <c r="G5460" s="113">
        <f>IF([Data da Aprovação]&lt;&gt;"ESTATUTÁRIO",YEAR([Data da Aprovação]),"")</f>
        <v>2009</v>
      </c>
      <c r="H5460" s="106">
        <f>Tabela9[[#This Row],[Valor do Provento R$]]/Tabela9[[#This Row],[Provento por 1 ou 1000 Ações]]</f>
        <v>6.3135622720000006E-2</v>
      </c>
    </row>
    <row r="5461" spans="1:8">
      <c r="A5461" s="119" t="s">
        <v>1637</v>
      </c>
      <c r="B5461" s="117" t="s">
        <v>1503</v>
      </c>
      <c r="C5461" s="140">
        <v>40200</v>
      </c>
      <c r="D5461" s="141">
        <v>9.9999999999999994E-12</v>
      </c>
      <c r="E5461" s="119">
        <v>1</v>
      </c>
      <c r="F5461" s="119" t="s">
        <v>1492</v>
      </c>
      <c r="G5461" s="114">
        <f>IF([Data da Aprovação]&lt;&gt;"ESTATUTÁRIO",YEAR([Data da Aprovação]),"")</f>
        <v>2010</v>
      </c>
      <c r="H5461" s="106">
        <f>Tabela9[[#This Row],[Valor do Provento R$]]/Tabela9[[#This Row],[Provento por 1 ou 1000 Ações]]</f>
        <v>9.9999999999999994E-12</v>
      </c>
    </row>
    <row r="5462" spans="1:8">
      <c r="A5462" s="118" t="s">
        <v>1637</v>
      </c>
      <c r="B5462" s="116" t="s">
        <v>1503</v>
      </c>
      <c r="C5462" s="138">
        <v>40200</v>
      </c>
      <c r="D5462" s="139">
        <v>4.5610742000000003E-2</v>
      </c>
      <c r="E5462" s="118">
        <v>1</v>
      </c>
      <c r="F5462" s="118" t="s">
        <v>1496</v>
      </c>
      <c r="G5462" s="113">
        <f>IF([Data da Aprovação]&lt;&gt;"ESTATUTÁRIO",YEAR([Data da Aprovação]),"")</f>
        <v>2010</v>
      </c>
      <c r="H5462" s="106">
        <f>Tabela9[[#This Row],[Valor do Provento R$]]/Tabela9[[#This Row],[Provento por 1 ou 1000 Ações]]</f>
        <v>4.5610742000000003E-2</v>
      </c>
    </row>
    <row r="5463" spans="1:8">
      <c r="A5463" s="119" t="s">
        <v>1637</v>
      </c>
      <c r="B5463" s="117" t="s">
        <v>1503</v>
      </c>
      <c r="C5463" s="140">
        <v>40200</v>
      </c>
      <c r="D5463" s="141">
        <v>9.9999999999999994E-12</v>
      </c>
      <c r="E5463" s="119">
        <v>1</v>
      </c>
      <c r="F5463" s="119" t="s">
        <v>1492</v>
      </c>
      <c r="G5463" s="114">
        <f>IF([Data da Aprovação]&lt;&gt;"ESTATUTÁRIO",YEAR([Data da Aprovação]),"")</f>
        <v>2010</v>
      </c>
      <c r="H5463" s="106">
        <f>Tabela9[[#This Row],[Valor do Provento R$]]/Tabela9[[#This Row],[Provento por 1 ou 1000 Ações]]</f>
        <v>9.9999999999999994E-12</v>
      </c>
    </row>
    <row r="5464" spans="1:8">
      <c r="A5464" s="118" t="s">
        <v>1637</v>
      </c>
      <c r="B5464" s="116" t="s">
        <v>1503</v>
      </c>
      <c r="C5464" s="138">
        <v>40200</v>
      </c>
      <c r="D5464" s="139">
        <v>4.5610742000000003E-2</v>
      </c>
      <c r="E5464" s="118">
        <v>1</v>
      </c>
      <c r="F5464" s="118" t="s">
        <v>1496</v>
      </c>
      <c r="G5464" s="113">
        <f>IF([Data da Aprovação]&lt;&gt;"ESTATUTÁRIO",YEAR([Data da Aprovação]),"")</f>
        <v>2010</v>
      </c>
      <c r="H5464" s="106">
        <f>Tabela9[[#This Row],[Valor do Provento R$]]/Tabela9[[#This Row],[Provento por 1 ou 1000 Ações]]</f>
        <v>4.5610742000000003E-2</v>
      </c>
    </row>
    <row r="5465" spans="1:8">
      <c r="A5465" s="119" t="s">
        <v>1637</v>
      </c>
      <c r="B5465" s="117" t="s">
        <v>1503</v>
      </c>
      <c r="C5465" s="140">
        <v>40200</v>
      </c>
      <c r="D5465" s="141">
        <v>9.9999999999999994E-12</v>
      </c>
      <c r="E5465" s="119">
        <v>1</v>
      </c>
      <c r="F5465" s="119" t="s">
        <v>1492</v>
      </c>
      <c r="G5465" s="114">
        <f>IF([Data da Aprovação]&lt;&gt;"ESTATUTÁRIO",YEAR([Data da Aprovação]),"")</f>
        <v>2010</v>
      </c>
      <c r="H5465" s="106">
        <f>Tabela9[[#This Row],[Valor do Provento R$]]/Tabela9[[#This Row],[Provento por 1 ou 1000 Ações]]</f>
        <v>9.9999999999999994E-12</v>
      </c>
    </row>
    <row r="5466" spans="1:8">
      <c r="A5466" s="118" t="s">
        <v>1637</v>
      </c>
      <c r="B5466" s="116" t="s">
        <v>1503</v>
      </c>
      <c r="C5466" s="138">
        <v>40200</v>
      </c>
      <c r="D5466" s="139">
        <v>4.5610742000000003E-2</v>
      </c>
      <c r="E5466" s="118">
        <v>1</v>
      </c>
      <c r="F5466" s="118" t="s">
        <v>1496</v>
      </c>
      <c r="G5466" s="113">
        <f>IF([Data da Aprovação]&lt;&gt;"ESTATUTÁRIO",YEAR([Data da Aprovação]),"")</f>
        <v>2010</v>
      </c>
      <c r="H5466" s="106">
        <f>Tabela9[[#This Row],[Valor do Provento R$]]/Tabela9[[#This Row],[Provento por 1 ou 1000 Ações]]</f>
        <v>4.5610742000000003E-2</v>
      </c>
    </row>
    <row r="5467" spans="1:8">
      <c r="A5467" s="119" t="s">
        <v>1637</v>
      </c>
      <c r="B5467" s="117" t="s">
        <v>1503</v>
      </c>
      <c r="C5467" s="140">
        <v>40200</v>
      </c>
      <c r="D5467" s="141">
        <v>9.9999999999999994E-12</v>
      </c>
      <c r="E5467" s="119">
        <v>1</v>
      </c>
      <c r="F5467" s="119" t="s">
        <v>1492</v>
      </c>
      <c r="G5467" s="114">
        <f>IF([Data da Aprovação]&lt;&gt;"ESTATUTÁRIO",YEAR([Data da Aprovação]),"")</f>
        <v>2010</v>
      </c>
      <c r="H5467" s="106">
        <f>Tabela9[[#This Row],[Valor do Provento R$]]/Tabela9[[#This Row],[Provento por 1 ou 1000 Ações]]</f>
        <v>9.9999999999999994E-12</v>
      </c>
    </row>
    <row r="5468" spans="1:8">
      <c r="A5468" s="118" t="s">
        <v>1637</v>
      </c>
      <c r="B5468" s="116" t="s">
        <v>1503</v>
      </c>
      <c r="C5468" s="138">
        <v>40200</v>
      </c>
      <c r="D5468" s="139">
        <v>4.5610742000000003E-2</v>
      </c>
      <c r="E5468" s="118">
        <v>1</v>
      </c>
      <c r="F5468" s="118" t="s">
        <v>1496</v>
      </c>
      <c r="G5468" s="113">
        <f>IF([Data da Aprovação]&lt;&gt;"ESTATUTÁRIO",YEAR([Data da Aprovação]),"")</f>
        <v>2010</v>
      </c>
      <c r="H5468" s="106">
        <f>Tabela9[[#This Row],[Valor do Provento R$]]/Tabela9[[#This Row],[Provento por 1 ou 1000 Ações]]</f>
        <v>4.5610742000000003E-2</v>
      </c>
    </row>
    <row r="5469" spans="1:8">
      <c r="A5469" s="119" t="s">
        <v>1637</v>
      </c>
      <c r="B5469" s="117" t="s">
        <v>1503</v>
      </c>
      <c r="C5469" s="140">
        <v>40298</v>
      </c>
      <c r="D5469" s="141">
        <v>1.6305332809999999</v>
      </c>
      <c r="E5469" s="119">
        <v>1</v>
      </c>
      <c r="F5469" s="119" t="s">
        <v>1489</v>
      </c>
      <c r="G5469" s="114">
        <f>IF([Data da Aprovação]&lt;&gt;"ESTATUTÁRIO",YEAR([Data da Aprovação]),"")</f>
        <v>2010</v>
      </c>
      <c r="H5469" s="106">
        <f>Tabela9[[#This Row],[Valor do Provento R$]]/Tabela9[[#This Row],[Provento por 1 ou 1000 Ações]]</f>
        <v>1.6305332809999999</v>
      </c>
    </row>
    <row r="5470" spans="1:8">
      <c r="A5470" s="118" t="s">
        <v>1637</v>
      </c>
      <c r="B5470" s="116" t="s">
        <v>1503</v>
      </c>
      <c r="C5470" s="138">
        <v>40298</v>
      </c>
      <c r="D5470" s="139">
        <v>4.4704032999999997E-2</v>
      </c>
      <c r="E5470" s="118">
        <v>1</v>
      </c>
      <c r="F5470" s="118" t="s">
        <v>1496</v>
      </c>
      <c r="G5470" s="113">
        <f>IF([Data da Aprovação]&lt;&gt;"ESTATUTÁRIO",YEAR([Data da Aprovação]),"")</f>
        <v>2010</v>
      </c>
      <c r="H5470" s="106">
        <f>Tabela9[[#This Row],[Valor do Provento R$]]/Tabela9[[#This Row],[Provento por 1 ou 1000 Ações]]</f>
        <v>4.4704032999999997E-2</v>
      </c>
    </row>
    <row r="5471" spans="1:8">
      <c r="A5471" s="119" t="s">
        <v>1637</v>
      </c>
      <c r="B5471" s="117" t="s">
        <v>1503</v>
      </c>
      <c r="C5471" s="140">
        <v>40710</v>
      </c>
      <c r="D5471" s="141">
        <v>1.6305332803199999</v>
      </c>
      <c r="E5471" s="119">
        <v>1</v>
      </c>
      <c r="F5471" s="119" t="s">
        <v>1489</v>
      </c>
      <c r="G5471" s="114">
        <f>IF([Data da Aprovação]&lt;&gt;"ESTATUTÁRIO",YEAR([Data da Aprovação]),"")</f>
        <v>2011</v>
      </c>
      <c r="H5471" s="106">
        <f>Tabela9[[#This Row],[Valor do Provento R$]]/Tabela9[[#This Row],[Provento por 1 ou 1000 Ações]]</f>
        <v>1.6305332803199999</v>
      </c>
    </row>
    <row r="5472" spans="1:8">
      <c r="A5472" s="118" t="s">
        <v>1637</v>
      </c>
      <c r="B5472" s="116" t="s">
        <v>1503</v>
      </c>
      <c r="C5472" s="138">
        <v>40710</v>
      </c>
      <c r="D5472" s="139">
        <v>8.2994936650000004E-2</v>
      </c>
      <c r="E5472" s="118">
        <v>1</v>
      </c>
      <c r="F5472" s="118" t="s">
        <v>1496</v>
      </c>
      <c r="G5472" s="113">
        <f>IF([Data da Aprovação]&lt;&gt;"ESTATUTÁRIO",YEAR([Data da Aprovação]),"")</f>
        <v>2011</v>
      </c>
      <c r="H5472" s="106">
        <f>Tabela9[[#This Row],[Valor do Provento R$]]/Tabela9[[#This Row],[Provento por 1 ou 1000 Ações]]</f>
        <v>8.2994936650000004E-2</v>
      </c>
    </row>
    <row r="5473" spans="1:8">
      <c r="A5473" s="119" t="s">
        <v>1637</v>
      </c>
      <c r="B5473" s="117" t="s">
        <v>1503</v>
      </c>
      <c r="C5473" s="140">
        <v>41047</v>
      </c>
      <c r="D5473" s="141">
        <v>1.6336924399999999</v>
      </c>
      <c r="E5473" s="119">
        <v>1</v>
      </c>
      <c r="F5473" s="119" t="s">
        <v>1489</v>
      </c>
      <c r="G5473" s="114">
        <f>IF([Data da Aprovação]&lt;&gt;"ESTATUTÁRIO",YEAR([Data da Aprovação]),"")</f>
        <v>2012</v>
      </c>
      <c r="H5473" s="106">
        <f>Tabela9[[#This Row],[Valor do Provento R$]]/Tabela9[[#This Row],[Provento por 1 ou 1000 Ações]]</f>
        <v>1.6336924399999999</v>
      </c>
    </row>
    <row r="5474" spans="1:8">
      <c r="A5474" s="118" t="s">
        <v>1637</v>
      </c>
      <c r="B5474" s="116" t="s">
        <v>1503</v>
      </c>
      <c r="C5474" s="138">
        <v>41047</v>
      </c>
      <c r="D5474" s="139">
        <v>5.8737394999999998E-2</v>
      </c>
      <c r="E5474" s="118">
        <v>1</v>
      </c>
      <c r="F5474" s="118" t="s">
        <v>1496</v>
      </c>
      <c r="G5474" s="113">
        <f>IF([Data da Aprovação]&lt;&gt;"ESTATUTÁRIO",YEAR([Data da Aprovação]),"")</f>
        <v>2012</v>
      </c>
      <c r="H5474" s="106">
        <f>Tabela9[[#This Row],[Valor do Provento R$]]/Tabela9[[#This Row],[Provento por 1 ou 1000 Ações]]</f>
        <v>5.8737394999999998E-2</v>
      </c>
    </row>
    <row r="5475" spans="1:8">
      <c r="A5475" s="119" t="s">
        <v>1637</v>
      </c>
      <c r="B5475" s="117" t="s">
        <v>1503</v>
      </c>
      <c r="C5475" s="140">
        <v>41394</v>
      </c>
      <c r="D5475" s="141">
        <v>1.6336924399999999</v>
      </c>
      <c r="E5475" s="119">
        <v>1</v>
      </c>
      <c r="F5475" s="119" t="s">
        <v>1489</v>
      </c>
      <c r="G5475" s="114">
        <f>IF([Data da Aprovação]&lt;&gt;"ESTATUTÁRIO",YEAR([Data da Aprovação]),"")</f>
        <v>2013</v>
      </c>
      <c r="H5475" s="106">
        <f>Tabela9[[#This Row],[Valor do Provento R$]]/Tabela9[[#This Row],[Provento por 1 ou 1000 Ações]]</f>
        <v>1.6336924399999999</v>
      </c>
    </row>
    <row r="5476" spans="1:8">
      <c r="A5476" s="118" t="s">
        <v>1637</v>
      </c>
      <c r="B5476" s="116" t="s">
        <v>1503</v>
      </c>
      <c r="C5476" s="138">
        <v>41394</v>
      </c>
      <c r="D5476" s="139">
        <v>3.8129083000000001E-2</v>
      </c>
      <c r="E5476" s="118">
        <v>1</v>
      </c>
      <c r="F5476" s="118" t="s">
        <v>1496</v>
      </c>
      <c r="G5476" s="113">
        <f>IF([Data da Aprovação]&lt;&gt;"ESTATUTÁRIO",YEAR([Data da Aprovação]),"")</f>
        <v>2013</v>
      </c>
      <c r="H5476" s="106">
        <f>Tabela9[[#This Row],[Valor do Provento R$]]/Tabela9[[#This Row],[Provento por 1 ou 1000 Ações]]</f>
        <v>3.8129083000000001E-2</v>
      </c>
    </row>
    <row r="5477" spans="1:8">
      <c r="A5477" s="119" t="s">
        <v>1638</v>
      </c>
      <c r="B5477" s="117" t="s">
        <v>1488</v>
      </c>
      <c r="C5477" s="140">
        <v>35548</v>
      </c>
      <c r="D5477" s="141">
        <v>1.4476599999999999</v>
      </c>
      <c r="E5477" s="119">
        <v>1000</v>
      </c>
      <c r="F5477" s="119" t="s">
        <v>1492</v>
      </c>
      <c r="G5477" s="114">
        <f>IF([Data da Aprovação]&lt;&gt;"ESTATUTÁRIO",YEAR([Data da Aprovação]),"")</f>
        <v>1997</v>
      </c>
      <c r="H5477" s="106">
        <f>Tabela9[[#This Row],[Valor do Provento R$]]/Tabela9[[#This Row],[Provento por 1 ou 1000 Ações]]</f>
        <v>1.4476599999999999E-3</v>
      </c>
    </row>
    <row r="5478" spans="1:8">
      <c r="A5478" s="118" t="s">
        <v>1638</v>
      </c>
      <c r="B5478" s="116" t="s">
        <v>1488</v>
      </c>
      <c r="C5478" s="138">
        <v>35887</v>
      </c>
      <c r="D5478" s="139">
        <v>1.11314</v>
      </c>
      <c r="E5478" s="118">
        <v>1000</v>
      </c>
      <c r="F5478" s="118" t="s">
        <v>1492</v>
      </c>
      <c r="G5478" s="113">
        <f>IF([Data da Aprovação]&lt;&gt;"ESTATUTÁRIO",YEAR([Data da Aprovação]),"")</f>
        <v>1998</v>
      </c>
      <c r="H5478" s="106">
        <f>Tabela9[[#This Row],[Valor do Provento R$]]/Tabela9[[#This Row],[Provento por 1 ou 1000 Ações]]</f>
        <v>1.1131400000000001E-3</v>
      </c>
    </row>
    <row r="5479" spans="1:8">
      <c r="A5479" s="119" t="s">
        <v>1638</v>
      </c>
      <c r="B5479" s="117" t="s">
        <v>1488</v>
      </c>
      <c r="C5479" s="140">
        <v>39899</v>
      </c>
      <c r="D5479" s="141">
        <v>0.97499000000000002</v>
      </c>
      <c r="E5479" s="119">
        <v>1</v>
      </c>
      <c r="F5479" s="119" t="s">
        <v>1492</v>
      </c>
      <c r="G5479" s="114">
        <f>IF([Data da Aprovação]&lt;&gt;"ESTATUTÁRIO",YEAR([Data da Aprovação]),"")</f>
        <v>2009</v>
      </c>
      <c r="H5479" s="106">
        <f>Tabela9[[#This Row],[Valor do Provento R$]]/Tabela9[[#This Row],[Provento por 1 ou 1000 Ações]]</f>
        <v>0.97499000000000002</v>
      </c>
    </row>
    <row r="5480" spans="1:8">
      <c r="A5480" s="118" t="s">
        <v>1638</v>
      </c>
      <c r="B5480" s="116" t="s">
        <v>1488</v>
      </c>
      <c r="C5480" s="138">
        <v>39899</v>
      </c>
      <c r="D5480" s="139">
        <v>2.7023999999999999E-2</v>
      </c>
      <c r="E5480" s="118">
        <v>1</v>
      </c>
      <c r="F5480" s="118" t="s">
        <v>1496</v>
      </c>
      <c r="G5480" s="113">
        <f>IF([Data da Aprovação]&lt;&gt;"ESTATUTÁRIO",YEAR([Data da Aprovação]),"")</f>
        <v>2009</v>
      </c>
      <c r="H5480" s="106">
        <f>Tabela9[[#This Row],[Valor do Provento R$]]/Tabela9[[#This Row],[Provento por 1 ou 1000 Ações]]</f>
        <v>2.7023999999999999E-2</v>
      </c>
    </row>
    <row r="5481" spans="1:8">
      <c r="A5481" s="119" t="s">
        <v>1638</v>
      </c>
      <c r="B5481" s="117" t="s">
        <v>1488</v>
      </c>
      <c r="C5481" s="140">
        <v>40267</v>
      </c>
      <c r="D5481" s="141">
        <v>6.5060000000000007E-2</v>
      </c>
      <c r="E5481" s="119">
        <v>1</v>
      </c>
      <c r="F5481" s="119" t="s">
        <v>1492</v>
      </c>
      <c r="G5481" s="114">
        <f>IF([Data da Aprovação]&lt;&gt;"ESTATUTÁRIO",YEAR([Data da Aprovação]),"")</f>
        <v>2010</v>
      </c>
      <c r="H5481" s="106">
        <f>Tabela9[[#This Row],[Valor do Provento R$]]/Tabela9[[#This Row],[Provento por 1 ou 1000 Ações]]</f>
        <v>6.5060000000000007E-2</v>
      </c>
    </row>
    <row r="5482" spans="1:8">
      <c r="A5482" s="118" t="s">
        <v>1638</v>
      </c>
      <c r="B5482" s="116" t="s">
        <v>1488</v>
      </c>
      <c r="C5482" s="138">
        <v>40675</v>
      </c>
      <c r="D5482" s="139">
        <v>0.23122999999999999</v>
      </c>
      <c r="E5482" s="118">
        <v>1</v>
      </c>
      <c r="F5482" s="118" t="s">
        <v>1492</v>
      </c>
      <c r="G5482" s="113">
        <f>IF([Data da Aprovação]&lt;&gt;"ESTATUTÁRIO",YEAR([Data da Aprovação]),"")</f>
        <v>2011</v>
      </c>
      <c r="H5482" s="106">
        <f>Tabela9[[#This Row],[Valor do Provento R$]]/Tabela9[[#This Row],[Provento por 1 ou 1000 Ações]]</f>
        <v>0.23122999999999999</v>
      </c>
    </row>
    <row r="5483" spans="1:8">
      <c r="A5483" s="119" t="s">
        <v>1638</v>
      </c>
      <c r="B5483" s="117" t="s">
        <v>1488</v>
      </c>
      <c r="C5483" s="140">
        <v>40675</v>
      </c>
      <c r="D5483" s="141">
        <v>9.1900000000000003E-3</v>
      </c>
      <c r="E5483" s="119">
        <v>1</v>
      </c>
      <c r="F5483" s="119" t="s">
        <v>1496</v>
      </c>
      <c r="G5483" s="114">
        <f>IF([Data da Aprovação]&lt;&gt;"ESTATUTÁRIO",YEAR([Data da Aprovação]),"")</f>
        <v>2011</v>
      </c>
      <c r="H5483" s="106">
        <f>Tabela9[[#This Row],[Valor do Provento R$]]/Tabela9[[#This Row],[Provento por 1 ou 1000 Ações]]</f>
        <v>9.1900000000000003E-3</v>
      </c>
    </row>
    <row r="5484" spans="1:8">
      <c r="A5484" s="118" t="s">
        <v>1638</v>
      </c>
      <c r="B5484" s="116" t="s">
        <v>1488</v>
      </c>
      <c r="C5484" s="138">
        <v>40675</v>
      </c>
      <c r="D5484" s="139">
        <v>0.69371000000000005</v>
      </c>
      <c r="E5484" s="118">
        <v>1</v>
      </c>
      <c r="F5484" s="118" t="s">
        <v>1492</v>
      </c>
      <c r="G5484" s="113">
        <f>IF([Data da Aprovação]&lt;&gt;"ESTATUTÁRIO",YEAR([Data da Aprovação]),"")</f>
        <v>2011</v>
      </c>
      <c r="H5484" s="106">
        <f>Tabela9[[#This Row],[Valor do Provento R$]]/Tabela9[[#This Row],[Provento por 1 ou 1000 Ações]]</f>
        <v>0.69371000000000005</v>
      </c>
    </row>
    <row r="5485" spans="1:8">
      <c r="A5485" s="119" t="s">
        <v>1638</v>
      </c>
      <c r="B5485" s="117" t="s">
        <v>1488</v>
      </c>
      <c r="C5485" s="140">
        <v>40675</v>
      </c>
      <c r="D5485" s="141">
        <v>2.7539999999999999E-2</v>
      </c>
      <c r="E5485" s="119">
        <v>1</v>
      </c>
      <c r="F5485" s="119" t="s">
        <v>1496</v>
      </c>
      <c r="G5485" s="114">
        <f>IF([Data da Aprovação]&lt;&gt;"ESTATUTÁRIO",YEAR([Data da Aprovação]),"")</f>
        <v>2011</v>
      </c>
      <c r="H5485" s="106">
        <f>Tabela9[[#This Row],[Valor do Provento R$]]/Tabela9[[#This Row],[Provento por 1 ou 1000 Ações]]</f>
        <v>2.7539999999999999E-2</v>
      </c>
    </row>
    <row r="5486" spans="1:8">
      <c r="A5486" s="118" t="s">
        <v>1638</v>
      </c>
      <c r="B5486" s="116" t="s">
        <v>1488</v>
      </c>
      <c r="C5486" s="138">
        <v>40998</v>
      </c>
      <c r="D5486" s="139">
        <v>0.47753000000000001</v>
      </c>
      <c r="E5486" s="118">
        <v>1</v>
      </c>
      <c r="F5486" s="118" t="s">
        <v>1492</v>
      </c>
      <c r="G5486" s="113">
        <f>IF([Data da Aprovação]&lt;&gt;"ESTATUTÁRIO",YEAR([Data da Aprovação]),"")</f>
        <v>2012</v>
      </c>
      <c r="H5486" s="106">
        <f>Tabela9[[#This Row],[Valor do Provento R$]]/Tabela9[[#This Row],[Provento por 1 ou 1000 Ações]]</f>
        <v>0.47753000000000001</v>
      </c>
    </row>
    <row r="5487" spans="1:8">
      <c r="A5487" s="119" t="s">
        <v>1638</v>
      </c>
      <c r="B5487" s="117" t="s">
        <v>1488</v>
      </c>
      <c r="C5487" s="140">
        <v>40998</v>
      </c>
      <c r="D5487" s="141">
        <v>9.5499999999999995E-3</v>
      </c>
      <c r="E5487" s="119">
        <v>1</v>
      </c>
      <c r="F5487" s="119" t="s">
        <v>1496</v>
      </c>
      <c r="G5487" s="114">
        <f>IF([Data da Aprovação]&lt;&gt;"ESTATUTÁRIO",YEAR([Data da Aprovação]),"")</f>
        <v>2012</v>
      </c>
      <c r="H5487" s="106">
        <f>Tabela9[[#This Row],[Valor do Provento R$]]/Tabela9[[#This Row],[Provento por 1 ou 1000 Ações]]</f>
        <v>9.5499999999999995E-3</v>
      </c>
    </row>
    <row r="5488" spans="1:8">
      <c r="A5488" s="118" t="s">
        <v>1638</v>
      </c>
      <c r="B5488" s="116" t="s">
        <v>1488</v>
      </c>
      <c r="C5488" s="138">
        <v>40998</v>
      </c>
      <c r="D5488" s="139">
        <v>1.43259</v>
      </c>
      <c r="E5488" s="118">
        <v>1</v>
      </c>
      <c r="F5488" s="118" t="s">
        <v>1492</v>
      </c>
      <c r="G5488" s="113">
        <f>IF([Data da Aprovação]&lt;&gt;"ESTATUTÁRIO",YEAR([Data da Aprovação]),"")</f>
        <v>2012</v>
      </c>
      <c r="H5488" s="106">
        <f>Tabela9[[#This Row],[Valor do Provento R$]]/Tabela9[[#This Row],[Provento por 1 ou 1000 Ações]]</f>
        <v>1.43259</v>
      </c>
    </row>
    <row r="5489" spans="1:8">
      <c r="A5489" s="119" t="s">
        <v>1638</v>
      </c>
      <c r="B5489" s="117" t="s">
        <v>1488</v>
      </c>
      <c r="C5489" s="140">
        <v>40998</v>
      </c>
      <c r="D5489" s="141">
        <v>2.8649999999999998E-2</v>
      </c>
      <c r="E5489" s="119">
        <v>1</v>
      </c>
      <c r="F5489" s="119" t="s">
        <v>1496</v>
      </c>
      <c r="G5489" s="114">
        <f>IF([Data da Aprovação]&lt;&gt;"ESTATUTÁRIO",YEAR([Data da Aprovação]),"")</f>
        <v>2012</v>
      </c>
      <c r="H5489" s="106">
        <f>Tabela9[[#This Row],[Valor do Provento R$]]/Tabela9[[#This Row],[Provento por 1 ou 1000 Ações]]</f>
        <v>2.8649999999999998E-2</v>
      </c>
    </row>
    <row r="5490" spans="1:8">
      <c r="A5490" s="118" t="s">
        <v>1638</v>
      </c>
      <c r="B5490" s="116" t="s">
        <v>1488</v>
      </c>
      <c r="C5490" s="138">
        <v>41359</v>
      </c>
      <c r="D5490" s="139">
        <v>0.27145999999999998</v>
      </c>
      <c r="E5490" s="118">
        <v>1</v>
      </c>
      <c r="F5490" s="118" t="s">
        <v>1492</v>
      </c>
      <c r="G5490" s="113">
        <f>IF([Data da Aprovação]&lt;&gt;"ESTATUTÁRIO",YEAR([Data da Aprovação]),"")</f>
        <v>2013</v>
      </c>
      <c r="H5490" s="106">
        <f>Tabela9[[#This Row],[Valor do Provento R$]]/Tabela9[[#This Row],[Provento por 1 ou 1000 Ações]]</f>
        <v>0.27145999999999998</v>
      </c>
    </row>
    <row r="5491" spans="1:8">
      <c r="A5491" s="119" t="s">
        <v>1638</v>
      </c>
      <c r="B5491" s="117" t="s">
        <v>1488</v>
      </c>
      <c r="C5491" s="140">
        <v>41359</v>
      </c>
      <c r="D5491" s="141">
        <v>4.2599999999999999E-3</v>
      </c>
      <c r="E5491" s="119">
        <v>1</v>
      </c>
      <c r="F5491" s="119" t="s">
        <v>1496</v>
      </c>
      <c r="G5491" s="114">
        <f>IF([Data da Aprovação]&lt;&gt;"ESTATUTÁRIO",YEAR([Data da Aprovação]),"")</f>
        <v>2013</v>
      </c>
      <c r="H5491" s="106">
        <f>Tabela9[[#This Row],[Valor do Provento R$]]/Tabela9[[#This Row],[Provento por 1 ou 1000 Ações]]</f>
        <v>4.2599999999999999E-3</v>
      </c>
    </row>
    <row r="5492" spans="1:8">
      <c r="A5492" s="118" t="s">
        <v>1638</v>
      </c>
      <c r="B5492" s="116" t="s">
        <v>1488</v>
      </c>
      <c r="C5492" s="138">
        <v>41359</v>
      </c>
      <c r="D5492" s="139">
        <v>0.81437999999999999</v>
      </c>
      <c r="E5492" s="118">
        <v>1</v>
      </c>
      <c r="F5492" s="118" t="s">
        <v>1492</v>
      </c>
      <c r="G5492" s="113">
        <f>IF([Data da Aprovação]&lt;&gt;"ESTATUTÁRIO",YEAR([Data da Aprovação]),"")</f>
        <v>2013</v>
      </c>
      <c r="H5492" s="106">
        <f>Tabela9[[#This Row],[Valor do Provento R$]]/Tabela9[[#This Row],[Provento por 1 ou 1000 Ações]]</f>
        <v>0.81437999999999999</v>
      </c>
    </row>
    <row r="5493" spans="1:8">
      <c r="A5493" s="119" t="s">
        <v>1638</v>
      </c>
      <c r="B5493" s="117" t="s">
        <v>1488</v>
      </c>
      <c r="C5493" s="140">
        <v>41359</v>
      </c>
      <c r="D5493" s="141">
        <v>1.278E-2</v>
      </c>
      <c r="E5493" s="119">
        <v>1</v>
      </c>
      <c r="F5493" s="119" t="s">
        <v>1496</v>
      </c>
      <c r="G5493" s="114">
        <f>IF([Data da Aprovação]&lt;&gt;"ESTATUTÁRIO",YEAR([Data da Aprovação]),"")</f>
        <v>2013</v>
      </c>
      <c r="H5493" s="106">
        <f>Tabela9[[#This Row],[Valor do Provento R$]]/Tabela9[[#This Row],[Provento por 1 ou 1000 Ações]]</f>
        <v>1.278E-2</v>
      </c>
    </row>
    <row r="5494" spans="1:8">
      <c r="A5494" s="118" t="s">
        <v>1639</v>
      </c>
      <c r="B5494" s="116" t="s">
        <v>1488</v>
      </c>
      <c r="C5494" s="138">
        <v>35879</v>
      </c>
      <c r="D5494" s="139">
        <v>0.38444800000000001</v>
      </c>
      <c r="E5494" s="118">
        <v>1000</v>
      </c>
      <c r="F5494" s="118" t="s">
        <v>1492</v>
      </c>
      <c r="G5494" s="113">
        <f>IF([Data da Aprovação]&lt;&gt;"ESTATUTÁRIO",YEAR([Data da Aprovação]),"")</f>
        <v>1998</v>
      </c>
      <c r="H5494" s="106">
        <f>Tabela9[[#This Row],[Valor do Provento R$]]/Tabela9[[#This Row],[Provento por 1 ou 1000 Ações]]</f>
        <v>3.8444800000000002E-4</v>
      </c>
    </row>
    <row r="5495" spans="1:8">
      <c r="A5495" s="119" t="s">
        <v>1639</v>
      </c>
      <c r="B5495" s="117" t="s">
        <v>1488</v>
      </c>
      <c r="C5495" s="140">
        <v>36608</v>
      </c>
      <c r="D5495" s="141">
        <v>3.6185770000000002</v>
      </c>
      <c r="E5495" s="119">
        <v>1000</v>
      </c>
      <c r="F5495" s="119" t="s">
        <v>1489</v>
      </c>
      <c r="G5495" s="114">
        <f>IF([Data da Aprovação]&lt;&gt;"ESTATUTÁRIO",YEAR([Data da Aprovação]),"")</f>
        <v>2000</v>
      </c>
      <c r="H5495" s="106">
        <f>Tabela9[[#This Row],[Valor do Provento R$]]/Tabela9[[#This Row],[Provento por 1 ou 1000 Ações]]</f>
        <v>3.618577E-3</v>
      </c>
    </row>
    <row r="5496" spans="1:8">
      <c r="A5496" s="118" t="s">
        <v>1639</v>
      </c>
      <c r="B5496" s="116" t="s">
        <v>1488</v>
      </c>
      <c r="C5496" s="138">
        <v>36865</v>
      </c>
      <c r="D5496" s="139">
        <v>5.2163751139999999</v>
      </c>
      <c r="E5496" s="118">
        <v>1000</v>
      </c>
      <c r="F5496" s="118" t="s">
        <v>1492</v>
      </c>
      <c r="G5496" s="113">
        <f>IF([Data da Aprovação]&lt;&gt;"ESTATUTÁRIO",YEAR([Data da Aprovação]),"")</f>
        <v>2000</v>
      </c>
      <c r="H5496" s="106">
        <f>Tabela9[[#This Row],[Valor do Provento R$]]/Tabela9[[#This Row],[Provento por 1 ou 1000 Ações]]</f>
        <v>5.2163751140000001E-3</v>
      </c>
    </row>
    <row r="5497" spans="1:8">
      <c r="A5497" s="119" t="s">
        <v>1639</v>
      </c>
      <c r="B5497" s="117" t="s">
        <v>1488</v>
      </c>
      <c r="C5497" s="140">
        <v>36865</v>
      </c>
      <c r="D5497" s="141">
        <v>3.5396675110000002</v>
      </c>
      <c r="E5497" s="119">
        <v>1000</v>
      </c>
      <c r="F5497" s="119" t="s">
        <v>1489</v>
      </c>
      <c r="G5497" s="114">
        <f>IF([Data da Aprovação]&lt;&gt;"ESTATUTÁRIO",YEAR([Data da Aprovação]),"")</f>
        <v>2000</v>
      </c>
      <c r="H5497" s="106">
        <f>Tabela9[[#This Row],[Valor do Provento R$]]/Tabela9[[#This Row],[Provento por 1 ou 1000 Ações]]</f>
        <v>3.5396675110000004E-3</v>
      </c>
    </row>
    <row r="5498" spans="1:8">
      <c r="A5498" s="118" t="s">
        <v>1639</v>
      </c>
      <c r="B5498" s="116" t="s">
        <v>1488</v>
      </c>
      <c r="C5498" s="138">
        <v>36964</v>
      </c>
      <c r="D5498" s="139">
        <v>1.71508868</v>
      </c>
      <c r="E5498" s="118">
        <v>1000</v>
      </c>
      <c r="F5498" s="118" t="s">
        <v>1492</v>
      </c>
      <c r="G5498" s="113">
        <f>IF([Data da Aprovação]&lt;&gt;"ESTATUTÁRIO",YEAR([Data da Aprovação]),"")</f>
        <v>2001</v>
      </c>
      <c r="H5498" s="106">
        <f>Tabela9[[#This Row],[Valor do Provento R$]]/Tabela9[[#This Row],[Provento por 1 ou 1000 Ações]]</f>
        <v>1.7150886800000001E-3</v>
      </c>
    </row>
    <row r="5499" spans="1:8">
      <c r="A5499" s="119" t="s">
        <v>1639</v>
      </c>
      <c r="B5499" s="117" t="s">
        <v>1488</v>
      </c>
      <c r="C5499" s="140">
        <v>37375</v>
      </c>
      <c r="D5499" s="141">
        <v>2.8407522699999999</v>
      </c>
      <c r="E5499" s="119">
        <v>1000</v>
      </c>
      <c r="F5499" s="119" t="s">
        <v>1489</v>
      </c>
      <c r="G5499" s="114">
        <f>IF([Data da Aprovação]&lt;&gt;"ESTATUTÁRIO",YEAR([Data da Aprovação]),"")</f>
        <v>2002</v>
      </c>
      <c r="H5499" s="106">
        <f>Tabela9[[#This Row],[Valor do Provento R$]]/Tabela9[[#This Row],[Provento por 1 ou 1000 Ações]]</f>
        <v>2.84075227E-3</v>
      </c>
    </row>
    <row r="5500" spans="1:8">
      <c r="A5500" s="118" t="s">
        <v>1639</v>
      </c>
      <c r="B5500" s="116" t="s">
        <v>1488</v>
      </c>
      <c r="C5500" s="138">
        <v>37375</v>
      </c>
      <c r="D5500" s="139">
        <v>0.68096378999999996</v>
      </c>
      <c r="E5500" s="118">
        <v>1000</v>
      </c>
      <c r="F5500" s="118" t="s">
        <v>1492</v>
      </c>
      <c r="G5500" s="113">
        <f>IF([Data da Aprovação]&lt;&gt;"ESTATUTÁRIO",YEAR([Data da Aprovação]),"")</f>
        <v>2002</v>
      </c>
      <c r="H5500" s="106">
        <f>Tabela9[[#This Row],[Valor do Provento R$]]/Tabela9[[#This Row],[Provento por 1 ou 1000 Ações]]</f>
        <v>6.8096378999999991E-4</v>
      </c>
    </row>
    <row r="5501" spans="1:8">
      <c r="A5501" s="119" t="s">
        <v>1639</v>
      </c>
      <c r="B5501" s="117" t="s">
        <v>1488</v>
      </c>
      <c r="C5501" s="140">
        <v>39181</v>
      </c>
      <c r="D5501" s="141">
        <v>2.9397929999999999</v>
      </c>
      <c r="E5501" s="119">
        <v>1000</v>
      </c>
      <c r="F5501" s="119" t="s">
        <v>1492</v>
      </c>
      <c r="G5501" s="114">
        <f>IF([Data da Aprovação]&lt;&gt;"ESTATUTÁRIO",YEAR([Data da Aprovação]),"")</f>
        <v>2007</v>
      </c>
      <c r="H5501" s="106">
        <f>Tabela9[[#This Row],[Valor do Provento R$]]/Tabela9[[#This Row],[Provento por 1 ou 1000 Ações]]</f>
        <v>2.939793E-3</v>
      </c>
    </row>
    <row r="5502" spans="1:8">
      <c r="A5502" s="118" t="s">
        <v>1639</v>
      </c>
      <c r="B5502" s="116" t="s">
        <v>1488</v>
      </c>
      <c r="C5502" s="138">
        <v>39304</v>
      </c>
      <c r="D5502" s="139">
        <v>10.998789356</v>
      </c>
      <c r="E5502" s="118">
        <v>1000</v>
      </c>
      <c r="F5502" s="118" t="s">
        <v>1492</v>
      </c>
      <c r="G5502" s="113">
        <f>IF([Data da Aprovação]&lt;&gt;"ESTATUTÁRIO",YEAR([Data da Aprovação]),"")</f>
        <v>2007</v>
      </c>
      <c r="H5502" s="106">
        <f>Tabela9[[#This Row],[Valor do Provento R$]]/Tabela9[[#This Row],[Provento por 1 ou 1000 Ações]]</f>
        <v>1.0998789356E-2</v>
      </c>
    </row>
    <row r="5503" spans="1:8">
      <c r="A5503" s="119" t="s">
        <v>1639</v>
      </c>
      <c r="B5503" s="117" t="s">
        <v>1488</v>
      </c>
      <c r="C5503" s="140">
        <v>39436</v>
      </c>
      <c r="D5503" s="141">
        <v>1.528364351</v>
      </c>
      <c r="E5503" s="119">
        <v>1000</v>
      </c>
      <c r="F5503" s="119" t="s">
        <v>1489</v>
      </c>
      <c r="G5503" s="114">
        <f>IF([Data da Aprovação]&lt;&gt;"ESTATUTÁRIO",YEAR([Data da Aprovação]),"")</f>
        <v>2007</v>
      </c>
      <c r="H5503" s="106">
        <f>Tabela9[[#This Row],[Valor do Provento R$]]/Tabela9[[#This Row],[Provento por 1 ou 1000 Ações]]</f>
        <v>1.5283643510000001E-3</v>
      </c>
    </row>
    <row r="5504" spans="1:8">
      <c r="A5504" s="118" t="s">
        <v>1639</v>
      </c>
      <c r="B5504" s="116" t="s">
        <v>1488</v>
      </c>
      <c r="C5504" s="138">
        <v>39561</v>
      </c>
      <c r="D5504" s="139">
        <v>0.89843327799999995</v>
      </c>
      <c r="E5504" s="118">
        <v>1</v>
      </c>
      <c r="F5504" s="118" t="s">
        <v>1492</v>
      </c>
      <c r="G5504" s="113">
        <f>IF([Data da Aprovação]&lt;&gt;"ESTATUTÁRIO",YEAR([Data da Aprovação]),"")</f>
        <v>2008</v>
      </c>
      <c r="H5504" s="106">
        <f>Tabela9[[#This Row],[Valor do Provento R$]]/Tabela9[[#This Row],[Provento por 1 ou 1000 Ações]]</f>
        <v>0.89843327799999995</v>
      </c>
    </row>
    <row r="5505" spans="1:8">
      <c r="A5505" s="119" t="s">
        <v>1639</v>
      </c>
      <c r="B5505" s="117" t="s">
        <v>1488</v>
      </c>
      <c r="C5505" s="140">
        <v>39672</v>
      </c>
      <c r="D5505" s="141">
        <v>2.0261310589999999</v>
      </c>
      <c r="E5505" s="119">
        <v>1</v>
      </c>
      <c r="F5505" s="119" t="s">
        <v>1492</v>
      </c>
      <c r="G5505" s="114">
        <f>IF([Data da Aprovação]&lt;&gt;"ESTATUTÁRIO",YEAR([Data da Aprovação]),"")</f>
        <v>2008</v>
      </c>
      <c r="H5505" s="106">
        <f>Tabela9[[#This Row],[Valor do Provento R$]]/Tabela9[[#This Row],[Provento por 1 ou 1000 Ações]]</f>
        <v>2.0261310589999999</v>
      </c>
    </row>
    <row r="5506" spans="1:8">
      <c r="A5506" s="118" t="s">
        <v>1639</v>
      </c>
      <c r="B5506" s="116" t="s">
        <v>1488</v>
      </c>
      <c r="C5506" s="138">
        <v>39801</v>
      </c>
      <c r="D5506" s="139">
        <v>0.38786089499999998</v>
      </c>
      <c r="E5506" s="118">
        <v>1</v>
      </c>
      <c r="F5506" s="118" t="s">
        <v>1489</v>
      </c>
      <c r="G5506" s="113">
        <f>IF([Data da Aprovação]&lt;&gt;"ESTATUTÁRIO",YEAR([Data da Aprovação]),"")</f>
        <v>2008</v>
      </c>
      <c r="H5506" s="106">
        <f>Tabela9[[#This Row],[Valor do Provento R$]]/Tabela9[[#This Row],[Provento por 1 ou 1000 Ações]]</f>
        <v>0.38786089499999998</v>
      </c>
    </row>
    <row r="5507" spans="1:8">
      <c r="A5507" s="119" t="s">
        <v>1639</v>
      </c>
      <c r="B5507" s="117" t="s">
        <v>1488</v>
      </c>
      <c r="C5507" s="140">
        <v>39930</v>
      </c>
      <c r="D5507" s="141">
        <v>1.7323208960000001</v>
      </c>
      <c r="E5507" s="119">
        <v>1</v>
      </c>
      <c r="F5507" s="119" t="s">
        <v>1492</v>
      </c>
      <c r="G5507" s="114">
        <f>IF([Data da Aprovação]&lt;&gt;"ESTATUTÁRIO",YEAR([Data da Aprovação]),"")</f>
        <v>2009</v>
      </c>
      <c r="H5507" s="106">
        <f>Tabela9[[#This Row],[Valor do Provento R$]]/Tabela9[[#This Row],[Provento por 1 ou 1000 Ações]]</f>
        <v>1.7323208960000001</v>
      </c>
    </row>
    <row r="5508" spans="1:8">
      <c r="A5508" s="118" t="s">
        <v>1639</v>
      </c>
      <c r="B5508" s="116" t="s">
        <v>1488</v>
      </c>
      <c r="C5508" s="138">
        <v>39930</v>
      </c>
      <c r="D5508" s="139">
        <v>1.7323208960000001</v>
      </c>
      <c r="E5508" s="118">
        <v>1</v>
      </c>
      <c r="F5508" s="118" t="s">
        <v>1492</v>
      </c>
      <c r="G5508" s="113">
        <f>IF([Data da Aprovação]&lt;&gt;"ESTATUTÁRIO",YEAR([Data da Aprovação]),"")</f>
        <v>2009</v>
      </c>
      <c r="H5508" s="106">
        <f>Tabela9[[#This Row],[Valor do Provento R$]]/Tabela9[[#This Row],[Provento por 1 ou 1000 Ações]]</f>
        <v>1.7323208960000001</v>
      </c>
    </row>
    <row r="5509" spans="1:8">
      <c r="A5509" s="119" t="s">
        <v>1639</v>
      </c>
      <c r="B5509" s="117" t="s">
        <v>1488</v>
      </c>
      <c r="C5509" s="140">
        <v>40038</v>
      </c>
      <c r="D5509" s="141">
        <v>1.818987548</v>
      </c>
      <c r="E5509" s="119">
        <v>1</v>
      </c>
      <c r="F5509" s="119" t="s">
        <v>1492</v>
      </c>
      <c r="G5509" s="114">
        <f>IF([Data da Aprovação]&lt;&gt;"ESTATUTÁRIO",YEAR([Data da Aprovação]),"")</f>
        <v>2009</v>
      </c>
      <c r="H5509" s="106">
        <f>Tabela9[[#This Row],[Valor do Provento R$]]/Tabela9[[#This Row],[Provento por 1 ou 1000 Ações]]</f>
        <v>1.818987548</v>
      </c>
    </row>
    <row r="5510" spans="1:8">
      <c r="A5510" s="118" t="s">
        <v>1639</v>
      </c>
      <c r="B5510" s="116" t="s">
        <v>1488</v>
      </c>
      <c r="C5510" s="138">
        <v>40163</v>
      </c>
      <c r="D5510" s="139">
        <v>0.3990494805</v>
      </c>
      <c r="E5510" s="118">
        <v>1</v>
      </c>
      <c r="F5510" s="118" t="s">
        <v>1489</v>
      </c>
      <c r="G5510" s="113">
        <f>IF([Data da Aprovação]&lt;&gt;"ESTATUTÁRIO",YEAR([Data da Aprovação]),"")</f>
        <v>2009</v>
      </c>
      <c r="H5510" s="106">
        <f>Tabela9[[#This Row],[Valor do Provento R$]]/Tabela9[[#This Row],[Provento por 1 ou 1000 Ações]]</f>
        <v>0.3990494805</v>
      </c>
    </row>
    <row r="5511" spans="1:8">
      <c r="A5511" s="119" t="s">
        <v>1639</v>
      </c>
      <c r="B5511" s="117" t="s">
        <v>1488</v>
      </c>
      <c r="C5511" s="140">
        <v>40248</v>
      </c>
      <c r="D5511" s="141">
        <v>2.4191571307999999</v>
      </c>
      <c r="E5511" s="119">
        <v>1</v>
      </c>
      <c r="F5511" s="119" t="s">
        <v>1492</v>
      </c>
      <c r="G5511" s="114">
        <f>IF([Data da Aprovação]&lt;&gt;"ESTATUTÁRIO",YEAR([Data da Aprovação]),"")</f>
        <v>2010</v>
      </c>
      <c r="H5511" s="106">
        <f>Tabela9[[#This Row],[Valor do Provento R$]]/Tabela9[[#This Row],[Provento por 1 ou 1000 Ações]]</f>
        <v>2.4191571307999999</v>
      </c>
    </row>
    <row r="5512" spans="1:8">
      <c r="A5512" s="118" t="s">
        <v>1639</v>
      </c>
      <c r="B5512" s="116" t="s">
        <v>1488</v>
      </c>
      <c r="C5512" s="138">
        <v>40248</v>
      </c>
      <c r="D5512" s="139">
        <v>1.4492071466600001</v>
      </c>
      <c r="E5512" s="118">
        <v>1</v>
      </c>
      <c r="F5512" s="118" t="s">
        <v>1492</v>
      </c>
      <c r="G5512" s="113">
        <f>IF([Data da Aprovação]&lt;&gt;"ESTATUTÁRIO",YEAR([Data da Aprovação]),"")</f>
        <v>2010</v>
      </c>
      <c r="H5512" s="106">
        <f>Tabela9[[#This Row],[Valor do Provento R$]]/Tabela9[[#This Row],[Provento por 1 ou 1000 Ações]]</f>
        <v>1.4492071466600001</v>
      </c>
    </row>
    <row r="5513" spans="1:8">
      <c r="A5513" s="119" t="s">
        <v>1639</v>
      </c>
      <c r="B5513" s="117" t="s">
        <v>1488</v>
      </c>
      <c r="C5513" s="140">
        <v>40395</v>
      </c>
      <c r="D5513" s="141">
        <v>1.7628590281000001</v>
      </c>
      <c r="E5513" s="119">
        <v>1</v>
      </c>
      <c r="F5513" s="119" t="s">
        <v>1492</v>
      </c>
      <c r="G5513" s="114">
        <f>IF([Data da Aprovação]&lt;&gt;"ESTATUTÁRIO",YEAR([Data da Aprovação]),"")</f>
        <v>2010</v>
      </c>
      <c r="H5513" s="106">
        <f>Tabela9[[#This Row],[Valor do Provento R$]]/Tabela9[[#This Row],[Provento por 1 ou 1000 Ações]]</f>
        <v>1.7628590281000001</v>
      </c>
    </row>
    <row r="5514" spans="1:8">
      <c r="A5514" s="118" t="s">
        <v>1639</v>
      </c>
      <c r="B5514" s="116" t="s">
        <v>1488</v>
      </c>
      <c r="C5514" s="138">
        <v>40395</v>
      </c>
      <c r="D5514" s="139">
        <v>1.7628590281000001</v>
      </c>
      <c r="E5514" s="118">
        <v>1</v>
      </c>
      <c r="F5514" s="118" t="s">
        <v>1492</v>
      </c>
      <c r="G5514" s="113">
        <f>IF([Data da Aprovação]&lt;&gt;"ESTATUTÁRIO",YEAR([Data da Aprovação]),"")</f>
        <v>2010</v>
      </c>
      <c r="H5514" s="106">
        <f>Tabela9[[#This Row],[Valor do Provento R$]]/Tabela9[[#This Row],[Provento por 1 ou 1000 Ações]]</f>
        <v>1.7628590281000001</v>
      </c>
    </row>
    <row r="5515" spans="1:8">
      <c r="A5515" s="119" t="s">
        <v>1639</v>
      </c>
      <c r="B5515" s="117" t="s">
        <v>1488</v>
      </c>
      <c r="C5515" s="140">
        <v>40514</v>
      </c>
      <c r="D5515" s="141">
        <v>0.41013078019999999</v>
      </c>
      <c r="E5515" s="119">
        <v>1</v>
      </c>
      <c r="F5515" s="119" t="s">
        <v>1489</v>
      </c>
      <c r="G5515" s="114">
        <f>IF([Data da Aprovação]&lt;&gt;"ESTATUTÁRIO",YEAR([Data da Aprovação]),"")</f>
        <v>2010</v>
      </c>
      <c r="H5515" s="106">
        <f>Tabela9[[#This Row],[Valor do Provento R$]]/Tabela9[[#This Row],[Provento por 1 ou 1000 Ações]]</f>
        <v>0.41013078019999999</v>
      </c>
    </row>
    <row r="5516" spans="1:8">
      <c r="A5516" s="118" t="s">
        <v>1639</v>
      </c>
      <c r="B5516" s="116" t="s">
        <v>1488</v>
      </c>
      <c r="C5516" s="138">
        <v>40662</v>
      </c>
      <c r="D5516" s="139">
        <v>4.7549564970000002</v>
      </c>
      <c r="E5516" s="118">
        <v>1</v>
      </c>
      <c r="F5516" s="118" t="s">
        <v>1492</v>
      </c>
      <c r="G5516" s="113">
        <f>IF([Data da Aprovação]&lt;&gt;"ESTATUTÁRIO",YEAR([Data da Aprovação]),"")</f>
        <v>2011</v>
      </c>
      <c r="H5516" s="106">
        <f>Tabela9[[#This Row],[Valor do Provento R$]]/Tabela9[[#This Row],[Provento por 1 ou 1000 Ações]]</f>
        <v>4.7549564970000002</v>
      </c>
    </row>
    <row r="5517" spans="1:8">
      <c r="A5517" s="119" t="s">
        <v>1639</v>
      </c>
      <c r="B5517" s="117" t="s">
        <v>1488</v>
      </c>
      <c r="C5517" s="140">
        <v>40765</v>
      </c>
      <c r="D5517" s="141">
        <v>1.6400857499999999</v>
      </c>
      <c r="E5517" s="119">
        <v>1</v>
      </c>
      <c r="F5517" s="119" t="s">
        <v>1492</v>
      </c>
      <c r="G5517" s="114">
        <f>IF([Data da Aprovação]&lt;&gt;"ESTATUTÁRIO",YEAR([Data da Aprovação]),"")</f>
        <v>2011</v>
      </c>
      <c r="H5517" s="106">
        <f>Tabela9[[#This Row],[Valor do Provento R$]]/Tabela9[[#This Row],[Provento por 1 ou 1000 Ações]]</f>
        <v>1.6400857499999999</v>
      </c>
    </row>
    <row r="5518" spans="1:8">
      <c r="A5518" s="118" t="s">
        <v>1639</v>
      </c>
      <c r="B5518" s="116" t="s">
        <v>1488</v>
      </c>
      <c r="C5518" s="138">
        <v>40884</v>
      </c>
      <c r="D5518" s="139">
        <v>0.41167851529999999</v>
      </c>
      <c r="E5518" s="118">
        <v>1</v>
      </c>
      <c r="F5518" s="118" t="s">
        <v>1489</v>
      </c>
      <c r="G5518" s="113">
        <f>IF([Data da Aprovação]&lt;&gt;"ESTATUTÁRIO",YEAR([Data da Aprovação]),"")</f>
        <v>2011</v>
      </c>
      <c r="H5518" s="106">
        <f>Tabela9[[#This Row],[Valor do Provento R$]]/Tabela9[[#This Row],[Provento por 1 ou 1000 Ações]]</f>
        <v>0.41167851529999999</v>
      </c>
    </row>
    <row r="5519" spans="1:8">
      <c r="A5519" s="119" t="s">
        <v>1639</v>
      </c>
      <c r="B5519" s="117" t="s">
        <v>1488</v>
      </c>
      <c r="C5519" s="140">
        <v>41015</v>
      </c>
      <c r="D5519" s="141">
        <v>3.0834133970000002</v>
      </c>
      <c r="E5519" s="119">
        <v>1</v>
      </c>
      <c r="F5519" s="119" t="s">
        <v>1492</v>
      </c>
      <c r="G5519" s="114">
        <f>IF([Data da Aprovação]&lt;&gt;"ESTATUTÁRIO",YEAR([Data da Aprovação]),"")</f>
        <v>2012</v>
      </c>
      <c r="H5519" s="106">
        <f>Tabela9[[#This Row],[Valor do Provento R$]]/Tabela9[[#This Row],[Provento por 1 ou 1000 Ações]]</f>
        <v>3.0834133970000002</v>
      </c>
    </row>
    <row r="5520" spans="1:8">
      <c r="A5520" s="118" t="s">
        <v>1639</v>
      </c>
      <c r="B5520" s="116" t="s">
        <v>1488</v>
      </c>
      <c r="C5520" s="138">
        <v>41263</v>
      </c>
      <c r="D5520" s="139">
        <v>0.30615951600000002</v>
      </c>
      <c r="E5520" s="118">
        <v>1</v>
      </c>
      <c r="F5520" s="118" t="s">
        <v>1489</v>
      </c>
      <c r="G5520" s="113">
        <f>IF([Data da Aprovação]&lt;&gt;"ESTATUTÁRIO",YEAR([Data da Aprovação]),"")</f>
        <v>2012</v>
      </c>
      <c r="H5520" s="106">
        <f>Tabela9[[#This Row],[Valor do Provento R$]]/Tabela9[[#This Row],[Provento por 1 ou 1000 Ações]]</f>
        <v>0.30615951600000002</v>
      </c>
    </row>
    <row r="5521" spans="1:8">
      <c r="A5521" s="119" t="s">
        <v>1639</v>
      </c>
      <c r="B5521" s="117" t="s">
        <v>1488</v>
      </c>
      <c r="C5521" s="140">
        <v>41368</v>
      </c>
      <c r="D5521" s="141">
        <v>3.0328529999999999E-3</v>
      </c>
      <c r="E5521" s="119">
        <v>1</v>
      </c>
      <c r="F5521" s="119" t="s">
        <v>1492</v>
      </c>
      <c r="G5521" s="114">
        <f>IF([Data da Aprovação]&lt;&gt;"ESTATUTÁRIO",YEAR([Data da Aprovação]),"")</f>
        <v>2013</v>
      </c>
      <c r="H5521" s="106">
        <f>Tabela9[[#This Row],[Valor do Provento R$]]/Tabela9[[#This Row],[Provento por 1 ou 1000 Ações]]</f>
        <v>3.0328529999999999E-3</v>
      </c>
    </row>
    <row r="5522" spans="1:8">
      <c r="A5522" s="118" t="s">
        <v>1639</v>
      </c>
      <c r="B5522" s="116" t="s">
        <v>1490</v>
      </c>
      <c r="C5522" s="138">
        <v>35879</v>
      </c>
      <c r="D5522" s="139">
        <v>0.42289300000000002</v>
      </c>
      <c r="E5522" s="118">
        <v>1000</v>
      </c>
      <c r="F5522" s="118" t="s">
        <v>1492</v>
      </c>
      <c r="G5522" s="113">
        <f>IF([Data da Aprovação]&lt;&gt;"ESTATUTÁRIO",YEAR([Data da Aprovação]),"")</f>
        <v>1998</v>
      </c>
      <c r="H5522" s="106">
        <f>Tabela9[[#This Row],[Valor do Provento R$]]/Tabela9[[#This Row],[Provento por 1 ou 1000 Ações]]</f>
        <v>4.2289300000000003E-4</v>
      </c>
    </row>
    <row r="5523" spans="1:8">
      <c r="A5523" s="119" t="s">
        <v>1639</v>
      </c>
      <c r="B5523" s="117" t="s">
        <v>1490</v>
      </c>
      <c r="C5523" s="140">
        <v>36608</v>
      </c>
      <c r="D5523" s="141">
        <v>3.9804349999999999</v>
      </c>
      <c r="E5523" s="119">
        <v>1000</v>
      </c>
      <c r="F5523" s="119" t="s">
        <v>1489</v>
      </c>
      <c r="G5523" s="114">
        <f>IF([Data da Aprovação]&lt;&gt;"ESTATUTÁRIO",YEAR([Data da Aprovação]),"")</f>
        <v>2000</v>
      </c>
      <c r="H5523" s="106">
        <f>Tabela9[[#This Row],[Valor do Provento R$]]/Tabela9[[#This Row],[Provento por 1 ou 1000 Ações]]</f>
        <v>3.980435E-3</v>
      </c>
    </row>
    <row r="5524" spans="1:8">
      <c r="A5524" s="118" t="s">
        <v>1639</v>
      </c>
      <c r="B5524" s="116" t="s">
        <v>1490</v>
      </c>
      <c r="C5524" s="138">
        <v>36865</v>
      </c>
      <c r="D5524" s="139">
        <v>5.7380126249999996</v>
      </c>
      <c r="E5524" s="118">
        <v>1000</v>
      </c>
      <c r="F5524" s="118" t="s">
        <v>1492</v>
      </c>
      <c r="G5524" s="113">
        <f>IF([Data da Aprovação]&lt;&gt;"ESTATUTÁRIO",YEAR([Data da Aprovação]),"")</f>
        <v>2000</v>
      </c>
      <c r="H5524" s="106">
        <f>Tabela9[[#This Row],[Valor do Provento R$]]/Tabela9[[#This Row],[Provento por 1 ou 1000 Ações]]</f>
        <v>5.7380126249999995E-3</v>
      </c>
    </row>
    <row r="5525" spans="1:8">
      <c r="A5525" s="119" t="s">
        <v>1639</v>
      </c>
      <c r="B5525" s="117" t="s">
        <v>1490</v>
      </c>
      <c r="C5525" s="140">
        <v>36865</v>
      </c>
      <c r="D5525" s="141">
        <v>3.893634262</v>
      </c>
      <c r="E5525" s="119">
        <v>1000</v>
      </c>
      <c r="F5525" s="119" t="s">
        <v>1489</v>
      </c>
      <c r="G5525" s="114">
        <f>IF([Data da Aprovação]&lt;&gt;"ESTATUTÁRIO",YEAR([Data da Aprovação]),"")</f>
        <v>2000</v>
      </c>
      <c r="H5525" s="106">
        <f>Tabela9[[#This Row],[Valor do Provento R$]]/Tabela9[[#This Row],[Provento por 1 ou 1000 Ações]]</f>
        <v>3.8936342619999998E-3</v>
      </c>
    </row>
    <row r="5526" spans="1:8">
      <c r="A5526" s="118" t="s">
        <v>1639</v>
      </c>
      <c r="B5526" s="116" t="s">
        <v>1490</v>
      </c>
      <c r="C5526" s="138">
        <v>36964</v>
      </c>
      <c r="D5526" s="139">
        <v>1.8865975479999999</v>
      </c>
      <c r="E5526" s="118">
        <v>1000</v>
      </c>
      <c r="F5526" s="118" t="s">
        <v>1492</v>
      </c>
      <c r="G5526" s="113">
        <f>IF([Data da Aprovação]&lt;&gt;"ESTATUTÁRIO",YEAR([Data da Aprovação]),"")</f>
        <v>2001</v>
      </c>
      <c r="H5526" s="106">
        <f>Tabela9[[#This Row],[Valor do Provento R$]]/Tabela9[[#This Row],[Provento por 1 ou 1000 Ações]]</f>
        <v>1.8865975479999998E-3</v>
      </c>
    </row>
    <row r="5527" spans="1:8">
      <c r="A5527" s="119" t="s">
        <v>1639</v>
      </c>
      <c r="B5527" s="117" t="s">
        <v>1490</v>
      </c>
      <c r="C5527" s="140">
        <v>37375</v>
      </c>
      <c r="D5527" s="141">
        <v>3.1248274970000001</v>
      </c>
      <c r="E5527" s="119">
        <v>1000</v>
      </c>
      <c r="F5527" s="119" t="s">
        <v>1489</v>
      </c>
      <c r="G5527" s="114">
        <f>IF([Data da Aprovação]&lt;&gt;"ESTATUTÁRIO",YEAR([Data da Aprovação]),"")</f>
        <v>2002</v>
      </c>
      <c r="H5527" s="106">
        <f>Tabela9[[#This Row],[Valor do Provento R$]]/Tabela9[[#This Row],[Provento por 1 ou 1000 Ações]]</f>
        <v>3.1248274969999999E-3</v>
      </c>
    </row>
    <row r="5528" spans="1:8">
      <c r="A5528" s="118" t="s">
        <v>1639</v>
      </c>
      <c r="B5528" s="116" t="s">
        <v>1490</v>
      </c>
      <c r="C5528" s="138">
        <v>37375</v>
      </c>
      <c r="D5528" s="139">
        <v>0.74906016900000005</v>
      </c>
      <c r="E5528" s="118">
        <v>1000</v>
      </c>
      <c r="F5528" s="118" t="s">
        <v>1492</v>
      </c>
      <c r="G5528" s="113">
        <f>IF([Data da Aprovação]&lt;&gt;"ESTATUTÁRIO",YEAR([Data da Aprovação]),"")</f>
        <v>2002</v>
      </c>
      <c r="H5528" s="106">
        <f>Tabela9[[#This Row],[Valor do Provento R$]]/Tabela9[[#This Row],[Provento por 1 ou 1000 Ações]]</f>
        <v>7.4906016900000004E-4</v>
      </c>
    </row>
    <row r="5529" spans="1:8">
      <c r="A5529" s="119" t="s">
        <v>1639</v>
      </c>
      <c r="B5529" s="117" t="s">
        <v>1490</v>
      </c>
      <c r="C5529" s="140">
        <v>40662</v>
      </c>
      <c r="D5529" s="141">
        <v>5.2304521460000002</v>
      </c>
      <c r="E5529" s="119">
        <v>1</v>
      </c>
      <c r="F5529" s="119" t="s">
        <v>1492</v>
      </c>
      <c r="G5529" s="114">
        <f>IF([Data da Aprovação]&lt;&gt;"ESTATUTÁRIO",YEAR([Data da Aprovação]),"")</f>
        <v>2011</v>
      </c>
      <c r="H5529" s="106">
        <f>Tabela9[[#This Row],[Valor do Provento R$]]/Tabela9[[#This Row],[Provento por 1 ou 1000 Ações]]</f>
        <v>5.2304521460000002</v>
      </c>
    </row>
    <row r="5530" spans="1:8">
      <c r="A5530" s="118" t="s">
        <v>1639</v>
      </c>
      <c r="B5530" s="116" t="s">
        <v>1490</v>
      </c>
      <c r="C5530" s="138">
        <v>40765</v>
      </c>
      <c r="D5530" s="139">
        <v>1.8040943250000001</v>
      </c>
      <c r="E5530" s="118">
        <v>1</v>
      </c>
      <c r="F5530" s="118" t="s">
        <v>1492</v>
      </c>
      <c r="G5530" s="113">
        <f>IF([Data da Aprovação]&lt;&gt;"ESTATUTÁRIO",YEAR([Data da Aprovação]),"")</f>
        <v>2011</v>
      </c>
      <c r="H5530" s="106">
        <f>Tabela9[[#This Row],[Valor do Provento R$]]/Tabela9[[#This Row],[Provento por 1 ou 1000 Ações]]</f>
        <v>1.8040943250000001</v>
      </c>
    </row>
    <row r="5531" spans="1:8">
      <c r="A5531" s="119" t="s">
        <v>1639</v>
      </c>
      <c r="B5531" s="117" t="s">
        <v>1490</v>
      </c>
      <c r="C5531" s="140">
        <v>40884</v>
      </c>
      <c r="D5531" s="141">
        <v>0.45284636690000002</v>
      </c>
      <c r="E5531" s="119">
        <v>1</v>
      </c>
      <c r="F5531" s="119" t="s">
        <v>1489</v>
      </c>
      <c r="G5531" s="114">
        <f>IF([Data da Aprovação]&lt;&gt;"ESTATUTÁRIO",YEAR([Data da Aprovação]),"")</f>
        <v>2011</v>
      </c>
      <c r="H5531" s="106">
        <f>Tabela9[[#This Row],[Valor do Provento R$]]/Tabela9[[#This Row],[Provento por 1 ou 1000 Ações]]</f>
        <v>0.45284636690000002</v>
      </c>
    </row>
    <row r="5532" spans="1:8">
      <c r="A5532" s="118" t="s">
        <v>1639</v>
      </c>
      <c r="B5532" s="116" t="s">
        <v>1490</v>
      </c>
      <c r="C5532" s="138">
        <v>41015</v>
      </c>
      <c r="D5532" s="139">
        <v>3.3917547369999999</v>
      </c>
      <c r="E5532" s="118">
        <v>1</v>
      </c>
      <c r="F5532" s="118" t="s">
        <v>1492</v>
      </c>
      <c r="G5532" s="113">
        <f>IF([Data da Aprovação]&lt;&gt;"ESTATUTÁRIO",YEAR([Data da Aprovação]),"")</f>
        <v>2012</v>
      </c>
      <c r="H5532" s="106">
        <f>Tabela9[[#This Row],[Valor do Provento R$]]/Tabela9[[#This Row],[Provento por 1 ou 1000 Ações]]</f>
        <v>3.3917547369999999</v>
      </c>
    </row>
    <row r="5533" spans="1:8">
      <c r="A5533" s="119" t="s">
        <v>1639</v>
      </c>
      <c r="B5533" s="117" t="s">
        <v>1490</v>
      </c>
      <c r="C5533" s="140">
        <v>41263</v>
      </c>
      <c r="D5533" s="141">
        <v>0.336775467</v>
      </c>
      <c r="E5533" s="119">
        <v>1</v>
      </c>
      <c r="F5533" s="119" t="s">
        <v>1489</v>
      </c>
      <c r="G5533" s="114">
        <f>IF([Data da Aprovação]&lt;&gt;"ESTATUTÁRIO",YEAR([Data da Aprovação]),"")</f>
        <v>2012</v>
      </c>
      <c r="H5533" s="106">
        <f>Tabela9[[#This Row],[Valor do Provento R$]]/Tabela9[[#This Row],[Provento por 1 ou 1000 Ações]]</f>
        <v>0.336775467</v>
      </c>
    </row>
    <row r="5534" spans="1:8">
      <c r="A5534" s="118" t="s">
        <v>1639</v>
      </c>
      <c r="B5534" s="116" t="s">
        <v>1490</v>
      </c>
      <c r="C5534" s="138">
        <v>41368</v>
      </c>
      <c r="D5534" s="139">
        <v>3.3361380000000002E-3</v>
      </c>
      <c r="E5534" s="118">
        <v>1</v>
      </c>
      <c r="F5534" s="118" t="s">
        <v>1492</v>
      </c>
      <c r="G5534" s="113">
        <f>IF([Data da Aprovação]&lt;&gt;"ESTATUTÁRIO",YEAR([Data da Aprovação]),"")</f>
        <v>2013</v>
      </c>
      <c r="H5534" s="106">
        <f>Tabela9[[#This Row],[Valor do Provento R$]]/Tabela9[[#This Row],[Provento por 1 ou 1000 Ações]]</f>
        <v>3.3361380000000002E-3</v>
      </c>
    </row>
    <row r="5535" spans="1:8">
      <c r="A5535" s="119" t="s">
        <v>1639</v>
      </c>
      <c r="B5535" s="117" t="s">
        <v>1502</v>
      </c>
      <c r="C5535" s="140">
        <v>35184</v>
      </c>
      <c r="D5535" s="141">
        <v>1.1373019</v>
      </c>
      <c r="E5535" s="119">
        <v>1000</v>
      </c>
      <c r="F5535" s="119" t="s">
        <v>1492</v>
      </c>
      <c r="G5535" s="114">
        <f>IF([Data da Aprovação]&lt;&gt;"ESTATUTÁRIO",YEAR([Data da Aprovação]),"")</f>
        <v>1996</v>
      </c>
      <c r="H5535" s="106">
        <f>Tabela9[[#This Row],[Valor do Provento R$]]/Tabela9[[#This Row],[Provento por 1 ou 1000 Ações]]</f>
        <v>1.1373018999999999E-3</v>
      </c>
    </row>
    <row r="5536" spans="1:8">
      <c r="A5536" s="118" t="s">
        <v>1639</v>
      </c>
      <c r="B5536" s="116" t="s">
        <v>1502</v>
      </c>
      <c r="C5536" s="138">
        <v>35544</v>
      </c>
      <c r="D5536" s="139">
        <v>1.3927627</v>
      </c>
      <c r="E5536" s="118">
        <v>1000</v>
      </c>
      <c r="F5536" s="118" t="s">
        <v>1492</v>
      </c>
      <c r="G5536" s="113">
        <f>IF([Data da Aprovação]&lt;&gt;"ESTATUTÁRIO",YEAR([Data da Aprovação]),"")</f>
        <v>1997</v>
      </c>
      <c r="H5536" s="106">
        <f>Tabela9[[#This Row],[Valor do Provento R$]]/Tabela9[[#This Row],[Provento por 1 ou 1000 Ações]]</f>
        <v>1.3927627000000001E-3</v>
      </c>
    </row>
    <row r="5537" spans="1:8">
      <c r="A5537" s="119" t="s">
        <v>1639</v>
      </c>
      <c r="B5537" s="117" t="s">
        <v>1502</v>
      </c>
      <c r="C5537" s="140">
        <v>39181</v>
      </c>
      <c r="D5537" s="141">
        <v>3.2337720000000001</v>
      </c>
      <c r="E5537" s="119">
        <v>1000</v>
      </c>
      <c r="F5537" s="119" t="s">
        <v>1492</v>
      </c>
      <c r="G5537" s="114">
        <f>IF([Data da Aprovação]&lt;&gt;"ESTATUTÁRIO",YEAR([Data da Aprovação]),"")</f>
        <v>2007</v>
      </c>
      <c r="H5537" s="106">
        <f>Tabela9[[#This Row],[Valor do Provento R$]]/Tabela9[[#This Row],[Provento por 1 ou 1000 Ações]]</f>
        <v>3.2337720000000002E-3</v>
      </c>
    </row>
    <row r="5538" spans="1:8">
      <c r="A5538" s="118" t="s">
        <v>1639</v>
      </c>
      <c r="B5538" s="116" t="s">
        <v>1502</v>
      </c>
      <c r="C5538" s="138">
        <v>39304</v>
      </c>
      <c r="D5538" s="139">
        <v>12.098668290999999</v>
      </c>
      <c r="E5538" s="118">
        <v>1000</v>
      </c>
      <c r="F5538" s="118" t="s">
        <v>1492</v>
      </c>
      <c r="G5538" s="113">
        <f>IF([Data da Aprovação]&lt;&gt;"ESTATUTÁRIO",YEAR([Data da Aprovação]),"")</f>
        <v>2007</v>
      </c>
      <c r="H5538" s="106">
        <f>Tabela9[[#This Row],[Valor do Provento R$]]/Tabela9[[#This Row],[Provento por 1 ou 1000 Ações]]</f>
        <v>1.2098668290999998E-2</v>
      </c>
    </row>
    <row r="5539" spans="1:8">
      <c r="A5539" s="119" t="s">
        <v>1639</v>
      </c>
      <c r="B5539" s="117" t="s">
        <v>1502</v>
      </c>
      <c r="C5539" s="140">
        <v>39436</v>
      </c>
      <c r="D5539" s="141">
        <v>1.681200786</v>
      </c>
      <c r="E5539" s="119">
        <v>1000</v>
      </c>
      <c r="F5539" s="119" t="s">
        <v>1489</v>
      </c>
      <c r="G5539" s="114">
        <f>IF([Data da Aprovação]&lt;&gt;"ESTATUTÁRIO",YEAR([Data da Aprovação]),"")</f>
        <v>2007</v>
      </c>
      <c r="H5539" s="106">
        <f>Tabela9[[#This Row],[Valor do Provento R$]]/Tabela9[[#This Row],[Provento por 1 ou 1000 Ações]]</f>
        <v>1.681200786E-3</v>
      </c>
    </row>
    <row r="5540" spans="1:8">
      <c r="A5540" s="118" t="s">
        <v>1639</v>
      </c>
      <c r="B5540" s="116" t="s">
        <v>1502</v>
      </c>
      <c r="C5540" s="138">
        <v>39561</v>
      </c>
      <c r="D5540" s="139">
        <v>0.988276606</v>
      </c>
      <c r="E5540" s="118">
        <v>1</v>
      </c>
      <c r="F5540" s="118" t="s">
        <v>1492</v>
      </c>
      <c r="G5540" s="113">
        <f>IF([Data da Aprovação]&lt;&gt;"ESTATUTÁRIO",YEAR([Data da Aprovação]),"")</f>
        <v>2008</v>
      </c>
      <c r="H5540" s="106">
        <f>Tabela9[[#This Row],[Valor do Provento R$]]/Tabela9[[#This Row],[Provento por 1 ou 1000 Ações]]</f>
        <v>0.988276606</v>
      </c>
    </row>
    <row r="5541" spans="1:8">
      <c r="A5541" s="119" t="s">
        <v>1639</v>
      </c>
      <c r="B5541" s="117" t="s">
        <v>1502</v>
      </c>
      <c r="C5541" s="140">
        <v>39672</v>
      </c>
      <c r="D5541" s="141">
        <v>2.2287441650000002</v>
      </c>
      <c r="E5541" s="119">
        <v>1</v>
      </c>
      <c r="F5541" s="119" t="s">
        <v>1492</v>
      </c>
      <c r="G5541" s="114">
        <f>IF([Data da Aprovação]&lt;&gt;"ESTATUTÁRIO",YEAR([Data da Aprovação]),"")</f>
        <v>2008</v>
      </c>
      <c r="H5541" s="106">
        <f>Tabela9[[#This Row],[Valor do Provento R$]]/Tabela9[[#This Row],[Provento por 1 ou 1000 Ações]]</f>
        <v>2.2287441650000002</v>
      </c>
    </row>
    <row r="5542" spans="1:8">
      <c r="A5542" s="118" t="s">
        <v>1639</v>
      </c>
      <c r="B5542" s="116" t="s">
        <v>1502</v>
      </c>
      <c r="C5542" s="138">
        <v>39801</v>
      </c>
      <c r="D5542" s="139">
        <v>0.42664698400000001</v>
      </c>
      <c r="E5542" s="118">
        <v>1</v>
      </c>
      <c r="F5542" s="118" t="s">
        <v>1489</v>
      </c>
      <c r="G5542" s="113">
        <f>IF([Data da Aprovação]&lt;&gt;"ESTATUTÁRIO",YEAR([Data da Aprovação]),"")</f>
        <v>2008</v>
      </c>
      <c r="H5542" s="106">
        <f>Tabela9[[#This Row],[Valor do Provento R$]]/Tabela9[[#This Row],[Provento por 1 ou 1000 Ações]]</f>
        <v>0.42664698400000001</v>
      </c>
    </row>
    <row r="5543" spans="1:8">
      <c r="A5543" s="119" t="s">
        <v>1639</v>
      </c>
      <c r="B5543" s="117" t="s">
        <v>1502</v>
      </c>
      <c r="C5543" s="140">
        <v>39930</v>
      </c>
      <c r="D5543" s="141">
        <v>1.905552986</v>
      </c>
      <c r="E5543" s="119">
        <v>1</v>
      </c>
      <c r="F5543" s="119" t="s">
        <v>1492</v>
      </c>
      <c r="G5543" s="114">
        <f>IF([Data da Aprovação]&lt;&gt;"ESTATUTÁRIO",YEAR([Data da Aprovação]),"")</f>
        <v>2009</v>
      </c>
      <c r="H5543" s="106">
        <f>Tabela9[[#This Row],[Valor do Provento R$]]/Tabela9[[#This Row],[Provento por 1 ou 1000 Ações]]</f>
        <v>1.905552986</v>
      </c>
    </row>
    <row r="5544" spans="1:8">
      <c r="A5544" s="118" t="s">
        <v>1639</v>
      </c>
      <c r="B5544" s="116" t="s">
        <v>1502</v>
      </c>
      <c r="C5544" s="138">
        <v>39930</v>
      </c>
      <c r="D5544" s="139">
        <v>1.905552986</v>
      </c>
      <c r="E5544" s="118">
        <v>1</v>
      </c>
      <c r="F5544" s="118" t="s">
        <v>1492</v>
      </c>
      <c r="G5544" s="113">
        <f>IF([Data da Aprovação]&lt;&gt;"ESTATUTÁRIO",YEAR([Data da Aprovação]),"")</f>
        <v>2009</v>
      </c>
      <c r="H5544" s="106">
        <f>Tabela9[[#This Row],[Valor do Provento R$]]/Tabela9[[#This Row],[Provento por 1 ou 1000 Ações]]</f>
        <v>1.905552986</v>
      </c>
    </row>
    <row r="5545" spans="1:8">
      <c r="A5545" s="119" t="s">
        <v>1639</v>
      </c>
      <c r="B5545" s="117" t="s">
        <v>1502</v>
      </c>
      <c r="C5545" s="140">
        <v>40038</v>
      </c>
      <c r="D5545" s="141">
        <v>2.0008863030000001</v>
      </c>
      <c r="E5545" s="119">
        <v>1</v>
      </c>
      <c r="F5545" s="119" t="s">
        <v>1492</v>
      </c>
      <c r="G5545" s="114">
        <f>IF([Data da Aprovação]&lt;&gt;"ESTATUTÁRIO",YEAR([Data da Aprovação]),"")</f>
        <v>2009</v>
      </c>
      <c r="H5545" s="106">
        <f>Tabela9[[#This Row],[Valor do Provento R$]]/Tabela9[[#This Row],[Provento por 1 ou 1000 Ações]]</f>
        <v>2.0008863030000001</v>
      </c>
    </row>
    <row r="5546" spans="1:8">
      <c r="A5546" s="118" t="s">
        <v>1639</v>
      </c>
      <c r="B5546" s="116" t="s">
        <v>1502</v>
      </c>
      <c r="C5546" s="138">
        <v>40163</v>
      </c>
      <c r="D5546" s="139">
        <v>0.43895442849999999</v>
      </c>
      <c r="E5546" s="118">
        <v>1</v>
      </c>
      <c r="F5546" s="118" t="s">
        <v>1489</v>
      </c>
      <c r="G5546" s="113">
        <f>IF([Data da Aprovação]&lt;&gt;"ESTATUTÁRIO",YEAR([Data da Aprovação]),"")</f>
        <v>2009</v>
      </c>
      <c r="H5546" s="106">
        <f>Tabela9[[#This Row],[Valor do Provento R$]]/Tabela9[[#This Row],[Provento por 1 ou 1000 Ações]]</f>
        <v>0.43895442849999999</v>
      </c>
    </row>
    <row r="5547" spans="1:8">
      <c r="A5547" s="119" t="s">
        <v>1639</v>
      </c>
      <c r="B5547" s="117" t="s">
        <v>1502</v>
      </c>
      <c r="C5547" s="140">
        <v>40248</v>
      </c>
      <c r="D5547" s="141">
        <v>2.6610728438</v>
      </c>
      <c r="E5547" s="119">
        <v>1</v>
      </c>
      <c r="F5547" s="119" t="s">
        <v>1492</v>
      </c>
      <c r="G5547" s="114">
        <f>IF([Data da Aprovação]&lt;&gt;"ESTATUTÁRIO",YEAR([Data da Aprovação]),"")</f>
        <v>2010</v>
      </c>
      <c r="H5547" s="106">
        <f>Tabela9[[#This Row],[Valor do Provento R$]]/Tabela9[[#This Row],[Provento por 1 ou 1000 Ações]]</f>
        <v>2.6610728438</v>
      </c>
    </row>
    <row r="5548" spans="1:8">
      <c r="A5548" s="118" t="s">
        <v>1639</v>
      </c>
      <c r="B5548" s="116" t="s">
        <v>1502</v>
      </c>
      <c r="C5548" s="138">
        <v>40248</v>
      </c>
      <c r="D5548" s="139">
        <v>1.5941278612000001</v>
      </c>
      <c r="E5548" s="118">
        <v>1</v>
      </c>
      <c r="F5548" s="118" t="s">
        <v>1492</v>
      </c>
      <c r="G5548" s="113">
        <f>IF([Data da Aprovação]&lt;&gt;"ESTATUTÁRIO",YEAR([Data da Aprovação]),"")</f>
        <v>2010</v>
      </c>
      <c r="H5548" s="106">
        <f>Tabela9[[#This Row],[Valor do Provento R$]]/Tabela9[[#This Row],[Provento por 1 ou 1000 Ações]]</f>
        <v>1.5941278612000001</v>
      </c>
    </row>
    <row r="5549" spans="1:8">
      <c r="A5549" s="119" t="s">
        <v>1639</v>
      </c>
      <c r="B5549" s="117" t="s">
        <v>1502</v>
      </c>
      <c r="C5549" s="140">
        <v>40395</v>
      </c>
      <c r="D5549" s="141">
        <v>1.9391449309</v>
      </c>
      <c r="E5549" s="119">
        <v>1</v>
      </c>
      <c r="F5549" s="119" t="s">
        <v>1492</v>
      </c>
      <c r="G5549" s="114">
        <f>IF([Data da Aprovação]&lt;&gt;"ESTATUTÁRIO",YEAR([Data da Aprovação]),"")</f>
        <v>2010</v>
      </c>
      <c r="H5549" s="106">
        <f>Tabela9[[#This Row],[Valor do Provento R$]]/Tabela9[[#This Row],[Provento por 1 ou 1000 Ações]]</f>
        <v>1.9391449309</v>
      </c>
    </row>
    <row r="5550" spans="1:8">
      <c r="A5550" s="118" t="s">
        <v>1639</v>
      </c>
      <c r="B5550" s="116" t="s">
        <v>1502</v>
      </c>
      <c r="C5550" s="138">
        <v>40395</v>
      </c>
      <c r="D5550" s="139">
        <v>1.9391449309</v>
      </c>
      <c r="E5550" s="118">
        <v>1</v>
      </c>
      <c r="F5550" s="118" t="s">
        <v>1492</v>
      </c>
      <c r="G5550" s="113">
        <f>IF([Data da Aprovação]&lt;&gt;"ESTATUTÁRIO",YEAR([Data da Aprovação]),"")</f>
        <v>2010</v>
      </c>
      <c r="H5550" s="106">
        <f>Tabela9[[#This Row],[Valor do Provento R$]]/Tabela9[[#This Row],[Provento por 1 ou 1000 Ações]]</f>
        <v>1.9391449309</v>
      </c>
    </row>
    <row r="5551" spans="1:8">
      <c r="A5551" s="119" t="s">
        <v>1639</v>
      </c>
      <c r="B5551" s="117" t="s">
        <v>1502</v>
      </c>
      <c r="C5551" s="140">
        <v>40514</v>
      </c>
      <c r="D5551" s="141">
        <v>0.45114385820000003</v>
      </c>
      <c r="E5551" s="119">
        <v>1</v>
      </c>
      <c r="F5551" s="119" t="s">
        <v>1489</v>
      </c>
      <c r="G5551" s="114">
        <f>IF([Data da Aprovação]&lt;&gt;"ESTATUTÁRIO",YEAR([Data da Aprovação]),"")</f>
        <v>2010</v>
      </c>
      <c r="H5551" s="106">
        <f>Tabela9[[#This Row],[Valor do Provento R$]]/Tabela9[[#This Row],[Provento por 1 ou 1000 Ações]]</f>
        <v>0.45114385820000003</v>
      </c>
    </row>
    <row r="5552" spans="1:8">
      <c r="A5552" s="118" t="s">
        <v>1639</v>
      </c>
      <c r="B5552" s="116" t="s">
        <v>1503</v>
      </c>
      <c r="C5552" s="138">
        <v>39181</v>
      </c>
      <c r="D5552" s="139">
        <v>3.2337720000000001</v>
      </c>
      <c r="E5552" s="118">
        <v>1000</v>
      </c>
      <c r="F5552" s="118" t="s">
        <v>1492</v>
      </c>
      <c r="G5552" s="113">
        <f>IF([Data da Aprovação]&lt;&gt;"ESTATUTÁRIO",YEAR([Data da Aprovação]),"")</f>
        <v>2007</v>
      </c>
      <c r="H5552" s="106">
        <f>Tabela9[[#This Row],[Valor do Provento R$]]/Tabela9[[#This Row],[Provento por 1 ou 1000 Ações]]</f>
        <v>3.2337720000000002E-3</v>
      </c>
    </row>
    <row r="5553" spans="1:8">
      <c r="A5553" s="119" t="s">
        <v>1639</v>
      </c>
      <c r="B5553" s="117" t="s">
        <v>1503</v>
      </c>
      <c r="C5553" s="140">
        <v>39304</v>
      </c>
      <c r="D5553" s="141">
        <v>12.098668290999999</v>
      </c>
      <c r="E5553" s="119">
        <v>1000</v>
      </c>
      <c r="F5553" s="119" t="s">
        <v>1492</v>
      </c>
      <c r="G5553" s="114">
        <f>IF([Data da Aprovação]&lt;&gt;"ESTATUTÁRIO",YEAR([Data da Aprovação]),"")</f>
        <v>2007</v>
      </c>
      <c r="H5553" s="106">
        <f>Tabela9[[#This Row],[Valor do Provento R$]]/Tabela9[[#This Row],[Provento por 1 ou 1000 Ações]]</f>
        <v>1.2098668290999998E-2</v>
      </c>
    </row>
    <row r="5554" spans="1:8">
      <c r="A5554" s="118" t="s">
        <v>1639</v>
      </c>
      <c r="B5554" s="116" t="s">
        <v>1503</v>
      </c>
      <c r="C5554" s="138">
        <v>39436</v>
      </c>
      <c r="D5554" s="139">
        <v>1.681200786</v>
      </c>
      <c r="E5554" s="118">
        <v>1000</v>
      </c>
      <c r="F5554" s="118" t="s">
        <v>1489</v>
      </c>
      <c r="G5554" s="113">
        <f>IF([Data da Aprovação]&lt;&gt;"ESTATUTÁRIO",YEAR([Data da Aprovação]),"")</f>
        <v>2007</v>
      </c>
      <c r="H5554" s="106">
        <f>Tabela9[[#This Row],[Valor do Provento R$]]/Tabela9[[#This Row],[Provento por 1 ou 1000 Ações]]</f>
        <v>1.681200786E-3</v>
      </c>
    </row>
    <row r="5555" spans="1:8">
      <c r="A5555" s="119" t="s">
        <v>1639</v>
      </c>
      <c r="B5555" s="117" t="s">
        <v>1503</v>
      </c>
      <c r="C5555" s="140">
        <v>39561</v>
      </c>
      <c r="D5555" s="141">
        <v>0.988276606</v>
      </c>
      <c r="E5555" s="119">
        <v>1</v>
      </c>
      <c r="F5555" s="119" t="s">
        <v>1492</v>
      </c>
      <c r="G5555" s="114">
        <f>IF([Data da Aprovação]&lt;&gt;"ESTATUTÁRIO",YEAR([Data da Aprovação]),"")</f>
        <v>2008</v>
      </c>
      <c r="H5555" s="106">
        <f>Tabela9[[#This Row],[Valor do Provento R$]]/Tabela9[[#This Row],[Provento por 1 ou 1000 Ações]]</f>
        <v>0.988276606</v>
      </c>
    </row>
    <row r="5556" spans="1:8">
      <c r="A5556" s="118" t="s">
        <v>1639</v>
      </c>
      <c r="B5556" s="116" t="s">
        <v>1503</v>
      </c>
      <c r="C5556" s="138">
        <v>39672</v>
      </c>
      <c r="D5556" s="139">
        <v>2.2287441650000002</v>
      </c>
      <c r="E5556" s="118">
        <v>1</v>
      </c>
      <c r="F5556" s="118" t="s">
        <v>1492</v>
      </c>
      <c r="G5556" s="113">
        <f>IF([Data da Aprovação]&lt;&gt;"ESTATUTÁRIO",YEAR([Data da Aprovação]),"")</f>
        <v>2008</v>
      </c>
      <c r="H5556" s="106">
        <f>Tabela9[[#This Row],[Valor do Provento R$]]/Tabela9[[#This Row],[Provento por 1 ou 1000 Ações]]</f>
        <v>2.2287441650000002</v>
      </c>
    </row>
    <row r="5557" spans="1:8">
      <c r="A5557" s="119" t="s">
        <v>1639</v>
      </c>
      <c r="B5557" s="117" t="s">
        <v>1503</v>
      </c>
      <c r="C5557" s="140">
        <v>39801</v>
      </c>
      <c r="D5557" s="141">
        <v>0.42664698400000001</v>
      </c>
      <c r="E5557" s="119">
        <v>1</v>
      </c>
      <c r="F5557" s="119" t="s">
        <v>1489</v>
      </c>
      <c r="G5557" s="114">
        <f>IF([Data da Aprovação]&lt;&gt;"ESTATUTÁRIO",YEAR([Data da Aprovação]),"")</f>
        <v>2008</v>
      </c>
      <c r="H5557" s="106">
        <f>Tabela9[[#This Row],[Valor do Provento R$]]/Tabela9[[#This Row],[Provento por 1 ou 1000 Ações]]</f>
        <v>0.42664698400000001</v>
      </c>
    </row>
    <row r="5558" spans="1:8">
      <c r="A5558" s="118" t="s">
        <v>1639</v>
      </c>
      <c r="B5558" s="116" t="s">
        <v>1503</v>
      </c>
      <c r="C5558" s="138">
        <v>39930</v>
      </c>
      <c r="D5558" s="139">
        <v>1.905552986</v>
      </c>
      <c r="E5558" s="118">
        <v>1</v>
      </c>
      <c r="F5558" s="118" t="s">
        <v>1492</v>
      </c>
      <c r="G5558" s="113">
        <f>IF([Data da Aprovação]&lt;&gt;"ESTATUTÁRIO",YEAR([Data da Aprovação]),"")</f>
        <v>2009</v>
      </c>
      <c r="H5558" s="106">
        <f>Tabela9[[#This Row],[Valor do Provento R$]]/Tabela9[[#This Row],[Provento por 1 ou 1000 Ações]]</f>
        <v>1.905552986</v>
      </c>
    </row>
    <row r="5559" spans="1:8">
      <c r="A5559" s="119" t="s">
        <v>1639</v>
      </c>
      <c r="B5559" s="117" t="s">
        <v>1503</v>
      </c>
      <c r="C5559" s="140">
        <v>39930</v>
      </c>
      <c r="D5559" s="141">
        <v>1.905552986</v>
      </c>
      <c r="E5559" s="119">
        <v>1</v>
      </c>
      <c r="F5559" s="119" t="s">
        <v>1492</v>
      </c>
      <c r="G5559" s="114">
        <f>IF([Data da Aprovação]&lt;&gt;"ESTATUTÁRIO",YEAR([Data da Aprovação]),"")</f>
        <v>2009</v>
      </c>
      <c r="H5559" s="106">
        <f>Tabela9[[#This Row],[Valor do Provento R$]]/Tabela9[[#This Row],[Provento por 1 ou 1000 Ações]]</f>
        <v>1.905552986</v>
      </c>
    </row>
    <row r="5560" spans="1:8">
      <c r="A5560" s="118" t="s">
        <v>1639</v>
      </c>
      <c r="B5560" s="116" t="s">
        <v>1503</v>
      </c>
      <c r="C5560" s="138">
        <v>40038</v>
      </c>
      <c r="D5560" s="139">
        <v>2.0008863030000001</v>
      </c>
      <c r="E5560" s="118">
        <v>1</v>
      </c>
      <c r="F5560" s="118" t="s">
        <v>1492</v>
      </c>
      <c r="G5560" s="113">
        <f>IF([Data da Aprovação]&lt;&gt;"ESTATUTÁRIO",YEAR([Data da Aprovação]),"")</f>
        <v>2009</v>
      </c>
      <c r="H5560" s="106">
        <f>Tabela9[[#This Row],[Valor do Provento R$]]/Tabela9[[#This Row],[Provento por 1 ou 1000 Ações]]</f>
        <v>2.0008863030000001</v>
      </c>
    </row>
    <row r="5561" spans="1:8">
      <c r="A5561" s="119" t="s">
        <v>1639</v>
      </c>
      <c r="B5561" s="117" t="s">
        <v>1503</v>
      </c>
      <c r="C5561" s="140">
        <v>40163</v>
      </c>
      <c r="D5561" s="141">
        <v>0.43895442849999999</v>
      </c>
      <c r="E5561" s="119">
        <v>1</v>
      </c>
      <c r="F5561" s="119" t="s">
        <v>1489</v>
      </c>
      <c r="G5561" s="114">
        <f>IF([Data da Aprovação]&lt;&gt;"ESTATUTÁRIO",YEAR([Data da Aprovação]),"")</f>
        <v>2009</v>
      </c>
      <c r="H5561" s="106">
        <f>Tabela9[[#This Row],[Valor do Provento R$]]/Tabela9[[#This Row],[Provento por 1 ou 1000 Ações]]</f>
        <v>0.43895442849999999</v>
      </c>
    </row>
    <row r="5562" spans="1:8">
      <c r="A5562" s="118" t="s">
        <v>1639</v>
      </c>
      <c r="B5562" s="116" t="s">
        <v>1503</v>
      </c>
      <c r="C5562" s="138">
        <v>40248</v>
      </c>
      <c r="D5562" s="139">
        <v>2.6610728438</v>
      </c>
      <c r="E5562" s="118">
        <v>1</v>
      </c>
      <c r="F5562" s="118" t="s">
        <v>1492</v>
      </c>
      <c r="G5562" s="113">
        <f>IF([Data da Aprovação]&lt;&gt;"ESTATUTÁRIO",YEAR([Data da Aprovação]),"")</f>
        <v>2010</v>
      </c>
      <c r="H5562" s="106">
        <f>Tabela9[[#This Row],[Valor do Provento R$]]/Tabela9[[#This Row],[Provento por 1 ou 1000 Ações]]</f>
        <v>2.6610728438</v>
      </c>
    </row>
    <row r="5563" spans="1:8">
      <c r="A5563" s="119" t="s">
        <v>1639</v>
      </c>
      <c r="B5563" s="117" t="s">
        <v>1503</v>
      </c>
      <c r="C5563" s="140">
        <v>40248</v>
      </c>
      <c r="D5563" s="141">
        <v>1.5941278612000001</v>
      </c>
      <c r="E5563" s="119">
        <v>1</v>
      </c>
      <c r="F5563" s="119" t="s">
        <v>1492</v>
      </c>
      <c r="G5563" s="114">
        <f>IF([Data da Aprovação]&lt;&gt;"ESTATUTÁRIO",YEAR([Data da Aprovação]),"")</f>
        <v>2010</v>
      </c>
      <c r="H5563" s="106">
        <f>Tabela9[[#This Row],[Valor do Provento R$]]/Tabela9[[#This Row],[Provento por 1 ou 1000 Ações]]</f>
        <v>1.5941278612000001</v>
      </c>
    </row>
    <row r="5564" spans="1:8">
      <c r="A5564" s="118" t="s">
        <v>1639</v>
      </c>
      <c r="B5564" s="116" t="s">
        <v>1503</v>
      </c>
      <c r="C5564" s="138">
        <v>40395</v>
      </c>
      <c r="D5564" s="139">
        <v>1.9391449309</v>
      </c>
      <c r="E5564" s="118">
        <v>1</v>
      </c>
      <c r="F5564" s="118" t="s">
        <v>1492</v>
      </c>
      <c r="G5564" s="113">
        <f>IF([Data da Aprovação]&lt;&gt;"ESTATUTÁRIO",YEAR([Data da Aprovação]),"")</f>
        <v>2010</v>
      </c>
      <c r="H5564" s="106">
        <f>Tabela9[[#This Row],[Valor do Provento R$]]/Tabela9[[#This Row],[Provento por 1 ou 1000 Ações]]</f>
        <v>1.9391449309</v>
      </c>
    </row>
    <row r="5565" spans="1:8">
      <c r="A5565" s="119" t="s">
        <v>1639</v>
      </c>
      <c r="B5565" s="117" t="s">
        <v>1503</v>
      </c>
      <c r="C5565" s="140">
        <v>40395</v>
      </c>
      <c r="D5565" s="141">
        <v>1.9391449309</v>
      </c>
      <c r="E5565" s="119">
        <v>1</v>
      </c>
      <c r="F5565" s="119" t="s">
        <v>1492</v>
      </c>
      <c r="G5565" s="114">
        <f>IF([Data da Aprovação]&lt;&gt;"ESTATUTÁRIO",YEAR([Data da Aprovação]),"")</f>
        <v>2010</v>
      </c>
      <c r="H5565" s="106">
        <f>Tabela9[[#This Row],[Valor do Provento R$]]/Tabela9[[#This Row],[Provento por 1 ou 1000 Ações]]</f>
        <v>1.9391449309</v>
      </c>
    </row>
    <row r="5566" spans="1:8">
      <c r="A5566" s="118" t="s">
        <v>1639</v>
      </c>
      <c r="B5566" s="116" t="s">
        <v>1503</v>
      </c>
      <c r="C5566" s="138">
        <v>40514</v>
      </c>
      <c r="D5566" s="139">
        <v>0.45114385820000003</v>
      </c>
      <c r="E5566" s="118">
        <v>1</v>
      </c>
      <c r="F5566" s="118" t="s">
        <v>1489</v>
      </c>
      <c r="G5566" s="113">
        <f>IF([Data da Aprovação]&lt;&gt;"ESTATUTÁRIO",YEAR([Data da Aprovação]),"")</f>
        <v>2010</v>
      </c>
      <c r="H5566" s="106">
        <f>Tabela9[[#This Row],[Valor do Provento R$]]/Tabela9[[#This Row],[Provento por 1 ou 1000 Ações]]</f>
        <v>0.45114385820000003</v>
      </c>
    </row>
    <row r="5567" spans="1:8">
      <c r="A5567" s="119" t="s">
        <v>1640</v>
      </c>
      <c r="B5567" s="117" t="s">
        <v>1488</v>
      </c>
      <c r="C5567" s="140">
        <v>36276</v>
      </c>
      <c r="D5567" s="141">
        <v>1.1106E-2</v>
      </c>
      <c r="E5567" s="119">
        <v>1000</v>
      </c>
      <c r="F5567" s="119" t="s">
        <v>1492</v>
      </c>
      <c r="G5567" s="114">
        <f>IF([Data da Aprovação]&lt;&gt;"ESTATUTÁRIO",YEAR([Data da Aprovação]),"")</f>
        <v>1999</v>
      </c>
      <c r="H5567" s="106">
        <f>Tabela9[[#This Row],[Valor do Provento R$]]/Tabela9[[#This Row],[Provento por 1 ou 1000 Ações]]</f>
        <v>1.1106E-5</v>
      </c>
    </row>
    <row r="5568" spans="1:8">
      <c r="A5568" s="118" t="s">
        <v>1640</v>
      </c>
      <c r="B5568" s="116" t="s">
        <v>1488</v>
      </c>
      <c r="C5568" s="138">
        <v>37006</v>
      </c>
      <c r="D5568" s="139">
        <v>9.2479099999999995E-2</v>
      </c>
      <c r="E5568" s="118">
        <v>1000</v>
      </c>
      <c r="F5568" s="118" t="s">
        <v>1492</v>
      </c>
      <c r="G5568" s="113">
        <f>IF([Data da Aprovação]&lt;&gt;"ESTATUTÁRIO",YEAR([Data da Aprovação]),"")</f>
        <v>2001</v>
      </c>
      <c r="H5568" s="106">
        <f>Tabela9[[#This Row],[Valor do Provento R$]]/Tabela9[[#This Row],[Provento por 1 ou 1000 Ações]]</f>
        <v>9.24791E-5</v>
      </c>
    </row>
    <row r="5569" spans="1:8">
      <c r="A5569" s="119" t="s">
        <v>1640</v>
      </c>
      <c r="B5569" s="117" t="s">
        <v>1488</v>
      </c>
      <c r="C5569" s="140">
        <v>39577</v>
      </c>
      <c r="D5569" s="141">
        <v>0.33187601100000003</v>
      </c>
      <c r="E5569" s="119">
        <v>1</v>
      </c>
      <c r="F5569" s="119" t="s">
        <v>1489</v>
      </c>
      <c r="G5569" s="114">
        <f>IF([Data da Aprovação]&lt;&gt;"ESTATUTÁRIO",YEAR([Data da Aprovação]),"")</f>
        <v>2008</v>
      </c>
      <c r="H5569" s="106">
        <f>Tabela9[[#This Row],[Valor do Provento R$]]/Tabela9[[#This Row],[Provento por 1 ou 1000 Ações]]</f>
        <v>0.33187601100000003</v>
      </c>
    </row>
    <row r="5570" spans="1:8">
      <c r="A5570" s="118" t="s">
        <v>1640</v>
      </c>
      <c r="B5570" s="116" t="s">
        <v>1488</v>
      </c>
      <c r="C5570" s="138">
        <v>40298</v>
      </c>
      <c r="D5570" s="139">
        <v>2.8931161E-2</v>
      </c>
      <c r="E5570" s="118">
        <v>1</v>
      </c>
      <c r="F5570" s="118" t="s">
        <v>1492</v>
      </c>
      <c r="G5570" s="113">
        <f>IF([Data da Aprovação]&lt;&gt;"ESTATUTÁRIO",YEAR([Data da Aprovação]),"")</f>
        <v>2010</v>
      </c>
      <c r="H5570" s="106">
        <f>Tabela9[[#This Row],[Valor do Provento R$]]/Tabela9[[#This Row],[Provento por 1 ou 1000 Ações]]</f>
        <v>2.8931161E-2</v>
      </c>
    </row>
    <row r="5571" spans="1:8">
      <c r="A5571" s="119" t="s">
        <v>1640</v>
      </c>
      <c r="B5571" s="117" t="s">
        <v>1488</v>
      </c>
      <c r="C5571" s="140">
        <v>40662</v>
      </c>
      <c r="D5571" s="141">
        <v>7.9685896500000006E-2</v>
      </c>
      <c r="E5571" s="119">
        <v>1</v>
      </c>
      <c r="F5571" s="119" t="s">
        <v>1492</v>
      </c>
      <c r="G5571" s="114">
        <f>IF([Data da Aprovação]&lt;&gt;"ESTATUTÁRIO",YEAR([Data da Aprovação]),"")</f>
        <v>2011</v>
      </c>
      <c r="H5571" s="106">
        <f>Tabela9[[#This Row],[Valor do Provento R$]]/Tabela9[[#This Row],[Provento por 1 ou 1000 Ações]]</f>
        <v>7.9685896500000006E-2</v>
      </c>
    </row>
    <row r="5572" spans="1:8">
      <c r="A5572" s="118" t="s">
        <v>1640</v>
      </c>
      <c r="B5572" s="116" t="s">
        <v>1490</v>
      </c>
      <c r="C5572" s="138">
        <v>36276</v>
      </c>
      <c r="D5572" s="139">
        <v>1.2217E-2</v>
      </c>
      <c r="E5572" s="118">
        <v>1000</v>
      </c>
      <c r="F5572" s="118" t="s">
        <v>1492</v>
      </c>
      <c r="G5572" s="113">
        <f>IF([Data da Aprovação]&lt;&gt;"ESTATUTÁRIO",YEAR([Data da Aprovação]),"")</f>
        <v>1999</v>
      </c>
      <c r="H5572" s="106">
        <f>Tabela9[[#This Row],[Valor do Provento R$]]/Tabela9[[#This Row],[Provento por 1 ou 1000 Ações]]</f>
        <v>1.2217E-5</v>
      </c>
    </row>
    <row r="5573" spans="1:8">
      <c r="A5573" s="119" t="s">
        <v>1640</v>
      </c>
      <c r="B5573" s="117" t="s">
        <v>1490</v>
      </c>
      <c r="C5573" s="140">
        <v>37006</v>
      </c>
      <c r="D5573" s="141">
        <v>0.101727</v>
      </c>
      <c r="E5573" s="119">
        <v>1000</v>
      </c>
      <c r="F5573" s="119" t="s">
        <v>1492</v>
      </c>
      <c r="G5573" s="114">
        <f>IF([Data da Aprovação]&lt;&gt;"ESTATUTÁRIO",YEAR([Data da Aprovação]),"")</f>
        <v>2001</v>
      </c>
      <c r="H5573" s="106">
        <f>Tabela9[[#This Row],[Valor do Provento R$]]/Tabela9[[#This Row],[Provento por 1 ou 1000 Ações]]</f>
        <v>1.01727E-4</v>
      </c>
    </row>
    <row r="5574" spans="1:8">
      <c r="A5574" s="118" t="s">
        <v>1640</v>
      </c>
      <c r="B5574" s="116" t="s">
        <v>1490</v>
      </c>
      <c r="C5574" s="138">
        <v>39577</v>
      </c>
      <c r="D5574" s="139">
        <v>0.36506361199999998</v>
      </c>
      <c r="E5574" s="118">
        <v>1</v>
      </c>
      <c r="F5574" s="118" t="s">
        <v>1489</v>
      </c>
      <c r="G5574" s="113">
        <f>IF([Data da Aprovação]&lt;&gt;"ESTATUTÁRIO",YEAR([Data da Aprovação]),"")</f>
        <v>2008</v>
      </c>
      <c r="H5574" s="106">
        <f>Tabela9[[#This Row],[Valor do Provento R$]]/Tabela9[[#This Row],[Provento por 1 ou 1000 Ações]]</f>
        <v>0.36506361199999998</v>
      </c>
    </row>
    <row r="5575" spans="1:8">
      <c r="A5575" s="119" t="s">
        <v>1640</v>
      </c>
      <c r="B5575" s="117" t="s">
        <v>1490</v>
      </c>
      <c r="C5575" s="140">
        <v>40298</v>
      </c>
      <c r="D5575" s="141">
        <v>3.1824276999999998E-2</v>
      </c>
      <c r="E5575" s="119">
        <v>1</v>
      </c>
      <c r="F5575" s="119" t="s">
        <v>1492</v>
      </c>
      <c r="G5575" s="114">
        <f>IF([Data da Aprovação]&lt;&gt;"ESTATUTÁRIO",YEAR([Data da Aprovação]),"")</f>
        <v>2010</v>
      </c>
      <c r="H5575" s="106">
        <f>Tabela9[[#This Row],[Valor do Provento R$]]/Tabela9[[#This Row],[Provento por 1 ou 1000 Ações]]</f>
        <v>3.1824276999999998E-2</v>
      </c>
    </row>
    <row r="5576" spans="1:8">
      <c r="A5576" s="118" t="s">
        <v>1640</v>
      </c>
      <c r="B5576" s="116" t="s">
        <v>1490</v>
      </c>
      <c r="C5576" s="138">
        <v>40662</v>
      </c>
      <c r="D5576" s="139">
        <v>8.7654486200000006E-2</v>
      </c>
      <c r="E5576" s="118">
        <v>1</v>
      </c>
      <c r="F5576" s="118" t="s">
        <v>1492</v>
      </c>
      <c r="G5576" s="113">
        <f>IF([Data da Aprovação]&lt;&gt;"ESTATUTÁRIO",YEAR([Data da Aprovação]),"")</f>
        <v>2011</v>
      </c>
      <c r="H5576" s="106">
        <f>Tabela9[[#This Row],[Valor do Provento R$]]/Tabela9[[#This Row],[Provento por 1 ou 1000 Ações]]</f>
        <v>8.7654486200000006E-2</v>
      </c>
    </row>
    <row r="5577" spans="1:8">
      <c r="A5577" s="119" t="s">
        <v>1641</v>
      </c>
      <c r="B5577" s="117" t="s">
        <v>1488</v>
      </c>
      <c r="C5577" s="140">
        <v>36056</v>
      </c>
      <c r="D5577" s="141">
        <v>0.41899999999999998</v>
      </c>
      <c r="E5577" s="119">
        <v>1000</v>
      </c>
      <c r="F5577" s="119" t="s">
        <v>1492</v>
      </c>
      <c r="G5577" s="114">
        <f>IF([Data da Aprovação]&lt;&gt;"ESTATUTÁRIO",YEAR([Data da Aprovação]),"")</f>
        <v>1998</v>
      </c>
      <c r="H5577" s="106">
        <f>Tabela9[[#This Row],[Valor do Provento R$]]/Tabela9[[#This Row],[Provento por 1 ou 1000 Ações]]</f>
        <v>4.1899999999999999E-4</v>
      </c>
    </row>
    <row r="5578" spans="1:8">
      <c r="A5578" s="118" t="s">
        <v>1641</v>
      </c>
      <c r="B5578" s="116" t="s">
        <v>1488</v>
      </c>
      <c r="C5578" s="138">
        <v>36249</v>
      </c>
      <c r="D5578" s="139">
        <v>0.66700000000000004</v>
      </c>
      <c r="E5578" s="118">
        <v>1000</v>
      </c>
      <c r="F5578" s="118" t="s">
        <v>1492</v>
      </c>
      <c r="G5578" s="113">
        <f>IF([Data da Aprovação]&lt;&gt;"ESTATUTÁRIO",YEAR([Data da Aprovação]),"")</f>
        <v>1999</v>
      </c>
      <c r="H5578" s="106">
        <f>Tabela9[[#This Row],[Valor do Provento R$]]/Tabela9[[#This Row],[Provento por 1 ou 1000 Ações]]</f>
        <v>6.6700000000000006E-4</v>
      </c>
    </row>
    <row r="5579" spans="1:8">
      <c r="A5579" s="119" t="s">
        <v>1641</v>
      </c>
      <c r="B5579" s="117" t="s">
        <v>1488</v>
      </c>
      <c r="C5579" s="140">
        <v>36431</v>
      </c>
      <c r="D5579" s="141">
        <v>7.2999999999999995E-2</v>
      </c>
      <c r="E5579" s="119">
        <v>1</v>
      </c>
      <c r="F5579" s="119" t="s">
        <v>1492</v>
      </c>
      <c r="G5579" s="114">
        <f>IF([Data da Aprovação]&lt;&gt;"ESTATUTÁRIO",YEAR([Data da Aprovação]),"")</f>
        <v>1999</v>
      </c>
      <c r="H5579" s="106">
        <f>Tabela9[[#This Row],[Valor do Provento R$]]/Tabela9[[#This Row],[Provento por 1 ou 1000 Ações]]</f>
        <v>7.2999999999999995E-2</v>
      </c>
    </row>
    <row r="5580" spans="1:8">
      <c r="A5580" s="118" t="s">
        <v>1641</v>
      </c>
      <c r="B5580" s="116" t="s">
        <v>1488</v>
      </c>
      <c r="C5580" s="138">
        <v>36556</v>
      </c>
      <c r="D5580" s="139">
        <v>0.17169999999999999</v>
      </c>
      <c r="E5580" s="118">
        <v>1</v>
      </c>
      <c r="F5580" s="118" t="s">
        <v>1492</v>
      </c>
      <c r="G5580" s="113">
        <f>IF([Data da Aprovação]&lt;&gt;"ESTATUTÁRIO",YEAR([Data da Aprovação]),"")</f>
        <v>2000</v>
      </c>
      <c r="H5580" s="106">
        <f>Tabela9[[#This Row],[Valor do Provento R$]]/Tabela9[[#This Row],[Provento por 1 ou 1000 Ações]]</f>
        <v>0.17169999999999999</v>
      </c>
    </row>
    <row r="5581" spans="1:8">
      <c r="A5581" s="119" t="s">
        <v>1641</v>
      </c>
      <c r="B5581" s="117" t="s">
        <v>1488</v>
      </c>
      <c r="C5581" s="140">
        <v>36609</v>
      </c>
      <c r="D5581" s="141">
        <v>3.8199999999999998E-2</v>
      </c>
      <c r="E5581" s="119">
        <v>1</v>
      </c>
      <c r="F5581" s="119" t="s">
        <v>1489</v>
      </c>
      <c r="G5581" s="114">
        <f>IF([Data da Aprovação]&lt;&gt;"ESTATUTÁRIO",YEAR([Data da Aprovação]),"")</f>
        <v>2000</v>
      </c>
      <c r="H5581" s="106">
        <f>Tabela9[[#This Row],[Valor do Provento R$]]/Tabela9[[#This Row],[Provento por 1 ou 1000 Ações]]</f>
        <v>3.8199999999999998E-2</v>
      </c>
    </row>
    <row r="5582" spans="1:8">
      <c r="A5582" s="118" t="s">
        <v>1641</v>
      </c>
      <c r="B5582" s="116" t="s">
        <v>1488</v>
      </c>
      <c r="C5582" s="138">
        <v>36693</v>
      </c>
      <c r="D5582" s="139">
        <v>3.8640000000000001E-2</v>
      </c>
      <c r="E5582" s="118">
        <v>1</v>
      </c>
      <c r="F5582" s="118" t="s">
        <v>1489</v>
      </c>
      <c r="G5582" s="113">
        <f>IF([Data da Aprovação]&lt;&gt;"ESTATUTÁRIO",YEAR([Data da Aprovação]),"")</f>
        <v>2000</v>
      </c>
      <c r="H5582" s="106">
        <f>Tabela9[[#This Row],[Valor do Provento R$]]/Tabela9[[#This Row],[Provento por 1 ou 1000 Ações]]</f>
        <v>3.8640000000000001E-2</v>
      </c>
    </row>
    <row r="5583" spans="1:8">
      <c r="A5583" s="119" t="s">
        <v>1641</v>
      </c>
      <c r="B5583" s="117" t="s">
        <v>1488</v>
      </c>
      <c r="C5583" s="140">
        <v>36713</v>
      </c>
      <c r="D5583" s="141">
        <v>0.15473000000000001</v>
      </c>
      <c r="E5583" s="119">
        <v>1</v>
      </c>
      <c r="F5583" s="119" t="s">
        <v>1492</v>
      </c>
      <c r="G5583" s="114">
        <f>IF([Data da Aprovação]&lt;&gt;"ESTATUTÁRIO",YEAR([Data da Aprovação]),"")</f>
        <v>2000</v>
      </c>
      <c r="H5583" s="106">
        <f>Tabela9[[#This Row],[Valor do Provento R$]]/Tabela9[[#This Row],[Provento por 1 ou 1000 Ações]]</f>
        <v>0.15473000000000001</v>
      </c>
    </row>
    <row r="5584" spans="1:8">
      <c r="A5584" s="118" t="s">
        <v>1641</v>
      </c>
      <c r="B5584" s="116" t="s">
        <v>1488</v>
      </c>
      <c r="C5584" s="138">
        <v>36791</v>
      </c>
      <c r="D5584" s="139">
        <v>4.8309999999999999E-2</v>
      </c>
      <c r="E5584" s="118">
        <v>1</v>
      </c>
      <c r="F5584" s="118" t="s">
        <v>1489</v>
      </c>
      <c r="G5584" s="113">
        <f>IF([Data da Aprovação]&lt;&gt;"ESTATUTÁRIO",YEAR([Data da Aprovação]),"")</f>
        <v>2000</v>
      </c>
      <c r="H5584" s="106">
        <f>Tabela9[[#This Row],[Valor do Provento R$]]/Tabela9[[#This Row],[Provento por 1 ou 1000 Ações]]</f>
        <v>4.8309999999999999E-2</v>
      </c>
    </row>
    <row r="5585" spans="1:8">
      <c r="A5585" s="119" t="s">
        <v>1641</v>
      </c>
      <c r="B5585" s="117" t="s">
        <v>1488</v>
      </c>
      <c r="C5585" s="140">
        <v>36875</v>
      </c>
      <c r="D5585" s="141">
        <v>5.8389999999999997E-2</v>
      </c>
      <c r="E5585" s="119">
        <v>1</v>
      </c>
      <c r="F5585" s="119" t="s">
        <v>1489</v>
      </c>
      <c r="G5585" s="114">
        <f>IF([Data da Aprovação]&lt;&gt;"ESTATUTÁRIO",YEAR([Data da Aprovação]),"")</f>
        <v>2000</v>
      </c>
      <c r="H5585" s="106">
        <f>Tabela9[[#This Row],[Valor do Provento R$]]/Tabela9[[#This Row],[Provento por 1 ou 1000 Ações]]</f>
        <v>5.8389999999999997E-2</v>
      </c>
    </row>
    <row r="5586" spans="1:8">
      <c r="A5586" s="118" t="s">
        <v>1641</v>
      </c>
      <c r="B5586" s="116" t="s">
        <v>1488</v>
      </c>
      <c r="C5586" s="138">
        <v>36966</v>
      </c>
      <c r="D5586" s="139">
        <v>0.18740000000000001</v>
      </c>
      <c r="E5586" s="118">
        <v>1</v>
      </c>
      <c r="F5586" s="118" t="s">
        <v>1492</v>
      </c>
      <c r="G5586" s="113">
        <f>IF([Data da Aprovação]&lt;&gt;"ESTATUTÁRIO",YEAR([Data da Aprovação]),"")</f>
        <v>2001</v>
      </c>
      <c r="H5586" s="106">
        <f>Tabela9[[#This Row],[Valor do Provento R$]]/Tabela9[[#This Row],[Provento por 1 ou 1000 Ações]]</f>
        <v>0.18740000000000001</v>
      </c>
    </row>
    <row r="5587" spans="1:8">
      <c r="A5587" s="119" t="s">
        <v>1641</v>
      </c>
      <c r="B5587" s="117" t="s">
        <v>1488</v>
      </c>
      <c r="C5587" s="140">
        <v>36966</v>
      </c>
      <c r="D5587" s="141">
        <v>5.9029999999999999E-2</v>
      </c>
      <c r="E5587" s="119">
        <v>1</v>
      </c>
      <c r="F5587" s="119" t="s">
        <v>1489</v>
      </c>
      <c r="G5587" s="114">
        <f>IF([Data da Aprovação]&lt;&gt;"ESTATUTÁRIO",YEAR([Data da Aprovação]),"")</f>
        <v>2001</v>
      </c>
      <c r="H5587" s="106">
        <f>Tabela9[[#This Row],[Valor do Provento R$]]/Tabela9[[#This Row],[Provento por 1 ou 1000 Ações]]</f>
        <v>5.9029999999999999E-2</v>
      </c>
    </row>
    <row r="5588" spans="1:8">
      <c r="A5588" s="118" t="s">
        <v>1641</v>
      </c>
      <c r="B5588" s="116" t="s">
        <v>1488</v>
      </c>
      <c r="C5588" s="138">
        <v>37055</v>
      </c>
      <c r="D5588" s="139">
        <v>6.3229999999999995E-2</v>
      </c>
      <c r="E5588" s="118">
        <v>1</v>
      </c>
      <c r="F5588" s="118" t="s">
        <v>1489</v>
      </c>
      <c r="G5588" s="113">
        <f>IF([Data da Aprovação]&lt;&gt;"ESTATUTÁRIO",YEAR([Data da Aprovação]),"")</f>
        <v>2001</v>
      </c>
      <c r="H5588" s="106">
        <f>Tabela9[[#This Row],[Valor do Provento R$]]/Tabela9[[#This Row],[Provento por 1 ou 1000 Ações]]</f>
        <v>6.3229999999999995E-2</v>
      </c>
    </row>
    <row r="5589" spans="1:8">
      <c r="A5589" s="119" t="s">
        <v>1641</v>
      </c>
      <c r="B5589" s="117" t="s">
        <v>1488</v>
      </c>
      <c r="C5589" s="140">
        <v>37148</v>
      </c>
      <c r="D5589" s="141">
        <v>0.18678</v>
      </c>
      <c r="E5589" s="119">
        <v>1</v>
      </c>
      <c r="F5589" s="119" t="s">
        <v>1492</v>
      </c>
      <c r="G5589" s="114">
        <f>IF([Data da Aprovação]&lt;&gt;"ESTATUTÁRIO",YEAR([Data da Aprovação]),"")</f>
        <v>2001</v>
      </c>
      <c r="H5589" s="106">
        <f>Tabela9[[#This Row],[Valor do Provento R$]]/Tabela9[[#This Row],[Provento por 1 ou 1000 Ações]]</f>
        <v>0.18678</v>
      </c>
    </row>
    <row r="5590" spans="1:8">
      <c r="A5590" s="118" t="s">
        <v>1641</v>
      </c>
      <c r="B5590" s="116" t="s">
        <v>1488</v>
      </c>
      <c r="C5590" s="138">
        <v>37148</v>
      </c>
      <c r="D5590" s="139">
        <v>7.3353000000000002E-2</v>
      </c>
      <c r="E5590" s="118">
        <v>1</v>
      </c>
      <c r="F5590" s="118" t="s">
        <v>1489</v>
      </c>
      <c r="G5590" s="113">
        <f>IF([Data da Aprovação]&lt;&gt;"ESTATUTÁRIO",YEAR([Data da Aprovação]),"")</f>
        <v>2001</v>
      </c>
      <c r="H5590" s="106">
        <f>Tabela9[[#This Row],[Valor do Provento R$]]/Tabela9[[#This Row],[Provento por 1 ou 1000 Ações]]</f>
        <v>7.3353000000000002E-2</v>
      </c>
    </row>
    <row r="5591" spans="1:8">
      <c r="A5591" s="119" t="s">
        <v>1641</v>
      </c>
      <c r="B5591" s="117" t="s">
        <v>1488</v>
      </c>
      <c r="C5591" s="140">
        <v>37240</v>
      </c>
      <c r="D5591" s="141">
        <v>8.6489999999999997E-2</v>
      </c>
      <c r="E5591" s="119">
        <v>1</v>
      </c>
      <c r="F5591" s="119" t="s">
        <v>1489</v>
      </c>
      <c r="G5591" s="114">
        <f>IF([Data da Aprovação]&lt;&gt;"ESTATUTÁRIO",YEAR([Data da Aprovação]),"")</f>
        <v>2001</v>
      </c>
      <c r="H5591" s="106">
        <f>Tabela9[[#This Row],[Valor do Provento R$]]/Tabela9[[#This Row],[Provento por 1 ou 1000 Ações]]</f>
        <v>8.6489999999999997E-2</v>
      </c>
    </row>
    <row r="5592" spans="1:8">
      <c r="A5592" s="118" t="s">
        <v>1641</v>
      </c>
      <c r="B5592" s="116" t="s">
        <v>1488</v>
      </c>
      <c r="C5592" s="138">
        <v>37334</v>
      </c>
      <c r="D5592" s="139">
        <v>0.15146999999999999</v>
      </c>
      <c r="E5592" s="118">
        <v>1</v>
      </c>
      <c r="F5592" s="118" t="s">
        <v>1492</v>
      </c>
      <c r="G5592" s="113">
        <f>IF([Data da Aprovação]&lt;&gt;"ESTATUTÁRIO",YEAR([Data da Aprovação]),"")</f>
        <v>2002</v>
      </c>
      <c r="H5592" s="106">
        <f>Tabela9[[#This Row],[Valor do Provento R$]]/Tabela9[[#This Row],[Provento por 1 ou 1000 Ações]]</f>
        <v>0.15146999999999999</v>
      </c>
    </row>
    <row r="5593" spans="1:8">
      <c r="A5593" s="119" t="s">
        <v>1641</v>
      </c>
      <c r="B5593" s="117" t="s">
        <v>1488</v>
      </c>
      <c r="C5593" s="140">
        <v>37334</v>
      </c>
      <c r="D5593" s="141">
        <v>7.7770000000000006E-2</v>
      </c>
      <c r="E5593" s="119">
        <v>1</v>
      </c>
      <c r="F5593" s="119" t="s">
        <v>1489</v>
      </c>
      <c r="G5593" s="114">
        <f>IF([Data da Aprovação]&lt;&gt;"ESTATUTÁRIO",YEAR([Data da Aprovação]),"")</f>
        <v>2002</v>
      </c>
      <c r="H5593" s="106">
        <f>Tabela9[[#This Row],[Valor do Provento R$]]/Tabela9[[#This Row],[Provento por 1 ou 1000 Ações]]</f>
        <v>7.7770000000000006E-2</v>
      </c>
    </row>
    <row r="5594" spans="1:8">
      <c r="A5594" s="118" t="s">
        <v>1641</v>
      </c>
      <c r="B5594" s="116" t="s">
        <v>1488</v>
      </c>
      <c r="C5594" s="138">
        <v>37421</v>
      </c>
      <c r="D5594" s="139">
        <v>7.8589999999999993E-2</v>
      </c>
      <c r="E5594" s="118">
        <v>1</v>
      </c>
      <c r="F5594" s="118" t="s">
        <v>1489</v>
      </c>
      <c r="G5594" s="113">
        <f>IF([Data da Aprovação]&lt;&gt;"ESTATUTÁRIO",YEAR([Data da Aprovação]),"")</f>
        <v>2002</v>
      </c>
      <c r="H5594" s="106">
        <f>Tabela9[[#This Row],[Valor do Provento R$]]/Tabela9[[#This Row],[Provento por 1 ou 1000 Ações]]</f>
        <v>7.8589999999999993E-2</v>
      </c>
    </row>
    <row r="5595" spans="1:8">
      <c r="A5595" s="119" t="s">
        <v>1641</v>
      </c>
      <c r="B5595" s="117" t="s">
        <v>1488</v>
      </c>
      <c r="C5595" s="140">
        <v>37512</v>
      </c>
      <c r="D5595" s="141">
        <v>8.7400000000000005E-2</v>
      </c>
      <c r="E5595" s="119">
        <v>1</v>
      </c>
      <c r="F5595" s="119" t="s">
        <v>1489</v>
      </c>
      <c r="G5595" s="114">
        <f>IF([Data da Aprovação]&lt;&gt;"ESTATUTÁRIO",YEAR([Data da Aprovação]),"")</f>
        <v>2002</v>
      </c>
      <c r="H5595" s="106">
        <f>Tabela9[[#This Row],[Valor do Provento R$]]/Tabela9[[#This Row],[Provento por 1 ou 1000 Ações]]</f>
        <v>8.7400000000000005E-2</v>
      </c>
    </row>
    <row r="5596" spans="1:8">
      <c r="A5596" s="118" t="s">
        <v>1641</v>
      </c>
      <c r="B5596" s="116" t="s">
        <v>1488</v>
      </c>
      <c r="C5596" s="138">
        <v>37603</v>
      </c>
      <c r="D5596" s="139">
        <v>9.2090000000000005E-2</v>
      </c>
      <c r="E5596" s="118">
        <v>1</v>
      </c>
      <c r="F5596" s="118" t="s">
        <v>1489</v>
      </c>
      <c r="G5596" s="113">
        <f>IF([Data da Aprovação]&lt;&gt;"ESTATUTÁRIO",YEAR([Data da Aprovação]),"")</f>
        <v>2002</v>
      </c>
      <c r="H5596" s="106">
        <f>Tabela9[[#This Row],[Valor do Provento R$]]/Tabela9[[#This Row],[Provento por 1 ou 1000 Ações]]</f>
        <v>9.2090000000000005E-2</v>
      </c>
    </row>
    <row r="5597" spans="1:8">
      <c r="A5597" s="119" t="s">
        <v>1641</v>
      </c>
      <c r="B5597" s="117" t="s">
        <v>1488</v>
      </c>
      <c r="C5597" s="140">
        <v>37603</v>
      </c>
      <c r="D5597" s="141">
        <v>9.536E-2</v>
      </c>
      <c r="E5597" s="119">
        <v>1</v>
      </c>
      <c r="F5597" s="119" t="s">
        <v>1489</v>
      </c>
      <c r="G5597" s="114">
        <f>IF([Data da Aprovação]&lt;&gt;"ESTATUTÁRIO",YEAR([Data da Aprovação]),"")</f>
        <v>2002</v>
      </c>
      <c r="H5597" s="106">
        <f>Tabela9[[#This Row],[Valor do Provento R$]]/Tabela9[[#This Row],[Provento por 1 ou 1000 Ações]]</f>
        <v>9.536E-2</v>
      </c>
    </row>
    <row r="5598" spans="1:8">
      <c r="A5598" s="118" t="s">
        <v>1641</v>
      </c>
      <c r="B5598" s="116" t="s">
        <v>1488</v>
      </c>
      <c r="C5598" s="138">
        <v>37788</v>
      </c>
      <c r="D5598" s="139">
        <v>0.10087</v>
      </c>
      <c r="E5598" s="118">
        <v>1</v>
      </c>
      <c r="F5598" s="118" t="s">
        <v>1489</v>
      </c>
      <c r="G5598" s="113">
        <f>IF([Data da Aprovação]&lt;&gt;"ESTATUTÁRIO",YEAR([Data da Aprovação]),"")</f>
        <v>2003</v>
      </c>
      <c r="H5598" s="106">
        <f>Tabela9[[#This Row],[Valor do Provento R$]]/Tabela9[[#This Row],[Provento por 1 ou 1000 Ações]]</f>
        <v>0.10087</v>
      </c>
    </row>
    <row r="5599" spans="1:8">
      <c r="A5599" s="119" t="s">
        <v>1641</v>
      </c>
      <c r="B5599" s="117" t="s">
        <v>1488</v>
      </c>
      <c r="C5599" s="140">
        <v>37967</v>
      </c>
      <c r="D5599" s="141">
        <v>0.15523000000000001</v>
      </c>
      <c r="E5599" s="119">
        <v>1</v>
      </c>
      <c r="F5599" s="119" t="s">
        <v>1489</v>
      </c>
      <c r="G5599" s="114">
        <f>IF([Data da Aprovação]&lt;&gt;"ESTATUTÁRIO",YEAR([Data da Aprovação]),"")</f>
        <v>2003</v>
      </c>
      <c r="H5599" s="106">
        <f>Tabela9[[#This Row],[Valor do Provento R$]]/Tabela9[[#This Row],[Provento por 1 ou 1000 Ações]]</f>
        <v>0.15523000000000001</v>
      </c>
    </row>
    <row r="5600" spans="1:8">
      <c r="A5600" s="118" t="s">
        <v>1641</v>
      </c>
      <c r="B5600" s="116" t="s">
        <v>1488</v>
      </c>
      <c r="C5600" s="138">
        <v>38058</v>
      </c>
      <c r="D5600" s="139">
        <v>0.12178</v>
      </c>
      <c r="E5600" s="118">
        <v>1</v>
      </c>
      <c r="F5600" s="118" t="s">
        <v>1489</v>
      </c>
      <c r="G5600" s="113">
        <f>IF([Data da Aprovação]&lt;&gt;"ESTATUTÁRIO",YEAR([Data da Aprovação]),"")</f>
        <v>2004</v>
      </c>
      <c r="H5600" s="106">
        <f>Tabela9[[#This Row],[Valor do Provento R$]]/Tabela9[[#This Row],[Provento por 1 ou 1000 Ações]]</f>
        <v>0.12178</v>
      </c>
    </row>
    <row r="5601" spans="1:8">
      <c r="A5601" s="119" t="s">
        <v>1641</v>
      </c>
      <c r="B5601" s="117" t="s">
        <v>1488</v>
      </c>
      <c r="C5601" s="140">
        <v>38058</v>
      </c>
      <c r="D5601" s="141">
        <v>1.0449999999999999E-2</v>
      </c>
      <c r="E5601" s="119">
        <v>1</v>
      </c>
      <c r="F5601" s="119" t="s">
        <v>1489</v>
      </c>
      <c r="G5601" s="114">
        <f>IF([Data da Aprovação]&lt;&gt;"ESTATUTÁRIO",YEAR([Data da Aprovação]),"")</f>
        <v>2004</v>
      </c>
      <c r="H5601" s="106">
        <f>Tabela9[[#This Row],[Valor do Provento R$]]/Tabela9[[#This Row],[Provento por 1 ou 1000 Ações]]</f>
        <v>1.0449999999999999E-2</v>
      </c>
    </row>
    <row r="5602" spans="1:8">
      <c r="A5602" s="118" t="s">
        <v>1641</v>
      </c>
      <c r="B5602" s="116" t="s">
        <v>1488</v>
      </c>
      <c r="C5602" s="138">
        <v>38163</v>
      </c>
      <c r="D5602" s="139">
        <v>0.12257</v>
      </c>
      <c r="E5602" s="118">
        <v>1</v>
      </c>
      <c r="F5602" s="118" t="s">
        <v>1489</v>
      </c>
      <c r="G5602" s="113">
        <f>IF([Data da Aprovação]&lt;&gt;"ESTATUTÁRIO",YEAR([Data da Aprovação]),"")</f>
        <v>2004</v>
      </c>
      <c r="H5602" s="106">
        <f>Tabela9[[#This Row],[Valor do Provento R$]]/Tabela9[[#This Row],[Provento por 1 ou 1000 Ações]]</f>
        <v>0.12257</v>
      </c>
    </row>
    <row r="5603" spans="1:8">
      <c r="A5603" s="119" t="s">
        <v>1641</v>
      </c>
      <c r="B5603" s="117" t="s">
        <v>1488</v>
      </c>
      <c r="C5603" s="140">
        <v>38163</v>
      </c>
      <c r="D5603" s="141">
        <v>8.6660000000000001E-2</v>
      </c>
      <c r="E5603" s="119">
        <v>1</v>
      </c>
      <c r="F5603" s="119" t="s">
        <v>1489</v>
      </c>
      <c r="G5603" s="114">
        <f>IF([Data da Aprovação]&lt;&gt;"ESTATUTÁRIO",YEAR([Data da Aprovação]),"")</f>
        <v>2004</v>
      </c>
      <c r="H5603" s="106">
        <f>Tabela9[[#This Row],[Valor do Provento R$]]/Tabela9[[#This Row],[Provento por 1 ou 1000 Ações]]</f>
        <v>8.6660000000000001E-2</v>
      </c>
    </row>
    <row r="5604" spans="1:8">
      <c r="A5604" s="118" t="s">
        <v>1641</v>
      </c>
      <c r="B5604" s="116" t="s">
        <v>1488</v>
      </c>
      <c r="C5604" s="138">
        <v>38250</v>
      </c>
      <c r="D5604" s="139">
        <v>0.13105</v>
      </c>
      <c r="E5604" s="118">
        <v>1</v>
      </c>
      <c r="F5604" s="118" t="s">
        <v>1489</v>
      </c>
      <c r="G5604" s="113">
        <f>IF([Data da Aprovação]&lt;&gt;"ESTATUTÁRIO",YEAR([Data da Aprovação]),"")</f>
        <v>2004</v>
      </c>
      <c r="H5604" s="106">
        <f>Tabela9[[#This Row],[Valor do Provento R$]]/Tabela9[[#This Row],[Provento por 1 ou 1000 Ações]]</f>
        <v>0.13105</v>
      </c>
    </row>
    <row r="5605" spans="1:8">
      <c r="A5605" s="119" t="s">
        <v>1641</v>
      </c>
      <c r="B5605" s="117" t="s">
        <v>1488</v>
      </c>
      <c r="C5605" s="140">
        <v>38250</v>
      </c>
      <c r="D5605" s="141">
        <v>7.8079999999999997E-2</v>
      </c>
      <c r="E5605" s="119">
        <v>1</v>
      </c>
      <c r="F5605" s="119" t="s">
        <v>1489</v>
      </c>
      <c r="G5605" s="114">
        <f>IF([Data da Aprovação]&lt;&gt;"ESTATUTÁRIO",YEAR([Data da Aprovação]),"")</f>
        <v>2004</v>
      </c>
      <c r="H5605" s="106">
        <f>Tabela9[[#This Row],[Valor do Provento R$]]/Tabela9[[#This Row],[Provento por 1 ou 1000 Ações]]</f>
        <v>7.8079999999999997E-2</v>
      </c>
    </row>
    <row r="5606" spans="1:8">
      <c r="A5606" s="118" t="s">
        <v>1641</v>
      </c>
      <c r="B5606" s="116" t="s">
        <v>1488</v>
      </c>
      <c r="C5606" s="138">
        <v>38338</v>
      </c>
      <c r="D5606" s="139">
        <v>0.13835</v>
      </c>
      <c r="E5606" s="118">
        <v>1</v>
      </c>
      <c r="F5606" s="118" t="s">
        <v>1489</v>
      </c>
      <c r="G5606" s="113">
        <f>IF([Data da Aprovação]&lt;&gt;"ESTATUTÁRIO",YEAR([Data da Aprovação]),"")</f>
        <v>2004</v>
      </c>
      <c r="H5606" s="106">
        <f>Tabela9[[#This Row],[Valor do Provento R$]]/Tabela9[[#This Row],[Provento por 1 ou 1000 Ações]]</f>
        <v>0.13835</v>
      </c>
    </row>
    <row r="5607" spans="1:8">
      <c r="A5607" s="119" t="s">
        <v>1641</v>
      </c>
      <c r="B5607" s="117" t="s">
        <v>1488</v>
      </c>
      <c r="C5607" s="140">
        <v>38338</v>
      </c>
      <c r="D5607" s="141">
        <v>7.5920000000000001E-2</v>
      </c>
      <c r="E5607" s="119">
        <v>1</v>
      </c>
      <c r="F5607" s="119" t="s">
        <v>1489</v>
      </c>
      <c r="G5607" s="114">
        <f>IF([Data da Aprovação]&lt;&gt;"ESTATUTÁRIO",YEAR([Data da Aprovação]),"")</f>
        <v>2004</v>
      </c>
      <c r="H5607" s="106">
        <f>Tabela9[[#This Row],[Valor do Provento R$]]/Tabela9[[#This Row],[Provento por 1 ou 1000 Ações]]</f>
        <v>7.5920000000000001E-2</v>
      </c>
    </row>
    <row r="5608" spans="1:8">
      <c r="A5608" s="118" t="s">
        <v>1641</v>
      </c>
      <c r="B5608" s="116" t="s">
        <v>1488</v>
      </c>
      <c r="C5608" s="138">
        <v>38422</v>
      </c>
      <c r="D5608" s="139">
        <v>0.13891999999999999</v>
      </c>
      <c r="E5608" s="118">
        <v>1</v>
      </c>
      <c r="F5608" s="118" t="s">
        <v>1489</v>
      </c>
      <c r="G5608" s="113">
        <f>IF([Data da Aprovação]&lt;&gt;"ESTATUTÁRIO",YEAR([Data da Aprovação]),"")</f>
        <v>2005</v>
      </c>
      <c r="H5608" s="106">
        <f>Tabela9[[#This Row],[Valor do Provento R$]]/Tabela9[[#This Row],[Provento por 1 ou 1000 Ações]]</f>
        <v>0.13891999999999999</v>
      </c>
    </row>
    <row r="5609" spans="1:8">
      <c r="A5609" s="119" t="s">
        <v>1641</v>
      </c>
      <c r="B5609" s="117" t="s">
        <v>1488</v>
      </c>
      <c r="C5609" s="140">
        <v>38506</v>
      </c>
      <c r="D5609" s="141">
        <v>0.14449999999999999</v>
      </c>
      <c r="E5609" s="119">
        <v>1</v>
      </c>
      <c r="F5609" s="119" t="s">
        <v>1489</v>
      </c>
      <c r="G5609" s="114">
        <f>IF([Data da Aprovação]&lt;&gt;"ESTATUTÁRIO",YEAR([Data da Aprovação]),"")</f>
        <v>2005</v>
      </c>
      <c r="H5609" s="106">
        <f>Tabela9[[#This Row],[Valor do Provento R$]]/Tabela9[[#This Row],[Provento por 1 ou 1000 Ações]]</f>
        <v>0.14449999999999999</v>
      </c>
    </row>
    <row r="5610" spans="1:8">
      <c r="A5610" s="118" t="s">
        <v>1641</v>
      </c>
      <c r="B5610" s="116" t="s">
        <v>1488</v>
      </c>
      <c r="C5610" s="138">
        <v>38611</v>
      </c>
      <c r="D5610" s="139">
        <v>0.14777000000000001</v>
      </c>
      <c r="E5610" s="118">
        <v>1</v>
      </c>
      <c r="F5610" s="118" t="s">
        <v>1489</v>
      </c>
      <c r="G5610" s="113">
        <f>IF([Data da Aprovação]&lt;&gt;"ESTATUTÁRIO",YEAR([Data da Aprovação]),"")</f>
        <v>2005</v>
      </c>
      <c r="H5610" s="106">
        <f>Tabela9[[#This Row],[Valor do Provento R$]]/Tabela9[[#This Row],[Provento por 1 ou 1000 Ações]]</f>
        <v>0.14777000000000001</v>
      </c>
    </row>
    <row r="5611" spans="1:8">
      <c r="A5611" s="119" t="s">
        <v>1641</v>
      </c>
      <c r="B5611" s="117" t="s">
        <v>1488</v>
      </c>
      <c r="C5611" s="140">
        <v>38705</v>
      </c>
      <c r="D5611" s="141">
        <v>0.14687</v>
      </c>
      <c r="E5611" s="119">
        <v>1</v>
      </c>
      <c r="F5611" s="119" t="s">
        <v>1489</v>
      </c>
      <c r="G5611" s="114">
        <f>IF([Data da Aprovação]&lt;&gt;"ESTATUTÁRIO",YEAR([Data da Aprovação]),"")</f>
        <v>2005</v>
      </c>
      <c r="H5611" s="106">
        <f>Tabela9[[#This Row],[Valor do Provento R$]]/Tabela9[[#This Row],[Provento por 1 ou 1000 Ações]]</f>
        <v>0.14687</v>
      </c>
    </row>
    <row r="5612" spans="1:8">
      <c r="A5612" s="118" t="s">
        <v>1641</v>
      </c>
      <c r="B5612" s="116" t="s">
        <v>1488</v>
      </c>
      <c r="C5612" s="138">
        <v>38880</v>
      </c>
      <c r="D5612" s="139">
        <v>0.15493999999999999</v>
      </c>
      <c r="E5612" s="118">
        <v>1</v>
      </c>
      <c r="F5612" s="118" t="s">
        <v>1489</v>
      </c>
      <c r="G5612" s="113">
        <f>IF([Data da Aprovação]&lt;&gt;"ESTATUTÁRIO",YEAR([Data da Aprovação]),"")</f>
        <v>2006</v>
      </c>
      <c r="H5612" s="106">
        <f>Tabela9[[#This Row],[Valor do Provento R$]]/Tabela9[[#This Row],[Provento por 1 ou 1000 Ações]]</f>
        <v>0.15493999999999999</v>
      </c>
    </row>
    <row r="5613" spans="1:8">
      <c r="A5613" s="119" t="s">
        <v>1641</v>
      </c>
      <c r="B5613" s="117" t="s">
        <v>1488</v>
      </c>
      <c r="C5613" s="140">
        <v>38975</v>
      </c>
      <c r="D5613" s="141">
        <v>4.8140000000000002E-2</v>
      </c>
      <c r="E5613" s="119">
        <v>1</v>
      </c>
      <c r="F5613" s="119" t="s">
        <v>1492</v>
      </c>
      <c r="G5613" s="114">
        <f>IF([Data da Aprovação]&lt;&gt;"ESTATUTÁRIO",YEAR([Data da Aprovação]),"")</f>
        <v>2006</v>
      </c>
      <c r="H5613" s="106">
        <f>Tabela9[[#This Row],[Valor do Provento R$]]/Tabela9[[#This Row],[Provento por 1 ou 1000 Ações]]</f>
        <v>4.8140000000000002E-2</v>
      </c>
    </row>
    <row r="5614" spans="1:8">
      <c r="A5614" s="118" t="s">
        <v>1641</v>
      </c>
      <c r="B5614" s="116" t="s">
        <v>1488</v>
      </c>
      <c r="C5614" s="138">
        <v>38975</v>
      </c>
      <c r="D5614" s="139">
        <v>0.125</v>
      </c>
      <c r="E5614" s="118">
        <v>1</v>
      </c>
      <c r="F5614" s="118" t="s">
        <v>1489</v>
      </c>
      <c r="G5614" s="113">
        <f>IF([Data da Aprovação]&lt;&gt;"ESTATUTÁRIO",YEAR([Data da Aprovação]),"")</f>
        <v>2006</v>
      </c>
      <c r="H5614" s="106">
        <f>Tabela9[[#This Row],[Valor do Provento R$]]/Tabela9[[#This Row],[Provento por 1 ou 1000 Ações]]</f>
        <v>0.125</v>
      </c>
    </row>
    <row r="5615" spans="1:8">
      <c r="A5615" s="119" t="s">
        <v>1641</v>
      </c>
      <c r="B5615" s="117" t="s">
        <v>1488</v>
      </c>
      <c r="C5615" s="140">
        <v>39059</v>
      </c>
      <c r="D5615" s="141">
        <v>0.11489000000000001</v>
      </c>
      <c r="E5615" s="119">
        <v>1</v>
      </c>
      <c r="F5615" s="119" t="s">
        <v>1489</v>
      </c>
      <c r="G5615" s="114">
        <f>IF([Data da Aprovação]&lt;&gt;"ESTATUTÁRIO",YEAR([Data da Aprovação]),"")</f>
        <v>2006</v>
      </c>
      <c r="H5615" s="106">
        <f>Tabela9[[#This Row],[Valor do Provento R$]]/Tabela9[[#This Row],[Provento por 1 ou 1000 Ações]]</f>
        <v>0.11489000000000001</v>
      </c>
    </row>
    <row r="5616" spans="1:8">
      <c r="A5616" s="118" t="s">
        <v>1641</v>
      </c>
      <c r="B5616" s="116" t="s">
        <v>1488</v>
      </c>
      <c r="C5616" s="138">
        <v>39150</v>
      </c>
      <c r="D5616" s="139">
        <v>5.8659999999999997E-2</v>
      </c>
      <c r="E5616" s="118">
        <v>1</v>
      </c>
      <c r="F5616" s="118" t="s">
        <v>1489</v>
      </c>
      <c r="G5616" s="113">
        <f>IF([Data da Aprovação]&lt;&gt;"ESTATUTÁRIO",YEAR([Data da Aprovação]),"")</f>
        <v>2007</v>
      </c>
      <c r="H5616" s="106">
        <f>Tabela9[[#This Row],[Valor do Provento R$]]/Tabela9[[#This Row],[Provento por 1 ou 1000 Ações]]</f>
        <v>5.8659999999999997E-2</v>
      </c>
    </row>
    <row r="5617" spans="1:8">
      <c r="A5617" s="119" t="s">
        <v>1641</v>
      </c>
      <c r="B5617" s="117" t="s">
        <v>1488</v>
      </c>
      <c r="C5617" s="140">
        <v>39244</v>
      </c>
      <c r="D5617" s="141">
        <v>6.7549999999999999E-2</v>
      </c>
      <c r="E5617" s="119">
        <v>1</v>
      </c>
      <c r="F5617" s="119" t="s">
        <v>1489</v>
      </c>
      <c r="G5617" s="114">
        <f>IF([Data da Aprovação]&lt;&gt;"ESTATUTÁRIO",YEAR([Data da Aprovação]),"")</f>
        <v>2007</v>
      </c>
      <c r="H5617" s="106">
        <f>Tabela9[[#This Row],[Valor do Provento R$]]/Tabela9[[#This Row],[Provento por 1 ou 1000 Ações]]</f>
        <v>6.7549999999999999E-2</v>
      </c>
    </row>
    <row r="5618" spans="1:8">
      <c r="A5618" s="118" t="s">
        <v>1641</v>
      </c>
      <c r="B5618" s="116" t="s">
        <v>1488</v>
      </c>
      <c r="C5618" s="138">
        <v>39339</v>
      </c>
      <c r="D5618" s="139">
        <v>0.20215</v>
      </c>
      <c r="E5618" s="118">
        <v>1</v>
      </c>
      <c r="F5618" s="118" t="s">
        <v>1489</v>
      </c>
      <c r="G5618" s="113">
        <f>IF([Data da Aprovação]&lt;&gt;"ESTATUTÁRIO",YEAR([Data da Aprovação]),"")</f>
        <v>2007</v>
      </c>
      <c r="H5618" s="106">
        <f>Tabela9[[#This Row],[Valor do Provento R$]]/Tabela9[[#This Row],[Provento por 1 ou 1000 Ações]]</f>
        <v>0.20215</v>
      </c>
    </row>
    <row r="5619" spans="1:8">
      <c r="A5619" s="119" t="s">
        <v>1641</v>
      </c>
      <c r="B5619" s="117" t="s">
        <v>1488</v>
      </c>
      <c r="C5619" s="140">
        <v>39423</v>
      </c>
      <c r="D5619" s="141">
        <v>0.11176</v>
      </c>
      <c r="E5619" s="119">
        <v>1</v>
      </c>
      <c r="F5619" s="119" t="s">
        <v>1489</v>
      </c>
      <c r="G5619" s="114">
        <f>IF([Data da Aprovação]&lt;&gt;"ESTATUTÁRIO",YEAR([Data da Aprovação]),"")</f>
        <v>2007</v>
      </c>
      <c r="H5619" s="106">
        <f>Tabela9[[#This Row],[Valor do Provento R$]]/Tabela9[[#This Row],[Provento por 1 ou 1000 Ações]]</f>
        <v>0.11176</v>
      </c>
    </row>
    <row r="5620" spans="1:8">
      <c r="A5620" s="118" t="s">
        <v>1641</v>
      </c>
      <c r="B5620" s="116" t="s">
        <v>1488</v>
      </c>
      <c r="C5620" s="138">
        <v>39514</v>
      </c>
      <c r="D5620" s="139">
        <v>0.16963600000000001</v>
      </c>
      <c r="E5620" s="118">
        <v>1</v>
      </c>
      <c r="F5620" s="118" t="s">
        <v>1492</v>
      </c>
      <c r="G5620" s="113">
        <f>IF([Data da Aprovação]&lt;&gt;"ESTATUTÁRIO",YEAR([Data da Aprovação]),"")</f>
        <v>2008</v>
      </c>
      <c r="H5620" s="106">
        <f>Tabela9[[#This Row],[Valor do Provento R$]]/Tabela9[[#This Row],[Provento por 1 ou 1000 Ações]]</f>
        <v>0.16963600000000001</v>
      </c>
    </row>
    <row r="5621" spans="1:8">
      <c r="A5621" s="119" t="s">
        <v>1641</v>
      </c>
      <c r="B5621" s="117" t="s">
        <v>1488</v>
      </c>
      <c r="C5621" s="140">
        <v>39514</v>
      </c>
      <c r="D5621" s="141">
        <v>9.0868000000000004E-2</v>
      </c>
      <c r="E5621" s="119">
        <v>1</v>
      </c>
      <c r="F5621" s="119" t="s">
        <v>1489</v>
      </c>
      <c r="G5621" s="114">
        <f>IF([Data da Aprovação]&lt;&gt;"ESTATUTÁRIO",YEAR([Data da Aprovação]),"")</f>
        <v>2008</v>
      </c>
      <c r="H5621" s="106">
        <f>Tabela9[[#This Row],[Valor do Provento R$]]/Tabela9[[#This Row],[Provento por 1 ou 1000 Ações]]</f>
        <v>9.0868000000000004E-2</v>
      </c>
    </row>
    <row r="5622" spans="1:8">
      <c r="A5622" s="118" t="s">
        <v>1641</v>
      </c>
      <c r="B5622" s="116" t="s">
        <v>1488</v>
      </c>
      <c r="C5622" s="138">
        <v>39612</v>
      </c>
      <c r="D5622" s="139">
        <v>9.0340000000000004E-2</v>
      </c>
      <c r="E5622" s="118">
        <v>1</v>
      </c>
      <c r="F5622" s="118" t="s">
        <v>1489</v>
      </c>
      <c r="G5622" s="113">
        <f>IF([Data da Aprovação]&lt;&gt;"ESTATUTÁRIO",YEAR([Data da Aprovação]),"")</f>
        <v>2008</v>
      </c>
      <c r="H5622" s="106">
        <f>Tabela9[[#This Row],[Valor do Provento R$]]/Tabela9[[#This Row],[Provento por 1 ou 1000 Ações]]</f>
        <v>9.0340000000000004E-2</v>
      </c>
    </row>
    <row r="5623" spans="1:8">
      <c r="A5623" s="119" t="s">
        <v>1641</v>
      </c>
      <c r="B5623" s="117" t="s">
        <v>1488</v>
      </c>
      <c r="C5623" s="140">
        <v>39703</v>
      </c>
      <c r="D5623" s="141">
        <v>0.12844</v>
      </c>
      <c r="E5623" s="119">
        <v>1</v>
      </c>
      <c r="F5623" s="119" t="s">
        <v>1489</v>
      </c>
      <c r="G5623" s="114">
        <f>IF([Data da Aprovação]&lt;&gt;"ESTATUTÁRIO",YEAR([Data da Aprovação]),"")</f>
        <v>2008</v>
      </c>
      <c r="H5623" s="106">
        <f>Tabela9[[#This Row],[Valor do Provento R$]]/Tabela9[[#This Row],[Provento por 1 ou 1000 Ações]]</f>
        <v>0.12844</v>
      </c>
    </row>
    <row r="5624" spans="1:8">
      <c r="A5624" s="118" t="s">
        <v>1641</v>
      </c>
      <c r="B5624" s="116" t="s">
        <v>1488</v>
      </c>
      <c r="C5624" s="138">
        <v>40158</v>
      </c>
      <c r="D5624" s="139">
        <v>0.12</v>
      </c>
      <c r="E5624" s="118">
        <v>1</v>
      </c>
      <c r="F5624" s="118" t="s">
        <v>1489</v>
      </c>
      <c r="G5624" s="113">
        <f>IF([Data da Aprovação]&lt;&gt;"ESTATUTÁRIO",YEAR([Data da Aprovação]),"")</f>
        <v>2009</v>
      </c>
      <c r="H5624" s="106">
        <f>Tabela9[[#This Row],[Valor do Provento R$]]/Tabela9[[#This Row],[Provento por 1 ou 1000 Ações]]</f>
        <v>0.12</v>
      </c>
    </row>
    <row r="5625" spans="1:8">
      <c r="A5625" s="119" t="s">
        <v>1641</v>
      </c>
      <c r="B5625" s="117" t="s">
        <v>1488</v>
      </c>
      <c r="C5625" s="140">
        <v>40158</v>
      </c>
      <c r="D5625" s="141">
        <v>0.12</v>
      </c>
      <c r="E5625" s="119">
        <v>1</v>
      </c>
      <c r="F5625" s="119" t="s">
        <v>1489</v>
      </c>
      <c r="G5625" s="114">
        <f>IF([Data da Aprovação]&lt;&gt;"ESTATUTÁRIO",YEAR([Data da Aprovação]),"")</f>
        <v>2009</v>
      </c>
      <c r="H5625" s="106">
        <f>Tabela9[[#This Row],[Valor do Provento R$]]/Tabela9[[#This Row],[Provento por 1 ou 1000 Ações]]</f>
        <v>0.12</v>
      </c>
    </row>
    <row r="5626" spans="1:8">
      <c r="A5626" s="118" t="s">
        <v>1641</v>
      </c>
      <c r="B5626" s="116" t="s">
        <v>1488</v>
      </c>
      <c r="C5626" s="138">
        <v>40287</v>
      </c>
      <c r="D5626" s="139">
        <v>7.6279E-2</v>
      </c>
      <c r="E5626" s="118">
        <v>1</v>
      </c>
      <c r="F5626" s="118" t="s">
        <v>1492</v>
      </c>
      <c r="G5626" s="113">
        <f>IF([Data da Aprovação]&lt;&gt;"ESTATUTÁRIO",YEAR([Data da Aprovação]),"")</f>
        <v>2010</v>
      </c>
      <c r="H5626" s="106">
        <f>Tabela9[[#This Row],[Valor do Provento R$]]/Tabela9[[#This Row],[Provento por 1 ou 1000 Ações]]</f>
        <v>7.6279E-2</v>
      </c>
    </row>
    <row r="5627" spans="1:8">
      <c r="A5627" s="119" t="s">
        <v>1641</v>
      </c>
      <c r="B5627" s="117" t="s">
        <v>1488</v>
      </c>
      <c r="C5627" s="140">
        <v>40350</v>
      </c>
      <c r="D5627" s="141">
        <v>4.7730000000000002E-2</v>
      </c>
      <c r="E5627" s="119">
        <v>1</v>
      </c>
      <c r="F5627" s="119" t="s">
        <v>1489</v>
      </c>
      <c r="G5627" s="114">
        <f>IF([Data da Aprovação]&lt;&gt;"ESTATUTÁRIO",YEAR([Data da Aprovação]),"")</f>
        <v>2010</v>
      </c>
      <c r="H5627" s="106">
        <f>Tabela9[[#This Row],[Valor do Provento R$]]/Tabela9[[#This Row],[Provento por 1 ou 1000 Ações]]</f>
        <v>4.7730000000000002E-2</v>
      </c>
    </row>
    <row r="5628" spans="1:8">
      <c r="A5628" s="118" t="s">
        <v>1641</v>
      </c>
      <c r="B5628" s="116" t="s">
        <v>1488</v>
      </c>
      <c r="C5628" s="138">
        <v>40437</v>
      </c>
      <c r="D5628" s="139">
        <v>0.03</v>
      </c>
      <c r="E5628" s="118">
        <v>1</v>
      </c>
      <c r="F5628" s="118" t="s">
        <v>1489</v>
      </c>
      <c r="G5628" s="113">
        <f>IF([Data da Aprovação]&lt;&gt;"ESTATUTÁRIO",YEAR([Data da Aprovação]),"")</f>
        <v>2010</v>
      </c>
      <c r="H5628" s="106">
        <f>Tabela9[[#This Row],[Valor do Provento R$]]/Tabela9[[#This Row],[Provento por 1 ou 1000 Ações]]</f>
        <v>0.03</v>
      </c>
    </row>
    <row r="5629" spans="1:8">
      <c r="A5629" s="119" t="s">
        <v>1641</v>
      </c>
      <c r="B5629" s="117" t="s">
        <v>1488</v>
      </c>
      <c r="C5629" s="140">
        <v>40521</v>
      </c>
      <c r="D5629" s="141">
        <v>0.2</v>
      </c>
      <c r="E5629" s="119">
        <v>1</v>
      </c>
      <c r="F5629" s="119" t="s">
        <v>1489</v>
      </c>
      <c r="G5629" s="114">
        <f>IF([Data da Aprovação]&lt;&gt;"ESTATUTÁRIO",YEAR([Data da Aprovação]),"")</f>
        <v>2010</v>
      </c>
      <c r="H5629" s="106">
        <f>Tabela9[[#This Row],[Valor do Provento R$]]/Tabela9[[#This Row],[Provento por 1 ou 1000 Ações]]</f>
        <v>0.2</v>
      </c>
    </row>
    <row r="5630" spans="1:8">
      <c r="A5630" s="118" t="s">
        <v>1641</v>
      </c>
      <c r="B5630" s="116" t="s">
        <v>1488</v>
      </c>
      <c r="C5630" s="138">
        <v>40618</v>
      </c>
      <c r="D5630" s="139">
        <v>0.06</v>
      </c>
      <c r="E5630" s="118">
        <v>1</v>
      </c>
      <c r="F5630" s="118" t="s">
        <v>1489</v>
      </c>
      <c r="G5630" s="113">
        <f>IF([Data da Aprovação]&lt;&gt;"ESTATUTÁRIO",YEAR([Data da Aprovação]),"")</f>
        <v>2011</v>
      </c>
      <c r="H5630" s="106">
        <f>Tabela9[[#This Row],[Valor do Provento R$]]/Tabela9[[#This Row],[Provento por 1 ou 1000 Ações]]</f>
        <v>0.06</v>
      </c>
    </row>
    <row r="5631" spans="1:8">
      <c r="A5631" s="119" t="s">
        <v>1641</v>
      </c>
      <c r="B5631" s="117" t="s">
        <v>1488</v>
      </c>
      <c r="C5631" s="140">
        <v>40703</v>
      </c>
      <c r="D5631" s="141">
        <v>0.1</v>
      </c>
      <c r="E5631" s="119">
        <v>1</v>
      </c>
      <c r="F5631" s="119" t="s">
        <v>1489</v>
      </c>
      <c r="G5631" s="114">
        <f>IF([Data da Aprovação]&lt;&gt;"ESTATUTÁRIO",YEAR([Data da Aprovação]),"")</f>
        <v>2011</v>
      </c>
      <c r="H5631" s="106">
        <f>Tabela9[[#This Row],[Valor do Provento R$]]/Tabela9[[#This Row],[Provento por 1 ou 1000 Ações]]</f>
        <v>0.1</v>
      </c>
    </row>
    <row r="5632" spans="1:8">
      <c r="A5632" s="118" t="s">
        <v>1641</v>
      </c>
      <c r="B5632" s="116" t="s">
        <v>1488</v>
      </c>
      <c r="C5632" s="138">
        <v>40800</v>
      </c>
      <c r="D5632" s="139">
        <v>0.09</v>
      </c>
      <c r="E5632" s="118">
        <v>1</v>
      </c>
      <c r="F5632" s="118" t="s">
        <v>1489</v>
      </c>
      <c r="G5632" s="113">
        <f>IF([Data da Aprovação]&lt;&gt;"ESTATUTÁRIO",YEAR([Data da Aprovação]),"")</f>
        <v>2011</v>
      </c>
      <c r="H5632" s="106">
        <f>Tabela9[[#This Row],[Valor do Provento R$]]/Tabela9[[#This Row],[Provento por 1 ou 1000 Ações]]</f>
        <v>0.09</v>
      </c>
    </row>
    <row r="5633" spans="1:8">
      <c r="A5633" s="119" t="s">
        <v>1641</v>
      </c>
      <c r="B5633" s="117" t="s">
        <v>1488</v>
      </c>
      <c r="C5633" s="140">
        <v>41074</v>
      </c>
      <c r="D5633" s="141">
        <v>0.09</v>
      </c>
      <c r="E5633" s="119">
        <v>1</v>
      </c>
      <c r="F5633" s="119" t="s">
        <v>1489</v>
      </c>
      <c r="G5633" s="114">
        <f>IF([Data da Aprovação]&lt;&gt;"ESTATUTÁRIO",YEAR([Data da Aprovação]),"")</f>
        <v>2012</v>
      </c>
      <c r="H5633" s="106">
        <f>Tabela9[[#This Row],[Valor do Provento R$]]/Tabela9[[#This Row],[Provento por 1 ou 1000 Ações]]</f>
        <v>0.09</v>
      </c>
    </row>
    <row r="5634" spans="1:8">
      <c r="A5634" s="118" t="s">
        <v>1641</v>
      </c>
      <c r="B5634" s="116" t="s">
        <v>1488</v>
      </c>
      <c r="C5634" s="138">
        <v>41165</v>
      </c>
      <c r="D5634" s="139">
        <v>7.0000000000000007E-2</v>
      </c>
      <c r="E5634" s="118">
        <v>1</v>
      </c>
      <c r="F5634" s="118" t="s">
        <v>1489</v>
      </c>
      <c r="G5634" s="113">
        <f>IF([Data da Aprovação]&lt;&gt;"ESTATUTÁRIO",YEAR([Data da Aprovação]),"")</f>
        <v>2012</v>
      </c>
      <c r="H5634" s="106">
        <f>Tabela9[[#This Row],[Valor do Provento R$]]/Tabela9[[#This Row],[Provento por 1 ou 1000 Ações]]</f>
        <v>7.0000000000000007E-2</v>
      </c>
    </row>
    <row r="5635" spans="1:8">
      <c r="A5635" s="119" t="s">
        <v>1641</v>
      </c>
      <c r="B5635" s="117" t="s">
        <v>1488</v>
      </c>
      <c r="C5635" s="140">
        <v>41249</v>
      </c>
      <c r="D5635" s="141">
        <v>0.05</v>
      </c>
      <c r="E5635" s="119">
        <v>1</v>
      </c>
      <c r="F5635" s="119" t="s">
        <v>1489</v>
      </c>
      <c r="G5635" s="114">
        <f>IF([Data da Aprovação]&lt;&gt;"ESTATUTÁRIO",YEAR([Data da Aprovação]),"")</f>
        <v>2012</v>
      </c>
      <c r="H5635" s="106">
        <f>Tabela9[[#This Row],[Valor do Provento R$]]/Tabela9[[#This Row],[Provento por 1 ou 1000 Ações]]</f>
        <v>0.05</v>
      </c>
    </row>
    <row r="5636" spans="1:8">
      <c r="A5636" s="118" t="s">
        <v>1641</v>
      </c>
      <c r="B5636" s="116" t="s">
        <v>1488</v>
      </c>
      <c r="C5636" s="138">
        <v>41344</v>
      </c>
      <c r="D5636" s="139">
        <v>0.04</v>
      </c>
      <c r="E5636" s="118">
        <v>1</v>
      </c>
      <c r="F5636" s="118" t="s">
        <v>1489</v>
      </c>
      <c r="G5636" s="113">
        <f>IF([Data da Aprovação]&lt;&gt;"ESTATUTÁRIO",YEAR([Data da Aprovação]),"")</f>
        <v>2013</v>
      </c>
      <c r="H5636" s="106">
        <f>Tabela9[[#This Row],[Valor do Provento R$]]/Tabela9[[#This Row],[Provento por 1 ou 1000 Ações]]</f>
        <v>0.04</v>
      </c>
    </row>
    <row r="5637" spans="1:8">
      <c r="A5637" s="119" t="s">
        <v>1641</v>
      </c>
      <c r="B5637" s="117" t="s">
        <v>1488</v>
      </c>
      <c r="C5637" s="140">
        <v>41389</v>
      </c>
      <c r="D5637" s="141">
        <v>4.1322400000000002E-2</v>
      </c>
      <c r="E5637" s="119">
        <v>1</v>
      </c>
      <c r="F5637" s="119" t="s">
        <v>1492</v>
      </c>
      <c r="G5637" s="114">
        <f>IF([Data da Aprovação]&lt;&gt;"ESTATUTÁRIO",YEAR([Data da Aprovação]),"")</f>
        <v>2013</v>
      </c>
      <c r="H5637" s="106">
        <f>Tabela9[[#This Row],[Valor do Provento R$]]/Tabela9[[#This Row],[Provento por 1 ou 1000 Ações]]</f>
        <v>4.1322400000000002E-2</v>
      </c>
    </row>
    <row r="5638" spans="1:8">
      <c r="A5638" s="118" t="s">
        <v>1641</v>
      </c>
      <c r="B5638" s="116" t="s">
        <v>1488</v>
      </c>
      <c r="C5638" s="138">
        <v>41438</v>
      </c>
      <c r="D5638" s="139">
        <v>0.04</v>
      </c>
      <c r="E5638" s="118">
        <v>1</v>
      </c>
      <c r="F5638" s="118" t="s">
        <v>1489</v>
      </c>
      <c r="G5638" s="113">
        <f>IF([Data da Aprovação]&lt;&gt;"ESTATUTÁRIO",YEAR([Data da Aprovação]),"")</f>
        <v>2013</v>
      </c>
      <c r="H5638" s="106">
        <f>Tabela9[[#This Row],[Valor do Provento R$]]/Tabela9[[#This Row],[Provento por 1 ou 1000 Ações]]</f>
        <v>0.04</v>
      </c>
    </row>
    <row r="5639" spans="1:8">
      <c r="A5639" s="142" t="s">
        <v>1641</v>
      </c>
      <c r="B5639" s="117" t="s">
        <v>1488</v>
      </c>
      <c r="C5639" s="140">
        <v>41529</v>
      </c>
      <c r="D5639" s="141">
        <v>0.04</v>
      </c>
      <c r="E5639" s="143">
        <v>1</v>
      </c>
      <c r="F5639" s="119" t="s">
        <v>1489</v>
      </c>
      <c r="G5639" s="114">
        <f>IF([Data da Aprovação]&lt;&gt;"ESTATUTÁRIO",YEAR([Data da Aprovação]),"")</f>
        <v>2013</v>
      </c>
      <c r="H5639" s="106">
        <f>Tabela9[[#This Row],[Valor do Provento R$]]/Tabela9[[#This Row],[Provento por 1 ou 1000 Ações]]</f>
        <v>0.04</v>
      </c>
    </row>
    <row r="5640" spans="1:8">
      <c r="A5640" s="118" t="s">
        <v>1641</v>
      </c>
      <c r="B5640" s="116" t="s">
        <v>1488</v>
      </c>
      <c r="C5640" s="138">
        <v>41613</v>
      </c>
      <c r="D5640" s="139">
        <v>0.09</v>
      </c>
      <c r="E5640" s="118">
        <v>1</v>
      </c>
      <c r="F5640" s="118" t="s">
        <v>1489</v>
      </c>
      <c r="G5640" s="113">
        <f>IF([Data da Aprovação]&lt;&gt;"ESTATUTÁRIO",YEAR([Data da Aprovação]),"")</f>
        <v>2013</v>
      </c>
      <c r="H5640" s="106">
        <f>Tabela9[[#This Row],[Valor do Provento R$]]/Tabela9[[#This Row],[Provento por 1 ou 1000 Ações]]</f>
        <v>0.09</v>
      </c>
    </row>
    <row r="5641" spans="1:8">
      <c r="A5641" s="119" t="s">
        <v>1641</v>
      </c>
      <c r="B5641" s="117" t="s">
        <v>1490</v>
      </c>
      <c r="C5641" s="140">
        <v>36431</v>
      </c>
      <c r="D5641" s="141">
        <v>0.08</v>
      </c>
      <c r="E5641" s="119">
        <v>1</v>
      </c>
      <c r="F5641" s="119" t="s">
        <v>1492</v>
      </c>
      <c r="G5641" s="114">
        <f>IF([Data da Aprovação]&lt;&gt;"ESTATUTÁRIO",YEAR([Data da Aprovação]),"")</f>
        <v>1999</v>
      </c>
      <c r="H5641" s="106">
        <f>Tabela9[[#This Row],[Valor do Provento R$]]/Tabela9[[#This Row],[Provento por 1 ou 1000 Ações]]</f>
        <v>0.08</v>
      </c>
    </row>
    <row r="5642" spans="1:8">
      <c r="A5642" s="118" t="s">
        <v>1641</v>
      </c>
      <c r="B5642" s="116" t="s">
        <v>1490</v>
      </c>
      <c r="C5642" s="138">
        <v>36556</v>
      </c>
      <c r="D5642" s="139">
        <v>0.18890000000000001</v>
      </c>
      <c r="E5642" s="118">
        <v>1</v>
      </c>
      <c r="F5642" s="118" t="s">
        <v>1492</v>
      </c>
      <c r="G5642" s="113">
        <f>IF([Data da Aprovação]&lt;&gt;"ESTATUTÁRIO",YEAR([Data da Aprovação]),"")</f>
        <v>2000</v>
      </c>
      <c r="H5642" s="106">
        <f>Tabela9[[#This Row],[Valor do Provento R$]]/Tabela9[[#This Row],[Provento por 1 ou 1000 Ações]]</f>
        <v>0.18890000000000001</v>
      </c>
    </row>
    <row r="5643" spans="1:8">
      <c r="A5643" s="119" t="s">
        <v>1641</v>
      </c>
      <c r="B5643" s="117" t="s">
        <v>1490</v>
      </c>
      <c r="C5643" s="140">
        <v>36609</v>
      </c>
      <c r="D5643" s="141">
        <v>4.2000000000000003E-2</v>
      </c>
      <c r="E5643" s="119">
        <v>1</v>
      </c>
      <c r="F5643" s="119" t="s">
        <v>1489</v>
      </c>
      <c r="G5643" s="114">
        <f>IF([Data da Aprovação]&lt;&gt;"ESTATUTÁRIO",YEAR([Data da Aprovação]),"")</f>
        <v>2000</v>
      </c>
      <c r="H5643" s="106">
        <f>Tabela9[[#This Row],[Valor do Provento R$]]/Tabela9[[#This Row],[Provento por 1 ou 1000 Ações]]</f>
        <v>4.2000000000000003E-2</v>
      </c>
    </row>
    <row r="5644" spans="1:8">
      <c r="A5644" s="118" t="s">
        <v>1641</v>
      </c>
      <c r="B5644" s="116" t="s">
        <v>1490</v>
      </c>
      <c r="C5644" s="138">
        <v>36693</v>
      </c>
      <c r="D5644" s="139">
        <v>4.2500000000000003E-2</v>
      </c>
      <c r="E5644" s="118">
        <v>1</v>
      </c>
      <c r="F5644" s="118" t="s">
        <v>1489</v>
      </c>
      <c r="G5644" s="113">
        <f>IF([Data da Aprovação]&lt;&gt;"ESTATUTÁRIO",YEAR([Data da Aprovação]),"")</f>
        <v>2000</v>
      </c>
      <c r="H5644" s="106">
        <f>Tabela9[[#This Row],[Valor do Provento R$]]/Tabela9[[#This Row],[Provento por 1 ou 1000 Ações]]</f>
        <v>4.2500000000000003E-2</v>
      </c>
    </row>
    <row r="5645" spans="1:8">
      <c r="A5645" s="119" t="s">
        <v>1641</v>
      </c>
      <c r="B5645" s="117" t="s">
        <v>1490</v>
      </c>
      <c r="C5645" s="140">
        <v>36713</v>
      </c>
      <c r="D5645" s="141">
        <v>0.17019999999999999</v>
      </c>
      <c r="E5645" s="119">
        <v>1</v>
      </c>
      <c r="F5645" s="119" t="s">
        <v>1492</v>
      </c>
      <c r="G5645" s="114">
        <f>IF([Data da Aprovação]&lt;&gt;"ESTATUTÁRIO",YEAR([Data da Aprovação]),"")</f>
        <v>2000</v>
      </c>
      <c r="H5645" s="106">
        <f>Tabela9[[#This Row],[Valor do Provento R$]]/Tabela9[[#This Row],[Provento por 1 ou 1000 Ações]]</f>
        <v>0.17019999999999999</v>
      </c>
    </row>
    <row r="5646" spans="1:8">
      <c r="A5646" s="118" t="s">
        <v>1641</v>
      </c>
      <c r="B5646" s="116" t="s">
        <v>1490</v>
      </c>
      <c r="C5646" s="138">
        <v>36791</v>
      </c>
      <c r="D5646" s="139">
        <v>5.314E-2</v>
      </c>
      <c r="E5646" s="118">
        <v>1</v>
      </c>
      <c r="F5646" s="118" t="s">
        <v>1489</v>
      </c>
      <c r="G5646" s="113">
        <f>IF([Data da Aprovação]&lt;&gt;"ESTATUTÁRIO",YEAR([Data da Aprovação]),"")</f>
        <v>2000</v>
      </c>
      <c r="H5646" s="106">
        <f>Tabela9[[#This Row],[Valor do Provento R$]]/Tabela9[[#This Row],[Provento por 1 ou 1000 Ações]]</f>
        <v>5.314E-2</v>
      </c>
    </row>
    <row r="5647" spans="1:8">
      <c r="A5647" s="119" t="s">
        <v>1641</v>
      </c>
      <c r="B5647" s="117" t="s">
        <v>1490</v>
      </c>
      <c r="C5647" s="140">
        <v>36875</v>
      </c>
      <c r="D5647" s="141">
        <v>6.4219999999999999E-2</v>
      </c>
      <c r="E5647" s="119">
        <v>1</v>
      </c>
      <c r="F5647" s="119" t="s">
        <v>1489</v>
      </c>
      <c r="G5647" s="114">
        <f>IF([Data da Aprovação]&lt;&gt;"ESTATUTÁRIO",YEAR([Data da Aprovação]),"")</f>
        <v>2000</v>
      </c>
      <c r="H5647" s="106">
        <f>Tabela9[[#This Row],[Valor do Provento R$]]/Tabela9[[#This Row],[Provento por 1 ou 1000 Ações]]</f>
        <v>6.4219999999999999E-2</v>
      </c>
    </row>
    <row r="5648" spans="1:8">
      <c r="A5648" s="118" t="s">
        <v>1641</v>
      </c>
      <c r="B5648" s="116" t="s">
        <v>1490</v>
      </c>
      <c r="C5648" s="138">
        <v>36966</v>
      </c>
      <c r="D5648" s="139">
        <v>0.20613000000000001</v>
      </c>
      <c r="E5648" s="118">
        <v>1</v>
      </c>
      <c r="F5648" s="118" t="s">
        <v>1492</v>
      </c>
      <c r="G5648" s="113">
        <f>IF([Data da Aprovação]&lt;&gt;"ESTATUTÁRIO",YEAR([Data da Aprovação]),"")</f>
        <v>2001</v>
      </c>
      <c r="H5648" s="106">
        <f>Tabela9[[#This Row],[Valor do Provento R$]]/Tabela9[[#This Row],[Provento por 1 ou 1000 Ações]]</f>
        <v>0.20613000000000001</v>
      </c>
    </row>
    <row r="5649" spans="1:8">
      <c r="A5649" s="119" t="s">
        <v>1641</v>
      </c>
      <c r="B5649" s="117" t="s">
        <v>1490</v>
      </c>
      <c r="C5649" s="140">
        <v>36966</v>
      </c>
      <c r="D5649" s="141">
        <v>6.4930000000000002E-2</v>
      </c>
      <c r="E5649" s="119">
        <v>1</v>
      </c>
      <c r="F5649" s="119" t="s">
        <v>1489</v>
      </c>
      <c r="G5649" s="114">
        <f>IF([Data da Aprovação]&lt;&gt;"ESTATUTÁRIO",YEAR([Data da Aprovação]),"")</f>
        <v>2001</v>
      </c>
      <c r="H5649" s="106">
        <f>Tabela9[[#This Row],[Valor do Provento R$]]/Tabela9[[#This Row],[Provento por 1 ou 1000 Ações]]</f>
        <v>6.4930000000000002E-2</v>
      </c>
    </row>
    <row r="5650" spans="1:8">
      <c r="A5650" s="118" t="s">
        <v>1641</v>
      </c>
      <c r="B5650" s="116" t="s">
        <v>1490</v>
      </c>
      <c r="C5650" s="138">
        <v>37055</v>
      </c>
      <c r="D5650" s="139">
        <v>6.9550000000000001E-2</v>
      </c>
      <c r="E5650" s="118">
        <v>1</v>
      </c>
      <c r="F5650" s="118" t="s">
        <v>1489</v>
      </c>
      <c r="G5650" s="113">
        <f>IF([Data da Aprovação]&lt;&gt;"ESTATUTÁRIO",YEAR([Data da Aprovação]),"")</f>
        <v>2001</v>
      </c>
      <c r="H5650" s="106">
        <f>Tabela9[[#This Row],[Valor do Provento R$]]/Tabela9[[#This Row],[Provento por 1 ou 1000 Ações]]</f>
        <v>6.9550000000000001E-2</v>
      </c>
    </row>
    <row r="5651" spans="1:8">
      <c r="A5651" s="119" t="s">
        <v>1641</v>
      </c>
      <c r="B5651" s="117" t="s">
        <v>1490</v>
      </c>
      <c r="C5651" s="140">
        <v>37148</v>
      </c>
      <c r="D5651" s="141">
        <v>0.20546</v>
      </c>
      <c r="E5651" s="119">
        <v>1</v>
      </c>
      <c r="F5651" s="119" t="s">
        <v>1492</v>
      </c>
      <c r="G5651" s="114">
        <f>IF([Data da Aprovação]&lt;&gt;"ESTATUTÁRIO",YEAR([Data da Aprovação]),"")</f>
        <v>2001</v>
      </c>
      <c r="H5651" s="106">
        <f>Tabela9[[#This Row],[Valor do Provento R$]]/Tabela9[[#This Row],[Provento por 1 ou 1000 Ações]]</f>
        <v>0.20546</v>
      </c>
    </row>
    <row r="5652" spans="1:8">
      <c r="A5652" s="118" t="s">
        <v>1641</v>
      </c>
      <c r="B5652" s="116" t="s">
        <v>1490</v>
      </c>
      <c r="C5652" s="138">
        <v>37148</v>
      </c>
      <c r="D5652" s="139">
        <v>8.0689999999999998E-2</v>
      </c>
      <c r="E5652" s="118">
        <v>1</v>
      </c>
      <c r="F5652" s="118" t="s">
        <v>1489</v>
      </c>
      <c r="G5652" s="113">
        <f>IF([Data da Aprovação]&lt;&gt;"ESTATUTÁRIO",YEAR([Data da Aprovação]),"")</f>
        <v>2001</v>
      </c>
      <c r="H5652" s="106">
        <f>Tabela9[[#This Row],[Valor do Provento R$]]/Tabela9[[#This Row],[Provento por 1 ou 1000 Ações]]</f>
        <v>8.0689999999999998E-2</v>
      </c>
    </row>
    <row r="5653" spans="1:8">
      <c r="A5653" s="119" t="s">
        <v>1641</v>
      </c>
      <c r="B5653" s="117" t="s">
        <v>1490</v>
      </c>
      <c r="C5653" s="140">
        <v>37240</v>
      </c>
      <c r="D5653" s="141">
        <v>9.5149999999999998E-2</v>
      </c>
      <c r="E5653" s="119">
        <v>1</v>
      </c>
      <c r="F5653" s="119" t="s">
        <v>1489</v>
      </c>
      <c r="G5653" s="114">
        <f>IF([Data da Aprovação]&lt;&gt;"ESTATUTÁRIO",YEAR([Data da Aprovação]),"")</f>
        <v>2001</v>
      </c>
      <c r="H5653" s="106">
        <f>Tabela9[[#This Row],[Valor do Provento R$]]/Tabela9[[#This Row],[Provento por 1 ou 1000 Ações]]</f>
        <v>9.5149999999999998E-2</v>
      </c>
    </row>
    <row r="5654" spans="1:8">
      <c r="A5654" s="118" t="s">
        <v>1641</v>
      </c>
      <c r="B5654" s="116" t="s">
        <v>1490</v>
      </c>
      <c r="C5654" s="138">
        <v>37334</v>
      </c>
      <c r="D5654" s="139">
        <v>0.16661999999999999</v>
      </c>
      <c r="E5654" s="118">
        <v>1</v>
      </c>
      <c r="F5654" s="118" t="s">
        <v>1492</v>
      </c>
      <c r="G5654" s="113">
        <f>IF([Data da Aprovação]&lt;&gt;"ESTATUTÁRIO",YEAR([Data da Aprovação]),"")</f>
        <v>2002</v>
      </c>
      <c r="H5654" s="106">
        <f>Tabela9[[#This Row],[Valor do Provento R$]]/Tabela9[[#This Row],[Provento por 1 ou 1000 Ações]]</f>
        <v>0.16661999999999999</v>
      </c>
    </row>
    <row r="5655" spans="1:8">
      <c r="A5655" s="119" t="s">
        <v>1641</v>
      </c>
      <c r="B5655" s="117" t="s">
        <v>1490</v>
      </c>
      <c r="C5655" s="140">
        <v>37334</v>
      </c>
      <c r="D5655" s="141">
        <v>8.5540000000000005E-2</v>
      </c>
      <c r="E5655" s="119">
        <v>1</v>
      </c>
      <c r="F5655" s="119" t="s">
        <v>1489</v>
      </c>
      <c r="G5655" s="114">
        <f>IF([Data da Aprovação]&lt;&gt;"ESTATUTÁRIO",YEAR([Data da Aprovação]),"")</f>
        <v>2002</v>
      </c>
      <c r="H5655" s="106">
        <f>Tabela9[[#This Row],[Valor do Provento R$]]/Tabela9[[#This Row],[Provento por 1 ou 1000 Ações]]</f>
        <v>8.5540000000000005E-2</v>
      </c>
    </row>
    <row r="5656" spans="1:8">
      <c r="A5656" s="118" t="s">
        <v>1641</v>
      </c>
      <c r="B5656" s="116" t="s">
        <v>1490</v>
      </c>
      <c r="C5656" s="138">
        <v>37421</v>
      </c>
      <c r="D5656" s="139">
        <v>8.6440000000000003E-2</v>
      </c>
      <c r="E5656" s="118">
        <v>1</v>
      </c>
      <c r="F5656" s="118" t="s">
        <v>1489</v>
      </c>
      <c r="G5656" s="113">
        <f>IF([Data da Aprovação]&lt;&gt;"ESTATUTÁRIO",YEAR([Data da Aprovação]),"")</f>
        <v>2002</v>
      </c>
      <c r="H5656" s="106">
        <f>Tabela9[[#This Row],[Valor do Provento R$]]/Tabela9[[#This Row],[Provento por 1 ou 1000 Ações]]</f>
        <v>8.6440000000000003E-2</v>
      </c>
    </row>
    <row r="5657" spans="1:8">
      <c r="A5657" s="119" t="s">
        <v>1641</v>
      </c>
      <c r="B5657" s="117" t="s">
        <v>1490</v>
      </c>
      <c r="C5657" s="140">
        <v>37512</v>
      </c>
      <c r="D5657" s="141">
        <v>9.6129999999999993E-2</v>
      </c>
      <c r="E5657" s="119">
        <v>1</v>
      </c>
      <c r="F5657" s="119" t="s">
        <v>1489</v>
      </c>
      <c r="G5657" s="114">
        <f>IF([Data da Aprovação]&lt;&gt;"ESTATUTÁRIO",YEAR([Data da Aprovação]),"")</f>
        <v>2002</v>
      </c>
      <c r="H5657" s="106">
        <f>Tabela9[[#This Row],[Valor do Provento R$]]/Tabela9[[#This Row],[Provento por 1 ou 1000 Ações]]</f>
        <v>9.6129999999999993E-2</v>
      </c>
    </row>
    <row r="5658" spans="1:8">
      <c r="A5658" s="118" t="s">
        <v>1641</v>
      </c>
      <c r="B5658" s="116" t="s">
        <v>1490</v>
      </c>
      <c r="C5658" s="138">
        <v>37788</v>
      </c>
      <c r="D5658" s="139">
        <v>0.11094999999999999</v>
      </c>
      <c r="E5658" s="118">
        <v>1</v>
      </c>
      <c r="F5658" s="118" t="s">
        <v>1489</v>
      </c>
      <c r="G5658" s="113">
        <f>IF([Data da Aprovação]&lt;&gt;"ESTATUTÁRIO",YEAR([Data da Aprovação]),"")</f>
        <v>2003</v>
      </c>
      <c r="H5658" s="106">
        <f>Tabela9[[#This Row],[Valor do Provento R$]]/Tabela9[[#This Row],[Provento por 1 ou 1000 Ações]]</f>
        <v>0.11094999999999999</v>
      </c>
    </row>
    <row r="5659" spans="1:8">
      <c r="A5659" s="119" t="s">
        <v>1641</v>
      </c>
      <c r="B5659" s="117" t="s">
        <v>1490</v>
      </c>
      <c r="C5659" s="140">
        <v>37967</v>
      </c>
      <c r="D5659" s="141">
        <v>0.17075000000000001</v>
      </c>
      <c r="E5659" s="119">
        <v>1</v>
      </c>
      <c r="F5659" s="119" t="s">
        <v>1489</v>
      </c>
      <c r="G5659" s="114">
        <f>IF([Data da Aprovação]&lt;&gt;"ESTATUTÁRIO",YEAR([Data da Aprovação]),"")</f>
        <v>2003</v>
      </c>
      <c r="H5659" s="106">
        <f>Tabela9[[#This Row],[Valor do Provento R$]]/Tabela9[[#This Row],[Provento por 1 ou 1000 Ações]]</f>
        <v>0.17075000000000001</v>
      </c>
    </row>
    <row r="5660" spans="1:8">
      <c r="A5660" s="118" t="s">
        <v>1641</v>
      </c>
      <c r="B5660" s="116" t="s">
        <v>1490</v>
      </c>
      <c r="C5660" s="138">
        <v>38058</v>
      </c>
      <c r="D5660" s="139">
        <v>0.13396</v>
      </c>
      <c r="E5660" s="118">
        <v>1</v>
      </c>
      <c r="F5660" s="118" t="s">
        <v>1489</v>
      </c>
      <c r="G5660" s="113">
        <f>IF([Data da Aprovação]&lt;&gt;"ESTATUTÁRIO",YEAR([Data da Aprovação]),"")</f>
        <v>2004</v>
      </c>
      <c r="H5660" s="106">
        <f>Tabela9[[#This Row],[Valor do Provento R$]]/Tabela9[[#This Row],[Provento por 1 ou 1000 Ações]]</f>
        <v>0.13396</v>
      </c>
    </row>
    <row r="5661" spans="1:8">
      <c r="A5661" s="119" t="s">
        <v>1641</v>
      </c>
      <c r="B5661" s="117" t="s">
        <v>1490</v>
      </c>
      <c r="C5661" s="140">
        <v>38058</v>
      </c>
      <c r="D5661" s="141">
        <v>1.149E-2</v>
      </c>
      <c r="E5661" s="119">
        <v>1</v>
      </c>
      <c r="F5661" s="119" t="s">
        <v>1489</v>
      </c>
      <c r="G5661" s="114">
        <f>IF([Data da Aprovação]&lt;&gt;"ESTATUTÁRIO",YEAR([Data da Aprovação]),"")</f>
        <v>2004</v>
      </c>
      <c r="H5661" s="106">
        <f>Tabela9[[#This Row],[Valor do Provento R$]]/Tabela9[[#This Row],[Provento por 1 ou 1000 Ações]]</f>
        <v>1.149E-2</v>
      </c>
    </row>
    <row r="5662" spans="1:8">
      <c r="A5662" s="118" t="s">
        <v>1641</v>
      </c>
      <c r="B5662" s="116" t="s">
        <v>1490</v>
      </c>
      <c r="C5662" s="138">
        <v>38163</v>
      </c>
      <c r="D5662" s="139">
        <v>0.13482</v>
      </c>
      <c r="E5662" s="118">
        <v>1</v>
      </c>
      <c r="F5662" s="118" t="s">
        <v>1489</v>
      </c>
      <c r="G5662" s="113">
        <f>IF([Data da Aprovação]&lt;&gt;"ESTATUTÁRIO",YEAR([Data da Aprovação]),"")</f>
        <v>2004</v>
      </c>
      <c r="H5662" s="106">
        <f>Tabela9[[#This Row],[Valor do Provento R$]]/Tabela9[[#This Row],[Provento por 1 ou 1000 Ações]]</f>
        <v>0.13482</v>
      </c>
    </row>
    <row r="5663" spans="1:8">
      <c r="A5663" s="119" t="s">
        <v>1641</v>
      </c>
      <c r="B5663" s="117" t="s">
        <v>1490</v>
      </c>
      <c r="C5663" s="140">
        <v>38163</v>
      </c>
      <c r="D5663" s="141">
        <v>9.5329999999999998E-2</v>
      </c>
      <c r="E5663" s="119">
        <v>1</v>
      </c>
      <c r="F5663" s="119" t="s">
        <v>1489</v>
      </c>
      <c r="G5663" s="114">
        <f>IF([Data da Aprovação]&lt;&gt;"ESTATUTÁRIO",YEAR([Data da Aprovação]),"")</f>
        <v>2004</v>
      </c>
      <c r="H5663" s="106">
        <f>Tabela9[[#This Row],[Valor do Provento R$]]/Tabela9[[#This Row],[Provento por 1 ou 1000 Ações]]</f>
        <v>9.5329999999999998E-2</v>
      </c>
    </row>
    <row r="5664" spans="1:8">
      <c r="A5664" s="118" t="s">
        <v>1641</v>
      </c>
      <c r="B5664" s="116" t="s">
        <v>1490</v>
      </c>
      <c r="C5664" s="138">
        <v>38250</v>
      </c>
      <c r="D5664" s="139">
        <v>0.14416000000000001</v>
      </c>
      <c r="E5664" s="118">
        <v>1</v>
      </c>
      <c r="F5664" s="118" t="s">
        <v>1489</v>
      </c>
      <c r="G5664" s="113">
        <f>IF([Data da Aprovação]&lt;&gt;"ESTATUTÁRIO",YEAR([Data da Aprovação]),"")</f>
        <v>2004</v>
      </c>
      <c r="H5664" s="106">
        <f>Tabela9[[#This Row],[Valor do Provento R$]]/Tabela9[[#This Row],[Provento por 1 ou 1000 Ações]]</f>
        <v>0.14416000000000001</v>
      </c>
    </row>
    <row r="5665" spans="1:8">
      <c r="A5665" s="119" t="s">
        <v>1641</v>
      </c>
      <c r="B5665" s="117" t="s">
        <v>1490</v>
      </c>
      <c r="C5665" s="140">
        <v>38250</v>
      </c>
      <c r="D5665" s="141">
        <v>8.5889999999999994E-2</v>
      </c>
      <c r="E5665" s="119">
        <v>1</v>
      </c>
      <c r="F5665" s="119" t="s">
        <v>1489</v>
      </c>
      <c r="G5665" s="114">
        <f>IF([Data da Aprovação]&lt;&gt;"ESTATUTÁRIO",YEAR([Data da Aprovação]),"")</f>
        <v>2004</v>
      </c>
      <c r="H5665" s="106">
        <f>Tabela9[[#This Row],[Valor do Provento R$]]/Tabela9[[#This Row],[Provento por 1 ou 1000 Ações]]</f>
        <v>8.5889999999999994E-2</v>
      </c>
    </row>
    <row r="5666" spans="1:8">
      <c r="A5666" s="118" t="s">
        <v>1641</v>
      </c>
      <c r="B5666" s="116" t="s">
        <v>1490</v>
      </c>
      <c r="C5666" s="138">
        <v>38338</v>
      </c>
      <c r="D5666" s="139">
        <v>0.15218999999999999</v>
      </c>
      <c r="E5666" s="118">
        <v>1</v>
      </c>
      <c r="F5666" s="118" t="s">
        <v>1489</v>
      </c>
      <c r="G5666" s="113">
        <f>IF([Data da Aprovação]&lt;&gt;"ESTATUTÁRIO",YEAR([Data da Aprovação]),"")</f>
        <v>2004</v>
      </c>
      <c r="H5666" s="106">
        <f>Tabela9[[#This Row],[Valor do Provento R$]]/Tabela9[[#This Row],[Provento por 1 ou 1000 Ações]]</f>
        <v>0.15218999999999999</v>
      </c>
    </row>
    <row r="5667" spans="1:8">
      <c r="A5667" s="119" t="s">
        <v>1641</v>
      </c>
      <c r="B5667" s="117" t="s">
        <v>1490</v>
      </c>
      <c r="C5667" s="140">
        <v>38338</v>
      </c>
      <c r="D5667" s="141">
        <v>8.3510000000000001E-2</v>
      </c>
      <c r="E5667" s="119">
        <v>1</v>
      </c>
      <c r="F5667" s="119" t="s">
        <v>1489</v>
      </c>
      <c r="G5667" s="114">
        <f>IF([Data da Aprovação]&lt;&gt;"ESTATUTÁRIO",YEAR([Data da Aprovação]),"")</f>
        <v>2004</v>
      </c>
      <c r="H5667" s="106">
        <f>Tabela9[[#This Row],[Valor do Provento R$]]/Tabela9[[#This Row],[Provento por 1 ou 1000 Ações]]</f>
        <v>8.3510000000000001E-2</v>
      </c>
    </row>
    <row r="5668" spans="1:8">
      <c r="A5668" s="118" t="s">
        <v>1641</v>
      </c>
      <c r="B5668" s="116" t="s">
        <v>1490</v>
      </c>
      <c r="C5668" s="138">
        <v>38422</v>
      </c>
      <c r="D5668" s="139">
        <v>0.15281</v>
      </c>
      <c r="E5668" s="118">
        <v>1</v>
      </c>
      <c r="F5668" s="118" t="s">
        <v>1489</v>
      </c>
      <c r="G5668" s="113">
        <f>IF([Data da Aprovação]&lt;&gt;"ESTATUTÁRIO",YEAR([Data da Aprovação]),"")</f>
        <v>2005</v>
      </c>
      <c r="H5668" s="106">
        <f>Tabela9[[#This Row],[Valor do Provento R$]]/Tabela9[[#This Row],[Provento por 1 ou 1000 Ações]]</f>
        <v>0.15281</v>
      </c>
    </row>
    <row r="5669" spans="1:8">
      <c r="A5669" s="119" t="s">
        <v>1641</v>
      </c>
      <c r="B5669" s="117" t="s">
        <v>1490</v>
      </c>
      <c r="C5669" s="140">
        <v>38506</v>
      </c>
      <c r="D5669" s="141">
        <v>0.15895000000000001</v>
      </c>
      <c r="E5669" s="119">
        <v>1</v>
      </c>
      <c r="F5669" s="119" t="s">
        <v>1489</v>
      </c>
      <c r="G5669" s="114">
        <f>IF([Data da Aprovação]&lt;&gt;"ESTATUTÁRIO",YEAR([Data da Aprovação]),"")</f>
        <v>2005</v>
      </c>
      <c r="H5669" s="106">
        <f>Tabela9[[#This Row],[Valor do Provento R$]]/Tabela9[[#This Row],[Provento por 1 ou 1000 Ações]]</f>
        <v>0.15895000000000001</v>
      </c>
    </row>
    <row r="5670" spans="1:8">
      <c r="A5670" s="118" t="s">
        <v>1641</v>
      </c>
      <c r="B5670" s="116" t="s">
        <v>1490</v>
      </c>
      <c r="C5670" s="138">
        <v>38611</v>
      </c>
      <c r="D5670" s="139">
        <v>0.16253999999999999</v>
      </c>
      <c r="E5670" s="118">
        <v>1</v>
      </c>
      <c r="F5670" s="118" t="s">
        <v>1489</v>
      </c>
      <c r="G5670" s="113">
        <f>IF([Data da Aprovação]&lt;&gt;"ESTATUTÁRIO",YEAR([Data da Aprovação]),"")</f>
        <v>2005</v>
      </c>
      <c r="H5670" s="106">
        <f>Tabela9[[#This Row],[Valor do Provento R$]]/Tabela9[[#This Row],[Provento por 1 ou 1000 Ações]]</f>
        <v>0.16253999999999999</v>
      </c>
    </row>
    <row r="5671" spans="1:8">
      <c r="A5671" s="119" t="s">
        <v>1641</v>
      </c>
      <c r="B5671" s="117" t="s">
        <v>1490</v>
      </c>
      <c r="C5671" s="140">
        <v>38705</v>
      </c>
      <c r="D5671" s="141">
        <v>0.16155</v>
      </c>
      <c r="E5671" s="119">
        <v>1</v>
      </c>
      <c r="F5671" s="119" t="s">
        <v>1489</v>
      </c>
      <c r="G5671" s="114">
        <f>IF([Data da Aprovação]&lt;&gt;"ESTATUTÁRIO",YEAR([Data da Aprovação]),"")</f>
        <v>2005</v>
      </c>
      <c r="H5671" s="106">
        <f>Tabela9[[#This Row],[Valor do Provento R$]]/Tabela9[[#This Row],[Provento por 1 ou 1000 Ações]]</f>
        <v>0.16155</v>
      </c>
    </row>
    <row r="5672" spans="1:8">
      <c r="A5672" s="118" t="s">
        <v>1641</v>
      </c>
      <c r="B5672" s="116" t="s">
        <v>1502</v>
      </c>
      <c r="C5672" s="138">
        <v>36056</v>
      </c>
      <c r="D5672" s="139">
        <v>0.46100000000000002</v>
      </c>
      <c r="E5672" s="118">
        <v>1000</v>
      </c>
      <c r="F5672" s="118" t="s">
        <v>1492</v>
      </c>
      <c r="G5672" s="113">
        <f>IF([Data da Aprovação]&lt;&gt;"ESTATUTÁRIO",YEAR([Data da Aprovação]),"")</f>
        <v>1998</v>
      </c>
      <c r="H5672" s="106">
        <f>Tabela9[[#This Row],[Valor do Provento R$]]/Tabela9[[#This Row],[Provento por 1 ou 1000 Ações]]</f>
        <v>4.6100000000000004E-4</v>
      </c>
    </row>
    <row r="5673" spans="1:8">
      <c r="A5673" s="119" t="s">
        <v>1641</v>
      </c>
      <c r="B5673" s="117" t="s">
        <v>1502</v>
      </c>
      <c r="C5673" s="140">
        <v>36249</v>
      </c>
      <c r="D5673" s="141">
        <v>0.73399999999999999</v>
      </c>
      <c r="E5673" s="119">
        <v>1000</v>
      </c>
      <c r="F5673" s="119" t="s">
        <v>1492</v>
      </c>
      <c r="G5673" s="114">
        <f>IF([Data da Aprovação]&lt;&gt;"ESTATUTÁRIO",YEAR([Data da Aprovação]),"")</f>
        <v>1999</v>
      </c>
      <c r="H5673" s="106">
        <f>Tabela9[[#This Row],[Valor do Provento R$]]/Tabela9[[#This Row],[Provento por 1 ou 1000 Ações]]</f>
        <v>7.3399999999999995E-4</v>
      </c>
    </row>
    <row r="5674" spans="1:8">
      <c r="A5674" s="118" t="s">
        <v>1642</v>
      </c>
      <c r="B5674" s="116" t="s">
        <v>1488</v>
      </c>
      <c r="C5674" s="138">
        <v>36524</v>
      </c>
      <c r="D5674" s="139">
        <v>0.452565</v>
      </c>
      <c r="E5674" s="118">
        <v>1000</v>
      </c>
      <c r="F5674" s="118" t="s">
        <v>1489</v>
      </c>
      <c r="G5674" s="113">
        <f>IF([Data da Aprovação]&lt;&gt;"ESTATUTÁRIO",YEAR([Data da Aprovação]),"")</f>
        <v>1999</v>
      </c>
      <c r="H5674" s="106">
        <f>Tabela9[[#This Row],[Valor do Provento R$]]/Tabela9[[#This Row],[Provento por 1 ou 1000 Ações]]</f>
        <v>4.5256499999999999E-4</v>
      </c>
    </row>
    <row r="5675" spans="1:8">
      <c r="A5675" s="119" t="s">
        <v>1642</v>
      </c>
      <c r="B5675" s="117" t="s">
        <v>1488</v>
      </c>
      <c r="C5675" s="140">
        <v>36643</v>
      </c>
      <c r="D5675" s="141">
        <v>3.9243377000000003E-2</v>
      </c>
      <c r="E5675" s="119">
        <v>1000</v>
      </c>
      <c r="F5675" s="119" t="s">
        <v>1492</v>
      </c>
      <c r="G5675" s="114">
        <f>IF([Data da Aprovação]&lt;&gt;"ESTATUTÁRIO",YEAR([Data da Aprovação]),"")</f>
        <v>2000</v>
      </c>
      <c r="H5675" s="106">
        <f>Tabela9[[#This Row],[Valor do Provento R$]]/Tabela9[[#This Row],[Provento por 1 ou 1000 Ações]]</f>
        <v>3.9243377000000001E-5</v>
      </c>
    </row>
    <row r="5676" spans="1:8">
      <c r="A5676" s="118" t="s">
        <v>1642</v>
      </c>
      <c r="B5676" s="116" t="s">
        <v>1488</v>
      </c>
      <c r="C5676" s="138">
        <v>36888</v>
      </c>
      <c r="D5676" s="139">
        <v>0.452558825</v>
      </c>
      <c r="E5676" s="118">
        <v>1000</v>
      </c>
      <c r="F5676" s="118" t="s">
        <v>1489</v>
      </c>
      <c r="G5676" s="113">
        <f>IF([Data da Aprovação]&lt;&gt;"ESTATUTÁRIO",YEAR([Data da Aprovação]),"")</f>
        <v>2000</v>
      </c>
      <c r="H5676" s="106">
        <f>Tabela9[[#This Row],[Valor do Provento R$]]/Tabela9[[#This Row],[Provento por 1 ou 1000 Ações]]</f>
        <v>4.52558825E-4</v>
      </c>
    </row>
    <row r="5677" spans="1:8">
      <c r="A5677" s="119" t="s">
        <v>1642</v>
      </c>
      <c r="B5677" s="117" t="s">
        <v>1488</v>
      </c>
      <c r="C5677" s="140">
        <v>37006</v>
      </c>
      <c r="D5677" s="141">
        <v>0.18276082499999999</v>
      </c>
      <c r="E5677" s="119">
        <v>1000</v>
      </c>
      <c r="F5677" s="119" t="s">
        <v>1492</v>
      </c>
      <c r="G5677" s="114">
        <f>IF([Data da Aprovação]&lt;&gt;"ESTATUTÁRIO",YEAR([Data da Aprovação]),"")</f>
        <v>2001</v>
      </c>
      <c r="H5677" s="106">
        <f>Tabela9[[#This Row],[Valor do Provento R$]]/Tabela9[[#This Row],[Provento por 1 ou 1000 Ações]]</f>
        <v>1.8276082499999997E-4</v>
      </c>
    </row>
    <row r="5678" spans="1:8">
      <c r="A5678" s="118" t="s">
        <v>1642</v>
      </c>
      <c r="B5678" s="116" t="s">
        <v>1488</v>
      </c>
      <c r="C5678" s="138">
        <v>39562</v>
      </c>
      <c r="D5678" s="139">
        <v>0.30328444020000001</v>
      </c>
      <c r="E5678" s="118">
        <v>1000</v>
      </c>
      <c r="F5678" s="118" t="s">
        <v>1492</v>
      </c>
      <c r="G5678" s="113">
        <f>IF([Data da Aprovação]&lt;&gt;"ESTATUTÁRIO",YEAR([Data da Aprovação]),"")</f>
        <v>2008</v>
      </c>
      <c r="H5678" s="106">
        <f>Tabela9[[#This Row],[Valor do Provento R$]]/Tabela9[[#This Row],[Provento por 1 ou 1000 Ações]]</f>
        <v>3.0328444020000001E-4</v>
      </c>
    </row>
    <row r="5679" spans="1:8">
      <c r="A5679" s="119" t="s">
        <v>1642</v>
      </c>
      <c r="B5679" s="117" t="s">
        <v>1488</v>
      </c>
      <c r="C5679" s="140">
        <v>39931</v>
      </c>
      <c r="D5679" s="141">
        <v>0.2876647973</v>
      </c>
      <c r="E5679" s="119">
        <v>1000</v>
      </c>
      <c r="F5679" s="119" t="s">
        <v>1492</v>
      </c>
      <c r="G5679" s="114">
        <f>IF([Data da Aprovação]&lt;&gt;"ESTATUTÁRIO",YEAR([Data da Aprovação]),"")</f>
        <v>2009</v>
      </c>
      <c r="H5679" s="106">
        <f>Tabela9[[#This Row],[Valor do Provento R$]]/Tabela9[[#This Row],[Provento por 1 ou 1000 Ações]]</f>
        <v>2.8766479729999998E-4</v>
      </c>
    </row>
    <row r="5680" spans="1:8">
      <c r="A5680" s="118" t="s">
        <v>1642</v>
      </c>
      <c r="B5680" s="116" t="s">
        <v>1488</v>
      </c>
      <c r="C5680" s="138">
        <v>40294</v>
      </c>
      <c r="D5680" s="139">
        <v>0.36990333600000003</v>
      </c>
      <c r="E5680" s="118">
        <v>1000</v>
      </c>
      <c r="F5680" s="118" t="s">
        <v>1492</v>
      </c>
      <c r="G5680" s="113">
        <f>IF([Data da Aprovação]&lt;&gt;"ESTATUTÁRIO",YEAR([Data da Aprovação]),"")</f>
        <v>2010</v>
      </c>
      <c r="H5680" s="106">
        <f>Tabela9[[#This Row],[Valor do Provento R$]]/Tabela9[[#This Row],[Provento por 1 ou 1000 Ações]]</f>
        <v>3.6990333600000005E-4</v>
      </c>
    </row>
    <row r="5681" spans="1:8">
      <c r="A5681" s="119" t="s">
        <v>1642</v>
      </c>
      <c r="B5681" s="117" t="s">
        <v>1488</v>
      </c>
      <c r="C5681" s="140">
        <v>40659</v>
      </c>
      <c r="D5681" s="141">
        <v>0.16139044459999999</v>
      </c>
      <c r="E5681" s="119">
        <v>1000</v>
      </c>
      <c r="F5681" s="119" t="s">
        <v>1492</v>
      </c>
      <c r="G5681" s="114">
        <f>IF([Data da Aprovação]&lt;&gt;"ESTATUTÁRIO",YEAR([Data da Aprovação]),"")</f>
        <v>2011</v>
      </c>
      <c r="H5681" s="106">
        <f>Tabela9[[#This Row],[Valor do Provento R$]]/Tabela9[[#This Row],[Provento por 1 ou 1000 Ações]]</f>
        <v>1.6139044459999999E-4</v>
      </c>
    </row>
    <row r="5682" spans="1:8">
      <c r="A5682" s="118" t="s">
        <v>1642</v>
      </c>
      <c r="B5682" s="116" t="s">
        <v>1488</v>
      </c>
      <c r="C5682" s="138">
        <v>41388</v>
      </c>
      <c r="D5682" s="139">
        <v>1.45097296E-2</v>
      </c>
      <c r="E5682" s="118">
        <v>1000</v>
      </c>
      <c r="F5682" s="118" t="s">
        <v>1492</v>
      </c>
      <c r="G5682" s="113">
        <f>IF([Data da Aprovação]&lt;&gt;"ESTATUTÁRIO",YEAR([Data da Aprovação]),"")</f>
        <v>2013</v>
      </c>
      <c r="H5682" s="106">
        <f>Tabela9[[#This Row],[Valor do Provento R$]]/Tabela9[[#This Row],[Provento por 1 ou 1000 Ações]]</f>
        <v>1.45097296E-5</v>
      </c>
    </row>
    <row r="5683" spans="1:8">
      <c r="A5683" s="119" t="s">
        <v>1642</v>
      </c>
      <c r="B5683" s="117" t="s">
        <v>1488</v>
      </c>
      <c r="C5683" s="140">
        <v>41621</v>
      </c>
      <c r="D5683" s="141">
        <v>1.2576045147999999</v>
      </c>
      <c r="E5683" s="119">
        <v>1000</v>
      </c>
      <c r="F5683" s="119" t="s">
        <v>1492</v>
      </c>
      <c r="G5683" s="114">
        <f>IF([Data da Aprovação]&lt;&gt;"ESTATUTÁRIO",YEAR([Data da Aprovação]),"")</f>
        <v>2013</v>
      </c>
      <c r="H5683" s="106">
        <f>Tabela9[[#This Row],[Valor do Provento R$]]/Tabela9[[#This Row],[Provento por 1 ou 1000 Ações]]</f>
        <v>1.2576045148E-3</v>
      </c>
    </row>
    <row r="5684" spans="1:8">
      <c r="A5684" s="118" t="s">
        <v>1642</v>
      </c>
      <c r="B5684" s="116" t="s">
        <v>1490</v>
      </c>
      <c r="C5684" s="138">
        <v>36298</v>
      </c>
      <c r="D5684" s="139">
        <v>0.38300000000000001</v>
      </c>
      <c r="E5684" s="118">
        <v>1000</v>
      </c>
      <c r="F5684" s="118" t="s">
        <v>1492</v>
      </c>
      <c r="G5684" s="113">
        <f>IF([Data da Aprovação]&lt;&gt;"ESTATUTÁRIO",YEAR([Data da Aprovação]),"")</f>
        <v>1999</v>
      </c>
      <c r="H5684" s="106">
        <f>Tabela9[[#This Row],[Valor do Provento R$]]/Tabela9[[#This Row],[Provento por 1 ou 1000 Ações]]</f>
        <v>3.8299999999999999E-4</v>
      </c>
    </row>
    <row r="5685" spans="1:8">
      <c r="A5685" s="119" t="s">
        <v>1642</v>
      </c>
      <c r="B5685" s="117" t="s">
        <v>1490</v>
      </c>
      <c r="C5685" s="140">
        <v>36524</v>
      </c>
      <c r="D5685" s="141">
        <v>0.452565</v>
      </c>
      <c r="E5685" s="119">
        <v>1000</v>
      </c>
      <c r="F5685" s="119" t="s">
        <v>1489</v>
      </c>
      <c r="G5685" s="114">
        <f>IF([Data da Aprovação]&lt;&gt;"ESTATUTÁRIO",YEAR([Data da Aprovação]),"")</f>
        <v>1999</v>
      </c>
      <c r="H5685" s="106">
        <f>Tabela9[[#This Row],[Valor do Provento R$]]/Tabela9[[#This Row],[Provento por 1 ou 1000 Ações]]</f>
        <v>4.5256499999999999E-4</v>
      </c>
    </row>
    <row r="5686" spans="1:8">
      <c r="A5686" s="118" t="s">
        <v>1642</v>
      </c>
      <c r="B5686" s="116" t="s">
        <v>1490</v>
      </c>
      <c r="C5686" s="138">
        <v>36643</v>
      </c>
      <c r="D5686" s="139">
        <v>3.9243377000000003E-2</v>
      </c>
      <c r="E5686" s="118">
        <v>1000</v>
      </c>
      <c r="F5686" s="118" t="s">
        <v>1492</v>
      </c>
      <c r="G5686" s="113">
        <f>IF([Data da Aprovação]&lt;&gt;"ESTATUTÁRIO",YEAR([Data da Aprovação]),"")</f>
        <v>2000</v>
      </c>
      <c r="H5686" s="106">
        <f>Tabela9[[#This Row],[Valor do Provento R$]]/Tabela9[[#This Row],[Provento por 1 ou 1000 Ações]]</f>
        <v>3.9243377000000001E-5</v>
      </c>
    </row>
    <row r="5687" spans="1:8">
      <c r="A5687" s="119" t="s">
        <v>1642</v>
      </c>
      <c r="B5687" s="117" t="s">
        <v>1490</v>
      </c>
      <c r="C5687" s="140">
        <v>36888</v>
      </c>
      <c r="D5687" s="141">
        <v>0.452558825</v>
      </c>
      <c r="E5687" s="119">
        <v>1000</v>
      </c>
      <c r="F5687" s="119" t="s">
        <v>1489</v>
      </c>
      <c r="G5687" s="114">
        <f>IF([Data da Aprovação]&lt;&gt;"ESTATUTÁRIO",YEAR([Data da Aprovação]),"")</f>
        <v>2000</v>
      </c>
      <c r="H5687" s="106">
        <f>Tabela9[[#This Row],[Valor do Provento R$]]/Tabela9[[#This Row],[Provento por 1 ou 1000 Ações]]</f>
        <v>4.52558825E-4</v>
      </c>
    </row>
    <row r="5688" spans="1:8">
      <c r="A5688" s="118" t="s">
        <v>1642</v>
      </c>
      <c r="B5688" s="116" t="s">
        <v>1490</v>
      </c>
      <c r="C5688" s="138">
        <v>37006</v>
      </c>
      <c r="D5688" s="139">
        <v>0.18276082499999999</v>
      </c>
      <c r="E5688" s="118">
        <v>1000</v>
      </c>
      <c r="F5688" s="118" t="s">
        <v>1492</v>
      </c>
      <c r="G5688" s="113">
        <f>IF([Data da Aprovação]&lt;&gt;"ESTATUTÁRIO",YEAR([Data da Aprovação]),"")</f>
        <v>2001</v>
      </c>
      <c r="H5688" s="106">
        <f>Tabela9[[#This Row],[Valor do Provento R$]]/Tabela9[[#This Row],[Provento por 1 ou 1000 Ações]]</f>
        <v>1.8276082499999997E-4</v>
      </c>
    </row>
    <row r="5689" spans="1:8">
      <c r="A5689" s="119" t="s">
        <v>1642</v>
      </c>
      <c r="B5689" s="117" t="s">
        <v>1490</v>
      </c>
      <c r="C5689" s="140">
        <v>37959</v>
      </c>
      <c r="D5689" s="141">
        <v>0.41012065939999998</v>
      </c>
      <c r="E5689" s="119">
        <v>1000</v>
      </c>
      <c r="F5689" s="119" t="s">
        <v>1492</v>
      </c>
      <c r="G5689" s="114">
        <f>IF([Data da Aprovação]&lt;&gt;"ESTATUTÁRIO",YEAR([Data da Aprovação]),"")</f>
        <v>2003</v>
      </c>
      <c r="H5689" s="106">
        <f>Tabela9[[#This Row],[Valor do Provento R$]]/Tabela9[[#This Row],[Provento por 1 ou 1000 Ações]]</f>
        <v>4.1012065939999997E-4</v>
      </c>
    </row>
    <row r="5690" spans="1:8">
      <c r="A5690" s="118" t="s">
        <v>1642</v>
      </c>
      <c r="B5690" s="116" t="s">
        <v>1490</v>
      </c>
      <c r="C5690" s="138">
        <v>38831</v>
      </c>
      <c r="D5690" s="139">
        <v>0.30795831200000001</v>
      </c>
      <c r="E5690" s="118">
        <v>1000</v>
      </c>
      <c r="F5690" s="118" t="s">
        <v>1492</v>
      </c>
      <c r="G5690" s="113">
        <f>IF([Data da Aprovação]&lt;&gt;"ESTATUTÁRIO",YEAR([Data da Aprovação]),"")</f>
        <v>2006</v>
      </c>
      <c r="H5690" s="106">
        <f>Tabela9[[#This Row],[Valor do Provento R$]]/Tabela9[[#This Row],[Provento por 1 ou 1000 Ações]]</f>
        <v>3.0795831199999999E-4</v>
      </c>
    </row>
    <row r="5691" spans="1:8">
      <c r="A5691" s="119" t="s">
        <v>1642</v>
      </c>
      <c r="B5691" s="117" t="s">
        <v>1490</v>
      </c>
      <c r="C5691" s="140">
        <v>39197</v>
      </c>
      <c r="D5691" s="141">
        <v>0.30795831200000001</v>
      </c>
      <c r="E5691" s="119">
        <v>1000</v>
      </c>
      <c r="F5691" s="119" t="s">
        <v>1492</v>
      </c>
      <c r="G5691" s="114">
        <f>IF([Data da Aprovação]&lt;&gt;"ESTATUTÁRIO",YEAR([Data da Aprovação]),"")</f>
        <v>2007</v>
      </c>
      <c r="H5691" s="106">
        <f>Tabela9[[#This Row],[Valor do Provento R$]]/Tabela9[[#This Row],[Provento por 1 ou 1000 Ações]]</f>
        <v>3.0795831199999999E-4</v>
      </c>
    </row>
    <row r="5692" spans="1:8">
      <c r="A5692" s="118" t="s">
        <v>1642</v>
      </c>
      <c r="B5692" s="116" t="s">
        <v>1490</v>
      </c>
      <c r="C5692" s="138">
        <v>39562</v>
      </c>
      <c r="D5692" s="139">
        <v>0.33361288420000001</v>
      </c>
      <c r="E5692" s="118">
        <v>1000</v>
      </c>
      <c r="F5692" s="118" t="s">
        <v>1492</v>
      </c>
      <c r="G5692" s="113">
        <f>IF([Data da Aprovação]&lt;&gt;"ESTATUTÁRIO",YEAR([Data da Aprovação]),"")</f>
        <v>2008</v>
      </c>
      <c r="H5692" s="106">
        <f>Tabela9[[#This Row],[Valor do Provento R$]]/Tabela9[[#This Row],[Provento por 1 ou 1000 Ações]]</f>
        <v>3.3361288420000001E-4</v>
      </c>
    </row>
    <row r="5693" spans="1:8">
      <c r="A5693" s="119" t="s">
        <v>1642</v>
      </c>
      <c r="B5693" s="117" t="s">
        <v>1490</v>
      </c>
      <c r="C5693" s="140">
        <v>39931</v>
      </c>
      <c r="D5693" s="141">
        <v>0.31643127710000002</v>
      </c>
      <c r="E5693" s="119">
        <v>1000</v>
      </c>
      <c r="F5693" s="119" t="s">
        <v>1492</v>
      </c>
      <c r="G5693" s="114">
        <f>IF([Data da Aprovação]&lt;&gt;"ESTATUTÁRIO",YEAR([Data da Aprovação]),"")</f>
        <v>2009</v>
      </c>
      <c r="H5693" s="106">
        <f>Tabela9[[#This Row],[Valor do Provento R$]]/Tabela9[[#This Row],[Provento por 1 ou 1000 Ações]]</f>
        <v>3.164312771E-4</v>
      </c>
    </row>
    <row r="5694" spans="1:8">
      <c r="A5694" s="118" t="s">
        <v>1642</v>
      </c>
      <c r="B5694" s="116" t="s">
        <v>1490</v>
      </c>
      <c r="C5694" s="138">
        <v>40294</v>
      </c>
      <c r="D5694" s="139">
        <v>0.40689366960000001</v>
      </c>
      <c r="E5694" s="118">
        <v>1000</v>
      </c>
      <c r="F5694" s="118" t="s">
        <v>1492</v>
      </c>
      <c r="G5694" s="113">
        <f>IF([Data da Aprovação]&lt;&gt;"ESTATUTÁRIO",YEAR([Data da Aprovação]),"")</f>
        <v>2010</v>
      </c>
      <c r="H5694" s="106">
        <f>Tabela9[[#This Row],[Valor do Provento R$]]/Tabela9[[#This Row],[Provento por 1 ou 1000 Ações]]</f>
        <v>4.0689366959999998E-4</v>
      </c>
    </row>
    <row r="5695" spans="1:8">
      <c r="A5695" s="119" t="s">
        <v>1642</v>
      </c>
      <c r="B5695" s="117" t="s">
        <v>1490</v>
      </c>
      <c r="C5695" s="140">
        <v>40659</v>
      </c>
      <c r="D5695" s="141">
        <v>0.33180395810000002</v>
      </c>
      <c r="E5695" s="119">
        <v>1000</v>
      </c>
      <c r="F5695" s="119" t="s">
        <v>1492</v>
      </c>
      <c r="G5695" s="114">
        <f>IF([Data da Aprovação]&lt;&gt;"ESTATUTÁRIO",YEAR([Data da Aprovação]),"")</f>
        <v>2011</v>
      </c>
      <c r="H5695" s="106">
        <f>Tabela9[[#This Row],[Valor do Provento R$]]/Tabela9[[#This Row],[Provento por 1 ou 1000 Ações]]</f>
        <v>3.3180395810000003E-4</v>
      </c>
    </row>
    <row r="5696" spans="1:8">
      <c r="A5696" s="118" t="s">
        <v>1642</v>
      </c>
      <c r="B5696" s="116" t="s">
        <v>1490</v>
      </c>
      <c r="C5696" s="138">
        <v>41023</v>
      </c>
      <c r="D5696" s="139">
        <v>0.33180395810000002</v>
      </c>
      <c r="E5696" s="118">
        <v>1000</v>
      </c>
      <c r="F5696" s="118" t="s">
        <v>1492</v>
      </c>
      <c r="G5696" s="113">
        <f>IF([Data da Aprovação]&lt;&gt;"ESTATUTÁRIO",YEAR([Data da Aprovação]),"")</f>
        <v>2012</v>
      </c>
      <c r="H5696" s="106">
        <f>Tabela9[[#This Row],[Valor do Provento R$]]/Tabela9[[#This Row],[Provento por 1 ou 1000 Ações]]</f>
        <v>3.3180395810000003E-4</v>
      </c>
    </row>
    <row r="5697" spans="1:8">
      <c r="A5697" s="119" t="s">
        <v>1642</v>
      </c>
      <c r="B5697" s="117" t="s">
        <v>1490</v>
      </c>
      <c r="C5697" s="140">
        <v>41388</v>
      </c>
      <c r="D5697" s="141">
        <v>0.3390266368</v>
      </c>
      <c r="E5697" s="119">
        <v>1000</v>
      </c>
      <c r="F5697" s="119" t="s">
        <v>1492</v>
      </c>
      <c r="G5697" s="114">
        <f>IF([Data da Aprovação]&lt;&gt;"ESTATUTÁRIO",YEAR([Data da Aprovação]),"")</f>
        <v>2013</v>
      </c>
      <c r="H5697" s="106">
        <f>Tabela9[[#This Row],[Valor do Provento R$]]/Tabela9[[#This Row],[Provento por 1 ou 1000 Ações]]</f>
        <v>3.3902663680000002E-4</v>
      </c>
    </row>
    <row r="5698" spans="1:8">
      <c r="A5698" s="118" t="s">
        <v>1642</v>
      </c>
      <c r="B5698" s="116" t="s">
        <v>1490</v>
      </c>
      <c r="C5698" s="138">
        <v>41621</v>
      </c>
      <c r="D5698" s="139">
        <v>1.3833649663000001</v>
      </c>
      <c r="E5698" s="118">
        <v>1000</v>
      </c>
      <c r="F5698" s="118" t="s">
        <v>1492</v>
      </c>
      <c r="G5698" s="113">
        <f>IF([Data da Aprovação]&lt;&gt;"ESTATUTÁRIO",YEAR([Data da Aprovação]),"")</f>
        <v>2013</v>
      </c>
      <c r="H5698" s="106">
        <f>Tabela9[[#This Row],[Valor do Provento R$]]/Tabela9[[#This Row],[Provento por 1 ou 1000 Ações]]</f>
        <v>1.3833649663000001E-3</v>
      </c>
    </row>
    <row r="5699" spans="1:8">
      <c r="A5699" s="119" t="s">
        <v>1643</v>
      </c>
      <c r="B5699" s="117" t="s">
        <v>1488</v>
      </c>
      <c r="C5699" s="140">
        <v>35915</v>
      </c>
      <c r="D5699" s="141">
        <v>4.8526E-2</v>
      </c>
      <c r="E5699" s="119">
        <v>1000</v>
      </c>
      <c r="F5699" s="119" t="s">
        <v>1492</v>
      </c>
      <c r="G5699" s="114">
        <f>IF([Data da Aprovação]&lt;&gt;"ESTATUTÁRIO",YEAR([Data da Aprovação]),"")</f>
        <v>1998</v>
      </c>
      <c r="H5699" s="106">
        <f>Tabela9[[#This Row],[Valor do Provento R$]]/Tabela9[[#This Row],[Provento por 1 ou 1000 Ações]]</f>
        <v>4.8526000000000003E-5</v>
      </c>
    </row>
    <row r="5700" spans="1:8">
      <c r="A5700" s="118" t="s">
        <v>1643</v>
      </c>
      <c r="B5700" s="116" t="s">
        <v>1488</v>
      </c>
      <c r="C5700" s="138">
        <v>38835</v>
      </c>
      <c r="D5700" s="139">
        <v>3.0188999999999999</v>
      </c>
      <c r="E5700" s="118">
        <v>1000</v>
      </c>
      <c r="F5700" s="118" t="s">
        <v>1492</v>
      </c>
      <c r="G5700" s="113">
        <f>IF([Data da Aprovação]&lt;&gt;"ESTATUTÁRIO",YEAR([Data da Aprovação]),"")</f>
        <v>2006</v>
      </c>
      <c r="H5700" s="106">
        <f>Tabela9[[#This Row],[Valor do Provento R$]]/Tabela9[[#This Row],[Provento por 1 ou 1000 Ações]]</f>
        <v>3.0188999999999997E-3</v>
      </c>
    </row>
    <row r="5701" spans="1:8">
      <c r="A5701" s="119" t="s">
        <v>1643</v>
      </c>
      <c r="B5701" s="117" t="s">
        <v>1488</v>
      </c>
      <c r="C5701" s="140">
        <v>39933</v>
      </c>
      <c r="D5701" s="141">
        <v>0.59543999999999997</v>
      </c>
      <c r="E5701" s="119">
        <v>1</v>
      </c>
      <c r="F5701" s="119" t="s">
        <v>1492</v>
      </c>
      <c r="G5701" s="114">
        <f>IF([Data da Aprovação]&lt;&gt;"ESTATUTÁRIO",YEAR([Data da Aprovação]),"")</f>
        <v>2009</v>
      </c>
      <c r="H5701" s="106">
        <f>Tabela9[[#This Row],[Valor do Provento R$]]/Tabela9[[#This Row],[Provento por 1 ou 1000 Ações]]</f>
        <v>0.59543999999999997</v>
      </c>
    </row>
    <row r="5702" spans="1:8">
      <c r="A5702" s="118" t="s">
        <v>1643</v>
      </c>
      <c r="B5702" s="116" t="s">
        <v>1488</v>
      </c>
      <c r="C5702" s="138">
        <v>40298</v>
      </c>
      <c r="D5702" s="139">
        <v>0.58521000000000001</v>
      </c>
      <c r="E5702" s="118">
        <v>1</v>
      </c>
      <c r="F5702" s="118" t="s">
        <v>1492</v>
      </c>
      <c r="G5702" s="113">
        <f>IF([Data da Aprovação]&lt;&gt;"ESTATUTÁRIO",YEAR([Data da Aprovação]),"")</f>
        <v>2010</v>
      </c>
      <c r="H5702" s="106">
        <f>Tabela9[[#This Row],[Valor do Provento R$]]/Tabela9[[#This Row],[Provento por 1 ou 1000 Ações]]</f>
        <v>0.58521000000000001</v>
      </c>
    </row>
    <row r="5703" spans="1:8">
      <c r="A5703" s="119" t="s">
        <v>1643</v>
      </c>
      <c r="B5703" s="117" t="s">
        <v>1488</v>
      </c>
      <c r="C5703" s="140">
        <v>40662</v>
      </c>
      <c r="D5703" s="141">
        <v>1.2458199999999999</v>
      </c>
      <c r="E5703" s="119">
        <v>1</v>
      </c>
      <c r="F5703" s="119" t="s">
        <v>1492</v>
      </c>
      <c r="G5703" s="114">
        <f>IF([Data da Aprovação]&lt;&gt;"ESTATUTÁRIO",YEAR([Data da Aprovação]),"")</f>
        <v>2011</v>
      </c>
      <c r="H5703" s="106">
        <f>Tabela9[[#This Row],[Valor do Provento R$]]/Tabela9[[#This Row],[Provento por 1 ou 1000 Ações]]</f>
        <v>1.2458199999999999</v>
      </c>
    </row>
    <row r="5704" spans="1:8">
      <c r="A5704" s="118" t="s">
        <v>1643</v>
      </c>
      <c r="B5704" s="116" t="s">
        <v>1488</v>
      </c>
      <c r="C5704" s="138">
        <v>41029</v>
      </c>
      <c r="D5704" s="139">
        <v>10</v>
      </c>
      <c r="E5704" s="118">
        <v>1</v>
      </c>
      <c r="F5704" s="118" t="s">
        <v>1492</v>
      </c>
      <c r="G5704" s="113">
        <f>IF([Data da Aprovação]&lt;&gt;"ESTATUTÁRIO",YEAR([Data da Aprovação]),"")</f>
        <v>2012</v>
      </c>
      <c r="H5704" s="106">
        <f>Tabela9[[#This Row],[Valor do Provento R$]]/Tabela9[[#This Row],[Provento por 1 ou 1000 Ações]]</f>
        <v>10</v>
      </c>
    </row>
    <row r="5705" spans="1:8">
      <c r="A5705" s="119" t="s">
        <v>1643</v>
      </c>
      <c r="B5705" s="117" t="s">
        <v>1490</v>
      </c>
      <c r="C5705" s="140">
        <v>35915</v>
      </c>
      <c r="D5705" s="141">
        <v>5.3378000000000002E-2</v>
      </c>
      <c r="E5705" s="119">
        <v>1000</v>
      </c>
      <c r="F5705" s="119" t="s">
        <v>1492</v>
      </c>
      <c r="G5705" s="114">
        <f>IF([Data da Aprovação]&lt;&gt;"ESTATUTÁRIO",YEAR([Data da Aprovação]),"")</f>
        <v>1998</v>
      </c>
      <c r="H5705" s="106">
        <f>Tabela9[[#This Row],[Valor do Provento R$]]/Tabela9[[#This Row],[Provento por 1 ou 1000 Ações]]</f>
        <v>5.3378000000000003E-5</v>
      </c>
    </row>
    <row r="5706" spans="1:8">
      <c r="A5706" s="118" t="s">
        <v>1643</v>
      </c>
      <c r="B5706" s="116" t="s">
        <v>1490</v>
      </c>
      <c r="C5706" s="138">
        <v>38835</v>
      </c>
      <c r="D5706" s="139">
        <v>3.3208000000000002</v>
      </c>
      <c r="E5706" s="118">
        <v>1000</v>
      </c>
      <c r="F5706" s="118" t="s">
        <v>1492</v>
      </c>
      <c r="G5706" s="113">
        <f>IF([Data da Aprovação]&lt;&gt;"ESTATUTÁRIO",YEAR([Data da Aprovação]),"")</f>
        <v>2006</v>
      </c>
      <c r="H5706" s="106">
        <f>Tabela9[[#This Row],[Valor do Provento R$]]/Tabela9[[#This Row],[Provento por 1 ou 1000 Ações]]</f>
        <v>3.3208000000000001E-3</v>
      </c>
    </row>
    <row r="5707" spans="1:8">
      <c r="A5707" s="119" t="s">
        <v>1643</v>
      </c>
      <c r="B5707" s="117" t="s">
        <v>1490</v>
      </c>
      <c r="C5707" s="140">
        <v>39933</v>
      </c>
      <c r="D5707" s="141">
        <v>0.65498999999999996</v>
      </c>
      <c r="E5707" s="119">
        <v>1</v>
      </c>
      <c r="F5707" s="119" t="s">
        <v>1492</v>
      </c>
      <c r="G5707" s="114">
        <f>IF([Data da Aprovação]&lt;&gt;"ESTATUTÁRIO",YEAR([Data da Aprovação]),"")</f>
        <v>2009</v>
      </c>
      <c r="H5707" s="106">
        <f>Tabela9[[#This Row],[Valor do Provento R$]]/Tabela9[[#This Row],[Provento por 1 ou 1000 Ações]]</f>
        <v>0.65498999999999996</v>
      </c>
    </row>
    <row r="5708" spans="1:8">
      <c r="A5708" s="118" t="s">
        <v>1643</v>
      </c>
      <c r="B5708" s="116" t="s">
        <v>1490</v>
      </c>
      <c r="C5708" s="138">
        <v>40298</v>
      </c>
      <c r="D5708" s="139">
        <v>0.64373999999999998</v>
      </c>
      <c r="E5708" s="118">
        <v>1</v>
      </c>
      <c r="F5708" s="118" t="s">
        <v>1492</v>
      </c>
      <c r="G5708" s="113">
        <f>IF([Data da Aprovação]&lt;&gt;"ESTATUTÁRIO",YEAR([Data da Aprovação]),"")</f>
        <v>2010</v>
      </c>
      <c r="H5708" s="106">
        <f>Tabela9[[#This Row],[Valor do Provento R$]]/Tabela9[[#This Row],[Provento por 1 ou 1000 Ações]]</f>
        <v>0.64373999999999998</v>
      </c>
    </row>
    <row r="5709" spans="1:8">
      <c r="A5709" s="119" t="s">
        <v>1643</v>
      </c>
      <c r="B5709" s="117" t="s">
        <v>1490</v>
      </c>
      <c r="C5709" s="140">
        <v>40662</v>
      </c>
      <c r="D5709" s="141">
        <v>1.3704000000000001</v>
      </c>
      <c r="E5709" s="119">
        <v>1</v>
      </c>
      <c r="F5709" s="119" t="s">
        <v>1492</v>
      </c>
      <c r="G5709" s="114">
        <f>IF([Data da Aprovação]&lt;&gt;"ESTATUTÁRIO",YEAR([Data da Aprovação]),"")</f>
        <v>2011</v>
      </c>
      <c r="H5709" s="106">
        <f>Tabela9[[#This Row],[Valor do Provento R$]]/Tabela9[[#This Row],[Provento por 1 ou 1000 Ações]]</f>
        <v>1.3704000000000001</v>
      </c>
    </row>
    <row r="5710" spans="1:8">
      <c r="A5710" s="118" t="s">
        <v>1643</v>
      </c>
      <c r="B5710" s="116" t="s">
        <v>1490</v>
      </c>
      <c r="C5710" s="138">
        <v>41029</v>
      </c>
      <c r="D5710" s="139">
        <v>11</v>
      </c>
      <c r="E5710" s="118">
        <v>1</v>
      </c>
      <c r="F5710" s="118" t="s">
        <v>1492</v>
      </c>
      <c r="G5710" s="113">
        <f>IF([Data da Aprovação]&lt;&gt;"ESTATUTÁRIO",YEAR([Data da Aprovação]),"")</f>
        <v>2012</v>
      </c>
      <c r="H5710" s="106">
        <f>Tabela9[[#This Row],[Valor do Provento R$]]/Tabela9[[#This Row],[Provento por 1 ou 1000 Ações]]</f>
        <v>11</v>
      </c>
    </row>
    <row r="5711" spans="1:8">
      <c r="A5711" s="119" t="s">
        <v>1644</v>
      </c>
      <c r="B5711" s="117" t="s">
        <v>1488</v>
      </c>
      <c r="C5711" s="140">
        <v>38714</v>
      </c>
      <c r="D5711" s="141">
        <v>0.58212929899999999</v>
      </c>
      <c r="E5711" s="119">
        <v>1</v>
      </c>
      <c r="F5711" s="119" t="s">
        <v>1489</v>
      </c>
      <c r="G5711" s="114">
        <f>IF([Data da Aprovação]&lt;&gt;"ESTATUTÁRIO",YEAR([Data da Aprovação]),"")</f>
        <v>2005</v>
      </c>
      <c r="H5711" s="106">
        <f>Tabela9[[#This Row],[Valor do Provento R$]]/Tabela9[[#This Row],[Provento por 1 ou 1000 Ações]]</f>
        <v>0.58212929899999999</v>
      </c>
    </row>
    <row r="5712" spans="1:8">
      <c r="A5712" s="118" t="s">
        <v>1644</v>
      </c>
      <c r="B5712" s="116" t="s">
        <v>1488</v>
      </c>
      <c r="C5712" s="138">
        <v>38804</v>
      </c>
      <c r="D5712" s="139">
        <v>0.33439000000000002</v>
      </c>
      <c r="E5712" s="118">
        <v>1</v>
      </c>
      <c r="F5712" s="118" t="s">
        <v>1492</v>
      </c>
      <c r="G5712" s="113">
        <f>IF([Data da Aprovação]&lt;&gt;"ESTATUTÁRIO",YEAR([Data da Aprovação]),"")</f>
        <v>2006</v>
      </c>
      <c r="H5712" s="106">
        <f>Tabela9[[#This Row],[Valor do Provento R$]]/Tabela9[[#This Row],[Provento por 1 ou 1000 Ações]]</f>
        <v>0.33439000000000002</v>
      </c>
    </row>
    <row r="5713" spans="1:8">
      <c r="A5713" s="119" t="s">
        <v>1644</v>
      </c>
      <c r="B5713" s="117" t="s">
        <v>1488</v>
      </c>
      <c r="C5713" s="140">
        <v>39072</v>
      </c>
      <c r="D5713" s="141">
        <v>1.0296799999999999</v>
      </c>
      <c r="E5713" s="119">
        <v>1</v>
      </c>
      <c r="F5713" s="119" t="s">
        <v>1489</v>
      </c>
      <c r="G5713" s="114">
        <f>IF([Data da Aprovação]&lt;&gt;"ESTATUTÁRIO",YEAR([Data da Aprovação]),"")</f>
        <v>2006</v>
      </c>
      <c r="H5713" s="106">
        <f>Tabela9[[#This Row],[Valor do Provento R$]]/Tabela9[[#This Row],[Provento por 1 ou 1000 Ações]]</f>
        <v>1.0296799999999999</v>
      </c>
    </row>
    <row r="5714" spans="1:8">
      <c r="A5714" s="118" t="s">
        <v>1644</v>
      </c>
      <c r="B5714" s="116" t="s">
        <v>1488</v>
      </c>
      <c r="C5714" s="138">
        <v>39434</v>
      </c>
      <c r="D5714" s="139">
        <v>0.72673292</v>
      </c>
      <c r="E5714" s="118">
        <v>1</v>
      </c>
      <c r="F5714" s="118" t="s">
        <v>1489</v>
      </c>
      <c r="G5714" s="113">
        <f>IF([Data da Aprovação]&lt;&gt;"ESTATUTÁRIO",YEAR([Data da Aprovação]),"")</f>
        <v>2007</v>
      </c>
      <c r="H5714" s="106">
        <f>Tabela9[[#This Row],[Valor do Provento R$]]/Tabela9[[#This Row],[Provento por 1 ou 1000 Ações]]</f>
        <v>0.72673292</v>
      </c>
    </row>
    <row r="5715" spans="1:8">
      <c r="A5715" s="119" t="s">
        <v>1644</v>
      </c>
      <c r="B5715" s="117" t="s">
        <v>1488</v>
      </c>
      <c r="C5715" s="140">
        <v>39512</v>
      </c>
      <c r="D5715" s="141">
        <v>0.54502799999999996</v>
      </c>
      <c r="E5715" s="119">
        <v>1</v>
      </c>
      <c r="F5715" s="119" t="s">
        <v>1492</v>
      </c>
      <c r="G5715" s="114">
        <f>IF([Data da Aprovação]&lt;&gt;"ESTATUTÁRIO",YEAR([Data da Aprovação]),"")</f>
        <v>2008</v>
      </c>
      <c r="H5715" s="106">
        <f>Tabela9[[#This Row],[Valor do Provento R$]]/Tabela9[[#This Row],[Provento por 1 ou 1000 Ações]]</f>
        <v>0.54502799999999996</v>
      </c>
    </row>
    <row r="5716" spans="1:8">
      <c r="A5716" s="118" t="s">
        <v>1644</v>
      </c>
      <c r="B5716" s="116" t="s">
        <v>1488</v>
      </c>
      <c r="C5716" s="138">
        <v>39805</v>
      </c>
      <c r="D5716" s="139">
        <v>0.72058</v>
      </c>
      <c r="E5716" s="118">
        <v>1</v>
      </c>
      <c r="F5716" s="118" t="s">
        <v>1489</v>
      </c>
      <c r="G5716" s="113">
        <f>IF([Data da Aprovação]&lt;&gt;"ESTATUTÁRIO",YEAR([Data da Aprovação]),"")</f>
        <v>2008</v>
      </c>
      <c r="H5716" s="106">
        <f>Tabela9[[#This Row],[Valor do Provento R$]]/Tabela9[[#This Row],[Provento por 1 ou 1000 Ações]]</f>
        <v>0.72058</v>
      </c>
    </row>
    <row r="5717" spans="1:8">
      <c r="A5717" s="119" t="s">
        <v>1644</v>
      </c>
      <c r="B5717" s="117" t="s">
        <v>1488</v>
      </c>
      <c r="C5717" s="140">
        <v>39911</v>
      </c>
      <c r="D5717" s="141">
        <v>0.938365</v>
      </c>
      <c r="E5717" s="119">
        <v>1</v>
      </c>
      <c r="F5717" s="119" t="s">
        <v>1492</v>
      </c>
      <c r="G5717" s="114">
        <f>IF([Data da Aprovação]&lt;&gt;"ESTATUTÁRIO",YEAR([Data da Aprovação]),"")</f>
        <v>2009</v>
      </c>
      <c r="H5717" s="106">
        <f>Tabela9[[#This Row],[Valor do Provento R$]]/Tabela9[[#This Row],[Provento por 1 ou 1000 Ações]]</f>
        <v>0.938365</v>
      </c>
    </row>
    <row r="5718" spans="1:8">
      <c r="A5718" s="118" t="s">
        <v>1644</v>
      </c>
      <c r="B5718" s="116" t="s">
        <v>1488</v>
      </c>
      <c r="C5718" s="138">
        <v>40277</v>
      </c>
      <c r="D5718" s="139">
        <v>1.86921895</v>
      </c>
      <c r="E5718" s="118">
        <v>1</v>
      </c>
      <c r="F5718" s="118" t="s">
        <v>1492</v>
      </c>
      <c r="G5718" s="113">
        <f>IF([Data da Aprovação]&lt;&gt;"ESTATUTÁRIO",YEAR([Data da Aprovação]),"")</f>
        <v>2010</v>
      </c>
      <c r="H5718" s="106">
        <f>Tabela9[[#This Row],[Valor do Provento R$]]/Tabela9[[#This Row],[Provento por 1 ou 1000 Ações]]</f>
        <v>1.86921895</v>
      </c>
    </row>
    <row r="5719" spans="1:8">
      <c r="A5719" s="119" t="s">
        <v>1644</v>
      </c>
      <c r="B5719" s="117" t="s">
        <v>1488</v>
      </c>
      <c r="C5719" s="140">
        <v>40534</v>
      </c>
      <c r="D5719" s="141">
        <v>0.66866400000000004</v>
      </c>
      <c r="E5719" s="119">
        <v>1</v>
      </c>
      <c r="F5719" s="119" t="s">
        <v>1489</v>
      </c>
      <c r="G5719" s="114">
        <f>IF([Data da Aprovação]&lt;&gt;"ESTATUTÁRIO",YEAR([Data da Aprovação]),"")</f>
        <v>2010</v>
      </c>
      <c r="H5719" s="106">
        <f>Tabela9[[#This Row],[Valor do Provento R$]]/Tabela9[[#This Row],[Provento por 1 ou 1000 Ações]]</f>
        <v>0.66866400000000004</v>
      </c>
    </row>
    <row r="5720" spans="1:8">
      <c r="A5720" s="118" t="s">
        <v>1644</v>
      </c>
      <c r="B5720" s="116" t="s">
        <v>1488</v>
      </c>
      <c r="C5720" s="138">
        <v>40640</v>
      </c>
      <c r="D5720" s="139">
        <v>1.555706</v>
      </c>
      <c r="E5720" s="118">
        <v>1</v>
      </c>
      <c r="F5720" s="118" t="s">
        <v>1492</v>
      </c>
      <c r="G5720" s="113">
        <f>IF([Data da Aprovação]&lt;&gt;"ESTATUTÁRIO",YEAR([Data da Aprovação]),"")</f>
        <v>2011</v>
      </c>
      <c r="H5720" s="106">
        <f>Tabela9[[#This Row],[Valor do Provento R$]]/Tabela9[[#This Row],[Provento por 1 ou 1000 Ações]]</f>
        <v>1.555706</v>
      </c>
    </row>
    <row r="5721" spans="1:8">
      <c r="A5721" s="119" t="s">
        <v>1644</v>
      </c>
      <c r="B5721" s="117" t="s">
        <v>1488</v>
      </c>
      <c r="C5721" s="140">
        <v>40889</v>
      </c>
      <c r="D5721" s="141">
        <v>0.8263682</v>
      </c>
      <c r="E5721" s="119">
        <v>1</v>
      </c>
      <c r="F5721" s="119" t="s">
        <v>1489</v>
      </c>
      <c r="G5721" s="114">
        <f>IF([Data da Aprovação]&lt;&gt;"ESTATUTÁRIO",YEAR([Data da Aprovação]),"")</f>
        <v>2011</v>
      </c>
      <c r="H5721" s="106">
        <f>Tabela9[[#This Row],[Valor do Provento R$]]/Tabela9[[#This Row],[Provento por 1 ou 1000 Ações]]</f>
        <v>0.8263682</v>
      </c>
    </row>
    <row r="5722" spans="1:8">
      <c r="A5722" s="118" t="s">
        <v>1644</v>
      </c>
      <c r="B5722" s="116" t="s">
        <v>1488</v>
      </c>
      <c r="C5722" s="138">
        <v>41009</v>
      </c>
      <c r="D5722" s="139">
        <v>1.5092209000000001</v>
      </c>
      <c r="E5722" s="118">
        <v>1</v>
      </c>
      <c r="F5722" s="118" t="s">
        <v>1492</v>
      </c>
      <c r="G5722" s="113">
        <f>IF([Data da Aprovação]&lt;&gt;"ESTATUTÁRIO",YEAR([Data da Aprovação]),"")</f>
        <v>2012</v>
      </c>
      <c r="H5722" s="106">
        <f>Tabela9[[#This Row],[Valor do Provento R$]]/Tabela9[[#This Row],[Provento por 1 ou 1000 Ações]]</f>
        <v>1.5092209000000001</v>
      </c>
    </row>
    <row r="5723" spans="1:8">
      <c r="A5723" s="119" t="s">
        <v>1644</v>
      </c>
      <c r="B5723" s="117" t="s">
        <v>1488</v>
      </c>
      <c r="C5723" s="140">
        <v>41269</v>
      </c>
      <c r="D5723" s="141">
        <v>0.27424069000000001</v>
      </c>
      <c r="E5723" s="119">
        <v>1</v>
      </c>
      <c r="F5723" s="119" t="s">
        <v>1489</v>
      </c>
      <c r="G5723" s="114">
        <f>IF([Data da Aprovação]&lt;&gt;"ESTATUTÁRIO",YEAR([Data da Aprovação]),"")</f>
        <v>2012</v>
      </c>
      <c r="H5723" s="106">
        <f>Tabela9[[#This Row],[Valor do Provento R$]]/Tabela9[[#This Row],[Provento por 1 ou 1000 Ações]]</f>
        <v>0.27424069000000001</v>
      </c>
    </row>
    <row r="5724" spans="1:8">
      <c r="A5724" s="118" t="s">
        <v>1644</v>
      </c>
      <c r="B5724" s="116" t="s">
        <v>1488</v>
      </c>
      <c r="C5724" s="138">
        <v>41374</v>
      </c>
      <c r="D5724" s="139">
        <v>0.40822306000000003</v>
      </c>
      <c r="E5724" s="118">
        <v>1</v>
      </c>
      <c r="F5724" s="118" t="s">
        <v>1492</v>
      </c>
      <c r="G5724" s="113">
        <f>IF([Data da Aprovação]&lt;&gt;"ESTATUTÁRIO",YEAR([Data da Aprovação]),"")</f>
        <v>2013</v>
      </c>
      <c r="H5724" s="106">
        <f>Tabela9[[#This Row],[Valor do Provento R$]]/Tabela9[[#This Row],[Provento por 1 ou 1000 Ações]]</f>
        <v>0.40822306000000003</v>
      </c>
    </row>
    <row r="5725" spans="1:8">
      <c r="A5725" s="119" t="s">
        <v>1644</v>
      </c>
      <c r="B5725" s="117" t="s">
        <v>1488</v>
      </c>
      <c r="C5725" s="140">
        <v>41374</v>
      </c>
      <c r="D5725" s="141">
        <v>9.6065940000000002E-2</v>
      </c>
      <c r="E5725" s="119">
        <v>1</v>
      </c>
      <c r="F5725" s="119" t="s">
        <v>1492</v>
      </c>
      <c r="G5725" s="114">
        <f>IF([Data da Aprovação]&lt;&gt;"ESTATUTÁRIO",YEAR([Data da Aprovação]),"")</f>
        <v>2013</v>
      </c>
      <c r="H5725" s="106">
        <f>Tabela9[[#This Row],[Valor do Provento R$]]/Tabela9[[#This Row],[Provento por 1 ou 1000 Ações]]</f>
        <v>9.6065940000000002E-2</v>
      </c>
    </row>
    <row r="5726" spans="1:8">
      <c r="A5726" s="118" t="s">
        <v>1644</v>
      </c>
      <c r="B5726" s="116" t="s">
        <v>1488</v>
      </c>
      <c r="C5726" s="138">
        <v>41626</v>
      </c>
      <c r="D5726" s="139">
        <v>6.1378340000000003E-2</v>
      </c>
      <c r="E5726" s="118">
        <v>1</v>
      </c>
      <c r="F5726" s="118" t="s">
        <v>1489</v>
      </c>
      <c r="G5726" s="113">
        <f>IF([Data da Aprovação]&lt;&gt;"ESTATUTÁRIO",YEAR([Data da Aprovação]),"")</f>
        <v>2013</v>
      </c>
      <c r="H5726" s="106">
        <f>Tabela9[[#This Row],[Valor do Provento R$]]/Tabela9[[#This Row],[Provento por 1 ou 1000 Ações]]</f>
        <v>6.1378340000000003E-2</v>
      </c>
    </row>
    <row r="5727" spans="1:8">
      <c r="A5727" s="119" t="s">
        <v>1645</v>
      </c>
      <c r="B5727" s="117" t="s">
        <v>1488</v>
      </c>
      <c r="C5727" s="140">
        <v>39315</v>
      </c>
      <c r="D5727" s="141">
        <v>0.3</v>
      </c>
      <c r="E5727" s="119">
        <v>1</v>
      </c>
      <c r="F5727" s="119" t="s">
        <v>1492</v>
      </c>
      <c r="G5727" s="114">
        <f>IF([Data da Aprovação]&lt;&gt;"ESTATUTÁRIO",YEAR([Data da Aprovação]),"")</f>
        <v>2007</v>
      </c>
      <c r="H5727" s="106">
        <f>Tabela9[[#This Row],[Valor do Provento R$]]/Tabela9[[#This Row],[Provento por 1 ou 1000 Ações]]</f>
        <v>0.3</v>
      </c>
    </row>
    <row r="5728" spans="1:8">
      <c r="A5728" s="118" t="s">
        <v>1645</v>
      </c>
      <c r="B5728" s="116" t="s">
        <v>1488</v>
      </c>
      <c r="C5728" s="138">
        <v>39519</v>
      </c>
      <c r="D5728" s="139">
        <v>0.4</v>
      </c>
      <c r="E5728" s="118">
        <v>1</v>
      </c>
      <c r="F5728" s="118" t="s">
        <v>1492</v>
      </c>
      <c r="G5728" s="113">
        <f>IF([Data da Aprovação]&lt;&gt;"ESTATUTÁRIO",YEAR([Data da Aprovação]),"")</f>
        <v>2008</v>
      </c>
      <c r="H5728" s="106">
        <f>Tabela9[[#This Row],[Valor do Provento R$]]/Tabela9[[#This Row],[Provento por 1 ou 1000 Ações]]</f>
        <v>0.4</v>
      </c>
    </row>
    <row r="5729" spans="1:8">
      <c r="A5729" s="119" t="s">
        <v>1645</v>
      </c>
      <c r="B5729" s="117" t="s">
        <v>1488</v>
      </c>
      <c r="C5729" s="140">
        <v>39687</v>
      </c>
      <c r="D5729" s="141">
        <v>0.26</v>
      </c>
      <c r="E5729" s="119">
        <v>1</v>
      </c>
      <c r="F5729" s="119" t="s">
        <v>1492</v>
      </c>
      <c r="G5729" s="114">
        <f>IF([Data da Aprovação]&lt;&gt;"ESTATUTÁRIO",YEAR([Data da Aprovação]),"")</f>
        <v>2008</v>
      </c>
      <c r="H5729" s="106">
        <f>Tabela9[[#This Row],[Valor do Provento R$]]/Tabela9[[#This Row],[Provento por 1 ou 1000 Ações]]</f>
        <v>0.26</v>
      </c>
    </row>
    <row r="5730" spans="1:8">
      <c r="A5730" s="118" t="s">
        <v>1645</v>
      </c>
      <c r="B5730" s="116" t="s">
        <v>1488</v>
      </c>
      <c r="C5730" s="138">
        <v>40108</v>
      </c>
      <c r="D5730" s="139">
        <v>0.08</v>
      </c>
      <c r="E5730" s="118">
        <v>1</v>
      </c>
      <c r="F5730" s="118" t="s">
        <v>1492</v>
      </c>
      <c r="G5730" s="113">
        <f>IF([Data da Aprovação]&lt;&gt;"ESTATUTÁRIO",YEAR([Data da Aprovação]),"")</f>
        <v>2009</v>
      </c>
      <c r="H5730" s="106">
        <f>Tabela9[[#This Row],[Valor do Provento R$]]/Tabela9[[#This Row],[Provento por 1 ou 1000 Ações]]</f>
        <v>0.08</v>
      </c>
    </row>
    <row r="5731" spans="1:8">
      <c r="A5731" s="119" t="s">
        <v>1645</v>
      </c>
      <c r="B5731" s="117" t="s">
        <v>1488</v>
      </c>
      <c r="C5731" s="140">
        <v>40246</v>
      </c>
      <c r="D5731" s="141">
        <v>3.3000000000000002E-2</v>
      </c>
      <c r="E5731" s="119">
        <v>1</v>
      </c>
      <c r="F5731" s="119" t="s">
        <v>1492</v>
      </c>
      <c r="G5731" s="114">
        <f>IF([Data da Aprovação]&lt;&gt;"ESTATUTÁRIO",YEAR([Data da Aprovação]),"")</f>
        <v>2010</v>
      </c>
      <c r="H5731" s="106">
        <f>Tabela9[[#This Row],[Valor do Provento R$]]/Tabela9[[#This Row],[Provento por 1 ou 1000 Ações]]</f>
        <v>3.3000000000000002E-2</v>
      </c>
    </row>
    <row r="5732" spans="1:8">
      <c r="A5732" s="118" t="s">
        <v>1645</v>
      </c>
      <c r="B5732" s="116" t="s">
        <v>1488</v>
      </c>
      <c r="C5732" s="138">
        <v>40436</v>
      </c>
      <c r="D5732" s="139">
        <v>5.6000000000000001E-2</v>
      </c>
      <c r="E5732" s="118">
        <v>1</v>
      </c>
      <c r="F5732" s="118" t="s">
        <v>1492</v>
      </c>
      <c r="G5732" s="113">
        <f>IF([Data da Aprovação]&lt;&gt;"ESTATUTÁRIO",YEAR([Data da Aprovação]),"")</f>
        <v>2010</v>
      </c>
      <c r="H5732" s="106">
        <f>Tabela9[[#This Row],[Valor do Provento R$]]/Tabela9[[#This Row],[Provento por 1 ou 1000 Ações]]</f>
        <v>5.6000000000000001E-2</v>
      </c>
    </row>
    <row r="5733" spans="1:8">
      <c r="A5733" s="119" t="s">
        <v>1645</v>
      </c>
      <c r="B5733" s="117" t="s">
        <v>1488</v>
      </c>
      <c r="C5733" s="140">
        <v>40598</v>
      </c>
      <c r="D5733" s="141">
        <v>3.3000000000000002E-2</v>
      </c>
      <c r="E5733" s="119">
        <v>1</v>
      </c>
      <c r="F5733" s="119" t="s">
        <v>1492</v>
      </c>
      <c r="G5733" s="114">
        <f>IF([Data da Aprovação]&lt;&gt;"ESTATUTÁRIO",YEAR([Data da Aprovação]),"")</f>
        <v>2011</v>
      </c>
      <c r="H5733" s="106">
        <f>Tabela9[[#This Row],[Valor do Provento R$]]/Tabela9[[#This Row],[Provento por 1 ou 1000 Ações]]</f>
        <v>3.3000000000000002E-2</v>
      </c>
    </row>
    <row r="5734" spans="1:8">
      <c r="A5734" s="118" t="s">
        <v>1645</v>
      </c>
      <c r="B5734" s="116" t="s">
        <v>1488</v>
      </c>
      <c r="C5734" s="138">
        <v>40765</v>
      </c>
      <c r="D5734" s="139">
        <v>5.6000000000000001E-2</v>
      </c>
      <c r="E5734" s="118">
        <v>1</v>
      </c>
      <c r="F5734" s="118" t="s">
        <v>1492</v>
      </c>
      <c r="G5734" s="113">
        <f>IF([Data da Aprovação]&lt;&gt;"ESTATUTÁRIO",YEAR([Data da Aprovação]),"")</f>
        <v>2011</v>
      </c>
      <c r="H5734" s="106">
        <f>Tabela9[[#This Row],[Valor do Provento R$]]/Tabela9[[#This Row],[Provento por 1 ou 1000 Ações]]</f>
        <v>5.6000000000000001E-2</v>
      </c>
    </row>
    <row r="5735" spans="1:8">
      <c r="A5735" s="119" t="s">
        <v>1645</v>
      </c>
      <c r="B5735" s="117" t="s">
        <v>1488</v>
      </c>
      <c r="C5735" s="140">
        <v>40976</v>
      </c>
      <c r="D5735" s="141">
        <v>0.04</v>
      </c>
      <c r="E5735" s="119">
        <v>1</v>
      </c>
      <c r="F5735" s="119" t="s">
        <v>1492</v>
      </c>
      <c r="G5735" s="114">
        <f>IF([Data da Aprovação]&lt;&gt;"ESTATUTÁRIO",YEAR([Data da Aprovação]),"")</f>
        <v>2012</v>
      </c>
      <c r="H5735" s="106">
        <f>Tabela9[[#This Row],[Valor do Provento R$]]/Tabela9[[#This Row],[Provento por 1 ou 1000 Ações]]</f>
        <v>0.04</v>
      </c>
    </row>
    <row r="5736" spans="1:8">
      <c r="A5736" s="118" t="s">
        <v>1645</v>
      </c>
      <c r="B5736" s="116" t="s">
        <v>1488</v>
      </c>
      <c r="C5736" s="138">
        <v>41130</v>
      </c>
      <c r="D5736" s="139">
        <v>5.6000000000000001E-2</v>
      </c>
      <c r="E5736" s="118">
        <v>1</v>
      </c>
      <c r="F5736" s="118" t="s">
        <v>1492</v>
      </c>
      <c r="G5736" s="113">
        <f>IF([Data da Aprovação]&lt;&gt;"ESTATUTÁRIO",YEAR([Data da Aprovação]),"")</f>
        <v>2012</v>
      </c>
      <c r="H5736" s="106">
        <f>Tabela9[[#This Row],[Valor do Provento R$]]/Tabela9[[#This Row],[Provento por 1 ou 1000 Ações]]</f>
        <v>5.6000000000000001E-2</v>
      </c>
    </row>
    <row r="5737" spans="1:8">
      <c r="A5737" s="119" t="s">
        <v>1645</v>
      </c>
      <c r="B5737" s="117" t="s">
        <v>1488</v>
      </c>
      <c r="C5737" s="140">
        <v>41303</v>
      </c>
      <c r="D5737" s="141">
        <v>0.10299999999999999</v>
      </c>
      <c r="E5737" s="119">
        <v>1</v>
      </c>
      <c r="F5737" s="119" t="s">
        <v>1492</v>
      </c>
      <c r="G5737" s="114">
        <f>IF([Data da Aprovação]&lt;&gt;"ESTATUTÁRIO",YEAR([Data da Aprovação]),"")</f>
        <v>2013</v>
      </c>
      <c r="H5737" s="106">
        <f>Tabela9[[#This Row],[Valor do Provento R$]]/Tabela9[[#This Row],[Provento por 1 ou 1000 Ações]]</f>
        <v>0.10299999999999999</v>
      </c>
    </row>
    <row r="5738" spans="1:8">
      <c r="A5738" s="118" t="s">
        <v>1645</v>
      </c>
      <c r="B5738" s="116" t="s">
        <v>1488</v>
      </c>
      <c r="C5738" s="138">
        <v>41418</v>
      </c>
      <c r="D5738" s="139">
        <v>3.27E-2</v>
      </c>
      <c r="E5738" s="118">
        <v>1</v>
      </c>
      <c r="F5738" s="118" t="s">
        <v>1492</v>
      </c>
      <c r="G5738" s="113">
        <f>IF([Data da Aprovação]&lt;&gt;"ESTATUTÁRIO",YEAR([Data da Aprovação]),"")</f>
        <v>2013</v>
      </c>
      <c r="H5738" s="106">
        <f>Tabela9[[#This Row],[Valor do Provento R$]]/Tabela9[[#This Row],[Provento por 1 ou 1000 Ações]]</f>
        <v>3.27E-2</v>
      </c>
    </row>
    <row r="5739" spans="1:8">
      <c r="A5739" s="119" t="s">
        <v>1645</v>
      </c>
      <c r="B5739" s="117" t="s">
        <v>1488</v>
      </c>
      <c r="C5739" s="140">
        <v>41494</v>
      </c>
      <c r="D5739" s="141">
        <v>2.3300000000000001E-2</v>
      </c>
      <c r="E5739" s="119">
        <v>1</v>
      </c>
      <c r="F5739" s="119" t="s">
        <v>1492</v>
      </c>
      <c r="G5739" s="114">
        <f>IF([Data da Aprovação]&lt;&gt;"ESTATUTÁRIO",YEAR([Data da Aprovação]),"")</f>
        <v>2013</v>
      </c>
      <c r="H5739" s="106">
        <f>Tabela9[[#This Row],[Valor do Provento R$]]/Tabela9[[#This Row],[Provento por 1 ou 1000 Ações]]</f>
        <v>2.3300000000000001E-2</v>
      </c>
    </row>
    <row r="5740" spans="1:8">
      <c r="A5740" s="118" t="s">
        <v>1645</v>
      </c>
      <c r="B5740" s="116" t="s">
        <v>1488</v>
      </c>
      <c r="C5740" s="138">
        <v>41697</v>
      </c>
      <c r="D5740" s="139">
        <v>8.2000000000000003E-2</v>
      </c>
      <c r="E5740" s="118">
        <v>1</v>
      </c>
      <c r="F5740" s="118" t="s">
        <v>1492</v>
      </c>
      <c r="G5740" s="113">
        <f>IF([Data da Aprovação]&lt;&gt;"ESTATUTÁRIO",YEAR([Data da Aprovação]),"")</f>
        <v>2014</v>
      </c>
      <c r="H5740" s="106">
        <f>Tabela9[[#This Row],[Valor do Provento R$]]/Tabela9[[#This Row],[Provento por 1 ou 1000 Ações]]</f>
        <v>8.2000000000000003E-2</v>
      </c>
    </row>
    <row r="5741" spans="1:8">
      <c r="A5741" s="119" t="s">
        <v>1645</v>
      </c>
      <c r="B5741" s="117" t="s">
        <v>1490</v>
      </c>
      <c r="C5741" s="140">
        <v>39315</v>
      </c>
      <c r="D5741" s="141">
        <v>0.33</v>
      </c>
      <c r="E5741" s="119">
        <v>1</v>
      </c>
      <c r="F5741" s="119" t="s">
        <v>1492</v>
      </c>
      <c r="G5741" s="114">
        <f>IF([Data da Aprovação]&lt;&gt;"ESTATUTÁRIO",YEAR([Data da Aprovação]),"")</f>
        <v>2007</v>
      </c>
      <c r="H5741" s="106">
        <f>Tabela9[[#This Row],[Valor do Provento R$]]/Tabela9[[#This Row],[Provento por 1 ou 1000 Ações]]</f>
        <v>0.33</v>
      </c>
    </row>
    <row r="5742" spans="1:8">
      <c r="A5742" s="118" t="s">
        <v>1645</v>
      </c>
      <c r="B5742" s="116" t="s">
        <v>1490</v>
      </c>
      <c r="C5742" s="138">
        <v>39519</v>
      </c>
      <c r="D5742" s="139">
        <v>0.44</v>
      </c>
      <c r="E5742" s="118">
        <v>1</v>
      </c>
      <c r="F5742" s="118" t="s">
        <v>1492</v>
      </c>
      <c r="G5742" s="113">
        <f>IF([Data da Aprovação]&lt;&gt;"ESTATUTÁRIO",YEAR([Data da Aprovação]),"")</f>
        <v>2008</v>
      </c>
      <c r="H5742" s="106">
        <f>Tabela9[[#This Row],[Valor do Provento R$]]/Tabela9[[#This Row],[Provento por 1 ou 1000 Ações]]</f>
        <v>0.44</v>
      </c>
    </row>
    <row r="5743" spans="1:8">
      <c r="A5743" s="119" t="s">
        <v>1645</v>
      </c>
      <c r="B5743" s="117" t="s">
        <v>1490</v>
      </c>
      <c r="C5743" s="140">
        <v>39687</v>
      </c>
      <c r="D5743" s="141">
        <v>0.28599999999999998</v>
      </c>
      <c r="E5743" s="119">
        <v>1</v>
      </c>
      <c r="F5743" s="119" t="s">
        <v>1492</v>
      </c>
      <c r="G5743" s="114">
        <f>IF([Data da Aprovação]&lt;&gt;"ESTATUTÁRIO",YEAR([Data da Aprovação]),"")</f>
        <v>2008</v>
      </c>
      <c r="H5743" s="106">
        <f>Tabela9[[#This Row],[Valor do Provento R$]]/Tabela9[[#This Row],[Provento por 1 ou 1000 Ações]]</f>
        <v>0.28599999999999998</v>
      </c>
    </row>
    <row r="5744" spans="1:8">
      <c r="A5744" s="118" t="s">
        <v>1645</v>
      </c>
      <c r="B5744" s="116" t="s">
        <v>1490</v>
      </c>
      <c r="C5744" s="138">
        <v>40108</v>
      </c>
      <c r="D5744" s="139">
        <v>0.08</v>
      </c>
      <c r="E5744" s="118">
        <v>1</v>
      </c>
      <c r="F5744" s="118" t="s">
        <v>1492</v>
      </c>
      <c r="G5744" s="113">
        <f>IF([Data da Aprovação]&lt;&gt;"ESTATUTÁRIO",YEAR([Data da Aprovação]),"")</f>
        <v>2009</v>
      </c>
      <c r="H5744" s="106">
        <f>Tabela9[[#This Row],[Valor do Provento R$]]/Tabela9[[#This Row],[Provento por 1 ou 1000 Ações]]</f>
        <v>0.08</v>
      </c>
    </row>
    <row r="5745" spans="1:8">
      <c r="A5745" s="119" t="s">
        <v>1645</v>
      </c>
      <c r="B5745" s="117" t="s">
        <v>1490</v>
      </c>
      <c r="C5745" s="140">
        <v>40246</v>
      </c>
      <c r="D5745" s="141">
        <v>3.3000000000000002E-2</v>
      </c>
      <c r="E5745" s="119">
        <v>1</v>
      </c>
      <c r="F5745" s="119" t="s">
        <v>1492</v>
      </c>
      <c r="G5745" s="114">
        <f>IF([Data da Aprovação]&lt;&gt;"ESTATUTÁRIO",YEAR([Data da Aprovação]),"")</f>
        <v>2010</v>
      </c>
      <c r="H5745" s="106">
        <f>Tabela9[[#This Row],[Valor do Provento R$]]/Tabela9[[#This Row],[Provento por 1 ou 1000 Ações]]</f>
        <v>3.3000000000000002E-2</v>
      </c>
    </row>
    <row r="5746" spans="1:8">
      <c r="A5746" s="118" t="s">
        <v>1645</v>
      </c>
      <c r="B5746" s="116" t="s">
        <v>1490</v>
      </c>
      <c r="C5746" s="138">
        <v>40436</v>
      </c>
      <c r="D5746" s="139">
        <v>5.6000000000000001E-2</v>
      </c>
      <c r="E5746" s="118">
        <v>1</v>
      </c>
      <c r="F5746" s="118" t="s">
        <v>1492</v>
      </c>
      <c r="G5746" s="113">
        <f>IF([Data da Aprovação]&lt;&gt;"ESTATUTÁRIO",YEAR([Data da Aprovação]),"")</f>
        <v>2010</v>
      </c>
      <c r="H5746" s="106">
        <f>Tabela9[[#This Row],[Valor do Provento R$]]/Tabela9[[#This Row],[Provento por 1 ou 1000 Ações]]</f>
        <v>5.6000000000000001E-2</v>
      </c>
    </row>
    <row r="5747" spans="1:8">
      <c r="A5747" s="119" t="s">
        <v>1645</v>
      </c>
      <c r="B5747" s="117" t="s">
        <v>1490</v>
      </c>
      <c r="C5747" s="140">
        <v>40598</v>
      </c>
      <c r="D5747" s="141">
        <v>3.3000000000000002E-2</v>
      </c>
      <c r="E5747" s="119">
        <v>1</v>
      </c>
      <c r="F5747" s="119" t="s">
        <v>1492</v>
      </c>
      <c r="G5747" s="114">
        <f>IF([Data da Aprovação]&lt;&gt;"ESTATUTÁRIO",YEAR([Data da Aprovação]),"")</f>
        <v>2011</v>
      </c>
      <c r="H5747" s="106">
        <f>Tabela9[[#This Row],[Valor do Provento R$]]/Tabela9[[#This Row],[Provento por 1 ou 1000 Ações]]</f>
        <v>3.3000000000000002E-2</v>
      </c>
    </row>
    <row r="5748" spans="1:8">
      <c r="A5748" s="118" t="s">
        <v>1645</v>
      </c>
      <c r="B5748" s="116" t="s">
        <v>1490</v>
      </c>
      <c r="C5748" s="138">
        <v>40765</v>
      </c>
      <c r="D5748" s="139">
        <v>5.6000000000000001E-2</v>
      </c>
      <c r="E5748" s="118">
        <v>1</v>
      </c>
      <c r="F5748" s="118" t="s">
        <v>1492</v>
      </c>
      <c r="G5748" s="113">
        <f>IF([Data da Aprovação]&lt;&gt;"ESTATUTÁRIO",YEAR([Data da Aprovação]),"")</f>
        <v>2011</v>
      </c>
      <c r="H5748" s="106">
        <f>Tabela9[[#This Row],[Valor do Provento R$]]/Tabela9[[#This Row],[Provento por 1 ou 1000 Ações]]</f>
        <v>5.6000000000000001E-2</v>
      </c>
    </row>
    <row r="5749" spans="1:8">
      <c r="A5749" s="119" t="s">
        <v>1645</v>
      </c>
      <c r="B5749" s="117" t="s">
        <v>1490</v>
      </c>
      <c r="C5749" s="140">
        <v>40976</v>
      </c>
      <c r="D5749" s="141">
        <v>0.04</v>
      </c>
      <c r="E5749" s="119">
        <v>1</v>
      </c>
      <c r="F5749" s="119" t="s">
        <v>1492</v>
      </c>
      <c r="G5749" s="114">
        <f>IF([Data da Aprovação]&lt;&gt;"ESTATUTÁRIO",YEAR([Data da Aprovação]),"")</f>
        <v>2012</v>
      </c>
      <c r="H5749" s="106">
        <f>Tabela9[[#This Row],[Valor do Provento R$]]/Tabela9[[#This Row],[Provento por 1 ou 1000 Ações]]</f>
        <v>0.04</v>
      </c>
    </row>
    <row r="5750" spans="1:8">
      <c r="A5750" s="118" t="s">
        <v>1645</v>
      </c>
      <c r="B5750" s="116" t="s">
        <v>1490</v>
      </c>
      <c r="C5750" s="138">
        <v>41130</v>
      </c>
      <c r="D5750" s="139">
        <v>5.6000000000000001E-2</v>
      </c>
      <c r="E5750" s="118">
        <v>1</v>
      </c>
      <c r="F5750" s="118" t="s">
        <v>1492</v>
      </c>
      <c r="G5750" s="113">
        <f>IF([Data da Aprovação]&lt;&gt;"ESTATUTÁRIO",YEAR([Data da Aprovação]),"")</f>
        <v>2012</v>
      </c>
      <c r="H5750" s="106">
        <f>Tabela9[[#This Row],[Valor do Provento R$]]/Tabela9[[#This Row],[Provento por 1 ou 1000 Ações]]</f>
        <v>5.6000000000000001E-2</v>
      </c>
    </row>
    <row r="5751" spans="1:8">
      <c r="A5751" s="119" t="s">
        <v>1645</v>
      </c>
      <c r="B5751" s="117" t="s">
        <v>1490</v>
      </c>
      <c r="C5751" s="140">
        <v>41303</v>
      </c>
      <c r="D5751" s="141">
        <v>0.10299999999999999</v>
      </c>
      <c r="E5751" s="119">
        <v>1</v>
      </c>
      <c r="F5751" s="119" t="s">
        <v>1492</v>
      </c>
      <c r="G5751" s="114">
        <f>IF([Data da Aprovação]&lt;&gt;"ESTATUTÁRIO",YEAR([Data da Aprovação]),"")</f>
        <v>2013</v>
      </c>
      <c r="H5751" s="106">
        <f>Tabela9[[#This Row],[Valor do Provento R$]]/Tabela9[[#This Row],[Provento por 1 ou 1000 Ações]]</f>
        <v>0.10299999999999999</v>
      </c>
    </row>
    <row r="5752" spans="1:8">
      <c r="A5752" s="118" t="s">
        <v>1645</v>
      </c>
      <c r="B5752" s="116" t="s">
        <v>1490</v>
      </c>
      <c r="C5752" s="138">
        <v>41418</v>
      </c>
      <c r="D5752" s="139">
        <v>3.27E-2</v>
      </c>
      <c r="E5752" s="118">
        <v>1</v>
      </c>
      <c r="F5752" s="118" t="s">
        <v>1492</v>
      </c>
      <c r="G5752" s="113">
        <f>IF([Data da Aprovação]&lt;&gt;"ESTATUTÁRIO",YEAR([Data da Aprovação]),"")</f>
        <v>2013</v>
      </c>
      <c r="H5752" s="106">
        <f>Tabela9[[#This Row],[Valor do Provento R$]]/Tabela9[[#This Row],[Provento por 1 ou 1000 Ações]]</f>
        <v>3.27E-2</v>
      </c>
    </row>
    <row r="5753" spans="1:8">
      <c r="A5753" s="119" t="s">
        <v>1645</v>
      </c>
      <c r="B5753" s="117" t="s">
        <v>1490</v>
      </c>
      <c r="C5753" s="140">
        <v>41494</v>
      </c>
      <c r="D5753" s="141">
        <v>2.3300000000000001E-2</v>
      </c>
      <c r="E5753" s="119">
        <v>1</v>
      </c>
      <c r="F5753" s="119" t="s">
        <v>1492</v>
      </c>
      <c r="G5753" s="114">
        <f>IF([Data da Aprovação]&lt;&gt;"ESTATUTÁRIO",YEAR([Data da Aprovação]),"")</f>
        <v>2013</v>
      </c>
      <c r="H5753" s="106">
        <f>Tabela9[[#This Row],[Valor do Provento R$]]/Tabela9[[#This Row],[Provento por 1 ou 1000 Ações]]</f>
        <v>2.3300000000000001E-2</v>
      </c>
    </row>
    <row r="5754" spans="1:8">
      <c r="A5754" s="118" t="s">
        <v>1645</v>
      </c>
      <c r="B5754" s="116" t="s">
        <v>1490</v>
      </c>
      <c r="C5754" s="138">
        <v>41697</v>
      </c>
      <c r="D5754" s="139">
        <v>8.2000000000000003E-2</v>
      </c>
      <c r="E5754" s="118">
        <v>1</v>
      </c>
      <c r="F5754" s="118" t="s">
        <v>1492</v>
      </c>
      <c r="G5754" s="113">
        <f>IF([Data da Aprovação]&lt;&gt;"ESTATUTÁRIO",YEAR([Data da Aprovação]),"")</f>
        <v>2014</v>
      </c>
      <c r="H5754" s="106">
        <f>Tabela9[[#This Row],[Valor do Provento R$]]/Tabela9[[#This Row],[Provento por 1 ou 1000 Ações]]</f>
        <v>8.2000000000000003E-2</v>
      </c>
    </row>
    <row r="5755" spans="1:8">
      <c r="A5755" s="119" t="s">
        <v>1645</v>
      </c>
      <c r="B5755" s="117" t="s">
        <v>1493</v>
      </c>
      <c r="C5755" s="140">
        <v>40246</v>
      </c>
      <c r="D5755" s="141">
        <v>0.16500000000000001</v>
      </c>
      <c r="E5755" s="119">
        <v>1</v>
      </c>
      <c r="F5755" s="119" t="s">
        <v>1492</v>
      </c>
      <c r="G5755" s="114">
        <f>IF([Data da Aprovação]&lt;&gt;"ESTATUTÁRIO",YEAR([Data da Aprovação]),"")</f>
        <v>2010</v>
      </c>
      <c r="H5755" s="106">
        <f>Tabela9[[#This Row],[Valor do Provento R$]]/Tabela9[[#This Row],[Provento por 1 ou 1000 Ações]]</f>
        <v>0.16500000000000001</v>
      </c>
    </row>
    <row r="5756" spans="1:8">
      <c r="A5756" s="118" t="s">
        <v>1645</v>
      </c>
      <c r="B5756" s="116" t="s">
        <v>1493</v>
      </c>
      <c r="C5756" s="138">
        <v>40436</v>
      </c>
      <c r="D5756" s="139">
        <v>0.28000000000000003</v>
      </c>
      <c r="E5756" s="118">
        <v>1</v>
      </c>
      <c r="F5756" s="118" t="s">
        <v>1492</v>
      </c>
      <c r="G5756" s="113">
        <f>IF([Data da Aprovação]&lt;&gt;"ESTATUTÁRIO",YEAR([Data da Aprovação]),"")</f>
        <v>2010</v>
      </c>
      <c r="H5756" s="106">
        <f>Tabela9[[#This Row],[Valor do Provento R$]]/Tabela9[[#This Row],[Provento por 1 ou 1000 Ações]]</f>
        <v>0.28000000000000003</v>
      </c>
    </row>
    <row r="5757" spans="1:8">
      <c r="A5757" s="119" t="s">
        <v>1645</v>
      </c>
      <c r="B5757" s="117" t="s">
        <v>1493</v>
      </c>
      <c r="C5757" s="140">
        <v>40598</v>
      </c>
      <c r="D5757" s="141">
        <v>0.16500000000000001</v>
      </c>
      <c r="E5757" s="119">
        <v>1</v>
      </c>
      <c r="F5757" s="119" t="s">
        <v>1492</v>
      </c>
      <c r="G5757" s="114">
        <f>IF([Data da Aprovação]&lt;&gt;"ESTATUTÁRIO",YEAR([Data da Aprovação]),"")</f>
        <v>2011</v>
      </c>
      <c r="H5757" s="106">
        <f>Tabela9[[#This Row],[Valor do Provento R$]]/Tabela9[[#This Row],[Provento por 1 ou 1000 Ações]]</f>
        <v>0.16500000000000001</v>
      </c>
    </row>
    <row r="5758" spans="1:8">
      <c r="A5758" s="118" t="s">
        <v>1645</v>
      </c>
      <c r="B5758" s="116" t="s">
        <v>1493</v>
      </c>
      <c r="C5758" s="138">
        <v>40765</v>
      </c>
      <c r="D5758" s="139">
        <v>0.28000000000000003</v>
      </c>
      <c r="E5758" s="118">
        <v>1</v>
      </c>
      <c r="F5758" s="118" t="s">
        <v>1492</v>
      </c>
      <c r="G5758" s="113">
        <f>IF([Data da Aprovação]&lt;&gt;"ESTATUTÁRIO",YEAR([Data da Aprovação]),"")</f>
        <v>2011</v>
      </c>
      <c r="H5758" s="106">
        <f>Tabela9[[#This Row],[Valor do Provento R$]]/Tabela9[[#This Row],[Provento por 1 ou 1000 Ações]]</f>
        <v>0.28000000000000003</v>
      </c>
    </row>
    <row r="5759" spans="1:8">
      <c r="A5759" s="119" t="s">
        <v>1645</v>
      </c>
      <c r="B5759" s="117" t="s">
        <v>1493</v>
      </c>
      <c r="C5759" s="140">
        <v>40976</v>
      </c>
      <c r="D5759" s="141">
        <v>0.2</v>
      </c>
      <c r="E5759" s="119">
        <v>1</v>
      </c>
      <c r="F5759" s="119" t="s">
        <v>1492</v>
      </c>
      <c r="G5759" s="114">
        <f>IF([Data da Aprovação]&lt;&gt;"ESTATUTÁRIO",YEAR([Data da Aprovação]),"")</f>
        <v>2012</v>
      </c>
      <c r="H5759" s="106">
        <f>Tabela9[[#This Row],[Valor do Provento R$]]/Tabela9[[#This Row],[Provento por 1 ou 1000 Ações]]</f>
        <v>0.2</v>
      </c>
    </row>
    <row r="5760" spans="1:8">
      <c r="A5760" s="118" t="s">
        <v>1645</v>
      </c>
      <c r="B5760" s="116" t="s">
        <v>1493</v>
      </c>
      <c r="C5760" s="138">
        <v>41130</v>
      </c>
      <c r="D5760" s="139">
        <v>0.28000000000000003</v>
      </c>
      <c r="E5760" s="118">
        <v>1</v>
      </c>
      <c r="F5760" s="118" t="s">
        <v>1492</v>
      </c>
      <c r="G5760" s="113">
        <f>IF([Data da Aprovação]&lt;&gt;"ESTATUTÁRIO",YEAR([Data da Aprovação]),"")</f>
        <v>2012</v>
      </c>
      <c r="H5760" s="106">
        <f>Tabela9[[#This Row],[Valor do Provento R$]]/Tabela9[[#This Row],[Provento por 1 ou 1000 Ações]]</f>
        <v>0.28000000000000003</v>
      </c>
    </row>
    <row r="5761" spans="1:8">
      <c r="A5761" s="119" t="s">
        <v>1645</v>
      </c>
      <c r="B5761" s="117" t="s">
        <v>1493</v>
      </c>
      <c r="C5761" s="140">
        <v>41303</v>
      </c>
      <c r="D5761" s="141">
        <v>0.51500000000000001</v>
      </c>
      <c r="E5761" s="119">
        <v>1</v>
      </c>
      <c r="F5761" s="119" t="s">
        <v>1492</v>
      </c>
      <c r="G5761" s="114">
        <f>IF([Data da Aprovação]&lt;&gt;"ESTATUTÁRIO",YEAR([Data da Aprovação]),"")</f>
        <v>2013</v>
      </c>
      <c r="H5761" s="106">
        <f>Tabela9[[#This Row],[Valor do Provento R$]]/Tabela9[[#This Row],[Provento por 1 ou 1000 Ações]]</f>
        <v>0.51500000000000001</v>
      </c>
    </row>
    <row r="5762" spans="1:8">
      <c r="A5762" s="118" t="s">
        <v>1645</v>
      </c>
      <c r="B5762" s="116" t="s">
        <v>1493</v>
      </c>
      <c r="C5762" s="138">
        <v>41418</v>
      </c>
      <c r="D5762" s="139">
        <v>0.16350000000000001</v>
      </c>
      <c r="E5762" s="118">
        <v>1</v>
      </c>
      <c r="F5762" s="118" t="s">
        <v>1492</v>
      </c>
      <c r="G5762" s="113">
        <f>IF([Data da Aprovação]&lt;&gt;"ESTATUTÁRIO",YEAR([Data da Aprovação]),"")</f>
        <v>2013</v>
      </c>
      <c r="H5762" s="106">
        <f>Tabela9[[#This Row],[Valor do Provento R$]]/Tabela9[[#This Row],[Provento por 1 ou 1000 Ações]]</f>
        <v>0.16350000000000001</v>
      </c>
    </row>
    <row r="5763" spans="1:8">
      <c r="A5763" s="119" t="s">
        <v>1645</v>
      </c>
      <c r="B5763" s="117" t="s">
        <v>1493</v>
      </c>
      <c r="C5763" s="140">
        <v>41494</v>
      </c>
      <c r="D5763" s="141">
        <v>0.11650000000000001</v>
      </c>
      <c r="E5763" s="119">
        <v>1</v>
      </c>
      <c r="F5763" s="119" t="s">
        <v>1492</v>
      </c>
      <c r="G5763" s="114">
        <f>IF([Data da Aprovação]&lt;&gt;"ESTATUTÁRIO",YEAR([Data da Aprovação]),"")</f>
        <v>2013</v>
      </c>
      <c r="H5763" s="106">
        <f>Tabela9[[#This Row],[Valor do Provento R$]]/Tabela9[[#This Row],[Provento por 1 ou 1000 Ações]]</f>
        <v>0.11650000000000001</v>
      </c>
    </row>
    <row r="5764" spans="1:8">
      <c r="A5764" s="118" t="s">
        <v>1645</v>
      </c>
      <c r="B5764" s="116" t="s">
        <v>1493</v>
      </c>
      <c r="C5764" s="138">
        <v>41697</v>
      </c>
      <c r="D5764" s="139">
        <v>0.41</v>
      </c>
      <c r="E5764" s="118">
        <v>1</v>
      </c>
      <c r="F5764" s="118" t="s">
        <v>1492</v>
      </c>
      <c r="G5764" s="113">
        <f>IF([Data da Aprovação]&lt;&gt;"ESTATUTÁRIO",YEAR([Data da Aprovação]),"")</f>
        <v>2014</v>
      </c>
      <c r="H5764" s="106">
        <f>Tabela9[[#This Row],[Valor do Provento R$]]/Tabela9[[#This Row],[Provento por 1 ou 1000 Ações]]</f>
        <v>0.41</v>
      </c>
    </row>
    <row r="5765" spans="1:8">
      <c r="A5765" s="119" t="s">
        <v>1646</v>
      </c>
      <c r="B5765" s="117" t="s">
        <v>1488</v>
      </c>
      <c r="C5765" s="140">
        <v>35201</v>
      </c>
      <c r="D5765" s="141">
        <v>1.2985943999999999E-2</v>
      </c>
      <c r="E5765" s="119">
        <v>1000</v>
      </c>
      <c r="F5765" s="119" t="s">
        <v>1492</v>
      </c>
      <c r="G5765" s="114">
        <f>IF([Data da Aprovação]&lt;&gt;"ESTATUTÁRIO",YEAR([Data da Aprovação]),"")</f>
        <v>1996</v>
      </c>
      <c r="H5765" s="106">
        <f>Tabela9[[#This Row],[Valor do Provento R$]]/Tabela9[[#This Row],[Provento por 1 ou 1000 Ações]]</f>
        <v>1.2985943999999999E-5</v>
      </c>
    </row>
    <row r="5766" spans="1:8">
      <c r="A5766" s="118" t="s">
        <v>1646</v>
      </c>
      <c r="B5766" s="116" t="s">
        <v>1488</v>
      </c>
      <c r="C5766" s="138">
        <v>36220</v>
      </c>
      <c r="D5766" s="139">
        <v>0.169305751</v>
      </c>
      <c r="E5766" s="118">
        <v>1000</v>
      </c>
      <c r="F5766" s="118" t="s">
        <v>1492</v>
      </c>
      <c r="G5766" s="113">
        <f>IF([Data da Aprovação]&lt;&gt;"ESTATUTÁRIO",YEAR([Data da Aprovação]),"")</f>
        <v>1999</v>
      </c>
      <c r="H5766" s="106">
        <f>Tabela9[[#This Row],[Valor do Provento R$]]/Tabela9[[#This Row],[Provento por 1 ou 1000 Ações]]</f>
        <v>1.69305751E-4</v>
      </c>
    </row>
    <row r="5767" spans="1:8">
      <c r="A5767" s="119" t="s">
        <v>1646</v>
      </c>
      <c r="B5767" s="117" t="s">
        <v>1488</v>
      </c>
      <c r="C5767" s="140">
        <v>37006</v>
      </c>
      <c r="D5767" s="141">
        <v>4.4470000000000003E-2</v>
      </c>
      <c r="E5767" s="119">
        <v>1000</v>
      </c>
      <c r="F5767" s="119" t="s">
        <v>1492</v>
      </c>
      <c r="G5767" s="114">
        <f>IF([Data da Aprovação]&lt;&gt;"ESTATUTÁRIO",YEAR([Data da Aprovação]),"")</f>
        <v>2001</v>
      </c>
      <c r="H5767" s="106">
        <f>Tabela9[[#This Row],[Valor do Provento R$]]/Tabela9[[#This Row],[Provento por 1 ou 1000 Ações]]</f>
        <v>4.4469999999999999E-5</v>
      </c>
    </row>
    <row r="5768" spans="1:8">
      <c r="A5768" s="118" t="s">
        <v>1646</v>
      </c>
      <c r="B5768" s="116" t="s">
        <v>1488</v>
      </c>
      <c r="C5768" s="138">
        <v>37376</v>
      </c>
      <c r="D5768" s="139">
        <v>0.19388</v>
      </c>
      <c r="E5768" s="118">
        <v>1000</v>
      </c>
      <c r="F5768" s="118" t="s">
        <v>1492</v>
      </c>
      <c r="G5768" s="113">
        <f>IF([Data da Aprovação]&lt;&gt;"ESTATUTÁRIO",YEAR([Data da Aprovação]),"")</f>
        <v>2002</v>
      </c>
      <c r="H5768" s="106">
        <f>Tabela9[[#This Row],[Valor do Provento R$]]/Tabela9[[#This Row],[Provento por 1 ou 1000 Ações]]</f>
        <v>1.9388000000000001E-4</v>
      </c>
    </row>
    <row r="5769" spans="1:8">
      <c r="A5769" s="119" t="s">
        <v>1646</v>
      </c>
      <c r="B5769" s="117" t="s">
        <v>1488</v>
      </c>
      <c r="C5769" s="140">
        <v>38440</v>
      </c>
      <c r="D5769" s="141">
        <v>0.29880000000000001</v>
      </c>
      <c r="E5769" s="119">
        <v>1000</v>
      </c>
      <c r="F5769" s="119" t="s">
        <v>1492</v>
      </c>
      <c r="G5769" s="114">
        <f>IF([Data da Aprovação]&lt;&gt;"ESTATUTÁRIO",YEAR([Data da Aprovação]),"")</f>
        <v>2005</v>
      </c>
      <c r="H5769" s="106">
        <f>Tabela9[[#This Row],[Valor do Provento R$]]/Tabela9[[#This Row],[Provento por 1 ou 1000 Ações]]</f>
        <v>2.988E-4</v>
      </c>
    </row>
    <row r="5770" spans="1:8">
      <c r="A5770" s="118" t="s">
        <v>1646</v>
      </c>
      <c r="B5770" s="116" t="s">
        <v>1502</v>
      </c>
      <c r="C5770" s="138">
        <v>35201</v>
      </c>
      <c r="D5770" s="139">
        <v>0.86796713599999997</v>
      </c>
      <c r="E5770" s="118">
        <v>1000</v>
      </c>
      <c r="F5770" s="118" t="s">
        <v>1492</v>
      </c>
      <c r="G5770" s="113">
        <f>IF([Data da Aprovação]&lt;&gt;"ESTATUTÁRIO",YEAR([Data da Aprovação]),"")</f>
        <v>1996</v>
      </c>
      <c r="H5770" s="106">
        <f>Tabela9[[#This Row],[Valor do Provento R$]]/Tabela9[[#This Row],[Provento por 1 ou 1000 Ações]]</f>
        <v>8.6796713599999998E-4</v>
      </c>
    </row>
    <row r="5771" spans="1:8">
      <c r="A5771" s="119" t="s">
        <v>1646</v>
      </c>
      <c r="B5771" s="117" t="s">
        <v>1502</v>
      </c>
      <c r="C5771" s="140">
        <v>36220</v>
      </c>
      <c r="D5771" s="141">
        <v>0.87211394799999997</v>
      </c>
      <c r="E5771" s="119">
        <v>1000</v>
      </c>
      <c r="F5771" s="119" t="s">
        <v>1492</v>
      </c>
      <c r="G5771" s="114">
        <f>IF([Data da Aprovação]&lt;&gt;"ESTATUTÁRIO",YEAR([Data da Aprovação]),"")</f>
        <v>1999</v>
      </c>
      <c r="H5771" s="106">
        <f>Tabela9[[#This Row],[Valor do Provento R$]]/Tabela9[[#This Row],[Provento por 1 ou 1000 Ações]]</f>
        <v>8.72113948E-4</v>
      </c>
    </row>
    <row r="5772" spans="1:8">
      <c r="A5772" s="118" t="s">
        <v>1646</v>
      </c>
      <c r="B5772" s="116" t="s">
        <v>1502</v>
      </c>
      <c r="C5772" s="138">
        <v>37006</v>
      </c>
      <c r="D5772" s="139">
        <v>0.87211000000000005</v>
      </c>
      <c r="E5772" s="118">
        <v>1000</v>
      </c>
      <c r="F5772" s="118" t="s">
        <v>1492</v>
      </c>
      <c r="G5772" s="113">
        <f>IF([Data da Aprovação]&lt;&gt;"ESTATUTÁRIO",YEAR([Data da Aprovação]),"")</f>
        <v>2001</v>
      </c>
      <c r="H5772" s="106">
        <f>Tabela9[[#This Row],[Valor do Provento R$]]/Tabela9[[#This Row],[Provento por 1 ou 1000 Ações]]</f>
        <v>8.7211000000000005E-4</v>
      </c>
    </row>
    <row r="5773" spans="1:8">
      <c r="A5773" s="119" t="s">
        <v>1646</v>
      </c>
      <c r="B5773" s="117" t="s">
        <v>1502</v>
      </c>
      <c r="C5773" s="140">
        <v>37376</v>
      </c>
      <c r="D5773" s="141">
        <v>0.87211000000000005</v>
      </c>
      <c r="E5773" s="119">
        <v>1000</v>
      </c>
      <c r="F5773" s="119" t="s">
        <v>1492</v>
      </c>
      <c r="G5773" s="114">
        <f>IF([Data da Aprovação]&lt;&gt;"ESTATUTÁRIO",YEAR([Data da Aprovação]),"")</f>
        <v>2002</v>
      </c>
      <c r="H5773" s="106">
        <f>Tabela9[[#This Row],[Valor do Provento R$]]/Tabela9[[#This Row],[Provento por 1 ou 1000 Ações]]</f>
        <v>8.7211000000000005E-4</v>
      </c>
    </row>
    <row r="5774" spans="1:8">
      <c r="A5774" s="118" t="s">
        <v>1646</v>
      </c>
      <c r="B5774" s="116" t="s">
        <v>1502</v>
      </c>
      <c r="C5774" s="138">
        <v>38440</v>
      </c>
      <c r="D5774" s="139">
        <v>0.87211000000000005</v>
      </c>
      <c r="E5774" s="118">
        <v>1000</v>
      </c>
      <c r="F5774" s="118" t="s">
        <v>1492</v>
      </c>
      <c r="G5774" s="113">
        <f>IF([Data da Aprovação]&lt;&gt;"ESTATUTÁRIO",YEAR([Data da Aprovação]),"")</f>
        <v>2005</v>
      </c>
      <c r="H5774" s="106">
        <f>Tabela9[[#This Row],[Valor do Provento R$]]/Tabela9[[#This Row],[Provento por 1 ou 1000 Ações]]</f>
        <v>8.7211000000000005E-4</v>
      </c>
    </row>
    <row r="5775" spans="1:8">
      <c r="A5775" s="119" t="s">
        <v>1646</v>
      </c>
      <c r="B5775" s="117" t="s">
        <v>1503</v>
      </c>
      <c r="C5775" s="140">
        <v>35201</v>
      </c>
      <c r="D5775" s="141">
        <v>1.2985943999999999E-2</v>
      </c>
      <c r="E5775" s="119">
        <v>1000</v>
      </c>
      <c r="F5775" s="119" t="s">
        <v>1492</v>
      </c>
      <c r="G5775" s="114">
        <f>IF([Data da Aprovação]&lt;&gt;"ESTATUTÁRIO",YEAR([Data da Aprovação]),"")</f>
        <v>1996</v>
      </c>
      <c r="H5775" s="106">
        <f>Tabela9[[#This Row],[Valor do Provento R$]]/Tabela9[[#This Row],[Provento por 1 ou 1000 Ações]]</f>
        <v>1.2985943999999999E-5</v>
      </c>
    </row>
    <row r="5776" spans="1:8">
      <c r="A5776" s="118" t="s">
        <v>1646</v>
      </c>
      <c r="B5776" s="116" t="s">
        <v>1503</v>
      </c>
      <c r="C5776" s="138">
        <v>36220</v>
      </c>
      <c r="D5776" s="139">
        <v>0.18623632600000001</v>
      </c>
      <c r="E5776" s="118">
        <v>1000</v>
      </c>
      <c r="F5776" s="118" t="s">
        <v>1492</v>
      </c>
      <c r="G5776" s="113">
        <f>IF([Data da Aprovação]&lt;&gt;"ESTATUTÁRIO",YEAR([Data da Aprovação]),"")</f>
        <v>1999</v>
      </c>
      <c r="H5776" s="106">
        <f>Tabela9[[#This Row],[Valor do Provento R$]]/Tabela9[[#This Row],[Provento por 1 ou 1000 Ações]]</f>
        <v>1.86236326E-4</v>
      </c>
    </row>
    <row r="5777" spans="1:8">
      <c r="A5777" s="119" t="s">
        <v>1646</v>
      </c>
      <c r="B5777" s="117" t="s">
        <v>1503</v>
      </c>
      <c r="C5777" s="140">
        <v>37006</v>
      </c>
      <c r="D5777" s="141">
        <v>4.8919999999999998E-2</v>
      </c>
      <c r="E5777" s="119">
        <v>1000</v>
      </c>
      <c r="F5777" s="119" t="s">
        <v>1492</v>
      </c>
      <c r="G5777" s="114">
        <f>IF([Data da Aprovação]&lt;&gt;"ESTATUTÁRIO",YEAR([Data da Aprovação]),"")</f>
        <v>2001</v>
      </c>
      <c r="H5777" s="106">
        <f>Tabela9[[#This Row],[Valor do Provento R$]]/Tabela9[[#This Row],[Provento por 1 ou 1000 Ações]]</f>
        <v>4.8919999999999999E-5</v>
      </c>
    </row>
    <row r="5778" spans="1:8">
      <c r="A5778" s="118" t="s">
        <v>1646</v>
      </c>
      <c r="B5778" s="116" t="s">
        <v>1503</v>
      </c>
      <c r="C5778" s="138">
        <v>37376</v>
      </c>
      <c r="D5778" s="139">
        <v>0.21326999999999999</v>
      </c>
      <c r="E5778" s="118">
        <v>1000</v>
      </c>
      <c r="F5778" s="118" t="s">
        <v>1492</v>
      </c>
      <c r="G5778" s="113">
        <f>IF([Data da Aprovação]&lt;&gt;"ESTATUTÁRIO",YEAR([Data da Aprovação]),"")</f>
        <v>2002</v>
      </c>
      <c r="H5778" s="106">
        <f>Tabela9[[#This Row],[Valor do Provento R$]]/Tabela9[[#This Row],[Provento por 1 ou 1000 Ações]]</f>
        <v>2.1327E-4</v>
      </c>
    </row>
    <row r="5779" spans="1:8">
      <c r="A5779" s="119" t="s">
        <v>1646</v>
      </c>
      <c r="B5779" s="117" t="s">
        <v>1503</v>
      </c>
      <c r="C5779" s="140">
        <v>38440</v>
      </c>
      <c r="D5779" s="141">
        <v>0.32868000000000003</v>
      </c>
      <c r="E5779" s="119">
        <v>1000</v>
      </c>
      <c r="F5779" s="119" t="s">
        <v>1492</v>
      </c>
      <c r="G5779" s="114">
        <f>IF([Data da Aprovação]&lt;&gt;"ESTATUTÁRIO",YEAR([Data da Aprovação]),"")</f>
        <v>2005</v>
      </c>
      <c r="H5779" s="106">
        <f>Tabela9[[#This Row],[Valor do Provento R$]]/Tabela9[[#This Row],[Provento por 1 ou 1000 Ações]]</f>
        <v>3.2868000000000003E-4</v>
      </c>
    </row>
    <row r="5780" spans="1:8">
      <c r="A5780" s="118" t="s">
        <v>1647</v>
      </c>
      <c r="B5780" s="116" t="s">
        <v>1488</v>
      </c>
      <c r="C5780" s="138">
        <v>39931</v>
      </c>
      <c r="D5780" s="139">
        <v>7.0952000000000002</v>
      </c>
      <c r="E5780" s="118">
        <v>1</v>
      </c>
      <c r="F5780" s="118" t="s">
        <v>1492</v>
      </c>
      <c r="G5780" s="113">
        <f>IF([Data da Aprovação]&lt;&gt;"ESTATUTÁRIO",YEAR([Data da Aprovação]),"")</f>
        <v>2009</v>
      </c>
      <c r="H5780" s="106">
        <f>Tabela9[[#This Row],[Valor do Provento R$]]/Tabela9[[#This Row],[Provento por 1 ou 1000 Ações]]</f>
        <v>7.0952000000000002</v>
      </c>
    </row>
    <row r="5781" spans="1:8">
      <c r="A5781" s="119" t="s">
        <v>1648</v>
      </c>
      <c r="B5781" s="117" t="s">
        <v>1516</v>
      </c>
      <c r="C5781" s="140">
        <v>39177</v>
      </c>
      <c r="D5781" s="141">
        <v>1.6446400000000001</v>
      </c>
      <c r="E5781" s="119">
        <v>1</v>
      </c>
      <c r="F5781" s="119" t="s">
        <v>1492</v>
      </c>
      <c r="G5781" s="114">
        <f>IF([Data da Aprovação]&lt;&gt;"ESTATUTÁRIO",YEAR([Data da Aprovação]),"")</f>
        <v>2007</v>
      </c>
      <c r="H5781" s="106">
        <f>Tabela9[[#This Row],[Valor do Provento R$]]/Tabela9[[#This Row],[Provento por 1 ou 1000 Ações]]</f>
        <v>1.6446400000000001</v>
      </c>
    </row>
    <row r="5782" spans="1:8">
      <c r="A5782" s="118" t="s">
        <v>1648</v>
      </c>
      <c r="B5782" s="116" t="s">
        <v>1516</v>
      </c>
      <c r="C5782" s="138">
        <v>39442</v>
      </c>
      <c r="D5782" s="139">
        <v>0.21944</v>
      </c>
      <c r="E5782" s="118">
        <v>1</v>
      </c>
      <c r="F5782" s="118" t="s">
        <v>1489</v>
      </c>
      <c r="G5782" s="113">
        <f>IF([Data da Aprovação]&lt;&gt;"ESTATUTÁRIO",YEAR([Data da Aprovação]),"")</f>
        <v>2007</v>
      </c>
      <c r="H5782" s="106">
        <f>Tabela9[[#This Row],[Valor do Provento R$]]/Tabela9[[#This Row],[Provento por 1 ou 1000 Ações]]</f>
        <v>0.21944</v>
      </c>
    </row>
    <row r="5783" spans="1:8">
      <c r="A5783" s="119" t="s">
        <v>1648</v>
      </c>
      <c r="B5783" s="117" t="s">
        <v>1488</v>
      </c>
      <c r="C5783" s="140">
        <v>39177</v>
      </c>
      <c r="D5783" s="141">
        <v>0.54820999999999998</v>
      </c>
      <c r="E5783" s="119">
        <v>1</v>
      </c>
      <c r="F5783" s="119" t="s">
        <v>1492</v>
      </c>
      <c r="G5783" s="114">
        <f>IF([Data da Aprovação]&lt;&gt;"ESTATUTÁRIO",YEAR([Data da Aprovação]),"")</f>
        <v>2007</v>
      </c>
      <c r="H5783" s="106">
        <f>Tabela9[[#This Row],[Valor do Provento R$]]/Tabela9[[#This Row],[Provento por 1 ou 1000 Ações]]</f>
        <v>0.54820999999999998</v>
      </c>
    </row>
    <row r="5784" spans="1:8">
      <c r="A5784" s="118" t="s">
        <v>1648</v>
      </c>
      <c r="B5784" s="116" t="s">
        <v>1488</v>
      </c>
      <c r="C5784" s="138">
        <v>39442</v>
      </c>
      <c r="D5784" s="139">
        <v>7.3150000000000007E-2</v>
      </c>
      <c r="E5784" s="118">
        <v>1</v>
      </c>
      <c r="F5784" s="118" t="s">
        <v>1489</v>
      </c>
      <c r="G5784" s="113">
        <f>IF([Data da Aprovação]&lt;&gt;"ESTATUTÁRIO",YEAR([Data da Aprovação]),"")</f>
        <v>2007</v>
      </c>
      <c r="H5784" s="106">
        <f>Tabela9[[#This Row],[Valor do Provento R$]]/Tabela9[[#This Row],[Provento por 1 ou 1000 Ações]]</f>
        <v>7.3150000000000007E-2</v>
      </c>
    </row>
    <row r="5785" spans="1:8">
      <c r="A5785" s="119" t="s">
        <v>1648</v>
      </c>
      <c r="B5785" s="117" t="s">
        <v>1488</v>
      </c>
      <c r="C5785" s="140">
        <v>39555</v>
      </c>
      <c r="D5785" s="141">
        <v>1.2867500000000001</v>
      </c>
      <c r="E5785" s="119">
        <v>1</v>
      </c>
      <c r="F5785" s="119" t="s">
        <v>1492</v>
      </c>
      <c r="G5785" s="114">
        <f>IF([Data da Aprovação]&lt;&gt;"ESTATUTÁRIO",YEAR([Data da Aprovação]),"")</f>
        <v>2008</v>
      </c>
      <c r="H5785" s="106">
        <f>Tabela9[[#This Row],[Valor do Provento R$]]/Tabela9[[#This Row],[Provento por 1 ou 1000 Ações]]</f>
        <v>1.2867500000000001</v>
      </c>
    </row>
    <row r="5786" spans="1:8">
      <c r="A5786" s="118" t="s">
        <v>1648</v>
      </c>
      <c r="B5786" s="116" t="s">
        <v>1488</v>
      </c>
      <c r="C5786" s="138">
        <v>39804</v>
      </c>
      <c r="D5786" s="139">
        <v>0.1123175</v>
      </c>
      <c r="E5786" s="118">
        <v>1</v>
      </c>
      <c r="F5786" s="118" t="s">
        <v>1489</v>
      </c>
      <c r="G5786" s="113">
        <f>IF([Data da Aprovação]&lt;&gt;"ESTATUTÁRIO",YEAR([Data da Aprovação]),"")</f>
        <v>2008</v>
      </c>
      <c r="H5786" s="106">
        <f>Tabela9[[#This Row],[Valor do Provento R$]]/Tabela9[[#This Row],[Provento por 1 ou 1000 Ações]]</f>
        <v>0.1123175</v>
      </c>
    </row>
    <row r="5787" spans="1:8">
      <c r="A5787" s="119" t="s">
        <v>1648</v>
      </c>
      <c r="B5787" s="117" t="s">
        <v>1488</v>
      </c>
      <c r="C5787" s="140">
        <v>39892</v>
      </c>
      <c r="D5787" s="141">
        <v>0.82228509999999999</v>
      </c>
      <c r="E5787" s="119">
        <v>1</v>
      </c>
      <c r="F5787" s="119" t="s">
        <v>1492</v>
      </c>
      <c r="G5787" s="114">
        <f>IF([Data da Aprovação]&lt;&gt;"ESTATUTÁRIO",YEAR([Data da Aprovação]),"")</f>
        <v>2009</v>
      </c>
      <c r="H5787" s="106">
        <f>Tabela9[[#This Row],[Valor do Provento R$]]/Tabela9[[#This Row],[Provento por 1 ou 1000 Ações]]</f>
        <v>0.82228509999999999</v>
      </c>
    </row>
    <row r="5788" spans="1:8">
      <c r="A5788" s="118" t="s">
        <v>1648</v>
      </c>
      <c r="B5788" s="116" t="s">
        <v>1488</v>
      </c>
      <c r="C5788" s="138">
        <v>39892</v>
      </c>
      <c r="D5788" s="139">
        <v>0.86174170000000005</v>
      </c>
      <c r="E5788" s="118">
        <v>1</v>
      </c>
      <c r="F5788" s="118" t="s">
        <v>1492</v>
      </c>
      <c r="G5788" s="113">
        <f>IF([Data da Aprovação]&lt;&gt;"ESTATUTÁRIO",YEAR([Data da Aprovação]),"")</f>
        <v>2009</v>
      </c>
      <c r="H5788" s="106">
        <f>Tabela9[[#This Row],[Valor do Provento R$]]/Tabela9[[#This Row],[Provento por 1 ou 1000 Ações]]</f>
        <v>0.86174170000000005</v>
      </c>
    </row>
    <row r="5789" spans="1:8">
      <c r="A5789" s="119" t="s">
        <v>1648</v>
      </c>
      <c r="B5789" s="117" t="s">
        <v>1488</v>
      </c>
      <c r="C5789" s="140">
        <v>39892</v>
      </c>
      <c r="D5789" s="141">
        <v>0.1132309</v>
      </c>
      <c r="E5789" s="119">
        <v>1</v>
      </c>
      <c r="F5789" s="119" t="s">
        <v>1492</v>
      </c>
      <c r="G5789" s="114">
        <f>IF([Data da Aprovação]&lt;&gt;"ESTATUTÁRIO",YEAR([Data da Aprovação]),"")</f>
        <v>2009</v>
      </c>
      <c r="H5789" s="106">
        <f>Tabela9[[#This Row],[Valor do Provento R$]]/Tabela9[[#This Row],[Provento por 1 ou 1000 Ações]]</f>
        <v>0.1132309</v>
      </c>
    </row>
    <row r="5790" spans="1:8">
      <c r="A5790" s="118" t="s">
        <v>1648</v>
      </c>
      <c r="B5790" s="116" t="s">
        <v>1488</v>
      </c>
      <c r="C5790" s="138">
        <v>39892</v>
      </c>
      <c r="D5790" s="139">
        <v>0.77777339999999995</v>
      </c>
      <c r="E5790" s="118">
        <v>1</v>
      </c>
      <c r="F5790" s="118" t="s">
        <v>1499</v>
      </c>
      <c r="G5790" s="113">
        <f>IF([Data da Aprovação]&lt;&gt;"ESTATUTÁRIO",YEAR([Data da Aprovação]),"")</f>
        <v>2009</v>
      </c>
      <c r="H5790" s="106">
        <f>Tabela9[[#This Row],[Valor do Provento R$]]/Tabela9[[#This Row],[Provento por 1 ou 1000 Ações]]</f>
        <v>0.77777339999999995</v>
      </c>
    </row>
    <row r="5791" spans="1:8">
      <c r="A5791" s="119" t="s">
        <v>1648</v>
      </c>
      <c r="B5791" s="117" t="s">
        <v>1488</v>
      </c>
      <c r="C5791" s="140">
        <v>40170</v>
      </c>
      <c r="D5791" s="141">
        <v>7.0000000000000007E-2</v>
      </c>
      <c r="E5791" s="119">
        <v>1</v>
      </c>
      <c r="F5791" s="119" t="s">
        <v>1489</v>
      </c>
      <c r="G5791" s="114">
        <f>IF([Data da Aprovação]&lt;&gt;"ESTATUTÁRIO",YEAR([Data da Aprovação]),"")</f>
        <v>2009</v>
      </c>
      <c r="H5791" s="106">
        <f>Tabela9[[#This Row],[Valor do Provento R$]]/Tabela9[[#This Row],[Provento por 1 ou 1000 Ações]]</f>
        <v>7.0000000000000007E-2</v>
      </c>
    </row>
    <row r="5792" spans="1:8">
      <c r="A5792" s="118" t="s">
        <v>1648</v>
      </c>
      <c r="B5792" s="116" t="s">
        <v>1488</v>
      </c>
      <c r="C5792" s="138">
        <v>40297</v>
      </c>
      <c r="D5792" s="139">
        <v>0.4</v>
      </c>
      <c r="E5792" s="118">
        <v>1</v>
      </c>
      <c r="F5792" s="118" t="s">
        <v>1492</v>
      </c>
      <c r="G5792" s="113">
        <f>IF([Data da Aprovação]&lt;&gt;"ESTATUTÁRIO",YEAR([Data da Aprovação]),"")</f>
        <v>2010</v>
      </c>
      <c r="H5792" s="106">
        <f>Tabela9[[#This Row],[Valor do Provento R$]]/Tabela9[[#This Row],[Provento por 1 ou 1000 Ações]]</f>
        <v>0.4</v>
      </c>
    </row>
    <row r="5793" spans="1:8">
      <c r="A5793" s="119" t="s">
        <v>1648</v>
      </c>
      <c r="B5793" s="117" t="s">
        <v>1488</v>
      </c>
      <c r="C5793" s="140">
        <v>40662</v>
      </c>
      <c r="D5793" s="141">
        <v>1.5176000000000001</v>
      </c>
      <c r="E5793" s="119">
        <v>1</v>
      </c>
      <c r="F5793" s="119" t="s">
        <v>1492</v>
      </c>
      <c r="G5793" s="114">
        <f>IF([Data da Aprovação]&lt;&gt;"ESTATUTÁRIO",YEAR([Data da Aprovação]),"")</f>
        <v>2011</v>
      </c>
      <c r="H5793" s="106">
        <f>Tabela9[[#This Row],[Valor do Provento R$]]/Tabela9[[#This Row],[Provento por 1 ou 1000 Ações]]</f>
        <v>1.5176000000000001</v>
      </c>
    </row>
    <row r="5794" spans="1:8">
      <c r="A5794" s="118" t="s">
        <v>1648</v>
      </c>
      <c r="B5794" s="116" t="s">
        <v>1488</v>
      </c>
      <c r="C5794" s="138">
        <v>40662</v>
      </c>
      <c r="D5794" s="139">
        <v>0.28239999999999998</v>
      </c>
      <c r="E5794" s="118">
        <v>1</v>
      </c>
      <c r="F5794" s="118" t="s">
        <v>1492</v>
      </c>
      <c r="G5794" s="113">
        <f>IF([Data da Aprovação]&lt;&gt;"ESTATUTÁRIO",YEAR([Data da Aprovação]),"")</f>
        <v>2011</v>
      </c>
      <c r="H5794" s="106">
        <f>Tabela9[[#This Row],[Valor do Provento R$]]/Tabela9[[#This Row],[Provento por 1 ou 1000 Ações]]</f>
        <v>0.28239999999999998</v>
      </c>
    </row>
    <row r="5795" spans="1:8">
      <c r="A5795" s="119" t="s">
        <v>1648</v>
      </c>
      <c r="B5795" s="117" t="s">
        <v>1488</v>
      </c>
      <c r="C5795" s="140">
        <v>40987</v>
      </c>
      <c r="D5795" s="141">
        <v>0.15333333332999999</v>
      </c>
      <c r="E5795" s="119">
        <v>1</v>
      </c>
      <c r="F5795" s="119" t="s">
        <v>1492</v>
      </c>
      <c r="G5795" s="114">
        <f>IF([Data da Aprovação]&lt;&gt;"ESTATUTÁRIO",YEAR([Data da Aprovação]),"")</f>
        <v>2012</v>
      </c>
      <c r="H5795" s="106">
        <f>Tabela9[[#This Row],[Valor do Provento R$]]/Tabela9[[#This Row],[Provento por 1 ou 1000 Ações]]</f>
        <v>0.15333333332999999</v>
      </c>
    </row>
    <row r="5796" spans="1:8">
      <c r="A5796" s="118" t="s">
        <v>1648</v>
      </c>
      <c r="B5796" s="116" t="s">
        <v>1488</v>
      </c>
      <c r="C5796" s="138">
        <v>40987</v>
      </c>
      <c r="D5796" s="139">
        <v>0.15333333332999999</v>
      </c>
      <c r="E5796" s="118">
        <v>1</v>
      </c>
      <c r="F5796" s="118" t="s">
        <v>1492</v>
      </c>
      <c r="G5796" s="113">
        <f>IF([Data da Aprovação]&lt;&gt;"ESTATUTÁRIO",YEAR([Data da Aprovação]),"")</f>
        <v>2012</v>
      </c>
      <c r="H5796" s="106">
        <f>Tabela9[[#This Row],[Valor do Provento R$]]/Tabela9[[#This Row],[Provento por 1 ou 1000 Ações]]</f>
        <v>0.15333333332999999</v>
      </c>
    </row>
    <row r="5797" spans="1:8">
      <c r="A5797" s="119" t="s">
        <v>1648</v>
      </c>
      <c r="B5797" s="117" t="s">
        <v>1488</v>
      </c>
      <c r="C5797" s="140">
        <v>40987</v>
      </c>
      <c r="D5797" s="141">
        <v>0.15333333333999999</v>
      </c>
      <c r="E5797" s="119">
        <v>1</v>
      </c>
      <c r="F5797" s="119" t="s">
        <v>1492</v>
      </c>
      <c r="G5797" s="114">
        <f>IF([Data da Aprovação]&lt;&gt;"ESTATUTÁRIO",YEAR([Data da Aprovação]),"")</f>
        <v>2012</v>
      </c>
      <c r="H5797" s="106">
        <f>Tabela9[[#This Row],[Valor do Provento R$]]/Tabela9[[#This Row],[Provento por 1 ou 1000 Ações]]</f>
        <v>0.15333333333999999</v>
      </c>
    </row>
    <row r="5798" spans="1:8">
      <c r="A5798" s="118" t="s">
        <v>1648</v>
      </c>
      <c r="B5798" s="116" t="s">
        <v>1488</v>
      </c>
      <c r="C5798" s="138">
        <v>41394</v>
      </c>
      <c r="D5798" s="139">
        <v>8.5000000000000006E-2</v>
      </c>
      <c r="E5798" s="118">
        <v>1</v>
      </c>
      <c r="F5798" s="118" t="s">
        <v>1492</v>
      </c>
      <c r="G5798" s="113">
        <f>IF([Data da Aprovação]&lt;&gt;"ESTATUTÁRIO",YEAR([Data da Aprovação]),"")</f>
        <v>2013</v>
      </c>
      <c r="H5798" s="106">
        <f>Tabela9[[#This Row],[Valor do Provento R$]]/Tabela9[[#This Row],[Provento por 1 ou 1000 Ações]]</f>
        <v>8.5000000000000006E-2</v>
      </c>
    </row>
    <row r="5799" spans="1:8">
      <c r="A5799" s="119" t="s">
        <v>1648</v>
      </c>
      <c r="B5799" s="117" t="s">
        <v>1488</v>
      </c>
      <c r="C5799" s="140">
        <v>41394</v>
      </c>
      <c r="D5799" s="141">
        <v>8.5000000000000006E-2</v>
      </c>
      <c r="E5799" s="119">
        <v>1</v>
      </c>
      <c r="F5799" s="119" t="s">
        <v>1492</v>
      </c>
      <c r="G5799" s="114">
        <f>IF([Data da Aprovação]&lt;&gt;"ESTATUTÁRIO",YEAR([Data da Aprovação]),"")</f>
        <v>2013</v>
      </c>
      <c r="H5799" s="106">
        <f>Tabela9[[#This Row],[Valor do Provento R$]]/Tabela9[[#This Row],[Provento por 1 ou 1000 Ações]]</f>
        <v>8.5000000000000006E-2</v>
      </c>
    </row>
    <row r="5800" spans="1:8">
      <c r="A5800" s="118" t="s">
        <v>1648</v>
      </c>
      <c r="B5800" s="116" t="s">
        <v>1490</v>
      </c>
      <c r="C5800" s="138">
        <v>39177</v>
      </c>
      <c r="D5800" s="139">
        <v>0.54820999999999998</v>
      </c>
      <c r="E5800" s="118">
        <v>1</v>
      </c>
      <c r="F5800" s="118" t="s">
        <v>1492</v>
      </c>
      <c r="G5800" s="113">
        <f>IF([Data da Aprovação]&lt;&gt;"ESTATUTÁRIO",YEAR([Data da Aprovação]),"")</f>
        <v>2007</v>
      </c>
      <c r="H5800" s="106">
        <f>Tabela9[[#This Row],[Valor do Provento R$]]/Tabela9[[#This Row],[Provento por 1 ou 1000 Ações]]</f>
        <v>0.54820999999999998</v>
      </c>
    </row>
    <row r="5801" spans="1:8">
      <c r="A5801" s="119" t="s">
        <v>1648</v>
      </c>
      <c r="B5801" s="117" t="s">
        <v>1490</v>
      </c>
      <c r="C5801" s="140">
        <v>39442</v>
      </c>
      <c r="D5801" s="141">
        <v>7.3150000000000007E-2</v>
      </c>
      <c r="E5801" s="119">
        <v>1</v>
      </c>
      <c r="F5801" s="119" t="s">
        <v>1489</v>
      </c>
      <c r="G5801" s="114">
        <f>IF([Data da Aprovação]&lt;&gt;"ESTATUTÁRIO",YEAR([Data da Aprovação]),"")</f>
        <v>2007</v>
      </c>
      <c r="H5801" s="106">
        <f>Tabela9[[#This Row],[Valor do Provento R$]]/Tabela9[[#This Row],[Provento por 1 ou 1000 Ações]]</f>
        <v>7.3150000000000007E-2</v>
      </c>
    </row>
    <row r="5802" spans="1:8">
      <c r="A5802" s="118" t="s">
        <v>1649</v>
      </c>
      <c r="B5802" s="116" t="s">
        <v>1488</v>
      </c>
      <c r="C5802" s="138">
        <v>35538</v>
      </c>
      <c r="D5802" s="139">
        <v>6.69</v>
      </c>
      <c r="E5802" s="118">
        <v>1</v>
      </c>
      <c r="F5802" s="118" t="s">
        <v>1492</v>
      </c>
      <c r="G5802" s="113">
        <f>IF([Data da Aprovação]&lt;&gt;"ESTATUTÁRIO",YEAR([Data da Aprovação]),"")</f>
        <v>1997</v>
      </c>
      <c r="H5802" s="106">
        <f>Tabela9[[#This Row],[Valor do Provento R$]]/Tabela9[[#This Row],[Provento por 1 ou 1000 Ações]]</f>
        <v>6.69</v>
      </c>
    </row>
    <row r="5803" spans="1:8">
      <c r="A5803" s="119" t="s">
        <v>1649</v>
      </c>
      <c r="B5803" s="117" t="s">
        <v>1488</v>
      </c>
      <c r="C5803" s="140">
        <v>35878</v>
      </c>
      <c r="D5803" s="141">
        <v>4.4633000000000003</v>
      </c>
      <c r="E5803" s="119">
        <v>1</v>
      </c>
      <c r="F5803" s="119" t="s">
        <v>1492</v>
      </c>
      <c r="G5803" s="114">
        <f>IF([Data da Aprovação]&lt;&gt;"ESTATUTÁRIO",YEAR([Data da Aprovação]),"")</f>
        <v>1998</v>
      </c>
      <c r="H5803" s="106">
        <f>Tabela9[[#This Row],[Valor do Provento R$]]/Tabela9[[#This Row],[Provento por 1 ou 1000 Ações]]</f>
        <v>4.4633000000000003</v>
      </c>
    </row>
    <row r="5804" spans="1:8">
      <c r="A5804" s="118" t="s">
        <v>1649</v>
      </c>
      <c r="B5804" s="116" t="s">
        <v>1488</v>
      </c>
      <c r="C5804" s="138">
        <v>36220</v>
      </c>
      <c r="D5804" s="139">
        <v>12</v>
      </c>
      <c r="E5804" s="118">
        <v>1</v>
      </c>
      <c r="F5804" s="118" t="s">
        <v>1492</v>
      </c>
      <c r="G5804" s="113">
        <f>IF([Data da Aprovação]&lt;&gt;"ESTATUTÁRIO",YEAR([Data da Aprovação]),"")</f>
        <v>1999</v>
      </c>
      <c r="H5804" s="106">
        <f>Tabela9[[#This Row],[Valor do Provento R$]]/Tabela9[[#This Row],[Provento por 1 ou 1000 Ações]]</f>
        <v>12</v>
      </c>
    </row>
    <row r="5805" spans="1:8">
      <c r="A5805" s="119" t="s">
        <v>1649</v>
      </c>
      <c r="B5805" s="117" t="s">
        <v>1488</v>
      </c>
      <c r="C5805" s="140">
        <v>37005</v>
      </c>
      <c r="D5805" s="141">
        <v>2.910199</v>
      </c>
      <c r="E5805" s="119">
        <v>1</v>
      </c>
      <c r="F5805" s="119" t="s">
        <v>1492</v>
      </c>
      <c r="G5805" s="114">
        <f>IF([Data da Aprovação]&lt;&gt;"ESTATUTÁRIO",YEAR([Data da Aprovação]),"")</f>
        <v>2001</v>
      </c>
      <c r="H5805" s="106">
        <f>Tabela9[[#This Row],[Valor do Provento R$]]/Tabela9[[#This Row],[Provento por 1 ou 1000 Ações]]</f>
        <v>2.910199</v>
      </c>
    </row>
    <row r="5806" spans="1:8">
      <c r="A5806" s="118" t="s">
        <v>1649</v>
      </c>
      <c r="B5806" s="116" t="s">
        <v>1488</v>
      </c>
      <c r="C5806" s="138">
        <v>38076</v>
      </c>
      <c r="D5806" s="139">
        <v>9.2335480000000008</v>
      </c>
      <c r="E5806" s="118">
        <v>1</v>
      </c>
      <c r="F5806" s="118" t="s">
        <v>1492</v>
      </c>
      <c r="G5806" s="113">
        <f>IF([Data da Aprovação]&lt;&gt;"ESTATUTÁRIO",YEAR([Data da Aprovação]),"")</f>
        <v>2004</v>
      </c>
      <c r="H5806" s="106">
        <f>Tabela9[[#This Row],[Valor do Provento R$]]/Tabela9[[#This Row],[Provento por 1 ou 1000 Ações]]</f>
        <v>9.2335480000000008</v>
      </c>
    </row>
    <row r="5807" spans="1:8">
      <c r="A5807" s="119" t="s">
        <v>1649</v>
      </c>
      <c r="B5807" s="117" t="s">
        <v>1488</v>
      </c>
      <c r="C5807" s="140">
        <v>38076</v>
      </c>
      <c r="D5807" s="141">
        <v>9.9999999999999995E-7</v>
      </c>
      <c r="E5807" s="119">
        <v>1</v>
      </c>
      <c r="F5807" s="119" t="s">
        <v>1496</v>
      </c>
      <c r="G5807" s="114">
        <f>IF([Data da Aprovação]&lt;&gt;"ESTATUTÁRIO",YEAR([Data da Aprovação]),"")</f>
        <v>2004</v>
      </c>
      <c r="H5807" s="106">
        <f>Tabela9[[#This Row],[Valor do Provento R$]]/Tabela9[[#This Row],[Provento por 1 ou 1000 Ações]]</f>
        <v>9.9999999999999995E-7</v>
      </c>
    </row>
    <row r="5808" spans="1:8">
      <c r="A5808" s="118" t="s">
        <v>1649</v>
      </c>
      <c r="B5808" s="116" t="s">
        <v>1488</v>
      </c>
      <c r="C5808" s="138">
        <v>38441</v>
      </c>
      <c r="D5808" s="139">
        <v>8.1572999999999993</v>
      </c>
      <c r="E5808" s="118">
        <v>1</v>
      </c>
      <c r="F5808" s="118" t="s">
        <v>1492</v>
      </c>
      <c r="G5808" s="113">
        <f>IF([Data da Aprovação]&lt;&gt;"ESTATUTÁRIO",YEAR([Data da Aprovação]),"")</f>
        <v>2005</v>
      </c>
      <c r="H5808" s="106">
        <f>Tabela9[[#This Row],[Valor do Provento R$]]/Tabela9[[#This Row],[Provento por 1 ou 1000 Ações]]</f>
        <v>8.1572999999999993</v>
      </c>
    </row>
    <row r="5809" spans="1:8">
      <c r="A5809" s="119" t="s">
        <v>1649</v>
      </c>
      <c r="B5809" s="117" t="s">
        <v>1488</v>
      </c>
      <c r="C5809" s="140">
        <v>38441</v>
      </c>
      <c r="D5809" s="141">
        <v>1E-4</v>
      </c>
      <c r="E5809" s="119">
        <v>1</v>
      </c>
      <c r="F5809" s="119" t="s">
        <v>1496</v>
      </c>
      <c r="G5809" s="114">
        <f>IF([Data da Aprovação]&lt;&gt;"ESTATUTÁRIO",YEAR([Data da Aprovação]),"")</f>
        <v>2005</v>
      </c>
      <c r="H5809" s="106">
        <f>Tabela9[[#This Row],[Valor do Provento R$]]/Tabela9[[#This Row],[Provento por 1 ou 1000 Ações]]</f>
        <v>1E-4</v>
      </c>
    </row>
    <row r="5810" spans="1:8">
      <c r="A5810" s="118" t="s">
        <v>1650</v>
      </c>
      <c r="B5810" s="116" t="s">
        <v>1488</v>
      </c>
      <c r="C5810" s="138">
        <v>35179</v>
      </c>
      <c r="D5810" s="139">
        <v>7.0000000000000007E-2</v>
      </c>
      <c r="E5810" s="118">
        <v>1</v>
      </c>
      <c r="F5810" s="118" t="s">
        <v>1492</v>
      </c>
      <c r="G5810" s="113">
        <f>IF([Data da Aprovação]&lt;&gt;"ESTATUTÁRIO",YEAR([Data da Aprovação]),"")</f>
        <v>1996</v>
      </c>
      <c r="H5810" s="106">
        <f>Tabela9[[#This Row],[Valor do Provento R$]]/Tabela9[[#This Row],[Provento por 1 ou 1000 Ações]]</f>
        <v>7.0000000000000007E-2</v>
      </c>
    </row>
    <row r="5811" spans="1:8">
      <c r="A5811" s="119" t="s">
        <v>1650</v>
      </c>
      <c r="B5811" s="117" t="s">
        <v>1488</v>
      </c>
      <c r="C5811" s="140">
        <v>35550</v>
      </c>
      <c r="D5811" s="141">
        <v>0.01</v>
      </c>
      <c r="E5811" s="119">
        <v>1</v>
      </c>
      <c r="F5811" s="119" t="s">
        <v>1492</v>
      </c>
      <c r="G5811" s="114">
        <f>IF([Data da Aprovação]&lt;&gt;"ESTATUTÁRIO",YEAR([Data da Aprovação]),"")</f>
        <v>1997</v>
      </c>
      <c r="H5811" s="106">
        <f>Tabela9[[#This Row],[Valor do Provento R$]]/Tabela9[[#This Row],[Provento por 1 ou 1000 Ações]]</f>
        <v>0.01</v>
      </c>
    </row>
    <row r="5812" spans="1:8">
      <c r="A5812" s="118" t="s">
        <v>1650</v>
      </c>
      <c r="B5812" s="116" t="s">
        <v>1488</v>
      </c>
      <c r="C5812" s="138">
        <v>35912</v>
      </c>
      <c r="D5812" s="139">
        <v>2.0799999999999999E-2</v>
      </c>
      <c r="E5812" s="118">
        <v>1</v>
      </c>
      <c r="F5812" s="118" t="s">
        <v>1492</v>
      </c>
      <c r="G5812" s="113">
        <f>IF([Data da Aprovação]&lt;&gt;"ESTATUTÁRIO",YEAR([Data da Aprovação]),"")</f>
        <v>1998</v>
      </c>
      <c r="H5812" s="106">
        <f>Tabela9[[#This Row],[Valor do Provento R$]]/Tabela9[[#This Row],[Provento por 1 ou 1000 Ações]]</f>
        <v>2.0799999999999999E-2</v>
      </c>
    </row>
    <row r="5813" spans="1:8">
      <c r="A5813" s="119" t="s">
        <v>1650</v>
      </c>
      <c r="B5813" s="117" t="s">
        <v>1488</v>
      </c>
      <c r="C5813" s="140">
        <v>37974</v>
      </c>
      <c r="D5813" s="141">
        <v>0.19470000000000001</v>
      </c>
      <c r="E5813" s="119">
        <v>1</v>
      </c>
      <c r="F5813" s="119" t="s">
        <v>1489</v>
      </c>
      <c r="G5813" s="114">
        <f>IF([Data da Aprovação]&lt;&gt;"ESTATUTÁRIO",YEAR([Data da Aprovação]),"")</f>
        <v>2003</v>
      </c>
      <c r="H5813" s="106">
        <f>Tabela9[[#This Row],[Valor do Provento R$]]/Tabela9[[#This Row],[Provento por 1 ou 1000 Ações]]</f>
        <v>0.19470000000000001</v>
      </c>
    </row>
    <row r="5814" spans="1:8">
      <c r="A5814" s="118" t="s">
        <v>1650</v>
      </c>
      <c r="B5814" s="116" t="s">
        <v>1488</v>
      </c>
      <c r="C5814" s="138">
        <v>37974</v>
      </c>
      <c r="D5814" s="139">
        <v>8.8999999999999999E-3</v>
      </c>
      <c r="E5814" s="118">
        <v>1</v>
      </c>
      <c r="F5814" s="118" t="s">
        <v>1496</v>
      </c>
      <c r="G5814" s="113">
        <f>IF([Data da Aprovação]&lt;&gt;"ESTATUTÁRIO",YEAR([Data da Aprovação]),"")</f>
        <v>2003</v>
      </c>
      <c r="H5814" s="106">
        <f>Tabela9[[#This Row],[Valor do Provento R$]]/Tabela9[[#This Row],[Provento por 1 ou 1000 Ações]]</f>
        <v>8.8999999999999999E-3</v>
      </c>
    </row>
    <row r="5815" spans="1:8">
      <c r="A5815" s="119" t="s">
        <v>1650</v>
      </c>
      <c r="B5815" s="117" t="s">
        <v>1488</v>
      </c>
      <c r="C5815" s="140">
        <v>38093</v>
      </c>
      <c r="D5815" s="141">
        <v>2.87E-2</v>
      </c>
      <c r="E5815" s="119">
        <v>1</v>
      </c>
      <c r="F5815" s="119" t="s">
        <v>1492</v>
      </c>
      <c r="G5815" s="114">
        <f>IF([Data da Aprovação]&lt;&gt;"ESTATUTÁRIO",YEAR([Data da Aprovação]),"")</f>
        <v>2004</v>
      </c>
      <c r="H5815" s="106">
        <f>Tabela9[[#This Row],[Valor do Provento R$]]/Tabela9[[#This Row],[Provento por 1 ou 1000 Ações]]</f>
        <v>2.87E-2</v>
      </c>
    </row>
    <row r="5816" spans="1:8">
      <c r="A5816" s="118" t="s">
        <v>1650</v>
      </c>
      <c r="B5816" s="116" t="s">
        <v>1488</v>
      </c>
      <c r="C5816" s="138">
        <v>38093</v>
      </c>
      <c r="D5816" s="139">
        <v>1.2999999999999999E-3</v>
      </c>
      <c r="E5816" s="118">
        <v>1</v>
      </c>
      <c r="F5816" s="118" t="s">
        <v>1496</v>
      </c>
      <c r="G5816" s="113">
        <f>IF([Data da Aprovação]&lt;&gt;"ESTATUTÁRIO",YEAR([Data da Aprovação]),"")</f>
        <v>2004</v>
      </c>
      <c r="H5816" s="106">
        <f>Tabela9[[#This Row],[Valor do Provento R$]]/Tabela9[[#This Row],[Provento por 1 ou 1000 Ações]]</f>
        <v>1.2999999999999999E-3</v>
      </c>
    </row>
    <row r="5817" spans="1:8">
      <c r="A5817" s="119" t="s">
        <v>1650</v>
      </c>
      <c r="B5817" s="117" t="s">
        <v>1488</v>
      </c>
      <c r="C5817" s="140">
        <v>38386</v>
      </c>
      <c r="D5817" s="141">
        <v>0.16741651599999999</v>
      </c>
      <c r="E5817" s="119">
        <v>1</v>
      </c>
      <c r="F5817" s="119" t="s">
        <v>1489</v>
      </c>
      <c r="G5817" s="114">
        <f>IF([Data da Aprovação]&lt;&gt;"ESTATUTÁRIO",YEAR([Data da Aprovação]),"")</f>
        <v>2005</v>
      </c>
      <c r="H5817" s="106">
        <f>Tabela9[[#This Row],[Valor do Provento R$]]/Tabela9[[#This Row],[Provento por 1 ou 1000 Ações]]</f>
        <v>0.16741651599999999</v>
      </c>
    </row>
    <row r="5818" spans="1:8">
      <c r="A5818" s="118" t="s">
        <v>1650</v>
      </c>
      <c r="B5818" s="116" t="s">
        <v>1488</v>
      </c>
      <c r="C5818" s="138">
        <v>38386</v>
      </c>
      <c r="D5818" s="139">
        <v>2.65299E-3</v>
      </c>
      <c r="E5818" s="118">
        <v>1</v>
      </c>
      <c r="F5818" s="118" t="s">
        <v>1496</v>
      </c>
      <c r="G5818" s="113">
        <f>IF([Data da Aprovação]&lt;&gt;"ESTATUTÁRIO",YEAR([Data da Aprovação]),"")</f>
        <v>2005</v>
      </c>
      <c r="H5818" s="106">
        <f>Tabela9[[#This Row],[Valor do Provento R$]]/Tabela9[[#This Row],[Provento por 1 ou 1000 Ações]]</f>
        <v>2.65299E-3</v>
      </c>
    </row>
    <row r="5819" spans="1:8">
      <c r="A5819" s="119" t="s">
        <v>1650</v>
      </c>
      <c r="B5819" s="117" t="s">
        <v>1488</v>
      </c>
      <c r="C5819" s="140">
        <v>38411</v>
      </c>
      <c r="D5819" s="141">
        <v>3.1426804000000003E-2</v>
      </c>
      <c r="E5819" s="119">
        <v>1</v>
      </c>
      <c r="F5819" s="119" t="s">
        <v>1489</v>
      </c>
      <c r="G5819" s="114">
        <f>IF([Data da Aprovação]&lt;&gt;"ESTATUTÁRIO",YEAR([Data da Aprovação]),"")</f>
        <v>2005</v>
      </c>
      <c r="H5819" s="106">
        <f>Tabela9[[#This Row],[Valor do Provento R$]]/Tabela9[[#This Row],[Provento por 1 ou 1000 Ações]]</f>
        <v>3.1426804000000003E-2</v>
      </c>
    </row>
    <row r="5820" spans="1:8">
      <c r="A5820" s="118" t="s">
        <v>1650</v>
      </c>
      <c r="B5820" s="116" t="s">
        <v>1488</v>
      </c>
      <c r="C5820" s="138">
        <v>38411</v>
      </c>
      <c r="D5820" s="139">
        <v>4.3438500000000002E-4</v>
      </c>
      <c r="E5820" s="118">
        <v>1</v>
      </c>
      <c r="F5820" s="118" t="s">
        <v>1496</v>
      </c>
      <c r="G5820" s="113">
        <f>IF([Data da Aprovação]&lt;&gt;"ESTATUTÁRIO",YEAR([Data da Aprovação]),"")</f>
        <v>2005</v>
      </c>
      <c r="H5820" s="106">
        <f>Tabela9[[#This Row],[Valor do Provento R$]]/Tabela9[[#This Row],[Provento por 1 ou 1000 Ações]]</f>
        <v>4.3438500000000002E-4</v>
      </c>
    </row>
    <row r="5821" spans="1:8">
      <c r="A5821" s="119" t="s">
        <v>1650</v>
      </c>
      <c r="B5821" s="117" t="s">
        <v>1490</v>
      </c>
      <c r="C5821" s="140">
        <v>35179</v>
      </c>
      <c r="D5821" s="141">
        <v>7.0000000000000007E-2</v>
      </c>
      <c r="E5821" s="119">
        <v>1</v>
      </c>
      <c r="F5821" s="119" t="s">
        <v>1492</v>
      </c>
      <c r="G5821" s="114">
        <f>IF([Data da Aprovação]&lt;&gt;"ESTATUTÁRIO",YEAR([Data da Aprovação]),"")</f>
        <v>1996</v>
      </c>
      <c r="H5821" s="106">
        <f>Tabela9[[#This Row],[Valor do Provento R$]]/Tabela9[[#This Row],[Provento por 1 ou 1000 Ações]]</f>
        <v>7.0000000000000007E-2</v>
      </c>
    </row>
    <row r="5822" spans="1:8">
      <c r="A5822" s="118" t="s">
        <v>1650</v>
      </c>
      <c r="B5822" s="116" t="s">
        <v>1490</v>
      </c>
      <c r="C5822" s="138">
        <v>35550</v>
      </c>
      <c r="D5822" s="139">
        <v>0.01</v>
      </c>
      <c r="E5822" s="118">
        <v>1</v>
      </c>
      <c r="F5822" s="118" t="s">
        <v>1492</v>
      </c>
      <c r="G5822" s="113">
        <f>IF([Data da Aprovação]&lt;&gt;"ESTATUTÁRIO",YEAR([Data da Aprovação]),"")</f>
        <v>1997</v>
      </c>
      <c r="H5822" s="106">
        <f>Tabela9[[#This Row],[Valor do Provento R$]]/Tabela9[[#This Row],[Provento por 1 ou 1000 Ações]]</f>
        <v>0.01</v>
      </c>
    </row>
    <row r="5823" spans="1:8">
      <c r="A5823" s="119" t="s">
        <v>1650</v>
      </c>
      <c r="B5823" s="117" t="s">
        <v>1490</v>
      </c>
      <c r="C5823" s="140">
        <v>35912</v>
      </c>
      <c r="D5823" s="141">
        <v>2.2800000000000001E-2</v>
      </c>
      <c r="E5823" s="119">
        <v>1</v>
      </c>
      <c r="F5823" s="119" t="s">
        <v>1492</v>
      </c>
      <c r="G5823" s="114">
        <f>IF([Data da Aprovação]&lt;&gt;"ESTATUTÁRIO",YEAR([Data da Aprovação]),"")</f>
        <v>1998</v>
      </c>
      <c r="H5823" s="106">
        <f>Tabela9[[#This Row],[Valor do Provento R$]]/Tabela9[[#This Row],[Provento por 1 ou 1000 Ações]]</f>
        <v>2.2800000000000001E-2</v>
      </c>
    </row>
    <row r="5824" spans="1:8">
      <c r="A5824" s="118" t="s">
        <v>1650</v>
      </c>
      <c r="B5824" s="116" t="s">
        <v>1490</v>
      </c>
      <c r="C5824" s="138">
        <v>37974</v>
      </c>
      <c r="D5824" s="139">
        <v>0.19470000000000001</v>
      </c>
      <c r="E5824" s="118">
        <v>1</v>
      </c>
      <c r="F5824" s="118" t="s">
        <v>1489</v>
      </c>
      <c r="G5824" s="113">
        <f>IF([Data da Aprovação]&lt;&gt;"ESTATUTÁRIO",YEAR([Data da Aprovação]),"")</f>
        <v>2003</v>
      </c>
      <c r="H5824" s="106">
        <f>Tabela9[[#This Row],[Valor do Provento R$]]/Tabela9[[#This Row],[Provento por 1 ou 1000 Ações]]</f>
        <v>0.19470000000000001</v>
      </c>
    </row>
    <row r="5825" spans="1:8">
      <c r="A5825" s="119" t="s">
        <v>1650</v>
      </c>
      <c r="B5825" s="117" t="s">
        <v>1490</v>
      </c>
      <c r="C5825" s="140">
        <v>37974</v>
      </c>
      <c r="D5825" s="141">
        <v>8.8999999999999999E-3</v>
      </c>
      <c r="E5825" s="119">
        <v>1</v>
      </c>
      <c r="F5825" s="119" t="s">
        <v>1496</v>
      </c>
      <c r="G5825" s="114">
        <f>IF([Data da Aprovação]&lt;&gt;"ESTATUTÁRIO",YEAR([Data da Aprovação]),"")</f>
        <v>2003</v>
      </c>
      <c r="H5825" s="106">
        <f>Tabela9[[#This Row],[Valor do Provento R$]]/Tabela9[[#This Row],[Provento por 1 ou 1000 Ações]]</f>
        <v>8.8999999999999999E-3</v>
      </c>
    </row>
    <row r="5826" spans="1:8">
      <c r="A5826" s="118" t="s">
        <v>1650</v>
      </c>
      <c r="B5826" s="116" t="s">
        <v>1490</v>
      </c>
      <c r="C5826" s="138">
        <v>38083</v>
      </c>
      <c r="D5826" s="139">
        <v>2.3E-3</v>
      </c>
      <c r="E5826" s="118">
        <v>1</v>
      </c>
      <c r="F5826" s="118" t="s">
        <v>1496</v>
      </c>
      <c r="G5826" s="113">
        <f>IF([Data da Aprovação]&lt;&gt;"ESTATUTÁRIO",YEAR([Data da Aprovação]),"")</f>
        <v>2004</v>
      </c>
      <c r="H5826" s="106">
        <f>Tabela9[[#This Row],[Valor do Provento R$]]/Tabela9[[#This Row],[Provento por 1 ou 1000 Ações]]</f>
        <v>2.3E-3</v>
      </c>
    </row>
    <row r="5827" spans="1:8">
      <c r="A5827" s="119" t="s">
        <v>1650</v>
      </c>
      <c r="B5827" s="117" t="s">
        <v>1490</v>
      </c>
      <c r="C5827" s="140">
        <v>38093</v>
      </c>
      <c r="D5827" s="141">
        <v>5.11E-2</v>
      </c>
      <c r="E5827" s="119">
        <v>1</v>
      </c>
      <c r="F5827" s="119" t="s">
        <v>1492</v>
      </c>
      <c r="G5827" s="114">
        <f>IF([Data da Aprovação]&lt;&gt;"ESTATUTÁRIO",YEAR([Data da Aprovação]),"")</f>
        <v>2004</v>
      </c>
      <c r="H5827" s="106">
        <f>Tabela9[[#This Row],[Valor do Provento R$]]/Tabela9[[#This Row],[Provento por 1 ou 1000 Ações]]</f>
        <v>5.11E-2</v>
      </c>
    </row>
    <row r="5828" spans="1:8">
      <c r="A5828" s="118" t="s">
        <v>1650</v>
      </c>
      <c r="B5828" s="116" t="s">
        <v>1490</v>
      </c>
      <c r="C5828" s="138">
        <v>38386</v>
      </c>
      <c r="D5828" s="139">
        <v>0.18415816800000001</v>
      </c>
      <c r="E5828" s="118">
        <v>1</v>
      </c>
      <c r="F5828" s="118" t="s">
        <v>1489</v>
      </c>
      <c r="G5828" s="113">
        <f>IF([Data da Aprovação]&lt;&gt;"ESTATUTÁRIO",YEAR([Data da Aprovação]),"")</f>
        <v>2005</v>
      </c>
      <c r="H5828" s="106">
        <f>Tabela9[[#This Row],[Valor do Provento R$]]/Tabela9[[#This Row],[Provento por 1 ou 1000 Ações]]</f>
        <v>0.18415816800000001</v>
      </c>
    </row>
    <row r="5829" spans="1:8">
      <c r="A5829" s="119" t="s">
        <v>1650</v>
      </c>
      <c r="B5829" s="117" t="s">
        <v>1490</v>
      </c>
      <c r="C5829" s="140">
        <v>38386</v>
      </c>
      <c r="D5829" s="141">
        <v>2.9182890000000001E-3</v>
      </c>
      <c r="E5829" s="119">
        <v>1</v>
      </c>
      <c r="F5829" s="119" t="s">
        <v>1496</v>
      </c>
      <c r="G5829" s="114">
        <f>IF([Data da Aprovação]&lt;&gt;"ESTATUTÁRIO",YEAR([Data da Aprovação]),"")</f>
        <v>2005</v>
      </c>
      <c r="H5829" s="106">
        <f>Tabela9[[#This Row],[Valor do Provento R$]]/Tabela9[[#This Row],[Provento por 1 ou 1000 Ações]]</f>
        <v>2.9182890000000001E-3</v>
      </c>
    </row>
    <row r="5830" spans="1:8">
      <c r="A5830" s="118" t="s">
        <v>1650</v>
      </c>
      <c r="B5830" s="116" t="s">
        <v>1490</v>
      </c>
      <c r="C5830" s="138">
        <v>38411</v>
      </c>
      <c r="D5830" s="139">
        <v>3.4569483999999998E-2</v>
      </c>
      <c r="E5830" s="118">
        <v>1</v>
      </c>
      <c r="F5830" s="118" t="s">
        <v>1489</v>
      </c>
      <c r="G5830" s="113">
        <f>IF([Data da Aprovação]&lt;&gt;"ESTATUTÁRIO",YEAR([Data da Aprovação]),"")</f>
        <v>2005</v>
      </c>
      <c r="H5830" s="106">
        <f>Tabela9[[#This Row],[Valor do Provento R$]]/Tabela9[[#This Row],[Provento por 1 ou 1000 Ações]]</f>
        <v>3.4569483999999998E-2</v>
      </c>
    </row>
    <row r="5831" spans="1:8">
      <c r="A5831" s="119" t="s">
        <v>1650</v>
      </c>
      <c r="B5831" s="117" t="s">
        <v>1490</v>
      </c>
      <c r="C5831" s="140">
        <v>38411</v>
      </c>
      <c r="D5831" s="141">
        <v>4.77823E-4</v>
      </c>
      <c r="E5831" s="119">
        <v>1</v>
      </c>
      <c r="F5831" s="119" t="s">
        <v>1496</v>
      </c>
      <c r="G5831" s="114">
        <f>IF([Data da Aprovação]&lt;&gt;"ESTATUTÁRIO",YEAR([Data da Aprovação]),"")</f>
        <v>2005</v>
      </c>
      <c r="H5831" s="106">
        <f>Tabela9[[#This Row],[Valor do Provento R$]]/Tabela9[[#This Row],[Provento por 1 ou 1000 Ações]]</f>
        <v>4.77823E-4</v>
      </c>
    </row>
    <row r="5832" spans="1:8">
      <c r="A5832" s="118" t="s">
        <v>1651</v>
      </c>
      <c r="B5832" s="116" t="s">
        <v>1488</v>
      </c>
      <c r="C5832" s="138">
        <v>39563</v>
      </c>
      <c r="D5832" s="139">
        <v>5.79E-2</v>
      </c>
      <c r="E5832" s="118">
        <v>1</v>
      </c>
      <c r="F5832" s="118" t="s">
        <v>1492</v>
      </c>
      <c r="G5832" s="113">
        <f>IF([Data da Aprovação]&lt;&gt;"ESTATUTÁRIO",YEAR([Data da Aprovação]),"")</f>
        <v>2008</v>
      </c>
      <c r="H5832" s="106">
        <f>Tabela9[[#This Row],[Valor do Provento R$]]/Tabela9[[#This Row],[Provento por 1 ou 1000 Ações]]</f>
        <v>5.79E-2</v>
      </c>
    </row>
    <row r="5833" spans="1:8">
      <c r="A5833" s="119" t="s">
        <v>1651</v>
      </c>
      <c r="B5833" s="117" t="s">
        <v>1488</v>
      </c>
      <c r="C5833" s="140">
        <v>39931</v>
      </c>
      <c r="D5833" s="141">
        <v>0.2273</v>
      </c>
      <c r="E5833" s="119">
        <v>1</v>
      </c>
      <c r="F5833" s="119" t="s">
        <v>1492</v>
      </c>
      <c r="G5833" s="114">
        <f>IF([Data da Aprovação]&lt;&gt;"ESTATUTÁRIO",YEAR([Data da Aprovação]),"")</f>
        <v>2009</v>
      </c>
      <c r="H5833" s="106">
        <f>Tabela9[[#This Row],[Valor do Provento R$]]/Tabela9[[#This Row],[Provento por 1 ou 1000 Ações]]</f>
        <v>0.2273</v>
      </c>
    </row>
    <row r="5834" spans="1:8">
      <c r="A5834" s="118" t="s">
        <v>1651</v>
      </c>
      <c r="B5834" s="116" t="s">
        <v>1488</v>
      </c>
      <c r="C5834" s="138">
        <v>40287</v>
      </c>
      <c r="D5834" s="139">
        <v>0.38840000000000002</v>
      </c>
      <c r="E5834" s="118">
        <v>1</v>
      </c>
      <c r="F5834" s="118" t="s">
        <v>1492</v>
      </c>
      <c r="G5834" s="113">
        <f>IF([Data da Aprovação]&lt;&gt;"ESTATUTÁRIO",YEAR([Data da Aprovação]),"")</f>
        <v>2010</v>
      </c>
      <c r="H5834" s="106">
        <f>Tabela9[[#This Row],[Valor do Provento R$]]/Tabela9[[#This Row],[Provento por 1 ou 1000 Ações]]</f>
        <v>0.38840000000000002</v>
      </c>
    </row>
    <row r="5835" spans="1:8">
      <c r="A5835" s="119" t="s">
        <v>1651</v>
      </c>
      <c r="B5835" s="117" t="s">
        <v>1488</v>
      </c>
      <c r="C5835" s="140">
        <v>40652</v>
      </c>
      <c r="D5835" s="141">
        <v>0.46736</v>
      </c>
      <c r="E5835" s="119">
        <v>1</v>
      </c>
      <c r="F5835" s="119" t="s">
        <v>1492</v>
      </c>
      <c r="G5835" s="114">
        <f>IF([Data da Aprovação]&lt;&gt;"ESTATUTÁRIO",YEAR([Data da Aprovação]),"")</f>
        <v>2011</v>
      </c>
      <c r="H5835" s="106">
        <f>Tabela9[[#This Row],[Valor do Provento R$]]/Tabela9[[#This Row],[Provento por 1 ou 1000 Ações]]</f>
        <v>0.46736</v>
      </c>
    </row>
    <row r="5836" spans="1:8">
      <c r="A5836" s="118" t="s">
        <v>1651</v>
      </c>
      <c r="B5836" s="116" t="s">
        <v>1488</v>
      </c>
      <c r="C5836" s="138">
        <v>41002</v>
      </c>
      <c r="D5836" s="139">
        <v>0.20257</v>
      </c>
      <c r="E5836" s="118">
        <v>1</v>
      </c>
      <c r="F5836" s="118" t="s">
        <v>1492</v>
      </c>
      <c r="G5836" s="113">
        <f>IF([Data da Aprovação]&lt;&gt;"ESTATUTÁRIO",YEAR([Data da Aprovação]),"")</f>
        <v>2012</v>
      </c>
      <c r="H5836" s="106">
        <f>Tabela9[[#This Row],[Valor do Provento R$]]/Tabela9[[#This Row],[Provento por 1 ou 1000 Ações]]</f>
        <v>0.20257</v>
      </c>
    </row>
    <row r="5837" spans="1:8">
      <c r="A5837" s="119" t="s">
        <v>1651</v>
      </c>
      <c r="B5837" s="117" t="s">
        <v>1488</v>
      </c>
      <c r="C5837" s="140">
        <v>41394</v>
      </c>
      <c r="D5837" s="141">
        <v>0.26774750000000003</v>
      </c>
      <c r="E5837" s="119">
        <v>1</v>
      </c>
      <c r="F5837" s="119" t="s">
        <v>1492</v>
      </c>
      <c r="G5837" s="114">
        <f>IF([Data da Aprovação]&lt;&gt;"ESTATUTÁRIO",YEAR([Data da Aprovação]),"")</f>
        <v>2013</v>
      </c>
      <c r="H5837" s="106">
        <f>Tabela9[[#This Row],[Valor do Provento R$]]/Tabela9[[#This Row],[Provento por 1 ou 1000 Ações]]</f>
        <v>0.26774750000000003</v>
      </c>
    </row>
    <row r="5838" spans="1:8">
      <c r="A5838" s="118" t="s">
        <v>1651</v>
      </c>
      <c r="B5838" s="116" t="s">
        <v>1490</v>
      </c>
      <c r="C5838" s="138">
        <v>39563</v>
      </c>
      <c r="D5838" s="139">
        <v>5.79E-2</v>
      </c>
      <c r="E5838" s="118">
        <v>1</v>
      </c>
      <c r="F5838" s="118" t="s">
        <v>1492</v>
      </c>
      <c r="G5838" s="113">
        <f>IF([Data da Aprovação]&lt;&gt;"ESTATUTÁRIO",YEAR([Data da Aprovação]),"")</f>
        <v>2008</v>
      </c>
      <c r="H5838" s="106">
        <f>Tabela9[[#This Row],[Valor do Provento R$]]/Tabela9[[#This Row],[Provento por 1 ou 1000 Ações]]</f>
        <v>5.79E-2</v>
      </c>
    </row>
    <row r="5839" spans="1:8">
      <c r="A5839" s="119" t="s">
        <v>1651</v>
      </c>
      <c r="B5839" s="117" t="s">
        <v>1493</v>
      </c>
      <c r="C5839" s="140">
        <v>39563</v>
      </c>
      <c r="D5839" s="141">
        <v>0.17380000000000001</v>
      </c>
      <c r="E5839" s="119">
        <v>1</v>
      </c>
      <c r="F5839" s="119" t="s">
        <v>1492</v>
      </c>
      <c r="G5839" s="114">
        <f>IF([Data da Aprovação]&lt;&gt;"ESTATUTÁRIO",YEAR([Data da Aprovação]),"")</f>
        <v>2008</v>
      </c>
      <c r="H5839" s="106">
        <f>Tabela9[[#This Row],[Valor do Provento R$]]/Tabela9[[#This Row],[Provento por 1 ou 1000 Ações]]</f>
        <v>0.17380000000000001</v>
      </c>
    </row>
    <row r="5840" spans="1:8">
      <c r="A5840" s="118" t="s">
        <v>1652</v>
      </c>
      <c r="B5840" s="116" t="s">
        <v>1488</v>
      </c>
      <c r="C5840" s="138">
        <v>35143</v>
      </c>
      <c r="D5840" s="139">
        <v>7.2</v>
      </c>
      <c r="E5840" s="118">
        <v>1000</v>
      </c>
      <c r="F5840" s="118" t="s">
        <v>1492</v>
      </c>
      <c r="G5840" s="113">
        <f>IF([Data da Aprovação]&lt;&gt;"ESTATUTÁRIO",YEAR([Data da Aprovação]),"")</f>
        <v>1996</v>
      </c>
      <c r="H5840" s="106">
        <f>Tabela9[[#This Row],[Valor do Provento R$]]/Tabela9[[#This Row],[Provento por 1 ou 1000 Ações]]</f>
        <v>7.1999999999999998E-3</v>
      </c>
    </row>
    <row r="5841" spans="1:8">
      <c r="A5841" s="119" t="s">
        <v>1652</v>
      </c>
      <c r="B5841" s="117" t="s">
        <v>1488</v>
      </c>
      <c r="C5841" s="140">
        <v>35507</v>
      </c>
      <c r="D5841" s="141">
        <v>7.8</v>
      </c>
      <c r="E5841" s="119">
        <v>1000</v>
      </c>
      <c r="F5841" s="119" t="s">
        <v>1492</v>
      </c>
      <c r="G5841" s="114">
        <f>IF([Data da Aprovação]&lt;&gt;"ESTATUTÁRIO",YEAR([Data da Aprovação]),"")</f>
        <v>1997</v>
      </c>
      <c r="H5841" s="106">
        <f>Tabela9[[#This Row],[Valor do Provento R$]]/Tabela9[[#This Row],[Provento por 1 ou 1000 Ações]]</f>
        <v>7.7999999999999996E-3</v>
      </c>
    </row>
    <row r="5842" spans="1:8">
      <c r="A5842" s="118" t="s">
        <v>1652</v>
      </c>
      <c r="B5842" s="116" t="s">
        <v>1488</v>
      </c>
      <c r="C5842" s="138">
        <v>35507</v>
      </c>
      <c r="D5842" s="139">
        <v>6.2</v>
      </c>
      <c r="E5842" s="118">
        <v>1000</v>
      </c>
      <c r="F5842" s="118" t="s">
        <v>1492</v>
      </c>
      <c r="G5842" s="113">
        <f>IF([Data da Aprovação]&lt;&gt;"ESTATUTÁRIO",YEAR([Data da Aprovação]),"")</f>
        <v>1997</v>
      </c>
      <c r="H5842" s="106">
        <f>Tabela9[[#This Row],[Valor do Provento R$]]/Tabela9[[#This Row],[Provento por 1 ou 1000 Ações]]</f>
        <v>6.1999999999999998E-3</v>
      </c>
    </row>
    <row r="5843" spans="1:8">
      <c r="A5843" s="119" t="s">
        <v>1652</v>
      </c>
      <c r="B5843" s="117" t="s">
        <v>1488</v>
      </c>
      <c r="C5843" s="140">
        <v>35879</v>
      </c>
      <c r="D5843" s="141">
        <v>18.91</v>
      </c>
      <c r="E5843" s="119">
        <v>1000</v>
      </c>
      <c r="F5843" s="119" t="s">
        <v>1492</v>
      </c>
      <c r="G5843" s="114">
        <f>IF([Data da Aprovação]&lt;&gt;"ESTATUTÁRIO",YEAR([Data da Aprovação]),"")</f>
        <v>1998</v>
      </c>
      <c r="H5843" s="106">
        <f>Tabela9[[#This Row],[Valor do Provento R$]]/Tabela9[[#This Row],[Provento por 1 ou 1000 Ações]]</f>
        <v>1.891E-2</v>
      </c>
    </row>
    <row r="5844" spans="1:8">
      <c r="A5844" s="118" t="s">
        <v>1652</v>
      </c>
      <c r="B5844" s="116" t="s">
        <v>1488</v>
      </c>
      <c r="C5844" s="138">
        <v>35879</v>
      </c>
      <c r="D5844" s="139">
        <v>11.09</v>
      </c>
      <c r="E5844" s="118">
        <v>1000</v>
      </c>
      <c r="F5844" s="118" t="s">
        <v>1492</v>
      </c>
      <c r="G5844" s="113">
        <f>IF([Data da Aprovação]&lt;&gt;"ESTATUTÁRIO",YEAR([Data da Aprovação]),"")</f>
        <v>1998</v>
      </c>
      <c r="H5844" s="106">
        <f>Tabela9[[#This Row],[Valor do Provento R$]]/Tabela9[[#This Row],[Provento por 1 ou 1000 Ações]]</f>
        <v>1.1089999999999999E-2</v>
      </c>
    </row>
    <row r="5845" spans="1:8">
      <c r="A5845" s="119" t="s">
        <v>1652</v>
      </c>
      <c r="B5845" s="117" t="s">
        <v>1488</v>
      </c>
      <c r="C5845" s="140">
        <v>36137</v>
      </c>
      <c r="D5845" s="141">
        <v>15</v>
      </c>
      <c r="E5845" s="119">
        <v>1000</v>
      </c>
      <c r="F5845" s="119" t="s">
        <v>1489</v>
      </c>
      <c r="G5845" s="114">
        <f>IF([Data da Aprovação]&lt;&gt;"ESTATUTÁRIO",YEAR([Data da Aprovação]),"")</f>
        <v>1998</v>
      </c>
      <c r="H5845" s="106">
        <f>Tabela9[[#This Row],[Valor do Provento R$]]/Tabela9[[#This Row],[Provento por 1 ou 1000 Ações]]</f>
        <v>1.4999999999999999E-2</v>
      </c>
    </row>
    <row r="5846" spans="1:8">
      <c r="A5846" s="118" t="s">
        <v>1652</v>
      </c>
      <c r="B5846" s="116" t="s">
        <v>1488</v>
      </c>
      <c r="C5846" s="138">
        <v>36157</v>
      </c>
      <c r="D5846" s="139">
        <v>24.96</v>
      </c>
      <c r="E5846" s="118">
        <v>1000</v>
      </c>
      <c r="F5846" s="118" t="s">
        <v>1492</v>
      </c>
      <c r="G5846" s="113">
        <f>IF([Data da Aprovação]&lt;&gt;"ESTATUTÁRIO",YEAR([Data da Aprovação]),"")</f>
        <v>1998</v>
      </c>
      <c r="H5846" s="106">
        <f>Tabela9[[#This Row],[Valor do Provento R$]]/Tabela9[[#This Row],[Provento por 1 ou 1000 Ações]]</f>
        <v>2.496E-2</v>
      </c>
    </row>
    <row r="5847" spans="1:8">
      <c r="A5847" s="119" t="s">
        <v>1652</v>
      </c>
      <c r="B5847" s="117" t="s">
        <v>1488</v>
      </c>
      <c r="C5847" s="140">
        <v>36157</v>
      </c>
      <c r="D5847" s="141">
        <v>28.19</v>
      </c>
      <c r="E5847" s="119">
        <v>1000</v>
      </c>
      <c r="F5847" s="119" t="s">
        <v>1489</v>
      </c>
      <c r="G5847" s="114">
        <f>IF([Data da Aprovação]&lt;&gt;"ESTATUTÁRIO",YEAR([Data da Aprovação]),"")</f>
        <v>1998</v>
      </c>
      <c r="H5847" s="106">
        <f>Tabela9[[#This Row],[Valor do Provento R$]]/Tabela9[[#This Row],[Provento por 1 ou 1000 Ações]]</f>
        <v>2.819E-2</v>
      </c>
    </row>
    <row r="5848" spans="1:8">
      <c r="A5848" s="118" t="s">
        <v>1652</v>
      </c>
      <c r="B5848" s="116" t="s">
        <v>1488</v>
      </c>
      <c r="C5848" s="138">
        <v>36347</v>
      </c>
      <c r="D5848" s="139">
        <v>29.22</v>
      </c>
      <c r="E5848" s="118">
        <v>1000</v>
      </c>
      <c r="F5848" s="118" t="s">
        <v>1489</v>
      </c>
      <c r="G5848" s="113">
        <f>IF([Data da Aprovação]&lt;&gt;"ESTATUTÁRIO",YEAR([Data da Aprovação]),"")</f>
        <v>1999</v>
      </c>
      <c r="H5848" s="106">
        <f>Tabela9[[#This Row],[Valor do Provento R$]]/Tabela9[[#This Row],[Provento por 1 ou 1000 Ações]]</f>
        <v>2.9219999999999999E-2</v>
      </c>
    </row>
    <row r="5849" spans="1:8">
      <c r="A5849" s="119" t="s">
        <v>1652</v>
      </c>
      <c r="B5849" s="117" t="s">
        <v>1488</v>
      </c>
      <c r="C5849" s="140">
        <v>36502</v>
      </c>
      <c r="D5849" s="141">
        <v>29.13</v>
      </c>
      <c r="E5849" s="119">
        <v>1000</v>
      </c>
      <c r="F5849" s="119" t="s">
        <v>1489</v>
      </c>
      <c r="G5849" s="114">
        <f>IF([Data da Aprovação]&lt;&gt;"ESTATUTÁRIO",YEAR([Data da Aprovação]),"")</f>
        <v>1999</v>
      </c>
      <c r="H5849" s="106">
        <f>Tabela9[[#This Row],[Valor do Provento R$]]/Tabela9[[#This Row],[Provento por 1 ou 1000 Ações]]</f>
        <v>2.913E-2</v>
      </c>
    </row>
    <row r="5850" spans="1:8">
      <c r="A5850" s="118" t="s">
        <v>1652</v>
      </c>
      <c r="B5850" s="116" t="s">
        <v>1488</v>
      </c>
      <c r="C5850" s="138">
        <v>36529</v>
      </c>
      <c r="D5850" s="139">
        <v>70</v>
      </c>
      <c r="E5850" s="118">
        <v>1000</v>
      </c>
      <c r="F5850" s="118" t="s">
        <v>1492</v>
      </c>
      <c r="G5850" s="113">
        <f>IF([Data da Aprovação]&lt;&gt;"ESTATUTÁRIO",YEAR([Data da Aprovação]),"")</f>
        <v>2000</v>
      </c>
      <c r="H5850" s="106">
        <f>Tabela9[[#This Row],[Valor do Provento R$]]/Tabela9[[#This Row],[Provento por 1 ou 1000 Ações]]</f>
        <v>7.0000000000000007E-2</v>
      </c>
    </row>
    <row r="5851" spans="1:8">
      <c r="A5851" s="119" t="s">
        <v>1652</v>
      </c>
      <c r="B5851" s="117" t="s">
        <v>1488</v>
      </c>
      <c r="C5851" s="140">
        <v>36640</v>
      </c>
      <c r="D5851" s="141">
        <v>37.597000000000001</v>
      </c>
      <c r="E5851" s="119">
        <v>1000</v>
      </c>
      <c r="F5851" s="119" t="s">
        <v>1492</v>
      </c>
      <c r="G5851" s="114">
        <f>IF([Data da Aprovação]&lt;&gt;"ESTATUTÁRIO",YEAR([Data da Aprovação]),"")</f>
        <v>2000</v>
      </c>
      <c r="H5851" s="106">
        <f>Tabela9[[#This Row],[Valor do Provento R$]]/Tabela9[[#This Row],[Provento por 1 ou 1000 Ações]]</f>
        <v>3.7596999999999998E-2</v>
      </c>
    </row>
    <row r="5852" spans="1:8">
      <c r="A5852" s="118" t="s">
        <v>1652</v>
      </c>
      <c r="B5852" s="116" t="s">
        <v>1488</v>
      </c>
      <c r="C5852" s="138">
        <v>36640</v>
      </c>
      <c r="D5852" s="139">
        <v>26.957000000000001</v>
      </c>
      <c r="E5852" s="118">
        <v>1000</v>
      </c>
      <c r="F5852" s="118" t="s">
        <v>1492</v>
      </c>
      <c r="G5852" s="113">
        <f>IF([Data da Aprovação]&lt;&gt;"ESTATUTÁRIO",YEAR([Data da Aprovação]),"")</f>
        <v>2000</v>
      </c>
      <c r="H5852" s="106">
        <f>Tabela9[[#This Row],[Valor do Provento R$]]/Tabela9[[#This Row],[Provento por 1 ou 1000 Ações]]</f>
        <v>2.6957000000000002E-2</v>
      </c>
    </row>
    <row r="5853" spans="1:8">
      <c r="A5853" s="119" t="s">
        <v>1652</v>
      </c>
      <c r="B5853" s="117" t="s">
        <v>1488</v>
      </c>
      <c r="C5853" s="140">
        <v>36640</v>
      </c>
      <c r="D5853" s="141">
        <v>7.1959999999999997</v>
      </c>
      <c r="E5853" s="119">
        <v>1000</v>
      </c>
      <c r="F5853" s="119" t="s">
        <v>1492</v>
      </c>
      <c r="G5853" s="114">
        <f>IF([Data da Aprovação]&lt;&gt;"ESTATUTÁRIO",YEAR([Data da Aprovação]),"")</f>
        <v>2000</v>
      </c>
      <c r="H5853" s="106">
        <f>Tabela9[[#This Row],[Valor do Provento R$]]/Tabela9[[#This Row],[Provento por 1 ou 1000 Ações]]</f>
        <v>7.1960000000000001E-3</v>
      </c>
    </row>
    <row r="5854" spans="1:8">
      <c r="A5854" s="118" t="s">
        <v>1652</v>
      </c>
      <c r="B5854" s="116" t="s">
        <v>1488</v>
      </c>
      <c r="C5854" s="138">
        <v>36711</v>
      </c>
      <c r="D5854" s="139">
        <v>21.67</v>
      </c>
      <c r="E5854" s="118">
        <v>1000</v>
      </c>
      <c r="F5854" s="118" t="s">
        <v>1489</v>
      </c>
      <c r="G5854" s="113">
        <f>IF([Data da Aprovação]&lt;&gt;"ESTATUTÁRIO",YEAR([Data da Aprovação]),"")</f>
        <v>2000</v>
      </c>
      <c r="H5854" s="106">
        <f>Tabela9[[#This Row],[Valor do Provento R$]]/Tabela9[[#This Row],[Provento por 1 ou 1000 Ações]]</f>
        <v>2.1670000000000002E-2</v>
      </c>
    </row>
    <row r="5855" spans="1:8">
      <c r="A5855" s="119" t="s">
        <v>1652</v>
      </c>
      <c r="B5855" s="117" t="s">
        <v>1488</v>
      </c>
      <c r="C5855" s="140">
        <v>36711</v>
      </c>
      <c r="D5855" s="141">
        <v>31.28</v>
      </c>
      <c r="E5855" s="119">
        <v>1000</v>
      </c>
      <c r="F5855" s="119" t="s">
        <v>1492</v>
      </c>
      <c r="G5855" s="114">
        <f>IF([Data da Aprovação]&lt;&gt;"ESTATUTÁRIO",YEAR([Data da Aprovação]),"")</f>
        <v>2000</v>
      </c>
      <c r="H5855" s="106">
        <f>Tabela9[[#This Row],[Valor do Provento R$]]/Tabela9[[#This Row],[Provento por 1 ou 1000 Ações]]</f>
        <v>3.1280000000000002E-2</v>
      </c>
    </row>
    <row r="5856" spans="1:8">
      <c r="A5856" s="118" t="s">
        <v>1652</v>
      </c>
      <c r="B5856" s="116" t="s">
        <v>1488</v>
      </c>
      <c r="C5856" s="138">
        <v>36872</v>
      </c>
      <c r="D5856" s="139">
        <v>18.059999999999999</v>
      </c>
      <c r="E5856" s="118">
        <v>1000</v>
      </c>
      <c r="F5856" s="118" t="s">
        <v>1489</v>
      </c>
      <c r="G5856" s="113">
        <f>IF([Data da Aprovação]&lt;&gt;"ESTATUTÁRIO",YEAR([Data da Aprovação]),"")</f>
        <v>2000</v>
      </c>
      <c r="H5856" s="106">
        <f>Tabela9[[#This Row],[Valor do Provento R$]]/Tabela9[[#This Row],[Provento por 1 ou 1000 Ações]]</f>
        <v>1.806E-2</v>
      </c>
    </row>
    <row r="5857" spans="1:8">
      <c r="A5857" s="119" t="s">
        <v>1652</v>
      </c>
      <c r="B5857" s="117" t="s">
        <v>1488</v>
      </c>
      <c r="C5857" s="140">
        <v>36872</v>
      </c>
      <c r="D5857" s="141">
        <v>28.26</v>
      </c>
      <c r="E5857" s="119">
        <v>1000</v>
      </c>
      <c r="F5857" s="119" t="s">
        <v>1492</v>
      </c>
      <c r="G5857" s="114">
        <f>IF([Data da Aprovação]&lt;&gt;"ESTATUTÁRIO",YEAR([Data da Aprovação]),"")</f>
        <v>2000</v>
      </c>
      <c r="H5857" s="106">
        <f>Tabela9[[#This Row],[Valor do Provento R$]]/Tabela9[[#This Row],[Provento por 1 ou 1000 Ações]]</f>
        <v>2.826E-2</v>
      </c>
    </row>
    <row r="5858" spans="1:8">
      <c r="A5858" s="118" t="s">
        <v>1652</v>
      </c>
      <c r="B5858" s="116" t="s">
        <v>1488</v>
      </c>
      <c r="C5858" s="138">
        <v>37007</v>
      </c>
      <c r="D5858" s="139">
        <v>22.4</v>
      </c>
      <c r="E5858" s="118">
        <v>1000</v>
      </c>
      <c r="F5858" s="118" t="s">
        <v>1492</v>
      </c>
      <c r="G5858" s="113">
        <f>IF([Data da Aprovação]&lt;&gt;"ESTATUTÁRIO",YEAR([Data da Aprovação]),"")</f>
        <v>2001</v>
      </c>
      <c r="H5858" s="106">
        <f>Tabela9[[#This Row],[Valor do Provento R$]]/Tabela9[[#This Row],[Provento por 1 ou 1000 Ações]]</f>
        <v>2.24E-2</v>
      </c>
    </row>
    <row r="5859" spans="1:8">
      <c r="A5859" s="119" t="s">
        <v>1652</v>
      </c>
      <c r="B5859" s="117" t="s">
        <v>1488</v>
      </c>
      <c r="C5859" s="140">
        <v>37074</v>
      </c>
      <c r="D5859" s="141">
        <v>12.49</v>
      </c>
      <c r="E5859" s="119">
        <v>1000</v>
      </c>
      <c r="F5859" s="119" t="s">
        <v>1489</v>
      </c>
      <c r="G5859" s="114">
        <f>IF([Data da Aprovação]&lt;&gt;"ESTATUTÁRIO",YEAR([Data da Aprovação]),"")</f>
        <v>2001</v>
      </c>
      <c r="H5859" s="106">
        <f>Tabela9[[#This Row],[Valor do Provento R$]]/Tabela9[[#This Row],[Provento por 1 ou 1000 Ações]]</f>
        <v>1.2489999999999999E-2</v>
      </c>
    </row>
    <row r="5860" spans="1:8">
      <c r="A5860" s="118" t="s">
        <v>1652</v>
      </c>
      <c r="B5860" s="116" t="s">
        <v>1488</v>
      </c>
      <c r="C5860" s="138">
        <v>37244</v>
      </c>
      <c r="D5860" s="139">
        <v>14.35</v>
      </c>
      <c r="E5860" s="118">
        <v>1000</v>
      </c>
      <c r="F5860" s="118" t="s">
        <v>1489</v>
      </c>
      <c r="G5860" s="113">
        <f>IF([Data da Aprovação]&lt;&gt;"ESTATUTÁRIO",YEAR([Data da Aprovação]),"")</f>
        <v>2001</v>
      </c>
      <c r="H5860" s="106">
        <f>Tabela9[[#This Row],[Valor do Provento R$]]/Tabela9[[#This Row],[Provento por 1 ou 1000 Ações]]</f>
        <v>1.435E-2</v>
      </c>
    </row>
    <row r="5861" spans="1:8">
      <c r="A5861" s="119" t="s">
        <v>1652</v>
      </c>
      <c r="B5861" s="117" t="s">
        <v>1488</v>
      </c>
      <c r="C5861" s="140">
        <v>37371</v>
      </c>
      <c r="D5861" s="141">
        <v>2.6</v>
      </c>
      <c r="E5861" s="119">
        <v>1000</v>
      </c>
      <c r="F5861" s="119" t="s">
        <v>1492</v>
      </c>
      <c r="G5861" s="114">
        <f>IF([Data da Aprovação]&lt;&gt;"ESTATUTÁRIO",YEAR([Data da Aprovação]),"")</f>
        <v>2002</v>
      </c>
      <c r="H5861" s="106">
        <f>Tabela9[[#This Row],[Valor do Provento R$]]/Tabela9[[#This Row],[Provento por 1 ou 1000 Ações]]</f>
        <v>2.5999999999999999E-3</v>
      </c>
    </row>
    <row r="5862" spans="1:8">
      <c r="A5862" s="118" t="s">
        <v>1652</v>
      </c>
      <c r="B5862" s="116" t="s">
        <v>1488</v>
      </c>
      <c r="C5862" s="138">
        <v>37371</v>
      </c>
      <c r="D5862" s="139">
        <v>8.18</v>
      </c>
      <c r="E5862" s="118">
        <v>1000</v>
      </c>
      <c r="F5862" s="118" t="s">
        <v>1489</v>
      </c>
      <c r="G5862" s="113">
        <f>IF([Data da Aprovação]&lt;&gt;"ESTATUTÁRIO",YEAR([Data da Aprovação]),"")</f>
        <v>2002</v>
      </c>
      <c r="H5862" s="106">
        <f>Tabela9[[#This Row],[Valor do Provento R$]]/Tabela9[[#This Row],[Provento por 1 ou 1000 Ações]]</f>
        <v>8.1799999999999998E-3</v>
      </c>
    </row>
    <row r="5863" spans="1:8">
      <c r="A5863" s="119" t="s">
        <v>1652</v>
      </c>
      <c r="B5863" s="117" t="s">
        <v>1488</v>
      </c>
      <c r="C5863" s="140">
        <v>37439</v>
      </c>
      <c r="D5863" s="141">
        <v>6.17</v>
      </c>
      <c r="E5863" s="119">
        <v>1000</v>
      </c>
      <c r="F5863" s="119" t="s">
        <v>1492</v>
      </c>
      <c r="G5863" s="114">
        <f>IF([Data da Aprovação]&lt;&gt;"ESTATUTÁRIO",YEAR([Data da Aprovação]),"")</f>
        <v>2002</v>
      </c>
      <c r="H5863" s="106">
        <f>Tabela9[[#This Row],[Valor do Provento R$]]/Tabela9[[#This Row],[Provento por 1 ou 1000 Ações]]</f>
        <v>6.1700000000000001E-3</v>
      </c>
    </row>
    <row r="5864" spans="1:8">
      <c r="A5864" s="118" t="s">
        <v>1652</v>
      </c>
      <c r="B5864" s="116" t="s">
        <v>1488</v>
      </c>
      <c r="C5864" s="138">
        <v>37439</v>
      </c>
      <c r="D5864" s="139">
        <v>6.46</v>
      </c>
      <c r="E5864" s="118">
        <v>1000</v>
      </c>
      <c r="F5864" s="118" t="s">
        <v>1489</v>
      </c>
      <c r="G5864" s="113">
        <f>IF([Data da Aprovação]&lt;&gt;"ESTATUTÁRIO",YEAR([Data da Aprovação]),"")</f>
        <v>2002</v>
      </c>
      <c r="H5864" s="106">
        <f>Tabela9[[#This Row],[Valor do Provento R$]]/Tabela9[[#This Row],[Provento por 1 ou 1000 Ações]]</f>
        <v>6.4599999999999996E-3</v>
      </c>
    </row>
    <row r="5865" spans="1:8">
      <c r="A5865" s="119" t="s">
        <v>1652</v>
      </c>
      <c r="B5865" s="117" t="s">
        <v>1488</v>
      </c>
      <c r="C5865" s="140">
        <v>37536</v>
      </c>
      <c r="D5865" s="141">
        <v>11.62</v>
      </c>
      <c r="E5865" s="119">
        <v>1000</v>
      </c>
      <c r="F5865" s="119" t="s">
        <v>1492</v>
      </c>
      <c r="G5865" s="114">
        <f>IF([Data da Aprovação]&lt;&gt;"ESTATUTÁRIO",YEAR([Data da Aprovação]),"")</f>
        <v>2002</v>
      </c>
      <c r="H5865" s="106">
        <f>Tabela9[[#This Row],[Valor do Provento R$]]/Tabela9[[#This Row],[Provento por 1 ou 1000 Ações]]</f>
        <v>1.1619999999999998E-2</v>
      </c>
    </row>
    <row r="5866" spans="1:8">
      <c r="A5866" s="118" t="s">
        <v>1652</v>
      </c>
      <c r="B5866" s="116" t="s">
        <v>1488</v>
      </c>
      <c r="C5866" s="138">
        <v>37536</v>
      </c>
      <c r="D5866" s="139">
        <v>9.76</v>
      </c>
      <c r="E5866" s="118">
        <v>1000</v>
      </c>
      <c r="F5866" s="118" t="s">
        <v>1489</v>
      </c>
      <c r="G5866" s="113">
        <f>IF([Data da Aprovação]&lt;&gt;"ESTATUTÁRIO",YEAR([Data da Aprovação]),"")</f>
        <v>2002</v>
      </c>
      <c r="H5866" s="106">
        <f>Tabela9[[#This Row],[Valor do Provento R$]]/Tabela9[[#This Row],[Provento por 1 ou 1000 Ações]]</f>
        <v>9.7599999999999996E-3</v>
      </c>
    </row>
    <row r="5867" spans="1:8">
      <c r="A5867" s="119" t="s">
        <v>1652</v>
      </c>
      <c r="B5867" s="117" t="s">
        <v>1488</v>
      </c>
      <c r="C5867" s="140">
        <v>37607</v>
      </c>
      <c r="D5867" s="141">
        <v>8.98</v>
      </c>
      <c r="E5867" s="119">
        <v>1000</v>
      </c>
      <c r="F5867" s="119" t="s">
        <v>1489</v>
      </c>
      <c r="G5867" s="114">
        <f>IF([Data da Aprovação]&lt;&gt;"ESTATUTÁRIO",YEAR([Data da Aprovação]),"")</f>
        <v>2002</v>
      </c>
      <c r="H5867" s="106">
        <f>Tabela9[[#This Row],[Valor do Provento R$]]/Tabela9[[#This Row],[Provento por 1 ou 1000 Ações]]</f>
        <v>8.9800000000000001E-3</v>
      </c>
    </row>
    <row r="5868" spans="1:8">
      <c r="A5868" s="118" t="s">
        <v>1652</v>
      </c>
      <c r="B5868" s="116" t="s">
        <v>1488</v>
      </c>
      <c r="C5868" s="138">
        <v>37641</v>
      </c>
      <c r="D5868" s="139">
        <v>20.81</v>
      </c>
      <c r="E5868" s="118">
        <v>1000</v>
      </c>
      <c r="F5868" s="118" t="s">
        <v>1492</v>
      </c>
      <c r="G5868" s="113">
        <f>IF([Data da Aprovação]&lt;&gt;"ESTATUTÁRIO",YEAR([Data da Aprovação]),"")</f>
        <v>2003</v>
      </c>
      <c r="H5868" s="106">
        <f>Tabela9[[#This Row],[Valor do Provento R$]]/Tabela9[[#This Row],[Provento por 1 ou 1000 Ações]]</f>
        <v>2.0809999999999999E-2</v>
      </c>
    </row>
    <row r="5869" spans="1:8">
      <c r="A5869" s="119" t="s">
        <v>1652</v>
      </c>
      <c r="B5869" s="117" t="s">
        <v>1488</v>
      </c>
      <c r="C5869" s="140">
        <v>37746</v>
      </c>
      <c r="D5869" s="141">
        <v>8.61</v>
      </c>
      <c r="E5869" s="119">
        <v>1000</v>
      </c>
      <c r="F5869" s="119" t="s">
        <v>1489</v>
      </c>
      <c r="G5869" s="114">
        <f>IF([Data da Aprovação]&lt;&gt;"ESTATUTÁRIO",YEAR([Data da Aprovação]),"")</f>
        <v>2003</v>
      </c>
      <c r="H5869" s="106">
        <f>Tabela9[[#This Row],[Valor do Provento R$]]/Tabela9[[#This Row],[Provento por 1 ou 1000 Ações]]</f>
        <v>8.6099999999999996E-3</v>
      </c>
    </row>
    <row r="5870" spans="1:8">
      <c r="A5870" s="118" t="s">
        <v>1652</v>
      </c>
      <c r="B5870" s="116" t="s">
        <v>1488</v>
      </c>
      <c r="C5870" s="138">
        <v>37796</v>
      </c>
      <c r="D5870" s="139">
        <v>10.41</v>
      </c>
      <c r="E5870" s="118">
        <v>1000</v>
      </c>
      <c r="F5870" s="118" t="s">
        <v>1489</v>
      </c>
      <c r="G5870" s="113">
        <f>IF([Data da Aprovação]&lt;&gt;"ESTATUTÁRIO",YEAR([Data da Aprovação]),"")</f>
        <v>2003</v>
      </c>
      <c r="H5870" s="106">
        <f>Tabela9[[#This Row],[Valor do Provento R$]]/Tabela9[[#This Row],[Provento por 1 ou 1000 Ações]]</f>
        <v>1.0410000000000001E-2</v>
      </c>
    </row>
    <row r="5871" spans="1:8">
      <c r="A5871" s="119" t="s">
        <v>1652</v>
      </c>
      <c r="B5871" s="117" t="s">
        <v>1488</v>
      </c>
      <c r="C5871" s="140">
        <v>37894</v>
      </c>
      <c r="D5871" s="141">
        <v>7.5</v>
      </c>
      <c r="E5871" s="119">
        <v>1000</v>
      </c>
      <c r="F5871" s="119" t="s">
        <v>1489</v>
      </c>
      <c r="G5871" s="114">
        <f>IF([Data da Aprovação]&lt;&gt;"ESTATUTÁRIO",YEAR([Data da Aprovação]),"")</f>
        <v>2003</v>
      </c>
      <c r="H5871" s="106">
        <f>Tabela9[[#This Row],[Valor do Provento R$]]/Tabela9[[#This Row],[Provento por 1 ou 1000 Ações]]</f>
        <v>7.4999999999999997E-3</v>
      </c>
    </row>
    <row r="5872" spans="1:8">
      <c r="A5872" s="118" t="s">
        <v>1652</v>
      </c>
      <c r="B5872" s="116" t="s">
        <v>1488</v>
      </c>
      <c r="C5872" s="138">
        <v>38002</v>
      </c>
      <c r="D5872" s="139">
        <v>9.6199999999999992</v>
      </c>
      <c r="E5872" s="118">
        <v>1000</v>
      </c>
      <c r="F5872" s="118" t="s">
        <v>1492</v>
      </c>
      <c r="G5872" s="113">
        <f>IF([Data da Aprovação]&lt;&gt;"ESTATUTÁRIO",YEAR([Data da Aprovação]),"")</f>
        <v>2004</v>
      </c>
      <c r="H5872" s="106">
        <f>Tabela9[[#This Row],[Valor do Provento R$]]/Tabela9[[#This Row],[Provento por 1 ou 1000 Ações]]</f>
        <v>9.6200000000000001E-3</v>
      </c>
    </row>
    <row r="5873" spans="1:8">
      <c r="A5873" s="119" t="s">
        <v>1652</v>
      </c>
      <c r="B5873" s="117" t="s">
        <v>1488</v>
      </c>
      <c r="C5873" s="140">
        <v>38092</v>
      </c>
      <c r="D5873" s="141">
        <v>9</v>
      </c>
      <c r="E5873" s="119">
        <v>1000</v>
      </c>
      <c r="F5873" s="119" t="s">
        <v>1492</v>
      </c>
      <c r="G5873" s="114">
        <f>IF([Data da Aprovação]&lt;&gt;"ESTATUTÁRIO",YEAR([Data da Aprovação]),"")</f>
        <v>2004</v>
      </c>
      <c r="H5873" s="106">
        <f>Tabela9[[#This Row],[Valor do Provento R$]]/Tabela9[[#This Row],[Provento por 1 ou 1000 Ações]]</f>
        <v>8.9999999999999993E-3</v>
      </c>
    </row>
    <row r="5874" spans="1:8">
      <c r="A5874" s="118" t="s">
        <v>1652</v>
      </c>
      <c r="B5874" s="116" t="s">
        <v>1488</v>
      </c>
      <c r="C5874" s="138">
        <v>38175</v>
      </c>
      <c r="D5874" s="139">
        <v>1</v>
      </c>
      <c r="E5874" s="118">
        <v>1</v>
      </c>
      <c r="F5874" s="118" t="s">
        <v>1492</v>
      </c>
      <c r="G5874" s="113">
        <f>IF([Data da Aprovação]&lt;&gt;"ESTATUTÁRIO",YEAR([Data da Aprovação]),"")</f>
        <v>2004</v>
      </c>
      <c r="H5874" s="106">
        <f>Tabela9[[#This Row],[Valor do Provento R$]]/Tabela9[[#This Row],[Provento por 1 ou 1000 Ações]]</f>
        <v>1</v>
      </c>
    </row>
    <row r="5875" spans="1:8">
      <c r="A5875" s="119" t="s">
        <v>1652</v>
      </c>
      <c r="B5875" s="117" t="s">
        <v>1488</v>
      </c>
      <c r="C5875" s="140">
        <v>38286</v>
      </c>
      <c r="D5875" s="141">
        <v>1.5</v>
      </c>
      <c r="E5875" s="119">
        <v>1</v>
      </c>
      <c r="F5875" s="119" t="s">
        <v>1492</v>
      </c>
      <c r="G5875" s="114">
        <f>IF([Data da Aprovação]&lt;&gt;"ESTATUTÁRIO",YEAR([Data da Aprovação]),"")</f>
        <v>2004</v>
      </c>
      <c r="H5875" s="106">
        <f>Tabela9[[#This Row],[Valor do Provento R$]]/Tabela9[[#This Row],[Provento por 1 ou 1000 Ações]]</f>
        <v>1.5</v>
      </c>
    </row>
    <row r="5876" spans="1:8">
      <c r="A5876" s="118" t="s">
        <v>1652</v>
      </c>
      <c r="B5876" s="116" t="s">
        <v>1488</v>
      </c>
      <c r="C5876" s="138">
        <v>38378</v>
      </c>
      <c r="D5876" s="139">
        <v>2.5</v>
      </c>
      <c r="E5876" s="118">
        <v>1</v>
      </c>
      <c r="F5876" s="118" t="s">
        <v>1499</v>
      </c>
      <c r="G5876" s="113">
        <f>IF([Data da Aprovação]&lt;&gt;"ESTATUTÁRIO",YEAR([Data da Aprovação]),"")</f>
        <v>2005</v>
      </c>
      <c r="H5876" s="106">
        <f>Tabela9[[#This Row],[Valor do Provento R$]]/Tabela9[[#This Row],[Provento por 1 ou 1000 Ações]]</f>
        <v>2.5</v>
      </c>
    </row>
    <row r="5877" spans="1:8">
      <c r="A5877" s="119" t="s">
        <v>1652</v>
      </c>
      <c r="B5877" s="117" t="s">
        <v>1488</v>
      </c>
      <c r="C5877" s="140">
        <v>38406</v>
      </c>
      <c r="D5877" s="141">
        <v>0.9</v>
      </c>
      <c r="E5877" s="119">
        <v>1</v>
      </c>
      <c r="F5877" s="119" t="s">
        <v>1492</v>
      </c>
      <c r="G5877" s="114">
        <f>IF([Data da Aprovação]&lt;&gt;"ESTATUTÁRIO",YEAR([Data da Aprovação]),"")</f>
        <v>2005</v>
      </c>
      <c r="H5877" s="106">
        <f>Tabela9[[#This Row],[Valor do Provento R$]]/Tabela9[[#This Row],[Provento por 1 ou 1000 Ações]]</f>
        <v>0.9</v>
      </c>
    </row>
    <row r="5878" spans="1:8">
      <c r="A5878" s="118" t="s">
        <v>1652</v>
      </c>
      <c r="B5878" s="116" t="s">
        <v>1488</v>
      </c>
      <c r="C5878" s="138">
        <v>38470</v>
      </c>
      <c r="D5878" s="139">
        <v>1.2</v>
      </c>
      <c r="E5878" s="118">
        <v>1</v>
      </c>
      <c r="F5878" s="118" t="s">
        <v>1492</v>
      </c>
      <c r="G5878" s="113">
        <f>IF([Data da Aprovação]&lt;&gt;"ESTATUTÁRIO",YEAR([Data da Aprovação]),"")</f>
        <v>2005</v>
      </c>
      <c r="H5878" s="106">
        <f>Tabela9[[#This Row],[Valor do Provento R$]]/Tabela9[[#This Row],[Provento por 1 ou 1000 Ações]]</f>
        <v>1.2</v>
      </c>
    </row>
    <row r="5879" spans="1:8">
      <c r="A5879" s="119" t="s">
        <v>1652</v>
      </c>
      <c r="B5879" s="117" t="s">
        <v>1488</v>
      </c>
      <c r="C5879" s="140">
        <v>38544</v>
      </c>
      <c r="D5879" s="141">
        <v>0.21</v>
      </c>
      <c r="E5879" s="119">
        <v>1</v>
      </c>
      <c r="F5879" s="119" t="s">
        <v>1492</v>
      </c>
      <c r="G5879" s="114">
        <f>IF([Data da Aprovação]&lt;&gt;"ESTATUTÁRIO",YEAR([Data da Aprovação]),"")</f>
        <v>2005</v>
      </c>
      <c r="H5879" s="106">
        <f>Tabela9[[#This Row],[Valor do Provento R$]]/Tabela9[[#This Row],[Provento por 1 ou 1000 Ações]]</f>
        <v>0.21</v>
      </c>
    </row>
    <row r="5880" spans="1:8">
      <c r="A5880" s="118" t="s">
        <v>1652</v>
      </c>
      <c r="B5880" s="116" t="s">
        <v>1488</v>
      </c>
      <c r="C5880" s="138">
        <v>38651</v>
      </c>
      <c r="D5880" s="139">
        <v>0.15</v>
      </c>
      <c r="E5880" s="118">
        <v>1</v>
      </c>
      <c r="F5880" s="118" t="s">
        <v>1492</v>
      </c>
      <c r="G5880" s="113">
        <f>IF([Data da Aprovação]&lt;&gt;"ESTATUTÁRIO",YEAR([Data da Aprovação]),"")</f>
        <v>2005</v>
      </c>
      <c r="H5880" s="106">
        <f>Tabela9[[#This Row],[Valor do Provento R$]]/Tabela9[[#This Row],[Provento por 1 ou 1000 Ações]]</f>
        <v>0.15</v>
      </c>
    </row>
    <row r="5881" spans="1:8">
      <c r="A5881" s="119" t="s">
        <v>1652</v>
      </c>
      <c r="B5881" s="117" t="s">
        <v>1488</v>
      </c>
      <c r="C5881" s="140">
        <v>38712</v>
      </c>
      <c r="D5881" s="141">
        <v>0.25</v>
      </c>
      <c r="E5881" s="119">
        <v>1</v>
      </c>
      <c r="F5881" s="119" t="s">
        <v>1489</v>
      </c>
      <c r="G5881" s="114">
        <f>IF([Data da Aprovação]&lt;&gt;"ESTATUTÁRIO",YEAR([Data da Aprovação]),"")</f>
        <v>2005</v>
      </c>
      <c r="H5881" s="106">
        <f>Tabela9[[#This Row],[Valor do Provento R$]]/Tabela9[[#This Row],[Provento por 1 ou 1000 Ações]]</f>
        <v>0.25</v>
      </c>
    </row>
    <row r="5882" spans="1:8">
      <c r="A5882" s="118" t="s">
        <v>1652</v>
      </c>
      <c r="B5882" s="116" t="s">
        <v>1488</v>
      </c>
      <c r="C5882" s="138">
        <v>38814</v>
      </c>
      <c r="D5882" s="139">
        <v>0.04</v>
      </c>
      <c r="E5882" s="118">
        <v>1</v>
      </c>
      <c r="F5882" s="118" t="s">
        <v>1492</v>
      </c>
      <c r="G5882" s="113">
        <f>IF([Data da Aprovação]&lt;&gt;"ESTATUTÁRIO",YEAR([Data da Aprovação]),"")</f>
        <v>2006</v>
      </c>
      <c r="H5882" s="106">
        <f>Tabela9[[#This Row],[Valor do Provento R$]]/Tabela9[[#This Row],[Provento por 1 ou 1000 Ações]]</f>
        <v>0.04</v>
      </c>
    </row>
    <row r="5883" spans="1:8">
      <c r="A5883" s="119" t="s">
        <v>1652</v>
      </c>
      <c r="B5883" s="117" t="s">
        <v>1488</v>
      </c>
      <c r="C5883" s="140">
        <v>38814</v>
      </c>
      <c r="D5883" s="141">
        <v>0.04</v>
      </c>
      <c r="E5883" s="119">
        <v>1</v>
      </c>
      <c r="F5883" s="119" t="s">
        <v>1492</v>
      </c>
      <c r="G5883" s="114">
        <f>IF([Data da Aprovação]&lt;&gt;"ESTATUTÁRIO",YEAR([Data da Aprovação]),"")</f>
        <v>2006</v>
      </c>
      <c r="H5883" s="106">
        <f>Tabela9[[#This Row],[Valor do Provento R$]]/Tabela9[[#This Row],[Provento por 1 ou 1000 Ações]]</f>
        <v>0.04</v>
      </c>
    </row>
    <row r="5884" spans="1:8">
      <c r="A5884" s="118" t="s">
        <v>1652</v>
      </c>
      <c r="B5884" s="116" t="s">
        <v>1488</v>
      </c>
      <c r="C5884" s="138">
        <v>38814</v>
      </c>
      <c r="D5884" s="139">
        <v>0.14000000000000001</v>
      </c>
      <c r="E5884" s="118">
        <v>1</v>
      </c>
      <c r="F5884" s="118" t="s">
        <v>1489</v>
      </c>
      <c r="G5884" s="113">
        <f>IF([Data da Aprovação]&lt;&gt;"ESTATUTÁRIO",YEAR([Data da Aprovação]),"")</f>
        <v>2006</v>
      </c>
      <c r="H5884" s="106">
        <f>Tabela9[[#This Row],[Valor do Provento R$]]/Tabela9[[#This Row],[Provento por 1 ou 1000 Ações]]</f>
        <v>0.14000000000000001</v>
      </c>
    </row>
    <row r="5885" spans="1:8">
      <c r="A5885" s="119" t="s">
        <v>1652</v>
      </c>
      <c r="B5885" s="117" t="s">
        <v>1488</v>
      </c>
      <c r="C5885" s="140">
        <v>38905</v>
      </c>
      <c r="D5885" s="141">
        <v>0.13</v>
      </c>
      <c r="E5885" s="119">
        <v>1</v>
      </c>
      <c r="F5885" s="119" t="s">
        <v>1489</v>
      </c>
      <c r="G5885" s="114">
        <f>IF([Data da Aprovação]&lt;&gt;"ESTATUTÁRIO",YEAR([Data da Aprovação]),"")</f>
        <v>2006</v>
      </c>
      <c r="H5885" s="106">
        <f>Tabela9[[#This Row],[Valor do Provento R$]]/Tabela9[[#This Row],[Provento por 1 ou 1000 Ações]]</f>
        <v>0.13</v>
      </c>
    </row>
    <row r="5886" spans="1:8">
      <c r="A5886" s="118" t="s">
        <v>1652</v>
      </c>
      <c r="B5886" s="116" t="s">
        <v>1488</v>
      </c>
      <c r="C5886" s="138">
        <v>38905</v>
      </c>
      <c r="D5886" s="139">
        <v>0.05</v>
      </c>
      <c r="E5886" s="118">
        <v>1</v>
      </c>
      <c r="F5886" s="118" t="s">
        <v>1492</v>
      </c>
      <c r="G5886" s="113">
        <f>IF([Data da Aprovação]&lt;&gt;"ESTATUTÁRIO",YEAR([Data da Aprovação]),"")</f>
        <v>2006</v>
      </c>
      <c r="H5886" s="106">
        <f>Tabela9[[#This Row],[Valor do Provento R$]]/Tabela9[[#This Row],[Provento por 1 ou 1000 Ações]]</f>
        <v>0.05</v>
      </c>
    </row>
    <row r="5887" spans="1:8">
      <c r="A5887" s="119" t="s">
        <v>1652</v>
      </c>
      <c r="B5887" s="117" t="s">
        <v>1488</v>
      </c>
      <c r="C5887" s="140">
        <v>39015</v>
      </c>
      <c r="D5887" s="141">
        <v>0.12</v>
      </c>
      <c r="E5887" s="119">
        <v>1</v>
      </c>
      <c r="F5887" s="119" t="s">
        <v>1489</v>
      </c>
      <c r="G5887" s="114">
        <f>IF([Data da Aprovação]&lt;&gt;"ESTATUTÁRIO",YEAR([Data da Aprovação]),"")</f>
        <v>2006</v>
      </c>
      <c r="H5887" s="106">
        <f>Tabela9[[#This Row],[Valor do Provento R$]]/Tabela9[[#This Row],[Provento por 1 ou 1000 Ações]]</f>
        <v>0.12</v>
      </c>
    </row>
    <row r="5888" spans="1:8">
      <c r="A5888" s="118" t="s">
        <v>1652</v>
      </c>
      <c r="B5888" s="116" t="s">
        <v>1488</v>
      </c>
      <c r="C5888" s="138">
        <v>39015</v>
      </c>
      <c r="D5888" s="139">
        <v>7.0000000000000007E-2</v>
      </c>
      <c r="E5888" s="118">
        <v>1</v>
      </c>
      <c r="F5888" s="118" t="s">
        <v>1492</v>
      </c>
      <c r="G5888" s="113">
        <f>IF([Data da Aprovação]&lt;&gt;"ESTATUTÁRIO",YEAR([Data da Aprovação]),"")</f>
        <v>2006</v>
      </c>
      <c r="H5888" s="106">
        <f>Tabela9[[#This Row],[Valor do Provento R$]]/Tabela9[[#This Row],[Provento por 1 ou 1000 Ações]]</f>
        <v>7.0000000000000007E-2</v>
      </c>
    </row>
    <row r="5889" spans="1:8">
      <c r="A5889" s="119" t="s">
        <v>1652</v>
      </c>
      <c r="B5889" s="117" t="s">
        <v>1488</v>
      </c>
      <c r="C5889" s="140">
        <v>39070</v>
      </c>
      <c r="D5889" s="141">
        <v>0.1</v>
      </c>
      <c r="E5889" s="119">
        <v>1</v>
      </c>
      <c r="F5889" s="119" t="s">
        <v>1489</v>
      </c>
      <c r="G5889" s="114">
        <f>IF([Data da Aprovação]&lt;&gt;"ESTATUTÁRIO",YEAR([Data da Aprovação]),"")</f>
        <v>2006</v>
      </c>
      <c r="H5889" s="106">
        <f>Tabela9[[#This Row],[Valor do Provento R$]]/Tabela9[[#This Row],[Provento por 1 ou 1000 Ações]]</f>
        <v>0.1</v>
      </c>
    </row>
    <row r="5890" spans="1:8">
      <c r="A5890" s="118" t="s">
        <v>1652</v>
      </c>
      <c r="B5890" s="116" t="s">
        <v>1488</v>
      </c>
      <c r="C5890" s="138">
        <v>39141</v>
      </c>
      <c r="D5890" s="139">
        <v>0.51</v>
      </c>
      <c r="E5890" s="118">
        <v>1</v>
      </c>
      <c r="F5890" s="118" t="s">
        <v>1492</v>
      </c>
      <c r="G5890" s="113">
        <f>IF([Data da Aprovação]&lt;&gt;"ESTATUTÁRIO",YEAR([Data da Aprovação]),"")</f>
        <v>2007</v>
      </c>
      <c r="H5890" s="106">
        <f>Tabela9[[#This Row],[Valor do Provento R$]]/Tabela9[[#This Row],[Provento por 1 ou 1000 Ações]]</f>
        <v>0.51</v>
      </c>
    </row>
    <row r="5891" spans="1:8">
      <c r="A5891" s="119" t="s">
        <v>1652</v>
      </c>
      <c r="B5891" s="117" t="s">
        <v>1488</v>
      </c>
      <c r="C5891" s="140">
        <v>39197</v>
      </c>
      <c r="D5891" s="141">
        <v>0.06</v>
      </c>
      <c r="E5891" s="119">
        <v>1</v>
      </c>
      <c r="F5891" s="119" t="s">
        <v>1492</v>
      </c>
      <c r="G5891" s="114">
        <f>IF([Data da Aprovação]&lt;&gt;"ESTATUTÁRIO",YEAR([Data da Aprovação]),"")</f>
        <v>2007</v>
      </c>
      <c r="H5891" s="106">
        <f>Tabela9[[#This Row],[Valor do Provento R$]]/Tabela9[[#This Row],[Provento por 1 ou 1000 Ações]]</f>
        <v>0.06</v>
      </c>
    </row>
    <row r="5892" spans="1:8">
      <c r="A5892" s="118" t="s">
        <v>1652</v>
      </c>
      <c r="B5892" s="116" t="s">
        <v>1488</v>
      </c>
      <c r="C5892" s="138">
        <v>39197</v>
      </c>
      <c r="D5892" s="139">
        <v>0.08</v>
      </c>
      <c r="E5892" s="118">
        <v>1</v>
      </c>
      <c r="F5892" s="118" t="s">
        <v>1489</v>
      </c>
      <c r="G5892" s="113">
        <f>IF([Data da Aprovação]&lt;&gt;"ESTATUTÁRIO",YEAR([Data da Aprovação]),"")</f>
        <v>2007</v>
      </c>
      <c r="H5892" s="106">
        <f>Tabela9[[#This Row],[Valor do Provento R$]]/Tabela9[[#This Row],[Provento por 1 ou 1000 Ações]]</f>
        <v>0.08</v>
      </c>
    </row>
    <row r="5893" spans="1:8">
      <c r="A5893" s="119" t="s">
        <v>1652</v>
      </c>
      <c r="B5893" s="117" t="s">
        <v>1488</v>
      </c>
      <c r="C5893" s="140">
        <v>39265</v>
      </c>
      <c r="D5893" s="141">
        <v>3.6999999999999998E-2</v>
      </c>
      <c r="E5893" s="119">
        <v>1</v>
      </c>
      <c r="F5893" s="119" t="s">
        <v>1489</v>
      </c>
      <c r="G5893" s="114">
        <f>IF([Data da Aprovação]&lt;&gt;"ESTATUTÁRIO",YEAR([Data da Aprovação]),"")</f>
        <v>2007</v>
      </c>
      <c r="H5893" s="106">
        <f>Tabela9[[#This Row],[Valor do Provento R$]]/Tabela9[[#This Row],[Provento por 1 ou 1000 Ações]]</f>
        <v>3.6999999999999998E-2</v>
      </c>
    </row>
    <row r="5894" spans="1:8">
      <c r="A5894" s="118" t="s">
        <v>1652</v>
      </c>
      <c r="B5894" s="116" t="s">
        <v>1488</v>
      </c>
      <c r="C5894" s="138">
        <v>39265</v>
      </c>
      <c r="D5894" s="139">
        <v>0.04</v>
      </c>
      <c r="E5894" s="118">
        <v>1</v>
      </c>
      <c r="F5894" s="118" t="s">
        <v>1492</v>
      </c>
      <c r="G5894" s="113">
        <f>IF([Data da Aprovação]&lt;&gt;"ESTATUTÁRIO",YEAR([Data da Aprovação]),"")</f>
        <v>2007</v>
      </c>
      <c r="H5894" s="106">
        <f>Tabela9[[#This Row],[Valor do Provento R$]]/Tabela9[[#This Row],[Provento por 1 ou 1000 Ações]]</f>
        <v>0.04</v>
      </c>
    </row>
    <row r="5895" spans="1:8">
      <c r="A5895" s="119" t="s">
        <v>1652</v>
      </c>
      <c r="B5895" s="117" t="s">
        <v>1488</v>
      </c>
      <c r="C5895" s="140">
        <v>39265</v>
      </c>
      <c r="D5895" s="141">
        <v>3.6999999999999998E-2</v>
      </c>
      <c r="E5895" s="119">
        <v>1</v>
      </c>
      <c r="F5895" s="119" t="s">
        <v>1489</v>
      </c>
      <c r="G5895" s="114">
        <f>IF([Data da Aprovação]&lt;&gt;"ESTATUTÁRIO",YEAR([Data da Aprovação]),"")</f>
        <v>2007</v>
      </c>
      <c r="H5895" s="106">
        <f>Tabela9[[#This Row],[Valor do Provento R$]]/Tabela9[[#This Row],[Provento por 1 ou 1000 Ações]]</f>
        <v>3.6999999999999998E-2</v>
      </c>
    </row>
    <row r="5896" spans="1:8">
      <c r="A5896" s="118" t="s">
        <v>1652</v>
      </c>
      <c r="B5896" s="116" t="s">
        <v>1488</v>
      </c>
      <c r="C5896" s="138">
        <v>39265</v>
      </c>
      <c r="D5896" s="139">
        <v>0.04</v>
      </c>
      <c r="E5896" s="118">
        <v>1</v>
      </c>
      <c r="F5896" s="118" t="s">
        <v>1492</v>
      </c>
      <c r="G5896" s="113">
        <f>IF([Data da Aprovação]&lt;&gt;"ESTATUTÁRIO",YEAR([Data da Aprovação]),"")</f>
        <v>2007</v>
      </c>
      <c r="H5896" s="106">
        <f>Tabela9[[#This Row],[Valor do Provento R$]]/Tabela9[[#This Row],[Provento por 1 ou 1000 Ações]]</f>
        <v>0.04</v>
      </c>
    </row>
    <row r="5897" spans="1:8">
      <c r="A5897" s="119" t="s">
        <v>1652</v>
      </c>
      <c r="B5897" s="117" t="s">
        <v>1488</v>
      </c>
      <c r="C5897" s="140">
        <v>39379</v>
      </c>
      <c r="D5897" s="141">
        <v>4.5999999999999999E-2</v>
      </c>
      <c r="E5897" s="119">
        <v>1</v>
      </c>
      <c r="F5897" s="119" t="s">
        <v>1489</v>
      </c>
      <c r="G5897" s="114">
        <f>IF([Data da Aprovação]&lt;&gt;"ESTATUTÁRIO",YEAR([Data da Aprovação]),"")</f>
        <v>2007</v>
      </c>
      <c r="H5897" s="106">
        <f>Tabela9[[#This Row],[Valor do Provento R$]]/Tabela9[[#This Row],[Provento por 1 ou 1000 Ações]]</f>
        <v>4.5999999999999999E-2</v>
      </c>
    </row>
    <row r="5898" spans="1:8">
      <c r="A5898" s="118" t="s">
        <v>1652</v>
      </c>
      <c r="B5898" s="116" t="s">
        <v>1488</v>
      </c>
      <c r="C5898" s="138">
        <v>39379</v>
      </c>
      <c r="D5898" s="139">
        <v>7.1999999999999995E-2</v>
      </c>
      <c r="E5898" s="118">
        <v>1</v>
      </c>
      <c r="F5898" s="118" t="s">
        <v>1492</v>
      </c>
      <c r="G5898" s="113">
        <f>IF([Data da Aprovação]&lt;&gt;"ESTATUTÁRIO",YEAR([Data da Aprovação]),"")</f>
        <v>2007</v>
      </c>
      <c r="H5898" s="106">
        <f>Tabela9[[#This Row],[Valor do Provento R$]]/Tabela9[[#This Row],[Provento por 1 ou 1000 Ações]]</f>
        <v>7.1999999999999995E-2</v>
      </c>
    </row>
    <row r="5899" spans="1:8">
      <c r="A5899" s="119" t="s">
        <v>1652</v>
      </c>
      <c r="B5899" s="117" t="s">
        <v>1488</v>
      </c>
      <c r="C5899" s="140">
        <v>39435</v>
      </c>
      <c r="D5899" s="141">
        <v>7.0000000000000007E-2</v>
      </c>
      <c r="E5899" s="119">
        <v>1</v>
      </c>
      <c r="F5899" s="119" t="s">
        <v>1489</v>
      </c>
      <c r="G5899" s="114">
        <f>IF([Data da Aprovação]&lt;&gt;"ESTATUTÁRIO",YEAR([Data da Aprovação]),"")</f>
        <v>2007</v>
      </c>
      <c r="H5899" s="106">
        <f>Tabela9[[#This Row],[Valor do Provento R$]]/Tabela9[[#This Row],[Provento por 1 ou 1000 Ações]]</f>
        <v>7.0000000000000007E-2</v>
      </c>
    </row>
    <row r="5900" spans="1:8">
      <c r="A5900" s="118" t="s">
        <v>1652</v>
      </c>
      <c r="B5900" s="116" t="s">
        <v>1488</v>
      </c>
      <c r="C5900" s="138">
        <v>39504</v>
      </c>
      <c r="D5900" s="139">
        <v>0.21</v>
      </c>
      <c r="E5900" s="118">
        <v>1</v>
      </c>
      <c r="F5900" s="118" t="s">
        <v>1492</v>
      </c>
      <c r="G5900" s="113">
        <f>IF([Data da Aprovação]&lt;&gt;"ESTATUTÁRIO",YEAR([Data da Aprovação]),"")</f>
        <v>2008</v>
      </c>
      <c r="H5900" s="106">
        <f>Tabela9[[#This Row],[Valor do Provento R$]]/Tabela9[[#This Row],[Provento por 1 ou 1000 Ações]]</f>
        <v>0.21</v>
      </c>
    </row>
    <row r="5901" spans="1:8">
      <c r="A5901" s="119" t="s">
        <v>1652</v>
      </c>
      <c r="B5901" s="117" t="s">
        <v>1488</v>
      </c>
      <c r="C5901" s="140">
        <v>39562</v>
      </c>
      <c r="D5901" s="141">
        <v>4.9000000000000002E-2</v>
      </c>
      <c r="E5901" s="119">
        <v>1</v>
      </c>
      <c r="F5901" s="119" t="s">
        <v>1489</v>
      </c>
      <c r="G5901" s="114">
        <f>IF([Data da Aprovação]&lt;&gt;"ESTATUTÁRIO",YEAR([Data da Aprovação]),"")</f>
        <v>2008</v>
      </c>
      <c r="H5901" s="106">
        <f>Tabela9[[#This Row],[Valor do Provento R$]]/Tabela9[[#This Row],[Provento por 1 ou 1000 Ações]]</f>
        <v>4.9000000000000002E-2</v>
      </c>
    </row>
    <row r="5902" spans="1:8">
      <c r="A5902" s="118" t="s">
        <v>1652</v>
      </c>
      <c r="B5902" s="116" t="s">
        <v>1488</v>
      </c>
      <c r="C5902" s="138">
        <v>39562</v>
      </c>
      <c r="D5902" s="139">
        <v>0.184</v>
      </c>
      <c r="E5902" s="118">
        <v>1</v>
      </c>
      <c r="F5902" s="118" t="s">
        <v>1492</v>
      </c>
      <c r="G5902" s="113">
        <f>IF([Data da Aprovação]&lt;&gt;"ESTATUTÁRIO",YEAR([Data da Aprovação]),"")</f>
        <v>2008</v>
      </c>
      <c r="H5902" s="106">
        <f>Tabela9[[#This Row],[Valor do Provento R$]]/Tabela9[[#This Row],[Provento por 1 ou 1000 Ações]]</f>
        <v>0.184</v>
      </c>
    </row>
    <row r="5903" spans="1:8">
      <c r="A5903" s="119" t="s">
        <v>1652</v>
      </c>
      <c r="B5903" s="117" t="s">
        <v>1488</v>
      </c>
      <c r="C5903" s="140">
        <v>39664</v>
      </c>
      <c r="D5903" s="141">
        <v>4.9000000000000002E-2</v>
      </c>
      <c r="E5903" s="119">
        <v>1</v>
      </c>
      <c r="F5903" s="119" t="s">
        <v>1489</v>
      </c>
      <c r="G5903" s="114">
        <f>IF([Data da Aprovação]&lt;&gt;"ESTATUTÁRIO",YEAR([Data da Aprovação]),"")</f>
        <v>2008</v>
      </c>
      <c r="H5903" s="106">
        <f>Tabela9[[#This Row],[Valor do Provento R$]]/Tabela9[[#This Row],[Provento por 1 ou 1000 Ações]]</f>
        <v>4.9000000000000002E-2</v>
      </c>
    </row>
    <row r="5904" spans="1:8">
      <c r="A5904" s="118" t="s">
        <v>1652</v>
      </c>
      <c r="B5904" s="116" t="s">
        <v>1488</v>
      </c>
      <c r="C5904" s="138">
        <v>39664</v>
      </c>
      <c r="D5904" s="139">
        <v>0.13200000000000001</v>
      </c>
      <c r="E5904" s="118">
        <v>1</v>
      </c>
      <c r="F5904" s="118" t="s">
        <v>1492</v>
      </c>
      <c r="G5904" s="113">
        <f>IF([Data da Aprovação]&lt;&gt;"ESTATUTÁRIO",YEAR([Data da Aprovação]),"")</f>
        <v>2008</v>
      </c>
      <c r="H5904" s="106">
        <f>Tabela9[[#This Row],[Valor do Provento R$]]/Tabela9[[#This Row],[Provento por 1 ou 1000 Ações]]</f>
        <v>0.13200000000000001</v>
      </c>
    </row>
    <row r="5905" spans="1:8">
      <c r="A5905" s="119" t="s">
        <v>1652</v>
      </c>
      <c r="B5905" s="117" t="s">
        <v>1488</v>
      </c>
      <c r="C5905" s="140">
        <v>39750</v>
      </c>
      <c r="D5905" s="141">
        <v>5.1999999999999998E-2</v>
      </c>
      <c r="E5905" s="119">
        <v>1</v>
      </c>
      <c r="F5905" s="119" t="s">
        <v>1489</v>
      </c>
      <c r="G5905" s="114">
        <f>IF([Data da Aprovação]&lt;&gt;"ESTATUTÁRIO",YEAR([Data da Aprovação]),"")</f>
        <v>2008</v>
      </c>
      <c r="H5905" s="106">
        <f>Tabela9[[#This Row],[Valor do Provento R$]]/Tabela9[[#This Row],[Provento por 1 ou 1000 Ações]]</f>
        <v>5.1999999999999998E-2</v>
      </c>
    </row>
    <row r="5906" spans="1:8">
      <c r="A5906" s="118" t="s">
        <v>1652</v>
      </c>
      <c r="B5906" s="116" t="s">
        <v>1488</v>
      </c>
      <c r="C5906" s="138">
        <v>39750</v>
      </c>
      <c r="D5906" s="139">
        <v>0.161</v>
      </c>
      <c r="E5906" s="118">
        <v>1</v>
      </c>
      <c r="F5906" s="118" t="s">
        <v>1492</v>
      </c>
      <c r="G5906" s="113">
        <f>IF([Data da Aprovação]&lt;&gt;"ESTATUTÁRIO",YEAR([Data da Aprovação]),"")</f>
        <v>2008</v>
      </c>
      <c r="H5906" s="106">
        <f>Tabela9[[#This Row],[Valor do Provento R$]]/Tabela9[[#This Row],[Provento por 1 ou 1000 Ações]]</f>
        <v>0.161</v>
      </c>
    </row>
    <row r="5907" spans="1:8">
      <c r="A5907" s="119" t="s">
        <v>1652</v>
      </c>
      <c r="B5907" s="117" t="s">
        <v>1488</v>
      </c>
      <c r="C5907" s="140">
        <v>39793</v>
      </c>
      <c r="D5907" s="141">
        <v>0.05</v>
      </c>
      <c r="E5907" s="119">
        <v>1</v>
      </c>
      <c r="F5907" s="119" t="s">
        <v>1489</v>
      </c>
      <c r="G5907" s="114">
        <f>IF([Data da Aprovação]&lt;&gt;"ESTATUTÁRIO",YEAR([Data da Aprovação]),"")</f>
        <v>2008</v>
      </c>
      <c r="H5907" s="106">
        <f>Tabela9[[#This Row],[Valor do Provento R$]]/Tabela9[[#This Row],[Provento por 1 ou 1000 Ações]]</f>
        <v>0.05</v>
      </c>
    </row>
    <row r="5908" spans="1:8">
      <c r="A5908" s="118" t="s">
        <v>1652</v>
      </c>
      <c r="B5908" s="116" t="s">
        <v>1488</v>
      </c>
      <c r="C5908" s="138">
        <v>39888</v>
      </c>
      <c r="D5908" s="139">
        <v>0.2</v>
      </c>
      <c r="E5908" s="118">
        <v>1</v>
      </c>
      <c r="F5908" s="118" t="s">
        <v>1492</v>
      </c>
      <c r="G5908" s="113">
        <f>IF([Data da Aprovação]&lt;&gt;"ESTATUTÁRIO",YEAR([Data da Aprovação]),"")</f>
        <v>2009</v>
      </c>
      <c r="H5908" s="106">
        <f>Tabela9[[#This Row],[Valor do Provento R$]]/Tabela9[[#This Row],[Provento por 1 ou 1000 Ações]]</f>
        <v>0.2</v>
      </c>
    </row>
    <row r="5909" spans="1:8">
      <c r="A5909" s="119" t="s">
        <v>1652</v>
      </c>
      <c r="B5909" s="117" t="s">
        <v>1488</v>
      </c>
      <c r="C5909" s="140">
        <v>39944</v>
      </c>
      <c r="D5909" s="141">
        <v>5.3999999999999999E-2</v>
      </c>
      <c r="E5909" s="119">
        <v>1</v>
      </c>
      <c r="F5909" s="119" t="s">
        <v>1489</v>
      </c>
      <c r="G5909" s="114">
        <f>IF([Data da Aprovação]&lt;&gt;"ESTATUTÁRIO",YEAR([Data da Aprovação]),"")</f>
        <v>2009</v>
      </c>
      <c r="H5909" s="106">
        <f>Tabela9[[#This Row],[Valor do Provento R$]]/Tabela9[[#This Row],[Provento por 1 ou 1000 Ações]]</f>
        <v>5.3999999999999999E-2</v>
      </c>
    </row>
    <row r="5910" spans="1:8">
      <c r="A5910" s="118" t="s">
        <v>1652</v>
      </c>
      <c r="B5910" s="116" t="s">
        <v>1488</v>
      </c>
      <c r="C5910" s="138">
        <v>39944</v>
      </c>
      <c r="D5910" s="139">
        <v>0.14599999999999999</v>
      </c>
      <c r="E5910" s="118">
        <v>1</v>
      </c>
      <c r="F5910" s="118" t="s">
        <v>1492</v>
      </c>
      <c r="G5910" s="113">
        <f>IF([Data da Aprovação]&lt;&gt;"ESTATUTÁRIO",YEAR([Data da Aprovação]),"")</f>
        <v>2009</v>
      </c>
      <c r="H5910" s="106">
        <f>Tabela9[[#This Row],[Valor do Provento R$]]/Tabela9[[#This Row],[Provento por 1 ou 1000 Ações]]</f>
        <v>0.14599999999999999</v>
      </c>
    </row>
    <row r="5911" spans="1:8">
      <c r="A5911" s="119" t="s">
        <v>1652</v>
      </c>
      <c r="B5911" s="117" t="s">
        <v>1488</v>
      </c>
      <c r="C5911" s="140">
        <v>40030</v>
      </c>
      <c r="D5911" s="141">
        <v>5.3999999999999999E-2</v>
      </c>
      <c r="E5911" s="119">
        <v>1</v>
      </c>
      <c r="F5911" s="119" t="s">
        <v>1489</v>
      </c>
      <c r="G5911" s="114">
        <f>IF([Data da Aprovação]&lt;&gt;"ESTATUTÁRIO",YEAR([Data da Aprovação]),"")</f>
        <v>2009</v>
      </c>
      <c r="H5911" s="106">
        <f>Tabela9[[#This Row],[Valor do Provento R$]]/Tabela9[[#This Row],[Provento por 1 ou 1000 Ações]]</f>
        <v>5.3999999999999999E-2</v>
      </c>
    </row>
    <row r="5912" spans="1:8">
      <c r="A5912" s="118" t="s">
        <v>1652</v>
      </c>
      <c r="B5912" s="116" t="s">
        <v>1488</v>
      </c>
      <c r="C5912" s="138">
        <v>40030</v>
      </c>
      <c r="D5912" s="139">
        <v>5.6000000000000001E-2</v>
      </c>
      <c r="E5912" s="118">
        <v>1</v>
      </c>
      <c r="F5912" s="118" t="s">
        <v>1492</v>
      </c>
      <c r="G5912" s="113">
        <f>IF([Data da Aprovação]&lt;&gt;"ESTATUTÁRIO",YEAR([Data da Aprovação]),"")</f>
        <v>2009</v>
      </c>
      <c r="H5912" s="106">
        <f>Tabela9[[#This Row],[Valor do Provento R$]]/Tabela9[[#This Row],[Provento por 1 ou 1000 Ações]]</f>
        <v>5.6000000000000001E-2</v>
      </c>
    </row>
    <row r="5913" spans="1:8">
      <c r="A5913" s="119" t="s">
        <v>1652</v>
      </c>
      <c r="B5913" s="117" t="s">
        <v>1488</v>
      </c>
      <c r="C5913" s="140">
        <v>40115</v>
      </c>
      <c r="D5913" s="141">
        <v>5.1999999999999998E-2</v>
      </c>
      <c r="E5913" s="119">
        <v>1</v>
      </c>
      <c r="F5913" s="119" t="s">
        <v>1489</v>
      </c>
      <c r="G5913" s="114">
        <f>IF([Data da Aprovação]&lt;&gt;"ESTATUTÁRIO",YEAR([Data da Aprovação]),"")</f>
        <v>2009</v>
      </c>
      <c r="H5913" s="106">
        <f>Tabela9[[#This Row],[Valor do Provento R$]]/Tabela9[[#This Row],[Provento por 1 ou 1000 Ações]]</f>
        <v>5.1999999999999998E-2</v>
      </c>
    </row>
    <row r="5914" spans="1:8">
      <c r="A5914" s="118" t="s">
        <v>1652</v>
      </c>
      <c r="B5914" s="116" t="s">
        <v>1488</v>
      </c>
      <c r="C5914" s="138">
        <v>40115</v>
      </c>
      <c r="D5914" s="139">
        <v>0.161</v>
      </c>
      <c r="E5914" s="118">
        <v>1</v>
      </c>
      <c r="F5914" s="118" t="s">
        <v>1492</v>
      </c>
      <c r="G5914" s="113">
        <f>IF([Data da Aprovação]&lt;&gt;"ESTATUTÁRIO",YEAR([Data da Aprovação]),"")</f>
        <v>2009</v>
      </c>
      <c r="H5914" s="106">
        <f>Tabela9[[#This Row],[Valor do Provento R$]]/Tabela9[[#This Row],[Provento por 1 ou 1000 Ações]]</f>
        <v>0.161</v>
      </c>
    </row>
    <row r="5915" spans="1:8">
      <c r="A5915" s="119" t="s">
        <v>1652</v>
      </c>
      <c r="B5915" s="117" t="s">
        <v>1488</v>
      </c>
      <c r="C5915" s="140">
        <v>40170</v>
      </c>
      <c r="D5915" s="141">
        <v>4.1000000000000002E-2</v>
      </c>
      <c r="E5915" s="119">
        <v>1</v>
      </c>
      <c r="F5915" s="119" t="s">
        <v>1489</v>
      </c>
      <c r="G5915" s="114">
        <f>IF([Data da Aprovação]&lt;&gt;"ESTATUTÁRIO",YEAR([Data da Aprovação]),"")</f>
        <v>2009</v>
      </c>
      <c r="H5915" s="106">
        <f>Tabela9[[#This Row],[Valor do Provento R$]]/Tabela9[[#This Row],[Provento por 1 ou 1000 Ações]]</f>
        <v>4.1000000000000002E-2</v>
      </c>
    </row>
    <row r="5916" spans="1:8">
      <c r="A5916" s="118" t="s">
        <v>1652</v>
      </c>
      <c r="B5916" s="116" t="s">
        <v>1488</v>
      </c>
      <c r="C5916" s="138">
        <v>40242</v>
      </c>
      <c r="D5916" s="139">
        <v>0.159</v>
      </c>
      <c r="E5916" s="118">
        <v>1</v>
      </c>
      <c r="F5916" s="118" t="s">
        <v>1492</v>
      </c>
      <c r="G5916" s="113">
        <f>IF([Data da Aprovação]&lt;&gt;"ESTATUTÁRIO",YEAR([Data da Aprovação]),"")</f>
        <v>2010</v>
      </c>
      <c r="H5916" s="106">
        <f>Tabela9[[#This Row],[Valor do Provento R$]]/Tabela9[[#This Row],[Provento por 1 ou 1000 Ações]]</f>
        <v>0.159</v>
      </c>
    </row>
    <row r="5917" spans="1:8">
      <c r="A5917" s="119" t="s">
        <v>1652</v>
      </c>
      <c r="B5917" s="117" t="s">
        <v>1488</v>
      </c>
      <c r="C5917" s="140">
        <v>40295</v>
      </c>
      <c r="D5917" s="141">
        <v>6.2E-2</v>
      </c>
      <c r="E5917" s="119">
        <v>1</v>
      </c>
      <c r="F5917" s="119" t="s">
        <v>1489</v>
      </c>
      <c r="G5917" s="114">
        <f>IF([Data da Aprovação]&lt;&gt;"ESTATUTÁRIO",YEAR([Data da Aprovação]),"")</f>
        <v>2010</v>
      </c>
      <c r="H5917" s="106">
        <f>Tabela9[[#This Row],[Valor do Provento R$]]/Tabela9[[#This Row],[Provento por 1 ou 1000 Ações]]</f>
        <v>6.2E-2</v>
      </c>
    </row>
    <row r="5918" spans="1:8">
      <c r="A5918" s="118" t="s">
        <v>1652</v>
      </c>
      <c r="B5918" s="116" t="s">
        <v>1488</v>
      </c>
      <c r="C5918" s="138">
        <v>40295</v>
      </c>
      <c r="D5918" s="139">
        <v>0.13800000000000001</v>
      </c>
      <c r="E5918" s="118">
        <v>1</v>
      </c>
      <c r="F5918" s="118" t="s">
        <v>1492</v>
      </c>
      <c r="G5918" s="113">
        <f>IF([Data da Aprovação]&lt;&gt;"ESTATUTÁRIO",YEAR([Data da Aprovação]),"")</f>
        <v>2010</v>
      </c>
      <c r="H5918" s="106">
        <f>Tabela9[[#This Row],[Valor do Provento R$]]/Tabela9[[#This Row],[Provento por 1 ou 1000 Ações]]</f>
        <v>0.13800000000000001</v>
      </c>
    </row>
    <row r="5919" spans="1:8">
      <c r="A5919" s="119" t="s">
        <v>1652</v>
      </c>
      <c r="B5919" s="117" t="s">
        <v>1488</v>
      </c>
      <c r="C5919" s="140">
        <v>40394</v>
      </c>
      <c r="D5919" s="141">
        <v>6.3E-2</v>
      </c>
      <c r="E5919" s="119">
        <v>1</v>
      </c>
      <c r="F5919" s="119" t="s">
        <v>1489</v>
      </c>
      <c r="G5919" s="114">
        <f>IF([Data da Aprovação]&lt;&gt;"ESTATUTÁRIO",YEAR([Data da Aprovação]),"")</f>
        <v>2010</v>
      </c>
      <c r="H5919" s="106">
        <f>Tabela9[[#This Row],[Valor do Provento R$]]/Tabela9[[#This Row],[Provento por 1 ou 1000 Ações]]</f>
        <v>6.3E-2</v>
      </c>
    </row>
    <row r="5920" spans="1:8">
      <c r="A5920" s="118" t="s">
        <v>1652</v>
      </c>
      <c r="B5920" s="116" t="s">
        <v>1488</v>
      </c>
      <c r="C5920" s="138">
        <v>40394</v>
      </c>
      <c r="D5920" s="139">
        <v>0.13700000000000001</v>
      </c>
      <c r="E5920" s="118">
        <v>1</v>
      </c>
      <c r="F5920" s="118" t="s">
        <v>1492</v>
      </c>
      <c r="G5920" s="113">
        <f>IF([Data da Aprovação]&lt;&gt;"ESTATUTÁRIO",YEAR([Data da Aprovação]),"")</f>
        <v>2010</v>
      </c>
      <c r="H5920" s="106">
        <f>Tabela9[[#This Row],[Valor do Provento R$]]/Tabela9[[#This Row],[Provento por 1 ou 1000 Ações]]</f>
        <v>0.13700000000000001</v>
      </c>
    </row>
    <row r="5921" spans="1:8">
      <c r="A5921" s="119" t="s">
        <v>1652</v>
      </c>
      <c r="B5921" s="117" t="s">
        <v>1488</v>
      </c>
      <c r="C5921" s="140">
        <v>40472</v>
      </c>
      <c r="D5921" s="141">
        <v>6.2E-2</v>
      </c>
      <c r="E5921" s="119">
        <v>1</v>
      </c>
      <c r="F5921" s="119" t="s">
        <v>1489</v>
      </c>
      <c r="G5921" s="114">
        <f>IF([Data da Aprovação]&lt;&gt;"ESTATUTÁRIO",YEAR([Data da Aprovação]),"")</f>
        <v>2010</v>
      </c>
      <c r="H5921" s="106">
        <f>Tabela9[[#This Row],[Valor do Provento R$]]/Tabela9[[#This Row],[Provento por 1 ou 1000 Ações]]</f>
        <v>6.2E-2</v>
      </c>
    </row>
    <row r="5922" spans="1:8">
      <c r="A5922" s="118" t="s">
        <v>1652</v>
      </c>
      <c r="B5922" s="116" t="s">
        <v>1488</v>
      </c>
      <c r="C5922" s="138">
        <v>40472</v>
      </c>
      <c r="D5922" s="139">
        <v>0.13800000000000001</v>
      </c>
      <c r="E5922" s="118">
        <v>1</v>
      </c>
      <c r="F5922" s="118" t="s">
        <v>1492</v>
      </c>
      <c r="G5922" s="113">
        <f>IF([Data da Aprovação]&lt;&gt;"ESTATUTÁRIO",YEAR([Data da Aprovação]),"")</f>
        <v>2010</v>
      </c>
      <c r="H5922" s="106">
        <f>Tabela9[[#This Row],[Valor do Provento R$]]/Tabela9[[#This Row],[Provento por 1 ou 1000 Ações]]</f>
        <v>0.13800000000000001</v>
      </c>
    </row>
    <row r="5923" spans="1:8">
      <c r="A5923" s="119" t="s">
        <v>1652</v>
      </c>
      <c r="B5923" s="117" t="s">
        <v>1488</v>
      </c>
      <c r="C5923" s="140">
        <v>40520</v>
      </c>
      <c r="D5923" s="141">
        <v>6.3E-2</v>
      </c>
      <c r="E5923" s="119">
        <v>1</v>
      </c>
      <c r="F5923" s="119" t="s">
        <v>1489</v>
      </c>
      <c r="G5923" s="114">
        <f>IF([Data da Aprovação]&lt;&gt;"ESTATUTÁRIO",YEAR([Data da Aprovação]),"")</f>
        <v>2010</v>
      </c>
      <c r="H5923" s="106">
        <f>Tabela9[[#This Row],[Valor do Provento R$]]/Tabela9[[#This Row],[Provento por 1 ou 1000 Ações]]</f>
        <v>6.3E-2</v>
      </c>
    </row>
    <row r="5924" spans="1:8">
      <c r="A5924" s="118" t="s">
        <v>1652</v>
      </c>
      <c r="B5924" s="116" t="s">
        <v>1488</v>
      </c>
      <c r="C5924" s="138">
        <v>40604</v>
      </c>
      <c r="D5924" s="139">
        <v>0.23699999999999999</v>
      </c>
      <c r="E5924" s="118">
        <v>1</v>
      </c>
      <c r="F5924" s="118" t="s">
        <v>1492</v>
      </c>
      <c r="G5924" s="113">
        <f>IF([Data da Aprovação]&lt;&gt;"ESTATUTÁRIO",YEAR([Data da Aprovação]),"")</f>
        <v>2011</v>
      </c>
      <c r="H5924" s="106">
        <f>Tabela9[[#This Row],[Valor do Provento R$]]/Tabela9[[#This Row],[Provento por 1 ou 1000 Ações]]</f>
        <v>0.23699999999999999</v>
      </c>
    </row>
    <row r="5925" spans="1:8">
      <c r="A5925" s="119" t="s">
        <v>1652</v>
      </c>
      <c r="B5925" s="117" t="s">
        <v>1488</v>
      </c>
      <c r="C5925" s="140">
        <v>40660</v>
      </c>
      <c r="D5925" s="141">
        <v>6.6000000000000003E-2</v>
      </c>
      <c r="E5925" s="119">
        <v>1</v>
      </c>
      <c r="F5925" s="119" t="s">
        <v>1489</v>
      </c>
      <c r="G5925" s="114">
        <f>IF([Data da Aprovação]&lt;&gt;"ESTATUTÁRIO",YEAR([Data da Aprovação]),"")</f>
        <v>2011</v>
      </c>
      <c r="H5925" s="106">
        <f>Tabela9[[#This Row],[Valor do Provento R$]]/Tabela9[[#This Row],[Provento por 1 ou 1000 Ações]]</f>
        <v>6.6000000000000003E-2</v>
      </c>
    </row>
    <row r="5926" spans="1:8">
      <c r="A5926" s="118" t="s">
        <v>1652</v>
      </c>
      <c r="B5926" s="116" t="s">
        <v>1488</v>
      </c>
      <c r="C5926" s="138">
        <v>40660</v>
      </c>
      <c r="D5926" s="139">
        <v>0.104</v>
      </c>
      <c r="E5926" s="118">
        <v>1</v>
      </c>
      <c r="F5926" s="118" t="s">
        <v>1492</v>
      </c>
      <c r="G5926" s="113">
        <f>IF([Data da Aprovação]&lt;&gt;"ESTATUTÁRIO",YEAR([Data da Aprovação]),"")</f>
        <v>2011</v>
      </c>
      <c r="H5926" s="106">
        <f>Tabela9[[#This Row],[Valor do Provento R$]]/Tabela9[[#This Row],[Provento por 1 ou 1000 Ações]]</f>
        <v>0.104</v>
      </c>
    </row>
    <row r="5927" spans="1:8">
      <c r="A5927" s="119" t="s">
        <v>1652</v>
      </c>
      <c r="B5927" s="117" t="s">
        <v>1488</v>
      </c>
      <c r="C5927" s="140">
        <v>40758</v>
      </c>
      <c r="D5927" s="141">
        <v>6.6000000000000003E-2</v>
      </c>
      <c r="E5927" s="119">
        <v>1</v>
      </c>
      <c r="F5927" s="119" t="s">
        <v>1489</v>
      </c>
      <c r="G5927" s="114">
        <f>IF([Data da Aprovação]&lt;&gt;"ESTATUTÁRIO",YEAR([Data da Aprovação]),"")</f>
        <v>2011</v>
      </c>
      <c r="H5927" s="106">
        <f>Tabela9[[#This Row],[Valor do Provento R$]]/Tabela9[[#This Row],[Provento por 1 ou 1000 Ações]]</f>
        <v>6.6000000000000003E-2</v>
      </c>
    </row>
    <row r="5928" spans="1:8">
      <c r="A5928" s="118" t="s">
        <v>1652</v>
      </c>
      <c r="B5928" s="116" t="s">
        <v>1488</v>
      </c>
      <c r="C5928" s="138">
        <v>40758</v>
      </c>
      <c r="D5928" s="139">
        <v>0.13400000000000001</v>
      </c>
      <c r="E5928" s="118">
        <v>1</v>
      </c>
      <c r="F5928" s="118" t="s">
        <v>1492</v>
      </c>
      <c r="G5928" s="113">
        <f>IF([Data da Aprovação]&lt;&gt;"ESTATUTÁRIO",YEAR([Data da Aprovação]),"")</f>
        <v>2011</v>
      </c>
      <c r="H5928" s="106">
        <f>Tabela9[[#This Row],[Valor do Provento R$]]/Tabela9[[#This Row],[Provento por 1 ou 1000 Ações]]</f>
        <v>0.13400000000000001</v>
      </c>
    </row>
    <row r="5929" spans="1:8">
      <c r="A5929" s="119" t="s">
        <v>1652</v>
      </c>
      <c r="B5929" s="117" t="s">
        <v>1488</v>
      </c>
      <c r="C5929" s="140">
        <v>40842</v>
      </c>
      <c r="D5929" s="141">
        <v>6.6000000000000003E-2</v>
      </c>
      <c r="E5929" s="119">
        <v>1</v>
      </c>
      <c r="F5929" s="119" t="s">
        <v>1489</v>
      </c>
      <c r="G5929" s="114">
        <f>IF([Data da Aprovação]&lt;&gt;"ESTATUTÁRIO",YEAR([Data da Aprovação]),"")</f>
        <v>2011</v>
      </c>
      <c r="H5929" s="106">
        <f>Tabela9[[#This Row],[Valor do Provento R$]]/Tabela9[[#This Row],[Provento por 1 ou 1000 Ações]]</f>
        <v>6.6000000000000003E-2</v>
      </c>
    </row>
    <row r="5930" spans="1:8">
      <c r="A5930" s="118" t="s">
        <v>1652</v>
      </c>
      <c r="B5930" s="116" t="s">
        <v>1488</v>
      </c>
      <c r="C5930" s="138">
        <v>40842</v>
      </c>
      <c r="D5930" s="139">
        <v>0.16400000000000001</v>
      </c>
      <c r="E5930" s="118">
        <v>1</v>
      </c>
      <c r="F5930" s="118" t="s">
        <v>1492</v>
      </c>
      <c r="G5930" s="113">
        <f>IF([Data da Aprovação]&lt;&gt;"ESTATUTÁRIO",YEAR([Data da Aprovação]),"")</f>
        <v>2011</v>
      </c>
      <c r="H5930" s="106">
        <f>Tabela9[[#This Row],[Valor do Provento R$]]/Tabela9[[#This Row],[Provento por 1 ou 1000 Ações]]</f>
        <v>0.16400000000000001</v>
      </c>
    </row>
    <row r="5931" spans="1:8">
      <c r="A5931" s="119" t="s">
        <v>1652</v>
      </c>
      <c r="B5931" s="117" t="s">
        <v>1488</v>
      </c>
      <c r="C5931" s="140">
        <v>40891</v>
      </c>
      <c r="D5931" s="141">
        <v>6.6000000000000003E-2</v>
      </c>
      <c r="E5931" s="119">
        <v>1</v>
      </c>
      <c r="F5931" s="119" t="s">
        <v>1489</v>
      </c>
      <c r="G5931" s="114">
        <f>IF([Data da Aprovação]&lt;&gt;"ESTATUTÁRIO",YEAR([Data da Aprovação]),"")</f>
        <v>2011</v>
      </c>
      <c r="H5931" s="106">
        <f>Tabela9[[#This Row],[Valor do Provento R$]]/Tabela9[[#This Row],[Provento por 1 ou 1000 Ações]]</f>
        <v>6.6000000000000003E-2</v>
      </c>
    </row>
    <row r="5932" spans="1:8">
      <c r="A5932" s="118" t="s">
        <v>1652</v>
      </c>
      <c r="B5932" s="116" t="s">
        <v>1488</v>
      </c>
      <c r="C5932" s="138">
        <v>40975</v>
      </c>
      <c r="D5932" s="139">
        <v>0.13400000000000001</v>
      </c>
      <c r="E5932" s="118">
        <v>1</v>
      </c>
      <c r="F5932" s="118" t="s">
        <v>1492</v>
      </c>
      <c r="G5932" s="113">
        <f>IF([Data da Aprovação]&lt;&gt;"ESTATUTÁRIO",YEAR([Data da Aprovação]),"")</f>
        <v>2012</v>
      </c>
      <c r="H5932" s="106">
        <f>Tabela9[[#This Row],[Valor do Provento R$]]/Tabela9[[#This Row],[Provento por 1 ou 1000 Ações]]</f>
        <v>0.13400000000000001</v>
      </c>
    </row>
    <row r="5933" spans="1:8">
      <c r="A5933" s="119" t="s">
        <v>1652</v>
      </c>
      <c r="B5933" s="117" t="s">
        <v>1488</v>
      </c>
      <c r="C5933" s="140">
        <v>41024</v>
      </c>
      <c r="D5933" s="141">
        <v>6.6000000000000003E-2</v>
      </c>
      <c r="E5933" s="119">
        <v>1</v>
      </c>
      <c r="F5933" s="119" t="s">
        <v>1489</v>
      </c>
      <c r="G5933" s="114">
        <f>IF([Data da Aprovação]&lt;&gt;"ESTATUTÁRIO",YEAR([Data da Aprovação]),"")</f>
        <v>2012</v>
      </c>
      <c r="H5933" s="106">
        <f>Tabela9[[#This Row],[Valor do Provento R$]]/Tabela9[[#This Row],[Provento por 1 ou 1000 Ações]]</f>
        <v>6.6000000000000003E-2</v>
      </c>
    </row>
    <row r="5934" spans="1:8">
      <c r="A5934" s="118" t="s">
        <v>1652</v>
      </c>
      <c r="B5934" s="116" t="s">
        <v>1488</v>
      </c>
      <c r="C5934" s="138">
        <v>41024</v>
      </c>
      <c r="D5934" s="139">
        <v>0.13400000000000001</v>
      </c>
      <c r="E5934" s="118">
        <v>1</v>
      </c>
      <c r="F5934" s="118" t="s">
        <v>1492</v>
      </c>
      <c r="G5934" s="113">
        <f>IF([Data da Aprovação]&lt;&gt;"ESTATUTÁRIO",YEAR([Data da Aprovação]),"")</f>
        <v>2012</v>
      </c>
      <c r="H5934" s="106">
        <f>Tabela9[[#This Row],[Valor do Provento R$]]/Tabela9[[#This Row],[Provento por 1 ou 1000 Ações]]</f>
        <v>0.13400000000000001</v>
      </c>
    </row>
    <row r="5935" spans="1:8">
      <c r="A5935" s="119" t="s">
        <v>1652</v>
      </c>
      <c r="B5935" s="117" t="s">
        <v>1488</v>
      </c>
      <c r="C5935" s="140">
        <v>41129</v>
      </c>
      <c r="D5935" s="141">
        <v>7.4999999999999997E-2</v>
      </c>
      <c r="E5935" s="119">
        <v>1</v>
      </c>
      <c r="F5935" s="119" t="s">
        <v>1489</v>
      </c>
      <c r="G5935" s="114">
        <f>IF([Data da Aprovação]&lt;&gt;"ESTATUTÁRIO",YEAR([Data da Aprovação]),"")</f>
        <v>2012</v>
      </c>
      <c r="H5935" s="106">
        <f>Tabela9[[#This Row],[Valor do Provento R$]]/Tabela9[[#This Row],[Provento por 1 ou 1000 Ações]]</f>
        <v>7.4999999999999997E-2</v>
      </c>
    </row>
    <row r="5936" spans="1:8">
      <c r="A5936" s="118" t="s">
        <v>1652</v>
      </c>
      <c r="B5936" s="116" t="s">
        <v>1488</v>
      </c>
      <c r="C5936" s="138">
        <v>41129</v>
      </c>
      <c r="D5936" s="139">
        <v>0.125</v>
      </c>
      <c r="E5936" s="118">
        <v>1</v>
      </c>
      <c r="F5936" s="118" t="s">
        <v>1492</v>
      </c>
      <c r="G5936" s="113">
        <f>IF([Data da Aprovação]&lt;&gt;"ESTATUTÁRIO",YEAR([Data da Aprovação]),"")</f>
        <v>2012</v>
      </c>
      <c r="H5936" s="106">
        <f>Tabela9[[#This Row],[Valor do Provento R$]]/Tabela9[[#This Row],[Provento por 1 ou 1000 Ações]]</f>
        <v>0.125</v>
      </c>
    </row>
    <row r="5937" spans="1:8">
      <c r="A5937" s="119" t="s">
        <v>1652</v>
      </c>
      <c r="B5937" s="117" t="s">
        <v>1488</v>
      </c>
      <c r="C5937" s="140">
        <v>41206</v>
      </c>
      <c r="D5937" s="141">
        <v>6.4000000000000001E-2</v>
      </c>
      <c r="E5937" s="119">
        <v>1</v>
      </c>
      <c r="F5937" s="119" t="s">
        <v>1489</v>
      </c>
      <c r="G5937" s="114">
        <f>IF([Data da Aprovação]&lt;&gt;"ESTATUTÁRIO",YEAR([Data da Aprovação]),"")</f>
        <v>2012</v>
      </c>
      <c r="H5937" s="106">
        <f>Tabela9[[#This Row],[Valor do Provento R$]]/Tabela9[[#This Row],[Provento por 1 ou 1000 Ações]]</f>
        <v>6.4000000000000001E-2</v>
      </c>
    </row>
    <row r="5938" spans="1:8">
      <c r="A5938" s="118" t="s">
        <v>1652</v>
      </c>
      <c r="B5938" s="116" t="s">
        <v>1488</v>
      </c>
      <c r="C5938" s="138">
        <v>41206</v>
      </c>
      <c r="D5938" s="139">
        <v>0.13600000000000001</v>
      </c>
      <c r="E5938" s="118">
        <v>1</v>
      </c>
      <c r="F5938" s="118" t="s">
        <v>1492</v>
      </c>
      <c r="G5938" s="113">
        <f>IF([Data da Aprovação]&lt;&gt;"ESTATUTÁRIO",YEAR([Data da Aprovação]),"")</f>
        <v>2012</v>
      </c>
      <c r="H5938" s="106">
        <f>Tabela9[[#This Row],[Valor do Provento R$]]/Tabela9[[#This Row],[Provento por 1 ou 1000 Ações]]</f>
        <v>0.13600000000000001</v>
      </c>
    </row>
    <row r="5939" spans="1:8">
      <c r="A5939" s="119" t="s">
        <v>1652</v>
      </c>
      <c r="B5939" s="117" t="s">
        <v>1488</v>
      </c>
      <c r="C5939" s="140">
        <v>41255</v>
      </c>
      <c r="D5939" s="141">
        <v>6.4000000000000001E-2</v>
      </c>
      <c r="E5939" s="119">
        <v>1</v>
      </c>
      <c r="F5939" s="119" t="s">
        <v>1489</v>
      </c>
      <c r="G5939" s="114">
        <f>IF([Data da Aprovação]&lt;&gt;"ESTATUTÁRIO",YEAR([Data da Aprovação]),"")</f>
        <v>2012</v>
      </c>
      <c r="H5939" s="106">
        <f>Tabela9[[#This Row],[Valor do Provento R$]]/Tabela9[[#This Row],[Provento por 1 ou 1000 Ações]]</f>
        <v>6.4000000000000001E-2</v>
      </c>
    </row>
    <row r="5940" spans="1:8">
      <c r="A5940" s="118" t="s">
        <v>1652</v>
      </c>
      <c r="B5940" s="116" t="s">
        <v>1488</v>
      </c>
      <c r="C5940" s="138">
        <v>41339</v>
      </c>
      <c r="D5940" s="139">
        <v>0.13600000000000001</v>
      </c>
      <c r="E5940" s="118">
        <v>1</v>
      </c>
      <c r="F5940" s="118" t="s">
        <v>1492</v>
      </c>
      <c r="G5940" s="113">
        <f>IF([Data da Aprovação]&lt;&gt;"ESTATUTÁRIO",YEAR([Data da Aprovação]),"")</f>
        <v>2013</v>
      </c>
      <c r="H5940" s="106">
        <f>Tabela9[[#This Row],[Valor do Provento R$]]/Tabela9[[#This Row],[Provento por 1 ou 1000 Ações]]</f>
        <v>0.13600000000000001</v>
      </c>
    </row>
    <row r="5941" spans="1:8">
      <c r="A5941" s="119" t="s">
        <v>1652</v>
      </c>
      <c r="B5941" s="117" t="s">
        <v>1488</v>
      </c>
      <c r="C5941" s="140">
        <v>41381</v>
      </c>
      <c r="D5941" s="141">
        <v>6.4000000000000001E-2</v>
      </c>
      <c r="E5941" s="119">
        <v>1</v>
      </c>
      <c r="F5941" s="119" t="s">
        <v>1489</v>
      </c>
      <c r="G5941" s="114">
        <f>IF([Data da Aprovação]&lt;&gt;"ESTATUTÁRIO",YEAR([Data da Aprovação]),"")</f>
        <v>2013</v>
      </c>
      <c r="H5941" s="106">
        <f>Tabela9[[#This Row],[Valor do Provento R$]]/Tabela9[[#This Row],[Provento por 1 ou 1000 Ações]]</f>
        <v>6.4000000000000001E-2</v>
      </c>
    </row>
    <row r="5942" spans="1:8">
      <c r="A5942" s="118" t="s">
        <v>1652</v>
      </c>
      <c r="B5942" s="116" t="s">
        <v>1488</v>
      </c>
      <c r="C5942" s="138">
        <v>41393</v>
      </c>
      <c r="D5942" s="139">
        <v>0.13600000000000001</v>
      </c>
      <c r="E5942" s="118">
        <v>1</v>
      </c>
      <c r="F5942" s="118" t="s">
        <v>1492</v>
      </c>
      <c r="G5942" s="113">
        <f>IF([Data da Aprovação]&lt;&gt;"ESTATUTÁRIO",YEAR([Data da Aprovação]),"")</f>
        <v>2013</v>
      </c>
      <c r="H5942" s="106">
        <f>Tabela9[[#This Row],[Valor do Provento R$]]/Tabela9[[#This Row],[Provento por 1 ou 1000 Ações]]</f>
        <v>0.13600000000000001</v>
      </c>
    </row>
    <row r="5943" spans="1:8">
      <c r="A5943" s="119" t="s">
        <v>1652</v>
      </c>
      <c r="B5943" s="117" t="s">
        <v>1488</v>
      </c>
      <c r="C5943" s="140">
        <v>41493</v>
      </c>
      <c r="D5943" s="141">
        <v>6.4000000000000001E-2</v>
      </c>
      <c r="E5943" s="119">
        <v>1</v>
      </c>
      <c r="F5943" s="119" t="s">
        <v>1489</v>
      </c>
      <c r="G5943" s="114">
        <f>IF([Data da Aprovação]&lt;&gt;"ESTATUTÁRIO",YEAR([Data da Aprovação]),"")</f>
        <v>2013</v>
      </c>
      <c r="H5943" s="106">
        <f>Tabela9[[#This Row],[Valor do Provento R$]]/Tabela9[[#This Row],[Provento por 1 ou 1000 Ações]]</f>
        <v>6.4000000000000001E-2</v>
      </c>
    </row>
    <row r="5944" spans="1:8">
      <c r="A5944" s="118" t="s">
        <v>1652</v>
      </c>
      <c r="B5944" s="116" t="s">
        <v>1488</v>
      </c>
      <c r="C5944" s="138">
        <v>41493</v>
      </c>
      <c r="D5944" s="139">
        <v>0.13600000000000001</v>
      </c>
      <c r="E5944" s="118">
        <v>1</v>
      </c>
      <c r="F5944" s="118" t="s">
        <v>1492</v>
      </c>
      <c r="G5944" s="113">
        <f>IF([Data da Aprovação]&lt;&gt;"ESTATUTÁRIO",YEAR([Data da Aprovação]),"")</f>
        <v>2013</v>
      </c>
      <c r="H5944" s="106">
        <f>Tabela9[[#This Row],[Valor do Provento R$]]/Tabela9[[#This Row],[Provento por 1 ou 1000 Ações]]</f>
        <v>0.13600000000000001</v>
      </c>
    </row>
    <row r="5945" spans="1:8">
      <c r="A5945" s="119" t="s">
        <v>1652</v>
      </c>
      <c r="B5945" s="117" t="s">
        <v>1488</v>
      </c>
      <c r="C5945" s="140">
        <v>41570</v>
      </c>
      <c r="D5945" s="141">
        <v>6.5000000000000002E-2</v>
      </c>
      <c r="E5945" s="119">
        <v>1</v>
      </c>
      <c r="F5945" s="119" t="s">
        <v>1489</v>
      </c>
      <c r="G5945" s="114">
        <f>IF([Data da Aprovação]&lt;&gt;"ESTATUTÁRIO",YEAR([Data da Aprovação]),"")</f>
        <v>2013</v>
      </c>
      <c r="H5945" s="106">
        <f>Tabela9[[#This Row],[Valor do Provento R$]]/Tabela9[[#This Row],[Provento por 1 ou 1000 Ações]]</f>
        <v>6.5000000000000002E-2</v>
      </c>
    </row>
    <row r="5946" spans="1:8">
      <c r="A5946" s="118" t="s">
        <v>1652</v>
      </c>
      <c r="B5946" s="116" t="s">
        <v>1488</v>
      </c>
      <c r="C5946" s="138">
        <v>41570</v>
      </c>
      <c r="D5946" s="139">
        <v>0.13500000000000001</v>
      </c>
      <c r="E5946" s="118">
        <v>1</v>
      </c>
      <c r="F5946" s="118" t="s">
        <v>1492</v>
      </c>
      <c r="G5946" s="113">
        <f>IF([Data da Aprovação]&lt;&gt;"ESTATUTÁRIO",YEAR([Data da Aprovação]),"")</f>
        <v>2013</v>
      </c>
      <c r="H5946" s="106">
        <f>Tabela9[[#This Row],[Valor do Provento R$]]/Tabela9[[#This Row],[Provento por 1 ou 1000 Ações]]</f>
        <v>0.13500000000000001</v>
      </c>
    </row>
    <row r="5947" spans="1:8">
      <c r="A5947" s="119" t="s">
        <v>1652</v>
      </c>
      <c r="B5947" s="117" t="s">
        <v>1488</v>
      </c>
      <c r="C5947" s="140">
        <v>41619</v>
      </c>
      <c r="D5947" s="141">
        <v>6.0999999999999999E-2</v>
      </c>
      <c r="E5947" s="119">
        <v>1</v>
      </c>
      <c r="F5947" s="119" t="s">
        <v>1489</v>
      </c>
      <c r="G5947" s="114">
        <f>IF([Data da Aprovação]&lt;&gt;"ESTATUTÁRIO",YEAR([Data da Aprovação]),"")</f>
        <v>2013</v>
      </c>
      <c r="H5947" s="106">
        <f>Tabela9[[#This Row],[Valor do Provento R$]]/Tabela9[[#This Row],[Provento por 1 ou 1000 Ações]]</f>
        <v>6.0999999999999999E-2</v>
      </c>
    </row>
    <row r="5948" spans="1:8">
      <c r="A5948" s="118" t="s">
        <v>1652</v>
      </c>
      <c r="B5948" s="116" t="s">
        <v>1490</v>
      </c>
      <c r="C5948" s="138">
        <v>35142</v>
      </c>
      <c r="D5948" s="139">
        <v>7.8</v>
      </c>
      <c r="E5948" s="118">
        <v>1000</v>
      </c>
      <c r="F5948" s="118" t="s">
        <v>1492</v>
      </c>
      <c r="G5948" s="113">
        <f>IF([Data da Aprovação]&lt;&gt;"ESTATUTÁRIO",YEAR([Data da Aprovação]),"")</f>
        <v>1996</v>
      </c>
      <c r="H5948" s="106">
        <f>Tabela9[[#This Row],[Valor do Provento R$]]/Tabela9[[#This Row],[Provento por 1 ou 1000 Ações]]</f>
        <v>7.7999999999999996E-3</v>
      </c>
    </row>
    <row r="5949" spans="1:8">
      <c r="A5949" s="119" t="s">
        <v>1652</v>
      </c>
      <c r="B5949" s="117" t="s">
        <v>1490</v>
      </c>
      <c r="C5949" s="140">
        <v>35143</v>
      </c>
      <c r="D5949" s="141">
        <v>7.2</v>
      </c>
      <c r="E5949" s="119">
        <v>1000</v>
      </c>
      <c r="F5949" s="119" t="s">
        <v>1492</v>
      </c>
      <c r="G5949" s="114">
        <f>IF([Data da Aprovação]&lt;&gt;"ESTATUTÁRIO",YEAR([Data da Aprovação]),"")</f>
        <v>1996</v>
      </c>
      <c r="H5949" s="106">
        <f>Tabela9[[#This Row],[Valor do Provento R$]]/Tabela9[[#This Row],[Provento por 1 ou 1000 Ações]]</f>
        <v>7.1999999999999998E-3</v>
      </c>
    </row>
    <row r="5950" spans="1:8">
      <c r="A5950" s="118" t="s">
        <v>1652</v>
      </c>
      <c r="B5950" s="116" t="s">
        <v>1490</v>
      </c>
      <c r="C5950" s="138">
        <v>35507</v>
      </c>
      <c r="D5950" s="139">
        <v>6.2</v>
      </c>
      <c r="E5950" s="118">
        <v>1000</v>
      </c>
      <c r="F5950" s="118" t="s">
        <v>1492</v>
      </c>
      <c r="G5950" s="113">
        <f>IF([Data da Aprovação]&lt;&gt;"ESTATUTÁRIO",YEAR([Data da Aprovação]),"")</f>
        <v>1997</v>
      </c>
      <c r="H5950" s="106">
        <f>Tabela9[[#This Row],[Valor do Provento R$]]/Tabela9[[#This Row],[Provento por 1 ou 1000 Ações]]</f>
        <v>6.1999999999999998E-3</v>
      </c>
    </row>
    <row r="5951" spans="1:8">
      <c r="A5951" s="119" t="s">
        <v>1652</v>
      </c>
      <c r="B5951" s="117" t="s">
        <v>1490</v>
      </c>
      <c r="C5951" s="140">
        <v>35879</v>
      </c>
      <c r="D5951" s="141">
        <v>18.91</v>
      </c>
      <c r="E5951" s="119">
        <v>1000</v>
      </c>
      <c r="F5951" s="119" t="s">
        <v>1492</v>
      </c>
      <c r="G5951" s="114">
        <f>IF([Data da Aprovação]&lt;&gt;"ESTATUTÁRIO",YEAR([Data da Aprovação]),"")</f>
        <v>1998</v>
      </c>
      <c r="H5951" s="106">
        <f>Tabela9[[#This Row],[Valor do Provento R$]]/Tabela9[[#This Row],[Provento por 1 ou 1000 Ações]]</f>
        <v>1.891E-2</v>
      </c>
    </row>
    <row r="5952" spans="1:8">
      <c r="A5952" s="118" t="s">
        <v>1652</v>
      </c>
      <c r="B5952" s="116" t="s">
        <v>1490</v>
      </c>
      <c r="C5952" s="138">
        <v>35879</v>
      </c>
      <c r="D5952" s="139">
        <v>11.09</v>
      </c>
      <c r="E5952" s="118">
        <v>1000</v>
      </c>
      <c r="F5952" s="118" t="s">
        <v>1492</v>
      </c>
      <c r="G5952" s="113">
        <f>IF([Data da Aprovação]&lt;&gt;"ESTATUTÁRIO",YEAR([Data da Aprovação]),"")</f>
        <v>1998</v>
      </c>
      <c r="H5952" s="106">
        <f>Tabela9[[#This Row],[Valor do Provento R$]]/Tabela9[[#This Row],[Provento por 1 ou 1000 Ações]]</f>
        <v>1.1089999999999999E-2</v>
      </c>
    </row>
    <row r="5953" spans="1:8">
      <c r="A5953" s="119" t="s">
        <v>1652</v>
      </c>
      <c r="B5953" s="117" t="s">
        <v>1490</v>
      </c>
      <c r="C5953" s="140">
        <v>36144</v>
      </c>
      <c r="D5953" s="141">
        <v>15</v>
      </c>
      <c r="E5953" s="119">
        <v>1000</v>
      </c>
      <c r="F5953" s="119" t="s">
        <v>1489</v>
      </c>
      <c r="G5953" s="114">
        <f>IF([Data da Aprovação]&lt;&gt;"ESTATUTÁRIO",YEAR([Data da Aprovação]),"")</f>
        <v>1998</v>
      </c>
      <c r="H5953" s="106">
        <f>Tabela9[[#This Row],[Valor do Provento R$]]/Tabela9[[#This Row],[Provento por 1 ou 1000 Ações]]</f>
        <v>1.4999999999999999E-2</v>
      </c>
    </row>
    <row r="5954" spans="1:8">
      <c r="A5954" s="118" t="s">
        <v>1652</v>
      </c>
      <c r="B5954" s="116" t="s">
        <v>1490</v>
      </c>
      <c r="C5954" s="138">
        <v>36157</v>
      </c>
      <c r="D5954" s="139">
        <v>24.96</v>
      </c>
      <c r="E5954" s="118">
        <v>1000</v>
      </c>
      <c r="F5954" s="118" t="s">
        <v>1492</v>
      </c>
      <c r="G5954" s="113">
        <f>IF([Data da Aprovação]&lt;&gt;"ESTATUTÁRIO",YEAR([Data da Aprovação]),"")</f>
        <v>1998</v>
      </c>
      <c r="H5954" s="106">
        <f>Tabela9[[#This Row],[Valor do Provento R$]]/Tabela9[[#This Row],[Provento por 1 ou 1000 Ações]]</f>
        <v>2.496E-2</v>
      </c>
    </row>
    <row r="5955" spans="1:8">
      <c r="A5955" s="119" t="s">
        <v>1652</v>
      </c>
      <c r="B5955" s="117" t="s">
        <v>1490</v>
      </c>
      <c r="C5955" s="140">
        <v>36157</v>
      </c>
      <c r="D5955" s="141">
        <v>28.19</v>
      </c>
      <c r="E5955" s="119">
        <v>1000</v>
      </c>
      <c r="F5955" s="119" t="s">
        <v>1489</v>
      </c>
      <c r="G5955" s="114">
        <f>IF([Data da Aprovação]&lt;&gt;"ESTATUTÁRIO",YEAR([Data da Aprovação]),"")</f>
        <v>1998</v>
      </c>
      <c r="H5955" s="106">
        <f>Tabela9[[#This Row],[Valor do Provento R$]]/Tabela9[[#This Row],[Provento por 1 ou 1000 Ações]]</f>
        <v>2.819E-2</v>
      </c>
    </row>
    <row r="5956" spans="1:8">
      <c r="A5956" s="118" t="s">
        <v>1652</v>
      </c>
      <c r="B5956" s="116" t="s">
        <v>1490</v>
      </c>
      <c r="C5956" s="138">
        <v>36347</v>
      </c>
      <c r="D5956" s="139">
        <v>29.22</v>
      </c>
      <c r="E5956" s="118">
        <v>1000</v>
      </c>
      <c r="F5956" s="118" t="s">
        <v>1489</v>
      </c>
      <c r="G5956" s="113">
        <f>IF([Data da Aprovação]&lt;&gt;"ESTATUTÁRIO",YEAR([Data da Aprovação]),"")</f>
        <v>1999</v>
      </c>
      <c r="H5956" s="106">
        <f>Tabela9[[#This Row],[Valor do Provento R$]]/Tabela9[[#This Row],[Provento por 1 ou 1000 Ações]]</f>
        <v>2.9219999999999999E-2</v>
      </c>
    </row>
    <row r="5957" spans="1:8">
      <c r="A5957" s="119" t="s">
        <v>1652</v>
      </c>
      <c r="B5957" s="117" t="s">
        <v>1490</v>
      </c>
      <c r="C5957" s="140">
        <v>36502</v>
      </c>
      <c r="D5957" s="141">
        <v>29.13</v>
      </c>
      <c r="E5957" s="119">
        <v>1000</v>
      </c>
      <c r="F5957" s="119" t="s">
        <v>1489</v>
      </c>
      <c r="G5957" s="114">
        <f>IF([Data da Aprovação]&lt;&gt;"ESTATUTÁRIO",YEAR([Data da Aprovação]),"")</f>
        <v>1999</v>
      </c>
      <c r="H5957" s="106">
        <f>Tabela9[[#This Row],[Valor do Provento R$]]/Tabela9[[#This Row],[Provento por 1 ou 1000 Ações]]</f>
        <v>2.913E-2</v>
      </c>
    </row>
    <row r="5958" spans="1:8">
      <c r="A5958" s="118" t="s">
        <v>1652</v>
      </c>
      <c r="B5958" s="116" t="s">
        <v>1490</v>
      </c>
      <c r="C5958" s="138">
        <v>36529</v>
      </c>
      <c r="D5958" s="139">
        <v>70</v>
      </c>
      <c r="E5958" s="118">
        <v>1000</v>
      </c>
      <c r="F5958" s="118" t="s">
        <v>1492</v>
      </c>
      <c r="G5958" s="113">
        <f>IF([Data da Aprovação]&lt;&gt;"ESTATUTÁRIO",YEAR([Data da Aprovação]),"")</f>
        <v>2000</v>
      </c>
      <c r="H5958" s="106">
        <f>Tabela9[[#This Row],[Valor do Provento R$]]/Tabela9[[#This Row],[Provento por 1 ou 1000 Ações]]</f>
        <v>7.0000000000000007E-2</v>
      </c>
    </row>
    <row r="5959" spans="1:8">
      <c r="A5959" s="119" t="s">
        <v>1652</v>
      </c>
      <c r="B5959" s="117" t="s">
        <v>1490</v>
      </c>
      <c r="C5959" s="140">
        <v>36640</v>
      </c>
      <c r="D5959" s="141">
        <v>37.597000000000001</v>
      </c>
      <c r="E5959" s="119">
        <v>1000</v>
      </c>
      <c r="F5959" s="119" t="s">
        <v>1492</v>
      </c>
      <c r="G5959" s="114">
        <f>IF([Data da Aprovação]&lt;&gt;"ESTATUTÁRIO",YEAR([Data da Aprovação]),"")</f>
        <v>2000</v>
      </c>
      <c r="H5959" s="106">
        <f>Tabela9[[#This Row],[Valor do Provento R$]]/Tabela9[[#This Row],[Provento por 1 ou 1000 Ações]]</f>
        <v>3.7596999999999998E-2</v>
      </c>
    </row>
    <row r="5960" spans="1:8">
      <c r="A5960" s="118" t="s">
        <v>1652</v>
      </c>
      <c r="B5960" s="116" t="s">
        <v>1490</v>
      </c>
      <c r="C5960" s="138">
        <v>36640</v>
      </c>
      <c r="D5960" s="139">
        <v>26.957000000000001</v>
      </c>
      <c r="E5960" s="118">
        <v>1000</v>
      </c>
      <c r="F5960" s="118" t="s">
        <v>1492</v>
      </c>
      <c r="G5960" s="113">
        <f>IF([Data da Aprovação]&lt;&gt;"ESTATUTÁRIO",YEAR([Data da Aprovação]),"")</f>
        <v>2000</v>
      </c>
      <c r="H5960" s="106">
        <f>Tabela9[[#This Row],[Valor do Provento R$]]/Tabela9[[#This Row],[Provento por 1 ou 1000 Ações]]</f>
        <v>2.6957000000000002E-2</v>
      </c>
    </row>
    <row r="5961" spans="1:8">
      <c r="A5961" s="119" t="s">
        <v>1652</v>
      </c>
      <c r="B5961" s="117" t="s">
        <v>1490</v>
      </c>
      <c r="C5961" s="140">
        <v>36640</v>
      </c>
      <c r="D5961" s="141">
        <v>7.1959999999999997</v>
      </c>
      <c r="E5961" s="119">
        <v>1000</v>
      </c>
      <c r="F5961" s="119" t="s">
        <v>1492</v>
      </c>
      <c r="G5961" s="114">
        <f>IF([Data da Aprovação]&lt;&gt;"ESTATUTÁRIO",YEAR([Data da Aprovação]),"")</f>
        <v>2000</v>
      </c>
      <c r="H5961" s="106">
        <f>Tabela9[[#This Row],[Valor do Provento R$]]/Tabela9[[#This Row],[Provento por 1 ou 1000 Ações]]</f>
        <v>7.1960000000000001E-3</v>
      </c>
    </row>
    <row r="5962" spans="1:8">
      <c r="A5962" s="118" t="s">
        <v>1652</v>
      </c>
      <c r="B5962" s="116" t="s">
        <v>1490</v>
      </c>
      <c r="C5962" s="138">
        <v>36711</v>
      </c>
      <c r="D5962" s="139">
        <v>21.67</v>
      </c>
      <c r="E5962" s="118">
        <v>1000</v>
      </c>
      <c r="F5962" s="118" t="s">
        <v>1489</v>
      </c>
      <c r="G5962" s="113">
        <f>IF([Data da Aprovação]&lt;&gt;"ESTATUTÁRIO",YEAR([Data da Aprovação]),"")</f>
        <v>2000</v>
      </c>
      <c r="H5962" s="106">
        <f>Tabela9[[#This Row],[Valor do Provento R$]]/Tabela9[[#This Row],[Provento por 1 ou 1000 Ações]]</f>
        <v>2.1670000000000002E-2</v>
      </c>
    </row>
    <row r="5963" spans="1:8">
      <c r="A5963" s="119" t="s">
        <v>1652</v>
      </c>
      <c r="B5963" s="117" t="s">
        <v>1490</v>
      </c>
      <c r="C5963" s="140">
        <v>36711</v>
      </c>
      <c r="D5963" s="141">
        <v>31.28</v>
      </c>
      <c r="E5963" s="119">
        <v>1000</v>
      </c>
      <c r="F5963" s="119" t="s">
        <v>1492</v>
      </c>
      <c r="G5963" s="114">
        <f>IF([Data da Aprovação]&lt;&gt;"ESTATUTÁRIO",YEAR([Data da Aprovação]),"")</f>
        <v>2000</v>
      </c>
      <c r="H5963" s="106">
        <f>Tabela9[[#This Row],[Valor do Provento R$]]/Tabela9[[#This Row],[Provento por 1 ou 1000 Ações]]</f>
        <v>3.1280000000000002E-2</v>
      </c>
    </row>
    <row r="5964" spans="1:8">
      <c r="A5964" s="118" t="s">
        <v>1652</v>
      </c>
      <c r="B5964" s="116" t="s">
        <v>1490</v>
      </c>
      <c r="C5964" s="138">
        <v>36872</v>
      </c>
      <c r="D5964" s="139">
        <v>18.059999999999999</v>
      </c>
      <c r="E5964" s="118">
        <v>1000</v>
      </c>
      <c r="F5964" s="118" t="s">
        <v>1489</v>
      </c>
      <c r="G5964" s="113">
        <f>IF([Data da Aprovação]&lt;&gt;"ESTATUTÁRIO",YEAR([Data da Aprovação]),"")</f>
        <v>2000</v>
      </c>
      <c r="H5964" s="106">
        <f>Tabela9[[#This Row],[Valor do Provento R$]]/Tabela9[[#This Row],[Provento por 1 ou 1000 Ações]]</f>
        <v>1.806E-2</v>
      </c>
    </row>
    <row r="5965" spans="1:8">
      <c r="A5965" s="119" t="s">
        <v>1652</v>
      </c>
      <c r="B5965" s="117" t="s">
        <v>1490</v>
      </c>
      <c r="C5965" s="140">
        <v>36872</v>
      </c>
      <c r="D5965" s="141">
        <v>28.26</v>
      </c>
      <c r="E5965" s="119">
        <v>1000</v>
      </c>
      <c r="F5965" s="119" t="s">
        <v>1492</v>
      </c>
      <c r="G5965" s="114">
        <f>IF([Data da Aprovação]&lt;&gt;"ESTATUTÁRIO",YEAR([Data da Aprovação]),"")</f>
        <v>2000</v>
      </c>
      <c r="H5965" s="106">
        <f>Tabela9[[#This Row],[Valor do Provento R$]]/Tabela9[[#This Row],[Provento por 1 ou 1000 Ações]]</f>
        <v>2.826E-2</v>
      </c>
    </row>
    <row r="5966" spans="1:8">
      <c r="A5966" s="118" t="s">
        <v>1652</v>
      </c>
      <c r="B5966" s="116" t="s">
        <v>1490</v>
      </c>
      <c r="C5966" s="138">
        <v>37007</v>
      </c>
      <c r="D5966" s="139">
        <v>22.4</v>
      </c>
      <c r="E5966" s="118">
        <v>1000</v>
      </c>
      <c r="F5966" s="118" t="s">
        <v>1492</v>
      </c>
      <c r="G5966" s="113">
        <f>IF([Data da Aprovação]&lt;&gt;"ESTATUTÁRIO",YEAR([Data da Aprovação]),"")</f>
        <v>2001</v>
      </c>
      <c r="H5966" s="106">
        <f>Tabela9[[#This Row],[Valor do Provento R$]]/Tabela9[[#This Row],[Provento por 1 ou 1000 Ações]]</f>
        <v>2.24E-2</v>
      </c>
    </row>
    <row r="5967" spans="1:8">
      <c r="A5967" s="119" t="s">
        <v>1652</v>
      </c>
      <c r="B5967" s="117" t="s">
        <v>1490</v>
      </c>
      <c r="C5967" s="140">
        <v>37074</v>
      </c>
      <c r="D5967" s="141">
        <v>12.49</v>
      </c>
      <c r="E5967" s="119">
        <v>1000</v>
      </c>
      <c r="F5967" s="119" t="s">
        <v>1489</v>
      </c>
      <c r="G5967" s="114">
        <f>IF([Data da Aprovação]&lt;&gt;"ESTATUTÁRIO",YEAR([Data da Aprovação]),"")</f>
        <v>2001</v>
      </c>
      <c r="H5967" s="106">
        <f>Tabela9[[#This Row],[Valor do Provento R$]]/Tabela9[[#This Row],[Provento por 1 ou 1000 Ações]]</f>
        <v>1.2489999999999999E-2</v>
      </c>
    </row>
    <row r="5968" spans="1:8">
      <c r="A5968" s="118" t="s">
        <v>1652</v>
      </c>
      <c r="B5968" s="116" t="s">
        <v>1490</v>
      </c>
      <c r="C5968" s="138">
        <v>37244</v>
      </c>
      <c r="D5968" s="139">
        <v>14.35</v>
      </c>
      <c r="E5968" s="118">
        <v>1000</v>
      </c>
      <c r="F5968" s="118" t="s">
        <v>1489</v>
      </c>
      <c r="G5968" s="113">
        <f>IF([Data da Aprovação]&lt;&gt;"ESTATUTÁRIO",YEAR([Data da Aprovação]),"")</f>
        <v>2001</v>
      </c>
      <c r="H5968" s="106">
        <f>Tabela9[[#This Row],[Valor do Provento R$]]/Tabela9[[#This Row],[Provento por 1 ou 1000 Ações]]</f>
        <v>1.435E-2</v>
      </c>
    </row>
    <row r="5969" spans="1:8">
      <c r="A5969" s="119" t="s">
        <v>1652</v>
      </c>
      <c r="B5969" s="117" t="s">
        <v>1490</v>
      </c>
      <c r="C5969" s="140">
        <v>37371</v>
      </c>
      <c r="D5969" s="141">
        <v>2.6</v>
      </c>
      <c r="E5969" s="119">
        <v>1000</v>
      </c>
      <c r="F5969" s="119" t="s">
        <v>1492</v>
      </c>
      <c r="G5969" s="114">
        <f>IF([Data da Aprovação]&lt;&gt;"ESTATUTÁRIO",YEAR([Data da Aprovação]),"")</f>
        <v>2002</v>
      </c>
      <c r="H5969" s="106">
        <f>Tabela9[[#This Row],[Valor do Provento R$]]/Tabela9[[#This Row],[Provento por 1 ou 1000 Ações]]</f>
        <v>2.5999999999999999E-3</v>
      </c>
    </row>
    <row r="5970" spans="1:8">
      <c r="A5970" s="118" t="s">
        <v>1652</v>
      </c>
      <c r="B5970" s="116" t="s">
        <v>1490</v>
      </c>
      <c r="C5970" s="138">
        <v>37371</v>
      </c>
      <c r="D5970" s="139">
        <v>8.18</v>
      </c>
      <c r="E5970" s="118">
        <v>1000</v>
      </c>
      <c r="F5970" s="118" t="s">
        <v>1489</v>
      </c>
      <c r="G5970" s="113">
        <f>IF([Data da Aprovação]&lt;&gt;"ESTATUTÁRIO",YEAR([Data da Aprovação]),"")</f>
        <v>2002</v>
      </c>
      <c r="H5970" s="106">
        <f>Tabela9[[#This Row],[Valor do Provento R$]]/Tabela9[[#This Row],[Provento por 1 ou 1000 Ações]]</f>
        <v>8.1799999999999998E-3</v>
      </c>
    </row>
    <row r="5971" spans="1:8">
      <c r="A5971" s="119" t="s">
        <v>1652</v>
      </c>
      <c r="B5971" s="117" t="s">
        <v>1490</v>
      </c>
      <c r="C5971" s="140">
        <v>37439</v>
      </c>
      <c r="D5971" s="141">
        <v>6.17</v>
      </c>
      <c r="E5971" s="119">
        <v>1000</v>
      </c>
      <c r="F5971" s="119" t="s">
        <v>1492</v>
      </c>
      <c r="G5971" s="114">
        <f>IF([Data da Aprovação]&lt;&gt;"ESTATUTÁRIO",YEAR([Data da Aprovação]),"")</f>
        <v>2002</v>
      </c>
      <c r="H5971" s="106">
        <f>Tabela9[[#This Row],[Valor do Provento R$]]/Tabela9[[#This Row],[Provento por 1 ou 1000 Ações]]</f>
        <v>6.1700000000000001E-3</v>
      </c>
    </row>
    <row r="5972" spans="1:8">
      <c r="A5972" s="118" t="s">
        <v>1652</v>
      </c>
      <c r="B5972" s="116" t="s">
        <v>1490</v>
      </c>
      <c r="C5972" s="138">
        <v>37439</v>
      </c>
      <c r="D5972" s="139">
        <v>6.46</v>
      </c>
      <c r="E5972" s="118">
        <v>1000</v>
      </c>
      <c r="F5972" s="118" t="s">
        <v>1489</v>
      </c>
      <c r="G5972" s="113">
        <f>IF([Data da Aprovação]&lt;&gt;"ESTATUTÁRIO",YEAR([Data da Aprovação]),"")</f>
        <v>2002</v>
      </c>
      <c r="H5972" s="106">
        <f>Tabela9[[#This Row],[Valor do Provento R$]]/Tabela9[[#This Row],[Provento por 1 ou 1000 Ações]]</f>
        <v>6.4599999999999996E-3</v>
      </c>
    </row>
    <row r="5973" spans="1:8">
      <c r="A5973" s="119" t="s">
        <v>1652</v>
      </c>
      <c r="B5973" s="117" t="s">
        <v>1490</v>
      </c>
      <c r="C5973" s="140">
        <v>37536</v>
      </c>
      <c r="D5973" s="141">
        <v>11.62</v>
      </c>
      <c r="E5973" s="119">
        <v>1000</v>
      </c>
      <c r="F5973" s="119" t="s">
        <v>1492</v>
      </c>
      <c r="G5973" s="114">
        <f>IF([Data da Aprovação]&lt;&gt;"ESTATUTÁRIO",YEAR([Data da Aprovação]),"")</f>
        <v>2002</v>
      </c>
      <c r="H5973" s="106">
        <f>Tabela9[[#This Row],[Valor do Provento R$]]/Tabela9[[#This Row],[Provento por 1 ou 1000 Ações]]</f>
        <v>1.1619999999999998E-2</v>
      </c>
    </row>
    <row r="5974" spans="1:8">
      <c r="A5974" s="118" t="s">
        <v>1652</v>
      </c>
      <c r="B5974" s="116" t="s">
        <v>1490</v>
      </c>
      <c r="C5974" s="138">
        <v>37536</v>
      </c>
      <c r="D5974" s="139">
        <v>9.76</v>
      </c>
      <c r="E5974" s="118">
        <v>1000</v>
      </c>
      <c r="F5974" s="118" t="s">
        <v>1489</v>
      </c>
      <c r="G5974" s="113">
        <f>IF([Data da Aprovação]&lt;&gt;"ESTATUTÁRIO",YEAR([Data da Aprovação]),"")</f>
        <v>2002</v>
      </c>
      <c r="H5974" s="106">
        <f>Tabela9[[#This Row],[Valor do Provento R$]]/Tabela9[[#This Row],[Provento por 1 ou 1000 Ações]]</f>
        <v>9.7599999999999996E-3</v>
      </c>
    </row>
    <row r="5975" spans="1:8">
      <c r="A5975" s="119" t="s">
        <v>1652</v>
      </c>
      <c r="B5975" s="117" t="s">
        <v>1490</v>
      </c>
      <c r="C5975" s="140">
        <v>37607</v>
      </c>
      <c r="D5975" s="141">
        <v>8.98</v>
      </c>
      <c r="E5975" s="119">
        <v>1000</v>
      </c>
      <c r="F5975" s="119" t="s">
        <v>1489</v>
      </c>
      <c r="G5975" s="114">
        <f>IF([Data da Aprovação]&lt;&gt;"ESTATUTÁRIO",YEAR([Data da Aprovação]),"")</f>
        <v>2002</v>
      </c>
      <c r="H5975" s="106">
        <f>Tabela9[[#This Row],[Valor do Provento R$]]/Tabela9[[#This Row],[Provento por 1 ou 1000 Ações]]</f>
        <v>8.9800000000000001E-3</v>
      </c>
    </row>
    <row r="5976" spans="1:8">
      <c r="A5976" s="118" t="s">
        <v>1652</v>
      </c>
      <c r="B5976" s="116" t="s">
        <v>1490</v>
      </c>
      <c r="C5976" s="138">
        <v>37641</v>
      </c>
      <c r="D5976" s="139">
        <v>20.81</v>
      </c>
      <c r="E5976" s="118">
        <v>1000</v>
      </c>
      <c r="F5976" s="118" t="s">
        <v>1492</v>
      </c>
      <c r="G5976" s="113">
        <f>IF([Data da Aprovação]&lt;&gt;"ESTATUTÁRIO",YEAR([Data da Aprovação]),"")</f>
        <v>2003</v>
      </c>
      <c r="H5976" s="106">
        <f>Tabela9[[#This Row],[Valor do Provento R$]]/Tabela9[[#This Row],[Provento por 1 ou 1000 Ações]]</f>
        <v>2.0809999999999999E-2</v>
      </c>
    </row>
    <row r="5977" spans="1:8">
      <c r="A5977" s="119" t="s">
        <v>1652</v>
      </c>
      <c r="B5977" s="117" t="s">
        <v>1490</v>
      </c>
      <c r="C5977" s="140">
        <v>37746</v>
      </c>
      <c r="D5977" s="141">
        <v>8.61</v>
      </c>
      <c r="E5977" s="119">
        <v>1000</v>
      </c>
      <c r="F5977" s="119" t="s">
        <v>1489</v>
      </c>
      <c r="G5977" s="114">
        <f>IF([Data da Aprovação]&lt;&gt;"ESTATUTÁRIO",YEAR([Data da Aprovação]),"")</f>
        <v>2003</v>
      </c>
      <c r="H5977" s="106">
        <f>Tabela9[[#This Row],[Valor do Provento R$]]/Tabela9[[#This Row],[Provento por 1 ou 1000 Ações]]</f>
        <v>8.6099999999999996E-3</v>
      </c>
    </row>
    <row r="5978" spans="1:8">
      <c r="A5978" s="118" t="s">
        <v>1652</v>
      </c>
      <c r="B5978" s="116" t="s">
        <v>1490</v>
      </c>
      <c r="C5978" s="138">
        <v>37796</v>
      </c>
      <c r="D5978" s="139">
        <v>10.41</v>
      </c>
      <c r="E5978" s="118">
        <v>1000</v>
      </c>
      <c r="F5978" s="118" t="s">
        <v>1489</v>
      </c>
      <c r="G5978" s="113">
        <f>IF([Data da Aprovação]&lt;&gt;"ESTATUTÁRIO",YEAR([Data da Aprovação]),"")</f>
        <v>2003</v>
      </c>
      <c r="H5978" s="106">
        <f>Tabela9[[#This Row],[Valor do Provento R$]]/Tabela9[[#This Row],[Provento por 1 ou 1000 Ações]]</f>
        <v>1.0410000000000001E-2</v>
      </c>
    </row>
    <row r="5979" spans="1:8">
      <c r="A5979" s="119" t="s">
        <v>1652</v>
      </c>
      <c r="B5979" s="117" t="s">
        <v>1490</v>
      </c>
      <c r="C5979" s="140">
        <v>37894</v>
      </c>
      <c r="D5979" s="141">
        <v>7.5</v>
      </c>
      <c r="E5979" s="119">
        <v>1000</v>
      </c>
      <c r="F5979" s="119" t="s">
        <v>1489</v>
      </c>
      <c r="G5979" s="114">
        <f>IF([Data da Aprovação]&lt;&gt;"ESTATUTÁRIO",YEAR([Data da Aprovação]),"")</f>
        <v>2003</v>
      </c>
      <c r="H5979" s="106">
        <f>Tabela9[[#This Row],[Valor do Provento R$]]/Tabela9[[#This Row],[Provento por 1 ou 1000 Ações]]</f>
        <v>7.4999999999999997E-3</v>
      </c>
    </row>
    <row r="5980" spans="1:8">
      <c r="A5980" s="118" t="s">
        <v>1652</v>
      </c>
      <c r="B5980" s="116" t="s">
        <v>1490</v>
      </c>
      <c r="C5980" s="138">
        <v>38002</v>
      </c>
      <c r="D5980" s="139">
        <v>9.6199999999999992</v>
      </c>
      <c r="E5980" s="118">
        <v>1000</v>
      </c>
      <c r="F5980" s="118" t="s">
        <v>1492</v>
      </c>
      <c r="G5980" s="113">
        <f>IF([Data da Aprovação]&lt;&gt;"ESTATUTÁRIO",YEAR([Data da Aprovação]),"")</f>
        <v>2004</v>
      </c>
      <c r="H5980" s="106">
        <f>Tabela9[[#This Row],[Valor do Provento R$]]/Tabela9[[#This Row],[Provento por 1 ou 1000 Ações]]</f>
        <v>9.6200000000000001E-3</v>
      </c>
    </row>
    <row r="5981" spans="1:8">
      <c r="A5981" s="119" t="s">
        <v>1652</v>
      </c>
      <c r="B5981" s="117" t="s">
        <v>1490</v>
      </c>
      <c r="C5981" s="140">
        <v>38092</v>
      </c>
      <c r="D5981" s="141">
        <v>9</v>
      </c>
      <c r="E5981" s="119">
        <v>1000</v>
      </c>
      <c r="F5981" s="119" t="s">
        <v>1492</v>
      </c>
      <c r="G5981" s="114">
        <f>IF([Data da Aprovação]&lt;&gt;"ESTATUTÁRIO",YEAR([Data da Aprovação]),"")</f>
        <v>2004</v>
      </c>
      <c r="H5981" s="106">
        <f>Tabela9[[#This Row],[Valor do Provento R$]]/Tabela9[[#This Row],[Provento por 1 ou 1000 Ações]]</f>
        <v>8.9999999999999993E-3</v>
      </c>
    </row>
    <row r="5982" spans="1:8">
      <c r="A5982" s="118" t="s">
        <v>1652</v>
      </c>
      <c r="B5982" s="116" t="s">
        <v>1490</v>
      </c>
      <c r="C5982" s="138">
        <v>38175</v>
      </c>
      <c r="D5982" s="139">
        <v>1</v>
      </c>
      <c r="E5982" s="118">
        <v>1</v>
      </c>
      <c r="F5982" s="118" t="s">
        <v>1492</v>
      </c>
      <c r="G5982" s="113">
        <f>IF([Data da Aprovação]&lt;&gt;"ESTATUTÁRIO",YEAR([Data da Aprovação]),"")</f>
        <v>2004</v>
      </c>
      <c r="H5982" s="106">
        <f>Tabela9[[#This Row],[Valor do Provento R$]]/Tabela9[[#This Row],[Provento por 1 ou 1000 Ações]]</f>
        <v>1</v>
      </c>
    </row>
    <row r="5983" spans="1:8">
      <c r="A5983" s="119" t="s">
        <v>1652</v>
      </c>
      <c r="B5983" s="117" t="s">
        <v>1490</v>
      </c>
      <c r="C5983" s="140">
        <v>38286</v>
      </c>
      <c r="D5983" s="141">
        <v>1.5</v>
      </c>
      <c r="E5983" s="119">
        <v>1</v>
      </c>
      <c r="F5983" s="119" t="s">
        <v>1492</v>
      </c>
      <c r="G5983" s="114">
        <f>IF([Data da Aprovação]&lt;&gt;"ESTATUTÁRIO",YEAR([Data da Aprovação]),"")</f>
        <v>2004</v>
      </c>
      <c r="H5983" s="106">
        <f>Tabela9[[#This Row],[Valor do Provento R$]]/Tabela9[[#This Row],[Provento por 1 ou 1000 Ações]]</f>
        <v>1.5</v>
      </c>
    </row>
    <row r="5984" spans="1:8">
      <c r="A5984" s="118" t="s">
        <v>1652</v>
      </c>
      <c r="B5984" s="116" t="s">
        <v>1490</v>
      </c>
      <c r="C5984" s="138">
        <v>38378</v>
      </c>
      <c r="D5984" s="139">
        <v>2.5</v>
      </c>
      <c r="E5984" s="118">
        <v>1</v>
      </c>
      <c r="F5984" s="118" t="s">
        <v>1499</v>
      </c>
      <c r="G5984" s="113">
        <f>IF([Data da Aprovação]&lt;&gt;"ESTATUTÁRIO",YEAR([Data da Aprovação]),"")</f>
        <v>2005</v>
      </c>
      <c r="H5984" s="106">
        <f>Tabela9[[#This Row],[Valor do Provento R$]]/Tabela9[[#This Row],[Provento por 1 ou 1000 Ações]]</f>
        <v>2.5</v>
      </c>
    </row>
    <row r="5985" spans="1:8">
      <c r="A5985" s="119" t="s">
        <v>1652</v>
      </c>
      <c r="B5985" s="117" t="s">
        <v>1490</v>
      </c>
      <c r="C5985" s="140">
        <v>38406</v>
      </c>
      <c r="D5985" s="141">
        <v>0.9</v>
      </c>
      <c r="E5985" s="119">
        <v>1</v>
      </c>
      <c r="F5985" s="119" t="s">
        <v>1492</v>
      </c>
      <c r="G5985" s="114">
        <f>IF([Data da Aprovação]&lt;&gt;"ESTATUTÁRIO",YEAR([Data da Aprovação]),"")</f>
        <v>2005</v>
      </c>
      <c r="H5985" s="106">
        <f>Tabela9[[#This Row],[Valor do Provento R$]]/Tabela9[[#This Row],[Provento por 1 ou 1000 Ações]]</f>
        <v>0.9</v>
      </c>
    </row>
    <row r="5986" spans="1:8">
      <c r="A5986" s="118" t="s">
        <v>1652</v>
      </c>
      <c r="B5986" s="116" t="s">
        <v>1490</v>
      </c>
      <c r="C5986" s="138">
        <v>38471</v>
      </c>
      <c r="D5986" s="139">
        <v>1.2</v>
      </c>
      <c r="E5986" s="118">
        <v>1</v>
      </c>
      <c r="F5986" s="118" t="s">
        <v>1492</v>
      </c>
      <c r="G5986" s="113">
        <f>IF([Data da Aprovação]&lt;&gt;"ESTATUTÁRIO",YEAR([Data da Aprovação]),"")</f>
        <v>2005</v>
      </c>
      <c r="H5986" s="106">
        <f>Tabela9[[#This Row],[Valor do Provento R$]]/Tabela9[[#This Row],[Provento por 1 ou 1000 Ações]]</f>
        <v>1.2</v>
      </c>
    </row>
    <row r="5987" spans="1:8">
      <c r="A5987" s="119" t="s">
        <v>1652</v>
      </c>
      <c r="B5987" s="117" t="s">
        <v>1490</v>
      </c>
      <c r="C5987" s="140">
        <v>38544</v>
      </c>
      <c r="D5987" s="141">
        <v>0.21</v>
      </c>
      <c r="E5987" s="119">
        <v>1</v>
      </c>
      <c r="F5987" s="119" t="s">
        <v>1492</v>
      </c>
      <c r="G5987" s="114">
        <f>IF([Data da Aprovação]&lt;&gt;"ESTATUTÁRIO",YEAR([Data da Aprovação]),"")</f>
        <v>2005</v>
      </c>
      <c r="H5987" s="106">
        <f>Tabela9[[#This Row],[Valor do Provento R$]]/Tabela9[[#This Row],[Provento por 1 ou 1000 Ações]]</f>
        <v>0.21</v>
      </c>
    </row>
    <row r="5988" spans="1:8">
      <c r="A5988" s="118" t="s">
        <v>1652</v>
      </c>
      <c r="B5988" s="116" t="s">
        <v>1490</v>
      </c>
      <c r="C5988" s="138">
        <v>38651</v>
      </c>
      <c r="D5988" s="139">
        <v>0.15</v>
      </c>
      <c r="E5988" s="118">
        <v>1</v>
      </c>
      <c r="F5988" s="118" t="s">
        <v>1492</v>
      </c>
      <c r="G5988" s="113">
        <f>IF([Data da Aprovação]&lt;&gt;"ESTATUTÁRIO",YEAR([Data da Aprovação]),"")</f>
        <v>2005</v>
      </c>
      <c r="H5988" s="106">
        <f>Tabela9[[#This Row],[Valor do Provento R$]]/Tabela9[[#This Row],[Provento por 1 ou 1000 Ações]]</f>
        <v>0.15</v>
      </c>
    </row>
    <row r="5989" spans="1:8">
      <c r="A5989" s="119" t="s">
        <v>1652</v>
      </c>
      <c r="B5989" s="117" t="s">
        <v>1490</v>
      </c>
      <c r="C5989" s="140">
        <v>38712</v>
      </c>
      <c r="D5989" s="141">
        <v>0.25</v>
      </c>
      <c r="E5989" s="119">
        <v>1</v>
      </c>
      <c r="F5989" s="119" t="s">
        <v>1489</v>
      </c>
      <c r="G5989" s="114">
        <f>IF([Data da Aprovação]&lt;&gt;"ESTATUTÁRIO",YEAR([Data da Aprovação]),"")</f>
        <v>2005</v>
      </c>
      <c r="H5989" s="106">
        <f>Tabela9[[#This Row],[Valor do Provento R$]]/Tabela9[[#This Row],[Provento por 1 ou 1000 Ações]]</f>
        <v>0.25</v>
      </c>
    </row>
    <row r="5990" spans="1:8">
      <c r="A5990" s="118" t="s">
        <v>1652</v>
      </c>
      <c r="B5990" s="116" t="s">
        <v>1490</v>
      </c>
      <c r="C5990" s="138">
        <v>38814</v>
      </c>
      <c r="D5990" s="139">
        <v>0.04</v>
      </c>
      <c r="E5990" s="118">
        <v>1</v>
      </c>
      <c r="F5990" s="118" t="s">
        <v>1492</v>
      </c>
      <c r="G5990" s="113">
        <f>IF([Data da Aprovação]&lt;&gt;"ESTATUTÁRIO",YEAR([Data da Aprovação]),"")</f>
        <v>2006</v>
      </c>
      <c r="H5990" s="106">
        <f>Tabela9[[#This Row],[Valor do Provento R$]]/Tabela9[[#This Row],[Provento por 1 ou 1000 Ações]]</f>
        <v>0.04</v>
      </c>
    </row>
    <row r="5991" spans="1:8">
      <c r="A5991" s="119" t="s">
        <v>1652</v>
      </c>
      <c r="B5991" s="117" t="s">
        <v>1490</v>
      </c>
      <c r="C5991" s="140">
        <v>38814</v>
      </c>
      <c r="D5991" s="141">
        <v>0.04</v>
      </c>
      <c r="E5991" s="119">
        <v>1</v>
      </c>
      <c r="F5991" s="119" t="s">
        <v>1492</v>
      </c>
      <c r="G5991" s="114">
        <f>IF([Data da Aprovação]&lt;&gt;"ESTATUTÁRIO",YEAR([Data da Aprovação]),"")</f>
        <v>2006</v>
      </c>
      <c r="H5991" s="106">
        <f>Tabela9[[#This Row],[Valor do Provento R$]]/Tabela9[[#This Row],[Provento por 1 ou 1000 Ações]]</f>
        <v>0.04</v>
      </c>
    </row>
    <row r="5992" spans="1:8">
      <c r="A5992" s="118" t="s">
        <v>1652</v>
      </c>
      <c r="B5992" s="116" t="s">
        <v>1490</v>
      </c>
      <c r="C5992" s="138">
        <v>38814</v>
      </c>
      <c r="D5992" s="139">
        <v>0.14000000000000001</v>
      </c>
      <c r="E5992" s="118">
        <v>1</v>
      </c>
      <c r="F5992" s="118" t="s">
        <v>1489</v>
      </c>
      <c r="G5992" s="113">
        <f>IF([Data da Aprovação]&lt;&gt;"ESTATUTÁRIO",YEAR([Data da Aprovação]),"")</f>
        <v>2006</v>
      </c>
      <c r="H5992" s="106">
        <f>Tabela9[[#This Row],[Valor do Provento R$]]/Tabela9[[#This Row],[Provento por 1 ou 1000 Ações]]</f>
        <v>0.14000000000000001</v>
      </c>
    </row>
    <row r="5993" spans="1:8">
      <c r="A5993" s="119" t="s">
        <v>1652</v>
      </c>
      <c r="B5993" s="117" t="s">
        <v>1490</v>
      </c>
      <c r="C5993" s="140">
        <v>38905</v>
      </c>
      <c r="D5993" s="141">
        <v>0.13</v>
      </c>
      <c r="E5993" s="119">
        <v>1</v>
      </c>
      <c r="F5993" s="119" t="s">
        <v>1489</v>
      </c>
      <c r="G5993" s="114">
        <f>IF([Data da Aprovação]&lt;&gt;"ESTATUTÁRIO",YEAR([Data da Aprovação]),"")</f>
        <v>2006</v>
      </c>
      <c r="H5993" s="106">
        <f>Tabela9[[#This Row],[Valor do Provento R$]]/Tabela9[[#This Row],[Provento por 1 ou 1000 Ações]]</f>
        <v>0.13</v>
      </c>
    </row>
    <row r="5994" spans="1:8">
      <c r="A5994" s="118" t="s">
        <v>1652</v>
      </c>
      <c r="B5994" s="116" t="s">
        <v>1490</v>
      </c>
      <c r="C5994" s="138">
        <v>38905</v>
      </c>
      <c r="D5994" s="139">
        <v>0.05</v>
      </c>
      <c r="E5994" s="118">
        <v>1</v>
      </c>
      <c r="F5994" s="118" t="s">
        <v>1492</v>
      </c>
      <c r="G5994" s="113">
        <f>IF([Data da Aprovação]&lt;&gt;"ESTATUTÁRIO",YEAR([Data da Aprovação]),"")</f>
        <v>2006</v>
      </c>
      <c r="H5994" s="106">
        <f>Tabela9[[#This Row],[Valor do Provento R$]]/Tabela9[[#This Row],[Provento por 1 ou 1000 Ações]]</f>
        <v>0.05</v>
      </c>
    </row>
    <row r="5995" spans="1:8">
      <c r="A5995" s="119" t="s">
        <v>1653</v>
      </c>
      <c r="B5995" s="117" t="s">
        <v>1488</v>
      </c>
      <c r="C5995" s="140">
        <v>40541</v>
      </c>
      <c r="D5995" s="141">
        <v>0.24882199999999999</v>
      </c>
      <c r="E5995" s="119">
        <v>1</v>
      </c>
      <c r="F5995" s="119" t="s">
        <v>1489</v>
      </c>
      <c r="G5995" s="114">
        <f>IF([Data da Aprovação]&lt;&gt;"ESTATUTÁRIO",YEAR([Data da Aprovação]),"")</f>
        <v>2010</v>
      </c>
      <c r="H5995" s="106">
        <f>Tabela9[[#This Row],[Valor do Provento R$]]/Tabela9[[#This Row],[Provento por 1 ou 1000 Ações]]</f>
        <v>0.24882199999999999</v>
      </c>
    </row>
    <row r="5996" spans="1:8">
      <c r="A5996" s="118" t="s">
        <v>1653</v>
      </c>
      <c r="B5996" s="116" t="s">
        <v>1488</v>
      </c>
      <c r="C5996" s="138">
        <v>40668</v>
      </c>
      <c r="D5996" s="139">
        <v>6.0239999999999998E-3</v>
      </c>
      <c r="E5996" s="118">
        <v>1</v>
      </c>
      <c r="F5996" s="118" t="s">
        <v>1492</v>
      </c>
      <c r="G5996" s="113">
        <f>IF([Data da Aprovação]&lt;&gt;"ESTATUTÁRIO",YEAR([Data da Aprovação]),"")</f>
        <v>2011</v>
      </c>
      <c r="H5996" s="106">
        <f>Tabela9[[#This Row],[Valor do Provento R$]]/Tabela9[[#This Row],[Provento por 1 ou 1000 Ações]]</f>
        <v>6.0239999999999998E-3</v>
      </c>
    </row>
    <row r="5997" spans="1:8">
      <c r="A5997" s="119" t="s">
        <v>1653</v>
      </c>
      <c r="B5997" s="117" t="s">
        <v>1488</v>
      </c>
      <c r="C5997" s="140">
        <v>40899</v>
      </c>
      <c r="D5997" s="141">
        <v>0.22855900000000001</v>
      </c>
      <c r="E5997" s="119">
        <v>1</v>
      </c>
      <c r="F5997" s="119" t="s">
        <v>1489</v>
      </c>
      <c r="G5997" s="114">
        <f>IF([Data da Aprovação]&lt;&gt;"ESTATUTÁRIO",YEAR([Data da Aprovação]),"")</f>
        <v>2011</v>
      </c>
      <c r="H5997" s="106">
        <f>Tabela9[[#This Row],[Valor do Provento R$]]/Tabela9[[#This Row],[Provento por 1 ou 1000 Ações]]</f>
        <v>0.22855900000000001</v>
      </c>
    </row>
    <row r="5998" spans="1:8">
      <c r="A5998" s="118" t="s">
        <v>1653</v>
      </c>
      <c r="B5998" s="116" t="s">
        <v>1488</v>
      </c>
      <c r="C5998" s="138">
        <v>41015</v>
      </c>
      <c r="D5998" s="139">
        <v>3.3765000000000003E-2</v>
      </c>
      <c r="E5998" s="118">
        <v>1</v>
      </c>
      <c r="F5998" s="118" t="s">
        <v>1492</v>
      </c>
      <c r="G5998" s="113">
        <f>IF([Data da Aprovação]&lt;&gt;"ESTATUTÁRIO",YEAR([Data da Aprovação]),"")</f>
        <v>2012</v>
      </c>
      <c r="H5998" s="106">
        <f>Tabela9[[#This Row],[Valor do Provento R$]]/Tabela9[[#This Row],[Provento por 1 ou 1000 Ações]]</f>
        <v>3.3765000000000003E-2</v>
      </c>
    </row>
    <row r="5999" spans="1:8">
      <c r="A5999" s="119" t="s">
        <v>1653</v>
      </c>
      <c r="B5999" s="117" t="s">
        <v>1488</v>
      </c>
      <c r="C5999" s="140">
        <v>41270</v>
      </c>
      <c r="D5999" s="141">
        <v>0.173175</v>
      </c>
      <c r="E5999" s="119">
        <v>1</v>
      </c>
      <c r="F5999" s="119" t="s">
        <v>1489</v>
      </c>
      <c r="G5999" s="114">
        <f>IF([Data da Aprovação]&lt;&gt;"ESTATUTÁRIO",YEAR([Data da Aprovação]),"")</f>
        <v>2012</v>
      </c>
      <c r="H5999" s="106">
        <f>Tabela9[[#This Row],[Valor do Provento R$]]/Tabela9[[#This Row],[Provento por 1 ou 1000 Ações]]</f>
        <v>0.173175</v>
      </c>
    </row>
    <row r="6000" spans="1:8">
      <c r="A6000" s="118" t="s">
        <v>1653</v>
      </c>
      <c r="B6000" s="116" t="s">
        <v>1488</v>
      </c>
      <c r="C6000" s="138">
        <v>41634</v>
      </c>
      <c r="D6000" s="139">
        <v>0.186309</v>
      </c>
      <c r="E6000" s="118">
        <v>1</v>
      </c>
      <c r="F6000" s="118" t="s">
        <v>1489</v>
      </c>
      <c r="G6000" s="113">
        <f>IF([Data da Aprovação]&lt;&gt;"ESTATUTÁRIO",YEAR([Data da Aprovação]),"")</f>
        <v>2013</v>
      </c>
      <c r="H6000" s="106">
        <f>Tabela9[[#This Row],[Valor do Provento R$]]/Tabela9[[#This Row],[Provento por 1 ou 1000 Ações]]</f>
        <v>0.186309</v>
      </c>
    </row>
    <row r="6001" spans="1:8">
      <c r="A6001" s="119" t="s">
        <v>1653</v>
      </c>
      <c r="B6001" s="117" t="s">
        <v>1490</v>
      </c>
      <c r="C6001" s="140">
        <v>40541</v>
      </c>
      <c r="D6001" s="141">
        <v>0.27369500000000002</v>
      </c>
      <c r="E6001" s="119">
        <v>1</v>
      </c>
      <c r="F6001" s="119" t="s">
        <v>1489</v>
      </c>
      <c r="G6001" s="114">
        <f>IF([Data da Aprovação]&lt;&gt;"ESTATUTÁRIO",YEAR([Data da Aprovação]),"")</f>
        <v>2010</v>
      </c>
      <c r="H6001" s="106">
        <f>Tabela9[[#This Row],[Valor do Provento R$]]/Tabela9[[#This Row],[Provento por 1 ou 1000 Ações]]</f>
        <v>0.27369500000000002</v>
      </c>
    </row>
    <row r="6002" spans="1:8">
      <c r="A6002" s="118" t="s">
        <v>1653</v>
      </c>
      <c r="B6002" s="116" t="s">
        <v>1490</v>
      </c>
      <c r="C6002" s="138">
        <v>40668</v>
      </c>
      <c r="D6002" s="139">
        <v>6.6270000000000001E-3</v>
      </c>
      <c r="E6002" s="118">
        <v>1</v>
      </c>
      <c r="F6002" s="118" t="s">
        <v>1492</v>
      </c>
      <c r="G6002" s="113">
        <f>IF([Data da Aprovação]&lt;&gt;"ESTATUTÁRIO",YEAR([Data da Aprovação]),"")</f>
        <v>2011</v>
      </c>
      <c r="H6002" s="106">
        <f>Tabela9[[#This Row],[Valor do Provento R$]]/Tabela9[[#This Row],[Provento por 1 ou 1000 Ações]]</f>
        <v>6.6270000000000001E-3</v>
      </c>
    </row>
    <row r="6003" spans="1:8">
      <c r="A6003" s="119" t="s">
        <v>1653</v>
      </c>
      <c r="B6003" s="117" t="s">
        <v>1490</v>
      </c>
      <c r="C6003" s="140">
        <v>40899</v>
      </c>
      <c r="D6003" s="141">
        <v>0.251415</v>
      </c>
      <c r="E6003" s="119">
        <v>1</v>
      </c>
      <c r="F6003" s="119" t="s">
        <v>1489</v>
      </c>
      <c r="G6003" s="114">
        <f>IF([Data da Aprovação]&lt;&gt;"ESTATUTÁRIO",YEAR([Data da Aprovação]),"")</f>
        <v>2011</v>
      </c>
      <c r="H6003" s="106">
        <f>Tabela9[[#This Row],[Valor do Provento R$]]/Tabela9[[#This Row],[Provento por 1 ou 1000 Ações]]</f>
        <v>0.251415</v>
      </c>
    </row>
    <row r="6004" spans="1:8">
      <c r="A6004" s="118" t="s">
        <v>1653</v>
      </c>
      <c r="B6004" s="116" t="s">
        <v>1490</v>
      </c>
      <c r="C6004" s="138">
        <v>41015</v>
      </c>
      <c r="D6004" s="139">
        <v>3.7141E-2</v>
      </c>
      <c r="E6004" s="118">
        <v>1</v>
      </c>
      <c r="F6004" s="118" t="s">
        <v>1492</v>
      </c>
      <c r="G6004" s="113">
        <f>IF([Data da Aprovação]&lt;&gt;"ESTATUTÁRIO",YEAR([Data da Aprovação]),"")</f>
        <v>2012</v>
      </c>
      <c r="H6004" s="106">
        <f>Tabela9[[#This Row],[Valor do Provento R$]]/Tabela9[[#This Row],[Provento por 1 ou 1000 Ações]]</f>
        <v>3.7141E-2</v>
      </c>
    </row>
    <row r="6005" spans="1:8">
      <c r="A6005" s="119" t="s">
        <v>1653</v>
      </c>
      <c r="B6005" s="117" t="s">
        <v>1490</v>
      </c>
      <c r="C6005" s="140">
        <v>41270</v>
      </c>
      <c r="D6005" s="141">
        <v>0.190493</v>
      </c>
      <c r="E6005" s="119">
        <v>1</v>
      </c>
      <c r="F6005" s="119" t="s">
        <v>1489</v>
      </c>
      <c r="G6005" s="114">
        <f>IF([Data da Aprovação]&lt;&gt;"ESTATUTÁRIO",YEAR([Data da Aprovação]),"")</f>
        <v>2012</v>
      </c>
      <c r="H6005" s="106">
        <f>Tabela9[[#This Row],[Valor do Provento R$]]/Tabela9[[#This Row],[Provento por 1 ou 1000 Ações]]</f>
        <v>0.190493</v>
      </c>
    </row>
    <row r="6006" spans="1:8">
      <c r="A6006" s="118" t="s">
        <v>1653</v>
      </c>
      <c r="B6006" s="116" t="s">
        <v>1490</v>
      </c>
      <c r="C6006" s="138">
        <v>41634</v>
      </c>
      <c r="D6006" s="139">
        <v>0.20494000000000001</v>
      </c>
      <c r="E6006" s="118">
        <v>1</v>
      </c>
      <c r="F6006" s="118" t="s">
        <v>1489</v>
      </c>
      <c r="G6006" s="113">
        <f>IF([Data da Aprovação]&lt;&gt;"ESTATUTÁRIO",YEAR([Data da Aprovação]),"")</f>
        <v>2013</v>
      </c>
      <c r="H6006" s="106">
        <f>Tabela9[[#This Row],[Valor do Provento R$]]/Tabela9[[#This Row],[Provento por 1 ou 1000 Ações]]</f>
        <v>0.20494000000000001</v>
      </c>
    </row>
    <row r="6007" spans="1:8">
      <c r="A6007" s="119" t="s">
        <v>1654</v>
      </c>
      <c r="B6007" s="117" t="s">
        <v>1488</v>
      </c>
      <c r="C6007" s="140">
        <v>39552</v>
      </c>
      <c r="D6007" s="141">
        <v>4.8965699139999999E-2</v>
      </c>
      <c r="E6007" s="119">
        <v>1</v>
      </c>
      <c r="F6007" s="119" t="s">
        <v>1492</v>
      </c>
      <c r="G6007" s="114">
        <f>IF([Data da Aprovação]&lt;&gt;"ESTATUTÁRIO",YEAR([Data da Aprovação]),"")</f>
        <v>2008</v>
      </c>
      <c r="H6007" s="106">
        <f>Tabela9[[#This Row],[Valor do Provento R$]]/Tabela9[[#This Row],[Provento por 1 ou 1000 Ações]]</f>
        <v>4.8965699139999999E-2</v>
      </c>
    </row>
    <row r="6008" spans="1:8">
      <c r="A6008" s="118" t="s">
        <v>1654</v>
      </c>
      <c r="B6008" s="116" t="s">
        <v>1488</v>
      </c>
      <c r="C6008" s="138">
        <v>39925</v>
      </c>
      <c r="D6008" s="139">
        <v>7.9773768649999993E-2</v>
      </c>
      <c r="E6008" s="118">
        <v>1</v>
      </c>
      <c r="F6008" s="118" t="s">
        <v>1492</v>
      </c>
      <c r="G6008" s="113">
        <f>IF([Data da Aprovação]&lt;&gt;"ESTATUTÁRIO",YEAR([Data da Aprovação]),"")</f>
        <v>2009</v>
      </c>
      <c r="H6008" s="106">
        <f>Tabela9[[#This Row],[Valor do Provento R$]]/Tabela9[[#This Row],[Provento por 1 ou 1000 Ações]]</f>
        <v>7.9773768649999993E-2</v>
      </c>
    </row>
    <row r="6009" spans="1:8">
      <c r="A6009" s="119" t="s">
        <v>1654</v>
      </c>
      <c r="B6009" s="117" t="s">
        <v>1488</v>
      </c>
      <c r="C6009" s="140">
        <v>40277</v>
      </c>
      <c r="D6009" s="141">
        <v>0.16613992643</v>
      </c>
      <c r="E6009" s="119">
        <v>1</v>
      </c>
      <c r="F6009" s="119" t="s">
        <v>1492</v>
      </c>
      <c r="G6009" s="114">
        <f>IF([Data da Aprovação]&lt;&gt;"ESTATUTÁRIO",YEAR([Data da Aprovação]),"")</f>
        <v>2010</v>
      </c>
      <c r="H6009" s="106">
        <f>Tabela9[[#This Row],[Valor do Provento R$]]/Tabela9[[#This Row],[Provento por 1 ou 1000 Ações]]</f>
        <v>0.16613992643</v>
      </c>
    </row>
    <row r="6010" spans="1:8">
      <c r="A6010" s="118" t="s">
        <v>1654</v>
      </c>
      <c r="B6010" s="116" t="s">
        <v>1488</v>
      </c>
      <c r="C6010" s="138">
        <v>40662</v>
      </c>
      <c r="D6010" s="139">
        <v>0.25704328499000001</v>
      </c>
      <c r="E6010" s="118">
        <v>1</v>
      </c>
      <c r="F6010" s="118" t="s">
        <v>1492</v>
      </c>
      <c r="G6010" s="113">
        <f>IF([Data da Aprovação]&lt;&gt;"ESTATUTÁRIO",YEAR([Data da Aprovação]),"")</f>
        <v>2011</v>
      </c>
      <c r="H6010" s="106">
        <f>Tabela9[[#This Row],[Valor do Provento R$]]/Tabela9[[#This Row],[Provento por 1 ou 1000 Ações]]</f>
        <v>0.25704328499000001</v>
      </c>
    </row>
    <row r="6011" spans="1:8">
      <c r="A6011" s="119" t="s">
        <v>1654</v>
      </c>
      <c r="B6011" s="117" t="s">
        <v>1488</v>
      </c>
      <c r="C6011" s="140">
        <v>41017</v>
      </c>
      <c r="D6011" s="141">
        <v>0.23019841790000001</v>
      </c>
      <c r="E6011" s="119">
        <v>1</v>
      </c>
      <c r="F6011" s="119" t="s">
        <v>1492</v>
      </c>
      <c r="G6011" s="114">
        <f>IF([Data da Aprovação]&lt;&gt;"ESTATUTÁRIO",YEAR([Data da Aprovação]),"")</f>
        <v>2012</v>
      </c>
      <c r="H6011" s="106">
        <f>Tabela9[[#This Row],[Valor do Provento R$]]/Tabela9[[#This Row],[Provento por 1 ou 1000 Ações]]</f>
        <v>0.23019841790000001</v>
      </c>
    </row>
    <row r="6012" spans="1:8">
      <c r="A6012" s="118" t="s">
        <v>1654</v>
      </c>
      <c r="B6012" s="116" t="s">
        <v>1488</v>
      </c>
      <c r="C6012" s="138">
        <v>41393</v>
      </c>
      <c r="D6012" s="139">
        <v>0.26155164109000001</v>
      </c>
      <c r="E6012" s="118">
        <v>1</v>
      </c>
      <c r="F6012" s="118" t="s">
        <v>1492</v>
      </c>
      <c r="G6012" s="113">
        <f>IF([Data da Aprovação]&lt;&gt;"ESTATUTÁRIO",YEAR([Data da Aprovação]),"")</f>
        <v>2013</v>
      </c>
      <c r="H6012" s="106">
        <f>Tabela9[[#This Row],[Valor do Provento R$]]/Tabela9[[#This Row],[Provento por 1 ou 1000 Ações]]</f>
        <v>0.26155164109000001</v>
      </c>
    </row>
    <row r="6013" spans="1:8">
      <c r="A6013" s="119" t="s">
        <v>1655</v>
      </c>
      <c r="B6013" s="117" t="s">
        <v>1488</v>
      </c>
      <c r="C6013" s="140">
        <v>35550</v>
      </c>
      <c r="D6013" s="141">
        <v>40</v>
      </c>
      <c r="E6013" s="119">
        <v>1000</v>
      </c>
      <c r="F6013" s="119" t="s">
        <v>1492</v>
      </c>
      <c r="G6013" s="114">
        <f>IF([Data da Aprovação]&lt;&gt;"ESTATUTÁRIO",YEAR([Data da Aprovação]),"")</f>
        <v>1997</v>
      </c>
      <c r="H6013" s="106">
        <f>Tabela9[[#This Row],[Valor do Provento R$]]/Tabela9[[#This Row],[Provento por 1 ou 1000 Ações]]</f>
        <v>0.04</v>
      </c>
    </row>
    <row r="6014" spans="1:8">
      <c r="A6014" s="118" t="s">
        <v>1655</v>
      </c>
      <c r="B6014" s="116" t="s">
        <v>1488</v>
      </c>
      <c r="C6014" s="138">
        <v>36998</v>
      </c>
      <c r="D6014" s="139">
        <v>4.9000000000000004</v>
      </c>
      <c r="E6014" s="118">
        <v>1000</v>
      </c>
      <c r="F6014" s="118" t="s">
        <v>1492</v>
      </c>
      <c r="G6014" s="113">
        <f>IF([Data da Aprovação]&lt;&gt;"ESTATUTÁRIO",YEAR([Data da Aprovação]),"")</f>
        <v>2001</v>
      </c>
      <c r="H6014" s="106">
        <f>Tabela9[[#This Row],[Valor do Provento R$]]/Tabela9[[#This Row],[Provento por 1 ou 1000 Ações]]</f>
        <v>4.9000000000000007E-3</v>
      </c>
    </row>
    <row r="6015" spans="1:8">
      <c r="A6015" s="119" t="s">
        <v>1655</v>
      </c>
      <c r="B6015" s="117" t="s">
        <v>1488</v>
      </c>
      <c r="C6015" s="140">
        <v>37376</v>
      </c>
      <c r="D6015" s="141">
        <v>14.29</v>
      </c>
      <c r="E6015" s="119">
        <v>1000</v>
      </c>
      <c r="F6015" s="119" t="s">
        <v>1492</v>
      </c>
      <c r="G6015" s="114">
        <f>IF([Data da Aprovação]&lt;&gt;"ESTATUTÁRIO",YEAR([Data da Aprovação]),"")</f>
        <v>2002</v>
      </c>
      <c r="H6015" s="106">
        <f>Tabela9[[#This Row],[Valor do Provento R$]]/Tabela9[[#This Row],[Provento por 1 ou 1000 Ações]]</f>
        <v>1.4289999999999999E-2</v>
      </c>
    </row>
    <row r="6016" spans="1:8">
      <c r="A6016" s="118" t="s">
        <v>1655</v>
      </c>
      <c r="B6016" s="116" t="s">
        <v>1488</v>
      </c>
      <c r="C6016" s="138">
        <v>37376</v>
      </c>
      <c r="D6016" s="139">
        <v>14.29</v>
      </c>
      <c r="E6016" s="118">
        <v>1000</v>
      </c>
      <c r="F6016" s="118" t="s">
        <v>1492</v>
      </c>
      <c r="G6016" s="113">
        <f>IF([Data da Aprovação]&lt;&gt;"ESTATUTÁRIO",YEAR([Data da Aprovação]),"")</f>
        <v>2002</v>
      </c>
      <c r="H6016" s="106">
        <f>Tabela9[[#This Row],[Valor do Provento R$]]/Tabela9[[#This Row],[Provento por 1 ou 1000 Ações]]</f>
        <v>1.4289999999999999E-2</v>
      </c>
    </row>
    <row r="6017" spans="1:8">
      <c r="A6017" s="119" t="s">
        <v>1655</v>
      </c>
      <c r="B6017" s="117" t="s">
        <v>1488</v>
      </c>
      <c r="C6017" s="140">
        <v>37686</v>
      </c>
      <c r="D6017" s="141">
        <v>34.57</v>
      </c>
      <c r="E6017" s="119">
        <v>1000</v>
      </c>
      <c r="F6017" s="119" t="s">
        <v>1492</v>
      </c>
      <c r="G6017" s="114">
        <f>IF([Data da Aprovação]&lt;&gt;"ESTATUTÁRIO",YEAR([Data da Aprovação]),"")</f>
        <v>2003</v>
      </c>
      <c r="H6017" s="106">
        <f>Tabela9[[#This Row],[Valor do Provento R$]]/Tabela9[[#This Row],[Provento por 1 ou 1000 Ações]]</f>
        <v>3.4570000000000004E-2</v>
      </c>
    </row>
    <row r="6018" spans="1:8">
      <c r="A6018" s="118" t="s">
        <v>1655</v>
      </c>
      <c r="B6018" s="116" t="s">
        <v>1488</v>
      </c>
      <c r="C6018" s="138">
        <v>37740</v>
      </c>
      <c r="D6018" s="139">
        <v>15.19</v>
      </c>
      <c r="E6018" s="118">
        <v>1000</v>
      </c>
      <c r="F6018" s="118" t="s">
        <v>1492</v>
      </c>
      <c r="G6018" s="113">
        <f>IF([Data da Aprovação]&lt;&gt;"ESTATUTÁRIO",YEAR([Data da Aprovação]),"")</f>
        <v>2003</v>
      </c>
      <c r="H6018" s="106">
        <f>Tabela9[[#This Row],[Valor do Provento R$]]/Tabela9[[#This Row],[Provento por 1 ou 1000 Ações]]</f>
        <v>1.5189999999999999E-2</v>
      </c>
    </row>
    <row r="6019" spans="1:8">
      <c r="A6019" s="119" t="s">
        <v>1655</v>
      </c>
      <c r="B6019" s="117" t="s">
        <v>1488</v>
      </c>
      <c r="C6019" s="140">
        <v>37823</v>
      </c>
      <c r="D6019" s="141">
        <v>33.840000000000003</v>
      </c>
      <c r="E6019" s="119">
        <v>1000</v>
      </c>
      <c r="F6019" s="119" t="s">
        <v>1492</v>
      </c>
      <c r="G6019" s="114">
        <f>IF([Data da Aprovação]&lt;&gt;"ESTATUTÁRIO",YEAR([Data da Aprovação]),"")</f>
        <v>2003</v>
      </c>
      <c r="H6019" s="106">
        <f>Tabela9[[#This Row],[Valor do Provento R$]]/Tabela9[[#This Row],[Provento por 1 ou 1000 Ações]]</f>
        <v>3.3840000000000002E-2</v>
      </c>
    </row>
    <row r="6020" spans="1:8">
      <c r="A6020" s="118" t="s">
        <v>1655</v>
      </c>
      <c r="B6020" s="116" t="s">
        <v>1488</v>
      </c>
      <c r="C6020" s="138">
        <v>37823</v>
      </c>
      <c r="D6020" s="139">
        <v>27.13</v>
      </c>
      <c r="E6020" s="118">
        <v>1000</v>
      </c>
      <c r="F6020" s="118" t="s">
        <v>1489</v>
      </c>
      <c r="G6020" s="113">
        <f>IF([Data da Aprovação]&lt;&gt;"ESTATUTÁRIO",YEAR([Data da Aprovação]),"")</f>
        <v>2003</v>
      </c>
      <c r="H6020" s="106">
        <f>Tabela9[[#This Row],[Valor do Provento R$]]/Tabela9[[#This Row],[Provento por 1 ou 1000 Ações]]</f>
        <v>2.7129999999999998E-2</v>
      </c>
    </row>
    <row r="6021" spans="1:8">
      <c r="A6021" s="119" t="s">
        <v>1655</v>
      </c>
      <c r="B6021" s="117" t="s">
        <v>1488</v>
      </c>
      <c r="C6021" s="140">
        <v>38001</v>
      </c>
      <c r="D6021" s="141">
        <v>45.72</v>
      </c>
      <c r="E6021" s="119">
        <v>1000</v>
      </c>
      <c r="F6021" s="119" t="s">
        <v>1492</v>
      </c>
      <c r="G6021" s="114">
        <f>IF([Data da Aprovação]&lt;&gt;"ESTATUTÁRIO",YEAR([Data da Aprovação]),"")</f>
        <v>2004</v>
      </c>
      <c r="H6021" s="106">
        <f>Tabela9[[#This Row],[Valor do Provento R$]]/Tabela9[[#This Row],[Provento por 1 ou 1000 Ações]]</f>
        <v>4.5719999999999997E-2</v>
      </c>
    </row>
    <row r="6022" spans="1:8">
      <c r="A6022" s="118" t="s">
        <v>1655</v>
      </c>
      <c r="B6022" s="116" t="s">
        <v>1488</v>
      </c>
      <c r="C6022" s="138">
        <v>38089</v>
      </c>
      <c r="D6022" s="139">
        <v>48.78</v>
      </c>
      <c r="E6022" s="118">
        <v>1000</v>
      </c>
      <c r="F6022" s="118" t="s">
        <v>1492</v>
      </c>
      <c r="G6022" s="113">
        <f>IF([Data da Aprovação]&lt;&gt;"ESTATUTÁRIO",YEAR([Data da Aprovação]),"")</f>
        <v>2004</v>
      </c>
      <c r="H6022" s="106">
        <f>Tabela9[[#This Row],[Valor do Provento R$]]/Tabela9[[#This Row],[Provento por 1 ou 1000 Ações]]</f>
        <v>4.8780000000000004E-2</v>
      </c>
    </row>
    <row r="6023" spans="1:8">
      <c r="A6023" s="119" t="s">
        <v>1655</v>
      </c>
      <c r="B6023" s="117" t="s">
        <v>1488</v>
      </c>
      <c r="C6023" s="140">
        <v>38138</v>
      </c>
      <c r="D6023" s="141">
        <v>9.15</v>
      </c>
      <c r="E6023" s="119">
        <v>1000</v>
      </c>
      <c r="F6023" s="119" t="s">
        <v>1489</v>
      </c>
      <c r="G6023" s="114">
        <f>IF([Data da Aprovação]&lt;&gt;"ESTATUTÁRIO",YEAR([Data da Aprovação]),"")</f>
        <v>2004</v>
      </c>
      <c r="H6023" s="106">
        <f>Tabela9[[#This Row],[Valor do Provento R$]]/Tabela9[[#This Row],[Provento por 1 ou 1000 Ações]]</f>
        <v>9.1500000000000001E-3</v>
      </c>
    </row>
    <row r="6024" spans="1:8">
      <c r="A6024" s="118" t="s">
        <v>1655</v>
      </c>
      <c r="B6024" s="116" t="s">
        <v>1488</v>
      </c>
      <c r="C6024" s="138">
        <v>38230</v>
      </c>
      <c r="D6024" s="139">
        <v>11.89</v>
      </c>
      <c r="E6024" s="118">
        <v>1000</v>
      </c>
      <c r="F6024" s="118" t="s">
        <v>1489</v>
      </c>
      <c r="G6024" s="113">
        <f>IF([Data da Aprovação]&lt;&gt;"ESTATUTÁRIO",YEAR([Data da Aprovação]),"")</f>
        <v>2004</v>
      </c>
      <c r="H6024" s="106">
        <f>Tabela9[[#This Row],[Valor do Provento R$]]/Tabela9[[#This Row],[Provento por 1 ou 1000 Ações]]</f>
        <v>1.1890000000000001E-2</v>
      </c>
    </row>
    <row r="6025" spans="1:8">
      <c r="A6025" s="119" t="s">
        <v>1655</v>
      </c>
      <c r="B6025" s="117" t="s">
        <v>1488</v>
      </c>
      <c r="C6025" s="140">
        <v>38366</v>
      </c>
      <c r="D6025" s="141">
        <v>45.72</v>
      </c>
      <c r="E6025" s="119">
        <v>1000</v>
      </c>
      <c r="F6025" s="119" t="s">
        <v>1492</v>
      </c>
      <c r="G6025" s="114">
        <f>IF([Data da Aprovação]&lt;&gt;"ESTATUTÁRIO",YEAR([Data da Aprovação]),"")</f>
        <v>2005</v>
      </c>
      <c r="H6025" s="106">
        <f>Tabela9[[#This Row],[Valor do Provento R$]]/Tabela9[[#This Row],[Provento por 1 ou 1000 Ações]]</f>
        <v>4.5719999999999997E-2</v>
      </c>
    </row>
    <row r="6026" spans="1:8">
      <c r="A6026" s="118" t="s">
        <v>1655</v>
      </c>
      <c r="B6026" s="116" t="s">
        <v>1488</v>
      </c>
      <c r="C6026" s="138">
        <v>38366</v>
      </c>
      <c r="D6026" s="139">
        <v>3.6</v>
      </c>
      <c r="E6026" s="118">
        <v>1000</v>
      </c>
      <c r="F6026" s="118" t="s">
        <v>1489</v>
      </c>
      <c r="G6026" s="113">
        <f>IF([Data da Aprovação]&lt;&gt;"ESTATUTÁRIO",YEAR([Data da Aprovação]),"")</f>
        <v>2005</v>
      </c>
      <c r="H6026" s="106">
        <f>Tabela9[[#This Row],[Valor do Provento R$]]/Tabela9[[#This Row],[Provento por 1 ou 1000 Ações]]</f>
        <v>3.5999999999999999E-3</v>
      </c>
    </row>
    <row r="6027" spans="1:8">
      <c r="A6027" s="119" t="s">
        <v>1655</v>
      </c>
      <c r="B6027" s="117" t="s">
        <v>1488</v>
      </c>
      <c r="C6027" s="140">
        <v>38406</v>
      </c>
      <c r="D6027" s="141">
        <v>3.6</v>
      </c>
      <c r="E6027" s="119">
        <v>1000</v>
      </c>
      <c r="F6027" s="119" t="s">
        <v>1489</v>
      </c>
      <c r="G6027" s="114">
        <f>IF([Data da Aprovação]&lt;&gt;"ESTATUTÁRIO",YEAR([Data da Aprovação]),"")</f>
        <v>2005</v>
      </c>
      <c r="H6027" s="106">
        <f>Tabela9[[#This Row],[Valor do Provento R$]]/Tabela9[[#This Row],[Provento por 1 ou 1000 Ações]]</f>
        <v>3.5999999999999999E-3</v>
      </c>
    </row>
    <row r="6028" spans="1:8">
      <c r="A6028" s="118" t="s">
        <v>1655</v>
      </c>
      <c r="B6028" s="116" t="s">
        <v>1488</v>
      </c>
      <c r="C6028" s="138">
        <v>38441</v>
      </c>
      <c r="D6028" s="139">
        <v>3</v>
      </c>
      <c r="E6028" s="118">
        <v>1000</v>
      </c>
      <c r="F6028" s="118" t="s">
        <v>1489</v>
      </c>
      <c r="G6028" s="113">
        <f>IF([Data da Aprovação]&lt;&gt;"ESTATUTÁRIO",YEAR([Data da Aprovação]),"")</f>
        <v>2005</v>
      </c>
      <c r="H6028" s="106">
        <f>Tabela9[[#This Row],[Valor do Provento R$]]/Tabela9[[#This Row],[Provento por 1 ou 1000 Ações]]</f>
        <v>3.0000000000000001E-3</v>
      </c>
    </row>
    <row r="6029" spans="1:8">
      <c r="A6029" s="119" t="s">
        <v>1655</v>
      </c>
      <c r="B6029" s="117" t="s">
        <v>1488</v>
      </c>
      <c r="C6029" s="140">
        <v>38454</v>
      </c>
      <c r="D6029" s="141">
        <v>49.28</v>
      </c>
      <c r="E6029" s="119">
        <v>1000</v>
      </c>
      <c r="F6029" s="119" t="s">
        <v>1492</v>
      </c>
      <c r="G6029" s="114">
        <f>IF([Data da Aprovação]&lt;&gt;"ESTATUTÁRIO",YEAR([Data da Aprovação]),"")</f>
        <v>2005</v>
      </c>
      <c r="H6029" s="106">
        <f>Tabela9[[#This Row],[Valor do Provento R$]]/Tabela9[[#This Row],[Provento por 1 ou 1000 Ações]]</f>
        <v>4.9280000000000004E-2</v>
      </c>
    </row>
    <row r="6030" spans="1:8">
      <c r="A6030" s="118" t="s">
        <v>1655</v>
      </c>
      <c r="B6030" s="116" t="s">
        <v>1488</v>
      </c>
      <c r="C6030" s="138">
        <v>38454</v>
      </c>
      <c r="D6030" s="139">
        <v>3</v>
      </c>
      <c r="E6030" s="118">
        <v>1000</v>
      </c>
      <c r="F6030" s="118" t="s">
        <v>1489</v>
      </c>
      <c r="G6030" s="113">
        <f>IF([Data da Aprovação]&lt;&gt;"ESTATUTÁRIO",YEAR([Data da Aprovação]),"")</f>
        <v>2005</v>
      </c>
      <c r="H6030" s="106">
        <f>Tabela9[[#This Row],[Valor do Provento R$]]/Tabela9[[#This Row],[Provento por 1 ou 1000 Ações]]</f>
        <v>3.0000000000000001E-3</v>
      </c>
    </row>
    <row r="6031" spans="1:8">
      <c r="A6031" s="119" t="s">
        <v>1655</v>
      </c>
      <c r="B6031" s="117" t="s">
        <v>1488</v>
      </c>
      <c r="C6031" s="140">
        <v>38502</v>
      </c>
      <c r="D6031" s="141">
        <v>2.8</v>
      </c>
      <c r="E6031" s="119">
        <v>1000</v>
      </c>
      <c r="F6031" s="119" t="s">
        <v>1489</v>
      </c>
      <c r="G6031" s="114">
        <f>IF([Data da Aprovação]&lt;&gt;"ESTATUTÁRIO",YEAR([Data da Aprovação]),"")</f>
        <v>2005</v>
      </c>
      <c r="H6031" s="106">
        <f>Tabela9[[#This Row],[Valor do Provento R$]]/Tabela9[[#This Row],[Provento por 1 ou 1000 Ações]]</f>
        <v>2.8E-3</v>
      </c>
    </row>
    <row r="6032" spans="1:8">
      <c r="A6032" s="118" t="s">
        <v>1655</v>
      </c>
      <c r="B6032" s="116" t="s">
        <v>1488</v>
      </c>
      <c r="C6032" s="138">
        <v>38510</v>
      </c>
      <c r="D6032" s="139">
        <v>2.8000000000000001E-2</v>
      </c>
      <c r="E6032" s="118">
        <v>1</v>
      </c>
      <c r="F6032" s="118" t="s">
        <v>1489</v>
      </c>
      <c r="G6032" s="113">
        <f>IF([Data da Aprovação]&lt;&gt;"ESTATUTÁRIO",YEAR([Data da Aprovação]),"")</f>
        <v>2005</v>
      </c>
      <c r="H6032" s="106">
        <f>Tabela9[[#This Row],[Valor do Provento R$]]/Tabela9[[#This Row],[Provento por 1 ou 1000 Ações]]</f>
        <v>2.8000000000000001E-2</v>
      </c>
    </row>
    <row r="6033" spans="1:8">
      <c r="A6033" s="119" t="s">
        <v>1655</v>
      </c>
      <c r="B6033" s="117" t="s">
        <v>1488</v>
      </c>
      <c r="C6033" s="140">
        <v>38561</v>
      </c>
      <c r="D6033" s="141">
        <v>0.03</v>
      </c>
      <c r="E6033" s="119">
        <v>1</v>
      </c>
      <c r="F6033" s="119" t="s">
        <v>1489</v>
      </c>
      <c r="G6033" s="114">
        <f>IF([Data da Aprovação]&lt;&gt;"ESTATUTÁRIO",YEAR([Data da Aprovação]),"")</f>
        <v>2005</v>
      </c>
      <c r="H6033" s="106">
        <f>Tabela9[[#This Row],[Valor do Provento R$]]/Tabela9[[#This Row],[Provento por 1 ou 1000 Ações]]</f>
        <v>0.03</v>
      </c>
    </row>
    <row r="6034" spans="1:8">
      <c r="A6034" s="118" t="s">
        <v>1655</v>
      </c>
      <c r="B6034" s="116" t="s">
        <v>1488</v>
      </c>
      <c r="C6034" s="138">
        <v>38595</v>
      </c>
      <c r="D6034" s="139">
        <v>0.03</v>
      </c>
      <c r="E6034" s="118">
        <v>1</v>
      </c>
      <c r="F6034" s="118" t="s">
        <v>1489</v>
      </c>
      <c r="G6034" s="113">
        <f>IF([Data da Aprovação]&lt;&gt;"ESTATUTÁRIO",YEAR([Data da Aprovação]),"")</f>
        <v>2005</v>
      </c>
      <c r="H6034" s="106">
        <f>Tabela9[[#This Row],[Valor do Provento R$]]/Tabela9[[#This Row],[Provento por 1 ou 1000 Ações]]</f>
        <v>0.03</v>
      </c>
    </row>
    <row r="6035" spans="1:8">
      <c r="A6035" s="119" t="s">
        <v>1655</v>
      </c>
      <c r="B6035" s="117" t="s">
        <v>1488</v>
      </c>
      <c r="C6035" s="140">
        <v>38621</v>
      </c>
      <c r="D6035" s="141">
        <v>0.03</v>
      </c>
      <c r="E6035" s="119">
        <v>1</v>
      </c>
      <c r="F6035" s="119" t="s">
        <v>1489</v>
      </c>
      <c r="G6035" s="114">
        <f>IF([Data da Aprovação]&lt;&gt;"ESTATUTÁRIO",YEAR([Data da Aprovação]),"")</f>
        <v>2005</v>
      </c>
      <c r="H6035" s="106">
        <f>Tabela9[[#This Row],[Valor do Provento R$]]/Tabela9[[#This Row],[Provento por 1 ou 1000 Ações]]</f>
        <v>0.03</v>
      </c>
    </row>
    <row r="6036" spans="1:8">
      <c r="A6036" s="118" t="s">
        <v>1655</v>
      </c>
      <c r="B6036" s="116" t="s">
        <v>1488</v>
      </c>
      <c r="C6036" s="138">
        <v>38651</v>
      </c>
      <c r="D6036" s="139">
        <v>0.03</v>
      </c>
      <c r="E6036" s="118">
        <v>1</v>
      </c>
      <c r="F6036" s="118" t="s">
        <v>1489</v>
      </c>
      <c r="G6036" s="113">
        <f>IF([Data da Aprovação]&lt;&gt;"ESTATUTÁRIO",YEAR([Data da Aprovação]),"")</f>
        <v>2005</v>
      </c>
      <c r="H6036" s="106">
        <f>Tabela9[[#This Row],[Valor do Provento R$]]/Tabela9[[#This Row],[Provento por 1 ou 1000 Ações]]</f>
        <v>0.03</v>
      </c>
    </row>
    <row r="6037" spans="1:8">
      <c r="A6037" s="119" t="s">
        <v>1655</v>
      </c>
      <c r="B6037" s="117" t="s">
        <v>1488</v>
      </c>
      <c r="C6037" s="140">
        <v>38684</v>
      </c>
      <c r="D6037" s="141">
        <v>0.1525</v>
      </c>
      <c r="E6037" s="119">
        <v>1</v>
      </c>
      <c r="F6037" s="119" t="s">
        <v>1492</v>
      </c>
      <c r="G6037" s="114">
        <f>IF([Data da Aprovação]&lt;&gt;"ESTATUTÁRIO",YEAR([Data da Aprovação]),"")</f>
        <v>2005</v>
      </c>
      <c r="H6037" s="106">
        <f>Tabela9[[#This Row],[Valor do Provento R$]]/Tabela9[[#This Row],[Provento por 1 ou 1000 Ações]]</f>
        <v>0.1525</v>
      </c>
    </row>
    <row r="6038" spans="1:8">
      <c r="A6038" s="118" t="s">
        <v>1655</v>
      </c>
      <c r="B6038" s="116" t="s">
        <v>1488</v>
      </c>
      <c r="C6038" s="138">
        <v>38684</v>
      </c>
      <c r="D6038" s="139">
        <v>0.03</v>
      </c>
      <c r="E6038" s="118">
        <v>1</v>
      </c>
      <c r="F6038" s="118" t="s">
        <v>1489</v>
      </c>
      <c r="G6038" s="113">
        <f>IF([Data da Aprovação]&lt;&gt;"ESTATUTÁRIO",YEAR([Data da Aprovação]),"")</f>
        <v>2005</v>
      </c>
      <c r="H6038" s="106">
        <f>Tabela9[[#This Row],[Valor do Provento R$]]/Tabela9[[#This Row],[Provento por 1 ou 1000 Ações]]</f>
        <v>0.03</v>
      </c>
    </row>
    <row r="6039" spans="1:8">
      <c r="A6039" s="119" t="s">
        <v>1655</v>
      </c>
      <c r="B6039" s="117" t="s">
        <v>1488</v>
      </c>
      <c r="C6039" s="140">
        <v>38684</v>
      </c>
      <c r="D6039" s="141">
        <v>0.03</v>
      </c>
      <c r="E6039" s="119">
        <v>1</v>
      </c>
      <c r="F6039" s="119" t="s">
        <v>1489</v>
      </c>
      <c r="G6039" s="114">
        <f>IF([Data da Aprovação]&lt;&gt;"ESTATUTÁRIO",YEAR([Data da Aprovação]),"")</f>
        <v>2005</v>
      </c>
      <c r="H6039" s="106">
        <f>Tabela9[[#This Row],[Valor do Provento R$]]/Tabela9[[#This Row],[Provento por 1 ou 1000 Ações]]</f>
        <v>0.03</v>
      </c>
    </row>
    <row r="6040" spans="1:8">
      <c r="A6040" s="118" t="s">
        <v>1655</v>
      </c>
      <c r="B6040" s="116" t="s">
        <v>1488</v>
      </c>
      <c r="C6040" s="138">
        <v>38721</v>
      </c>
      <c r="D6040" s="139">
        <v>0.48780000000000001</v>
      </c>
      <c r="E6040" s="118">
        <v>1</v>
      </c>
      <c r="F6040" s="118" t="s">
        <v>1492</v>
      </c>
      <c r="G6040" s="113">
        <f>IF([Data da Aprovação]&lt;&gt;"ESTATUTÁRIO",YEAR([Data da Aprovação]),"")</f>
        <v>2006</v>
      </c>
      <c r="H6040" s="106">
        <f>Tabela9[[#This Row],[Valor do Provento R$]]/Tabela9[[#This Row],[Provento por 1 ou 1000 Ações]]</f>
        <v>0.48780000000000001</v>
      </c>
    </row>
    <row r="6041" spans="1:8">
      <c r="A6041" s="119" t="s">
        <v>1655</v>
      </c>
      <c r="B6041" s="117" t="s">
        <v>1488</v>
      </c>
      <c r="C6041" s="140">
        <v>38721</v>
      </c>
      <c r="D6041" s="141">
        <v>2.3800000000000002E-2</v>
      </c>
      <c r="E6041" s="119">
        <v>1</v>
      </c>
      <c r="F6041" s="119" t="s">
        <v>1489</v>
      </c>
      <c r="G6041" s="114">
        <f>IF([Data da Aprovação]&lt;&gt;"ESTATUTÁRIO",YEAR([Data da Aprovação]),"")</f>
        <v>2006</v>
      </c>
      <c r="H6041" s="106">
        <f>Tabela9[[#This Row],[Valor do Provento R$]]/Tabela9[[#This Row],[Provento por 1 ou 1000 Ações]]</f>
        <v>2.3800000000000002E-2</v>
      </c>
    </row>
    <row r="6042" spans="1:8">
      <c r="A6042" s="118" t="s">
        <v>1655</v>
      </c>
      <c r="B6042" s="116" t="s">
        <v>1488</v>
      </c>
      <c r="C6042" s="138">
        <v>38762</v>
      </c>
      <c r="D6042" s="139">
        <v>2.3800000000000002E-2</v>
      </c>
      <c r="E6042" s="118">
        <v>1</v>
      </c>
      <c r="F6042" s="118" t="s">
        <v>1489</v>
      </c>
      <c r="G6042" s="113">
        <f>IF([Data da Aprovação]&lt;&gt;"ESTATUTÁRIO",YEAR([Data da Aprovação]),"")</f>
        <v>2006</v>
      </c>
      <c r="H6042" s="106">
        <f>Tabela9[[#This Row],[Valor do Provento R$]]/Tabela9[[#This Row],[Provento por 1 ou 1000 Ações]]</f>
        <v>2.3800000000000002E-2</v>
      </c>
    </row>
    <row r="6043" spans="1:8">
      <c r="A6043" s="119" t="s">
        <v>1655</v>
      </c>
      <c r="B6043" s="117" t="s">
        <v>1488</v>
      </c>
      <c r="C6043" s="140">
        <v>38799</v>
      </c>
      <c r="D6043" s="141">
        <v>0.61462000000000006</v>
      </c>
      <c r="E6043" s="119">
        <v>1</v>
      </c>
      <c r="F6043" s="119" t="s">
        <v>1492</v>
      </c>
      <c r="G6043" s="114">
        <f>IF([Data da Aprovação]&lt;&gt;"ESTATUTÁRIO",YEAR([Data da Aprovação]),"")</f>
        <v>2006</v>
      </c>
      <c r="H6043" s="106">
        <f>Tabela9[[#This Row],[Valor do Provento R$]]/Tabela9[[#This Row],[Provento por 1 ou 1000 Ações]]</f>
        <v>0.61462000000000006</v>
      </c>
    </row>
    <row r="6044" spans="1:8">
      <c r="A6044" s="118" t="s">
        <v>1655</v>
      </c>
      <c r="B6044" s="116" t="s">
        <v>1488</v>
      </c>
      <c r="C6044" s="138">
        <v>38799</v>
      </c>
      <c r="D6044" s="139">
        <v>2.3800000000000002E-2</v>
      </c>
      <c r="E6044" s="118">
        <v>1</v>
      </c>
      <c r="F6044" s="118" t="s">
        <v>1489</v>
      </c>
      <c r="G6044" s="113">
        <f>IF([Data da Aprovação]&lt;&gt;"ESTATUTÁRIO",YEAR([Data da Aprovação]),"")</f>
        <v>2006</v>
      </c>
      <c r="H6044" s="106">
        <f>Tabela9[[#This Row],[Valor do Provento R$]]/Tabela9[[#This Row],[Provento por 1 ou 1000 Ações]]</f>
        <v>2.3800000000000002E-2</v>
      </c>
    </row>
    <row r="6045" spans="1:8">
      <c r="A6045" s="119" t="s">
        <v>1655</v>
      </c>
      <c r="B6045" s="117" t="s">
        <v>1488</v>
      </c>
      <c r="C6045" s="140">
        <v>38833</v>
      </c>
      <c r="D6045" s="141">
        <v>2.3800000000000002E-2</v>
      </c>
      <c r="E6045" s="119">
        <v>1</v>
      </c>
      <c r="F6045" s="119" t="s">
        <v>1489</v>
      </c>
      <c r="G6045" s="114">
        <f>IF([Data da Aprovação]&lt;&gt;"ESTATUTÁRIO",YEAR([Data da Aprovação]),"")</f>
        <v>2006</v>
      </c>
      <c r="H6045" s="106">
        <f>Tabela9[[#This Row],[Valor do Provento R$]]/Tabela9[[#This Row],[Provento por 1 ou 1000 Ações]]</f>
        <v>2.3800000000000002E-2</v>
      </c>
    </row>
    <row r="6046" spans="1:8">
      <c r="A6046" s="118" t="s">
        <v>1655</v>
      </c>
      <c r="B6046" s="116" t="s">
        <v>1488</v>
      </c>
      <c r="C6046" s="138">
        <v>38861</v>
      </c>
      <c r="D6046" s="139">
        <v>2.2800000000000001E-2</v>
      </c>
      <c r="E6046" s="118">
        <v>1</v>
      </c>
      <c r="F6046" s="118" t="s">
        <v>1489</v>
      </c>
      <c r="G6046" s="113">
        <f>IF([Data da Aprovação]&lt;&gt;"ESTATUTÁRIO",YEAR([Data da Aprovação]),"")</f>
        <v>2006</v>
      </c>
      <c r="H6046" s="106">
        <f>Tabela9[[#This Row],[Valor do Provento R$]]/Tabela9[[#This Row],[Provento por 1 ou 1000 Ações]]</f>
        <v>2.2800000000000001E-2</v>
      </c>
    </row>
    <row r="6047" spans="1:8">
      <c r="A6047" s="119" t="s">
        <v>1655</v>
      </c>
      <c r="B6047" s="117" t="s">
        <v>1488</v>
      </c>
      <c r="C6047" s="140">
        <v>38861</v>
      </c>
      <c r="D6047" s="141">
        <v>2.2800000000000001E-2</v>
      </c>
      <c r="E6047" s="119">
        <v>1</v>
      </c>
      <c r="F6047" s="119" t="s">
        <v>1489</v>
      </c>
      <c r="G6047" s="114">
        <f>IF([Data da Aprovação]&lt;&gt;"ESTATUTÁRIO",YEAR([Data da Aprovação]),"")</f>
        <v>2006</v>
      </c>
      <c r="H6047" s="106">
        <f>Tabela9[[#This Row],[Valor do Provento R$]]/Tabela9[[#This Row],[Provento por 1 ou 1000 Ações]]</f>
        <v>2.2800000000000001E-2</v>
      </c>
    </row>
    <row r="6048" spans="1:8">
      <c r="A6048" s="118" t="s">
        <v>1655</v>
      </c>
      <c r="B6048" s="116" t="s">
        <v>1488</v>
      </c>
      <c r="C6048" s="138">
        <v>38925</v>
      </c>
      <c r="D6048" s="139">
        <v>2.2800000000000001E-2</v>
      </c>
      <c r="E6048" s="118">
        <v>1</v>
      </c>
      <c r="F6048" s="118" t="s">
        <v>1489</v>
      </c>
      <c r="G6048" s="113">
        <f>IF([Data da Aprovação]&lt;&gt;"ESTATUTÁRIO",YEAR([Data da Aprovação]),"")</f>
        <v>2006</v>
      </c>
      <c r="H6048" s="106">
        <f>Tabela9[[#This Row],[Valor do Provento R$]]/Tabela9[[#This Row],[Provento por 1 ou 1000 Ações]]</f>
        <v>2.2800000000000001E-2</v>
      </c>
    </row>
    <row r="6049" spans="1:8">
      <c r="A6049" s="119" t="s">
        <v>1655</v>
      </c>
      <c r="B6049" s="117" t="s">
        <v>1488</v>
      </c>
      <c r="C6049" s="140">
        <v>38957</v>
      </c>
      <c r="D6049" s="141">
        <v>2.3800000000000002E-2</v>
      </c>
      <c r="E6049" s="119">
        <v>1</v>
      </c>
      <c r="F6049" s="119" t="s">
        <v>1489</v>
      </c>
      <c r="G6049" s="114">
        <f>IF([Data da Aprovação]&lt;&gt;"ESTATUTÁRIO",YEAR([Data da Aprovação]),"")</f>
        <v>2006</v>
      </c>
      <c r="H6049" s="106">
        <f>Tabela9[[#This Row],[Valor do Provento R$]]/Tabela9[[#This Row],[Provento por 1 ou 1000 Ações]]</f>
        <v>2.3800000000000002E-2</v>
      </c>
    </row>
    <row r="6050" spans="1:8">
      <c r="A6050" s="118" t="s">
        <v>1655</v>
      </c>
      <c r="B6050" s="116" t="s">
        <v>1488</v>
      </c>
      <c r="C6050" s="138">
        <v>38988</v>
      </c>
      <c r="D6050" s="139">
        <v>2.3800000000000002E-2</v>
      </c>
      <c r="E6050" s="118">
        <v>1</v>
      </c>
      <c r="F6050" s="118" t="s">
        <v>1489</v>
      </c>
      <c r="G6050" s="113">
        <f>IF([Data da Aprovação]&lt;&gt;"ESTATUTÁRIO",YEAR([Data da Aprovação]),"")</f>
        <v>2006</v>
      </c>
      <c r="H6050" s="106">
        <f>Tabela9[[#This Row],[Valor do Provento R$]]/Tabela9[[#This Row],[Provento por 1 ou 1000 Ações]]</f>
        <v>2.3800000000000002E-2</v>
      </c>
    </row>
    <row r="6051" spans="1:8">
      <c r="A6051" s="119" t="s">
        <v>1655</v>
      </c>
      <c r="B6051" s="117" t="s">
        <v>1488</v>
      </c>
      <c r="C6051" s="140">
        <v>39010</v>
      </c>
      <c r="D6051" s="141">
        <v>2.3800000000000002E-2</v>
      </c>
      <c r="E6051" s="119">
        <v>1</v>
      </c>
      <c r="F6051" s="119" t="s">
        <v>1489</v>
      </c>
      <c r="G6051" s="114">
        <f>IF([Data da Aprovação]&lt;&gt;"ESTATUTÁRIO",YEAR([Data da Aprovação]),"")</f>
        <v>2006</v>
      </c>
      <c r="H6051" s="106">
        <f>Tabela9[[#This Row],[Valor do Provento R$]]/Tabela9[[#This Row],[Provento por 1 ou 1000 Ações]]</f>
        <v>2.3800000000000002E-2</v>
      </c>
    </row>
    <row r="6052" spans="1:8">
      <c r="A6052" s="118" t="s">
        <v>1655</v>
      </c>
      <c r="B6052" s="116" t="s">
        <v>1488</v>
      </c>
      <c r="C6052" s="138">
        <v>39038</v>
      </c>
      <c r="D6052" s="139">
        <v>4.7600000000000003E-2</v>
      </c>
      <c r="E6052" s="118">
        <v>1</v>
      </c>
      <c r="F6052" s="118" t="s">
        <v>1489</v>
      </c>
      <c r="G6052" s="113">
        <f>IF([Data da Aprovação]&lt;&gt;"ESTATUTÁRIO",YEAR([Data da Aprovação]),"")</f>
        <v>2006</v>
      </c>
      <c r="H6052" s="106">
        <f>Tabela9[[#This Row],[Valor do Provento R$]]/Tabela9[[#This Row],[Provento por 1 ou 1000 Ações]]</f>
        <v>4.7600000000000003E-2</v>
      </c>
    </row>
    <row r="6053" spans="1:8">
      <c r="A6053" s="119" t="s">
        <v>1655</v>
      </c>
      <c r="B6053" s="117" t="s">
        <v>1488</v>
      </c>
      <c r="C6053" s="140">
        <v>39084</v>
      </c>
      <c r="D6053" s="141">
        <v>0.4572</v>
      </c>
      <c r="E6053" s="119">
        <v>1</v>
      </c>
      <c r="F6053" s="119" t="s">
        <v>1492</v>
      </c>
      <c r="G6053" s="114">
        <f>IF([Data da Aprovação]&lt;&gt;"ESTATUTÁRIO",YEAR([Data da Aprovação]),"")</f>
        <v>2007</v>
      </c>
      <c r="H6053" s="106">
        <f>Tabela9[[#This Row],[Valor do Provento R$]]/Tabela9[[#This Row],[Provento por 1 ou 1000 Ações]]</f>
        <v>0.4572</v>
      </c>
    </row>
    <row r="6054" spans="1:8">
      <c r="A6054" s="118" t="s">
        <v>1655</v>
      </c>
      <c r="B6054" s="116" t="s">
        <v>1488</v>
      </c>
      <c r="C6054" s="138">
        <v>39084</v>
      </c>
      <c r="D6054" s="139">
        <v>0.02</v>
      </c>
      <c r="E6054" s="118">
        <v>1</v>
      </c>
      <c r="F6054" s="118" t="s">
        <v>1489</v>
      </c>
      <c r="G6054" s="113">
        <f>IF([Data da Aprovação]&lt;&gt;"ESTATUTÁRIO",YEAR([Data da Aprovação]),"")</f>
        <v>2007</v>
      </c>
      <c r="H6054" s="106">
        <f>Tabela9[[#This Row],[Valor do Provento R$]]/Tabela9[[#This Row],[Provento por 1 ou 1000 Ações]]</f>
        <v>0.02</v>
      </c>
    </row>
    <row r="6055" spans="1:8">
      <c r="A6055" s="119" t="s">
        <v>1655</v>
      </c>
      <c r="B6055" s="117" t="s">
        <v>1488</v>
      </c>
      <c r="C6055" s="140">
        <v>39128</v>
      </c>
      <c r="D6055" s="141">
        <v>0.02</v>
      </c>
      <c r="E6055" s="119">
        <v>1</v>
      </c>
      <c r="F6055" s="119" t="s">
        <v>1489</v>
      </c>
      <c r="G6055" s="114">
        <f>IF([Data da Aprovação]&lt;&gt;"ESTATUTÁRIO",YEAR([Data da Aprovação]),"")</f>
        <v>2007</v>
      </c>
      <c r="H6055" s="106">
        <f>Tabela9[[#This Row],[Valor do Provento R$]]/Tabela9[[#This Row],[Provento por 1 ou 1000 Ações]]</f>
        <v>0.02</v>
      </c>
    </row>
    <row r="6056" spans="1:8">
      <c r="A6056" s="118" t="s">
        <v>1655</v>
      </c>
      <c r="B6056" s="116" t="s">
        <v>1488</v>
      </c>
      <c r="C6056" s="138">
        <v>39148</v>
      </c>
      <c r="D6056" s="139">
        <v>0.54279999999999995</v>
      </c>
      <c r="E6056" s="118">
        <v>1</v>
      </c>
      <c r="F6056" s="118" t="s">
        <v>1492</v>
      </c>
      <c r="G6056" s="113">
        <f>IF([Data da Aprovação]&lt;&gt;"ESTATUTÁRIO",YEAR([Data da Aprovação]),"")</f>
        <v>2007</v>
      </c>
      <c r="H6056" s="106">
        <f>Tabela9[[#This Row],[Valor do Provento R$]]/Tabela9[[#This Row],[Provento por 1 ou 1000 Ações]]</f>
        <v>0.54279999999999995</v>
      </c>
    </row>
    <row r="6057" spans="1:8">
      <c r="A6057" s="119" t="s">
        <v>1655</v>
      </c>
      <c r="B6057" s="117" t="s">
        <v>1488</v>
      </c>
      <c r="C6057" s="140">
        <v>39148</v>
      </c>
      <c r="D6057" s="141">
        <v>0.02</v>
      </c>
      <c r="E6057" s="119">
        <v>1</v>
      </c>
      <c r="F6057" s="119" t="s">
        <v>1489</v>
      </c>
      <c r="G6057" s="114">
        <f>IF([Data da Aprovação]&lt;&gt;"ESTATUTÁRIO",YEAR([Data da Aprovação]),"")</f>
        <v>2007</v>
      </c>
      <c r="H6057" s="106">
        <f>Tabela9[[#This Row],[Valor do Provento R$]]/Tabela9[[#This Row],[Provento por 1 ou 1000 Ações]]</f>
        <v>0.02</v>
      </c>
    </row>
    <row r="6058" spans="1:8">
      <c r="A6058" s="118" t="s">
        <v>1655</v>
      </c>
      <c r="B6058" s="116" t="s">
        <v>1488</v>
      </c>
      <c r="C6058" s="138">
        <v>39184</v>
      </c>
      <c r="D6058" s="139">
        <v>0.02</v>
      </c>
      <c r="E6058" s="118">
        <v>1</v>
      </c>
      <c r="F6058" s="118" t="s">
        <v>1489</v>
      </c>
      <c r="G6058" s="113">
        <f>IF([Data da Aprovação]&lt;&gt;"ESTATUTÁRIO",YEAR([Data da Aprovação]),"")</f>
        <v>2007</v>
      </c>
      <c r="H6058" s="106">
        <f>Tabela9[[#This Row],[Valor do Provento R$]]/Tabela9[[#This Row],[Provento por 1 ou 1000 Ações]]</f>
        <v>0.02</v>
      </c>
    </row>
    <row r="6059" spans="1:8">
      <c r="A6059" s="119" t="s">
        <v>1655</v>
      </c>
      <c r="B6059" s="117" t="s">
        <v>1488</v>
      </c>
      <c r="C6059" s="140">
        <v>39232</v>
      </c>
      <c r="D6059" s="141">
        <v>0.02</v>
      </c>
      <c r="E6059" s="119">
        <v>1</v>
      </c>
      <c r="F6059" s="119" t="s">
        <v>1489</v>
      </c>
      <c r="G6059" s="114">
        <f>IF([Data da Aprovação]&lt;&gt;"ESTATUTÁRIO",YEAR([Data da Aprovação]),"")</f>
        <v>2007</v>
      </c>
      <c r="H6059" s="106">
        <f>Tabela9[[#This Row],[Valor do Provento R$]]/Tabela9[[#This Row],[Provento por 1 ou 1000 Ações]]</f>
        <v>0.02</v>
      </c>
    </row>
    <row r="6060" spans="1:8">
      <c r="A6060" s="118" t="s">
        <v>1655</v>
      </c>
      <c r="B6060" s="116" t="s">
        <v>1488</v>
      </c>
      <c r="C6060" s="138">
        <v>39232</v>
      </c>
      <c r="D6060" s="139">
        <v>0.02</v>
      </c>
      <c r="E6060" s="118">
        <v>1</v>
      </c>
      <c r="F6060" s="118" t="s">
        <v>1489</v>
      </c>
      <c r="G6060" s="113">
        <f>IF([Data da Aprovação]&lt;&gt;"ESTATUTÁRIO",YEAR([Data da Aprovação]),"")</f>
        <v>2007</v>
      </c>
      <c r="H6060" s="106">
        <f>Tabela9[[#This Row],[Valor do Provento R$]]/Tabela9[[#This Row],[Provento por 1 ou 1000 Ações]]</f>
        <v>0.02</v>
      </c>
    </row>
    <row r="6061" spans="1:8">
      <c r="A6061" s="119" t="s">
        <v>1655</v>
      </c>
      <c r="B6061" s="117" t="s">
        <v>1488</v>
      </c>
      <c r="C6061" s="140">
        <v>39294</v>
      </c>
      <c r="D6061" s="141">
        <v>0.02</v>
      </c>
      <c r="E6061" s="119">
        <v>1</v>
      </c>
      <c r="F6061" s="119" t="s">
        <v>1489</v>
      </c>
      <c r="G6061" s="114">
        <f>IF([Data da Aprovação]&lt;&gt;"ESTATUTÁRIO",YEAR([Data da Aprovação]),"")</f>
        <v>2007</v>
      </c>
      <c r="H6061" s="106">
        <f>Tabela9[[#This Row],[Valor do Provento R$]]/Tabela9[[#This Row],[Provento por 1 ou 1000 Ações]]</f>
        <v>0.02</v>
      </c>
    </row>
    <row r="6062" spans="1:8">
      <c r="A6062" s="118" t="s">
        <v>1655</v>
      </c>
      <c r="B6062" s="116" t="s">
        <v>1488</v>
      </c>
      <c r="C6062" s="138">
        <v>39315</v>
      </c>
      <c r="D6062" s="139">
        <v>0.02</v>
      </c>
      <c r="E6062" s="118">
        <v>1</v>
      </c>
      <c r="F6062" s="118" t="s">
        <v>1489</v>
      </c>
      <c r="G6062" s="113">
        <f>IF([Data da Aprovação]&lt;&gt;"ESTATUTÁRIO",YEAR([Data da Aprovação]),"")</f>
        <v>2007</v>
      </c>
      <c r="H6062" s="106">
        <f>Tabela9[[#This Row],[Valor do Provento R$]]/Tabela9[[#This Row],[Provento por 1 ou 1000 Ações]]</f>
        <v>0.02</v>
      </c>
    </row>
    <row r="6063" spans="1:8">
      <c r="A6063" s="119" t="s">
        <v>1655</v>
      </c>
      <c r="B6063" s="117" t="s">
        <v>1488</v>
      </c>
      <c r="C6063" s="140">
        <v>39346</v>
      </c>
      <c r="D6063" s="141">
        <v>0.02</v>
      </c>
      <c r="E6063" s="119">
        <v>1</v>
      </c>
      <c r="F6063" s="119" t="s">
        <v>1489</v>
      </c>
      <c r="G6063" s="114">
        <f>IF([Data da Aprovação]&lt;&gt;"ESTATUTÁRIO",YEAR([Data da Aprovação]),"")</f>
        <v>2007</v>
      </c>
      <c r="H6063" s="106">
        <f>Tabela9[[#This Row],[Valor do Provento R$]]/Tabela9[[#This Row],[Provento por 1 ou 1000 Ações]]</f>
        <v>0.02</v>
      </c>
    </row>
    <row r="6064" spans="1:8">
      <c r="A6064" s="118" t="s">
        <v>1655</v>
      </c>
      <c r="B6064" s="116" t="s">
        <v>1488</v>
      </c>
      <c r="C6064" s="138">
        <v>39377</v>
      </c>
      <c r="D6064" s="139">
        <v>1.7999999999999999E-2</v>
      </c>
      <c r="E6064" s="118">
        <v>1</v>
      </c>
      <c r="F6064" s="118" t="s">
        <v>1489</v>
      </c>
      <c r="G6064" s="113">
        <f>IF([Data da Aprovação]&lt;&gt;"ESTATUTÁRIO",YEAR([Data da Aprovação]),"")</f>
        <v>2007</v>
      </c>
      <c r="H6064" s="106">
        <f>Tabela9[[#This Row],[Valor do Provento R$]]/Tabela9[[#This Row],[Provento por 1 ou 1000 Ações]]</f>
        <v>1.7999999999999999E-2</v>
      </c>
    </row>
    <row r="6065" spans="1:8">
      <c r="A6065" s="119" t="s">
        <v>1655</v>
      </c>
      <c r="B6065" s="117" t="s">
        <v>1488</v>
      </c>
      <c r="C6065" s="140">
        <v>39405</v>
      </c>
      <c r="D6065" s="141">
        <v>1.7999999999999999E-2</v>
      </c>
      <c r="E6065" s="119">
        <v>1</v>
      </c>
      <c r="F6065" s="119" t="s">
        <v>1489</v>
      </c>
      <c r="G6065" s="114">
        <f>IF([Data da Aprovação]&lt;&gt;"ESTATUTÁRIO",YEAR([Data da Aprovação]),"")</f>
        <v>2007</v>
      </c>
      <c r="H6065" s="106">
        <f>Tabela9[[#This Row],[Valor do Provento R$]]/Tabela9[[#This Row],[Provento por 1 ou 1000 Ações]]</f>
        <v>1.7999999999999999E-2</v>
      </c>
    </row>
    <row r="6066" spans="1:8">
      <c r="A6066" s="118" t="s">
        <v>1655</v>
      </c>
      <c r="B6066" s="116" t="s">
        <v>1488</v>
      </c>
      <c r="C6066" s="138">
        <v>39405</v>
      </c>
      <c r="D6066" s="139">
        <v>1.7999999999999999E-2</v>
      </c>
      <c r="E6066" s="118">
        <v>1</v>
      </c>
      <c r="F6066" s="118" t="s">
        <v>1489</v>
      </c>
      <c r="G6066" s="113">
        <f>IF([Data da Aprovação]&lt;&gt;"ESTATUTÁRIO",YEAR([Data da Aprovação]),"")</f>
        <v>2007</v>
      </c>
      <c r="H6066" s="106">
        <f>Tabela9[[#This Row],[Valor do Provento R$]]/Tabela9[[#This Row],[Provento por 1 ou 1000 Ações]]</f>
        <v>1.7999999999999999E-2</v>
      </c>
    </row>
    <row r="6067" spans="1:8">
      <c r="A6067" s="119" t="s">
        <v>1655</v>
      </c>
      <c r="B6067" s="117" t="s">
        <v>1488</v>
      </c>
      <c r="C6067" s="140">
        <v>39514</v>
      </c>
      <c r="D6067" s="141">
        <v>8.6698678200000004E-2</v>
      </c>
      <c r="E6067" s="119">
        <v>1</v>
      </c>
      <c r="F6067" s="119" t="s">
        <v>1492</v>
      </c>
      <c r="G6067" s="114">
        <f>IF([Data da Aprovação]&lt;&gt;"ESTATUTÁRIO",YEAR([Data da Aprovação]),"")</f>
        <v>2008</v>
      </c>
      <c r="H6067" s="106">
        <f>Tabela9[[#This Row],[Valor do Provento R$]]/Tabela9[[#This Row],[Provento por 1 ou 1000 Ações]]</f>
        <v>8.6698678200000004E-2</v>
      </c>
    </row>
    <row r="6068" spans="1:8">
      <c r="A6068" s="118" t="s">
        <v>1655</v>
      </c>
      <c r="B6068" s="116" t="s">
        <v>1488</v>
      </c>
      <c r="C6068" s="138">
        <v>39786</v>
      </c>
      <c r="D6068" s="139">
        <v>0.27429999999999999</v>
      </c>
      <c r="E6068" s="118">
        <v>1</v>
      </c>
      <c r="F6068" s="118" t="s">
        <v>1492</v>
      </c>
      <c r="G6068" s="113">
        <f>IF([Data da Aprovação]&lt;&gt;"ESTATUTÁRIO",YEAR([Data da Aprovação]),"")</f>
        <v>2008</v>
      </c>
      <c r="H6068" s="106">
        <f>Tabela9[[#This Row],[Valor do Provento R$]]/Tabela9[[#This Row],[Provento por 1 ou 1000 Ações]]</f>
        <v>0.27429999999999999</v>
      </c>
    </row>
    <row r="6069" spans="1:8">
      <c r="A6069" s="119" t="s">
        <v>1655</v>
      </c>
      <c r="B6069" s="117" t="s">
        <v>1488</v>
      </c>
      <c r="C6069" s="140">
        <v>39909</v>
      </c>
      <c r="D6069" s="141">
        <v>9.1399999999999995E-2</v>
      </c>
      <c r="E6069" s="119">
        <v>1</v>
      </c>
      <c r="F6069" s="119" t="s">
        <v>1492</v>
      </c>
      <c r="G6069" s="114">
        <f>IF([Data da Aprovação]&lt;&gt;"ESTATUTÁRIO",YEAR([Data da Aprovação]),"")</f>
        <v>2009</v>
      </c>
      <c r="H6069" s="106">
        <f>Tabela9[[#This Row],[Valor do Provento R$]]/Tabela9[[#This Row],[Provento por 1 ou 1000 Ações]]</f>
        <v>9.1399999999999995E-2</v>
      </c>
    </row>
    <row r="6070" spans="1:8">
      <c r="A6070" s="118" t="s">
        <v>1655</v>
      </c>
      <c r="B6070" s="116" t="s">
        <v>1488</v>
      </c>
      <c r="C6070" s="138">
        <v>39979</v>
      </c>
      <c r="D6070" s="139">
        <v>0.12</v>
      </c>
      <c r="E6070" s="118">
        <v>1</v>
      </c>
      <c r="F6070" s="118" t="s">
        <v>1492</v>
      </c>
      <c r="G6070" s="113">
        <f>IF([Data da Aprovação]&lt;&gt;"ESTATUTÁRIO",YEAR([Data da Aprovação]),"")</f>
        <v>2009</v>
      </c>
      <c r="H6070" s="106">
        <f>Tabela9[[#This Row],[Valor do Provento R$]]/Tabela9[[#This Row],[Provento por 1 ou 1000 Ações]]</f>
        <v>0.12</v>
      </c>
    </row>
    <row r="6071" spans="1:8">
      <c r="A6071" s="119" t="s">
        <v>1655</v>
      </c>
      <c r="B6071" s="117" t="s">
        <v>1488</v>
      </c>
      <c r="C6071" s="140">
        <v>40156</v>
      </c>
      <c r="D6071" s="141">
        <v>0.58730000000000004</v>
      </c>
      <c r="E6071" s="119">
        <v>1</v>
      </c>
      <c r="F6071" s="119" t="s">
        <v>1492</v>
      </c>
      <c r="G6071" s="114">
        <f>IF([Data da Aprovação]&lt;&gt;"ESTATUTÁRIO",YEAR([Data da Aprovação]),"")</f>
        <v>2009</v>
      </c>
      <c r="H6071" s="106">
        <f>Tabela9[[#This Row],[Valor do Provento R$]]/Tabela9[[#This Row],[Provento por 1 ou 1000 Ações]]</f>
        <v>0.58730000000000004</v>
      </c>
    </row>
    <row r="6072" spans="1:8">
      <c r="A6072" s="118" t="s">
        <v>1655</v>
      </c>
      <c r="B6072" s="116" t="s">
        <v>1488</v>
      </c>
      <c r="C6072" s="138">
        <v>40337</v>
      </c>
      <c r="D6072" s="139">
        <v>0.48780000000000001</v>
      </c>
      <c r="E6072" s="118">
        <v>1</v>
      </c>
      <c r="F6072" s="118" t="s">
        <v>1492</v>
      </c>
      <c r="G6072" s="113">
        <f>IF([Data da Aprovação]&lt;&gt;"ESTATUTÁRIO",YEAR([Data da Aprovação]),"")</f>
        <v>2010</v>
      </c>
      <c r="H6072" s="106">
        <f>Tabela9[[#This Row],[Valor do Provento R$]]/Tabela9[[#This Row],[Provento por 1 ou 1000 Ações]]</f>
        <v>0.48780000000000001</v>
      </c>
    </row>
    <row r="6073" spans="1:8">
      <c r="A6073" s="119" t="s">
        <v>1655</v>
      </c>
      <c r="B6073" s="117" t="s">
        <v>1488</v>
      </c>
      <c r="C6073" s="140">
        <v>40518</v>
      </c>
      <c r="D6073" s="141">
        <v>0.27429999999999999</v>
      </c>
      <c r="E6073" s="119">
        <v>1</v>
      </c>
      <c r="F6073" s="119" t="s">
        <v>1492</v>
      </c>
      <c r="G6073" s="114">
        <f>IF([Data da Aprovação]&lt;&gt;"ESTATUTÁRIO",YEAR([Data da Aprovação]),"")</f>
        <v>2010</v>
      </c>
      <c r="H6073" s="106">
        <f>Tabela9[[#This Row],[Valor do Provento R$]]/Tabela9[[#This Row],[Provento por 1 ou 1000 Ações]]</f>
        <v>0.27429999999999999</v>
      </c>
    </row>
    <row r="6074" spans="1:8">
      <c r="A6074" s="118" t="s">
        <v>1655</v>
      </c>
      <c r="B6074" s="116" t="s">
        <v>1488</v>
      </c>
      <c r="C6074" s="138">
        <v>40528</v>
      </c>
      <c r="D6074" s="139">
        <v>0.45729999999999998</v>
      </c>
      <c r="E6074" s="118">
        <v>1</v>
      </c>
      <c r="F6074" s="118" t="s">
        <v>1492</v>
      </c>
      <c r="G6074" s="113">
        <f>IF([Data da Aprovação]&lt;&gt;"ESTATUTÁRIO",YEAR([Data da Aprovação]),"")</f>
        <v>2010</v>
      </c>
      <c r="H6074" s="106">
        <f>Tabela9[[#This Row],[Valor do Provento R$]]/Tabela9[[#This Row],[Provento por 1 ou 1000 Ações]]</f>
        <v>0.45729999999999998</v>
      </c>
    </row>
    <row r="6075" spans="1:8">
      <c r="A6075" s="119" t="s">
        <v>1655</v>
      </c>
      <c r="B6075" s="117" t="s">
        <v>1488</v>
      </c>
      <c r="C6075" s="140">
        <v>40640</v>
      </c>
      <c r="D6075" s="141">
        <v>5.0715245800000003E-2</v>
      </c>
      <c r="E6075" s="119">
        <v>1</v>
      </c>
      <c r="F6075" s="119" t="s">
        <v>1492</v>
      </c>
      <c r="G6075" s="114">
        <f>IF([Data da Aprovação]&lt;&gt;"ESTATUTÁRIO",YEAR([Data da Aprovação]),"")</f>
        <v>2011</v>
      </c>
      <c r="H6075" s="106">
        <f>Tabela9[[#This Row],[Valor do Provento R$]]/Tabela9[[#This Row],[Provento por 1 ou 1000 Ações]]</f>
        <v>5.0715245800000003E-2</v>
      </c>
    </row>
    <row r="6076" spans="1:8">
      <c r="A6076" s="118" t="s">
        <v>1655</v>
      </c>
      <c r="B6076" s="116" t="s">
        <v>1488</v>
      </c>
      <c r="C6076" s="138">
        <v>40704</v>
      </c>
      <c r="D6076" s="139">
        <v>0.48780000000000001</v>
      </c>
      <c r="E6076" s="118">
        <v>1</v>
      </c>
      <c r="F6076" s="118" t="s">
        <v>1492</v>
      </c>
      <c r="G6076" s="113">
        <f>IF([Data da Aprovação]&lt;&gt;"ESTATUTÁRIO",YEAR([Data da Aprovação]),"")</f>
        <v>2011</v>
      </c>
      <c r="H6076" s="106">
        <f>Tabela9[[#This Row],[Valor do Provento R$]]/Tabela9[[#This Row],[Provento por 1 ou 1000 Ações]]</f>
        <v>0.48780000000000001</v>
      </c>
    </row>
    <row r="6077" spans="1:8">
      <c r="A6077" s="119" t="s">
        <v>1655</v>
      </c>
      <c r="B6077" s="117" t="s">
        <v>1488</v>
      </c>
      <c r="C6077" s="140">
        <v>40884</v>
      </c>
      <c r="D6077" s="141">
        <v>1.8974</v>
      </c>
      <c r="E6077" s="119">
        <v>1</v>
      </c>
      <c r="F6077" s="119" t="s">
        <v>1492</v>
      </c>
      <c r="G6077" s="114">
        <f>IF([Data da Aprovação]&lt;&gt;"ESTATUTÁRIO",YEAR([Data da Aprovação]),"")</f>
        <v>2011</v>
      </c>
      <c r="H6077" s="106">
        <f>Tabela9[[#This Row],[Valor do Provento R$]]/Tabela9[[#This Row],[Provento por 1 ou 1000 Ações]]</f>
        <v>1.8974</v>
      </c>
    </row>
    <row r="6078" spans="1:8">
      <c r="A6078" s="118" t="s">
        <v>1655</v>
      </c>
      <c r="B6078" s="116" t="s">
        <v>1488</v>
      </c>
      <c r="C6078" s="138">
        <v>41170</v>
      </c>
      <c r="D6078" s="139">
        <v>1.0588</v>
      </c>
      <c r="E6078" s="118">
        <v>1</v>
      </c>
      <c r="F6078" s="118" t="s">
        <v>1489</v>
      </c>
      <c r="G6078" s="113">
        <f>IF([Data da Aprovação]&lt;&gt;"ESTATUTÁRIO",YEAR([Data da Aprovação]),"")</f>
        <v>2012</v>
      </c>
      <c r="H6078" s="106">
        <f>Tabela9[[#This Row],[Valor do Provento R$]]/Tabela9[[#This Row],[Provento por 1 ou 1000 Ações]]</f>
        <v>1.0588</v>
      </c>
    </row>
    <row r="6079" spans="1:8">
      <c r="A6079" s="119" t="s">
        <v>1655</v>
      </c>
      <c r="B6079" s="117" t="s">
        <v>1488</v>
      </c>
      <c r="C6079" s="140">
        <v>41213</v>
      </c>
      <c r="D6079" s="141">
        <v>0.12299186400000001</v>
      </c>
      <c r="E6079" s="119">
        <v>1</v>
      </c>
      <c r="F6079" s="119" t="s">
        <v>1489</v>
      </c>
      <c r="G6079" s="114">
        <f>IF([Data da Aprovação]&lt;&gt;"ESTATUTÁRIO",YEAR([Data da Aprovação]),"")</f>
        <v>2012</v>
      </c>
      <c r="H6079" s="106">
        <f>Tabela9[[#This Row],[Valor do Provento R$]]/Tabela9[[#This Row],[Provento por 1 ou 1000 Ações]]</f>
        <v>0.12299186400000001</v>
      </c>
    </row>
    <row r="6080" spans="1:8">
      <c r="A6080" s="118" t="s">
        <v>1655</v>
      </c>
      <c r="B6080" s="116" t="s">
        <v>1488</v>
      </c>
      <c r="C6080" s="138">
        <v>41246</v>
      </c>
      <c r="D6080" s="139">
        <v>0.11181078</v>
      </c>
      <c r="E6080" s="118">
        <v>1</v>
      </c>
      <c r="F6080" s="118" t="s">
        <v>1489</v>
      </c>
      <c r="G6080" s="113">
        <f>IF([Data da Aprovação]&lt;&gt;"ESTATUTÁRIO",YEAR([Data da Aprovação]),"")</f>
        <v>2012</v>
      </c>
      <c r="H6080" s="106">
        <f>Tabela9[[#This Row],[Valor do Provento R$]]/Tabela9[[#This Row],[Provento por 1 ou 1000 Ações]]</f>
        <v>0.11181078</v>
      </c>
    </row>
    <row r="6081" spans="1:8">
      <c r="A6081" s="119" t="s">
        <v>1655</v>
      </c>
      <c r="B6081" s="117" t="s">
        <v>1488</v>
      </c>
      <c r="C6081" s="140">
        <v>41256</v>
      </c>
      <c r="D6081" s="141">
        <v>0.84261306949000003</v>
      </c>
      <c r="E6081" s="119">
        <v>1</v>
      </c>
      <c r="F6081" s="119" t="s">
        <v>1492</v>
      </c>
      <c r="G6081" s="114">
        <f>IF([Data da Aprovação]&lt;&gt;"ESTATUTÁRIO",YEAR([Data da Aprovação]),"")</f>
        <v>2012</v>
      </c>
      <c r="H6081" s="106">
        <f>Tabela9[[#This Row],[Valor do Provento R$]]/Tabela9[[#This Row],[Provento por 1 ou 1000 Ações]]</f>
        <v>0.84261306949000003</v>
      </c>
    </row>
    <row r="6082" spans="1:8">
      <c r="A6082" s="118" t="s">
        <v>1655</v>
      </c>
      <c r="B6082" s="116" t="s">
        <v>1488</v>
      </c>
      <c r="C6082" s="138">
        <v>41256</v>
      </c>
      <c r="D6082" s="139">
        <v>0.1</v>
      </c>
      <c r="E6082" s="118">
        <v>1</v>
      </c>
      <c r="F6082" s="118" t="s">
        <v>1489</v>
      </c>
      <c r="G6082" s="113">
        <f>IF([Data da Aprovação]&lt;&gt;"ESTATUTÁRIO",YEAR([Data da Aprovação]),"")</f>
        <v>2012</v>
      </c>
      <c r="H6082" s="106">
        <f>Tabela9[[#This Row],[Valor do Provento R$]]/Tabela9[[#This Row],[Provento por 1 ou 1000 Ações]]</f>
        <v>0.1</v>
      </c>
    </row>
    <row r="6083" spans="1:8">
      <c r="A6083" s="119" t="s">
        <v>1655</v>
      </c>
      <c r="B6083" s="117" t="s">
        <v>1488</v>
      </c>
      <c r="C6083" s="140">
        <v>41394</v>
      </c>
      <c r="D6083" s="141">
        <v>3.0564600240000002</v>
      </c>
      <c r="E6083" s="119">
        <v>1</v>
      </c>
      <c r="F6083" s="119" t="s">
        <v>1492</v>
      </c>
      <c r="G6083" s="114">
        <f>IF([Data da Aprovação]&lt;&gt;"ESTATUTÁRIO",YEAR([Data da Aprovação]),"")</f>
        <v>2013</v>
      </c>
      <c r="H6083" s="106">
        <f>Tabela9[[#This Row],[Valor do Provento R$]]/Tabela9[[#This Row],[Provento por 1 ou 1000 Ações]]</f>
        <v>3.0564600240000002</v>
      </c>
    </row>
    <row r="6084" spans="1:8">
      <c r="A6084" s="118" t="s">
        <v>1655</v>
      </c>
      <c r="B6084" s="116" t="s">
        <v>1488</v>
      </c>
      <c r="C6084" s="138">
        <v>41394</v>
      </c>
      <c r="D6084" s="139">
        <v>0.93666945400000001</v>
      </c>
      <c r="E6084" s="118">
        <v>1</v>
      </c>
      <c r="F6084" s="118" t="s">
        <v>1492</v>
      </c>
      <c r="G6084" s="113">
        <f>IF([Data da Aprovação]&lt;&gt;"ESTATUTÁRIO",YEAR([Data da Aprovação]),"")</f>
        <v>2013</v>
      </c>
      <c r="H6084" s="106">
        <f>Tabela9[[#This Row],[Valor do Provento R$]]/Tabela9[[#This Row],[Provento por 1 ou 1000 Ações]]</f>
        <v>0.93666945400000001</v>
      </c>
    </row>
    <row r="6085" spans="1:8">
      <c r="A6085" s="119" t="s">
        <v>1655</v>
      </c>
      <c r="B6085" s="117" t="s">
        <v>1488</v>
      </c>
      <c r="C6085" s="140">
        <v>41634</v>
      </c>
      <c r="D6085" s="141">
        <v>0.30747966077</v>
      </c>
      <c r="E6085" s="119">
        <v>1</v>
      </c>
      <c r="F6085" s="119" t="s">
        <v>1489</v>
      </c>
      <c r="G6085" s="114">
        <f>IF([Data da Aprovação]&lt;&gt;"ESTATUTÁRIO",YEAR([Data da Aprovação]),"")</f>
        <v>2013</v>
      </c>
      <c r="H6085" s="106">
        <f>Tabela9[[#This Row],[Valor do Provento R$]]/Tabela9[[#This Row],[Provento por 1 ou 1000 Ações]]</f>
        <v>0.30747966077</v>
      </c>
    </row>
    <row r="6086" spans="1:8">
      <c r="A6086" s="118" t="s">
        <v>1655</v>
      </c>
      <c r="B6086" s="116" t="s">
        <v>1490</v>
      </c>
      <c r="C6086" s="138">
        <v>35550</v>
      </c>
      <c r="D6086" s="139">
        <v>40</v>
      </c>
      <c r="E6086" s="118">
        <v>1000</v>
      </c>
      <c r="F6086" s="118" t="s">
        <v>1492</v>
      </c>
      <c r="G6086" s="113">
        <f>IF([Data da Aprovação]&lt;&gt;"ESTATUTÁRIO",YEAR([Data da Aprovação]),"")</f>
        <v>1997</v>
      </c>
      <c r="H6086" s="106">
        <f>Tabela9[[#This Row],[Valor do Provento R$]]/Tabela9[[#This Row],[Provento por 1 ou 1000 Ações]]</f>
        <v>0.04</v>
      </c>
    </row>
    <row r="6087" spans="1:8">
      <c r="A6087" s="119" t="s">
        <v>1655</v>
      </c>
      <c r="B6087" s="117" t="s">
        <v>1490</v>
      </c>
      <c r="C6087" s="140">
        <v>36998</v>
      </c>
      <c r="D6087" s="141">
        <v>5.39</v>
      </c>
      <c r="E6087" s="119">
        <v>1000</v>
      </c>
      <c r="F6087" s="119" t="s">
        <v>1492</v>
      </c>
      <c r="G6087" s="114">
        <f>IF([Data da Aprovação]&lt;&gt;"ESTATUTÁRIO",YEAR([Data da Aprovação]),"")</f>
        <v>2001</v>
      </c>
      <c r="H6087" s="106">
        <f>Tabela9[[#This Row],[Valor do Provento R$]]/Tabela9[[#This Row],[Provento por 1 ou 1000 Ações]]</f>
        <v>5.3899999999999998E-3</v>
      </c>
    </row>
    <row r="6088" spans="1:8">
      <c r="A6088" s="118" t="s">
        <v>1655</v>
      </c>
      <c r="B6088" s="116" t="s">
        <v>1490</v>
      </c>
      <c r="C6088" s="138">
        <v>37376</v>
      </c>
      <c r="D6088" s="139">
        <v>15.72</v>
      </c>
      <c r="E6088" s="118">
        <v>1000</v>
      </c>
      <c r="F6088" s="118" t="s">
        <v>1492</v>
      </c>
      <c r="G6088" s="113">
        <f>IF([Data da Aprovação]&lt;&gt;"ESTATUTÁRIO",YEAR([Data da Aprovação]),"")</f>
        <v>2002</v>
      </c>
      <c r="H6088" s="106">
        <f>Tabela9[[#This Row],[Valor do Provento R$]]/Tabela9[[#This Row],[Provento por 1 ou 1000 Ações]]</f>
        <v>1.5720000000000001E-2</v>
      </c>
    </row>
    <row r="6089" spans="1:8">
      <c r="A6089" s="119" t="s">
        <v>1655</v>
      </c>
      <c r="B6089" s="117" t="s">
        <v>1490</v>
      </c>
      <c r="C6089" s="140">
        <v>37376</v>
      </c>
      <c r="D6089" s="141">
        <v>15.72</v>
      </c>
      <c r="E6089" s="119">
        <v>1000</v>
      </c>
      <c r="F6089" s="119" t="s">
        <v>1492</v>
      </c>
      <c r="G6089" s="114">
        <f>IF([Data da Aprovação]&lt;&gt;"ESTATUTÁRIO",YEAR([Data da Aprovação]),"")</f>
        <v>2002</v>
      </c>
      <c r="H6089" s="106">
        <f>Tabela9[[#This Row],[Valor do Provento R$]]/Tabela9[[#This Row],[Provento por 1 ou 1000 Ações]]</f>
        <v>1.5720000000000001E-2</v>
      </c>
    </row>
    <row r="6090" spans="1:8">
      <c r="A6090" s="118" t="s">
        <v>1655</v>
      </c>
      <c r="B6090" s="116" t="s">
        <v>1490</v>
      </c>
      <c r="C6090" s="138">
        <v>37686</v>
      </c>
      <c r="D6090" s="139">
        <v>34.57</v>
      </c>
      <c r="E6090" s="118">
        <v>1000</v>
      </c>
      <c r="F6090" s="118" t="s">
        <v>1492</v>
      </c>
      <c r="G6090" s="113">
        <f>IF([Data da Aprovação]&lt;&gt;"ESTATUTÁRIO",YEAR([Data da Aprovação]),"")</f>
        <v>2003</v>
      </c>
      <c r="H6090" s="106">
        <f>Tabela9[[#This Row],[Valor do Provento R$]]/Tabela9[[#This Row],[Provento por 1 ou 1000 Ações]]</f>
        <v>3.4570000000000004E-2</v>
      </c>
    </row>
    <row r="6091" spans="1:8">
      <c r="A6091" s="119" t="s">
        <v>1655</v>
      </c>
      <c r="B6091" s="117" t="s">
        <v>1490</v>
      </c>
      <c r="C6091" s="140">
        <v>37740</v>
      </c>
      <c r="D6091" s="141">
        <v>15.19</v>
      </c>
      <c r="E6091" s="119">
        <v>1000</v>
      </c>
      <c r="F6091" s="119" t="s">
        <v>1492</v>
      </c>
      <c r="G6091" s="114">
        <f>IF([Data da Aprovação]&lt;&gt;"ESTATUTÁRIO",YEAR([Data da Aprovação]),"")</f>
        <v>2003</v>
      </c>
      <c r="H6091" s="106">
        <f>Tabela9[[#This Row],[Valor do Provento R$]]/Tabela9[[#This Row],[Provento por 1 ou 1000 Ações]]</f>
        <v>1.5189999999999999E-2</v>
      </c>
    </row>
    <row r="6092" spans="1:8">
      <c r="A6092" s="118" t="s">
        <v>1655</v>
      </c>
      <c r="B6092" s="116" t="s">
        <v>1490</v>
      </c>
      <c r="C6092" s="138">
        <v>37823</v>
      </c>
      <c r="D6092" s="139">
        <v>33.840000000000003</v>
      </c>
      <c r="E6092" s="118">
        <v>1000</v>
      </c>
      <c r="F6092" s="118" t="s">
        <v>1492</v>
      </c>
      <c r="G6092" s="113">
        <f>IF([Data da Aprovação]&lt;&gt;"ESTATUTÁRIO",YEAR([Data da Aprovação]),"")</f>
        <v>2003</v>
      </c>
      <c r="H6092" s="106">
        <f>Tabela9[[#This Row],[Valor do Provento R$]]/Tabela9[[#This Row],[Provento por 1 ou 1000 Ações]]</f>
        <v>3.3840000000000002E-2</v>
      </c>
    </row>
    <row r="6093" spans="1:8">
      <c r="A6093" s="119" t="s">
        <v>1655</v>
      </c>
      <c r="B6093" s="117" t="s">
        <v>1490</v>
      </c>
      <c r="C6093" s="140">
        <v>37823</v>
      </c>
      <c r="D6093" s="141">
        <v>27.13</v>
      </c>
      <c r="E6093" s="119">
        <v>1000</v>
      </c>
      <c r="F6093" s="119" t="s">
        <v>1489</v>
      </c>
      <c r="G6093" s="114">
        <f>IF([Data da Aprovação]&lt;&gt;"ESTATUTÁRIO",YEAR([Data da Aprovação]),"")</f>
        <v>2003</v>
      </c>
      <c r="H6093" s="106">
        <f>Tabela9[[#This Row],[Valor do Provento R$]]/Tabela9[[#This Row],[Provento por 1 ou 1000 Ações]]</f>
        <v>2.7129999999999998E-2</v>
      </c>
    </row>
    <row r="6094" spans="1:8">
      <c r="A6094" s="118" t="s">
        <v>1655</v>
      </c>
      <c r="B6094" s="116" t="s">
        <v>1490</v>
      </c>
      <c r="C6094" s="138">
        <v>38001</v>
      </c>
      <c r="D6094" s="139">
        <v>45.72</v>
      </c>
      <c r="E6094" s="118">
        <v>1000</v>
      </c>
      <c r="F6094" s="118" t="s">
        <v>1492</v>
      </c>
      <c r="G6094" s="113">
        <f>IF([Data da Aprovação]&lt;&gt;"ESTATUTÁRIO",YEAR([Data da Aprovação]),"")</f>
        <v>2004</v>
      </c>
      <c r="H6094" s="106">
        <f>Tabela9[[#This Row],[Valor do Provento R$]]/Tabela9[[#This Row],[Provento por 1 ou 1000 Ações]]</f>
        <v>4.5719999999999997E-2</v>
      </c>
    </row>
    <row r="6095" spans="1:8">
      <c r="A6095" s="119" t="s">
        <v>1655</v>
      </c>
      <c r="B6095" s="117" t="s">
        <v>1490</v>
      </c>
      <c r="C6095" s="140">
        <v>38089</v>
      </c>
      <c r="D6095" s="141">
        <v>48.78</v>
      </c>
      <c r="E6095" s="119">
        <v>1000</v>
      </c>
      <c r="F6095" s="119" t="s">
        <v>1492</v>
      </c>
      <c r="G6095" s="114">
        <f>IF([Data da Aprovação]&lt;&gt;"ESTATUTÁRIO",YEAR([Data da Aprovação]),"")</f>
        <v>2004</v>
      </c>
      <c r="H6095" s="106">
        <f>Tabela9[[#This Row],[Valor do Provento R$]]/Tabela9[[#This Row],[Provento por 1 ou 1000 Ações]]</f>
        <v>4.8780000000000004E-2</v>
      </c>
    </row>
    <row r="6096" spans="1:8">
      <c r="A6096" s="118" t="s">
        <v>1655</v>
      </c>
      <c r="B6096" s="116" t="s">
        <v>1490</v>
      </c>
      <c r="C6096" s="138">
        <v>38138</v>
      </c>
      <c r="D6096" s="139">
        <v>9.15</v>
      </c>
      <c r="E6096" s="118">
        <v>1000</v>
      </c>
      <c r="F6096" s="118" t="s">
        <v>1489</v>
      </c>
      <c r="G6096" s="113">
        <f>IF([Data da Aprovação]&lt;&gt;"ESTATUTÁRIO",YEAR([Data da Aprovação]),"")</f>
        <v>2004</v>
      </c>
      <c r="H6096" s="106">
        <f>Tabela9[[#This Row],[Valor do Provento R$]]/Tabela9[[#This Row],[Provento por 1 ou 1000 Ações]]</f>
        <v>9.1500000000000001E-3</v>
      </c>
    </row>
    <row r="6097" spans="1:8">
      <c r="A6097" s="119" t="s">
        <v>1655</v>
      </c>
      <c r="B6097" s="117" t="s">
        <v>1490</v>
      </c>
      <c r="C6097" s="140">
        <v>38230</v>
      </c>
      <c r="D6097" s="141">
        <v>11.89</v>
      </c>
      <c r="E6097" s="119">
        <v>1000</v>
      </c>
      <c r="F6097" s="119" t="s">
        <v>1489</v>
      </c>
      <c r="G6097" s="114">
        <f>IF([Data da Aprovação]&lt;&gt;"ESTATUTÁRIO",YEAR([Data da Aprovação]),"")</f>
        <v>2004</v>
      </c>
      <c r="H6097" s="106">
        <f>Tabela9[[#This Row],[Valor do Provento R$]]/Tabela9[[#This Row],[Provento por 1 ou 1000 Ações]]</f>
        <v>1.1890000000000001E-2</v>
      </c>
    </row>
    <row r="6098" spans="1:8">
      <c r="A6098" s="118" t="s">
        <v>1655</v>
      </c>
      <c r="B6098" s="116" t="s">
        <v>1490</v>
      </c>
      <c r="C6098" s="138">
        <v>38366</v>
      </c>
      <c r="D6098" s="139">
        <v>45.72</v>
      </c>
      <c r="E6098" s="118">
        <v>1000</v>
      </c>
      <c r="F6098" s="118" t="s">
        <v>1492</v>
      </c>
      <c r="G6098" s="113">
        <f>IF([Data da Aprovação]&lt;&gt;"ESTATUTÁRIO",YEAR([Data da Aprovação]),"")</f>
        <v>2005</v>
      </c>
      <c r="H6098" s="106">
        <f>Tabela9[[#This Row],[Valor do Provento R$]]/Tabela9[[#This Row],[Provento por 1 ou 1000 Ações]]</f>
        <v>4.5719999999999997E-2</v>
      </c>
    </row>
    <row r="6099" spans="1:8">
      <c r="A6099" s="119" t="s">
        <v>1655</v>
      </c>
      <c r="B6099" s="117" t="s">
        <v>1490</v>
      </c>
      <c r="C6099" s="140">
        <v>38366</v>
      </c>
      <c r="D6099" s="141">
        <v>3.6</v>
      </c>
      <c r="E6099" s="119">
        <v>1000</v>
      </c>
      <c r="F6099" s="119" t="s">
        <v>1489</v>
      </c>
      <c r="G6099" s="114">
        <f>IF([Data da Aprovação]&lt;&gt;"ESTATUTÁRIO",YEAR([Data da Aprovação]),"")</f>
        <v>2005</v>
      </c>
      <c r="H6099" s="106">
        <f>Tabela9[[#This Row],[Valor do Provento R$]]/Tabela9[[#This Row],[Provento por 1 ou 1000 Ações]]</f>
        <v>3.5999999999999999E-3</v>
      </c>
    </row>
    <row r="6100" spans="1:8">
      <c r="A6100" s="118" t="s">
        <v>1655</v>
      </c>
      <c r="B6100" s="116" t="s">
        <v>1490</v>
      </c>
      <c r="C6100" s="138">
        <v>38406</v>
      </c>
      <c r="D6100" s="139">
        <v>3.6</v>
      </c>
      <c r="E6100" s="118">
        <v>1000</v>
      </c>
      <c r="F6100" s="118" t="s">
        <v>1489</v>
      </c>
      <c r="G6100" s="113">
        <f>IF([Data da Aprovação]&lt;&gt;"ESTATUTÁRIO",YEAR([Data da Aprovação]),"")</f>
        <v>2005</v>
      </c>
      <c r="H6100" s="106">
        <f>Tabela9[[#This Row],[Valor do Provento R$]]/Tabela9[[#This Row],[Provento por 1 ou 1000 Ações]]</f>
        <v>3.5999999999999999E-3</v>
      </c>
    </row>
    <row r="6101" spans="1:8">
      <c r="A6101" s="119" t="s">
        <v>1655</v>
      </c>
      <c r="B6101" s="117" t="s">
        <v>1490</v>
      </c>
      <c r="C6101" s="140">
        <v>38441</v>
      </c>
      <c r="D6101" s="141">
        <v>3</v>
      </c>
      <c r="E6101" s="119">
        <v>1000</v>
      </c>
      <c r="F6101" s="119" t="s">
        <v>1489</v>
      </c>
      <c r="G6101" s="114">
        <f>IF([Data da Aprovação]&lt;&gt;"ESTATUTÁRIO",YEAR([Data da Aprovação]),"")</f>
        <v>2005</v>
      </c>
      <c r="H6101" s="106">
        <f>Tabela9[[#This Row],[Valor do Provento R$]]/Tabela9[[#This Row],[Provento por 1 ou 1000 Ações]]</f>
        <v>3.0000000000000001E-3</v>
      </c>
    </row>
    <row r="6102" spans="1:8">
      <c r="A6102" s="118" t="s">
        <v>1655</v>
      </c>
      <c r="B6102" s="116" t="s">
        <v>1490</v>
      </c>
      <c r="C6102" s="138">
        <v>38454</v>
      </c>
      <c r="D6102" s="139">
        <v>49.28</v>
      </c>
      <c r="E6102" s="118">
        <v>1000</v>
      </c>
      <c r="F6102" s="118" t="s">
        <v>1492</v>
      </c>
      <c r="G6102" s="113">
        <f>IF([Data da Aprovação]&lt;&gt;"ESTATUTÁRIO",YEAR([Data da Aprovação]),"")</f>
        <v>2005</v>
      </c>
      <c r="H6102" s="106">
        <f>Tabela9[[#This Row],[Valor do Provento R$]]/Tabela9[[#This Row],[Provento por 1 ou 1000 Ações]]</f>
        <v>4.9280000000000004E-2</v>
      </c>
    </row>
    <row r="6103" spans="1:8">
      <c r="A6103" s="119" t="s">
        <v>1655</v>
      </c>
      <c r="B6103" s="117" t="s">
        <v>1490</v>
      </c>
      <c r="C6103" s="140">
        <v>38454</v>
      </c>
      <c r="D6103" s="141">
        <v>3</v>
      </c>
      <c r="E6103" s="119">
        <v>1000</v>
      </c>
      <c r="F6103" s="119" t="s">
        <v>1489</v>
      </c>
      <c r="G6103" s="114">
        <f>IF([Data da Aprovação]&lt;&gt;"ESTATUTÁRIO",YEAR([Data da Aprovação]),"")</f>
        <v>2005</v>
      </c>
      <c r="H6103" s="106">
        <f>Tabela9[[#This Row],[Valor do Provento R$]]/Tabela9[[#This Row],[Provento por 1 ou 1000 Ações]]</f>
        <v>3.0000000000000001E-3</v>
      </c>
    </row>
    <row r="6104" spans="1:8">
      <c r="A6104" s="118" t="s">
        <v>1655</v>
      </c>
      <c r="B6104" s="116" t="s">
        <v>1490</v>
      </c>
      <c r="C6104" s="138">
        <v>38502</v>
      </c>
      <c r="D6104" s="139">
        <v>2.8</v>
      </c>
      <c r="E6104" s="118">
        <v>1000</v>
      </c>
      <c r="F6104" s="118" t="s">
        <v>1489</v>
      </c>
      <c r="G6104" s="113">
        <f>IF([Data da Aprovação]&lt;&gt;"ESTATUTÁRIO",YEAR([Data da Aprovação]),"")</f>
        <v>2005</v>
      </c>
      <c r="H6104" s="106">
        <f>Tabela9[[#This Row],[Valor do Provento R$]]/Tabela9[[#This Row],[Provento por 1 ou 1000 Ações]]</f>
        <v>2.8E-3</v>
      </c>
    </row>
    <row r="6105" spans="1:8">
      <c r="A6105" s="119" t="s">
        <v>1655</v>
      </c>
      <c r="B6105" s="117" t="s">
        <v>1490</v>
      </c>
      <c r="C6105" s="140">
        <v>38510</v>
      </c>
      <c r="D6105" s="141">
        <v>2.8000000000000001E-2</v>
      </c>
      <c r="E6105" s="119">
        <v>1</v>
      </c>
      <c r="F6105" s="119" t="s">
        <v>1489</v>
      </c>
      <c r="G6105" s="114">
        <f>IF([Data da Aprovação]&lt;&gt;"ESTATUTÁRIO",YEAR([Data da Aprovação]),"")</f>
        <v>2005</v>
      </c>
      <c r="H6105" s="106">
        <f>Tabela9[[#This Row],[Valor do Provento R$]]/Tabela9[[#This Row],[Provento por 1 ou 1000 Ações]]</f>
        <v>2.8000000000000001E-2</v>
      </c>
    </row>
    <row r="6106" spans="1:8">
      <c r="A6106" s="118" t="s">
        <v>1655</v>
      </c>
      <c r="B6106" s="116" t="s">
        <v>1490</v>
      </c>
      <c r="C6106" s="138">
        <v>38561</v>
      </c>
      <c r="D6106" s="139">
        <v>0.03</v>
      </c>
      <c r="E6106" s="118">
        <v>1</v>
      </c>
      <c r="F6106" s="118" t="s">
        <v>1489</v>
      </c>
      <c r="G6106" s="113">
        <f>IF([Data da Aprovação]&lt;&gt;"ESTATUTÁRIO",YEAR([Data da Aprovação]),"")</f>
        <v>2005</v>
      </c>
      <c r="H6106" s="106">
        <f>Tabela9[[#This Row],[Valor do Provento R$]]/Tabela9[[#This Row],[Provento por 1 ou 1000 Ações]]</f>
        <v>0.03</v>
      </c>
    </row>
    <row r="6107" spans="1:8">
      <c r="A6107" s="119" t="s">
        <v>1655</v>
      </c>
      <c r="B6107" s="117" t="s">
        <v>1490</v>
      </c>
      <c r="C6107" s="140">
        <v>38595</v>
      </c>
      <c r="D6107" s="141">
        <v>0.03</v>
      </c>
      <c r="E6107" s="119">
        <v>1</v>
      </c>
      <c r="F6107" s="119" t="s">
        <v>1489</v>
      </c>
      <c r="G6107" s="114">
        <f>IF([Data da Aprovação]&lt;&gt;"ESTATUTÁRIO",YEAR([Data da Aprovação]),"")</f>
        <v>2005</v>
      </c>
      <c r="H6107" s="106">
        <f>Tabela9[[#This Row],[Valor do Provento R$]]/Tabela9[[#This Row],[Provento por 1 ou 1000 Ações]]</f>
        <v>0.03</v>
      </c>
    </row>
    <row r="6108" spans="1:8">
      <c r="A6108" s="118" t="s">
        <v>1655</v>
      </c>
      <c r="B6108" s="116" t="s">
        <v>1490</v>
      </c>
      <c r="C6108" s="138">
        <v>38621</v>
      </c>
      <c r="D6108" s="139">
        <v>0.03</v>
      </c>
      <c r="E6108" s="118">
        <v>1</v>
      </c>
      <c r="F6108" s="118" t="s">
        <v>1489</v>
      </c>
      <c r="G6108" s="113">
        <f>IF([Data da Aprovação]&lt;&gt;"ESTATUTÁRIO",YEAR([Data da Aprovação]),"")</f>
        <v>2005</v>
      </c>
      <c r="H6108" s="106">
        <f>Tabela9[[#This Row],[Valor do Provento R$]]/Tabela9[[#This Row],[Provento por 1 ou 1000 Ações]]</f>
        <v>0.03</v>
      </c>
    </row>
    <row r="6109" spans="1:8">
      <c r="A6109" s="119" t="s">
        <v>1655</v>
      </c>
      <c r="B6109" s="117" t="s">
        <v>1490</v>
      </c>
      <c r="C6109" s="140">
        <v>38651</v>
      </c>
      <c r="D6109" s="141">
        <v>0.03</v>
      </c>
      <c r="E6109" s="119">
        <v>1</v>
      </c>
      <c r="F6109" s="119" t="s">
        <v>1489</v>
      </c>
      <c r="G6109" s="114">
        <f>IF([Data da Aprovação]&lt;&gt;"ESTATUTÁRIO",YEAR([Data da Aprovação]),"")</f>
        <v>2005</v>
      </c>
      <c r="H6109" s="106">
        <f>Tabela9[[#This Row],[Valor do Provento R$]]/Tabela9[[#This Row],[Provento por 1 ou 1000 Ações]]</f>
        <v>0.03</v>
      </c>
    </row>
    <row r="6110" spans="1:8">
      <c r="A6110" s="118" t="s">
        <v>1655</v>
      </c>
      <c r="B6110" s="116" t="s">
        <v>1490</v>
      </c>
      <c r="C6110" s="138">
        <v>38684</v>
      </c>
      <c r="D6110" s="139">
        <v>0.1525</v>
      </c>
      <c r="E6110" s="118">
        <v>1</v>
      </c>
      <c r="F6110" s="118" t="s">
        <v>1492</v>
      </c>
      <c r="G6110" s="113">
        <f>IF([Data da Aprovação]&lt;&gt;"ESTATUTÁRIO",YEAR([Data da Aprovação]),"")</f>
        <v>2005</v>
      </c>
      <c r="H6110" s="106">
        <f>Tabela9[[#This Row],[Valor do Provento R$]]/Tabela9[[#This Row],[Provento por 1 ou 1000 Ações]]</f>
        <v>0.1525</v>
      </c>
    </row>
    <row r="6111" spans="1:8">
      <c r="A6111" s="119" t="s">
        <v>1655</v>
      </c>
      <c r="B6111" s="117" t="s">
        <v>1490</v>
      </c>
      <c r="C6111" s="140">
        <v>38684</v>
      </c>
      <c r="D6111" s="141">
        <v>0.03</v>
      </c>
      <c r="E6111" s="119">
        <v>1</v>
      </c>
      <c r="F6111" s="119" t="s">
        <v>1489</v>
      </c>
      <c r="G6111" s="114">
        <f>IF([Data da Aprovação]&lt;&gt;"ESTATUTÁRIO",YEAR([Data da Aprovação]),"")</f>
        <v>2005</v>
      </c>
      <c r="H6111" s="106">
        <f>Tabela9[[#This Row],[Valor do Provento R$]]/Tabela9[[#This Row],[Provento por 1 ou 1000 Ações]]</f>
        <v>0.03</v>
      </c>
    </row>
    <row r="6112" spans="1:8">
      <c r="A6112" s="118" t="s">
        <v>1655</v>
      </c>
      <c r="B6112" s="116" t="s">
        <v>1490</v>
      </c>
      <c r="C6112" s="138">
        <v>38684</v>
      </c>
      <c r="D6112" s="139">
        <v>0.03</v>
      </c>
      <c r="E6112" s="118">
        <v>1</v>
      </c>
      <c r="F6112" s="118" t="s">
        <v>1489</v>
      </c>
      <c r="G6112" s="113">
        <f>IF([Data da Aprovação]&lt;&gt;"ESTATUTÁRIO",YEAR([Data da Aprovação]),"")</f>
        <v>2005</v>
      </c>
      <c r="H6112" s="106">
        <f>Tabela9[[#This Row],[Valor do Provento R$]]/Tabela9[[#This Row],[Provento por 1 ou 1000 Ações]]</f>
        <v>0.03</v>
      </c>
    </row>
    <row r="6113" spans="1:8">
      <c r="A6113" s="119" t="s">
        <v>1655</v>
      </c>
      <c r="B6113" s="117" t="s">
        <v>1490</v>
      </c>
      <c r="C6113" s="140">
        <v>38721</v>
      </c>
      <c r="D6113" s="141">
        <v>0.48780000000000001</v>
      </c>
      <c r="E6113" s="119">
        <v>1</v>
      </c>
      <c r="F6113" s="119" t="s">
        <v>1492</v>
      </c>
      <c r="G6113" s="114">
        <f>IF([Data da Aprovação]&lt;&gt;"ESTATUTÁRIO",YEAR([Data da Aprovação]),"")</f>
        <v>2006</v>
      </c>
      <c r="H6113" s="106">
        <f>Tabela9[[#This Row],[Valor do Provento R$]]/Tabela9[[#This Row],[Provento por 1 ou 1000 Ações]]</f>
        <v>0.48780000000000001</v>
      </c>
    </row>
    <row r="6114" spans="1:8">
      <c r="A6114" s="118" t="s">
        <v>1655</v>
      </c>
      <c r="B6114" s="116" t="s">
        <v>1490</v>
      </c>
      <c r="C6114" s="138">
        <v>38721</v>
      </c>
      <c r="D6114" s="139">
        <v>2.3800000000000002E-2</v>
      </c>
      <c r="E6114" s="118">
        <v>1</v>
      </c>
      <c r="F6114" s="118" t="s">
        <v>1489</v>
      </c>
      <c r="G6114" s="113">
        <f>IF([Data da Aprovação]&lt;&gt;"ESTATUTÁRIO",YEAR([Data da Aprovação]),"")</f>
        <v>2006</v>
      </c>
      <c r="H6114" s="106">
        <f>Tabela9[[#This Row],[Valor do Provento R$]]/Tabela9[[#This Row],[Provento por 1 ou 1000 Ações]]</f>
        <v>2.3800000000000002E-2</v>
      </c>
    </row>
    <row r="6115" spans="1:8">
      <c r="A6115" s="119" t="s">
        <v>1655</v>
      </c>
      <c r="B6115" s="117" t="s">
        <v>1490</v>
      </c>
      <c r="C6115" s="140">
        <v>38762</v>
      </c>
      <c r="D6115" s="141">
        <v>2.3800000000000002E-2</v>
      </c>
      <c r="E6115" s="119">
        <v>1</v>
      </c>
      <c r="F6115" s="119" t="s">
        <v>1489</v>
      </c>
      <c r="G6115" s="114">
        <f>IF([Data da Aprovação]&lt;&gt;"ESTATUTÁRIO",YEAR([Data da Aprovação]),"")</f>
        <v>2006</v>
      </c>
      <c r="H6115" s="106">
        <f>Tabela9[[#This Row],[Valor do Provento R$]]/Tabela9[[#This Row],[Provento por 1 ou 1000 Ações]]</f>
        <v>2.3800000000000002E-2</v>
      </c>
    </row>
    <row r="6116" spans="1:8">
      <c r="A6116" s="118" t="s">
        <v>1655</v>
      </c>
      <c r="B6116" s="116" t="s">
        <v>1490</v>
      </c>
      <c r="C6116" s="138">
        <v>38799</v>
      </c>
      <c r="D6116" s="139">
        <v>0.61462000000000006</v>
      </c>
      <c r="E6116" s="118">
        <v>1</v>
      </c>
      <c r="F6116" s="118" t="s">
        <v>1492</v>
      </c>
      <c r="G6116" s="113">
        <f>IF([Data da Aprovação]&lt;&gt;"ESTATUTÁRIO",YEAR([Data da Aprovação]),"")</f>
        <v>2006</v>
      </c>
      <c r="H6116" s="106">
        <f>Tabela9[[#This Row],[Valor do Provento R$]]/Tabela9[[#This Row],[Provento por 1 ou 1000 Ações]]</f>
        <v>0.61462000000000006</v>
      </c>
    </row>
    <row r="6117" spans="1:8">
      <c r="A6117" s="119" t="s">
        <v>1655</v>
      </c>
      <c r="B6117" s="117" t="s">
        <v>1490</v>
      </c>
      <c r="C6117" s="140">
        <v>38799</v>
      </c>
      <c r="D6117" s="141">
        <v>2.3800000000000002E-2</v>
      </c>
      <c r="E6117" s="119">
        <v>1</v>
      </c>
      <c r="F6117" s="119" t="s">
        <v>1489</v>
      </c>
      <c r="G6117" s="114">
        <f>IF([Data da Aprovação]&lt;&gt;"ESTATUTÁRIO",YEAR([Data da Aprovação]),"")</f>
        <v>2006</v>
      </c>
      <c r="H6117" s="106">
        <f>Tabela9[[#This Row],[Valor do Provento R$]]/Tabela9[[#This Row],[Provento por 1 ou 1000 Ações]]</f>
        <v>2.3800000000000002E-2</v>
      </c>
    </row>
    <row r="6118" spans="1:8">
      <c r="A6118" s="118" t="s">
        <v>1655</v>
      </c>
      <c r="B6118" s="116" t="s">
        <v>1490</v>
      </c>
      <c r="C6118" s="138">
        <v>38833</v>
      </c>
      <c r="D6118" s="139">
        <v>2.3800000000000002E-2</v>
      </c>
      <c r="E6118" s="118">
        <v>1</v>
      </c>
      <c r="F6118" s="118" t="s">
        <v>1489</v>
      </c>
      <c r="G6118" s="113">
        <f>IF([Data da Aprovação]&lt;&gt;"ESTATUTÁRIO",YEAR([Data da Aprovação]),"")</f>
        <v>2006</v>
      </c>
      <c r="H6118" s="106">
        <f>Tabela9[[#This Row],[Valor do Provento R$]]/Tabela9[[#This Row],[Provento por 1 ou 1000 Ações]]</f>
        <v>2.3800000000000002E-2</v>
      </c>
    </row>
    <row r="6119" spans="1:8">
      <c r="A6119" s="119" t="s">
        <v>1655</v>
      </c>
      <c r="B6119" s="117" t="s">
        <v>1490</v>
      </c>
      <c r="C6119" s="140">
        <v>38861</v>
      </c>
      <c r="D6119" s="141">
        <v>2.2800000000000001E-2</v>
      </c>
      <c r="E6119" s="119">
        <v>1</v>
      </c>
      <c r="F6119" s="119" t="s">
        <v>1489</v>
      </c>
      <c r="G6119" s="114">
        <f>IF([Data da Aprovação]&lt;&gt;"ESTATUTÁRIO",YEAR([Data da Aprovação]),"")</f>
        <v>2006</v>
      </c>
      <c r="H6119" s="106">
        <f>Tabela9[[#This Row],[Valor do Provento R$]]/Tabela9[[#This Row],[Provento por 1 ou 1000 Ações]]</f>
        <v>2.2800000000000001E-2</v>
      </c>
    </row>
    <row r="6120" spans="1:8">
      <c r="A6120" s="118" t="s">
        <v>1655</v>
      </c>
      <c r="B6120" s="116" t="s">
        <v>1490</v>
      </c>
      <c r="C6120" s="138">
        <v>38861</v>
      </c>
      <c r="D6120" s="139">
        <v>2.2800000000000001E-2</v>
      </c>
      <c r="E6120" s="118">
        <v>1</v>
      </c>
      <c r="F6120" s="118" t="s">
        <v>1489</v>
      </c>
      <c r="G6120" s="113">
        <f>IF([Data da Aprovação]&lt;&gt;"ESTATUTÁRIO",YEAR([Data da Aprovação]),"")</f>
        <v>2006</v>
      </c>
      <c r="H6120" s="106">
        <f>Tabela9[[#This Row],[Valor do Provento R$]]/Tabela9[[#This Row],[Provento por 1 ou 1000 Ações]]</f>
        <v>2.2800000000000001E-2</v>
      </c>
    </row>
    <row r="6121" spans="1:8">
      <c r="A6121" s="119" t="s">
        <v>1655</v>
      </c>
      <c r="B6121" s="117" t="s">
        <v>1490</v>
      </c>
      <c r="C6121" s="140">
        <v>38925</v>
      </c>
      <c r="D6121" s="141">
        <v>2.2800000000000001E-2</v>
      </c>
      <c r="E6121" s="119">
        <v>1</v>
      </c>
      <c r="F6121" s="119" t="s">
        <v>1489</v>
      </c>
      <c r="G6121" s="114">
        <f>IF([Data da Aprovação]&lt;&gt;"ESTATUTÁRIO",YEAR([Data da Aprovação]),"")</f>
        <v>2006</v>
      </c>
      <c r="H6121" s="106">
        <f>Tabela9[[#This Row],[Valor do Provento R$]]/Tabela9[[#This Row],[Provento por 1 ou 1000 Ações]]</f>
        <v>2.2800000000000001E-2</v>
      </c>
    </row>
    <row r="6122" spans="1:8">
      <c r="A6122" s="118" t="s">
        <v>1655</v>
      </c>
      <c r="B6122" s="116" t="s">
        <v>1490</v>
      </c>
      <c r="C6122" s="138">
        <v>38957</v>
      </c>
      <c r="D6122" s="139">
        <v>2.3800000000000002E-2</v>
      </c>
      <c r="E6122" s="118">
        <v>1</v>
      </c>
      <c r="F6122" s="118" t="s">
        <v>1489</v>
      </c>
      <c r="G6122" s="113">
        <f>IF([Data da Aprovação]&lt;&gt;"ESTATUTÁRIO",YEAR([Data da Aprovação]),"")</f>
        <v>2006</v>
      </c>
      <c r="H6122" s="106">
        <f>Tabela9[[#This Row],[Valor do Provento R$]]/Tabela9[[#This Row],[Provento por 1 ou 1000 Ações]]</f>
        <v>2.3800000000000002E-2</v>
      </c>
    </row>
    <row r="6123" spans="1:8">
      <c r="A6123" s="119" t="s">
        <v>1655</v>
      </c>
      <c r="B6123" s="117" t="s">
        <v>1490</v>
      </c>
      <c r="C6123" s="140">
        <v>38988</v>
      </c>
      <c r="D6123" s="141">
        <v>2.3800000000000002E-2</v>
      </c>
      <c r="E6123" s="119">
        <v>1</v>
      </c>
      <c r="F6123" s="119" t="s">
        <v>1489</v>
      </c>
      <c r="G6123" s="114">
        <f>IF([Data da Aprovação]&lt;&gt;"ESTATUTÁRIO",YEAR([Data da Aprovação]),"")</f>
        <v>2006</v>
      </c>
      <c r="H6123" s="106">
        <f>Tabela9[[#This Row],[Valor do Provento R$]]/Tabela9[[#This Row],[Provento por 1 ou 1000 Ações]]</f>
        <v>2.3800000000000002E-2</v>
      </c>
    </row>
    <row r="6124" spans="1:8">
      <c r="A6124" s="118" t="s">
        <v>1655</v>
      </c>
      <c r="B6124" s="116" t="s">
        <v>1490</v>
      </c>
      <c r="C6124" s="138">
        <v>39010</v>
      </c>
      <c r="D6124" s="139">
        <v>2.3800000000000002E-2</v>
      </c>
      <c r="E6124" s="118">
        <v>1</v>
      </c>
      <c r="F6124" s="118" t="s">
        <v>1489</v>
      </c>
      <c r="G6124" s="113">
        <f>IF([Data da Aprovação]&lt;&gt;"ESTATUTÁRIO",YEAR([Data da Aprovação]),"")</f>
        <v>2006</v>
      </c>
      <c r="H6124" s="106">
        <f>Tabela9[[#This Row],[Valor do Provento R$]]/Tabela9[[#This Row],[Provento por 1 ou 1000 Ações]]</f>
        <v>2.3800000000000002E-2</v>
      </c>
    </row>
    <row r="6125" spans="1:8">
      <c r="A6125" s="119" t="s">
        <v>1655</v>
      </c>
      <c r="B6125" s="117" t="s">
        <v>1490</v>
      </c>
      <c r="C6125" s="140">
        <v>39038</v>
      </c>
      <c r="D6125" s="141">
        <v>4.7600000000000003E-2</v>
      </c>
      <c r="E6125" s="119">
        <v>1</v>
      </c>
      <c r="F6125" s="119" t="s">
        <v>1489</v>
      </c>
      <c r="G6125" s="114">
        <f>IF([Data da Aprovação]&lt;&gt;"ESTATUTÁRIO",YEAR([Data da Aprovação]),"")</f>
        <v>2006</v>
      </c>
      <c r="H6125" s="106">
        <f>Tabela9[[#This Row],[Valor do Provento R$]]/Tabela9[[#This Row],[Provento por 1 ou 1000 Ações]]</f>
        <v>4.7600000000000003E-2</v>
      </c>
    </row>
    <row r="6126" spans="1:8">
      <c r="A6126" s="118" t="s">
        <v>1655</v>
      </c>
      <c r="B6126" s="116" t="s">
        <v>1490</v>
      </c>
      <c r="C6126" s="138">
        <v>39084</v>
      </c>
      <c r="D6126" s="139">
        <v>0.4572</v>
      </c>
      <c r="E6126" s="118">
        <v>1</v>
      </c>
      <c r="F6126" s="118" t="s">
        <v>1492</v>
      </c>
      <c r="G6126" s="113">
        <f>IF([Data da Aprovação]&lt;&gt;"ESTATUTÁRIO",YEAR([Data da Aprovação]),"")</f>
        <v>2007</v>
      </c>
      <c r="H6126" s="106">
        <f>Tabela9[[#This Row],[Valor do Provento R$]]/Tabela9[[#This Row],[Provento por 1 ou 1000 Ações]]</f>
        <v>0.4572</v>
      </c>
    </row>
    <row r="6127" spans="1:8">
      <c r="A6127" s="119" t="s">
        <v>1655</v>
      </c>
      <c r="B6127" s="117" t="s">
        <v>1490</v>
      </c>
      <c r="C6127" s="140">
        <v>39084</v>
      </c>
      <c r="D6127" s="141">
        <v>0.02</v>
      </c>
      <c r="E6127" s="119">
        <v>1</v>
      </c>
      <c r="F6127" s="119" t="s">
        <v>1489</v>
      </c>
      <c r="G6127" s="114">
        <f>IF([Data da Aprovação]&lt;&gt;"ESTATUTÁRIO",YEAR([Data da Aprovação]),"")</f>
        <v>2007</v>
      </c>
      <c r="H6127" s="106">
        <f>Tabela9[[#This Row],[Valor do Provento R$]]/Tabela9[[#This Row],[Provento por 1 ou 1000 Ações]]</f>
        <v>0.02</v>
      </c>
    </row>
    <row r="6128" spans="1:8">
      <c r="A6128" s="118" t="s">
        <v>1655</v>
      </c>
      <c r="B6128" s="116" t="s">
        <v>1490</v>
      </c>
      <c r="C6128" s="138">
        <v>39128</v>
      </c>
      <c r="D6128" s="139">
        <v>0.02</v>
      </c>
      <c r="E6128" s="118">
        <v>1</v>
      </c>
      <c r="F6128" s="118" t="s">
        <v>1489</v>
      </c>
      <c r="G6128" s="113">
        <f>IF([Data da Aprovação]&lt;&gt;"ESTATUTÁRIO",YEAR([Data da Aprovação]),"")</f>
        <v>2007</v>
      </c>
      <c r="H6128" s="106">
        <f>Tabela9[[#This Row],[Valor do Provento R$]]/Tabela9[[#This Row],[Provento por 1 ou 1000 Ações]]</f>
        <v>0.02</v>
      </c>
    </row>
    <row r="6129" spans="1:8">
      <c r="A6129" s="119" t="s">
        <v>1655</v>
      </c>
      <c r="B6129" s="117" t="s">
        <v>1490</v>
      </c>
      <c r="C6129" s="140">
        <v>39148</v>
      </c>
      <c r="D6129" s="141">
        <v>0.54279999999999995</v>
      </c>
      <c r="E6129" s="119">
        <v>1</v>
      </c>
      <c r="F6129" s="119" t="s">
        <v>1492</v>
      </c>
      <c r="G6129" s="114">
        <f>IF([Data da Aprovação]&lt;&gt;"ESTATUTÁRIO",YEAR([Data da Aprovação]),"")</f>
        <v>2007</v>
      </c>
      <c r="H6129" s="106">
        <f>Tabela9[[#This Row],[Valor do Provento R$]]/Tabela9[[#This Row],[Provento por 1 ou 1000 Ações]]</f>
        <v>0.54279999999999995</v>
      </c>
    </row>
    <row r="6130" spans="1:8">
      <c r="A6130" s="118" t="s">
        <v>1655</v>
      </c>
      <c r="B6130" s="116" t="s">
        <v>1490</v>
      </c>
      <c r="C6130" s="138">
        <v>39148</v>
      </c>
      <c r="D6130" s="139">
        <v>0.02</v>
      </c>
      <c r="E6130" s="118">
        <v>1</v>
      </c>
      <c r="F6130" s="118" t="s">
        <v>1489</v>
      </c>
      <c r="G6130" s="113">
        <f>IF([Data da Aprovação]&lt;&gt;"ESTATUTÁRIO",YEAR([Data da Aprovação]),"")</f>
        <v>2007</v>
      </c>
      <c r="H6130" s="106">
        <f>Tabela9[[#This Row],[Valor do Provento R$]]/Tabela9[[#This Row],[Provento por 1 ou 1000 Ações]]</f>
        <v>0.02</v>
      </c>
    </row>
    <row r="6131" spans="1:8">
      <c r="A6131" s="119" t="s">
        <v>1655</v>
      </c>
      <c r="B6131" s="117" t="s">
        <v>1490</v>
      </c>
      <c r="C6131" s="140">
        <v>39184</v>
      </c>
      <c r="D6131" s="141">
        <v>0.02</v>
      </c>
      <c r="E6131" s="119">
        <v>1</v>
      </c>
      <c r="F6131" s="119" t="s">
        <v>1489</v>
      </c>
      <c r="G6131" s="114">
        <f>IF([Data da Aprovação]&lt;&gt;"ESTATUTÁRIO",YEAR([Data da Aprovação]),"")</f>
        <v>2007</v>
      </c>
      <c r="H6131" s="106">
        <f>Tabela9[[#This Row],[Valor do Provento R$]]/Tabela9[[#This Row],[Provento por 1 ou 1000 Ações]]</f>
        <v>0.02</v>
      </c>
    </row>
    <row r="6132" spans="1:8">
      <c r="A6132" s="118" t="s">
        <v>1655</v>
      </c>
      <c r="B6132" s="116" t="s">
        <v>1490</v>
      </c>
      <c r="C6132" s="138">
        <v>39232</v>
      </c>
      <c r="D6132" s="139">
        <v>0.02</v>
      </c>
      <c r="E6132" s="118">
        <v>1</v>
      </c>
      <c r="F6132" s="118" t="s">
        <v>1489</v>
      </c>
      <c r="G6132" s="113">
        <f>IF([Data da Aprovação]&lt;&gt;"ESTATUTÁRIO",YEAR([Data da Aprovação]),"")</f>
        <v>2007</v>
      </c>
      <c r="H6132" s="106">
        <f>Tabela9[[#This Row],[Valor do Provento R$]]/Tabela9[[#This Row],[Provento por 1 ou 1000 Ações]]</f>
        <v>0.02</v>
      </c>
    </row>
    <row r="6133" spans="1:8">
      <c r="A6133" s="119" t="s">
        <v>1655</v>
      </c>
      <c r="B6133" s="117" t="s">
        <v>1490</v>
      </c>
      <c r="C6133" s="140">
        <v>39232</v>
      </c>
      <c r="D6133" s="141">
        <v>0.02</v>
      </c>
      <c r="E6133" s="119">
        <v>1</v>
      </c>
      <c r="F6133" s="119" t="s">
        <v>1489</v>
      </c>
      <c r="G6133" s="114">
        <f>IF([Data da Aprovação]&lt;&gt;"ESTATUTÁRIO",YEAR([Data da Aprovação]),"")</f>
        <v>2007</v>
      </c>
      <c r="H6133" s="106">
        <f>Tabela9[[#This Row],[Valor do Provento R$]]/Tabela9[[#This Row],[Provento por 1 ou 1000 Ações]]</f>
        <v>0.02</v>
      </c>
    </row>
    <row r="6134" spans="1:8">
      <c r="A6134" s="118" t="s">
        <v>1655</v>
      </c>
      <c r="B6134" s="116" t="s">
        <v>1490</v>
      </c>
      <c r="C6134" s="138">
        <v>39294</v>
      </c>
      <c r="D6134" s="139">
        <v>0.02</v>
      </c>
      <c r="E6134" s="118">
        <v>1</v>
      </c>
      <c r="F6134" s="118" t="s">
        <v>1489</v>
      </c>
      <c r="G6134" s="113">
        <f>IF([Data da Aprovação]&lt;&gt;"ESTATUTÁRIO",YEAR([Data da Aprovação]),"")</f>
        <v>2007</v>
      </c>
      <c r="H6134" s="106">
        <f>Tabela9[[#This Row],[Valor do Provento R$]]/Tabela9[[#This Row],[Provento por 1 ou 1000 Ações]]</f>
        <v>0.02</v>
      </c>
    </row>
    <row r="6135" spans="1:8">
      <c r="A6135" s="119" t="s">
        <v>1655</v>
      </c>
      <c r="B6135" s="117" t="s">
        <v>1490</v>
      </c>
      <c r="C6135" s="140">
        <v>39315</v>
      </c>
      <c r="D6135" s="141">
        <v>0.02</v>
      </c>
      <c r="E6135" s="119">
        <v>1</v>
      </c>
      <c r="F6135" s="119" t="s">
        <v>1489</v>
      </c>
      <c r="G6135" s="114">
        <f>IF([Data da Aprovação]&lt;&gt;"ESTATUTÁRIO",YEAR([Data da Aprovação]),"")</f>
        <v>2007</v>
      </c>
      <c r="H6135" s="106">
        <f>Tabela9[[#This Row],[Valor do Provento R$]]/Tabela9[[#This Row],[Provento por 1 ou 1000 Ações]]</f>
        <v>0.02</v>
      </c>
    </row>
    <row r="6136" spans="1:8">
      <c r="A6136" s="118" t="s">
        <v>1655</v>
      </c>
      <c r="B6136" s="116" t="s">
        <v>1490</v>
      </c>
      <c r="C6136" s="138">
        <v>39346</v>
      </c>
      <c r="D6136" s="139">
        <v>0.02</v>
      </c>
      <c r="E6136" s="118">
        <v>1</v>
      </c>
      <c r="F6136" s="118" t="s">
        <v>1489</v>
      </c>
      <c r="G6136" s="113">
        <f>IF([Data da Aprovação]&lt;&gt;"ESTATUTÁRIO",YEAR([Data da Aprovação]),"")</f>
        <v>2007</v>
      </c>
      <c r="H6136" s="106">
        <f>Tabela9[[#This Row],[Valor do Provento R$]]/Tabela9[[#This Row],[Provento por 1 ou 1000 Ações]]</f>
        <v>0.02</v>
      </c>
    </row>
    <row r="6137" spans="1:8">
      <c r="A6137" s="119" t="s">
        <v>1655</v>
      </c>
      <c r="B6137" s="117" t="s">
        <v>1490</v>
      </c>
      <c r="C6137" s="140">
        <v>39377</v>
      </c>
      <c r="D6137" s="141">
        <v>1.7999999999999999E-2</v>
      </c>
      <c r="E6137" s="119">
        <v>1</v>
      </c>
      <c r="F6137" s="119" t="s">
        <v>1489</v>
      </c>
      <c r="G6137" s="114">
        <f>IF([Data da Aprovação]&lt;&gt;"ESTATUTÁRIO",YEAR([Data da Aprovação]),"")</f>
        <v>2007</v>
      </c>
      <c r="H6137" s="106">
        <f>Tabela9[[#This Row],[Valor do Provento R$]]/Tabela9[[#This Row],[Provento por 1 ou 1000 Ações]]</f>
        <v>1.7999999999999999E-2</v>
      </c>
    </row>
    <row r="6138" spans="1:8">
      <c r="A6138" s="118" t="s">
        <v>1655</v>
      </c>
      <c r="B6138" s="116" t="s">
        <v>1490</v>
      </c>
      <c r="C6138" s="138">
        <v>39405</v>
      </c>
      <c r="D6138" s="139">
        <v>1.7999999999999999E-2</v>
      </c>
      <c r="E6138" s="118">
        <v>1</v>
      </c>
      <c r="F6138" s="118" t="s">
        <v>1489</v>
      </c>
      <c r="G6138" s="113">
        <f>IF([Data da Aprovação]&lt;&gt;"ESTATUTÁRIO",YEAR([Data da Aprovação]),"")</f>
        <v>2007</v>
      </c>
      <c r="H6138" s="106">
        <f>Tabela9[[#This Row],[Valor do Provento R$]]/Tabela9[[#This Row],[Provento por 1 ou 1000 Ações]]</f>
        <v>1.7999999999999999E-2</v>
      </c>
    </row>
    <row r="6139" spans="1:8">
      <c r="A6139" s="119" t="s">
        <v>1655</v>
      </c>
      <c r="B6139" s="117" t="s">
        <v>1490</v>
      </c>
      <c r="C6139" s="140">
        <v>39405</v>
      </c>
      <c r="D6139" s="141">
        <v>1.7999999999999999E-2</v>
      </c>
      <c r="E6139" s="119">
        <v>1</v>
      </c>
      <c r="F6139" s="119" t="s">
        <v>1489</v>
      </c>
      <c r="G6139" s="114">
        <f>IF([Data da Aprovação]&lt;&gt;"ESTATUTÁRIO",YEAR([Data da Aprovação]),"")</f>
        <v>2007</v>
      </c>
      <c r="H6139" s="106">
        <f>Tabela9[[#This Row],[Valor do Provento R$]]/Tabela9[[#This Row],[Provento por 1 ou 1000 Ações]]</f>
        <v>1.7999999999999999E-2</v>
      </c>
    </row>
    <row r="6140" spans="1:8">
      <c r="A6140" s="118" t="s">
        <v>1655</v>
      </c>
      <c r="B6140" s="116" t="s">
        <v>1490</v>
      </c>
      <c r="C6140" s="138">
        <v>39514</v>
      </c>
      <c r="D6140" s="139">
        <v>8.6698678200000004E-2</v>
      </c>
      <c r="E6140" s="118">
        <v>1</v>
      </c>
      <c r="F6140" s="118" t="s">
        <v>1492</v>
      </c>
      <c r="G6140" s="113">
        <f>IF([Data da Aprovação]&lt;&gt;"ESTATUTÁRIO",YEAR([Data da Aprovação]),"")</f>
        <v>2008</v>
      </c>
      <c r="H6140" s="106">
        <f>Tabela9[[#This Row],[Valor do Provento R$]]/Tabela9[[#This Row],[Provento por 1 ou 1000 Ações]]</f>
        <v>8.6698678200000004E-2</v>
      </c>
    </row>
    <row r="6141" spans="1:8">
      <c r="A6141" s="119" t="s">
        <v>1655</v>
      </c>
      <c r="B6141" s="117" t="s">
        <v>1490</v>
      </c>
      <c r="C6141" s="140">
        <v>39786</v>
      </c>
      <c r="D6141" s="141">
        <v>0.27429999999999999</v>
      </c>
      <c r="E6141" s="119">
        <v>1</v>
      </c>
      <c r="F6141" s="119" t="s">
        <v>1492</v>
      </c>
      <c r="G6141" s="114">
        <f>IF([Data da Aprovação]&lt;&gt;"ESTATUTÁRIO",YEAR([Data da Aprovação]),"")</f>
        <v>2008</v>
      </c>
      <c r="H6141" s="106">
        <f>Tabela9[[#This Row],[Valor do Provento R$]]/Tabela9[[#This Row],[Provento por 1 ou 1000 Ações]]</f>
        <v>0.27429999999999999</v>
      </c>
    </row>
    <row r="6142" spans="1:8">
      <c r="A6142" s="118" t="s">
        <v>1655</v>
      </c>
      <c r="B6142" s="116" t="s">
        <v>1490</v>
      </c>
      <c r="C6142" s="138">
        <v>39909</v>
      </c>
      <c r="D6142" s="139">
        <v>9.1399999999999995E-2</v>
      </c>
      <c r="E6142" s="118">
        <v>1</v>
      </c>
      <c r="F6142" s="118" t="s">
        <v>1492</v>
      </c>
      <c r="G6142" s="113">
        <f>IF([Data da Aprovação]&lt;&gt;"ESTATUTÁRIO",YEAR([Data da Aprovação]),"")</f>
        <v>2009</v>
      </c>
      <c r="H6142" s="106">
        <f>Tabela9[[#This Row],[Valor do Provento R$]]/Tabela9[[#This Row],[Provento por 1 ou 1000 Ações]]</f>
        <v>9.1399999999999995E-2</v>
      </c>
    </row>
    <row r="6143" spans="1:8">
      <c r="A6143" s="119" t="s">
        <v>1655</v>
      </c>
      <c r="B6143" s="117" t="s">
        <v>1490</v>
      </c>
      <c r="C6143" s="140">
        <v>39979</v>
      </c>
      <c r="D6143" s="141">
        <v>0.12</v>
      </c>
      <c r="E6143" s="119">
        <v>1</v>
      </c>
      <c r="F6143" s="119" t="s">
        <v>1492</v>
      </c>
      <c r="G6143" s="114">
        <f>IF([Data da Aprovação]&lt;&gt;"ESTATUTÁRIO",YEAR([Data da Aprovação]),"")</f>
        <v>2009</v>
      </c>
      <c r="H6143" s="106">
        <f>Tabela9[[#This Row],[Valor do Provento R$]]/Tabela9[[#This Row],[Provento por 1 ou 1000 Ações]]</f>
        <v>0.12</v>
      </c>
    </row>
    <row r="6144" spans="1:8">
      <c r="A6144" s="118" t="s">
        <v>1655</v>
      </c>
      <c r="B6144" s="116" t="s">
        <v>1490</v>
      </c>
      <c r="C6144" s="138">
        <v>40156</v>
      </c>
      <c r="D6144" s="139">
        <v>0.58730000000000004</v>
      </c>
      <c r="E6144" s="118">
        <v>1</v>
      </c>
      <c r="F6144" s="118" t="s">
        <v>1492</v>
      </c>
      <c r="G6144" s="113">
        <f>IF([Data da Aprovação]&lt;&gt;"ESTATUTÁRIO",YEAR([Data da Aprovação]),"")</f>
        <v>2009</v>
      </c>
      <c r="H6144" s="106">
        <f>Tabela9[[#This Row],[Valor do Provento R$]]/Tabela9[[#This Row],[Provento por 1 ou 1000 Ações]]</f>
        <v>0.58730000000000004</v>
      </c>
    </row>
    <row r="6145" spans="1:8">
      <c r="A6145" s="119" t="s">
        <v>1655</v>
      </c>
      <c r="B6145" s="117" t="s">
        <v>1490</v>
      </c>
      <c r="C6145" s="140">
        <v>40337</v>
      </c>
      <c r="D6145" s="141">
        <v>0.48780000000000001</v>
      </c>
      <c r="E6145" s="119">
        <v>1</v>
      </c>
      <c r="F6145" s="119" t="s">
        <v>1492</v>
      </c>
      <c r="G6145" s="114">
        <f>IF([Data da Aprovação]&lt;&gt;"ESTATUTÁRIO",YEAR([Data da Aprovação]),"")</f>
        <v>2010</v>
      </c>
      <c r="H6145" s="106">
        <f>Tabela9[[#This Row],[Valor do Provento R$]]/Tabela9[[#This Row],[Provento por 1 ou 1000 Ações]]</f>
        <v>0.48780000000000001</v>
      </c>
    </row>
    <row r="6146" spans="1:8">
      <c r="A6146" s="118" t="s">
        <v>1655</v>
      </c>
      <c r="B6146" s="116" t="s">
        <v>1490</v>
      </c>
      <c r="C6146" s="138">
        <v>40518</v>
      </c>
      <c r="D6146" s="139">
        <v>0.27429999999999999</v>
      </c>
      <c r="E6146" s="118">
        <v>1</v>
      </c>
      <c r="F6146" s="118" t="s">
        <v>1492</v>
      </c>
      <c r="G6146" s="113">
        <f>IF([Data da Aprovação]&lt;&gt;"ESTATUTÁRIO",YEAR([Data da Aprovação]),"")</f>
        <v>2010</v>
      </c>
      <c r="H6146" s="106">
        <f>Tabela9[[#This Row],[Valor do Provento R$]]/Tabela9[[#This Row],[Provento por 1 ou 1000 Ações]]</f>
        <v>0.27429999999999999</v>
      </c>
    </row>
    <row r="6147" spans="1:8">
      <c r="A6147" s="119" t="s">
        <v>1655</v>
      </c>
      <c r="B6147" s="117" t="s">
        <v>1490</v>
      </c>
      <c r="C6147" s="140">
        <v>40528</v>
      </c>
      <c r="D6147" s="141">
        <v>0.45729999999999998</v>
      </c>
      <c r="E6147" s="119">
        <v>1</v>
      </c>
      <c r="F6147" s="119" t="s">
        <v>1492</v>
      </c>
      <c r="G6147" s="114">
        <f>IF([Data da Aprovação]&lt;&gt;"ESTATUTÁRIO",YEAR([Data da Aprovação]),"")</f>
        <v>2010</v>
      </c>
      <c r="H6147" s="106">
        <f>Tabela9[[#This Row],[Valor do Provento R$]]/Tabela9[[#This Row],[Provento por 1 ou 1000 Ações]]</f>
        <v>0.45729999999999998</v>
      </c>
    </row>
    <row r="6148" spans="1:8">
      <c r="A6148" s="118" t="s">
        <v>1655</v>
      </c>
      <c r="B6148" s="116" t="s">
        <v>1490</v>
      </c>
      <c r="C6148" s="138">
        <v>40640</v>
      </c>
      <c r="D6148" s="139">
        <v>5.0715245800000003E-2</v>
      </c>
      <c r="E6148" s="118">
        <v>1</v>
      </c>
      <c r="F6148" s="118" t="s">
        <v>1492</v>
      </c>
      <c r="G6148" s="113">
        <f>IF([Data da Aprovação]&lt;&gt;"ESTATUTÁRIO",YEAR([Data da Aprovação]),"")</f>
        <v>2011</v>
      </c>
      <c r="H6148" s="106">
        <f>Tabela9[[#This Row],[Valor do Provento R$]]/Tabela9[[#This Row],[Provento por 1 ou 1000 Ações]]</f>
        <v>5.0715245800000003E-2</v>
      </c>
    </row>
    <row r="6149" spans="1:8">
      <c r="A6149" s="119" t="s">
        <v>1655</v>
      </c>
      <c r="B6149" s="117" t="s">
        <v>1490</v>
      </c>
      <c r="C6149" s="140">
        <v>40704</v>
      </c>
      <c r="D6149" s="141">
        <v>0.48780000000000001</v>
      </c>
      <c r="E6149" s="119">
        <v>1</v>
      </c>
      <c r="F6149" s="119" t="s">
        <v>1492</v>
      </c>
      <c r="G6149" s="114">
        <f>IF([Data da Aprovação]&lt;&gt;"ESTATUTÁRIO",YEAR([Data da Aprovação]),"")</f>
        <v>2011</v>
      </c>
      <c r="H6149" s="106">
        <f>Tabela9[[#This Row],[Valor do Provento R$]]/Tabela9[[#This Row],[Provento por 1 ou 1000 Ações]]</f>
        <v>0.48780000000000001</v>
      </c>
    </row>
    <row r="6150" spans="1:8">
      <c r="A6150" s="118" t="s">
        <v>1655</v>
      </c>
      <c r="B6150" s="116" t="s">
        <v>1490</v>
      </c>
      <c r="C6150" s="138">
        <v>40884</v>
      </c>
      <c r="D6150" s="139">
        <v>1.8974</v>
      </c>
      <c r="E6150" s="118">
        <v>1</v>
      </c>
      <c r="F6150" s="118" t="s">
        <v>1492</v>
      </c>
      <c r="G6150" s="113">
        <f>IF([Data da Aprovação]&lt;&gt;"ESTATUTÁRIO",YEAR([Data da Aprovação]),"")</f>
        <v>2011</v>
      </c>
      <c r="H6150" s="106">
        <f>Tabela9[[#This Row],[Valor do Provento R$]]/Tabela9[[#This Row],[Provento por 1 ou 1000 Ações]]</f>
        <v>1.8974</v>
      </c>
    </row>
    <row r="6151" spans="1:8">
      <c r="A6151" s="119" t="s">
        <v>1655</v>
      </c>
      <c r="B6151" s="117" t="s">
        <v>1490</v>
      </c>
      <c r="C6151" s="140">
        <v>41170</v>
      </c>
      <c r="D6151" s="141">
        <v>1.0588</v>
      </c>
      <c r="E6151" s="119">
        <v>1</v>
      </c>
      <c r="F6151" s="119" t="s">
        <v>1489</v>
      </c>
      <c r="G6151" s="114">
        <f>IF([Data da Aprovação]&lt;&gt;"ESTATUTÁRIO",YEAR([Data da Aprovação]),"")</f>
        <v>2012</v>
      </c>
      <c r="H6151" s="106">
        <f>Tabela9[[#This Row],[Valor do Provento R$]]/Tabela9[[#This Row],[Provento por 1 ou 1000 Ações]]</f>
        <v>1.0588</v>
      </c>
    </row>
    <row r="6152" spans="1:8">
      <c r="A6152" s="118" t="s">
        <v>1655</v>
      </c>
      <c r="B6152" s="116" t="s">
        <v>1490</v>
      </c>
      <c r="C6152" s="138">
        <v>41213</v>
      </c>
      <c r="D6152" s="139">
        <v>0.12299186400000001</v>
      </c>
      <c r="E6152" s="118">
        <v>1</v>
      </c>
      <c r="F6152" s="118" t="s">
        <v>1489</v>
      </c>
      <c r="G6152" s="113">
        <f>IF([Data da Aprovação]&lt;&gt;"ESTATUTÁRIO",YEAR([Data da Aprovação]),"")</f>
        <v>2012</v>
      </c>
      <c r="H6152" s="106">
        <f>Tabela9[[#This Row],[Valor do Provento R$]]/Tabela9[[#This Row],[Provento por 1 ou 1000 Ações]]</f>
        <v>0.12299186400000001</v>
      </c>
    </row>
    <row r="6153" spans="1:8">
      <c r="A6153" s="119" t="s">
        <v>1655</v>
      </c>
      <c r="B6153" s="117" t="s">
        <v>1490</v>
      </c>
      <c r="C6153" s="140">
        <v>41246</v>
      </c>
      <c r="D6153" s="141">
        <v>0.11181078</v>
      </c>
      <c r="E6153" s="119">
        <v>1</v>
      </c>
      <c r="F6153" s="119" t="s">
        <v>1489</v>
      </c>
      <c r="G6153" s="114">
        <f>IF([Data da Aprovação]&lt;&gt;"ESTATUTÁRIO",YEAR([Data da Aprovação]),"")</f>
        <v>2012</v>
      </c>
      <c r="H6153" s="106">
        <f>Tabela9[[#This Row],[Valor do Provento R$]]/Tabela9[[#This Row],[Provento por 1 ou 1000 Ações]]</f>
        <v>0.11181078</v>
      </c>
    </row>
    <row r="6154" spans="1:8">
      <c r="A6154" s="118" t="s">
        <v>1655</v>
      </c>
      <c r="B6154" s="116" t="s">
        <v>1490</v>
      </c>
      <c r="C6154" s="138">
        <v>41256</v>
      </c>
      <c r="D6154" s="139">
        <v>0.84261306949000003</v>
      </c>
      <c r="E6154" s="118">
        <v>1</v>
      </c>
      <c r="F6154" s="118" t="s">
        <v>1492</v>
      </c>
      <c r="G6154" s="113">
        <f>IF([Data da Aprovação]&lt;&gt;"ESTATUTÁRIO",YEAR([Data da Aprovação]),"")</f>
        <v>2012</v>
      </c>
      <c r="H6154" s="106">
        <f>Tabela9[[#This Row],[Valor do Provento R$]]/Tabela9[[#This Row],[Provento por 1 ou 1000 Ações]]</f>
        <v>0.84261306949000003</v>
      </c>
    </row>
    <row r="6155" spans="1:8">
      <c r="A6155" s="119" t="s">
        <v>1655</v>
      </c>
      <c r="B6155" s="117" t="s">
        <v>1490</v>
      </c>
      <c r="C6155" s="140">
        <v>41256</v>
      </c>
      <c r="D6155" s="141">
        <v>0.1</v>
      </c>
      <c r="E6155" s="119">
        <v>1</v>
      </c>
      <c r="F6155" s="119" t="s">
        <v>1489</v>
      </c>
      <c r="G6155" s="114">
        <f>IF([Data da Aprovação]&lt;&gt;"ESTATUTÁRIO",YEAR([Data da Aprovação]),"")</f>
        <v>2012</v>
      </c>
      <c r="H6155" s="106">
        <f>Tabela9[[#This Row],[Valor do Provento R$]]/Tabela9[[#This Row],[Provento por 1 ou 1000 Ações]]</f>
        <v>0.1</v>
      </c>
    </row>
    <row r="6156" spans="1:8">
      <c r="A6156" s="118" t="s">
        <v>1655</v>
      </c>
      <c r="B6156" s="116" t="s">
        <v>1490</v>
      </c>
      <c r="C6156" s="138">
        <v>41394</v>
      </c>
      <c r="D6156" s="139">
        <v>3.0564600240000002</v>
      </c>
      <c r="E6156" s="118">
        <v>1</v>
      </c>
      <c r="F6156" s="118" t="s">
        <v>1492</v>
      </c>
      <c r="G6156" s="113">
        <f>IF([Data da Aprovação]&lt;&gt;"ESTATUTÁRIO",YEAR([Data da Aprovação]),"")</f>
        <v>2013</v>
      </c>
      <c r="H6156" s="106">
        <f>Tabela9[[#This Row],[Valor do Provento R$]]/Tabela9[[#This Row],[Provento por 1 ou 1000 Ações]]</f>
        <v>3.0564600240000002</v>
      </c>
    </row>
    <row r="6157" spans="1:8">
      <c r="A6157" s="119" t="s">
        <v>1655</v>
      </c>
      <c r="B6157" s="117" t="s">
        <v>1490</v>
      </c>
      <c r="C6157" s="140">
        <v>41394</v>
      </c>
      <c r="D6157" s="141">
        <v>0.93666945400000001</v>
      </c>
      <c r="E6157" s="119">
        <v>1</v>
      </c>
      <c r="F6157" s="119" t="s">
        <v>1492</v>
      </c>
      <c r="G6157" s="114">
        <f>IF([Data da Aprovação]&lt;&gt;"ESTATUTÁRIO",YEAR([Data da Aprovação]),"")</f>
        <v>2013</v>
      </c>
      <c r="H6157" s="106">
        <f>Tabela9[[#This Row],[Valor do Provento R$]]/Tabela9[[#This Row],[Provento por 1 ou 1000 Ações]]</f>
        <v>0.93666945400000001</v>
      </c>
    </row>
    <row r="6158" spans="1:8">
      <c r="A6158" s="118" t="s">
        <v>1655</v>
      </c>
      <c r="B6158" s="116" t="s">
        <v>1490</v>
      </c>
      <c r="C6158" s="138">
        <v>41634</v>
      </c>
      <c r="D6158" s="139">
        <v>0.30747966077</v>
      </c>
      <c r="E6158" s="118">
        <v>1</v>
      </c>
      <c r="F6158" s="118" t="s">
        <v>1489</v>
      </c>
      <c r="G6158" s="113">
        <f>IF([Data da Aprovação]&lt;&gt;"ESTATUTÁRIO",YEAR([Data da Aprovação]),"")</f>
        <v>2013</v>
      </c>
      <c r="H6158" s="106">
        <f>Tabela9[[#This Row],[Valor do Provento R$]]/Tabela9[[#This Row],[Provento por 1 ou 1000 Ações]]</f>
        <v>0.30747966077</v>
      </c>
    </row>
    <row r="6159" spans="1:8">
      <c r="A6159" s="119" t="s">
        <v>1656</v>
      </c>
      <c r="B6159" s="117" t="s">
        <v>1488</v>
      </c>
      <c r="C6159" s="140">
        <v>35165</v>
      </c>
      <c r="D6159" s="141">
        <v>0.1</v>
      </c>
      <c r="E6159" s="119">
        <v>1</v>
      </c>
      <c r="F6159" s="119" t="s">
        <v>1492</v>
      </c>
      <c r="G6159" s="114">
        <f>IF([Data da Aprovação]&lt;&gt;"ESTATUTÁRIO",YEAR([Data da Aprovação]),"")</f>
        <v>1996</v>
      </c>
      <c r="H6159" s="106">
        <f>Tabela9[[#This Row],[Valor do Provento R$]]/Tabela9[[#This Row],[Provento por 1 ou 1000 Ações]]</f>
        <v>0.1</v>
      </c>
    </row>
    <row r="6160" spans="1:8">
      <c r="A6160" s="118" t="s">
        <v>1656</v>
      </c>
      <c r="B6160" s="116" t="s">
        <v>1490</v>
      </c>
      <c r="C6160" s="138">
        <v>35165</v>
      </c>
      <c r="D6160" s="139">
        <v>0.1</v>
      </c>
      <c r="E6160" s="118">
        <v>1</v>
      </c>
      <c r="F6160" s="118" t="s">
        <v>1492</v>
      </c>
      <c r="G6160" s="113">
        <f>IF([Data da Aprovação]&lt;&gt;"ESTATUTÁRIO",YEAR([Data da Aprovação]),"")</f>
        <v>1996</v>
      </c>
      <c r="H6160" s="106">
        <f>Tabela9[[#This Row],[Valor do Provento R$]]/Tabela9[[#This Row],[Provento por 1 ou 1000 Ações]]</f>
        <v>0.1</v>
      </c>
    </row>
    <row r="6161" spans="1:8">
      <c r="A6161" s="119" t="s">
        <v>1657</v>
      </c>
      <c r="B6161" s="117" t="s">
        <v>1488</v>
      </c>
      <c r="C6161" s="140">
        <v>39553</v>
      </c>
      <c r="D6161" s="141">
        <v>7.3057736999999998E-2</v>
      </c>
      <c r="E6161" s="119">
        <v>1</v>
      </c>
      <c r="F6161" s="119" t="s">
        <v>1492</v>
      </c>
      <c r="G6161" s="114">
        <f>IF([Data da Aprovação]&lt;&gt;"ESTATUTÁRIO",YEAR([Data da Aprovação]),"")</f>
        <v>2008</v>
      </c>
      <c r="H6161" s="106">
        <f>Tabela9[[#This Row],[Valor do Provento R$]]/Tabela9[[#This Row],[Provento por 1 ou 1000 Ações]]</f>
        <v>7.3057736999999998E-2</v>
      </c>
    </row>
    <row r="6162" spans="1:8">
      <c r="A6162" s="118" t="s">
        <v>1657</v>
      </c>
      <c r="B6162" s="116" t="s">
        <v>1488</v>
      </c>
      <c r="C6162" s="138">
        <v>39920</v>
      </c>
      <c r="D6162" s="139">
        <v>0.12637000000000001</v>
      </c>
      <c r="E6162" s="118">
        <v>1</v>
      </c>
      <c r="F6162" s="118" t="s">
        <v>1492</v>
      </c>
      <c r="G6162" s="113">
        <f>IF([Data da Aprovação]&lt;&gt;"ESTATUTÁRIO",YEAR([Data da Aprovação]),"")</f>
        <v>2009</v>
      </c>
      <c r="H6162" s="106">
        <f>Tabela9[[#This Row],[Valor do Provento R$]]/Tabela9[[#This Row],[Provento por 1 ou 1000 Ações]]</f>
        <v>0.12637000000000001</v>
      </c>
    </row>
    <row r="6163" spans="1:8">
      <c r="A6163" s="119" t="s">
        <v>1657</v>
      </c>
      <c r="B6163" s="117" t="s">
        <v>1488</v>
      </c>
      <c r="C6163" s="140">
        <v>40297</v>
      </c>
      <c r="D6163" s="141">
        <v>0.270070641</v>
      </c>
      <c r="E6163" s="119">
        <v>1</v>
      </c>
      <c r="F6163" s="119" t="s">
        <v>1492</v>
      </c>
      <c r="G6163" s="114">
        <f>IF([Data da Aprovação]&lt;&gt;"ESTATUTÁRIO",YEAR([Data da Aprovação]),"")</f>
        <v>2010</v>
      </c>
      <c r="H6163" s="106">
        <f>Tabela9[[#This Row],[Valor do Provento R$]]/Tabela9[[#This Row],[Provento por 1 ou 1000 Ações]]</f>
        <v>0.270070641</v>
      </c>
    </row>
    <row r="6164" spans="1:8">
      <c r="A6164" s="118" t="s">
        <v>1657</v>
      </c>
      <c r="B6164" s="116" t="s">
        <v>1488</v>
      </c>
      <c r="C6164" s="138">
        <v>40659</v>
      </c>
      <c r="D6164" s="139">
        <v>0.394526294</v>
      </c>
      <c r="E6164" s="118">
        <v>1</v>
      </c>
      <c r="F6164" s="118" t="s">
        <v>1492</v>
      </c>
      <c r="G6164" s="113">
        <f>IF([Data da Aprovação]&lt;&gt;"ESTATUTÁRIO",YEAR([Data da Aprovação]),"")</f>
        <v>2011</v>
      </c>
      <c r="H6164" s="106">
        <f>Tabela9[[#This Row],[Valor do Provento R$]]/Tabela9[[#This Row],[Provento por 1 ou 1000 Ações]]</f>
        <v>0.394526294</v>
      </c>
    </row>
    <row r="6165" spans="1:8">
      <c r="A6165" s="119" t="s">
        <v>1657</v>
      </c>
      <c r="B6165" s="117" t="s">
        <v>1488</v>
      </c>
      <c r="C6165" s="140">
        <v>41026</v>
      </c>
      <c r="D6165" s="141">
        <v>0.53249423500000004</v>
      </c>
      <c r="E6165" s="119">
        <v>1</v>
      </c>
      <c r="F6165" s="119" t="s">
        <v>1492</v>
      </c>
      <c r="G6165" s="114">
        <f>IF([Data da Aprovação]&lt;&gt;"ESTATUTÁRIO",YEAR([Data da Aprovação]),"")</f>
        <v>2012</v>
      </c>
      <c r="H6165" s="106">
        <f>Tabela9[[#This Row],[Valor do Provento R$]]/Tabela9[[#This Row],[Provento por 1 ou 1000 Ações]]</f>
        <v>0.53249423500000004</v>
      </c>
    </row>
    <row r="6166" spans="1:8">
      <c r="A6166" s="118" t="s">
        <v>1657</v>
      </c>
      <c r="B6166" s="116" t="s">
        <v>1488</v>
      </c>
      <c r="C6166" s="138">
        <v>41390</v>
      </c>
      <c r="D6166" s="139">
        <v>0.54414738799999995</v>
      </c>
      <c r="E6166" s="118">
        <v>1</v>
      </c>
      <c r="F6166" s="118" t="s">
        <v>1492</v>
      </c>
      <c r="G6166" s="113">
        <f>IF([Data da Aprovação]&lt;&gt;"ESTATUTÁRIO",YEAR([Data da Aprovação]),"")</f>
        <v>2013</v>
      </c>
      <c r="H6166" s="106">
        <f>Tabela9[[#This Row],[Valor do Provento R$]]/Tabela9[[#This Row],[Provento por 1 ou 1000 Ações]]</f>
        <v>0.54414738799999995</v>
      </c>
    </row>
    <row r="6167" spans="1:8">
      <c r="A6167" s="119" t="s">
        <v>1658</v>
      </c>
      <c r="B6167" s="117" t="s">
        <v>1488</v>
      </c>
      <c r="C6167" s="140">
        <v>39407</v>
      </c>
      <c r="D6167" s="141">
        <v>0.31</v>
      </c>
      <c r="E6167" s="119">
        <v>1</v>
      </c>
      <c r="F6167" s="119" t="s">
        <v>1489</v>
      </c>
      <c r="G6167" s="114">
        <f>IF([Data da Aprovação]&lt;&gt;"ESTATUTÁRIO",YEAR([Data da Aprovação]),"")</f>
        <v>2007</v>
      </c>
      <c r="H6167" s="106">
        <f>Tabela9[[#This Row],[Valor do Provento R$]]/Tabela9[[#This Row],[Provento por 1 ou 1000 Ações]]</f>
        <v>0.31</v>
      </c>
    </row>
    <row r="6168" spans="1:8">
      <c r="A6168" s="118" t="s">
        <v>1658</v>
      </c>
      <c r="B6168" s="116" t="s">
        <v>1488</v>
      </c>
      <c r="C6168" s="138">
        <v>39504</v>
      </c>
      <c r="D6168" s="139">
        <v>0.06</v>
      </c>
      <c r="E6168" s="118">
        <v>1</v>
      </c>
      <c r="F6168" s="118" t="s">
        <v>1489</v>
      </c>
      <c r="G6168" s="113">
        <f>IF([Data da Aprovação]&lt;&gt;"ESTATUTÁRIO",YEAR([Data da Aprovação]),"")</f>
        <v>2008</v>
      </c>
      <c r="H6168" s="106">
        <f>Tabela9[[#This Row],[Valor do Provento R$]]/Tabela9[[#This Row],[Provento por 1 ou 1000 Ações]]</f>
        <v>0.06</v>
      </c>
    </row>
    <row r="6169" spans="1:8">
      <c r="A6169" s="119" t="s">
        <v>1659</v>
      </c>
      <c r="B6169" s="117" t="s">
        <v>1488</v>
      </c>
      <c r="C6169" s="140">
        <v>35167</v>
      </c>
      <c r="D6169" s="141">
        <v>2</v>
      </c>
      <c r="E6169" s="119">
        <v>1000</v>
      </c>
      <c r="F6169" s="119" t="s">
        <v>1492</v>
      </c>
      <c r="G6169" s="114">
        <f>IF([Data da Aprovação]&lt;&gt;"ESTATUTÁRIO",YEAR([Data da Aprovação]),"")</f>
        <v>1996</v>
      </c>
      <c r="H6169" s="106">
        <f>Tabela9[[#This Row],[Valor do Provento R$]]/Tabela9[[#This Row],[Provento por 1 ou 1000 Ações]]</f>
        <v>2E-3</v>
      </c>
    </row>
    <row r="6170" spans="1:8">
      <c r="A6170" s="118" t="s">
        <v>1659</v>
      </c>
      <c r="B6170" s="116" t="s">
        <v>1488</v>
      </c>
      <c r="C6170" s="138">
        <v>35550</v>
      </c>
      <c r="D6170" s="139">
        <v>1.67</v>
      </c>
      <c r="E6170" s="118">
        <v>1000</v>
      </c>
      <c r="F6170" s="118" t="s">
        <v>1492</v>
      </c>
      <c r="G6170" s="113">
        <f>IF([Data da Aprovação]&lt;&gt;"ESTATUTÁRIO",YEAR([Data da Aprovação]),"")</f>
        <v>1997</v>
      </c>
      <c r="H6170" s="106">
        <f>Tabela9[[#This Row],[Valor do Provento R$]]/Tabela9[[#This Row],[Provento por 1 ou 1000 Ações]]</f>
        <v>1.6699999999999998E-3</v>
      </c>
    </row>
    <row r="6171" spans="1:8">
      <c r="A6171" s="119" t="s">
        <v>1659</v>
      </c>
      <c r="B6171" s="117" t="s">
        <v>1488</v>
      </c>
      <c r="C6171" s="140">
        <v>35915</v>
      </c>
      <c r="D6171" s="141">
        <v>0.53</v>
      </c>
      <c r="E6171" s="119">
        <v>1000</v>
      </c>
      <c r="F6171" s="119" t="s">
        <v>1492</v>
      </c>
      <c r="G6171" s="114">
        <f>IF([Data da Aprovação]&lt;&gt;"ESTATUTÁRIO",YEAR([Data da Aprovação]),"")</f>
        <v>1998</v>
      </c>
      <c r="H6171" s="106">
        <f>Tabela9[[#This Row],[Valor do Provento R$]]/Tabela9[[#This Row],[Provento por 1 ou 1000 Ações]]</f>
        <v>5.2999999999999998E-4</v>
      </c>
    </row>
    <row r="6172" spans="1:8">
      <c r="A6172" s="118" t="s">
        <v>1659</v>
      </c>
      <c r="B6172" s="116" t="s">
        <v>1488</v>
      </c>
      <c r="C6172" s="138">
        <v>36280</v>
      </c>
      <c r="D6172" s="139">
        <v>0.30630000000000002</v>
      </c>
      <c r="E6172" s="118">
        <v>1000</v>
      </c>
      <c r="F6172" s="118" t="s">
        <v>1492</v>
      </c>
      <c r="G6172" s="113">
        <f>IF([Data da Aprovação]&lt;&gt;"ESTATUTÁRIO",YEAR([Data da Aprovação]),"")</f>
        <v>1999</v>
      </c>
      <c r="H6172" s="106">
        <f>Tabela9[[#This Row],[Valor do Provento R$]]/Tabela9[[#This Row],[Provento por 1 ou 1000 Ações]]</f>
        <v>3.0630000000000002E-4</v>
      </c>
    </row>
    <row r="6173" spans="1:8">
      <c r="A6173" s="119" t="s">
        <v>1659</v>
      </c>
      <c r="B6173" s="117" t="s">
        <v>1488</v>
      </c>
      <c r="C6173" s="140">
        <v>36497</v>
      </c>
      <c r="D6173" s="141">
        <v>1</v>
      </c>
      <c r="E6173" s="119">
        <v>1000</v>
      </c>
      <c r="F6173" s="119" t="s">
        <v>1492</v>
      </c>
      <c r="G6173" s="114">
        <f>IF([Data da Aprovação]&lt;&gt;"ESTATUTÁRIO",YEAR([Data da Aprovação]),"")</f>
        <v>1999</v>
      </c>
      <c r="H6173" s="106">
        <f>Tabela9[[#This Row],[Valor do Provento R$]]/Tabela9[[#This Row],[Provento por 1 ou 1000 Ações]]</f>
        <v>1E-3</v>
      </c>
    </row>
    <row r="6174" spans="1:8">
      <c r="A6174" s="118" t="s">
        <v>1659</v>
      </c>
      <c r="B6174" s="116" t="s">
        <v>1488</v>
      </c>
      <c r="C6174" s="138">
        <v>36643</v>
      </c>
      <c r="D6174" s="139">
        <v>2.08</v>
      </c>
      <c r="E6174" s="118">
        <v>1000</v>
      </c>
      <c r="F6174" s="118" t="s">
        <v>1492</v>
      </c>
      <c r="G6174" s="113">
        <f>IF([Data da Aprovação]&lt;&gt;"ESTATUTÁRIO",YEAR([Data da Aprovação]),"")</f>
        <v>2000</v>
      </c>
      <c r="H6174" s="106">
        <f>Tabela9[[#This Row],[Valor do Provento R$]]/Tabela9[[#This Row],[Provento por 1 ou 1000 Ações]]</f>
        <v>2.0800000000000003E-3</v>
      </c>
    </row>
    <row r="6175" spans="1:8">
      <c r="A6175" s="119" t="s">
        <v>1659</v>
      </c>
      <c r="B6175" s="117" t="s">
        <v>1488</v>
      </c>
      <c r="C6175" s="140">
        <v>37007</v>
      </c>
      <c r="D6175" s="141">
        <v>4.1399999999999997</v>
      </c>
      <c r="E6175" s="119">
        <v>1000</v>
      </c>
      <c r="F6175" s="119" t="s">
        <v>1492</v>
      </c>
      <c r="G6175" s="114">
        <f>IF([Data da Aprovação]&lt;&gt;"ESTATUTÁRIO",YEAR([Data da Aprovação]),"")</f>
        <v>2001</v>
      </c>
      <c r="H6175" s="106">
        <f>Tabela9[[#This Row],[Valor do Provento R$]]/Tabela9[[#This Row],[Provento por 1 ou 1000 Ações]]</f>
        <v>4.1399999999999996E-3</v>
      </c>
    </row>
    <row r="6176" spans="1:8">
      <c r="A6176" s="118" t="s">
        <v>1659</v>
      </c>
      <c r="B6176" s="116" t="s">
        <v>1488</v>
      </c>
      <c r="C6176" s="138">
        <v>37358</v>
      </c>
      <c r="D6176" s="139">
        <v>8.1300000000000008</v>
      </c>
      <c r="E6176" s="118">
        <v>1000</v>
      </c>
      <c r="F6176" s="118" t="s">
        <v>1492</v>
      </c>
      <c r="G6176" s="113">
        <f>IF([Data da Aprovação]&lt;&gt;"ESTATUTÁRIO",YEAR([Data da Aprovação]),"")</f>
        <v>2002</v>
      </c>
      <c r="H6176" s="106">
        <f>Tabela9[[#This Row],[Valor do Provento R$]]/Tabela9[[#This Row],[Provento por 1 ou 1000 Ações]]</f>
        <v>8.1300000000000001E-3</v>
      </c>
    </row>
    <row r="6177" spans="1:8">
      <c r="A6177" s="119" t="s">
        <v>1659</v>
      </c>
      <c r="B6177" s="117" t="s">
        <v>1488</v>
      </c>
      <c r="C6177" s="140">
        <v>37686</v>
      </c>
      <c r="D6177" s="141">
        <v>9.35</v>
      </c>
      <c r="E6177" s="119">
        <v>1000</v>
      </c>
      <c r="F6177" s="119" t="s">
        <v>1492</v>
      </c>
      <c r="G6177" s="114">
        <f>IF([Data da Aprovação]&lt;&gt;"ESTATUTÁRIO",YEAR([Data da Aprovação]),"")</f>
        <v>2003</v>
      </c>
      <c r="H6177" s="106">
        <f>Tabela9[[#This Row],[Valor do Provento R$]]/Tabela9[[#This Row],[Provento por 1 ou 1000 Ações]]</f>
        <v>9.3499999999999989E-3</v>
      </c>
    </row>
    <row r="6178" spans="1:8">
      <c r="A6178" s="118" t="s">
        <v>1659</v>
      </c>
      <c r="B6178" s="116" t="s">
        <v>1488</v>
      </c>
      <c r="C6178" s="138">
        <v>38079</v>
      </c>
      <c r="D6178" s="139">
        <v>17.100000000000001</v>
      </c>
      <c r="E6178" s="118">
        <v>1000</v>
      </c>
      <c r="F6178" s="118" t="s">
        <v>1492</v>
      </c>
      <c r="G6178" s="113">
        <f>IF([Data da Aprovação]&lt;&gt;"ESTATUTÁRIO",YEAR([Data da Aprovação]),"")</f>
        <v>2004</v>
      </c>
      <c r="H6178" s="106">
        <f>Tabela9[[#This Row],[Valor do Provento R$]]/Tabela9[[#This Row],[Provento por 1 ou 1000 Ações]]</f>
        <v>1.7100000000000001E-2</v>
      </c>
    </row>
    <row r="6179" spans="1:8">
      <c r="A6179" s="119" t="s">
        <v>1659</v>
      </c>
      <c r="B6179" s="117" t="s">
        <v>1488</v>
      </c>
      <c r="C6179" s="140">
        <v>38446</v>
      </c>
      <c r="D6179" s="141">
        <v>20.6</v>
      </c>
      <c r="E6179" s="119">
        <v>1000</v>
      </c>
      <c r="F6179" s="119" t="s">
        <v>1492</v>
      </c>
      <c r="G6179" s="114">
        <f>IF([Data da Aprovação]&lt;&gt;"ESTATUTÁRIO",YEAR([Data da Aprovação]),"")</f>
        <v>2005</v>
      </c>
      <c r="H6179" s="106">
        <f>Tabela9[[#This Row],[Valor do Provento R$]]/Tabela9[[#This Row],[Provento por 1 ou 1000 Ações]]</f>
        <v>2.06E-2</v>
      </c>
    </row>
    <row r="6180" spans="1:8">
      <c r="A6180" s="118" t="s">
        <v>1659</v>
      </c>
      <c r="B6180" s="116" t="s">
        <v>1488</v>
      </c>
      <c r="C6180" s="138">
        <v>38825</v>
      </c>
      <c r="D6180" s="139">
        <v>0.96</v>
      </c>
      <c r="E6180" s="118">
        <v>1</v>
      </c>
      <c r="F6180" s="118" t="s">
        <v>1492</v>
      </c>
      <c r="G6180" s="113">
        <f>IF([Data da Aprovação]&lt;&gt;"ESTATUTÁRIO",YEAR([Data da Aprovação]),"")</f>
        <v>2006</v>
      </c>
      <c r="H6180" s="106">
        <f>Tabela9[[#This Row],[Valor do Provento R$]]/Tabela9[[#This Row],[Provento por 1 ou 1000 Ações]]</f>
        <v>0.96</v>
      </c>
    </row>
    <row r="6181" spans="1:8">
      <c r="A6181" s="119" t="s">
        <v>1659</v>
      </c>
      <c r="B6181" s="117" t="s">
        <v>1488</v>
      </c>
      <c r="C6181" s="140">
        <v>39056</v>
      </c>
      <c r="D6181" s="141">
        <v>0.4</v>
      </c>
      <c r="E6181" s="119">
        <v>1</v>
      </c>
      <c r="F6181" s="119" t="s">
        <v>1489</v>
      </c>
      <c r="G6181" s="114">
        <f>IF([Data da Aprovação]&lt;&gt;"ESTATUTÁRIO",YEAR([Data da Aprovação]),"")</f>
        <v>2006</v>
      </c>
      <c r="H6181" s="106">
        <f>Tabela9[[#This Row],[Valor do Provento R$]]/Tabela9[[#This Row],[Provento por 1 ou 1000 Ações]]</f>
        <v>0.4</v>
      </c>
    </row>
    <row r="6182" spans="1:8">
      <c r="A6182" s="118" t="s">
        <v>1659</v>
      </c>
      <c r="B6182" s="116" t="s">
        <v>1488</v>
      </c>
      <c r="C6182" s="138">
        <v>39182</v>
      </c>
      <c r="D6182" s="139">
        <v>0.35</v>
      </c>
      <c r="E6182" s="118">
        <v>1</v>
      </c>
      <c r="F6182" s="118" t="s">
        <v>1492</v>
      </c>
      <c r="G6182" s="113">
        <f>IF([Data da Aprovação]&lt;&gt;"ESTATUTÁRIO",YEAR([Data da Aprovação]),"")</f>
        <v>2007</v>
      </c>
      <c r="H6182" s="106">
        <f>Tabela9[[#This Row],[Valor do Provento R$]]/Tabela9[[#This Row],[Provento por 1 ou 1000 Ações]]</f>
        <v>0.35</v>
      </c>
    </row>
    <row r="6183" spans="1:8">
      <c r="A6183" s="119" t="s">
        <v>1659</v>
      </c>
      <c r="B6183" s="117" t="s">
        <v>1488</v>
      </c>
      <c r="C6183" s="140">
        <v>39430</v>
      </c>
      <c r="D6183" s="141">
        <v>0.96</v>
      </c>
      <c r="E6183" s="119">
        <v>1</v>
      </c>
      <c r="F6183" s="119" t="s">
        <v>1489</v>
      </c>
      <c r="G6183" s="114">
        <f>IF([Data da Aprovação]&lt;&gt;"ESTATUTÁRIO",YEAR([Data da Aprovação]),"")</f>
        <v>2007</v>
      </c>
      <c r="H6183" s="106">
        <f>Tabela9[[#This Row],[Valor do Provento R$]]/Tabela9[[#This Row],[Provento por 1 ou 1000 Ações]]</f>
        <v>0.96</v>
      </c>
    </row>
    <row r="6184" spans="1:8">
      <c r="A6184" s="118" t="s">
        <v>1659</v>
      </c>
      <c r="B6184" s="116" t="s">
        <v>1488</v>
      </c>
      <c r="C6184" s="138">
        <v>39567</v>
      </c>
      <c r="D6184" s="139">
        <v>0.66600000000000004</v>
      </c>
      <c r="E6184" s="118">
        <v>1</v>
      </c>
      <c r="F6184" s="118" t="s">
        <v>1492</v>
      </c>
      <c r="G6184" s="113">
        <f>IF([Data da Aprovação]&lt;&gt;"ESTATUTÁRIO",YEAR([Data da Aprovação]),"")</f>
        <v>2008</v>
      </c>
      <c r="H6184" s="106">
        <f>Tabela9[[#This Row],[Valor do Provento R$]]/Tabela9[[#This Row],[Provento por 1 ou 1000 Ações]]</f>
        <v>0.66600000000000004</v>
      </c>
    </row>
    <row r="6185" spans="1:8">
      <c r="A6185" s="119" t="s">
        <v>1659</v>
      </c>
      <c r="B6185" s="117" t="s">
        <v>1488</v>
      </c>
      <c r="C6185" s="140">
        <v>39673</v>
      </c>
      <c r="D6185" s="141">
        <v>0.38</v>
      </c>
      <c r="E6185" s="119">
        <v>1</v>
      </c>
      <c r="F6185" s="119" t="s">
        <v>1489</v>
      </c>
      <c r="G6185" s="114">
        <f>IF([Data da Aprovação]&lt;&gt;"ESTATUTÁRIO",YEAR([Data da Aprovação]),"")</f>
        <v>2008</v>
      </c>
      <c r="H6185" s="106">
        <f>Tabela9[[#This Row],[Valor do Provento R$]]/Tabela9[[#This Row],[Provento por 1 ou 1000 Ações]]</f>
        <v>0.38</v>
      </c>
    </row>
    <row r="6186" spans="1:8">
      <c r="A6186" s="118" t="s">
        <v>1659</v>
      </c>
      <c r="B6186" s="116" t="s">
        <v>1488</v>
      </c>
      <c r="C6186" s="138">
        <v>39917</v>
      </c>
      <c r="D6186" s="139">
        <v>0.35980000000000001</v>
      </c>
      <c r="E6186" s="118">
        <v>1</v>
      </c>
      <c r="F6186" s="118" t="s">
        <v>1492</v>
      </c>
      <c r="G6186" s="113">
        <f>IF([Data da Aprovação]&lt;&gt;"ESTATUTÁRIO",YEAR([Data da Aprovação]),"")</f>
        <v>2009</v>
      </c>
      <c r="H6186" s="106">
        <f>Tabela9[[#This Row],[Valor do Provento R$]]/Tabela9[[#This Row],[Provento por 1 ou 1000 Ações]]</f>
        <v>0.35980000000000001</v>
      </c>
    </row>
    <row r="6187" spans="1:8">
      <c r="A6187" s="119" t="s">
        <v>1659</v>
      </c>
      <c r="B6187" s="117" t="s">
        <v>1488</v>
      </c>
      <c r="C6187" s="140">
        <v>40165</v>
      </c>
      <c r="D6187" s="141">
        <v>9.2834854999999994E-2</v>
      </c>
      <c r="E6187" s="119">
        <v>1</v>
      </c>
      <c r="F6187" s="119" t="s">
        <v>1489</v>
      </c>
      <c r="G6187" s="114">
        <f>IF([Data da Aprovação]&lt;&gt;"ESTATUTÁRIO",YEAR([Data da Aprovação]),"")</f>
        <v>2009</v>
      </c>
      <c r="H6187" s="106">
        <f>Tabela9[[#This Row],[Valor do Provento R$]]/Tabela9[[#This Row],[Provento por 1 ou 1000 Ações]]</f>
        <v>9.2834854999999994E-2</v>
      </c>
    </row>
    <row r="6188" spans="1:8">
      <c r="A6188" s="118" t="s">
        <v>1659</v>
      </c>
      <c r="B6188" s="116" t="s">
        <v>1488</v>
      </c>
      <c r="C6188" s="138">
        <v>40291</v>
      </c>
      <c r="D6188" s="139">
        <v>8.1696100000000008E-3</v>
      </c>
      <c r="E6188" s="118">
        <v>1</v>
      </c>
      <c r="F6188" s="118" t="s">
        <v>1492</v>
      </c>
      <c r="G6188" s="113">
        <f>IF([Data da Aprovação]&lt;&gt;"ESTATUTÁRIO",YEAR([Data da Aprovação]),"")</f>
        <v>2010</v>
      </c>
      <c r="H6188" s="106">
        <f>Tabela9[[#This Row],[Valor do Provento R$]]/Tabela9[[#This Row],[Provento por 1 ou 1000 Ações]]</f>
        <v>8.1696100000000008E-3</v>
      </c>
    </row>
    <row r="6189" spans="1:8">
      <c r="A6189" s="119" t="s">
        <v>1659</v>
      </c>
      <c r="B6189" s="117" t="s">
        <v>1488</v>
      </c>
      <c r="C6189" s="140">
        <v>40479</v>
      </c>
      <c r="D6189" s="141">
        <v>0.233321261</v>
      </c>
      <c r="E6189" s="119">
        <v>1</v>
      </c>
      <c r="F6189" s="119" t="s">
        <v>1489</v>
      </c>
      <c r="G6189" s="114">
        <f>IF([Data da Aprovação]&lt;&gt;"ESTATUTÁRIO",YEAR([Data da Aprovação]),"")</f>
        <v>2010</v>
      </c>
      <c r="H6189" s="106">
        <f>Tabela9[[#This Row],[Valor do Provento R$]]/Tabela9[[#This Row],[Provento por 1 ou 1000 Ações]]</f>
        <v>0.233321261</v>
      </c>
    </row>
    <row r="6190" spans="1:8">
      <c r="A6190" s="118" t="s">
        <v>1659</v>
      </c>
      <c r="B6190" s="116" t="s">
        <v>1488</v>
      </c>
      <c r="C6190" s="138">
        <v>40662</v>
      </c>
      <c r="D6190" s="139">
        <v>8.2807078100000001E-2</v>
      </c>
      <c r="E6190" s="118">
        <v>1</v>
      </c>
      <c r="F6190" s="118" t="s">
        <v>1492</v>
      </c>
      <c r="G6190" s="113">
        <f>IF([Data da Aprovação]&lt;&gt;"ESTATUTÁRIO",YEAR([Data da Aprovação]),"")</f>
        <v>2011</v>
      </c>
      <c r="H6190" s="106">
        <f>Tabela9[[#This Row],[Valor do Provento R$]]/Tabela9[[#This Row],[Provento por 1 ou 1000 Ações]]</f>
        <v>8.2807078100000001E-2</v>
      </c>
    </row>
    <row r="6191" spans="1:8">
      <c r="A6191" s="119" t="s">
        <v>1659</v>
      </c>
      <c r="B6191" s="117" t="s">
        <v>1488</v>
      </c>
      <c r="C6191" s="140">
        <v>40870</v>
      </c>
      <c r="D6191" s="141">
        <v>0.23110724899999999</v>
      </c>
      <c r="E6191" s="119">
        <v>1</v>
      </c>
      <c r="F6191" s="119" t="s">
        <v>1489</v>
      </c>
      <c r="G6191" s="114">
        <f>IF([Data da Aprovação]&lt;&gt;"ESTATUTÁRIO",YEAR([Data da Aprovação]),"")</f>
        <v>2011</v>
      </c>
      <c r="H6191" s="106">
        <f>Tabela9[[#This Row],[Valor do Provento R$]]/Tabela9[[#This Row],[Provento por 1 ou 1000 Ações]]</f>
        <v>0.23110724899999999</v>
      </c>
    </row>
    <row r="6192" spans="1:8">
      <c r="A6192" s="118" t="s">
        <v>1659</v>
      </c>
      <c r="B6192" s="116" t="s">
        <v>1488</v>
      </c>
      <c r="C6192" s="138">
        <v>41023</v>
      </c>
      <c r="D6192" s="139">
        <v>1.309417E-2</v>
      </c>
      <c r="E6192" s="118">
        <v>1</v>
      </c>
      <c r="F6192" s="118" t="s">
        <v>1492</v>
      </c>
      <c r="G6192" s="113">
        <f>IF([Data da Aprovação]&lt;&gt;"ESTATUTÁRIO",YEAR([Data da Aprovação]),"")</f>
        <v>2012</v>
      </c>
      <c r="H6192" s="106">
        <f>Tabela9[[#This Row],[Valor do Provento R$]]/Tabela9[[#This Row],[Provento por 1 ou 1000 Ações]]</f>
        <v>1.309417E-2</v>
      </c>
    </row>
    <row r="6193" spans="1:8">
      <c r="A6193" s="119" t="s">
        <v>1659</v>
      </c>
      <c r="B6193" s="117" t="s">
        <v>1488</v>
      </c>
      <c r="C6193" s="140">
        <v>41242</v>
      </c>
      <c r="D6193" s="141">
        <v>0.20008416000000001</v>
      </c>
      <c r="E6193" s="119">
        <v>1</v>
      </c>
      <c r="F6193" s="119" t="s">
        <v>1489</v>
      </c>
      <c r="G6193" s="114">
        <f>IF([Data da Aprovação]&lt;&gt;"ESTATUTÁRIO",YEAR([Data da Aprovação]),"")</f>
        <v>2012</v>
      </c>
      <c r="H6193" s="106">
        <f>Tabela9[[#This Row],[Valor do Provento R$]]/Tabela9[[#This Row],[Provento por 1 ou 1000 Ações]]</f>
        <v>0.20008416000000001</v>
      </c>
    </row>
    <row r="6194" spans="1:8">
      <c r="A6194" s="118" t="s">
        <v>1659</v>
      </c>
      <c r="B6194" s="116" t="s">
        <v>1488</v>
      </c>
      <c r="C6194" s="138">
        <v>41388</v>
      </c>
      <c r="D6194" s="139">
        <v>2.0329342189999999E-2</v>
      </c>
      <c r="E6194" s="118">
        <v>1</v>
      </c>
      <c r="F6194" s="118" t="s">
        <v>1492</v>
      </c>
      <c r="G6194" s="113">
        <f>IF([Data da Aprovação]&lt;&gt;"ESTATUTÁRIO",YEAR([Data da Aprovação]),"")</f>
        <v>2013</v>
      </c>
      <c r="H6194" s="106">
        <f>Tabela9[[#This Row],[Valor do Provento R$]]/Tabela9[[#This Row],[Provento por 1 ou 1000 Ações]]</f>
        <v>2.0329342189999999E-2</v>
      </c>
    </row>
    <row r="6195" spans="1:8">
      <c r="A6195" s="119" t="s">
        <v>1659</v>
      </c>
      <c r="B6195" s="117" t="s">
        <v>1488</v>
      </c>
      <c r="C6195" s="140">
        <v>41625</v>
      </c>
      <c r="D6195" s="141">
        <v>0.146993492</v>
      </c>
      <c r="E6195" s="119">
        <v>1</v>
      </c>
      <c r="F6195" s="119" t="s">
        <v>1489</v>
      </c>
      <c r="G6195" s="114">
        <f>IF([Data da Aprovação]&lt;&gt;"ESTATUTÁRIO",YEAR([Data da Aprovação]),"")</f>
        <v>2013</v>
      </c>
      <c r="H6195" s="106">
        <f>Tabela9[[#This Row],[Valor do Provento R$]]/Tabela9[[#This Row],[Provento por 1 ou 1000 Ações]]</f>
        <v>0.146993492</v>
      </c>
    </row>
    <row r="6196" spans="1:8">
      <c r="A6196" s="118" t="s">
        <v>1659</v>
      </c>
      <c r="B6196" s="116" t="s">
        <v>1490</v>
      </c>
      <c r="C6196" s="138">
        <v>35167</v>
      </c>
      <c r="D6196" s="139">
        <v>2</v>
      </c>
      <c r="E6196" s="118">
        <v>1000</v>
      </c>
      <c r="F6196" s="118" t="s">
        <v>1492</v>
      </c>
      <c r="G6196" s="113">
        <f>IF([Data da Aprovação]&lt;&gt;"ESTATUTÁRIO",YEAR([Data da Aprovação]),"")</f>
        <v>1996</v>
      </c>
      <c r="H6196" s="106">
        <f>Tabela9[[#This Row],[Valor do Provento R$]]/Tabela9[[#This Row],[Provento por 1 ou 1000 Ações]]</f>
        <v>2E-3</v>
      </c>
    </row>
    <row r="6197" spans="1:8">
      <c r="A6197" s="119" t="s">
        <v>1659</v>
      </c>
      <c r="B6197" s="117" t="s">
        <v>1490</v>
      </c>
      <c r="C6197" s="140">
        <v>35550</v>
      </c>
      <c r="D6197" s="141">
        <v>1.67</v>
      </c>
      <c r="E6197" s="119">
        <v>1000</v>
      </c>
      <c r="F6197" s="119" t="s">
        <v>1492</v>
      </c>
      <c r="G6197" s="114">
        <f>IF([Data da Aprovação]&lt;&gt;"ESTATUTÁRIO",YEAR([Data da Aprovação]),"")</f>
        <v>1997</v>
      </c>
      <c r="H6197" s="106">
        <f>Tabela9[[#This Row],[Valor do Provento R$]]/Tabela9[[#This Row],[Provento por 1 ou 1000 Ações]]</f>
        <v>1.6699999999999998E-3</v>
      </c>
    </row>
    <row r="6198" spans="1:8">
      <c r="A6198" s="118" t="s">
        <v>1659</v>
      </c>
      <c r="B6198" s="116" t="s">
        <v>1490</v>
      </c>
      <c r="C6198" s="138">
        <v>35915</v>
      </c>
      <c r="D6198" s="139">
        <v>0.59</v>
      </c>
      <c r="E6198" s="118">
        <v>1000</v>
      </c>
      <c r="F6198" s="118" t="s">
        <v>1492</v>
      </c>
      <c r="G6198" s="113">
        <f>IF([Data da Aprovação]&lt;&gt;"ESTATUTÁRIO",YEAR([Data da Aprovação]),"")</f>
        <v>1998</v>
      </c>
      <c r="H6198" s="106">
        <f>Tabela9[[#This Row],[Valor do Provento R$]]/Tabela9[[#This Row],[Provento por 1 ou 1000 Ações]]</f>
        <v>5.8999999999999992E-4</v>
      </c>
    </row>
    <row r="6199" spans="1:8">
      <c r="A6199" s="119" t="s">
        <v>1659</v>
      </c>
      <c r="B6199" s="117" t="s">
        <v>1490</v>
      </c>
      <c r="C6199" s="140">
        <v>36280</v>
      </c>
      <c r="D6199" s="141">
        <v>0.33689999999999998</v>
      </c>
      <c r="E6199" s="119">
        <v>1000</v>
      </c>
      <c r="F6199" s="119" t="s">
        <v>1492</v>
      </c>
      <c r="G6199" s="114">
        <f>IF([Data da Aprovação]&lt;&gt;"ESTATUTÁRIO",YEAR([Data da Aprovação]),"")</f>
        <v>1999</v>
      </c>
      <c r="H6199" s="106">
        <f>Tabela9[[#This Row],[Valor do Provento R$]]/Tabela9[[#This Row],[Provento por 1 ou 1000 Ações]]</f>
        <v>3.369E-4</v>
      </c>
    </row>
    <row r="6200" spans="1:8">
      <c r="A6200" s="118" t="s">
        <v>1659</v>
      </c>
      <c r="B6200" s="116" t="s">
        <v>1490</v>
      </c>
      <c r="C6200" s="138">
        <v>36497</v>
      </c>
      <c r="D6200" s="139">
        <v>1.1000000000000001</v>
      </c>
      <c r="E6200" s="118">
        <v>1000</v>
      </c>
      <c r="F6200" s="118" t="s">
        <v>1492</v>
      </c>
      <c r="G6200" s="113">
        <f>IF([Data da Aprovação]&lt;&gt;"ESTATUTÁRIO",YEAR([Data da Aprovação]),"")</f>
        <v>1999</v>
      </c>
      <c r="H6200" s="106">
        <f>Tabela9[[#This Row],[Valor do Provento R$]]/Tabela9[[#This Row],[Provento por 1 ou 1000 Ações]]</f>
        <v>1.1000000000000001E-3</v>
      </c>
    </row>
    <row r="6201" spans="1:8">
      <c r="A6201" s="119" t="s">
        <v>1659</v>
      </c>
      <c r="B6201" s="117" t="s">
        <v>1490</v>
      </c>
      <c r="C6201" s="140">
        <v>36643</v>
      </c>
      <c r="D6201" s="141">
        <v>2.29</v>
      </c>
      <c r="E6201" s="119">
        <v>1000</v>
      </c>
      <c r="F6201" s="119" t="s">
        <v>1492</v>
      </c>
      <c r="G6201" s="114">
        <f>IF([Data da Aprovação]&lt;&gt;"ESTATUTÁRIO",YEAR([Data da Aprovação]),"")</f>
        <v>2000</v>
      </c>
      <c r="H6201" s="106">
        <f>Tabela9[[#This Row],[Valor do Provento R$]]/Tabela9[[#This Row],[Provento por 1 ou 1000 Ações]]</f>
        <v>2.2899999999999999E-3</v>
      </c>
    </row>
    <row r="6202" spans="1:8">
      <c r="A6202" s="118" t="s">
        <v>1659</v>
      </c>
      <c r="B6202" s="116" t="s">
        <v>1490</v>
      </c>
      <c r="C6202" s="138">
        <v>37007</v>
      </c>
      <c r="D6202" s="139">
        <v>4.5599999999999996</v>
      </c>
      <c r="E6202" s="118">
        <v>1000</v>
      </c>
      <c r="F6202" s="118" t="s">
        <v>1492</v>
      </c>
      <c r="G6202" s="113">
        <f>IF([Data da Aprovação]&lt;&gt;"ESTATUTÁRIO",YEAR([Data da Aprovação]),"")</f>
        <v>2001</v>
      </c>
      <c r="H6202" s="106">
        <f>Tabela9[[#This Row],[Valor do Provento R$]]/Tabela9[[#This Row],[Provento por 1 ou 1000 Ações]]</f>
        <v>4.5599999999999998E-3</v>
      </c>
    </row>
    <row r="6203" spans="1:8">
      <c r="A6203" s="119" t="s">
        <v>1659</v>
      </c>
      <c r="B6203" s="117" t="s">
        <v>1490</v>
      </c>
      <c r="C6203" s="140">
        <v>37358</v>
      </c>
      <c r="D6203" s="141">
        <v>8.9499999999999993</v>
      </c>
      <c r="E6203" s="119">
        <v>1000</v>
      </c>
      <c r="F6203" s="119" t="s">
        <v>1492</v>
      </c>
      <c r="G6203" s="114">
        <f>IF([Data da Aprovação]&lt;&gt;"ESTATUTÁRIO",YEAR([Data da Aprovação]),"")</f>
        <v>2002</v>
      </c>
      <c r="H6203" s="106">
        <f>Tabela9[[#This Row],[Valor do Provento R$]]/Tabela9[[#This Row],[Provento por 1 ou 1000 Ações]]</f>
        <v>8.9499999999999996E-3</v>
      </c>
    </row>
    <row r="6204" spans="1:8">
      <c r="A6204" s="118" t="s">
        <v>1659</v>
      </c>
      <c r="B6204" s="116" t="s">
        <v>1490</v>
      </c>
      <c r="C6204" s="138">
        <v>37686</v>
      </c>
      <c r="D6204" s="139">
        <v>10.29</v>
      </c>
      <c r="E6204" s="118">
        <v>1000</v>
      </c>
      <c r="F6204" s="118" t="s">
        <v>1492</v>
      </c>
      <c r="G6204" s="113">
        <f>IF([Data da Aprovação]&lt;&gt;"ESTATUTÁRIO",YEAR([Data da Aprovação]),"")</f>
        <v>2003</v>
      </c>
      <c r="H6204" s="106">
        <f>Tabela9[[#This Row],[Valor do Provento R$]]/Tabela9[[#This Row],[Provento por 1 ou 1000 Ações]]</f>
        <v>1.0289999999999999E-2</v>
      </c>
    </row>
    <row r="6205" spans="1:8">
      <c r="A6205" s="119" t="s">
        <v>1659</v>
      </c>
      <c r="B6205" s="117" t="s">
        <v>1490</v>
      </c>
      <c r="C6205" s="140">
        <v>38079</v>
      </c>
      <c r="D6205" s="141">
        <v>18.809999999999999</v>
      </c>
      <c r="E6205" s="119">
        <v>1000</v>
      </c>
      <c r="F6205" s="119" t="s">
        <v>1492</v>
      </c>
      <c r="G6205" s="114">
        <f>IF([Data da Aprovação]&lt;&gt;"ESTATUTÁRIO",YEAR([Data da Aprovação]),"")</f>
        <v>2004</v>
      </c>
      <c r="H6205" s="106">
        <f>Tabela9[[#This Row],[Valor do Provento R$]]/Tabela9[[#This Row],[Provento por 1 ou 1000 Ações]]</f>
        <v>1.881E-2</v>
      </c>
    </row>
    <row r="6206" spans="1:8">
      <c r="A6206" s="118" t="s">
        <v>1659</v>
      </c>
      <c r="B6206" s="116" t="s">
        <v>1490</v>
      </c>
      <c r="C6206" s="138">
        <v>38446</v>
      </c>
      <c r="D6206" s="139">
        <v>22.66</v>
      </c>
      <c r="E6206" s="118">
        <v>1000</v>
      </c>
      <c r="F6206" s="118" t="s">
        <v>1492</v>
      </c>
      <c r="G6206" s="113">
        <f>IF([Data da Aprovação]&lt;&gt;"ESTATUTÁRIO",YEAR([Data da Aprovação]),"")</f>
        <v>2005</v>
      </c>
      <c r="H6206" s="106">
        <f>Tabela9[[#This Row],[Valor do Provento R$]]/Tabela9[[#This Row],[Provento por 1 ou 1000 Ações]]</f>
        <v>2.266E-2</v>
      </c>
    </row>
    <row r="6207" spans="1:8">
      <c r="A6207" s="119" t="s">
        <v>1659</v>
      </c>
      <c r="B6207" s="117" t="s">
        <v>1490</v>
      </c>
      <c r="C6207" s="140">
        <v>38825</v>
      </c>
      <c r="D6207" s="141">
        <v>1.06</v>
      </c>
      <c r="E6207" s="119">
        <v>1</v>
      </c>
      <c r="F6207" s="119" t="s">
        <v>1492</v>
      </c>
      <c r="G6207" s="114">
        <f>IF([Data da Aprovação]&lt;&gt;"ESTATUTÁRIO",YEAR([Data da Aprovação]),"")</f>
        <v>2006</v>
      </c>
      <c r="H6207" s="106">
        <f>Tabela9[[#This Row],[Valor do Provento R$]]/Tabela9[[#This Row],[Provento por 1 ou 1000 Ações]]</f>
        <v>1.06</v>
      </c>
    </row>
    <row r="6208" spans="1:8">
      <c r="A6208" s="118" t="s">
        <v>1659</v>
      </c>
      <c r="B6208" s="116" t="s">
        <v>1490</v>
      </c>
      <c r="C6208" s="138">
        <v>39056</v>
      </c>
      <c r="D6208" s="139">
        <v>0.44</v>
      </c>
      <c r="E6208" s="118">
        <v>1</v>
      </c>
      <c r="F6208" s="118" t="s">
        <v>1489</v>
      </c>
      <c r="G6208" s="113">
        <f>IF([Data da Aprovação]&lt;&gt;"ESTATUTÁRIO",YEAR([Data da Aprovação]),"")</f>
        <v>2006</v>
      </c>
      <c r="H6208" s="106">
        <f>Tabela9[[#This Row],[Valor do Provento R$]]/Tabela9[[#This Row],[Provento por 1 ou 1000 Ações]]</f>
        <v>0.44</v>
      </c>
    </row>
    <row r="6209" spans="1:8">
      <c r="A6209" s="119" t="s">
        <v>1659</v>
      </c>
      <c r="B6209" s="117" t="s">
        <v>1490</v>
      </c>
      <c r="C6209" s="140">
        <v>39182</v>
      </c>
      <c r="D6209" s="141">
        <v>0.38600000000000001</v>
      </c>
      <c r="E6209" s="119">
        <v>1</v>
      </c>
      <c r="F6209" s="119" t="s">
        <v>1492</v>
      </c>
      <c r="G6209" s="114">
        <f>IF([Data da Aprovação]&lt;&gt;"ESTATUTÁRIO",YEAR([Data da Aprovação]),"")</f>
        <v>2007</v>
      </c>
      <c r="H6209" s="106">
        <f>Tabela9[[#This Row],[Valor do Provento R$]]/Tabela9[[#This Row],[Provento por 1 ou 1000 Ações]]</f>
        <v>0.38600000000000001</v>
      </c>
    </row>
    <row r="6210" spans="1:8">
      <c r="A6210" s="118" t="s">
        <v>1659</v>
      </c>
      <c r="B6210" s="116" t="s">
        <v>1490</v>
      </c>
      <c r="C6210" s="138">
        <v>39430</v>
      </c>
      <c r="D6210" s="139">
        <v>1.056</v>
      </c>
      <c r="E6210" s="118">
        <v>1</v>
      </c>
      <c r="F6210" s="118" t="s">
        <v>1489</v>
      </c>
      <c r="G6210" s="113">
        <f>IF([Data da Aprovação]&lt;&gt;"ESTATUTÁRIO",YEAR([Data da Aprovação]),"")</f>
        <v>2007</v>
      </c>
      <c r="H6210" s="106">
        <f>Tabela9[[#This Row],[Valor do Provento R$]]/Tabela9[[#This Row],[Provento por 1 ou 1000 Ações]]</f>
        <v>1.056</v>
      </c>
    </row>
    <row r="6211" spans="1:8">
      <c r="A6211" s="119" t="s">
        <v>1659</v>
      </c>
      <c r="B6211" s="117" t="s">
        <v>1490</v>
      </c>
      <c r="C6211" s="140">
        <v>39567</v>
      </c>
      <c r="D6211" s="141">
        <v>0.73260000000000003</v>
      </c>
      <c r="E6211" s="119">
        <v>1</v>
      </c>
      <c r="F6211" s="119" t="s">
        <v>1492</v>
      </c>
      <c r="G6211" s="114">
        <f>IF([Data da Aprovação]&lt;&gt;"ESTATUTÁRIO",YEAR([Data da Aprovação]),"")</f>
        <v>2008</v>
      </c>
      <c r="H6211" s="106">
        <f>Tabela9[[#This Row],[Valor do Provento R$]]/Tabela9[[#This Row],[Provento por 1 ou 1000 Ações]]</f>
        <v>0.73260000000000003</v>
      </c>
    </row>
    <row r="6212" spans="1:8">
      <c r="A6212" s="118" t="s">
        <v>1659</v>
      </c>
      <c r="B6212" s="116" t="s">
        <v>1490</v>
      </c>
      <c r="C6212" s="138">
        <v>39673</v>
      </c>
      <c r="D6212" s="139">
        <v>0.41799999999999998</v>
      </c>
      <c r="E6212" s="118">
        <v>1</v>
      </c>
      <c r="F6212" s="118" t="s">
        <v>1489</v>
      </c>
      <c r="G6212" s="113">
        <f>IF([Data da Aprovação]&lt;&gt;"ESTATUTÁRIO",YEAR([Data da Aprovação]),"")</f>
        <v>2008</v>
      </c>
      <c r="H6212" s="106">
        <f>Tabela9[[#This Row],[Valor do Provento R$]]/Tabela9[[#This Row],[Provento por 1 ou 1000 Ações]]</f>
        <v>0.41799999999999998</v>
      </c>
    </row>
    <row r="6213" spans="1:8">
      <c r="A6213" s="119" t="s">
        <v>1659</v>
      </c>
      <c r="B6213" s="117" t="s">
        <v>1490</v>
      </c>
      <c r="C6213" s="140">
        <v>39917</v>
      </c>
      <c r="D6213" s="141">
        <v>0.39579999999999999</v>
      </c>
      <c r="E6213" s="119">
        <v>1</v>
      </c>
      <c r="F6213" s="119" t="s">
        <v>1492</v>
      </c>
      <c r="G6213" s="114">
        <f>IF([Data da Aprovação]&lt;&gt;"ESTATUTÁRIO",YEAR([Data da Aprovação]),"")</f>
        <v>2009</v>
      </c>
      <c r="H6213" s="106">
        <f>Tabela9[[#This Row],[Valor do Provento R$]]/Tabela9[[#This Row],[Provento por 1 ou 1000 Ações]]</f>
        <v>0.39579999999999999</v>
      </c>
    </row>
    <row r="6214" spans="1:8">
      <c r="A6214" s="118" t="s">
        <v>1659</v>
      </c>
      <c r="B6214" s="116" t="s">
        <v>1490</v>
      </c>
      <c r="C6214" s="138">
        <v>40165</v>
      </c>
      <c r="D6214" s="139">
        <v>0.102118341</v>
      </c>
      <c r="E6214" s="118">
        <v>1</v>
      </c>
      <c r="F6214" s="118" t="s">
        <v>1489</v>
      </c>
      <c r="G6214" s="113">
        <f>IF([Data da Aprovação]&lt;&gt;"ESTATUTÁRIO",YEAR([Data da Aprovação]),"")</f>
        <v>2009</v>
      </c>
      <c r="H6214" s="106">
        <f>Tabela9[[#This Row],[Valor do Provento R$]]/Tabela9[[#This Row],[Provento por 1 ou 1000 Ações]]</f>
        <v>0.102118341</v>
      </c>
    </row>
    <row r="6215" spans="1:8">
      <c r="A6215" s="119" t="s">
        <v>1659</v>
      </c>
      <c r="B6215" s="117" t="s">
        <v>1490</v>
      </c>
      <c r="C6215" s="140">
        <v>40291</v>
      </c>
      <c r="D6215" s="141">
        <v>8.9865599999999993E-3</v>
      </c>
      <c r="E6215" s="119">
        <v>1</v>
      </c>
      <c r="F6215" s="119" t="s">
        <v>1492</v>
      </c>
      <c r="G6215" s="114">
        <f>IF([Data da Aprovação]&lt;&gt;"ESTATUTÁRIO",YEAR([Data da Aprovação]),"")</f>
        <v>2010</v>
      </c>
      <c r="H6215" s="106">
        <f>Tabela9[[#This Row],[Valor do Provento R$]]/Tabela9[[#This Row],[Provento por 1 ou 1000 Ações]]</f>
        <v>8.9865599999999993E-3</v>
      </c>
    </row>
    <row r="6216" spans="1:8">
      <c r="A6216" s="118" t="s">
        <v>1659</v>
      </c>
      <c r="B6216" s="116" t="s">
        <v>1490</v>
      </c>
      <c r="C6216" s="138">
        <v>40479</v>
      </c>
      <c r="D6216" s="139">
        <v>0.25665338700000001</v>
      </c>
      <c r="E6216" s="118">
        <v>1</v>
      </c>
      <c r="F6216" s="118" t="s">
        <v>1489</v>
      </c>
      <c r="G6216" s="113">
        <f>IF([Data da Aprovação]&lt;&gt;"ESTATUTÁRIO",YEAR([Data da Aprovação]),"")</f>
        <v>2010</v>
      </c>
      <c r="H6216" s="106">
        <f>Tabela9[[#This Row],[Valor do Provento R$]]/Tabela9[[#This Row],[Provento por 1 ou 1000 Ações]]</f>
        <v>0.25665338700000001</v>
      </c>
    </row>
    <row r="6217" spans="1:8">
      <c r="A6217" s="119" t="s">
        <v>1659</v>
      </c>
      <c r="B6217" s="117" t="s">
        <v>1490</v>
      </c>
      <c r="C6217" s="140">
        <v>40662</v>
      </c>
      <c r="D6217" s="141">
        <v>9.1087793200000003E-2</v>
      </c>
      <c r="E6217" s="119">
        <v>1</v>
      </c>
      <c r="F6217" s="119" t="s">
        <v>1492</v>
      </c>
      <c r="G6217" s="114">
        <f>IF([Data da Aprovação]&lt;&gt;"ESTATUTÁRIO",YEAR([Data da Aprovação]),"")</f>
        <v>2011</v>
      </c>
      <c r="H6217" s="106">
        <f>Tabela9[[#This Row],[Valor do Provento R$]]/Tabela9[[#This Row],[Provento por 1 ou 1000 Ações]]</f>
        <v>9.1087793200000003E-2</v>
      </c>
    </row>
    <row r="6218" spans="1:8">
      <c r="A6218" s="118" t="s">
        <v>1659</v>
      </c>
      <c r="B6218" s="116" t="s">
        <v>1490</v>
      </c>
      <c r="C6218" s="138">
        <v>40870</v>
      </c>
      <c r="D6218" s="139">
        <v>0.25421797400000001</v>
      </c>
      <c r="E6218" s="118">
        <v>1</v>
      </c>
      <c r="F6218" s="118" t="s">
        <v>1489</v>
      </c>
      <c r="G6218" s="113">
        <f>IF([Data da Aprovação]&lt;&gt;"ESTATUTÁRIO",YEAR([Data da Aprovação]),"")</f>
        <v>2011</v>
      </c>
      <c r="H6218" s="106">
        <f>Tabela9[[#This Row],[Valor do Provento R$]]/Tabela9[[#This Row],[Provento por 1 ou 1000 Ações]]</f>
        <v>0.25421797400000001</v>
      </c>
    </row>
    <row r="6219" spans="1:8">
      <c r="A6219" s="119" t="s">
        <v>1659</v>
      </c>
      <c r="B6219" s="117" t="s">
        <v>1490</v>
      </c>
      <c r="C6219" s="140">
        <v>41023</v>
      </c>
      <c r="D6219" s="141">
        <v>1.4403587000000001E-2</v>
      </c>
      <c r="E6219" s="119">
        <v>1</v>
      </c>
      <c r="F6219" s="119" t="s">
        <v>1492</v>
      </c>
      <c r="G6219" s="114">
        <f>IF([Data da Aprovação]&lt;&gt;"ESTATUTÁRIO",YEAR([Data da Aprovação]),"")</f>
        <v>2012</v>
      </c>
      <c r="H6219" s="106">
        <f>Tabela9[[#This Row],[Valor do Provento R$]]/Tabela9[[#This Row],[Provento por 1 ou 1000 Ações]]</f>
        <v>1.4403587000000001E-2</v>
      </c>
    </row>
    <row r="6220" spans="1:8">
      <c r="A6220" s="118" t="s">
        <v>1659</v>
      </c>
      <c r="B6220" s="116" t="s">
        <v>1490</v>
      </c>
      <c r="C6220" s="138">
        <v>41242</v>
      </c>
      <c r="D6220" s="139">
        <v>0.22009258000000001</v>
      </c>
      <c r="E6220" s="118">
        <v>1</v>
      </c>
      <c r="F6220" s="118" t="s">
        <v>1489</v>
      </c>
      <c r="G6220" s="113">
        <f>IF([Data da Aprovação]&lt;&gt;"ESTATUTÁRIO",YEAR([Data da Aprovação]),"")</f>
        <v>2012</v>
      </c>
      <c r="H6220" s="106">
        <f>Tabela9[[#This Row],[Valor do Provento R$]]/Tabela9[[#This Row],[Provento por 1 ou 1000 Ações]]</f>
        <v>0.22009258000000001</v>
      </c>
    </row>
    <row r="6221" spans="1:8">
      <c r="A6221" s="119" t="s">
        <v>1659</v>
      </c>
      <c r="B6221" s="117" t="s">
        <v>1490</v>
      </c>
      <c r="C6221" s="140">
        <v>41388</v>
      </c>
      <c r="D6221" s="141">
        <v>2.236227641E-2</v>
      </c>
      <c r="E6221" s="119">
        <v>1</v>
      </c>
      <c r="F6221" s="119" t="s">
        <v>1492</v>
      </c>
      <c r="G6221" s="114">
        <f>IF([Data da Aprovação]&lt;&gt;"ESTATUTÁRIO",YEAR([Data da Aprovação]),"")</f>
        <v>2013</v>
      </c>
      <c r="H6221" s="106">
        <f>Tabela9[[#This Row],[Valor do Provento R$]]/Tabela9[[#This Row],[Provento por 1 ou 1000 Ações]]</f>
        <v>2.236227641E-2</v>
      </c>
    </row>
    <row r="6222" spans="1:8">
      <c r="A6222" s="118" t="s">
        <v>1659</v>
      </c>
      <c r="B6222" s="116" t="s">
        <v>1490</v>
      </c>
      <c r="C6222" s="138">
        <v>41625</v>
      </c>
      <c r="D6222" s="139">
        <v>0.161692841</v>
      </c>
      <c r="E6222" s="118">
        <v>1</v>
      </c>
      <c r="F6222" s="118" t="s">
        <v>1489</v>
      </c>
      <c r="G6222" s="113">
        <f>IF([Data da Aprovação]&lt;&gt;"ESTATUTÁRIO",YEAR([Data da Aprovação]),"")</f>
        <v>2013</v>
      </c>
      <c r="H6222" s="106">
        <f>Tabela9[[#This Row],[Valor do Provento R$]]/Tabela9[[#This Row],[Provento por 1 ou 1000 Ações]]</f>
        <v>0.161692841</v>
      </c>
    </row>
    <row r="6223" spans="1:8">
      <c r="A6223" s="119" t="s">
        <v>1660</v>
      </c>
      <c r="B6223" s="117" t="s">
        <v>1488</v>
      </c>
      <c r="C6223" s="140">
        <v>38470</v>
      </c>
      <c r="D6223" s="141">
        <v>0.83069999999999999</v>
      </c>
      <c r="E6223" s="119">
        <v>1000</v>
      </c>
      <c r="F6223" s="119" t="s">
        <v>1489</v>
      </c>
      <c r="G6223" s="114">
        <f>IF([Data da Aprovação]&lt;&gt;"ESTATUTÁRIO",YEAR([Data da Aprovação]),"")</f>
        <v>2005</v>
      </c>
      <c r="H6223" s="106">
        <f>Tabela9[[#This Row],[Valor do Provento R$]]/Tabela9[[#This Row],[Provento por 1 ou 1000 Ações]]</f>
        <v>8.3069999999999997E-4</v>
      </c>
    </row>
    <row r="6224" spans="1:8">
      <c r="A6224" s="118" t="s">
        <v>1660</v>
      </c>
      <c r="B6224" s="116" t="s">
        <v>1488</v>
      </c>
      <c r="C6224" s="138">
        <v>38470</v>
      </c>
      <c r="D6224" s="139">
        <v>8.5199999999999998E-2</v>
      </c>
      <c r="E6224" s="118">
        <v>1000</v>
      </c>
      <c r="F6224" s="118" t="s">
        <v>1492</v>
      </c>
      <c r="G6224" s="113">
        <f>IF([Data da Aprovação]&lt;&gt;"ESTATUTÁRIO",YEAR([Data da Aprovação]),"")</f>
        <v>2005</v>
      </c>
      <c r="H6224" s="106">
        <f>Tabela9[[#This Row],[Valor do Provento R$]]/Tabela9[[#This Row],[Provento por 1 ou 1000 Ações]]</f>
        <v>8.5199999999999997E-5</v>
      </c>
    </row>
    <row r="6225" spans="1:8">
      <c r="A6225" s="119" t="s">
        <v>1660</v>
      </c>
      <c r="B6225" s="117" t="s">
        <v>1488</v>
      </c>
      <c r="C6225" s="140">
        <v>38826</v>
      </c>
      <c r="D6225" s="141">
        <v>1.1002000000000001</v>
      </c>
      <c r="E6225" s="119">
        <v>1000</v>
      </c>
      <c r="F6225" s="119" t="s">
        <v>1489</v>
      </c>
      <c r="G6225" s="114">
        <f>IF([Data da Aprovação]&lt;&gt;"ESTATUTÁRIO",YEAR([Data da Aprovação]),"")</f>
        <v>2006</v>
      </c>
      <c r="H6225" s="106">
        <f>Tabela9[[#This Row],[Valor do Provento R$]]/Tabela9[[#This Row],[Provento por 1 ou 1000 Ações]]</f>
        <v>1.1002E-3</v>
      </c>
    </row>
    <row r="6226" spans="1:8">
      <c r="A6226" s="118" t="s">
        <v>1660</v>
      </c>
      <c r="B6226" s="116" t="s">
        <v>1488</v>
      </c>
      <c r="C6226" s="138">
        <v>38826</v>
      </c>
      <c r="D6226" s="139">
        <v>0.36130000000000001</v>
      </c>
      <c r="E6226" s="118">
        <v>1000</v>
      </c>
      <c r="F6226" s="118" t="s">
        <v>1492</v>
      </c>
      <c r="G6226" s="113">
        <f>IF([Data da Aprovação]&lt;&gt;"ESTATUTÁRIO",YEAR([Data da Aprovação]),"")</f>
        <v>2006</v>
      </c>
      <c r="H6226" s="106">
        <f>Tabela9[[#This Row],[Valor do Provento R$]]/Tabela9[[#This Row],[Provento por 1 ou 1000 Ações]]</f>
        <v>3.613E-4</v>
      </c>
    </row>
    <row r="6227" spans="1:8">
      <c r="A6227" s="119" t="s">
        <v>1660</v>
      </c>
      <c r="B6227" s="117" t="s">
        <v>1488</v>
      </c>
      <c r="C6227" s="140">
        <v>39189</v>
      </c>
      <c r="D6227" s="141">
        <v>1.0462</v>
      </c>
      <c r="E6227" s="119">
        <v>1000</v>
      </c>
      <c r="F6227" s="119" t="s">
        <v>1492</v>
      </c>
      <c r="G6227" s="114">
        <f>IF([Data da Aprovação]&lt;&gt;"ESTATUTÁRIO",YEAR([Data da Aprovação]),"")</f>
        <v>2007</v>
      </c>
      <c r="H6227" s="106">
        <f>Tabela9[[#This Row],[Valor do Provento R$]]/Tabela9[[#This Row],[Provento por 1 ou 1000 Ações]]</f>
        <v>1.0462E-3</v>
      </c>
    </row>
    <row r="6228" spans="1:8">
      <c r="A6228" s="118" t="s">
        <v>1660</v>
      </c>
      <c r="B6228" s="116" t="s">
        <v>1488</v>
      </c>
      <c r="C6228" s="138">
        <v>39189</v>
      </c>
      <c r="D6228" s="139">
        <v>0.87229999999999996</v>
      </c>
      <c r="E6228" s="118">
        <v>1000</v>
      </c>
      <c r="F6228" s="118" t="s">
        <v>1489</v>
      </c>
      <c r="G6228" s="113">
        <f>IF([Data da Aprovação]&lt;&gt;"ESTATUTÁRIO",YEAR([Data da Aprovação]),"")</f>
        <v>2007</v>
      </c>
      <c r="H6228" s="106">
        <f>Tabela9[[#This Row],[Valor do Provento R$]]/Tabela9[[#This Row],[Provento por 1 ou 1000 Ações]]</f>
        <v>8.7230000000000001E-4</v>
      </c>
    </row>
    <row r="6229" spans="1:8">
      <c r="A6229" s="119" t="s">
        <v>1660</v>
      </c>
      <c r="B6229" s="117" t="s">
        <v>1488</v>
      </c>
      <c r="C6229" s="140">
        <v>39562</v>
      </c>
      <c r="D6229" s="141">
        <v>1.1573</v>
      </c>
      <c r="E6229" s="119">
        <v>1</v>
      </c>
      <c r="F6229" s="119" t="s">
        <v>1492</v>
      </c>
      <c r="G6229" s="114">
        <f>IF([Data da Aprovação]&lt;&gt;"ESTATUTÁRIO",YEAR([Data da Aprovação]),"")</f>
        <v>2008</v>
      </c>
      <c r="H6229" s="106">
        <f>Tabela9[[#This Row],[Valor do Provento R$]]/Tabela9[[#This Row],[Provento por 1 ou 1000 Ações]]</f>
        <v>1.1573</v>
      </c>
    </row>
    <row r="6230" spans="1:8">
      <c r="A6230" s="118" t="s">
        <v>1660</v>
      </c>
      <c r="B6230" s="116" t="s">
        <v>1488</v>
      </c>
      <c r="C6230" s="138">
        <v>39562</v>
      </c>
      <c r="D6230" s="139">
        <v>1.3386</v>
      </c>
      <c r="E6230" s="118">
        <v>1</v>
      </c>
      <c r="F6230" s="118" t="s">
        <v>1489</v>
      </c>
      <c r="G6230" s="113">
        <f>IF([Data da Aprovação]&lt;&gt;"ESTATUTÁRIO",YEAR([Data da Aprovação]),"")</f>
        <v>2008</v>
      </c>
      <c r="H6230" s="106">
        <f>Tabela9[[#This Row],[Valor do Provento R$]]/Tabela9[[#This Row],[Provento por 1 ou 1000 Ações]]</f>
        <v>1.3386</v>
      </c>
    </row>
    <row r="6231" spans="1:8">
      <c r="A6231" s="119" t="s">
        <v>1660</v>
      </c>
      <c r="B6231" s="117" t="s">
        <v>1488</v>
      </c>
      <c r="C6231" s="140">
        <v>39931</v>
      </c>
      <c r="D6231" s="141">
        <v>0.96004290000000003</v>
      </c>
      <c r="E6231" s="119">
        <v>1</v>
      </c>
      <c r="F6231" s="119" t="s">
        <v>1489</v>
      </c>
      <c r="G6231" s="114">
        <f>IF([Data da Aprovação]&lt;&gt;"ESTATUTÁRIO",YEAR([Data da Aprovação]),"")</f>
        <v>2009</v>
      </c>
      <c r="H6231" s="106">
        <f>Tabela9[[#This Row],[Valor do Provento R$]]/Tabela9[[#This Row],[Provento por 1 ou 1000 Ações]]</f>
        <v>0.96004290000000003</v>
      </c>
    </row>
    <row r="6232" spans="1:8">
      <c r="A6232" s="118" t="s">
        <v>1660</v>
      </c>
      <c r="B6232" s="116" t="s">
        <v>1488</v>
      </c>
      <c r="C6232" s="138">
        <v>40274</v>
      </c>
      <c r="D6232" s="139">
        <v>1.24</v>
      </c>
      <c r="E6232" s="118">
        <v>1</v>
      </c>
      <c r="F6232" s="118" t="s">
        <v>1489</v>
      </c>
      <c r="G6232" s="113">
        <f>IF([Data da Aprovação]&lt;&gt;"ESTATUTÁRIO",YEAR([Data da Aprovação]),"")</f>
        <v>2010</v>
      </c>
      <c r="H6232" s="106">
        <f>Tabela9[[#This Row],[Valor do Provento R$]]/Tabela9[[#This Row],[Provento por 1 ou 1000 Ações]]</f>
        <v>1.24</v>
      </c>
    </row>
    <row r="6233" spans="1:8">
      <c r="A6233" s="119" t="s">
        <v>1660</v>
      </c>
      <c r="B6233" s="117" t="s">
        <v>1488</v>
      </c>
      <c r="C6233" s="140">
        <v>40661</v>
      </c>
      <c r="D6233" s="141">
        <v>2.37</v>
      </c>
      <c r="E6233" s="119">
        <v>1</v>
      </c>
      <c r="F6233" s="119" t="s">
        <v>1489</v>
      </c>
      <c r="G6233" s="114">
        <f>IF([Data da Aprovação]&lt;&gt;"ESTATUTÁRIO",YEAR([Data da Aprovação]),"")</f>
        <v>2011</v>
      </c>
      <c r="H6233" s="106">
        <f>Tabela9[[#This Row],[Valor do Provento R$]]/Tabela9[[#This Row],[Provento por 1 ou 1000 Ações]]</f>
        <v>2.37</v>
      </c>
    </row>
    <row r="6234" spans="1:8">
      <c r="A6234" s="118" t="s">
        <v>1660</v>
      </c>
      <c r="B6234" s="116" t="s">
        <v>1488</v>
      </c>
      <c r="C6234" s="138">
        <v>40863</v>
      </c>
      <c r="D6234" s="139">
        <v>2.54</v>
      </c>
      <c r="E6234" s="118">
        <v>1</v>
      </c>
      <c r="F6234" s="118" t="s">
        <v>1489</v>
      </c>
      <c r="G6234" s="113">
        <f>IF([Data da Aprovação]&lt;&gt;"ESTATUTÁRIO",YEAR([Data da Aprovação]),"")</f>
        <v>2011</v>
      </c>
      <c r="H6234" s="106">
        <f>Tabela9[[#This Row],[Valor do Provento R$]]/Tabela9[[#This Row],[Provento por 1 ou 1000 Ações]]</f>
        <v>2.54</v>
      </c>
    </row>
    <row r="6235" spans="1:8">
      <c r="A6235" s="119" t="s">
        <v>1660</v>
      </c>
      <c r="B6235" s="117" t="s">
        <v>1488</v>
      </c>
      <c r="C6235" s="140">
        <v>41208</v>
      </c>
      <c r="D6235" s="141">
        <v>2.2516669999999999</v>
      </c>
      <c r="E6235" s="119">
        <v>1</v>
      </c>
      <c r="F6235" s="119" t="s">
        <v>1489</v>
      </c>
      <c r="G6235" s="114">
        <f>IF([Data da Aprovação]&lt;&gt;"ESTATUTÁRIO",YEAR([Data da Aprovação]),"")</f>
        <v>2012</v>
      </c>
      <c r="H6235" s="106">
        <f>Tabela9[[#This Row],[Valor do Provento R$]]/Tabela9[[#This Row],[Provento por 1 ou 1000 Ações]]</f>
        <v>2.2516669999999999</v>
      </c>
    </row>
    <row r="6236" spans="1:8">
      <c r="A6236" s="118" t="s">
        <v>1660</v>
      </c>
      <c r="B6236" s="116" t="s">
        <v>1488</v>
      </c>
      <c r="C6236" s="138">
        <v>41619</v>
      </c>
      <c r="D6236" s="139">
        <v>1.545382</v>
      </c>
      <c r="E6236" s="118">
        <v>1</v>
      </c>
      <c r="F6236" s="118" t="s">
        <v>1489</v>
      </c>
      <c r="G6236" s="113">
        <f>IF([Data da Aprovação]&lt;&gt;"ESTATUTÁRIO",YEAR([Data da Aprovação]),"")</f>
        <v>2013</v>
      </c>
      <c r="H6236" s="106">
        <f>Tabela9[[#This Row],[Valor do Provento R$]]/Tabela9[[#This Row],[Provento por 1 ou 1000 Ações]]</f>
        <v>1.545382</v>
      </c>
    </row>
    <row r="6237" spans="1:8">
      <c r="A6237" s="119" t="s">
        <v>1660</v>
      </c>
      <c r="B6237" s="117" t="s">
        <v>1490</v>
      </c>
      <c r="C6237" s="140">
        <v>35185</v>
      </c>
      <c r="D6237" s="141">
        <v>0.91</v>
      </c>
      <c r="E6237" s="119">
        <v>1000</v>
      </c>
      <c r="F6237" s="119" t="s">
        <v>1492</v>
      </c>
      <c r="G6237" s="114">
        <f>IF([Data da Aprovação]&lt;&gt;"ESTATUTÁRIO",YEAR([Data da Aprovação]),"")</f>
        <v>1996</v>
      </c>
      <c r="H6237" s="106">
        <f>Tabela9[[#This Row],[Valor do Provento R$]]/Tabela9[[#This Row],[Provento por 1 ou 1000 Ações]]</f>
        <v>9.1E-4</v>
      </c>
    </row>
    <row r="6238" spans="1:8">
      <c r="A6238" s="118" t="s">
        <v>1660</v>
      </c>
      <c r="B6238" s="116" t="s">
        <v>1490</v>
      </c>
      <c r="C6238" s="138">
        <v>35555</v>
      </c>
      <c r="D6238" s="139">
        <v>0.7419</v>
      </c>
      <c r="E6238" s="118">
        <v>1000</v>
      </c>
      <c r="F6238" s="118" t="s">
        <v>1492</v>
      </c>
      <c r="G6238" s="113">
        <f>IF([Data da Aprovação]&lt;&gt;"ESTATUTÁRIO",YEAR([Data da Aprovação]),"")</f>
        <v>1997</v>
      </c>
      <c r="H6238" s="106">
        <f>Tabela9[[#This Row],[Valor do Provento R$]]/Tabela9[[#This Row],[Provento por 1 ou 1000 Ações]]</f>
        <v>7.4189999999999998E-4</v>
      </c>
    </row>
    <row r="6239" spans="1:8">
      <c r="A6239" s="119" t="s">
        <v>1660</v>
      </c>
      <c r="B6239" s="117" t="s">
        <v>1490</v>
      </c>
      <c r="C6239" s="140">
        <v>35915</v>
      </c>
      <c r="D6239" s="141">
        <v>0.73399999999999999</v>
      </c>
      <c r="E6239" s="119">
        <v>1000</v>
      </c>
      <c r="F6239" s="119" t="s">
        <v>1492</v>
      </c>
      <c r="G6239" s="114">
        <f>IF([Data da Aprovação]&lt;&gt;"ESTATUTÁRIO",YEAR([Data da Aprovação]),"")</f>
        <v>1998</v>
      </c>
      <c r="H6239" s="106">
        <f>Tabela9[[#This Row],[Valor do Provento R$]]/Tabela9[[#This Row],[Provento por 1 ou 1000 Ações]]</f>
        <v>7.3399999999999995E-4</v>
      </c>
    </row>
    <row r="6240" spans="1:8">
      <c r="A6240" s="118" t="s">
        <v>1660</v>
      </c>
      <c r="B6240" s="116" t="s">
        <v>1490</v>
      </c>
      <c r="C6240" s="138">
        <v>36285</v>
      </c>
      <c r="D6240" s="139">
        <v>0.1069</v>
      </c>
      <c r="E6240" s="118">
        <v>1000</v>
      </c>
      <c r="F6240" s="118" t="s">
        <v>1492</v>
      </c>
      <c r="G6240" s="113">
        <f>IF([Data da Aprovação]&lt;&gt;"ESTATUTÁRIO",YEAR([Data da Aprovação]),"")</f>
        <v>1999</v>
      </c>
      <c r="H6240" s="106">
        <f>Tabela9[[#This Row],[Valor do Provento R$]]/Tabela9[[#This Row],[Provento por 1 ou 1000 Ações]]</f>
        <v>1.069E-4</v>
      </c>
    </row>
    <row r="6241" spans="1:8">
      <c r="A6241" s="119" t="s">
        <v>1660</v>
      </c>
      <c r="B6241" s="117" t="s">
        <v>1490</v>
      </c>
      <c r="C6241" s="140">
        <v>36997</v>
      </c>
      <c r="D6241" s="141">
        <v>0.41099999999999998</v>
      </c>
      <c r="E6241" s="119">
        <v>1000</v>
      </c>
      <c r="F6241" s="119" t="s">
        <v>1492</v>
      </c>
      <c r="G6241" s="114">
        <f>IF([Data da Aprovação]&lt;&gt;"ESTATUTÁRIO",YEAR([Data da Aprovação]),"")</f>
        <v>2001</v>
      </c>
      <c r="H6241" s="106">
        <f>Tabela9[[#This Row],[Valor do Provento R$]]/Tabela9[[#This Row],[Provento por 1 ou 1000 Ações]]</f>
        <v>4.1099999999999996E-4</v>
      </c>
    </row>
    <row r="6242" spans="1:8">
      <c r="A6242" s="118" t="s">
        <v>1660</v>
      </c>
      <c r="B6242" s="116" t="s">
        <v>1490</v>
      </c>
      <c r="C6242" s="138">
        <v>37376</v>
      </c>
      <c r="D6242" s="139">
        <v>0.47699999999999998</v>
      </c>
      <c r="E6242" s="118">
        <v>1000</v>
      </c>
      <c r="F6242" s="118" t="s">
        <v>1492</v>
      </c>
      <c r="G6242" s="113">
        <f>IF([Data da Aprovação]&lt;&gt;"ESTATUTÁRIO",YEAR([Data da Aprovação]),"")</f>
        <v>2002</v>
      </c>
      <c r="H6242" s="106">
        <f>Tabela9[[#This Row],[Valor do Provento R$]]/Tabela9[[#This Row],[Provento por 1 ou 1000 Ações]]</f>
        <v>4.7699999999999999E-4</v>
      </c>
    </row>
    <row r="6243" spans="1:8">
      <c r="A6243" s="119" t="s">
        <v>1660</v>
      </c>
      <c r="B6243" s="117" t="s">
        <v>1490</v>
      </c>
      <c r="C6243" s="140">
        <v>37376</v>
      </c>
      <c r="D6243" s="141">
        <v>0.01</v>
      </c>
      <c r="E6243" s="119">
        <v>1000</v>
      </c>
      <c r="F6243" s="119" t="s">
        <v>1496</v>
      </c>
      <c r="G6243" s="114">
        <f>IF([Data da Aprovação]&lt;&gt;"ESTATUTÁRIO",YEAR([Data da Aprovação]),"")</f>
        <v>2002</v>
      </c>
      <c r="H6243" s="106">
        <f>Tabela9[[#This Row],[Valor do Provento R$]]/Tabela9[[#This Row],[Provento por 1 ou 1000 Ações]]</f>
        <v>1.0000000000000001E-5</v>
      </c>
    </row>
    <row r="6244" spans="1:8">
      <c r="A6244" s="118" t="s">
        <v>1660</v>
      </c>
      <c r="B6244" s="116" t="s">
        <v>1490</v>
      </c>
      <c r="C6244" s="138">
        <v>37735</v>
      </c>
      <c r="D6244" s="139">
        <v>0.76400000000000001</v>
      </c>
      <c r="E6244" s="118">
        <v>1000</v>
      </c>
      <c r="F6244" s="118" t="s">
        <v>1492</v>
      </c>
      <c r="G6244" s="113">
        <f>IF([Data da Aprovação]&lt;&gt;"ESTATUTÁRIO",YEAR([Data da Aprovação]),"")</f>
        <v>2003</v>
      </c>
      <c r="H6244" s="106">
        <f>Tabela9[[#This Row],[Valor do Provento R$]]/Tabela9[[#This Row],[Provento por 1 ou 1000 Ações]]</f>
        <v>7.6400000000000003E-4</v>
      </c>
    </row>
    <row r="6245" spans="1:8">
      <c r="A6245" s="119" t="s">
        <v>1660</v>
      </c>
      <c r="B6245" s="117" t="s">
        <v>1490</v>
      </c>
      <c r="C6245" s="140">
        <v>37735</v>
      </c>
      <c r="D6245" s="141">
        <v>3.5999999999999997E-2</v>
      </c>
      <c r="E6245" s="119">
        <v>1000</v>
      </c>
      <c r="F6245" s="119" t="s">
        <v>1496</v>
      </c>
      <c r="G6245" s="114">
        <f>IF([Data da Aprovação]&lt;&gt;"ESTATUTÁRIO",YEAR([Data da Aprovação]),"")</f>
        <v>2003</v>
      </c>
      <c r="H6245" s="106">
        <f>Tabela9[[#This Row],[Valor do Provento R$]]/Tabela9[[#This Row],[Provento por 1 ou 1000 Ações]]</f>
        <v>3.5999999999999994E-5</v>
      </c>
    </row>
    <row r="6246" spans="1:8">
      <c r="A6246" s="118" t="s">
        <v>1660</v>
      </c>
      <c r="B6246" s="116" t="s">
        <v>1490</v>
      </c>
      <c r="C6246" s="138">
        <v>38103</v>
      </c>
      <c r="D6246" s="139">
        <v>0.77500000000000002</v>
      </c>
      <c r="E6246" s="118">
        <v>1000</v>
      </c>
      <c r="F6246" s="118" t="s">
        <v>1492</v>
      </c>
      <c r="G6246" s="113">
        <f>IF([Data da Aprovação]&lt;&gt;"ESTATUTÁRIO",YEAR([Data da Aprovação]),"")</f>
        <v>2004</v>
      </c>
      <c r="H6246" s="106">
        <f>Tabela9[[#This Row],[Valor do Provento R$]]/Tabela9[[#This Row],[Provento por 1 ou 1000 Ações]]</f>
        <v>7.7499999999999997E-4</v>
      </c>
    </row>
    <row r="6247" spans="1:8">
      <c r="A6247" s="119" t="s">
        <v>1660</v>
      </c>
      <c r="B6247" s="117" t="s">
        <v>1490</v>
      </c>
      <c r="C6247" s="140">
        <v>38103</v>
      </c>
      <c r="D6247" s="141">
        <v>1E-3</v>
      </c>
      <c r="E6247" s="119">
        <v>1000</v>
      </c>
      <c r="F6247" s="119" t="s">
        <v>1496</v>
      </c>
      <c r="G6247" s="114">
        <f>IF([Data da Aprovação]&lt;&gt;"ESTATUTÁRIO",YEAR([Data da Aprovação]),"")</f>
        <v>2004</v>
      </c>
      <c r="H6247" s="106">
        <f>Tabela9[[#This Row],[Valor do Provento R$]]/Tabela9[[#This Row],[Provento por 1 ou 1000 Ações]]</f>
        <v>9.9999999999999995E-7</v>
      </c>
    </row>
    <row r="6248" spans="1:8">
      <c r="A6248" s="118" t="s">
        <v>1660</v>
      </c>
      <c r="B6248" s="116" t="s">
        <v>1490</v>
      </c>
      <c r="C6248" s="138">
        <v>38470</v>
      </c>
      <c r="D6248" s="139">
        <v>0.91369999999999996</v>
      </c>
      <c r="E6248" s="118">
        <v>1000</v>
      </c>
      <c r="F6248" s="118" t="s">
        <v>1489</v>
      </c>
      <c r="G6248" s="113">
        <f>IF([Data da Aprovação]&lt;&gt;"ESTATUTÁRIO",YEAR([Data da Aprovação]),"")</f>
        <v>2005</v>
      </c>
      <c r="H6248" s="106">
        <f>Tabela9[[#This Row],[Valor do Provento R$]]/Tabela9[[#This Row],[Provento por 1 ou 1000 Ações]]</f>
        <v>9.1369999999999993E-4</v>
      </c>
    </row>
    <row r="6249" spans="1:8">
      <c r="A6249" s="119" t="s">
        <v>1660</v>
      </c>
      <c r="B6249" s="117" t="s">
        <v>1490</v>
      </c>
      <c r="C6249" s="140">
        <v>38470</v>
      </c>
      <c r="D6249" s="141">
        <v>9.3700000000000006E-2</v>
      </c>
      <c r="E6249" s="119">
        <v>1000</v>
      </c>
      <c r="F6249" s="119" t="s">
        <v>1492</v>
      </c>
      <c r="G6249" s="114">
        <f>IF([Data da Aprovação]&lt;&gt;"ESTATUTÁRIO",YEAR([Data da Aprovação]),"")</f>
        <v>2005</v>
      </c>
      <c r="H6249" s="106">
        <f>Tabela9[[#This Row],[Valor do Provento R$]]/Tabela9[[#This Row],[Provento por 1 ou 1000 Ações]]</f>
        <v>9.3700000000000001E-5</v>
      </c>
    </row>
    <row r="6250" spans="1:8">
      <c r="A6250" s="118" t="s">
        <v>1660</v>
      </c>
      <c r="B6250" s="116" t="s">
        <v>1490</v>
      </c>
      <c r="C6250" s="138">
        <v>38470</v>
      </c>
      <c r="D6250" s="139">
        <v>0.23899999999999999</v>
      </c>
      <c r="E6250" s="118">
        <v>1000</v>
      </c>
      <c r="F6250" s="118" t="s">
        <v>1492</v>
      </c>
      <c r="G6250" s="113">
        <f>IF([Data da Aprovação]&lt;&gt;"ESTATUTÁRIO",YEAR([Data da Aprovação]),"")</f>
        <v>2005</v>
      </c>
      <c r="H6250" s="106">
        <f>Tabela9[[#This Row],[Valor do Provento R$]]/Tabela9[[#This Row],[Provento por 1 ou 1000 Ações]]</f>
        <v>2.3899999999999998E-4</v>
      </c>
    </row>
    <row r="6251" spans="1:8">
      <c r="A6251" s="119" t="s">
        <v>1660</v>
      </c>
      <c r="B6251" s="117" t="s">
        <v>1490</v>
      </c>
      <c r="C6251" s="140">
        <v>38470</v>
      </c>
      <c r="D6251" s="141">
        <v>0.311</v>
      </c>
      <c r="E6251" s="119">
        <v>1000</v>
      </c>
      <c r="F6251" s="119" t="s">
        <v>1492</v>
      </c>
      <c r="G6251" s="114">
        <f>IF([Data da Aprovação]&lt;&gt;"ESTATUTÁRIO",YEAR([Data da Aprovação]),"")</f>
        <v>2005</v>
      </c>
      <c r="H6251" s="106">
        <f>Tabela9[[#This Row],[Valor do Provento R$]]/Tabela9[[#This Row],[Provento por 1 ou 1000 Ações]]</f>
        <v>3.1100000000000002E-4</v>
      </c>
    </row>
    <row r="6252" spans="1:8">
      <c r="A6252" s="118" t="s">
        <v>1660</v>
      </c>
      <c r="B6252" s="116" t="s">
        <v>1490</v>
      </c>
      <c r="C6252" s="138">
        <v>38470</v>
      </c>
      <c r="D6252" s="139">
        <v>0.71599999999999997</v>
      </c>
      <c r="E6252" s="118">
        <v>1000</v>
      </c>
      <c r="F6252" s="118" t="s">
        <v>1492</v>
      </c>
      <c r="G6252" s="113">
        <f>IF([Data da Aprovação]&lt;&gt;"ESTATUTÁRIO",YEAR([Data da Aprovação]),"")</f>
        <v>2005</v>
      </c>
      <c r="H6252" s="106">
        <f>Tabela9[[#This Row],[Valor do Provento R$]]/Tabela9[[#This Row],[Provento por 1 ou 1000 Ações]]</f>
        <v>7.1599999999999995E-4</v>
      </c>
    </row>
    <row r="6253" spans="1:8">
      <c r="A6253" s="119" t="s">
        <v>1660</v>
      </c>
      <c r="B6253" s="117" t="s">
        <v>1490</v>
      </c>
      <c r="C6253" s="140">
        <v>38470</v>
      </c>
      <c r="D6253" s="141">
        <v>0.61199999999999999</v>
      </c>
      <c r="E6253" s="119">
        <v>1000</v>
      </c>
      <c r="F6253" s="119" t="s">
        <v>1492</v>
      </c>
      <c r="G6253" s="114">
        <f>IF([Data da Aprovação]&lt;&gt;"ESTATUTÁRIO",YEAR([Data da Aprovação]),"")</f>
        <v>2005</v>
      </c>
      <c r="H6253" s="106">
        <f>Tabela9[[#This Row],[Valor do Provento R$]]/Tabela9[[#This Row],[Provento por 1 ou 1000 Ações]]</f>
        <v>6.1200000000000002E-4</v>
      </c>
    </row>
    <row r="6254" spans="1:8">
      <c r="A6254" s="118" t="s">
        <v>1660</v>
      </c>
      <c r="B6254" s="116" t="s">
        <v>1490</v>
      </c>
      <c r="C6254" s="138">
        <v>38470</v>
      </c>
      <c r="D6254" s="139">
        <v>0.71599999999999997</v>
      </c>
      <c r="E6254" s="118">
        <v>1000</v>
      </c>
      <c r="F6254" s="118" t="s">
        <v>1492</v>
      </c>
      <c r="G6254" s="113">
        <f>IF([Data da Aprovação]&lt;&gt;"ESTATUTÁRIO",YEAR([Data da Aprovação]),"")</f>
        <v>2005</v>
      </c>
      <c r="H6254" s="106">
        <f>Tabela9[[#This Row],[Valor do Provento R$]]/Tabela9[[#This Row],[Provento por 1 ou 1000 Ações]]</f>
        <v>7.1599999999999995E-4</v>
      </c>
    </row>
    <row r="6255" spans="1:8">
      <c r="A6255" s="119" t="s">
        <v>1660</v>
      </c>
      <c r="B6255" s="117" t="s">
        <v>1490</v>
      </c>
      <c r="C6255" s="140">
        <v>38826</v>
      </c>
      <c r="D6255" s="141">
        <v>1.2102999999999999</v>
      </c>
      <c r="E6255" s="119">
        <v>1000</v>
      </c>
      <c r="F6255" s="119" t="s">
        <v>1489</v>
      </c>
      <c r="G6255" s="114">
        <f>IF([Data da Aprovação]&lt;&gt;"ESTATUTÁRIO",YEAR([Data da Aprovação]),"")</f>
        <v>2006</v>
      </c>
      <c r="H6255" s="106">
        <f>Tabela9[[#This Row],[Valor do Provento R$]]/Tabela9[[#This Row],[Provento por 1 ou 1000 Ações]]</f>
        <v>1.2102999999999999E-3</v>
      </c>
    </row>
    <row r="6256" spans="1:8">
      <c r="A6256" s="118" t="s">
        <v>1660</v>
      </c>
      <c r="B6256" s="116" t="s">
        <v>1490</v>
      </c>
      <c r="C6256" s="138">
        <v>38826</v>
      </c>
      <c r="D6256" s="139">
        <v>0.39750000000000002</v>
      </c>
      <c r="E6256" s="118">
        <v>1000</v>
      </c>
      <c r="F6256" s="118" t="s">
        <v>1492</v>
      </c>
      <c r="G6256" s="113">
        <f>IF([Data da Aprovação]&lt;&gt;"ESTATUTÁRIO",YEAR([Data da Aprovação]),"")</f>
        <v>2006</v>
      </c>
      <c r="H6256" s="106">
        <f>Tabela9[[#This Row],[Valor do Provento R$]]/Tabela9[[#This Row],[Provento por 1 ou 1000 Ações]]</f>
        <v>3.9750000000000001E-4</v>
      </c>
    </row>
    <row r="6257" spans="1:8">
      <c r="A6257" s="119" t="s">
        <v>1660</v>
      </c>
      <c r="B6257" s="117" t="s">
        <v>1490</v>
      </c>
      <c r="C6257" s="140">
        <v>39189</v>
      </c>
      <c r="D6257" s="141">
        <v>1.1509</v>
      </c>
      <c r="E6257" s="119">
        <v>1000</v>
      </c>
      <c r="F6257" s="119" t="s">
        <v>1492</v>
      </c>
      <c r="G6257" s="114">
        <f>IF([Data da Aprovação]&lt;&gt;"ESTATUTÁRIO",YEAR([Data da Aprovação]),"")</f>
        <v>2007</v>
      </c>
      <c r="H6257" s="106">
        <f>Tabela9[[#This Row],[Valor do Provento R$]]/Tabela9[[#This Row],[Provento por 1 ou 1000 Ações]]</f>
        <v>1.1509000000000001E-3</v>
      </c>
    </row>
    <row r="6258" spans="1:8">
      <c r="A6258" s="118" t="s">
        <v>1660</v>
      </c>
      <c r="B6258" s="116" t="s">
        <v>1490</v>
      </c>
      <c r="C6258" s="138">
        <v>39189</v>
      </c>
      <c r="D6258" s="139">
        <v>0.95960000000000001</v>
      </c>
      <c r="E6258" s="118">
        <v>1000</v>
      </c>
      <c r="F6258" s="118" t="s">
        <v>1489</v>
      </c>
      <c r="G6258" s="113">
        <f>IF([Data da Aprovação]&lt;&gt;"ESTATUTÁRIO",YEAR([Data da Aprovação]),"")</f>
        <v>2007</v>
      </c>
      <c r="H6258" s="106">
        <f>Tabela9[[#This Row],[Valor do Provento R$]]/Tabela9[[#This Row],[Provento por 1 ou 1000 Ações]]</f>
        <v>9.5960000000000001E-4</v>
      </c>
    </row>
    <row r="6259" spans="1:8">
      <c r="A6259" s="119" t="s">
        <v>1660</v>
      </c>
      <c r="B6259" s="117" t="s">
        <v>1490</v>
      </c>
      <c r="C6259" s="140">
        <v>39562</v>
      </c>
      <c r="D6259" s="141">
        <v>1.2730999999999999</v>
      </c>
      <c r="E6259" s="119">
        <v>1</v>
      </c>
      <c r="F6259" s="119" t="s">
        <v>1492</v>
      </c>
      <c r="G6259" s="114">
        <f>IF([Data da Aprovação]&lt;&gt;"ESTATUTÁRIO",YEAR([Data da Aprovação]),"")</f>
        <v>2008</v>
      </c>
      <c r="H6259" s="106">
        <f>Tabela9[[#This Row],[Valor do Provento R$]]/Tabela9[[#This Row],[Provento por 1 ou 1000 Ações]]</f>
        <v>1.2730999999999999</v>
      </c>
    </row>
    <row r="6260" spans="1:8">
      <c r="A6260" s="118" t="s">
        <v>1660</v>
      </c>
      <c r="B6260" s="116" t="s">
        <v>1490</v>
      </c>
      <c r="C6260" s="138">
        <v>39562</v>
      </c>
      <c r="D6260" s="139">
        <v>1.4723999999999999</v>
      </c>
      <c r="E6260" s="118">
        <v>1</v>
      </c>
      <c r="F6260" s="118" t="s">
        <v>1489</v>
      </c>
      <c r="G6260" s="113">
        <f>IF([Data da Aprovação]&lt;&gt;"ESTATUTÁRIO",YEAR([Data da Aprovação]),"")</f>
        <v>2008</v>
      </c>
      <c r="H6260" s="106">
        <f>Tabela9[[#This Row],[Valor do Provento R$]]/Tabela9[[#This Row],[Provento por 1 ou 1000 Ações]]</f>
        <v>1.4723999999999999</v>
      </c>
    </row>
    <row r="6261" spans="1:8">
      <c r="A6261" s="119" t="s">
        <v>1660</v>
      </c>
      <c r="B6261" s="117" t="s">
        <v>1490</v>
      </c>
      <c r="C6261" s="140">
        <v>39931</v>
      </c>
      <c r="D6261" s="141">
        <v>1.2784933000000001</v>
      </c>
      <c r="E6261" s="119">
        <v>1</v>
      </c>
      <c r="F6261" s="119" t="s">
        <v>1489</v>
      </c>
      <c r="G6261" s="114">
        <f>IF([Data da Aprovação]&lt;&gt;"ESTATUTÁRIO",YEAR([Data da Aprovação]),"")</f>
        <v>2009</v>
      </c>
      <c r="H6261" s="106">
        <f>Tabela9[[#This Row],[Valor do Provento R$]]/Tabela9[[#This Row],[Provento por 1 ou 1000 Ações]]</f>
        <v>1.2784933000000001</v>
      </c>
    </row>
    <row r="6262" spans="1:8">
      <c r="A6262" s="118" t="s">
        <v>1660</v>
      </c>
      <c r="B6262" s="116" t="s">
        <v>1490</v>
      </c>
      <c r="C6262" s="138">
        <v>39931</v>
      </c>
      <c r="D6262" s="139">
        <v>0.42150670000000001</v>
      </c>
      <c r="E6262" s="118">
        <v>1</v>
      </c>
      <c r="F6262" s="118" t="s">
        <v>1492</v>
      </c>
      <c r="G6262" s="113">
        <f>IF([Data da Aprovação]&lt;&gt;"ESTATUTÁRIO",YEAR([Data da Aprovação]),"")</f>
        <v>2009</v>
      </c>
      <c r="H6262" s="106">
        <f>Tabela9[[#This Row],[Valor do Provento R$]]/Tabela9[[#This Row],[Provento por 1 ou 1000 Ações]]</f>
        <v>0.42150670000000001</v>
      </c>
    </row>
    <row r="6263" spans="1:8">
      <c r="A6263" s="119" t="s">
        <v>1660</v>
      </c>
      <c r="B6263" s="117" t="s">
        <v>1490</v>
      </c>
      <c r="C6263" s="140">
        <v>40274</v>
      </c>
      <c r="D6263" s="141">
        <v>2.61</v>
      </c>
      <c r="E6263" s="119">
        <v>1</v>
      </c>
      <c r="F6263" s="119" t="s">
        <v>1489</v>
      </c>
      <c r="G6263" s="114">
        <f>IF([Data da Aprovação]&lt;&gt;"ESTATUTÁRIO",YEAR([Data da Aprovação]),"")</f>
        <v>2010</v>
      </c>
      <c r="H6263" s="106">
        <f>Tabela9[[#This Row],[Valor do Provento R$]]/Tabela9[[#This Row],[Provento por 1 ou 1000 Ações]]</f>
        <v>2.61</v>
      </c>
    </row>
    <row r="6264" spans="1:8">
      <c r="A6264" s="118" t="s">
        <v>1660</v>
      </c>
      <c r="B6264" s="116" t="s">
        <v>1490</v>
      </c>
      <c r="C6264" s="138">
        <v>40661</v>
      </c>
      <c r="D6264" s="139">
        <v>2.37</v>
      </c>
      <c r="E6264" s="118">
        <v>1</v>
      </c>
      <c r="F6264" s="118" t="s">
        <v>1489</v>
      </c>
      <c r="G6264" s="113">
        <f>IF([Data da Aprovação]&lt;&gt;"ESTATUTÁRIO",YEAR([Data da Aprovação]),"")</f>
        <v>2011</v>
      </c>
      <c r="H6264" s="106">
        <f>Tabela9[[#This Row],[Valor do Provento R$]]/Tabela9[[#This Row],[Provento por 1 ou 1000 Ações]]</f>
        <v>2.37</v>
      </c>
    </row>
    <row r="6265" spans="1:8">
      <c r="A6265" s="119" t="s">
        <v>1660</v>
      </c>
      <c r="B6265" s="117" t="s">
        <v>1490</v>
      </c>
      <c r="C6265" s="140">
        <v>40661</v>
      </c>
      <c r="D6265" s="141">
        <v>0.24399999999999999</v>
      </c>
      <c r="E6265" s="119">
        <v>1</v>
      </c>
      <c r="F6265" s="119" t="s">
        <v>1492</v>
      </c>
      <c r="G6265" s="114">
        <f>IF([Data da Aprovação]&lt;&gt;"ESTATUTÁRIO",YEAR([Data da Aprovação]),"")</f>
        <v>2011</v>
      </c>
      <c r="H6265" s="106">
        <f>Tabela9[[#This Row],[Valor do Provento R$]]/Tabela9[[#This Row],[Provento por 1 ou 1000 Ações]]</f>
        <v>0.24399999999999999</v>
      </c>
    </row>
    <row r="6266" spans="1:8">
      <c r="A6266" s="118" t="s">
        <v>1660</v>
      </c>
      <c r="B6266" s="116" t="s">
        <v>1490</v>
      </c>
      <c r="C6266" s="138">
        <v>40863</v>
      </c>
      <c r="D6266" s="139">
        <v>2.54</v>
      </c>
      <c r="E6266" s="118">
        <v>1</v>
      </c>
      <c r="F6266" s="118" t="s">
        <v>1489</v>
      </c>
      <c r="G6266" s="113">
        <f>IF([Data da Aprovação]&lt;&gt;"ESTATUTÁRIO",YEAR([Data da Aprovação]),"")</f>
        <v>2011</v>
      </c>
      <c r="H6266" s="106">
        <f>Tabela9[[#This Row],[Valor do Provento R$]]/Tabela9[[#This Row],[Provento por 1 ou 1000 Ações]]</f>
        <v>2.54</v>
      </c>
    </row>
    <row r="6267" spans="1:8">
      <c r="A6267" s="119" t="s">
        <v>1660</v>
      </c>
      <c r="B6267" s="117" t="s">
        <v>1490</v>
      </c>
      <c r="C6267" s="140">
        <v>41023</v>
      </c>
      <c r="D6267" s="141">
        <v>0.25430000000000003</v>
      </c>
      <c r="E6267" s="119">
        <v>1</v>
      </c>
      <c r="F6267" s="119" t="s">
        <v>1492</v>
      </c>
      <c r="G6267" s="114">
        <f>IF([Data da Aprovação]&lt;&gt;"ESTATUTÁRIO",YEAR([Data da Aprovação]),"")</f>
        <v>2012</v>
      </c>
      <c r="H6267" s="106">
        <f>Tabela9[[#This Row],[Valor do Provento R$]]/Tabela9[[#This Row],[Provento por 1 ou 1000 Ações]]</f>
        <v>0.25430000000000003</v>
      </c>
    </row>
    <row r="6268" spans="1:8">
      <c r="A6268" s="118" t="s">
        <v>1660</v>
      </c>
      <c r="B6268" s="116" t="s">
        <v>1490</v>
      </c>
      <c r="C6268" s="138">
        <v>41208</v>
      </c>
      <c r="D6268" s="139">
        <v>2.2516669999999999</v>
      </c>
      <c r="E6268" s="118">
        <v>1</v>
      </c>
      <c r="F6268" s="118" t="s">
        <v>1489</v>
      </c>
      <c r="G6268" s="113">
        <f>IF([Data da Aprovação]&lt;&gt;"ESTATUTÁRIO",YEAR([Data da Aprovação]),"")</f>
        <v>2012</v>
      </c>
      <c r="H6268" s="106">
        <f>Tabela9[[#This Row],[Valor do Provento R$]]/Tabela9[[#This Row],[Provento por 1 ou 1000 Ações]]</f>
        <v>2.2516669999999999</v>
      </c>
    </row>
    <row r="6269" spans="1:8">
      <c r="A6269" s="119" t="s">
        <v>1660</v>
      </c>
      <c r="B6269" s="117" t="s">
        <v>1490</v>
      </c>
      <c r="C6269" s="140">
        <v>41374</v>
      </c>
      <c r="D6269" s="141">
        <v>0.36342600000000003</v>
      </c>
      <c r="E6269" s="119">
        <v>1</v>
      </c>
      <c r="F6269" s="119" t="s">
        <v>1492</v>
      </c>
      <c r="G6269" s="114">
        <f>IF([Data da Aprovação]&lt;&gt;"ESTATUTÁRIO",YEAR([Data da Aprovação]),"")</f>
        <v>2013</v>
      </c>
      <c r="H6269" s="106">
        <f>Tabela9[[#This Row],[Valor do Provento R$]]/Tabela9[[#This Row],[Provento por 1 ou 1000 Ações]]</f>
        <v>0.36342600000000003</v>
      </c>
    </row>
    <row r="6270" spans="1:8">
      <c r="A6270" s="118" t="s">
        <v>1660</v>
      </c>
      <c r="B6270" s="116" t="s">
        <v>1490</v>
      </c>
      <c r="C6270" s="138">
        <v>41619</v>
      </c>
      <c r="D6270" s="139">
        <v>1.545382</v>
      </c>
      <c r="E6270" s="118">
        <v>1</v>
      </c>
      <c r="F6270" s="118" t="s">
        <v>1489</v>
      </c>
      <c r="G6270" s="113">
        <f>IF([Data da Aprovação]&lt;&gt;"ESTATUTÁRIO",YEAR([Data da Aprovação]),"")</f>
        <v>2013</v>
      </c>
      <c r="H6270" s="106">
        <f>Tabela9[[#This Row],[Valor do Provento R$]]/Tabela9[[#This Row],[Provento por 1 ou 1000 Ações]]</f>
        <v>1.545382</v>
      </c>
    </row>
    <row r="6271" spans="1:8">
      <c r="A6271" s="119" t="s">
        <v>1661</v>
      </c>
      <c r="B6271" s="117" t="s">
        <v>1488</v>
      </c>
      <c r="C6271" s="140">
        <v>36623</v>
      </c>
      <c r="D6271" s="141">
        <v>1.0469999999999999</v>
      </c>
      <c r="E6271" s="119">
        <v>1000</v>
      </c>
      <c r="F6271" s="119" t="s">
        <v>1492</v>
      </c>
      <c r="G6271" s="114">
        <f>IF([Data da Aprovação]&lt;&gt;"ESTATUTÁRIO",YEAR([Data da Aprovação]),"")</f>
        <v>2000</v>
      </c>
      <c r="H6271" s="106">
        <f>Tabela9[[#This Row],[Valor do Provento R$]]/Tabela9[[#This Row],[Provento por 1 ou 1000 Ações]]</f>
        <v>1.047E-3</v>
      </c>
    </row>
    <row r="6272" spans="1:8">
      <c r="A6272" s="118" t="s">
        <v>1661</v>
      </c>
      <c r="B6272" s="116" t="s">
        <v>1488</v>
      </c>
      <c r="C6272" s="138">
        <v>36881</v>
      </c>
      <c r="D6272" s="139">
        <v>2.5941393100000001</v>
      </c>
      <c r="E6272" s="118">
        <v>1000</v>
      </c>
      <c r="F6272" s="118" t="s">
        <v>1489</v>
      </c>
      <c r="G6272" s="113">
        <f>IF([Data da Aprovação]&lt;&gt;"ESTATUTÁRIO",YEAR([Data da Aprovação]),"")</f>
        <v>2000</v>
      </c>
      <c r="H6272" s="106">
        <f>Tabela9[[#This Row],[Valor do Provento R$]]/Tabela9[[#This Row],[Provento por 1 ou 1000 Ações]]</f>
        <v>2.5941393100000001E-3</v>
      </c>
    </row>
    <row r="6273" spans="1:8">
      <c r="A6273" s="119" t="s">
        <v>1661</v>
      </c>
      <c r="B6273" s="117" t="s">
        <v>1488</v>
      </c>
      <c r="C6273" s="140">
        <v>37370</v>
      </c>
      <c r="D6273" s="141">
        <v>2.3068</v>
      </c>
      <c r="E6273" s="119">
        <v>1000</v>
      </c>
      <c r="F6273" s="119" t="s">
        <v>1492</v>
      </c>
      <c r="G6273" s="114">
        <f>IF([Data da Aprovação]&lt;&gt;"ESTATUTÁRIO",YEAR([Data da Aprovação]),"")</f>
        <v>2002</v>
      </c>
      <c r="H6273" s="106">
        <f>Tabela9[[#This Row],[Valor do Provento R$]]/Tabela9[[#This Row],[Provento por 1 ou 1000 Ações]]</f>
        <v>2.3067999999999999E-3</v>
      </c>
    </row>
    <row r="6274" spans="1:8">
      <c r="A6274" s="118" t="s">
        <v>1661</v>
      </c>
      <c r="B6274" s="116" t="s">
        <v>1488</v>
      </c>
      <c r="C6274" s="138">
        <v>37735</v>
      </c>
      <c r="D6274" s="139">
        <v>2.8555000000000001</v>
      </c>
      <c r="E6274" s="118">
        <v>1000</v>
      </c>
      <c r="F6274" s="118" t="s">
        <v>1492</v>
      </c>
      <c r="G6274" s="113">
        <f>IF([Data da Aprovação]&lt;&gt;"ESTATUTÁRIO",YEAR([Data da Aprovação]),"")</f>
        <v>2003</v>
      </c>
      <c r="H6274" s="106">
        <f>Tabela9[[#This Row],[Valor do Provento R$]]/Tabela9[[#This Row],[Provento por 1 ou 1000 Ações]]</f>
        <v>2.8555E-3</v>
      </c>
    </row>
    <row r="6275" spans="1:8">
      <c r="A6275" s="119" t="s">
        <v>1661</v>
      </c>
      <c r="B6275" s="117" t="s">
        <v>1488</v>
      </c>
      <c r="C6275" s="140">
        <v>38100</v>
      </c>
      <c r="D6275" s="141">
        <v>5.9641999999999999</v>
      </c>
      <c r="E6275" s="119">
        <v>1000</v>
      </c>
      <c r="F6275" s="119" t="s">
        <v>1492</v>
      </c>
      <c r="G6275" s="114">
        <f>IF([Data da Aprovação]&lt;&gt;"ESTATUTÁRIO",YEAR([Data da Aprovação]),"")</f>
        <v>2004</v>
      </c>
      <c r="H6275" s="106">
        <f>Tabela9[[#This Row],[Valor do Provento R$]]/Tabela9[[#This Row],[Provento por 1 ou 1000 Ações]]</f>
        <v>5.9642000000000002E-3</v>
      </c>
    </row>
    <row r="6276" spans="1:8">
      <c r="A6276" s="118" t="s">
        <v>1661</v>
      </c>
      <c r="B6276" s="116" t="s">
        <v>1488</v>
      </c>
      <c r="C6276" s="138">
        <v>38278</v>
      </c>
      <c r="D6276" s="139">
        <v>1.9997499999999999</v>
      </c>
      <c r="E6276" s="118">
        <v>1000</v>
      </c>
      <c r="F6276" s="118" t="s">
        <v>1492</v>
      </c>
      <c r="G6276" s="113">
        <f>IF([Data da Aprovação]&lt;&gt;"ESTATUTÁRIO",YEAR([Data da Aprovação]),"")</f>
        <v>2004</v>
      </c>
      <c r="H6276" s="106">
        <f>Tabela9[[#This Row],[Valor do Provento R$]]/Tabela9[[#This Row],[Provento por 1 ou 1000 Ações]]</f>
        <v>1.9997499999999998E-3</v>
      </c>
    </row>
    <row r="6277" spans="1:8">
      <c r="A6277" s="119" t="s">
        <v>1661</v>
      </c>
      <c r="B6277" s="117" t="s">
        <v>1488</v>
      </c>
      <c r="C6277" s="140">
        <v>38462</v>
      </c>
      <c r="D6277" s="141">
        <v>1.04</v>
      </c>
      <c r="E6277" s="119">
        <v>1</v>
      </c>
      <c r="F6277" s="119" t="s">
        <v>1492</v>
      </c>
      <c r="G6277" s="114">
        <f>IF([Data da Aprovação]&lt;&gt;"ESTATUTÁRIO",YEAR([Data da Aprovação]),"")</f>
        <v>2005</v>
      </c>
      <c r="H6277" s="106">
        <f>Tabela9[[#This Row],[Valor do Provento R$]]/Tabela9[[#This Row],[Provento por 1 ou 1000 Ações]]</f>
        <v>1.04</v>
      </c>
    </row>
    <row r="6278" spans="1:8">
      <c r="A6278" s="118" t="s">
        <v>1661</v>
      </c>
      <c r="B6278" s="116" t="s">
        <v>1488</v>
      </c>
      <c r="C6278" s="138">
        <v>38701</v>
      </c>
      <c r="D6278" s="139">
        <v>1.40692945</v>
      </c>
      <c r="E6278" s="118">
        <v>1</v>
      </c>
      <c r="F6278" s="118" t="s">
        <v>1489</v>
      </c>
      <c r="G6278" s="113">
        <f>IF([Data da Aprovação]&lt;&gt;"ESTATUTÁRIO",YEAR([Data da Aprovação]),"")</f>
        <v>2005</v>
      </c>
      <c r="H6278" s="106">
        <f>Tabela9[[#This Row],[Valor do Provento R$]]/Tabela9[[#This Row],[Provento por 1 ou 1000 Ações]]</f>
        <v>1.40692945</v>
      </c>
    </row>
    <row r="6279" spans="1:8">
      <c r="A6279" s="119" t="s">
        <v>1661</v>
      </c>
      <c r="B6279" s="117" t="s">
        <v>1488</v>
      </c>
      <c r="C6279" s="140">
        <v>39077</v>
      </c>
      <c r="D6279" s="141">
        <v>1.496358259</v>
      </c>
      <c r="E6279" s="119">
        <v>1</v>
      </c>
      <c r="F6279" s="119" t="s">
        <v>1489</v>
      </c>
      <c r="G6279" s="114">
        <f>IF([Data da Aprovação]&lt;&gt;"ESTATUTÁRIO",YEAR([Data da Aprovação]),"")</f>
        <v>2006</v>
      </c>
      <c r="H6279" s="106">
        <f>Tabela9[[#This Row],[Valor do Provento R$]]/Tabela9[[#This Row],[Provento por 1 ou 1000 Ações]]</f>
        <v>1.496358259</v>
      </c>
    </row>
    <row r="6280" spans="1:8">
      <c r="A6280" s="118" t="s">
        <v>1661</v>
      </c>
      <c r="B6280" s="116" t="s">
        <v>1488</v>
      </c>
      <c r="C6280" s="138">
        <v>39427</v>
      </c>
      <c r="D6280" s="139">
        <v>1.4862728510000001</v>
      </c>
      <c r="E6280" s="118">
        <v>1</v>
      </c>
      <c r="F6280" s="118" t="s">
        <v>1489</v>
      </c>
      <c r="G6280" s="113">
        <f>IF([Data da Aprovação]&lt;&gt;"ESTATUTÁRIO",YEAR([Data da Aprovação]),"")</f>
        <v>2007</v>
      </c>
      <c r="H6280" s="106">
        <f>Tabela9[[#This Row],[Valor do Provento R$]]/Tabela9[[#This Row],[Provento por 1 ou 1000 Ações]]</f>
        <v>1.4862728510000001</v>
      </c>
    </row>
    <row r="6281" spans="1:8">
      <c r="A6281" s="119" t="s">
        <v>1661</v>
      </c>
      <c r="B6281" s="117" t="s">
        <v>1488</v>
      </c>
      <c r="C6281" s="140">
        <v>40661</v>
      </c>
      <c r="D6281" s="141">
        <v>0.304066</v>
      </c>
      <c r="E6281" s="119">
        <v>1</v>
      </c>
      <c r="F6281" s="119" t="s">
        <v>1492</v>
      </c>
      <c r="G6281" s="114">
        <f>IF([Data da Aprovação]&lt;&gt;"ESTATUTÁRIO",YEAR([Data da Aprovação]),"")</f>
        <v>2011</v>
      </c>
      <c r="H6281" s="106">
        <f>Tabela9[[#This Row],[Valor do Provento R$]]/Tabela9[[#This Row],[Provento por 1 ou 1000 Ações]]</f>
        <v>0.304066</v>
      </c>
    </row>
    <row r="6282" spans="1:8">
      <c r="A6282" s="118" t="s">
        <v>1661</v>
      </c>
      <c r="B6282" s="116" t="s">
        <v>1488</v>
      </c>
      <c r="C6282" s="138">
        <v>40661</v>
      </c>
      <c r="D6282" s="139">
        <v>0.26082100000000003</v>
      </c>
      <c r="E6282" s="118">
        <v>1</v>
      </c>
      <c r="F6282" s="118" t="s">
        <v>1492</v>
      </c>
      <c r="G6282" s="113">
        <f>IF([Data da Aprovação]&lt;&gt;"ESTATUTÁRIO",YEAR([Data da Aprovação]),"")</f>
        <v>2011</v>
      </c>
      <c r="H6282" s="106">
        <f>Tabela9[[#This Row],[Valor do Provento R$]]/Tabela9[[#This Row],[Provento por 1 ou 1000 Ações]]</f>
        <v>0.26082100000000003</v>
      </c>
    </row>
    <row r="6283" spans="1:8">
      <c r="A6283" s="119" t="s">
        <v>1661</v>
      </c>
      <c r="B6283" s="117" t="s">
        <v>1490</v>
      </c>
      <c r="C6283" s="140">
        <v>36623</v>
      </c>
      <c r="D6283" s="141">
        <v>1.1519999999999999</v>
      </c>
      <c r="E6283" s="119">
        <v>1000</v>
      </c>
      <c r="F6283" s="119" t="s">
        <v>1492</v>
      </c>
      <c r="G6283" s="114">
        <f>IF([Data da Aprovação]&lt;&gt;"ESTATUTÁRIO",YEAR([Data da Aprovação]),"")</f>
        <v>2000</v>
      </c>
      <c r="H6283" s="106">
        <f>Tabela9[[#This Row],[Valor do Provento R$]]/Tabela9[[#This Row],[Provento por 1 ou 1000 Ações]]</f>
        <v>1.1519999999999998E-3</v>
      </c>
    </row>
    <row r="6284" spans="1:8">
      <c r="A6284" s="118" t="s">
        <v>1661</v>
      </c>
      <c r="B6284" s="116" t="s">
        <v>1490</v>
      </c>
      <c r="C6284" s="138">
        <v>36881</v>
      </c>
      <c r="D6284" s="139">
        <v>2.8535532799999999</v>
      </c>
      <c r="E6284" s="118">
        <v>1000</v>
      </c>
      <c r="F6284" s="118" t="s">
        <v>1489</v>
      </c>
      <c r="G6284" s="113">
        <f>IF([Data da Aprovação]&lt;&gt;"ESTATUTÁRIO",YEAR([Data da Aprovação]),"")</f>
        <v>2000</v>
      </c>
      <c r="H6284" s="106">
        <f>Tabela9[[#This Row],[Valor do Provento R$]]/Tabela9[[#This Row],[Provento por 1 ou 1000 Ações]]</f>
        <v>2.8535532799999997E-3</v>
      </c>
    </row>
    <row r="6285" spans="1:8">
      <c r="A6285" s="119" t="s">
        <v>1661</v>
      </c>
      <c r="B6285" s="117" t="s">
        <v>1490</v>
      </c>
      <c r="C6285" s="140">
        <v>37370</v>
      </c>
      <c r="D6285" s="141">
        <v>2.5375000000000001</v>
      </c>
      <c r="E6285" s="119">
        <v>1000</v>
      </c>
      <c r="F6285" s="119" t="s">
        <v>1492</v>
      </c>
      <c r="G6285" s="114">
        <f>IF([Data da Aprovação]&lt;&gt;"ESTATUTÁRIO",YEAR([Data da Aprovação]),"")</f>
        <v>2002</v>
      </c>
      <c r="H6285" s="106">
        <f>Tabela9[[#This Row],[Valor do Provento R$]]/Tabela9[[#This Row],[Provento por 1 ou 1000 Ações]]</f>
        <v>2.5375000000000003E-3</v>
      </c>
    </row>
    <row r="6286" spans="1:8">
      <c r="A6286" s="118" t="s">
        <v>1661</v>
      </c>
      <c r="B6286" s="116" t="s">
        <v>1490</v>
      </c>
      <c r="C6286" s="138">
        <v>37735</v>
      </c>
      <c r="D6286" s="139">
        <v>3.141</v>
      </c>
      <c r="E6286" s="118">
        <v>1000</v>
      </c>
      <c r="F6286" s="118" t="s">
        <v>1492</v>
      </c>
      <c r="G6286" s="113">
        <f>IF([Data da Aprovação]&lt;&gt;"ESTATUTÁRIO",YEAR([Data da Aprovação]),"")</f>
        <v>2003</v>
      </c>
      <c r="H6286" s="106">
        <f>Tabela9[[#This Row],[Valor do Provento R$]]/Tabela9[[#This Row],[Provento por 1 ou 1000 Ações]]</f>
        <v>3.1410000000000001E-3</v>
      </c>
    </row>
    <row r="6287" spans="1:8">
      <c r="A6287" s="119" t="s">
        <v>1661</v>
      </c>
      <c r="B6287" s="117" t="s">
        <v>1490</v>
      </c>
      <c r="C6287" s="140">
        <v>38100</v>
      </c>
      <c r="D6287" s="141">
        <v>6.5606</v>
      </c>
      <c r="E6287" s="119">
        <v>1000</v>
      </c>
      <c r="F6287" s="119" t="s">
        <v>1492</v>
      </c>
      <c r="G6287" s="114">
        <f>IF([Data da Aprovação]&lt;&gt;"ESTATUTÁRIO",YEAR([Data da Aprovação]),"")</f>
        <v>2004</v>
      </c>
      <c r="H6287" s="106">
        <f>Tabela9[[#This Row],[Valor do Provento R$]]/Tabela9[[#This Row],[Provento por 1 ou 1000 Ações]]</f>
        <v>6.5605999999999998E-3</v>
      </c>
    </row>
    <row r="6288" spans="1:8">
      <c r="A6288" s="118" t="s">
        <v>1661</v>
      </c>
      <c r="B6288" s="116" t="s">
        <v>1490</v>
      </c>
      <c r="C6288" s="138">
        <v>38278</v>
      </c>
      <c r="D6288" s="139">
        <v>2.1997300000000002</v>
      </c>
      <c r="E6288" s="118">
        <v>1000</v>
      </c>
      <c r="F6288" s="118" t="s">
        <v>1492</v>
      </c>
      <c r="G6288" s="113">
        <f>IF([Data da Aprovação]&lt;&gt;"ESTATUTÁRIO",YEAR([Data da Aprovação]),"")</f>
        <v>2004</v>
      </c>
      <c r="H6288" s="106">
        <f>Tabela9[[#This Row],[Valor do Provento R$]]/Tabela9[[#This Row],[Provento por 1 ou 1000 Ações]]</f>
        <v>2.19973E-3</v>
      </c>
    </row>
    <row r="6289" spans="1:8">
      <c r="A6289" s="119" t="s">
        <v>1661</v>
      </c>
      <c r="B6289" s="117" t="s">
        <v>1490</v>
      </c>
      <c r="C6289" s="140">
        <v>38462</v>
      </c>
      <c r="D6289" s="141">
        <v>1.1399999999999999</v>
      </c>
      <c r="E6289" s="119">
        <v>1</v>
      </c>
      <c r="F6289" s="119" t="s">
        <v>1492</v>
      </c>
      <c r="G6289" s="114">
        <f>IF([Data da Aprovação]&lt;&gt;"ESTATUTÁRIO",YEAR([Data da Aprovação]),"")</f>
        <v>2005</v>
      </c>
      <c r="H6289" s="106">
        <f>Tabela9[[#This Row],[Valor do Provento R$]]/Tabela9[[#This Row],[Provento por 1 ou 1000 Ações]]</f>
        <v>1.1399999999999999</v>
      </c>
    </row>
    <row r="6290" spans="1:8">
      <c r="A6290" s="118" t="s">
        <v>1661</v>
      </c>
      <c r="B6290" s="116" t="s">
        <v>1490</v>
      </c>
      <c r="C6290" s="138">
        <v>38701</v>
      </c>
      <c r="D6290" s="139">
        <v>1.5476224000000001</v>
      </c>
      <c r="E6290" s="118">
        <v>1</v>
      </c>
      <c r="F6290" s="118" t="s">
        <v>1489</v>
      </c>
      <c r="G6290" s="113">
        <f>IF([Data da Aprovação]&lt;&gt;"ESTATUTÁRIO",YEAR([Data da Aprovação]),"")</f>
        <v>2005</v>
      </c>
      <c r="H6290" s="106">
        <f>Tabela9[[#This Row],[Valor do Provento R$]]/Tabela9[[#This Row],[Provento por 1 ou 1000 Ações]]</f>
        <v>1.5476224000000001</v>
      </c>
    </row>
    <row r="6291" spans="1:8">
      <c r="A6291" s="119" t="s">
        <v>1661</v>
      </c>
      <c r="B6291" s="117" t="s">
        <v>1490</v>
      </c>
      <c r="C6291" s="140">
        <v>39077</v>
      </c>
      <c r="D6291" s="141">
        <v>1.6459940850000001</v>
      </c>
      <c r="E6291" s="119">
        <v>1</v>
      </c>
      <c r="F6291" s="119" t="s">
        <v>1489</v>
      </c>
      <c r="G6291" s="114">
        <f>IF([Data da Aprovação]&lt;&gt;"ESTATUTÁRIO",YEAR([Data da Aprovação]),"")</f>
        <v>2006</v>
      </c>
      <c r="H6291" s="106">
        <f>Tabela9[[#This Row],[Valor do Provento R$]]/Tabela9[[#This Row],[Provento por 1 ou 1000 Ações]]</f>
        <v>1.6459940850000001</v>
      </c>
    </row>
    <row r="6292" spans="1:8">
      <c r="A6292" s="118" t="s">
        <v>1661</v>
      </c>
      <c r="B6292" s="116" t="s">
        <v>1490</v>
      </c>
      <c r="C6292" s="138">
        <v>39427</v>
      </c>
      <c r="D6292" s="139">
        <v>1.6349001359999999</v>
      </c>
      <c r="E6292" s="118">
        <v>1</v>
      </c>
      <c r="F6292" s="118" t="s">
        <v>1489</v>
      </c>
      <c r="G6292" s="113">
        <f>IF([Data da Aprovação]&lt;&gt;"ESTATUTÁRIO",YEAR([Data da Aprovação]),"")</f>
        <v>2007</v>
      </c>
      <c r="H6292" s="106">
        <f>Tabela9[[#This Row],[Valor do Provento R$]]/Tabela9[[#This Row],[Provento por 1 ou 1000 Ações]]</f>
        <v>1.6349001359999999</v>
      </c>
    </row>
    <row r="6293" spans="1:8">
      <c r="A6293" s="119" t="s">
        <v>1662</v>
      </c>
      <c r="B6293" s="117" t="s">
        <v>1488</v>
      </c>
      <c r="C6293" s="140">
        <v>35080</v>
      </c>
      <c r="D6293" s="141">
        <v>2</v>
      </c>
      <c r="E6293" s="119">
        <v>1000</v>
      </c>
      <c r="F6293" s="119" t="s">
        <v>1492</v>
      </c>
      <c r="G6293" s="114">
        <f>IF([Data da Aprovação]&lt;&gt;"ESTATUTÁRIO",YEAR([Data da Aprovação]),"")</f>
        <v>1996</v>
      </c>
      <c r="H6293" s="106">
        <f>Tabela9[[#This Row],[Valor do Provento R$]]/Tabela9[[#This Row],[Provento por 1 ou 1000 Ações]]</f>
        <v>2E-3</v>
      </c>
    </row>
    <row r="6294" spans="1:8">
      <c r="A6294" s="118" t="s">
        <v>1662</v>
      </c>
      <c r="B6294" s="116" t="s">
        <v>1488</v>
      </c>
      <c r="C6294" s="138">
        <v>35451</v>
      </c>
      <c r="D6294" s="139">
        <v>1</v>
      </c>
      <c r="E6294" s="118">
        <v>1000</v>
      </c>
      <c r="F6294" s="118" t="s">
        <v>1492</v>
      </c>
      <c r="G6294" s="113">
        <f>IF([Data da Aprovação]&lt;&gt;"ESTATUTÁRIO",YEAR([Data da Aprovação]),"")</f>
        <v>1997</v>
      </c>
      <c r="H6294" s="106">
        <f>Tabela9[[#This Row],[Valor do Provento R$]]/Tabela9[[#This Row],[Provento por 1 ou 1000 Ações]]</f>
        <v>1E-3</v>
      </c>
    </row>
    <row r="6295" spans="1:8">
      <c r="A6295" s="119" t="s">
        <v>1662</v>
      </c>
      <c r="B6295" s="117" t="s">
        <v>1488</v>
      </c>
      <c r="C6295" s="140">
        <v>36599</v>
      </c>
      <c r="D6295" s="141">
        <v>0.5</v>
      </c>
      <c r="E6295" s="119">
        <v>1000</v>
      </c>
      <c r="F6295" s="119" t="s">
        <v>1492</v>
      </c>
      <c r="G6295" s="114">
        <f>IF([Data da Aprovação]&lt;&gt;"ESTATUTÁRIO",YEAR([Data da Aprovação]),"")</f>
        <v>2000</v>
      </c>
      <c r="H6295" s="106">
        <f>Tabela9[[#This Row],[Valor do Provento R$]]/Tabela9[[#This Row],[Provento por 1 ou 1000 Ações]]</f>
        <v>5.0000000000000001E-4</v>
      </c>
    </row>
    <row r="6296" spans="1:8">
      <c r="A6296" s="118" t="s">
        <v>1662</v>
      </c>
      <c r="B6296" s="116" t="s">
        <v>1488</v>
      </c>
      <c r="C6296" s="138">
        <v>36907</v>
      </c>
      <c r="D6296" s="139">
        <v>1.1100000000000001</v>
      </c>
      <c r="E6296" s="118">
        <v>1000</v>
      </c>
      <c r="F6296" s="118" t="s">
        <v>1492</v>
      </c>
      <c r="G6296" s="113">
        <f>IF([Data da Aprovação]&lt;&gt;"ESTATUTÁRIO",YEAR([Data da Aprovação]),"")</f>
        <v>2001</v>
      </c>
      <c r="H6296" s="106">
        <f>Tabela9[[#This Row],[Valor do Provento R$]]/Tabela9[[#This Row],[Provento por 1 ou 1000 Ações]]</f>
        <v>1.1100000000000001E-3</v>
      </c>
    </row>
    <row r="6297" spans="1:8">
      <c r="A6297" s="119" t="s">
        <v>1662</v>
      </c>
      <c r="B6297" s="117" t="s">
        <v>1488</v>
      </c>
      <c r="C6297" s="140">
        <v>37111</v>
      </c>
      <c r="D6297" s="141">
        <v>0.77</v>
      </c>
      <c r="E6297" s="119">
        <v>1000</v>
      </c>
      <c r="F6297" s="119" t="s">
        <v>1492</v>
      </c>
      <c r="G6297" s="114">
        <f>IF([Data da Aprovação]&lt;&gt;"ESTATUTÁRIO",YEAR([Data da Aprovação]),"")</f>
        <v>2001</v>
      </c>
      <c r="H6297" s="106">
        <f>Tabela9[[#This Row],[Valor do Provento R$]]/Tabela9[[#This Row],[Provento por 1 ou 1000 Ações]]</f>
        <v>7.7000000000000007E-4</v>
      </c>
    </row>
    <row r="6298" spans="1:8">
      <c r="A6298" s="118" t="s">
        <v>1662</v>
      </c>
      <c r="B6298" s="116" t="s">
        <v>1488</v>
      </c>
      <c r="C6298" s="138">
        <v>37327</v>
      </c>
      <c r="D6298" s="139">
        <v>0.77</v>
      </c>
      <c r="E6298" s="118">
        <v>1000</v>
      </c>
      <c r="F6298" s="118" t="s">
        <v>1489</v>
      </c>
      <c r="G6298" s="113">
        <f>IF([Data da Aprovação]&lt;&gt;"ESTATUTÁRIO",YEAR([Data da Aprovação]),"")</f>
        <v>2002</v>
      </c>
      <c r="H6298" s="106">
        <f>Tabela9[[#This Row],[Valor do Provento R$]]/Tabela9[[#This Row],[Provento por 1 ou 1000 Ações]]</f>
        <v>7.7000000000000007E-4</v>
      </c>
    </row>
    <row r="6299" spans="1:8">
      <c r="A6299" s="119" t="s">
        <v>1662</v>
      </c>
      <c r="B6299" s="117" t="s">
        <v>1488</v>
      </c>
      <c r="C6299" s="140">
        <v>37433</v>
      </c>
      <c r="D6299" s="141">
        <v>2</v>
      </c>
      <c r="E6299" s="119">
        <v>1000</v>
      </c>
      <c r="F6299" s="119" t="s">
        <v>1489</v>
      </c>
      <c r="G6299" s="114">
        <f>IF([Data da Aprovação]&lt;&gt;"ESTATUTÁRIO",YEAR([Data da Aprovação]),"")</f>
        <v>2002</v>
      </c>
      <c r="H6299" s="106">
        <f>Tabela9[[#This Row],[Valor do Provento R$]]/Tabela9[[#This Row],[Provento por 1 ou 1000 Ações]]</f>
        <v>2E-3</v>
      </c>
    </row>
    <row r="6300" spans="1:8">
      <c r="A6300" s="118" t="s">
        <v>1662</v>
      </c>
      <c r="B6300" s="116" t="s">
        <v>1488</v>
      </c>
      <c r="C6300" s="138">
        <v>37616</v>
      </c>
      <c r="D6300" s="139">
        <v>1</v>
      </c>
      <c r="E6300" s="118">
        <v>1000</v>
      </c>
      <c r="F6300" s="118" t="s">
        <v>1489</v>
      </c>
      <c r="G6300" s="113">
        <f>IF([Data da Aprovação]&lt;&gt;"ESTATUTÁRIO",YEAR([Data da Aprovação]),"")</f>
        <v>2002</v>
      </c>
      <c r="H6300" s="106">
        <f>Tabela9[[#This Row],[Valor do Provento R$]]/Tabela9[[#This Row],[Provento por 1 ou 1000 Ações]]</f>
        <v>1E-3</v>
      </c>
    </row>
    <row r="6301" spans="1:8">
      <c r="A6301" s="119" t="s">
        <v>1662</v>
      </c>
      <c r="B6301" s="117" t="s">
        <v>1488</v>
      </c>
      <c r="C6301" s="140">
        <v>37797</v>
      </c>
      <c r="D6301" s="141">
        <v>2</v>
      </c>
      <c r="E6301" s="119">
        <v>1000</v>
      </c>
      <c r="F6301" s="119" t="s">
        <v>1489</v>
      </c>
      <c r="G6301" s="114">
        <f>IF([Data da Aprovação]&lt;&gt;"ESTATUTÁRIO",YEAR([Data da Aprovação]),"")</f>
        <v>2003</v>
      </c>
      <c r="H6301" s="106">
        <f>Tabela9[[#This Row],[Valor do Provento R$]]/Tabela9[[#This Row],[Provento por 1 ou 1000 Ações]]</f>
        <v>2E-3</v>
      </c>
    </row>
    <row r="6302" spans="1:8">
      <c r="A6302" s="118" t="s">
        <v>1662</v>
      </c>
      <c r="B6302" s="116" t="s">
        <v>1488</v>
      </c>
      <c r="C6302" s="138">
        <v>37981</v>
      </c>
      <c r="D6302" s="139">
        <v>1</v>
      </c>
      <c r="E6302" s="118">
        <v>1000</v>
      </c>
      <c r="F6302" s="118" t="s">
        <v>1489</v>
      </c>
      <c r="G6302" s="113">
        <f>IF([Data da Aprovação]&lt;&gt;"ESTATUTÁRIO",YEAR([Data da Aprovação]),"")</f>
        <v>2003</v>
      </c>
      <c r="H6302" s="106">
        <f>Tabela9[[#This Row],[Valor do Provento R$]]/Tabela9[[#This Row],[Provento por 1 ou 1000 Ações]]</f>
        <v>1E-3</v>
      </c>
    </row>
    <row r="6303" spans="1:8">
      <c r="A6303" s="119" t="s">
        <v>1662</v>
      </c>
      <c r="B6303" s="117" t="s">
        <v>1488</v>
      </c>
      <c r="C6303" s="140">
        <v>38344</v>
      </c>
      <c r="D6303" s="141">
        <v>1</v>
      </c>
      <c r="E6303" s="119">
        <v>1000</v>
      </c>
      <c r="F6303" s="119" t="s">
        <v>1489</v>
      </c>
      <c r="G6303" s="114">
        <f>IF([Data da Aprovação]&lt;&gt;"ESTATUTÁRIO",YEAR([Data da Aprovação]),"")</f>
        <v>2004</v>
      </c>
      <c r="H6303" s="106">
        <f>Tabela9[[#This Row],[Valor do Provento R$]]/Tabela9[[#This Row],[Provento por 1 ou 1000 Ações]]</f>
        <v>1E-3</v>
      </c>
    </row>
    <row r="6304" spans="1:8">
      <c r="A6304" s="118" t="s">
        <v>1662</v>
      </c>
      <c r="B6304" s="116" t="s">
        <v>1488</v>
      </c>
      <c r="C6304" s="138">
        <v>38699</v>
      </c>
      <c r="D6304" s="139">
        <v>0.25</v>
      </c>
      <c r="E6304" s="118">
        <v>1</v>
      </c>
      <c r="F6304" s="118" t="s">
        <v>1489</v>
      </c>
      <c r="G6304" s="113">
        <f>IF([Data da Aprovação]&lt;&gt;"ESTATUTÁRIO",YEAR([Data da Aprovação]),"")</f>
        <v>2005</v>
      </c>
      <c r="H6304" s="106">
        <f>Tabela9[[#This Row],[Valor do Provento R$]]/Tabela9[[#This Row],[Provento por 1 ou 1000 Ações]]</f>
        <v>0.25</v>
      </c>
    </row>
    <row r="6305" spans="1:8">
      <c r="A6305" s="119" t="s">
        <v>1662</v>
      </c>
      <c r="B6305" s="117" t="s">
        <v>1488</v>
      </c>
      <c r="C6305" s="140">
        <v>38898</v>
      </c>
      <c r="D6305" s="141">
        <v>0.25</v>
      </c>
      <c r="E6305" s="119">
        <v>1</v>
      </c>
      <c r="F6305" s="119" t="s">
        <v>1489</v>
      </c>
      <c r="G6305" s="114">
        <f>IF([Data da Aprovação]&lt;&gt;"ESTATUTÁRIO",YEAR([Data da Aprovação]),"")</f>
        <v>2006</v>
      </c>
      <c r="H6305" s="106">
        <f>Tabela9[[#This Row],[Valor do Provento R$]]/Tabela9[[#This Row],[Provento por 1 ou 1000 Ações]]</f>
        <v>0.25</v>
      </c>
    </row>
    <row r="6306" spans="1:8">
      <c r="A6306" s="118" t="s">
        <v>1662</v>
      </c>
      <c r="B6306" s="116" t="s">
        <v>1488</v>
      </c>
      <c r="C6306" s="138">
        <v>39070</v>
      </c>
      <c r="D6306" s="139">
        <v>0.5</v>
      </c>
      <c r="E6306" s="118">
        <v>1</v>
      </c>
      <c r="F6306" s="118" t="s">
        <v>1489</v>
      </c>
      <c r="G6306" s="113">
        <f>IF([Data da Aprovação]&lt;&gt;"ESTATUTÁRIO",YEAR([Data da Aprovação]),"")</f>
        <v>2006</v>
      </c>
      <c r="H6306" s="106">
        <f>Tabela9[[#This Row],[Valor do Provento R$]]/Tabela9[[#This Row],[Provento por 1 ou 1000 Ações]]</f>
        <v>0.5</v>
      </c>
    </row>
    <row r="6307" spans="1:8">
      <c r="A6307" s="119" t="s">
        <v>1662</v>
      </c>
      <c r="B6307" s="117" t="s">
        <v>1488</v>
      </c>
      <c r="C6307" s="140">
        <v>39259</v>
      </c>
      <c r="D6307" s="141">
        <v>0.5</v>
      </c>
      <c r="E6307" s="119">
        <v>1</v>
      </c>
      <c r="F6307" s="119" t="s">
        <v>1489</v>
      </c>
      <c r="G6307" s="114">
        <f>IF([Data da Aprovação]&lt;&gt;"ESTATUTÁRIO",YEAR([Data da Aprovação]),"")</f>
        <v>2007</v>
      </c>
      <c r="H6307" s="106">
        <f>Tabela9[[#This Row],[Valor do Provento R$]]/Tabela9[[#This Row],[Provento por 1 ou 1000 Ações]]</f>
        <v>0.5</v>
      </c>
    </row>
    <row r="6308" spans="1:8">
      <c r="A6308" s="118" t="s">
        <v>1662</v>
      </c>
      <c r="B6308" s="116" t="s">
        <v>1488</v>
      </c>
      <c r="C6308" s="138">
        <v>39429</v>
      </c>
      <c r="D6308" s="139">
        <v>0.5</v>
      </c>
      <c r="E6308" s="118">
        <v>1</v>
      </c>
      <c r="F6308" s="118" t="s">
        <v>1489</v>
      </c>
      <c r="G6308" s="113">
        <f>IF([Data da Aprovação]&lt;&gt;"ESTATUTÁRIO",YEAR([Data da Aprovação]),"")</f>
        <v>2007</v>
      </c>
      <c r="H6308" s="106">
        <f>Tabela9[[#This Row],[Valor do Provento R$]]/Tabela9[[#This Row],[Provento por 1 ou 1000 Ações]]</f>
        <v>0.5</v>
      </c>
    </row>
    <row r="6309" spans="1:8">
      <c r="A6309" s="119" t="s">
        <v>1662</v>
      </c>
      <c r="B6309" s="117" t="s">
        <v>1488</v>
      </c>
      <c r="C6309" s="140">
        <v>39616</v>
      </c>
      <c r="D6309" s="141">
        <v>0.35</v>
      </c>
      <c r="E6309" s="119">
        <v>1</v>
      </c>
      <c r="F6309" s="119" t="s">
        <v>1489</v>
      </c>
      <c r="G6309" s="114">
        <f>IF([Data da Aprovação]&lt;&gt;"ESTATUTÁRIO",YEAR([Data da Aprovação]),"")</f>
        <v>2008</v>
      </c>
      <c r="H6309" s="106">
        <f>Tabela9[[#This Row],[Valor do Provento R$]]/Tabela9[[#This Row],[Provento por 1 ou 1000 Ações]]</f>
        <v>0.35</v>
      </c>
    </row>
    <row r="6310" spans="1:8">
      <c r="A6310" s="118" t="s">
        <v>1662</v>
      </c>
      <c r="B6310" s="116" t="s">
        <v>1488</v>
      </c>
      <c r="C6310" s="138">
        <v>39798</v>
      </c>
      <c r="D6310" s="139">
        <v>0.45</v>
      </c>
      <c r="E6310" s="118">
        <v>1</v>
      </c>
      <c r="F6310" s="118" t="s">
        <v>1489</v>
      </c>
      <c r="G6310" s="113">
        <f>IF([Data da Aprovação]&lt;&gt;"ESTATUTÁRIO",YEAR([Data da Aprovação]),"")</f>
        <v>2008</v>
      </c>
      <c r="H6310" s="106">
        <f>Tabela9[[#This Row],[Valor do Provento R$]]/Tabela9[[#This Row],[Provento por 1 ou 1000 Ações]]</f>
        <v>0.45</v>
      </c>
    </row>
    <row r="6311" spans="1:8">
      <c r="A6311" s="119" t="s">
        <v>1662</v>
      </c>
      <c r="B6311" s="117" t="s">
        <v>1488</v>
      </c>
      <c r="C6311" s="140">
        <v>39981</v>
      </c>
      <c r="D6311" s="141">
        <v>0.5</v>
      </c>
      <c r="E6311" s="119">
        <v>1</v>
      </c>
      <c r="F6311" s="119" t="s">
        <v>1489</v>
      </c>
      <c r="G6311" s="114">
        <f>IF([Data da Aprovação]&lt;&gt;"ESTATUTÁRIO",YEAR([Data da Aprovação]),"")</f>
        <v>2009</v>
      </c>
      <c r="H6311" s="106">
        <f>Tabela9[[#This Row],[Valor do Provento R$]]/Tabela9[[#This Row],[Provento por 1 ou 1000 Ações]]</f>
        <v>0.5</v>
      </c>
    </row>
    <row r="6312" spans="1:8">
      <c r="A6312" s="118" t="s">
        <v>1662</v>
      </c>
      <c r="B6312" s="116" t="s">
        <v>1488</v>
      </c>
      <c r="C6312" s="138">
        <v>40162</v>
      </c>
      <c r="D6312" s="139">
        <v>0.5</v>
      </c>
      <c r="E6312" s="118">
        <v>1</v>
      </c>
      <c r="F6312" s="118" t="s">
        <v>1489</v>
      </c>
      <c r="G6312" s="113">
        <f>IF([Data da Aprovação]&lt;&gt;"ESTATUTÁRIO",YEAR([Data da Aprovação]),"")</f>
        <v>2009</v>
      </c>
      <c r="H6312" s="106">
        <f>Tabela9[[#This Row],[Valor do Provento R$]]/Tabela9[[#This Row],[Provento por 1 ou 1000 Ações]]</f>
        <v>0.5</v>
      </c>
    </row>
    <row r="6313" spans="1:8">
      <c r="A6313" s="119" t="s">
        <v>1662</v>
      </c>
      <c r="B6313" s="117" t="s">
        <v>1488</v>
      </c>
      <c r="C6313" s="140">
        <v>40351</v>
      </c>
      <c r="D6313" s="141">
        <v>0.55000000000000004</v>
      </c>
      <c r="E6313" s="119">
        <v>1</v>
      </c>
      <c r="F6313" s="119" t="s">
        <v>1489</v>
      </c>
      <c r="G6313" s="114">
        <f>IF([Data da Aprovação]&lt;&gt;"ESTATUTÁRIO",YEAR([Data da Aprovação]),"")</f>
        <v>2010</v>
      </c>
      <c r="H6313" s="106">
        <f>Tabela9[[#This Row],[Valor do Provento R$]]/Tabela9[[#This Row],[Provento por 1 ou 1000 Ações]]</f>
        <v>0.55000000000000004</v>
      </c>
    </row>
    <row r="6314" spans="1:8">
      <c r="A6314" s="118" t="s">
        <v>1662</v>
      </c>
      <c r="B6314" s="116" t="s">
        <v>1488</v>
      </c>
      <c r="C6314" s="138">
        <v>40533</v>
      </c>
      <c r="D6314" s="139">
        <v>0.55000000000000004</v>
      </c>
      <c r="E6314" s="118">
        <v>1</v>
      </c>
      <c r="F6314" s="118" t="s">
        <v>1489</v>
      </c>
      <c r="G6314" s="113">
        <f>IF([Data da Aprovação]&lt;&gt;"ESTATUTÁRIO",YEAR([Data da Aprovação]),"")</f>
        <v>2010</v>
      </c>
      <c r="H6314" s="106">
        <f>Tabela9[[#This Row],[Valor do Provento R$]]/Tabela9[[#This Row],[Provento por 1 ou 1000 Ações]]</f>
        <v>0.55000000000000004</v>
      </c>
    </row>
    <row r="6315" spans="1:8">
      <c r="A6315" s="119" t="s">
        <v>1662</v>
      </c>
      <c r="B6315" s="117" t="s">
        <v>1488</v>
      </c>
      <c r="C6315" s="140">
        <v>40722</v>
      </c>
      <c r="D6315" s="141">
        <v>0.55000000000000004</v>
      </c>
      <c r="E6315" s="119">
        <v>1</v>
      </c>
      <c r="F6315" s="119" t="s">
        <v>1489</v>
      </c>
      <c r="G6315" s="114">
        <f>IF([Data da Aprovação]&lt;&gt;"ESTATUTÁRIO",YEAR([Data da Aprovação]),"")</f>
        <v>2011</v>
      </c>
      <c r="H6315" s="106">
        <f>Tabela9[[#This Row],[Valor do Provento R$]]/Tabela9[[#This Row],[Provento por 1 ou 1000 Ações]]</f>
        <v>0.55000000000000004</v>
      </c>
    </row>
    <row r="6316" spans="1:8">
      <c r="A6316" s="118" t="s">
        <v>1662</v>
      </c>
      <c r="B6316" s="116" t="s">
        <v>1488</v>
      </c>
      <c r="C6316" s="138">
        <v>40897</v>
      </c>
      <c r="D6316" s="139">
        <v>0.15</v>
      </c>
      <c r="E6316" s="118">
        <v>1</v>
      </c>
      <c r="F6316" s="118" t="s">
        <v>1489</v>
      </c>
      <c r="G6316" s="113">
        <f>IF([Data da Aprovação]&lt;&gt;"ESTATUTÁRIO",YEAR([Data da Aprovação]),"")</f>
        <v>2011</v>
      </c>
      <c r="H6316" s="106">
        <f>Tabela9[[#This Row],[Valor do Provento R$]]/Tabela9[[#This Row],[Provento por 1 ou 1000 Ações]]</f>
        <v>0.15</v>
      </c>
    </row>
    <row r="6317" spans="1:8">
      <c r="A6317" s="119" t="s">
        <v>1662</v>
      </c>
      <c r="B6317" s="117" t="s">
        <v>1488</v>
      </c>
      <c r="C6317" s="140">
        <v>41089</v>
      </c>
      <c r="D6317" s="141">
        <v>0.4</v>
      </c>
      <c r="E6317" s="119">
        <v>1</v>
      </c>
      <c r="F6317" s="119" t="s">
        <v>1489</v>
      </c>
      <c r="G6317" s="114">
        <f>IF([Data da Aprovação]&lt;&gt;"ESTATUTÁRIO",YEAR([Data da Aprovação]),"")</f>
        <v>2012</v>
      </c>
      <c r="H6317" s="106">
        <f>Tabela9[[#This Row],[Valor do Provento R$]]/Tabela9[[#This Row],[Provento por 1 ou 1000 Ações]]</f>
        <v>0.4</v>
      </c>
    </row>
    <row r="6318" spans="1:8">
      <c r="A6318" s="118" t="s">
        <v>1662</v>
      </c>
      <c r="B6318" s="116" t="s">
        <v>1488</v>
      </c>
      <c r="C6318" s="138">
        <v>41271</v>
      </c>
      <c r="D6318" s="139">
        <v>0.15</v>
      </c>
      <c r="E6318" s="118">
        <v>1</v>
      </c>
      <c r="F6318" s="118" t="s">
        <v>1489</v>
      </c>
      <c r="G6318" s="113">
        <f>IF([Data da Aprovação]&lt;&gt;"ESTATUTÁRIO",YEAR([Data da Aprovação]),"")</f>
        <v>2012</v>
      </c>
      <c r="H6318" s="106">
        <f>Tabela9[[#This Row],[Valor do Provento R$]]/Tabela9[[#This Row],[Provento por 1 ou 1000 Ações]]</f>
        <v>0.15</v>
      </c>
    </row>
    <row r="6319" spans="1:8">
      <c r="A6319" s="119" t="s">
        <v>1662</v>
      </c>
      <c r="B6319" s="117" t="s">
        <v>1488</v>
      </c>
      <c r="C6319" s="140">
        <v>41624</v>
      </c>
      <c r="D6319" s="141">
        <v>0.2</v>
      </c>
      <c r="E6319" s="119">
        <v>1</v>
      </c>
      <c r="F6319" s="119" t="s">
        <v>1489</v>
      </c>
      <c r="G6319" s="114">
        <f>IF([Data da Aprovação]&lt;&gt;"ESTATUTÁRIO",YEAR([Data da Aprovação]),"")</f>
        <v>2013</v>
      </c>
      <c r="H6319" s="106">
        <f>Tabela9[[#This Row],[Valor do Provento R$]]/Tabela9[[#This Row],[Provento por 1 ou 1000 Ações]]</f>
        <v>0.2</v>
      </c>
    </row>
    <row r="6320" spans="1:8">
      <c r="A6320" s="118" t="s">
        <v>1663</v>
      </c>
      <c r="B6320" s="116" t="s">
        <v>1488</v>
      </c>
      <c r="C6320" s="138">
        <v>40400</v>
      </c>
      <c r="D6320" s="139">
        <v>0.1235955</v>
      </c>
      <c r="E6320" s="118">
        <v>1</v>
      </c>
      <c r="F6320" s="118" t="s">
        <v>1489</v>
      </c>
      <c r="G6320" s="113">
        <f>IF([Data da Aprovação]&lt;&gt;"ESTATUTÁRIO",YEAR([Data da Aprovação]),"")</f>
        <v>2010</v>
      </c>
      <c r="H6320" s="106">
        <f>Tabela9[[#This Row],[Valor do Provento R$]]/Tabela9[[#This Row],[Provento por 1 ou 1000 Ações]]</f>
        <v>0.1235955</v>
      </c>
    </row>
    <row r="6321" spans="1:8">
      <c r="A6321" s="119" t="s">
        <v>1663</v>
      </c>
      <c r="B6321" s="117" t="s">
        <v>1488</v>
      </c>
      <c r="C6321" s="140">
        <v>40526</v>
      </c>
      <c r="D6321" s="141">
        <v>0.18105371000000001</v>
      </c>
      <c r="E6321" s="119">
        <v>1</v>
      </c>
      <c r="F6321" s="119" t="s">
        <v>1489</v>
      </c>
      <c r="G6321" s="114">
        <f>IF([Data da Aprovação]&lt;&gt;"ESTATUTÁRIO",YEAR([Data da Aprovação]),"")</f>
        <v>2010</v>
      </c>
      <c r="H6321" s="106">
        <f>Tabela9[[#This Row],[Valor do Provento R$]]/Tabela9[[#This Row],[Provento por 1 ou 1000 Ações]]</f>
        <v>0.18105371000000001</v>
      </c>
    </row>
    <row r="6322" spans="1:8">
      <c r="A6322" s="118" t="s">
        <v>1663</v>
      </c>
      <c r="B6322" s="116" t="s">
        <v>1488</v>
      </c>
      <c r="C6322" s="138">
        <v>40757</v>
      </c>
      <c r="D6322" s="139">
        <v>0.13709215</v>
      </c>
      <c r="E6322" s="118">
        <v>1</v>
      </c>
      <c r="F6322" s="118" t="s">
        <v>1489</v>
      </c>
      <c r="G6322" s="113">
        <f>IF([Data da Aprovação]&lt;&gt;"ESTATUTÁRIO",YEAR([Data da Aprovação]),"")</f>
        <v>2011</v>
      </c>
      <c r="H6322" s="106">
        <f>Tabela9[[#This Row],[Valor do Provento R$]]/Tabela9[[#This Row],[Provento por 1 ou 1000 Ações]]</f>
        <v>0.13709215</v>
      </c>
    </row>
    <row r="6323" spans="1:8">
      <c r="A6323" s="119" t="s">
        <v>1663</v>
      </c>
      <c r="B6323" s="117" t="s">
        <v>1488</v>
      </c>
      <c r="C6323" s="140">
        <v>40893</v>
      </c>
      <c r="D6323" s="141">
        <v>6.401888E-2</v>
      </c>
      <c r="E6323" s="119">
        <v>1</v>
      </c>
      <c r="F6323" s="119" t="s">
        <v>1489</v>
      </c>
      <c r="G6323" s="114">
        <f>IF([Data da Aprovação]&lt;&gt;"ESTATUTÁRIO",YEAR([Data da Aprovação]),"")</f>
        <v>2011</v>
      </c>
      <c r="H6323" s="106">
        <f>Tabela9[[#This Row],[Valor do Provento R$]]/Tabela9[[#This Row],[Provento por 1 ou 1000 Ações]]</f>
        <v>6.401888E-2</v>
      </c>
    </row>
    <row r="6324" spans="1:8">
      <c r="A6324" s="118" t="s">
        <v>1663</v>
      </c>
      <c r="B6324" s="116" t="s">
        <v>1488</v>
      </c>
      <c r="C6324" s="138">
        <v>41121</v>
      </c>
      <c r="D6324" s="139">
        <v>0.12796449300000001</v>
      </c>
      <c r="E6324" s="118">
        <v>1</v>
      </c>
      <c r="F6324" s="118" t="s">
        <v>1492</v>
      </c>
      <c r="G6324" s="113">
        <f>IF([Data da Aprovação]&lt;&gt;"ESTATUTÁRIO",YEAR([Data da Aprovação]),"")</f>
        <v>2012</v>
      </c>
      <c r="H6324" s="106">
        <f>Tabela9[[#This Row],[Valor do Provento R$]]/Tabela9[[#This Row],[Provento por 1 ou 1000 Ações]]</f>
        <v>0.12796449300000001</v>
      </c>
    </row>
    <row r="6325" spans="1:8">
      <c r="A6325" s="119" t="s">
        <v>1663</v>
      </c>
      <c r="B6325" s="117" t="s">
        <v>1488</v>
      </c>
      <c r="C6325" s="140">
        <v>41255</v>
      </c>
      <c r="D6325" s="141">
        <v>0.102371594</v>
      </c>
      <c r="E6325" s="119">
        <v>1</v>
      </c>
      <c r="F6325" s="119" t="s">
        <v>1489</v>
      </c>
      <c r="G6325" s="114">
        <f>IF([Data da Aprovação]&lt;&gt;"ESTATUTÁRIO",YEAR([Data da Aprovação]),"")</f>
        <v>2012</v>
      </c>
      <c r="H6325" s="106">
        <f>Tabela9[[#This Row],[Valor do Provento R$]]/Tabela9[[#This Row],[Provento por 1 ou 1000 Ações]]</f>
        <v>0.102371594</v>
      </c>
    </row>
    <row r="6326" spans="1:8">
      <c r="A6326" s="118" t="s">
        <v>1663</v>
      </c>
      <c r="B6326" s="116" t="s">
        <v>1488</v>
      </c>
      <c r="C6326" s="138">
        <v>41486</v>
      </c>
      <c r="D6326" s="139">
        <v>0.27925610000000001</v>
      </c>
      <c r="E6326" s="118">
        <v>1</v>
      </c>
      <c r="F6326" s="118" t="s">
        <v>1492</v>
      </c>
      <c r="G6326" s="113">
        <f>IF([Data da Aprovação]&lt;&gt;"ESTATUTÁRIO",YEAR([Data da Aprovação]),"")</f>
        <v>2013</v>
      </c>
      <c r="H6326" s="106">
        <f>Tabela9[[#This Row],[Valor do Provento R$]]/Tabela9[[#This Row],[Provento por 1 ou 1000 Ações]]</f>
        <v>0.27925610000000001</v>
      </c>
    </row>
    <row r="6327" spans="1:8">
      <c r="A6327" s="119" t="s">
        <v>1663</v>
      </c>
      <c r="B6327" s="117" t="s">
        <v>1488</v>
      </c>
      <c r="C6327" s="140">
        <v>41577</v>
      </c>
      <c r="D6327" s="141">
        <v>0.11699710200000001</v>
      </c>
      <c r="E6327" s="119">
        <v>1</v>
      </c>
      <c r="F6327" s="119" t="s">
        <v>1492</v>
      </c>
      <c r="G6327" s="114">
        <f>IF([Data da Aprovação]&lt;&gt;"ESTATUTÁRIO",YEAR([Data da Aprovação]),"")</f>
        <v>2013</v>
      </c>
      <c r="H6327" s="106">
        <f>Tabela9[[#This Row],[Valor do Provento R$]]/Tabela9[[#This Row],[Provento por 1 ou 1000 Ações]]</f>
        <v>0.11699710200000001</v>
      </c>
    </row>
    <row r="6328" spans="1:8">
      <c r="A6328" s="118" t="s">
        <v>1663</v>
      </c>
      <c r="B6328" s="116" t="s">
        <v>1488</v>
      </c>
      <c r="C6328" s="138">
        <v>41611</v>
      </c>
      <c r="D6328" s="139">
        <v>0.12796449300000001</v>
      </c>
      <c r="E6328" s="118">
        <v>1</v>
      </c>
      <c r="F6328" s="118" t="s">
        <v>1492</v>
      </c>
      <c r="G6328" s="113">
        <f>IF([Data da Aprovação]&lt;&gt;"ESTATUTÁRIO",YEAR([Data da Aprovação]),"")</f>
        <v>2013</v>
      </c>
      <c r="H6328" s="106">
        <f>Tabela9[[#This Row],[Valor do Provento R$]]/Tabela9[[#This Row],[Provento por 1 ou 1000 Ações]]</f>
        <v>0.12796449300000001</v>
      </c>
    </row>
    <row r="6329" spans="1:8">
      <c r="A6329" s="119" t="s">
        <v>1664</v>
      </c>
      <c r="B6329" s="117" t="s">
        <v>1488</v>
      </c>
      <c r="C6329" s="140">
        <v>35550</v>
      </c>
      <c r="D6329" s="141">
        <v>5.2400000000000002E-2</v>
      </c>
      <c r="E6329" s="119">
        <v>1000</v>
      </c>
      <c r="F6329" s="119" t="s">
        <v>1492</v>
      </c>
      <c r="G6329" s="114">
        <f>IF([Data da Aprovação]&lt;&gt;"ESTATUTÁRIO",YEAR([Data da Aprovação]),"")</f>
        <v>1997</v>
      </c>
      <c r="H6329" s="106">
        <f>Tabela9[[#This Row],[Valor do Provento R$]]/Tabela9[[#This Row],[Provento por 1 ou 1000 Ações]]</f>
        <v>5.24E-5</v>
      </c>
    </row>
    <row r="6330" spans="1:8">
      <c r="A6330" s="118" t="s">
        <v>1664</v>
      </c>
      <c r="B6330" s="116" t="s">
        <v>1488</v>
      </c>
      <c r="C6330" s="138">
        <v>36150</v>
      </c>
      <c r="D6330" s="139">
        <v>6.1587999999999997E-2</v>
      </c>
      <c r="E6330" s="118">
        <v>1000</v>
      </c>
      <c r="F6330" s="118" t="s">
        <v>1489</v>
      </c>
      <c r="G6330" s="113">
        <f>IF([Data da Aprovação]&lt;&gt;"ESTATUTÁRIO",YEAR([Data da Aprovação]),"")</f>
        <v>1998</v>
      </c>
      <c r="H6330" s="106">
        <f>Tabela9[[#This Row],[Valor do Provento R$]]/Tabela9[[#This Row],[Provento por 1 ou 1000 Ações]]</f>
        <v>6.1587999999999994E-5</v>
      </c>
    </row>
    <row r="6331" spans="1:8">
      <c r="A6331" s="119" t="s">
        <v>1664</v>
      </c>
      <c r="B6331" s="117" t="s">
        <v>1488</v>
      </c>
      <c r="C6331" s="140">
        <v>36507</v>
      </c>
      <c r="D6331" s="141">
        <v>6.1587999999999997E-2</v>
      </c>
      <c r="E6331" s="119">
        <v>1000</v>
      </c>
      <c r="F6331" s="119" t="s">
        <v>1489</v>
      </c>
      <c r="G6331" s="114">
        <f>IF([Data da Aprovação]&lt;&gt;"ESTATUTÁRIO",YEAR([Data da Aprovação]),"")</f>
        <v>1999</v>
      </c>
      <c r="H6331" s="106">
        <f>Tabela9[[#This Row],[Valor do Provento R$]]/Tabela9[[#This Row],[Provento por 1 ou 1000 Ações]]</f>
        <v>6.1587999999999994E-5</v>
      </c>
    </row>
    <row r="6332" spans="1:8">
      <c r="A6332" s="118" t="s">
        <v>1664</v>
      </c>
      <c r="B6332" s="116" t="s">
        <v>1488</v>
      </c>
      <c r="C6332" s="138">
        <v>36644</v>
      </c>
      <c r="D6332" s="139">
        <v>2.4919999999999999E-3</v>
      </c>
      <c r="E6332" s="118">
        <v>1000</v>
      </c>
      <c r="F6332" s="118" t="s">
        <v>1492</v>
      </c>
      <c r="G6332" s="113">
        <f>IF([Data da Aprovação]&lt;&gt;"ESTATUTÁRIO",YEAR([Data da Aprovação]),"")</f>
        <v>2000</v>
      </c>
      <c r="H6332" s="106">
        <f>Tabela9[[#This Row],[Valor do Provento R$]]/Tabela9[[#This Row],[Provento por 1 ou 1000 Ações]]</f>
        <v>2.492E-6</v>
      </c>
    </row>
    <row r="6333" spans="1:8">
      <c r="A6333" s="119" t="s">
        <v>1664</v>
      </c>
      <c r="B6333" s="117" t="s">
        <v>1488</v>
      </c>
      <c r="C6333" s="140">
        <v>36879</v>
      </c>
      <c r="D6333" s="141">
        <v>6.1587999999999997E-2</v>
      </c>
      <c r="E6333" s="119">
        <v>1000</v>
      </c>
      <c r="F6333" s="119" t="s">
        <v>1489</v>
      </c>
      <c r="G6333" s="114">
        <f>IF([Data da Aprovação]&lt;&gt;"ESTATUTÁRIO",YEAR([Data da Aprovação]),"")</f>
        <v>2000</v>
      </c>
      <c r="H6333" s="106">
        <f>Tabela9[[#This Row],[Valor do Provento R$]]/Tabela9[[#This Row],[Provento por 1 ou 1000 Ações]]</f>
        <v>6.1587999999999994E-5</v>
      </c>
    </row>
    <row r="6334" spans="1:8">
      <c r="A6334" s="118" t="s">
        <v>1664</v>
      </c>
      <c r="B6334" s="116" t="s">
        <v>1488</v>
      </c>
      <c r="C6334" s="138">
        <v>37238</v>
      </c>
      <c r="D6334" s="139">
        <v>9.5200000000000007E-2</v>
      </c>
      <c r="E6334" s="118">
        <v>1000</v>
      </c>
      <c r="F6334" s="118" t="s">
        <v>1489</v>
      </c>
      <c r="G6334" s="113">
        <f>IF([Data da Aprovação]&lt;&gt;"ESTATUTÁRIO",YEAR([Data da Aprovação]),"")</f>
        <v>2001</v>
      </c>
      <c r="H6334" s="106">
        <f>Tabela9[[#This Row],[Valor do Provento R$]]/Tabela9[[#This Row],[Provento por 1 ou 1000 Ações]]</f>
        <v>9.520000000000001E-5</v>
      </c>
    </row>
    <row r="6335" spans="1:8">
      <c r="A6335" s="119" t="s">
        <v>1664</v>
      </c>
      <c r="B6335" s="117" t="s">
        <v>1488</v>
      </c>
      <c r="C6335" s="140">
        <v>37412</v>
      </c>
      <c r="D6335" s="141">
        <v>6.1587999999999997E-2</v>
      </c>
      <c r="E6335" s="119">
        <v>1000</v>
      </c>
      <c r="F6335" s="119" t="s">
        <v>1489</v>
      </c>
      <c r="G6335" s="114">
        <f>IF([Data da Aprovação]&lt;&gt;"ESTATUTÁRIO",YEAR([Data da Aprovação]),"")</f>
        <v>2002</v>
      </c>
      <c r="H6335" s="106">
        <f>Tabela9[[#This Row],[Valor do Provento R$]]/Tabela9[[#This Row],[Provento por 1 ou 1000 Ações]]</f>
        <v>6.1587999999999994E-5</v>
      </c>
    </row>
    <row r="6336" spans="1:8">
      <c r="A6336" s="118" t="s">
        <v>1664</v>
      </c>
      <c r="B6336" s="116" t="s">
        <v>1488</v>
      </c>
      <c r="C6336" s="138">
        <v>37610</v>
      </c>
      <c r="D6336" s="139">
        <v>9.3317999999999998E-2</v>
      </c>
      <c r="E6336" s="118">
        <v>1000</v>
      </c>
      <c r="F6336" s="118" t="s">
        <v>1489</v>
      </c>
      <c r="G6336" s="113">
        <f>IF([Data da Aprovação]&lt;&gt;"ESTATUTÁRIO",YEAR([Data da Aprovação]),"")</f>
        <v>2002</v>
      </c>
      <c r="H6336" s="106">
        <f>Tabela9[[#This Row],[Valor do Provento R$]]/Tabela9[[#This Row],[Provento por 1 ou 1000 Ações]]</f>
        <v>9.3318000000000003E-5</v>
      </c>
    </row>
    <row r="6337" spans="1:8">
      <c r="A6337" s="119" t="s">
        <v>1664</v>
      </c>
      <c r="B6337" s="117" t="s">
        <v>1488</v>
      </c>
      <c r="C6337" s="140">
        <v>37740</v>
      </c>
      <c r="D6337" s="141">
        <v>3.6900000000000002E-4</v>
      </c>
      <c r="E6337" s="119">
        <v>1000</v>
      </c>
      <c r="F6337" s="119" t="s">
        <v>1492</v>
      </c>
      <c r="G6337" s="114">
        <f>IF([Data da Aprovação]&lt;&gt;"ESTATUTÁRIO",YEAR([Data da Aprovação]),"")</f>
        <v>2003</v>
      </c>
      <c r="H6337" s="106">
        <f>Tabela9[[#This Row],[Valor do Provento R$]]/Tabela9[[#This Row],[Provento por 1 ou 1000 Ações]]</f>
        <v>3.6900000000000004E-7</v>
      </c>
    </row>
    <row r="6338" spans="1:8">
      <c r="A6338" s="118" t="s">
        <v>1664</v>
      </c>
      <c r="B6338" s="116" t="s">
        <v>1488</v>
      </c>
      <c r="C6338" s="138">
        <v>37939</v>
      </c>
      <c r="D6338" s="139">
        <v>7.51E-2</v>
      </c>
      <c r="E6338" s="118">
        <v>1000</v>
      </c>
      <c r="F6338" s="118" t="s">
        <v>1489</v>
      </c>
      <c r="G6338" s="113">
        <f>IF([Data da Aprovação]&lt;&gt;"ESTATUTÁRIO",YEAR([Data da Aprovação]),"")</f>
        <v>2003</v>
      </c>
      <c r="H6338" s="106">
        <f>Tabela9[[#This Row],[Valor do Provento R$]]/Tabela9[[#This Row],[Provento por 1 ou 1000 Ações]]</f>
        <v>7.5099999999999996E-5</v>
      </c>
    </row>
    <row r="6339" spans="1:8">
      <c r="A6339" s="119" t="s">
        <v>1664</v>
      </c>
      <c r="B6339" s="117" t="s">
        <v>1488</v>
      </c>
      <c r="C6339" s="140">
        <v>38308</v>
      </c>
      <c r="D6339" s="141">
        <v>0.08</v>
      </c>
      <c r="E6339" s="119">
        <v>1</v>
      </c>
      <c r="F6339" s="119" t="s">
        <v>1489</v>
      </c>
      <c r="G6339" s="114">
        <f>IF([Data da Aprovação]&lt;&gt;"ESTATUTÁRIO",YEAR([Data da Aprovação]),"")</f>
        <v>2004</v>
      </c>
      <c r="H6339" s="106">
        <f>Tabela9[[#This Row],[Valor do Provento R$]]/Tabela9[[#This Row],[Provento por 1 ou 1000 Ações]]</f>
        <v>0.08</v>
      </c>
    </row>
    <row r="6340" spans="1:8">
      <c r="A6340" s="118" t="s">
        <v>1664</v>
      </c>
      <c r="B6340" s="116" t="s">
        <v>1488</v>
      </c>
      <c r="C6340" s="138">
        <v>38743</v>
      </c>
      <c r="D6340" s="139">
        <v>7.4099999999999999E-2</v>
      </c>
      <c r="E6340" s="118">
        <v>1</v>
      </c>
      <c r="F6340" s="118" t="s">
        <v>1492</v>
      </c>
      <c r="G6340" s="113">
        <f>IF([Data da Aprovação]&lt;&gt;"ESTATUTÁRIO",YEAR([Data da Aprovação]),"")</f>
        <v>2006</v>
      </c>
      <c r="H6340" s="106">
        <f>Tabela9[[#This Row],[Valor do Provento R$]]/Tabela9[[#This Row],[Provento por 1 ou 1000 Ações]]</f>
        <v>7.4099999999999999E-2</v>
      </c>
    </row>
    <row r="6341" spans="1:8">
      <c r="A6341" s="119" t="s">
        <v>1664</v>
      </c>
      <c r="B6341" s="117" t="s">
        <v>1488</v>
      </c>
      <c r="C6341" s="140">
        <v>39065</v>
      </c>
      <c r="D6341" s="141">
        <v>0.1</v>
      </c>
      <c r="E6341" s="119">
        <v>1</v>
      </c>
      <c r="F6341" s="119" t="s">
        <v>1489</v>
      </c>
      <c r="G6341" s="114">
        <f>IF([Data da Aprovação]&lt;&gt;"ESTATUTÁRIO",YEAR([Data da Aprovação]),"")</f>
        <v>2006</v>
      </c>
      <c r="H6341" s="106">
        <f>Tabela9[[#This Row],[Valor do Provento R$]]/Tabela9[[#This Row],[Provento por 1 ou 1000 Ações]]</f>
        <v>0.1</v>
      </c>
    </row>
    <row r="6342" spans="1:8">
      <c r="A6342" s="118" t="s">
        <v>1664</v>
      </c>
      <c r="B6342" s="116" t="s">
        <v>1488</v>
      </c>
      <c r="C6342" s="138">
        <v>39188</v>
      </c>
      <c r="D6342" s="139">
        <v>5.0000000000000001E-3</v>
      </c>
      <c r="E6342" s="118">
        <v>1</v>
      </c>
      <c r="F6342" s="118" t="s">
        <v>1492</v>
      </c>
      <c r="G6342" s="113">
        <f>IF([Data da Aprovação]&lt;&gt;"ESTATUTÁRIO",YEAR([Data da Aprovação]),"")</f>
        <v>2007</v>
      </c>
      <c r="H6342" s="106">
        <f>Tabela9[[#This Row],[Valor do Provento R$]]/Tabela9[[#This Row],[Provento por 1 ou 1000 Ações]]</f>
        <v>5.0000000000000001E-3</v>
      </c>
    </row>
    <row r="6343" spans="1:8">
      <c r="A6343" s="119" t="s">
        <v>1664</v>
      </c>
      <c r="B6343" s="117" t="s">
        <v>1488</v>
      </c>
      <c r="C6343" s="140">
        <v>39413</v>
      </c>
      <c r="D6343" s="141">
        <v>0.16</v>
      </c>
      <c r="E6343" s="119">
        <v>1</v>
      </c>
      <c r="F6343" s="119" t="s">
        <v>1489</v>
      </c>
      <c r="G6343" s="114">
        <f>IF([Data da Aprovação]&lt;&gt;"ESTATUTÁRIO",YEAR([Data da Aprovação]),"")</f>
        <v>2007</v>
      </c>
      <c r="H6343" s="106">
        <f>Tabela9[[#This Row],[Valor do Provento R$]]/Tabela9[[#This Row],[Provento por 1 ou 1000 Ações]]</f>
        <v>0.16</v>
      </c>
    </row>
    <row r="6344" spans="1:8">
      <c r="A6344" s="118" t="s">
        <v>1664</v>
      </c>
      <c r="B6344" s="116" t="s">
        <v>1488</v>
      </c>
      <c r="C6344" s="138">
        <v>39778</v>
      </c>
      <c r="D6344" s="139">
        <v>0.2</v>
      </c>
      <c r="E6344" s="118">
        <v>1</v>
      </c>
      <c r="F6344" s="118" t="s">
        <v>1489</v>
      </c>
      <c r="G6344" s="113">
        <f>IF([Data da Aprovação]&lt;&gt;"ESTATUTÁRIO",YEAR([Data da Aprovação]),"")</f>
        <v>2008</v>
      </c>
      <c r="H6344" s="106">
        <f>Tabela9[[#This Row],[Valor do Provento R$]]/Tabela9[[#This Row],[Provento por 1 ou 1000 Ações]]</f>
        <v>0.2</v>
      </c>
    </row>
    <row r="6345" spans="1:8">
      <c r="A6345" s="119" t="s">
        <v>1664</v>
      </c>
      <c r="B6345" s="117" t="s">
        <v>1488</v>
      </c>
      <c r="C6345" s="140">
        <v>40134</v>
      </c>
      <c r="D6345" s="141">
        <v>0.14000000000000001</v>
      </c>
      <c r="E6345" s="119">
        <v>1</v>
      </c>
      <c r="F6345" s="119" t="s">
        <v>1489</v>
      </c>
      <c r="G6345" s="114">
        <f>IF([Data da Aprovação]&lt;&gt;"ESTATUTÁRIO",YEAR([Data da Aprovação]),"")</f>
        <v>2009</v>
      </c>
      <c r="H6345" s="106">
        <f>Tabela9[[#This Row],[Valor do Provento R$]]/Tabela9[[#This Row],[Provento por 1 ou 1000 Ações]]</f>
        <v>0.14000000000000001</v>
      </c>
    </row>
    <row r="6346" spans="1:8">
      <c r="A6346" s="118" t="s">
        <v>1664</v>
      </c>
      <c r="B6346" s="116" t="s">
        <v>1488</v>
      </c>
      <c r="C6346" s="138">
        <v>40298</v>
      </c>
      <c r="D6346" s="139">
        <v>2E-3</v>
      </c>
      <c r="E6346" s="118">
        <v>1</v>
      </c>
      <c r="F6346" s="118" t="s">
        <v>1492</v>
      </c>
      <c r="G6346" s="113">
        <f>IF([Data da Aprovação]&lt;&gt;"ESTATUTÁRIO",YEAR([Data da Aprovação]),"")</f>
        <v>2010</v>
      </c>
      <c r="H6346" s="106">
        <f>Tabela9[[#This Row],[Valor do Provento R$]]/Tabela9[[#This Row],[Provento por 1 ou 1000 Ações]]</f>
        <v>2E-3</v>
      </c>
    </row>
    <row r="6347" spans="1:8">
      <c r="A6347" s="119" t="s">
        <v>1664</v>
      </c>
      <c r="B6347" s="117" t="s">
        <v>1488</v>
      </c>
      <c r="C6347" s="140">
        <v>40359</v>
      </c>
      <c r="D6347" s="141">
        <v>7.0000000000000007E-2</v>
      </c>
      <c r="E6347" s="119">
        <v>1</v>
      </c>
      <c r="F6347" s="119" t="s">
        <v>1489</v>
      </c>
      <c r="G6347" s="114">
        <f>IF([Data da Aprovação]&lt;&gt;"ESTATUTÁRIO",YEAR([Data da Aprovação]),"")</f>
        <v>2010</v>
      </c>
      <c r="H6347" s="106">
        <f>Tabela9[[#This Row],[Valor do Provento R$]]/Tabela9[[#This Row],[Provento por 1 ou 1000 Ações]]</f>
        <v>7.0000000000000007E-2</v>
      </c>
    </row>
    <row r="6348" spans="1:8">
      <c r="A6348" s="118" t="s">
        <v>1664</v>
      </c>
      <c r="B6348" s="116" t="s">
        <v>1488</v>
      </c>
      <c r="C6348" s="138">
        <v>40499</v>
      </c>
      <c r="D6348" s="139">
        <v>0.1</v>
      </c>
      <c r="E6348" s="118">
        <v>1</v>
      </c>
      <c r="F6348" s="118" t="s">
        <v>1489</v>
      </c>
      <c r="G6348" s="113">
        <f>IF([Data da Aprovação]&lt;&gt;"ESTATUTÁRIO",YEAR([Data da Aprovação]),"")</f>
        <v>2010</v>
      </c>
      <c r="H6348" s="106">
        <f>Tabela9[[#This Row],[Valor do Provento R$]]/Tabela9[[#This Row],[Provento por 1 ou 1000 Ações]]</f>
        <v>0.1</v>
      </c>
    </row>
    <row r="6349" spans="1:8">
      <c r="A6349" s="119" t="s">
        <v>1664</v>
      </c>
      <c r="B6349" s="117" t="s">
        <v>1488</v>
      </c>
      <c r="C6349" s="140">
        <v>40662</v>
      </c>
      <c r="D6349" s="141">
        <v>2E-3</v>
      </c>
      <c r="E6349" s="119">
        <v>1</v>
      </c>
      <c r="F6349" s="119" t="s">
        <v>1492</v>
      </c>
      <c r="G6349" s="114">
        <f>IF([Data da Aprovação]&lt;&gt;"ESTATUTÁRIO",YEAR([Data da Aprovação]),"")</f>
        <v>2011</v>
      </c>
      <c r="H6349" s="106">
        <f>Tabela9[[#This Row],[Valor do Provento R$]]/Tabela9[[#This Row],[Provento por 1 ou 1000 Ações]]</f>
        <v>2E-3</v>
      </c>
    </row>
    <row r="6350" spans="1:8">
      <c r="A6350" s="118" t="s">
        <v>1664</v>
      </c>
      <c r="B6350" s="116" t="s">
        <v>1488</v>
      </c>
      <c r="C6350" s="138">
        <v>40765</v>
      </c>
      <c r="D6350" s="139">
        <v>0.03</v>
      </c>
      <c r="E6350" s="118">
        <v>1</v>
      </c>
      <c r="F6350" s="118" t="s">
        <v>1489</v>
      </c>
      <c r="G6350" s="113">
        <f>IF([Data da Aprovação]&lt;&gt;"ESTATUTÁRIO",YEAR([Data da Aprovação]),"")</f>
        <v>2011</v>
      </c>
      <c r="H6350" s="106">
        <f>Tabela9[[#This Row],[Valor do Provento R$]]/Tabela9[[#This Row],[Provento por 1 ou 1000 Ações]]</f>
        <v>0.03</v>
      </c>
    </row>
    <row r="6351" spans="1:8">
      <c r="A6351" s="119" t="s">
        <v>1664</v>
      </c>
      <c r="B6351" s="117" t="s">
        <v>1488</v>
      </c>
      <c r="C6351" s="140">
        <v>40864</v>
      </c>
      <c r="D6351" s="141">
        <v>0.1</v>
      </c>
      <c r="E6351" s="119">
        <v>1</v>
      </c>
      <c r="F6351" s="119" t="s">
        <v>1489</v>
      </c>
      <c r="G6351" s="114">
        <f>IF([Data da Aprovação]&lt;&gt;"ESTATUTÁRIO",YEAR([Data da Aprovação]),"")</f>
        <v>2011</v>
      </c>
      <c r="H6351" s="106">
        <f>Tabela9[[#This Row],[Valor do Provento R$]]/Tabela9[[#This Row],[Provento por 1 ou 1000 Ações]]</f>
        <v>0.1</v>
      </c>
    </row>
    <row r="6352" spans="1:8">
      <c r="A6352" s="118" t="s">
        <v>1664</v>
      </c>
      <c r="B6352" s="116" t="s">
        <v>1488</v>
      </c>
      <c r="C6352" s="138">
        <v>41137</v>
      </c>
      <c r="D6352" s="139">
        <v>7.0000000000000007E-2</v>
      </c>
      <c r="E6352" s="118">
        <v>1</v>
      </c>
      <c r="F6352" s="118" t="s">
        <v>1492</v>
      </c>
      <c r="G6352" s="113">
        <f>IF([Data da Aprovação]&lt;&gt;"ESTATUTÁRIO",YEAR([Data da Aprovação]),"")</f>
        <v>2012</v>
      </c>
      <c r="H6352" s="106">
        <f>Tabela9[[#This Row],[Valor do Provento R$]]/Tabela9[[#This Row],[Provento por 1 ou 1000 Ações]]</f>
        <v>7.0000000000000007E-2</v>
      </c>
    </row>
    <row r="6353" spans="1:8">
      <c r="A6353" s="119" t="s">
        <v>1664</v>
      </c>
      <c r="B6353" s="117" t="s">
        <v>1488</v>
      </c>
      <c r="C6353" s="140">
        <v>41232</v>
      </c>
      <c r="D6353" s="141">
        <v>3.2285142000000003E-2</v>
      </c>
      <c r="E6353" s="119">
        <v>1</v>
      </c>
      <c r="F6353" s="119" t="s">
        <v>1489</v>
      </c>
      <c r="G6353" s="114">
        <f>IF([Data da Aprovação]&lt;&gt;"ESTATUTÁRIO",YEAR([Data da Aprovação]),"")</f>
        <v>2012</v>
      </c>
      <c r="H6353" s="106">
        <f>Tabela9[[#This Row],[Valor do Provento R$]]/Tabela9[[#This Row],[Provento por 1 ou 1000 Ações]]</f>
        <v>3.2285142000000003E-2</v>
      </c>
    </row>
    <row r="6354" spans="1:8">
      <c r="A6354" s="118" t="s">
        <v>1664</v>
      </c>
      <c r="B6354" s="116" t="s">
        <v>1488</v>
      </c>
      <c r="C6354" s="138">
        <v>41390</v>
      </c>
      <c r="D6354" s="139">
        <v>2.7072514999999998E-2</v>
      </c>
      <c r="E6354" s="118">
        <v>1</v>
      </c>
      <c r="F6354" s="118" t="s">
        <v>1492</v>
      </c>
      <c r="G6354" s="113">
        <f>IF([Data da Aprovação]&lt;&gt;"ESTATUTÁRIO",YEAR([Data da Aprovação]),"")</f>
        <v>2013</v>
      </c>
      <c r="H6354" s="106">
        <f>Tabela9[[#This Row],[Valor do Provento R$]]/Tabela9[[#This Row],[Provento por 1 ou 1000 Ações]]</f>
        <v>2.7072514999999998E-2</v>
      </c>
    </row>
    <row r="6355" spans="1:8">
      <c r="A6355" s="119" t="s">
        <v>1664</v>
      </c>
      <c r="B6355" s="117" t="s">
        <v>1490</v>
      </c>
      <c r="C6355" s="140">
        <v>35550</v>
      </c>
      <c r="D6355" s="141">
        <v>5.2400000000000002E-2</v>
      </c>
      <c r="E6355" s="119">
        <v>1000</v>
      </c>
      <c r="F6355" s="119" t="s">
        <v>1492</v>
      </c>
      <c r="G6355" s="114">
        <f>IF([Data da Aprovação]&lt;&gt;"ESTATUTÁRIO",YEAR([Data da Aprovação]),"")</f>
        <v>1997</v>
      </c>
      <c r="H6355" s="106">
        <f>Tabela9[[#This Row],[Valor do Provento R$]]/Tabela9[[#This Row],[Provento por 1 ou 1000 Ações]]</f>
        <v>5.24E-5</v>
      </c>
    </row>
    <row r="6356" spans="1:8">
      <c r="A6356" s="118" t="s">
        <v>1664</v>
      </c>
      <c r="B6356" s="116" t="s">
        <v>1490</v>
      </c>
      <c r="C6356" s="138">
        <v>35881</v>
      </c>
      <c r="D6356" s="139">
        <v>3.0960000000000001E-2</v>
      </c>
      <c r="E6356" s="118">
        <v>1000</v>
      </c>
      <c r="F6356" s="118" t="s">
        <v>1489</v>
      </c>
      <c r="G6356" s="113">
        <f>IF([Data da Aprovação]&lt;&gt;"ESTATUTÁRIO",YEAR([Data da Aprovação]),"")</f>
        <v>1998</v>
      </c>
      <c r="H6356" s="106">
        <f>Tabela9[[#This Row],[Valor do Provento R$]]/Tabela9[[#This Row],[Provento por 1 ou 1000 Ações]]</f>
        <v>3.0960000000000002E-5</v>
      </c>
    </row>
    <row r="6357" spans="1:8">
      <c r="A6357" s="119" t="s">
        <v>1664</v>
      </c>
      <c r="B6357" s="117" t="s">
        <v>1490</v>
      </c>
      <c r="C6357" s="140">
        <v>36150</v>
      </c>
      <c r="D6357" s="141">
        <v>6.1587999999999997E-2</v>
      </c>
      <c r="E6357" s="119">
        <v>1000</v>
      </c>
      <c r="F6357" s="119" t="s">
        <v>1489</v>
      </c>
      <c r="G6357" s="114">
        <f>IF([Data da Aprovação]&lt;&gt;"ESTATUTÁRIO",YEAR([Data da Aprovação]),"")</f>
        <v>1998</v>
      </c>
      <c r="H6357" s="106">
        <f>Tabela9[[#This Row],[Valor do Provento R$]]/Tabela9[[#This Row],[Provento por 1 ou 1000 Ações]]</f>
        <v>6.1587999999999994E-5</v>
      </c>
    </row>
    <row r="6358" spans="1:8">
      <c r="A6358" s="118" t="s">
        <v>1664</v>
      </c>
      <c r="B6358" s="116" t="s">
        <v>1490</v>
      </c>
      <c r="C6358" s="138">
        <v>36507</v>
      </c>
      <c r="D6358" s="139">
        <v>6.1587999999999997E-2</v>
      </c>
      <c r="E6358" s="118">
        <v>1000</v>
      </c>
      <c r="F6358" s="118" t="s">
        <v>1489</v>
      </c>
      <c r="G6358" s="113">
        <f>IF([Data da Aprovação]&lt;&gt;"ESTATUTÁRIO",YEAR([Data da Aprovação]),"")</f>
        <v>1999</v>
      </c>
      <c r="H6358" s="106">
        <f>Tabela9[[#This Row],[Valor do Provento R$]]/Tabela9[[#This Row],[Provento por 1 ou 1000 Ações]]</f>
        <v>6.1587999999999994E-5</v>
      </c>
    </row>
    <row r="6359" spans="1:8">
      <c r="A6359" s="119" t="s">
        <v>1664</v>
      </c>
      <c r="B6359" s="117" t="s">
        <v>1490</v>
      </c>
      <c r="C6359" s="140">
        <v>36644</v>
      </c>
      <c r="D6359" s="141">
        <v>2.4919999999999999E-3</v>
      </c>
      <c r="E6359" s="119">
        <v>1000</v>
      </c>
      <c r="F6359" s="119" t="s">
        <v>1492</v>
      </c>
      <c r="G6359" s="114">
        <f>IF([Data da Aprovação]&lt;&gt;"ESTATUTÁRIO",YEAR([Data da Aprovação]),"")</f>
        <v>2000</v>
      </c>
      <c r="H6359" s="106">
        <f>Tabela9[[#This Row],[Valor do Provento R$]]/Tabela9[[#This Row],[Provento por 1 ou 1000 Ações]]</f>
        <v>2.492E-6</v>
      </c>
    </row>
    <row r="6360" spans="1:8">
      <c r="A6360" s="118" t="s">
        <v>1664</v>
      </c>
      <c r="B6360" s="116" t="s">
        <v>1490</v>
      </c>
      <c r="C6360" s="138">
        <v>36879</v>
      </c>
      <c r="D6360" s="139">
        <v>6.1587999999999997E-2</v>
      </c>
      <c r="E6360" s="118">
        <v>1000</v>
      </c>
      <c r="F6360" s="118" t="s">
        <v>1489</v>
      </c>
      <c r="G6360" s="113">
        <f>IF([Data da Aprovação]&lt;&gt;"ESTATUTÁRIO",YEAR([Data da Aprovação]),"")</f>
        <v>2000</v>
      </c>
      <c r="H6360" s="106">
        <f>Tabela9[[#This Row],[Valor do Provento R$]]/Tabela9[[#This Row],[Provento por 1 ou 1000 Ações]]</f>
        <v>6.1587999999999994E-5</v>
      </c>
    </row>
    <row r="6361" spans="1:8">
      <c r="A6361" s="119" t="s">
        <v>1664</v>
      </c>
      <c r="B6361" s="117" t="s">
        <v>1490</v>
      </c>
      <c r="C6361" s="140">
        <v>37238</v>
      </c>
      <c r="D6361" s="141">
        <v>9.5200000000000007E-2</v>
      </c>
      <c r="E6361" s="119">
        <v>1000</v>
      </c>
      <c r="F6361" s="119" t="s">
        <v>1489</v>
      </c>
      <c r="G6361" s="114">
        <f>IF([Data da Aprovação]&lt;&gt;"ESTATUTÁRIO",YEAR([Data da Aprovação]),"")</f>
        <v>2001</v>
      </c>
      <c r="H6361" s="106">
        <f>Tabela9[[#This Row],[Valor do Provento R$]]/Tabela9[[#This Row],[Provento por 1 ou 1000 Ações]]</f>
        <v>9.520000000000001E-5</v>
      </c>
    </row>
    <row r="6362" spans="1:8">
      <c r="A6362" s="118" t="s">
        <v>1664</v>
      </c>
      <c r="B6362" s="116" t="s">
        <v>1490</v>
      </c>
      <c r="C6362" s="138">
        <v>37412</v>
      </c>
      <c r="D6362" s="139">
        <v>6.1587999999999997E-2</v>
      </c>
      <c r="E6362" s="118">
        <v>1000</v>
      </c>
      <c r="F6362" s="118" t="s">
        <v>1489</v>
      </c>
      <c r="G6362" s="113">
        <f>IF([Data da Aprovação]&lt;&gt;"ESTATUTÁRIO",YEAR([Data da Aprovação]),"")</f>
        <v>2002</v>
      </c>
      <c r="H6362" s="106">
        <f>Tabela9[[#This Row],[Valor do Provento R$]]/Tabela9[[#This Row],[Provento por 1 ou 1000 Ações]]</f>
        <v>6.1587999999999994E-5</v>
      </c>
    </row>
    <row r="6363" spans="1:8">
      <c r="A6363" s="119" t="s">
        <v>1664</v>
      </c>
      <c r="B6363" s="117" t="s">
        <v>1490</v>
      </c>
      <c r="C6363" s="140">
        <v>37610</v>
      </c>
      <c r="D6363" s="141">
        <v>9.4167000000000001E-2</v>
      </c>
      <c r="E6363" s="119">
        <v>1000</v>
      </c>
      <c r="F6363" s="119" t="s">
        <v>1489</v>
      </c>
      <c r="G6363" s="114">
        <f>IF([Data da Aprovação]&lt;&gt;"ESTATUTÁRIO",YEAR([Data da Aprovação]),"")</f>
        <v>2002</v>
      </c>
      <c r="H6363" s="106">
        <f>Tabela9[[#This Row],[Valor do Provento R$]]/Tabela9[[#This Row],[Provento por 1 ou 1000 Ações]]</f>
        <v>9.4166999999999995E-5</v>
      </c>
    </row>
    <row r="6364" spans="1:8">
      <c r="A6364" s="118" t="s">
        <v>1664</v>
      </c>
      <c r="B6364" s="116" t="s">
        <v>1490</v>
      </c>
      <c r="C6364" s="138">
        <v>37740</v>
      </c>
      <c r="D6364" s="139">
        <v>1.2851E-2</v>
      </c>
      <c r="E6364" s="118">
        <v>1000</v>
      </c>
      <c r="F6364" s="118" t="s">
        <v>1492</v>
      </c>
      <c r="G6364" s="113">
        <f>IF([Data da Aprovação]&lt;&gt;"ESTATUTÁRIO",YEAR([Data da Aprovação]),"")</f>
        <v>2003</v>
      </c>
      <c r="H6364" s="106">
        <f>Tabela9[[#This Row],[Valor do Provento R$]]/Tabela9[[#This Row],[Provento por 1 ou 1000 Ações]]</f>
        <v>1.2850999999999999E-5</v>
      </c>
    </row>
    <row r="6365" spans="1:8">
      <c r="A6365" s="119" t="s">
        <v>1664</v>
      </c>
      <c r="B6365" s="117" t="s">
        <v>1490</v>
      </c>
      <c r="C6365" s="140">
        <v>37939</v>
      </c>
      <c r="D6365" s="141">
        <v>7.51E-2</v>
      </c>
      <c r="E6365" s="119">
        <v>1000</v>
      </c>
      <c r="F6365" s="119" t="s">
        <v>1489</v>
      </c>
      <c r="G6365" s="114">
        <f>IF([Data da Aprovação]&lt;&gt;"ESTATUTÁRIO",YEAR([Data da Aprovação]),"")</f>
        <v>2003</v>
      </c>
      <c r="H6365" s="106">
        <f>Tabela9[[#This Row],[Valor do Provento R$]]/Tabela9[[#This Row],[Provento por 1 ou 1000 Ações]]</f>
        <v>7.5099999999999996E-5</v>
      </c>
    </row>
    <row r="6366" spans="1:8">
      <c r="A6366" s="118" t="s">
        <v>1664</v>
      </c>
      <c r="B6366" s="116" t="s">
        <v>1490</v>
      </c>
      <c r="C6366" s="138">
        <v>38308</v>
      </c>
      <c r="D6366" s="139">
        <v>0.08</v>
      </c>
      <c r="E6366" s="118">
        <v>1</v>
      </c>
      <c r="F6366" s="118" t="s">
        <v>1489</v>
      </c>
      <c r="G6366" s="113">
        <f>IF([Data da Aprovação]&lt;&gt;"ESTATUTÁRIO",YEAR([Data da Aprovação]),"")</f>
        <v>2004</v>
      </c>
      <c r="H6366" s="106">
        <f>Tabela9[[#This Row],[Valor do Provento R$]]/Tabela9[[#This Row],[Provento por 1 ou 1000 Ações]]</f>
        <v>0.08</v>
      </c>
    </row>
    <row r="6367" spans="1:8">
      <c r="A6367" s="119" t="s">
        <v>1664</v>
      </c>
      <c r="B6367" s="117" t="s">
        <v>1490</v>
      </c>
      <c r="C6367" s="140">
        <v>38743</v>
      </c>
      <c r="D6367" s="141">
        <v>7.4099999999999999E-2</v>
      </c>
      <c r="E6367" s="119">
        <v>1</v>
      </c>
      <c r="F6367" s="119" t="s">
        <v>1492</v>
      </c>
      <c r="G6367" s="114">
        <f>IF([Data da Aprovação]&lt;&gt;"ESTATUTÁRIO",YEAR([Data da Aprovação]),"")</f>
        <v>2006</v>
      </c>
      <c r="H6367" s="106">
        <f>Tabela9[[#This Row],[Valor do Provento R$]]/Tabela9[[#This Row],[Provento por 1 ou 1000 Ações]]</f>
        <v>7.4099999999999999E-2</v>
      </c>
    </row>
    <row r="6368" spans="1:8">
      <c r="A6368" s="118" t="s">
        <v>1664</v>
      </c>
      <c r="B6368" s="116" t="s">
        <v>1490</v>
      </c>
      <c r="C6368" s="138">
        <v>39065</v>
      </c>
      <c r="D6368" s="139">
        <v>0.1</v>
      </c>
      <c r="E6368" s="118">
        <v>1</v>
      </c>
      <c r="F6368" s="118" t="s">
        <v>1489</v>
      </c>
      <c r="G6368" s="113">
        <f>IF([Data da Aprovação]&lt;&gt;"ESTATUTÁRIO",YEAR([Data da Aprovação]),"")</f>
        <v>2006</v>
      </c>
      <c r="H6368" s="106">
        <f>Tabela9[[#This Row],[Valor do Provento R$]]/Tabela9[[#This Row],[Provento por 1 ou 1000 Ações]]</f>
        <v>0.1</v>
      </c>
    </row>
    <row r="6369" spans="1:8">
      <c r="A6369" s="119" t="s">
        <v>1664</v>
      </c>
      <c r="B6369" s="117" t="s">
        <v>1490</v>
      </c>
      <c r="C6369" s="140">
        <v>39188</v>
      </c>
      <c r="D6369" s="141">
        <v>5.0000000000000001E-3</v>
      </c>
      <c r="E6369" s="119">
        <v>1</v>
      </c>
      <c r="F6369" s="119" t="s">
        <v>1492</v>
      </c>
      <c r="G6369" s="114">
        <f>IF([Data da Aprovação]&lt;&gt;"ESTATUTÁRIO",YEAR([Data da Aprovação]),"")</f>
        <v>2007</v>
      </c>
      <c r="H6369" s="106">
        <f>Tabela9[[#This Row],[Valor do Provento R$]]/Tabela9[[#This Row],[Provento por 1 ou 1000 Ações]]</f>
        <v>5.0000000000000001E-3</v>
      </c>
    </row>
    <row r="6370" spans="1:8">
      <c r="A6370" s="118" t="s">
        <v>1664</v>
      </c>
      <c r="B6370" s="116" t="s">
        <v>1490</v>
      </c>
      <c r="C6370" s="138">
        <v>39413</v>
      </c>
      <c r="D6370" s="139">
        <v>0.16</v>
      </c>
      <c r="E6370" s="118">
        <v>1</v>
      </c>
      <c r="F6370" s="118" t="s">
        <v>1489</v>
      </c>
      <c r="G6370" s="113">
        <f>IF([Data da Aprovação]&lt;&gt;"ESTATUTÁRIO",YEAR([Data da Aprovação]),"")</f>
        <v>2007</v>
      </c>
      <c r="H6370" s="106">
        <f>Tabela9[[#This Row],[Valor do Provento R$]]/Tabela9[[#This Row],[Provento por 1 ou 1000 Ações]]</f>
        <v>0.16</v>
      </c>
    </row>
    <row r="6371" spans="1:8">
      <c r="A6371" s="119" t="s">
        <v>1664</v>
      </c>
      <c r="B6371" s="117" t="s">
        <v>1490</v>
      </c>
      <c r="C6371" s="140">
        <v>39778</v>
      </c>
      <c r="D6371" s="141">
        <v>0.2</v>
      </c>
      <c r="E6371" s="119">
        <v>1</v>
      </c>
      <c r="F6371" s="119" t="s">
        <v>1489</v>
      </c>
      <c r="G6371" s="114">
        <f>IF([Data da Aprovação]&lt;&gt;"ESTATUTÁRIO",YEAR([Data da Aprovação]),"")</f>
        <v>2008</v>
      </c>
      <c r="H6371" s="106">
        <f>Tabela9[[#This Row],[Valor do Provento R$]]/Tabela9[[#This Row],[Provento por 1 ou 1000 Ações]]</f>
        <v>0.2</v>
      </c>
    </row>
    <row r="6372" spans="1:8">
      <c r="A6372" s="118" t="s">
        <v>1664</v>
      </c>
      <c r="B6372" s="116" t="s">
        <v>1490</v>
      </c>
      <c r="C6372" s="138">
        <v>40134</v>
      </c>
      <c r="D6372" s="139">
        <v>0.14000000000000001</v>
      </c>
      <c r="E6372" s="118">
        <v>1</v>
      </c>
      <c r="F6372" s="118" t="s">
        <v>1489</v>
      </c>
      <c r="G6372" s="113">
        <f>IF([Data da Aprovação]&lt;&gt;"ESTATUTÁRIO",YEAR([Data da Aprovação]),"")</f>
        <v>2009</v>
      </c>
      <c r="H6372" s="106">
        <f>Tabela9[[#This Row],[Valor do Provento R$]]/Tabela9[[#This Row],[Provento por 1 ou 1000 Ações]]</f>
        <v>0.14000000000000001</v>
      </c>
    </row>
    <row r="6373" spans="1:8">
      <c r="A6373" s="119" t="s">
        <v>1664</v>
      </c>
      <c r="B6373" s="117" t="s">
        <v>1490</v>
      </c>
      <c r="C6373" s="140">
        <v>40298</v>
      </c>
      <c r="D6373" s="141">
        <v>2E-3</v>
      </c>
      <c r="E6373" s="119">
        <v>1</v>
      </c>
      <c r="F6373" s="119" t="s">
        <v>1492</v>
      </c>
      <c r="G6373" s="114">
        <f>IF([Data da Aprovação]&lt;&gt;"ESTATUTÁRIO",YEAR([Data da Aprovação]),"")</f>
        <v>2010</v>
      </c>
      <c r="H6373" s="106">
        <f>Tabela9[[#This Row],[Valor do Provento R$]]/Tabela9[[#This Row],[Provento por 1 ou 1000 Ações]]</f>
        <v>2E-3</v>
      </c>
    </row>
    <row r="6374" spans="1:8">
      <c r="A6374" s="118" t="s">
        <v>1664</v>
      </c>
      <c r="B6374" s="116" t="s">
        <v>1490</v>
      </c>
      <c r="C6374" s="138">
        <v>40359</v>
      </c>
      <c r="D6374" s="139">
        <v>7.0000000000000007E-2</v>
      </c>
      <c r="E6374" s="118">
        <v>1</v>
      </c>
      <c r="F6374" s="118" t="s">
        <v>1489</v>
      </c>
      <c r="G6374" s="113">
        <f>IF([Data da Aprovação]&lt;&gt;"ESTATUTÁRIO",YEAR([Data da Aprovação]),"")</f>
        <v>2010</v>
      </c>
      <c r="H6374" s="106">
        <f>Tabela9[[#This Row],[Valor do Provento R$]]/Tabela9[[#This Row],[Provento por 1 ou 1000 Ações]]</f>
        <v>7.0000000000000007E-2</v>
      </c>
    </row>
    <row r="6375" spans="1:8">
      <c r="A6375" s="119" t="s">
        <v>1664</v>
      </c>
      <c r="B6375" s="117" t="s">
        <v>1490</v>
      </c>
      <c r="C6375" s="140">
        <v>40499</v>
      </c>
      <c r="D6375" s="141">
        <v>0.1</v>
      </c>
      <c r="E6375" s="119">
        <v>1</v>
      </c>
      <c r="F6375" s="119" t="s">
        <v>1489</v>
      </c>
      <c r="G6375" s="114">
        <f>IF([Data da Aprovação]&lt;&gt;"ESTATUTÁRIO",YEAR([Data da Aprovação]),"")</f>
        <v>2010</v>
      </c>
      <c r="H6375" s="106">
        <f>Tabela9[[#This Row],[Valor do Provento R$]]/Tabela9[[#This Row],[Provento por 1 ou 1000 Ações]]</f>
        <v>0.1</v>
      </c>
    </row>
    <row r="6376" spans="1:8">
      <c r="A6376" s="118" t="s">
        <v>1664</v>
      </c>
      <c r="B6376" s="116" t="s">
        <v>1490</v>
      </c>
      <c r="C6376" s="138">
        <v>40662</v>
      </c>
      <c r="D6376" s="139">
        <v>2E-3</v>
      </c>
      <c r="E6376" s="118">
        <v>1</v>
      </c>
      <c r="F6376" s="118" t="s">
        <v>1492</v>
      </c>
      <c r="G6376" s="113">
        <f>IF([Data da Aprovação]&lt;&gt;"ESTATUTÁRIO",YEAR([Data da Aprovação]),"")</f>
        <v>2011</v>
      </c>
      <c r="H6376" s="106">
        <f>Tabela9[[#This Row],[Valor do Provento R$]]/Tabela9[[#This Row],[Provento por 1 ou 1000 Ações]]</f>
        <v>2E-3</v>
      </c>
    </row>
    <row r="6377" spans="1:8">
      <c r="A6377" s="119" t="s">
        <v>1664</v>
      </c>
      <c r="B6377" s="117" t="s">
        <v>1490</v>
      </c>
      <c r="C6377" s="140">
        <v>40765</v>
      </c>
      <c r="D6377" s="141">
        <v>0.03</v>
      </c>
      <c r="E6377" s="119">
        <v>1</v>
      </c>
      <c r="F6377" s="119" t="s">
        <v>1489</v>
      </c>
      <c r="G6377" s="114">
        <f>IF([Data da Aprovação]&lt;&gt;"ESTATUTÁRIO",YEAR([Data da Aprovação]),"")</f>
        <v>2011</v>
      </c>
      <c r="H6377" s="106">
        <f>Tabela9[[#This Row],[Valor do Provento R$]]/Tabela9[[#This Row],[Provento por 1 ou 1000 Ações]]</f>
        <v>0.03</v>
      </c>
    </row>
    <row r="6378" spans="1:8">
      <c r="A6378" s="118" t="s">
        <v>1664</v>
      </c>
      <c r="B6378" s="116" t="s">
        <v>1490</v>
      </c>
      <c r="C6378" s="138">
        <v>40864</v>
      </c>
      <c r="D6378" s="139">
        <v>0.1</v>
      </c>
      <c r="E6378" s="118">
        <v>1</v>
      </c>
      <c r="F6378" s="118" t="s">
        <v>1489</v>
      </c>
      <c r="G6378" s="113">
        <f>IF([Data da Aprovação]&lt;&gt;"ESTATUTÁRIO",YEAR([Data da Aprovação]),"")</f>
        <v>2011</v>
      </c>
      <c r="H6378" s="106">
        <f>Tabela9[[#This Row],[Valor do Provento R$]]/Tabela9[[#This Row],[Provento por 1 ou 1000 Ações]]</f>
        <v>0.1</v>
      </c>
    </row>
    <row r="6379" spans="1:8">
      <c r="A6379" s="119" t="s">
        <v>1664</v>
      </c>
      <c r="B6379" s="117" t="s">
        <v>1490</v>
      </c>
      <c r="C6379" s="140">
        <v>41137</v>
      </c>
      <c r="D6379" s="141">
        <v>7.0000000000000007E-2</v>
      </c>
      <c r="E6379" s="119">
        <v>1</v>
      </c>
      <c r="F6379" s="119" t="s">
        <v>1492</v>
      </c>
      <c r="G6379" s="114">
        <f>IF([Data da Aprovação]&lt;&gt;"ESTATUTÁRIO",YEAR([Data da Aprovação]),"")</f>
        <v>2012</v>
      </c>
      <c r="H6379" s="106">
        <f>Tabela9[[#This Row],[Valor do Provento R$]]/Tabela9[[#This Row],[Provento por 1 ou 1000 Ações]]</f>
        <v>7.0000000000000007E-2</v>
      </c>
    </row>
    <row r="6380" spans="1:8">
      <c r="A6380" s="118" t="s">
        <v>1664</v>
      </c>
      <c r="B6380" s="116" t="s">
        <v>1490</v>
      </c>
      <c r="C6380" s="138">
        <v>41232</v>
      </c>
      <c r="D6380" s="139">
        <v>3.2285142000000003E-2</v>
      </c>
      <c r="E6380" s="118">
        <v>1</v>
      </c>
      <c r="F6380" s="118" t="s">
        <v>1489</v>
      </c>
      <c r="G6380" s="113">
        <f>IF([Data da Aprovação]&lt;&gt;"ESTATUTÁRIO",YEAR([Data da Aprovação]),"")</f>
        <v>2012</v>
      </c>
      <c r="H6380" s="106">
        <f>Tabela9[[#This Row],[Valor do Provento R$]]/Tabela9[[#This Row],[Provento por 1 ou 1000 Ações]]</f>
        <v>3.2285142000000003E-2</v>
      </c>
    </row>
    <row r="6381" spans="1:8">
      <c r="A6381" s="119" t="s">
        <v>1664</v>
      </c>
      <c r="B6381" s="117" t="s">
        <v>1490</v>
      </c>
      <c r="C6381" s="140">
        <v>41390</v>
      </c>
      <c r="D6381" s="141">
        <v>2.7072514999999998E-2</v>
      </c>
      <c r="E6381" s="119">
        <v>1</v>
      </c>
      <c r="F6381" s="119" t="s">
        <v>1492</v>
      </c>
      <c r="G6381" s="114">
        <f>IF([Data da Aprovação]&lt;&gt;"ESTATUTÁRIO",YEAR([Data da Aprovação]),"")</f>
        <v>2013</v>
      </c>
      <c r="H6381" s="106">
        <f>Tabela9[[#This Row],[Valor do Provento R$]]/Tabela9[[#This Row],[Provento por 1 ou 1000 Ações]]</f>
        <v>2.7072514999999998E-2</v>
      </c>
    </row>
    <row r="6382" spans="1:8">
      <c r="A6382" s="118" t="s">
        <v>1665</v>
      </c>
      <c r="B6382" s="116" t="s">
        <v>1488</v>
      </c>
      <c r="C6382" s="138" t="s">
        <v>1666</v>
      </c>
      <c r="D6382" s="139">
        <v>7.2959999999999997E-2</v>
      </c>
      <c r="E6382" s="118">
        <v>1000</v>
      </c>
      <c r="F6382" s="118" t="s">
        <v>1492</v>
      </c>
      <c r="G6382" s="113">
        <f>IF([Data da Aprovação]&lt;&gt;"ESTATUTÁRIO",YEAR([Data da Aprovação]),"")</f>
        <v>1998</v>
      </c>
      <c r="H6382" s="106">
        <f>Tabela9[[#This Row],[Valor do Provento R$]]/Tabela9[[#This Row],[Provento por 1 ou 1000 Ações]]</f>
        <v>7.2959999999999993E-5</v>
      </c>
    </row>
    <row r="6383" spans="1:8">
      <c r="A6383" s="119" t="s">
        <v>1665</v>
      </c>
      <c r="B6383" s="117" t="s">
        <v>1488</v>
      </c>
      <c r="C6383" s="140" t="s">
        <v>1667</v>
      </c>
      <c r="D6383" s="141">
        <v>5.67E-2</v>
      </c>
      <c r="E6383" s="119">
        <v>1000</v>
      </c>
      <c r="F6383" s="119" t="s">
        <v>1492</v>
      </c>
      <c r="G6383" s="114">
        <f>IF([Data da Aprovação]&lt;&gt;"ESTATUTÁRIO",YEAR([Data da Aprovação]),"")</f>
        <v>1999</v>
      </c>
      <c r="H6383" s="106">
        <f>Tabela9[[#This Row],[Valor do Provento R$]]/Tabela9[[#This Row],[Provento por 1 ou 1000 Ações]]</f>
        <v>5.6700000000000003E-5</v>
      </c>
    </row>
    <row r="6384" spans="1:8">
      <c r="A6384" s="118" t="s">
        <v>1665</v>
      </c>
      <c r="B6384" s="116" t="s">
        <v>1488</v>
      </c>
      <c r="C6384" s="138" t="s">
        <v>1668</v>
      </c>
      <c r="D6384" s="139">
        <v>1.5769999999999999E-2</v>
      </c>
      <c r="E6384" s="118">
        <v>1000</v>
      </c>
      <c r="F6384" s="118" t="s">
        <v>1492</v>
      </c>
      <c r="G6384" s="113">
        <f>IF([Data da Aprovação]&lt;&gt;"ESTATUTÁRIO",YEAR([Data da Aprovação]),"")</f>
        <v>2000</v>
      </c>
      <c r="H6384" s="106">
        <f>Tabela9[[#This Row],[Valor do Provento R$]]/Tabela9[[#This Row],[Provento por 1 ou 1000 Ações]]</f>
        <v>1.577E-5</v>
      </c>
    </row>
    <row r="6385" spans="1:8">
      <c r="A6385" s="119" t="s">
        <v>1665</v>
      </c>
      <c r="B6385" s="117" t="s">
        <v>1488</v>
      </c>
      <c r="C6385" s="140" t="s">
        <v>1669</v>
      </c>
      <c r="D6385" s="141">
        <v>5.3100000000000001E-2</v>
      </c>
      <c r="E6385" s="119">
        <v>1000</v>
      </c>
      <c r="F6385" s="119" t="s">
        <v>1492</v>
      </c>
      <c r="G6385" s="114">
        <f>IF([Data da Aprovação]&lt;&gt;"ESTATUTÁRIO",YEAR([Data da Aprovação]),"")</f>
        <v>2001</v>
      </c>
      <c r="H6385" s="106">
        <f>Tabela9[[#This Row],[Valor do Provento R$]]/Tabela9[[#This Row],[Provento por 1 ou 1000 Ações]]</f>
        <v>5.3100000000000003E-5</v>
      </c>
    </row>
    <row r="6386" spans="1:8">
      <c r="A6386" s="118" t="s">
        <v>1665</v>
      </c>
      <c r="B6386" s="116" t="s">
        <v>1488</v>
      </c>
      <c r="C6386" s="138" t="s">
        <v>1670</v>
      </c>
      <c r="D6386" s="139">
        <v>5.2999999999999999E-2</v>
      </c>
      <c r="E6386" s="118">
        <v>1000</v>
      </c>
      <c r="F6386" s="118" t="s">
        <v>1489</v>
      </c>
      <c r="G6386" s="113">
        <f>IF([Data da Aprovação]&lt;&gt;"ESTATUTÁRIO",YEAR([Data da Aprovação]),"")</f>
        <v>2001</v>
      </c>
      <c r="H6386" s="106">
        <f>Tabela9[[#This Row],[Valor do Provento R$]]/Tabela9[[#This Row],[Provento por 1 ou 1000 Ações]]</f>
        <v>5.3000000000000001E-5</v>
      </c>
    </row>
    <row r="6387" spans="1:8">
      <c r="A6387" s="119" t="s">
        <v>1665</v>
      </c>
      <c r="B6387" s="117" t="s">
        <v>1488</v>
      </c>
      <c r="C6387" s="140" t="s">
        <v>1671</v>
      </c>
      <c r="D6387" s="141">
        <v>3.9899999999999998E-2</v>
      </c>
      <c r="E6387" s="119">
        <v>1000</v>
      </c>
      <c r="F6387" s="119" t="s">
        <v>1489</v>
      </c>
      <c r="G6387" s="114">
        <f>IF([Data da Aprovação]&lt;&gt;"ESTATUTÁRIO",YEAR([Data da Aprovação]),"")</f>
        <v>2001</v>
      </c>
      <c r="H6387" s="106">
        <f>Tabela9[[#This Row],[Valor do Provento R$]]/Tabela9[[#This Row],[Provento por 1 ou 1000 Ações]]</f>
        <v>3.9900000000000001E-5</v>
      </c>
    </row>
    <row r="6388" spans="1:8">
      <c r="A6388" s="118" t="s">
        <v>1665</v>
      </c>
      <c r="B6388" s="116" t="s">
        <v>1488</v>
      </c>
      <c r="C6388" s="138" t="s">
        <v>1672</v>
      </c>
      <c r="D6388" s="139">
        <v>5.0299999999999997E-2</v>
      </c>
      <c r="E6388" s="118">
        <v>1000</v>
      </c>
      <c r="F6388" s="118" t="s">
        <v>1489</v>
      </c>
      <c r="G6388" s="113">
        <f>IF([Data da Aprovação]&lt;&gt;"ESTATUTÁRIO",YEAR([Data da Aprovação]),"")</f>
        <v>2002</v>
      </c>
      <c r="H6388" s="106">
        <f>Tabela9[[#This Row],[Valor do Provento R$]]/Tabela9[[#This Row],[Provento por 1 ou 1000 Ações]]</f>
        <v>5.0299999999999996E-5</v>
      </c>
    </row>
    <row r="6389" spans="1:8">
      <c r="A6389" s="119" t="s">
        <v>1665</v>
      </c>
      <c r="B6389" s="117" t="s">
        <v>1488</v>
      </c>
      <c r="C6389" s="140">
        <v>37606</v>
      </c>
      <c r="D6389" s="141">
        <v>4.4999999999999998E-2</v>
      </c>
      <c r="E6389" s="119">
        <v>1000</v>
      </c>
      <c r="F6389" s="119" t="s">
        <v>1489</v>
      </c>
      <c r="G6389" s="114">
        <f>IF([Data da Aprovação]&lt;&gt;"ESTATUTÁRIO",YEAR([Data da Aprovação]),"")</f>
        <v>2002</v>
      </c>
      <c r="H6389" s="106">
        <f>Tabela9[[#This Row],[Valor do Provento R$]]/Tabela9[[#This Row],[Provento por 1 ou 1000 Ações]]</f>
        <v>4.4999999999999996E-5</v>
      </c>
    </row>
    <row r="6390" spans="1:8">
      <c r="A6390" s="118" t="s">
        <v>1665</v>
      </c>
      <c r="B6390" s="116" t="s">
        <v>1488</v>
      </c>
      <c r="C6390" s="138">
        <v>37726</v>
      </c>
      <c r="D6390" s="139">
        <v>0.14297399999999999</v>
      </c>
      <c r="E6390" s="118">
        <v>1000</v>
      </c>
      <c r="F6390" s="118" t="s">
        <v>1492</v>
      </c>
      <c r="G6390" s="113">
        <f>IF([Data da Aprovação]&lt;&gt;"ESTATUTÁRIO",YEAR([Data da Aprovação]),"")</f>
        <v>2003</v>
      </c>
      <c r="H6390" s="106">
        <f>Tabela9[[#This Row],[Valor do Provento R$]]/Tabela9[[#This Row],[Provento por 1 ou 1000 Ações]]</f>
        <v>1.4297399999999998E-4</v>
      </c>
    </row>
    <row r="6391" spans="1:8">
      <c r="A6391" s="119" t="s">
        <v>1665</v>
      </c>
      <c r="B6391" s="117" t="s">
        <v>1488</v>
      </c>
      <c r="C6391" s="140">
        <v>37798</v>
      </c>
      <c r="D6391" s="141">
        <v>6.2600000000000003E-2</v>
      </c>
      <c r="E6391" s="119">
        <v>1000</v>
      </c>
      <c r="F6391" s="119" t="s">
        <v>1489</v>
      </c>
      <c r="G6391" s="114">
        <f>IF([Data da Aprovação]&lt;&gt;"ESTATUTÁRIO",YEAR([Data da Aprovação]),"")</f>
        <v>2003</v>
      </c>
      <c r="H6391" s="106">
        <f>Tabela9[[#This Row],[Valor do Provento R$]]/Tabela9[[#This Row],[Provento por 1 ou 1000 Ações]]</f>
        <v>6.2600000000000004E-5</v>
      </c>
    </row>
    <row r="6392" spans="1:8">
      <c r="A6392" s="118" t="s">
        <v>1665</v>
      </c>
      <c r="B6392" s="116" t="s">
        <v>1488</v>
      </c>
      <c r="C6392" s="138">
        <v>37966</v>
      </c>
      <c r="D6392" s="139">
        <v>6.6299999999999998E-2</v>
      </c>
      <c r="E6392" s="118">
        <v>1000</v>
      </c>
      <c r="F6392" s="118" t="s">
        <v>1489</v>
      </c>
      <c r="G6392" s="113">
        <f>IF([Data da Aprovação]&lt;&gt;"ESTATUTÁRIO",YEAR([Data da Aprovação]),"")</f>
        <v>2003</v>
      </c>
      <c r="H6392" s="106">
        <f>Tabela9[[#This Row],[Valor do Provento R$]]/Tabela9[[#This Row],[Provento por 1 ou 1000 Ações]]</f>
        <v>6.6299999999999999E-5</v>
      </c>
    </row>
    <row r="6393" spans="1:8">
      <c r="A6393" s="119" t="s">
        <v>1665</v>
      </c>
      <c r="B6393" s="117" t="s">
        <v>1488</v>
      </c>
      <c r="C6393" s="140">
        <v>38106</v>
      </c>
      <c r="D6393" s="141">
        <v>0.11393</v>
      </c>
      <c r="E6393" s="119">
        <v>1000</v>
      </c>
      <c r="F6393" s="119" t="s">
        <v>1492</v>
      </c>
      <c r="G6393" s="114">
        <f>IF([Data da Aprovação]&lt;&gt;"ESTATUTÁRIO",YEAR([Data da Aprovação]),"")</f>
        <v>2004</v>
      </c>
      <c r="H6393" s="106">
        <f>Tabela9[[#This Row],[Valor do Provento R$]]/Tabela9[[#This Row],[Provento por 1 ou 1000 Ações]]</f>
        <v>1.1393E-4</v>
      </c>
    </row>
    <row r="6394" spans="1:8">
      <c r="A6394" s="118" t="s">
        <v>1665</v>
      </c>
      <c r="B6394" s="116" t="s">
        <v>1488</v>
      </c>
      <c r="C6394" s="138">
        <v>38168</v>
      </c>
      <c r="D6394" s="139">
        <v>6.5000000000000002E-2</v>
      </c>
      <c r="E6394" s="118">
        <v>1</v>
      </c>
      <c r="F6394" s="118" t="s">
        <v>1489</v>
      </c>
      <c r="G6394" s="113">
        <f>IF([Data da Aprovação]&lt;&gt;"ESTATUTÁRIO",YEAR([Data da Aprovação]),"")</f>
        <v>2004</v>
      </c>
      <c r="H6394" s="106">
        <f>Tabela9[[#This Row],[Valor do Provento R$]]/Tabela9[[#This Row],[Provento por 1 ou 1000 Ações]]</f>
        <v>6.5000000000000002E-2</v>
      </c>
    </row>
    <row r="6395" spans="1:8">
      <c r="A6395" s="119" t="s">
        <v>1665</v>
      </c>
      <c r="B6395" s="117" t="s">
        <v>1488</v>
      </c>
      <c r="C6395" s="140">
        <v>38329</v>
      </c>
      <c r="D6395" s="141">
        <v>6.7000000000000004E-2</v>
      </c>
      <c r="E6395" s="119">
        <v>1</v>
      </c>
      <c r="F6395" s="119" t="s">
        <v>1489</v>
      </c>
      <c r="G6395" s="114">
        <f>IF([Data da Aprovação]&lt;&gt;"ESTATUTÁRIO",YEAR([Data da Aprovação]),"")</f>
        <v>2004</v>
      </c>
      <c r="H6395" s="106">
        <f>Tabela9[[#This Row],[Valor do Provento R$]]/Tabela9[[#This Row],[Provento por 1 ou 1000 Ações]]</f>
        <v>6.7000000000000004E-2</v>
      </c>
    </row>
    <row r="6396" spans="1:8">
      <c r="A6396" s="118" t="s">
        <v>1665</v>
      </c>
      <c r="B6396" s="116" t="s">
        <v>1488</v>
      </c>
      <c r="C6396" s="138">
        <v>38470</v>
      </c>
      <c r="D6396" s="139">
        <v>4.0973740000000002E-2</v>
      </c>
      <c r="E6396" s="118">
        <v>1</v>
      </c>
      <c r="F6396" s="118" t="s">
        <v>1492</v>
      </c>
      <c r="G6396" s="113">
        <f>IF([Data da Aprovação]&lt;&gt;"ESTATUTÁRIO",YEAR([Data da Aprovação]),"")</f>
        <v>2005</v>
      </c>
      <c r="H6396" s="106">
        <f>Tabela9[[#This Row],[Valor do Provento R$]]/Tabela9[[#This Row],[Provento por 1 ou 1000 Ações]]</f>
        <v>4.0973740000000002E-2</v>
      </c>
    </row>
    <row r="6397" spans="1:8">
      <c r="A6397" s="119" t="s">
        <v>1665</v>
      </c>
      <c r="B6397" s="117" t="s">
        <v>1488</v>
      </c>
      <c r="C6397" s="140">
        <v>38533</v>
      </c>
      <c r="D6397" s="141">
        <v>8.1000000000000003E-2</v>
      </c>
      <c r="E6397" s="119">
        <v>1</v>
      </c>
      <c r="F6397" s="119" t="s">
        <v>1489</v>
      </c>
      <c r="G6397" s="114">
        <f>IF([Data da Aprovação]&lt;&gt;"ESTATUTÁRIO",YEAR([Data da Aprovação]),"")</f>
        <v>2005</v>
      </c>
      <c r="H6397" s="106">
        <f>Tabela9[[#This Row],[Valor do Provento R$]]/Tabela9[[#This Row],[Provento por 1 ou 1000 Ações]]</f>
        <v>8.1000000000000003E-2</v>
      </c>
    </row>
    <row r="6398" spans="1:8">
      <c r="A6398" s="118" t="s">
        <v>1665</v>
      </c>
      <c r="B6398" s="116" t="s">
        <v>1488</v>
      </c>
      <c r="C6398" s="138">
        <v>38691</v>
      </c>
      <c r="D6398" s="139">
        <v>7.9000000000000001E-2</v>
      </c>
      <c r="E6398" s="118">
        <v>1</v>
      </c>
      <c r="F6398" s="118" t="s">
        <v>1489</v>
      </c>
      <c r="G6398" s="113">
        <f>IF([Data da Aprovação]&lt;&gt;"ESTATUTÁRIO",YEAR([Data da Aprovação]),"")</f>
        <v>2005</v>
      </c>
      <c r="H6398" s="106">
        <f>Tabela9[[#This Row],[Valor do Provento R$]]/Tabela9[[#This Row],[Provento por 1 ou 1000 Ações]]</f>
        <v>7.9000000000000001E-2</v>
      </c>
    </row>
    <row r="6399" spans="1:8">
      <c r="A6399" s="119" t="s">
        <v>1665</v>
      </c>
      <c r="B6399" s="117" t="s">
        <v>1488</v>
      </c>
      <c r="C6399" s="140">
        <v>38877</v>
      </c>
      <c r="D6399" s="141">
        <v>8.5000000000000006E-2</v>
      </c>
      <c r="E6399" s="119">
        <v>1</v>
      </c>
      <c r="F6399" s="119" t="s">
        <v>1489</v>
      </c>
      <c r="G6399" s="114">
        <f>IF([Data da Aprovação]&lt;&gt;"ESTATUTÁRIO",YEAR([Data da Aprovação]),"")</f>
        <v>2006</v>
      </c>
      <c r="H6399" s="106">
        <f>Tabela9[[#This Row],[Valor do Provento R$]]/Tabela9[[#This Row],[Provento por 1 ou 1000 Ações]]</f>
        <v>8.5000000000000006E-2</v>
      </c>
    </row>
    <row r="6400" spans="1:8">
      <c r="A6400" s="118" t="s">
        <v>1665</v>
      </c>
      <c r="B6400" s="116" t="s">
        <v>1488</v>
      </c>
      <c r="C6400" s="138">
        <v>39056</v>
      </c>
      <c r="D6400" s="139">
        <v>7.4999999999999997E-2</v>
      </c>
      <c r="E6400" s="118">
        <v>1</v>
      </c>
      <c r="F6400" s="118" t="s">
        <v>1489</v>
      </c>
      <c r="G6400" s="113">
        <f>IF([Data da Aprovação]&lt;&gt;"ESTATUTÁRIO",YEAR([Data da Aprovação]),"")</f>
        <v>2006</v>
      </c>
      <c r="H6400" s="106">
        <f>Tabela9[[#This Row],[Valor do Provento R$]]/Tabela9[[#This Row],[Provento por 1 ou 1000 Ações]]</f>
        <v>7.4999999999999997E-2</v>
      </c>
    </row>
    <row r="6401" spans="1:8">
      <c r="A6401" s="119" t="s">
        <v>1665</v>
      </c>
      <c r="B6401" s="117" t="s">
        <v>1488</v>
      </c>
      <c r="C6401" s="140">
        <v>39184</v>
      </c>
      <c r="D6401" s="141">
        <v>3.1467000000000002E-2</v>
      </c>
      <c r="E6401" s="119">
        <v>1</v>
      </c>
      <c r="F6401" s="119" t="s">
        <v>1492</v>
      </c>
      <c r="G6401" s="114">
        <f>IF([Data da Aprovação]&lt;&gt;"ESTATUTÁRIO",YEAR([Data da Aprovação]),"")</f>
        <v>2007</v>
      </c>
      <c r="H6401" s="106">
        <f>Tabela9[[#This Row],[Valor do Provento R$]]/Tabela9[[#This Row],[Provento por 1 ou 1000 Ações]]</f>
        <v>3.1467000000000002E-2</v>
      </c>
    </row>
    <row r="6402" spans="1:8">
      <c r="A6402" s="118" t="s">
        <v>1665</v>
      </c>
      <c r="B6402" s="116" t="s">
        <v>1488</v>
      </c>
      <c r="C6402" s="138">
        <v>39251</v>
      </c>
      <c r="D6402" s="139">
        <v>7.4929999999999997E-2</v>
      </c>
      <c r="E6402" s="118">
        <v>1</v>
      </c>
      <c r="F6402" s="118" t="s">
        <v>1489</v>
      </c>
      <c r="G6402" s="113">
        <f>IF([Data da Aprovação]&lt;&gt;"ESTATUTÁRIO",YEAR([Data da Aprovação]),"")</f>
        <v>2007</v>
      </c>
      <c r="H6402" s="106">
        <f>Tabela9[[#This Row],[Valor do Provento R$]]/Tabela9[[#This Row],[Provento por 1 ou 1000 Ações]]</f>
        <v>7.4929999999999997E-2</v>
      </c>
    </row>
    <row r="6403" spans="1:8">
      <c r="A6403" s="119" t="s">
        <v>1665</v>
      </c>
      <c r="B6403" s="117" t="s">
        <v>1488</v>
      </c>
      <c r="C6403" s="140">
        <v>39419</v>
      </c>
      <c r="D6403" s="141">
        <v>7.3510000000000006E-2</v>
      </c>
      <c r="E6403" s="119">
        <v>1</v>
      </c>
      <c r="F6403" s="119" t="s">
        <v>1489</v>
      </c>
      <c r="G6403" s="114">
        <f>IF([Data da Aprovação]&lt;&gt;"ESTATUTÁRIO",YEAR([Data da Aprovação]),"")</f>
        <v>2007</v>
      </c>
      <c r="H6403" s="106">
        <f>Tabela9[[#This Row],[Valor do Provento R$]]/Tabela9[[#This Row],[Provento por 1 ou 1000 Ações]]</f>
        <v>7.3510000000000006E-2</v>
      </c>
    </row>
    <row r="6404" spans="1:8">
      <c r="A6404" s="118" t="s">
        <v>1665</v>
      </c>
      <c r="B6404" s="116" t="s">
        <v>1488</v>
      </c>
      <c r="C6404" s="138">
        <v>39554</v>
      </c>
      <c r="D6404" s="139">
        <v>4.2306000000000003E-2</v>
      </c>
      <c r="E6404" s="118">
        <v>1</v>
      </c>
      <c r="F6404" s="118" t="s">
        <v>1492</v>
      </c>
      <c r="G6404" s="113">
        <f>IF([Data da Aprovação]&lt;&gt;"ESTATUTÁRIO",YEAR([Data da Aprovação]),"")</f>
        <v>2008</v>
      </c>
      <c r="H6404" s="106">
        <f>Tabela9[[#This Row],[Valor do Provento R$]]/Tabela9[[#This Row],[Provento por 1 ou 1000 Ações]]</f>
        <v>4.2306000000000003E-2</v>
      </c>
    </row>
    <row r="6405" spans="1:8">
      <c r="A6405" s="119" t="s">
        <v>1665</v>
      </c>
      <c r="B6405" s="117" t="s">
        <v>1488</v>
      </c>
      <c r="C6405" s="140">
        <v>39616</v>
      </c>
      <c r="D6405" s="141">
        <v>8.3650000000000002E-2</v>
      </c>
      <c r="E6405" s="119">
        <v>1</v>
      </c>
      <c r="F6405" s="119" t="s">
        <v>1489</v>
      </c>
      <c r="G6405" s="114">
        <f>IF([Data da Aprovação]&lt;&gt;"ESTATUTÁRIO",YEAR([Data da Aprovação]),"")</f>
        <v>2008</v>
      </c>
      <c r="H6405" s="106">
        <f>Tabela9[[#This Row],[Valor do Provento R$]]/Tabela9[[#This Row],[Provento por 1 ou 1000 Ações]]</f>
        <v>8.3650000000000002E-2</v>
      </c>
    </row>
    <row r="6406" spans="1:8">
      <c r="A6406" s="118" t="s">
        <v>1665</v>
      </c>
      <c r="B6406" s="116" t="s">
        <v>1488</v>
      </c>
      <c r="C6406" s="138">
        <v>39778</v>
      </c>
      <c r="D6406" s="139">
        <v>8.6230000000000001E-2</v>
      </c>
      <c r="E6406" s="118">
        <v>1</v>
      </c>
      <c r="F6406" s="118" t="s">
        <v>1489</v>
      </c>
      <c r="G6406" s="113">
        <f>IF([Data da Aprovação]&lt;&gt;"ESTATUTÁRIO",YEAR([Data da Aprovação]),"")</f>
        <v>2008</v>
      </c>
      <c r="H6406" s="106">
        <f>Tabela9[[#This Row],[Valor do Provento R$]]/Tabela9[[#This Row],[Provento por 1 ou 1000 Ações]]</f>
        <v>8.6230000000000001E-2</v>
      </c>
    </row>
    <row r="6407" spans="1:8">
      <c r="A6407" s="119" t="s">
        <v>1665</v>
      </c>
      <c r="B6407" s="117" t="s">
        <v>1488</v>
      </c>
      <c r="C6407" s="140">
        <v>39982</v>
      </c>
      <c r="D6407" s="141">
        <v>0.05</v>
      </c>
      <c r="E6407" s="119">
        <v>1</v>
      </c>
      <c r="F6407" s="119" t="s">
        <v>1489</v>
      </c>
      <c r="G6407" s="114">
        <f>IF([Data da Aprovação]&lt;&gt;"ESTATUTÁRIO",YEAR([Data da Aprovação]),"")</f>
        <v>2009</v>
      </c>
      <c r="H6407" s="106">
        <f>Tabela9[[#This Row],[Valor do Provento R$]]/Tabela9[[#This Row],[Provento por 1 ou 1000 Ações]]</f>
        <v>0.05</v>
      </c>
    </row>
    <row r="6408" spans="1:8">
      <c r="A6408" s="118" t="s">
        <v>1665</v>
      </c>
      <c r="B6408" s="116" t="s">
        <v>1488</v>
      </c>
      <c r="C6408" s="138">
        <v>40151</v>
      </c>
      <c r="D6408" s="139">
        <v>0.1</v>
      </c>
      <c r="E6408" s="118">
        <v>1</v>
      </c>
      <c r="F6408" s="118" t="s">
        <v>1489</v>
      </c>
      <c r="G6408" s="113">
        <f>IF([Data da Aprovação]&lt;&gt;"ESTATUTÁRIO",YEAR([Data da Aprovação]),"")</f>
        <v>2009</v>
      </c>
      <c r="H6408" s="106">
        <f>Tabela9[[#This Row],[Valor do Provento R$]]/Tabela9[[#This Row],[Provento por 1 ou 1000 Ações]]</f>
        <v>0.1</v>
      </c>
    </row>
    <row r="6409" spans="1:8">
      <c r="A6409" s="119" t="s">
        <v>1665</v>
      </c>
      <c r="B6409" s="117" t="s">
        <v>1488</v>
      </c>
      <c r="C6409" s="140">
        <v>40275</v>
      </c>
      <c r="D6409" s="141">
        <v>6.0979999999999999E-2</v>
      </c>
      <c r="E6409" s="119">
        <v>1</v>
      </c>
      <c r="F6409" s="119" t="s">
        <v>1492</v>
      </c>
      <c r="G6409" s="114">
        <f>IF([Data da Aprovação]&lt;&gt;"ESTATUTÁRIO",YEAR([Data da Aprovação]),"")</f>
        <v>2010</v>
      </c>
      <c r="H6409" s="106">
        <f>Tabela9[[#This Row],[Valor do Provento R$]]/Tabela9[[#This Row],[Provento por 1 ou 1000 Ações]]</f>
        <v>6.0979999999999999E-2</v>
      </c>
    </row>
    <row r="6410" spans="1:8">
      <c r="A6410" s="118" t="s">
        <v>1665</v>
      </c>
      <c r="B6410" s="116" t="s">
        <v>1488</v>
      </c>
      <c r="C6410" s="138">
        <v>40343</v>
      </c>
      <c r="D6410" s="139">
        <v>6.7750000000000005E-2</v>
      </c>
      <c r="E6410" s="118">
        <v>1</v>
      </c>
      <c r="F6410" s="118" t="s">
        <v>1489</v>
      </c>
      <c r="G6410" s="113">
        <f>IF([Data da Aprovação]&lt;&gt;"ESTATUTÁRIO",YEAR([Data da Aprovação]),"")</f>
        <v>2010</v>
      </c>
      <c r="H6410" s="106">
        <f>Tabela9[[#This Row],[Valor do Provento R$]]/Tabela9[[#This Row],[Provento por 1 ou 1000 Ações]]</f>
        <v>6.7750000000000005E-2</v>
      </c>
    </row>
    <row r="6411" spans="1:8">
      <c r="A6411" s="119" t="s">
        <v>1665</v>
      </c>
      <c r="B6411" s="117" t="s">
        <v>1488</v>
      </c>
      <c r="C6411" s="140">
        <v>40521</v>
      </c>
      <c r="D6411" s="141">
        <v>6.9760000000000003E-2</v>
      </c>
      <c r="E6411" s="119">
        <v>1</v>
      </c>
      <c r="F6411" s="119" t="s">
        <v>1489</v>
      </c>
      <c r="G6411" s="114">
        <f>IF([Data da Aprovação]&lt;&gt;"ESTATUTÁRIO",YEAR([Data da Aprovação]),"")</f>
        <v>2010</v>
      </c>
      <c r="H6411" s="106">
        <f>Tabela9[[#This Row],[Valor do Provento R$]]/Tabela9[[#This Row],[Provento por 1 ou 1000 Ações]]</f>
        <v>6.9760000000000003E-2</v>
      </c>
    </row>
    <row r="6412" spans="1:8">
      <c r="A6412" s="118" t="s">
        <v>1665</v>
      </c>
      <c r="B6412" s="116" t="s">
        <v>1488</v>
      </c>
      <c r="C6412" s="138">
        <v>40648</v>
      </c>
      <c r="D6412" s="139">
        <v>2.56668E-2</v>
      </c>
      <c r="E6412" s="118">
        <v>1</v>
      </c>
      <c r="F6412" s="118" t="s">
        <v>1492</v>
      </c>
      <c r="G6412" s="113">
        <f>IF([Data da Aprovação]&lt;&gt;"ESTATUTÁRIO",YEAR([Data da Aprovação]),"")</f>
        <v>2011</v>
      </c>
      <c r="H6412" s="106">
        <f>Tabela9[[#This Row],[Valor do Provento R$]]/Tabela9[[#This Row],[Provento por 1 ou 1000 Ações]]</f>
        <v>2.56668E-2</v>
      </c>
    </row>
    <row r="6413" spans="1:8">
      <c r="A6413" s="119" t="s">
        <v>1665</v>
      </c>
      <c r="B6413" s="117" t="s">
        <v>1488</v>
      </c>
      <c r="C6413" s="140">
        <v>40709</v>
      </c>
      <c r="D6413" s="141">
        <v>7.7270000000000005E-2</v>
      </c>
      <c r="E6413" s="119">
        <v>1</v>
      </c>
      <c r="F6413" s="119" t="s">
        <v>1489</v>
      </c>
      <c r="G6413" s="114">
        <f>IF([Data da Aprovação]&lt;&gt;"ESTATUTÁRIO",YEAR([Data da Aprovação]),"")</f>
        <v>2011</v>
      </c>
      <c r="H6413" s="106">
        <f>Tabela9[[#This Row],[Valor do Provento R$]]/Tabela9[[#This Row],[Provento por 1 ou 1000 Ações]]</f>
        <v>7.7270000000000005E-2</v>
      </c>
    </row>
    <row r="6414" spans="1:8">
      <c r="A6414" s="118" t="s">
        <v>1665</v>
      </c>
      <c r="B6414" s="116" t="s">
        <v>1488</v>
      </c>
      <c r="C6414" s="138">
        <v>40882</v>
      </c>
      <c r="D6414" s="139">
        <v>7.9140000000000002E-2</v>
      </c>
      <c r="E6414" s="118">
        <v>1</v>
      </c>
      <c r="F6414" s="118" t="s">
        <v>1489</v>
      </c>
      <c r="G6414" s="113">
        <f>IF([Data da Aprovação]&lt;&gt;"ESTATUTÁRIO",YEAR([Data da Aprovação]),"")</f>
        <v>2011</v>
      </c>
      <c r="H6414" s="106">
        <f>Tabela9[[#This Row],[Valor do Provento R$]]/Tabela9[[#This Row],[Provento por 1 ou 1000 Ações]]</f>
        <v>7.9140000000000002E-2</v>
      </c>
    </row>
    <row r="6415" spans="1:8">
      <c r="A6415" s="119" t="s">
        <v>1665</v>
      </c>
      <c r="B6415" s="117" t="s">
        <v>1488</v>
      </c>
      <c r="C6415" s="140">
        <v>40996</v>
      </c>
      <c r="D6415" s="141">
        <v>2.5680700000000001E-2</v>
      </c>
      <c r="E6415" s="119">
        <v>1</v>
      </c>
      <c r="F6415" s="119" t="s">
        <v>1492</v>
      </c>
      <c r="G6415" s="114">
        <f>IF([Data da Aprovação]&lt;&gt;"ESTATUTÁRIO",YEAR([Data da Aprovação]),"")</f>
        <v>2012</v>
      </c>
      <c r="H6415" s="106">
        <f>Tabela9[[#This Row],[Valor do Provento R$]]/Tabela9[[#This Row],[Provento por 1 ou 1000 Ações]]</f>
        <v>2.5680700000000001E-2</v>
      </c>
    </row>
    <row r="6416" spans="1:8">
      <c r="A6416" s="118" t="s">
        <v>1665</v>
      </c>
      <c r="B6416" s="116" t="s">
        <v>1488</v>
      </c>
      <c r="C6416" s="138">
        <v>41080</v>
      </c>
      <c r="D6416" s="139">
        <v>3.8690000000000002E-2</v>
      </c>
      <c r="E6416" s="118">
        <v>1</v>
      </c>
      <c r="F6416" s="118" t="s">
        <v>1489</v>
      </c>
      <c r="G6416" s="113">
        <f>IF([Data da Aprovação]&lt;&gt;"ESTATUTÁRIO",YEAR([Data da Aprovação]),"")</f>
        <v>2012</v>
      </c>
      <c r="H6416" s="106">
        <f>Tabela9[[#This Row],[Valor do Provento R$]]/Tabela9[[#This Row],[Provento por 1 ou 1000 Ações]]</f>
        <v>3.8690000000000002E-2</v>
      </c>
    </row>
    <row r="6417" spans="1:8">
      <c r="A6417" s="119" t="s">
        <v>1665</v>
      </c>
      <c r="B6417" s="117" t="s">
        <v>1488</v>
      </c>
      <c r="C6417" s="140">
        <v>41262</v>
      </c>
      <c r="D6417" s="141">
        <v>3.8690000000000002E-2</v>
      </c>
      <c r="E6417" s="119">
        <v>1</v>
      </c>
      <c r="F6417" s="119" t="s">
        <v>1489</v>
      </c>
      <c r="G6417" s="114">
        <f>IF([Data da Aprovação]&lt;&gt;"ESTATUTÁRIO",YEAR([Data da Aprovação]),"")</f>
        <v>2012</v>
      </c>
      <c r="H6417" s="106">
        <f>Tabela9[[#This Row],[Valor do Provento R$]]/Tabela9[[#This Row],[Provento por 1 ou 1000 Ações]]</f>
        <v>3.8690000000000002E-2</v>
      </c>
    </row>
    <row r="6418" spans="1:8">
      <c r="A6418" s="118" t="s">
        <v>1665</v>
      </c>
      <c r="B6418" s="116" t="s">
        <v>1488</v>
      </c>
      <c r="C6418" s="138">
        <v>41368</v>
      </c>
      <c r="D6418" s="139">
        <v>1.4659800000000001E-2</v>
      </c>
      <c r="E6418" s="118">
        <v>1</v>
      </c>
      <c r="F6418" s="118" t="s">
        <v>1492</v>
      </c>
      <c r="G6418" s="113">
        <f>IF([Data da Aprovação]&lt;&gt;"ESTATUTÁRIO",YEAR([Data da Aprovação]),"")</f>
        <v>2013</v>
      </c>
      <c r="H6418" s="106">
        <f>Tabela9[[#This Row],[Valor do Provento R$]]/Tabela9[[#This Row],[Provento por 1 ou 1000 Ações]]</f>
        <v>1.4659800000000001E-2</v>
      </c>
    </row>
    <row r="6419" spans="1:8">
      <c r="A6419" s="119" t="s">
        <v>1665</v>
      </c>
      <c r="B6419" s="117" t="s">
        <v>1488</v>
      </c>
      <c r="C6419" s="140">
        <v>41446</v>
      </c>
      <c r="D6419" s="141">
        <v>7.5740000000000002E-2</v>
      </c>
      <c r="E6419" s="119">
        <v>1</v>
      </c>
      <c r="F6419" s="119" t="s">
        <v>1489</v>
      </c>
      <c r="G6419" s="114">
        <f>IF([Data da Aprovação]&lt;&gt;"ESTATUTÁRIO",YEAR([Data da Aprovação]),"")</f>
        <v>2013</v>
      </c>
      <c r="H6419" s="106">
        <f>Tabela9[[#This Row],[Valor do Provento R$]]/Tabela9[[#This Row],[Provento por 1 ou 1000 Ações]]</f>
        <v>7.5740000000000002E-2</v>
      </c>
    </row>
    <row r="6420" spans="1:8">
      <c r="A6420" s="118" t="s">
        <v>1665</v>
      </c>
      <c r="B6420" s="116" t="s">
        <v>1488</v>
      </c>
      <c r="C6420" s="138">
        <v>41624</v>
      </c>
      <c r="D6420" s="139">
        <v>5.9700000000000003E-2</v>
      </c>
      <c r="E6420" s="118">
        <v>1</v>
      </c>
      <c r="F6420" s="118" t="s">
        <v>1489</v>
      </c>
      <c r="G6420" s="113">
        <f>IF([Data da Aprovação]&lt;&gt;"ESTATUTÁRIO",YEAR([Data da Aprovação]),"")</f>
        <v>2013</v>
      </c>
      <c r="H6420" s="106">
        <f>Tabela9[[#This Row],[Valor do Provento R$]]/Tabela9[[#This Row],[Provento por 1 ou 1000 Ações]]</f>
        <v>5.9700000000000003E-2</v>
      </c>
    </row>
    <row r="6421" spans="1:8">
      <c r="A6421" s="119" t="s">
        <v>1665</v>
      </c>
      <c r="B6421" s="117" t="s">
        <v>1490</v>
      </c>
      <c r="C6421" s="140" t="s">
        <v>1668</v>
      </c>
      <c r="D6421" s="141">
        <v>1.7350000000000001E-2</v>
      </c>
      <c r="E6421" s="119">
        <v>1000</v>
      </c>
      <c r="F6421" s="119" t="s">
        <v>1492</v>
      </c>
      <c r="G6421" s="114">
        <f>IF([Data da Aprovação]&lt;&gt;"ESTATUTÁRIO",YEAR([Data da Aprovação]),"")</f>
        <v>2000</v>
      </c>
      <c r="H6421" s="106">
        <f>Tabela9[[#This Row],[Valor do Provento R$]]/Tabela9[[#This Row],[Provento por 1 ou 1000 Ações]]</f>
        <v>1.7350000000000002E-5</v>
      </c>
    </row>
    <row r="6422" spans="1:8">
      <c r="A6422" s="118" t="s">
        <v>1665</v>
      </c>
      <c r="B6422" s="116" t="s">
        <v>1490</v>
      </c>
      <c r="C6422" s="138" t="s">
        <v>1669</v>
      </c>
      <c r="D6422" s="139">
        <v>5.8409999999999997E-2</v>
      </c>
      <c r="E6422" s="118">
        <v>1000</v>
      </c>
      <c r="F6422" s="118" t="s">
        <v>1492</v>
      </c>
      <c r="G6422" s="113">
        <f>IF([Data da Aprovação]&lt;&gt;"ESTATUTÁRIO",YEAR([Data da Aprovação]),"")</f>
        <v>2001</v>
      </c>
      <c r="H6422" s="106">
        <f>Tabela9[[#This Row],[Valor do Provento R$]]/Tabela9[[#This Row],[Provento por 1 ou 1000 Ações]]</f>
        <v>5.8409999999999998E-5</v>
      </c>
    </row>
    <row r="6423" spans="1:8">
      <c r="A6423" s="119" t="s">
        <v>1665</v>
      </c>
      <c r="B6423" s="117" t="s">
        <v>1490</v>
      </c>
      <c r="C6423" s="140" t="s">
        <v>1670</v>
      </c>
      <c r="D6423" s="141">
        <v>5.2999999999999999E-2</v>
      </c>
      <c r="E6423" s="119">
        <v>1000</v>
      </c>
      <c r="F6423" s="119" t="s">
        <v>1489</v>
      </c>
      <c r="G6423" s="114">
        <f>IF([Data da Aprovação]&lt;&gt;"ESTATUTÁRIO",YEAR([Data da Aprovação]),"")</f>
        <v>2001</v>
      </c>
      <c r="H6423" s="106">
        <f>Tabela9[[#This Row],[Valor do Provento R$]]/Tabela9[[#This Row],[Provento por 1 ou 1000 Ações]]</f>
        <v>5.3000000000000001E-5</v>
      </c>
    </row>
    <row r="6424" spans="1:8">
      <c r="A6424" s="118" t="s">
        <v>1665</v>
      </c>
      <c r="B6424" s="116" t="s">
        <v>1490</v>
      </c>
      <c r="C6424" s="138" t="s">
        <v>1671</v>
      </c>
      <c r="D6424" s="139">
        <v>3.9899999999999998E-2</v>
      </c>
      <c r="E6424" s="118">
        <v>1000</v>
      </c>
      <c r="F6424" s="118" t="s">
        <v>1489</v>
      </c>
      <c r="G6424" s="113">
        <f>IF([Data da Aprovação]&lt;&gt;"ESTATUTÁRIO",YEAR([Data da Aprovação]),"")</f>
        <v>2001</v>
      </c>
      <c r="H6424" s="106">
        <f>Tabela9[[#This Row],[Valor do Provento R$]]/Tabela9[[#This Row],[Provento por 1 ou 1000 Ações]]</f>
        <v>3.9900000000000001E-5</v>
      </c>
    </row>
    <row r="6425" spans="1:8">
      <c r="A6425" s="119" t="s">
        <v>1665</v>
      </c>
      <c r="B6425" s="117" t="s">
        <v>1490</v>
      </c>
      <c r="C6425" s="140" t="s">
        <v>1673</v>
      </c>
      <c r="D6425" s="141">
        <v>7.9000000000000008E-3</v>
      </c>
      <c r="E6425" s="119">
        <v>1000</v>
      </c>
      <c r="F6425" s="119" t="s">
        <v>1492</v>
      </c>
      <c r="G6425" s="114">
        <f>IF([Data da Aprovação]&lt;&gt;"ESTATUTÁRIO",YEAR([Data da Aprovação]),"")</f>
        <v>2002</v>
      </c>
      <c r="H6425" s="106">
        <f>Tabela9[[#This Row],[Valor do Provento R$]]/Tabela9[[#This Row],[Provento por 1 ou 1000 Ações]]</f>
        <v>7.9000000000000006E-6</v>
      </c>
    </row>
    <row r="6426" spans="1:8">
      <c r="A6426" s="118" t="s">
        <v>1665</v>
      </c>
      <c r="B6426" s="116" t="s">
        <v>1490</v>
      </c>
      <c r="C6426" s="138" t="s">
        <v>1672</v>
      </c>
      <c r="D6426" s="139">
        <v>5.0299999999999997E-2</v>
      </c>
      <c r="E6426" s="118">
        <v>1000</v>
      </c>
      <c r="F6426" s="118" t="s">
        <v>1489</v>
      </c>
      <c r="G6426" s="113">
        <f>IF([Data da Aprovação]&lt;&gt;"ESTATUTÁRIO",YEAR([Data da Aprovação]),"")</f>
        <v>2002</v>
      </c>
      <c r="H6426" s="106">
        <f>Tabela9[[#This Row],[Valor do Provento R$]]/Tabela9[[#This Row],[Provento por 1 ou 1000 Ações]]</f>
        <v>5.0299999999999996E-5</v>
      </c>
    </row>
    <row r="6427" spans="1:8">
      <c r="A6427" s="119" t="s">
        <v>1665</v>
      </c>
      <c r="B6427" s="117" t="s">
        <v>1490</v>
      </c>
      <c r="C6427" s="140">
        <v>37606</v>
      </c>
      <c r="D6427" s="141">
        <v>4.4999999999999998E-2</v>
      </c>
      <c r="E6427" s="119">
        <v>1000</v>
      </c>
      <c r="F6427" s="119" t="s">
        <v>1489</v>
      </c>
      <c r="G6427" s="114">
        <f>IF([Data da Aprovação]&lt;&gt;"ESTATUTÁRIO",YEAR([Data da Aprovação]),"")</f>
        <v>2002</v>
      </c>
      <c r="H6427" s="106">
        <f>Tabela9[[#This Row],[Valor do Provento R$]]/Tabela9[[#This Row],[Provento por 1 ou 1000 Ações]]</f>
        <v>4.4999999999999996E-5</v>
      </c>
    </row>
    <row r="6428" spans="1:8">
      <c r="A6428" s="118" t="s">
        <v>1665</v>
      </c>
      <c r="B6428" s="116" t="s">
        <v>1490</v>
      </c>
      <c r="C6428" s="138">
        <v>37726</v>
      </c>
      <c r="D6428" s="139">
        <v>0.14297399999999999</v>
      </c>
      <c r="E6428" s="118">
        <v>1000</v>
      </c>
      <c r="F6428" s="118" t="s">
        <v>1492</v>
      </c>
      <c r="G6428" s="113">
        <f>IF([Data da Aprovação]&lt;&gt;"ESTATUTÁRIO",YEAR([Data da Aprovação]),"")</f>
        <v>2003</v>
      </c>
      <c r="H6428" s="106">
        <f>Tabela9[[#This Row],[Valor do Provento R$]]/Tabela9[[#This Row],[Provento por 1 ou 1000 Ações]]</f>
        <v>1.4297399999999998E-4</v>
      </c>
    </row>
    <row r="6429" spans="1:8">
      <c r="A6429" s="119" t="s">
        <v>1665</v>
      </c>
      <c r="B6429" s="117" t="s">
        <v>1490</v>
      </c>
      <c r="C6429" s="140">
        <v>37798</v>
      </c>
      <c r="D6429" s="141">
        <v>6.2600000000000003E-2</v>
      </c>
      <c r="E6429" s="119">
        <v>1000</v>
      </c>
      <c r="F6429" s="119" t="s">
        <v>1489</v>
      </c>
      <c r="G6429" s="114">
        <f>IF([Data da Aprovação]&lt;&gt;"ESTATUTÁRIO",YEAR([Data da Aprovação]),"")</f>
        <v>2003</v>
      </c>
      <c r="H6429" s="106">
        <f>Tabela9[[#This Row],[Valor do Provento R$]]/Tabela9[[#This Row],[Provento por 1 ou 1000 Ações]]</f>
        <v>6.2600000000000004E-5</v>
      </c>
    </row>
    <row r="6430" spans="1:8">
      <c r="A6430" s="118" t="s">
        <v>1665</v>
      </c>
      <c r="B6430" s="116" t="s">
        <v>1490</v>
      </c>
      <c r="C6430" s="138">
        <v>37966</v>
      </c>
      <c r="D6430" s="139">
        <v>6.6299999999999998E-2</v>
      </c>
      <c r="E6430" s="118">
        <v>1000</v>
      </c>
      <c r="F6430" s="118" t="s">
        <v>1489</v>
      </c>
      <c r="G6430" s="113">
        <f>IF([Data da Aprovação]&lt;&gt;"ESTATUTÁRIO",YEAR([Data da Aprovação]),"")</f>
        <v>2003</v>
      </c>
      <c r="H6430" s="106">
        <f>Tabela9[[#This Row],[Valor do Provento R$]]/Tabela9[[#This Row],[Provento por 1 ou 1000 Ações]]</f>
        <v>6.6299999999999999E-5</v>
      </c>
    </row>
    <row r="6431" spans="1:8">
      <c r="A6431" s="119" t="s">
        <v>1665</v>
      </c>
      <c r="B6431" s="117" t="s">
        <v>1490</v>
      </c>
      <c r="C6431" s="140">
        <v>38106</v>
      </c>
      <c r="D6431" s="141">
        <v>0.12531999999999999</v>
      </c>
      <c r="E6431" s="119">
        <v>1000</v>
      </c>
      <c r="F6431" s="119" t="s">
        <v>1492</v>
      </c>
      <c r="G6431" s="114">
        <f>IF([Data da Aprovação]&lt;&gt;"ESTATUTÁRIO",YEAR([Data da Aprovação]),"")</f>
        <v>2004</v>
      </c>
      <c r="H6431" s="106">
        <f>Tabela9[[#This Row],[Valor do Provento R$]]/Tabela9[[#This Row],[Provento por 1 ou 1000 Ações]]</f>
        <v>1.2532E-4</v>
      </c>
    </row>
    <row r="6432" spans="1:8">
      <c r="A6432" s="118" t="s">
        <v>1665</v>
      </c>
      <c r="B6432" s="116" t="s">
        <v>1490</v>
      </c>
      <c r="C6432" s="138">
        <v>38168</v>
      </c>
      <c r="D6432" s="139">
        <v>6.5000000000000002E-2</v>
      </c>
      <c r="E6432" s="118">
        <v>1</v>
      </c>
      <c r="F6432" s="118" t="s">
        <v>1489</v>
      </c>
      <c r="G6432" s="113">
        <f>IF([Data da Aprovação]&lt;&gt;"ESTATUTÁRIO",YEAR([Data da Aprovação]),"")</f>
        <v>2004</v>
      </c>
      <c r="H6432" s="106">
        <f>Tabela9[[#This Row],[Valor do Provento R$]]/Tabela9[[#This Row],[Provento por 1 ou 1000 Ações]]</f>
        <v>6.5000000000000002E-2</v>
      </c>
    </row>
    <row r="6433" spans="1:8">
      <c r="A6433" s="119" t="s">
        <v>1665</v>
      </c>
      <c r="B6433" s="117" t="s">
        <v>1490</v>
      </c>
      <c r="C6433" s="140">
        <v>38329</v>
      </c>
      <c r="D6433" s="141">
        <v>6.7000000000000004E-2</v>
      </c>
      <c r="E6433" s="119">
        <v>1</v>
      </c>
      <c r="F6433" s="119" t="s">
        <v>1489</v>
      </c>
      <c r="G6433" s="114">
        <f>IF([Data da Aprovação]&lt;&gt;"ESTATUTÁRIO",YEAR([Data da Aprovação]),"")</f>
        <v>2004</v>
      </c>
      <c r="H6433" s="106">
        <f>Tabela9[[#This Row],[Valor do Provento R$]]/Tabela9[[#This Row],[Provento por 1 ou 1000 Ações]]</f>
        <v>6.7000000000000004E-2</v>
      </c>
    </row>
    <row r="6434" spans="1:8">
      <c r="A6434" s="118" t="s">
        <v>1665</v>
      </c>
      <c r="B6434" s="116" t="s">
        <v>1490</v>
      </c>
      <c r="C6434" s="138">
        <v>38470</v>
      </c>
      <c r="D6434" s="139">
        <v>5.6291109999999998E-2</v>
      </c>
      <c r="E6434" s="118">
        <v>1</v>
      </c>
      <c r="F6434" s="118" t="s">
        <v>1492</v>
      </c>
      <c r="G6434" s="113">
        <f>IF([Data da Aprovação]&lt;&gt;"ESTATUTÁRIO",YEAR([Data da Aprovação]),"")</f>
        <v>2005</v>
      </c>
      <c r="H6434" s="106">
        <f>Tabela9[[#This Row],[Valor do Provento R$]]/Tabela9[[#This Row],[Provento por 1 ou 1000 Ações]]</f>
        <v>5.6291109999999998E-2</v>
      </c>
    </row>
    <row r="6435" spans="1:8">
      <c r="A6435" s="119" t="s">
        <v>1665</v>
      </c>
      <c r="B6435" s="117" t="s">
        <v>1490</v>
      </c>
      <c r="C6435" s="140">
        <v>38533</v>
      </c>
      <c r="D6435" s="141">
        <v>8.1000000000000003E-2</v>
      </c>
      <c r="E6435" s="119">
        <v>1</v>
      </c>
      <c r="F6435" s="119" t="s">
        <v>1489</v>
      </c>
      <c r="G6435" s="114">
        <f>IF([Data da Aprovação]&lt;&gt;"ESTATUTÁRIO",YEAR([Data da Aprovação]),"")</f>
        <v>2005</v>
      </c>
      <c r="H6435" s="106">
        <f>Tabela9[[#This Row],[Valor do Provento R$]]/Tabela9[[#This Row],[Provento por 1 ou 1000 Ações]]</f>
        <v>8.1000000000000003E-2</v>
      </c>
    </row>
    <row r="6436" spans="1:8">
      <c r="A6436" s="118" t="s">
        <v>1665</v>
      </c>
      <c r="B6436" s="116" t="s">
        <v>1490</v>
      </c>
      <c r="C6436" s="138">
        <v>38691</v>
      </c>
      <c r="D6436" s="139">
        <v>9.5000000000000001E-2</v>
      </c>
      <c r="E6436" s="118">
        <v>1</v>
      </c>
      <c r="F6436" s="118" t="s">
        <v>1489</v>
      </c>
      <c r="G6436" s="113">
        <f>IF([Data da Aprovação]&lt;&gt;"ESTATUTÁRIO",YEAR([Data da Aprovação]),"")</f>
        <v>2005</v>
      </c>
      <c r="H6436" s="106">
        <f>Tabela9[[#This Row],[Valor do Provento R$]]/Tabela9[[#This Row],[Provento por 1 ou 1000 Ações]]</f>
        <v>9.5000000000000001E-2</v>
      </c>
    </row>
    <row r="6437" spans="1:8">
      <c r="A6437" s="119" t="s">
        <v>1665</v>
      </c>
      <c r="B6437" s="117" t="s">
        <v>1490</v>
      </c>
      <c r="C6437" s="140">
        <v>38877</v>
      </c>
      <c r="D6437" s="141">
        <v>8.5000000000000006E-2</v>
      </c>
      <c r="E6437" s="119">
        <v>1</v>
      </c>
      <c r="F6437" s="119" t="s">
        <v>1489</v>
      </c>
      <c r="G6437" s="114">
        <f>IF([Data da Aprovação]&lt;&gt;"ESTATUTÁRIO",YEAR([Data da Aprovação]),"")</f>
        <v>2006</v>
      </c>
      <c r="H6437" s="106">
        <f>Tabela9[[#This Row],[Valor do Provento R$]]/Tabela9[[#This Row],[Provento por 1 ou 1000 Ações]]</f>
        <v>8.5000000000000006E-2</v>
      </c>
    </row>
    <row r="6438" spans="1:8">
      <c r="A6438" s="118" t="s">
        <v>1665</v>
      </c>
      <c r="B6438" s="116" t="s">
        <v>1490</v>
      </c>
      <c r="C6438" s="138">
        <v>39056</v>
      </c>
      <c r="D6438" s="139">
        <v>7.4999999999999997E-2</v>
      </c>
      <c r="E6438" s="118">
        <v>1</v>
      </c>
      <c r="F6438" s="118" t="s">
        <v>1489</v>
      </c>
      <c r="G6438" s="113">
        <f>IF([Data da Aprovação]&lt;&gt;"ESTATUTÁRIO",YEAR([Data da Aprovação]),"")</f>
        <v>2006</v>
      </c>
      <c r="H6438" s="106">
        <f>Tabela9[[#This Row],[Valor do Provento R$]]/Tabela9[[#This Row],[Provento por 1 ou 1000 Ações]]</f>
        <v>7.4999999999999997E-2</v>
      </c>
    </row>
    <row r="6439" spans="1:8">
      <c r="A6439" s="119" t="s">
        <v>1665</v>
      </c>
      <c r="B6439" s="117" t="s">
        <v>1490</v>
      </c>
      <c r="C6439" s="140">
        <v>39184</v>
      </c>
      <c r="D6439" s="141">
        <v>4.8210000000000003E-2</v>
      </c>
      <c r="E6439" s="119">
        <v>1</v>
      </c>
      <c r="F6439" s="119" t="s">
        <v>1492</v>
      </c>
      <c r="G6439" s="114">
        <f>IF([Data da Aprovação]&lt;&gt;"ESTATUTÁRIO",YEAR([Data da Aprovação]),"")</f>
        <v>2007</v>
      </c>
      <c r="H6439" s="106">
        <f>Tabela9[[#This Row],[Valor do Provento R$]]/Tabela9[[#This Row],[Provento por 1 ou 1000 Ações]]</f>
        <v>4.8210000000000003E-2</v>
      </c>
    </row>
    <row r="6440" spans="1:8">
      <c r="A6440" s="118" t="s">
        <v>1665</v>
      </c>
      <c r="B6440" s="116" t="s">
        <v>1490</v>
      </c>
      <c r="C6440" s="138">
        <v>39251</v>
      </c>
      <c r="D6440" s="139">
        <v>8.2419999999999993E-2</v>
      </c>
      <c r="E6440" s="118">
        <v>1</v>
      </c>
      <c r="F6440" s="118" t="s">
        <v>1489</v>
      </c>
      <c r="G6440" s="113">
        <f>IF([Data da Aprovação]&lt;&gt;"ESTATUTÁRIO",YEAR([Data da Aprovação]),"")</f>
        <v>2007</v>
      </c>
      <c r="H6440" s="106">
        <f>Tabela9[[#This Row],[Valor do Provento R$]]/Tabela9[[#This Row],[Provento por 1 ou 1000 Ações]]</f>
        <v>8.2419999999999993E-2</v>
      </c>
    </row>
    <row r="6441" spans="1:8">
      <c r="A6441" s="119" t="s">
        <v>1665</v>
      </c>
      <c r="B6441" s="117" t="s">
        <v>1490</v>
      </c>
      <c r="C6441" s="140">
        <v>39419</v>
      </c>
      <c r="D6441" s="141">
        <v>8.0860000000000001E-2</v>
      </c>
      <c r="E6441" s="119">
        <v>1</v>
      </c>
      <c r="F6441" s="119" t="s">
        <v>1489</v>
      </c>
      <c r="G6441" s="114">
        <f>IF([Data da Aprovação]&lt;&gt;"ESTATUTÁRIO",YEAR([Data da Aprovação]),"")</f>
        <v>2007</v>
      </c>
      <c r="H6441" s="106">
        <f>Tabela9[[#This Row],[Valor do Provento R$]]/Tabela9[[#This Row],[Provento por 1 ou 1000 Ações]]</f>
        <v>8.0860000000000001E-2</v>
      </c>
    </row>
    <row r="6442" spans="1:8">
      <c r="A6442" s="118" t="s">
        <v>1665</v>
      </c>
      <c r="B6442" s="116" t="s">
        <v>1490</v>
      </c>
      <c r="C6442" s="138">
        <v>39554</v>
      </c>
      <c r="D6442" s="139">
        <v>4.6531999999999997E-2</v>
      </c>
      <c r="E6442" s="118">
        <v>1</v>
      </c>
      <c r="F6442" s="118" t="s">
        <v>1492</v>
      </c>
      <c r="G6442" s="113">
        <f>IF([Data da Aprovação]&lt;&gt;"ESTATUTÁRIO",YEAR([Data da Aprovação]),"")</f>
        <v>2008</v>
      </c>
      <c r="H6442" s="106">
        <f>Tabela9[[#This Row],[Valor do Provento R$]]/Tabela9[[#This Row],[Provento por 1 ou 1000 Ações]]</f>
        <v>4.6531999999999997E-2</v>
      </c>
    </row>
    <row r="6443" spans="1:8">
      <c r="A6443" s="119" t="s">
        <v>1665</v>
      </c>
      <c r="B6443" s="117" t="s">
        <v>1490</v>
      </c>
      <c r="C6443" s="140">
        <v>39616</v>
      </c>
      <c r="D6443" s="141">
        <v>9.2009999999999995E-2</v>
      </c>
      <c r="E6443" s="119">
        <v>1</v>
      </c>
      <c r="F6443" s="119" t="s">
        <v>1489</v>
      </c>
      <c r="G6443" s="114">
        <f>IF([Data da Aprovação]&lt;&gt;"ESTATUTÁRIO",YEAR([Data da Aprovação]),"")</f>
        <v>2008</v>
      </c>
      <c r="H6443" s="106">
        <f>Tabela9[[#This Row],[Valor do Provento R$]]/Tabela9[[#This Row],[Provento por 1 ou 1000 Ações]]</f>
        <v>9.2009999999999995E-2</v>
      </c>
    </row>
    <row r="6444" spans="1:8">
      <c r="A6444" s="118" t="s">
        <v>1665</v>
      </c>
      <c r="B6444" s="116" t="s">
        <v>1490</v>
      </c>
      <c r="C6444" s="138">
        <v>39778</v>
      </c>
      <c r="D6444" s="139">
        <v>9.4850000000000004E-2</v>
      </c>
      <c r="E6444" s="118">
        <v>1</v>
      </c>
      <c r="F6444" s="118" t="s">
        <v>1489</v>
      </c>
      <c r="G6444" s="113">
        <f>IF([Data da Aprovação]&lt;&gt;"ESTATUTÁRIO",YEAR([Data da Aprovação]),"")</f>
        <v>2008</v>
      </c>
      <c r="H6444" s="106">
        <f>Tabela9[[#This Row],[Valor do Provento R$]]/Tabela9[[#This Row],[Provento por 1 ou 1000 Ações]]</f>
        <v>9.4850000000000004E-2</v>
      </c>
    </row>
    <row r="6445" spans="1:8">
      <c r="A6445" s="119" t="s">
        <v>1665</v>
      </c>
      <c r="B6445" s="117" t="s">
        <v>1490</v>
      </c>
      <c r="C6445" s="140">
        <v>39982</v>
      </c>
      <c r="D6445" s="141">
        <v>5.5E-2</v>
      </c>
      <c r="E6445" s="119">
        <v>1</v>
      </c>
      <c r="F6445" s="119" t="s">
        <v>1489</v>
      </c>
      <c r="G6445" s="114">
        <f>IF([Data da Aprovação]&lt;&gt;"ESTATUTÁRIO",YEAR([Data da Aprovação]),"")</f>
        <v>2009</v>
      </c>
      <c r="H6445" s="106">
        <f>Tabela9[[#This Row],[Valor do Provento R$]]/Tabela9[[#This Row],[Provento por 1 ou 1000 Ações]]</f>
        <v>5.5E-2</v>
      </c>
    </row>
    <row r="6446" spans="1:8">
      <c r="A6446" s="118" t="s">
        <v>1665</v>
      </c>
      <c r="B6446" s="116" t="s">
        <v>1490</v>
      </c>
      <c r="C6446" s="138">
        <v>40151</v>
      </c>
      <c r="D6446" s="139">
        <v>0.11</v>
      </c>
      <c r="E6446" s="118">
        <v>1</v>
      </c>
      <c r="F6446" s="118" t="s">
        <v>1489</v>
      </c>
      <c r="G6446" s="113">
        <f>IF([Data da Aprovação]&lt;&gt;"ESTATUTÁRIO",YEAR([Data da Aprovação]),"")</f>
        <v>2009</v>
      </c>
      <c r="H6446" s="106">
        <f>Tabela9[[#This Row],[Valor do Provento R$]]/Tabela9[[#This Row],[Provento por 1 ou 1000 Ações]]</f>
        <v>0.11</v>
      </c>
    </row>
    <row r="6447" spans="1:8">
      <c r="A6447" s="119" t="s">
        <v>1665</v>
      </c>
      <c r="B6447" s="117" t="s">
        <v>1490</v>
      </c>
      <c r="C6447" s="140">
        <v>40275</v>
      </c>
      <c r="D6447" s="141">
        <v>6.7070000000000005E-2</v>
      </c>
      <c r="E6447" s="119">
        <v>1</v>
      </c>
      <c r="F6447" s="119" t="s">
        <v>1492</v>
      </c>
      <c r="G6447" s="114">
        <f>IF([Data da Aprovação]&lt;&gt;"ESTATUTÁRIO",YEAR([Data da Aprovação]),"")</f>
        <v>2010</v>
      </c>
      <c r="H6447" s="106">
        <f>Tabela9[[#This Row],[Valor do Provento R$]]/Tabela9[[#This Row],[Provento por 1 ou 1000 Ações]]</f>
        <v>6.7070000000000005E-2</v>
      </c>
    </row>
    <row r="6448" spans="1:8">
      <c r="A6448" s="118" t="s">
        <v>1665</v>
      </c>
      <c r="B6448" s="116" t="s">
        <v>1490</v>
      </c>
      <c r="C6448" s="138">
        <v>40343</v>
      </c>
      <c r="D6448" s="139">
        <v>7.4520000000000003E-2</v>
      </c>
      <c r="E6448" s="118">
        <v>1</v>
      </c>
      <c r="F6448" s="118" t="s">
        <v>1489</v>
      </c>
      <c r="G6448" s="113">
        <f>IF([Data da Aprovação]&lt;&gt;"ESTATUTÁRIO",YEAR([Data da Aprovação]),"")</f>
        <v>2010</v>
      </c>
      <c r="H6448" s="106">
        <f>Tabela9[[#This Row],[Valor do Provento R$]]/Tabela9[[#This Row],[Provento por 1 ou 1000 Ações]]</f>
        <v>7.4520000000000003E-2</v>
      </c>
    </row>
    <row r="6449" spans="1:8">
      <c r="A6449" s="119" t="s">
        <v>1665</v>
      </c>
      <c r="B6449" s="117" t="s">
        <v>1490</v>
      </c>
      <c r="C6449" s="140">
        <v>40521</v>
      </c>
      <c r="D6449" s="141">
        <v>7.6740000000000003E-2</v>
      </c>
      <c r="E6449" s="119">
        <v>1</v>
      </c>
      <c r="F6449" s="119" t="s">
        <v>1489</v>
      </c>
      <c r="G6449" s="114">
        <f>IF([Data da Aprovação]&lt;&gt;"ESTATUTÁRIO",YEAR([Data da Aprovação]),"")</f>
        <v>2010</v>
      </c>
      <c r="H6449" s="106">
        <f>Tabela9[[#This Row],[Valor do Provento R$]]/Tabela9[[#This Row],[Provento por 1 ou 1000 Ações]]</f>
        <v>7.6740000000000003E-2</v>
      </c>
    </row>
    <row r="6450" spans="1:8">
      <c r="A6450" s="118" t="s">
        <v>1665</v>
      </c>
      <c r="B6450" s="116" t="s">
        <v>1490</v>
      </c>
      <c r="C6450" s="138">
        <v>40648</v>
      </c>
      <c r="D6450" s="139">
        <v>2.82343E-2</v>
      </c>
      <c r="E6450" s="118">
        <v>1</v>
      </c>
      <c r="F6450" s="118" t="s">
        <v>1492</v>
      </c>
      <c r="G6450" s="113">
        <f>IF([Data da Aprovação]&lt;&gt;"ESTATUTÁRIO",YEAR([Data da Aprovação]),"")</f>
        <v>2011</v>
      </c>
      <c r="H6450" s="106">
        <f>Tabela9[[#This Row],[Valor do Provento R$]]/Tabela9[[#This Row],[Provento por 1 ou 1000 Ações]]</f>
        <v>2.82343E-2</v>
      </c>
    </row>
    <row r="6451" spans="1:8">
      <c r="A6451" s="119" t="s">
        <v>1665</v>
      </c>
      <c r="B6451" s="117" t="s">
        <v>1490</v>
      </c>
      <c r="C6451" s="140">
        <v>40709</v>
      </c>
      <c r="D6451" s="141">
        <v>8.4989999999999996E-2</v>
      </c>
      <c r="E6451" s="119">
        <v>1</v>
      </c>
      <c r="F6451" s="119" t="s">
        <v>1489</v>
      </c>
      <c r="G6451" s="114">
        <f>IF([Data da Aprovação]&lt;&gt;"ESTATUTÁRIO",YEAR([Data da Aprovação]),"")</f>
        <v>2011</v>
      </c>
      <c r="H6451" s="106">
        <f>Tabela9[[#This Row],[Valor do Provento R$]]/Tabela9[[#This Row],[Provento por 1 ou 1000 Ações]]</f>
        <v>8.4989999999999996E-2</v>
      </c>
    </row>
    <row r="6452" spans="1:8">
      <c r="A6452" s="118" t="s">
        <v>1665</v>
      </c>
      <c r="B6452" s="116" t="s">
        <v>1490</v>
      </c>
      <c r="C6452" s="138">
        <v>40882</v>
      </c>
      <c r="D6452" s="139">
        <v>8.7059999999999998E-2</v>
      </c>
      <c r="E6452" s="118">
        <v>1</v>
      </c>
      <c r="F6452" s="118" t="s">
        <v>1489</v>
      </c>
      <c r="G6452" s="113">
        <f>IF([Data da Aprovação]&lt;&gt;"ESTATUTÁRIO",YEAR([Data da Aprovação]),"")</f>
        <v>2011</v>
      </c>
      <c r="H6452" s="106">
        <f>Tabela9[[#This Row],[Valor do Provento R$]]/Tabela9[[#This Row],[Provento por 1 ou 1000 Ações]]</f>
        <v>8.7059999999999998E-2</v>
      </c>
    </row>
    <row r="6453" spans="1:8">
      <c r="A6453" s="119" t="s">
        <v>1665</v>
      </c>
      <c r="B6453" s="117" t="s">
        <v>1490</v>
      </c>
      <c r="C6453" s="140">
        <v>40996</v>
      </c>
      <c r="D6453" s="141">
        <v>2.82496E-2</v>
      </c>
      <c r="E6453" s="119">
        <v>1</v>
      </c>
      <c r="F6453" s="119" t="s">
        <v>1492</v>
      </c>
      <c r="G6453" s="114">
        <f>IF([Data da Aprovação]&lt;&gt;"ESTATUTÁRIO",YEAR([Data da Aprovação]),"")</f>
        <v>2012</v>
      </c>
      <c r="H6453" s="106">
        <f>Tabela9[[#This Row],[Valor do Provento R$]]/Tabela9[[#This Row],[Provento por 1 ou 1000 Ações]]</f>
        <v>2.82496E-2</v>
      </c>
    </row>
    <row r="6454" spans="1:8">
      <c r="A6454" s="118" t="s">
        <v>1665</v>
      </c>
      <c r="B6454" s="116" t="s">
        <v>1490</v>
      </c>
      <c r="C6454" s="138">
        <v>41080</v>
      </c>
      <c r="D6454" s="139">
        <v>4.2549999999999998E-2</v>
      </c>
      <c r="E6454" s="118">
        <v>1</v>
      </c>
      <c r="F6454" s="118" t="s">
        <v>1489</v>
      </c>
      <c r="G6454" s="113">
        <f>IF([Data da Aprovação]&lt;&gt;"ESTATUTÁRIO",YEAR([Data da Aprovação]),"")</f>
        <v>2012</v>
      </c>
      <c r="H6454" s="106">
        <f>Tabela9[[#This Row],[Valor do Provento R$]]/Tabela9[[#This Row],[Provento por 1 ou 1000 Ações]]</f>
        <v>4.2549999999999998E-2</v>
      </c>
    </row>
    <row r="6455" spans="1:8">
      <c r="A6455" s="119" t="s">
        <v>1665</v>
      </c>
      <c r="B6455" s="117" t="s">
        <v>1490</v>
      </c>
      <c r="C6455" s="140">
        <v>41262</v>
      </c>
      <c r="D6455" s="141">
        <v>4.2549999999999998E-2</v>
      </c>
      <c r="E6455" s="119">
        <v>1</v>
      </c>
      <c r="F6455" s="119" t="s">
        <v>1489</v>
      </c>
      <c r="G6455" s="114">
        <f>IF([Data da Aprovação]&lt;&gt;"ESTATUTÁRIO",YEAR([Data da Aprovação]),"")</f>
        <v>2012</v>
      </c>
      <c r="H6455" s="106">
        <f>Tabela9[[#This Row],[Valor do Provento R$]]/Tabela9[[#This Row],[Provento por 1 ou 1000 Ações]]</f>
        <v>4.2549999999999998E-2</v>
      </c>
    </row>
    <row r="6456" spans="1:8">
      <c r="A6456" s="118" t="s">
        <v>1665</v>
      </c>
      <c r="B6456" s="116" t="s">
        <v>1490</v>
      </c>
      <c r="C6456" s="138">
        <v>41368</v>
      </c>
      <c r="D6456" s="139">
        <v>1.6140999999999999E-2</v>
      </c>
      <c r="E6456" s="118">
        <v>1</v>
      </c>
      <c r="F6456" s="118" t="s">
        <v>1492</v>
      </c>
      <c r="G6456" s="113">
        <f>IF([Data da Aprovação]&lt;&gt;"ESTATUTÁRIO",YEAR([Data da Aprovação]),"")</f>
        <v>2013</v>
      </c>
      <c r="H6456" s="106">
        <f>Tabela9[[#This Row],[Valor do Provento R$]]/Tabela9[[#This Row],[Provento por 1 ou 1000 Ações]]</f>
        <v>1.6140999999999999E-2</v>
      </c>
    </row>
    <row r="6457" spans="1:8">
      <c r="A6457" s="119" t="s">
        <v>1665</v>
      </c>
      <c r="B6457" s="117" t="s">
        <v>1490</v>
      </c>
      <c r="C6457" s="140">
        <v>41446</v>
      </c>
      <c r="D6457" s="141">
        <v>8.3309999999999995E-2</v>
      </c>
      <c r="E6457" s="119">
        <v>1</v>
      </c>
      <c r="F6457" s="119" t="s">
        <v>1489</v>
      </c>
      <c r="G6457" s="114">
        <f>IF([Data da Aprovação]&lt;&gt;"ESTATUTÁRIO",YEAR([Data da Aprovação]),"")</f>
        <v>2013</v>
      </c>
      <c r="H6457" s="106">
        <f>Tabela9[[#This Row],[Valor do Provento R$]]/Tabela9[[#This Row],[Provento por 1 ou 1000 Ações]]</f>
        <v>8.3309999999999995E-2</v>
      </c>
    </row>
    <row r="6458" spans="1:8">
      <c r="A6458" s="118" t="s">
        <v>1665</v>
      </c>
      <c r="B6458" s="116" t="s">
        <v>1490</v>
      </c>
      <c r="C6458" s="138">
        <v>41624</v>
      </c>
      <c r="D6458" s="139">
        <v>6.5670000000000006E-2</v>
      </c>
      <c r="E6458" s="118">
        <v>1</v>
      </c>
      <c r="F6458" s="118" t="s">
        <v>1489</v>
      </c>
      <c r="G6458" s="113">
        <f>IF([Data da Aprovação]&lt;&gt;"ESTATUTÁRIO",YEAR([Data da Aprovação]),"")</f>
        <v>2013</v>
      </c>
      <c r="H6458" s="106">
        <f>Tabela9[[#This Row],[Valor do Provento R$]]/Tabela9[[#This Row],[Provento por 1 ou 1000 Ações]]</f>
        <v>6.5670000000000006E-2</v>
      </c>
    </row>
    <row r="6459" spans="1:8">
      <c r="A6459" s="119" t="s">
        <v>1665</v>
      </c>
      <c r="B6459" s="117" t="s">
        <v>1502</v>
      </c>
      <c r="C6459" s="140" t="s">
        <v>1666</v>
      </c>
      <c r="D6459" s="141">
        <v>8.0255999999999994E-2</v>
      </c>
      <c r="E6459" s="119">
        <v>1000</v>
      </c>
      <c r="F6459" s="119" t="s">
        <v>1492</v>
      </c>
      <c r="G6459" s="114">
        <f>IF([Data da Aprovação]&lt;&gt;"ESTATUTÁRIO",YEAR([Data da Aprovação]),"")</f>
        <v>1998</v>
      </c>
      <c r="H6459" s="106">
        <f>Tabela9[[#This Row],[Valor do Provento R$]]/Tabela9[[#This Row],[Provento por 1 ou 1000 Ações]]</f>
        <v>8.0255999999999999E-5</v>
      </c>
    </row>
    <row r="6460" spans="1:8">
      <c r="A6460" s="118" t="s">
        <v>1665</v>
      </c>
      <c r="B6460" s="116" t="s">
        <v>1502</v>
      </c>
      <c r="C6460" s="138" t="s">
        <v>1667</v>
      </c>
      <c r="D6460" s="139">
        <v>6.2399999999999997E-2</v>
      </c>
      <c r="E6460" s="118">
        <v>1000</v>
      </c>
      <c r="F6460" s="118" t="s">
        <v>1492</v>
      </c>
      <c r="G6460" s="113">
        <f>IF([Data da Aprovação]&lt;&gt;"ESTATUTÁRIO",YEAR([Data da Aprovação]),"")</f>
        <v>1999</v>
      </c>
      <c r="H6460" s="106">
        <f>Tabela9[[#This Row],[Valor do Provento R$]]/Tabela9[[#This Row],[Provento por 1 ou 1000 Ações]]</f>
        <v>6.2399999999999999E-5</v>
      </c>
    </row>
    <row r="6461" spans="1:8">
      <c r="A6461" s="119" t="s">
        <v>1665</v>
      </c>
      <c r="B6461" s="117" t="s">
        <v>1503</v>
      </c>
      <c r="C6461" s="140" t="s">
        <v>1666</v>
      </c>
      <c r="D6461" s="141">
        <v>8.0255999999999994E-2</v>
      </c>
      <c r="E6461" s="119">
        <v>1000</v>
      </c>
      <c r="F6461" s="119" t="s">
        <v>1492</v>
      </c>
      <c r="G6461" s="114">
        <f>IF([Data da Aprovação]&lt;&gt;"ESTATUTÁRIO",YEAR([Data da Aprovação]),"")</f>
        <v>1998</v>
      </c>
      <c r="H6461" s="106">
        <f>Tabela9[[#This Row],[Valor do Provento R$]]/Tabela9[[#This Row],[Provento por 1 ou 1000 Ações]]</f>
        <v>8.0255999999999999E-5</v>
      </c>
    </row>
    <row r="6462" spans="1:8">
      <c r="A6462" s="118" t="s">
        <v>1674</v>
      </c>
      <c r="B6462" s="116" t="s">
        <v>1488</v>
      </c>
      <c r="C6462" s="138">
        <v>37242</v>
      </c>
      <c r="D6462" s="139">
        <v>0.26090000000000002</v>
      </c>
      <c r="E6462" s="118">
        <v>1</v>
      </c>
      <c r="F6462" s="118" t="s">
        <v>1489</v>
      </c>
      <c r="G6462" s="113">
        <f>IF([Data da Aprovação]&lt;&gt;"ESTATUTÁRIO",YEAR([Data da Aprovação]),"")</f>
        <v>2001</v>
      </c>
      <c r="H6462" s="106">
        <f>Tabela9[[#This Row],[Valor do Provento R$]]/Tabela9[[#This Row],[Provento por 1 ou 1000 Ações]]</f>
        <v>0.26090000000000002</v>
      </c>
    </row>
    <row r="6463" spans="1:8">
      <c r="A6463" s="119" t="s">
        <v>1674</v>
      </c>
      <c r="B6463" s="117" t="s">
        <v>1488</v>
      </c>
      <c r="C6463" s="140">
        <v>39122</v>
      </c>
      <c r="D6463" s="141">
        <v>0.1</v>
      </c>
      <c r="E6463" s="119">
        <v>1</v>
      </c>
      <c r="F6463" s="119" t="s">
        <v>1492</v>
      </c>
      <c r="G6463" s="114">
        <f>IF([Data da Aprovação]&lt;&gt;"ESTATUTÁRIO",YEAR([Data da Aprovação]),"")</f>
        <v>2007</v>
      </c>
      <c r="H6463" s="106">
        <f>Tabela9[[#This Row],[Valor do Provento R$]]/Tabela9[[#This Row],[Provento por 1 ou 1000 Ações]]</f>
        <v>0.1</v>
      </c>
    </row>
    <row r="6464" spans="1:8">
      <c r="A6464" s="118" t="s">
        <v>1674</v>
      </c>
      <c r="B6464" s="116" t="s">
        <v>1488</v>
      </c>
      <c r="C6464" s="138">
        <v>39542</v>
      </c>
      <c r="D6464" s="139">
        <v>0.2084</v>
      </c>
      <c r="E6464" s="118">
        <v>1</v>
      </c>
      <c r="F6464" s="118" t="s">
        <v>1492</v>
      </c>
      <c r="G6464" s="113">
        <f>IF([Data da Aprovação]&lt;&gt;"ESTATUTÁRIO",YEAR([Data da Aprovação]),"")</f>
        <v>2008</v>
      </c>
      <c r="H6464" s="106">
        <f>Tabela9[[#This Row],[Valor do Provento R$]]/Tabela9[[#This Row],[Provento por 1 ou 1000 Ações]]</f>
        <v>0.2084</v>
      </c>
    </row>
    <row r="6465" spans="1:8">
      <c r="A6465" s="119" t="s">
        <v>1674</v>
      </c>
      <c r="B6465" s="117" t="s">
        <v>1488</v>
      </c>
      <c r="C6465" s="140">
        <v>39933</v>
      </c>
      <c r="D6465" s="141">
        <v>0.2009</v>
      </c>
      <c r="E6465" s="119">
        <v>1</v>
      </c>
      <c r="F6465" s="119" t="s">
        <v>1492</v>
      </c>
      <c r="G6465" s="114">
        <f>IF([Data da Aprovação]&lt;&gt;"ESTATUTÁRIO",YEAR([Data da Aprovação]),"")</f>
        <v>2009</v>
      </c>
      <c r="H6465" s="106">
        <f>Tabela9[[#This Row],[Valor do Provento R$]]/Tabela9[[#This Row],[Provento por 1 ou 1000 Ações]]</f>
        <v>0.2009</v>
      </c>
    </row>
    <row r="6466" spans="1:8">
      <c r="A6466" s="118" t="s">
        <v>1674</v>
      </c>
      <c r="B6466" s="116" t="s">
        <v>1488</v>
      </c>
      <c r="C6466" s="138">
        <v>40295</v>
      </c>
      <c r="D6466" s="139">
        <v>0.12112000000000001</v>
      </c>
      <c r="E6466" s="118">
        <v>1</v>
      </c>
      <c r="F6466" s="118" t="s">
        <v>1492</v>
      </c>
      <c r="G6466" s="113">
        <f>IF([Data da Aprovação]&lt;&gt;"ESTATUTÁRIO",YEAR([Data da Aprovação]),"")</f>
        <v>2010</v>
      </c>
      <c r="H6466" s="106">
        <f>Tabela9[[#This Row],[Valor do Provento R$]]/Tabela9[[#This Row],[Provento por 1 ou 1000 Ações]]</f>
        <v>0.12112000000000001</v>
      </c>
    </row>
    <row r="6467" spans="1:8">
      <c r="A6467" s="119" t="s">
        <v>1674</v>
      </c>
      <c r="B6467" s="117" t="s">
        <v>1488</v>
      </c>
      <c r="C6467" s="140">
        <v>40662</v>
      </c>
      <c r="D6467" s="141">
        <v>0.2291</v>
      </c>
      <c r="E6467" s="119">
        <v>1</v>
      </c>
      <c r="F6467" s="119" t="s">
        <v>1492</v>
      </c>
      <c r="G6467" s="114">
        <f>IF([Data da Aprovação]&lt;&gt;"ESTATUTÁRIO",YEAR([Data da Aprovação]),"")</f>
        <v>2011</v>
      </c>
      <c r="H6467" s="106">
        <f>Tabela9[[#This Row],[Valor do Provento R$]]/Tabela9[[#This Row],[Provento por 1 ou 1000 Ações]]</f>
        <v>0.2291</v>
      </c>
    </row>
    <row r="6468" spans="1:8">
      <c r="A6468" s="118" t="s">
        <v>1674</v>
      </c>
      <c r="B6468" s="116" t="s">
        <v>1488</v>
      </c>
      <c r="C6468" s="138">
        <v>41628</v>
      </c>
      <c r="D6468" s="139">
        <v>0.30927447699999999</v>
      </c>
      <c r="E6468" s="118">
        <v>1</v>
      </c>
      <c r="F6468" s="118" t="s">
        <v>1489</v>
      </c>
      <c r="G6468" s="113">
        <f>IF([Data da Aprovação]&lt;&gt;"ESTATUTÁRIO",YEAR([Data da Aprovação]),"")</f>
        <v>2013</v>
      </c>
      <c r="H6468" s="106">
        <f>Tabela9[[#This Row],[Valor do Provento R$]]/Tabela9[[#This Row],[Provento por 1 ou 1000 Ações]]</f>
        <v>0.30927447699999999</v>
      </c>
    </row>
    <row r="6469" spans="1:8">
      <c r="A6469" s="119" t="s">
        <v>1674</v>
      </c>
      <c r="B6469" s="117" t="s">
        <v>1490</v>
      </c>
      <c r="C6469" s="140">
        <v>37242</v>
      </c>
      <c r="D6469" s="141">
        <v>0.28699999999999998</v>
      </c>
      <c r="E6469" s="119">
        <v>1</v>
      </c>
      <c r="F6469" s="119" t="s">
        <v>1489</v>
      </c>
      <c r="G6469" s="114">
        <f>IF([Data da Aprovação]&lt;&gt;"ESTATUTÁRIO",YEAR([Data da Aprovação]),"")</f>
        <v>2001</v>
      </c>
      <c r="H6469" s="106">
        <f>Tabela9[[#This Row],[Valor do Provento R$]]/Tabela9[[#This Row],[Provento por 1 ou 1000 Ações]]</f>
        <v>0.28699999999999998</v>
      </c>
    </row>
    <row r="6470" spans="1:8">
      <c r="A6470" s="118" t="s">
        <v>1675</v>
      </c>
      <c r="B6470" s="116" t="s">
        <v>1488</v>
      </c>
      <c r="C6470" s="138">
        <v>36644</v>
      </c>
      <c r="D6470" s="139">
        <v>0.12807099999999999</v>
      </c>
      <c r="E6470" s="118">
        <v>1000</v>
      </c>
      <c r="F6470" s="118" t="s">
        <v>1492</v>
      </c>
      <c r="G6470" s="113">
        <f>IF([Data da Aprovação]&lt;&gt;"ESTATUTÁRIO",YEAR([Data da Aprovação]),"")</f>
        <v>2000</v>
      </c>
      <c r="H6470" s="106">
        <f>Tabela9[[#This Row],[Valor do Provento R$]]/Tabela9[[#This Row],[Provento por 1 ou 1000 Ações]]</f>
        <v>1.28071E-4</v>
      </c>
    </row>
    <row r="6471" spans="1:8">
      <c r="A6471" s="119" t="s">
        <v>1675</v>
      </c>
      <c r="B6471" s="117" t="s">
        <v>1488</v>
      </c>
      <c r="C6471" s="140">
        <v>36826</v>
      </c>
      <c r="D6471" s="141">
        <v>0.397117</v>
      </c>
      <c r="E6471" s="119">
        <v>1000</v>
      </c>
      <c r="F6471" s="119" t="s">
        <v>1492</v>
      </c>
      <c r="G6471" s="114">
        <f>IF([Data da Aprovação]&lt;&gt;"ESTATUTÁRIO",YEAR([Data da Aprovação]),"")</f>
        <v>2000</v>
      </c>
      <c r="H6471" s="106">
        <f>Tabela9[[#This Row],[Valor do Provento R$]]/Tabela9[[#This Row],[Provento por 1 ou 1000 Ações]]</f>
        <v>3.97117E-4</v>
      </c>
    </row>
    <row r="6472" spans="1:8">
      <c r="A6472" s="118" t="s">
        <v>1675</v>
      </c>
      <c r="B6472" s="116" t="s">
        <v>1488</v>
      </c>
      <c r="C6472" s="138">
        <v>36826</v>
      </c>
      <c r="D6472" s="139">
        <v>0.16059999999999999</v>
      </c>
      <c r="E6472" s="118">
        <v>1000</v>
      </c>
      <c r="F6472" s="118" t="s">
        <v>1489</v>
      </c>
      <c r="G6472" s="113">
        <f>IF([Data da Aprovação]&lt;&gt;"ESTATUTÁRIO",YEAR([Data da Aprovação]),"")</f>
        <v>2000</v>
      </c>
      <c r="H6472" s="106">
        <f>Tabela9[[#This Row],[Valor do Provento R$]]/Tabela9[[#This Row],[Provento por 1 ou 1000 Ações]]</f>
        <v>1.606E-4</v>
      </c>
    </row>
    <row r="6473" spans="1:8">
      <c r="A6473" s="119" t="s">
        <v>1675</v>
      </c>
      <c r="B6473" s="117" t="s">
        <v>1488</v>
      </c>
      <c r="C6473" s="140">
        <v>37008</v>
      </c>
      <c r="D6473" s="141">
        <v>0.74707900000000005</v>
      </c>
      <c r="E6473" s="119">
        <v>1000</v>
      </c>
      <c r="F6473" s="119" t="s">
        <v>1492</v>
      </c>
      <c r="G6473" s="114">
        <f>IF([Data da Aprovação]&lt;&gt;"ESTATUTÁRIO",YEAR([Data da Aprovação]),"")</f>
        <v>2001</v>
      </c>
      <c r="H6473" s="106">
        <f>Tabela9[[#This Row],[Valor do Provento R$]]/Tabela9[[#This Row],[Provento por 1 ou 1000 Ações]]</f>
        <v>7.470790000000001E-4</v>
      </c>
    </row>
    <row r="6474" spans="1:8">
      <c r="A6474" s="118" t="s">
        <v>1675</v>
      </c>
      <c r="B6474" s="116" t="s">
        <v>1488</v>
      </c>
      <c r="C6474" s="138">
        <v>37376</v>
      </c>
      <c r="D6474" s="139">
        <v>0.51963000000000004</v>
      </c>
      <c r="E6474" s="118">
        <v>1000</v>
      </c>
      <c r="F6474" s="118" t="s">
        <v>1492</v>
      </c>
      <c r="G6474" s="113">
        <f>IF([Data da Aprovação]&lt;&gt;"ESTATUTÁRIO",YEAR([Data da Aprovação]),"")</f>
        <v>2002</v>
      </c>
      <c r="H6474" s="106">
        <f>Tabela9[[#This Row],[Valor do Provento R$]]/Tabela9[[#This Row],[Provento por 1 ou 1000 Ações]]</f>
        <v>5.1962999999999998E-4</v>
      </c>
    </row>
    <row r="6475" spans="1:8">
      <c r="A6475" s="119" t="s">
        <v>1675</v>
      </c>
      <c r="B6475" s="117" t="s">
        <v>1488</v>
      </c>
      <c r="C6475" s="140">
        <v>37554</v>
      </c>
      <c r="D6475" s="141">
        <v>0.96052999999999999</v>
      </c>
      <c r="E6475" s="119">
        <v>1000</v>
      </c>
      <c r="F6475" s="119" t="s">
        <v>1492</v>
      </c>
      <c r="G6475" s="114">
        <f>IF([Data da Aprovação]&lt;&gt;"ESTATUTÁRIO",YEAR([Data da Aprovação]),"")</f>
        <v>2002</v>
      </c>
      <c r="H6475" s="106">
        <f>Tabela9[[#This Row],[Valor do Provento R$]]/Tabela9[[#This Row],[Provento por 1 ou 1000 Ações]]</f>
        <v>9.6053000000000002E-4</v>
      </c>
    </row>
    <row r="6476" spans="1:8">
      <c r="A6476" s="118" t="s">
        <v>1675</v>
      </c>
      <c r="B6476" s="116" t="s">
        <v>1488</v>
      </c>
      <c r="C6476" s="138">
        <v>37880</v>
      </c>
      <c r="D6476" s="139">
        <v>0.32017600000000002</v>
      </c>
      <c r="E6476" s="118">
        <v>1000</v>
      </c>
      <c r="F6476" s="118" t="s">
        <v>1492</v>
      </c>
      <c r="G6476" s="113">
        <f>IF([Data da Aprovação]&lt;&gt;"ESTATUTÁRIO",YEAR([Data da Aprovação]),"")</f>
        <v>2003</v>
      </c>
      <c r="H6476" s="106">
        <f>Tabela9[[#This Row],[Valor do Provento R$]]/Tabela9[[#This Row],[Provento por 1 ou 1000 Ações]]</f>
        <v>3.2017600000000003E-4</v>
      </c>
    </row>
    <row r="6477" spans="1:8">
      <c r="A6477" s="119" t="s">
        <v>1675</v>
      </c>
      <c r="B6477" s="117" t="s">
        <v>1488</v>
      </c>
      <c r="C6477" s="140">
        <v>38106</v>
      </c>
      <c r="D6477" s="141">
        <v>0.54868003740000004</v>
      </c>
      <c r="E6477" s="119">
        <v>1000</v>
      </c>
      <c r="F6477" s="119" t="s">
        <v>1492</v>
      </c>
      <c r="G6477" s="114">
        <f>IF([Data da Aprovação]&lt;&gt;"ESTATUTÁRIO",YEAR([Data da Aprovação]),"")</f>
        <v>2004</v>
      </c>
      <c r="H6477" s="106">
        <f>Tabela9[[#This Row],[Valor do Provento R$]]/Tabela9[[#This Row],[Provento por 1 ou 1000 Ações]]</f>
        <v>5.4868003740000005E-4</v>
      </c>
    </row>
    <row r="6478" spans="1:8">
      <c r="A6478" s="118" t="s">
        <v>1675</v>
      </c>
      <c r="B6478" s="116" t="s">
        <v>1488</v>
      </c>
      <c r="C6478" s="138">
        <v>38471</v>
      </c>
      <c r="D6478" s="139">
        <v>0.47258080400000002</v>
      </c>
      <c r="E6478" s="118">
        <v>1000</v>
      </c>
      <c r="F6478" s="118" t="s">
        <v>1492</v>
      </c>
      <c r="G6478" s="113">
        <f>IF([Data da Aprovação]&lt;&gt;"ESTATUTÁRIO",YEAR([Data da Aprovação]),"")</f>
        <v>2005</v>
      </c>
      <c r="H6478" s="106">
        <f>Tabela9[[#This Row],[Valor do Provento R$]]/Tabela9[[#This Row],[Provento por 1 ou 1000 Ações]]</f>
        <v>4.7258080400000005E-4</v>
      </c>
    </row>
    <row r="6479" spans="1:8">
      <c r="A6479" s="119" t="s">
        <v>1675</v>
      </c>
      <c r="B6479" s="117" t="s">
        <v>1488</v>
      </c>
      <c r="C6479" s="140">
        <v>38587</v>
      </c>
      <c r="D6479" s="141">
        <v>0.50694600000000001</v>
      </c>
      <c r="E6479" s="119">
        <v>1000</v>
      </c>
      <c r="F6479" s="119" t="s">
        <v>1492</v>
      </c>
      <c r="G6479" s="114">
        <f>IF([Data da Aprovação]&lt;&gt;"ESTATUTÁRIO",YEAR([Data da Aprovação]),"")</f>
        <v>2005</v>
      </c>
      <c r="H6479" s="106">
        <f>Tabela9[[#This Row],[Valor do Provento R$]]/Tabela9[[#This Row],[Provento por 1 ou 1000 Ações]]</f>
        <v>5.0694599999999998E-4</v>
      </c>
    </row>
    <row r="6480" spans="1:8">
      <c r="A6480" s="118" t="s">
        <v>1675</v>
      </c>
      <c r="B6480" s="116" t="s">
        <v>1488</v>
      </c>
      <c r="C6480" s="138">
        <v>38691</v>
      </c>
      <c r="D6480" s="139">
        <v>1.739627</v>
      </c>
      <c r="E6480" s="118">
        <v>1000</v>
      </c>
      <c r="F6480" s="118" t="s">
        <v>1499</v>
      </c>
      <c r="G6480" s="113">
        <f>IF([Data da Aprovação]&lt;&gt;"ESTATUTÁRIO",YEAR([Data da Aprovação]),"")</f>
        <v>2005</v>
      </c>
      <c r="H6480" s="106">
        <f>Tabela9[[#This Row],[Valor do Provento R$]]/Tabela9[[#This Row],[Provento por 1 ou 1000 Ações]]</f>
        <v>1.7396270000000001E-3</v>
      </c>
    </row>
    <row r="6481" spans="1:8">
      <c r="A6481" s="119" t="s">
        <v>1675</v>
      </c>
      <c r="B6481" s="117" t="s">
        <v>1488</v>
      </c>
      <c r="C6481" s="140">
        <v>38832</v>
      </c>
      <c r="D6481" s="141">
        <v>0.63957823599999997</v>
      </c>
      <c r="E6481" s="119">
        <v>1000</v>
      </c>
      <c r="F6481" s="119" t="s">
        <v>1492</v>
      </c>
      <c r="G6481" s="114">
        <f>IF([Data da Aprovação]&lt;&gt;"ESTATUTÁRIO",YEAR([Data da Aprovação]),"")</f>
        <v>2006</v>
      </c>
      <c r="H6481" s="106">
        <f>Tabela9[[#This Row],[Valor do Provento R$]]/Tabela9[[#This Row],[Provento por 1 ou 1000 Ações]]</f>
        <v>6.3957823599999995E-4</v>
      </c>
    </row>
    <row r="6482" spans="1:8">
      <c r="A6482" s="118" t="s">
        <v>1675</v>
      </c>
      <c r="B6482" s="116" t="s">
        <v>1488</v>
      </c>
      <c r="C6482" s="138">
        <v>39923</v>
      </c>
      <c r="D6482" s="139">
        <v>0.32523819300000001</v>
      </c>
      <c r="E6482" s="118">
        <v>1</v>
      </c>
      <c r="F6482" s="118" t="s">
        <v>1492</v>
      </c>
      <c r="G6482" s="113">
        <f>IF([Data da Aprovação]&lt;&gt;"ESTATUTÁRIO",YEAR([Data da Aprovação]),"")</f>
        <v>2009</v>
      </c>
      <c r="H6482" s="106">
        <f>Tabela9[[#This Row],[Valor do Provento R$]]/Tabela9[[#This Row],[Provento por 1 ou 1000 Ações]]</f>
        <v>0.32523819300000001</v>
      </c>
    </row>
    <row r="6483" spans="1:8">
      <c r="A6483" s="119" t="s">
        <v>1675</v>
      </c>
      <c r="B6483" s="117" t="s">
        <v>1488</v>
      </c>
      <c r="C6483" s="140">
        <v>40298</v>
      </c>
      <c r="D6483" s="141">
        <v>1.4826292830000001</v>
      </c>
      <c r="E6483" s="119">
        <v>1</v>
      </c>
      <c r="F6483" s="119" t="s">
        <v>1492</v>
      </c>
      <c r="G6483" s="114">
        <f>IF([Data da Aprovação]&lt;&gt;"ESTATUTÁRIO",YEAR([Data da Aprovação]),"")</f>
        <v>2010</v>
      </c>
      <c r="H6483" s="106">
        <f>Tabela9[[#This Row],[Valor do Provento R$]]/Tabela9[[#This Row],[Provento por 1 ou 1000 Ações]]</f>
        <v>1.4826292830000001</v>
      </c>
    </row>
    <row r="6484" spans="1:8">
      <c r="A6484" s="118" t="s">
        <v>1675</v>
      </c>
      <c r="B6484" s="116" t="s">
        <v>1488</v>
      </c>
      <c r="C6484" s="138">
        <v>40493</v>
      </c>
      <c r="D6484" s="139">
        <v>3.8122152329999999</v>
      </c>
      <c r="E6484" s="118">
        <v>1</v>
      </c>
      <c r="F6484" s="118" t="s">
        <v>1499</v>
      </c>
      <c r="G6484" s="113">
        <f>IF([Data da Aprovação]&lt;&gt;"ESTATUTÁRIO",YEAR([Data da Aprovação]),"")</f>
        <v>2010</v>
      </c>
      <c r="H6484" s="106">
        <f>Tabela9[[#This Row],[Valor do Provento R$]]/Tabela9[[#This Row],[Provento por 1 ou 1000 Ações]]</f>
        <v>3.8122152329999999</v>
      </c>
    </row>
    <row r="6485" spans="1:8">
      <c r="A6485" s="119" t="s">
        <v>1675</v>
      </c>
      <c r="B6485" s="117" t="s">
        <v>1488</v>
      </c>
      <c r="C6485" s="140">
        <v>40542</v>
      </c>
      <c r="D6485" s="141">
        <v>0.2</v>
      </c>
      <c r="E6485" s="119">
        <v>1</v>
      </c>
      <c r="F6485" s="119" t="s">
        <v>1489</v>
      </c>
      <c r="G6485" s="114">
        <f>IF([Data da Aprovação]&lt;&gt;"ESTATUTÁRIO",YEAR([Data da Aprovação]),"")</f>
        <v>2010</v>
      </c>
      <c r="H6485" s="106">
        <f>Tabela9[[#This Row],[Valor do Provento R$]]/Tabela9[[#This Row],[Provento por 1 ou 1000 Ações]]</f>
        <v>0.2</v>
      </c>
    </row>
    <row r="6486" spans="1:8">
      <c r="A6486" s="118" t="s">
        <v>1675</v>
      </c>
      <c r="B6486" s="116" t="s">
        <v>1488</v>
      </c>
      <c r="C6486" s="138">
        <v>40662</v>
      </c>
      <c r="D6486" s="139">
        <v>2.3975784629999999</v>
      </c>
      <c r="E6486" s="118">
        <v>1</v>
      </c>
      <c r="F6486" s="118" t="s">
        <v>1492</v>
      </c>
      <c r="G6486" s="113">
        <f>IF([Data da Aprovação]&lt;&gt;"ESTATUTÁRIO",YEAR([Data da Aprovação]),"")</f>
        <v>2011</v>
      </c>
      <c r="H6486" s="106">
        <f>Tabela9[[#This Row],[Valor do Provento R$]]/Tabela9[[#This Row],[Provento por 1 ou 1000 Ações]]</f>
        <v>2.3975784629999999</v>
      </c>
    </row>
    <row r="6487" spans="1:8">
      <c r="A6487" s="119" t="s">
        <v>1675</v>
      </c>
      <c r="B6487" s="117" t="s">
        <v>1488</v>
      </c>
      <c r="C6487" s="140">
        <v>40662</v>
      </c>
      <c r="D6487" s="141">
        <v>5.9316898999999999E-2</v>
      </c>
      <c r="E6487" s="119">
        <v>1</v>
      </c>
      <c r="F6487" s="119" t="s">
        <v>1492</v>
      </c>
      <c r="G6487" s="114">
        <f>IF([Data da Aprovação]&lt;&gt;"ESTATUTÁRIO",YEAR([Data da Aprovação]),"")</f>
        <v>2011</v>
      </c>
      <c r="H6487" s="106">
        <f>Tabela9[[#This Row],[Valor do Provento R$]]/Tabela9[[#This Row],[Provento por 1 ou 1000 Ações]]</f>
        <v>5.9316898999999999E-2</v>
      </c>
    </row>
    <row r="6488" spans="1:8">
      <c r="A6488" s="118" t="s">
        <v>1675</v>
      </c>
      <c r="B6488" s="116" t="s">
        <v>1488</v>
      </c>
      <c r="C6488" s="138">
        <v>40835</v>
      </c>
      <c r="D6488" s="139">
        <v>1.1122058610000001</v>
      </c>
      <c r="E6488" s="118">
        <v>1</v>
      </c>
      <c r="F6488" s="118" t="s">
        <v>1492</v>
      </c>
      <c r="G6488" s="113">
        <f>IF([Data da Aprovação]&lt;&gt;"ESTATUTÁRIO",YEAR([Data da Aprovação]),"")</f>
        <v>2011</v>
      </c>
      <c r="H6488" s="106">
        <f>Tabela9[[#This Row],[Valor do Provento R$]]/Tabela9[[#This Row],[Provento por 1 ou 1000 Ações]]</f>
        <v>1.1122058610000001</v>
      </c>
    </row>
    <row r="6489" spans="1:8">
      <c r="A6489" s="119" t="s">
        <v>1675</v>
      </c>
      <c r="B6489" s="117" t="s">
        <v>1488</v>
      </c>
      <c r="C6489" s="140">
        <v>40904</v>
      </c>
      <c r="D6489" s="141">
        <v>1.04</v>
      </c>
      <c r="E6489" s="119">
        <v>1</v>
      </c>
      <c r="F6489" s="119" t="s">
        <v>1489</v>
      </c>
      <c r="G6489" s="114">
        <f>IF([Data da Aprovação]&lt;&gt;"ESTATUTÁRIO",YEAR([Data da Aprovação]),"")</f>
        <v>2011</v>
      </c>
      <c r="H6489" s="106">
        <f>Tabela9[[#This Row],[Valor do Provento R$]]/Tabela9[[#This Row],[Provento por 1 ou 1000 Ações]]</f>
        <v>1.04</v>
      </c>
    </row>
    <row r="6490" spans="1:8">
      <c r="A6490" s="118" t="s">
        <v>1675</v>
      </c>
      <c r="B6490" s="116" t="s">
        <v>1488</v>
      </c>
      <c r="C6490" s="138">
        <v>41026</v>
      </c>
      <c r="D6490" s="139">
        <v>1.4605483699999999</v>
      </c>
      <c r="E6490" s="118">
        <v>1</v>
      </c>
      <c r="F6490" s="118" t="s">
        <v>1492</v>
      </c>
      <c r="G6490" s="113">
        <f>IF([Data da Aprovação]&lt;&gt;"ESTATUTÁRIO",YEAR([Data da Aprovação]),"")</f>
        <v>2012</v>
      </c>
      <c r="H6490" s="106">
        <f>Tabela9[[#This Row],[Valor do Provento R$]]/Tabela9[[#This Row],[Provento por 1 ou 1000 Ações]]</f>
        <v>1.4605483699999999</v>
      </c>
    </row>
    <row r="6491" spans="1:8">
      <c r="A6491" s="119" t="s">
        <v>1675</v>
      </c>
      <c r="B6491" s="117" t="s">
        <v>1488</v>
      </c>
      <c r="C6491" s="140">
        <v>41050</v>
      </c>
      <c r="D6491" s="141">
        <v>3.1768460269999999</v>
      </c>
      <c r="E6491" s="119">
        <v>1</v>
      </c>
      <c r="F6491" s="119" t="s">
        <v>1499</v>
      </c>
      <c r="G6491" s="114">
        <f>IF([Data da Aprovação]&lt;&gt;"ESTATUTÁRIO",YEAR([Data da Aprovação]),"")</f>
        <v>2012</v>
      </c>
      <c r="H6491" s="106">
        <f>Tabela9[[#This Row],[Valor do Provento R$]]/Tabela9[[#This Row],[Provento por 1 ou 1000 Ações]]</f>
        <v>3.1768460269999999</v>
      </c>
    </row>
    <row r="6492" spans="1:8">
      <c r="A6492" s="118" t="s">
        <v>1675</v>
      </c>
      <c r="B6492" s="116" t="s">
        <v>1488</v>
      </c>
      <c r="C6492" s="138">
        <v>41213</v>
      </c>
      <c r="D6492" s="139">
        <v>2.1900502419999999</v>
      </c>
      <c r="E6492" s="118">
        <v>1</v>
      </c>
      <c r="F6492" s="118" t="s">
        <v>1492</v>
      </c>
      <c r="G6492" s="113">
        <f>IF([Data da Aprovação]&lt;&gt;"ESTATUTÁRIO",YEAR([Data da Aprovação]),"")</f>
        <v>2012</v>
      </c>
      <c r="H6492" s="106">
        <f>Tabela9[[#This Row],[Valor do Provento R$]]/Tabela9[[#This Row],[Provento por 1 ou 1000 Ações]]</f>
        <v>2.1900502419999999</v>
      </c>
    </row>
    <row r="6493" spans="1:8">
      <c r="A6493" s="119" t="s">
        <v>1675</v>
      </c>
      <c r="B6493" s="117" t="s">
        <v>1488</v>
      </c>
      <c r="C6493" s="140">
        <v>41264</v>
      </c>
      <c r="D6493" s="141">
        <v>0.91800000000000004</v>
      </c>
      <c r="E6493" s="119">
        <v>1</v>
      </c>
      <c r="F6493" s="119" t="s">
        <v>1489</v>
      </c>
      <c r="G6493" s="114">
        <f>IF([Data da Aprovação]&lt;&gt;"ESTATUTÁRIO",YEAR([Data da Aprovação]),"")</f>
        <v>2012</v>
      </c>
      <c r="H6493" s="106">
        <f>Tabela9[[#This Row],[Valor do Provento R$]]/Tabela9[[#This Row],[Provento por 1 ou 1000 Ações]]</f>
        <v>0.91800000000000004</v>
      </c>
    </row>
    <row r="6494" spans="1:8">
      <c r="A6494" s="118" t="s">
        <v>1675</v>
      </c>
      <c r="B6494" s="116" t="s">
        <v>1488</v>
      </c>
      <c r="C6494" s="138">
        <v>41390</v>
      </c>
      <c r="D6494" s="139">
        <v>0.88918920099999998</v>
      </c>
      <c r="E6494" s="118">
        <v>1</v>
      </c>
      <c r="F6494" s="118" t="s">
        <v>1492</v>
      </c>
      <c r="G6494" s="113">
        <f>IF([Data da Aprovação]&lt;&gt;"ESTATUTÁRIO",YEAR([Data da Aprovação]),"")</f>
        <v>2013</v>
      </c>
      <c r="H6494" s="106">
        <f>Tabela9[[#This Row],[Valor do Provento R$]]/Tabela9[[#This Row],[Provento por 1 ou 1000 Ações]]</f>
        <v>0.88918920099999998</v>
      </c>
    </row>
    <row r="6495" spans="1:8">
      <c r="A6495" s="119" t="s">
        <v>1675</v>
      </c>
      <c r="B6495" s="117" t="s">
        <v>1488</v>
      </c>
      <c r="C6495" s="140">
        <v>41561</v>
      </c>
      <c r="D6495" s="141">
        <v>1.972965087</v>
      </c>
      <c r="E6495" s="119">
        <v>1</v>
      </c>
      <c r="F6495" s="119" t="s">
        <v>1492</v>
      </c>
      <c r="G6495" s="114">
        <f>IF([Data da Aprovação]&lt;&gt;"ESTATUTÁRIO",YEAR([Data da Aprovação]),"")</f>
        <v>2013</v>
      </c>
      <c r="H6495" s="106">
        <f>Tabela9[[#This Row],[Valor do Provento R$]]/Tabela9[[#This Row],[Provento por 1 ou 1000 Ações]]</f>
        <v>1.972965087</v>
      </c>
    </row>
    <row r="6496" spans="1:8">
      <c r="A6496" s="118" t="s">
        <v>1675</v>
      </c>
      <c r="B6496" s="116" t="s">
        <v>1488</v>
      </c>
      <c r="C6496" s="138">
        <v>41624</v>
      </c>
      <c r="D6496" s="139">
        <v>0.70899999999999996</v>
      </c>
      <c r="E6496" s="118">
        <v>1</v>
      </c>
      <c r="F6496" s="118" t="s">
        <v>1489</v>
      </c>
      <c r="G6496" s="113">
        <f>IF([Data da Aprovação]&lt;&gt;"ESTATUTÁRIO",YEAR([Data da Aprovação]),"")</f>
        <v>2013</v>
      </c>
      <c r="H6496" s="106">
        <f>Tabela9[[#This Row],[Valor do Provento R$]]/Tabela9[[#This Row],[Provento por 1 ou 1000 Ações]]</f>
        <v>0.70899999999999996</v>
      </c>
    </row>
    <row r="6497" spans="1:8">
      <c r="A6497" s="119" t="s">
        <v>1675</v>
      </c>
      <c r="B6497" s="117" t="s">
        <v>1490</v>
      </c>
      <c r="C6497" s="140">
        <v>36644</v>
      </c>
      <c r="D6497" s="141">
        <v>0.12807099999999999</v>
      </c>
      <c r="E6497" s="119">
        <v>1000</v>
      </c>
      <c r="F6497" s="119" t="s">
        <v>1492</v>
      </c>
      <c r="G6497" s="114">
        <f>IF([Data da Aprovação]&lt;&gt;"ESTATUTÁRIO",YEAR([Data da Aprovação]),"")</f>
        <v>2000</v>
      </c>
      <c r="H6497" s="106">
        <f>Tabela9[[#This Row],[Valor do Provento R$]]/Tabela9[[#This Row],[Provento por 1 ou 1000 Ações]]</f>
        <v>1.28071E-4</v>
      </c>
    </row>
    <row r="6498" spans="1:8">
      <c r="A6498" s="118" t="s">
        <v>1675</v>
      </c>
      <c r="B6498" s="116" t="s">
        <v>1490</v>
      </c>
      <c r="C6498" s="138">
        <v>36826</v>
      </c>
      <c r="D6498" s="139">
        <v>0.397117</v>
      </c>
      <c r="E6498" s="118">
        <v>1000</v>
      </c>
      <c r="F6498" s="118" t="s">
        <v>1492</v>
      </c>
      <c r="G6498" s="113">
        <f>IF([Data da Aprovação]&lt;&gt;"ESTATUTÁRIO",YEAR([Data da Aprovação]),"")</f>
        <v>2000</v>
      </c>
      <c r="H6498" s="106">
        <f>Tabela9[[#This Row],[Valor do Provento R$]]/Tabela9[[#This Row],[Provento por 1 ou 1000 Ações]]</f>
        <v>3.97117E-4</v>
      </c>
    </row>
    <row r="6499" spans="1:8">
      <c r="A6499" s="119" t="s">
        <v>1675</v>
      </c>
      <c r="B6499" s="117" t="s">
        <v>1490</v>
      </c>
      <c r="C6499" s="140">
        <v>36826</v>
      </c>
      <c r="D6499" s="141">
        <v>0.16059999999999999</v>
      </c>
      <c r="E6499" s="119">
        <v>1000</v>
      </c>
      <c r="F6499" s="119" t="s">
        <v>1489</v>
      </c>
      <c r="G6499" s="114">
        <f>IF([Data da Aprovação]&lt;&gt;"ESTATUTÁRIO",YEAR([Data da Aprovação]),"")</f>
        <v>2000</v>
      </c>
      <c r="H6499" s="106">
        <f>Tabela9[[#This Row],[Valor do Provento R$]]/Tabela9[[#This Row],[Provento por 1 ou 1000 Ações]]</f>
        <v>1.606E-4</v>
      </c>
    </row>
    <row r="6500" spans="1:8">
      <c r="A6500" s="118" t="s">
        <v>1675</v>
      </c>
      <c r="B6500" s="116" t="s">
        <v>1490</v>
      </c>
      <c r="C6500" s="138">
        <v>37008</v>
      </c>
      <c r="D6500" s="139">
        <v>0.74707900000000005</v>
      </c>
      <c r="E6500" s="118">
        <v>1000</v>
      </c>
      <c r="F6500" s="118" t="s">
        <v>1492</v>
      </c>
      <c r="G6500" s="113">
        <f>IF([Data da Aprovação]&lt;&gt;"ESTATUTÁRIO",YEAR([Data da Aprovação]),"")</f>
        <v>2001</v>
      </c>
      <c r="H6500" s="106">
        <f>Tabela9[[#This Row],[Valor do Provento R$]]/Tabela9[[#This Row],[Provento por 1 ou 1000 Ações]]</f>
        <v>7.470790000000001E-4</v>
      </c>
    </row>
    <row r="6501" spans="1:8">
      <c r="A6501" s="119" t="s">
        <v>1675</v>
      </c>
      <c r="B6501" s="117" t="s">
        <v>1490</v>
      </c>
      <c r="C6501" s="140">
        <v>37376</v>
      </c>
      <c r="D6501" s="141">
        <v>0.51963000000000004</v>
      </c>
      <c r="E6501" s="119">
        <v>1000</v>
      </c>
      <c r="F6501" s="119" t="s">
        <v>1492</v>
      </c>
      <c r="G6501" s="114">
        <f>IF([Data da Aprovação]&lt;&gt;"ESTATUTÁRIO",YEAR([Data da Aprovação]),"")</f>
        <v>2002</v>
      </c>
      <c r="H6501" s="106">
        <f>Tabela9[[#This Row],[Valor do Provento R$]]/Tabela9[[#This Row],[Provento por 1 ou 1000 Ações]]</f>
        <v>5.1962999999999998E-4</v>
      </c>
    </row>
    <row r="6502" spans="1:8">
      <c r="A6502" s="118" t="s">
        <v>1675</v>
      </c>
      <c r="B6502" s="116" t="s">
        <v>1490</v>
      </c>
      <c r="C6502" s="138">
        <v>37554</v>
      </c>
      <c r="D6502" s="139">
        <v>0.96052999999999999</v>
      </c>
      <c r="E6502" s="118">
        <v>1000</v>
      </c>
      <c r="F6502" s="118" t="s">
        <v>1492</v>
      </c>
      <c r="G6502" s="113">
        <f>IF([Data da Aprovação]&lt;&gt;"ESTATUTÁRIO",YEAR([Data da Aprovação]),"")</f>
        <v>2002</v>
      </c>
      <c r="H6502" s="106">
        <f>Tabela9[[#This Row],[Valor do Provento R$]]/Tabela9[[#This Row],[Provento por 1 ou 1000 Ações]]</f>
        <v>9.6053000000000002E-4</v>
      </c>
    </row>
    <row r="6503" spans="1:8">
      <c r="A6503" s="119" t="s">
        <v>1675</v>
      </c>
      <c r="B6503" s="117" t="s">
        <v>1490</v>
      </c>
      <c r="C6503" s="140">
        <v>37880</v>
      </c>
      <c r="D6503" s="141">
        <v>0.32017600000000002</v>
      </c>
      <c r="E6503" s="119">
        <v>1000</v>
      </c>
      <c r="F6503" s="119" t="s">
        <v>1492</v>
      </c>
      <c r="G6503" s="114">
        <f>IF([Data da Aprovação]&lt;&gt;"ESTATUTÁRIO",YEAR([Data da Aprovação]),"")</f>
        <v>2003</v>
      </c>
      <c r="H6503" s="106">
        <f>Tabela9[[#This Row],[Valor do Provento R$]]/Tabela9[[#This Row],[Provento por 1 ou 1000 Ações]]</f>
        <v>3.2017600000000003E-4</v>
      </c>
    </row>
    <row r="6504" spans="1:8">
      <c r="A6504" s="118" t="s">
        <v>1675</v>
      </c>
      <c r="B6504" s="116" t="s">
        <v>1490</v>
      </c>
      <c r="C6504" s="138">
        <v>38106</v>
      </c>
      <c r="D6504" s="139">
        <v>0.54868003740000004</v>
      </c>
      <c r="E6504" s="118">
        <v>1000</v>
      </c>
      <c r="F6504" s="118" t="s">
        <v>1492</v>
      </c>
      <c r="G6504" s="113">
        <f>IF([Data da Aprovação]&lt;&gt;"ESTATUTÁRIO",YEAR([Data da Aprovação]),"")</f>
        <v>2004</v>
      </c>
      <c r="H6504" s="106">
        <f>Tabela9[[#This Row],[Valor do Provento R$]]/Tabela9[[#This Row],[Provento por 1 ou 1000 Ações]]</f>
        <v>5.4868003740000005E-4</v>
      </c>
    </row>
    <row r="6505" spans="1:8">
      <c r="A6505" s="119" t="s">
        <v>1675</v>
      </c>
      <c r="B6505" s="117" t="s">
        <v>1490</v>
      </c>
      <c r="C6505" s="140">
        <v>38471</v>
      </c>
      <c r="D6505" s="141">
        <v>0.47258080400000002</v>
      </c>
      <c r="E6505" s="119">
        <v>1000</v>
      </c>
      <c r="F6505" s="119" t="s">
        <v>1492</v>
      </c>
      <c r="G6505" s="114">
        <f>IF([Data da Aprovação]&lt;&gt;"ESTATUTÁRIO",YEAR([Data da Aprovação]),"")</f>
        <v>2005</v>
      </c>
      <c r="H6505" s="106">
        <f>Tabela9[[#This Row],[Valor do Provento R$]]/Tabela9[[#This Row],[Provento por 1 ou 1000 Ações]]</f>
        <v>4.7258080400000005E-4</v>
      </c>
    </row>
    <row r="6506" spans="1:8">
      <c r="A6506" s="118" t="s">
        <v>1675</v>
      </c>
      <c r="B6506" s="116" t="s">
        <v>1490</v>
      </c>
      <c r="C6506" s="138">
        <v>38587</v>
      </c>
      <c r="D6506" s="139">
        <v>0.50694600000000001</v>
      </c>
      <c r="E6506" s="118">
        <v>1000</v>
      </c>
      <c r="F6506" s="118" t="s">
        <v>1492</v>
      </c>
      <c r="G6506" s="113">
        <f>IF([Data da Aprovação]&lt;&gt;"ESTATUTÁRIO",YEAR([Data da Aprovação]),"")</f>
        <v>2005</v>
      </c>
      <c r="H6506" s="106">
        <f>Tabela9[[#This Row],[Valor do Provento R$]]/Tabela9[[#This Row],[Provento por 1 ou 1000 Ações]]</f>
        <v>5.0694599999999998E-4</v>
      </c>
    </row>
    <row r="6507" spans="1:8">
      <c r="A6507" s="119" t="s">
        <v>1675</v>
      </c>
      <c r="B6507" s="117" t="s">
        <v>1490</v>
      </c>
      <c r="C6507" s="140">
        <v>38691</v>
      </c>
      <c r="D6507" s="141">
        <v>1.739627</v>
      </c>
      <c r="E6507" s="119">
        <v>1000</v>
      </c>
      <c r="F6507" s="119" t="s">
        <v>1499</v>
      </c>
      <c r="G6507" s="114">
        <f>IF([Data da Aprovação]&lt;&gt;"ESTATUTÁRIO",YEAR([Data da Aprovação]),"")</f>
        <v>2005</v>
      </c>
      <c r="H6507" s="106">
        <f>Tabela9[[#This Row],[Valor do Provento R$]]/Tabela9[[#This Row],[Provento por 1 ou 1000 Ações]]</f>
        <v>1.7396270000000001E-3</v>
      </c>
    </row>
    <row r="6508" spans="1:8">
      <c r="A6508" s="118" t="s">
        <v>1675</v>
      </c>
      <c r="B6508" s="116" t="s">
        <v>1490</v>
      </c>
      <c r="C6508" s="138">
        <v>38832</v>
      </c>
      <c r="D6508" s="139">
        <v>0.63957823599999997</v>
      </c>
      <c r="E6508" s="118">
        <v>1000</v>
      </c>
      <c r="F6508" s="118" t="s">
        <v>1492</v>
      </c>
      <c r="G6508" s="113">
        <f>IF([Data da Aprovação]&lt;&gt;"ESTATUTÁRIO",YEAR([Data da Aprovação]),"")</f>
        <v>2006</v>
      </c>
      <c r="H6508" s="106">
        <f>Tabela9[[#This Row],[Valor do Provento R$]]/Tabela9[[#This Row],[Provento por 1 ou 1000 Ações]]</f>
        <v>6.3957823599999995E-4</v>
      </c>
    </row>
    <row r="6509" spans="1:8">
      <c r="A6509" s="119" t="s">
        <v>1675</v>
      </c>
      <c r="B6509" s="117" t="s">
        <v>1490</v>
      </c>
      <c r="C6509" s="140">
        <v>38912</v>
      </c>
      <c r="D6509" s="141">
        <v>0.68752199999999997</v>
      </c>
      <c r="E6509" s="119">
        <v>1000</v>
      </c>
      <c r="F6509" s="119" t="s">
        <v>1492</v>
      </c>
      <c r="G6509" s="114">
        <f>IF([Data da Aprovação]&lt;&gt;"ESTATUTÁRIO",YEAR([Data da Aprovação]),"")</f>
        <v>2006</v>
      </c>
      <c r="H6509" s="106">
        <f>Tabela9[[#This Row],[Valor do Provento R$]]/Tabela9[[#This Row],[Provento por 1 ou 1000 Ações]]</f>
        <v>6.8752199999999998E-4</v>
      </c>
    </row>
    <row r="6510" spans="1:8">
      <c r="A6510" s="118" t="s">
        <v>1675</v>
      </c>
      <c r="B6510" s="116" t="s">
        <v>1490</v>
      </c>
      <c r="C6510" s="138">
        <v>39021</v>
      </c>
      <c r="D6510" s="139">
        <v>0.98878103900000003</v>
      </c>
      <c r="E6510" s="118">
        <v>1000</v>
      </c>
      <c r="F6510" s="118" t="s">
        <v>1492</v>
      </c>
      <c r="G6510" s="113">
        <f>IF([Data da Aprovação]&lt;&gt;"ESTATUTÁRIO",YEAR([Data da Aprovação]),"")</f>
        <v>2006</v>
      </c>
      <c r="H6510" s="106">
        <f>Tabela9[[#This Row],[Valor do Provento R$]]/Tabela9[[#This Row],[Provento por 1 ou 1000 Ações]]</f>
        <v>9.8878103900000005E-4</v>
      </c>
    </row>
    <row r="6511" spans="1:8">
      <c r="A6511" s="119" t="s">
        <v>1675</v>
      </c>
      <c r="B6511" s="117" t="s">
        <v>1490</v>
      </c>
      <c r="C6511" s="140">
        <v>39202</v>
      </c>
      <c r="D6511" s="141">
        <v>0.77916955300000001</v>
      </c>
      <c r="E6511" s="119">
        <v>1000</v>
      </c>
      <c r="F6511" s="119" t="s">
        <v>1492</v>
      </c>
      <c r="G6511" s="114">
        <f>IF([Data da Aprovação]&lt;&gt;"ESTATUTÁRIO",YEAR([Data da Aprovação]),"")</f>
        <v>2007</v>
      </c>
      <c r="H6511" s="106">
        <f>Tabela9[[#This Row],[Valor do Provento R$]]/Tabela9[[#This Row],[Provento por 1 ou 1000 Ações]]</f>
        <v>7.7916955299999998E-4</v>
      </c>
    </row>
    <row r="6512" spans="1:8">
      <c r="A6512" s="118" t="s">
        <v>1675</v>
      </c>
      <c r="B6512" s="116" t="s">
        <v>1490</v>
      </c>
      <c r="C6512" s="138">
        <v>39386</v>
      </c>
      <c r="D6512" s="139">
        <v>1.187629</v>
      </c>
      <c r="E6512" s="118">
        <v>1000</v>
      </c>
      <c r="F6512" s="118" t="s">
        <v>1492</v>
      </c>
      <c r="G6512" s="113">
        <f>IF([Data da Aprovação]&lt;&gt;"ESTATUTÁRIO",YEAR([Data da Aprovação]),"")</f>
        <v>2007</v>
      </c>
      <c r="H6512" s="106">
        <f>Tabela9[[#This Row],[Valor do Provento R$]]/Tabela9[[#This Row],[Provento por 1 ou 1000 Ações]]</f>
        <v>1.1876289999999999E-3</v>
      </c>
    </row>
    <row r="6513" spans="1:8">
      <c r="A6513" s="119" t="s">
        <v>1675</v>
      </c>
      <c r="B6513" s="117" t="s">
        <v>1490</v>
      </c>
      <c r="C6513" s="140">
        <v>39568</v>
      </c>
      <c r="D6513" s="141">
        <v>0.25222610699999998</v>
      </c>
      <c r="E6513" s="119">
        <v>1</v>
      </c>
      <c r="F6513" s="119" t="s">
        <v>1492</v>
      </c>
      <c r="G6513" s="114">
        <f>IF([Data da Aprovação]&lt;&gt;"ESTATUTÁRIO",YEAR([Data da Aprovação]),"")</f>
        <v>2008</v>
      </c>
      <c r="H6513" s="106">
        <f>Tabela9[[#This Row],[Valor do Provento R$]]/Tabela9[[#This Row],[Provento por 1 ou 1000 Ações]]</f>
        <v>0.25222610699999998</v>
      </c>
    </row>
    <row r="6514" spans="1:8">
      <c r="A6514" s="118" t="s">
        <v>1675</v>
      </c>
      <c r="B6514" s="116" t="s">
        <v>1490</v>
      </c>
      <c r="C6514" s="138">
        <v>39692</v>
      </c>
      <c r="D6514" s="139">
        <v>0.50967152599999999</v>
      </c>
      <c r="E6514" s="118">
        <v>1</v>
      </c>
      <c r="F6514" s="118" t="s">
        <v>1492</v>
      </c>
      <c r="G6514" s="113">
        <f>IF([Data da Aprovação]&lt;&gt;"ESTATUTÁRIO",YEAR([Data da Aprovação]),"")</f>
        <v>2008</v>
      </c>
      <c r="H6514" s="106">
        <f>Tabela9[[#This Row],[Valor do Provento R$]]/Tabela9[[#This Row],[Provento por 1 ou 1000 Ações]]</f>
        <v>0.50967152599999999</v>
      </c>
    </row>
    <row r="6515" spans="1:8">
      <c r="A6515" s="119" t="s">
        <v>1675</v>
      </c>
      <c r="B6515" s="117" t="s">
        <v>1490</v>
      </c>
      <c r="C6515" s="140">
        <v>39923</v>
      </c>
      <c r="D6515" s="141">
        <v>1.607312485</v>
      </c>
      <c r="E6515" s="119">
        <v>1</v>
      </c>
      <c r="F6515" s="119" t="s">
        <v>1492</v>
      </c>
      <c r="G6515" s="114">
        <f>IF([Data da Aprovação]&lt;&gt;"ESTATUTÁRIO",YEAR([Data da Aprovação]),"")</f>
        <v>2009</v>
      </c>
      <c r="H6515" s="106">
        <f>Tabela9[[#This Row],[Valor do Provento R$]]/Tabela9[[#This Row],[Provento por 1 ou 1000 Ações]]</f>
        <v>1.607312485</v>
      </c>
    </row>
    <row r="6516" spans="1:8">
      <c r="A6516" s="118" t="s">
        <v>1675</v>
      </c>
      <c r="B6516" s="116" t="s">
        <v>1490</v>
      </c>
      <c r="C6516" s="138">
        <v>40116</v>
      </c>
      <c r="D6516" s="139">
        <v>1.304257792</v>
      </c>
      <c r="E6516" s="118">
        <v>1</v>
      </c>
      <c r="F6516" s="118" t="s">
        <v>1492</v>
      </c>
      <c r="G6516" s="113">
        <f>IF([Data da Aprovação]&lt;&gt;"ESTATUTÁRIO",YEAR([Data da Aprovação]),"")</f>
        <v>2009</v>
      </c>
      <c r="H6516" s="106">
        <f>Tabela9[[#This Row],[Valor do Provento R$]]/Tabela9[[#This Row],[Provento por 1 ou 1000 Ações]]</f>
        <v>1.304257792</v>
      </c>
    </row>
    <row r="6517" spans="1:8">
      <c r="A6517" s="119" t="s">
        <v>1675</v>
      </c>
      <c r="B6517" s="117" t="s">
        <v>1490</v>
      </c>
      <c r="C6517" s="140">
        <v>40298</v>
      </c>
      <c r="D6517" s="141">
        <v>0.87721985000000002</v>
      </c>
      <c r="E6517" s="119">
        <v>1</v>
      </c>
      <c r="F6517" s="119" t="s">
        <v>1492</v>
      </c>
      <c r="G6517" s="114">
        <f>IF([Data da Aprovação]&lt;&gt;"ESTATUTÁRIO",YEAR([Data da Aprovação]),"")</f>
        <v>2010</v>
      </c>
      <c r="H6517" s="106">
        <f>Tabela9[[#This Row],[Valor do Provento R$]]/Tabela9[[#This Row],[Provento por 1 ou 1000 Ações]]</f>
        <v>0.87721985000000002</v>
      </c>
    </row>
    <row r="6518" spans="1:8">
      <c r="A6518" s="118" t="s">
        <v>1675</v>
      </c>
      <c r="B6518" s="116" t="s">
        <v>1490</v>
      </c>
      <c r="C6518" s="138">
        <v>40480</v>
      </c>
      <c r="D6518" s="139">
        <v>1.6916705089999999</v>
      </c>
      <c r="E6518" s="118">
        <v>1</v>
      </c>
      <c r="F6518" s="118" t="s">
        <v>1492</v>
      </c>
      <c r="G6518" s="113">
        <f>IF([Data da Aprovação]&lt;&gt;"ESTATUTÁRIO",YEAR([Data da Aprovação]),"")</f>
        <v>2010</v>
      </c>
      <c r="H6518" s="106">
        <f>Tabela9[[#This Row],[Valor do Provento R$]]/Tabela9[[#This Row],[Provento por 1 ou 1000 Ações]]</f>
        <v>1.6916705089999999</v>
      </c>
    </row>
    <row r="6519" spans="1:8">
      <c r="A6519" s="119" t="s">
        <v>1675</v>
      </c>
      <c r="B6519" s="117" t="s">
        <v>1490</v>
      </c>
      <c r="C6519" s="140">
        <v>40493</v>
      </c>
      <c r="D6519" s="141">
        <v>3.8122152329999999</v>
      </c>
      <c r="E6519" s="119">
        <v>1</v>
      </c>
      <c r="F6519" s="119" t="s">
        <v>1499</v>
      </c>
      <c r="G6519" s="114">
        <f>IF([Data da Aprovação]&lt;&gt;"ESTATUTÁRIO",YEAR([Data da Aprovação]),"")</f>
        <v>2010</v>
      </c>
      <c r="H6519" s="106">
        <f>Tabela9[[#This Row],[Valor do Provento R$]]/Tabela9[[#This Row],[Provento por 1 ou 1000 Ações]]</f>
        <v>3.8122152329999999</v>
      </c>
    </row>
    <row r="6520" spans="1:8">
      <c r="A6520" s="118" t="s">
        <v>1675</v>
      </c>
      <c r="B6520" s="116" t="s">
        <v>1490</v>
      </c>
      <c r="C6520" s="138">
        <v>40542</v>
      </c>
      <c r="D6520" s="139">
        <v>0.2</v>
      </c>
      <c r="E6520" s="118">
        <v>1</v>
      </c>
      <c r="F6520" s="118" t="s">
        <v>1489</v>
      </c>
      <c r="G6520" s="113">
        <f>IF([Data da Aprovação]&lt;&gt;"ESTATUTÁRIO",YEAR([Data da Aprovação]),"")</f>
        <v>2010</v>
      </c>
      <c r="H6520" s="106">
        <f>Tabela9[[#This Row],[Valor do Provento R$]]/Tabela9[[#This Row],[Provento por 1 ou 1000 Ações]]</f>
        <v>0.2</v>
      </c>
    </row>
    <row r="6521" spans="1:8">
      <c r="A6521" s="119" t="s">
        <v>1675</v>
      </c>
      <c r="B6521" s="117" t="s">
        <v>1490</v>
      </c>
      <c r="C6521" s="140">
        <v>40662</v>
      </c>
      <c r="D6521" s="141">
        <v>0.70590795200000001</v>
      </c>
      <c r="E6521" s="119">
        <v>1</v>
      </c>
      <c r="F6521" s="119" t="s">
        <v>1492</v>
      </c>
      <c r="G6521" s="114">
        <f>IF([Data da Aprovação]&lt;&gt;"ESTATUTÁRIO",YEAR([Data da Aprovação]),"")</f>
        <v>2011</v>
      </c>
      <c r="H6521" s="106">
        <f>Tabela9[[#This Row],[Valor do Provento R$]]/Tabela9[[#This Row],[Provento por 1 ou 1000 Ações]]</f>
        <v>0.70590795200000001</v>
      </c>
    </row>
    <row r="6522" spans="1:8">
      <c r="A6522" s="118" t="s">
        <v>1675</v>
      </c>
      <c r="B6522" s="116" t="s">
        <v>1490</v>
      </c>
      <c r="C6522" s="138">
        <v>40662</v>
      </c>
      <c r="D6522" s="139">
        <v>5.9316898999999999E-2</v>
      </c>
      <c r="E6522" s="118">
        <v>1</v>
      </c>
      <c r="F6522" s="118" t="s">
        <v>1492</v>
      </c>
      <c r="G6522" s="113">
        <f>IF([Data da Aprovação]&lt;&gt;"ESTATUTÁRIO",YEAR([Data da Aprovação]),"")</f>
        <v>2011</v>
      </c>
      <c r="H6522" s="106">
        <f>Tabela9[[#This Row],[Valor do Provento R$]]/Tabela9[[#This Row],[Provento por 1 ou 1000 Ações]]</f>
        <v>5.9316898999999999E-2</v>
      </c>
    </row>
    <row r="6523" spans="1:8">
      <c r="A6523" s="119" t="s">
        <v>1675</v>
      </c>
      <c r="B6523" s="117" t="s">
        <v>1490</v>
      </c>
      <c r="C6523" s="140">
        <v>40835</v>
      </c>
      <c r="D6523" s="141">
        <v>1.7357624890000001</v>
      </c>
      <c r="E6523" s="119">
        <v>1</v>
      </c>
      <c r="F6523" s="119" t="s">
        <v>1492</v>
      </c>
      <c r="G6523" s="114">
        <f>IF([Data da Aprovação]&lt;&gt;"ESTATUTÁRIO",YEAR([Data da Aprovação]),"")</f>
        <v>2011</v>
      </c>
      <c r="H6523" s="106">
        <f>Tabela9[[#This Row],[Valor do Provento R$]]/Tabela9[[#This Row],[Provento por 1 ou 1000 Ações]]</f>
        <v>1.7357624890000001</v>
      </c>
    </row>
    <row r="6524" spans="1:8">
      <c r="A6524" s="118" t="s">
        <v>1675</v>
      </c>
      <c r="B6524" s="116" t="s">
        <v>1490</v>
      </c>
      <c r="C6524" s="138">
        <v>40904</v>
      </c>
      <c r="D6524" s="139">
        <v>1.04</v>
      </c>
      <c r="E6524" s="118">
        <v>1</v>
      </c>
      <c r="F6524" s="118" t="s">
        <v>1489</v>
      </c>
      <c r="G6524" s="113">
        <f>IF([Data da Aprovação]&lt;&gt;"ESTATUTÁRIO",YEAR([Data da Aprovação]),"")</f>
        <v>2011</v>
      </c>
      <c r="H6524" s="106">
        <f>Tabela9[[#This Row],[Valor do Provento R$]]/Tabela9[[#This Row],[Provento por 1 ou 1000 Ações]]</f>
        <v>1.04</v>
      </c>
    </row>
    <row r="6525" spans="1:8">
      <c r="A6525" s="119" t="s">
        <v>1675</v>
      </c>
      <c r="B6525" s="117" t="s">
        <v>1490</v>
      </c>
      <c r="C6525" s="140">
        <v>41026</v>
      </c>
      <c r="D6525" s="141">
        <v>0.83699174099999996</v>
      </c>
      <c r="E6525" s="119">
        <v>1</v>
      </c>
      <c r="F6525" s="119" t="s">
        <v>1492</v>
      </c>
      <c r="G6525" s="114">
        <f>IF([Data da Aprovação]&lt;&gt;"ESTATUTÁRIO",YEAR([Data da Aprovação]),"")</f>
        <v>2012</v>
      </c>
      <c r="H6525" s="106">
        <f>Tabela9[[#This Row],[Valor do Provento R$]]/Tabela9[[#This Row],[Provento por 1 ou 1000 Ações]]</f>
        <v>0.83699174099999996</v>
      </c>
    </row>
    <row r="6526" spans="1:8">
      <c r="A6526" s="118" t="s">
        <v>1675</v>
      </c>
      <c r="B6526" s="116" t="s">
        <v>1490</v>
      </c>
      <c r="C6526" s="138">
        <v>41050</v>
      </c>
      <c r="D6526" s="139">
        <v>3.1768460269999999</v>
      </c>
      <c r="E6526" s="118">
        <v>1</v>
      </c>
      <c r="F6526" s="118" t="s">
        <v>1499</v>
      </c>
      <c r="G6526" s="113">
        <f>IF([Data da Aprovação]&lt;&gt;"ESTATUTÁRIO",YEAR([Data da Aprovação]),"")</f>
        <v>2012</v>
      </c>
      <c r="H6526" s="106">
        <f>Tabela9[[#This Row],[Valor do Provento R$]]/Tabela9[[#This Row],[Provento por 1 ou 1000 Ações]]</f>
        <v>3.1768460269999999</v>
      </c>
    </row>
    <row r="6527" spans="1:8">
      <c r="A6527" s="119" t="s">
        <v>1675</v>
      </c>
      <c r="B6527" s="117" t="s">
        <v>1490</v>
      </c>
      <c r="C6527" s="140">
        <v>41213</v>
      </c>
      <c r="D6527" s="141">
        <v>2.1900502419999999</v>
      </c>
      <c r="E6527" s="119">
        <v>1</v>
      </c>
      <c r="F6527" s="119" t="s">
        <v>1492</v>
      </c>
      <c r="G6527" s="114">
        <f>IF([Data da Aprovação]&lt;&gt;"ESTATUTÁRIO",YEAR([Data da Aprovação]),"")</f>
        <v>2012</v>
      </c>
      <c r="H6527" s="106">
        <f>Tabela9[[#This Row],[Valor do Provento R$]]/Tabela9[[#This Row],[Provento por 1 ou 1000 Ações]]</f>
        <v>2.1900502419999999</v>
      </c>
    </row>
    <row r="6528" spans="1:8">
      <c r="A6528" s="118" t="s">
        <v>1675</v>
      </c>
      <c r="B6528" s="116" t="s">
        <v>1490</v>
      </c>
      <c r="C6528" s="138">
        <v>41264</v>
      </c>
      <c r="D6528" s="139">
        <v>0.91800000000000004</v>
      </c>
      <c r="E6528" s="118">
        <v>1</v>
      </c>
      <c r="F6528" s="118" t="s">
        <v>1489</v>
      </c>
      <c r="G6528" s="113">
        <f>IF([Data da Aprovação]&lt;&gt;"ESTATUTÁRIO",YEAR([Data da Aprovação]),"")</f>
        <v>2012</v>
      </c>
      <c r="H6528" s="106">
        <f>Tabela9[[#This Row],[Valor do Provento R$]]/Tabela9[[#This Row],[Provento por 1 ou 1000 Ações]]</f>
        <v>0.91800000000000004</v>
      </c>
    </row>
    <row r="6529" spans="1:8">
      <c r="A6529" s="119" t="s">
        <v>1675</v>
      </c>
      <c r="B6529" s="117" t="s">
        <v>1490</v>
      </c>
      <c r="C6529" s="140">
        <v>41390</v>
      </c>
      <c r="D6529" s="141">
        <v>0.88918920099999998</v>
      </c>
      <c r="E6529" s="119">
        <v>1</v>
      </c>
      <c r="F6529" s="119" t="s">
        <v>1492</v>
      </c>
      <c r="G6529" s="114">
        <f>IF([Data da Aprovação]&lt;&gt;"ESTATUTÁRIO",YEAR([Data da Aprovação]),"")</f>
        <v>2013</v>
      </c>
      <c r="H6529" s="106">
        <f>Tabela9[[#This Row],[Valor do Provento R$]]/Tabela9[[#This Row],[Provento por 1 ou 1000 Ações]]</f>
        <v>0.88918920099999998</v>
      </c>
    </row>
    <row r="6530" spans="1:8">
      <c r="A6530" s="118" t="s">
        <v>1675</v>
      </c>
      <c r="B6530" s="116" t="s">
        <v>1490</v>
      </c>
      <c r="C6530" s="138">
        <v>41561</v>
      </c>
      <c r="D6530" s="139">
        <v>1.972965087</v>
      </c>
      <c r="E6530" s="118">
        <v>1</v>
      </c>
      <c r="F6530" s="118" t="s">
        <v>1492</v>
      </c>
      <c r="G6530" s="113">
        <f>IF([Data da Aprovação]&lt;&gt;"ESTATUTÁRIO",YEAR([Data da Aprovação]),"")</f>
        <v>2013</v>
      </c>
      <c r="H6530" s="106">
        <f>Tabela9[[#This Row],[Valor do Provento R$]]/Tabela9[[#This Row],[Provento por 1 ou 1000 Ações]]</f>
        <v>1.972965087</v>
      </c>
    </row>
    <row r="6531" spans="1:8">
      <c r="A6531" s="119" t="s">
        <v>1675</v>
      </c>
      <c r="B6531" s="117" t="s">
        <v>1490</v>
      </c>
      <c r="C6531" s="140">
        <v>41624</v>
      </c>
      <c r="D6531" s="141">
        <v>0.70899999999999996</v>
      </c>
      <c r="E6531" s="119">
        <v>1</v>
      </c>
      <c r="F6531" s="119" t="s">
        <v>1489</v>
      </c>
      <c r="G6531" s="114">
        <f>IF([Data da Aprovação]&lt;&gt;"ESTATUTÁRIO",YEAR([Data da Aprovação]),"")</f>
        <v>2013</v>
      </c>
      <c r="H6531" s="106">
        <f>Tabela9[[#This Row],[Valor do Provento R$]]/Tabela9[[#This Row],[Provento por 1 ou 1000 Ações]]</f>
        <v>0.70899999999999996</v>
      </c>
    </row>
    <row r="6532" spans="1:8">
      <c r="A6532" s="118" t="s">
        <v>1676</v>
      </c>
      <c r="B6532" s="116" t="s">
        <v>1488</v>
      </c>
      <c r="C6532" s="138" t="s">
        <v>1677</v>
      </c>
      <c r="D6532" s="139">
        <v>0.33</v>
      </c>
      <c r="E6532" s="118">
        <v>1000</v>
      </c>
      <c r="F6532" s="118" t="s">
        <v>1492</v>
      </c>
      <c r="G6532" s="113">
        <f>IF([Data da Aprovação]&lt;&gt;"ESTATUTÁRIO",YEAR([Data da Aprovação]),"")</f>
        <v>1996</v>
      </c>
      <c r="H6532" s="106">
        <f>Tabela9[[#This Row],[Valor do Provento R$]]/Tabela9[[#This Row],[Provento por 1 ou 1000 Ações]]</f>
        <v>3.3E-4</v>
      </c>
    </row>
    <row r="6533" spans="1:8">
      <c r="A6533" s="119" t="s">
        <v>1676</v>
      </c>
      <c r="B6533" s="117" t="s">
        <v>1488</v>
      </c>
      <c r="C6533" s="140" t="s">
        <v>1678</v>
      </c>
      <c r="D6533" s="141">
        <v>0.14000000000000001</v>
      </c>
      <c r="E6533" s="119">
        <v>1000</v>
      </c>
      <c r="F6533" s="119" t="s">
        <v>1492</v>
      </c>
      <c r="G6533" s="114">
        <f>IF([Data da Aprovação]&lt;&gt;"ESTATUTÁRIO",YEAR([Data da Aprovação]),"")</f>
        <v>1996</v>
      </c>
      <c r="H6533" s="106">
        <f>Tabela9[[#This Row],[Valor do Provento R$]]/Tabela9[[#This Row],[Provento por 1 ou 1000 Ações]]</f>
        <v>1.4000000000000001E-4</v>
      </c>
    </row>
    <row r="6534" spans="1:8">
      <c r="A6534" s="118" t="s">
        <v>1676</v>
      </c>
      <c r="B6534" s="116" t="s">
        <v>1488</v>
      </c>
      <c r="C6534" s="138" t="s">
        <v>1679</v>
      </c>
      <c r="D6534" s="139">
        <v>0.36</v>
      </c>
      <c r="E6534" s="118">
        <v>1000</v>
      </c>
      <c r="F6534" s="118" t="s">
        <v>1492</v>
      </c>
      <c r="G6534" s="113">
        <f>IF([Data da Aprovação]&lt;&gt;"ESTATUTÁRIO",YEAR([Data da Aprovação]),"")</f>
        <v>1997</v>
      </c>
      <c r="H6534" s="106">
        <f>Tabela9[[#This Row],[Valor do Provento R$]]/Tabela9[[#This Row],[Provento por 1 ou 1000 Ações]]</f>
        <v>3.5999999999999997E-4</v>
      </c>
    </row>
    <row r="6535" spans="1:8">
      <c r="A6535" s="119" t="s">
        <v>1676</v>
      </c>
      <c r="B6535" s="117" t="s">
        <v>1488</v>
      </c>
      <c r="C6535" s="140" t="s">
        <v>1680</v>
      </c>
      <c r="D6535" s="141">
        <v>0.26900000000000002</v>
      </c>
      <c r="E6535" s="119">
        <v>1000</v>
      </c>
      <c r="F6535" s="119" t="s">
        <v>1492</v>
      </c>
      <c r="G6535" s="114">
        <f>IF([Data da Aprovação]&lt;&gt;"ESTATUTÁRIO",YEAR([Data da Aprovação]),"")</f>
        <v>1997</v>
      </c>
      <c r="H6535" s="106">
        <f>Tabela9[[#This Row],[Valor do Provento R$]]/Tabela9[[#This Row],[Provento por 1 ou 1000 Ações]]</f>
        <v>2.6900000000000003E-4</v>
      </c>
    </row>
    <row r="6536" spans="1:8">
      <c r="A6536" s="118" t="s">
        <v>1676</v>
      </c>
      <c r="B6536" s="116" t="s">
        <v>1488</v>
      </c>
      <c r="C6536" s="138" t="s">
        <v>1681</v>
      </c>
      <c r="D6536" s="139">
        <v>0.42180000000000001</v>
      </c>
      <c r="E6536" s="118">
        <v>1000</v>
      </c>
      <c r="F6536" s="118" t="s">
        <v>1489</v>
      </c>
      <c r="G6536" s="113">
        <f>IF([Data da Aprovação]&lt;&gt;"ESTATUTÁRIO",YEAR([Data da Aprovação]),"")</f>
        <v>1997</v>
      </c>
      <c r="H6536" s="106">
        <f>Tabela9[[#This Row],[Valor do Provento R$]]/Tabela9[[#This Row],[Provento por 1 ou 1000 Ações]]</f>
        <v>4.2180000000000001E-4</v>
      </c>
    </row>
    <row r="6537" spans="1:8">
      <c r="A6537" s="119" t="s">
        <v>1676</v>
      </c>
      <c r="B6537" s="117" t="s">
        <v>1488</v>
      </c>
      <c r="C6537" s="140" t="s">
        <v>1682</v>
      </c>
      <c r="D6537" s="141">
        <v>0.45</v>
      </c>
      <c r="E6537" s="119">
        <v>1000</v>
      </c>
      <c r="F6537" s="119" t="s">
        <v>1489</v>
      </c>
      <c r="G6537" s="114">
        <f>IF([Data da Aprovação]&lt;&gt;"ESTATUTÁRIO",YEAR([Data da Aprovação]),"")</f>
        <v>1998</v>
      </c>
      <c r="H6537" s="106">
        <f>Tabela9[[#This Row],[Valor do Provento R$]]/Tabela9[[#This Row],[Provento por 1 ou 1000 Ações]]</f>
        <v>4.4999999999999999E-4</v>
      </c>
    </row>
    <row r="6538" spans="1:8">
      <c r="A6538" s="118" t="s">
        <v>1676</v>
      </c>
      <c r="B6538" s="116" t="s">
        <v>1488</v>
      </c>
      <c r="C6538" s="138" t="s">
        <v>1683</v>
      </c>
      <c r="D6538" s="139">
        <v>0.53600000000000003</v>
      </c>
      <c r="E6538" s="118">
        <v>1000</v>
      </c>
      <c r="F6538" s="118" t="s">
        <v>1489</v>
      </c>
      <c r="G6538" s="113">
        <f>IF([Data da Aprovação]&lt;&gt;"ESTATUTÁRIO",YEAR([Data da Aprovação]),"")</f>
        <v>1998</v>
      </c>
      <c r="H6538" s="106">
        <f>Tabela9[[#This Row],[Valor do Provento R$]]/Tabela9[[#This Row],[Provento por 1 ou 1000 Ações]]</f>
        <v>5.3600000000000002E-4</v>
      </c>
    </row>
    <row r="6539" spans="1:8">
      <c r="A6539" s="119" t="s">
        <v>1676</v>
      </c>
      <c r="B6539" s="117" t="s">
        <v>1488</v>
      </c>
      <c r="C6539" s="140" t="s">
        <v>1684</v>
      </c>
      <c r="D6539" s="141">
        <v>0.63</v>
      </c>
      <c r="E6539" s="119">
        <v>1000</v>
      </c>
      <c r="F6539" s="119" t="s">
        <v>1489</v>
      </c>
      <c r="G6539" s="114">
        <f>IF([Data da Aprovação]&lt;&gt;"ESTATUTÁRIO",YEAR([Data da Aprovação]),"")</f>
        <v>1999</v>
      </c>
      <c r="H6539" s="106">
        <f>Tabela9[[#This Row],[Valor do Provento R$]]/Tabela9[[#This Row],[Provento por 1 ou 1000 Ações]]</f>
        <v>6.3000000000000003E-4</v>
      </c>
    </row>
    <row r="6540" spans="1:8">
      <c r="A6540" s="118" t="s">
        <v>1676</v>
      </c>
      <c r="B6540" s="116" t="s">
        <v>1488</v>
      </c>
      <c r="C6540" s="138" t="s">
        <v>1685</v>
      </c>
      <c r="D6540" s="139">
        <v>0.99099999999999999</v>
      </c>
      <c r="E6540" s="118">
        <v>1000</v>
      </c>
      <c r="F6540" s="118" t="s">
        <v>1489</v>
      </c>
      <c r="G6540" s="113">
        <f>IF([Data da Aprovação]&lt;&gt;"ESTATUTÁRIO",YEAR([Data da Aprovação]),"")</f>
        <v>1999</v>
      </c>
      <c r="H6540" s="106">
        <f>Tabela9[[#This Row],[Valor do Provento R$]]/Tabela9[[#This Row],[Provento por 1 ou 1000 Ações]]</f>
        <v>9.9099999999999991E-4</v>
      </c>
    </row>
    <row r="6541" spans="1:8">
      <c r="A6541" s="119" t="s">
        <v>1676</v>
      </c>
      <c r="B6541" s="117" t="s">
        <v>1488</v>
      </c>
      <c r="C6541" s="140" t="s">
        <v>1686</v>
      </c>
      <c r="D6541" s="141">
        <v>0.373</v>
      </c>
      <c r="E6541" s="119">
        <v>1000</v>
      </c>
      <c r="F6541" s="119" t="s">
        <v>1489</v>
      </c>
      <c r="G6541" s="114">
        <f>IF([Data da Aprovação]&lt;&gt;"ESTATUTÁRIO",YEAR([Data da Aprovação]),"")</f>
        <v>2000</v>
      </c>
      <c r="H6541" s="106">
        <f>Tabela9[[#This Row],[Valor do Provento R$]]/Tabela9[[#This Row],[Provento por 1 ou 1000 Ações]]</f>
        <v>3.7300000000000001E-4</v>
      </c>
    </row>
    <row r="6542" spans="1:8">
      <c r="A6542" s="118" t="s">
        <v>1676</v>
      </c>
      <c r="B6542" s="116" t="s">
        <v>1488</v>
      </c>
      <c r="C6542" s="138" t="s">
        <v>1687</v>
      </c>
      <c r="D6542" s="139">
        <v>0.66200000000000003</v>
      </c>
      <c r="E6542" s="118">
        <v>1000</v>
      </c>
      <c r="F6542" s="118" t="s">
        <v>1489</v>
      </c>
      <c r="G6542" s="113">
        <f>IF([Data da Aprovação]&lt;&gt;"ESTATUTÁRIO",YEAR([Data da Aprovação]),"")</f>
        <v>2000</v>
      </c>
      <c r="H6542" s="106">
        <f>Tabela9[[#This Row],[Valor do Provento R$]]/Tabela9[[#This Row],[Provento por 1 ou 1000 Ações]]</f>
        <v>6.6200000000000005E-4</v>
      </c>
    </row>
    <row r="6543" spans="1:8">
      <c r="A6543" s="119" t="s">
        <v>1676</v>
      </c>
      <c r="B6543" s="117" t="s">
        <v>1488</v>
      </c>
      <c r="C6543" s="140">
        <v>37095</v>
      </c>
      <c r="D6543" s="141">
        <v>0.39800000000000002</v>
      </c>
      <c r="E6543" s="119">
        <v>1000</v>
      </c>
      <c r="F6543" s="119" t="s">
        <v>1489</v>
      </c>
      <c r="G6543" s="114">
        <f>IF([Data da Aprovação]&lt;&gt;"ESTATUTÁRIO",YEAR([Data da Aprovação]),"")</f>
        <v>2001</v>
      </c>
      <c r="H6543" s="106">
        <f>Tabela9[[#This Row],[Valor do Provento R$]]/Tabela9[[#This Row],[Provento por 1 ou 1000 Ações]]</f>
        <v>3.9800000000000002E-4</v>
      </c>
    </row>
    <row r="6544" spans="1:8">
      <c r="A6544" s="118" t="s">
        <v>1676</v>
      </c>
      <c r="B6544" s="116" t="s">
        <v>1488</v>
      </c>
      <c r="C6544" s="138">
        <v>37245</v>
      </c>
      <c r="D6544" s="139">
        <v>0.96</v>
      </c>
      <c r="E6544" s="118">
        <v>1000</v>
      </c>
      <c r="F6544" s="118" t="s">
        <v>1489</v>
      </c>
      <c r="G6544" s="113">
        <f>IF([Data da Aprovação]&lt;&gt;"ESTATUTÁRIO",YEAR([Data da Aprovação]),"")</f>
        <v>2001</v>
      </c>
      <c r="H6544" s="106">
        <f>Tabela9[[#This Row],[Valor do Provento R$]]/Tabela9[[#This Row],[Provento por 1 ou 1000 Ações]]</f>
        <v>9.5999999999999992E-4</v>
      </c>
    </row>
    <row r="6545" spans="1:8">
      <c r="A6545" s="119" t="s">
        <v>1676</v>
      </c>
      <c r="B6545" s="117" t="s">
        <v>1488</v>
      </c>
      <c r="C6545" s="140">
        <v>37435</v>
      </c>
      <c r="D6545" s="141">
        <v>0.7</v>
      </c>
      <c r="E6545" s="119">
        <v>1000</v>
      </c>
      <c r="F6545" s="119" t="s">
        <v>1489</v>
      </c>
      <c r="G6545" s="114">
        <f>IF([Data da Aprovação]&lt;&gt;"ESTATUTÁRIO",YEAR([Data da Aprovação]),"")</f>
        <v>2002</v>
      </c>
      <c r="H6545" s="106">
        <f>Tabela9[[#This Row],[Valor do Provento R$]]/Tabela9[[#This Row],[Provento por 1 ou 1000 Ações]]</f>
        <v>6.9999999999999999E-4</v>
      </c>
    </row>
    <row r="6546" spans="1:8">
      <c r="A6546" s="118" t="s">
        <v>1676</v>
      </c>
      <c r="B6546" s="116" t="s">
        <v>1488</v>
      </c>
      <c r="C6546" s="138">
        <v>37620</v>
      </c>
      <c r="D6546" s="139">
        <v>1.63</v>
      </c>
      <c r="E6546" s="118">
        <v>1000</v>
      </c>
      <c r="F6546" s="118" t="s">
        <v>1489</v>
      </c>
      <c r="G6546" s="113">
        <f>IF([Data da Aprovação]&lt;&gt;"ESTATUTÁRIO",YEAR([Data da Aprovação]),"")</f>
        <v>2002</v>
      </c>
      <c r="H6546" s="106">
        <f>Tabela9[[#This Row],[Valor do Provento R$]]/Tabela9[[#This Row],[Provento por 1 ou 1000 Ações]]</f>
        <v>1.6299999999999999E-3</v>
      </c>
    </row>
    <row r="6547" spans="1:8">
      <c r="A6547" s="119" t="s">
        <v>1676</v>
      </c>
      <c r="B6547" s="117" t="s">
        <v>1488</v>
      </c>
      <c r="C6547" s="140">
        <v>37711</v>
      </c>
      <c r="D6547" s="141">
        <v>0.65</v>
      </c>
      <c r="E6547" s="119">
        <v>1000</v>
      </c>
      <c r="F6547" s="119" t="s">
        <v>1489</v>
      </c>
      <c r="G6547" s="114">
        <f>IF([Data da Aprovação]&lt;&gt;"ESTATUTÁRIO",YEAR([Data da Aprovação]),"")</f>
        <v>2003</v>
      </c>
      <c r="H6547" s="106">
        <f>Tabela9[[#This Row],[Valor do Provento R$]]/Tabela9[[#This Row],[Provento por 1 ou 1000 Ações]]</f>
        <v>6.4999999999999997E-4</v>
      </c>
    </row>
    <row r="6548" spans="1:8">
      <c r="A6548" s="118" t="s">
        <v>1676</v>
      </c>
      <c r="B6548" s="116" t="s">
        <v>1488</v>
      </c>
      <c r="C6548" s="138">
        <v>37802</v>
      </c>
      <c r="D6548" s="139">
        <v>0.34</v>
      </c>
      <c r="E6548" s="118">
        <v>1</v>
      </c>
      <c r="F6548" s="118" t="s">
        <v>1489</v>
      </c>
      <c r="G6548" s="113">
        <f>IF([Data da Aprovação]&lt;&gt;"ESTATUTÁRIO",YEAR([Data da Aprovação]),"")</f>
        <v>2003</v>
      </c>
      <c r="H6548" s="106">
        <f>Tabela9[[#This Row],[Valor do Provento R$]]/Tabela9[[#This Row],[Provento por 1 ou 1000 Ações]]</f>
        <v>0.34</v>
      </c>
    </row>
    <row r="6549" spans="1:8">
      <c r="A6549" s="119" t="s">
        <v>1676</v>
      </c>
      <c r="B6549" s="117" t="s">
        <v>1488</v>
      </c>
      <c r="C6549" s="140">
        <v>37894</v>
      </c>
      <c r="D6549" s="141">
        <v>0.51</v>
      </c>
      <c r="E6549" s="119">
        <v>1</v>
      </c>
      <c r="F6549" s="119" t="s">
        <v>1489</v>
      </c>
      <c r="G6549" s="114">
        <f>IF([Data da Aprovação]&lt;&gt;"ESTATUTÁRIO",YEAR([Data da Aprovação]),"")</f>
        <v>2003</v>
      </c>
      <c r="H6549" s="106">
        <f>Tabela9[[#This Row],[Valor do Provento R$]]/Tabela9[[#This Row],[Provento por 1 ou 1000 Ações]]</f>
        <v>0.51</v>
      </c>
    </row>
    <row r="6550" spans="1:8">
      <c r="A6550" s="118" t="s">
        <v>1676</v>
      </c>
      <c r="B6550" s="116" t="s">
        <v>1488</v>
      </c>
      <c r="C6550" s="138">
        <v>37985</v>
      </c>
      <c r="D6550" s="139">
        <v>1.02</v>
      </c>
      <c r="E6550" s="118">
        <v>1</v>
      </c>
      <c r="F6550" s="118" t="s">
        <v>1489</v>
      </c>
      <c r="G6550" s="113">
        <f>IF([Data da Aprovação]&lt;&gt;"ESTATUTÁRIO",YEAR([Data da Aprovação]),"")</f>
        <v>2003</v>
      </c>
      <c r="H6550" s="106">
        <f>Tabela9[[#This Row],[Valor do Provento R$]]/Tabela9[[#This Row],[Provento por 1 ou 1000 Ações]]</f>
        <v>1.02</v>
      </c>
    </row>
    <row r="6551" spans="1:8">
      <c r="A6551" s="119" t="s">
        <v>1676</v>
      </c>
      <c r="B6551" s="117" t="s">
        <v>1488</v>
      </c>
      <c r="C6551" s="140">
        <v>38076</v>
      </c>
      <c r="D6551" s="141">
        <v>0.64</v>
      </c>
      <c r="E6551" s="119">
        <v>1</v>
      </c>
      <c r="F6551" s="119" t="s">
        <v>1489</v>
      </c>
      <c r="G6551" s="114">
        <f>IF([Data da Aprovação]&lt;&gt;"ESTATUTÁRIO",YEAR([Data da Aprovação]),"")</f>
        <v>2004</v>
      </c>
      <c r="H6551" s="106">
        <f>Tabela9[[#This Row],[Valor do Provento R$]]/Tabela9[[#This Row],[Provento por 1 ou 1000 Ações]]</f>
        <v>0.64</v>
      </c>
    </row>
    <row r="6552" spans="1:8">
      <c r="A6552" s="118" t="s">
        <v>1676</v>
      </c>
      <c r="B6552" s="116" t="s">
        <v>1488</v>
      </c>
      <c r="C6552" s="138" t="s">
        <v>1688</v>
      </c>
      <c r="D6552" s="139">
        <v>0.28999999999999998</v>
      </c>
      <c r="E6552" s="118">
        <v>1</v>
      </c>
      <c r="F6552" s="118" t="s">
        <v>1492</v>
      </c>
      <c r="G6552" s="113">
        <f>IF([Data da Aprovação]&lt;&gt;"ESTATUTÁRIO",YEAR([Data da Aprovação]),"")</f>
        <v>2004</v>
      </c>
      <c r="H6552" s="106">
        <f>Tabela9[[#This Row],[Valor do Provento R$]]/Tabela9[[#This Row],[Provento por 1 ou 1000 Ações]]</f>
        <v>0.28999999999999998</v>
      </c>
    </row>
    <row r="6553" spans="1:8">
      <c r="A6553" s="119" t="s">
        <v>1676</v>
      </c>
      <c r="B6553" s="117" t="s">
        <v>1488</v>
      </c>
      <c r="C6553" s="140" t="s">
        <v>1688</v>
      </c>
      <c r="D6553" s="141">
        <v>0.36</v>
      </c>
      <c r="E6553" s="119">
        <v>1</v>
      </c>
      <c r="F6553" s="119" t="s">
        <v>1489</v>
      </c>
      <c r="G6553" s="114">
        <f>IF([Data da Aprovação]&lt;&gt;"ESTATUTÁRIO",YEAR([Data da Aprovação]),"")</f>
        <v>2004</v>
      </c>
      <c r="H6553" s="106">
        <f>Tabela9[[#This Row],[Valor do Provento R$]]/Tabela9[[#This Row],[Provento por 1 ou 1000 Ações]]</f>
        <v>0.36</v>
      </c>
    </row>
    <row r="6554" spans="1:8">
      <c r="A6554" s="118" t="s">
        <v>1676</v>
      </c>
      <c r="B6554" s="116" t="s">
        <v>1488</v>
      </c>
      <c r="C6554" s="138">
        <v>38199</v>
      </c>
      <c r="D6554" s="139">
        <v>0.46</v>
      </c>
      <c r="E6554" s="118">
        <v>1</v>
      </c>
      <c r="F6554" s="118" t="s">
        <v>1489</v>
      </c>
      <c r="G6554" s="113">
        <f>IF([Data da Aprovação]&lt;&gt;"ESTATUTÁRIO",YEAR([Data da Aprovação]),"")</f>
        <v>2004</v>
      </c>
      <c r="H6554" s="106">
        <f>Tabela9[[#This Row],[Valor do Provento R$]]/Tabela9[[#This Row],[Provento por 1 ou 1000 Ações]]</f>
        <v>0.46</v>
      </c>
    </row>
    <row r="6555" spans="1:8">
      <c r="A6555" s="119" t="s">
        <v>1676</v>
      </c>
      <c r="B6555" s="117" t="s">
        <v>1488</v>
      </c>
      <c r="C6555" s="140">
        <v>38294</v>
      </c>
      <c r="D6555" s="141">
        <v>0.53</v>
      </c>
      <c r="E6555" s="119">
        <v>1</v>
      </c>
      <c r="F6555" s="119" t="s">
        <v>1492</v>
      </c>
      <c r="G6555" s="114">
        <f>IF([Data da Aprovação]&lt;&gt;"ESTATUTÁRIO",YEAR([Data da Aprovação]),"")</f>
        <v>2004</v>
      </c>
      <c r="H6555" s="106">
        <f>Tabela9[[#This Row],[Valor do Provento R$]]/Tabela9[[#This Row],[Provento por 1 ou 1000 Ações]]</f>
        <v>0.53</v>
      </c>
    </row>
    <row r="6556" spans="1:8">
      <c r="A6556" s="118" t="s">
        <v>1676</v>
      </c>
      <c r="B6556" s="116" t="s">
        <v>1488</v>
      </c>
      <c r="C6556" s="138">
        <v>38384</v>
      </c>
      <c r="D6556" s="139">
        <v>0.95</v>
      </c>
      <c r="E6556" s="118">
        <v>1</v>
      </c>
      <c r="F6556" s="118" t="s">
        <v>1492</v>
      </c>
      <c r="G6556" s="113">
        <f>IF([Data da Aprovação]&lt;&gt;"ESTATUTÁRIO",YEAR([Data da Aprovação]),"")</f>
        <v>2005</v>
      </c>
      <c r="H6556" s="106">
        <f>Tabela9[[#This Row],[Valor do Provento R$]]/Tabela9[[#This Row],[Provento por 1 ou 1000 Ações]]</f>
        <v>0.95</v>
      </c>
    </row>
    <row r="6557" spans="1:8">
      <c r="A6557" s="119" t="s">
        <v>1676</v>
      </c>
      <c r="B6557" s="117" t="s">
        <v>1488</v>
      </c>
      <c r="C6557" s="140">
        <v>38475</v>
      </c>
      <c r="D6557" s="141">
        <v>0.45</v>
      </c>
      <c r="E6557" s="119">
        <v>1</v>
      </c>
      <c r="F6557" s="119" t="s">
        <v>1492</v>
      </c>
      <c r="G6557" s="114">
        <f>IF([Data da Aprovação]&lt;&gt;"ESTATUTÁRIO",YEAR([Data da Aprovação]),"")</f>
        <v>2005</v>
      </c>
      <c r="H6557" s="106">
        <f>Tabela9[[#This Row],[Valor do Provento R$]]/Tabela9[[#This Row],[Provento por 1 ou 1000 Ações]]</f>
        <v>0.45</v>
      </c>
    </row>
    <row r="6558" spans="1:8">
      <c r="A6558" s="118" t="s">
        <v>1676</v>
      </c>
      <c r="B6558" s="116" t="s">
        <v>1488</v>
      </c>
      <c r="C6558" s="138">
        <v>38567</v>
      </c>
      <c r="D6558" s="139">
        <v>0.48</v>
      </c>
      <c r="E6558" s="118">
        <v>1</v>
      </c>
      <c r="F6558" s="118" t="s">
        <v>1492</v>
      </c>
      <c r="G6558" s="113">
        <f>IF([Data da Aprovação]&lt;&gt;"ESTATUTÁRIO",YEAR([Data da Aprovação]),"")</f>
        <v>2005</v>
      </c>
      <c r="H6558" s="106">
        <f>Tabela9[[#This Row],[Valor do Provento R$]]/Tabela9[[#This Row],[Provento por 1 ou 1000 Ações]]</f>
        <v>0.48</v>
      </c>
    </row>
    <row r="6559" spans="1:8">
      <c r="A6559" s="119" t="s">
        <v>1676</v>
      </c>
      <c r="B6559" s="117" t="s">
        <v>1488</v>
      </c>
      <c r="C6559" s="140">
        <v>38664</v>
      </c>
      <c r="D6559" s="141">
        <v>0.45</v>
      </c>
      <c r="E6559" s="119">
        <v>1</v>
      </c>
      <c r="F6559" s="119" t="s">
        <v>1492</v>
      </c>
      <c r="G6559" s="114">
        <f>IF([Data da Aprovação]&lt;&gt;"ESTATUTÁRIO",YEAR([Data da Aprovação]),"")</f>
        <v>2005</v>
      </c>
      <c r="H6559" s="106">
        <f>Tabela9[[#This Row],[Valor do Provento R$]]/Tabela9[[#This Row],[Provento por 1 ou 1000 Ações]]</f>
        <v>0.45</v>
      </c>
    </row>
    <row r="6560" spans="1:8">
      <c r="A6560" s="118" t="s">
        <v>1676</v>
      </c>
      <c r="B6560" s="116" t="s">
        <v>1488</v>
      </c>
      <c r="C6560" s="138">
        <v>38756</v>
      </c>
      <c r="D6560" s="139">
        <v>0.42</v>
      </c>
      <c r="E6560" s="118">
        <v>1</v>
      </c>
      <c r="F6560" s="118" t="s">
        <v>1492</v>
      </c>
      <c r="G6560" s="113">
        <f>IF([Data da Aprovação]&lt;&gt;"ESTATUTÁRIO",YEAR([Data da Aprovação]),"")</f>
        <v>2006</v>
      </c>
      <c r="H6560" s="106">
        <f>Tabela9[[#This Row],[Valor do Provento R$]]/Tabela9[[#This Row],[Provento por 1 ou 1000 Ações]]</f>
        <v>0.42</v>
      </c>
    </row>
    <row r="6561" spans="1:8">
      <c r="A6561" s="119" t="s">
        <v>1676</v>
      </c>
      <c r="B6561" s="117" t="s">
        <v>1488</v>
      </c>
      <c r="C6561" s="140">
        <v>38840</v>
      </c>
      <c r="D6561" s="141">
        <v>0.3</v>
      </c>
      <c r="E6561" s="119">
        <v>1</v>
      </c>
      <c r="F6561" s="119" t="s">
        <v>1489</v>
      </c>
      <c r="G6561" s="114">
        <f>IF([Data da Aprovação]&lt;&gt;"ESTATUTÁRIO",YEAR([Data da Aprovação]),"")</f>
        <v>2006</v>
      </c>
      <c r="H6561" s="106">
        <f>Tabela9[[#This Row],[Valor do Provento R$]]/Tabela9[[#This Row],[Provento por 1 ou 1000 Ações]]</f>
        <v>0.3</v>
      </c>
    </row>
    <row r="6562" spans="1:8">
      <c r="A6562" s="118" t="s">
        <v>1676</v>
      </c>
      <c r="B6562" s="116" t="s">
        <v>1488</v>
      </c>
      <c r="C6562" s="138">
        <v>38931</v>
      </c>
      <c r="D6562" s="139">
        <v>0.35</v>
      </c>
      <c r="E6562" s="118">
        <v>1</v>
      </c>
      <c r="F6562" s="118" t="s">
        <v>1492</v>
      </c>
      <c r="G6562" s="113">
        <f>IF([Data da Aprovação]&lt;&gt;"ESTATUTÁRIO",YEAR([Data da Aprovação]),"")</f>
        <v>2006</v>
      </c>
      <c r="H6562" s="106">
        <f>Tabela9[[#This Row],[Valor do Provento R$]]/Tabela9[[#This Row],[Provento por 1 ou 1000 Ações]]</f>
        <v>0.35</v>
      </c>
    </row>
    <row r="6563" spans="1:8">
      <c r="A6563" s="119" t="s">
        <v>1676</v>
      </c>
      <c r="B6563" s="117" t="s">
        <v>1488</v>
      </c>
      <c r="C6563" s="140">
        <v>39028</v>
      </c>
      <c r="D6563" s="141">
        <v>0.35</v>
      </c>
      <c r="E6563" s="119">
        <v>1</v>
      </c>
      <c r="F6563" s="119" t="s">
        <v>1489</v>
      </c>
      <c r="G6563" s="114">
        <f>IF([Data da Aprovação]&lt;&gt;"ESTATUTÁRIO",YEAR([Data da Aprovação]),"")</f>
        <v>2006</v>
      </c>
      <c r="H6563" s="106">
        <f>Tabela9[[#This Row],[Valor do Provento R$]]/Tabela9[[#This Row],[Provento por 1 ou 1000 Ações]]</f>
        <v>0.35</v>
      </c>
    </row>
    <row r="6564" spans="1:8">
      <c r="A6564" s="118" t="s">
        <v>1676</v>
      </c>
      <c r="B6564" s="116" t="s">
        <v>1488</v>
      </c>
      <c r="C6564" s="138">
        <v>39120</v>
      </c>
      <c r="D6564" s="139">
        <v>0.35</v>
      </c>
      <c r="E6564" s="118">
        <v>1</v>
      </c>
      <c r="F6564" s="118" t="s">
        <v>1492</v>
      </c>
      <c r="G6564" s="113">
        <f>IF([Data da Aprovação]&lt;&gt;"ESTATUTÁRIO",YEAR([Data da Aprovação]),"")</f>
        <v>2007</v>
      </c>
      <c r="H6564" s="106">
        <f>Tabela9[[#This Row],[Valor do Provento R$]]/Tabela9[[#This Row],[Provento por 1 ou 1000 Ações]]</f>
        <v>0.35</v>
      </c>
    </row>
    <row r="6565" spans="1:8">
      <c r="A6565" s="119" t="s">
        <v>1676</v>
      </c>
      <c r="B6565" s="117" t="s">
        <v>1488</v>
      </c>
      <c r="C6565" s="140">
        <v>39205</v>
      </c>
      <c r="D6565" s="141">
        <v>0.34</v>
      </c>
      <c r="E6565" s="119">
        <v>1</v>
      </c>
      <c r="F6565" s="119" t="s">
        <v>1489</v>
      </c>
      <c r="G6565" s="114">
        <f>IF([Data da Aprovação]&lt;&gt;"ESTATUTÁRIO",YEAR([Data da Aprovação]),"")</f>
        <v>2007</v>
      </c>
      <c r="H6565" s="106">
        <f>Tabela9[[#This Row],[Valor do Provento R$]]/Tabela9[[#This Row],[Provento por 1 ou 1000 Ações]]</f>
        <v>0.34</v>
      </c>
    </row>
    <row r="6566" spans="1:8">
      <c r="A6566" s="118" t="s">
        <v>1676</v>
      </c>
      <c r="B6566" s="116" t="s">
        <v>1488</v>
      </c>
      <c r="C6566" s="138">
        <v>39302</v>
      </c>
      <c r="D6566" s="139">
        <v>0.28999999999999998</v>
      </c>
      <c r="E6566" s="118">
        <v>1</v>
      </c>
      <c r="F6566" s="118" t="s">
        <v>1492</v>
      </c>
      <c r="G6566" s="113">
        <f>IF([Data da Aprovação]&lt;&gt;"ESTATUTÁRIO",YEAR([Data da Aprovação]),"")</f>
        <v>2007</v>
      </c>
      <c r="H6566" s="106">
        <f>Tabela9[[#This Row],[Valor do Provento R$]]/Tabela9[[#This Row],[Provento por 1 ou 1000 Ações]]</f>
        <v>0.28999999999999998</v>
      </c>
    </row>
    <row r="6567" spans="1:8">
      <c r="A6567" s="119" t="s">
        <v>1676</v>
      </c>
      <c r="B6567" s="117" t="s">
        <v>1488</v>
      </c>
      <c r="C6567" s="140">
        <v>39393</v>
      </c>
      <c r="D6567" s="141">
        <v>0.34</v>
      </c>
      <c r="E6567" s="119">
        <v>1</v>
      </c>
      <c r="F6567" s="119" t="s">
        <v>1489</v>
      </c>
      <c r="G6567" s="114">
        <f>IF([Data da Aprovação]&lt;&gt;"ESTATUTÁRIO",YEAR([Data da Aprovação]),"")</f>
        <v>2007</v>
      </c>
      <c r="H6567" s="106">
        <f>Tabela9[[#This Row],[Valor do Provento R$]]/Tabela9[[#This Row],[Provento por 1 ou 1000 Ações]]</f>
        <v>0.34</v>
      </c>
    </row>
    <row r="6568" spans="1:8">
      <c r="A6568" s="118" t="s">
        <v>1676</v>
      </c>
      <c r="B6568" s="116" t="s">
        <v>1488</v>
      </c>
      <c r="C6568" s="138">
        <v>39491</v>
      </c>
      <c r="D6568" s="139">
        <v>0.28999999999999998</v>
      </c>
      <c r="E6568" s="118">
        <v>1</v>
      </c>
      <c r="F6568" s="118" t="s">
        <v>1492</v>
      </c>
      <c r="G6568" s="113">
        <f>IF([Data da Aprovação]&lt;&gt;"ESTATUTÁRIO",YEAR([Data da Aprovação]),"")</f>
        <v>2008</v>
      </c>
      <c r="H6568" s="106">
        <f>Tabela9[[#This Row],[Valor do Provento R$]]/Tabela9[[#This Row],[Provento por 1 ou 1000 Ações]]</f>
        <v>0.28999999999999998</v>
      </c>
    </row>
    <row r="6569" spans="1:8">
      <c r="A6569" s="119" t="s">
        <v>1676</v>
      </c>
      <c r="B6569" s="117" t="s">
        <v>1488</v>
      </c>
      <c r="C6569" s="140">
        <v>39580</v>
      </c>
      <c r="D6569" s="141">
        <v>0.41</v>
      </c>
      <c r="E6569" s="119">
        <v>1</v>
      </c>
      <c r="F6569" s="119" t="s">
        <v>1489</v>
      </c>
      <c r="G6569" s="114">
        <f>IF([Data da Aprovação]&lt;&gt;"ESTATUTÁRIO",YEAR([Data da Aprovação]),"")</f>
        <v>2008</v>
      </c>
      <c r="H6569" s="106">
        <f>Tabela9[[#This Row],[Valor do Provento R$]]/Tabela9[[#This Row],[Provento por 1 ou 1000 Ações]]</f>
        <v>0.41</v>
      </c>
    </row>
    <row r="6570" spans="1:8">
      <c r="A6570" s="118" t="s">
        <v>1676</v>
      </c>
      <c r="B6570" s="116" t="s">
        <v>1488</v>
      </c>
      <c r="C6570" s="138">
        <v>39666</v>
      </c>
      <c r="D6570" s="139">
        <v>0.36</v>
      </c>
      <c r="E6570" s="118">
        <v>1</v>
      </c>
      <c r="F6570" s="118" t="s">
        <v>1492</v>
      </c>
      <c r="G6570" s="113">
        <f>IF([Data da Aprovação]&lt;&gt;"ESTATUTÁRIO",YEAR([Data da Aprovação]),"")</f>
        <v>2008</v>
      </c>
      <c r="H6570" s="106">
        <f>Tabela9[[#This Row],[Valor do Provento R$]]/Tabela9[[#This Row],[Provento por 1 ou 1000 Ações]]</f>
        <v>0.36</v>
      </c>
    </row>
    <row r="6571" spans="1:8">
      <c r="A6571" s="119" t="s">
        <v>1676</v>
      </c>
      <c r="B6571" s="117" t="s">
        <v>1488</v>
      </c>
      <c r="C6571" s="140">
        <v>39757</v>
      </c>
      <c r="D6571" s="141">
        <v>0.18</v>
      </c>
      <c r="E6571" s="119">
        <v>1</v>
      </c>
      <c r="F6571" s="119" t="s">
        <v>1492</v>
      </c>
      <c r="G6571" s="114">
        <f>IF([Data da Aprovação]&lt;&gt;"ESTATUTÁRIO",YEAR([Data da Aprovação]),"")</f>
        <v>2008</v>
      </c>
      <c r="H6571" s="106">
        <f>Tabela9[[#This Row],[Valor do Provento R$]]/Tabela9[[#This Row],[Provento por 1 ou 1000 Ações]]</f>
        <v>0.18</v>
      </c>
    </row>
    <row r="6572" spans="1:8">
      <c r="A6572" s="118" t="s">
        <v>1676</v>
      </c>
      <c r="B6572" s="116" t="s">
        <v>1488</v>
      </c>
      <c r="C6572" s="138">
        <v>39863</v>
      </c>
      <c r="D6572" s="139">
        <v>0.04</v>
      </c>
      <c r="E6572" s="118">
        <v>1</v>
      </c>
      <c r="F6572" s="118" t="s">
        <v>1492</v>
      </c>
      <c r="G6572" s="113">
        <f>IF([Data da Aprovação]&lt;&gt;"ESTATUTÁRIO",YEAR([Data da Aprovação]),"")</f>
        <v>2009</v>
      </c>
      <c r="H6572" s="106">
        <f>Tabela9[[#This Row],[Valor do Provento R$]]/Tabela9[[#This Row],[Provento por 1 ou 1000 Ações]]</f>
        <v>0.04</v>
      </c>
    </row>
    <row r="6573" spans="1:8">
      <c r="A6573" s="119" t="s">
        <v>1676</v>
      </c>
      <c r="B6573" s="117" t="s">
        <v>1488</v>
      </c>
      <c r="C6573" s="140">
        <v>40122</v>
      </c>
      <c r="D6573" s="141">
        <v>7.4999999999999997E-2</v>
      </c>
      <c r="E6573" s="119">
        <v>1</v>
      </c>
      <c r="F6573" s="119" t="s">
        <v>1489</v>
      </c>
      <c r="G6573" s="114">
        <f>IF([Data da Aprovação]&lt;&gt;"ESTATUTÁRIO",YEAR([Data da Aprovação]),"")</f>
        <v>2009</v>
      </c>
      <c r="H6573" s="106">
        <f>Tabela9[[#This Row],[Valor do Provento R$]]/Tabela9[[#This Row],[Provento por 1 ou 1000 Ações]]</f>
        <v>7.4999999999999997E-2</v>
      </c>
    </row>
    <row r="6574" spans="1:8">
      <c r="A6574" s="118" t="s">
        <v>1676</v>
      </c>
      <c r="B6574" s="116" t="s">
        <v>1488</v>
      </c>
      <c r="C6574" s="138">
        <v>40170</v>
      </c>
      <c r="D6574" s="139">
        <v>0.18</v>
      </c>
      <c r="E6574" s="118">
        <v>1</v>
      </c>
      <c r="F6574" s="118" t="s">
        <v>1489</v>
      </c>
      <c r="G6574" s="113">
        <f>IF([Data da Aprovação]&lt;&gt;"ESTATUTÁRIO",YEAR([Data da Aprovação]),"")</f>
        <v>2009</v>
      </c>
      <c r="H6574" s="106">
        <f>Tabela9[[#This Row],[Valor do Provento R$]]/Tabela9[[#This Row],[Provento por 1 ou 1000 Ações]]</f>
        <v>0.18</v>
      </c>
    </row>
    <row r="6575" spans="1:8">
      <c r="A6575" s="119" t="s">
        <v>1676</v>
      </c>
      <c r="B6575" s="117" t="s">
        <v>1488</v>
      </c>
      <c r="C6575" s="140">
        <v>40304</v>
      </c>
      <c r="D6575" s="141">
        <v>0.12</v>
      </c>
      <c r="E6575" s="119">
        <v>1</v>
      </c>
      <c r="F6575" s="119" t="s">
        <v>1489</v>
      </c>
      <c r="G6575" s="114">
        <f>IF([Data da Aprovação]&lt;&gt;"ESTATUTÁRIO",YEAR([Data da Aprovação]),"")</f>
        <v>2010</v>
      </c>
      <c r="H6575" s="106">
        <f>Tabela9[[#This Row],[Valor do Provento R$]]/Tabela9[[#This Row],[Provento por 1 ou 1000 Ações]]</f>
        <v>0.12</v>
      </c>
    </row>
    <row r="6576" spans="1:8">
      <c r="A6576" s="118" t="s">
        <v>1676</v>
      </c>
      <c r="B6576" s="116" t="s">
        <v>1488</v>
      </c>
      <c r="C6576" s="138">
        <v>40395</v>
      </c>
      <c r="D6576" s="139">
        <v>0.14000000000000001</v>
      </c>
      <c r="E6576" s="118">
        <v>1</v>
      </c>
      <c r="F6576" s="118" t="s">
        <v>1492</v>
      </c>
      <c r="G6576" s="113">
        <f>IF([Data da Aprovação]&lt;&gt;"ESTATUTÁRIO",YEAR([Data da Aprovação]),"")</f>
        <v>2010</v>
      </c>
      <c r="H6576" s="106">
        <f>Tabela9[[#This Row],[Valor do Provento R$]]/Tabela9[[#This Row],[Provento por 1 ou 1000 Ações]]</f>
        <v>0.14000000000000001</v>
      </c>
    </row>
    <row r="6577" spans="1:8">
      <c r="A6577" s="119" t="s">
        <v>1676</v>
      </c>
      <c r="B6577" s="117" t="s">
        <v>1488</v>
      </c>
      <c r="C6577" s="140">
        <v>40487</v>
      </c>
      <c r="D6577" s="141">
        <v>0.12</v>
      </c>
      <c r="E6577" s="119">
        <v>1</v>
      </c>
      <c r="F6577" s="119" t="s">
        <v>1489</v>
      </c>
      <c r="G6577" s="114">
        <f>IF([Data da Aprovação]&lt;&gt;"ESTATUTÁRIO",YEAR([Data da Aprovação]),"")</f>
        <v>2010</v>
      </c>
      <c r="H6577" s="106">
        <f>Tabela9[[#This Row],[Valor do Provento R$]]/Tabela9[[#This Row],[Provento por 1 ou 1000 Ações]]</f>
        <v>0.12</v>
      </c>
    </row>
    <row r="6578" spans="1:8">
      <c r="A6578" s="118" t="s">
        <v>1676</v>
      </c>
      <c r="B6578" s="116" t="s">
        <v>1488</v>
      </c>
      <c r="C6578" s="138">
        <v>40605</v>
      </c>
      <c r="D6578" s="139">
        <v>0.06</v>
      </c>
      <c r="E6578" s="118">
        <v>1</v>
      </c>
      <c r="F6578" s="118" t="s">
        <v>1492</v>
      </c>
      <c r="G6578" s="113">
        <f>IF([Data da Aprovação]&lt;&gt;"ESTATUTÁRIO",YEAR([Data da Aprovação]),"")</f>
        <v>2011</v>
      </c>
      <c r="H6578" s="106">
        <f>Tabela9[[#This Row],[Valor do Provento R$]]/Tabela9[[#This Row],[Provento por 1 ou 1000 Ações]]</f>
        <v>0.06</v>
      </c>
    </row>
    <row r="6579" spans="1:8">
      <c r="A6579" s="119" t="s">
        <v>1676</v>
      </c>
      <c r="B6579" s="117" t="s">
        <v>1488</v>
      </c>
      <c r="C6579" s="140">
        <v>40668</v>
      </c>
      <c r="D6579" s="141">
        <v>0.06</v>
      </c>
      <c r="E6579" s="119">
        <v>1</v>
      </c>
      <c r="F6579" s="119" t="s">
        <v>1492</v>
      </c>
      <c r="G6579" s="114">
        <f>IF([Data da Aprovação]&lt;&gt;"ESTATUTÁRIO",YEAR([Data da Aprovação]),"")</f>
        <v>2011</v>
      </c>
      <c r="H6579" s="106">
        <f>Tabela9[[#This Row],[Valor do Provento R$]]/Tabela9[[#This Row],[Provento por 1 ou 1000 Ações]]</f>
        <v>0.06</v>
      </c>
    </row>
    <row r="6580" spans="1:8">
      <c r="A6580" s="118" t="s">
        <v>1676</v>
      </c>
      <c r="B6580" s="116" t="s">
        <v>1488</v>
      </c>
      <c r="C6580" s="138">
        <v>40759</v>
      </c>
      <c r="D6580" s="139">
        <v>0.09</v>
      </c>
      <c r="E6580" s="118">
        <v>1</v>
      </c>
      <c r="F6580" s="118" t="s">
        <v>1489</v>
      </c>
      <c r="G6580" s="113">
        <f>IF([Data da Aprovação]&lt;&gt;"ESTATUTÁRIO",YEAR([Data da Aprovação]),"")</f>
        <v>2011</v>
      </c>
      <c r="H6580" s="106">
        <f>Tabela9[[#This Row],[Valor do Provento R$]]/Tabela9[[#This Row],[Provento por 1 ou 1000 Ações]]</f>
        <v>0.09</v>
      </c>
    </row>
    <row r="6581" spans="1:8">
      <c r="A6581" s="119" t="s">
        <v>1676</v>
      </c>
      <c r="B6581" s="117" t="s">
        <v>1488</v>
      </c>
      <c r="C6581" s="140">
        <v>40857</v>
      </c>
      <c r="D6581" s="141">
        <v>0.12</v>
      </c>
      <c r="E6581" s="119">
        <v>1</v>
      </c>
      <c r="F6581" s="119" t="s">
        <v>1492</v>
      </c>
      <c r="G6581" s="114">
        <f>IF([Data da Aprovação]&lt;&gt;"ESTATUTÁRIO",YEAR([Data da Aprovação]),"")</f>
        <v>2011</v>
      </c>
      <c r="H6581" s="106">
        <f>Tabela9[[#This Row],[Valor do Provento R$]]/Tabela9[[#This Row],[Provento por 1 ou 1000 Ações]]</f>
        <v>0.12</v>
      </c>
    </row>
    <row r="6582" spans="1:8">
      <c r="A6582" s="118" t="s">
        <v>1676</v>
      </c>
      <c r="B6582" s="116" t="s">
        <v>1488</v>
      </c>
      <c r="C6582" s="138">
        <v>40954</v>
      </c>
      <c r="D6582" s="139">
        <v>0.08</v>
      </c>
      <c r="E6582" s="118">
        <v>1</v>
      </c>
      <c r="F6582" s="118" t="s">
        <v>1492</v>
      </c>
      <c r="G6582" s="113">
        <f>IF([Data da Aprovação]&lt;&gt;"ESTATUTÁRIO",YEAR([Data da Aprovação]),"")</f>
        <v>2012</v>
      </c>
      <c r="H6582" s="106">
        <f>Tabela9[[#This Row],[Valor do Provento R$]]/Tabela9[[#This Row],[Provento por 1 ou 1000 Ações]]</f>
        <v>0.08</v>
      </c>
    </row>
    <row r="6583" spans="1:8">
      <c r="A6583" s="119" t="s">
        <v>1676</v>
      </c>
      <c r="B6583" s="117" t="s">
        <v>1488</v>
      </c>
      <c r="C6583" s="140">
        <v>41031</v>
      </c>
      <c r="D6583" s="141">
        <v>0.06</v>
      </c>
      <c r="E6583" s="119">
        <v>1</v>
      </c>
      <c r="F6583" s="119" t="s">
        <v>1492</v>
      </c>
      <c r="G6583" s="114">
        <f>IF([Data da Aprovação]&lt;&gt;"ESTATUTÁRIO",YEAR([Data da Aprovação]),"")</f>
        <v>2012</v>
      </c>
      <c r="H6583" s="106">
        <f>Tabela9[[#This Row],[Valor do Provento R$]]/Tabela9[[#This Row],[Provento por 1 ou 1000 Ações]]</f>
        <v>0.06</v>
      </c>
    </row>
    <row r="6584" spans="1:8">
      <c r="A6584" s="118" t="s">
        <v>1676</v>
      </c>
      <c r="B6584" s="116" t="s">
        <v>1488</v>
      </c>
      <c r="C6584" s="138">
        <v>41123</v>
      </c>
      <c r="D6584" s="139">
        <v>0.09</v>
      </c>
      <c r="E6584" s="118">
        <v>1</v>
      </c>
      <c r="F6584" s="118" t="s">
        <v>1492</v>
      </c>
      <c r="G6584" s="113">
        <f>IF([Data da Aprovação]&lt;&gt;"ESTATUTÁRIO",YEAR([Data da Aprovação]),"")</f>
        <v>2012</v>
      </c>
      <c r="H6584" s="106">
        <f>Tabela9[[#This Row],[Valor do Provento R$]]/Tabela9[[#This Row],[Provento por 1 ou 1000 Ações]]</f>
        <v>0.09</v>
      </c>
    </row>
    <row r="6585" spans="1:8">
      <c r="A6585" s="119" t="s">
        <v>1676</v>
      </c>
      <c r="B6585" s="117" t="s">
        <v>1488</v>
      </c>
      <c r="C6585" s="140">
        <v>41214</v>
      </c>
      <c r="D6585" s="141">
        <v>7.0000000000000007E-2</v>
      </c>
      <c r="E6585" s="119">
        <v>1</v>
      </c>
      <c r="F6585" s="119" t="s">
        <v>1489</v>
      </c>
      <c r="G6585" s="114">
        <f>IF([Data da Aprovação]&lt;&gt;"ESTATUTÁRIO",YEAR([Data da Aprovação]),"")</f>
        <v>2012</v>
      </c>
      <c r="H6585" s="106">
        <f>Tabela9[[#This Row],[Valor do Provento R$]]/Tabela9[[#This Row],[Provento por 1 ou 1000 Ações]]</f>
        <v>7.0000000000000007E-2</v>
      </c>
    </row>
    <row r="6586" spans="1:8">
      <c r="A6586" s="118" t="s">
        <v>1676</v>
      </c>
      <c r="B6586" s="116" t="s">
        <v>1488</v>
      </c>
      <c r="C6586" s="138">
        <v>41326</v>
      </c>
      <c r="D6586" s="139">
        <v>0.02</v>
      </c>
      <c r="E6586" s="118">
        <v>1</v>
      </c>
      <c r="F6586" s="118" t="s">
        <v>1492</v>
      </c>
      <c r="G6586" s="113">
        <f>IF([Data da Aprovação]&lt;&gt;"ESTATUTÁRIO",YEAR([Data da Aprovação]),"")</f>
        <v>2013</v>
      </c>
      <c r="H6586" s="106">
        <f>Tabela9[[#This Row],[Valor do Provento R$]]/Tabela9[[#This Row],[Provento por 1 ou 1000 Ações]]</f>
        <v>0.02</v>
      </c>
    </row>
    <row r="6587" spans="1:8">
      <c r="A6587" s="119" t="s">
        <v>1676</v>
      </c>
      <c r="B6587" s="117" t="s">
        <v>1488</v>
      </c>
      <c r="C6587" s="140">
        <v>41401</v>
      </c>
      <c r="D6587" s="141">
        <v>0.02</v>
      </c>
      <c r="E6587" s="119">
        <v>1</v>
      </c>
      <c r="F6587" s="119" t="s">
        <v>1492</v>
      </c>
      <c r="G6587" s="114">
        <f>IF([Data da Aprovação]&lt;&gt;"ESTATUTÁRIO",YEAR([Data da Aprovação]),"")</f>
        <v>2013</v>
      </c>
      <c r="H6587" s="106">
        <f>Tabela9[[#This Row],[Valor do Provento R$]]/Tabela9[[#This Row],[Provento por 1 ou 1000 Ações]]</f>
        <v>0.02</v>
      </c>
    </row>
    <row r="6588" spans="1:8">
      <c r="A6588" s="118" t="s">
        <v>1676</v>
      </c>
      <c r="B6588" s="116" t="s">
        <v>1488</v>
      </c>
      <c r="C6588" s="138">
        <v>41487</v>
      </c>
      <c r="D6588" s="139">
        <v>7.0000000000000007E-2</v>
      </c>
      <c r="E6588" s="118">
        <v>1</v>
      </c>
      <c r="F6588" s="118" t="s">
        <v>1489</v>
      </c>
      <c r="G6588" s="113">
        <f>IF([Data da Aprovação]&lt;&gt;"ESTATUTÁRIO",YEAR([Data da Aprovação]),"")</f>
        <v>2013</v>
      </c>
      <c r="H6588" s="106">
        <f>Tabela9[[#This Row],[Valor do Provento R$]]/Tabela9[[#This Row],[Provento por 1 ou 1000 Ações]]</f>
        <v>7.0000000000000007E-2</v>
      </c>
    </row>
    <row r="6589" spans="1:8">
      <c r="A6589" s="119" t="s">
        <v>1676</v>
      </c>
      <c r="B6589" s="117" t="s">
        <v>1488</v>
      </c>
      <c r="C6589" s="140">
        <v>41578</v>
      </c>
      <c r="D6589" s="141">
        <v>0.12</v>
      </c>
      <c r="E6589" s="119">
        <v>1</v>
      </c>
      <c r="F6589" s="119" t="s">
        <v>1489</v>
      </c>
      <c r="G6589" s="114">
        <f>IF([Data da Aprovação]&lt;&gt;"ESTATUTÁRIO",YEAR([Data da Aprovação]),"")</f>
        <v>2013</v>
      </c>
      <c r="H6589" s="106">
        <f>Tabela9[[#This Row],[Valor do Provento R$]]/Tabela9[[#This Row],[Provento por 1 ou 1000 Ações]]</f>
        <v>0.12</v>
      </c>
    </row>
    <row r="6590" spans="1:8">
      <c r="A6590" s="118" t="s">
        <v>1676</v>
      </c>
      <c r="B6590" s="116" t="s">
        <v>1490</v>
      </c>
      <c r="C6590" s="138" t="s">
        <v>1677</v>
      </c>
      <c r="D6590" s="139">
        <v>0.33</v>
      </c>
      <c r="E6590" s="118">
        <v>1000</v>
      </c>
      <c r="F6590" s="118" t="s">
        <v>1492</v>
      </c>
      <c r="G6590" s="113">
        <f>IF([Data da Aprovação]&lt;&gt;"ESTATUTÁRIO",YEAR([Data da Aprovação]),"")</f>
        <v>1996</v>
      </c>
      <c r="H6590" s="106">
        <f>Tabela9[[#This Row],[Valor do Provento R$]]/Tabela9[[#This Row],[Provento por 1 ou 1000 Ações]]</f>
        <v>3.3E-4</v>
      </c>
    </row>
    <row r="6591" spans="1:8">
      <c r="A6591" s="119" t="s">
        <v>1676</v>
      </c>
      <c r="B6591" s="117" t="s">
        <v>1490</v>
      </c>
      <c r="C6591" s="140" t="s">
        <v>1678</v>
      </c>
      <c r="D6591" s="141">
        <v>0.14000000000000001</v>
      </c>
      <c r="E6591" s="119">
        <v>1000</v>
      </c>
      <c r="F6591" s="119" t="s">
        <v>1492</v>
      </c>
      <c r="G6591" s="114">
        <f>IF([Data da Aprovação]&lt;&gt;"ESTATUTÁRIO",YEAR([Data da Aprovação]),"")</f>
        <v>1996</v>
      </c>
      <c r="H6591" s="106">
        <f>Tabela9[[#This Row],[Valor do Provento R$]]/Tabela9[[#This Row],[Provento por 1 ou 1000 Ações]]</f>
        <v>1.4000000000000001E-4</v>
      </c>
    </row>
    <row r="6592" spans="1:8">
      <c r="A6592" s="118" t="s">
        <v>1676</v>
      </c>
      <c r="B6592" s="116" t="s">
        <v>1490</v>
      </c>
      <c r="C6592" s="138" t="s">
        <v>1679</v>
      </c>
      <c r="D6592" s="139">
        <v>0.36</v>
      </c>
      <c r="E6592" s="118">
        <v>1000</v>
      </c>
      <c r="F6592" s="118" t="s">
        <v>1492</v>
      </c>
      <c r="G6592" s="113">
        <f>IF([Data da Aprovação]&lt;&gt;"ESTATUTÁRIO",YEAR([Data da Aprovação]),"")</f>
        <v>1997</v>
      </c>
      <c r="H6592" s="106">
        <f>Tabela9[[#This Row],[Valor do Provento R$]]/Tabela9[[#This Row],[Provento por 1 ou 1000 Ações]]</f>
        <v>3.5999999999999997E-4</v>
      </c>
    </row>
    <row r="6593" spans="1:8">
      <c r="A6593" s="119" t="s">
        <v>1676</v>
      </c>
      <c r="B6593" s="117" t="s">
        <v>1490</v>
      </c>
      <c r="C6593" s="140" t="s">
        <v>1680</v>
      </c>
      <c r="D6593" s="141">
        <v>0.2959</v>
      </c>
      <c r="E6593" s="119">
        <v>1000</v>
      </c>
      <c r="F6593" s="119" t="s">
        <v>1492</v>
      </c>
      <c r="G6593" s="114">
        <f>IF([Data da Aprovação]&lt;&gt;"ESTATUTÁRIO",YEAR([Data da Aprovação]),"")</f>
        <v>1997</v>
      </c>
      <c r="H6593" s="106">
        <f>Tabela9[[#This Row],[Valor do Provento R$]]/Tabela9[[#This Row],[Provento por 1 ou 1000 Ações]]</f>
        <v>2.9589999999999998E-4</v>
      </c>
    </row>
    <row r="6594" spans="1:8">
      <c r="A6594" s="118" t="s">
        <v>1676</v>
      </c>
      <c r="B6594" s="116" t="s">
        <v>1490</v>
      </c>
      <c r="C6594" s="138" t="s">
        <v>1681</v>
      </c>
      <c r="D6594" s="139">
        <v>0.46398</v>
      </c>
      <c r="E6594" s="118">
        <v>1000</v>
      </c>
      <c r="F6594" s="118" t="s">
        <v>1489</v>
      </c>
      <c r="G6594" s="113">
        <f>IF([Data da Aprovação]&lt;&gt;"ESTATUTÁRIO",YEAR([Data da Aprovação]),"")</f>
        <v>1997</v>
      </c>
      <c r="H6594" s="106">
        <f>Tabela9[[#This Row],[Valor do Provento R$]]/Tabela9[[#This Row],[Provento por 1 ou 1000 Ações]]</f>
        <v>4.6398000000000001E-4</v>
      </c>
    </row>
    <row r="6595" spans="1:8">
      <c r="A6595" s="119" t="s">
        <v>1676</v>
      </c>
      <c r="B6595" s="117" t="s">
        <v>1490</v>
      </c>
      <c r="C6595" s="140" t="s">
        <v>1682</v>
      </c>
      <c r="D6595" s="141">
        <v>0.495</v>
      </c>
      <c r="E6595" s="119">
        <v>1000</v>
      </c>
      <c r="F6595" s="119" t="s">
        <v>1489</v>
      </c>
      <c r="G6595" s="114">
        <f>IF([Data da Aprovação]&lt;&gt;"ESTATUTÁRIO",YEAR([Data da Aprovação]),"")</f>
        <v>1998</v>
      </c>
      <c r="H6595" s="106">
        <f>Tabela9[[#This Row],[Valor do Provento R$]]/Tabela9[[#This Row],[Provento por 1 ou 1000 Ações]]</f>
        <v>4.95E-4</v>
      </c>
    </row>
    <row r="6596" spans="1:8">
      <c r="A6596" s="118" t="s">
        <v>1676</v>
      </c>
      <c r="B6596" s="116" t="s">
        <v>1490</v>
      </c>
      <c r="C6596" s="138" t="s">
        <v>1683</v>
      </c>
      <c r="D6596" s="139">
        <v>0.58960000000000001</v>
      </c>
      <c r="E6596" s="118">
        <v>1000</v>
      </c>
      <c r="F6596" s="118" t="s">
        <v>1489</v>
      </c>
      <c r="G6596" s="113">
        <f>IF([Data da Aprovação]&lt;&gt;"ESTATUTÁRIO",YEAR([Data da Aprovação]),"")</f>
        <v>1998</v>
      </c>
      <c r="H6596" s="106">
        <f>Tabela9[[#This Row],[Valor do Provento R$]]/Tabela9[[#This Row],[Provento por 1 ou 1000 Ações]]</f>
        <v>5.8960000000000002E-4</v>
      </c>
    </row>
    <row r="6597" spans="1:8">
      <c r="A6597" s="119" t="s">
        <v>1676</v>
      </c>
      <c r="B6597" s="117" t="s">
        <v>1490</v>
      </c>
      <c r="C6597" s="140" t="s">
        <v>1684</v>
      </c>
      <c r="D6597" s="141">
        <v>0.69299999999999995</v>
      </c>
      <c r="E6597" s="119">
        <v>1000</v>
      </c>
      <c r="F6597" s="119" t="s">
        <v>1489</v>
      </c>
      <c r="G6597" s="114">
        <f>IF([Data da Aprovação]&lt;&gt;"ESTATUTÁRIO",YEAR([Data da Aprovação]),"")</f>
        <v>1999</v>
      </c>
      <c r="H6597" s="106">
        <f>Tabela9[[#This Row],[Valor do Provento R$]]/Tabela9[[#This Row],[Provento por 1 ou 1000 Ações]]</f>
        <v>6.9299999999999993E-4</v>
      </c>
    </row>
    <row r="6598" spans="1:8">
      <c r="A6598" s="118" t="s">
        <v>1676</v>
      </c>
      <c r="B6598" s="116" t="s">
        <v>1490</v>
      </c>
      <c r="C6598" s="138" t="s">
        <v>1685</v>
      </c>
      <c r="D6598" s="139">
        <v>1.0901000000000001</v>
      </c>
      <c r="E6598" s="118">
        <v>1000</v>
      </c>
      <c r="F6598" s="118" t="s">
        <v>1489</v>
      </c>
      <c r="G6598" s="113">
        <f>IF([Data da Aprovação]&lt;&gt;"ESTATUTÁRIO",YEAR([Data da Aprovação]),"")</f>
        <v>1999</v>
      </c>
      <c r="H6598" s="106">
        <f>Tabela9[[#This Row],[Valor do Provento R$]]/Tabela9[[#This Row],[Provento por 1 ou 1000 Ações]]</f>
        <v>1.0901000000000001E-3</v>
      </c>
    </row>
    <row r="6599" spans="1:8">
      <c r="A6599" s="119" t="s">
        <v>1676</v>
      </c>
      <c r="B6599" s="117" t="s">
        <v>1490</v>
      </c>
      <c r="C6599" s="140" t="s">
        <v>1686</v>
      </c>
      <c r="D6599" s="141">
        <v>0.4103</v>
      </c>
      <c r="E6599" s="119">
        <v>1000</v>
      </c>
      <c r="F6599" s="119" t="s">
        <v>1489</v>
      </c>
      <c r="G6599" s="114">
        <f>IF([Data da Aprovação]&lt;&gt;"ESTATUTÁRIO",YEAR([Data da Aprovação]),"")</f>
        <v>2000</v>
      </c>
      <c r="H6599" s="106">
        <f>Tabela9[[#This Row],[Valor do Provento R$]]/Tabela9[[#This Row],[Provento por 1 ou 1000 Ações]]</f>
        <v>4.103E-4</v>
      </c>
    </row>
    <row r="6600" spans="1:8">
      <c r="A6600" s="118" t="s">
        <v>1676</v>
      </c>
      <c r="B6600" s="116" t="s">
        <v>1490</v>
      </c>
      <c r="C6600" s="138" t="s">
        <v>1687</v>
      </c>
      <c r="D6600" s="139">
        <v>0.72819999999999996</v>
      </c>
      <c r="E6600" s="118">
        <v>1000</v>
      </c>
      <c r="F6600" s="118" t="s">
        <v>1489</v>
      </c>
      <c r="G6600" s="113">
        <f>IF([Data da Aprovação]&lt;&gt;"ESTATUTÁRIO",YEAR([Data da Aprovação]),"")</f>
        <v>2000</v>
      </c>
      <c r="H6600" s="106">
        <f>Tabela9[[#This Row],[Valor do Provento R$]]/Tabela9[[#This Row],[Provento por 1 ou 1000 Ações]]</f>
        <v>7.2819999999999992E-4</v>
      </c>
    </row>
    <row r="6601" spans="1:8">
      <c r="A6601" s="119" t="s">
        <v>1676</v>
      </c>
      <c r="B6601" s="117" t="s">
        <v>1490</v>
      </c>
      <c r="C6601" s="140">
        <v>37095</v>
      </c>
      <c r="D6601" s="141">
        <v>0.43780000000000002</v>
      </c>
      <c r="E6601" s="119">
        <v>1000</v>
      </c>
      <c r="F6601" s="119" t="s">
        <v>1489</v>
      </c>
      <c r="G6601" s="114">
        <f>IF([Data da Aprovação]&lt;&gt;"ESTATUTÁRIO",YEAR([Data da Aprovação]),"")</f>
        <v>2001</v>
      </c>
      <c r="H6601" s="106">
        <f>Tabela9[[#This Row],[Valor do Provento R$]]/Tabela9[[#This Row],[Provento por 1 ou 1000 Ações]]</f>
        <v>4.3780000000000002E-4</v>
      </c>
    </row>
    <row r="6602" spans="1:8">
      <c r="A6602" s="118" t="s">
        <v>1676</v>
      </c>
      <c r="B6602" s="116" t="s">
        <v>1490</v>
      </c>
      <c r="C6602" s="138">
        <v>37245</v>
      </c>
      <c r="D6602" s="139">
        <v>1.056</v>
      </c>
      <c r="E6602" s="118">
        <v>1000</v>
      </c>
      <c r="F6602" s="118" t="s">
        <v>1489</v>
      </c>
      <c r="G6602" s="113">
        <f>IF([Data da Aprovação]&lt;&gt;"ESTATUTÁRIO",YEAR([Data da Aprovação]),"")</f>
        <v>2001</v>
      </c>
      <c r="H6602" s="106">
        <f>Tabela9[[#This Row],[Valor do Provento R$]]/Tabela9[[#This Row],[Provento por 1 ou 1000 Ações]]</f>
        <v>1.0560000000000001E-3</v>
      </c>
    </row>
    <row r="6603" spans="1:8">
      <c r="A6603" s="119" t="s">
        <v>1676</v>
      </c>
      <c r="B6603" s="117" t="s">
        <v>1490</v>
      </c>
      <c r="C6603" s="140">
        <v>37435</v>
      </c>
      <c r="D6603" s="141">
        <v>0.7</v>
      </c>
      <c r="E6603" s="119">
        <v>1000</v>
      </c>
      <c r="F6603" s="119" t="s">
        <v>1489</v>
      </c>
      <c r="G6603" s="114">
        <f>IF([Data da Aprovação]&lt;&gt;"ESTATUTÁRIO",YEAR([Data da Aprovação]),"")</f>
        <v>2002</v>
      </c>
      <c r="H6603" s="106">
        <f>Tabela9[[#This Row],[Valor do Provento R$]]/Tabela9[[#This Row],[Provento por 1 ou 1000 Ações]]</f>
        <v>6.9999999999999999E-4</v>
      </c>
    </row>
    <row r="6604" spans="1:8">
      <c r="A6604" s="118" t="s">
        <v>1676</v>
      </c>
      <c r="B6604" s="116" t="s">
        <v>1490</v>
      </c>
      <c r="C6604" s="138">
        <v>37620</v>
      </c>
      <c r="D6604" s="139">
        <v>1.63</v>
      </c>
      <c r="E6604" s="118">
        <v>1000</v>
      </c>
      <c r="F6604" s="118" t="s">
        <v>1489</v>
      </c>
      <c r="G6604" s="113">
        <f>IF([Data da Aprovação]&lt;&gt;"ESTATUTÁRIO",YEAR([Data da Aprovação]),"")</f>
        <v>2002</v>
      </c>
      <c r="H6604" s="106">
        <f>Tabela9[[#This Row],[Valor do Provento R$]]/Tabela9[[#This Row],[Provento por 1 ou 1000 Ações]]</f>
        <v>1.6299999999999999E-3</v>
      </c>
    </row>
    <row r="6605" spans="1:8">
      <c r="A6605" s="119" t="s">
        <v>1676</v>
      </c>
      <c r="B6605" s="117" t="s">
        <v>1490</v>
      </c>
      <c r="C6605" s="140">
        <v>37711</v>
      </c>
      <c r="D6605" s="141">
        <v>0.65</v>
      </c>
      <c r="E6605" s="119">
        <v>1000</v>
      </c>
      <c r="F6605" s="119" t="s">
        <v>1489</v>
      </c>
      <c r="G6605" s="114">
        <f>IF([Data da Aprovação]&lt;&gt;"ESTATUTÁRIO",YEAR([Data da Aprovação]),"")</f>
        <v>2003</v>
      </c>
      <c r="H6605" s="106">
        <f>Tabela9[[#This Row],[Valor do Provento R$]]/Tabela9[[#This Row],[Provento por 1 ou 1000 Ações]]</f>
        <v>6.4999999999999997E-4</v>
      </c>
    </row>
    <row r="6606" spans="1:8">
      <c r="A6606" s="118" t="s">
        <v>1676</v>
      </c>
      <c r="B6606" s="116" t="s">
        <v>1490</v>
      </c>
      <c r="C6606" s="138">
        <v>37802</v>
      </c>
      <c r="D6606" s="139">
        <v>0.34</v>
      </c>
      <c r="E6606" s="118">
        <v>1</v>
      </c>
      <c r="F6606" s="118" t="s">
        <v>1489</v>
      </c>
      <c r="G6606" s="113">
        <f>IF([Data da Aprovação]&lt;&gt;"ESTATUTÁRIO",YEAR([Data da Aprovação]),"")</f>
        <v>2003</v>
      </c>
      <c r="H6606" s="106">
        <f>Tabela9[[#This Row],[Valor do Provento R$]]/Tabela9[[#This Row],[Provento por 1 ou 1000 Ações]]</f>
        <v>0.34</v>
      </c>
    </row>
    <row r="6607" spans="1:8">
      <c r="A6607" s="119" t="s">
        <v>1676</v>
      </c>
      <c r="B6607" s="117" t="s">
        <v>1490</v>
      </c>
      <c r="C6607" s="140">
        <v>37894</v>
      </c>
      <c r="D6607" s="141">
        <v>0.51</v>
      </c>
      <c r="E6607" s="119">
        <v>1</v>
      </c>
      <c r="F6607" s="119" t="s">
        <v>1489</v>
      </c>
      <c r="G6607" s="114">
        <f>IF([Data da Aprovação]&lt;&gt;"ESTATUTÁRIO",YEAR([Data da Aprovação]),"")</f>
        <v>2003</v>
      </c>
      <c r="H6607" s="106">
        <f>Tabela9[[#This Row],[Valor do Provento R$]]/Tabela9[[#This Row],[Provento por 1 ou 1000 Ações]]</f>
        <v>0.51</v>
      </c>
    </row>
    <row r="6608" spans="1:8">
      <c r="A6608" s="118" t="s">
        <v>1676</v>
      </c>
      <c r="B6608" s="116" t="s">
        <v>1490</v>
      </c>
      <c r="C6608" s="138">
        <v>37985</v>
      </c>
      <c r="D6608" s="139">
        <v>1.02</v>
      </c>
      <c r="E6608" s="118">
        <v>1</v>
      </c>
      <c r="F6608" s="118" t="s">
        <v>1489</v>
      </c>
      <c r="G6608" s="113">
        <f>IF([Data da Aprovação]&lt;&gt;"ESTATUTÁRIO",YEAR([Data da Aprovação]),"")</f>
        <v>2003</v>
      </c>
      <c r="H6608" s="106">
        <f>Tabela9[[#This Row],[Valor do Provento R$]]/Tabela9[[#This Row],[Provento por 1 ou 1000 Ações]]</f>
        <v>1.02</v>
      </c>
    </row>
    <row r="6609" spans="1:8">
      <c r="A6609" s="119" t="s">
        <v>1676</v>
      </c>
      <c r="B6609" s="117" t="s">
        <v>1490</v>
      </c>
      <c r="C6609" s="140">
        <v>38076</v>
      </c>
      <c r="D6609" s="141">
        <v>0.64</v>
      </c>
      <c r="E6609" s="119">
        <v>1</v>
      </c>
      <c r="F6609" s="119" t="s">
        <v>1489</v>
      </c>
      <c r="G6609" s="114">
        <f>IF([Data da Aprovação]&lt;&gt;"ESTATUTÁRIO",YEAR([Data da Aprovação]),"")</f>
        <v>2004</v>
      </c>
      <c r="H6609" s="106">
        <f>Tabela9[[#This Row],[Valor do Provento R$]]/Tabela9[[#This Row],[Provento por 1 ou 1000 Ações]]</f>
        <v>0.64</v>
      </c>
    </row>
    <row r="6610" spans="1:8">
      <c r="A6610" s="118" t="s">
        <v>1676</v>
      </c>
      <c r="B6610" s="116" t="s">
        <v>1490</v>
      </c>
      <c r="C6610" s="138">
        <v>38168</v>
      </c>
      <c r="D6610" s="139">
        <v>0.36</v>
      </c>
      <c r="E6610" s="118">
        <v>1</v>
      </c>
      <c r="F6610" s="118" t="s">
        <v>1489</v>
      </c>
      <c r="G6610" s="113">
        <f>IF([Data da Aprovação]&lt;&gt;"ESTATUTÁRIO",YEAR([Data da Aprovação]),"")</f>
        <v>2004</v>
      </c>
      <c r="H6610" s="106">
        <f>Tabela9[[#This Row],[Valor do Provento R$]]/Tabela9[[#This Row],[Provento por 1 ou 1000 Ações]]</f>
        <v>0.36</v>
      </c>
    </row>
    <row r="6611" spans="1:8">
      <c r="A6611" s="119" t="s">
        <v>1676</v>
      </c>
      <c r="B6611" s="117" t="s">
        <v>1490</v>
      </c>
      <c r="C6611" s="140">
        <v>38168</v>
      </c>
      <c r="D6611" s="141">
        <v>0.28999999999999998</v>
      </c>
      <c r="E6611" s="119">
        <v>1</v>
      </c>
      <c r="F6611" s="119" t="s">
        <v>1492</v>
      </c>
      <c r="G6611" s="114">
        <f>IF([Data da Aprovação]&lt;&gt;"ESTATUTÁRIO",YEAR([Data da Aprovação]),"")</f>
        <v>2004</v>
      </c>
      <c r="H6611" s="106">
        <f>Tabela9[[#This Row],[Valor do Provento R$]]/Tabela9[[#This Row],[Provento por 1 ou 1000 Ações]]</f>
        <v>0.28999999999999998</v>
      </c>
    </row>
    <row r="6612" spans="1:8">
      <c r="A6612" s="118" t="s">
        <v>1676</v>
      </c>
      <c r="B6612" s="116" t="s">
        <v>1490</v>
      </c>
      <c r="C6612" s="138">
        <v>38199</v>
      </c>
      <c r="D6612" s="139">
        <v>0.46</v>
      </c>
      <c r="E6612" s="118">
        <v>1</v>
      </c>
      <c r="F6612" s="118" t="s">
        <v>1489</v>
      </c>
      <c r="G6612" s="113">
        <f>IF([Data da Aprovação]&lt;&gt;"ESTATUTÁRIO",YEAR([Data da Aprovação]),"")</f>
        <v>2004</v>
      </c>
      <c r="H6612" s="106">
        <f>Tabela9[[#This Row],[Valor do Provento R$]]/Tabela9[[#This Row],[Provento por 1 ou 1000 Ações]]</f>
        <v>0.46</v>
      </c>
    </row>
    <row r="6613" spans="1:8">
      <c r="A6613" s="119" t="s">
        <v>1676</v>
      </c>
      <c r="B6613" s="117" t="s">
        <v>1490</v>
      </c>
      <c r="C6613" s="140">
        <v>38294</v>
      </c>
      <c r="D6613" s="141">
        <v>0.53</v>
      </c>
      <c r="E6613" s="119">
        <v>1</v>
      </c>
      <c r="F6613" s="119" t="s">
        <v>1492</v>
      </c>
      <c r="G6613" s="114">
        <f>IF([Data da Aprovação]&lt;&gt;"ESTATUTÁRIO",YEAR([Data da Aprovação]),"")</f>
        <v>2004</v>
      </c>
      <c r="H6613" s="106">
        <f>Tabela9[[#This Row],[Valor do Provento R$]]/Tabela9[[#This Row],[Provento por 1 ou 1000 Ações]]</f>
        <v>0.53</v>
      </c>
    </row>
    <row r="6614" spans="1:8">
      <c r="A6614" s="118" t="s">
        <v>1676</v>
      </c>
      <c r="B6614" s="116" t="s">
        <v>1490</v>
      </c>
      <c r="C6614" s="138">
        <v>38384</v>
      </c>
      <c r="D6614" s="139">
        <v>0.95</v>
      </c>
      <c r="E6614" s="118">
        <v>1</v>
      </c>
      <c r="F6614" s="118" t="s">
        <v>1492</v>
      </c>
      <c r="G6614" s="113">
        <f>IF([Data da Aprovação]&lt;&gt;"ESTATUTÁRIO",YEAR([Data da Aprovação]),"")</f>
        <v>2005</v>
      </c>
      <c r="H6614" s="106">
        <f>Tabela9[[#This Row],[Valor do Provento R$]]/Tabela9[[#This Row],[Provento por 1 ou 1000 Ações]]</f>
        <v>0.95</v>
      </c>
    </row>
    <row r="6615" spans="1:8">
      <c r="A6615" s="119" t="s">
        <v>1676</v>
      </c>
      <c r="B6615" s="117" t="s">
        <v>1490</v>
      </c>
      <c r="C6615" s="140">
        <v>38475</v>
      </c>
      <c r="D6615" s="141">
        <v>0.45</v>
      </c>
      <c r="E6615" s="119">
        <v>1</v>
      </c>
      <c r="F6615" s="119" t="s">
        <v>1492</v>
      </c>
      <c r="G6615" s="114">
        <f>IF([Data da Aprovação]&lt;&gt;"ESTATUTÁRIO",YEAR([Data da Aprovação]),"")</f>
        <v>2005</v>
      </c>
      <c r="H6615" s="106">
        <f>Tabela9[[#This Row],[Valor do Provento R$]]/Tabela9[[#This Row],[Provento por 1 ou 1000 Ações]]</f>
        <v>0.45</v>
      </c>
    </row>
    <row r="6616" spans="1:8">
      <c r="A6616" s="118" t="s">
        <v>1676</v>
      </c>
      <c r="B6616" s="116" t="s">
        <v>1490</v>
      </c>
      <c r="C6616" s="138">
        <v>38567</v>
      </c>
      <c r="D6616" s="139">
        <v>0.48</v>
      </c>
      <c r="E6616" s="118">
        <v>1</v>
      </c>
      <c r="F6616" s="118" t="s">
        <v>1492</v>
      </c>
      <c r="G6616" s="113">
        <f>IF([Data da Aprovação]&lt;&gt;"ESTATUTÁRIO",YEAR([Data da Aprovação]),"")</f>
        <v>2005</v>
      </c>
      <c r="H6616" s="106">
        <f>Tabela9[[#This Row],[Valor do Provento R$]]/Tabela9[[#This Row],[Provento por 1 ou 1000 Ações]]</f>
        <v>0.48</v>
      </c>
    </row>
    <row r="6617" spans="1:8">
      <c r="A6617" s="119" t="s">
        <v>1676</v>
      </c>
      <c r="B6617" s="117" t="s">
        <v>1490</v>
      </c>
      <c r="C6617" s="140">
        <v>38664</v>
      </c>
      <c r="D6617" s="141">
        <v>0.45</v>
      </c>
      <c r="E6617" s="119">
        <v>1</v>
      </c>
      <c r="F6617" s="119" t="s">
        <v>1492</v>
      </c>
      <c r="G6617" s="114">
        <f>IF([Data da Aprovação]&lt;&gt;"ESTATUTÁRIO",YEAR([Data da Aprovação]),"")</f>
        <v>2005</v>
      </c>
      <c r="H6617" s="106">
        <f>Tabela9[[#This Row],[Valor do Provento R$]]/Tabela9[[#This Row],[Provento por 1 ou 1000 Ações]]</f>
        <v>0.45</v>
      </c>
    </row>
    <row r="6618" spans="1:8">
      <c r="A6618" s="118" t="s">
        <v>1676</v>
      </c>
      <c r="B6618" s="116" t="s">
        <v>1490</v>
      </c>
      <c r="C6618" s="138">
        <v>38756</v>
      </c>
      <c r="D6618" s="139">
        <v>0.42</v>
      </c>
      <c r="E6618" s="118">
        <v>1</v>
      </c>
      <c r="F6618" s="118" t="s">
        <v>1492</v>
      </c>
      <c r="G6618" s="113">
        <f>IF([Data da Aprovação]&lt;&gt;"ESTATUTÁRIO",YEAR([Data da Aprovação]),"")</f>
        <v>2006</v>
      </c>
      <c r="H6618" s="106">
        <f>Tabela9[[#This Row],[Valor do Provento R$]]/Tabela9[[#This Row],[Provento por 1 ou 1000 Ações]]</f>
        <v>0.42</v>
      </c>
    </row>
    <row r="6619" spans="1:8">
      <c r="A6619" s="119" t="s">
        <v>1676</v>
      </c>
      <c r="B6619" s="117" t="s">
        <v>1490</v>
      </c>
      <c r="C6619" s="140">
        <v>38840</v>
      </c>
      <c r="D6619" s="141">
        <v>0.3</v>
      </c>
      <c r="E6619" s="119">
        <v>1</v>
      </c>
      <c r="F6619" s="119" t="s">
        <v>1489</v>
      </c>
      <c r="G6619" s="114">
        <f>IF([Data da Aprovação]&lt;&gt;"ESTATUTÁRIO",YEAR([Data da Aprovação]),"")</f>
        <v>2006</v>
      </c>
      <c r="H6619" s="106">
        <f>Tabela9[[#This Row],[Valor do Provento R$]]/Tabela9[[#This Row],[Provento por 1 ou 1000 Ações]]</f>
        <v>0.3</v>
      </c>
    </row>
    <row r="6620" spans="1:8">
      <c r="A6620" s="118" t="s">
        <v>1676</v>
      </c>
      <c r="B6620" s="116" t="s">
        <v>1490</v>
      </c>
      <c r="C6620" s="138">
        <v>38931</v>
      </c>
      <c r="D6620" s="139">
        <v>0.35</v>
      </c>
      <c r="E6620" s="118">
        <v>1</v>
      </c>
      <c r="F6620" s="118" t="s">
        <v>1492</v>
      </c>
      <c r="G6620" s="113">
        <f>IF([Data da Aprovação]&lt;&gt;"ESTATUTÁRIO",YEAR([Data da Aprovação]),"")</f>
        <v>2006</v>
      </c>
      <c r="H6620" s="106">
        <f>Tabela9[[#This Row],[Valor do Provento R$]]/Tabela9[[#This Row],[Provento por 1 ou 1000 Ações]]</f>
        <v>0.35</v>
      </c>
    </row>
    <row r="6621" spans="1:8">
      <c r="A6621" s="119" t="s">
        <v>1676</v>
      </c>
      <c r="B6621" s="117" t="s">
        <v>1490</v>
      </c>
      <c r="C6621" s="140">
        <v>39028</v>
      </c>
      <c r="D6621" s="141">
        <v>0.35</v>
      </c>
      <c r="E6621" s="119">
        <v>1</v>
      </c>
      <c r="F6621" s="119" t="s">
        <v>1489</v>
      </c>
      <c r="G6621" s="114">
        <f>IF([Data da Aprovação]&lt;&gt;"ESTATUTÁRIO",YEAR([Data da Aprovação]),"")</f>
        <v>2006</v>
      </c>
      <c r="H6621" s="106">
        <f>Tabela9[[#This Row],[Valor do Provento R$]]/Tabela9[[#This Row],[Provento por 1 ou 1000 Ações]]</f>
        <v>0.35</v>
      </c>
    </row>
    <row r="6622" spans="1:8">
      <c r="A6622" s="118" t="s">
        <v>1676</v>
      </c>
      <c r="B6622" s="116" t="s">
        <v>1490</v>
      </c>
      <c r="C6622" s="138">
        <v>39120</v>
      </c>
      <c r="D6622" s="139">
        <v>0.35</v>
      </c>
      <c r="E6622" s="118">
        <v>1</v>
      </c>
      <c r="F6622" s="118" t="s">
        <v>1492</v>
      </c>
      <c r="G6622" s="113">
        <f>IF([Data da Aprovação]&lt;&gt;"ESTATUTÁRIO",YEAR([Data da Aprovação]),"")</f>
        <v>2007</v>
      </c>
      <c r="H6622" s="106">
        <f>Tabela9[[#This Row],[Valor do Provento R$]]/Tabela9[[#This Row],[Provento por 1 ou 1000 Ações]]</f>
        <v>0.35</v>
      </c>
    </row>
    <row r="6623" spans="1:8">
      <c r="A6623" s="119" t="s">
        <v>1676</v>
      </c>
      <c r="B6623" s="117" t="s">
        <v>1490</v>
      </c>
      <c r="C6623" s="140">
        <v>39205</v>
      </c>
      <c r="D6623" s="141">
        <v>0.34</v>
      </c>
      <c r="E6623" s="119">
        <v>1</v>
      </c>
      <c r="F6623" s="119" t="s">
        <v>1489</v>
      </c>
      <c r="G6623" s="114">
        <f>IF([Data da Aprovação]&lt;&gt;"ESTATUTÁRIO",YEAR([Data da Aprovação]),"")</f>
        <v>2007</v>
      </c>
      <c r="H6623" s="106">
        <f>Tabela9[[#This Row],[Valor do Provento R$]]/Tabela9[[#This Row],[Provento por 1 ou 1000 Ações]]</f>
        <v>0.34</v>
      </c>
    </row>
    <row r="6624" spans="1:8">
      <c r="A6624" s="118" t="s">
        <v>1676</v>
      </c>
      <c r="B6624" s="116" t="s">
        <v>1490</v>
      </c>
      <c r="C6624" s="138">
        <v>39302</v>
      </c>
      <c r="D6624" s="139">
        <v>0.28999999999999998</v>
      </c>
      <c r="E6624" s="118">
        <v>1</v>
      </c>
      <c r="F6624" s="118" t="s">
        <v>1492</v>
      </c>
      <c r="G6624" s="113">
        <f>IF([Data da Aprovação]&lt;&gt;"ESTATUTÁRIO",YEAR([Data da Aprovação]),"")</f>
        <v>2007</v>
      </c>
      <c r="H6624" s="106">
        <f>Tabela9[[#This Row],[Valor do Provento R$]]/Tabela9[[#This Row],[Provento por 1 ou 1000 Ações]]</f>
        <v>0.28999999999999998</v>
      </c>
    </row>
    <row r="6625" spans="1:8">
      <c r="A6625" s="119" t="s">
        <v>1676</v>
      </c>
      <c r="B6625" s="117" t="s">
        <v>1490</v>
      </c>
      <c r="C6625" s="140">
        <v>39393</v>
      </c>
      <c r="D6625" s="141">
        <v>0.34</v>
      </c>
      <c r="E6625" s="119">
        <v>1</v>
      </c>
      <c r="F6625" s="119" t="s">
        <v>1489</v>
      </c>
      <c r="G6625" s="114">
        <f>IF([Data da Aprovação]&lt;&gt;"ESTATUTÁRIO",YEAR([Data da Aprovação]),"")</f>
        <v>2007</v>
      </c>
      <c r="H6625" s="106">
        <f>Tabela9[[#This Row],[Valor do Provento R$]]/Tabela9[[#This Row],[Provento por 1 ou 1000 Ações]]</f>
        <v>0.34</v>
      </c>
    </row>
    <row r="6626" spans="1:8">
      <c r="A6626" s="118" t="s">
        <v>1676</v>
      </c>
      <c r="B6626" s="116" t="s">
        <v>1490</v>
      </c>
      <c r="C6626" s="138">
        <v>39491</v>
      </c>
      <c r="D6626" s="139">
        <v>0.28999999999999998</v>
      </c>
      <c r="E6626" s="118">
        <v>1</v>
      </c>
      <c r="F6626" s="118" t="s">
        <v>1492</v>
      </c>
      <c r="G6626" s="113">
        <f>IF([Data da Aprovação]&lt;&gt;"ESTATUTÁRIO",YEAR([Data da Aprovação]),"")</f>
        <v>2008</v>
      </c>
      <c r="H6626" s="106">
        <f>Tabela9[[#This Row],[Valor do Provento R$]]/Tabela9[[#This Row],[Provento por 1 ou 1000 Ações]]</f>
        <v>0.28999999999999998</v>
      </c>
    </row>
    <row r="6627" spans="1:8">
      <c r="A6627" s="119" t="s">
        <v>1676</v>
      </c>
      <c r="B6627" s="117" t="s">
        <v>1490</v>
      </c>
      <c r="C6627" s="140">
        <v>39580</v>
      </c>
      <c r="D6627" s="141">
        <v>0.41</v>
      </c>
      <c r="E6627" s="119">
        <v>1</v>
      </c>
      <c r="F6627" s="119" t="s">
        <v>1489</v>
      </c>
      <c r="G6627" s="114">
        <f>IF([Data da Aprovação]&lt;&gt;"ESTATUTÁRIO",YEAR([Data da Aprovação]),"")</f>
        <v>2008</v>
      </c>
      <c r="H6627" s="106">
        <f>Tabela9[[#This Row],[Valor do Provento R$]]/Tabela9[[#This Row],[Provento por 1 ou 1000 Ações]]</f>
        <v>0.41</v>
      </c>
    </row>
    <row r="6628" spans="1:8">
      <c r="A6628" s="118" t="s">
        <v>1676</v>
      </c>
      <c r="B6628" s="116" t="s">
        <v>1490</v>
      </c>
      <c r="C6628" s="138">
        <v>39666</v>
      </c>
      <c r="D6628" s="139">
        <v>0.36</v>
      </c>
      <c r="E6628" s="118">
        <v>1</v>
      </c>
      <c r="F6628" s="118" t="s">
        <v>1492</v>
      </c>
      <c r="G6628" s="113">
        <f>IF([Data da Aprovação]&lt;&gt;"ESTATUTÁRIO",YEAR([Data da Aprovação]),"")</f>
        <v>2008</v>
      </c>
      <c r="H6628" s="106">
        <f>Tabela9[[#This Row],[Valor do Provento R$]]/Tabela9[[#This Row],[Provento por 1 ou 1000 Ações]]</f>
        <v>0.36</v>
      </c>
    </row>
    <row r="6629" spans="1:8">
      <c r="A6629" s="119" t="s">
        <v>1676</v>
      </c>
      <c r="B6629" s="117" t="s">
        <v>1490</v>
      </c>
      <c r="C6629" s="140">
        <v>39757</v>
      </c>
      <c r="D6629" s="141">
        <v>0.18</v>
      </c>
      <c r="E6629" s="119">
        <v>1</v>
      </c>
      <c r="F6629" s="119" t="s">
        <v>1492</v>
      </c>
      <c r="G6629" s="114">
        <f>IF([Data da Aprovação]&lt;&gt;"ESTATUTÁRIO",YEAR([Data da Aprovação]),"")</f>
        <v>2008</v>
      </c>
      <c r="H6629" s="106">
        <f>Tabela9[[#This Row],[Valor do Provento R$]]/Tabela9[[#This Row],[Provento por 1 ou 1000 Ações]]</f>
        <v>0.18</v>
      </c>
    </row>
    <row r="6630" spans="1:8">
      <c r="A6630" s="118" t="s">
        <v>1676</v>
      </c>
      <c r="B6630" s="116" t="s">
        <v>1490</v>
      </c>
      <c r="C6630" s="138">
        <v>39863</v>
      </c>
      <c r="D6630" s="139">
        <v>0.04</v>
      </c>
      <c r="E6630" s="118">
        <v>1</v>
      </c>
      <c r="F6630" s="118" t="s">
        <v>1492</v>
      </c>
      <c r="G6630" s="113">
        <f>IF([Data da Aprovação]&lt;&gt;"ESTATUTÁRIO",YEAR([Data da Aprovação]),"")</f>
        <v>2009</v>
      </c>
      <c r="H6630" s="106">
        <f>Tabela9[[#This Row],[Valor do Provento R$]]/Tabela9[[#This Row],[Provento por 1 ou 1000 Ações]]</f>
        <v>0.04</v>
      </c>
    </row>
    <row r="6631" spans="1:8">
      <c r="A6631" s="119" t="s">
        <v>1676</v>
      </c>
      <c r="B6631" s="117" t="s">
        <v>1490</v>
      </c>
      <c r="C6631" s="140">
        <v>40122</v>
      </c>
      <c r="D6631" s="141">
        <v>7.4999999999999997E-2</v>
      </c>
      <c r="E6631" s="119">
        <v>1</v>
      </c>
      <c r="F6631" s="119" t="s">
        <v>1489</v>
      </c>
      <c r="G6631" s="114">
        <f>IF([Data da Aprovação]&lt;&gt;"ESTATUTÁRIO",YEAR([Data da Aprovação]),"")</f>
        <v>2009</v>
      </c>
      <c r="H6631" s="106">
        <f>Tabela9[[#This Row],[Valor do Provento R$]]/Tabela9[[#This Row],[Provento por 1 ou 1000 Ações]]</f>
        <v>7.4999999999999997E-2</v>
      </c>
    </row>
    <row r="6632" spans="1:8">
      <c r="A6632" s="118" t="s">
        <v>1676</v>
      </c>
      <c r="B6632" s="116" t="s">
        <v>1490</v>
      </c>
      <c r="C6632" s="138">
        <v>40170</v>
      </c>
      <c r="D6632" s="139">
        <v>0.18</v>
      </c>
      <c r="E6632" s="118">
        <v>1</v>
      </c>
      <c r="F6632" s="118" t="s">
        <v>1489</v>
      </c>
      <c r="G6632" s="113">
        <f>IF([Data da Aprovação]&lt;&gt;"ESTATUTÁRIO",YEAR([Data da Aprovação]),"")</f>
        <v>2009</v>
      </c>
      <c r="H6632" s="106">
        <f>Tabela9[[#This Row],[Valor do Provento R$]]/Tabela9[[#This Row],[Provento por 1 ou 1000 Ações]]</f>
        <v>0.18</v>
      </c>
    </row>
    <row r="6633" spans="1:8">
      <c r="A6633" s="119" t="s">
        <v>1676</v>
      </c>
      <c r="B6633" s="117" t="s">
        <v>1490</v>
      </c>
      <c r="C6633" s="140">
        <v>40304</v>
      </c>
      <c r="D6633" s="141">
        <v>0.12</v>
      </c>
      <c r="E6633" s="119">
        <v>1</v>
      </c>
      <c r="F6633" s="119" t="s">
        <v>1489</v>
      </c>
      <c r="G6633" s="114">
        <f>IF([Data da Aprovação]&lt;&gt;"ESTATUTÁRIO",YEAR([Data da Aprovação]),"")</f>
        <v>2010</v>
      </c>
      <c r="H6633" s="106">
        <f>Tabela9[[#This Row],[Valor do Provento R$]]/Tabela9[[#This Row],[Provento por 1 ou 1000 Ações]]</f>
        <v>0.12</v>
      </c>
    </row>
    <row r="6634" spans="1:8">
      <c r="A6634" s="118" t="s">
        <v>1676</v>
      </c>
      <c r="B6634" s="116" t="s">
        <v>1490</v>
      </c>
      <c r="C6634" s="138">
        <v>40395</v>
      </c>
      <c r="D6634" s="139">
        <v>0.14000000000000001</v>
      </c>
      <c r="E6634" s="118">
        <v>1</v>
      </c>
      <c r="F6634" s="118" t="s">
        <v>1492</v>
      </c>
      <c r="G6634" s="113">
        <f>IF([Data da Aprovação]&lt;&gt;"ESTATUTÁRIO",YEAR([Data da Aprovação]),"")</f>
        <v>2010</v>
      </c>
      <c r="H6634" s="106">
        <f>Tabela9[[#This Row],[Valor do Provento R$]]/Tabela9[[#This Row],[Provento por 1 ou 1000 Ações]]</f>
        <v>0.14000000000000001</v>
      </c>
    </row>
    <row r="6635" spans="1:8">
      <c r="A6635" s="119" t="s">
        <v>1676</v>
      </c>
      <c r="B6635" s="117" t="s">
        <v>1490</v>
      </c>
      <c r="C6635" s="140">
        <v>40487</v>
      </c>
      <c r="D6635" s="141">
        <v>0.12</v>
      </c>
      <c r="E6635" s="119">
        <v>1</v>
      </c>
      <c r="F6635" s="119" t="s">
        <v>1489</v>
      </c>
      <c r="G6635" s="114">
        <f>IF([Data da Aprovação]&lt;&gt;"ESTATUTÁRIO",YEAR([Data da Aprovação]),"")</f>
        <v>2010</v>
      </c>
      <c r="H6635" s="106">
        <f>Tabela9[[#This Row],[Valor do Provento R$]]/Tabela9[[#This Row],[Provento por 1 ou 1000 Ações]]</f>
        <v>0.12</v>
      </c>
    </row>
    <row r="6636" spans="1:8">
      <c r="A6636" s="118" t="s">
        <v>1676</v>
      </c>
      <c r="B6636" s="116" t="s">
        <v>1490</v>
      </c>
      <c r="C6636" s="138">
        <v>40605</v>
      </c>
      <c r="D6636" s="139">
        <v>0.06</v>
      </c>
      <c r="E6636" s="118">
        <v>1</v>
      </c>
      <c r="F6636" s="118" t="s">
        <v>1492</v>
      </c>
      <c r="G6636" s="113">
        <f>IF([Data da Aprovação]&lt;&gt;"ESTATUTÁRIO",YEAR([Data da Aprovação]),"")</f>
        <v>2011</v>
      </c>
      <c r="H6636" s="106">
        <f>Tabela9[[#This Row],[Valor do Provento R$]]/Tabela9[[#This Row],[Provento por 1 ou 1000 Ações]]</f>
        <v>0.06</v>
      </c>
    </row>
    <row r="6637" spans="1:8">
      <c r="A6637" s="119" t="s">
        <v>1676</v>
      </c>
      <c r="B6637" s="117" t="s">
        <v>1490</v>
      </c>
      <c r="C6637" s="140">
        <v>40668</v>
      </c>
      <c r="D6637" s="141">
        <v>0.06</v>
      </c>
      <c r="E6637" s="119">
        <v>1</v>
      </c>
      <c r="F6637" s="119" t="s">
        <v>1492</v>
      </c>
      <c r="G6637" s="114">
        <f>IF([Data da Aprovação]&lt;&gt;"ESTATUTÁRIO",YEAR([Data da Aprovação]),"")</f>
        <v>2011</v>
      </c>
      <c r="H6637" s="106">
        <f>Tabela9[[#This Row],[Valor do Provento R$]]/Tabela9[[#This Row],[Provento por 1 ou 1000 Ações]]</f>
        <v>0.06</v>
      </c>
    </row>
    <row r="6638" spans="1:8">
      <c r="A6638" s="118" t="s">
        <v>1676</v>
      </c>
      <c r="B6638" s="116" t="s">
        <v>1490</v>
      </c>
      <c r="C6638" s="138">
        <v>40759</v>
      </c>
      <c r="D6638" s="139">
        <v>0.09</v>
      </c>
      <c r="E6638" s="118">
        <v>1</v>
      </c>
      <c r="F6638" s="118" t="s">
        <v>1489</v>
      </c>
      <c r="G6638" s="113">
        <f>IF([Data da Aprovação]&lt;&gt;"ESTATUTÁRIO",YEAR([Data da Aprovação]),"")</f>
        <v>2011</v>
      </c>
      <c r="H6638" s="106">
        <f>Tabela9[[#This Row],[Valor do Provento R$]]/Tabela9[[#This Row],[Provento por 1 ou 1000 Ações]]</f>
        <v>0.09</v>
      </c>
    </row>
    <row r="6639" spans="1:8">
      <c r="A6639" s="119" t="s">
        <v>1676</v>
      </c>
      <c r="B6639" s="117" t="s">
        <v>1490</v>
      </c>
      <c r="C6639" s="140">
        <v>40857</v>
      </c>
      <c r="D6639" s="141">
        <v>0.12</v>
      </c>
      <c r="E6639" s="119">
        <v>1</v>
      </c>
      <c r="F6639" s="119" t="s">
        <v>1492</v>
      </c>
      <c r="G6639" s="114">
        <f>IF([Data da Aprovação]&lt;&gt;"ESTATUTÁRIO",YEAR([Data da Aprovação]),"")</f>
        <v>2011</v>
      </c>
      <c r="H6639" s="106">
        <f>Tabela9[[#This Row],[Valor do Provento R$]]/Tabela9[[#This Row],[Provento por 1 ou 1000 Ações]]</f>
        <v>0.12</v>
      </c>
    </row>
    <row r="6640" spans="1:8">
      <c r="A6640" s="118" t="s">
        <v>1676</v>
      </c>
      <c r="B6640" s="116" t="s">
        <v>1490</v>
      </c>
      <c r="C6640" s="138">
        <v>40954</v>
      </c>
      <c r="D6640" s="139">
        <v>0.08</v>
      </c>
      <c r="E6640" s="118">
        <v>1</v>
      </c>
      <c r="F6640" s="118" t="s">
        <v>1492</v>
      </c>
      <c r="G6640" s="113">
        <f>IF([Data da Aprovação]&lt;&gt;"ESTATUTÁRIO",YEAR([Data da Aprovação]),"")</f>
        <v>2012</v>
      </c>
      <c r="H6640" s="106">
        <f>Tabela9[[#This Row],[Valor do Provento R$]]/Tabela9[[#This Row],[Provento por 1 ou 1000 Ações]]</f>
        <v>0.08</v>
      </c>
    </row>
    <row r="6641" spans="1:8">
      <c r="A6641" s="119" t="s">
        <v>1676</v>
      </c>
      <c r="B6641" s="117" t="s">
        <v>1490</v>
      </c>
      <c r="C6641" s="140">
        <v>41031</v>
      </c>
      <c r="D6641" s="141">
        <v>0.06</v>
      </c>
      <c r="E6641" s="119">
        <v>1</v>
      </c>
      <c r="F6641" s="119" t="s">
        <v>1492</v>
      </c>
      <c r="G6641" s="114">
        <f>IF([Data da Aprovação]&lt;&gt;"ESTATUTÁRIO",YEAR([Data da Aprovação]),"")</f>
        <v>2012</v>
      </c>
      <c r="H6641" s="106">
        <f>Tabela9[[#This Row],[Valor do Provento R$]]/Tabela9[[#This Row],[Provento por 1 ou 1000 Ações]]</f>
        <v>0.06</v>
      </c>
    </row>
    <row r="6642" spans="1:8">
      <c r="A6642" s="118" t="s">
        <v>1676</v>
      </c>
      <c r="B6642" s="116" t="s">
        <v>1490</v>
      </c>
      <c r="C6642" s="138">
        <v>41123</v>
      </c>
      <c r="D6642" s="139">
        <v>0.09</v>
      </c>
      <c r="E6642" s="118">
        <v>1</v>
      </c>
      <c r="F6642" s="118" t="s">
        <v>1492</v>
      </c>
      <c r="G6642" s="113">
        <f>IF([Data da Aprovação]&lt;&gt;"ESTATUTÁRIO",YEAR([Data da Aprovação]),"")</f>
        <v>2012</v>
      </c>
      <c r="H6642" s="106">
        <f>Tabela9[[#This Row],[Valor do Provento R$]]/Tabela9[[#This Row],[Provento por 1 ou 1000 Ações]]</f>
        <v>0.09</v>
      </c>
    </row>
    <row r="6643" spans="1:8">
      <c r="A6643" s="119" t="s">
        <v>1676</v>
      </c>
      <c r="B6643" s="117" t="s">
        <v>1490</v>
      </c>
      <c r="C6643" s="140">
        <v>41214</v>
      </c>
      <c r="D6643" s="141">
        <v>7.0000000000000007E-2</v>
      </c>
      <c r="E6643" s="119">
        <v>1</v>
      </c>
      <c r="F6643" s="119" t="s">
        <v>1489</v>
      </c>
      <c r="G6643" s="114">
        <f>IF([Data da Aprovação]&lt;&gt;"ESTATUTÁRIO",YEAR([Data da Aprovação]),"")</f>
        <v>2012</v>
      </c>
      <c r="H6643" s="106">
        <f>Tabela9[[#This Row],[Valor do Provento R$]]/Tabela9[[#This Row],[Provento por 1 ou 1000 Ações]]</f>
        <v>7.0000000000000007E-2</v>
      </c>
    </row>
    <row r="6644" spans="1:8">
      <c r="A6644" s="118" t="s">
        <v>1676</v>
      </c>
      <c r="B6644" s="116" t="s">
        <v>1490</v>
      </c>
      <c r="C6644" s="138">
        <v>41326</v>
      </c>
      <c r="D6644" s="139">
        <v>0.02</v>
      </c>
      <c r="E6644" s="118">
        <v>1</v>
      </c>
      <c r="F6644" s="118" t="s">
        <v>1492</v>
      </c>
      <c r="G6644" s="113">
        <f>IF([Data da Aprovação]&lt;&gt;"ESTATUTÁRIO",YEAR([Data da Aprovação]),"")</f>
        <v>2013</v>
      </c>
      <c r="H6644" s="106">
        <f>Tabela9[[#This Row],[Valor do Provento R$]]/Tabela9[[#This Row],[Provento por 1 ou 1000 Ações]]</f>
        <v>0.02</v>
      </c>
    </row>
    <row r="6645" spans="1:8">
      <c r="A6645" s="119" t="s">
        <v>1676</v>
      </c>
      <c r="B6645" s="117" t="s">
        <v>1490</v>
      </c>
      <c r="C6645" s="140">
        <v>41401</v>
      </c>
      <c r="D6645" s="141">
        <v>0.02</v>
      </c>
      <c r="E6645" s="119">
        <v>1</v>
      </c>
      <c r="F6645" s="119" t="s">
        <v>1492</v>
      </c>
      <c r="G6645" s="114">
        <f>IF([Data da Aprovação]&lt;&gt;"ESTATUTÁRIO",YEAR([Data da Aprovação]),"")</f>
        <v>2013</v>
      </c>
      <c r="H6645" s="106">
        <f>Tabela9[[#This Row],[Valor do Provento R$]]/Tabela9[[#This Row],[Provento por 1 ou 1000 Ações]]</f>
        <v>0.02</v>
      </c>
    </row>
    <row r="6646" spans="1:8">
      <c r="A6646" s="118" t="s">
        <v>1676</v>
      </c>
      <c r="B6646" s="116" t="s">
        <v>1490</v>
      </c>
      <c r="C6646" s="138">
        <v>41487</v>
      </c>
      <c r="D6646" s="139">
        <v>7.0000000000000007E-2</v>
      </c>
      <c r="E6646" s="118">
        <v>1</v>
      </c>
      <c r="F6646" s="118" t="s">
        <v>1489</v>
      </c>
      <c r="G6646" s="113">
        <f>IF([Data da Aprovação]&lt;&gt;"ESTATUTÁRIO",YEAR([Data da Aprovação]),"")</f>
        <v>2013</v>
      </c>
      <c r="H6646" s="106">
        <f>Tabela9[[#This Row],[Valor do Provento R$]]/Tabela9[[#This Row],[Provento por 1 ou 1000 Ações]]</f>
        <v>7.0000000000000007E-2</v>
      </c>
    </row>
    <row r="6647" spans="1:8">
      <c r="A6647" s="119" t="s">
        <v>1676</v>
      </c>
      <c r="B6647" s="117" t="s">
        <v>1490</v>
      </c>
      <c r="C6647" s="140">
        <v>41578</v>
      </c>
      <c r="D6647" s="141">
        <v>0.12</v>
      </c>
      <c r="E6647" s="119">
        <v>1</v>
      </c>
      <c r="F6647" s="119" t="s">
        <v>1489</v>
      </c>
      <c r="G6647" s="114">
        <f>IF([Data da Aprovação]&lt;&gt;"ESTATUTÁRIO",YEAR([Data da Aprovação]),"")</f>
        <v>2013</v>
      </c>
      <c r="H6647" s="106">
        <f>Tabela9[[#This Row],[Valor do Provento R$]]/Tabela9[[#This Row],[Provento por 1 ou 1000 Ações]]</f>
        <v>0.12</v>
      </c>
    </row>
    <row r="6648" spans="1:8">
      <c r="A6648" s="118" t="s">
        <v>1689</v>
      </c>
      <c r="B6648" s="116" t="s">
        <v>1488</v>
      </c>
      <c r="C6648" s="138">
        <v>35109</v>
      </c>
      <c r="D6648" s="139">
        <v>1.51</v>
      </c>
      <c r="E6648" s="118">
        <v>1000</v>
      </c>
      <c r="F6648" s="118" t="s">
        <v>1492</v>
      </c>
      <c r="G6648" s="113">
        <f>IF([Data da Aprovação]&lt;&gt;"ESTATUTÁRIO",YEAR([Data da Aprovação]),"")</f>
        <v>1996</v>
      </c>
      <c r="H6648" s="106">
        <f>Tabela9[[#This Row],[Valor do Provento R$]]/Tabela9[[#This Row],[Provento por 1 ou 1000 Ações]]</f>
        <v>1.5100000000000001E-3</v>
      </c>
    </row>
    <row r="6649" spans="1:8">
      <c r="A6649" s="119" t="s">
        <v>1689</v>
      </c>
      <c r="B6649" s="117" t="s">
        <v>1488</v>
      </c>
      <c r="C6649" s="140">
        <v>35282</v>
      </c>
      <c r="D6649" s="141">
        <v>0.42</v>
      </c>
      <c r="E6649" s="119">
        <v>1000</v>
      </c>
      <c r="F6649" s="119" t="s">
        <v>1492</v>
      </c>
      <c r="G6649" s="114">
        <f>IF([Data da Aprovação]&lt;&gt;"ESTATUTÁRIO",YEAR([Data da Aprovação]),"")</f>
        <v>1996</v>
      </c>
      <c r="H6649" s="106">
        <f>Tabela9[[#This Row],[Valor do Provento R$]]/Tabela9[[#This Row],[Provento por 1 ou 1000 Ações]]</f>
        <v>4.1999999999999996E-4</v>
      </c>
    </row>
    <row r="6650" spans="1:8">
      <c r="A6650" s="118" t="s">
        <v>1689</v>
      </c>
      <c r="B6650" s="116" t="s">
        <v>1488</v>
      </c>
      <c r="C6650" s="138">
        <v>35486</v>
      </c>
      <c r="D6650" s="139">
        <v>1.18</v>
      </c>
      <c r="E6650" s="118">
        <v>1000</v>
      </c>
      <c r="F6650" s="118" t="s">
        <v>1492</v>
      </c>
      <c r="G6650" s="113">
        <f>IF([Data da Aprovação]&lt;&gt;"ESTATUTÁRIO",YEAR([Data da Aprovação]),"")</f>
        <v>1997</v>
      </c>
      <c r="H6650" s="106">
        <f>Tabela9[[#This Row],[Valor do Provento R$]]/Tabela9[[#This Row],[Provento por 1 ou 1000 Ações]]</f>
        <v>1.1799999999999998E-3</v>
      </c>
    </row>
    <row r="6651" spans="1:8">
      <c r="A6651" s="119" t="s">
        <v>1689</v>
      </c>
      <c r="B6651" s="117" t="s">
        <v>1488</v>
      </c>
      <c r="C6651" s="140">
        <v>35648</v>
      </c>
      <c r="D6651" s="141">
        <v>1.01</v>
      </c>
      <c r="E6651" s="119">
        <v>1000</v>
      </c>
      <c r="F6651" s="119" t="s">
        <v>1492</v>
      </c>
      <c r="G6651" s="114">
        <f>IF([Data da Aprovação]&lt;&gt;"ESTATUTÁRIO",YEAR([Data da Aprovação]),"")</f>
        <v>1997</v>
      </c>
      <c r="H6651" s="106">
        <f>Tabela9[[#This Row],[Valor do Provento R$]]/Tabela9[[#This Row],[Provento por 1 ou 1000 Ações]]</f>
        <v>1.01E-3</v>
      </c>
    </row>
    <row r="6652" spans="1:8">
      <c r="A6652" s="118" t="s">
        <v>1689</v>
      </c>
      <c r="B6652" s="116" t="s">
        <v>1488</v>
      </c>
      <c r="C6652" s="138">
        <v>35795</v>
      </c>
      <c r="D6652" s="139">
        <v>1.1160000000000001</v>
      </c>
      <c r="E6652" s="118">
        <v>1000</v>
      </c>
      <c r="F6652" s="118" t="s">
        <v>1489</v>
      </c>
      <c r="G6652" s="113">
        <f>IF([Data da Aprovação]&lt;&gt;"ESTATUTÁRIO",YEAR([Data da Aprovação]),"")</f>
        <v>1997</v>
      </c>
      <c r="H6652" s="106">
        <f>Tabela9[[#This Row],[Valor do Provento R$]]/Tabela9[[#This Row],[Provento por 1 ou 1000 Ações]]</f>
        <v>1.116E-3</v>
      </c>
    </row>
    <row r="6653" spans="1:8">
      <c r="A6653" s="119" t="s">
        <v>1689</v>
      </c>
      <c r="B6653" s="117" t="s">
        <v>1488</v>
      </c>
      <c r="C6653" s="140">
        <v>35975</v>
      </c>
      <c r="D6653" s="141">
        <v>1.48</v>
      </c>
      <c r="E6653" s="119">
        <v>1000</v>
      </c>
      <c r="F6653" s="119" t="s">
        <v>1489</v>
      </c>
      <c r="G6653" s="114">
        <f>IF([Data da Aprovação]&lt;&gt;"ESTATUTÁRIO",YEAR([Data da Aprovação]),"")</f>
        <v>1998</v>
      </c>
      <c r="H6653" s="106">
        <f>Tabela9[[#This Row],[Valor do Provento R$]]/Tabela9[[#This Row],[Provento por 1 ou 1000 Ações]]</f>
        <v>1.48E-3</v>
      </c>
    </row>
    <row r="6654" spans="1:8">
      <c r="A6654" s="118" t="s">
        <v>1689</v>
      </c>
      <c r="B6654" s="116" t="s">
        <v>1488</v>
      </c>
      <c r="C6654" s="138">
        <v>36157</v>
      </c>
      <c r="D6654" s="139">
        <v>1.601</v>
      </c>
      <c r="E6654" s="118">
        <v>1000</v>
      </c>
      <c r="F6654" s="118" t="s">
        <v>1489</v>
      </c>
      <c r="G6654" s="113">
        <f>IF([Data da Aprovação]&lt;&gt;"ESTATUTÁRIO",YEAR([Data da Aprovação]),"")</f>
        <v>1998</v>
      </c>
      <c r="H6654" s="106">
        <f>Tabela9[[#This Row],[Valor do Provento R$]]/Tabela9[[#This Row],[Provento por 1 ou 1000 Ações]]</f>
        <v>1.601E-3</v>
      </c>
    </row>
    <row r="6655" spans="1:8">
      <c r="A6655" s="119" t="s">
        <v>1689</v>
      </c>
      <c r="B6655" s="117" t="s">
        <v>1488</v>
      </c>
      <c r="C6655" s="140">
        <v>36363</v>
      </c>
      <c r="D6655" s="141">
        <v>2.15</v>
      </c>
      <c r="E6655" s="119">
        <v>1000</v>
      </c>
      <c r="F6655" s="119" t="s">
        <v>1489</v>
      </c>
      <c r="G6655" s="114">
        <f>IF([Data da Aprovação]&lt;&gt;"ESTATUTÁRIO",YEAR([Data da Aprovação]),"")</f>
        <v>1999</v>
      </c>
      <c r="H6655" s="106">
        <f>Tabela9[[#This Row],[Valor do Provento R$]]/Tabela9[[#This Row],[Provento por 1 ou 1000 Ações]]</f>
        <v>2.15E-3</v>
      </c>
    </row>
    <row r="6656" spans="1:8">
      <c r="A6656" s="118" t="s">
        <v>1689</v>
      </c>
      <c r="B6656" s="116" t="s">
        <v>1488</v>
      </c>
      <c r="C6656" s="138">
        <v>36521</v>
      </c>
      <c r="D6656" s="139">
        <v>2.71</v>
      </c>
      <c r="E6656" s="118">
        <v>1000</v>
      </c>
      <c r="F6656" s="118" t="s">
        <v>1489</v>
      </c>
      <c r="G6656" s="113">
        <f>IF([Data da Aprovação]&lt;&gt;"ESTATUTÁRIO",YEAR([Data da Aprovação]),"")</f>
        <v>1999</v>
      </c>
      <c r="H6656" s="106">
        <f>Tabela9[[#This Row],[Valor do Provento R$]]/Tabela9[[#This Row],[Provento por 1 ou 1000 Ações]]</f>
        <v>2.7100000000000002E-3</v>
      </c>
    </row>
    <row r="6657" spans="1:8">
      <c r="A6657" s="119" t="s">
        <v>1689</v>
      </c>
      <c r="B6657" s="117" t="s">
        <v>1488</v>
      </c>
      <c r="C6657" s="140">
        <v>36703</v>
      </c>
      <c r="D6657" s="141">
        <v>0.90200000000000002</v>
      </c>
      <c r="E6657" s="119">
        <v>1000</v>
      </c>
      <c r="F6657" s="119" t="s">
        <v>1489</v>
      </c>
      <c r="G6657" s="114">
        <f>IF([Data da Aprovação]&lt;&gt;"ESTATUTÁRIO",YEAR([Data da Aprovação]),"")</f>
        <v>2000</v>
      </c>
      <c r="H6657" s="106">
        <f>Tabela9[[#This Row],[Valor do Provento R$]]/Tabela9[[#This Row],[Provento por 1 ou 1000 Ações]]</f>
        <v>9.0200000000000002E-4</v>
      </c>
    </row>
    <row r="6658" spans="1:8">
      <c r="A6658" s="118" t="s">
        <v>1689</v>
      </c>
      <c r="B6658" s="116" t="s">
        <v>1488</v>
      </c>
      <c r="C6658" s="138">
        <v>36888</v>
      </c>
      <c r="D6658" s="139">
        <v>1.65</v>
      </c>
      <c r="E6658" s="118">
        <v>1000</v>
      </c>
      <c r="F6658" s="118" t="s">
        <v>1489</v>
      </c>
      <c r="G6658" s="113">
        <f>IF([Data da Aprovação]&lt;&gt;"ESTATUTÁRIO",YEAR([Data da Aprovação]),"")</f>
        <v>2000</v>
      </c>
      <c r="H6658" s="106">
        <f>Tabela9[[#This Row],[Valor do Provento R$]]/Tabela9[[#This Row],[Provento por 1 ou 1000 Ações]]</f>
        <v>1.65E-3</v>
      </c>
    </row>
    <row r="6659" spans="1:8">
      <c r="A6659" s="119" t="s">
        <v>1689</v>
      </c>
      <c r="B6659" s="117" t="s">
        <v>1488</v>
      </c>
      <c r="C6659" s="140">
        <v>37095</v>
      </c>
      <c r="D6659" s="141">
        <v>0.94699999999999995</v>
      </c>
      <c r="E6659" s="119">
        <v>1000</v>
      </c>
      <c r="F6659" s="119" t="s">
        <v>1489</v>
      </c>
      <c r="G6659" s="114">
        <f>IF([Data da Aprovação]&lt;&gt;"ESTATUTÁRIO",YEAR([Data da Aprovação]),"")</f>
        <v>2001</v>
      </c>
      <c r="H6659" s="106">
        <f>Tabela9[[#This Row],[Valor do Provento R$]]/Tabela9[[#This Row],[Provento por 1 ou 1000 Ações]]</f>
        <v>9.4699999999999993E-4</v>
      </c>
    </row>
    <row r="6660" spans="1:8">
      <c r="A6660" s="118" t="s">
        <v>1689</v>
      </c>
      <c r="B6660" s="116" t="s">
        <v>1488</v>
      </c>
      <c r="C6660" s="138">
        <v>37245</v>
      </c>
      <c r="D6660" s="139">
        <v>2.4900000000000002</v>
      </c>
      <c r="E6660" s="118">
        <v>1000</v>
      </c>
      <c r="F6660" s="118" t="s">
        <v>1489</v>
      </c>
      <c r="G6660" s="113">
        <f>IF([Data da Aprovação]&lt;&gt;"ESTATUTÁRIO",YEAR([Data da Aprovação]),"")</f>
        <v>2001</v>
      </c>
      <c r="H6660" s="106">
        <f>Tabela9[[#This Row],[Valor do Provento R$]]/Tabela9[[#This Row],[Provento por 1 ou 1000 Ações]]</f>
        <v>2.49E-3</v>
      </c>
    </row>
    <row r="6661" spans="1:8">
      <c r="A6661" s="119" t="s">
        <v>1689</v>
      </c>
      <c r="B6661" s="117" t="s">
        <v>1488</v>
      </c>
      <c r="C6661" s="140">
        <v>37376</v>
      </c>
      <c r="D6661" s="141">
        <v>2.0979999999999999</v>
      </c>
      <c r="E6661" s="119">
        <v>1000</v>
      </c>
      <c r="F6661" s="119" t="s">
        <v>1492</v>
      </c>
      <c r="G6661" s="114">
        <f>IF([Data da Aprovação]&lt;&gt;"ESTATUTÁRIO",YEAR([Data da Aprovação]),"")</f>
        <v>2002</v>
      </c>
      <c r="H6661" s="106">
        <f>Tabela9[[#This Row],[Valor do Provento R$]]/Tabela9[[#This Row],[Provento por 1 ou 1000 Ações]]</f>
        <v>2.098E-3</v>
      </c>
    </row>
    <row r="6662" spans="1:8">
      <c r="A6662" s="118" t="s">
        <v>1689</v>
      </c>
      <c r="B6662" s="116" t="s">
        <v>1488</v>
      </c>
      <c r="C6662" s="138">
        <v>37435</v>
      </c>
      <c r="D6662" s="139">
        <v>1.73</v>
      </c>
      <c r="E6662" s="118">
        <v>1000</v>
      </c>
      <c r="F6662" s="118" t="s">
        <v>1489</v>
      </c>
      <c r="G6662" s="113">
        <f>IF([Data da Aprovação]&lt;&gt;"ESTATUTÁRIO",YEAR([Data da Aprovação]),"")</f>
        <v>2002</v>
      </c>
      <c r="H6662" s="106">
        <f>Tabela9[[#This Row],[Valor do Provento R$]]/Tabela9[[#This Row],[Provento por 1 ou 1000 Ações]]</f>
        <v>1.73E-3</v>
      </c>
    </row>
    <row r="6663" spans="1:8">
      <c r="A6663" s="119" t="s">
        <v>1689</v>
      </c>
      <c r="B6663" s="117" t="s">
        <v>1488</v>
      </c>
      <c r="C6663" s="140">
        <v>37620</v>
      </c>
      <c r="D6663" s="141">
        <v>4.04</v>
      </c>
      <c r="E6663" s="119">
        <v>1000</v>
      </c>
      <c r="F6663" s="119" t="s">
        <v>1489</v>
      </c>
      <c r="G6663" s="114">
        <f>IF([Data da Aprovação]&lt;&gt;"ESTATUTÁRIO",YEAR([Data da Aprovação]),"")</f>
        <v>2002</v>
      </c>
      <c r="H6663" s="106">
        <f>Tabela9[[#This Row],[Valor do Provento R$]]/Tabela9[[#This Row],[Provento por 1 ou 1000 Ações]]</f>
        <v>4.0400000000000002E-3</v>
      </c>
    </row>
    <row r="6664" spans="1:8">
      <c r="A6664" s="118" t="s">
        <v>1689</v>
      </c>
      <c r="B6664" s="116" t="s">
        <v>1488</v>
      </c>
      <c r="C6664" s="138">
        <v>37620</v>
      </c>
      <c r="D6664" s="139">
        <v>0.96</v>
      </c>
      <c r="E6664" s="118">
        <v>1000</v>
      </c>
      <c r="F6664" s="118" t="s">
        <v>1492</v>
      </c>
      <c r="G6664" s="113">
        <f>IF([Data da Aprovação]&lt;&gt;"ESTATUTÁRIO",YEAR([Data da Aprovação]),"")</f>
        <v>2002</v>
      </c>
      <c r="H6664" s="106">
        <f>Tabela9[[#This Row],[Valor do Provento R$]]/Tabela9[[#This Row],[Provento por 1 ou 1000 Ações]]</f>
        <v>9.5999999999999992E-4</v>
      </c>
    </row>
    <row r="6665" spans="1:8">
      <c r="A6665" s="119" t="s">
        <v>1689</v>
      </c>
      <c r="B6665" s="117" t="s">
        <v>1488</v>
      </c>
      <c r="C6665" s="140">
        <v>37711</v>
      </c>
      <c r="D6665" s="141">
        <v>1.65</v>
      </c>
      <c r="E6665" s="119">
        <v>1000</v>
      </c>
      <c r="F6665" s="119" t="s">
        <v>1489</v>
      </c>
      <c r="G6665" s="114">
        <f>IF([Data da Aprovação]&lt;&gt;"ESTATUTÁRIO",YEAR([Data da Aprovação]),"")</f>
        <v>2003</v>
      </c>
      <c r="H6665" s="106">
        <f>Tabela9[[#This Row],[Valor do Provento R$]]/Tabela9[[#This Row],[Provento por 1 ou 1000 Ações]]</f>
        <v>1.65E-3</v>
      </c>
    </row>
    <row r="6666" spans="1:8">
      <c r="A6666" s="118" t="s">
        <v>1689</v>
      </c>
      <c r="B6666" s="116" t="s">
        <v>1488</v>
      </c>
      <c r="C6666" s="138">
        <v>37802</v>
      </c>
      <c r="D6666" s="139">
        <v>0.56000000000000005</v>
      </c>
      <c r="E6666" s="118">
        <v>1</v>
      </c>
      <c r="F6666" s="118" t="s">
        <v>1489</v>
      </c>
      <c r="G6666" s="113">
        <f>IF([Data da Aprovação]&lt;&gt;"ESTATUTÁRIO",YEAR([Data da Aprovação]),"")</f>
        <v>2003</v>
      </c>
      <c r="H6666" s="106">
        <f>Tabela9[[#This Row],[Valor do Provento R$]]/Tabela9[[#This Row],[Provento por 1 ou 1000 Ações]]</f>
        <v>0.56000000000000005</v>
      </c>
    </row>
    <row r="6667" spans="1:8">
      <c r="A6667" s="119" t="s">
        <v>1689</v>
      </c>
      <c r="B6667" s="117" t="s">
        <v>1488</v>
      </c>
      <c r="C6667" s="140">
        <v>37894</v>
      </c>
      <c r="D6667" s="141">
        <v>0.82</v>
      </c>
      <c r="E6667" s="119">
        <v>1</v>
      </c>
      <c r="F6667" s="119" t="s">
        <v>1489</v>
      </c>
      <c r="G6667" s="114">
        <f>IF([Data da Aprovação]&lt;&gt;"ESTATUTÁRIO",YEAR([Data da Aprovação]),"")</f>
        <v>2003</v>
      </c>
      <c r="H6667" s="106">
        <f>Tabela9[[#This Row],[Valor do Provento R$]]/Tabela9[[#This Row],[Provento por 1 ou 1000 Ações]]</f>
        <v>0.82</v>
      </c>
    </row>
    <row r="6668" spans="1:8">
      <c r="A6668" s="118" t="s">
        <v>1689</v>
      </c>
      <c r="B6668" s="116" t="s">
        <v>1488</v>
      </c>
      <c r="C6668" s="138">
        <v>37985</v>
      </c>
      <c r="D6668" s="139">
        <v>1.94</v>
      </c>
      <c r="E6668" s="118">
        <v>1</v>
      </c>
      <c r="F6668" s="118" t="s">
        <v>1489</v>
      </c>
      <c r="G6668" s="113">
        <f>IF([Data da Aprovação]&lt;&gt;"ESTATUTÁRIO",YEAR([Data da Aprovação]),"")</f>
        <v>2003</v>
      </c>
      <c r="H6668" s="106">
        <f>Tabela9[[#This Row],[Valor do Provento R$]]/Tabela9[[#This Row],[Provento por 1 ou 1000 Ações]]</f>
        <v>1.94</v>
      </c>
    </row>
    <row r="6669" spans="1:8">
      <c r="A6669" s="119" t="s">
        <v>1689</v>
      </c>
      <c r="B6669" s="117" t="s">
        <v>1488</v>
      </c>
      <c r="C6669" s="140">
        <v>38076</v>
      </c>
      <c r="D6669" s="141">
        <v>1.1000000000000001</v>
      </c>
      <c r="E6669" s="119">
        <v>1</v>
      </c>
      <c r="F6669" s="119" t="s">
        <v>1489</v>
      </c>
      <c r="G6669" s="114">
        <f>IF([Data da Aprovação]&lt;&gt;"ESTATUTÁRIO",YEAR([Data da Aprovação]),"")</f>
        <v>2004</v>
      </c>
      <c r="H6669" s="106">
        <f>Tabela9[[#This Row],[Valor do Provento R$]]/Tabela9[[#This Row],[Provento por 1 ou 1000 Ações]]</f>
        <v>1.1000000000000001</v>
      </c>
    </row>
    <row r="6670" spans="1:8">
      <c r="A6670" s="118" t="s">
        <v>1689</v>
      </c>
      <c r="B6670" s="116" t="s">
        <v>1488</v>
      </c>
      <c r="C6670" s="138">
        <v>38168</v>
      </c>
      <c r="D6670" s="139">
        <v>0.62</v>
      </c>
      <c r="E6670" s="118">
        <v>1</v>
      </c>
      <c r="F6670" s="118" t="s">
        <v>1489</v>
      </c>
      <c r="G6670" s="113">
        <f>IF([Data da Aprovação]&lt;&gt;"ESTATUTÁRIO",YEAR([Data da Aprovação]),"")</f>
        <v>2004</v>
      </c>
      <c r="H6670" s="106">
        <f>Tabela9[[#This Row],[Valor do Provento R$]]/Tabela9[[#This Row],[Provento por 1 ou 1000 Ações]]</f>
        <v>0.62</v>
      </c>
    </row>
    <row r="6671" spans="1:8">
      <c r="A6671" s="119" t="s">
        <v>1689</v>
      </c>
      <c r="B6671" s="117" t="s">
        <v>1488</v>
      </c>
      <c r="C6671" s="140">
        <v>38168</v>
      </c>
      <c r="D6671" s="141">
        <v>0.46</v>
      </c>
      <c r="E6671" s="119">
        <v>1</v>
      </c>
      <c r="F6671" s="119" t="s">
        <v>1492</v>
      </c>
      <c r="G6671" s="114">
        <f>IF([Data da Aprovação]&lt;&gt;"ESTATUTÁRIO",YEAR([Data da Aprovação]),"")</f>
        <v>2004</v>
      </c>
      <c r="H6671" s="106">
        <f>Tabela9[[#This Row],[Valor do Provento R$]]/Tabela9[[#This Row],[Provento por 1 ou 1000 Ações]]</f>
        <v>0.46</v>
      </c>
    </row>
    <row r="6672" spans="1:8">
      <c r="A6672" s="118" t="s">
        <v>1689</v>
      </c>
      <c r="B6672" s="116" t="s">
        <v>1488</v>
      </c>
      <c r="C6672" s="138">
        <v>38199</v>
      </c>
      <c r="D6672" s="139">
        <v>0.8</v>
      </c>
      <c r="E6672" s="118">
        <v>1</v>
      </c>
      <c r="F6672" s="118" t="s">
        <v>1489</v>
      </c>
      <c r="G6672" s="113">
        <f>IF([Data da Aprovação]&lt;&gt;"ESTATUTÁRIO",YEAR([Data da Aprovação]),"")</f>
        <v>2004</v>
      </c>
      <c r="H6672" s="106">
        <f>Tabela9[[#This Row],[Valor do Provento R$]]/Tabela9[[#This Row],[Provento por 1 ou 1000 Ações]]</f>
        <v>0.8</v>
      </c>
    </row>
    <row r="6673" spans="1:8">
      <c r="A6673" s="119" t="s">
        <v>1689</v>
      </c>
      <c r="B6673" s="117" t="s">
        <v>1488</v>
      </c>
      <c r="C6673" s="140">
        <v>38294</v>
      </c>
      <c r="D6673" s="141">
        <v>0.91</v>
      </c>
      <c r="E6673" s="119">
        <v>1</v>
      </c>
      <c r="F6673" s="119" t="s">
        <v>1492</v>
      </c>
      <c r="G6673" s="114">
        <f>IF([Data da Aprovação]&lt;&gt;"ESTATUTÁRIO",YEAR([Data da Aprovação]),"")</f>
        <v>2004</v>
      </c>
      <c r="H6673" s="106">
        <f>Tabela9[[#This Row],[Valor do Provento R$]]/Tabela9[[#This Row],[Provento por 1 ou 1000 Ações]]</f>
        <v>0.91</v>
      </c>
    </row>
    <row r="6674" spans="1:8">
      <c r="A6674" s="118" t="s">
        <v>1689</v>
      </c>
      <c r="B6674" s="116" t="s">
        <v>1488</v>
      </c>
      <c r="C6674" s="138">
        <v>38384</v>
      </c>
      <c r="D6674" s="139">
        <v>1.92</v>
      </c>
      <c r="E6674" s="118">
        <v>1</v>
      </c>
      <c r="F6674" s="118" t="s">
        <v>1492</v>
      </c>
      <c r="G6674" s="113">
        <f>IF([Data da Aprovação]&lt;&gt;"ESTATUTÁRIO",YEAR([Data da Aprovação]),"")</f>
        <v>2005</v>
      </c>
      <c r="H6674" s="106">
        <f>Tabela9[[#This Row],[Valor do Provento R$]]/Tabela9[[#This Row],[Provento por 1 ou 1000 Ações]]</f>
        <v>1.92</v>
      </c>
    </row>
    <row r="6675" spans="1:8">
      <c r="A6675" s="119" t="s">
        <v>1689</v>
      </c>
      <c r="B6675" s="117" t="s">
        <v>1488</v>
      </c>
      <c r="C6675" s="140">
        <v>38475</v>
      </c>
      <c r="D6675" s="141">
        <v>0.72</v>
      </c>
      <c r="E6675" s="119">
        <v>1</v>
      </c>
      <c r="F6675" s="119" t="s">
        <v>1492</v>
      </c>
      <c r="G6675" s="114">
        <f>IF([Data da Aprovação]&lt;&gt;"ESTATUTÁRIO",YEAR([Data da Aprovação]),"")</f>
        <v>2005</v>
      </c>
      <c r="H6675" s="106">
        <f>Tabela9[[#This Row],[Valor do Provento R$]]/Tabela9[[#This Row],[Provento por 1 ou 1000 Ações]]</f>
        <v>0.72</v>
      </c>
    </row>
    <row r="6676" spans="1:8">
      <c r="A6676" s="118" t="s">
        <v>1689</v>
      </c>
      <c r="B6676" s="116" t="s">
        <v>1488</v>
      </c>
      <c r="C6676" s="138">
        <v>38567</v>
      </c>
      <c r="D6676" s="139">
        <v>0.79</v>
      </c>
      <c r="E6676" s="118">
        <v>1</v>
      </c>
      <c r="F6676" s="118" t="s">
        <v>1492</v>
      </c>
      <c r="G6676" s="113">
        <f>IF([Data da Aprovação]&lt;&gt;"ESTATUTÁRIO",YEAR([Data da Aprovação]),"")</f>
        <v>2005</v>
      </c>
      <c r="H6676" s="106">
        <f>Tabela9[[#This Row],[Valor do Provento R$]]/Tabela9[[#This Row],[Provento por 1 ou 1000 Ações]]</f>
        <v>0.79</v>
      </c>
    </row>
    <row r="6677" spans="1:8">
      <c r="A6677" s="119" t="s">
        <v>1689</v>
      </c>
      <c r="B6677" s="117" t="s">
        <v>1488</v>
      </c>
      <c r="C6677" s="140">
        <v>38664</v>
      </c>
      <c r="D6677" s="141">
        <v>0.75</v>
      </c>
      <c r="E6677" s="119">
        <v>1</v>
      </c>
      <c r="F6677" s="119" t="s">
        <v>1492</v>
      </c>
      <c r="G6677" s="114">
        <f>IF([Data da Aprovação]&lt;&gt;"ESTATUTÁRIO",YEAR([Data da Aprovação]),"")</f>
        <v>2005</v>
      </c>
      <c r="H6677" s="106">
        <f>Tabela9[[#This Row],[Valor do Provento R$]]/Tabela9[[#This Row],[Provento por 1 ou 1000 Ações]]</f>
        <v>0.75</v>
      </c>
    </row>
    <row r="6678" spans="1:8">
      <c r="A6678" s="118" t="s">
        <v>1689</v>
      </c>
      <c r="B6678" s="116" t="s">
        <v>1488</v>
      </c>
      <c r="C6678" s="138">
        <v>38756</v>
      </c>
      <c r="D6678" s="139">
        <v>0.69</v>
      </c>
      <c r="E6678" s="118">
        <v>1</v>
      </c>
      <c r="F6678" s="118" t="s">
        <v>1492</v>
      </c>
      <c r="G6678" s="113">
        <f>IF([Data da Aprovação]&lt;&gt;"ESTATUTÁRIO",YEAR([Data da Aprovação]),"")</f>
        <v>2006</v>
      </c>
      <c r="H6678" s="106">
        <f>Tabela9[[#This Row],[Valor do Provento R$]]/Tabela9[[#This Row],[Provento por 1 ou 1000 Ações]]</f>
        <v>0.69</v>
      </c>
    </row>
    <row r="6679" spans="1:8">
      <c r="A6679" s="119" t="s">
        <v>1689</v>
      </c>
      <c r="B6679" s="117" t="s">
        <v>1488</v>
      </c>
      <c r="C6679" s="140">
        <v>38840</v>
      </c>
      <c r="D6679" s="141">
        <v>0.52</v>
      </c>
      <c r="E6679" s="119">
        <v>1</v>
      </c>
      <c r="F6679" s="119" t="s">
        <v>1489</v>
      </c>
      <c r="G6679" s="114">
        <f>IF([Data da Aprovação]&lt;&gt;"ESTATUTÁRIO",YEAR([Data da Aprovação]),"")</f>
        <v>2006</v>
      </c>
      <c r="H6679" s="106">
        <f>Tabela9[[#This Row],[Valor do Provento R$]]/Tabela9[[#This Row],[Provento por 1 ou 1000 Ações]]</f>
        <v>0.52</v>
      </c>
    </row>
    <row r="6680" spans="1:8">
      <c r="A6680" s="118" t="s">
        <v>1689</v>
      </c>
      <c r="B6680" s="116" t="s">
        <v>1488</v>
      </c>
      <c r="C6680" s="138">
        <v>38931</v>
      </c>
      <c r="D6680" s="139">
        <v>0.54</v>
      </c>
      <c r="E6680" s="118">
        <v>1</v>
      </c>
      <c r="F6680" s="118" t="s">
        <v>1492</v>
      </c>
      <c r="G6680" s="113">
        <f>IF([Data da Aprovação]&lt;&gt;"ESTATUTÁRIO",YEAR([Data da Aprovação]),"")</f>
        <v>2006</v>
      </c>
      <c r="H6680" s="106">
        <f>Tabela9[[#This Row],[Valor do Provento R$]]/Tabela9[[#This Row],[Provento por 1 ou 1000 Ações]]</f>
        <v>0.54</v>
      </c>
    </row>
    <row r="6681" spans="1:8">
      <c r="A6681" s="119" t="s">
        <v>1689</v>
      </c>
      <c r="B6681" s="117" t="s">
        <v>1488</v>
      </c>
      <c r="C6681" s="140">
        <v>39028</v>
      </c>
      <c r="D6681" s="141">
        <v>0.6</v>
      </c>
      <c r="E6681" s="119">
        <v>1</v>
      </c>
      <c r="F6681" s="119" t="s">
        <v>1489</v>
      </c>
      <c r="G6681" s="114">
        <f>IF([Data da Aprovação]&lt;&gt;"ESTATUTÁRIO",YEAR([Data da Aprovação]),"")</f>
        <v>2006</v>
      </c>
      <c r="H6681" s="106">
        <f>Tabela9[[#This Row],[Valor do Provento R$]]/Tabela9[[#This Row],[Provento por 1 ou 1000 Ações]]</f>
        <v>0.6</v>
      </c>
    </row>
    <row r="6682" spans="1:8">
      <c r="A6682" s="118" t="s">
        <v>1689</v>
      </c>
      <c r="B6682" s="116" t="s">
        <v>1488</v>
      </c>
      <c r="C6682" s="138">
        <v>39120</v>
      </c>
      <c r="D6682" s="139">
        <v>0.6</v>
      </c>
      <c r="E6682" s="118">
        <v>1</v>
      </c>
      <c r="F6682" s="118" t="s">
        <v>1492</v>
      </c>
      <c r="G6682" s="113">
        <f>IF([Data da Aprovação]&lt;&gt;"ESTATUTÁRIO",YEAR([Data da Aprovação]),"")</f>
        <v>2007</v>
      </c>
      <c r="H6682" s="106">
        <f>Tabela9[[#This Row],[Valor do Provento R$]]/Tabela9[[#This Row],[Provento por 1 ou 1000 Ações]]</f>
        <v>0.6</v>
      </c>
    </row>
    <row r="6683" spans="1:8">
      <c r="A6683" s="119" t="s">
        <v>1689</v>
      </c>
      <c r="B6683" s="117" t="s">
        <v>1488</v>
      </c>
      <c r="C6683" s="140">
        <v>39205</v>
      </c>
      <c r="D6683" s="141">
        <v>0.56000000000000005</v>
      </c>
      <c r="E6683" s="119">
        <v>1</v>
      </c>
      <c r="F6683" s="119" t="s">
        <v>1489</v>
      </c>
      <c r="G6683" s="114">
        <f>IF([Data da Aprovação]&lt;&gt;"ESTATUTÁRIO",YEAR([Data da Aprovação]),"")</f>
        <v>2007</v>
      </c>
      <c r="H6683" s="106">
        <f>Tabela9[[#This Row],[Valor do Provento R$]]/Tabela9[[#This Row],[Provento por 1 ou 1000 Ações]]</f>
        <v>0.56000000000000005</v>
      </c>
    </row>
    <row r="6684" spans="1:8">
      <c r="A6684" s="118" t="s">
        <v>1689</v>
      </c>
      <c r="B6684" s="116" t="s">
        <v>1488</v>
      </c>
      <c r="C6684" s="138">
        <v>39302</v>
      </c>
      <c r="D6684" s="139">
        <v>0.49</v>
      </c>
      <c r="E6684" s="118">
        <v>1</v>
      </c>
      <c r="F6684" s="118" t="s">
        <v>1492</v>
      </c>
      <c r="G6684" s="113">
        <f>IF([Data da Aprovação]&lt;&gt;"ESTATUTÁRIO",YEAR([Data da Aprovação]),"")</f>
        <v>2007</v>
      </c>
      <c r="H6684" s="106">
        <f>Tabela9[[#This Row],[Valor do Provento R$]]/Tabela9[[#This Row],[Provento por 1 ou 1000 Ações]]</f>
        <v>0.49</v>
      </c>
    </row>
    <row r="6685" spans="1:8">
      <c r="A6685" s="119" t="s">
        <v>1689</v>
      </c>
      <c r="B6685" s="117" t="s">
        <v>1488</v>
      </c>
      <c r="C6685" s="140">
        <v>39393</v>
      </c>
      <c r="D6685" s="141">
        <v>0.56000000000000005</v>
      </c>
      <c r="E6685" s="119">
        <v>1</v>
      </c>
      <c r="F6685" s="119" t="s">
        <v>1489</v>
      </c>
      <c r="G6685" s="114">
        <f>IF([Data da Aprovação]&lt;&gt;"ESTATUTÁRIO",YEAR([Data da Aprovação]),"")</f>
        <v>2007</v>
      </c>
      <c r="H6685" s="106">
        <f>Tabela9[[#This Row],[Valor do Provento R$]]/Tabela9[[#This Row],[Provento por 1 ou 1000 Ações]]</f>
        <v>0.56000000000000005</v>
      </c>
    </row>
    <row r="6686" spans="1:8">
      <c r="A6686" s="118" t="s">
        <v>1689</v>
      </c>
      <c r="B6686" s="116" t="s">
        <v>1488</v>
      </c>
      <c r="C6686" s="138">
        <v>39491</v>
      </c>
      <c r="D6686" s="139">
        <v>0.49</v>
      </c>
      <c r="E6686" s="118">
        <v>1</v>
      </c>
      <c r="F6686" s="118" t="s">
        <v>1492</v>
      </c>
      <c r="G6686" s="113">
        <f>IF([Data da Aprovação]&lt;&gt;"ESTATUTÁRIO",YEAR([Data da Aprovação]),"")</f>
        <v>2008</v>
      </c>
      <c r="H6686" s="106">
        <f>Tabela9[[#This Row],[Valor do Provento R$]]/Tabela9[[#This Row],[Provento por 1 ou 1000 Ações]]</f>
        <v>0.49</v>
      </c>
    </row>
    <row r="6687" spans="1:8">
      <c r="A6687" s="119" t="s">
        <v>1689</v>
      </c>
      <c r="B6687" s="117" t="s">
        <v>1488</v>
      </c>
      <c r="C6687" s="140">
        <v>39580</v>
      </c>
      <c r="D6687" s="141">
        <v>0.64</v>
      </c>
      <c r="E6687" s="119">
        <v>1</v>
      </c>
      <c r="F6687" s="119" t="s">
        <v>1489</v>
      </c>
      <c r="G6687" s="114">
        <f>IF([Data da Aprovação]&lt;&gt;"ESTATUTÁRIO",YEAR([Data da Aprovação]),"")</f>
        <v>2008</v>
      </c>
      <c r="H6687" s="106">
        <f>Tabela9[[#This Row],[Valor do Provento R$]]/Tabela9[[#This Row],[Provento por 1 ou 1000 Ações]]</f>
        <v>0.64</v>
      </c>
    </row>
    <row r="6688" spans="1:8">
      <c r="A6688" s="118" t="s">
        <v>1689</v>
      </c>
      <c r="B6688" s="116" t="s">
        <v>1488</v>
      </c>
      <c r="C6688" s="138">
        <v>39666</v>
      </c>
      <c r="D6688" s="139">
        <v>0.6</v>
      </c>
      <c r="E6688" s="118">
        <v>1</v>
      </c>
      <c r="F6688" s="118" t="s">
        <v>1492</v>
      </c>
      <c r="G6688" s="113">
        <f>IF([Data da Aprovação]&lt;&gt;"ESTATUTÁRIO",YEAR([Data da Aprovação]),"")</f>
        <v>2008</v>
      </c>
      <c r="H6688" s="106">
        <f>Tabela9[[#This Row],[Valor do Provento R$]]/Tabela9[[#This Row],[Provento por 1 ou 1000 Ações]]</f>
        <v>0.6</v>
      </c>
    </row>
    <row r="6689" spans="1:8">
      <c r="A6689" s="119" t="s">
        <v>1689</v>
      </c>
      <c r="B6689" s="117" t="s">
        <v>1488</v>
      </c>
      <c r="C6689" s="140">
        <v>39757</v>
      </c>
      <c r="D6689" s="141">
        <v>0.26</v>
      </c>
      <c r="E6689" s="119">
        <v>1</v>
      </c>
      <c r="F6689" s="119" t="s">
        <v>1492</v>
      </c>
      <c r="G6689" s="114">
        <f>IF([Data da Aprovação]&lt;&gt;"ESTATUTÁRIO",YEAR([Data da Aprovação]),"")</f>
        <v>2008</v>
      </c>
      <c r="H6689" s="106">
        <f>Tabela9[[#This Row],[Valor do Provento R$]]/Tabela9[[#This Row],[Provento por 1 ou 1000 Ações]]</f>
        <v>0.26</v>
      </c>
    </row>
    <row r="6690" spans="1:8">
      <c r="A6690" s="118" t="s">
        <v>1689</v>
      </c>
      <c r="B6690" s="116" t="s">
        <v>1488</v>
      </c>
      <c r="C6690" s="138">
        <v>39863</v>
      </c>
      <c r="D6690" s="139">
        <v>0.1</v>
      </c>
      <c r="E6690" s="118">
        <v>1</v>
      </c>
      <c r="F6690" s="118" t="s">
        <v>1492</v>
      </c>
      <c r="G6690" s="113">
        <f>IF([Data da Aprovação]&lt;&gt;"ESTATUTÁRIO",YEAR([Data da Aprovação]),"")</f>
        <v>2009</v>
      </c>
      <c r="H6690" s="106">
        <f>Tabela9[[#This Row],[Valor do Provento R$]]/Tabela9[[#This Row],[Provento por 1 ou 1000 Ações]]</f>
        <v>0.1</v>
      </c>
    </row>
    <row r="6691" spans="1:8">
      <c r="A6691" s="119" t="s">
        <v>1689</v>
      </c>
      <c r="B6691" s="117" t="s">
        <v>1488</v>
      </c>
      <c r="C6691" s="140">
        <v>40122</v>
      </c>
      <c r="D6691" s="141">
        <v>0.16500000000000001</v>
      </c>
      <c r="E6691" s="119">
        <v>1</v>
      </c>
      <c r="F6691" s="119" t="s">
        <v>1489</v>
      </c>
      <c r="G6691" s="114">
        <f>IF([Data da Aprovação]&lt;&gt;"ESTATUTÁRIO",YEAR([Data da Aprovação]),"")</f>
        <v>2009</v>
      </c>
      <c r="H6691" s="106">
        <f>Tabela9[[#This Row],[Valor do Provento R$]]/Tabela9[[#This Row],[Provento por 1 ou 1000 Ações]]</f>
        <v>0.16500000000000001</v>
      </c>
    </row>
    <row r="6692" spans="1:8">
      <c r="A6692" s="118" t="s">
        <v>1689</v>
      </c>
      <c r="B6692" s="116" t="s">
        <v>1488</v>
      </c>
      <c r="C6692" s="138">
        <v>40170</v>
      </c>
      <c r="D6692" s="139">
        <v>0.26</v>
      </c>
      <c r="E6692" s="118">
        <v>1</v>
      </c>
      <c r="F6692" s="118" t="s">
        <v>1489</v>
      </c>
      <c r="G6692" s="113">
        <f>IF([Data da Aprovação]&lt;&gt;"ESTATUTÁRIO",YEAR([Data da Aprovação]),"")</f>
        <v>2009</v>
      </c>
      <c r="H6692" s="106">
        <f>Tabela9[[#This Row],[Valor do Provento R$]]/Tabela9[[#This Row],[Provento por 1 ou 1000 Ações]]</f>
        <v>0.26</v>
      </c>
    </row>
    <row r="6693" spans="1:8">
      <c r="A6693" s="119" t="s">
        <v>1689</v>
      </c>
      <c r="B6693" s="117" t="s">
        <v>1488</v>
      </c>
      <c r="C6693" s="140">
        <v>40304</v>
      </c>
      <c r="D6693" s="141">
        <v>0.16</v>
      </c>
      <c r="E6693" s="119">
        <v>1</v>
      </c>
      <c r="F6693" s="119" t="s">
        <v>1489</v>
      </c>
      <c r="G6693" s="114">
        <f>IF([Data da Aprovação]&lt;&gt;"ESTATUTÁRIO",YEAR([Data da Aprovação]),"")</f>
        <v>2010</v>
      </c>
      <c r="H6693" s="106">
        <f>Tabela9[[#This Row],[Valor do Provento R$]]/Tabela9[[#This Row],[Provento por 1 ou 1000 Ações]]</f>
        <v>0.16</v>
      </c>
    </row>
    <row r="6694" spans="1:8">
      <c r="A6694" s="118" t="s">
        <v>1689</v>
      </c>
      <c r="B6694" s="116" t="s">
        <v>1488</v>
      </c>
      <c r="C6694" s="138">
        <v>40395</v>
      </c>
      <c r="D6694" s="139">
        <v>0.22</v>
      </c>
      <c r="E6694" s="118">
        <v>1</v>
      </c>
      <c r="F6694" s="118" t="s">
        <v>1492</v>
      </c>
      <c r="G6694" s="113">
        <f>IF([Data da Aprovação]&lt;&gt;"ESTATUTÁRIO",YEAR([Data da Aprovação]),"")</f>
        <v>2010</v>
      </c>
      <c r="H6694" s="106">
        <f>Tabela9[[#This Row],[Valor do Provento R$]]/Tabela9[[#This Row],[Provento por 1 ou 1000 Ações]]</f>
        <v>0.22</v>
      </c>
    </row>
    <row r="6695" spans="1:8">
      <c r="A6695" s="119" t="s">
        <v>1689</v>
      </c>
      <c r="B6695" s="117" t="s">
        <v>1488</v>
      </c>
      <c r="C6695" s="140">
        <v>40487</v>
      </c>
      <c r="D6695" s="141">
        <v>0.18</v>
      </c>
      <c r="E6695" s="119">
        <v>1</v>
      </c>
      <c r="F6695" s="119" t="s">
        <v>1489</v>
      </c>
      <c r="G6695" s="114">
        <f>IF([Data da Aprovação]&lt;&gt;"ESTATUTÁRIO",YEAR([Data da Aprovação]),"")</f>
        <v>2010</v>
      </c>
      <c r="H6695" s="106">
        <f>Tabela9[[#This Row],[Valor do Provento R$]]/Tabela9[[#This Row],[Provento por 1 ou 1000 Ações]]</f>
        <v>0.18</v>
      </c>
    </row>
    <row r="6696" spans="1:8">
      <c r="A6696" s="118" t="s">
        <v>1689</v>
      </c>
      <c r="B6696" s="116" t="s">
        <v>1488</v>
      </c>
      <c r="C6696" s="138">
        <v>40605</v>
      </c>
      <c r="D6696" s="139">
        <v>0.09</v>
      </c>
      <c r="E6696" s="118">
        <v>1</v>
      </c>
      <c r="F6696" s="118" t="s">
        <v>1492</v>
      </c>
      <c r="G6696" s="113">
        <f>IF([Data da Aprovação]&lt;&gt;"ESTATUTÁRIO",YEAR([Data da Aprovação]),"")</f>
        <v>2011</v>
      </c>
      <c r="H6696" s="106">
        <f>Tabela9[[#This Row],[Valor do Provento R$]]/Tabela9[[#This Row],[Provento por 1 ou 1000 Ações]]</f>
        <v>0.09</v>
      </c>
    </row>
    <row r="6697" spans="1:8">
      <c r="A6697" s="119" t="s">
        <v>1689</v>
      </c>
      <c r="B6697" s="117" t="s">
        <v>1488</v>
      </c>
      <c r="C6697" s="140">
        <v>40668</v>
      </c>
      <c r="D6697" s="141">
        <v>0.1</v>
      </c>
      <c r="E6697" s="119">
        <v>1</v>
      </c>
      <c r="F6697" s="119" t="s">
        <v>1492</v>
      </c>
      <c r="G6697" s="114">
        <f>IF([Data da Aprovação]&lt;&gt;"ESTATUTÁRIO",YEAR([Data da Aprovação]),"")</f>
        <v>2011</v>
      </c>
      <c r="H6697" s="106">
        <f>Tabela9[[#This Row],[Valor do Provento R$]]/Tabela9[[#This Row],[Provento por 1 ou 1000 Ações]]</f>
        <v>0.1</v>
      </c>
    </row>
    <row r="6698" spans="1:8">
      <c r="A6698" s="118" t="s">
        <v>1689</v>
      </c>
      <c r="B6698" s="116" t="s">
        <v>1488</v>
      </c>
      <c r="C6698" s="138">
        <v>40759</v>
      </c>
      <c r="D6698" s="139">
        <v>0.15</v>
      </c>
      <c r="E6698" s="118">
        <v>1</v>
      </c>
      <c r="F6698" s="118" t="s">
        <v>1489</v>
      </c>
      <c r="G6698" s="113">
        <f>IF([Data da Aprovação]&lt;&gt;"ESTATUTÁRIO",YEAR([Data da Aprovação]),"")</f>
        <v>2011</v>
      </c>
      <c r="H6698" s="106">
        <f>Tabela9[[#This Row],[Valor do Provento R$]]/Tabela9[[#This Row],[Provento por 1 ou 1000 Ações]]</f>
        <v>0.15</v>
      </c>
    </row>
    <row r="6699" spans="1:8">
      <c r="A6699" s="119" t="s">
        <v>1689</v>
      </c>
      <c r="B6699" s="117" t="s">
        <v>1488</v>
      </c>
      <c r="C6699" s="140">
        <v>40857</v>
      </c>
      <c r="D6699" s="141">
        <v>0.19</v>
      </c>
      <c r="E6699" s="119">
        <v>1</v>
      </c>
      <c r="F6699" s="119" t="s">
        <v>1492</v>
      </c>
      <c r="G6699" s="114">
        <f>IF([Data da Aprovação]&lt;&gt;"ESTATUTÁRIO",YEAR([Data da Aprovação]),"")</f>
        <v>2011</v>
      </c>
      <c r="H6699" s="106">
        <f>Tabela9[[#This Row],[Valor do Provento R$]]/Tabela9[[#This Row],[Provento por 1 ou 1000 Ações]]</f>
        <v>0.19</v>
      </c>
    </row>
    <row r="6700" spans="1:8">
      <c r="A6700" s="118" t="s">
        <v>1689</v>
      </c>
      <c r="B6700" s="116" t="s">
        <v>1488</v>
      </c>
      <c r="C6700" s="138">
        <v>40954</v>
      </c>
      <c r="D6700" s="139">
        <v>0.11</v>
      </c>
      <c r="E6700" s="118">
        <v>1</v>
      </c>
      <c r="F6700" s="118" t="s">
        <v>1492</v>
      </c>
      <c r="G6700" s="113">
        <f>IF([Data da Aprovação]&lt;&gt;"ESTATUTÁRIO",YEAR([Data da Aprovação]),"")</f>
        <v>2012</v>
      </c>
      <c r="H6700" s="106">
        <f>Tabela9[[#This Row],[Valor do Provento R$]]/Tabela9[[#This Row],[Provento por 1 ou 1000 Ações]]</f>
        <v>0.11</v>
      </c>
    </row>
    <row r="6701" spans="1:8">
      <c r="A6701" s="119" t="s">
        <v>1689</v>
      </c>
      <c r="B6701" s="117" t="s">
        <v>1488</v>
      </c>
      <c r="C6701" s="140">
        <v>41031</v>
      </c>
      <c r="D6701" s="141">
        <v>0.08</v>
      </c>
      <c r="E6701" s="119">
        <v>1</v>
      </c>
      <c r="F6701" s="119" t="s">
        <v>1492</v>
      </c>
      <c r="G6701" s="114">
        <f>IF([Data da Aprovação]&lt;&gt;"ESTATUTÁRIO",YEAR([Data da Aprovação]),"")</f>
        <v>2012</v>
      </c>
      <c r="H6701" s="106">
        <f>Tabela9[[#This Row],[Valor do Provento R$]]/Tabela9[[#This Row],[Provento por 1 ou 1000 Ações]]</f>
        <v>0.08</v>
      </c>
    </row>
    <row r="6702" spans="1:8">
      <c r="A6702" s="118" t="s">
        <v>1689</v>
      </c>
      <c r="B6702" s="116" t="s">
        <v>1488</v>
      </c>
      <c r="C6702" s="138">
        <v>41123</v>
      </c>
      <c r="D6702" s="139">
        <v>0.13</v>
      </c>
      <c r="E6702" s="118">
        <v>1</v>
      </c>
      <c r="F6702" s="118" t="s">
        <v>1492</v>
      </c>
      <c r="G6702" s="113">
        <f>IF([Data da Aprovação]&lt;&gt;"ESTATUTÁRIO",YEAR([Data da Aprovação]),"")</f>
        <v>2012</v>
      </c>
      <c r="H6702" s="106">
        <f>Tabela9[[#This Row],[Valor do Provento R$]]/Tabela9[[#This Row],[Provento por 1 ou 1000 Ações]]</f>
        <v>0.13</v>
      </c>
    </row>
    <row r="6703" spans="1:8">
      <c r="A6703" s="119" t="s">
        <v>1689</v>
      </c>
      <c r="B6703" s="117" t="s">
        <v>1488</v>
      </c>
      <c r="C6703" s="140">
        <v>41214</v>
      </c>
      <c r="D6703" s="141">
        <v>0.09</v>
      </c>
      <c r="E6703" s="119">
        <v>1</v>
      </c>
      <c r="F6703" s="119" t="s">
        <v>1489</v>
      </c>
      <c r="G6703" s="114">
        <f>IF([Data da Aprovação]&lt;&gt;"ESTATUTÁRIO",YEAR([Data da Aprovação]),"")</f>
        <v>2012</v>
      </c>
      <c r="H6703" s="106">
        <f>Tabela9[[#This Row],[Valor do Provento R$]]/Tabela9[[#This Row],[Provento por 1 ou 1000 Ações]]</f>
        <v>0.09</v>
      </c>
    </row>
    <row r="6704" spans="1:8">
      <c r="A6704" s="118" t="s">
        <v>1689</v>
      </c>
      <c r="B6704" s="116" t="s">
        <v>1488</v>
      </c>
      <c r="C6704" s="138">
        <v>41326</v>
      </c>
      <c r="D6704" s="139">
        <v>0.02</v>
      </c>
      <c r="E6704" s="118">
        <v>1</v>
      </c>
      <c r="F6704" s="118" t="s">
        <v>1492</v>
      </c>
      <c r="G6704" s="113">
        <f>IF([Data da Aprovação]&lt;&gt;"ESTATUTÁRIO",YEAR([Data da Aprovação]),"")</f>
        <v>2013</v>
      </c>
      <c r="H6704" s="106">
        <f>Tabela9[[#This Row],[Valor do Provento R$]]/Tabela9[[#This Row],[Provento por 1 ou 1000 Ações]]</f>
        <v>0.02</v>
      </c>
    </row>
    <row r="6705" spans="1:8">
      <c r="A6705" s="119" t="s">
        <v>1689</v>
      </c>
      <c r="B6705" s="117" t="s">
        <v>1488</v>
      </c>
      <c r="C6705" s="140">
        <v>41401</v>
      </c>
      <c r="D6705" s="141">
        <v>0.02</v>
      </c>
      <c r="E6705" s="119">
        <v>1</v>
      </c>
      <c r="F6705" s="119" t="s">
        <v>1492</v>
      </c>
      <c r="G6705" s="114">
        <f>IF([Data da Aprovação]&lt;&gt;"ESTATUTÁRIO",YEAR([Data da Aprovação]),"")</f>
        <v>2013</v>
      </c>
      <c r="H6705" s="106">
        <f>Tabela9[[#This Row],[Valor do Provento R$]]/Tabela9[[#This Row],[Provento por 1 ou 1000 Ações]]</f>
        <v>0.02</v>
      </c>
    </row>
    <row r="6706" spans="1:8">
      <c r="A6706" s="118" t="s">
        <v>1689</v>
      </c>
      <c r="B6706" s="116" t="s">
        <v>1488</v>
      </c>
      <c r="C6706" s="138">
        <v>41487</v>
      </c>
      <c r="D6706" s="139">
        <v>0.11</v>
      </c>
      <c r="E6706" s="118">
        <v>1</v>
      </c>
      <c r="F6706" s="118" t="s">
        <v>1489</v>
      </c>
      <c r="G6706" s="113">
        <f>IF([Data da Aprovação]&lt;&gt;"ESTATUTÁRIO",YEAR([Data da Aprovação]),"")</f>
        <v>2013</v>
      </c>
      <c r="H6706" s="106">
        <f>Tabela9[[#This Row],[Valor do Provento R$]]/Tabela9[[#This Row],[Provento por 1 ou 1000 Ações]]</f>
        <v>0.11</v>
      </c>
    </row>
    <row r="6707" spans="1:8">
      <c r="A6707" s="119" t="s">
        <v>1689</v>
      </c>
      <c r="B6707" s="117" t="s">
        <v>1488</v>
      </c>
      <c r="C6707" s="140">
        <v>41578</v>
      </c>
      <c r="D6707" s="141">
        <v>0.16</v>
      </c>
      <c r="E6707" s="119">
        <v>1</v>
      </c>
      <c r="F6707" s="119" t="s">
        <v>1489</v>
      </c>
      <c r="G6707" s="114">
        <f>IF([Data da Aprovação]&lt;&gt;"ESTATUTÁRIO",YEAR([Data da Aprovação]),"")</f>
        <v>2013</v>
      </c>
      <c r="H6707" s="106">
        <f>Tabela9[[#This Row],[Valor do Provento R$]]/Tabela9[[#This Row],[Provento por 1 ou 1000 Ações]]</f>
        <v>0.16</v>
      </c>
    </row>
    <row r="6708" spans="1:8">
      <c r="A6708" s="118" t="s">
        <v>1689</v>
      </c>
      <c r="B6708" s="116" t="s">
        <v>1490</v>
      </c>
      <c r="C6708" s="138">
        <v>35109</v>
      </c>
      <c r="D6708" s="139">
        <v>1.51</v>
      </c>
      <c r="E6708" s="118">
        <v>1000</v>
      </c>
      <c r="F6708" s="118" t="s">
        <v>1492</v>
      </c>
      <c r="G6708" s="113">
        <f>IF([Data da Aprovação]&lt;&gt;"ESTATUTÁRIO",YEAR([Data da Aprovação]),"")</f>
        <v>1996</v>
      </c>
      <c r="H6708" s="106">
        <f>Tabela9[[#This Row],[Valor do Provento R$]]/Tabela9[[#This Row],[Provento por 1 ou 1000 Ações]]</f>
        <v>1.5100000000000001E-3</v>
      </c>
    </row>
    <row r="6709" spans="1:8">
      <c r="A6709" s="119" t="s">
        <v>1689</v>
      </c>
      <c r="B6709" s="117" t="s">
        <v>1490</v>
      </c>
      <c r="C6709" s="140">
        <v>35282</v>
      </c>
      <c r="D6709" s="141">
        <v>0.42</v>
      </c>
      <c r="E6709" s="119">
        <v>1000</v>
      </c>
      <c r="F6709" s="119" t="s">
        <v>1492</v>
      </c>
      <c r="G6709" s="114">
        <f>IF([Data da Aprovação]&lt;&gt;"ESTATUTÁRIO",YEAR([Data da Aprovação]),"")</f>
        <v>1996</v>
      </c>
      <c r="H6709" s="106">
        <f>Tabela9[[#This Row],[Valor do Provento R$]]/Tabela9[[#This Row],[Provento por 1 ou 1000 Ações]]</f>
        <v>4.1999999999999996E-4</v>
      </c>
    </row>
    <row r="6710" spans="1:8">
      <c r="A6710" s="118" t="s">
        <v>1689</v>
      </c>
      <c r="B6710" s="116" t="s">
        <v>1490</v>
      </c>
      <c r="C6710" s="138">
        <v>35486</v>
      </c>
      <c r="D6710" s="139">
        <v>1.18</v>
      </c>
      <c r="E6710" s="118">
        <v>1000</v>
      </c>
      <c r="F6710" s="118" t="s">
        <v>1492</v>
      </c>
      <c r="G6710" s="113">
        <f>IF([Data da Aprovação]&lt;&gt;"ESTATUTÁRIO",YEAR([Data da Aprovação]),"")</f>
        <v>1997</v>
      </c>
      <c r="H6710" s="106">
        <f>Tabela9[[#This Row],[Valor do Provento R$]]/Tabela9[[#This Row],[Provento por 1 ou 1000 Ações]]</f>
        <v>1.1799999999999998E-3</v>
      </c>
    </row>
    <row r="6711" spans="1:8">
      <c r="A6711" s="119" t="s">
        <v>1689</v>
      </c>
      <c r="B6711" s="117" t="s">
        <v>1490</v>
      </c>
      <c r="C6711" s="140">
        <v>35648</v>
      </c>
      <c r="D6711" s="141">
        <v>1.111</v>
      </c>
      <c r="E6711" s="119">
        <v>1000</v>
      </c>
      <c r="F6711" s="119" t="s">
        <v>1492</v>
      </c>
      <c r="G6711" s="114">
        <f>IF([Data da Aprovação]&lt;&gt;"ESTATUTÁRIO",YEAR([Data da Aprovação]),"")</f>
        <v>1997</v>
      </c>
      <c r="H6711" s="106">
        <f>Tabela9[[#This Row],[Valor do Provento R$]]/Tabela9[[#This Row],[Provento por 1 ou 1000 Ações]]</f>
        <v>1.111E-3</v>
      </c>
    </row>
    <row r="6712" spans="1:8">
      <c r="A6712" s="118" t="s">
        <v>1689</v>
      </c>
      <c r="B6712" s="116" t="s">
        <v>1490</v>
      </c>
      <c r="C6712" s="138">
        <v>35795</v>
      </c>
      <c r="D6712" s="139">
        <v>1.2276</v>
      </c>
      <c r="E6712" s="118">
        <v>1000</v>
      </c>
      <c r="F6712" s="118" t="s">
        <v>1489</v>
      </c>
      <c r="G6712" s="113">
        <f>IF([Data da Aprovação]&lt;&gt;"ESTATUTÁRIO",YEAR([Data da Aprovação]),"")</f>
        <v>1997</v>
      </c>
      <c r="H6712" s="106">
        <f>Tabela9[[#This Row],[Valor do Provento R$]]/Tabela9[[#This Row],[Provento por 1 ou 1000 Ações]]</f>
        <v>1.2276000000000001E-3</v>
      </c>
    </row>
    <row r="6713" spans="1:8">
      <c r="A6713" s="119" t="s">
        <v>1689</v>
      </c>
      <c r="B6713" s="117" t="s">
        <v>1490</v>
      </c>
      <c r="C6713" s="140">
        <v>35975</v>
      </c>
      <c r="D6713" s="141">
        <v>1.6279999999999999</v>
      </c>
      <c r="E6713" s="119">
        <v>1000</v>
      </c>
      <c r="F6713" s="119" t="s">
        <v>1489</v>
      </c>
      <c r="G6713" s="114">
        <f>IF([Data da Aprovação]&lt;&gt;"ESTATUTÁRIO",YEAR([Data da Aprovação]),"")</f>
        <v>1998</v>
      </c>
      <c r="H6713" s="106">
        <f>Tabela9[[#This Row],[Valor do Provento R$]]/Tabela9[[#This Row],[Provento por 1 ou 1000 Ações]]</f>
        <v>1.6279999999999999E-3</v>
      </c>
    </row>
    <row r="6714" spans="1:8">
      <c r="A6714" s="118" t="s">
        <v>1689</v>
      </c>
      <c r="B6714" s="116" t="s">
        <v>1490</v>
      </c>
      <c r="C6714" s="138">
        <v>36157</v>
      </c>
      <c r="D6714" s="139">
        <v>1.7611000000000001</v>
      </c>
      <c r="E6714" s="118">
        <v>1000</v>
      </c>
      <c r="F6714" s="118" t="s">
        <v>1489</v>
      </c>
      <c r="G6714" s="113">
        <f>IF([Data da Aprovação]&lt;&gt;"ESTATUTÁRIO",YEAR([Data da Aprovação]),"")</f>
        <v>1998</v>
      </c>
      <c r="H6714" s="106">
        <f>Tabela9[[#This Row],[Valor do Provento R$]]/Tabela9[[#This Row],[Provento por 1 ou 1000 Ações]]</f>
        <v>1.7611E-3</v>
      </c>
    </row>
    <row r="6715" spans="1:8">
      <c r="A6715" s="119" t="s">
        <v>1689</v>
      </c>
      <c r="B6715" s="117" t="s">
        <v>1490</v>
      </c>
      <c r="C6715" s="140">
        <v>36363</v>
      </c>
      <c r="D6715" s="141">
        <v>2.3650000000000002</v>
      </c>
      <c r="E6715" s="119">
        <v>1000</v>
      </c>
      <c r="F6715" s="119" t="s">
        <v>1489</v>
      </c>
      <c r="G6715" s="114">
        <f>IF([Data da Aprovação]&lt;&gt;"ESTATUTÁRIO",YEAR([Data da Aprovação]),"")</f>
        <v>1999</v>
      </c>
      <c r="H6715" s="106">
        <f>Tabela9[[#This Row],[Valor do Provento R$]]/Tabela9[[#This Row],[Provento por 1 ou 1000 Ações]]</f>
        <v>2.3650000000000003E-3</v>
      </c>
    </row>
    <row r="6716" spans="1:8">
      <c r="A6716" s="118" t="s">
        <v>1689</v>
      </c>
      <c r="B6716" s="116" t="s">
        <v>1490</v>
      </c>
      <c r="C6716" s="138">
        <v>36521</v>
      </c>
      <c r="D6716" s="139">
        <v>2.9809999999999999</v>
      </c>
      <c r="E6716" s="118">
        <v>1000</v>
      </c>
      <c r="F6716" s="118" t="s">
        <v>1489</v>
      </c>
      <c r="G6716" s="113">
        <f>IF([Data da Aprovação]&lt;&gt;"ESTATUTÁRIO",YEAR([Data da Aprovação]),"")</f>
        <v>1999</v>
      </c>
      <c r="H6716" s="106">
        <f>Tabela9[[#This Row],[Valor do Provento R$]]/Tabela9[[#This Row],[Provento por 1 ou 1000 Ações]]</f>
        <v>2.9809999999999997E-3</v>
      </c>
    </row>
    <row r="6717" spans="1:8">
      <c r="A6717" s="119" t="s">
        <v>1689</v>
      </c>
      <c r="B6717" s="117" t="s">
        <v>1490</v>
      </c>
      <c r="C6717" s="140">
        <v>36703</v>
      </c>
      <c r="D6717" s="141">
        <v>0.99219999999999997</v>
      </c>
      <c r="E6717" s="119">
        <v>1000</v>
      </c>
      <c r="F6717" s="119" t="s">
        <v>1489</v>
      </c>
      <c r="G6717" s="114">
        <f>IF([Data da Aprovação]&lt;&gt;"ESTATUTÁRIO",YEAR([Data da Aprovação]),"")</f>
        <v>2000</v>
      </c>
      <c r="H6717" s="106">
        <f>Tabela9[[#This Row],[Valor do Provento R$]]/Tabela9[[#This Row],[Provento por 1 ou 1000 Ações]]</f>
        <v>9.9219999999999994E-4</v>
      </c>
    </row>
    <row r="6718" spans="1:8">
      <c r="A6718" s="118" t="s">
        <v>1689</v>
      </c>
      <c r="B6718" s="116" t="s">
        <v>1490</v>
      </c>
      <c r="C6718" s="138">
        <v>36888</v>
      </c>
      <c r="D6718" s="139">
        <v>1.8149999999999999</v>
      </c>
      <c r="E6718" s="118">
        <v>1000</v>
      </c>
      <c r="F6718" s="118" t="s">
        <v>1489</v>
      </c>
      <c r="G6718" s="113">
        <f>IF([Data da Aprovação]&lt;&gt;"ESTATUTÁRIO",YEAR([Data da Aprovação]),"")</f>
        <v>2000</v>
      </c>
      <c r="H6718" s="106">
        <f>Tabela9[[#This Row],[Valor do Provento R$]]/Tabela9[[#This Row],[Provento por 1 ou 1000 Ações]]</f>
        <v>1.815E-3</v>
      </c>
    </row>
    <row r="6719" spans="1:8">
      <c r="A6719" s="119" t="s">
        <v>1689</v>
      </c>
      <c r="B6719" s="117" t="s">
        <v>1490</v>
      </c>
      <c r="C6719" s="140">
        <v>37095</v>
      </c>
      <c r="D6719" s="141">
        <v>1.0417000000000001</v>
      </c>
      <c r="E6719" s="119">
        <v>1000</v>
      </c>
      <c r="F6719" s="119" t="s">
        <v>1489</v>
      </c>
      <c r="G6719" s="114">
        <f>IF([Data da Aprovação]&lt;&gt;"ESTATUTÁRIO",YEAR([Data da Aprovação]),"")</f>
        <v>2001</v>
      </c>
      <c r="H6719" s="106">
        <f>Tabela9[[#This Row],[Valor do Provento R$]]/Tabela9[[#This Row],[Provento por 1 ou 1000 Ações]]</f>
        <v>1.0417E-3</v>
      </c>
    </row>
    <row r="6720" spans="1:8">
      <c r="A6720" s="118" t="s">
        <v>1689</v>
      </c>
      <c r="B6720" s="116" t="s">
        <v>1490</v>
      </c>
      <c r="C6720" s="138">
        <v>37245</v>
      </c>
      <c r="D6720" s="139">
        <v>2.7389999999999999</v>
      </c>
      <c r="E6720" s="118">
        <v>1000</v>
      </c>
      <c r="F6720" s="118" t="s">
        <v>1489</v>
      </c>
      <c r="G6720" s="113">
        <f>IF([Data da Aprovação]&lt;&gt;"ESTATUTÁRIO",YEAR([Data da Aprovação]),"")</f>
        <v>2001</v>
      </c>
      <c r="H6720" s="106">
        <f>Tabela9[[#This Row],[Valor do Provento R$]]/Tabela9[[#This Row],[Provento por 1 ou 1000 Ações]]</f>
        <v>2.7389999999999997E-3</v>
      </c>
    </row>
    <row r="6721" spans="1:8">
      <c r="A6721" s="119" t="s">
        <v>1689</v>
      </c>
      <c r="B6721" s="117" t="s">
        <v>1490</v>
      </c>
      <c r="C6721" s="140">
        <v>37376</v>
      </c>
      <c r="D6721" s="141">
        <v>2.3077999999999999</v>
      </c>
      <c r="E6721" s="119">
        <v>1000</v>
      </c>
      <c r="F6721" s="119" t="s">
        <v>1492</v>
      </c>
      <c r="G6721" s="114">
        <f>IF([Data da Aprovação]&lt;&gt;"ESTATUTÁRIO",YEAR([Data da Aprovação]),"")</f>
        <v>2002</v>
      </c>
      <c r="H6721" s="106">
        <f>Tabela9[[#This Row],[Valor do Provento R$]]/Tabela9[[#This Row],[Provento por 1 ou 1000 Ações]]</f>
        <v>2.3078E-3</v>
      </c>
    </row>
    <row r="6722" spans="1:8">
      <c r="A6722" s="118" t="s">
        <v>1689</v>
      </c>
      <c r="B6722" s="116" t="s">
        <v>1490</v>
      </c>
      <c r="C6722" s="138">
        <v>37435</v>
      </c>
      <c r="D6722" s="139">
        <v>1.73</v>
      </c>
      <c r="E6722" s="118">
        <v>1000</v>
      </c>
      <c r="F6722" s="118" t="s">
        <v>1489</v>
      </c>
      <c r="G6722" s="113">
        <f>IF([Data da Aprovação]&lt;&gt;"ESTATUTÁRIO",YEAR([Data da Aprovação]),"")</f>
        <v>2002</v>
      </c>
      <c r="H6722" s="106">
        <f>Tabela9[[#This Row],[Valor do Provento R$]]/Tabela9[[#This Row],[Provento por 1 ou 1000 Ações]]</f>
        <v>1.73E-3</v>
      </c>
    </row>
    <row r="6723" spans="1:8">
      <c r="A6723" s="119" t="s">
        <v>1689</v>
      </c>
      <c r="B6723" s="117" t="s">
        <v>1490</v>
      </c>
      <c r="C6723" s="140">
        <v>37620</v>
      </c>
      <c r="D6723" s="141">
        <v>4.04</v>
      </c>
      <c r="E6723" s="119">
        <v>1000</v>
      </c>
      <c r="F6723" s="119" t="s">
        <v>1489</v>
      </c>
      <c r="G6723" s="114">
        <f>IF([Data da Aprovação]&lt;&gt;"ESTATUTÁRIO",YEAR([Data da Aprovação]),"")</f>
        <v>2002</v>
      </c>
      <c r="H6723" s="106">
        <f>Tabela9[[#This Row],[Valor do Provento R$]]/Tabela9[[#This Row],[Provento por 1 ou 1000 Ações]]</f>
        <v>4.0400000000000002E-3</v>
      </c>
    </row>
    <row r="6724" spans="1:8">
      <c r="A6724" s="118" t="s">
        <v>1689</v>
      </c>
      <c r="B6724" s="116" t="s">
        <v>1490</v>
      </c>
      <c r="C6724" s="138">
        <v>37620</v>
      </c>
      <c r="D6724" s="139">
        <v>0.96</v>
      </c>
      <c r="E6724" s="118">
        <v>1000</v>
      </c>
      <c r="F6724" s="118" t="s">
        <v>1492</v>
      </c>
      <c r="G6724" s="113">
        <f>IF([Data da Aprovação]&lt;&gt;"ESTATUTÁRIO",YEAR([Data da Aprovação]),"")</f>
        <v>2002</v>
      </c>
      <c r="H6724" s="106">
        <f>Tabela9[[#This Row],[Valor do Provento R$]]/Tabela9[[#This Row],[Provento por 1 ou 1000 Ações]]</f>
        <v>9.5999999999999992E-4</v>
      </c>
    </row>
    <row r="6725" spans="1:8">
      <c r="A6725" s="119" t="s">
        <v>1689</v>
      </c>
      <c r="B6725" s="117" t="s">
        <v>1490</v>
      </c>
      <c r="C6725" s="140">
        <v>37711</v>
      </c>
      <c r="D6725" s="141">
        <v>1.65</v>
      </c>
      <c r="E6725" s="119">
        <v>1000</v>
      </c>
      <c r="F6725" s="119" t="s">
        <v>1489</v>
      </c>
      <c r="G6725" s="114">
        <f>IF([Data da Aprovação]&lt;&gt;"ESTATUTÁRIO",YEAR([Data da Aprovação]),"")</f>
        <v>2003</v>
      </c>
      <c r="H6725" s="106">
        <f>Tabela9[[#This Row],[Valor do Provento R$]]/Tabela9[[#This Row],[Provento por 1 ou 1000 Ações]]</f>
        <v>1.65E-3</v>
      </c>
    </row>
    <row r="6726" spans="1:8">
      <c r="A6726" s="118" t="s">
        <v>1689</v>
      </c>
      <c r="B6726" s="116" t="s">
        <v>1490</v>
      </c>
      <c r="C6726" s="138">
        <v>37802</v>
      </c>
      <c r="D6726" s="139">
        <v>0.56000000000000005</v>
      </c>
      <c r="E6726" s="118">
        <v>1</v>
      </c>
      <c r="F6726" s="118" t="s">
        <v>1489</v>
      </c>
      <c r="G6726" s="113">
        <f>IF([Data da Aprovação]&lt;&gt;"ESTATUTÁRIO",YEAR([Data da Aprovação]),"")</f>
        <v>2003</v>
      </c>
      <c r="H6726" s="106">
        <f>Tabela9[[#This Row],[Valor do Provento R$]]/Tabela9[[#This Row],[Provento por 1 ou 1000 Ações]]</f>
        <v>0.56000000000000005</v>
      </c>
    </row>
    <row r="6727" spans="1:8">
      <c r="A6727" s="119" t="s">
        <v>1689</v>
      </c>
      <c r="B6727" s="117" t="s">
        <v>1490</v>
      </c>
      <c r="C6727" s="140">
        <v>37894</v>
      </c>
      <c r="D6727" s="141">
        <v>0.82</v>
      </c>
      <c r="E6727" s="119">
        <v>1</v>
      </c>
      <c r="F6727" s="119" t="s">
        <v>1489</v>
      </c>
      <c r="G6727" s="114">
        <f>IF([Data da Aprovação]&lt;&gt;"ESTATUTÁRIO",YEAR([Data da Aprovação]),"")</f>
        <v>2003</v>
      </c>
      <c r="H6727" s="106">
        <f>Tabela9[[#This Row],[Valor do Provento R$]]/Tabela9[[#This Row],[Provento por 1 ou 1000 Ações]]</f>
        <v>0.82</v>
      </c>
    </row>
    <row r="6728" spans="1:8">
      <c r="A6728" s="118" t="s">
        <v>1689</v>
      </c>
      <c r="B6728" s="116" t="s">
        <v>1490</v>
      </c>
      <c r="C6728" s="138">
        <v>37985</v>
      </c>
      <c r="D6728" s="139">
        <v>1.94</v>
      </c>
      <c r="E6728" s="118">
        <v>1</v>
      </c>
      <c r="F6728" s="118" t="s">
        <v>1489</v>
      </c>
      <c r="G6728" s="113">
        <f>IF([Data da Aprovação]&lt;&gt;"ESTATUTÁRIO",YEAR([Data da Aprovação]),"")</f>
        <v>2003</v>
      </c>
      <c r="H6728" s="106">
        <f>Tabela9[[#This Row],[Valor do Provento R$]]/Tabela9[[#This Row],[Provento por 1 ou 1000 Ações]]</f>
        <v>1.94</v>
      </c>
    </row>
    <row r="6729" spans="1:8">
      <c r="A6729" s="119" t="s">
        <v>1689</v>
      </c>
      <c r="B6729" s="117" t="s">
        <v>1490</v>
      </c>
      <c r="C6729" s="140">
        <v>38076</v>
      </c>
      <c r="D6729" s="141">
        <v>1.1000000000000001</v>
      </c>
      <c r="E6729" s="119">
        <v>1</v>
      </c>
      <c r="F6729" s="119" t="s">
        <v>1489</v>
      </c>
      <c r="G6729" s="114">
        <f>IF([Data da Aprovação]&lt;&gt;"ESTATUTÁRIO",YEAR([Data da Aprovação]),"")</f>
        <v>2004</v>
      </c>
      <c r="H6729" s="106">
        <f>Tabela9[[#This Row],[Valor do Provento R$]]/Tabela9[[#This Row],[Provento por 1 ou 1000 Ações]]</f>
        <v>1.1000000000000001</v>
      </c>
    </row>
    <row r="6730" spans="1:8">
      <c r="A6730" s="118" t="s">
        <v>1689</v>
      </c>
      <c r="B6730" s="116" t="s">
        <v>1490</v>
      </c>
      <c r="C6730" s="138">
        <v>38168</v>
      </c>
      <c r="D6730" s="139">
        <v>0.62</v>
      </c>
      <c r="E6730" s="118">
        <v>1</v>
      </c>
      <c r="F6730" s="118" t="s">
        <v>1489</v>
      </c>
      <c r="G6730" s="113">
        <f>IF([Data da Aprovação]&lt;&gt;"ESTATUTÁRIO",YEAR([Data da Aprovação]),"")</f>
        <v>2004</v>
      </c>
      <c r="H6730" s="106">
        <f>Tabela9[[#This Row],[Valor do Provento R$]]/Tabela9[[#This Row],[Provento por 1 ou 1000 Ações]]</f>
        <v>0.62</v>
      </c>
    </row>
    <row r="6731" spans="1:8">
      <c r="A6731" s="119" t="s">
        <v>1689</v>
      </c>
      <c r="B6731" s="117" t="s">
        <v>1490</v>
      </c>
      <c r="C6731" s="140">
        <v>38168</v>
      </c>
      <c r="D6731" s="141">
        <v>0.46</v>
      </c>
      <c r="E6731" s="119">
        <v>1</v>
      </c>
      <c r="F6731" s="119" t="s">
        <v>1492</v>
      </c>
      <c r="G6731" s="114">
        <f>IF([Data da Aprovação]&lt;&gt;"ESTATUTÁRIO",YEAR([Data da Aprovação]),"")</f>
        <v>2004</v>
      </c>
      <c r="H6731" s="106">
        <f>Tabela9[[#This Row],[Valor do Provento R$]]/Tabela9[[#This Row],[Provento por 1 ou 1000 Ações]]</f>
        <v>0.46</v>
      </c>
    </row>
    <row r="6732" spans="1:8">
      <c r="A6732" s="118" t="s">
        <v>1689</v>
      </c>
      <c r="B6732" s="116" t="s">
        <v>1490</v>
      </c>
      <c r="C6732" s="138">
        <v>38199</v>
      </c>
      <c r="D6732" s="139">
        <v>0.8</v>
      </c>
      <c r="E6732" s="118">
        <v>1</v>
      </c>
      <c r="F6732" s="118" t="s">
        <v>1489</v>
      </c>
      <c r="G6732" s="113">
        <f>IF([Data da Aprovação]&lt;&gt;"ESTATUTÁRIO",YEAR([Data da Aprovação]),"")</f>
        <v>2004</v>
      </c>
      <c r="H6732" s="106">
        <f>Tabela9[[#This Row],[Valor do Provento R$]]/Tabela9[[#This Row],[Provento por 1 ou 1000 Ações]]</f>
        <v>0.8</v>
      </c>
    </row>
    <row r="6733" spans="1:8">
      <c r="A6733" s="119" t="s">
        <v>1689</v>
      </c>
      <c r="B6733" s="117" t="s">
        <v>1490</v>
      </c>
      <c r="C6733" s="140">
        <v>38294</v>
      </c>
      <c r="D6733" s="141">
        <v>0.91</v>
      </c>
      <c r="E6733" s="119">
        <v>1</v>
      </c>
      <c r="F6733" s="119" t="s">
        <v>1492</v>
      </c>
      <c r="G6733" s="114">
        <f>IF([Data da Aprovação]&lt;&gt;"ESTATUTÁRIO",YEAR([Data da Aprovação]),"")</f>
        <v>2004</v>
      </c>
      <c r="H6733" s="106">
        <f>Tabela9[[#This Row],[Valor do Provento R$]]/Tabela9[[#This Row],[Provento por 1 ou 1000 Ações]]</f>
        <v>0.91</v>
      </c>
    </row>
    <row r="6734" spans="1:8">
      <c r="A6734" s="118" t="s">
        <v>1689</v>
      </c>
      <c r="B6734" s="116" t="s">
        <v>1490</v>
      </c>
      <c r="C6734" s="138">
        <v>38384</v>
      </c>
      <c r="D6734" s="139">
        <v>1.92</v>
      </c>
      <c r="E6734" s="118">
        <v>1</v>
      </c>
      <c r="F6734" s="118" t="s">
        <v>1492</v>
      </c>
      <c r="G6734" s="113">
        <f>IF([Data da Aprovação]&lt;&gt;"ESTATUTÁRIO",YEAR([Data da Aprovação]),"")</f>
        <v>2005</v>
      </c>
      <c r="H6734" s="106">
        <f>Tabela9[[#This Row],[Valor do Provento R$]]/Tabela9[[#This Row],[Provento por 1 ou 1000 Ações]]</f>
        <v>1.92</v>
      </c>
    </row>
    <row r="6735" spans="1:8">
      <c r="A6735" s="119" t="s">
        <v>1689</v>
      </c>
      <c r="B6735" s="117" t="s">
        <v>1490</v>
      </c>
      <c r="C6735" s="140">
        <v>38475</v>
      </c>
      <c r="D6735" s="141">
        <v>0.72</v>
      </c>
      <c r="E6735" s="119">
        <v>1</v>
      </c>
      <c r="F6735" s="119" t="s">
        <v>1492</v>
      </c>
      <c r="G6735" s="114">
        <f>IF([Data da Aprovação]&lt;&gt;"ESTATUTÁRIO",YEAR([Data da Aprovação]),"")</f>
        <v>2005</v>
      </c>
      <c r="H6735" s="106">
        <f>Tabela9[[#This Row],[Valor do Provento R$]]/Tabela9[[#This Row],[Provento por 1 ou 1000 Ações]]</f>
        <v>0.72</v>
      </c>
    </row>
    <row r="6736" spans="1:8">
      <c r="A6736" s="118" t="s">
        <v>1689</v>
      </c>
      <c r="B6736" s="116" t="s">
        <v>1490</v>
      </c>
      <c r="C6736" s="138">
        <v>38567</v>
      </c>
      <c r="D6736" s="139">
        <v>0.79</v>
      </c>
      <c r="E6736" s="118">
        <v>1</v>
      </c>
      <c r="F6736" s="118" t="s">
        <v>1492</v>
      </c>
      <c r="G6736" s="113">
        <f>IF([Data da Aprovação]&lt;&gt;"ESTATUTÁRIO",YEAR([Data da Aprovação]),"")</f>
        <v>2005</v>
      </c>
      <c r="H6736" s="106">
        <f>Tabela9[[#This Row],[Valor do Provento R$]]/Tabela9[[#This Row],[Provento por 1 ou 1000 Ações]]</f>
        <v>0.79</v>
      </c>
    </row>
    <row r="6737" spans="1:8">
      <c r="A6737" s="119" t="s">
        <v>1689</v>
      </c>
      <c r="B6737" s="117" t="s">
        <v>1490</v>
      </c>
      <c r="C6737" s="140">
        <v>38664</v>
      </c>
      <c r="D6737" s="141">
        <v>0.75</v>
      </c>
      <c r="E6737" s="119">
        <v>1</v>
      </c>
      <c r="F6737" s="119" t="s">
        <v>1492</v>
      </c>
      <c r="G6737" s="114">
        <f>IF([Data da Aprovação]&lt;&gt;"ESTATUTÁRIO",YEAR([Data da Aprovação]),"")</f>
        <v>2005</v>
      </c>
      <c r="H6737" s="106">
        <f>Tabela9[[#This Row],[Valor do Provento R$]]/Tabela9[[#This Row],[Provento por 1 ou 1000 Ações]]</f>
        <v>0.75</v>
      </c>
    </row>
    <row r="6738" spans="1:8">
      <c r="A6738" s="118" t="s">
        <v>1689</v>
      </c>
      <c r="B6738" s="116" t="s">
        <v>1490</v>
      </c>
      <c r="C6738" s="138">
        <v>38756</v>
      </c>
      <c r="D6738" s="139">
        <v>0.69</v>
      </c>
      <c r="E6738" s="118">
        <v>1</v>
      </c>
      <c r="F6738" s="118" t="s">
        <v>1492</v>
      </c>
      <c r="G6738" s="113">
        <f>IF([Data da Aprovação]&lt;&gt;"ESTATUTÁRIO",YEAR([Data da Aprovação]),"")</f>
        <v>2006</v>
      </c>
      <c r="H6738" s="106">
        <f>Tabela9[[#This Row],[Valor do Provento R$]]/Tabela9[[#This Row],[Provento por 1 ou 1000 Ações]]</f>
        <v>0.69</v>
      </c>
    </row>
    <row r="6739" spans="1:8">
      <c r="A6739" s="119" t="s">
        <v>1689</v>
      </c>
      <c r="B6739" s="117" t="s">
        <v>1490</v>
      </c>
      <c r="C6739" s="140">
        <v>38840</v>
      </c>
      <c r="D6739" s="141">
        <v>0.52</v>
      </c>
      <c r="E6739" s="119">
        <v>1</v>
      </c>
      <c r="F6739" s="119" t="s">
        <v>1489</v>
      </c>
      <c r="G6739" s="114">
        <f>IF([Data da Aprovação]&lt;&gt;"ESTATUTÁRIO",YEAR([Data da Aprovação]),"")</f>
        <v>2006</v>
      </c>
      <c r="H6739" s="106">
        <f>Tabela9[[#This Row],[Valor do Provento R$]]/Tabela9[[#This Row],[Provento por 1 ou 1000 Ações]]</f>
        <v>0.52</v>
      </c>
    </row>
    <row r="6740" spans="1:8">
      <c r="A6740" s="118" t="s">
        <v>1689</v>
      </c>
      <c r="B6740" s="116" t="s">
        <v>1490</v>
      </c>
      <c r="C6740" s="138">
        <v>38931</v>
      </c>
      <c r="D6740" s="139">
        <v>0.54</v>
      </c>
      <c r="E6740" s="118">
        <v>1</v>
      </c>
      <c r="F6740" s="118" t="s">
        <v>1492</v>
      </c>
      <c r="G6740" s="113">
        <f>IF([Data da Aprovação]&lt;&gt;"ESTATUTÁRIO",YEAR([Data da Aprovação]),"")</f>
        <v>2006</v>
      </c>
      <c r="H6740" s="106">
        <f>Tabela9[[#This Row],[Valor do Provento R$]]/Tabela9[[#This Row],[Provento por 1 ou 1000 Ações]]</f>
        <v>0.54</v>
      </c>
    </row>
    <row r="6741" spans="1:8">
      <c r="A6741" s="119" t="s">
        <v>1689</v>
      </c>
      <c r="B6741" s="117" t="s">
        <v>1490</v>
      </c>
      <c r="C6741" s="140">
        <v>39028</v>
      </c>
      <c r="D6741" s="141">
        <v>0.6</v>
      </c>
      <c r="E6741" s="119">
        <v>1</v>
      </c>
      <c r="F6741" s="119" t="s">
        <v>1489</v>
      </c>
      <c r="G6741" s="114">
        <f>IF([Data da Aprovação]&lt;&gt;"ESTATUTÁRIO",YEAR([Data da Aprovação]),"")</f>
        <v>2006</v>
      </c>
      <c r="H6741" s="106">
        <f>Tabela9[[#This Row],[Valor do Provento R$]]/Tabela9[[#This Row],[Provento por 1 ou 1000 Ações]]</f>
        <v>0.6</v>
      </c>
    </row>
    <row r="6742" spans="1:8">
      <c r="A6742" s="118" t="s">
        <v>1689</v>
      </c>
      <c r="B6742" s="116" t="s">
        <v>1490</v>
      </c>
      <c r="C6742" s="138">
        <v>39120</v>
      </c>
      <c r="D6742" s="139">
        <v>0.6</v>
      </c>
      <c r="E6742" s="118">
        <v>1</v>
      </c>
      <c r="F6742" s="118" t="s">
        <v>1492</v>
      </c>
      <c r="G6742" s="113">
        <f>IF([Data da Aprovação]&lt;&gt;"ESTATUTÁRIO",YEAR([Data da Aprovação]),"")</f>
        <v>2007</v>
      </c>
      <c r="H6742" s="106">
        <f>Tabela9[[#This Row],[Valor do Provento R$]]/Tabela9[[#This Row],[Provento por 1 ou 1000 Ações]]</f>
        <v>0.6</v>
      </c>
    </row>
    <row r="6743" spans="1:8">
      <c r="A6743" s="119" t="s">
        <v>1689</v>
      </c>
      <c r="B6743" s="117" t="s">
        <v>1490</v>
      </c>
      <c r="C6743" s="140">
        <v>39205</v>
      </c>
      <c r="D6743" s="141">
        <v>0.56000000000000005</v>
      </c>
      <c r="E6743" s="119">
        <v>1</v>
      </c>
      <c r="F6743" s="119" t="s">
        <v>1489</v>
      </c>
      <c r="G6743" s="114">
        <f>IF([Data da Aprovação]&lt;&gt;"ESTATUTÁRIO",YEAR([Data da Aprovação]),"")</f>
        <v>2007</v>
      </c>
      <c r="H6743" s="106">
        <f>Tabela9[[#This Row],[Valor do Provento R$]]/Tabela9[[#This Row],[Provento por 1 ou 1000 Ações]]</f>
        <v>0.56000000000000005</v>
      </c>
    </row>
    <row r="6744" spans="1:8">
      <c r="A6744" s="118" t="s">
        <v>1689</v>
      </c>
      <c r="B6744" s="116" t="s">
        <v>1490</v>
      </c>
      <c r="C6744" s="138">
        <v>39302</v>
      </c>
      <c r="D6744" s="139">
        <v>0.49</v>
      </c>
      <c r="E6744" s="118">
        <v>1</v>
      </c>
      <c r="F6744" s="118" t="s">
        <v>1492</v>
      </c>
      <c r="G6744" s="113">
        <f>IF([Data da Aprovação]&lt;&gt;"ESTATUTÁRIO",YEAR([Data da Aprovação]),"")</f>
        <v>2007</v>
      </c>
      <c r="H6744" s="106">
        <f>Tabela9[[#This Row],[Valor do Provento R$]]/Tabela9[[#This Row],[Provento por 1 ou 1000 Ações]]</f>
        <v>0.49</v>
      </c>
    </row>
    <row r="6745" spans="1:8">
      <c r="A6745" s="119" t="s">
        <v>1689</v>
      </c>
      <c r="B6745" s="117" t="s">
        <v>1490</v>
      </c>
      <c r="C6745" s="140">
        <v>39393</v>
      </c>
      <c r="D6745" s="141">
        <v>0.56000000000000005</v>
      </c>
      <c r="E6745" s="119">
        <v>1</v>
      </c>
      <c r="F6745" s="119" t="s">
        <v>1489</v>
      </c>
      <c r="G6745" s="114">
        <f>IF([Data da Aprovação]&lt;&gt;"ESTATUTÁRIO",YEAR([Data da Aprovação]),"")</f>
        <v>2007</v>
      </c>
      <c r="H6745" s="106">
        <f>Tabela9[[#This Row],[Valor do Provento R$]]/Tabela9[[#This Row],[Provento por 1 ou 1000 Ações]]</f>
        <v>0.56000000000000005</v>
      </c>
    </row>
    <row r="6746" spans="1:8">
      <c r="A6746" s="118" t="s">
        <v>1689</v>
      </c>
      <c r="B6746" s="116" t="s">
        <v>1490</v>
      </c>
      <c r="C6746" s="138">
        <v>39491</v>
      </c>
      <c r="D6746" s="139">
        <v>0.49</v>
      </c>
      <c r="E6746" s="118">
        <v>1</v>
      </c>
      <c r="F6746" s="118" t="s">
        <v>1492</v>
      </c>
      <c r="G6746" s="113">
        <f>IF([Data da Aprovação]&lt;&gt;"ESTATUTÁRIO",YEAR([Data da Aprovação]),"")</f>
        <v>2008</v>
      </c>
      <c r="H6746" s="106">
        <f>Tabela9[[#This Row],[Valor do Provento R$]]/Tabela9[[#This Row],[Provento por 1 ou 1000 Ações]]</f>
        <v>0.49</v>
      </c>
    </row>
    <row r="6747" spans="1:8">
      <c r="A6747" s="119" t="s">
        <v>1689</v>
      </c>
      <c r="B6747" s="117" t="s">
        <v>1490</v>
      </c>
      <c r="C6747" s="140">
        <v>39580</v>
      </c>
      <c r="D6747" s="141">
        <v>0.64</v>
      </c>
      <c r="E6747" s="119">
        <v>1</v>
      </c>
      <c r="F6747" s="119" t="s">
        <v>1489</v>
      </c>
      <c r="G6747" s="114">
        <f>IF([Data da Aprovação]&lt;&gt;"ESTATUTÁRIO",YEAR([Data da Aprovação]),"")</f>
        <v>2008</v>
      </c>
      <c r="H6747" s="106">
        <f>Tabela9[[#This Row],[Valor do Provento R$]]/Tabela9[[#This Row],[Provento por 1 ou 1000 Ações]]</f>
        <v>0.64</v>
      </c>
    </row>
    <row r="6748" spans="1:8">
      <c r="A6748" s="118" t="s">
        <v>1689</v>
      </c>
      <c r="B6748" s="116" t="s">
        <v>1490</v>
      </c>
      <c r="C6748" s="138">
        <v>39666</v>
      </c>
      <c r="D6748" s="139">
        <v>0.6</v>
      </c>
      <c r="E6748" s="118">
        <v>1</v>
      </c>
      <c r="F6748" s="118" t="s">
        <v>1492</v>
      </c>
      <c r="G6748" s="113">
        <f>IF([Data da Aprovação]&lt;&gt;"ESTATUTÁRIO",YEAR([Data da Aprovação]),"")</f>
        <v>2008</v>
      </c>
      <c r="H6748" s="106">
        <f>Tabela9[[#This Row],[Valor do Provento R$]]/Tabela9[[#This Row],[Provento por 1 ou 1000 Ações]]</f>
        <v>0.6</v>
      </c>
    </row>
    <row r="6749" spans="1:8">
      <c r="A6749" s="119" t="s">
        <v>1689</v>
      </c>
      <c r="B6749" s="117" t="s">
        <v>1490</v>
      </c>
      <c r="C6749" s="140">
        <v>39757</v>
      </c>
      <c r="D6749" s="141">
        <v>0.26</v>
      </c>
      <c r="E6749" s="119">
        <v>1</v>
      </c>
      <c r="F6749" s="119" t="s">
        <v>1492</v>
      </c>
      <c r="G6749" s="114">
        <f>IF([Data da Aprovação]&lt;&gt;"ESTATUTÁRIO",YEAR([Data da Aprovação]),"")</f>
        <v>2008</v>
      </c>
      <c r="H6749" s="106">
        <f>Tabela9[[#This Row],[Valor do Provento R$]]/Tabela9[[#This Row],[Provento por 1 ou 1000 Ações]]</f>
        <v>0.26</v>
      </c>
    </row>
    <row r="6750" spans="1:8">
      <c r="A6750" s="118" t="s">
        <v>1689</v>
      </c>
      <c r="B6750" s="116" t="s">
        <v>1490</v>
      </c>
      <c r="C6750" s="138">
        <v>39863</v>
      </c>
      <c r="D6750" s="139">
        <v>0.1</v>
      </c>
      <c r="E6750" s="118">
        <v>1</v>
      </c>
      <c r="F6750" s="118" t="s">
        <v>1492</v>
      </c>
      <c r="G6750" s="113">
        <f>IF([Data da Aprovação]&lt;&gt;"ESTATUTÁRIO",YEAR([Data da Aprovação]),"")</f>
        <v>2009</v>
      </c>
      <c r="H6750" s="106">
        <f>Tabela9[[#This Row],[Valor do Provento R$]]/Tabela9[[#This Row],[Provento por 1 ou 1000 Ações]]</f>
        <v>0.1</v>
      </c>
    </row>
    <row r="6751" spans="1:8">
      <c r="A6751" s="119" t="s">
        <v>1689</v>
      </c>
      <c r="B6751" s="117" t="s">
        <v>1490</v>
      </c>
      <c r="C6751" s="140">
        <v>40122</v>
      </c>
      <c r="D6751" s="141">
        <v>0.16500000000000001</v>
      </c>
      <c r="E6751" s="119">
        <v>1</v>
      </c>
      <c r="F6751" s="119" t="s">
        <v>1489</v>
      </c>
      <c r="G6751" s="114">
        <f>IF([Data da Aprovação]&lt;&gt;"ESTATUTÁRIO",YEAR([Data da Aprovação]),"")</f>
        <v>2009</v>
      </c>
      <c r="H6751" s="106">
        <f>Tabela9[[#This Row],[Valor do Provento R$]]/Tabela9[[#This Row],[Provento por 1 ou 1000 Ações]]</f>
        <v>0.16500000000000001</v>
      </c>
    </row>
    <row r="6752" spans="1:8">
      <c r="A6752" s="118" t="s">
        <v>1689</v>
      </c>
      <c r="B6752" s="116" t="s">
        <v>1490</v>
      </c>
      <c r="C6752" s="138">
        <v>40170</v>
      </c>
      <c r="D6752" s="139">
        <v>0.26</v>
      </c>
      <c r="E6752" s="118">
        <v>1</v>
      </c>
      <c r="F6752" s="118" t="s">
        <v>1489</v>
      </c>
      <c r="G6752" s="113">
        <f>IF([Data da Aprovação]&lt;&gt;"ESTATUTÁRIO",YEAR([Data da Aprovação]),"")</f>
        <v>2009</v>
      </c>
      <c r="H6752" s="106">
        <f>Tabela9[[#This Row],[Valor do Provento R$]]/Tabela9[[#This Row],[Provento por 1 ou 1000 Ações]]</f>
        <v>0.26</v>
      </c>
    </row>
    <row r="6753" spans="1:8">
      <c r="A6753" s="119" t="s">
        <v>1689</v>
      </c>
      <c r="B6753" s="117" t="s">
        <v>1490</v>
      </c>
      <c r="C6753" s="140">
        <v>40304</v>
      </c>
      <c r="D6753" s="141">
        <v>0.16</v>
      </c>
      <c r="E6753" s="119">
        <v>1</v>
      </c>
      <c r="F6753" s="119" t="s">
        <v>1489</v>
      </c>
      <c r="G6753" s="114">
        <f>IF([Data da Aprovação]&lt;&gt;"ESTATUTÁRIO",YEAR([Data da Aprovação]),"")</f>
        <v>2010</v>
      </c>
      <c r="H6753" s="106">
        <f>Tabela9[[#This Row],[Valor do Provento R$]]/Tabela9[[#This Row],[Provento por 1 ou 1000 Ações]]</f>
        <v>0.16</v>
      </c>
    </row>
    <row r="6754" spans="1:8">
      <c r="A6754" s="118" t="s">
        <v>1689</v>
      </c>
      <c r="B6754" s="116" t="s">
        <v>1490</v>
      </c>
      <c r="C6754" s="138">
        <v>40395</v>
      </c>
      <c r="D6754" s="139">
        <v>0.22</v>
      </c>
      <c r="E6754" s="118">
        <v>1</v>
      </c>
      <c r="F6754" s="118" t="s">
        <v>1492</v>
      </c>
      <c r="G6754" s="113">
        <f>IF([Data da Aprovação]&lt;&gt;"ESTATUTÁRIO",YEAR([Data da Aprovação]),"")</f>
        <v>2010</v>
      </c>
      <c r="H6754" s="106">
        <f>Tabela9[[#This Row],[Valor do Provento R$]]/Tabela9[[#This Row],[Provento por 1 ou 1000 Ações]]</f>
        <v>0.22</v>
      </c>
    </row>
    <row r="6755" spans="1:8">
      <c r="A6755" s="119" t="s">
        <v>1689</v>
      </c>
      <c r="B6755" s="117" t="s">
        <v>1490</v>
      </c>
      <c r="C6755" s="140">
        <v>40487</v>
      </c>
      <c r="D6755" s="141">
        <v>0.18</v>
      </c>
      <c r="E6755" s="119">
        <v>1</v>
      </c>
      <c r="F6755" s="119" t="s">
        <v>1489</v>
      </c>
      <c r="G6755" s="114">
        <f>IF([Data da Aprovação]&lt;&gt;"ESTATUTÁRIO",YEAR([Data da Aprovação]),"")</f>
        <v>2010</v>
      </c>
      <c r="H6755" s="106">
        <f>Tabela9[[#This Row],[Valor do Provento R$]]/Tabela9[[#This Row],[Provento por 1 ou 1000 Ações]]</f>
        <v>0.18</v>
      </c>
    </row>
    <row r="6756" spans="1:8">
      <c r="A6756" s="118" t="s">
        <v>1689</v>
      </c>
      <c r="B6756" s="116" t="s">
        <v>1490</v>
      </c>
      <c r="C6756" s="138">
        <v>40605</v>
      </c>
      <c r="D6756" s="139">
        <v>0.09</v>
      </c>
      <c r="E6756" s="118">
        <v>1</v>
      </c>
      <c r="F6756" s="118" t="s">
        <v>1492</v>
      </c>
      <c r="G6756" s="113">
        <f>IF([Data da Aprovação]&lt;&gt;"ESTATUTÁRIO",YEAR([Data da Aprovação]),"")</f>
        <v>2011</v>
      </c>
      <c r="H6756" s="106">
        <f>Tabela9[[#This Row],[Valor do Provento R$]]/Tabela9[[#This Row],[Provento por 1 ou 1000 Ações]]</f>
        <v>0.09</v>
      </c>
    </row>
    <row r="6757" spans="1:8">
      <c r="A6757" s="119" t="s">
        <v>1689</v>
      </c>
      <c r="B6757" s="117" t="s">
        <v>1490</v>
      </c>
      <c r="C6757" s="140">
        <v>40668</v>
      </c>
      <c r="D6757" s="141">
        <v>0.1</v>
      </c>
      <c r="E6757" s="119">
        <v>1</v>
      </c>
      <c r="F6757" s="119" t="s">
        <v>1492</v>
      </c>
      <c r="G6757" s="114">
        <f>IF([Data da Aprovação]&lt;&gt;"ESTATUTÁRIO",YEAR([Data da Aprovação]),"")</f>
        <v>2011</v>
      </c>
      <c r="H6757" s="106">
        <f>Tabela9[[#This Row],[Valor do Provento R$]]/Tabela9[[#This Row],[Provento por 1 ou 1000 Ações]]</f>
        <v>0.1</v>
      </c>
    </row>
    <row r="6758" spans="1:8">
      <c r="A6758" s="118" t="s">
        <v>1689</v>
      </c>
      <c r="B6758" s="116" t="s">
        <v>1490</v>
      </c>
      <c r="C6758" s="138">
        <v>40759</v>
      </c>
      <c r="D6758" s="139">
        <v>0.15</v>
      </c>
      <c r="E6758" s="118">
        <v>1</v>
      </c>
      <c r="F6758" s="118" t="s">
        <v>1489</v>
      </c>
      <c r="G6758" s="113">
        <f>IF([Data da Aprovação]&lt;&gt;"ESTATUTÁRIO",YEAR([Data da Aprovação]),"")</f>
        <v>2011</v>
      </c>
      <c r="H6758" s="106">
        <f>Tabela9[[#This Row],[Valor do Provento R$]]/Tabela9[[#This Row],[Provento por 1 ou 1000 Ações]]</f>
        <v>0.15</v>
      </c>
    </row>
    <row r="6759" spans="1:8">
      <c r="A6759" s="119" t="s">
        <v>1689</v>
      </c>
      <c r="B6759" s="117" t="s">
        <v>1490</v>
      </c>
      <c r="C6759" s="140">
        <v>40857</v>
      </c>
      <c r="D6759" s="141">
        <v>0.19</v>
      </c>
      <c r="E6759" s="119">
        <v>1</v>
      </c>
      <c r="F6759" s="119" t="s">
        <v>1492</v>
      </c>
      <c r="G6759" s="114">
        <f>IF([Data da Aprovação]&lt;&gt;"ESTATUTÁRIO",YEAR([Data da Aprovação]),"")</f>
        <v>2011</v>
      </c>
      <c r="H6759" s="106">
        <f>Tabela9[[#This Row],[Valor do Provento R$]]/Tabela9[[#This Row],[Provento por 1 ou 1000 Ações]]</f>
        <v>0.19</v>
      </c>
    </row>
    <row r="6760" spans="1:8">
      <c r="A6760" s="118" t="s">
        <v>1689</v>
      </c>
      <c r="B6760" s="116" t="s">
        <v>1490</v>
      </c>
      <c r="C6760" s="138">
        <v>40954</v>
      </c>
      <c r="D6760" s="139">
        <v>0.11</v>
      </c>
      <c r="E6760" s="118">
        <v>1</v>
      </c>
      <c r="F6760" s="118" t="s">
        <v>1492</v>
      </c>
      <c r="G6760" s="113">
        <f>IF([Data da Aprovação]&lt;&gt;"ESTATUTÁRIO",YEAR([Data da Aprovação]),"")</f>
        <v>2012</v>
      </c>
      <c r="H6760" s="106">
        <f>Tabela9[[#This Row],[Valor do Provento R$]]/Tabela9[[#This Row],[Provento por 1 ou 1000 Ações]]</f>
        <v>0.11</v>
      </c>
    </row>
    <row r="6761" spans="1:8">
      <c r="A6761" s="119" t="s">
        <v>1689</v>
      </c>
      <c r="B6761" s="117" t="s">
        <v>1490</v>
      </c>
      <c r="C6761" s="140">
        <v>41031</v>
      </c>
      <c r="D6761" s="141">
        <v>0.08</v>
      </c>
      <c r="E6761" s="119">
        <v>1</v>
      </c>
      <c r="F6761" s="119" t="s">
        <v>1492</v>
      </c>
      <c r="G6761" s="114">
        <f>IF([Data da Aprovação]&lt;&gt;"ESTATUTÁRIO",YEAR([Data da Aprovação]),"")</f>
        <v>2012</v>
      </c>
      <c r="H6761" s="106">
        <f>Tabela9[[#This Row],[Valor do Provento R$]]/Tabela9[[#This Row],[Provento por 1 ou 1000 Ações]]</f>
        <v>0.08</v>
      </c>
    </row>
    <row r="6762" spans="1:8">
      <c r="A6762" s="118" t="s">
        <v>1689</v>
      </c>
      <c r="B6762" s="116" t="s">
        <v>1490</v>
      </c>
      <c r="C6762" s="138">
        <v>41123</v>
      </c>
      <c r="D6762" s="139">
        <v>0.13</v>
      </c>
      <c r="E6762" s="118">
        <v>1</v>
      </c>
      <c r="F6762" s="118" t="s">
        <v>1492</v>
      </c>
      <c r="G6762" s="113">
        <f>IF([Data da Aprovação]&lt;&gt;"ESTATUTÁRIO",YEAR([Data da Aprovação]),"")</f>
        <v>2012</v>
      </c>
      <c r="H6762" s="106">
        <f>Tabela9[[#This Row],[Valor do Provento R$]]/Tabela9[[#This Row],[Provento por 1 ou 1000 Ações]]</f>
        <v>0.13</v>
      </c>
    </row>
    <row r="6763" spans="1:8">
      <c r="A6763" s="119" t="s">
        <v>1689</v>
      </c>
      <c r="B6763" s="117" t="s">
        <v>1490</v>
      </c>
      <c r="C6763" s="140">
        <v>41214</v>
      </c>
      <c r="D6763" s="141">
        <v>0.09</v>
      </c>
      <c r="E6763" s="119">
        <v>1</v>
      </c>
      <c r="F6763" s="119" t="s">
        <v>1489</v>
      </c>
      <c r="G6763" s="114">
        <f>IF([Data da Aprovação]&lt;&gt;"ESTATUTÁRIO",YEAR([Data da Aprovação]),"")</f>
        <v>2012</v>
      </c>
      <c r="H6763" s="106">
        <f>Tabela9[[#This Row],[Valor do Provento R$]]/Tabela9[[#This Row],[Provento por 1 ou 1000 Ações]]</f>
        <v>0.09</v>
      </c>
    </row>
    <row r="6764" spans="1:8">
      <c r="A6764" s="118" t="s">
        <v>1689</v>
      </c>
      <c r="B6764" s="116" t="s">
        <v>1490</v>
      </c>
      <c r="C6764" s="138">
        <v>41326</v>
      </c>
      <c r="D6764" s="139">
        <v>0.02</v>
      </c>
      <c r="E6764" s="118">
        <v>1</v>
      </c>
      <c r="F6764" s="118" t="s">
        <v>1492</v>
      </c>
      <c r="G6764" s="113">
        <f>IF([Data da Aprovação]&lt;&gt;"ESTATUTÁRIO",YEAR([Data da Aprovação]),"")</f>
        <v>2013</v>
      </c>
      <c r="H6764" s="106">
        <f>Tabela9[[#This Row],[Valor do Provento R$]]/Tabela9[[#This Row],[Provento por 1 ou 1000 Ações]]</f>
        <v>0.02</v>
      </c>
    </row>
    <row r="6765" spans="1:8">
      <c r="A6765" s="119" t="s">
        <v>1689</v>
      </c>
      <c r="B6765" s="117" t="s">
        <v>1490</v>
      </c>
      <c r="C6765" s="140">
        <v>41401</v>
      </c>
      <c r="D6765" s="141">
        <v>0.02</v>
      </c>
      <c r="E6765" s="119">
        <v>1</v>
      </c>
      <c r="F6765" s="119" t="s">
        <v>1492</v>
      </c>
      <c r="G6765" s="114">
        <f>IF([Data da Aprovação]&lt;&gt;"ESTATUTÁRIO",YEAR([Data da Aprovação]),"")</f>
        <v>2013</v>
      </c>
      <c r="H6765" s="106">
        <f>Tabela9[[#This Row],[Valor do Provento R$]]/Tabela9[[#This Row],[Provento por 1 ou 1000 Ações]]</f>
        <v>0.02</v>
      </c>
    </row>
    <row r="6766" spans="1:8">
      <c r="A6766" s="118" t="s">
        <v>1689</v>
      </c>
      <c r="B6766" s="116" t="s">
        <v>1490</v>
      </c>
      <c r="C6766" s="138">
        <v>41487</v>
      </c>
      <c r="D6766" s="139">
        <v>0.11</v>
      </c>
      <c r="E6766" s="118">
        <v>1</v>
      </c>
      <c r="F6766" s="118" t="s">
        <v>1489</v>
      </c>
      <c r="G6766" s="113">
        <f>IF([Data da Aprovação]&lt;&gt;"ESTATUTÁRIO",YEAR([Data da Aprovação]),"")</f>
        <v>2013</v>
      </c>
      <c r="H6766" s="106">
        <f>Tabela9[[#This Row],[Valor do Provento R$]]/Tabela9[[#This Row],[Provento por 1 ou 1000 Ações]]</f>
        <v>0.11</v>
      </c>
    </row>
    <row r="6767" spans="1:8">
      <c r="A6767" s="119" t="s">
        <v>1689</v>
      </c>
      <c r="B6767" s="117" t="s">
        <v>1490</v>
      </c>
      <c r="C6767" s="140">
        <v>41578</v>
      </c>
      <c r="D6767" s="141">
        <v>0.16</v>
      </c>
      <c r="E6767" s="119">
        <v>1</v>
      </c>
      <c r="F6767" s="119" t="s">
        <v>1489</v>
      </c>
      <c r="G6767" s="114">
        <f>IF([Data da Aprovação]&lt;&gt;"ESTATUTÁRIO",YEAR([Data da Aprovação]),"")</f>
        <v>2013</v>
      </c>
      <c r="H6767" s="106">
        <f>Tabela9[[#This Row],[Valor do Provento R$]]/Tabela9[[#This Row],[Provento por 1 ou 1000 Ações]]</f>
        <v>0.16</v>
      </c>
    </row>
    <row r="6768" spans="1:8">
      <c r="A6768" s="118" t="s">
        <v>1690</v>
      </c>
      <c r="B6768" s="116" t="s">
        <v>1488</v>
      </c>
      <c r="C6768" s="138">
        <v>38453</v>
      </c>
      <c r="D6768" s="139">
        <v>0.32</v>
      </c>
      <c r="E6768" s="118">
        <v>1</v>
      </c>
      <c r="F6768" s="118" t="s">
        <v>1492</v>
      </c>
      <c r="G6768" s="113">
        <f>IF([Data da Aprovação]&lt;&gt;"ESTATUTÁRIO",YEAR([Data da Aprovação]),"")</f>
        <v>2005</v>
      </c>
      <c r="H6768" s="106">
        <f>Tabela9[[#This Row],[Valor do Provento R$]]/Tabela9[[#This Row],[Provento por 1 ou 1000 Ações]]</f>
        <v>0.32</v>
      </c>
    </row>
    <row r="6769" spans="1:8">
      <c r="A6769" s="119" t="s">
        <v>1690</v>
      </c>
      <c r="B6769" s="117" t="s">
        <v>1488</v>
      </c>
      <c r="C6769" s="140">
        <v>38785</v>
      </c>
      <c r="D6769" s="141">
        <v>0.57999999999999996</v>
      </c>
      <c r="E6769" s="119">
        <v>1</v>
      </c>
      <c r="F6769" s="119" t="s">
        <v>1489</v>
      </c>
      <c r="G6769" s="114">
        <f>IF([Data da Aprovação]&lt;&gt;"ESTATUTÁRIO",YEAR([Data da Aprovação]),"")</f>
        <v>2006</v>
      </c>
      <c r="H6769" s="106">
        <f>Tabela9[[#This Row],[Valor do Provento R$]]/Tabela9[[#This Row],[Provento por 1 ou 1000 Ações]]</f>
        <v>0.57999999999999996</v>
      </c>
    </row>
    <row r="6770" spans="1:8">
      <c r="A6770" s="118" t="s">
        <v>1690</v>
      </c>
      <c r="B6770" s="116" t="s">
        <v>1488</v>
      </c>
      <c r="C6770" s="138">
        <v>38785</v>
      </c>
      <c r="D6770" s="139">
        <v>0.18060000000000001</v>
      </c>
      <c r="E6770" s="118">
        <v>1</v>
      </c>
      <c r="F6770" s="118" t="s">
        <v>1489</v>
      </c>
      <c r="G6770" s="113">
        <f>IF([Data da Aprovação]&lt;&gt;"ESTATUTÁRIO",YEAR([Data da Aprovação]),"")</f>
        <v>2006</v>
      </c>
      <c r="H6770" s="106">
        <f>Tabela9[[#This Row],[Valor do Provento R$]]/Tabela9[[#This Row],[Provento por 1 ou 1000 Ações]]</f>
        <v>0.18060000000000001</v>
      </c>
    </row>
    <row r="6771" spans="1:8">
      <c r="A6771" s="119" t="s">
        <v>1690</v>
      </c>
      <c r="B6771" s="117" t="s">
        <v>1488</v>
      </c>
      <c r="C6771" s="140">
        <v>38824</v>
      </c>
      <c r="D6771" s="141">
        <v>2.1399999999999999E-2</v>
      </c>
      <c r="E6771" s="119">
        <v>1</v>
      </c>
      <c r="F6771" s="119" t="s">
        <v>1492</v>
      </c>
      <c r="G6771" s="114">
        <f>IF([Data da Aprovação]&lt;&gt;"ESTATUTÁRIO",YEAR([Data da Aprovação]),"")</f>
        <v>2006</v>
      </c>
      <c r="H6771" s="106">
        <f>Tabela9[[#This Row],[Valor do Provento R$]]/Tabela9[[#This Row],[Provento por 1 ou 1000 Ações]]</f>
        <v>2.1399999999999999E-2</v>
      </c>
    </row>
    <row r="6772" spans="1:8">
      <c r="A6772" s="118" t="s">
        <v>1690</v>
      </c>
      <c r="B6772" s="116" t="s">
        <v>1488</v>
      </c>
      <c r="C6772" s="138">
        <v>38827</v>
      </c>
      <c r="D6772" s="139">
        <v>4.1225999999999999E-2</v>
      </c>
      <c r="E6772" s="118">
        <v>1</v>
      </c>
      <c r="F6772" s="118" t="s">
        <v>1492</v>
      </c>
      <c r="G6772" s="113">
        <f>IF([Data da Aprovação]&lt;&gt;"ESTATUTÁRIO",YEAR([Data da Aprovação]),"")</f>
        <v>2006</v>
      </c>
      <c r="H6772" s="106">
        <f>Tabela9[[#This Row],[Valor do Provento R$]]/Tabela9[[#This Row],[Provento por 1 ou 1000 Ações]]</f>
        <v>4.1225999999999999E-2</v>
      </c>
    </row>
    <row r="6773" spans="1:8">
      <c r="A6773" s="119" t="s">
        <v>1690</v>
      </c>
      <c r="B6773" s="117" t="s">
        <v>1488</v>
      </c>
      <c r="C6773" s="140">
        <v>38884</v>
      </c>
      <c r="D6773" s="141">
        <v>0.16347999999999999</v>
      </c>
      <c r="E6773" s="119">
        <v>1</v>
      </c>
      <c r="F6773" s="119" t="s">
        <v>1489</v>
      </c>
      <c r="G6773" s="114">
        <f>IF([Data da Aprovação]&lt;&gt;"ESTATUTÁRIO",YEAR([Data da Aprovação]),"")</f>
        <v>2006</v>
      </c>
      <c r="H6773" s="106">
        <f>Tabela9[[#This Row],[Valor do Provento R$]]/Tabela9[[#This Row],[Provento por 1 ou 1000 Ações]]</f>
        <v>0.16347999999999999</v>
      </c>
    </row>
    <row r="6774" spans="1:8">
      <c r="A6774" s="118" t="s">
        <v>1690</v>
      </c>
      <c r="B6774" s="116" t="s">
        <v>1488</v>
      </c>
      <c r="C6774" s="138">
        <v>38975</v>
      </c>
      <c r="D6774" s="139">
        <v>0.15038000000000001</v>
      </c>
      <c r="E6774" s="118">
        <v>1</v>
      </c>
      <c r="F6774" s="118" t="s">
        <v>1489</v>
      </c>
      <c r="G6774" s="113">
        <f>IF([Data da Aprovação]&lt;&gt;"ESTATUTÁRIO",YEAR([Data da Aprovação]),"")</f>
        <v>2006</v>
      </c>
      <c r="H6774" s="106">
        <f>Tabela9[[#This Row],[Valor do Provento R$]]/Tabela9[[#This Row],[Provento por 1 ou 1000 Ações]]</f>
        <v>0.15038000000000001</v>
      </c>
    </row>
    <row r="6775" spans="1:8">
      <c r="A6775" s="119" t="s">
        <v>1690</v>
      </c>
      <c r="B6775" s="117" t="s">
        <v>1488</v>
      </c>
      <c r="C6775" s="140">
        <v>39017</v>
      </c>
      <c r="D6775" s="141">
        <v>0.16611000000000001</v>
      </c>
      <c r="E6775" s="119">
        <v>1</v>
      </c>
      <c r="F6775" s="119" t="s">
        <v>1492</v>
      </c>
      <c r="G6775" s="114">
        <f>IF([Data da Aprovação]&lt;&gt;"ESTATUTÁRIO",YEAR([Data da Aprovação]),"")</f>
        <v>2006</v>
      </c>
      <c r="H6775" s="106">
        <f>Tabela9[[#This Row],[Valor do Provento R$]]/Tabela9[[#This Row],[Provento por 1 ou 1000 Ações]]</f>
        <v>0.16611000000000001</v>
      </c>
    </row>
    <row r="6776" spans="1:8">
      <c r="A6776" s="118" t="s">
        <v>1690</v>
      </c>
      <c r="B6776" s="116" t="s">
        <v>1488</v>
      </c>
      <c r="C6776" s="138">
        <v>39064</v>
      </c>
      <c r="D6776" s="139">
        <v>0.13730999999999999</v>
      </c>
      <c r="E6776" s="118">
        <v>1</v>
      </c>
      <c r="F6776" s="118" t="s">
        <v>1489</v>
      </c>
      <c r="G6776" s="113">
        <f>IF([Data da Aprovação]&lt;&gt;"ESTATUTÁRIO",YEAR([Data da Aprovação]),"")</f>
        <v>2006</v>
      </c>
      <c r="H6776" s="106">
        <f>Tabela9[[#This Row],[Valor do Provento R$]]/Tabela9[[#This Row],[Provento por 1 ou 1000 Ações]]</f>
        <v>0.13730999999999999</v>
      </c>
    </row>
    <row r="6777" spans="1:8">
      <c r="A6777" s="119" t="s">
        <v>1690</v>
      </c>
      <c r="B6777" s="117" t="s">
        <v>1488</v>
      </c>
      <c r="C6777" s="140">
        <v>39111</v>
      </c>
      <c r="D6777" s="141">
        <v>8.4540000000000004E-2</v>
      </c>
      <c r="E6777" s="119">
        <v>1</v>
      </c>
      <c r="F6777" s="119" t="s">
        <v>1492</v>
      </c>
      <c r="G6777" s="114">
        <f>IF([Data da Aprovação]&lt;&gt;"ESTATUTÁRIO",YEAR([Data da Aprovação]),"")</f>
        <v>2007</v>
      </c>
      <c r="H6777" s="106">
        <f>Tabela9[[#This Row],[Valor do Provento R$]]/Tabela9[[#This Row],[Provento por 1 ou 1000 Ações]]</f>
        <v>8.4540000000000004E-2</v>
      </c>
    </row>
    <row r="6778" spans="1:8">
      <c r="A6778" s="118" t="s">
        <v>1690</v>
      </c>
      <c r="B6778" s="116" t="s">
        <v>1488</v>
      </c>
      <c r="C6778" s="138">
        <v>39157</v>
      </c>
      <c r="D6778" s="139">
        <v>0.17127999999999999</v>
      </c>
      <c r="E6778" s="118">
        <v>1</v>
      </c>
      <c r="F6778" s="118" t="s">
        <v>1489</v>
      </c>
      <c r="G6778" s="113">
        <f>IF([Data da Aprovação]&lt;&gt;"ESTATUTÁRIO",YEAR([Data da Aprovação]),"")</f>
        <v>2007</v>
      </c>
      <c r="H6778" s="106">
        <f>Tabela9[[#This Row],[Valor do Provento R$]]/Tabela9[[#This Row],[Provento por 1 ou 1000 Ações]]</f>
        <v>0.17127999999999999</v>
      </c>
    </row>
    <row r="6779" spans="1:8">
      <c r="A6779" s="119" t="s">
        <v>1690</v>
      </c>
      <c r="B6779" s="117" t="s">
        <v>1488</v>
      </c>
      <c r="C6779" s="140">
        <v>39157</v>
      </c>
      <c r="D6779" s="141">
        <v>0.20441000000000001</v>
      </c>
      <c r="E6779" s="119">
        <v>1</v>
      </c>
      <c r="F6779" s="119" t="s">
        <v>1492</v>
      </c>
      <c r="G6779" s="114">
        <f>IF([Data da Aprovação]&lt;&gt;"ESTATUTÁRIO",YEAR([Data da Aprovação]),"")</f>
        <v>2007</v>
      </c>
      <c r="H6779" s="106">
        <f>Tabela9[[#This Row],[Valor do Provento R$]]/Tabela9[[#This Row],[Provento por 1 ou 1000 Ações]]</f>
        <v>0.20441000000000001</v>
      </c>
    </row>
    <row r="6780" spans="1:8">
      <c r="A6780" s="118" t="s">
        <v>1690</v>
      </c>
      <c r="B6780" s="116" t="s">
        <v>1488</v>
      </c>
      <c r="C6780" s="138">
        <v>39247</v>
      </c>
      <c r="D6780" s="139">
        <v>0.17198996699999999</v>
      </c>
      <c r="E6780" s="118">
        <v>1</v>
      </c>
      <c r="F6780" s="118" t="s">
        <v>1489</v>
      </c>
      <c r="G6780" s="113">
        <f>IF([Data da Aprovação]&lt;&gt;"ESTATUTÁRIO",YEAR([Data da Aprovação]),"")</f>
        <v>2007</v>
      </c>
      <c r="H6780" s="106">
        <f>Tabela9[[#This Row],[Valor do Provento R$]]/Tabela9[[#This Row],[Provento por 1 ou 1000 Ações]]</f>
        <v>0.17198996699999999</v>
      </c>
    </row>
    <row r="6781" spans="1:8">
      <c r="A6781" s="119" t="s">
        <v>1690</v>
      </c>
      <c r="B6781" s="117" t="s">
        <v>1488</v>
      </c>
      <c r="C6781" s="140">
        <v>39247</v>
      </c>
      <c r="D6781" s="141">
        <v>0.20380852799999999</v>
      </c>
      <c r="E6781" s="119">
        <v>1</v>
      </c>
      <c r="F6781" s="119" t="s">
        <v>1492</v>
      </c>
      <c r="G6781" s="114">
        <f>IF([Data da Aprovação]&lt;&gt;"ESTATUTÁRIO",YEAR([Data da Aprovação]),"")</f>
        <v>2007</v>
      </c>
      <c r="H6781" s="106">
        <f>Tabela9[[#This Row],[Valor do Provento R$]]/Tabela9[[#This Row],[Provento por 1 ou 1000 Ações]]</f>
        <v>0.20380852799999999</v>
      </c>
    </row>
    <row r="6782" spans="1:8">
      <c r="A6782" s="118" t="s">
        <v>1690</v>
      </c>
      <c r="B6782" s="116" t="s">
        <v>1488</v>
      </c>
      <c r="C6782" s="138">
        <v>39350</v>
      </c>
      <c r="D6782" s="139">
        <v>0.18831000000000001</v>
      </c>
      <c r="E6782" s="118">
        <v>1</v>
      </c>
      <c r="F6782" s="118" t="s">
        <v>1489</v>
      </c>
      <c r="G6782" s="113">
        <f>IF([Data da Aprovação]&lt;&gt;"ESTATUTÁRIO",YEAR([Data da Aprovação]),"")</f>
        <v>2007</v>
      </c>
      <c r="H6782" s="106">
        <f>Tabela9[[#This Row],[Valor do Provento R$]]/Tabela9[[#This Row],[Provento por 1 ou 1000 Ações]]</f>
        <v>0.18831000000000001</v>
      </c>
    </row>
    <row r="6783" spans="1:8">
      <c r="A6783" s="119" t="s">
        <v>1690</v>
      </c>
      <c r="B6783" s="117" t="s">
        <v>1488</v>
      </c>
      <c r="C6783" s="140">
        <v>39350</v>
      </c>
      <c r="D6783" s="141">
        <v>0.18994</v>
      </c>
      <c r="E6783" s="119">
        <v>1</v>
      </c>
      <c r="F6783" s="119" t="s">
        <v>1492</v>
      </c>
      <c r="G6783" s="114">
        <f>IF([Data da Aprovação]&lt;&gt;"ESTATUTÁRIO",YEAR([Data da Aprovação]),"")</f>
        <v>2007</v>
      </c>
      <c r="H6783" s="106">
        <f>Tabela9[[#This Row],[Valor do Provento R$]]/Tabela9[[#This Row],[Provento por 1 ou 1000 Ações]]</f>
        <v>0.18994</v>
      </c>
    </row>
    <row r="6784" spans="1:8">
      <c r="A6784" s="118" t="s">
        <v>1690</v>
      </c>
      <c r="B6784" s="116" t="s">
        <v>1488</v>
      </c>
      <c r="C6784" s="138">
        <v>39427</v>
      </c>
      <c r="D6784" s="139">
        <v>0.18992999999999999</v>
      </c>
      <c r="E6784" s="118">
        <v>1</v>
      </c>
      <c r="F6784" s="118" t="s">
        <v>1492</v>
      </c>
      <c r="G6784" s="113">
        <f>IF([Data da Aprovação]&lt;&gt;"ESTATUTÁRIO",YEAR([Data da Aprovação]),"")</f>
        <v>2007</v>
      </c>
      <c r="H6784" s="106">
        <f>Tabela9[[#This Row],[Valor do Provento R$]]/Tabela9[[#This Row],[Provento por 1 ou 1000 Ações]]</f>
        <v>0.18992999999999999</v>
      </c>
    </row>
    <row r="6785" spans="1:8">
      <c r="A6785" s="119" t="s">
        <v>1690</v>
      </c>
      <c r="B6785" s="117" t="s">
        <v>1488</v>
      </c>
      <c r="C6785" s="140">
        <v>39427</v>
      </c>
      <c r="D6785" s="141">
        <v>0.18831999999999999</v>
      </c>
      <c r="E6785" s="119">
        <v>1</v>
      </c>
      <c r="F6785" s="119" t="s">
        <v>1489</v>
      </c>
      <c r="G6785" s="114">
        <f>IF([Data da Aprovação]&lt;&gt;"ESTATUTÁRIO",YEAR([Data da Aprovação]),"")</f>
        <v>2007</v>
      </c>
      <c r="H6785" s="106">
        <f>Tabela9[[#This Row],[Valor do Provento R$]]/Tabela9[[#This Row],[Provento por 1 ou 1000 Ações]]</f>
        <v>0.18831999999999999</v>
      </c>
    </row>
    <row r="6786" spans="1:8">
      <c r="A6786" s="118" t="s">
        <v>1690</v>
      </c>
      <c r="B6786" s="116" t="s">
        <v>1488</v>
      </c>
      <c r="C6786" s="138">
        <v>39563</v>
      </c>
      <c r="D6786" s="139">
        <v>0.18</v>
      </c>
      <c r="E6786" s="118">
        <v>1</v>
      </c>
      <c r="F6786" s="118" t="s">
        <v>1492</v>
      </c>
      <c r="G6786" s="113">
        <f>IF([Data da Aprovação]&lt;&gt;"ESTATUTÁRIO",YEAR([Data da Aprovação]),"")</f>
        <v>2008</v>
      </c>
      <c r="H6786" s="106">
        <f>Tabela9[[#This Row],[Valor do Provento R$]]/Tabela9[[#This Row],[Provento por 1 ou 1000 Ações]]</f>
        <v>0.18</v>
      </c>
    </row>
    <row r="6787" spans="1:8">
      <c r="A6787" s="119" t="s">
        <v>1690</v>
      </c>
      <c r="B6787" s="117" t="s">
        <v>1488</v>
      </c>
      <c r="C6787" s="140">
        <v>40248</v>
      </c>
      <c r="D6787" s="141">
        <v>0.70158100000000001</v>
      </c>
      <c r="E6787" s="119">
        <v>1</v>
      </c>
      <c r="F6787" s="119" t="s">
        <v>1492</v>
      </c>
      <c r="G6787" s="114">
        <f>IF([Data da Aprovação]&lt;&gt;"ESTATUTÁRIO",YEAR([Data da Aprovação]),"")</f>
        <v>2010</v>
      </c>
      <c r="H6787" s="106">
        <f>Tabela9[[#This Row],[Valor do Provento R$]]/Tabela9[[#This Row],[Provento por 1 ou 1000 Ações]]</f>
        <v>0.70158100000000001</v>
      </c>
    </row>
    <row r="6788" spans="1:8">
      <c r="A6788" s="118" t="s">
        <v>1690</v>
      </c>
      <c r="B6788" s="116" t="s">
        <v>1488</v>
      </c>
      <c r="C6788" s="138">
        <v>40660</v>
      </c>
      <c r="D6788" s="139">
        <v>0.18846120899999999</v>
      </c>
      <c r="E6788" s="118">
        <v>1</v>
      </c>
      <c r="F6788" s="118" t="s">
        <v>1492</v>
      </c>
      <c r="G6788" s="113">
        <f>IF([Data da Aprovação]&lt;&gt;"ESTATUTÁRIO",YEAR([Data da Aprovação]),"")</f>
        <v>2011</v>
      </c>
      <c r="H6788" s="106">
        <f>Tabela9[[#This Row],[Valor do Provento R$]]/Tabela9[[#This Row],[Provento por 1 ou 1000 Ações]]</f>
        <v>0.18846120899999999</v>
      </c>
    </row>
    <row r="6789" spans="1:8">
      <c r="A6789" s="119" t="s">
        <v>1690</v>
      </c>
      <c r="B6789" s="117" t="s">
        <v>1490</v>
      </c>
      <c r="C6789" s="140">
        <v>38453</v>
      </c>
      <c r="D6789" s="141">
        <v>0.32</v>
      </c>
      <c r="E6789" s="119">
        <v>1</v>
      </c>
      <c r="F6789" s="119" t="s">
        <v>1492</v>
      </c>
      <c r="G6789" s="114">
        <f>IF([Data da Aprovação]&lt;&gt;"ESTATUTÁRIO",YEAR([Data da Aprovação]),"")</f>
        <v>2005</v>
      </c>
      <c r="H6789" s="106">
        <f>Tabela9[[#This Row],[Valor do Provento R$]]/Tabela9[[#This Row],[Provento por 1 ou 1000 Ações]]</f>
        <v>0.32</v>
      </c>
    </row>
    <row r="6790" spans="1:8">
      <c r="A6790" s="118" t="s">
        <v>1690</v>
      </c>
      <c r="B6790" s="116" t="s">
        <v>1490</v>
      </c>
      <c r="C6790" s="138">
        <v>38785</v>
      </c>
      <c r="D6790" s="139">
        <v>0.57999999999999996</v>
      </c>
      <c r="E6790" s="118">
        <v>1</v>
      </c>
      <c r="F6790" s="118" t="s">
        <v>1489</v>
      </c>
      <c r="G6790" s="113">
        <f>IF([Data da Aprovação]&lt;&gt;"ESTATUTÁRIO",YEAR([Data da Aprovação]),"")</f>
        <v>2006</v>
      </c>
      <c r="H6790" s="106">
        <f>Tabela9[[#This Row],[Valor do Provento R$]]/Tabela9[[#This Row],[Provento por 1 ou 1000 Ações]]</f>
        <v>0.57999999999999996</v>
      </c>
    </row>
    <row r="6791" spans="1:8">
      <c r="A6791" s="119" t="s">
        <v>1690</v>
      </c>
      <c r="B6791" s="117" t="s">
        <v>1490</v>
      </c>
      <c r="C6791" s="140">
        <v>38785</v>
      </c>
      <c r="D6791" s="141">
        <v>0.18060000000000001</v>
      </c>
      <c r="E6791" s="119">
        <v>1</v>
      </c>
      <c r="F6791" s="119" t="s">
        <v>1489</v>
      </c>
      <c r="G6791" s="114">
        <f>IF([Data da Aprovação]&lt;&gt;"ESTATUTÁRIO",YEAR([Data da Aprovação]),"")</f>
        <v>2006</v>
      </c>
      <c r="H6791" s="106">
        <f>Tabela9[[#This Row],[Valor do Provento R$]]/Tabela9[[#This Row],[Provento por 1 ou 1000 Ações]]</f>
        <v>0.18060000000000001</v>
      </c>
    </row>
    <row r="6792" spans="1:8">
      <c r="A6792" s="118" t="s">
        <v>1690</v>
      </c>
      <c r="B6792" s="116" t="s">
        <v>1490</v>
      </c>
      <c r="C6792" s="138">
        <v>38824</v>
      </c>
      <c r="D6792" s="139">
        <v>2.1399999999999999E-2</v>
      </c>
      <c r="E6792" s="118">
        <v>1</v>
      </c>
      <c r="F6792" s="118" t="s">
        <v>1492</v>
      </c>
      <c r="G6792" s="113">
        <f>IF([Data da Aprovação]&lt;&gt;"ESTATUTÁRIO",YEAR([Data da Aprovação]),"")</f>
        <v>2006</v>
      </c>
      <c r="H6792" s="106">
        <f>Tabela9[[#This Row],[Valor do Provento R$]]/Tabela9[[#This Row],[Provento por 1 ou 1000 Ações]]</f>
        <v>2.1399999999999999E-2</v>
      </c>
    </row>
    <row r="6793" spans="1:8">
      <c r="A6793" s="119" t="s">
        <v>1690</v>
      </c>
      <c r="B6793" s="117" t="s">
        <v>1490</v>
      </c>
      <c r="C6793" s="140">
        <v>38827</v>
      </c>
      <c r="D6793" s="141">
        <v>4.1225999999999999E-2</v>
      </c>
      <c r="E6793" s="119">
        <v>1</v>
      </c>
      <c r="F6793" s="119" t="s">
        <v>1492</v>
      </c>
      <c r="G6793" s="114">
        <f>IF([Data da Aprovação]&lt;&gt;"ESTATUTÁRIO",YEAR([Data da Aprovação]),"")</f>
        <v>2006</v>
      </c>
      <c r="H6793" s="106">
        <f>Tabela9[[#This Row],[Valor do Provento R$]]/Tabela9[[#This Row],[Provento por 1 ou 1000 Ações]]</f>
        <v>4.1225999999999999E-2</v>
      </c>
    </row>
    <row r="6794" spans="1:8">
      <c r="A6794" s="118" t="s">
        <v>1690</v>
      </c>
      <c r="B6794" s="116" t="s">
        <v>1490</v>
      </c>
      <c r="C6794" s="138">
        <v>38884</v>
      </c>
      <c r="D6794" s="139">
        <v>0.16347999999999999</v>
      </c>
      <c r="E6794" s="118">
        <v>1</v>
      </c>
      <c r="F6794" s="118" t="s">
        <v>1489</v>
      </c>
      <c r="G6794" s="113">
        <f>IF([Data da Aprovação]&lt;&gt;"ESTATUTÁRIO",YEAR([Data da Aprovação]),"")</f>
        <v>2006</v>
      </c>
      <c r="H6794" s="106">
        <f>Tabela9[[#This Row],[Valor do Provento R$]]/Tabela9[[#This Row],[Provento por 1 ou 1000 Ações]]</f>
        <v>0.16347999999999999</v>
      </c>
    </row>
    <row r="6795" spans="1:8">
      <c r="A6795" s="119" t="s">
        <v>1690</v>
      </c>
      <c r="B6795" s="117" t="s">
        <v>1490</v>
      </c>
      <c r="C6795" s="140">
        <v>38975</v>
      </c>
      <c r="D6795" s="141">
        <v>0.15038000000000001</v>
      </c>
      <c r="E6795" s="119">
        <v>1</v>
      </c>
      <c r="F6795" s="119" t="s">
        <v>1489</v>
      </c>
      <c r="G6795" s="114">
        <f>IF([Data da Aprovação]&lt;&gt;"ESTATUTÁRIO",YEAR([Data da Aprovação]),"")</f>
        <v>2006</v>
      </c>
      <c r="H6795" s="106">
        <f>Tabela9[[#This Row],[Valor do Provento R$]]/Tabela9[[#This Row],[Provento por 1 ou 1000 Ações]]</f>
        <v>0.15038000000000001</v>
      </c>
    </row>
    <row r="6796" spans="1:8">
      <c r="A6796" s="118" t="s">
        <v>1690</v>
      </c>
      <c r="B6796" s="116" t="s">
        <v>1490</v>
      </c>
      <c r="C6796" s="138">
        <v>39017</v>
      </c>
      <c r="D6796" s="139">
        <v>0.16611000000000001</v>
      </c>
      <c r="E6796" s="118">
        <v>1</v>
      </c>
      <c r="F6796" s="118" t="s">
        <v>1492</v>
      </c>
      <c r="G6796" s="113">
        <f>IF([Data da Aprovação]&lt;&gt;"ESTATUTÁRIO",YEAR([Data da Aprovação]),"")</f>
        <v>2006</v>
      </c>
      <c r="H6796" s="106">
        <f>Tabela9[[#This Row],[Valor do Provento R$]]/Tabela9[[#This Row],[Provento por 1 ou 1000 Ações]]</f>
        <v>0.16611000000000001</v>
      </c>
    </row>
    <row r="6797" spans="1:8">
      <c r="A6797" s="119" t="s">
        <v>1690</v>
      </c>
      <c r="B6797" s="117" t="s">
        <v>1490</v>
      </c>
      <c r="C6797" s="140">
        <v>39064</v>
      </c>
      <c r="D6797" s="141">
        <v>0.13730999999999999</v>
      </c>
      <c r="E6797" s="119">
        <v>1</v>
      </c>
      <c r="F6797" s="119" t="s">
        <v>1489</v>
      </c>
      <c r="G6797" s="114">
        <f>IF([Data da Aprovação]&lt;&gt;"ESTATUTÁRIO",YEAR([Data da Aprovação]),"")</f>
        <v>2006</v>
      </c>
      <c r="H6797" s="106">
        <f>Tabela9[[#This Row],[Valor do Provento R$]]/Tabela9[[#This Row],[Provento por 1 ou 1000 Ações]]</f>
        <v>0.13730999999999999</v>
      </c>
    </row>
    <row r="6798" spans="1:8">
      <c r="A6798" s="118" t="s">
        <v>1690</v>
      </c>
      <c r="B6798" s="116" t="s">
        <v>1490</v>
      </c>
      <c r="C6798" s="138">
        <v>39111</v>
      </c>
      <c r="D6798" s="139">
        <v>8.4540000000000004E-2</v>
      </c>
      <c r="E6798" s="118">
        <v>1</v>
      </c>
      <c r="F6798" s="118" t="s">
        <v>1492</v>
      </c>
      <c r="G6798" s="113">
        <f>IF([Data da Aprovação]&lt;&gt;"ESTATUTÁRIO",YEAR([Data da Aprovação]),"")</f>
        <v>2007</v>
      </c>
      <c r="H6798" s="106">
        <f>Tabela9[[#This Row],[Valor do Provento R$]]/Tabela9[[#This Row],[Provento por 1 ou 1000 Ações]]</f>
        <v>8.4540000000000004E-2</v>
      </c>
    </row>
    <row r="6799" spans="1:8">
      <c r="A6799" s="119" t="s">
        <v>1690</v>
      </c>
      <c r="B6799" s="117" t="s">
        <v>1490</v>
      </c>
      <c r="C6799" s="140">
        <v>39157</v>
      </c>
      <c r="D6799" s="141">
        <v>0.17127999999999999</v>
      </c>
      <c r="E6799" s="119">
        <v>1</v>
      </c>
      <c r="F6799" s="119" t="s">
        <v>1489</v>
      </c>
      <c r="G6799" s="114">
        <f>IF([Data da Aprovação]&lt;&gt;"ESTATUTÁRIO",YEAR([Data da Aprovação]),"")</f>
        <v>2007</v>
      </c>
      <c r="H6799" s="106">
        <f>Tabela9[[#This Row],[Valor do Provento R$]]/Tabela9[[#This Row],[Provento por 1 ou 1000 Ações]]</f>
        <v>0.17127999999999999</v>
      </c>
    </row>
    <row r="6800" spans="1:8">
      <c r="A6800" s="118" t="s">
        <v>1690</v>
      </c>
      <c r="B6800" s="116" t="s">
        <v>1490</v>
      </c>
      <c r="C6800" s="138">
        <v>39157</v>
      </c>
      <c r="D6800" s="139">
        <v>0.20441000000000001</v>
      </c>
      <c r="E6800" s="118">
        <v>1</v>
      </c>
      <c r="F6800" s="118" t="s">
        <v>1492</v>
      </c>
      <c r="G6800" s="113">
        <f>IF([Data da Aprovação]&lt;&gt;"ESTATUTÁRIO",YEAR([Data da Aprovação]),"")</f>
        <v>2007</v>
      </c>
      <c r="H6800" s="106">
        <f>Tabela9[[#This Row],[Valor do Provento R$]]/Tabela9[[#This Row],[Provento por 1 ou 1000 Ações]]</f>
        <v>0.20441000000000001</v>
      </c>
    </row>
    <row r="6801" spans="1:8">
      <c r="A6801" s="119" t="s">
        <v>1690</v>
      </c>
      <c r="B6801" s="117" t="s">
        <v>1490</v>
      </c>
      <c r="C6801" s="140">
        <v>39247</v>
      </c>
      <c r="D6801" s="141">
        <v>0.17198996699999999</v>
      </c>
      <c r="E6801" s="119">
        <v>1</v>
      </c>
      <c r="F6801" s="119" t="s">
        <v>1489</v>
      </c>
      <c r="G6801" s="114">
        <f>IF([Data da Aprovação]&lt;&gt;"ESTATUTÁRIO",YEAR([Data da Aprovação]),"")</f>
        <v>2007</v>
      </c>
      <c r="H6801" s="106">
        <f>Tabela9[[#This Row],[Valor do Provento R$]]/Tabela9[[#This Row],[Provento por 1 ou 1000 Ações]]</f>
        <v>0.17198996699999999</v>
      </c>
    </row>
    <row r="6802" spans="1:8">
      <c r="A6802" s="118" t="s">
        <v>1690</v>
      </c>
      <c r="B6802" s="116" t="s">
        <v>1490</v>
      </c>
      <c r="C6802" s="138">
        <v>39247</v>
      </c>
      <c r="D6802" s="139">
        <v>0.20380852799999999</v>
      </c>
      <c r="E6802" s="118">
        <v>1</v>
      </c>
      <c r="F6802" s="118" t="s">
        <v>1492</v>
      </c>
      <c r="G6802" s="113">
        <f>IF([Data da Aprovação]&lt;&gt;"ESTATUTÁRIO",YEAR([Data da Aprovação]),"")</f>
        <v>2007</v>
      </c>
      <c r="H6802" s="106">
        <f>Tabela9[[#This Row],[Valor do Provento R$]]/Tabela9[[#This Row],[Provento por 1 ou 1000 Ações]]</f>
        <v>0.20380852799999999</v>
      </c>
    </row>
    <row r="6803" spans="1:8">
      <c r="A6803" s="119" t="s">
        <v>1690</v>
      </c>
      <c r="B6803" s="117" t="s">
        <v>1490</v>
      </c>
      <c r="C6803" s="140">
        <v>39350</v>
      </c>
      <c r="D6803" s="141">
        <v>0.18831000000000001</v>
      </c>
      <c r="E6803" s="119">
        <v>1</v>
      </c>
      <c r="F6803" s="119" t="s">
        <v>1489</v>
      </c>
      <c r="G6803" s="114">
        <f>IF([Data da Aprovação]&lt;&gt;"ESTATUTÁRIO",YEAR([Data da Aprovação]),"")</f>
        <v>2007</v>
      </c>
      <c r="H6803" s="106">
        <f>Tabela9[[#This Row],[Valor do Provento R$]]/Tabela9[[#This Row],[Provento por 1 ou 1000 Ações]]</f>
        <v>0.18831000000000001</v>
      </c>
    </row>
    <row r="6804" spans="1:8">
      <c r="A6804" s="118" t="s">
        <v>1690</v>
      </c>
      <c r="B6804" s="116" t="s">
        <v>1490</v>
      </c>
      <c r="C6804" s="138">
        <v>39350</v>
      </c>
      <c r="D6804" s="139">
        <v>0.18994</v>
      </c>
      <c r="E6804" s="118">
        <v>1</v>
      </c>
      <c r="F6804" s="118" t="s">
        <v>1492</v>
      </c>
      <c r="G6804" s="113">
        <f>IF([Data da Aprovação]&lt;&gt;"ESTATUTÁRIO",YEAR([Data da Aprovação]),"")</f>
        <v>2007</v>
      </c>
      <c r="H6804" s="106">
        <f>Tabela9[[#This Row],[Valor do Provento R$]]/Tabela9[[#This Row],[Provento por 1 ou 1000 Ações]]</f>
        <v>0.18994</v>
      </c>
    </row>
    <row r="6805" spans="1:8">
      <c r="A6805" s="119" t="s">
        <v>1690</v>
      </c>
      <c r="B6805" s="117" t="s">
        <v>1490</v>
      </c>
      <c r="C6805" s="140">
        <v>39427</v>
      </c>
      <c r="D6805" s="141">
        <v>0.18992999999999999</v>
      </c>
      <c r="E6805" s="119">
        <v>1</v>
      </c>
      <c r="F6805" s="119" t="s">
        <v>1492</v>
      </c>
      <c r="G6805" s="114">
        <f>IF([Data da Aprovação]&lt;&gt;"ESTATUTÁRIO",YEAR([Data da Aprovação]),"")</f>
        <v>2007</v>
      </c>
      <c r="H6805" s="106">
        <f>Tabela9[[#This Row],[Valor do Provento R$]]/Tabela9[[#This Row],[Provento por 1 ou 1000 Ações]]</f>
        <v>0.18992999999999999</v>
      </c>
    </row>
    <row r="6806" spans="1:8">
      <c r="A6806" s="118" t="s">
        <v>1690</v>
      </c>
      <c r="B6806" s="116" t="s">
        <v>1490</v>
      </c>
      <c r="C6806" s="138">
        <v>39427</v>
      </c>
      <c r="D6806" s="139">
        <v>0.18831999999999999</v>
      </c>
      <c r="E6806" s="118">
        <v>1</v>
      </c>
      <c r="F6806" s="118" t="s">
        <v>1489</v>
      </c>
      <c r="G6806" s="113">
        <f>IF([Data da Aprovação]&lt;&gt;"ESTATUTÁRIO",YEAR([Data da Aprovação]),"")</f>
        <v>2007</v>
      </c>
      <c r="H6806" s="106">
        <f>Tabela9[[#This Row],[Valor do Provento R$]]/Tabela9[[#This Row],[Provento por 1 ou 1000 Ações]]</f>
        <v>0.18831999999999999</v>
      </c>
    </row>
    <row r="6807" spans="1:8">
      <c r="A6807" s="119" t="s">
        <v>1690</v>
      </c>
      <c r="B6807" s="117" t="s">
        <v>1490</v>
      </c>
      <c r="C6807" s="140">
        <v>39563</v>
      </c>
      <c r="D6807" s="141">
        <v>0.18</v>
      </c>
      <c r="E6807" s="119">
        <v>1</v>
      </c>
      <c r="F6807" s="119" t="s">
        <v>1492</v>
      </c>
      <c r="G6807" s="114">
        <f>IF([Data da Aprovação]&lt;&gt;"ESTATUTÁRIO",YEAR([Data da Aprovação]),"")</f>
        <v>2008</v>
      </c>
      <c r="H6807" s="106">
        <f>Tabela9[[#This Row],[Valor do Provento R$]]/Tabela9[[#This Row],[Provento por 1 ou 1000 Ações]]</f>
        <v>0.18</v>
      </c>
    </row>
    <row r="6808" spans="1:8">
      <c r="A6808" s="118" t="s">
        <v>1690</v>
      </c>
      <c r="B6808" s="116" t="s">
        <v>1490</v>
      </c>
      <c r="C6808" s="138">
        <v>40248</v>
      </c>
      <c r="D6808" s="139">
        <v>0.70158100000000001</v>
      </c>
      <c r="E6808" s="118">
        <v>1</v>
      </c>
      <c r="F6808" s="118" t="s">
        <v>1492</v>
      </c>
      <c r="G6808" s="113">
        <f>IF([Data da Aprovação]&lt;&gt;"ESTATUTÁRIO",YEAR([Data da Aprovação]),"")</f>
        <v>2010</v>
      </c>
      <c r="H6808" s="106">
        <f>Tabela9[[#This Row],[Valor do Provento R$]]/Tabela9[[#This Row],[Provento por 1 ou 1000 Ações]]</f>
        <v>0.70158100000000001</v>
      </c>
    </row>
    <row r="6809" spans="1:8">
      <c r="A6809" s="119" t="s">
        <v>1690</v>
      </c>
      <c r="B6809" s="117" t="s">
        <v>1490</v>
      </c>
      <c r="C6809" s="140">
        <v>40660</v>
      </c>
      <c r="D6809" s="141">
        <v>0.18846120899999999</v>
      </c>
      <c r="E6809" s="119">
        <v>1</v>
      </c>
      <c r="F6809" s="119" t="s">
        <v>1492</v>
      </c>
      <c r="G6809" s="114">
        <f>IF([Data da Aprovação]&lt;&gt;"ESTATUTÁRIO",YEAR([Data da Aprovação]),"")</f>
        <v>2011</v>
      </c>
      <c r="H6809" s="106">
        <f>Tabela9[[#This Row],[Valor do Provento R$]]/Tabela9[[#This Row],[Provento por 1 ou 1000 Ações]]</f>
        <v>0.18846120899999999</v>
      </c>
    </row>
    <row r="6810" spans="1:8">
      <c r="A6810" s="118" t="s">
        <v>1691</v>
      </c>
      <c r="B6810" s="116" t="s">
        <v>1488</v>
      </c>
      <c r="C6810" s="138">
        <v>35603</v>
      </c>
      <c r="D6810" s="139">
        <v>2.27</v>
      </c>
      <c r="E6810" s="118">
        <v>1000</v>
      </c>
      <c r="F6810" s="118" t="s">
        <v>1492</v>
      </c>
      <c r="G6810" s="113">
        <f>IF([Data da Aprovação]&lt;&gt;"ESTATUTÁRIO",YEAR([Data da Aprovação]),"")</f>
        <v>1997</v>
      </c>
      <c r="H6810" s="106">
        <f>Tabela9[[#This Row],[Valor do Provento R$]]/Tabela9[[#This Row],[Provento por 1 ou 1000 Ações]]</f>
        <v>2.2699999999999999E-3</v>
      </c>
    </row>
    <row r="6811" spans="1:8">
      <c r="A6811" s="119" t="s">
        <v>1691</v>
      </c>
      <c r="B6811" s="117" t="s">
        <v>1488</v>
      </c>
      <c r="C6811" s="140">
        <v>35603</v>
      </c>
      <c r="D6811" s="141">
        <v>2.27</v>
      </c>
      <c r="E6811" s="119">
        <v>1000</v>
      </c>
      <c r="F6811" s="119" t="s">
        <v>1492</v>
      </c>
      <c r="G6811" s="114">
        <f>IF([Data da Aprovação]&lt;&gt;"ESTATUTÁRIO",YEAR([Data da Aprovação]),"")</f>
        <v>1997</v>
      </c>
      <c r="H6811" s="106">
        <f>Tabela9[[#This Row],[Valor do Provento R$]]/Tabela9[[#This Row],[Provento por 1 ou 1000 Ações]]</f>
        <v>2.2699999999999999E-3</v>
      </c>
    </row>
    <row r="6812" spans="1:8">
      <c r="A6812" s="118" t="s">
        <v>1691</v>
      </c>
      <c r="B6812" s="116" t="s">
        <v>1488</v>
      </c>
      <c r="C6812" s="138">
        <v>35603</v>
      </c>
      <c r="D6812" s="139">
        <v>2.27</v>
      </c>
      <c r="E6812" s="118">
        <v>1000</v>
      </c>
      <c r="F6812" s="118" t="s">
        <v>1492</v>
      </c>
      <c r="G6812" s="113">
        <f>IF([Data da Aprovação]&lt;&gt;"ESTATUTÁRIO",YEAR([Data da Aprovação]),"")</f>
        <v>1997</v>
      </c>
      <c r="H6812" s="106">
        <f>Tabela9[[#This Row],[Valor do Provento R$]]/Tabela9[[#This Row],[Provento por 1 ou 1000 Ações]]</f>
        <v>2.2699999999999999E-3</v>
      </c>
    </row>
    <row r="6813" spans="1:8">
      <c r="A6813" s="119" t="s">
        <v>1691</v>
      </c>
      <c r="B6813" s="117" t="s">
        <v>1488</v>
      </c>
      <c r="C6813" s="140">
        <v>35603</v>
      </c>
      <c r="D6813" s="141">
        <v>2.27</v>
      </c>
      <c r="E6813" s="119">
        <v>1000</v>
      </c>
      <c r="F6813" s="119" t="s">
        <v>1492</v>
      </c>
      <c r="G6813" s="114">
        <f>IF([Data da Aprovação]&lt;&gt;"ESTATUTÁRIO",YEAR([Data da Aprovação]),"")</f>
        <v>1997</v>
      </c>
      <c r="H6813" s="106">
        <f>Tabela9[[#This Row],[Valor do Provento R$]]/Tabela9[[#This Row],[Provento por 1 ou 1000 Ações]]</f>
        <v>2.2699999999999999E-3</v>
      </c>
    </row>
    <row r="6814" spans="1:8">
      <c r="A6814" s="118" t="s">
        <v>1691</v>
      </c>
      <c r="B6814" s="116" t="s">
        <v>1488</v>
      </c>
      <c r="C6814" s="138">
        <v>36280</v>
      </c>
      <c r="D6814" s="139">
        <v>22.343953515999999</v>
      </c>
      <c r="E6814" s="118">
        <v>1000</v>
      </c>
      <c r="F6814" s="118" t="s">
        <v>1489</v>
      </c>
      <c r="G6814" s="113">
        <f>IF([Data da Aprovação]&lt;&gt;"ESTATUTÁRIO",YEAR([Data da Aprovação]),"")</f>
        <v>1999</v>
      </c>
      <c r="H6814" s="106">
        <f>Tabela9[[#This Row],[Valor do Provento R$]]/Tabela9[[#This Row],[Provento por 1 ou 1000 Ações]]</f>
        <v>2.2343953515999999E-2</v>
      </c>
    </row>
    <row r="6815" spans="1:8">
      <c r="A6815" s="119" t="s">
        <v>1691</v>
      </c>
      <c r="B6815" s="117" t="s">
        <v>1488</v>
      </c>
      <c r="C6815" s="140">
        <v>36280</v>
      </c>
      <c r="D6815" s="141">
        <v>22.343953515999999</v>
      </c>
      <c r="E6815" s="119">
        <v>1000</v>
      </c>
      <c r="F6815" s="119" t="s">
        <v>1489</v>
      </c>
      <c r="G6815" s="114">
        <f>IF([Data da Aprovação]&lt;&gt;"ESTATUTÁRIO",YEAR([Data da Aprovação]),"")</f>
        <v>1999</v>
      </c>
      <c r="H6815" s="106">
        <f>Tabela9[[#This Row],[Valor do Provento R$]]/Tabela9[[#This Row],[Provento por 1 ou 1000 Ações]]</f>
        <v>2.2343953515999999E-2</v>
      </c>
    </row>
    <row r="6816" spans="1:8">
      <c r="A6816" s="118" t="s">
        <v>1691</v>
      </c>
      <c r="B6816" s="116" t="s">
        <v>1488</v>
      </c>
      <c r="C6816" s="138">
        <v>36280</v>
      </c>
      <c r="D6816" s="139">
        <v>22.343953515999999</v>
      </c>
      <c r="E6816" s="118">
        <v>1000</v>
      </c>
      <c r="F6816" s="118" t="s">
        <v>1489</v>
      </c>
      <c r="G6816" s="113">
        <f>IF([Data da Aprovação]&lt;&gt;"ESTATUTÁRIO",YEAR([Data da Aprovação]),"")</f>
        <v>1999</v>
      </c>
      <c r="H6816" s="106">
        <f>Tabela9[[#This Row],[Valor do Provento R$]]/Tabela9[[#This Row],[Provento por 1 ou 1000 Ações]]</f>
        <v>2.2343953515999999E-2</v>
      </c>
    </row>
    <row r="6817" spans="1:8">
      <c r="A6817" s="119" t="s">
        <v>1691</v>
      </c>
      <c r="B6817" s="117" t="s">
        <v>1488</v>
      </c>
      <c r="C6817" s="140">
        <v>38533</v>
      </c>
      <c r="D6817" s="141">
        <v>1.016182775E-2</v>
      </c>
      <c r="E6817" s="119">
        <v>1</v>
      </c>
      <c r="F6817" s="119" t="s">
        <v>1492</v>
      </c>
      <c r="G6817" s="114">
        <f>IF([Data da Aprovação]&lt;&gt;"ESTATUTÁRIO",YEAR([Data da Aprovação]),"")</f>
        <v>2005</v>
      </c>
      <c r="H6817" s="106">
        <f>Tabela9[[#This Row],[Valor do Provento R$]]/Tabela9[[#This Row],[Provento por 1 ou 1000 Ações]]</f>
        <v>1.016182775E-2</v>
      </c>
    </row>
    <row r="6818" spans="1:8">
      <c r="A6818" s="118" t="s">
        <v>1691</v>
      </c>
      <c r="B6818" s="116" t="s">
        <v>1488</v>
      </c>
      <c r="C6818" s="138">
        <v>38533</v>
      </c>
      <c r="D6818" s="139">
        <v>1.016182776E-2</v>
      </c>
      <c r="E6818" s="118">
        <v>1</v>
      </c>
      <c r="F6818" s="118" t="s">
        <v>1492</v>
      </c>
      <c r="G6818" s="113">
        <f>IF([Data da Aprovação]&lt;&gt;"ESTATUTÁRIO",YEAR([Data da Aprovação]),"")</f>
        <v>2005</v>
      </c>
      <c r="H6818" s="106">
        <f>Tabela9[[#This Row],[Valor do Provento R$]]/Tabela9[[#This Row],[Provento por 1 ou 1000 Ações]]</f>
        <v>1.016182776E-2</v>
      </c>
    </row>
    <row r="6819" spans="1:8">
      <c r="A6819" s="119" t="s">
        <v>1691</v>
      </c>
      <c r="B6819" s="117" t="s">
        <v>1488</v>
      </c>
      <c r="C6819" s="140">
        <v>38533</v>
      </c>
      <c r="D6819" s="141">
        <v>1.016182777E-2</v>
      </c>
      <c r="E6819" s="119">
        <v>1</v>
      </c>
      <c r="F6819" s="119" t="s">
        <v>1492</v>
      </c>
      <c r="G6819" s="114">
        <f>IF([Data da Aprovação]&lt;&gt;"ESTATUTÁRIO",YEAR([Data da Aprovação]),"")</f>
        <v>2005</v>
      </c>
      <c r="H6819" s="106">
        <f>Tabela9[[#This Row],[Valor do Provento R$]]/Tabela9[[#This Row],[Provento por 1 ou 1000 Ações]]</f>
        <v>1.016182777E-2</v>
      </c>
    </row>
    <row r="6820" spans="1:8">
      <c r="A6820" s="118" t="s">
        <v>1692</v>
      </c>
      <c r="B6820" s="116" t="s">
        <v>1488</v>
      </c>
      <c r="C6820" s="138">
        <v>35170</v>
      </c>
      <c r="D6820" s="139">
        <v>23.065000000000001</v>
      </c>
      <c r="E6820" s="118">
        <v>1000</v>
      </c>
      <c r="F6820" s="118" t="s">
        <v>1492</v>
      </c>
      <c r="G6820" s="113">
        <f>IF([Data da Aprovação]&lt;&gt;"ESTATUTÁRIO",YEAR([Data da Aprovação]),"")</f>
        <v>1996</v>
      </c>
      <c r="H6820" s="106">
        <f>Tabela9[[#This Row],[Valor do Provento R$]]/Tabela9[[#This Row],[Provento por 1 ou 1000 Ações]]</f>
        <v>2.3065000000000002E-2</v>
      </c>
    </row>
    <row r="6821" spans="1:8">
      <c r="A6821" s="119" t="s">
        <v>1692</v>
      </c>
      <c r="B6821" s="117" t="s">
        <v>1488</v>
      </c>
      <c r="C6821" s="140">
        <v>35528</v>
      </c>
      <c r="D6821" s="141">
        <v>32.922448000000003</v>
      </c>
      <c r="E6821" s="119">
        <v>1000</v>
      </c>
      <c r="F6821" s="119" t="s">
        <v>1492</v>
      </c>
      <c r="G6821" s="114">
        <f>IF([Data da Aprovação]&lt;&gt;"ESTATUTÁRIO",YEAR([Data da Aprovação]),"")</f>
        <v>1997</v>
      </c>
      <c r="H6821" s="106">
        <f>Tabela9[[#This Row],[Valor do Provento R$]]/Tabela9[[#This Row],[Provento por 1 ou 1000 Ações]]</f>
        <v>3.2922448E-2</v>
      </c>
    </row>
    <row r="6822" spans="1:8">
      <c r="A6822" s="118" t="s">
        <v>1692</v>
      </c>
      <c r="B6822" s="116" t="s">
        <v>1488</v>
      </c>
      <c r="C6822" s="138">
        <v>35783</v>
      </c>
      <c r="D6822" s="139">
        <v>2.0408163269999999</v>
      </c>
      <c r="E6822" s="118">
        <v>1000</v>
      </c>
      <c r="F6822" s="118" t="s">
        <v>1489</v>
      </c>
      <c r="G6822" s="113">
        <f>IF([Data da Aprovação]&lt;&gt;"ESTATUTÁRIO",YEAR([Data da Aprovação]),"")</f>
        <v>1997</v>
      </c>
      <c r="H6822" s="106">
        <f>Tabela9[[#This Row],[Valor do Provento R$]]/Tabela9[[#This Row],[Provento por 1 ou 1000 Ações]]</f>
        <v>2.040816327E-3</v>
      </c>
    </row>
    <row r="6823" spans="1:8">
      <c r="A6823" s="119" t="s">
        <v>1692</v>
      </c>
      <c r="B6823" s="117" t="s">
        <v>1488</v>
      </c>
      <c r="C6823" s="140">
        <v>35892</v>
      </c>
      <c r="D6823" s="141">
        <v>1.340331494</v>
      </c>
      <c r="E6823" s="119">
        <v>1000</v>
      </c>
      <c r="F6823" s="119" t="s">
        <v>1492</v>
      </c>
      <c r="G6823" s="114">
        <f>IF([Data da Aprovação]&lt;&gt;"ESTATUTÁRIO",YEAR([Data da Aprovação]),"")</f>
        <v>1998</v>
      </c>
      <c r="H6823" s="106">
        <f>Tabela9[[#This Row],[Valor do Provento R$]]/Tabela9[[#This Row],[Provento por 1 ou 1000 Ações]]</f>
        <v>1.3403314939999999E-3</v>
      </c>
    </row>
    <row r="6824" spans="1:8">
      <c r="A6824" s="118" t="s">
        <v>1692</v>
      </c>
      <c r="B6824" s="116" t="s">
        <v>1488</v>
      </c>
      <c r="C6824" s="138">
        <v>36113</v>
      </c>
      <c r="D6824" s="139">
        <v>1.9741150000000001</v>
      </c>
      <c r="E6824" s="118">
        <v>1000</v>
      </c>
      <c r="F6824" s="118" t="s">
        <v>1489</v>
      </c>
      <c r="G6824" s="113">
        <f>IF([Data da Aprovação]&lt;&gt;"ESTATUTÁRIO",YEAR([Data da Aprovação]),"")</f>
        <v>1998</v>
      </c>
      <c r="H6824" s="106">
        <f>Tabela9[[#This Row],[Valor do Provento R$]]/Tabela9[[#This Row],[Provento por 1 ou 1000 Ações]]</f>
        <v>1.9741150000000002E-3</v>
      </c>
    </row>
    <row r="6825" spans="1:8">
      <c r="A6825" s="119" t="s">
        <v>1692</v>
      </c>
      <c r="B6825" s="117" t="s">
        <v>1488</v>
      </c>
      <c r="C6825" s="140">
        <v>36257</v>
      </c>
      <c r="D6825" s="141">
        <v>1.3248287999999999</v>
      </c>
      <c r="E6825" s="119">
        <v>1000</v>
      </c>
      <c r="F6825" s="119" t="s">
        <v>1492</v>
      </c>
      <c r="G6825" s="114">
        <f>IF([Data da Aprovação]&lt;&gt;"ESTATUTÁRIO",YEAR([Data da Aprovação]),"")</f>
        <v>1999</v>
      </c>
      <c r="H6825" s="106">
        <f>Tabela9[[#This Row],[Valor do Provento R$]]/Tabela9[[#This Row],[Provento por 1 ou 1000 Ações]]</f>
        <v>1.3248288E-3</v>
      </c>
    </row>
    <row r="6826" spans="1:8">
      <c r="A6826" s="118" t="s">
        <v>1692</v>
      </c>
      <c r="B6826" s="116" t="s">
        <v>1488</v>
      </c>
      <c r="C6826" s="138">
        <v>36514</v>
      </c>
      <c r="D6826" s="139">
        <v>2.9175239999999998</v>
      </c>
      <c r="E6826" s="118">
        <v>1000</v>
      </c>
      <c r="F6826" s="118" t="s">
        <v>1489</v>
      </c>
      <c r="G6826" s="113">
        <f>IF([Data da Aprovação]&lt;&gt;"ESTATUTÁRIO",YEAR([Data da Aprovação]),"")</f>
        <v>1999</v>
      </c>
      <c r="H6826" s="106">
        <f>Tabela9[[#This Row],[Valor do Provento R$]]/Tabela9[[#This Row],[Provento por 1 ou 1000 Ações]]</f>
        <v>2.9175239999999999E-3</v>
      </c>
    </row>
    <row r="6827" spans="1:8">
      <c r="A6827" s="119" t="s">
        <v>1692</v>
      </c>
      <c r="B6827" s="117" t="s">
        <v>1488</v>
      </c>
      <c r="C6827" s="140">
        <v>36614</v>
      </c>
      <c r="D6827" s="141">
        <v>2.6111840000000002</v>
      </c>
      <c r="E6827" s="119">
        <v>1000</v>
      </c>
      <c r="F6827" s="119" t="s">
        <v>1492</v>
      </c>
      <c r="G6827" s="114">
        <f>IF([Data da Aprovação]&lt;&gt;"ESTATUTÁRIO",YEAR([Data da Aprovação]),"")</f>
        <v>2000</v>
      </c>
      <c r="H6827" s="106">
        <f>Tabela9[[#This Row],[Valor do Provento R$]]/Tabela9[[#This Row],[Provento por 1 ou 1000 Ações]]</f>
        <v>2.6111840000000003E-3</v>
      </c>
    </row>
    <row r="6828" spans="1:8">
      <c r="A6828" s="118" t="s">
        <v>1692</v>
      </c>
      <c r="B6828" s="116" t="s">
        <v>1488</v>
      </c>
      <c r="C6828" s="138">
        <v>36879</v>
      </c>
      <c r="D6828" s="139">
        <v>4.968826</v>
      </c>
      <c r="E6828" s="118">
        <v>1000</v>
      </c>
      <c r="F6828" s="118" t="s">
        <v>1489</v>
      </c>
      <c r="G6828" s="113">
        <f>IF([Data da Aprovação]&lt;&gt;"ESTATUTÁRIO",YEAR([Data da Aprovação]),"")</f>
        <v>2000</v>
      </c>
      <c r="H6828" s="106">
        <f>Tabela9[[#This Row],[Valor do Provento R$]]/Tabela9[[#This Row],[Provento por 1 ou 1000 Ações]]</f>
        <v>4.968826E-3</v>
      </c>
    </row>
    <row r="6829" spans="1:8">
      <c r="A6829" s="119" t="s">
        <v>1692</v>
      </c>
      <c r="B6829" s="117" t="s">
        <v>1488</v>
      </c>
      <c r="C6829" s="140">
        <v>36984</v>
      </c>
      <c r="D6829" s="141">
        <v>1.6742779999999999</v>
      </c>
      <c r="E6829" s="119">
        <v>1000</v>
      </c>
      <c r="F6829" s="119" t="s">
        <v>1492</v>
      </c>
      <c r="G6829" s="114">
        <f>IF([Data da Aprovação]&lt;&gt;"ESTATUTÁRIO",YEAR([Data da Aprovação]),"")</f>
        <v>2001</v>
      </c>
      <c r="H6829" s="106">
        <f>Tabela9[[#This Row],[Valor do Provento R$]]/Tabela9[[#This Row],[Provento por 1 ou 1000 Ações]]</f>
        <v>1.674278E-3</v>
      </c>
    </row>
    <row r="6830" spans="1:8">
      <c r="A6830" s="118" t="s">
        <v>1692</v>
      </c>
      <c r="B6830" s="116" t="s">
        <v>1488</v>
      </c>
      <c r="C6830" s="138">
        <v>37244</v>
      </c>
      <c r="D6830" s="139">
        <v>4.5167120000000001</v>
      </c>
      <c r="E6830" s="118">
        <v>1000</v>
      </c>
      <c r="F6830" s="118" t="s">
        <v>1489</v>
      </c>
      <c r="G6830" s="113">
        <f>IF([Data da Aprovação]&lt;&gt;"ESTATUTÁRIO",YEAR([Data da Aprovação]),"")</f>
        <v>2001</v>
      </c>
      <c r="H6830" s="106">
        <f>Tabela9[[#This Row],[Valor do Provento R$]]/Tabela9[[#This Row],[Provento por 1 ou 1000 Ações]]</f>
        <v>4.516712E-3</v>
      </c>
    </row>
    <row r="6831" spans="1:8">
      <c r="A6831" s="119" t="s">
        <v>1692</v>
      </c>
      <c r="B6831" s="117" t="s">
        <v>1488</v>
      </c>
      <c r="C6831" s="140">
        <v>37355</v>
      </c>
      <c r="D6831" s="141">
        <v>1.388889</v>
      </c>
      <c r="E6831" s="119">
        <v>1000</v>
      </c>
      <c r="F6831" s="119" t="s">
        <v>1492</v>
      </c>
      <c r="G6831" s="114">
        <f>IF([Data da Aprovação]&lt;&gt;"ESTATUTÁRIO",YEAR([Data da Aprovação]),"")</f>
        <v>2002</v>
      </c>
      <c r="H6831" s="106">
        <f>Tabela9[[#This Row],[Valor do Provento R$]]/Tabela9[[#This Row],[Provento por 1 ou 1000 Ações]]</f>
        <v>1.3888890000000001E-3</v>
      </c>
    </row>
    <row r="6832" spans="1:8">
      <c r="A6832" s="118" t="s">
        <v>1692</v>
      </c>
      <c r="B6832" s="116" t="s">
        <v>1488</v>
      </c>
      <c r="C6832" s="138">
        <v>37607</v>
      </c>
      <c r="D6832" s="139">
        <v>2.987304</v>
      </c>
      <c r="E6832" s="118">
        <v>1000</v>
      </c>
      <c r="F6832" s="118" t="s">
        <v>1489</v>
      </c>
      <c r="G6832" s="113">
        <f>IF([Data da Aprovação]&lt;&gt;"ESTATUTÁRIO",YEAR([Data da Aprovação]),"")</f>
        <v>2002</v>
      </c>
      <c r="H6832" s="106">
        <f>Tabela9[[#This Row],[Valor do Provento R$]]/Tabela9[[#This Row],[Provento por 1 ou 1000 Ações]]</f>
        <v>2.9873040000000001E-3</v>
      </c>
    </row>
    <row r="6833" spans="1:8">
      <c r="A6833" s="119" t="s">
        <v>1692</v>
      </c>
      <c r="B6833" s="117" t="s">
        <v>1488</v>
      </c>
      <c r="C6833" s="140">
        <v>37726</v>
      </c>
      <c r="D6833" s="141">
        <v>0.44809599999999999</v>
      </c>
      <c r="E6833" s="119">
        <v>1000</v>
      </c>
      <c r="F6833" s="119" t="s">
        <v>1492</v>
      </c>
      <c r="G6833" s="114">
        <f>IF([Data da Aprovação]&lt;&gt;"ESTATUTÁRIO",YEAR([Data da Aprovação]),"")</f>
        <v>2003</v>
      </c>
      <c r="H6833" s="106">
        <f>Tabela9[[#This Row],[Valor do Provento R$]]/Tabela9[[#This Row],[Provento por 1 ou 1000 Ações]]</f>
        <v>4.4809599999999999E-4</v>
      </c>
    </row>
    <row r="6834" spans="1:8">
      <c r="A6834" s="118" t="s">
        <v>1692</v>
      </c>
      <c r="B6834" s="116" t="s">
        <v>1488</v>
      </c>
      <c r="C6834" s="138">
        <v>37974</v>
      </c>
      <c r="D6834" s="139">
        <v>4.6583569999999996</v>
      </c>
      <c r="E6834" s="118">
        <v>1000</v>
      </c>
      <c r="F6834" s="118" t="s">
        <v>1489</v>
      </c>
      <c r="G6834" s="113">
        <f>IF([Data da Aprovação]&lt;&gt;"ESTATUTÁRIO",YEAR([Data da Aprovação]),"")</f>
        <v>2003</v>
      </c>
      <c r="H6834" s="106">
        <f>Tabela9[[#This Row],[Valor do Provento R$]]/Tabela9[[#This Row],[Provento por 1 ou 1000 Ações]]</f>
        <v>4.6583569999999993E-3</v>
      </c>
    </row>
    <row r="6835" spans="1:8">
      <c r="A6835" s="119" t="s">
        <v>1692</v>
      </c>
      <c r="B6835" s="117" t="s">
        <v>1488</v>
      </c>
      <c r="C6835" s="140">
        <v>38091</v>
      </c>
      <c r="D6835" s="141">
        <v>1.224113</v>
      </c>
      <c r="E6835" s="119">
        <v>1000</v>
      </c>
      <c r="F6835" s="119" t="s">
        <v>1492</v>
      </c>
      <c r="G6835" s="114">
        <f>IF([Data da Aprovação]&lt;&gt;"ESTATUTÁRIO",YEAR([Data da Aprovação]),"")</f>
        <v>2004</v>
      </c>
      <c r="H6835" s="106">
        <f>Tabela9[[#This Row],[Valor do Provento R$]]/Tabela9[[#This Row],[Provento por 1 ou 1000 Ações]]</f>
        <v>1.224113E-3</v>
      </c>
    </row>
    <row r="6836" spans="1:8">
      <c r="A6836" s="118" t="s">
        <v>1692</v>
      </c>
      <c r="B6836" s="116" t="s">
        <v>1488</v>
      </c>
      <c r="C6836" s="138">
        <v>38341</v>
      </c>
      <c r="D6836" s="139">
        <v>1.970747367</v>
      </c>
      <c r="E6836" s="118">
        <v>1</v>
      </c>
      <c r="F6836" s="118" t="s">
        <v>1489</v>
      </c>
      <c r="G6836" s="113">
        <f>IF([Data da Aprovação]&lt;&gt;"ESTATUTÁRIO",YEAR([Data da Aprovação]),"")</f>
        <v>2004</v>
      </c>
      <c r="H6836" s="106">
        <f>Tabela9[[#This Row],[Valor do Provento R$]]/Tabela9[[#This Row],[Provento por 1 ou 1000 Ações]]</f>
        <v>1.970747367</v>
      </c>
    </row>
    <row r="6837" spans="1:8">
      <c r="A6837" s="119" t="s">
        <v>1692</v>
      </c>
      <c r="B6837" s="117" t="s">
        <v>1488</v>
      </c>
      <c r="C6837" s="140">
        <v>38706</v>
      </c>
      <c r="D6837" s="141">
        <v>2.1155303569999999</v>
      </c>
      <c r="E6837" s="119">
        <v>1</v>
      </c>
      <c r="F6837" s="119" t="s">
        <v>1489</v>
      </c>
      <c r="G6837" s="114">
        <f>IF([Data da Aprovação]&lt;&gt;"ESTATUTÁRIO",YEAR([Data da Aprovação]),"")</f>
        <v>2005</v>
      </c>
      <c r="H6837" s="106">
        <f>Tabela9[[#This Row],[Valor do Provento R$]]/Tabela9[[#This Row],[Provento por 1 ou 1000 Ações]]</f>
        <v>2.1155303569999999</v>
      </c>
    </row>
    <row r="6838" spans="1:8">
      <c r="A6838" s="118" t="s">
        <v>1692</v>
      </c>
      <c r="B6838" s="116" t="s">
        <v>1488</v>
      </c>
      <c r="C6838" s="138">
        <v>39069</v>
      </c>
      <c r="D6838" s="139">
        <v>1.645546</v>
      </c>
      <c r="E6838" s="118">
        <v>1</v>
      </c>
      <c r="F6838" s="118" t="s">
        <v>1489</v>
      </c>
      <c r="G6838" s="113">
        <f>IF([Data da Aprovação]&lt;&gt;"ESTATUTÁRIO",YEAR([Data da Aprovação]),"")</f>
        <v>2006</v>
      </c>
      <c r="H6838" s="106">
        <f>Tabela9[[#This Row],[Valor do Provento R$]]/Tabela9[[#This Row],[Provento por 1 ou 1000 Ações]]</f>
        <v>1.645546</v>
      </c>
    </row>
    <row r="6839" spans="1:8">
      <c r="A6839" s="119" t="s">
        <v>1692</v>
      </c>
      <c r="B6839" s="117" t="s">
        <v>1488</v>
      </c>
      <c r="C6839" s="140">
        <v>39442</v>
      </c>
      <c r="D6839" s="141">
        <v>1.5781271569999999</v>
      </c>
      <c r="E6839" s="119">
        <v>1</v>
      </c>
      <c r="F6839" s="119" t="s">
        <v>1489</v>
      </c>
      <c r="G6839" s="114">
        <f>IF([Data da Aprovação]&lt;&gt;"ESTATUTÁRIO",YEAR([Data da Aprovação]),"")</f>
        <v>2007</v>
      </c>
      <c r="H6839" s="106">
        <f>Tabela9[[#This Row],[Valor do Provento R$]]/Tabela9[[#This Row],[Provento por 1 ou 1000 Ações]]</f>
        <v>1.5781271569999999</v>
      </c>
    </row>
    <row r="6840" spans="1:8">
      <c r="A6840" s="118" t="s">
        <v>1692</v>
      </c>
      <c r="B6840" s="116" t="s">
        <v>1488</v>
      </c>
      <c r="C6840" s="138">
        <v>39804</v>
      </c>
      <c r="D6840" s="139">
        <v>0.36436200000000002</v>
      </c>
      <c r="E6840" s="118">
        <v>1</v>
      </c>
      <c r="F6840" s="118" t="s">
        <v>1489</v>
      </c>
      <c r="G6840" s="113">
        <f>IF([Data da Aprovação]&lt;&gt;"ESTATUTÁRIO",YEAR([Data da Aprovação]),"")</f>
        <v>2008</v>
      </c>
      <c r="H6840" s="106">
        <f>Tabela9[[#This Row],[Valor do Provento R$]]/Tabela9[[#This Row],[Provento por 1 ou 1000 Ações]]</f>
        <v>0.36436200000000002</v>
      </c>
    </row>
    <row r="6841" spans="1:8">
      <c r="A6841" s="119" t="s">
        <v>1692</v>
      </c>
      <c r="B6841" s="117" t="s">
        <v>1488</v>
      </c>
      <c r="C6841" s="140">
        <v>39930</v>
      </c>
      <c r="D6841" s="141">
        <v>2.68282E-2</v>
      </c>
      <c r="E6841" s="119">
        <v>1</v>
      </c>
      <c r="F6841" s="119" t="s">
        <v>1492</v>
      </c>
      <c r="G6841" s="114">
        <f>IF([Data da Aprovação]&lt;&gt;"ESTATUTÁRIO",YEAR([Data da Aprovação]),"")</f>
        <v>2009</v>
      </c>
      <c r="H6841" s="106">
        <f>Tabela9[[#This Row],[Valor do Provento R$]]/Tabela9[[#This Row],[Provento por 1 ou 1000 Ações]]</f>
        <v>2.68282E-2</v>
      </c>
    </row>
    <row r="6842" spans="1:8">
      <c r="A6842" s="118" t="s">
        <v>1692</v>
      </c>
      <c r="B6842" s="116" t="s">
        <v>1488</v>
      </c>
      <c r="C6842" s="138">
        <v>40165</v>
      </c>
      <c r="D6842" s="139">
        <v>0.406945</v>
      </c>
      <c r="E6842" s="118">
        <v>1</v>
      </c>
      <c r="F6842" s="118" t="s">
        <v>1489</v>
      </c>
      <c r="G6842" s="113">
        <f>IF([Data da Aprovação]&lt;&gt;"ESTATUTÁRIO",YEAR([Data da Aprovação]),"")</f>
        <v>2009</v>
      </c>
      <c r="H6842" s="106">
        <f>Tabela9[[#This Row],[Valor do Provento R$]]/Tabela9[[#This Row],[Provento por 1 ou 1000 Ações]]</f>
        <v>0.406945</v>
      </c>
    </row>
    <row r="6843" spans="1:8">
      <c r="A6843" s="119" t="s">
        <v>1692</v>
      </c>
      <c r="B6843" s="117" t="s">
        <v>1488</v>
      </c>
      <c r="C6843" s="140">
        <v>40273</v>
      </c>
      <c r="D6843" s="141">
        <v>0.27746199999999999</v>
      </c>
      <c r="E6843" s="119">
        <v>1</v>
      </c>
      <c r="F6843" s="119" t="s">
        <v>1492</v>
      </c>
      <c r="G6843" s="114">
        <f>IF([Data da Aprovação]&lt;&gt;"ESTATUTÁRIO",YEAR([Data da Aprovação]),"")</f>
        <v>2010</v>
      </c>
      <c r="H6843" s="106">
        <f>Tabela9[[#This Row],[Valor do Provento R$]]/Tabela9[[#This Row],[Provento por 1 ou 1000 Ações]]</f>
        <v>0.27746199999999999</v>
      </c>
    </row>
    <row r="6844" spans="1:8">
      <c r="A6844" s="118" t="s">
        <v>1692</v>
      </c>
      <c r="B6844" s="116" t="s">
        <v>1488</v>
      </c>
      <c r="C6844" s="138">
        <v>40529</v>
      </c>
      <c r="D6844" s="139">
        <v>0.45492977000000001</v>
      </c>
      <c r="E6844" s="118">
        <v>1</v>
      </c>
      <c r="F6844" s="118" t="s">
        <v>1489</v>
      </c>
      <c r="G6844" s="113">
        <f>IF([Data da Aprovação]&lt;&gt;"ESTATUTÁRIO",YEAR([Data da Aprovação]),"")</f>
        <v>2010</v>
      </c>
      <c r="H6844" s="106">
        <f>Tabela9[[#This Row],[Valor do Provento R$]]/Tabela9[[#This Row],[Provento por 1 ou 1000 Ações]]</f>
        <v>0.45492977000000001</v>
      </c>
    </row>
    <row r="6845" spans="1:8">
      <c r="A6845" s="119" t="s">
        <v>1692</v>
      </c>
      <c r="B6845" s="117" t="s">
        <v>1488</v>
      </c>
      <c r="C6845" s="140">
        <v>40647</v>
      </c>
      <c r="D6845" s="141">
        <v>0.46138000000000001</v>
      </c>
      <c r="E6845" s="119">
        <v>1</v>
      </c>
      <c r="F6845" s="119" t="s">
        <v>1492</v>
      </c>
      <c r="G6845" s="114">
        <f>IF([Data da Aprovação]&lt;&gt;"ESTATUTÁRIO",YEAR([Data da Aprovação]),"")</f>
        <v>2011</v>
      </c>
      <c r="H6845" s="106">
        <f>Tabela9[[#This Row],[Valor do Provento R$]]/Tabela9[[#This Row],[Provento por 1 ou 1000 Ações]]</f>
        <v>0.46138000000000001</v>
      </c>
    </row>
    <row r="6846" spans="1:8">
      <c r="A6846" s="118" t="s">
        <v>1692</v>
      </c>
      <c r="B6846" s="116" t="s">
        <v>1488</v>
      </c>
      <c r="C6846" s="138">
        <v>40892</v>
      </c>
      <c r="D6846" s="139">
        <v>0.50669159900000005</v>
      </c>
      <c r="E6846" s="118">
        <v>1</v>
      </c>
      <c r="F6846" s="118" t="s">
        <v>1489</v>
      </c>
      <c r="G6846" s="113">
        <f>IF([Data da Aprovação]&lt;&gt;"ESTATUTÁRIO",YEAR([Data da Aprovação]),"")</f>
        <v>2011</v>
      </c>
      <c r="H6846" s="106">
        <f>Tabela9[[#This Row],[Valor do Provento R$]]/Tabela9[[#This Row],[Provento por 1 ou 1000 Ações]]</f>
        <v>0.50669159900000005</v>
      </c>
    </row>
    <row r="6847" spans="1:8">
      <c r="A6847" s="119" t="s">
        <v>1692</v>
      </c>
      <c r="B6847" s="117" t="s">
        <v>1488</v>
      </c>
      <c r="C6847" s="140">
        <v>41261</v>
      </c>
      <c r="D6847" s="141">
        <v>0.52829199999999998</v>
      </c>
      <c r="E6847" s="119">
        <v>1</v>
      </c>
      <c r="F6847" s="119" t="s">
        <v>1489</v>
      </c>
      <c r="G6847" s="114">
        <f>IF([Data da Aprovação]&lt;&gt;"ESTATUTÁRIO",YEAR([Data da Aprovação]),"")</f>
        <v>2012</v>
      </c>
      <c r="H6847" s="106">
        <f>Tabela9[[#This Row],[Valor do Provento R$]]/Tabela9[[#This Row],[Provento por 1 ou 1000 Ações]]</f>
        <v>0.52829199999999998</v>
      </c>
    </row>
    <row r="6848" spans="1:8">
      <c r="A6848" s="118" t="s">
        <v>1692</v>
      </c>
      <c r="B6848" s="116" t="s">
        <v>1488</v>
      </c>
      <c r="C6848" s="138">
        <v>41620</v>
      </c>
      <c r="D6848" s="139">
        <v>0.52255300000000005</v>
      </c>
      <c r="E6848" s="118">
        <v>1</v>
      </c>
      <c r="F6848" s="118" t="s">
        <v>1489</v>
      </c>
      <c r="G6848" s="113">
        <f>IF([Data da Aprovação]&lt;&gt;"ESTATUTÁRIO",YEAR([Data da Aprovação]),"")</f>
        <v>2013</v>
      </c>
      <c r="H6848" s="106">
        <f>Tabela9[[#This Row],[Valor do Provento R$]]/Tabela9[[#This Row],[Provento por 1 ou 1000 Ações]]</f>
        <v>0.52255300000000005</v>
      </c>
    </row>
    <row r="6849" spans="1:8">
      <c r="A6849" s="119" t="s">
        <v>1692</v>
      </c>
      <c r="B6849" s="117" t="s">
        <v>1490</v>
      </c>
      <c r="C6849" s="140">
        <v>35170</v>
      </c>
      <c r="D6849" s="141">
        <v>23.065000000000001</v>
      </c>
      <c r="E6849" s="119">
        <v>1000</v>
      </c>
      <c r="F6849" s="119" t="s">
        <v>1492</v>
      </c>
      <c r="G6849" s="114">
        <f>IF([Data da Aprovação]&lt;&gt;"ESTATUTÁRIO",YEAR([Data da Aprovação]),"")</f>
        <v>1996</v>
      </c>
      <c r="H6849" s="106">
        <f>Tabela9[[#This Row],[Valor do Provento R$]]/Tabela9[[#This Row],[Provento por 1 ou 1000 Ações]]</f>
        <v>2.3065000000000002E-2</v>
      </c>
    </row>
    <row r="6850" spans="1:8">
      <c r="A6850" s="118" t="s">
        <v>1692</v>
      </c>
      <c r="B6850" s="116" t="s">
        <v>1490</v>
      </c>
      <c r="C6850" s="138">
        <v>35528</v>
      </c>
      <c r="D6850" s="139">
        <v>32.922448000000003</v>
      </c>
      <c r="E6850" s="118">
        <v>1000</v>
      </c>
      <c r="F6850" s="118" t="s">
        <v>1492</v>
      </c>
      <c r="G6850" s="113">
        <f>IF([Data da Aprovação]&lt;&gt;"ESTATUTÁRIO",YEAR([Data da Aprovação]),"")</f>
        <v>1997</v>
      </c>
      <c r="H6850" s="106">
        <f>Tabela9[[#This Row],[Valor do Provento R$]]/Tabela9[[#This Row],[Provento por 1 ou 1000 Ações]]</f>
        <v>3.2922448E-2</v>
      </c>
    </row>
    <row r="6851" spans="1:8">
      <c r="A6851" s="119" t="s">
        <v>1692</v>
      </c>
      <c r="B6851" s="117" t="s">
        <v>1490</v>
      </c>
      <c r="C6851" s="140">
        <v>35783</v>
      </c>
      <c r="D6851" s="141">
        <v>2.0408163269999999</v>
      </c>
      <c r="E6851" s="119">
        <v>1000</v>
      </c>
      <c r="F6851" s="119" t="s">
        <v>1489</v>
      </c>
      <c r="G6851" s="114">
        <f>IF([Data da Aprovação]&lt;&gt;"ESTATUTÁRIO",YEAR([Data da Aprovação]),"")</f>
        <v>1997</v>
      </c>
      <c r="H6851" s="106">
        <f>Tabela9[[#This Row],[Valor do Provento R$]]/Tabela9[[#This Row],[Provento por 1 ou 1000 Ações]]</f>
        <v>2.040816327E-3</v>
      </c>
    </row>
    <row r="6852" spans="1:8">
      <c r="A6852" s="118" t="s">
        <v>1692</v>
      </c>
      <c r="B6852" s="116" t="s">
        <v>1490</v>
      </c>
      <c r="C6852" s="138">
        <v>35892</v>
      </c>
      <c r="D6852" s="139">
        <v>1.695226538</v>
      </c>
      <c r="E6852" s="118">
        <v>1000</v>
      </c>
      <c r="F6852" s="118" t="s">
        <v>1492</v>
      </c>
      <c r="G6852" s="113">
        <f>IF([Data da Aprovação]&lt;&gt;"ESTATUTÁRIO",YEAR([Data da Aprovação]),"")</f>
        <v>1998</v>
      </c>
      <c r="H6852" s="106">
        <f>Tabela9[[#This Row],[Valor do Provento R$]]/Tabela9[[#This Row],[Provento por 1 ou 1000 Ações]]</f>
        <v>1.695226538E-3</v>
      </c>
    </row>
    <row r="6853" spans="1:8">
      <c r="A6853" s="119" t="s">
        <v>1692</v>
      </c>
      <c r="B6853" s="117" t="s">
        <v>1490</v>
      </c>
      <c r="C6853" s="140">
        <v>36113</v>
      </c>
      <c r="D6853" s="141">
        <v>2.1715260000000001</v>
      </c>
      <c r="E6853" s="119">
        <v>1000</v>
      </c>
      <c r="F6853" s="119" t="s">
        <v>1489</v>
      </c>
      <c r="G6853" s="114">
        <f>IF([Data da Aprovação]&lt;&gt;"ESTATUTÁRIO",YEAR([Data da Aprovação]),"")</f>
        <v>1998</v>
      </c>
      <c r="H6853" s="106">
        <f>Tabela9[[#This Row],[Valor do Provento R$]]/Tabela9[[#This Row],[Provento por 1 ou 1000 Ações]]</f>
        <v>2.171526E-3</v>
      </c>
    </row>
    <row r="6854" spans="1:8">
      <c r="A6854" s="118" t="s">
        <v>1692</v>
      </c>
      <c r="B6854" s="116" t="s">
        <v>1490</v>
      </c>
      <c r="C6854" s="138">
        <v>36257</v>
      </c>
      <c r="D6854" s="139">
        <v>1.4573117</v>
      </c>
      <c r="E6854" s="118">
        <v>1000</v>
      </c>
      <c r="F6854" s="118" t="s">
        <v>1492</v>
      </c>
      <c r="G6854" s="113">
        <f>IF([Data da Aprovação]&lt;&gt;"ESTATUTÁRIO",YEAR([Data da Aprovação]),"")</f>
        <v>1999</v>
      </c>
      <c r="H6854" s="106">
        <f>Tabela9[[#This Row],[Valor do Provento R$]]/Tabela9[[#This Row],[Provento por 1 ou 1000 Ações]]</f>
        <v>1.4573117E-3</v>
      </c>
    </row>
    <row r="6855" spans="1:8">
      <c r="A6855" s="119" t="s">
        <v>1692</v>
      </c>
      <c r="B6855" s="117" t="s">
        <v>1490</v>
      </c>
      <c r="C6855" s="140">
        <v>36514</v>
      </c>
      <c r="D6855" s="141">
        <v>3.209276</v>
      </c>
      <c r="E6855" s="119">
        <v>1000</v>
      </c>
      <c r="F6855" s="119" t="s">
        <v>1489</v>
      </c>
      <c r="G6855" s="114">
        <f>IF([Data da Aprovação]&lt;&gt;"ESTATUTÁRIO",YEAR([Data da Aprovação]),"")</f>
        <v>1999</v>
      </c>
      <c r="H6855" s="106">
        <f>Tabela9[[#This Row],[Valor do Provento R$]]/Tabela9[[#This Row],[Provento por 1 ou 1000 Ações]]</f>
        <v>3.2092760000000001E-3</v>
      </c>
    </row>
    <row r="6856" spans="1:8">
      <c r="A6856" s="118" t="s">
        <v>1692</v>
      </c>
      <c r="B6856" s="116" t="s">
        <v>1490</v>
      </c>
      <c r="C6856" s="138">
        <v>36614</v>
      </c>
      <c r="D6856" s="139">
        <v>2.8723019999999999</v>
      </c>
      <c r="E6856" s="118">
        <v>1000</v>
      </c>
      <c r="F6856" s="118" t="s">
        <v>1492</v>
      </c>
      <c r="G6856" s="113">
        <f>IF([Data da Aprovação]&lt;&gt;"ESTATUTÁRIO",YEAR([Data da Aprovação]),"")</f>
        <v>2000</v>
      </c>
      <c r="H6856" s="106">
        <f>Tabela9[[#This Row],[Valor do Provento R$]]/Tabela9[[#This Row],[Provento por 1 ou 1000 Ações]]</f>
        <v>2.8723019999999998E-3</v>
      </c>
    </row>
    <row r="6857" spans="1:8">
      <c r="A6857" s="119" t="s">
        <v>1692</v>
      </c>
      <c r="B6857" s="117" t="s">
        <v>1490</v>
      </c>
      <c r="C6857" s="140">
        <v>36879</v>
      </c>
      <c r="D6857" s="141">
        <v>5.4657090000000004</v>
      </c>
      <c r="E6857" s="119">
        <v>1000</v>
      </c>
      <c r="F6857" s="119" t="s">
        <v>1489</v>
      </c>
      <c r="G6857" s="114">
        <f>IF([Data da Aprovação]&lt;&gt;"ESTATUTÁRIO",YEAR([Data da Aprovação]),"")</f>
        <v>2000</v>
      </c>
      <c r="H6857" s="106">
        <f>Tabela9[[#This Row],[Valor do Provento R$]]/Tabela9[[#This Row],[Provento por 1 ou 1000 Ações]]</f>
        <v>5.465709E-3</v>
      </c>
    </row>
    <row r="6858" spans="1:8">
      <c r="A6858" s="118" t="s">
        <v>1692</v>
      </c>
      <c r="B6858" s="116" t="s">
        <v>1490</v>
      </c>
      <c r="C6858" s="138">
        <v>36984</v>
      </c>
      <c r="D6858" s="139">
        <v>1.8417060000000001</v>
      </c>
      <c r="E6858" s="118">
        <v>1000</v>
      </c>
      <c r="F6858" s="118" t="s">
        <v>1492</v>
      </c>
      <c r="G6858" s="113">
        <f>IF([Data da Aprovação]&lt;&gt;"ESTATUTÁRIO",YEAR([Data da Aprovação]),"")</f>
        <v>2001</v>
      </c>
      <c r="H6858" s="106">
        <f>Tabela9[[#This Row],[Valor do Provento R$]]/Tabela9[[#This Row],[Provento por 1 ou 1000 Ações]]</f>
        <v>1.841706E-3</v>
      </c>
    </row>
    <row r="6859" spans="1:8">
      <c r="A6859" s="119" t="s">
        <v>1692</v>
      </c>
      <c r="B6859" s="117" t="s">
        <v>1490</v>
      </c>
      <c r="C6859" s="140">
        <v>37244</v>
      </c>
      <c r="D6859" s="141">
        <v>4.9683830000000002</v>
      </c>
      <c r="E6859" s="119">
        <v>1000</v>
      </c>
      <c r="F6859" s="119" t="s">
        <v>1489</v>
      </c>
      <c r="G6859" s="114">
        <f>IF([Data da Aprovação]&lt;&gt;"ESTATUTÁRIO",YEAR([Data da Aprovação]),"")</f>
        <v>2001</v>
      </c>
      <c r="H6859" s="106">
        <f>Tabela9[[#This Row],[Valor do Provento R$]]/Tabela9[[#This Row],[Provento por 1 ou 1000 Ações]]</f>
        <v>4.9683829999999998E-3</v>
      </c>
    </row>
    <row r="6860" spans="1:8">
      <c r="A6860" s="118" t="s">
        <v>1692</v>
      </c>
      <c r="B6860" s="116" t="s">
        <v>1490</v>
      </c>
      <c r="C6860" s="138">
        <v>37355</v>
      </c>
      <c r="D6860" s="139">
        <v>1.5277780000000001</v>
      </c>
      <c r="E6860" s="118">
        <v>1000</v>
      </c>
      <c r="F6860" s="118" t="s">
        <v>1492</v>
      </c>
      <c r="G6860" s="113">
        <f>IF([Data da Aprovação]&lt;&gt;"ESTATUTÁRIO",YEAR([Data da Aprovação]),"")</f>
        <v>2002</v>
      </c>
      <c r="H6860" s="106">
        <f>Tabela9[[#This Row],[Valor do Provento R$]]/Tabela9[[#This Row],[Provento por 1 ou 1000 Ações]]</f>
        <v>1.527778E-3</v>
      </c>
    </row>
    <row r="6861" spans="1:8">
      <c r="A6861" s="119" t="s">
        <v>1692</v>
      </c>
      <c r="B6861" s="117" t="s">
        <v>1490</v>
      </c>
      <c r="C6861" s="140">
        <v>37607</v>
      </c>
      <c r="D6861" s="141">
        <v>2.987304</v>
      </c>
      <c r="E6861" s="119">
        <v>1000</v>
      </c>
      <c r="F6861" s="119" t="s">
        <v>1489</v>
      </c>
      <c r="G6861" s="114">
        <f>IF([Data da Aprovação]&lt;&gt;"ESTATUTÁRIO",YEAR([Data da Aprovação]),"")</f>
        <v>2002</v>
      </c>
      <c r="H6861" s="106">
        <f>Tabela9[[#This Row],[Valor do Provento R$]]/Tabela9[[#This Row],[Provento por 1 ou 1000 Ações]]</f>
        <v>2.9873040000000001E-3</v>
      </c>
    </row>
    <row r="6862" spans="1:8">
      <c r="A6862" s="118" t="s">
        <v>1692</v>
      </c>
      <c r="B6862" s="116" t="s">
        <v>1490</v>
      </c>
      <c r="C6862" s="138">
        <v>37726</v>
      </c>
      <c r="D6862" s="139">
        <v>0.44809599999999999</v>
      </c>
      <c r="E6862" s="118">
        <v>1000</v>
      </c>
      <c r="F6862" s="118" t="s">
        <v>1492</v>
      </c>
      <c r="G6862" s="113">
        <f>IF([Data da Aprovação]&lt;&gt;"ESTATUTÁRIO",YEAR([Data da Aprovação]),"")</f>
        <v>2003</v>
      </c>
      <c r="H6862" s="106">
        <f>Tabela9[[#This Row],[Valor do Provento R$]]/Tabela9[[#This Row],[Provento por 1 ou 1000 Ações]]</f>
        <v>4.4809599999999999E-4</v>
      </c>
    </row>
    <row r="6863" spans="1:8">
      <c r="A6863" s="119" t="s">
        <v>1692</v>
      </c>
      <c r="B6863" s="117" t="s">
        <v>1490</v>
      </c>
      <c r="C6863" s="140">
        <v>37974</v>
      </c>
      <c r="D6863" s="141">
        <v>4.6583569999999996</v>
      </c>
      <c r="E6863" s="119">
        <v>1000</v>
      </c>
      <c r="F6863" s="119" t="s">
        <v>1489</v>
      </c>
      <c r="G6863" s="114">
        <f>IF([Data da Aprovação]&lt;&gt;"ESTATUTÁRIO",YEAR([Data da Aprovação]),"")</f>
        <v>2003</v>
      </c>
      <c r="H6863" s="106">
        <f>Tabela9[[#This Row],[Valor do Provento R$]]/Tabela9[[#This Row],[Provento por 1 ou 1000 Ações]]</f>
        <v>4.6583569999999993E-3</v>
      </c>
    </row>
    <row r="6864" spans="1:8">
      <c r="A6864" s="118" t="s">
        <v>1692</v>
      </c>
      <c r="B6864" s="116" t="s">
        <v>1490</v>
      </c>
      <c r="C6864" s="138">
        <v>38091</v>
      </c>
      <c r="D6864" s="139">
        <v>1.224113</v>
      </c>
      <c r="E6864" s="118">
        <v>1000</v>
      </c>
      <c r="F6864" s="118" t="s">
        <v>1492</v>
      </c>
      <c r="G6864" s="113">
        <f>IF([Data da Aprovação]&lt;&gt;"ESTATUTÁRIO",YEAR([Data da Aprovação]),"")</f>
        <v>2004</v>
      </c>
      <c r="H6864" s="106">
        <f>Tabela9[[#This Row],[Valor do Provento R$]]/Tabela9[[#This Row],[Provento por 1 ou 1000 Ações]]</f>
        <v>1.224113E-3</v>
      </c>
    </row>
    <row r="6865" spans="1:8">
      <c r="A6865" s="119" t="s">
        <v>1692</v>
      </c>
      <c r="B6865" s="117" t="s">
        <v>1490</v>
      </c>
      <c r="C6865" s="140">
        <v>38341</v>
      </c>
      <c r="D6865" s="141">
        <v>1.970747367</v>
      </c>
      <c r="E6865" s="119">
        <v>1</v>
      </c>
      <c r="F6865" s="119" t="s">
        <v>1489</v>
      </c>
      <c r="G6865" s="114">
        <f>IF([Data da Aprovação]&lt;&gt;"ESTATUTÁRIO",YEAR([Data da Aprovação]),"")</f>
        <v>2004</v>
      </c>
      <c r="H6865" s="106">
        <f>Tabela9[[#This Row],[Valor do Provento R$]]/Tabela9[[#This Row],[Provento por 1 ou 1000 Ações]]</f>
        <v>1.970747367</v>
      </c>
    </row>
    <row r="6866" spans="1:8">
      <c r="A6866" s="118" t="s">
        <v>1692</v>
      </c>
      <c r="B6866" s="116" t="s">
        <v>1490</v>
      </c>
      <c r="C6866" s="138">
        <v>38706</v>
      </c>
      <c r="D6866" s="139">
        <v>2.1155303569999999</v>
      </c>
      <c r="E6866" s="118">
        <v>1</v>
      </c>
      <c r="F6866" s="118" t="s">
        <v>1489</v>
      </c>
      <c r="G6866" s="113">
        <f>IF([Data da Aprovação]&lt;&gt;"ESTATUTÁRIO",YEAR([Data da Aprovação]),"")</f>
        <v>2005</v>
      </c>
      <c r="H6866" s="106">
        <f>Tabela9[[#This Row],[Valor do Provento R$]]/Tabela9[[#This Row],[Provento por 1 ou 1000 Ações]]</f>
        <v>2.1155303569999999</v>
      </c>
    </row>
    <row r="6867" spans="1:8">
      <c r="A6867" s="119" t="s">
        <v>1692</v>
      </c>
      <c r="B6867" s="117" t="s">
        <v>1490</v>
      </c>
      <c r="C6867" s="140">
        <v>39069</v>
      </c>
      <c r="D6867" s="141">
        <v>1.645546</v>
      </c>
      <c r="E6867" s="119">
        <v>1</v>
      </c>
      <c r="F6867" s="119" t="s">
        <v>1489</v>
      </c>
      <c r="G6867" s="114">
        <f>IF([Data da Aprovação]&lt;&gt;"ESTATUTÁRIO",YEAR([Data da Aprovação]),"")</f>
        <v>2006</v>
      </c>
      <c r="H6867" s="106">
        <f>Tabela9[[#This Row],[Valor do Provento R$]]/Tabela9[[#This Row],[Provento por 1 ou 1000 Ações]]</f>
        <v>1.645546</v>
      </c>
    </row>
    <row r="6868" spans="1:8">
      <c r="A6868" s="118" t="s">
        <v>1692</v>
      </c>
      <c r="B6868" s="116" t="s">
        <v>1490</v>
      </c>
      <c r="C6868" s="138">
        <v>39442</v>
      </c>
      <c r="D6868" s="139">
        <v>1.5781271569999999</v>
      </c>
      <c r="E6868" s="118">
        <v>1</v>
      </c>
      <c r="F6868" s="118" t="s">
        <v>1489</v>
      </c>
      <c r="G6868" s="113">
        <f>IF([Data da Aprovação]&lt;&gt;"ESTATUTÁRIO",YEAR([Data da Aprovação]),"")</f>
        <v>2007</v>
      </c>
      <c r="H6868" s="106">
        <f>Tabela9[[#This Row],[Valor do Provento R$]]/Tabela9[[#This Row],[Provento por 1 ou 1000 Ações]]</f>
        <v>1.5781271569999999</v>
      </c>
    </row>
    <row r="6869" spans="1:8">
      <c r="A6869" s="119" t="s">
        <v>1692</v>
      </c>
      <c r="B6869" s="117" t="s">
        <v>1490</v>
      </c>
      <c r="C6869" s="140">
        <v>39804</v>
      </c>
      <c r="D6869" s="141">
        <v>0.36436200000000002</v>
      </c>
      <c r="E6869" s="119">
        <v>1</v>
      </c>
      <c r="F6869" s="119" t="s">
        <v>1489</v>
      </c>
      <c r="G6869" s="114">
        <f>IF([Data da Aprovação]&lt;&gt;"ESTATUTÁRIO",YEAR([Data da Aprovação]),"")</f>
        <v>2008</v>
      </c>
      <c r="H6869" s="106">
        <f>Tabela9[[#This Row],[Valor do Provento R$]]/Tabela9[[#This Row],[Provento por 1 ou 1000 Ações]]</f>
        <v>0.36436200000000002</v>
      </c>
    </row>
    <row r="6870" spans="1:8">
      <c r="A6870" s="118" t="s">
        <v>1692</v>
      </c>
      <c r="B6870" s="116" t="s">
        <v>1490</v>
      </c>
      <c r="C6870" s="138">
        <v>39930</v>
      </c>
      <c r="D6870" s="139">
        <v>2.68282E-2</v>
      </c>
      <c r="E6870" s="118">
        <v>1</v>
      </c>
      <c r="F6870" s="118" t="s">
        <v>1492</v>
      </c>
      <c r="G6870" s="113">
        <f>IF([Data da Aprovação]&lt;&gt;"ESTATUTÁRIO",YEAR([Data da Aprovação]),"")</f>
        <v>2009</v>
      </c>
      <c r="H6870" s="106">
        <f>Tabela9[[#This Row],[Valor do Provento R$]]/Tabela9[[#This Row],[Provento por 1 ou 1000 Ações]]</f>
        <v>2.68282E-2</v>
      </c>
    </row>
    <row r="6871" spans="1:8">
      <c r="A6871" s="119" t="s">
        <v>1692</v>
      </c>
      <c r="B6871" s="117" t="s">
        <v>1490</v>
      </c>
      <c r="C6871" s="140">
        <v>40165</v>
      </c>
      <c r="D6871" s="141">
        <v>0.406945</v>
      </c>
      <c r="E6871" s="119">
        <v>1</v>
      </c>
      <c r="F6871" s="119" t="s">
        <v>1489</v>
      </c>
      <c r="G6871" s="114">
        <f>IF([Data da Aprovação]&lt;&gt;"ESTATUTÁRIO",YEAR([Data da Aprovação]),"")</f>
        <v>2009</v>
      </c>
      <c r="H6871" s="106">
        <f>Tabela9[[#This Row],[Valor do Provento R$]]/Tabela9[[#This Row],[Provento por 1 ou 1000 Ações]]</f>
        <v>0.406945</v>
      </c>
    </row>
    <row r="6872" spans="1:8">
      <c r="A6872" s="118" t="s">
        <v>1692</v>
      </c>
      <c r="B6872" s="116" t="s">
        <v>1490</v>
      </c>
      <c r="C6872" s="138">
        <v>40273</v>
      </c>
      <c r="D6872" s="139">
        <v>0.27746199999999999</v>
      </c>
      <c r="E6872" s="118">
        <v>1</v>
      </c>
      <c r="F6872" s="118" t="s">
        <v>1492</v>
      </c>
      <c r="G6872" s="113">
        <f>IF([Data da Aprovação]&lt;&gt;"ESTATUTÁRIO",YEAR([Data da Aprovação]),"")</f>
        <v>2010</v>
      </c>
      <c r="H6872" s="106">
        <f>Tabela9[[#This Row],[Valor do Provento R$]]/Tabela9[[#This Row],[Provento por 1 ou 1000 Ações]]</f>
        <v>0.27746199999999999</v>
      </c>
    </row>
    <row r="6873" spans="1:8">
      <c r="A6873" s="119" t="s">
        <v>1692</v>
      </c>
      <c r="B6873" s="117" t="s">
        <v>1490</v>
      </c>
      <c r="C6873" s="140">
        <v>40529</v>
      </c>
      <c r="D6873" s="141">
        <v>0.45492977000000001</v>
      </c>
      <c r="E6873" s="119">
        <v>1</v>
      </c>
      <c r="F6873" s="119" t="s">
        <v>1489</v>
      </c>
      <c r="G6873" s="114">
        <f>IF([Data da Aprovação]&lt;&gt;"ESTATUTÁRIO",YEAR([Data da Aprovação]),"")</f>
        <v>2010</v>
      </c>
      <c r="H6873" s="106">
        <f>Tabela9[[#This Row],[Valor do Provento R$]]/Tabela9[[#This Row],[Provento por 1 ou 1000 Ações]]</f>
        <v>0.45492977000000001</v>
      </c>
    </row>
    <row r="6874" spans="1:8">
      <c r="A6874" s="118" t="s">
        <v>1692</v>
      </c>
      <c r="B6874" s="116" t="s">
        <v>1490</v>
      </c>
      <c r="C6874" s="138">
        <v>40647</v>
      </c>
      <c r="D6874" s="139">
        <v>0.46138000000000001</v>
      </c>
      <c r="E6874" s="118">
        <v>1</v>
      </c>
      <c r="F6874" s="118" t="s">
        <v>1492</v>
      </c>
      <c r="G6874" s="113">
        <f>IF([Data da Aprovação]&lt;&gt;"ESTATUTÁRIO",YEAR([Data da Aprovação]),"")</f>
        <v>2011</v>
      </c>
      <c r="H6874" s="106">
        <f>Tabela9[[#This Row],[Valor do Provento R$]]/Tabela9[[#This Row],[Provento por 1 ou 1000 Ações]]</f>
        <v>0.46138000000000001</v>
      </c>
    </row>
    <row r="6875" spans="1:8">
      <c r="A6875" s="119" t="s">
        <v>1692</v>
      </c>
      <c r="B6875" s="117" t="s">
        <v>1490</v>
      </c>
      <c r="C6875" s="140">
        <v>40892</v>
      </c>
      <c r="D6875" s="141">
        <v>0.50669159900000005</v>
      </c>
      <c r="E6875" s="119">
        <v>1</v>
      </c>
      <c r="F6875" s="119" t="s">
        <v>1489</v>
      </c>
      <c r="G6875" s="114">
        <f>IF([Data da Aprovação]&lt;&gt;"ESTATUTÁRIO",YEAR([Data da Aprovação]),"")</f>
        <v>2011</v>
      </c>
      <c r="H6875" s="106">
        <f>Tabela9[[#This Row],[Valor do Provento R$]]/Tabela9[[#This Row],[Provento por 1 ou 1000 Ações]]</f>
        <v>0.50669159900000005</v>
      </c>
    </row>
    <row r="6876" spans="1:8">
      <c r="A6876" s="118" t="s">
        <v>1692</v>
      </c>
      <c r="B6876" s="116" t="s">
        <v>1490</v>
      </c>
      <c r="C6876" s="138">
        <v>41261</v>
      </c>
      <c r="D6876" s="139">
        <v>0.52829199999999998</v>
      </c>
      <c r="E6876" s="118">
        <v>1</v>
      </c>
      <c r="F6876" s="118" t="s">
        <v>1489</v>
      </c>
      <c r="G6876" s="113">
        <f>IF([Data da Aprovação]&lt;&gt;"ESTATUTÁRIO",YEAR([Data da Aprovação]),"")</f>
        <v>2012</v>
      </c>
      <c r="H6876" s="106">
        <f>Tabela9[[#This Row],[Valor do Provento R$]]/Tabela9[[#This Row],[Provento por 1 ou 1000 Ações]]</f>
        <v>0.52829199999999998</v>
      </c>
    </row>
    <row r="6877" spans="1:8">
      <c r="A6877" s="119" t="s">
        <v>1692</v>
      </c>
      <c r="B6877" s="117" t="s">
        <v>1490</v>
      </c>
      <c r="C6877" s="140">
        <v>41620</v>
      </c>
      <c r="D6877" s="141">
        <v>0.52255300000000005</v>
      </c>
      <c r="E6877" s="119">
        <v>1</v>
      </c>
      <c r="F6877" s="119" t="s">
        <v>1489</v>
      </c>
      <c r="G6877" s="114">
        <f>IF([Data da Aprovação]&lt;&gt;"ESTATUTÁRIO",YEAR([Data da Aprovação]),"")</f>
        <v>2013</v>
      </c>
      <c r="H6877" s="106">
        <f>Tabela9[[#This Row],[Valor do Provento R$]]/Tabela9[[#This Row],[Provento por 1 ou 1000 Ações]]</f>
        <v>0.52255300000000005</v>
      </c>
    </row>
    <row r="6878" spans="1:8">
      <c r="A6878" s="118" t="s">
        <v>1693</v>
      </c>
      <c r="B6878" s="116" t="s">
        <v>1488</v>
      </c>
      <c r="C6878" s="138">
        <v>38460</v>
      </c>
      <c r="D6878" s="139">
        <v>0.64151506199999997</v>
      </c>
      <c r="E6878" s="118">
        <v>1</v>
      </c>
      <c r="F6878" s="118" t="s">
        <v>1492</v>
      </c>
      <c r="G6878" s="113">
        <f>IF([Data da Aprovação]&lt;&gt;"ESTATUTÁRIO",YEAR([Data da Aprovação]),"")</f>
        <v>2005</v>
      </c>
      <c r="H6878" s="106">
        <f>Tabela9[[#This Row],[Valor do Provento R$]]/Tabela9[[#This Row],[Provento por 1 ou 1000 Ações]]</f>
        <v>0.64151506199999997</v>
      </c>
    </row>
    <row r="6879" spans="1:8">
      <c r="A6879" s="119" t="s">
        <v>1693</v>
      </c>
      <c r="B6879" s="117" t="s">
        <v>1488</v>
      </c>
      <c r="C6879" s="140">
        <v>38653</v>
      </c>
      <c r="D6879" s="141">
        <v>0.38</v>
      </c>
      <c r="E6879" s="119">
        <v>1</v>
      </c>
      <c r="F6879" s="119" t="s">
        <v>1492</v>
      </c>
      <c r="G6879" s="114">
        <f>IF([Data da Aprovação]&lt;&gt;"ESTATUTÁRIO",YEAR([Data da Aprovação]),"")</f>
        <v>2005</v>
      </c>
      <c r="H6879" s="106">
        <f>Tabela9[[#This Row],[Valor do Provento R$]]/Tabela9[[#This Row],[Provento por 1 ou 1000 Ações]]</f>
        <v>0.38</v>
      </c>
    </row>
    <row r="6880" spans="1:8">
      <c r="A6880" s="118" t="s">
        <v>1693</v>
      </c>
      <c r="B6880" s="116" t="s">
        <v>1488</v>
      </c>
      <c r="C6880" s="138">
        <v>38782</v>
      </c>
      <c r="D6880" s="139">
        <v>0.43181006</v>
      </c>
      <c r="E6880" s="118">
        <v>1</v>
      </c>
      <c r="F6880" s="118" t="s">
        <v>1492</v>
      </c>
      <c r="G6880" s="113">
        <f>IF([Data da Aprovação]&lt;&gt;"ESTATUTÁRIO",YEAR([Data da Aprovação]),"")</f>
        <v>2006</v>
      </c>
      <c r="H6880" s="106">
        <f>Tabela9[[#This Row],[Valor do Provento R$]]/Tabela9[[#This Row],[Provento por 1 ou 1000 Ações]]</f>
        <v>0.43181006</v>
      </c>
    </row>
    <row r="6881" spans="1:8">
      <c r="A6881" s="119" t="s">
        <v>1693</v>
      </c>
      <c r="B6881" s="117" t="s">
        <v>1488</v>
      </c>
      <c r="C6881" s="140">
        <v>38938</v>
      </c>
      <c r="D6881" s="141">
        <v>0.39</v>
      </c>
      <c r="E6881" s="119">
        <v>1</v>
      </c>
      <c r="F6881" s="119" t="s">
        <v>1492</v>
      </c>
      <c r="G6881" s="114">
        <f>IF([Data da Aprovação]&lt;&gt;"ESTATUTÁRIO",YEAR([Data da Aprovação]),"")</f>
        <v>2006</v>
      </c>
      <c r="H6881" s="106">
        <f>Tabela9[[#This Row],[Valor do Provento R$]]/Tabela9[[#This Row],[Provento por 1 ou 1000 Ações]]</f>
        <v>0.39</v>
      </c>
    </row>
    <row r="6882" spans="1:8">
      <c r="A6882" s="118" t="s">
        <v>1693</v>
      </c>
      <c r="B6882" s="116" t="s">
        <v>1488</v>
      </c>
      <c r="C6882" s="138">
        <v>39030</v>
      </c>
      <c r="D6882" s="139">
        <v>0.41</v>
      </c>
      <c r="E6882" s="118">
        <v>1</v>
      </c>
      <c r="F6882" s="118" t="s">
        <v>1492</v>
      </c>
      <c r="G6882" s="113">
        <f>IF([Data da Aprovação]&lt;&gt;"ESTATUTÁRIO",YEAR([Data da Aprovação]),"")</f>
        <v>2006</v>
      </c>
      <c r="H6882" s="106">
        <f>Tabela9[[#This Row],[Valor do Provento R$]]/Tabela9[[#This Row],[Provento por 1 ou 1000 Ações]]</f>
        <v>0.41</v>
      </c>
    </row>
    <row r="6883" spans="1:8">
      <c r="A6883" s="119" t="s">
        <v>1693</v>
      </c>
      <c r="B6883" s="117" t="s">
        <v>1488</v>
      </c>
      <c r="C6883" s="140">
        <v>39156</v>
      </c>
      <c r="D6883" s="141">
        <v>0.48261177999999999</v>
      </c>
      <c r="E6883" s="119">
        <v>1</v>
      </c>
      <c r="F6883" s="119" t="s">
        <v>1492</v>
      </c>
      <c r="G6883" s="114">
        <f>IF([Data da Aprovação]&lt;&gt;"ESTATUTÁRIO",YEAR([Data da Aprovação]),"")</f>
        <v>2007</v>
      </c>
      <c r="H6883" s="106">
        <f>Tabela9[[#This Row],[Valor do Provento R$]]/Tabela9[[#This Row],[Provento por 1 ou 1000 Ações]]</f>
        <v>0.48261177999999999</v>
      </c>
    </row>
    <row r="6884" spans="1:8">
      <c r="A6884" s="118" t="s">
        <v>1693</v>
      </c>
      <c r="B6884" s="116" t="s">
        <v>1488</v>
      </c>
      <c r="C6884" s="138">
        <v>39296</v>
      </c>
      <c r="D6884" s="139">
        <v>0.3</v>
      </c>
      <c r="E6884" s="118">
        <v>1</v>
      </c>
      <c r="F6884" s="118" t="s">
        <v>1492</v>
      </c>
      <c r="G6884" s="113">
        <f>IF([Data da Aprovação]&lt;&gt;"ESTATUTÁRIO",YEAR([Data da Aprovação]),"")</f>
        <v>2007</v>
      </c>
      <c r="H6884" s="106">
        <f>Tabela9[[#This Row],[Valor do Provento R$]]/Tabela9[[#This Row],[Provento por 1 ou 1000 Ações]]</f>
        <v>0.3</v>
      </c>
    </row>
    <row r="6885" spans="1:8">
      <c r="A6885" s="119" t="s">
        <v>1693</v>
      </c>
      <c r="B6885" s="117" t="s">
        <v>1488</v>
      </c>
      <c r="C6885" s="140">
        <v>39394</v>
      </c>
      <c r="D6885" s="141">
        <v>0.42</v>
      </c>
      <c r="E6885" s="119">
        <v>1</v>
      </c>
      <c r="F6885" s="119" t="s">
        <v>1492</v>
      </c>
      <c r="G6885" s="114">
        <f>IF([Data da Aprovação]&lt;&gt;"ESTATUTÁRIO",YEAR([Data da Aprovação]),"")</f>
        <v>2007</v>
      </c>
      <c r="H6885" s="106">
        <f>Tabela9[[#This Row],[Valor do Provento R$]]/Tabela9[[#This Row],[Provento por 1 ou 1000 Ações]]</f>
        <v>0.42</v>
      </c>
    </row>
    <row r="6886" spans="1:8">
      <c r="A6886" s="118" t="s">
        <v>1693</v>
      </c>
      <c r="B6886" s="116" t="s">
        <v>1488</v>
      </c>
      <c r="C6886" s="138">
        <v>39552</v>
      </c>
      <c r="D6886" s="139">
        <v>0.47723861000000001</v>
      </c>
      <c r="E6886" s="118">
        <v>1</v>
      </c>
      <c r="F6886" s="118" t="s">
        <v>1492</v>
      </c>
      <c r="G6886" s="113">
        <f>IF([Data da Aprovação]&lt;&gt;"ESTATUTÁRIO",YEAR([Data da Aprovação]),"")</f>
        <v>2008</v>
      </c>
      <c r="H6886" s="106">
        <f>Tabela9[[#This Row],[Valor do Provento R$]]/Tabela9[[#This Row],[Provento por 1 ou 1000 Ações]]</f>
        <v>0.47723861000000001</v>
      </c>
    </row>
    <row r="6887" spans="1:8">
      <c r="A6887" s="119" t="s">
        <v>1693</v>
      </c>
      <c r="B6887" s="117" t="s">
        <v>1488</v>
      </c>
      <c r="C6887" s="140">
        <v>39674</v>
      </c>
      <c r="D6887" s="141">
        <v>0.34</v>
      </c>
      <c r="E6887" s="119">
        <v>1</v>
      </c>
      <c r="F6887" s="119" t="s">
        <v>1492</v>
      </c>
      <c r="G6887" s="114">
        <f>IF([Data da Aprovação]&lt;&gt;"ESTATUTÁRIO",YEAR([Data da Aprovação]),"")</f>
        <v>2008</v>
      </c>
      <c r="H6887" s="106">
        <f>Tabela9[[#This Row],[Valor do Provento R$]]/Tabela9[[#This Row],[Provento por 1 ou 1000 Ações]]</f>
        <v>0.34</v>
      </c>
    </row>
    <row r="6888" spans="1:8">
      <c r="A6888" s="118" t="s">
        <v>1693</v>
      </c>
      <c r="B6888" s="116" t="s">
        <v>1488</v>
      </c>
      <c r="C6888" s="138">
        <v>39765</v>
      </c>
      <c r="D6888" s="139">
        <v>0.31</v>
      </c>
      <c r="E6888" s="118">
        <v>1</v>
      </c>
      <c r="F6888" s="118" t="s">
        <v>1492</v>
      </c>
      <c r="G6888" s="113">
        <f>IF([Data da Aprovação]&lt;&gt;"ESTATUTÁRIO",YEAR([Data da Aprovação]),"")</f>
        <v>2008</v>
      </c>
      <c r="H6888" s="106">
        <f>Tabela9[[#This Row],[Valor do Provento R$]]/Tabela9[[#This Row],[Provento por 1 ou 1000 Ações]]</f>
        <v>0.31</v>
      </c>
    </row>
    <row r="6889" spans="1:8">
      <c r="A6889" s="119" t="s">
        <v>1693</v>
      </c>
      <c r="B6889" s="117" t="s">
        <v>1488</v>
      </c>
      <c r="C6889" s="140">
        <v>39909</v>
      </c>
      <c r="D6889" s="141">
        <v>0.44</v>
      </c>
      <c r="E6889" s="119">
        <v>1</v>
      </c>
      <c r="F6889" s="119" t="s">
        <v>1492</v>
      </c>
      <c r="G6889" s="114">
        <f>IF([Data da Aprovação]&lt;&gt;"ESTATUTÁRIO",YEAR([Data da Aprovação]),"")</f>
        <v>2009</v>
      </c>
      <c r="H6889" s="106">
        <f>Tabela9[[#This Row],[Valor do Provento R$]]/Tabela9[[#This Row],[Provento por 1 ou 1000 Ações]]</f>
        <v>0.44</v>
      </c>
    </row>
    <row r="6890" spans="1:8">
      <c r="A6890" s="118" t="s">
        <v>1693</v>
      </c>
      <c r="B6890" s="116" t="s">
        <v>1488</v>
      </c>
      <c r="C6890" s="138">
        <v>39954</v>
      </c>
      <c r="D6890" s="139">
        <v>0.25</v>
      </c>
      <c r="E6890" s="118">
        <v>1</v>
      </c>
      <c r="F6890" s="118" t="s">
        <v>1492</v>
      </c>
      <c r="G6890" s="113">
        <f>IF([Data da Aprovação]&lt;&gt;"ESTATUTÁRIO",YEAR([Data da Aprovação]),"")</f>
        <v>2009</v>
      </c>
      <c r="H6890" s="106">
        <f>Tabela9[[#This Row],[Valor do Provento R$]]/Tabela9[[#This Row],[Provento por 1 ou 1000 Ações]]</f>
        <v>0.25</v>
      </c>
    </row>
    <row r="6891" spans="1:8">
      <c r="A6891" s="119" t="s">
        <v>1693</v>
      </c>
      <c r="B6891" s="117" t="s">
        <v>1488</v>
      </c>
      <c r="C6891" s="140">
        <v>40038</v>
      </c>
      <c r="D6891" s="141">
        <v>0.3</v>
      </c>
      <c r="E6891" s="119">
        <v>1</v>
      </c>
      <c r="F6891" s="119" t="s">
        <v>1492</v>
      </c>
      <c r="G6891" s="114">
        <f>IF([Data da Aprovação]&lt;&gt;"ESTATUTÁRIO",YEAR([Data da Aprovação]),"")</f>
        <v>2009</v>
      </c>
      <c r="H6891" s="106">
        <f>Tabela9[[#This Row],[Valor do Provento R$]]/Tabela9[[#This Row],[Provento por 1 ou 1000 Ações]]</f>
        <v>0.3</v>
      </c>
    </row>
    <row r="6892" spans="1:8">
      <c r="A6892" s="118" t="s">
        <v>1693</v>
      </c>
      <c r="B6892" s="116" t="s">
        <v>1488</v>
      </c>
      <c r="C6892" s="138">
        <v>40129</v>
      </c>
      <c r="D6892" s="139">
        <v>7.0000000000000007E-2</v>
      </c>
      <c r="E6892" s="118">
        <v>1</v>
      </c>
      <c r="F6892" s="118" t="s">
        <v>1492</v>
      </c>
      <c r="G6892" s="113">
        <f>IF([Data da Aprovação]&lt;&gt;"ESTATUTÁRIO",YEAR([Data da Aprovação]),"")</f>
        <v>2009</v>
      </c>
      <c r="H6892" s="106">
        <f>Tabela9[[#This Row],[Valor do Provento R$]]/Tabela9[[#This Row],[Provento por 1 ou 1000 Ações]]</f>
        <v>7.0000000000000007E-2</v>
      </c>
    </row>
    <row r="6893" spans="1:8">
      <c r="A6893" s="119" t="s">
        <v>1693</v>
      </c>
      <c r="B6893" s="117" t="s">
        <v>1488</v>
      </c>
      <c r="C6893" s="140">
        <v>40287</v>
      </c>
      <c r="D6893" s="141">
        <v>0.113334</v>
      </c>
      <c r="E6893" s="119">
        <v>1</v>
      </c>
      <c r="F6893" s="119" t="s">
        <v>1492</v>
      </c>
      <c r="G6893" s="114">
        <f>IF([Data da Aprovação]&lt;&gt;"ESTATUTÁRIO",YEAR([Data da Aprovação]),"")</f>
        <v>2010</v>
      </c>
      <c r="H6893" s="106">
        <f>Tabela9[[#This Row],[Valor do Provento R$]]/Tabela9[[#This Row],[Provento por 1 ou 1000 Ações]]</f>
        <v>0.113334</v>
      </c>
    </row>
    <row r="6894" spans="1:8">
      <c r="A6894" s="118" t="s">
        <v>1693</v>
      </c>
      <c r="B6894" s="116" t="s">
        <v>1488</v>
      </c>
      <c r="C6894" s="138">
        <v>40311</v>
      </c>
      <c r="D6894" s="139">
        <v>7.4999999999999997E-2</v>
      </c>
      <c r="E6894" s="118">
        <v>1</v>
      </c>
      <c r="F6894" s="118" t="s">
        <v>1492</v>
      </c>
      <c r="G6894" s="113">
        <f>IF([Data da Aprovação]&lt;&gt;"ESTATUTÁRIO",YEAR([Data da Aprovação]),"")</f>
        <v>2010</v>
      </c>
      <c r="H6894" s="106">
        <f>Tabela9[[#This Row],[Valor do Provento R$]]/Tabela9[[#This Row],[Provento por 1 ou 1000 Ações]]</f>
        <v>7.4999999999999997E-2</v>
      </c>
    </row>
    <row r="6895" spans="1:8">
      <c r="A6895" s="119" t="s">
        <v>1693</v>
      </c>
      <c r="B6895" s="117" t="s">
        <v>1488</v>
      </c>
      <c r="C6895" s="140">
        <v>40402</v>
      </c>
      <c r="D6895" s="141">
        <v>0.04</v>
      </c>
      <c r="E6895" s="119">
        <v>1</v>
      </c>
      <c r="F6895" s="119" t="s">
        <v>1492</v>
      </c>
      <c r="G6895" s="114">
        <f>IF([Data da Aprovação]&lt;&gt;"ESTATUTÁRIO",YEAR([Data da Aprovação]),"")</f>
        <v>2010</v>
      </c>
      <c r="H6895" s="106">
        <f>Tabela9[[#This Row],[Valor do Provento R$]]/Tabela9[[#This Row],[Provento por 1 ou 1000 Ações]]</f>
        <v>0.04</v>
      </c>
    </row>
    <row r="6896" spans="1:8">
      <c r="A6896" s="118" t="s">
        <v>1693</v>
      </c>
      <c r="B6896" s="116" t="s">
        <v>1488</v>
      </c>
      <c r="C6896" s="138">
        <v>40493</v>
      </c>
      <c r="D6896" s="139">
        <v>0.12</v>
      </c>
      <c r="E6896" s="118">
        <v>1</v>
      </c>
      <c r="F6896" s="118" t="s">
        <v>1492</v>
      </c>
      <c r="G6896" s="113">
        <f>IF([Data da Aprovação]&lt;&gt;"ESTATUTÁRIO",YEAR([Data da Aprovação]),"")</f>
        <v>2010</v>
      </c>
      <c r="H6896" s="106">
        <f>Tabela9[[#This Row],[Valor do Provento R$]]/Tabela9[[#This Row],[Provento por 1 ou 1000 Ações]]</f>
        <v>0.12</v>
      </c>
    </row>
    <row r="6897" spans="1:8">
      <c r="A6897" s="119" t="s">
        <v>1693</v>
      </c>
      <c r="B6897" s="117" t="s">
        <v>1488</v>
      </c>
      <c r="C6897" s="140">
        <v>40637</v>
      </c>
      <c r="D6897" s="141">
        <v>0.17</v>
      </c>
      <c r="E6897" s="119">
        <v>1</v>
      </c>
      <c r="F6897" s="119" t="s">
        <v>1492</v>
      </c>
      <c r="G6897" s="114">
        <f>IF([Data da Aprovação]&lt;&gt;"ESTATUTÁRIO",YEAR([Data da Aprovação]),"")</f>
        <v>2011</v>
      </c>
      <c r="H6897" s="106">
        <f>Tabela9[[#This Row],[Valor do Provento R$]]/Tabela9[[#This Row],[Provento por 1 ou 1000 Ações]]</f>
        <v>0.17</v>
      </c>
    </row>
    <row r="6898" spans="1:8">
      <c r="A6898" s="118" t="s">
        <v>1693</v>
      </c>
      <c r="B6898" s="116" t="s">
        <v>1488</v>
      </c>
      <c r="C6898" s="138">
        <v>40668</v>
      </c>
      <c r="D6898" s="139">
        <v>0.15</v>
      </c>
      <c r="E6898" s="118">
        <v>1</v>
      </c>
      <c r="F6898" s="118" t="s">
        <v>1492</v>
      </c>
      <c r="G6898" s="113">
        <f>IF([Data da Aprovação]&lt;&gt;"ESTATUTÁRIO",YEAR([Data da Aprovação]),"")</f>
        <v>2011</v>
      </c>
      <c r="H6898" s="106">
        <f>Tabela9[[#This Row],[Valor do Provento R$]]/Tabela9[[#This Row],[Provento por 1 ou 1000 Ações]]</f>
        <v>0.15</v>
      </c>
    </row>
    <row r="6899" spans="1:8">
      <c r="A6899" s="119" t="s">
        <v>1693</v>
      </c>
      <c r="B6899" s="117" t="s">
        <v>1488</v>
      </c>
      <c r="C6899" s="140">
        <v>40759</v>
      </c>
      <c r="D6899" s="141">
        <v>8.8999999999999996E-2</v>
      </c>
      <c r="E6899" s="119">
        <v>1</v>
      </c>
      <c r="F6899" s="119" t="s">
        <v>1492</v>
      </c>
      <c r="G6899" s="114">
        <f>IF([Data da Aprovação]&lt;&gt;"ESTATUTÁRIO",YEAR([Data da Aprovação]),"")</f>
        <v>2011</v>
      </c>
      <c r="H6899" s="106">
        <f>Tabela9[[#This Row],[Valor do Provento R$]]/Tabela9[[#This Row],[Provento por 1 ou 1000 Ações]]</f>
        <v>8.8999999999999996E-2</v>
      </c>
    </row>
    <row r="6900" spans="1:8">
      <c r="A6900" s="118" t="s">
        <v>1693</v>
      </c>
      <c r="B6900" s="116" t="s">
        <v>1488</v>
      </c>
      <c r="C6900" s="138">
        <v>40857</v>
      </c>
      <c r="D6900" s="139">
        <v>0.20100000000000001</v>
      </c>
      <c r="E6900" s="118">
        <v>1</v>
      </c>
      <c r="F6900" s="118" t="s">
        <v>1492</v>
      </c>
      <c r="G6900" s="113">
        <f>IF([Data da Aprovação]&lt;&gt;"ESTATUTÁRIO",YEAR([Data da Aprovação]),"")</f>
        <v>2011</v>
      </c>
      <c r="H6900" s="106">
        <f>Tabela9[[#This Row],[Valor do Provento R$]]/Tabela9[[#This Row],[Provento por 1 ou 1000 Ações]]</f>
        <v>0.20100000000000001</v>
      </c>
    </row>
    <row r="6901" spans="1:8">
      <c r="A6901" s="119" t="s">
        <v>1693</v>
      </c>
      <c r="B6901" s="117" t="s">
        <v>1488</v>
      </c>
      <c r="C6901" s="140">
        <v>41001</v>
      </c>
      <c r="D6901" s="141">
        <v>0.28999999999999998</v>
      </c>
      <c r="E6901" s="119">
        <v>1</v>
      </c>
      <c r="F6901" s="119" t="s">
        <v>1492</v>
      </c>
      <c r="G6901" s="114">
        <f>IF([Data da Aprovação]&lt;&gt;"ESTATUTÁRIO",YEAR([Data da Aprovação]),"")</f>
        <v>2012</v>
      </c>
      <c r="H6901" s="106">
        <f>Tabela9[[#This Row],[Valor do Provento R$]]/Tabela9[[#This Row],[Provento por 1 ou 1000 Ações]]</f>
        <v>0.28999999999999998</v>
      </c>
    </row>
    <row r="6902" spans="1:8">
      <c r="A6902" s="118" t="s">
        <v>1693</v>
      </c>
      <c r="B6902" s="116" t="s">
        <v>1488</v>
      </c>
      <c r="C6902" s="138">
        <v>41024</v>
      </c>
      <c r="D6902" s="139">
        <v>0.19600000000000001</v>
      </c>
      <c r="E6902" s="118">
        <v>1</v>
      </c>
      <c r="F6902" s="118" t="s">
        <v>1492</v>
      </c>
      <c r="G6902" s="113">
        <f>IF([Data da Aprovação]&lt;&gt;"ESTATUTÁRIO",YEAR([Data da Aprovação]),"")</f>
        <v>2012</v>
      </c>
      <c r="H6902" s="106">
        <f>Tabela9[[#This Row],[Valor do Provento R$]]/Tabela9[[#This Row],[Provento por 1 ou 1000 Ações]]</f>
        <v>0.19600000000000001</v>
      </c>
    </row>
    <row r="6903" spans="1:8">
      <c r="A6903" s="119" t="s">
        <v>1693</v>
      </c>
      <c r="B6903" s="117" t="s">
        <v>1488</v>
      </c>
      <c r="C6903" s="140">
        <v>41116</v>
      </c>
      <c r="D6903" s="141">
        <v>0.14199999999999999</v>
      </c>
      <c r="E6903" s="119">
        <v>1</v>
      </c>
      <c r="F6903" s="119" t="s">
        <v>1492</v>
      </c>
      <c r="G6903" s="114">
        <f>IF([Data da Aprovação]&lt;&gt;"ESTATUTÁRIO",YEAR([Data da Aprovação]),"")</f>
        <v>2012</v>
      </c>
      <c r="H6903" s="106">
        <f>Tabela9[[#This Row],[Valor do Provento R$]]/Tabela9[[#This Row],[Provento por 1 ou 1000 Ações]]</f>
        <v>0.14199999999999999</v>
      </c>
    </row>
    <row r="6904" spans="1:8">
      <c r="A6904" s="118" t="s">
        <v>1693</v>
      </c>
      <c r="B6904" s="116" t="s">
        <v>1488</v>
      </c>
      <c r="C6904" s="138">
        <v>41207</v>
      </c>
      <c r="D6904" s="139">
        <v>0.28799999999999998</v>
      </c>
      <c r="E6904" s="118">
        <v>1</v>
      </c>
      <c r="F6904" s="118" t="s">
        <v>1492</v>
      </c>
      <c r="G6904" s="113">
        <f>IF([Data da Aprovação]&lt;&gt;"ESTATUTÁRIO",YEAR([Data da Aprovação]),"")</f>
        <v>2012</v>
      </c>
      <c r="H6904" s="106">
        <f>Tabela9[[#This Row],[Valor do Provento R$]]/Tabela9[[#This Row],[Provento por 1 ou 1000 Ações]]</f>
        <v>0.28799999999999998</v>
      </c>
    </row>
    <row r="6905" spans="1:8">
      <c r="A6905" s="119" t="s">
        <v>1693</v>
      </c>
      <c r="B6905" s="117" t="s">
        <v>1488</v>
      </c>
      <c r="C6905" s="140">
        <v>41372</v>
      </c>
      <c r="D6905" s="141">
        <v>0.35</v>
      </c>
      <c r="E6905" s="119">
        <v>1</v>
      </c>
      <c r="F6905" s="119" t="s">
        <v>1492</v>
      </c>
      <c r="G6905" s="114">
        <f>IF([Data da Aprovação]&lt;&gt;"ESTATUTÁRIO",YEAR([Data da Aprovação]),"")</f>
        <v>2013</v>
      </c>
      <c r="H6905" s="106">
        <f>Tabela9[[#This Row],[Valor do Provento R$]]/Tabela9[[#This Row],[Provento por 1 ou 1000 Ações]]</f>
        <v>0.35</v>
      </c>
    </row>
    <row r="6906" spans="1:8">
      <c r="A6906" s="118" t="s">
        <v>1693</v>
      </c>
      <c r="B6906" s="116" t="s">
        <v>1488</v>
      </c>
      <c r="C6906" s="138">
        <v>41389</v>
      </c>
      <c r="D6906" s="139">
        <v>0.21299999999999999</v>
      </c>
      <c r="E6906" s="118">
        <v>1</v>
      </c>
      <c r="F6906" s="118" t="s">
        <v>1492</v>
      </c>
      <c r="G6906" s="113">
        <f>IF([Data da Aprovação]&lt;&gt;"ESTATUTÁRIO",YEAR([Data da Aprovação]),"")</f>
        <v>2013</v>
      </c>
      <c r="H6906" s="106">
        <f>Tabela9[[#This Row],[Valor do Provento R$]]/Tabela9[[#This Row],[Provento por 1 ou 1000 Ações]]</f>
        <v>0.21299999999999999</v>
      </c>
    </row>
    <row r="6907" spans="1:8">
      <c r="A6907" s="119" t="s">
        <v>1693</v>
      </c>
      <c r="B6907" s="117" t="s">
        <v>1488</v>
      </c>
      <c r="C6907" s="140">
        <v>41480</v>
      </c>
      <c r="D6907" s="141">
        <v>0.13800000000000001</v>
      </c>
      <c r="E6907" s="119">
        <v>1</v>
      </c>
      <c r="F6907" s="119" t="s">
        <v>1492</v>
      </c>
      <c r="G6907" s="114">
        <f>IF([Data da Aprovação]&lt;&gt;"ESTATUTÁRIO",YEAR([Data da Aprovação]),"")</f>
        <v>2013</v>
      </c>
      <c r="H6907" s="106">
        <f>Tabela9[[#This Row],[Valor do Provento R$]]/Tabela9[[#This Row],[Provento por 1 ou 1000 Ações]]</f>
        <v>0.13800000000000001</v>
      </c>
    </row>
    <row r="6908" spans="1:8">
      <c r="A6908" s="118" t="s">
        <v>1693</v>
      </c>
      <c r="B6908" s="116" t="s">
        <v>1488</v>
      </c>
      <c r="C6908" s="138">
        <v>41571</v>
      </c>
      <c r="D6908" s="139">
        <v>0.27900000000000003</v>
      </c>
      <c r="E6908" s="118">
        <v>1</v>
      </c>
      <c r="F6908" s="118" t="s">
        <v>1492</v>
      </c>
      <c r="G6908" s="113">
        <f>IF([Data da Aprovação]&lt;&gt;"ESTATUTÁRIO",YEAR([Data da Aprovação]),"")</f>
        <v>2013</v>
      </c>
      <c r="H6908" s="106">
        <f>Tabela9[[#This Row],[Valor do Provento R$]]/Tabela9[[#This Row],[Provento por 1 ou 1000 Ações]]</f>
        <v>0.27900000000000003</v>
      </c>
    </row>
    <row r="6909" spans="1:8">
      <c r="A6909" s="119" t="s">
        <v>1694</v>
      </c>
      <c r="B6909" s="117" t="s">
        <v>1488</v>
      </c>
      <c r="C6909" s="140">
        <v>38461</v>
      </c>
      <c r="D6909" s="141">
        <v>6.3759254200000004E-2</v>
      </c>
      <c r="E6909" s="119">
        <v>1</v>
      </c>
      <c r="F6909" s="119" t="s">
        <v>1492</v>
      </c>
      <c r="G6909" s="114">
        <f>IF([Data da Aprovação]&lt;&gt;"ESTATUTÁRIO",YEAR([Data da Aprovação]),"")</f>
        <v>2005</v>
      </c>
      <c r="H6909" s="106">
        <f>Tabela9[[#This Row],[Valor do Provento R$]]/Tabela9[[#This Row],[Provento por 1 ou 1000 Ações]]</f>
        <v>6.3759254200000004E-2</v>
      </c>
    </row>
    <row r="6910" spans="1:8">
      <c r="A6910" s="118" t="s">
        <v>1694</v>
      </c>
      <c r="B6910" s="116" t="s">
        <v>1488</v>
      </c>
      <c r="C6910" s="138">
        <v>38694</v>
      </c>
      <c r="D6910" s="139">
        <v>2.8057820000000002</v>
      </c>
      <c r="E6910" s="118">
        <v>1</v>
      </c>
      <c r="F6910" s="118" t="s">
        <v>1492</v>
      </c>
      <c r="G6910" s="113">
        <f>IF([Data da Aprovação]&lt;&gt;"ESTATUTÁRIO",YEAR([Data da Aprovação]),"")</f>
        <v>2005</v>
      </c>
      <c r="H6910" s="106">
        <f>Tabela9[[#This Row],[Valor do Provento R$]]/Tabela9[[#This Row],[Provento por 1 ou 1000 Ações]]</f>
        <v>2.8057820000000002</v>
      </c>
    </row>
    <row r="6911" spans="1:8">
      <c r="A6911" s="119" t="s">
        <v>1694</v>
      </c>
      <c r="B6911" s="117" t="s">
        <v>1488</v>
      </c>
      <c r="C6911" s="140">
        <v>38694</v>
      </c>
      <c r="D6911" s="141">
        <v>0.15170800000000001</v>
      </c>
      <c r="E6911" s="119">
        <v>1</v>
      </c>
      <c r="F6911" s="119" t="s">
        <v>1489</v>
      </c>
      <c r="G6911" s="114">
        <f>IF([Data da Aprovação]&lt;&gt;"ESTATUTÁRIO",YEAR([Data da Aprovação]),"")</f>
        <v>2005</v>
      </c>
      <c r="H6911" s="106">
        <f>Tabela9[[#This Row],[Valor do Provento R$]]/Tabela9[[#This Row],[Provento por 1 ou 1000 Ações]]</f>
        <v>0.15170800000000001</v>
      </c>
    </row>
    <row r="6912" spans="1:8">
      <c r="A6912" s="118" t="s">
        <v>1694</v>
      </c>
      <c r="B6912" s="116" t="s">
        <v>1488</v>
      </c>
      <c r="C6912" s="138">
        <v>38694</v>
      </c>
      <c r="D6912" s="139">
        <v>0.53141099999999997</v>
      </c>
      <c r="E6912" s="118">
        <v>1</v>
      </c>
      <c r="F6912" s="118" t="s">
        <v>1499</v>
      </c>
      <c r="G6912" s="113">
        <f>IF([Data da Aprovação]&lt;&gt;"ESTATUTÁRIO",YEAR([Data da Aprovação]),"")</f>
        <v>2005</v>
      </c>
      <c r="H6912" s="106">
        <f>Tabela9[[#This Row],[Valor do Provento R$]]/Tabela9[[#This Row],[Provento por 1 ou 1000 Ações]]</f>
        <v>0.53141099999999997</v>
      </c>
    </row>
    <row r="6913" spans="1:8">
      <c r="A6913" s="119" t="s">
        <v>1694</v>
      </c>
      <c r="B6913" s="117" t="s">
        <v>1488</v>
      </c>
      <c r="C6913" s="140">
        <v>38835</v>
      </c>
      <c r="D6913" s="141">
        <v>0.05</v>
      </c>
      <c r="E6913" s="119">
        <v>1</v>
      </c>
      <c r="F6913" s="119" t="s">
        <v>1499</v>
      </c>
      <c r="G6913" s="114">
        <f>IF([Data da Aprovação]&lt;&gt;"ESTATUTÁRIO",YEAR([Data da Aprovação]),"")</f>
        <v>2006</v>
      </c>
      <c r="H6913" s="106">
        <f>Tabela9[[#This Row],[Valor do Provento R$]]/Tabela9[[#This Row],[Provento por 1 ou 1000 Ações]]</f>
        <v>0.05</v>
      </c>
    </row>
    <row r="6914" spans="1:8">
      <c r="A6914" s="118" t="s">
        <v>1694</v>
      </c>
      <c r="B6914" s="116" t="s">
        <v>1488</v>
      </c>
      <c r="C6914" s="138">
        <v>39268</v>
      </c>
      <c r="D6914" s="139">
        <v>2.5</v>
      </c>
      <c r="E6914" s="118">
        <v>1</v>
      </c>
      <c r="F6914" s="118" t="s">
        <v>1492</v>
      </c>
      <c r="G6914" s="113">
        <f>IF([Data da Aprovação]&lt;&gt;"ESTATUTÁRIO",YEAR([Data da Aprovação]),"")</f>
        <v>2007</v>
      </c>
      <c r="H6914" s="106">
        <f>Tabela9[[#This Row],[Valor do Provento R$]]/Tabela9[[#This Row],[Provento por 1 ou 1000 Ações]]</f>
        <v>2.5</v>
      </c>
    </row>
    <row r="6915" spans="1:8">
      <c r="A6915" s="119" t="s">
        <v>1694</v>
      </c>
      <c r="B6915" s="117" t="s">
        <v>1488</v>
      </c>
      <c r="C6915" s="140">
        <v>39275</v>
      </c>
      <c r="D6915" s="141">
        <v>0.63</v>
      </c>
      <c r="E6915" s="119">
        <v>1</v>
      </c>
      <c r="F6915" s="119" t="s">
        <v>1499</v>
      </c>
      <c r="G6915" s="114">
        <f>IF([Data da Aprovação]&lt;&gt;"ESTATUTÁRIO",YEAR([Data da Aprovação]),"")</f>
        <v>2007</v>
      </c>
      <c r="H6915" s="106">
        <f>Tabela9[[#This Row],[Valor do Provento R$]]/Tabela9[[#This Row],[Provento por 1 ou 1000 Ações]]</f>
        <v>0.63</v>
      </c>
    </row>
    <row r="6916" spans="1:8">
      <c r="A6916" s="118" t="s">
        <v>1694</v>
      </c>
      <c r="B6916" s="116" t="s">
        <v>1488</v>
      </c>
      <c r="C6916" s="138">
        <v>40162</v>
      </c>
      <c r="D6916" s="139">
        <v>4.7699999999999996</v>
      </c>
      <c r="E6916" s="118">
        <v>1</v>
      </c>
      <c r="F6916" s="118" t="s">
        <v>1492</v>
      </c>
      <c r="G6916" s="113">
        <f>IF([Data da Aprovação]&lt;&gt;"ESTATUTÁRIO",YEAR([Data da Aprovação]),"")</f>
        <v>2009</v>
      </c>
      <c r="H6916" s="106">
        <f>Tabela9[[#This Row],[Valor do Provento R$]]/Tabela9[[#This Row],[Provento por 1 ou 1000 Ações]]</f>
        <v>4.7699999999999996</v>
      </c>
    </row>
    <row r="6917" spans="1:8">
      <c r="A6917" s="119" t="s">
        <v>1694</v>
      </c>
      <c r="B6917" s="117" t="s">
        <v>1488</v>
      </c>
      <c r="C6917" s="140">
        <v>40162</v>
      </c>
      <c r="D6917" s="141">
        <v>5</v>
      </c>
      <c r="E6917" s="119">
        <v>1</v>
      </c>
      <c r="F6917" s="119" t="s">
        <v>1499</v>
      </c>
      <c r="G6917" s="114">
        <f>IF([Data da Aprovação]&lt;&gt;"ESTATUTÁRIO",YEAR([Data da Aprovação]),"")</f>
        <v>2009</v>
      </c>
      <c r="H6917" s="106">
        <f>Tabela9[[#This Row],[Valor do Provento R$]]/Tabela9[[#This Row],[Provento por 1 ou 1000 Ações]]</f>
        <v>5</v>
      </c>
    </row>
    <row r="6918" spans="1:8">
      <c r="A6918" s="118" t="s">
        <v>1694</v>
      </c>
      <c r="B6918" s="116" t="s">
        <v>1503</v>
      </c>
      <c r="C6918" s="138">
        <v>38461</v>
      </c>
      <c r="D6918" s="139">
        <v>6.3759254200000004E-2</v>
      </c>
      <c r="E6918" s="118">
        <v>1</v>
      </c>
      <c r="F6918" s="118" t="s">
        <v>1492</v>
      </c>
      <c r="G6918" s="113">
        <f>IF([Data da Aprovação]&lt;&gt;"ESTATUTÁRIO",YEAR([Data da Aprovação]),"")</f>
        <v>2005</v>
      </c>
      <c r="H6918" s="106">
        <f>Tabela9[[#This Row],[Valor do Provento R$]]/Tabela9[[#This Row],[Provento por 1 ou 1000 Ações]]</f>
        <v>6.3759254200000004E-2</v>
      </c>
    </row>
    <row r="6919" spans="1:8">
      <c r="A6919" s="119" t="s">
        <v>1694</v>
      </c>
      <c r="B6919" s="117" t="s">
        <v>1503</v>
      </c>
      <c r="C6919" s="140">
        <v>38694</v>
      </c>
      <c r="D6919" s="141">
        <v>2.8057820000000002</v>
      </c>
      <c r="E6919" s="119">
        <v>1</v>
      </c>
      <c r="F6919" s="119" t="s">
        <v>1492</v>
      </c>
      <c r="G6919" s="114">
        <f>IF([Data da Aprovação]&lt;&gt;"ESTATUTÁRIO",YEAR([Data da Aprovação]),"")</f>
        <v>2005</v>
      </c>
      <c r="H6919" s="106">
        <f>Tabela9[[#This Row],[Valor do Provento R$]]/Tabela9[[#This Row],[Provento por 1 ou 1000 Ações]]</f>
        <v>2.8057820000000002</v>
      </c>
    </row>
    <row r="6920" spans="1:8">
      <c r="A6920" s="118" t="s">
        <v>1694</v>
      </c>
      <c r="B6920" s="116" t="s">
        <v>1503</v>
      </c>
      <c r="C6920" s="138">
        <v>38694</v>
      </c>
      <c r="D6920" s="139">
        <v>0.15170800000000001</v>
      </c>
      <c r="E6920" s="118">
        <v>1</v>
      </c>
      <c r="F6920" s="118" t="s">
        <v>1489</v>
      </c>
      <c r="G6920" s="113">
        <f>IF([Data da Aprovação]&lt;&gt;"ESTATUTÁRIO",YEAR([Data da Aprovação]),"")</f>
        <v>2005</v>
      </c>
      <c r="H6920" s="106">
        <f>Tabela9[[#This Row],[Valor do Provento R$]]/Tabela9[[#This Row],[Provento por 1 ou 1000 Ações]]</f>
        <v>0.15170800000000001</v>
      </c>
    </row>
    <row r="6921" spans="1:8">
      <c r="A6921" s="119" t="s">
        <v>1694</v>
      </c>
      <c r="B6921" s="117" t="s">
        <v>1503</v>
      </c>
      <c r="C6921" s="140">
        <v>38694</v>
      </c>
      <c r="D6921" s="141">
        <v>0.53141099999999997</v>
      </c>
      <c r="E6921" s="119">
        <v>1</v>
      </c>
      <c r="F6921" s="119" t="s">
        <v>1499</v>
      </c>
      <c r="G6921" s="114">
        <f>IF([Data da Aprovação]&lt;&gt;"ESTATUTÁRIO",YEAR([Data da Aprovação]),"")</f>
        <v>2005</v>
      </c>
      <c r="H6921" s="106">
        <f>Tabela9[[#This Row],[Valor do Provento R$]]/Tabela9[[#This Row],[Provento por 1 ou 1000 Ações]]</f>
        <v>0.53141099999999997</v>
      </c>
    </row>
    <row r="6922" spans="1:8">
      <c r="A6922" s="118" t="s">
        <v>1694</v>
      </c>
      <c r="B6922" s="116" t="s">
        <v>1503</v>
      </c>
      <c r="C6922" s="138">
        <v>38835</v>
      </c>
      <c r="D6922" s="139">
        <v>0.05</v>
      </c>
      <c r="E6922" s="118">
        <v>1</v>
      </c>
      <c r="F6922" s="118" t="s">
        <v>1499</v>
      </c>
      <c r="G6922" s="113">
        <f>IF([Data da Aprovação]&lt;&gt;"ESTATUTÁRIO",YEAR([Data da Aprovação]),"")</f>
        <v>2006</v>
      </c>
      <c r="H6922" s="106">
        <f>Tabela9[[#This Row],[Valor do Provento R$]]/Tabela9[[#This Row],[Provento por 1 ou 1000 Ações]]</f>
        <v>0.05</v>
      </c>
    </row>
    <row r="6923" spans="1:8">
      <c r="A6923" s="119" t="s">
        <v>1694</v>
      </c>
      <c r="B6923" s="117" t="s">
        <v>1503</v>
      </c>
      <c r="C6923" s="140">
        <v>39268</v>
      </c>
      <c r="D6923" s="141">
        <v>2.77</v>
      </c>
      <c r="E6923" s="119">
        <v>1</v>
      </c>
      <c r="F6923" s="119" t="s">
        <v>1492</v>
      </c>
      <c r="G6923" s="114">
        <f>IF([Data da Aprovação]&lt;&gt;"ESTATUTÁRIO",YEAR([Data da Aprovação]),"")</f>
        <v>2007</v>
      </c>
      <c r="H6923" s="106">
        <f>Tabela9[[#This Row],[Valor do Provento R$]]/Tabela9[[#This Row],[Provento por 1 ou 1000 Ações]]</f>
        <v>2.77</v>
      </c>
    </row>
    <row r="6924" spans="1:8">
      <c r="A6924" s="118" t="s">
        <v>1694</v>
      </c>
      <c r="B6924" s="116" t="s">
        <v>1503</v>
      </c>
      <c r="C6924" s="138">
        <v>39275</v>
      </c>
      <c r="D6924" s="139">
        <v>0.63</v>
      </c>
      <c r="E6924" s="118">
        <v>1</v>
      </c>
      <c r="F6924" s="118" t="s">
        <v>1499</v>
      </c>
      <c r="G6924" s="113">
        <f>IF([Data da Aprovação]&lt;&gt;"ESTATUTÁRIO",YEAR([Data da Aprovação]),"")</f>
        <v>2007</v>
      </c>
      <c r="H6924" s="106">
        <f>Tabela9[[#This Row],[Valor do Provento R$]]/Tabela9[[#This Row],[Provento por 1 ou 1000 Ações]]</f>
        <v>0.63</v>
      </c>
    </row>
    <row r="6925" spans="1:8">
      <c r="A6925" s="119" t="s">
        <v>1694</v>
      </c>
      <c r="B6925" s="117" t="s">
        <v>1503</v>
      </c>
      <c r="C6925" s="140">
        <v>40162</v>
      </c>
      <c r="D6925" s="141">
        <v>4.7699999999999996</v>
      </c>
      <c r="E6925" s="119">
        <v>1</v>
      </c>
      <c r="F6925" s="119" t="s">
        <v>1492</v>
      </c>
      <c r="G6925" s="114">
        <f>IF([Data da Aprovação]&lt;&gt;"ESTATUTÁRIO",YEAR([Data da Aprovação]),"")</f>
        <v>2009</v>
      </c>
      <c r="H6925" s="106">
        <f>Tabela9[[#This Row],[Valor do Provento R$]]/Tabela9[[#This Row],[Provento por 1 ou 1000 Ações]]</f>
        <v>4.7699999999999996</v>
      </c>
    </row>
    <row r="6926" spans="1:8">
      <c r="A6926" s="118" t="s">
        <v>1694</v>
      </c>
      <c r="B6926" s="116" t="s">
        <v>1503</v>
      </c>
      <c r="C6926" s="138">
        <v>40162</v>
      </c>
      <c r="D6926" s="139">
        <v>5</v>
      </c>
      <c r="E6926" s="118">
        <v>1</v>
      </c>
      <c r="F6926" s="118" t="s">
        <v>1499</v>
      </c>
      <c r="G6926" s="113">
        <f>IF([Data da Aprovação]&lt;&gt;"ESTATUTÁRIO",YEAR([Data da Aprovação]),"")</f>
        <v>2009</v>
      </c>
      <c r="H6926" s="106">
        <f>Tabela9[[#This Row],[Valor do Provento R$]]/Tabela9[[#This Row],[Provento por 1 ou 1000 Ações]]</f>
        <v>5</v>
      </c>
    </row>
    <row r="6927" spans="1:8">
      <c r="A6927" s="119" t="s">
        <v>1695</v>
      </c>
      <c r="B6927" s="117" t="s">
        <v>1488</v>
      </c>
      <c r="C6927" s="140">
        <v>35179</v>
      </c>
      <c r="D6927" s="141">
        <v>0.09</v>
      </c>
      <c r="E6927" s="119">
        <v>1</v>
      </c>
      <c r="F6927" s="119" t="s">
        <v>1492</v>
      </c>
      <c r="G6927" s="114">
        <f>IF([Data da Aprovação]&lt;&gt;"ESTATUTÁRIO",YEAR([Data da Aprovação]),"")</f>
        <v>1996</v>
      </c>
      <c r="H6927" s="106">
        <f>Tabela9[[#This Row],[Valor do Provento R$]]/Tabela9[[#This Row],[Provento por 1 ou 1000 Ações]]</f>
        <v>0.09</v>
      </c>
    </row>
    <row r="6928" spans="1:8">
      <c r="A6928" s="118" t="s">
        <v>1695</v>
      </c>
      <c r="B6928" s="116" t="s">
        <v>1488</v>
      </c>
      <c r="C6928" s="138">
        <v>35543</v>
      </c>
      <c r="D6928" s="139">
        <v>0.15</v>
      </c>
      <c r="E6928" s="118">
        <v>1</v>
      </c>
      <c r="F6928" s="118" t="s">
        <v>1492</v>
      </c>
      <c r="G6928" s="113">
        <f>IF([Data da Aprovação]&lt;&gt;"ESTATUTÁRIO",YEAR([Data da Aprovação]),"")</f>
        <v>1997</v>
      </c>
      <c r="H6928" s="106">
        <f>Tabela9[[#This Row],[Valor do Provento R$]]/Tabela9[[#This Row],[Provento por 1 ou 1000 Ações]]</f>
        <v>0.15</v>
      </c>
    </row>
    <row r="6929" spans="1:8">
      <c r="A6929" s="119" t="s">
        <v>1695</v>
      </c>
      <c r="B6929" s="117" t="s">
        <v>1488</v>
      </c>
      <c r="C6929" s="140">
        <v>35881</v>
      </c>
      <c r="D6929" s="141">
        <v>0.13</v>
      </c>
      <c r="E6929" s="119">
        <v>1</v>
      </c>
      <c r="F6929" s="119" t="s">
        <v>1492</v>
      </c>
      <c r="G6929" s="114">
        <f>IF([Data da Aprovação]&lt;&gt;"ESTATUTÁRIO",YEAR([Data da Aprovação]),"")</f>
        <v>1998</v>
      </c>
      <c r="H6929" s="106">
        <f>Tabela9[[#This Row],[Valor do Provento R$]]/Tabela9[[#This Row],[Provento por 1 ou 1000 Ações]]</f>
        <v>0.13</v>
      </c>
    </row>
    <row r="6930" spans="1:8">
      <c r="A6930" s="118" t="s">
        <v>1695</v>
      </c>
      <c r="B6930" s="116" t="s">
        <v>1488</v>
      </c>
      <c r="C6930" s="138">
        <v>36255</v>
      </c>
      <c r="D6930" s="139">
        <v>0.15</v>
      </c>
      <c r="E6930" s="118">
        <v>1</v>
      </c>
      <c r="F6930" s="118" t="s">
        <v>1492</v>
      </c>
      <c r="G6930" s="113">
        <f>IF([Data da Aprovação]&lt;&gt;"ESTATUTÁRIO",YEAR([Data da Aprovação]),"")</f>
        <v>1999</v>
      </c>
      <c r="H6930" s="106">
        <f>Tabela9[[#This Row],[Valor do Provento R$]]/Tabela9[[#This Row],[Provento por 1 ou 1000 Ações]]</f>
        <v>0.15</v>
      </c>
    </row>
    <row r="6931" spans="1:8">
      <c r="A6931" s="119" t="s">
        <v>1695</v>
      </c>
      <c r="B6931" s="117" t="s">
        <v>1488</v>
      </c>
      <c r="C6931" s="140">
        <v>36633</v>
      </c>
      <c r="D6931" s="141">
        <v>0.2</v>
      </c>
      <c r="E6931" s="119">
        <v>1</v>
      </c>
      <c r="F6931" s="119" t="s">
        <v>1492</v>
      </c>
      <c r="G6931" s="114">
        <f>IF([Data da Aprovação]&lt;&gt;"ESTATUTÁRIO",YEAR([Data da Aprovação]),"")</f>
        <v>2000</v>
      </c>
      <c r="H6931" s="106">
        <f>Tabela9[[#This Row],[Valor do Provento R$]]/Tabela9[[#This Row],[Provento por 1 ou 1000 Ações]]</f>
        <v>0.2</v>
      </c>
    </row>
    <row r="6932" spans="1:8">
      <c r="A6932" s="118" t="s">
        <v>1695</v>
      </c>
      <c r="B6932" s="116" t="s">
        <v>1488</v>
      </c>
      <c r="C6932" s="138">
        <v>37006</v>
      </c>
      <c r="D6932" s="139">
        <v>0.24</v>
      </c>
      <c r="E6932" s="118">
        <v>1</v>
      </c>
      <c r="F6932" s="118" t="s">
        <v>1492</v>
      </c>
      <c r="G6932" s="113">
        <f>IF([Data da Aprovação]&lt;&gt;"ESTATUTÁRIO",YEAR([Data da Aprovação]),"")</f>
        <v>2001</v>
      </c>
      <c r="H6932" s="106">
        <f>Tabela9[[#This Row],[Valor do Provento R$]]/Tabela9[[#This Row],[Provento por 1 ou 1000 Ações]]</f>
        <v>0.24</v>
      </c>
    </row>
    <row r="6933" spans="1:8">
      <c r="A6933" s="119" t="s">
        <v>1695</v>
      </c>
      <c r="B6933" s="117" t="s">
        <v>1488</v>
      </c>
      <c r="C6933" s="140">
        <v>37365</v>
      </c>
      <c r="D6933" s="141">
        <v>0.19</v>
      </c>
      <c r="E6933" s="119">
        <v>1</v>
      </c>
      <c r="F6933" s="119" t="s">
        <v>1492</v>
      </c>
      <c r="G6933" s="114">
        <f>IF([Data da Aprovação]&lt;&gt;"ESTATUTÁRIO",YEAR([Data da Aprovação]),"")</f>
        <v>2002</v>
      </c>
      <c r="H6933" s="106">
        <f>Tabela9[[#This Row],[Valor do Provento R$]]/Tabela9[[#This Row],[Provento por 1 ou 1000 Ações]]</f>
        <v>0.19</v>
      </c>
    </row>
    <row r="6934" spans="1:8">
      <c r="A6934" s="118" t="s">
        <v>1695</v>
      </c>
      <c r="B6934" s="116" t="s">
        <v>1488</v>
      </c>
      <c r="C6934" s="138">
        <v>37736</v>
      </c>
      <c r="D6934" s="139">
        <v>0.28000000000000003</v>
      </c>
      <c r="E6934" s="118">
        <v>1</v>
      </c>
      <c r="F6934" s="118" t="s">
        <v>1492</v>
      </c>
      <c r="G6934" s="113">
        <f>IF([Data da Aprovação]&lt;&gt;"ESTATUTÁRIO",YEAR([Data da Aprovação]),"")</f>
        <v>2003</v>
      </c>
      <c r="H6934" s="106">
        <f>Tabela9[[#This Row],[Valor do Provento R$]]/Tabela9[[#This Row],[Provento por 1 ou 1000 Ações]]</f>
        <v>0.28000000000000003</v>
      </c>
    </row>
    <row r="6935" spans="1:8">
      <c r="A6935" s="119" t="s">
        <v>1695</v>
      </c>
      <c r="B6935" s="117" t="s">
        <v>1488</v>
      </c>
      <c r="C6935" s="140">
        <v>38103</v>
      </c>
      <c r="D6935" s="141">
        <v>0.17</v>
      </c>
      <c r="E6935" s="119">
        <v>1</v>
      </c>
      <c r="F6935" s="119" t="s">
        <v>1492</v>
      </c>
      <c r="G6935" s="114">
        <f>IF([Data da Aprovação]&lt;&gt;"ESTATUTÁRIO",YEAR([Data da Aprovação]),"")</f>
        <v>2004</v>
      </c>
      <c r="H6935" s="106">
        <f>Tabela9[[#This Row],[Valor do Provento R$]]/Tabela9[[#This Row],[Provento por 1 ou 1000 Ações]]</f>
        <v>0.17</v>
      </c>
    </row>
    <row r="6936" spans="1:8">
      <c r="A6936" s="118" t="s">
        <v>1695</v>
      </c>
      <c r="B6936" s="116" t="s">
        <v>1488</v>
      </c>
      <c r="C6936" s="138">
        <v>38461</v>
      </c>
      <c r="D6936" s="139">
        <v>0.45</v>
      </c>
      <c r="E6936" s="118">
        <v>1</v>
      </c>
      <c r="F6936" s="118" t="s">
        <v>1492</v>
      </c>
      <c r="G6936" s="113">
        <f>IF([Data da Aprovação]&lt;&gt;"ESTATUTÁRIO",YEAR([Data da Aprovação]),"")</f>
        <v>2005</v>
      </c>
      <c r="H6936" s="106">
        <f>Tabela9[[#This Row],[Valor do Provento R$]]/Tabela9[[#This Row],[Provento por 1 ou 1000 Ações]]</f>
        <v>0.45</v>
      </c>
    </row>
    <row r="6937" spans="1:8">
      <c r="A6937" s="119" t="s">
        <v>1695</v>
      </c>
      <c r="B6937" s="117" t="s">
        <v>1488</v>
      </c>
      <c r="C6937" s="140">
        <v>38825</v>
      </c>
      <c r="D6937" s="141">
        <v>0.3</v>
      </c>
      <c r="E6937" s="119">
        <v>1</v>
      </c>
      <c r="F6937" s="119" t="s">
        <v>1492</v>
      </c>
      <c r="G6937" s="114">
        <f>IF([Data da Aprovação]&lt;&gt;"ESTATUTÁRIO",YEAR([Data da Aprovação]),"")</f>
        <v>2006</v>
      </c>
      <c r="H6937" s="106">
        <f>Tabela9[[#This Row],[Valor do Provento R$]]/Tabela9[[#This Row],[Provento por 1 ou 1000 Ações]]</f>
        <v>0.3</v>
      </c>
    </row>
    <row r="6938" spans="1:8">
      <c r="A6938" s="118" t="s">
        <v>1695</v>
      </c>
      <c r="B6938" s="116" t="s">
        <v>1488</v>
      </c>
      <c r="C6938" s="138">
        <v>39190</v>
      </c>
      <c r="D6938" s="139">
        <v>0.73</v>
      </c>
      <c r="E6938" s="118">
        <v>1</v>
      </c>
      <c r="F6938" s="118" t="s">
        <v>1492</v>
      </c>
      <c r="G6938" s="113">
        <f>IF([Data da Aprovação]&lt;&gt;"ESTATUTÁRIO",YEAR([Data da Aprovação]),"")</f>
        <v>2007</v>
      </c>
      <c r="H6938" s="106">
        <f>Tabela9[[#This Row],[Valor do Provento R$]]/Tabela9[[#This Row],[Provento por 1 ou 1000 Ações]]</f>
        <v>0.73</v>
      </c>
    </row>
    <row r="6939" spans="1:8">
      <c r="A6939" s="119" t="s">
        <v>1695</v>
      </c>
      <c r="B6939" s="117" t="s">
        <v>1488</v>
      </c>
      <c r="C6939" s="140">
        <v>39560</v>
      </c>
      <c r="D6939" s="141">
        <v>0.68</v>
      </c>
      <c r="E6939" s="119">
        <v>1</v>
      </c>
      <c r="F6939" s="119" t="s">
        <v>1492</v>
      </c>
      <c r="G6939" s="114">
        <f>IF([Data da Aprovação]&lt;&gt;"ESTATUTÁRIO",YEAR([Data da Aprovação]),"")</f>
        <v>2008</v>
      </c>
      <c r="H6939" s="106">
        <f>Tabela9[[#This Row],[Valor do Provento R$]]/Tabela9[[#This Row],[Provento por 1 ou 1000 Ações]]</f>
        <v>0.68</v>
      </c>
    </row>
    <row r="6940" spans="1:8">
      <c r="A6940" s="118" t="s">
        <v>1695</v>
      </c>
      <c r="B6940" s="116" t="s">
        <v>1488</v>
      </c>
      <c r="C6940" s="138">
        <v>39927</v>
      </c>
      <c r="D6940" s="139">
        <v>0.44</v>
      </c>
      <c r="E6940" s="118">
        <v>1</v>
      </c>
      <c r="F6940" s="118" t="s">
        <v>1492</v>
      </c>
      <c r="G6940" s="113">
        <f>IF([Data da Aprovação]&lt;&gt;"ESTATUTÁRIO",YEAR([Data da Aprovação]),"")</f>
        <v>2009</v>
      </c>
      <c r="H6940" s="106">
        <f>Tabela9[[#This Row],[Valor do Provento R$]]/Tabela9[[#This Row],[Provento por 1 ou 1000 Ações]]</f>
        <v>0.44</v>
      </c>
    </row>
    <row r="6941" spans="1:8">
      <c r="A6941" s="119" t="s">
        <v>1695</v>
      </c>
      <c r="B6941" s="117" t="s">
        <v>1488</v>
      </c>
      <c r="C6941" s="140">
        <v>40294</v>
      </c>
      <c r="D6941" s="141">
        <v>0.63</v>
      </c>
      <c r="E6941" s="119">
        <v>1</v>
      </c>
      <c r="F6941" s="119" t="s">
        <v>1492</v>
      </c>
      <c r="G6941" s="114">
        <f>IF([Data da Aprovação]&lt;&gt;"ESTATUTÁRIO",YEAR([Data da Aprovação]),"")</f>
        <v>2010</v>
      </c>
      <c r="H6941" s="106">
        <f>Tabela9[[#This Row],[Valor do Provento R$]]/Tabela9[[#This Row],[Provento por 1 ou 1000 Ações]]</f>
        <v>0.63</v>
      </c>
    </row>
    <row r="6942" spans="1:8">
      <c r="A6942" s="118" t="s">
        <v>1695</v>
      </c>
      <c r="B6942" s="116" t="s">
        <v>1488</v>
      </c>
      <c r="C6942" s="138">
        <v>40663</v>
      </c>
      <c r="D6942" s="139">
        <v>1.0900000000000001</v>
      </c>
      <c r="E6942" s="118">
        <v>1</v>
      </c>
      <c r="F6942" s="118" t="s">
        <v>1492</v>
      </c>
      <c r="G6942" s="113">
        <f>IF([Data da Aprovação]&lt;&gt;"ESTATUTÁRIO",YEAR([Data da Aprovação]),"")</f>
        <v>2011</v>
      </c>
      <c r="H6942" s="106">
        <f>Tabela9[[#This Row],[Valor do Provento R$]]/Tabela9[[#This Row],[Provento por 1 ou 1000 Ações]]</f>
        <v>1.0900000000000001</v>
      </c>
    </row>
    <row r="6943" spans="1:8">
      <c r="A6943" s="119" t="s">
        <v>1695</v>
      </c>
      <c r="B6943" s="117" t="s">
        <v>1488</v>
      </c>
      <c r="C6943" s="140">
        <v>41029</v>
      </c>
      <c r="D6943" s="141">
        <v>1.1599999999999999</v>
      </c>
      <c r="E6943" s="119">
        <v>1</v>
      </c>
      <c r="F6943" s="119" t="s">
        <v>1492</v>
      </c>
      <c r="G6943" s="114">
        <f>IF([Data da Aprovação]&lt;&gt;"ESTATUTÁRIO",YEAR([Data da Aprovação]),"")</f>
        <v>2012</v>
      </c>
      <c r="H6943" s="106">
        <f>Tabela9[[#This Row],[Valor do Provento R$]]/Tabela9[[#This Row],[Provento por 1 ou 1000 Ações]]</f>
        <v>1.1599999999999999</v>
      </c>
    </row>
    <row r="6944" spans="1:8">
      <c r="A6944" s="118" t="s">
        <v>1695</v>
      </c>
      <c r="B6944" s="116" t="s">
        <v>1488</v>
      </c>
      <c r="C6944" s="138">
        <v>41377</v>
      </c>
      <c r="D6944" s="139">
        <v>1.1599999999999999</v>
      </c>
      <c r="E6944" s="118">
        <v>1</v>
      </c>
      <c r="F6944" s="118" t="s">
        <v>1492</v>
      </c>
      <c r="G6944" s="113">
        <f>IF([Data da Aprovação]&lt;&gt;"ESTATUTÁRIO",YEAR([Data da Aprovação]),"")</f>
        <v>2013</v>
      </c>
      <c r="H6944" s="106">
        <f>Tabela9[[#This Row],[Valor do Provento R$]]/Tabela9[[#This Row],[Provento por 1 ou 1000 Ações]]</f>
        <v>1.1599999999999999</v>
      </c>
    </row>
    <row r="6945" spans="1:8">
      <c r="A6945" s="119" t="s">
        <v>1695</v>
      </c>
      <c r="B6945" s="117" t="s">
        <v>1488</v>
      </c>
      <c r="C6945" s="140">
        <v>41619</v>
      </c>
      <c r="D6945" s="141">
        <v>1.8023</v>
      </c>
      <c r="E6945" s="119">
        <v>1</v>
      </c>
      <c r="F6945" s="119" t="s">
        <v>1489</v>
      </c>
      <c r="G6945" s="114">
        <f>IF([Data da Aprovação]&lt;&gt;"ESTATUTÁRIO",YEAR([Data da Aprovação]),"")</f>
        <v>2013</v>
      </c>
      <c r="H6945" s="106">
        <f>Tabela9[[#This Row],[Valor do Provento R$]]/Tabela9[[#This Row],[Provento por 1 ou 1000 Ações]]</f>
        <v>1.8023</v>
      </c>
    </row>
    <row r="6946" spans="1:8">
      <c r="A6946" s="118" t="s">
        <v>1695</v>
      </c>
      <c r="B6946" s="116" t="s">
        <v>1490</v>
      </c>
      <c r="C6946" s="138">
        <v>35179</v>
      </c>
      <c r="D6946" s="139">
        <v>0.09</v>
      </c>
      <c r="E6946" s="118">
        <v>1</v>
      </c>
      <c r="F6946" s="118" t="s">
        <v>1492</v>
      </c>
      <c r="G6946" s="113">
        <f>IF([Data da Aprovação]&lt;&gt;"ESTATUTÁRIO",YEAR([Data da Aprovação]),"")</f>
        <v>1996</v>
      </c>
      <c r="H6946" s="106">
        <f>Tabela9[[#This Row],[Valor do Provento R$]]/Tabela9[[#This Row],[Provento por 1 ou 1000 Ações]]</f>
        <v>0.09</v>
      </c>
    </row>
    <row r="6947" spans="1:8">
      <c r="A6947" s="119" t="s">
        <v>1695</v>
      </c>
      <c r="B6947" s="117" t="s">
        <v>1490</v>
      </c>
      <c r="C6947" s="140">
        <v>35543</v>
      </c>
      <c r="D6947" s="141">
        <v>0.15</v>
      </c>
      <c r="E6947" s="119">
        <v>1</v>
      </c>
      <c r="F6947" s="119" t="s">
        <v>1492</v>
      </c>
      <c r="G6947" s="114">
        <f>IF([Data da Aprovação]&lt;&gt;"ESTATUTÁRIO",YEAR([Data da Aprovação]),"")</f>
        <v>1997</v>
      </c>
      <c r="H6947" s="106">
        <f>Tabela9[[#This Row],[Valor do Provento R$]]/Tabela9[[#This Row],[Provento por 1 ou 1000 Ações]]</f>
        <v>0.15</v>
      </c>
    </row>
    <row r="6948" spans="1:8">
      <c r="A6948" s="118" t="s">
        <v>1695</v>
      </c>
      <c r="B6948" s="116" t="s">
        <v>1490</v>
      </c>
      <c r="C6948" s="138">
        <v>35881</v>
      </c>
      <c r="D6948" s="139">
        <v>0.14299999999999999</v>
      </c>
      <c r="E6948" s="118">
        <v>1</v>
      </c>
      <c r="F6948" s="118" t="s">
        <v>1492</v>
      </c>
      <c r="G6948" s="113">
        <f>IF([Data da Aprovação]&lt;&gt;"ESTATUTÁRIO",YEAR([Data da Aprovação]),"")</f>
        <v>1998</v>
      </c>
      <c r="H6948" s="106">
        <f>Tabela9[[#This Row],[Valor do Provento R$]]/Tabela9[[#This Row],[Provento por 1 ou 1000 Ações]]</f>
        <v>0.14299999999999999</v>
      </c>
    </row>
    <row r="6949" spans="1:8">
      <c r="A6949" s="119" t="s">
        <v>1695</v>
      </c>
      <c r="B6949" s="117" t="s">
        <v>1490</v>
      </c>
      <c r="C6949" s="140">
        <v>36255</v>
      </c>
      <c r="D6949" s="141">
        <v>0.16500000000000001</v>
      </c>
      <c r="E6949" s="119">
        <v>1</v>
      </c>
      <c r="F6949" s="119" t="s">
        <v>1492</v>
      </c>
      <c r="G6949" s="114">
        <f>IF([Data da Aprovação]&lt;&gt;"ESTATUTÁRIO",YEAR([Data da Aprovação]),"")</f>
        <v>1999</v>
      </c>
      <c r="H6949" s="106">
        <f>Tabela9[[#This Row],[Valor do Provento R$]]/Tabela9[[#This Row],[Provento por 1 ou 1000 Ações]]</f>
        <v>0.16500000000000001</v>
      </c>
    </row>
    <row r="6950" spans="1:8">
      <c r="A6950" s="118" t="s">
        <v>1695</v>
      </c>
      <c r="B6950" s="116" t="s">
        <v>1490</v>
      </c>
      <c r="C6950" s="138">
        <v>36633</v>
      </c>
      <c r="D6950" s="139">
        <v>0.22</v>
      </c>
      <c r="E6950" s="118">
        <v>1</v>
      </c>
      <c r="F6950" s="118" t="s">
        <v>1492</v>
      </c>
      <c r="G6950" s="113">
        <f>IF([Data da Aprovação]&lt;&gt;"ESTATUTÁRIO",YEAR([Data da Aprovação]),"")</f>
        <v>2000</v>
      </c>
      <c r="H6950" s="106">
        <f>Tabela9[[#This Row],[Valor do Provento R$]]/Tabela9[[#This Row],[Provento por 1 ou 1000 Ações]]</f>
        <v>0.22</v>
      </c>
    </row>
    <row r="6951" spans="1:8">
      <c r="A6951" s="119" t="s">
        <v>1695</v>
      </c>
      <c r="B6951" s="117" t="s">
        <v>1490</v>
      </c>
      <c r="C6951" s="140">
        <v>37006</v>
      </c>
      <c r="D6951" s="141">
        <v>0.27</v>
      </c>
      <c r="E6951" s="119">
        <v>1</v>
      </c>
      <c r="F6951" s="119" t="s">
        <v>1492</v>
      </c>
      <c r="G6951" s="114">
        <f>IF([Data da Aprovação]&lt;&gt;"ESTATUTÁRIO",YEAR([Data da Aprovação]),"")</f>
        <v>2001</v>
      </c>
      <c r="H6951" s="106">
        <f>Tabela9[[#This Row],[Valor do Provento R$]]/Tabela9[[#This Row],[Provento por 1 ou 1000 Ações]]</f>
        <v>0.27</v>
      </c>
    </row>
    <row r="6952" spans="1:8">
      <c r="A6952" s="118" t="s">
        <v>1695</v>
      </c>
      <c r="B6952" s="116" t="s">
        <v>1490</v>
      </c>
      <c r="C6952" s="138">
        <v>37365</v>
      </c>
      <c r="D6952" s="139">
        <v>0.21</v>
      </c>
      <c r="E6952" s="118">
        <v>1</v>
      </c>
      <c r="F6952" s="118" t="s">
        <v>1492</v>
      </c>
      <c r="G6952" s="113">
        <f>IF([Data da Aprovação]&lt;&gt;"ESTATUTÁRIO",YEAR([Data da Aprovação]),"")</f>
        <v>2002</v>
      </c>
      <c r="H6952" s="106">
        <f>Tabela9[[#This Row],[Valor do Provento R$]]/Tabela9[[#This Row],[Provento por 1 ou 1000 Ações]]</f>
        <v>0.21</v>
      </c>
    </row>
    <row r="6953" spans="1:8">
      <c r="A6953" s="119" t="s">
        <v>1695</v>
      </c>
      <c r="B6953" s="117" t="s">
        <v>1490</v>
      </c>
      <c r="C6953" s="140">
        <v>37736</v>
      </c>
      <c r="D6953" s="141">
        <v>0.31</v>
      </c>
      <c r="E6953" s="119">
        <v>1</v>
      </c>
      <c r="F6953" s="119" t="s">
        <v>1492</v>
      </c>
      <c r="G6953" s="114">
        <f>IF([Data da Aprovação]&lt;&gt;"ESTATUTÁRIO",YEAR([Data da Aprovação]),"")</f>
        <v>2003</v>
      </c>
      <c r="H6953" s="106">
        <f>Tabela9[[#This Row],[Valor do Provento R$]]/Tabela9[[#This Row],[Provento por 1 ou 1000 Ações]]</f>
        <v>0.31</v>
      </c>
    </row>
    <row r="6954" spans="1:8">
      <c r="A6954" s="118" t="s">
        <v>1695</v>
      </c>
      <c r="B6954" s="116" t="s">
        <v>1490</v>
      </c>
      <c r="C6954" s="138">
        <v>38103</v>
      </c>
      <c r="D6954" s="139">
        <v>0.19</v>
      </c>
      <c r="E6954" s="118">
        <v>1</v>
      </c>
      <c r="F6954" s="118" t="s">
        <v>1492</v>
      </c>
      <c r="G6954" s="113">
        <f>IF([Data da Aprovação]&lt;&gt;"ESTATUTÁRIO",YEAR([Data da Aprovação]),"")</f>
        <v>2004</v>
      </c>
      <c r="H6954" s="106">
        <f>Tabela9[[#This Row],[Valor do Provento R$]]/Tabela9[[#This Row],[Provento por 1 ou 1000 Ações]]</f>
        <v>0.19</v>
      </c>
    </row>
    <row r="6955" spans="1:8">
      <c r="A6955" s="119" t="s">
        <v>1695</v>
      </c>
      <c r="B6955" s="117" t="s">
        <v>1490</v>
      </c>
      <c r="C6955" s="140">
        <v>38461</v>
      </c>
      <c r="D6955" s="141">
        <v>0.5</v>
      </c>
      <c r="E6955" s="119">
        <v>1</v>
      </c>
      <c r="F6955" s="119" t="s">
        <v>1492</v>
      </c>
      <c r="G6955" s="114">
        <f>IF([Data da Aprovação]&lt;&gt;"ESTATUTÁRIO",YEAR([Data da Aprovação]),"")</f>
        <v>2005</v>
      </c>
      <c r="H6955" s="106">
        <f>Tabela9[[#This Row],[Valor do Provento R$]]/Tabela9[[#This Row],[Provento por 1 ou 1000 Ações]]</f>
        <v>0.5</v>
      </c>
    </row>
    <row r="6956" spans="1:8">
      <c r="A6956" s="118" t="s">
        <v>1695</v>
      </c>
      <c r="B6956" s="116" t="s">
        <v>1490</v>
      </c>
      <c r="C6956" s="138">
        <v>38825</v>
      </c>
      <c r="D6956" s="139">
        <v>0.33</v>
      </c>
      <c r="E6956" s="118">
        <v>1</v>
      </c>
      <c r="F6956" s="118" t="s">
        <v>1492</v>
      </c>
      <c r="G6956" s="113">
        <f>IF([Data da Aprovação]&lt;&gt;"ESTATUTÁRIO",YEAR([Data da Aprovação]),"")</f>
        <v>2006</v>
      </c>
      <c r="H6956" s="106">
        <f>Tabela9[[#This Row],[Valor do Provento R$]]/Tabela9[[#This Row],[Provento por 1 ou 1000 Ações]]</f>
        <v>0.33</v>
      </c>
    </row>
    <row r="6957" spans="1:8">
      <c r="A6957" s="119" t="s">
        <v>1695</v>
      </c>
      <c r="B6957" s="117" t="s">
        <v>1490</v>
      </c>
      <c r="C6957" s="140">
        <v>39190</v>
      </c>
      <c r="D6957" s="141">
        <v>0.81</v>
      </c>
      <c r="E6957" s="119">
        <v>1</v>
      </c>
      <c r="F6957" s="119" t="s">
        <v>1492</v>
      </c>
      <c r="G6957" s="114">
        <f>IF([Data da Aprovação]&lt;&gt;"ESTATUTÁRIO",YEAR([Data da Aprovação]),"")</f>
        <v>2007</v>
      </c>
      <c r="H6957" s="106">
        <f>Tabela9[[#This Row],[Valor do Provento R$]]/Tabela9[[#This Row],[Provento por 1 ou 1000 Ações]]</f>
        <v>0.81</v>
      </c>
    </row>
    <row r="6958" spans="1:8">
      <c r="A6958" s="118" t="s">
        <v>1695</v>
      </c>
      <c r="B6958" s="116" t="s">
        <v>1490</v>
      </c>
      <c r="C6958" s="138">
        <v>39560</v>
      </c>
      <c r="D6958" s="139">
        <v>0.75</v>
      </c>
      <c r="E6958" s="118">
        <v>1</v>
      </c>
      <c r="F6958" s="118" t="s">
        <v>1492</v>
      </c>
      <c r="G6958" s="113">
        <f>IF([Data da Aprovação]&lt;&gt;"ESTATUTÁRIO",YEAR([Data da Aprovação]),"")</f>
        <v>2008</v>
      </c>
      <c r="H6958" s="106">
        <f>Tabela9[[#This Row],[Valor do Provento R$]]/Tabela9[[#This Row],[Provento por 1 ou 1000 Ações]]</f>
        <v>0.75</v>
      </c>
    </row>
    <row r="6959" spans="1:8">
      <c r="A6959" s="119" t="s">
        <v>1695</v>
      </c>
      <c r="B6959" s="117" t="s">
        <v>1490</v>
      </c>
      <c r="C6959" s="140">
        <v>39927</v>
      </c>
      <c r="D6959" s="141">
        <v>0.49</v>
      </c>
      <c r="E6959" s="119">
        <v>1</v>
      </c>
      <c r="F6959" s="119" t="s">
        <v>1492</v>
      </c>
      <c r="G6959" s="114">
        <f>IF([Data da Aprovação]&lt;&gt;"ESTATUTÁRIO",YEAR([Data da Aprovação]),"")</f>
        <v>2009</v>
      </c>
      <c r="H6959" s="106">
        <f>Tabela9[[#This Row],[Valor do Provento R$]]/Tabela9[[#This Row],[Provento por 1 ou 1000 Ações]]</f>
        <v>0.49</v>
      </c>
    </row>
    <row r="6960" spans="1:8">
      <c r="A6960" s="118" t="s">
        <v>1695</v>
      </c>
      <c r="B6960" s="116" t="s">
        <v>1490</v>
      </c>
      <c r="C6960" s="138">
        <v>40294</v>
      </c>
      <c r="D6960" s="139">
        <v>0.7</v>
      </c>
      <c r="E6960" s="118">
        <v>1</v>
      </c>
      <c r="F6960" s="118" t="s">
        <v>1492</v>
      </c>
      <c r="G6960" s="113">
        <f>IF([Data da Aprovação]&lt;&gt;"ESTATUTÁRIO",YEAR([Data da Aprovação]),"")</f>
        <v>2010</v>
      </c>
      <c r="H6960" s="106">
        <f>Tabela9[[#This Row],[Valor do Provento R$]]/Tabela9[[#This Row],[Provento por 1 ou 1000 Ações]]</f>
        <v>0.7</v>
      </c>
    </row>
    <row r="6961" spans="1:8">
      <c r="A6961" s="119" t="s">
        <v>1695</v>
      </c>
      <c r="B6961" s="117" t="s">
        <v>1490</v>
      </c>
      <c r="C6961" s="140">
        <v>40663</v>
      </c>
      <c r="D6961" s="141">
        <v>1.2</v>
      </c>
      <c r="E6961" s="119">
        <v>1</v>
      </c>
      <c r="F6961" s="119" t="s">
        <v>1492</v>
      </c>
      <c r="G6961" s="114">
        <f>IF([Data da Aprovação]&lt;&gt;"ESTATUTÁRIO",YEAR([Data da Aprovação]),"")</f>
        <v>2011</v>
      </c>
      <c r="H6961" s="106">
        <f>Tabela9[[#This Row],[Valor do Provento R$]]/Tabela9[[#This Row],[Provento por 1 ou 1000 Ações]]</f>
        <v>1.2</v>
      </c>
    </row>
    <row r="6962" spans="1:8">
      <c r="A6962" s="118" t="s">
        <v>1695</v>
      </c>
      <c r="B6962" s="116" t="s">
        <v>1490</v>
      </c>
      <c r="C6962" s="138">
        <v>41029</v>
      </c>
      <c r="D6962" s="139">
        <v>1.28</v>
      </c>
      <c r="E6962" s="118">
        <v>1</v>
      </c>
      <c r="F6962" s="118" t="s">
        <v>1492</v>
      </c>
      <c r="G6962" s="113">
        <f>IF([Data da Aprovação]&lt;&gt;"ESTATUTÁRIO",YEAR([Data da Aprovação]),"")</f>
        <v>2012</v>
      </c>
      <c r="H6962" s="106">
        <f>Tabela9[[#This Row],[Valor do Provento R$]]/Tabela9[[#This Row],[Provento por 1 ou 1000 Ações]]</f>
        <v>1.28</v>
      </c>
    </row>
    <row r="6963" spans="1:8">
      <c r="A6963" s="119" t="s">
        <v>1695</v>
      </c>
      <c r="B6963" s="117" t="s">
        <v>1490</v>
      </c>
      <c r="C6963" s="140">
        <v>41377</v>
      </c>
      <c r="D6963" s="141">
        <v>1.28</v>
      </c>
      <c r="E6963" s="119">
        <v>1</v>
      </c>
      <c r="F6963" s="119" t="s">
        <v>1492</v>
      </c>
      <c r="G6963" s="114">
        <f>IF([Data da Aprovação]&lt;&gt;"ESTATUTÁRIO",YEAR([Data da Aprovação]),"")</f>
        <v>2013</v>
      </c>
      <c r="H6963" s="106">
        <f>Tabela9[[#This Row],[Valor do Provento R$]]/Tabela9[[#This Row],[Provento por 1 ou 1000 Ações]]</f>
        <v>1.28</v>
      </c>
    </row>
    <row r="6964" spans="1:8">
      <c r="A6964" s="118" t="s">
        <v>1695</v>
      </c>
      <c r="B6964" s="116" t="s">
        <v>1490</v>
      </c>
      <c r="C6964" s="138">
        <v>41619</v>
      </c>
      <c r="D6964" s="139">
        <v>1.9824999999999999</v>
      </c>
      <c r="E6964" s="118">
        <v>1</v>
      </c>
      <c r="F6964" s="118" t="s">
        <v>1489</v>
      </c>
      <c r="G6964" s="113">
        <f>IF([Data da Aprovação]&lt;&gt;"ESTATUTÁRIO",YEAR([Data da Aprovação]),"")</f>
        <v>2013</v>
      </c>
      <c r="H6964" s="106">
        <f>Tabela9[[#This Row],[Valor do Provento R$]]/Tabela9[[#This Row],[Provento por 1 ou 1000 Ações]]</f>
        <v>1.9824999999999999</v>
      </c>
    </row>
    <row r="6965" spans="1:8">
      <c r="A6965" s="119" t="s">
        <v>1696</v>
      </c>
      <c r="B6965" s="117" t="s">
        <v>1488</v>
      </c>
      <c r="C6965" s="140">
        <v>35915</v>
      </c>
      <c r="D6965" s="141">
        <v>0.28000000000000003</v>
      </c>
      <c r="E6965" s="119">
        <v>1000</v>
      </c>
      <c r="F6965" s="119" t="s">
        <v>1492</v>
      </c>
      <c r="G6965" s="114">
        <f>IF([Data da Aprovação]&lt;&gt;"ESTATUTÁRIO",YEAR([Data da Aprovação]),"")</f>
        <v>1998</v>
      </c>
      <c r="H6965" s="106">
        <f>Tabela9[[#This Row],[Valor do Provento R$]]/Tabela9[[#This Row],[Provento por 1 ou 1000 Ações]]</f>
        <v>2.8000000000000003E-4</v>
      </c>
    </row>
    <row r="6966" spans="1:8">
      <c r="A6966" s="118" t="s">
        <v>1696</v>
      </c>
      <c r="B6966" s="116" t="s">
        <v>1488</v>
      </c>
      <c r="C6966" s="138">
        <v>37011</v>
      </c>
      <c r="D6966" s="139">
        <v>0.38</v>
      </c>
      <c r="E6966" s="118">
        <v>1000</v>
      </c>
      <c r="F6966" s="118" t="s">
        <v>1492</v>
      </c>
      <c r="G6966" s="113">
        <f>IF([Data da Aprovação]&lt;&gt;"ESTATUTÁRIO",YEAR([Data da Aprovação]),"")</f>
        <v>2001</v>
      </c>
      <c r="H6966" s="106">
        <f>Tabela9[[#This Row],[Valor do Provento R$]]/Tabela9[[#This Row],[Provento por 1 ou 1000 Ações]]</f>
        <v>3.8000000000000002E-4</v>
      </c>
    </row>
    <row r="6967" spans="1:8">
      <c r="A6967" s="119" t="s">
        <v>1696</v>
      </c>
      <c r="B6967" s="117" t="s">
        <v>1488</v>
      </c>
      <c r="C6967" s="140">
        <v>38097</v>
      </c>
      <c r="D6967" s="141">
        <v>0.48</v>
      </c>
      <c r="E6967" s="119">
        <v>1000</v>
      </c>
      <c r="F6967" s="119" t="s">
        <v>1492</v>
      </c>
      <c r="G6967" s="114">
        <f>IF([Data da Aprovação]&lt;&gt;"ESTATUTÁRIO",YEAR([Data da Aprovação]),"")</f>
        <v>2004</v>
      </c>
      <c r="H6967" s="106">
        <f>Tabela9[[#This Row],[Valor do Provento R$]]/Tabela9[[#This Row],[Provento por 1 ou 1000 Ações]]</f>
        <v>4.7999999999999996E-4</v>
      </c>
    </row>
    <row r="6968" spans="1:8">
      <c r="A6968" s="118" t="s">
        <v>1696</v>
      </c>
      <c r="B6968" s="116" t="s">
        <v>1488</v>
      </c>
      <c r="C6968" s="138">
        <v>38468</v>
      </c>
      <c r="D6968" s="139">
        <v>0.73</v>
      </c>
      <c r="E6968" s="118">
        <v>1000</v>
      </c>
      <c r="F6968" s="118" t="s">
        <v>1492</v>
      </c>
      <c r="G6968" s="113">
        <f>IF([Data da Aprovação]&lt;&gt;"ESTATUTÁRIO",YEAR([Data da Aprovação]),"")</f>
        <v>2005</v>
      </c>
      <c r="H6968" s="106">
        <f>Tabela9[[#This Row],[Valor do Provento R$]]/Tabela9[[#This Row],[Provento por 1 ou 1000 Ações]]</f>
        <v>7.2999999999999996E-4</v>
      </c>
    </row>
    <row r="6969" spans="1:8">
      <c r="A6969" s="119" t="s">
        <v>1696</v>
      </c>
      <c r="B6969" s="117" t="s">
        <v>1488</v>
      </c>
      <c r="C6969" s="140">
        <v>39567</v>
      </c>
      <c r="D6969" s="141">
        <v>9.4E-2</v>
      </c>
      <c r="E6969" s="119">
        <v>1</v>
      </c>
      <c r="F6969" s="119" t="s">
        <v>1492</v>
      </c>
      <c r="G6969" s="114">
        <f>IF([Data da Aprovação]&lt;&gt;"ESTATUTÁRIO",YEAR([Data da Aprovação]),"")</f>
        <v>2008</v>
      </c>
      <c r="H6969" s="106">
        <f>Tabela9[[#This Row],[Valor do Provento R$]]/Tabela9[[#This Row],[Provento por 1 ou 1000 Ações]]</f>
        <v>9.4E-2</v>
      </c>
    </row>
    <row r="6970" spans="1:8">
      <c r="A6970" s="118" t="s">
        <v>1696</v>
      </c>
      <c r="B6970" s="116" t="s">
        <v>1488</v>
      </c>
      <c r="C6970" s="138">
        <v>40662</v>
      </c>
      <c r="D6970" s="139">
        <v>0.45882689999999998</v>
      </c>
      <c r="E6970" s="118">
        <v>1</v>
      </c>
      <c r="F6970" s="118" t="s">
        <v>1492</v>
      </c>
      <c r="G6970" s="113">
        <f>IF([Data da Aprovação]&lt;&gt;"ESTATUTÁRIO",YEAR([Data da Aprovação]),"")</f>
        <v>2011</v>
      </c>
      <c r="H6970" s="106">
        <f>Tabela9[[#This Row],[Valor do Provento R$]]/Tabela9[[#This Row],[Provento por 1 ou 1000 Ações]]</f>
        <v>0.45882689999999998</v>
      </c>
    </row>
    <row r="6971" spans="1:8">
      <c r="A6971" s="119" t="s">
        <v>1696</v>
      </c>
      <c r="B6971" s="117" t="s">
        <v>1488</v>
      </c>
      <c r="C6971" s="140">
        <v>41029</v>
      </c>
      <c r="D6971" s="141">
        <v>0.83411348399999996</v>
      </c>
      <c r="E6971" s="119">
        <v>1</v>
      </c>
      <c r="F6971" s="119" t="s">
        <v>1492</v>
      </c>
      <c r="G6971" s="114">
        <f>IF([Data da Aprovação]&lt;&gt;"ESTATUTÁRIO",YEAR([Data da Aprovação]),"")</f>
        <v>2012</v>
      </c>
      <c r="H6971" s="106">
        <f>Tabela9[[#This Row],[Valor do Provento R$]]/Tabela9[[#This Row],[Provento por 1 ou 1000 Ações]]</f>
        <v>0.83411348399999996</v>
      </c>
    </row>
    <row r="6972" spans="1:8">
      <c r="A6972" s="118" t="s">
        <v>1696</v>
      </c>
      <c r="B6972" s="116" t="s">
        <v>1488</v>
      </c>
      <c r="C6972" s="138">
        <v>41394</v>
      </c>
      <c r="D6972" s="139">
        <v>1.22666999</v>
      </c>
      <c r="E6972" s="118">
        <v>1</v>
      </c>
      <c r="F6972" s="118" t="s">
        <v>1492</v>
      </c>
      <c r="G6972" s="113">
        <f>IF([Data da Aprovação]&lt;&gt;"ESTATUTÁRIO",YEAR([Data da Aprovação]),"")</f>
        <v>2013</v>
      </c>
      <c r="H6972" s="106">
        <f>Tabela9[[#This Row],[Valor do Provento R$]]/Tabela9[[#This Row],[Provento por 1 ou 1000 Ações]]</f>
        <v>1.22666999</v>
      </c>
    </row>
    <row r="6973" spans="1:8">
      <c r="A6973" s="119" t="s">
        <v>1696</v>
      </c>
      <c r="B6973" s="117" t="s">
        <v>1502</v>
      </c>
      <c r="C6973" s="140">
        <v>35915</v>
      </c>
      <c r="D6973" s="141">
        <v>0.28000000000000003</v>
      </c>
      <c r="E6973" s="119">
        <v>1000</v>
      </c>
      <c r="F6973" s="119" t="s">
        <v>1492</v>
      </c>
      <c r="G6973" s="114">
        <f>IF([Data da Aprovação]&lt;&gt;"ESTATUTÁRIO",YEAR([Data da Aprovação]),"")</f>
        <v>1998</v>
      </c>
      <c r="H6973" s="106">
        <f>Tabela9[[#This Row],[Valor do Provento R$]]/Tabela9[[#This Row],[Provento por 1 ou 1000 Ações]]</f>
        <v>2.8000000000000003E-4</v>
      </c>
    </row>
    <row r="6974" spans="1:8">
      <c r="A6974" s="118" t="s">
        <v>1696</v>
      </c>
      <c r="B6974" s="116" t="s">
        <v>1502</v>
      </c>
      <c r="C6974" s="138">
        <v>37011</v>
      </c>
      <c r="D6974" s="139">
        <v>0.38</v>
      </c>
      <c r="E6974" s="118">
        <v>1000</v>
      </c>
      <c r="F6974" s="118" t="s">
        <v>1492</v>
      </c>
      <c r="G6974" s="113">
        <f>IF([Data da Aprovação]&lt;&gt;"ESTATUTÁRIO",YEAR([Data da Aprovação]),"")</f>
        <v>2001</v>
      </c>
      <c r="H6974" s="106">
        <f>Tabela9[[#This Row],[Valor do Provento R$]]/Tabela9[[#This Row],[Provento por 1 ou 1000 Ações]]</f>
        <v>3.8000000000000002E-4</v>
      </c>
    </row>
    <row r="6975" spans="1:8">
      <c r="A6975" s="119" t="s">
        <v>1696</v>
      </c>
      <c r="B6975" s="117" t="s">
        <v>1502</v>
      </c>
      <c r="C6975" s="140">
        <v>38097</v>
      </c>
      <c r="D6975" s="141">
        <v>0.53</v>
      </c>
      <c r="E6975" s="119">
        <v>1000</v>
      </c>
      <c r="F6975" s="119" t="s">
        <v>1492</v>
      </c>
      <c r="G6975" s="114">
        <f>IF([Data da Aprovação]&lt;&gt;"ESTATUTÁRIO",YEAR([Data da Aprovação]),"")</f>
        <v>2004</v>
      </c>
      <c r="H6975" s="106">
        <f>Tabela9[[#This Row],[Valor do Provento R$]]/Tabela9[[#This Row],[Provento por 1 ou 1000 Ações]]</f>
        <v>5.2999999999999998E-4</v>
      </c>
    </row>
    <row r="6976" spans="1:8">
      <c r="A6976" s="118" t="s">
        <v>1696</v>
      </c>
      <c r="B6976" s="116" t="s">
        <v>1502</v>
      </c>
      <c r="C6976" s="138">
        <v>38468</v>
      </c>
      <c r="D6976" s="139">
        <v>0.80300000000000005</v>
      </c>
      <c r="E6976" s="118">
        <v>1000</v>
      </c>
      <c r="F6976" s="118" t="s">
        <v>1492</v>
      </c>
      <c r="G6976" s="113">
        <f>IF([Data da Aprovação]&lt;&gt;"ESTATUTÁRIO",YEAR([Data da Aprovação]),"")</f>
        <v>2005</v>
      </c>
      <c r="H6976" s="106">
        <f>Tabela9[[#This Row],[Valor do Provento R$]]/Tabela9[[#This Row],[Provento por 1 ou 1000 Ações]]</f>
        <v>8.03E-4</v>
      </c>
    </row>
    <row r="6977" spans="1:8">
      <c r="A6977" s="119" t="s">
        <v>1696</v>
      </c>
      <c r="B6977" s="117" t="s">
        <v>1502</v>
      </c>
      <c r="C6977" s="140">
        <v>39567</v>
      </c>
      <c r="D6977" s="141">
        <v>0.10340000000000001</v>
      </c>
      <c r="E6977" s="119">
        <v>1</v>
      </c>
      <c r="F6977" s="119" t="s">
        <v>1492</v>
      </c>
      <c r="G6977" s="114">
        <f>IF([Data da Aprovação]&lt;&gt;"ESTATUTÁRIO",YEAR([Data da Aprovação]),"")</f>
        <v>2008</v>
      </c>
      <c r="H6977" s="106">
        <f>Tabela9[[#This Row],[Valor do Provento R$]]/Tabela9[[#This Row],[Provento por 1 ou 1000 Ações]]</f>
        <v>0.10340000000000001</v>
      </c>
    </row>
    <row r="6978" spans="1:8">
      <c r="A6978" s="118" t="s">
        <v>1696</v>
      </c>
      <c r="B6978" s="116" t="s">
        <v>1502</v>
      </c>
      <c r="C6978" s="138">
        <v>40662</v>
      </c>
      <c r="D6978" s="139">
        <v>0.50470959999999998</v>
      </c>
      <c r="E6978" s="118">
        <v>1</v>
      </c>
      <c r="F6978" s="118" t="s">
        <v>1492</v>
      </c>
      <c r="G6978" s="113">
        <f>IF([Data da Aprovação]&lt;&gt;"ESTATUTÁRIO",YEAR([Data da Aprovação]),"")</f>
        <v>2011</v>
      </c>
      <c r="H6978" s="106">
        <f>Tabela9[[#This Row],[Valor do Provento R$]]/Tabela9[[#This Row],[Provento por 1 ou 1000 Ações]]</f>
        <v>0.50470959999999998</v>
      </c>
    </row>
    <row r="6979" spans="1:8">
      <c r="A6979" s="119" t="s">
        <v>1696</v>
      </c>
      <c r="B6979" s="117" t="s">
        <v>1502</v>
      </c>
      <c r="C6979" s="140">
        <v>41029</v>
      </c>
      <c r="D6979" s="141">
        <v>0.91752482932000001</v>
      </c>
      <c r="E6979" s="119">
        <v>1</v>
      </c>
      <c r="F6979" s="119" t="s">
        <v>1492</v>
      </c>
      <c r="G6979" s="114">
        <f>IF([Data da Aprovação]&lt;&gt;"ESTATUTÁRIO",YEAR([Data da Aprovação]),"")</f>
        <v>2012</v>
      </c>
      <c r="H6979" s="106">
        <f>Tabela9[[#This Row],[Valor do Provento R$]]/Tabela9[[#This Row],[Provento por 1 ou 1000 Ações]]</f>
        <v>0.91752482932000001</v>
      </c>
    </row>
    <row r="6980" spans="1:8">
      <c r="A6980" s="118" t="s">
        <v>1696</v>
      </c>
      <c r="B6980" s="116" t="s">
        <v>1502</v>
      </c>
      <c r="C6980" s="138">
        <v>41394</v>
      </c>
      <c r="D6980" s="139">
        <v>1.3493369900000001</v>
      </c>
      <c r="E6980" s="118">
        <v>1</v>
      </c>
      <c r="F6980" s="118" t="s">
        <v>1492</v>
      </c>
      <c r="G6980" s="113">
        <f>IF([Data da Aprovação]&lt;&gt;"ESTATUTÁRIO",YEAR([Data da Aprovação]),"")</f>
        <v>2013</v>
      </c>
      <c r="H6980" s="106">
        <f>Tabela9[[#This Row],[Valor do Provento R$]]/Tabela9[[#This Row],[Provento por 1 ou 1000 Ações]]</f>
        <v>1.3493369900000001</v>
      </c>
    </row>
    <row r="6981" spans="1:8">
      <c r="A6981" s="119" t="s">
        <v>1696</v>
      </c>
      <c r="B6981" s="117" t="s">
        <v>1503</v>
      </c>
      <c r="C6981" s="140">
        <v>35915</v>
      </c>
      <c r="D6981" s="141">
        <v>36.046999999999997</v>
      </c>
      <c r="E6981" s="119">
        <v>1000</v>
      </c>
      <c r="F6981" s="119" t="s">
        <v>1492</v>
      </c>
      <c r="G6981" s="114">
        <f>IF([Data da Aprovação]&lt;&gt;"ESTATUTÁRIO",YEAR([Data da Aprovação]),"")</f>
        <v>1998</v>
      </c>
      <c r="H6981" s="106">
        <f>Tabela9[[#This Row],[Valor do Provento R$]]/Tabela9[[#This Row],[Provento por 1 ou 1000 Ações]]</f>
        <v>3.6046999999999996E-2</v>
      </c>
    </row>
    <row r="6982" spans="1:8">
      <c r="A6982" s="118" t="s">
        <v>1696</v>
      </c>
      <c r="B6982" s="116" t="s">
        <v>1503</v>
      </c>
      <c r="C6982" s="138">
        <v>37011</v>
      </c>
      <c r="D6982" s="139">
        <v>44.88</v>
      </c>
      <c r="E6982" s="118">
        <v>1000</v>
      </c>
      <c r="F6982" s="118" t="s">
        <v>1492</v>
      </c>
      <c r="G6982" s="113">
        <f>IF([Data da Aprovação]&lt;&gt;"ESTATUTÁRIO",YEAR([Data da Aprovação]),"")</f>
        <v>2001</v>
      </c>
      <c r="H6982" s="106">
        <f>Tabela9[[#This Row],[Valor do Provento R$]]/Tabela9[[#This Row],[Provento por 1 ou 1000 Ações]]</f>
        <v>4.4880000000000003E-2</v>
      </c>
    </row>
    <row r="6983" spans="1:8">
      <c r="A6983" s="119" t="s">
        <v>1696</v>
      </c>
      <c r="B6983" s="117" t="s">
        <v>1503</v>
      </c>
      <c r="C6983" s="140">
        <v>38097</v>
      </c>
      <c r="D6983" s="141">
        <v>72.53</v>
      </c>
      <c r="E6983" s="119">
        <v>1000</v>
      </c>
      <c r="F6983" s="119" t="s">
        <v>1492</v>
      </c>
      <c r="G6983" s="114">
        <f>IF([Data da Aprovação]&lt;&gt;"ESTATUTÁRIO",YEAR([Data da Aprovação]),"")</f>
        <v>2004</v>
      </c>
      <c r="H6983" s="106">
        <f>Tabela9[[#This Row],[Valor do Provento R$]]/Tabela9[[#This Row],[Provento por 1 ou 1000 Ações]]</f>
        <v>7.2529999999999997E-2</v>
      </c>
    </row>
    <row r="6984" spans="1:8">
      <c r="A6984" s="118" t="s">
        <v>1696</v>
      </c>
      <c r="B6984" s="116" t="s">
        <v>1503</v>
      </c>
      <c r="C6984" s="138">
        <v>38468</v>
      </c>
      <c r="D6984" s="139">
        <v>96.396000000000001</v>
      </c>
      <c r="E6984" s="118">
        <v>1000</v>
      </c>
      <c r="F6984" s="118" t="s">
        <v>1492</v>
      </c>
      <c r="G6984" s="113">
        <f>IF([Data da Aprovação]&lt;&gt;"ESTATUTÁRIO",YEAR([Data da Aprovação]),"")</f>
        <v>2005</v>
      </c>
      <c r="H6984" s="106">
        <f>Tabela9[[#This Row],[Valor do Provento R$]]/Tabela9[[#This Row],[Provento por 1 ou 1000 Ações]]</f>
        <v>9.6395999999999996E-2</v>
      </c>
    </row>
    <row r="6985" spans="1:8">
      <c r="A6985" s="119" t="s">
        <v>1696</v>
      </c>
      <c r="B6985" s="117" t="s">
        <v>1503</v>
      </c>
      <c r="C6985" s="140">
        <v>39567</v>
      </c>
      <c r="D6985" s="141">
        <v>12.629799999999999</v>
      </c>
      <c r="E6985" s="119">
        <v>1</v>
      </c>
      <c r="F6985" s="119" t="s">
        <v>1492</v>
      </c>
      <c r="G6985" s="114">
        <f>IF([Data da Aprovação]&lt;&gt;"ESTATUTÁRIO",YEAR([Data da Aprovação]),"")</f>
        <v>2008</v>
      </c>
      <c r="H6985" s="106">
        <f>Tabela9[[#This Row],[Valor do Provento R$]]/Tabela9[[#This Row],[Provento por 1 ou 1000 Ações]]</f>
        <v>12.629799999999999</v>
      </c>
    </row>
    <row r="6986" spans="1:8">
      <c r="A6986" s="118" t="s">
        <v>1696</v>
      </c>
      <c r="B6986" s="116" t="s">
        <v>1503</v>
      </c>
      <c r="C6986" s="138">
        <v>40662</v>
      </c>
      <c r="D6986" s="139">
        <v>61.953431199999997</v>
      </c>
      <c r="E6986" s="118">
        <v>1</v>
      </c>
      <c r="F6986" s="118" t="s">
        <v>1492</v>
      </c>
      <c r="G6986" s="113">
        <f>IF([Data da Aprovação]&lt;&gt;"ESTATUTÁRIO",YEAR([Data da Aprovação]),"")</f>
        <v>2011</v>
      </c>
      <c r="H6986" s="106">
        <f>Tabela9[[#This Row],[Valor do Provento R$]]/Tabela9[[#This Row],[Provento por 1 ou 1000 Ações]]</f>
        <v>61.953431199999997</v>
      </c>
    </row>
    <row r="6987" spans="1:8">
      <c r="A6987" s="119" t="s">
        <v>1696</v>
      </c>
      <c r="B6987" s="117" t="s">
        <v>1503</v>
      </c>
      <c r="C6987" s="140">
        <v>41029</v>
      </c>
      <c r="D6987" s="141">
        <v>53.680960839999997</v>
      </c>
      <c r="E6987" s="119">
        <v>1</v>
      </c>
      <c r="F6987" s="119" t="s">
        <v>1492</v>
      </c>
      <c r="G6987" s="114">
        <f>IF([Data da Aprovação]&lt;&gt;"ESTATUTÁRIO",YEAR([Data da Aprovação]),"")</f>
        <v>2012</v>
      </c>
      <c r="H6987" s="106">
        <f>Tabela9[[#This Row],[Valor do Provento R$]]/Tabela9[[#This Row],[Provento por 1 ou 1000 Ações]]</f>
        <v>53.680960839999997</v>
      </c>
    </row>
    <row r="6988" spans="1:8">
      <c r="A6988" s="118" t="s">
        <v>1696</v>
      </c>
      <c r="B6988" s="116" t="s">
        <v>1503</v>
      </c>
      <c r="C6988" s="138">
        <v>41394</v>
      </c>
      <c r="D6988" s="139">
        <v>45.79951432</v>
      </c>
      <c r="E6988" s="118">
        <v>1</v>
      </c>
      <c r="F6988" s="118" t="s">
        <v>1492</v>
      </c>
      <c r="G6988" s="113">
        <f>IF([Data da Aprovação]&lt;&gt;"ESTATUTÁRIO",YEAR([Data da Aprovação]),"")</f>
        <v>2013</v>
      </c>
      <c r="H6988" s="106">
        <f>Tabela9[[#This Row],[Valor do Provento R$]]/Tabela9[[#This Row],[Provento por 1 ou 1000 Ações]]</f>
        <v>45.79951432</v>
      </c>
    </row>
    <row r="6989" spans="1:8">
      <c r="A6989" s="119" t="s">
        <v>1697</v>
      </c>
      <c r="B6989" s="117" t="s">
        <v>1488</v>
      </c>
      <c r="C6989" s="140">
        <v>39491</v>
      </c>
      <c r="D6989" s="141">
        <v>0.03</v>
      </c>
      <c r="E6989" s="119">
        <v>1</v>
      </c>
      <c r="F6989" s="119" t="s">
        <v>1492</v>
      </c>
      <c r="G6989" s="114">
        <f>IF([Data da Aprovação]&lt;&gt;"ESTATUTÁRIO",YEAR([Data da Aprovação]),"")</f>
        <v>2008</v>
      </c>
      <c r="H6989" s="106">
        <f>Tabela9[[#This Row],[Valor do Provento R$]]/Tabela9[[#This Row],[Provento por 1 ou 1000 Ações]]</f>
        <v>0.03</v>
      </c>
    </row>
    <row r="6990" spans="1:8">
      <c r="A6990" s="118" t="s">
        <v>1697</v>
      </c>
      <c r="B6990" s="116" t="s">
        <v>1488</v>
      </c>
      <c r="C6990" s="138">
        <v>39925</v>
      </c>
      <c r="D6990" s="139">
        <v>0.2184665586</v>
      </c>
      <c r="E6990" s="118">
        <v>1</v>
      </c>
      <c r="F6990" s="118" t="s">
        <v>1492</v>
      </c>
      <c r="G6990" s="113">
        <f>IF([Data da Aprovação]&lt;&gt;"ESTATUTÁRIO",YEAR([Data da Aprovação]),"")</f>
        <v>2009</v>
      </c>
      <c r="H6990" s="106">
        <f>Tabela9[[#This Row],[Valor do Provento R$]]/Tabela9[[#This Row],[Provento por 1 ou 1000 Ações]]</f>
        <v>0.2184665586</v>
      </c>
    </row>
    <row r="6991" spans="1:8">
      <c r="A6991" s="119" t="s">
        <v>1697</v>
      </c>
      <c r="B6991" s="117" t="s">
        <v>1488</v>
      </c>
      <c r="C6991" s="140">
        <v>40294</v>
      </c>
      <c r="D6991" s="141">
        <v>0.34442563189999997</v>
      </c>
      <c r="E6991" s="119">
        <v>1</v>
      </c>
      <c r="F6991" s="119" t="s">
        <v>1492</v>
      </c>
      <c r="G6991" s="114">
        <f>IF([Data da Aprovação]&lt;&gt;"ESTATUTÁRIO",YEAR([Data da Aprovação]),"")</f>
        <v>2010</v>
      </c>
      <c r="H6991" s="106">
        <f>Tabela9[[#This Row],[Valor do Provento R$]]/Tabela9[[#This Row],[Provento por 1 ou 1000 Ações]]</f>
        <v>0.34442563189999997</v>
      </c>
    </row>
    <row r="6992" spans="1:8">
      <c r="A6992" s="118" t="s">
        <v>1697</v>
      </c>
      <c r="B6992" s="116" t="s">
        <v>1488</v>
      </c>
      <c r="C6992" s="138">
        <v>40648</v>
      </c>
      <c r="D6992" s="139">
        <v>0.79706388989999999</v>
      </c>
      <c r="E6992" s="118">
        <v>1</v>
      </c>
      <c r="F6992" s="118" t="s">
        <v>1492</v>
      </c>
      <c r="G6992" s="113">
        <f>IF([Data da Aprovação]&lt;&gt;"ESTATUTÁRIO",YEAR([Data da Aprovação]),"")</f>
        <v>2011</v>
      </c>
      <c r="H6992" s="106">
        <f>Tabela9[[#This Row],[Valor do Provento R$]]/Tabela9[[#This Row],[Provento por 1 ou 1000 Ações]]</f>
        <v>0.79706388989999999</v>
      </c>
    </row>
    <row r="6993" spans="1:8">
      <c r="A6993" s="119" t="s">
        <v>1697</v>
      </c>
      <c r="B6993" s="117" t="s">
        <v>1488</v>
      </c>
      <c r="C6993" s="140">
        <v>41015</v>
      </c>
      <c r="D6993" s="141">
        <v>1.0897178970000001</v>
      </c>
      <c r="E6993" s="119">
        <v>1</v>
      </c>
      <c r="F6993" s="119" t="s">
        <v>1492</v>
      </c>
      <c r="G6993" s="114">
        <f>IF([Data da Aprovação]&lt;&gt;"ESTATUTÁRIO",YEAR([Data da Aprovação]),"")</f>
        <v>2012</v>
      </c>
      <c r="H6993" s="106">
        <f>Tabela9[[#This Row],[Valor do Provento R$]]/Tabela9[[#This Row],[Provento por 1 ou 1000 Ações]]</f>
        <v>1.0897178970000001</v>
      </c>
    </row>
    <row r="6994" spans="1:8">
      <c r="A6994" s="118" t="s">
        <v>1697</v>
      </c>
      <c r="B6994" s="116" t="s">
        <v>1488</v>
      </c>
      <c r="C6994" s="138">
        <v>41383</v>
      </c>
      <c r="D6994" s="139">
        <v>0.52163411299999995</v>
      </c>
      <c r="E6994" s="118">
        <v>1</v>
      </c>
      <c r="F6994" s="118" t="s">
        <v>1492</v>
      </c>
      <c r="G6994" s="113">
        <f>IF([Data da Aprovação]&lt;&gt;"ESTATUTÁRIO",YEAR([Data da Aprovação]),"")</f>
        <v>2013</v>
      </c>
      <c r="H6994" s="106">
        <f>Tabela9[[#This Row],[Valor do Provento R$]]/Tabela9[[#This Row],[Provento por 1 ou 1000 Ações]]</f>
        <v>0.52163411299999995</v>
      </c>
    </row>
    <row r="6995" spans="1:8">
      <c r="A6995" s="119" t="s">
        <v>1698</v>
      </c>
      <c r="B6995" s="117" t="s">
        <v>1488</v>
      </c>
      <c r="C6995" s="140">
        <v>40662</v>
      </c>
      <c r="D6995" s="141">
        <v>0.120543099</v>
      </c>
      <c r="E6995" s="119">
        <v>1</v>
      </c>
      <c r="F6995" s="119" t="s">
        <v>1492</v>
      </c>
      <c r="G6995" s="114">
        <f>IF([Data da Aprovação]&lt;&gt;"ESTATUTÁRIO",YEAR([Data da Aprovação]),"")</f>
        <v>2011</v>
      </c>
      <c r="H6995" s="106">
        <f>Tabela9[[#This Row],[Valor do Provento R$]]/Tabela9[[#This Row],[Provento por 1 ou 1000 Ações]]</f>
        <v>0.120543099</v>
      </c>
    </row>
    <row r="6996" spans="1:8">
      <c r="A6996" s="118" t="s">
        <v>1698</v>
      </c>
      <c r="B6996" s="116" t="s">
        <v>1488</v>
      </c>
      <c r="C6996" s="138">
        <v>41394</v>
      </c>
      <c r="D6996" s="139">
        <v>0.16301257199999999</v>
      </c>
      <c r="E6996" s="118">
        <v>1</v>
      </c>
      <c r="F6996" s="118" t="s">
        <v>1492</v>
      </c>
      <c r="G6996" s="113">
        <f>IF([Data da Aprovação]&lt;&gt;"ESTATUTÁRIO",YEAR([Data da Aprovação]),"")</f>
        <v>2013</v>
      </c>
      <c r="H6996" s="106">
        <f>Tabela9[[#This Row],[Valor do Provento R$]]/Tabela9[[#This Row],[Provento por 1 ou 1000 Ações]]</f>
        <v>0.16301257199999999</v>
      </c>
    </row>
    <row r="6997" spans="1:8">
      <c r="A6997" s="119" t="s">
        <v>1699</v>
      </c>
      <c r="B6997" s="117" t="s">
        <v>1488</v>
      </c>
      <c r="C6997" s="140">
        <v>35185</v>
      </c>
      <c r="D6997" s="141">
        <v>6.06</v>
      </c>
      <c r="E6997" s="119">
        <v>1000</v>
      </c>
      <c r="F6997" s="119" t="s">
        <v>1492</v>
      </c>
      <c r="G6997" s="114">
        <f>IF([Data da Aprovação]&lt;&gt;"ESTATUTÁRIO",YEAR([Data da Aprovação]),"")</f>
        <v>1996</v>
      </c>
      <c r="H6997" s="106">
        <f>Tabela9[[#This Row],[Valor do Provento R$]]/Tabela9[[#This Row],[Provento por 1 ou 1000 Ações]]</f>
        <v>6.0599999999999994E-3</v>
      </c>
    </row>
    <row r="6998" spans="1:8">
      <c r="A6998" s="118" t="s">
        <v>1699</v>
      </c>
      <c r="B6998" s="116" t="s">
        <v>1488</v>
      </c>
      <c r="C6998" s="138">
        <v>35550</v>
      </c>
      <c r="D6998" s="139">
        <v>4.34</v>
      </c>
      <c r="E6998" s="118">
        <v>1000</v>
      </c>
      <c r="F6998" s="118" t="s">
        <v>1492</v>
      </c>
      <c r="G6998" s="113">
        <f>IF([Data da Aprovação]&lt;&gt;"ESTATUTÁRIO",YEAR([Data da Aprovação]),"")</f>
        <v>1997</v>
      </c>
      <c r="H6998" s="106">
        <f>Tabela9[[#This Row],[Valor do Provento R$]]/Tabela9[[#This Row],[Provento por 1 ou 1000 Ações]]</f>
        <v>4.3400000000000001E-3</v>
      </c>
    </row>
    <row r="6999" spans="1:8">
      <c r="A6999" s="119" t="s">
        <v>1699</v>
      </c>
      <c r="B6999" s="117" t="s">
        <v>1488</v>
      </c>
      <c r="C6999" s="140">
        <v>37007</v>
      </c>
      <c r="D6999" s="141">
        <v>11.0238</v>
      </c>
      <c r="E6999" s="119">
        <v>1</v>
      </c>
      <c r="F6999" s="119" t="s">
        <v>1492</v>
      </c>
      <c r="G6999" s="114">
        <f>IF([Data da Aprovação]&lt;&gt;"ESTATUTÁRIO",YEAR([Data da Aprovação]),"")</f>
        <v>2001</v>
      </c>
      <c r="H6999" s="106">
        <f>Tabela9[[#This Row],[Valor do Provento R$]]/Tabela9[[#This Row],[Provento por 1 ou 1000 Ações]]</f>
        <v>11.0238</v>
      </c>
    </row>
    <row r="7000" spans="1:8">
      <c r="A7000" s="118" t="s">
        <v>1699</v>
      </c>
      <c r="B7000" s="116" t="s">
        <v>1488</v>
      </c>
      <c r="C7000" s="138">
        <v>37375</v>
      </c>
      <c r="D7000" s="139">
        <v>2</v>
      </c>
      <c r="E7000" s="118">
        <v>1</v>
      </c>
      <c r="F7000" s="118" t="s">
        <v>1492</v>
      </c>
      <c r="G7000" s="113">
        <f>IF([Data da Aprovação]&lt;&gt;"ESTATUTÁRIO",YEAR([Data da Aprovação]),"")</f>
        <v>2002</v>
      </c>
      <c r="H7000" s="106">
        <f>Tabela9[[#This Row],[Valor do Provento R$]]/Tabela9[[#This Row],[Provento por 1 ou 1000 Ações]]</f>
        <v>2</v>
      </c>
    </row>
    <row r="7001" spans="1:8">
      <c r="A7001" s="119" t="s">
        <v>1699</v>
      </c>
      <c r="B7001" s="117" t="s">
        <v>1502</v>
      </c>
      <c r="C7001" s="140">
        <v>35185</v>
      </c>
      <c r="D7001" s="141">
        <v>6.06</v>
      </c>
      <c r="E7001" s="119">
        <v>1000</v>
      </c>
      <c r="F7001" s="119" t="s">
        <v>1492</v>
      </c>
      <c r="G7001" s="114">
        <f>IF([Data da Aprovação]&lt;&gt;"ESTATUTÁRIO",YEAR([Data da Aprovação]),"")</f>
        <v>1996</v>
      </c>
      <c r="H7001" s="106">
        <f>Tabela9[[#This Row],[Valor do Provento R$]]/Tabela9[[#This Row],[Provento por 1 ou 1000 Ações]]</f>
        <v>6.0599999999999994E-3</v>
      </c>
    </row>
    <row r="7002" spans="1:8">
      <c r="A7002" s="118" t="s">
        <v>1699</v>
      </c>
      <c r="B7002" s="116" t="s">
        <v>1502</v>
      </c>
      <c r="C7002" s="138">
        <v>35550</v>
      </c>
      <c r="D7002" s="139">
        <v>4.34</v>
      </c>
      <c r="E7002" s="118">
        <v>1000</v>
      </c>
      <c r="F7002" s="118" t="s">
        <v>1492</v>
      </c>
      <c r="G7002" s="113">
        <f>IF([Data da Aprovação]&lt;&gt;"ESTATUTÁRIO",YEAR([Data da Aprovação]),"")</f>
        <v>1997</v>
      </c>
      <c r="H7002" s="106">
        <f>Tabela9[[#This Row],[Valor do Provento R$]]/Tabela9[[#This Row],[Provento por 1 ou 1000 Ações]]</f>
        <v>4.3400000000000001E-3</v>
      </c>
    </row>
    <row r="7003" spans="1:8">
      <c r="A7003" s="119" t="s">
        <v>1699</v>
      </c>
      <c r="B7003" s="117" t="s">
        <v>1502</v>
      </c>
      <c r="C7003" s="140">
        <v>37007</v>
      </c>
      <c r="D7003" s="141">
        <v>12.126200000000001</v>
      </c>
      <c r="E7003" s="119">
        <v>1</v>
      </c>
      <c r="F7003" s="119" t="s">
        <v>1492</v>
      </c>
      <c r="G7003" s="114">
        <f>IF([Data da Aprovação]&lt;&gt;"ESTATUTÁRIO",YEAR([Data da Aprovação]),"")</f>
        <v>2001</v>
      </c>
      <c r="H7003" s="106">
        <f>Tabela9[[#This Row],[Valor do Provento R$]]/Tabela9[[#This Row],[Provento por 1 ou 1000 Ações]]</f>
        <v>12.126200000000001</v>
      </c>
    </row>
    <row r="7004" spans="1:8">
      <c r="A7004" s="118" t="s">
        <v>1699</v>
      </c>
      <c r="B7004" s="116" t="s">
        <v>1502</v>
      </c>
      <c r="C7004" s="138">
        <v>37375</v>
      </c>
      <c r="D7004" s="139">
        <v>2.2000000000000002</v>
      </c>
      <c r="E7004" s="118">
        <v>1</v>
      </c>
      <c r="F7004" s="118" t="s">
        <v>1492</v>
      </c>
      <c r="G7004" s="113">
        <f>IF([Data da Aprovação]&lt;&gt;"ESTATUTÁRIO",YEAR([Data da Aprovação]),"")</f>
        <v>2002</v>
      </c>
      <c r="H7004" s="106">
        <f>Tabela9[[#This Row],[Valor do Provento R$]]/Tabela9[[#This Row],[Provento por 1 ou 1000 Ações]]</f>
        <v>2.2000000000000002</v>
      </c>
    </row>
    <row r="7005" spans="1:8">
      <c r="A7005" s="119" t="s">
        <v>1699</v>
      </c>
      <c r="B7005" s="117" t="s">
        <v>1503</v>
      </c>
      <c r="C7005" s="140">
        <v>35185</v>
      </c>
      <c r="D7005" s="141">
        <v>6.06</v>
      </c>
      <c r="E7005" s="119">
        <v>1000</v>
      </c>
      <c r="F7005" s="119" t="s">
        <v>1492</v>
      </c>
      <c r="G7005" s="114">
        <f>IF([Data da Aprovação]&lt;&gt;"ESTATUTÁRIO",YEAR([Data da Aprovação]),"")</f>
        <v>1996</v>
      </c>
      <c r="H7005" s="106">
        <f>Tabela9[[#This Row],[Valor do Provento R$]]/Tabela9[[#This Row],[Provento por 1 ou 1000 Ações]]</f>
        <v>6.0599999999999994E-3</v>
      </c>
    </row>
    <row r="7006" spans="1:8">
      <c r="A7006" s="118" t="s">
        <v>1699</v>
      </c>
      <c r="B7006" s="116" t="s">
        <v>1503</v>
      </c>
      <c r="C7006" s="138">
        <v>35550</v>
      </c>
      <c r="D7006" s="139">
        <v>4.34</v>
      </c>
      <c r="E7006" s="118">
        <v>1000</v>
      </c>
      <c r="F7006" s="118" t="s">
        <v>1492</v>
      </c>
      <c r="G7006" s="113">
        <f>IF([Data da Aprovação]&lt;&gt;"ESTATUTÁRIO",YEAR([Data da Aprovação]),"")</f>
        <v>1997</v>
      </c>
      <c r="H7006" s="106">
        <f>Tabela9[[#This Row],[Valor do Provento R$]]/Tabela9[[#This Row],[Provento por 1 ou 1000 Ações]]</f>
        <v>4.3400000000000001E-3</v>
      </c>
    </row>
    <row r="7007" spans="1:8">
      <c r="A7007" s="119" t="s">
        <v>1699</v>
      </c>
      <c r="B7007" s="117" t="s">
        <v>1503</v>
      </c>
      <c r="C7007" s="140">
        <v>37007</v>
      </c>
      <c r="D7007" s="141">
        <v>12.126200000000001</v>
      </c>
      <c r="E7007" s="119">
        <v>1</v>
      </c>
      <c r="F7007" s="119" t="s">
        <v>1492</v>
      </c>
      <c r="G7007" s="114">
        <f>IF([Data da Aprovação]&lt;&gt;"ESTATUTÁRIO",YEAR([Data da Aprovação]),"")</f>
        <v>2001</v>
      </c>
      <c r="H7007" s="106">
        <f>Tabela9[[#This Row],[Valor do Provento R$]]/Tabela9[[#This Row],[Provento por 1 ou 1000 Ações]]</f>
        <v>12.126200000000001</v>
      </c>
    </row>
    <row r="7008" spans="1:8">
      <c r="A7008" s="118" t="s">
        <v>1699</v>
      </c>
      <c r="B7008" s="116" t="s">
        <v>1503</v>
      </c>
      <c r="C7008" s="138">
        <v>37375</v>
      </c>
      <c r="D7008" s="139">
        <v>2.2000000000000002</v>
      </c>
      <c r="E7008" s="118">
        <v>1</v>
      </c>
      <c r="F7008" s="118" t="s">
        <v>1492</v>
      </c>
      <c r="G7008" s="113">
        <f>IF([Data da Aprovação]&lt;&gt;"ESTATUTÁRIO",YEAR([Data da Aprovação]),"")</f>
        <v>2002</v>
      </c>
      <c r="H7008" s="106">
        <f>Tabela9[[#This Row],[Valor do Provento R$]]/Tabela9[[#This Row],[Provento por 1 ou 1000 Ações]]</f>
        <v>2.2000000000000002</v>
      </c>
    </row>
    <row r="7009" spans="1:8">
      <c r="A7009" s="119" t="s">
        <v>1699</v>
      </c>
      <c r="B7009" s="117" t="s">
        <v>1506</v>
      </c>
      <c r="C7009" s="140">
        <v>35185</v>
      </c>
      <c r="D7009" s="141">
        <v>6.06</v>
      </c>
      <c r="E7009" s="119">
        <v>1000</v>
      </c>
      <c r="F7009" s="119" t="s">
        <v>1492</v>
      </c>
      <c r="G7009" s="114">
        <f>IF([Data da Aprovação]&lt;&gt;"ESTATUTÁRIO",YEAR([Data da Aprovação]),"")</f>
        <v>1996</v>
      </c>
      <c r="H7009" s="106">
        <f>Tabela9[[#This Row],[Valor do Provento R$]]/Tabela9[[#This Row],[Provento por 1 ou 1000 Ações]]</f>
        <v>6.0599999999999994E-3</v>
      </c>
    </row>
    <row r="7010" spans="1:8">
      <c r="A7010" s="118" t="s">
        <v>1699</v>
      </c>
      <c r="B7010" s="116" t="s">
        <v>1506</v>
      </c>
      <c r="C7010" s="138">
        <v>35550</v>
      </c>
      <c r="D7010" s="139">
        <v>4.34</v>
      </c>
      <c r="E7010" s="118">
        <v>1000</v>
      </c>
      <c r="F7010" s="118" t="s">
        <v>1492</v>
      </c>
      <c r="G7010" s="113">
        <f>IF([Data da Aprovação]&lt;&gt;"ESTATUTÁRIO",YEAR([Data da Aprovação]),"")</f>
        <v>1997</v>
      </c>
      <c r="H7010" s="106">
        <f>Tabela9[[#This Row],[Valor do Provento R$]]/Tabela9[[#This Row],[Provento por 1 ou 1000 Ações]]</f>
        <v>4.3400000000000001E-3</v>
      </c>
    </row>
    <row r="7011" spans="1:8">
      <c r="A7011" s="119" t="s">
        <v>1699</v>
      </c>
      <c r="B7011" s="117" t="s">
        <v>1506</v>
      </c>
      <c r="C7011" s="140">
        <v>37007</v>
      </c>
      <c r="D7011" s="141">
        <v>12.126200000000001</v>
      </c>
      <c r="E7011" s="119">
        <v>1</v>
      </c>
      <c r="F7011" s="119" t="s">
        <v>1492</v>
      </c>
      <c r="G7011" s="114">
        <f>IF([Data da Aprovação]&lt;&gt;"ESTATUTÁRIO",YEAR([Data da Aprovação]),"")</f>
        <v>2001</v>
      </c>
      <c r="H7011" s="106">
        <f>Tabela9[[#This Row],[Valor do Provento R$]]/Tabela9[[#This Row],[Provento por 1 ou 1000 Ações]]</f>
        <v>12.126200000000001</v>
      </c>
    </row>
    <row r="7012" spans="1:8">
      <c r="A7012" s="118" t="s">
        <v>1699</v>
      </c>
      <c r="B7012" s="116" t="s">
        <v>1506</v>
      </c>
      <c r="C7012" s="138">
        <v>37375</v>
      </c>
      <c r="D7012" s="139">
        <v>2.2000000000000002</v>
      </c>
      <c r="E7012" s="118">
        <v>1</v>
      </c>
      <c r="F7012" s="118" t="s">
        <v>1492</v>
      </c>
      <c r="G7012" s="113">
        <f>IF([Data da Aprovação]&lt;&gt;"ESTATUTÁRIO",YEAR([Data da Aprovação]),"")</f>
        <v>2002</v>
      </c>
      <c r="H7012" s="106">
        <f>Tabela9[[#This Row],[Valor do Provento R$]]/Tabela9[[#This Row],[Provento por 1 ou 1000 Ações]]</f>
        <v>2.2000000000000002</v>
      </c>
    </row>
    <row r="7013" spans="1:8">
      <c r="A7013" s="119" t="s">
        <v>1700</v>
      </c>
      <c r="B7013" s="117" t="s">
        <v>1488</v>
      </c>
      <c r="C7013" s="140">
        <v>35520</v>
      </c>
      <c r="D7013" s="141">
        <v>7.6200000000000004E-2</v>
      </c>
      <c r="E7013" s="119">
        <v>1</v>
      </c>
      <c r="F7013" s="119" t="s">
        <v>1492</v>
      </c>
      <c r="G7013" s="114">
        <f>IF([Data da Aprovação]&lt;&gt;"ESTATUTÁRIO",YEAR([Data da Aprovação]),"")</f>
        <v>1997</v>
      </c>
      <c r="H7013" s="106">
        <f>Tabela9[[#This Row],[Valor do Provento R$]]/Tabela9[[#This Row],[Provento por 1 ou 1000 Ações]]</f>
        <v>7.6200000000000004E-2</v>
      </c>
    </row>
    <row r="7014" spans="1:8">
      <c r="A7014" s="118" t="s">
        <v>1700</v>
      </c>
      <c r="B7014" s="116" t="s">
        <v>1488</v>
      </c>
      <c r="C7014" s="138">
        <v>35885</v>
      </c>
      <c r="D7014" s="139">
        <v>0.1016</v>
      </c>
      <c r="E7014" s="118">
        <v>1</v>
      </c>
      <c r="F7014" s="118" t="s">
        <v>1492</v>
      </c>
      <c r="G7014" s="113">
        <f>IF([Data da Aprovação]&lt;&gt;"ESTATUTÁRIO",YEAR([Data da Aprovação]),"")</f>
        <v>1998</v>
      </c>
      <c r="H7014" s="106">
        <f>Tabela9[[#This Row],[Valor do Provento R$]]/Tabela9[[#This Row],[Provento por 1 ou 1000 Ações]]</f>
        <v>0.1016</v>
      </c>
    </row>
    <row r="7015" spans="1:8">
      <c r="A7015" s="119" t="s">
        <v>1700</v>
      </c>
      <c r="B7015" s="117" t="s">
        <v>1488</v>
      </c>
      <c r="C7015" s="140">
        <v>36249</v>
      </c>
      <c r="D7015" s="141">
        <v>0.1905</v>
      </c>
      <c r="E7015" s="119">
        <v>1</v>
      </c>
      <c r="F7015" s="119" t="s">
        <v>1492</v>
      </c>
      <c r="G7015" s="114">
        <f>IF([Data da Aprovação]&lt;&gt;"ESTATUTÁRIO",YEAR([Data da Aprovação]),"")</f>
        <v>1999</v>
      </c>
      <c r="H7015" s="106">
        <f>Tabela9[[#This Row],[Valor do Provento R$]]/Tabela9[[#This Row],[Provento por 1 ou 1000 Ações]]</f>
        <v>0.1905</v>
      </c>
    </row>
    <row r="7016" spans="1:8">
      <c r="A7016" s="118" t="s">
        <v>1700</v>
      </c>
      <c r="B7016" s="116" t="s">
        <v>1488</v>
      </c>
      <c r="C7016" s="138">
        <v>36615</v>
      </c>
      <c r="D7016" s="139">
        <v>0.1905</v>
      </c>
      <c r="E7016" s="118">
        <v>1</v>
      </c>
      <c r="F7016" s="118" t="s">
        <v>1492</v>
      </c>
      <c r="G7016" s="113">
        <f>IF([Data da Aprovação]&lt;&gt;"ESTATUTÁRIO",YEAR([Data da Aprovação]),"")</f>
        <v>2000</v>
      </c>
      <c r="H7016" s="106">
        <f>Tabela9[[#This Row],[Valor do Provento R$]]/Tabela9[[#This Row],[Provento por 1 ou 1000 Ações]]</f>
        <v>0.1905</v>
      </c>
    </row>
    <row r="7017" spans="1:8">
      <c r="A7017" s="119" t="s">
        <v>1700</v>
      </c>
      <c r="B7017" s="117" t="s">
        <v>1488</v>
      </c>
      <c r="C7017" s="140">
        <v>36979</v>
      </c>
      <c r="D7017" s="141">
        <v>0.15</v>
      </c>
      <c r="E7017" s="119">
        <v>1</v>
      </c>
      <c r="F7017" s="119" t="s">
        <v>1492</v>
      </c>
      <c r="G7017" s="114">
        <f>IF([Data da Aprovação]&lt;&gt;"ESTATUTÁRIO",YEAR([Data da Aprovação]),"")</f>
        <v>2001</v>
      </c>
      <c r="H7017" s="106">
        <f>Tabela9[[#This Row],[Valor do Provento R$]]/Tabela9[[#This Row],[Provento por 1 ou 1000 Ações]]</f>
        <v>0.15</v>
      </c>
    </row>
    <row r="7018" spans="1:8">
      <c r="A7018" s="118" t="s">
        <v>1700</v>
      </c>
      <c r="B7018" s="116" t="s">
        <v>1488</v>
      </c>
      <c r="C7018" s="138">
        <v>37342</v>
      </c>
      <c r="D7018" s="139">
        <v>0.22500000000000001</v>
      </c>
      <c r="E7018" s="118">
        <v>1</v>
      </c>
      <c r="F7018" s="118" t="s">
        <v>1492</v>
      </c>
      <c r="G7018" s="113">
        <f>IF([Data da Aprovação]&lt;&gt;"ESTATUTÁRIO",YEAR([Data da Aprovação]),"")</f>
        <v>2002</v>
      </c>
      <c r="H7018" s="106">
        <f>Tabela9[[#This Row],[Valor do Provento R$]]/Tabela9[[#This Row],[Provento por 1 ou 1000 Ações]]</f>
        <v>0.22500000000000001</v>
      </c>
    </row>
    <row r="7019" spans="1:8">
      <c r="A7019" s="119" t="s">
        <v>1700</v>
      </c>
      <c r="B7019" s="117" t="s">
        <v>1488</v>
      </c>
      <c r="C7019" s="140">
        <v>37707</v>
      </c>
      <c r="D7019" s="141">
        <v>0.39850999999999998</v>
      </c>
      <c r="E7019" s="119">
        <v>1</v>
      </c>
      <c r="F7019" s="119" t="s">
        <v>1489</v>
      </c>
      <c r="G7019" s="114">
        <f>IF([Data da Aprovação]&lt;&gt;"ESTATUTÁRIO",YEAR([Data da Aprovação]),"")</f>
        <v>2003</v>
      </c>
      <c r="H7019" s="106">
        <f>Tabela9[[#This Row],[Valor do Provento R$]]/Tabela9[[#This Row],[Provento por 1 ou 1000 Ações]]</f>
        <v>0.39850999999999998</v>
      </c>
    </row>
    <row r="7020" spans="1:8">
      <c r="A7020" s="118" t="s">
        <v>1700</v>
      </c>
      <c r="B7020" s="116" t="s">
        <v>1488</v>
      </c>
      <c r="C7020" s="138">
        <v>37707</v>
      </c>
      <c r="D7020" s="139">
        <v>1.49E-3</v>
      </c>
      <c r="E7020" s="118">
        <v>1</v>
      </c>
      <c r="F7020" s="118" t="s">
        <v>1492</v>
      </c>
      <c r="G7020" s="113">
        <f>IF([Data da Aprovação]&lt;&gt;"ESTATUTÁRIO",YEAR([Data da Aprovação]),"")</f>
        <v>2003</v>
      </c>
      <c r="H7020" s="106">
        <f>Tabela9[[#This Row],[Valor do Provento R$]]/Tabela9[[#This Row],[Provento por 1 ou 1000 Ações]]</f>
        <v>1.49E-3</v>
      </c>
    </row>
    <row r="7021" spans="1:8">
      <c r="A7021" s="146" t="s">
        <v>1700</v>
      </c>
      <c r="B7021" s="147" t="s">
        <v>1488</v>
      </c>
      <c r="C7021" s="148">
        <v>37929</v>
      </c>
      <c r="D7021" s="149">
        <v>0.5</v>
      </c>
      <c r="E7021" s="146">
        <v>1</v>
      </c>
      <c r="F7021" s="146" t="s">
        <v>1489</v>
      </c>
      <c r="G7021" s="115">
        <f>IF([Data da Aprovação]&lt;&gt;"ESTATUTÁRIO",YEAR([Data da Aprovação]),"")</f>
        <v>2003</v>
      </c>
      <c r="H7021" s="106">
        <f>Tabela9[[#This Row],[Valor do Provento R$]]/Tabela9[[#This Row],[Provento por 1 ou 1000 Ações]]</f>
        <v>0.5</v>
      </c>
    </row>
    <row r="7022" spans="1:8">
      <c r="A7022" s="118" t="s">
        <v>1700</v>
      </c>
      <c r="B7022" s="116" t="s">
        <v>1488</v>
      </c>
      <c r="C7022" s="138">
        <v>38300</v>
      </c>
      <c r="D7022" s="139">
        <v>0.4</v>
      </c>
      <c r="E7022" s="118">
        <v>1</v>
      </c>
      <c r="F7022" s="118" t="s">
        <v>1489</v>
      </c>
      <c r="G7022" s="113">
        <f>IF([Data da Aprovação]&lt;&gt;"ESTATUTÁRIO",YEAR([Data da Aprovação]),"")</f>
        <v>2004</v>
      </c>
      <c r="H7022" s="106">
        <f>Tabela9[[#This Row],[Valor do Provento R$]]/Tabela9[[#This Row],[Provento por 1 ou 1000 Ações]]</f>
        <v>0.4</v>
      </c>
    </row>
    <row r="7023" spans="1:8">
      <c r="A7023" s="119" t="s">
        <v>1700</v>
      </c>
      <c r="B7023" s="117" t="s">
        <v>1488</v>
      </c>
      <c r="C7023" s="140">
        <v>38664</v>
      </c>
      <c r="D7023" s="141">
        <v>0.33600000000000002</v>
      </c>
      <c r="E7023" s="119">
        <v>1</v>
      </c>
      <c r="F7023" s="119" t="s">
        <v>1489</v>
      </c>
      <c r="G7023" s="114">
        <f>IF([Data da Aprovação]&lt;&gt;"ESTATUTÁRIO",YEAR([Data da Aprovação]),"")</f>
        <v>2005</v>
      </c>
      <c r="H7023" s="106">
        <f>Tabela9[[#This Row],[Valor do Provento R$]]/Tabela9[[#This Row],[Provento por 1 ou 1000 Ações]]</f>
        <v>0.33600000000000002</v>
      </c>
    </row>
    <row r="7024" spans="1:8">
      <c r="A7024" s="118" t="s">
        <v>1700</v>
      </c>
      <c r="B7024" s="116" t="s">
        <v>1488</v>
      </c>
      <c r="C7024" s="138">
        <v>39028</v>
      </c>
      <c r="D7024" s="139">
        <v>0.34</v>
      </c>
      <c r="E7024" s="118">
        <v>1</v>
      </c>
      <c r="F7024" s="118" t="s">
        <v>1489</v>
      </c>
      <c r="G7024" s="113">
        <f>IF([Data da Aprovação]&lt;&gt;"ESTATUTÁRIO",YEAR([Data da Aprovação]),"")</f>
        <v>2006</v>
      </c>
      <c r="H7024" s="106">
        <f>Tabela9[[#This Row],[Valor do Provento R$]]/Tabela9[[#This Row],[Provento por 1 ou 1000 Ações]]</f>
        <v>0.34</v>
      </c>
    </row>
    <row r="7025" spans="1:8">
      <c r="A7025" s="119" t="s">
        <v>1700</v>
      </c>
      <c r="B7025" s="117" t="s">
        <v>1488</v>
      </c>
      <c r="C7025" s="140">
        <v>39394</v>
      </c>
      <c r="D7025" s="141">
        <v>0.39</v>
      </c>
      <c r="E7025" s="119">
        <v>1</v>
      </c>
      <c r="F7025" s="119" t="s">
        <v>1489</v>
      </c>
      <c r="G7025" s="114">
        <f>IF([Data da Aprovação]&lt;&gt;"ESTATUTÁRIO",YEAR([Data da Aprovação]),"")</f>
        <v>2007</v>
      </c>
      <c r="H7025" s="106">
        <f>Tabela9[[#This Row],[Valor do Provento R$]]/Tabela9[[#This Row],[Provento por 1 ou 1000 Ações]]</f>
        <v>0.39</v>
      </c>
    </row>
    <row r="7026" spans="1:8">
      <c r="A7026" s="118" t="s">
        <v>1700</v>
      </c>
      <c r="B7026" s="116" t="s">
        <v>1488</v>
      </c>
      <c r="C7026" s="138">
        <v>39756</v>
      </c>
      <c r="D7026" s="139">
        <v>0.372</v>
      </c>
      <c r="E7026" s="118">
        <v>1</v>
      </c>
      <c r="F7026" s="118" t="s">
        <v>1489</v>
      </c>
      <c r="G7026" s="113">
        <f>IF([Data da Aprovação]&lt;&gt;"ESTATUTÁRIO",YEAR([Data da Aprovação]),"")</f>
        <v>2008</v>
      </c>
      <c r="H7026" s="106">
        <f>Tabela9[[#This Row],[Valor do Provento R$]]/Tabela9[[#This Row],[Provento por 1 ou 1000 Ações]]</f>
        <v>0.372</v>
      </c>
    </row>
    <row r="7027" spans="1:8">
      <c r="A7027" s="119" t="s">
        <v>1700</v>
      </c>
      <c r="B7027" s="117" t="s">
        <v>1488</v>
      </c>
      <c r="C7027" s="140">
        <v>40127</v>
      </c>
      <c r="D7027" s="141">
        <v>0.372</v>
      </c>
      <c r="E7027" s="119">
        <v>1</v>
      </c>
      <c r="F7027" s="119" t="s">
        <v>1489</v>
      </c>
      <c r="G7027" s="114">
        <f>IF([Data da Aprovação]&lt;&gt;"ESTATUTÁRIO",YEAR([Data da Aprovação]),"")</f>
        <v>2009</v>
      </c>
      <c r="H7027" s="106">
        <f>Tabela9[[#This Row],[Valor do Provento R$]]/Tabela9[[#This Row],[Provento por 1 ou 1000 Ações]]</f>
        <v>0.372</v>
      </c>
    </row>
    <row r="7028" spans="1:8">
      <c r="A7028" s="118" t="s">
        <v>1700</v>
      </c>
      <c r="B7028" s="116" t="s">
        <v>1488</v>
      </c>
      <c r="C7028" s="138">
        <v>40491</v>
      </c>
      <c r="D7028" s="139">
        <v>0.372</v>
      </c>
      <c r="E7028" s="118">
        <v>1</v>
      </c>
      <c r="F7028" s="118" t="s">
        <v>1489</v>
      </c>
      <c r="G7028" s="113">
        <f>IF([Data da Aprovação]&lt;&gt;"ESTATUTÁRIO",YEAR([Data da Aprovação]),"")</f>
        <v>2010</v>
      </c>
      <c r="H7028" s="106">
        <f>Tabela9[[#This Row],[Valor do Provento R$]]/Tabela9[[#This Row],[Provento por 1 ou 1000 Ações]]</f>
        <v>0.372</v>
      </c>
    </row>
    <row r="7029" spans="1:8">
      <c r="A7029" s="119" t="s">
        <v>1700</v>
      </c>
      <c r="B7029" s="117" t="s">
        <v>1488</v>
      </c>
      <c r="C7029" s="140">
        <v>40855</v>
      </c>
      <c r="D7029" s="141">
        <v>0.372</v>
      </c>
      <c r="E7029" s="119">
        <v>1</v>
      </c>
      <c r="F7029" s="119" t="s">
        <v>1489</v>
      </c>
      <c r="G7029" s="114">
        <f>IF([Data da Aprovação]&lt;&gt;"ESTATUTÁRIO",YEAR([Data da Aprovação]),"")</f>
        <v>2011</v>
      </c>
      <c r="H7029" s="106">
        <f>Tabela9[[#This Row],[Valor do Provento R$]]/Tabela9[[#This Row],[Provento por 1 ou 1000 Ações]]</f>
        <v>0.372</v>
      </c>
    </row>
    <row r="7030" spans="1:8">
      <c r="A7030" s="118" t="s">
        <v>1700</v>
      </c>
      <c r="B7030" s="116" t="s">
        <v>1502</v>
      </c>
      <c r="C7030" s="138">
        <v>35173</v>
      </c>
      <c r="D7030" s="139">
        <v>8.4849999999999995E-2</v>
      </c>
      <c r="E7030" s="118">
        <v>1000</v>
      </c>
      <c r="F7030" s="118" t="s">
        <v>1492</v>
      </c>
      <c r="G7030" s="113">
        <f>IF([Data da Aprovação]&lt;&gt;"ESTATUTÁRIO",YEAR([Data da Aprovação]),"")</f>
        <v>1996</v>
      </c>
      <c r="H7030" s="106">
        <f>Tabela9[[#This Row],[Valor do Provento R$]]/Tabela9[[#This Row],[Provento por 1 ou 1000 Ações]]</f>
        <v>8.4849999999999989E-5</v>
      </c>
    </row>
    <row r="7031" spans="1:8">
      <c r="A7031" s="119" t="s">
        <v>1700</v>
      </c>
      <c r="B7031" s="117" t="s">
        <v>1502</v>
      </c>
      <c r="C7031" s="140">
        <v>35520</v>
      </c>
      <c r="D7031" s="141">
        <v>3.875E-2</v>
      </c>
      <c r="E7031" s="119">
        <v>1</v>
      </c>
      <c r="F7031" s="119" t="s">
        <v>1492</v>
      </c>
      <c r="G7031" s="114">
        <f>IF([Data da Aprovação]&lt;&gt;"ESTATUTÁRIO",YEAR([Data da Aprovação]),"")</f>
        <v>1997</v>
      </c>
      <c r="H7031" s="106">
        <f>Tabela9[[#This Row],[Valor do Provento R$]]/Tabela9[[#This Row],[Provento por 1 ou 1000 Ações]]</f>
        <v>3.875E-2</v>
      </c>
    </row>
    <row r="7032" spans="1:8">
      <c r="A7032" s="118" t="s">
        <v>1700</v>
      </c>
      <c r="B7032" s="116" t="s">
        <v>1502</v>
      </c>
      <c r="C7032" s="138">
        <v>35520</v>
      </c>
      <c r="D7032" s="139">
        <v>0.15240000000000001</v>
      </c>
      <c r="E7032" s="118">
        <v>1</v>
      </c>
      <c r="F7032" s="118" t="s">
        <v>1492</v>
      </c>
      <c r="G7032" s="113">
        <f>IF([Data da Aprovação]&lt;&gt;"ESTATUTÁRIO",YEAR([Data da Aprovação]),"")</f>
        <v>1997</v>
      </c>
      <c r="H7032" s="106">
        <f>Tabela9[[#This Row],[Valor do Provento R$]]/Tabela9[[#This Row],[Provento por 1 ou 1000 Ações]]</f>
        <v>0.15240000000000001</v>
      </c>
    </row>
    <row r="7033" spans="1:8">
      <c r="A7033" s="119" t="s">
        <v>1700</v>
      </c>
      <c r="B7033" s="117" t="s">
        <v>1502</v>
      </c>
      <c r="C7033" s="140">
        <v>35885</v>
      </c>
      <c r="D7033" s="141">
        <v>0.15240000000000001</v>
      </c>
      <c r="E7033" s="119">
        <v>1</v>
      </c>
      <c r="F7033" s="119" t="s">
        <v>1492</v>
      </c>
      <c r="G7033" s="114">
        <f>IF([Data da Aprovação]&lt;&gt;"ESTATUTÁRIO",YEAR([Data da Aprovação]),"")</f>
        <v>1998</v>
      </c>
      <c r="H7033" s="106">
        <f>Tabela9[[#This Row],[Valor do Provento R$]]/Tabela9[[#This Row],[Provento por 1 ou 1000 Ações]]</f>
        <v>0.15240000000000001</v>
      </c>
    </row>
    <row r="7034" spans="1:8">
      <c r="A7034" s="118" t="s">
        <v>1700</v>
      </c>
      <c r="B7034" s="116" t="s">
        <v>1502</v>
      </c>
      <c r="C7034" s="138">
        <v>36249</v>
      </c>
      <c r="D7034" s="139">
        <v>0.1905</v>
      </c>
      <c r="E7034" s="118">
        <v>1</v>
      </c>
      <c r="F7034" s="118" t="s">
        <v>1492</v>
      </c>
      <c r="G7034" s="113">
        <f>IF([Data da Aprovação]&lt;&gt;"ESTATUTÁRIO",YEAR([Data da Aprovação]),"")</f>
        <v>1999</v>
      </c>
      <c r="H7034" s="106">
        <f>Tabela9[[#This Row],[Valor do Provento R$]]/Tabela9[[#This Row],[Provento por 1 ou 1000 Ações]]</f>
        <v>0.1905</v>
      </c>
    </row>
    <row r="7035" spans="1:8">
      <c r="A7035" s="119" t="s">
        <v>1700</v>
      </c>
      <c r="B7035" s="117" t="s">
        <v>1502</v>
      </c>
      <c r="C7035" s="140">
        <v>36615</v>
      </c>
      <c r="D7035" s="141">
        <v>0.1905</v>
      </c>
      <c r="E7035" s="119">
        <v>1</v>
      </c>
      <c r="F7035" s="119" t="s">
        <v>1492</v>
      </c>
      <c r="G7035" s="114">
        <f>IF([Data da Aprovação]&lt;&gt;"ESTATUTÁRIO",YEAR([Data da Aprovação]),"")</f>
        <v>2000</v>
      </c>
      <c r="H7035" s="106">
        <f>Tabela9[[#This Row],[Valor do Provento R$]]/Tabela9[[#This Row],[Provento por 1 ou 1000 Ações]]</f>
        <v>0.1905</v>
      </c>
    </row>
    <row r="7036" spans="1:8">
      <c r="A7036" s="118" t="s">
        <v>1700</v>
      </c>
      <c r="B7036" s="116" t="s">
        <v>1502</v>
      </c>
      <c r="C7036" s="138">
        <v>36979</v>
      </c>
      <c r="D7036" s="139">
        <v>0.18</v>
      </c>
      <c r="E7036" s="118">
        <v>1</v>
      </c>
      <c r="F7036" s="118" t="s">
        <v>1492</v>
      </c>
      <c r="G7036" s="113">
        <f>IF([Data da Aprovação]&lt;&gt;"ESTATUTÁRIO",YEAR([Data da Aprovação]),"")</f>
        <v>2001</v>
      </c>
      <c r="H7036" s="106">
        <f>Tabela9[[#This Row],[Valor do Provento R$]]/Tabela9[[#This Row],[Provento por 1 ou 1000 Ações]]</f>
        <v>0.18</v>
      </c>
    </row>
    <row r="7037" spans="1:8">
      <c r="A7037" s="119" t="s">
        <v>1700</v>
      </c>
      <c r="B7037" s="117" t="s">
        <v>1502</v>
      </c>
      <c r="C7037" s="140">
        <v>37342</v>
      </c>
      <c r="D7037" s="141">
        <v>0.22500000000000001</v>
      </c>
      <c r="E7037" s="119">
        <v>1</v>
      </c>
      <c r="F7037" s="119" t="s">
        <v>1492</v>
      </c>
      <c r="G7037" s="114">
        <f>IF([Data da Aprovação]&lt;&gt;"ESTATUTÁRIO",YEAR([Data da Aprovação]),"")</f>
        <v>2002</v>
      </c>
      <c r="H7037" s="106">
        <f>Tabela9[[#This Row],[Valor do Provento R$]]/Tabela9[[#This Row],[Provento por 1 ou 1000 Ações]]</f>
        <v>0.22500000000000001</v>
      </c>
    </row>
    <row r="7038" spans="1:8">
      <c r="A7038" s="118" t="s">
        <v>1700</v>
      </c>
      <c r="B7038" s="116" t="s">
        <v>1502</v>
      </c>
      <c r="C7038" s="138">
        <v>37707</v>
      </c>
      <c r="D7038" s="139">
        <v>0.39850999999999998</v>
      </c>
      <c r="E7038" s="118">
        <v>1</v>
      </c>
      <c r="F7038" s="118" t="s">
        <v>1489</v>
      </c>
      <c r="G7038" s="113">
        <f>IF([Data da Aprovação]&lt;&gt;"ESTATUTÁRIO",YEAR([Data da Aprovação]),"")</f>
        <v>2003</v>
      </c>
      <c r="H7038" s="106">
        <f>Tabela9[[#This Row],[Valor do Provento R$]]/Tabela9[[#This Row],[Provento por 1 ou 1000 Ações]]</f>
        <v>0.39850999999999998</v>
      </c>
    </row>
    <row r="7039" spans="1:8">
      <c r="A7039" s="119" t="s">
        <v>1700</v>
      </c>
      <c r="B7039" s="117" t="s">
        <v>1502</v>
      </c>
      <c r="C7039" s="140">
        <v>37707</v>
      </c>
      <c r="D7039" s="141">
        <v>1.49E-3</v>
      </c>
      <c r="E7039" s="119">
        <v>1</v>
      </c>
      <c r="F7039" s="119" t="s">
        <v>1492</v>
      </c>
      <c r="G7039" s="114">
        <f>IF([Data da Aprovação]&lt;&gt;"ESTATUTÁRIO",YEAR([Data da Aprovação]),"")</f>
        <v>2003</v>
      </c>
      <c r="H7039" s="106">
        <f>Tabela9[[#This Row],[Valor do Provento R$]]/Tabela9[[#This Row],[Provento por 1 ou 1000 Ações]]</f>
        <v>1.49E-3</v>
      </c>
    </row>
    <row r="7040" spans="1:8">
      <c r="A7040" s="118" t="s">
        <v>1700</v>
      </c>
      <c r="B7040" s="116" t="s">
        <v>1502</v>
      </c>
      <c r="C7040" s="138">
        <v>37929</v>
      </c>
      <c r="D7040" s="139">
        <v>0.5</v>
      </c>
      <c r="E7040" s="118">
        <v>1</v>
      </c>
      <c r="F7040" s="118" t="s">
        <v>1489</v>
      </c>
      <c r="G7040" s="113">
        <f>IF([Data da Aprovação]&lt;&gt;"ESTATUTÁRIO",YEAR([Data da Aprovação]),"")</f>
        <v>2003</v>
      </c>
      <c r="H7040" s="106">
        <f>Tabela9[[#This Row],[Valor do Provento R$]]/Tabela9[[#This Row],[Provento por 1 ou 1000 Ações]]</f>
        <v>0.5</v>
      </c>
    </row>
    <row r="7041" spans="1:8">
      <c r="A7041" s="119" t="s">
        <v>1700</v>
      </c>
      <c r="B7041" s="117" t="s">
        <v>1502</v>
      </c>
      <c r="C7041" s="140">
        <v>38300</v>
      </c>
      <c r="D7041" s="141">
        <v>0.4</v>
      </c>
      <c r="E7041" s="119">
        <v>1</v>
      </c>
      <c r="F7041" s="119" t="s">
        <v>1489</v>
      </c>
      <c r="G7041" s="114">
        <f>IF([Data da Aprovação]&lt;&gt;"ESTATUTÁRIO",YEAR([Data da Aprovação]),"")</f>
        <v>2004</v>
      </c>
      <c r="H7041" s="106">
        <f>Tabela9[[#This Row],[Valor do Provento R$]]/Tabela9[[#This Row],[Provento por 1 ou 1000 Ações]]</f>
        <v>0.4</v>
      </c>
    </row>
    <row r="7042" spans="1:8">
      <c r="A7042" s="118" t="s">
        <v>1700</v>
      </c>
      <c r="B7042" s="116" t="s">
        <v>1502</v>
      </c>
      <c r="C7042" s="138">
        <v>38664</v>
      </c>
      <c r="D7042" s="139">
        <v>0.33600000000000002</v>
      </c>
      <c r="E7042" s="118">
        <v>1</v>
      </c>
      <c r="F7042" s="118" t="s">
        <v>1489</v>
      </c>
      <c r="G7042" s="113">
        <f>IF([Data da Aprovação]&lt;&gt;"ESTATUTÁRIO",YEAR([Data da Aprovação]),"")</f>
        <v>2005</v>
      </c>
      <c r="H7042" s="106">
        <f>Tabela9[[#This Row],[Valor do Provento R$]]/Tabela9[[#This Row],[Provento por 1 ou 1000 Ações]]</f>
        <v>0.33600000000000002</v>
      </c>
    </row>
    <row r="7043" spans="1:8">
      <c r="A7043" s="119" t="s">
        <v>1700</v>
      </c>
      <c r="B7043" s="117" t="s">
        <v>1502</v>
      </c>
      <c r="C7043" s="140">
        <v>39028</v>
      </c>
      <c r="D7043" s="141">
        <v>0.34</v>
      </c>
      <c r="E7043" s="119">
        <v>1</v>
      </c>
      <c r="F7043" s="119" t="s">
        <v>1489</v>
      </c>
      <c r="G7043" s="114">
        <f>IF([Data da Aprovação]&lt;&gt;"ESTATUTÁRIO",YEAR([Data da Aprovação]),"")</f>
        <v>2006</v>
      </c>
      <c r="H7043" s="106">
        <f>Tabela9[[#This Row],[Valor do Provento R$]]/Tabela9[[#This Row],[Provento por 1 ou 1000 Ações]]</f>
        <v>0.34</v>
      </c>
    </row>
    <row r="7044" spans="1:8">
      <c r="A7044" s="118" t="s">
        <v>1700</v>
      </c>
      <c r="B7044" s="116" t="s">
        <v>1502</v>
      </c>
      <c r="C7044" s="138">
        <v>39394</v>
      </c>
      <c r="D7044" s="139">
        <v>0.39</v>
      </c>
      <c r="E7044" s="118">
        <v>1</v>
      </c>
      <c r="F7044" s="118" t="s">
        <v>1489</v>
      </c>
      <c r="G7044" s="113">
        <f>IF([Data da Aprovação]&lt;&gt;"ESTATUTÁRIO",YEAR([Data da Aprovação]),"")</f>
        <v>2007</v>
      </c>
      <c r="H7044" s="106">
        <f>Tabela9[[#This Row],[Valor do Provento R$]]/Tabela9[[#This Row],[Provento por 1 ou 1000 Ações]]</f>
        <v>0.39</v>
      </c>
    </row>
    <row r="7045" spans="1:8">
      <c r="A7045" s="119" t="s">
        <v>1700</v>
      </c>
      <c r="B7045" s="117" t="s">
        <v>1502</v>
      </c>
      <c r="C7045" s="140">
        <v>39756</v>
      </c>
      <c r="D7045" s="141">
        <v>0.372</v>
      </c>
      <c r="E7045" s="119">
        <v>1</v>
      </c>
      <c r="F7045" s="119" t="s">
        <v>1489</v>
      </c>
      <c r="G7045" s="114">
        <f>IF([Data da Aprovação]&lt;&gt;"ESTATUTÁRIO",YEAR([Data da Aprovação]),"")</f>
        <v>2008</v>
      </c>
      <c r="H7045" s="106">
        <f>Tabela9[[#This Row],[Valor do Provento R$]]/Tabela9[[#This Row],[Provento por 1 ou 1000 Ações]]</f>
        <v>0.372</v>
      </c>
    </row>
    <row r="7046" spans="1:8">
      <c r="A7046" s="118" t="s">
        <v>1700</v>
      </c>
      <c r="B7046" s="116" t="s">
        <v>1502</v>
      </c>
      <c r="C7046" s="138">
        <v>40127</v>
      </c>
      <c r="D7046" s="139">
        <v>0.372</v>
      </c>
      <c r="E7046" s="118">
        <v>1</v>
      </c>
      <c r="F7046" s="118" t="s">
        <v>1489</v>
      </c>
      <c r="G7046" s="113">
        <f>IF([Data da Aprovação]&lt;&gt;"ESTATUTÁRIO",YEAR([Data da Aprovação]),"")</f>
        <v>2009</v>
      </c>
      <c r="H7046" s="106">
        <f>Tabela9[[#This Row],[Valor do Provento R$]]/Tabela9[[#This Row],[Provento por 1 ou 1000 Ações]]</f>
        <v>0.372</v>
      </c>
    </row>
    <row r="7047" spans="1:8">
      <c r="A7047" s="119" t="s">
        <v>1700</v>
      </c>
      <c r="B7047" s="117" t="s">
        <v>1502</v>
      </c>
      <c r="C7047" s="140">
        <v>40491</v>
      </c>
      <c r="D7047" s="141">
        <v>0.372</v>
      </c>
      <c r="E7047" s="119">
        <v>1</v>
      </c>
      <c r="F7047" s="119" t="s">
        <v>1489</v>
      </c>
      <c r="G7047" s="114">
        <f>IF([Data da Aprovação]&lt;&gt;"ESTATUTÁRIO",YEAR([Data da Aprovação]),"")</f>
        <v>2010</v>
      </c>
      <c r="H7047" s="106">
        <f>Tabela9[[#This Row],[Valor do Provento R$]]/Tabela9[[#This Row],[Provento por 1 ou 1000 Ações]]</f>
        <v>0.372</v>
      </c>
    </row>
    <row r="7048" spans="1:8">
      <c r="A7048" s="118" t="s">
        <v>1700</v>
      </c>
      <c r="B7048" s="116" t="s">
        <v>1502</v>
      </c>
      <c r="C7048" s="138">
        <v>40855</v>
      </c>
      <c r="D7048" s="139">
        <v>0.372</v>
      </c>
      <c r="E7048" s="118">
        <v>1</v>
      </c>
      <c r="F7048" s="118" t="s">
        <v>1489</v>
      </c>
      <c r="G7048" s="113">
        <f>IF([Data da Aprovação]&lt;&gt;"ESTATUTÁRIO",YEAR([Data da Aprovação]),"")</f>
        <v>2011</v>
      </c>
      <c r="H7048" s="106">
        <f>Tabela9[[#This Row],[Valor do Provento R$]]/Tabela9[[#This Row],[Provento por 1 ou 1000 Ações]]</f>
        <v>0.372</v>
      </c>
    </row>
    <row r="7049" spans="1:8">
      <c r="A7049" s="119" t="s">
        <v>1700</v>
      </c>
      <c r="B7049" s="117" t="s">
        <v>1503</v>
      </c>
      <c r="C7049" s="140">
        <v>35173</v>
      </c>
      <c r="D7049" s="141">
        <v>5.6570000000000002E-2</v>
      </c>
      <c r="E7049" s="119">
        <v>1000</v>
      </c>
      <c r="F7049" s="119" t="s">
        <v>1492</v>
      </c>
      <c r="G7049" s="114">
        <f>IF([Data da Aprovação]&lt;&gt;"ESTATUTÁRIO",YEAR([Data da Aprovação]),"")</f>
        <v>1996</v>
      </c>
      <c r="H7049" s="106">
        <f>Tabela9[[#This Row],[Valor do Provento R$]]/Tabela9[[#This Row],[Provento por 1 ou 1000 Ações]]</f>
        <v>5.6570000000000002E-5</v>
      </c>
    </row>
    <row r="7050" spans="1:8">
      <c r="A7050" s="118" t="s">
        <v>1700</v>
      </c>
      <c r="B7050" s="116" t="s">
        <v>1503</v>
      </c>
      <c r="C7050" s="138">
        <v>35520</v>
      </c>
      <c r="D7050" s="139">
        <v>2.5829999999999999E-2</v>
      </c>
      <c r="E7050" s="118">
        <v>1</v>
      </c>
      <c r="F7050" s="118" t="s">
        <v>1492</v>
      </c>
      <c r="G7050" s="113">
        <f>IF([Data da Aprovação]&lt;&gt;"ESTATUTÁRIO",YEAR([Data da Aprovação]),"")</f>
        <v>1997</v>
      </c>
      <c r="H7050" s="106">
        <f>Tabela9[[#This Row],[Valor do Provento R$]]/Tabela9[[#This Row],[Provento por 1 ou 1000 Ações]]</f>
        <v>2.5829999999999999E-2</v>
      </c>
    </row>
    <row r="7051" spans="1:8">
      <c r="A7051" s="119" t="s">
        <v>1700</v>
      </c>
      <c r="B7051" s="117" t="s">
        <v>1503</v>
      </c>
      <c r="C7051" s="140">
        <v>35520</v>
      </c>
      <c r="D7051" s="141">
        <v>0.1016</v>
      </c>
      <c r="E7051" s="119">
        <v>1</v>
      </c>
      <c r="F7051" s="119" t="s">
        <v>1492</v>
      </c>
      <c r="G7051" s="114">
        <f>IF([Data da Aprovação]&lt;&gt;"ESTATUTÁRIO",YEAR([Data da Aprovação]),"")</f>
        <v>1997</v>
      </c>
      <c r="H7051" s="106">
        <f>Tabela9[[#This Row],[Valor do Provento R$]]/Tabela9[[#This Row],[Provento por 1 ou 1000 Ações]]</f>
        <v>0.1016</v>
      </c>
    </row>
    <row r="7052" spans="1:8">
      <c r="A7052" s="118" t="s">
        <v>1700</v>
      </c>
      <c r="B7052" s="116" t="s">
        <v>1503</v>
      </c>
      <c r="C7052" s="138">
        <v>35885</v>
      </c>
      <c r="D7052" s="139">
        <v>0.1016</v>
      </c>
      <c r="E7052" s="118">
        <v>1</v>
      </c>
      <c r="F7052" s="118" t="s">
        <v>1492</v>
      </c>
      <c r="G7052" s="113">
        <f>IF([Data da Aprovação]&lt;&gt;"ESTATUTÁRIO",YEAR([Data da Aprovação]),"")</f>
        <v>1998</v>
      </c>
      <c r="H7052" s="106">
        <f>Tabela9[[#This Row],[Valor do Provento R$]]/Tabela9[[#This Row],[Provento por 1 ou 1000 Ações]]</f>
        <v>0.1016</v>
      </c>
    </row>
    <row r="7053" spans="1:8">
      <c r="A7053" s="119" t="s">
        <v>1700</v>
      </c>
      <c r="B7053" s="117" t="s">
        <v>1503</v>
      </c>
      <c r="C7053" s="140">
        <v>36249</v>
      </c>
      <c r="D7053" s="141">
        <v>0.1905</v>
      </c>
      <c r="E7053" s="119">
        <v>1</v>
      </c>
      <c r="F7053" s="119" t="s">
        <v>1492</v>
      </c>
      <c r="G7053" s="114">
        <f>IF([Data da Aprovação]&lt;&gt;"ESTATUTÁRIO",YEAR([Data da Aprovação]),"")</f>
        <v>1999</v>
      </c>
      <c r="H7053" s="106">
        <f>Tabela9[[#This Row],[Valor do Provento R$]]/Tabela9[[#This Row],[Provento por 1 ou 1000 Ações]]</f>
        <v>0.1905</v>
      </c>
    </row>
    <row r="7054" spans="1:8">
      <c r="A7054" s="118" t="s">
        <v>1700</v>
      </c>
      <c r="B7054" s="116" t="s">
        <v>1503</v>
      </c>
      <c r="C7054" s="138">
        <v>36615</v>
      </c>
      <c r="D7054" s="139">
        <v>0.1905</v>
      </c>
      <c r="E7054" s="118">
        <v>1</v>
      </c>
      <c r="F7054" s="118" t="s">
        <v>1492</v>
      </c>
      <c r="G7054" s="113">
        <f>IF([Data da Aprovação]&lt;&gt;"ESTATUTÁRIO",YEAR([Data da Aprovação]),"")</f>
        <v>2000</v>
      </c>
      <c r="H7054" s="106">
        <f>Tabela9[[#This Row],[Valor do Provento R$]]/Tabela9[[#This Row],[Provento por 1 ou 1000 Ações]]</f>
        <v>0.1905</v>
      </c>
    </row>
    <row r="7055" spans="1:8">
      <c r="A7055" s="119" t="s">
        <v>1700</v>
      </c>
      <c r="B7055" s="117" t="s">
        <v>1503</v>
      </c>
      <c r="C7055" s="140">
        <v>36979</v>
      </c>
      <c r="D7055" s="141">
        <v>0.15</v>
      </c>
      <c r="E7055" s="119">
        <v>1</v>
      </c>
      <c r="F7055" s="119" t="s">
        <v>1492</v>
      </c>
      <c r="G7055" s="114">
        <f>IF([Data da Aprovação]&lt;&gt;"ESTATUTÁRIO",YEAR([Data da Aprovação]),"")</f>
        <v>2001</v>
      </c>
      <c r="H7055" s="106">
        <f>Tabela9[[#This Row],[Valor do Provento R$]]/Tabela9[[#This Row],[Provento por 1 ou 1000 Ações]]</f>
        <v>0.15</v>
      </c>
    </row>
    <row r="7056" spans="1:8">
      <c r="A7056" s="118" t="s">
        <v>1700</v>
      </c>
      <c r="B7056" s="116" t="s">
        <v>1503</v>
      </c>
      <c r="C7056" s="138">
        <v>37342</v>
      </c>
      <c r="D7056" s="139">
        <v>0.22500000000000001</v>
      </c>
      <c r="E7056" s="118">
        <v>1</v>
      </c>
      <c r="F7056" s="118" t="s">
        <v>1492</v>
      </c>
      <c r="G7056" s="113">
        <f>IF([Data da Aprovação]&lt;&gt;"ESTATUTÁRIO",YEAR([Data da Aprovação]),"")</f>
        <v>2002</v>
      </c>
      <c r="H7056" s="106">
        <f>Tabela9[[#This Row],[Valor do Provento R$]]/Tabela9[[#This Row],[Provento por 1 ou 1000 Ações]]</f>
        <v>0.22500000000000001</v>
      </c>
    </row>
    <row r="7057" spans="1:8">
      <c r="A7057" s="119" t="s">
        <v>1700</v>
      </c>
      <c r="B7057" s="117" t="s">
        <v>1503</v>
      </c>
      <c r="C7057" s="140">
        <v>37707</v>
      </c>
      <c r="D7057" s="141">
        <v>0.39850999999999998</v>
      </c>
      <c r="E7057" s="119">
        <v>1</v>
      </c>
      <c r="F7057" s="119" t="s">
        <v>1489</v>
      </c>
      <c r="G7057" s="114">
        <f>IF([Data da Aprovação]&lt;&gt;"ESTATUTÁRIO",YEAR([Data da Aprovação]),"")</f>
        <v>2003</v>
      </c>
      <c r="H7057" s="106">
        <f>Tabela9[[#This Row],[Valor do Provento R$]]/Tabela9[[#This Row],[Provento por 1 ou 1000 Ações]]</f>
        <v>0.39850999999999998</v>
      </c>
    </row>
    <row r="7058" spans="1:8">
      <c r="A7058" s="118" t="s">
        <v>1700</v>
      </c>
      <c r="B7058" s="116" t="s">
        <v>1503</v>
      </c>
      <c r="C7058" s="138">
        <v>37707</v>
      </c>
      <c r="D7058" s="139">
        <v>1.49E-3</v>
      </c>
      <c r="E7058" s="118">
        <v>1</v>
      </c>
      <c r="F7058" s="118" t="s">
        <v>1492</v>
      </c>
      <c r="G7058" s="113">
        <f>IF([Data da Aprovação]&lt;&gt;"ESTATUTÁRIO",YEAR([Data da Aprovação]),"")</f>
        <v>2003</v>
      </c>
      <c r="H7058" s="106">
        <f>Tabela9[[#This Row],[Valor do Provento R$]]/Tabela9[[#This Row],[Provento por 1 ou 1000 Ações]]</f>
        <v>1.49E-3</v>
      </c>
    </row>
    <row r="7059" spans="1:8">
      <c r="A7059" s="119" t="s">
        <v>1700</v>
      </c>
      <c r="B7059" s="117" t="s">
        <v>1503</v>
      </c>
      <c r="C7059" s="140">
        <v>37929</v>
      </c>
      <c r="D7059" s="141">
        <v>0.5</v>
      </c>
      <c r="E7059" s="119">
        <v>1</v>
      </c>
      <c r="F7059" s="119" t="s">
        <v>1489</v>
      </c>
      <c r="G7059" s="114">
        <f>IF([Data da Aprovação]&lt;&gt;"ESTATUTÁRIO",YEAR([Data da Aprovação]),"")</f>
        <v>2003</v>
      </c>
      <c r="H7059" s="106">
        <f>Tabela9[[#This Row],[Valor do Provento R$]]/Tabela9[[#This Row],[Provento por 1 ou 1000 Ações]]</f>
        <v>0.5</v>
      </c>
    </row>
    <row r="7060" spans="1:8">
      <c r="A7060" s="118" t="s">
        <v>1700</v>
      </c>
      <c r="B7060" s="116" t="s">
        <v>1503</v>
      </c>
      <c r="C7060" s="138">
        <v>38300</v>
      </c>
      <c r="D7060" s="139">
        <v>0.4</v>
      </c>
      <c r="E7060" s="118">
        <v>1</v>
      </c>
      <c r="F7060" s="118" t="s">
        <v>1489</v>
      </c>
      <c r="G7060" s="113">
        <f>IF([Data da Aprovação]&lt;&gt;"ESTATUTÁRIO",YEAR([Data da Aprovação]),"")</f>
        <v>2004</v>
      </c>
      <c r="H7060" s="106">
        <f>Tabela9[[#This Row],[Valor do Provento R$]]/Tabela9[[#This Row],[Provento por 1 ou 1000 Ações]]</f>
        <v>0.4</v>
      </c>
    </row>
    <row r="7061" spans="1:8">
      <c r="A7061" s="119" t="s">
        <v>1700</v>
      </c>
      <c r="B7061" s="117" t="s">
        <v>1503</v>
      </c>
      <c r="C7061" s="140">
        <v>38664</v>
      </c>
      <c r="D7061" s="141">
        <v>0.33600000000000002</v>
      </c>
      <c r="E7061" s="119">
        <v>1</v>
      </c>
      <c r="F7061" s="119" t="s">
        <v>1489</v>
      </c>
      <c r="G7061" s="114">
        <f>IF([Data da Aprovação]&lt;&gt;"ESTATUTÁRIO",YEAR([Data da Aprovação]),"")</f>
        <v>2005</v>
      </c>
      <c r="H7061" s="106">
        <f>Tabela9[[#This Row],[Valor do Provento R$]]/Tabela9[[#This Row],[Provento por 1 ou 1000 Ações]]</f>
        <v>0.33600000000000002</v>
      </c>
    </row>
    <row r="7062" spans="1:8">
      <c r="A7062" s="118" t="s">
        <v>1700</v>
      </c>
      <c r="B7062" s="116" t="s">
        <v>1503</v>
      </c>
      <c r="C7062" s="138">
        <v>39028</v>
      </c>
      <c r="D7062" s="139">
        <v>0.34</v>
      </c>
      <c r="E7062" s="118">
        <v>1</v>
      </c>
      <c r="F7062" s="118" t="s">
        <v>1489</v>
      </c>
      <c r="G7062" s="113">
        <f>IF([Data da Aprovação]&lt;&gt;"ESTATUTÁRIO",YEAR([Data da Aprovação]),"")</f>
        <v>2006</v>
      </c>
      <c r="H7062" s="106">
        <f>Tabela9[[#This Row],[Valor do Provento R$]]/Tabela9[[#This Row],[Provento por 1 ou 1000 Ações]]</f>
        <v>0.34</v>
      </c>
    </row>
    <row r="7063" spans="1:8">
      <c r="A7063" s="119" t="s">
        <v>1700</v>
      </c>
      <c r="B7063" s="117" t="s">
        <v>1503</v>
      </c>
      <c r="C7063" s="140">
        <v>39394</v>
      </c>
      <c r="D7063" s="141">
        <v>0.39</v>
      </c>
      <c r="E7063" s="119">
        <v>1</v>
      </c>
      <c r="F7063" s="119" t="s">
        <v>1489</v>
      </c>
      <c r="G7063" s="114">
        <f>IF([Data da Aprovação]&lt;&gt;"ESTATUTÁRIO",YEAR([Data da Aprovação]),"")</f>
        <v>2007</v>
      </c>
      <c r="H7063" s="106">
        <f>Tabela9[[#This Row],[Valor do Provento R$]]/Tabela9[[#This Row],[Provento por 1 ou 1000 Ações]]</f>
        <v>0.39</v>
      </c>
    </row>
    <row r="7064" spans="1:8">
      <c r="A7064" s="118" t="s">
        <v>1700</v>
      </c>
      <c r="B7064" s="116" t="s">
        <v>1503</v>
      </c>
      <c r="C7064" s="138">
        <v>39756</v>
      </c>
      <c r="D7064" s="139">
        <v>0.372</v>
      </c>
      <c r="E7064" s="118">
        <v>1</v>
      </c>
      <c r="F7064" s="118" t="s">
        <v>1489</v>
      </c>
      <c r="G7064" s="113">
        <f>IF([Data da Aprovação]&lt;&gt;"ESTATUTÁRIO",YEAR([Data da Aprovação]),"")</f>
        <v>2008</v>
      </c>
      <c r="H7064" s="106">
        <f>Tabela9[[#This Row],[Valor do Provento R$]]/Tabela9[[#This Row],[Provento por 1 ou 1000 Ações]]</f>
        <v>0.372</v>
      </c>
    </row>
    <row r="7065" spans="1:8">
      <c r="A7065" s="119" t="s">
        <v>1700</v>
      </c>
      <c r="B7065" s="117" t="s">
        <v>1503</v>
      </c>
      <c r="C7065" s="140">
        <v>40127</v>
      </c>
      <c r="D7065" s="141">
        <v>0.372</v>
      </c>
      <c r="E7065" s="119">
        <v>1</v>
      </c>
      <c r="F7065" s="119" t="s">
        <v>1489</v>
      </c>
      <c r="G7065" s="114">
        <f>IF([Data da Aprovação]&lt;&gt;"ESTATUTÁRIO",YEAR([Data da Aprovação]),"")</f>
        <v>2009</v>
      </c>
      <c r="H7065" s="106">
        <f>Tabela9[[#This Row],[Valor do Provento R$]]/Tabela9[[#This Row],[Provento por 1 ou 1000 Ações]]</f>
        <v>0.372</v>
      </c>
    </row>
    <row r="7066" spans="1:8">
      <c r="A7066" s="118" t="s">
        <v>1700</v>
      </c>
      <c r="B7066" s="116" t="s">
        <v>1503</v>
      </c>
      <c r="C7066" s="138">
        <v>40491</v>
      </c>
      <c r="D7066" s="139">
        <v>0.372</v>
      </c>
      <c r="E7066" s="118">
        <v>1</v>
      </c>
      <c r="F7066" s="118" t="s">
        <v>1489</v>
      </c>
      <c r="G7066" s="113">
        <f>IF([Data da Aprovação]&lt;&gt;"ESTATUTÁRIO",YEAR([Data da Aprovação]),"")</f>
        <v>2010</v>
      </c>
      <c r="H7066" s="106">
        <f>Tabela9[[#This Row],[Valor do Provento R$]]/Tabela9[[#This Row],[Provento por 1 ou 1000 Ações]]</f>
        <v>0.372</v>
      </c>
    </row>
    <row r="7067" spans="1:8">
      <c r="A7067" s="119" t="s">
        <v>1700</v>
      </c>
      <c r="B7067" s="117" t="s">
        <v>1503</v>
      </c>
      <c r="C7067" s="140">
        <v>40855</v>
      </c>
      <c r="D7067" s="141">
        <v>0.372</v>
      </c>
      <c r="E7067" s="119">
        <v>1</v>
      </c>
      <c r="F7067" s="119" t="s">
        <v>1489</v>
      </c>
      <c r="G7067" s="114">
        <f>IF([Data da Aprovação]&lt;&gt;"ESTATUTÁRIO",YEAR([Data da Aprovação]),"")</f>
        <v>2011</v>
      </c>
      <c r="H7067" s="106">
        <f>Tabela9[[#This Row],[Valor do Provento R$]]/Tabela9[[#This Row],[Provento por 1 ou 1000 Ações]]</f>
        <v>0.372</v>
      </c>
    </row>
    <row r="7068" spans="1:8">
      <c r="A7068" s="118" t="s">
        <v>1701</v>
      </c>
      <c r="B7068" s="116" t="s">
        <v>1488</v>
      </c>
      <c r="C7068" s="138">
        <v>39197</v>
      </c>
      <c r="D7068" s="139">
        <v>0.246</v>
      </c>
      <c r="E7068" s="118">
        <v>1</v>
      </c>
      <c r="F7068" s="118" t="s">
        <v>1492</v>
      </c>
      <c r="G7068" s="113">
        <f>IF([Data da Aprovação]&lt;&gt;"ESTATUTÁRIO",YEAR([Data da Aprovação]),"")</f>
        <v>2007</v>
      </c>
      <c r="H7068" s="106">
        <f>Tabela9[[#This Row],[Valor do Provento R$]]/Tabela9[[#This Row],[Provento por 1 ou 1000 Ações]]</f>
        <v>0.246</v>
      </c>
    </row>
    <row r="7069" spans="1:8">
      <c r="A7069" s="119" t="s">
        <v>1701</v>
      </c>
      <c r="B7069" s="117" t="s">
        <v>1488</v>
      </c>
      <c r="C7069" s="140">
        <v>39352</v>
      </c>
      <c r="D7069" s="141">
        <v>0.16500000000000001</v>
      </c>
      <c r="E7069" s="119">
        <v>1</v>
      </c>
      <c r="F7069" s="119" t="s">
        <v>1489</v>
      </c>
      <c r="G7069" s="114">
        <f>IF([Data da Aprovação]&lt;&gt;"ESTATUTÁRIO",YEAR([Data da Aprovação]),"")</f>
        <v>2007</v>
      </c>
      <c r="H7069" s="106">
        <f>Tabela9[[#This Row],[Valor do Provento R$]]/Tabela9[[#This Row],[Provento por 1 ou 1000 Ações]]</f>
        <v>0.16500000000000001</v>
      </c>
    </row>
    <row r="7070" spans="1:8">
      <c r="A7070" s="118" t="s">
        <v>1701</v>
      </c>
      <c r="B7070" s="116" t="s">
        <v>1488</v>
      </c>
      <c r="C7070" s="138">
        <v>39415</v>
      </c>
      <c r="D7070" s="139">
        <v>0.16500000000000001</v>
      </c>
      <c r="E7070" s="118">
        <v>1</v>
      </c>
      <c r="F7070" s="118" t="s">
        <v>1489</v>
      </c>
      <c r="G7070" s="113">
        <f>IF([Data da Aprovação]&lt;&gt;"ESTATUTÁRIO",YEAR([Data da Aprovação]),"")</f>
        <v>2007</v>
      </c>
      <c r="H7070" s="106">
        <f>Tabela9[[#This Row],[Valor do Provento R$]]/Tabela9[[#This Row],[Provento por 1 ou 1000 Ações]]</f>
        <v>0.16500000000000001</v>
      </c>
    </row>
    <row r="7071" spans="1:8">
      <c r="A7071" s="119" t="s">
        <v>1701</v>
      </c>
      <c r="B7071" s="117" t="s">
        <v>1488</v>
      </c>
      <c r="C7071" s="140">
        <v>39562</v>
      </c>
      <c r="D7071" s="141">
        <v>0.45</v>
      </c>
      <c r="E7071" s="119">
        <v>1</v>
      </c>
      <c r="F7071" s="119" t="s">
        <v>1492</v>
      </c>
      <c r="G7071" s="114">
        <f>IF([Data da Aprovação]&lt;&gt;"ESTATUTÁRIO",YEAR([Data da Aprovação]),"")</f>
        <v>2008</v>
      </c>
      <c r="H7071" s="106">
        <f>Tabela9[[#This Row],[Valor do Provento R$]]/Tabela9[[#This Row],[Provento por 1 ou 1000 Ações]]</f>
        <v>0.45</v>
      </c>
    </row>
    <row r="7072" spans="1:8">
      <c r="A7072" s="118" t="s">
        <v>1701</v>
      </c>
      <c r="B7072" s="116" t="s">
        <v>1488</v>
      </c>
      <c r="C7072" s="138">
        <v>39763</v>
      </c>
      <c r="D7072" s="139">
        <v>0.308</v>
      </c>
      <c r="E7072" s="118">
        <v>1</v>
      </c>
      <c r="F7072" s="118" t="s">
        <v>1489</v>
      </c>
      <c r="G7072" s="113">
        <f>IF([Data da Aprovação]&lt;&gt;"ESTATUTÁRIO",YEAR([Data da Aprovação]),"")</f>
        <v>2008</v>
      </c>
      <c r="H7072" s="106">
        <f>Tabela9[[#This Row],[Valor do Provento R$]]/Tabela9[[#This Row],[Provento por 1 ou 1000 Ações]]</f>
        <v>0.308</v>
      </c>
    </row>
    <row r="7073" spans="1:8">
      <c r="A7073" s="119" t="s">
        <v>1701</v>
      </c>
      <c r="B7073" s="117" t="s">
        <v>1488</v>
      </c>
      <c r="C7073" s="140">
        <v>39926</v>
      </c>
      <c r="D7073" s="141">
        <v>0.46300000000000002</v>
      </c>
      <c r="E7073" s="119">
        <v>1</v>
      </c>
      <c r="F7073" s="119" t="s">
        <v>1492</v>
      </c>
      <c r="G7073" s="114">
        <f>IF([Data da Aprovação]&lt;&gt;"ESTATUTÁRIO",YEAR([Data da Aprovação]),"")</f>
        <v>2009</v>
      </c>
      <c r="H7073" s="106">
        <f>Tabela9[[#This Row],[Valor do Provento R$]]/Tabela9[[#This Row],[Provento por 1 ou 1000 Ações]]</f>
        <v>0.46300000000000002</v>
      </c>
    </row>
    <row r="7074" spans="1:8">
      <c r="A7074" s="118" t="s">
        <v>1701</v>
      </c>
      <c r="B7074" s="116" t="s">
        <v>1488</v>
      </c>
      <c r="C7074" s="138">
        <v>40148</v>
      </c>
      <c r="D7074" s="139">
        <v>0.379</v>
      </c>
      <c r="E7074" s="118">
        <v>1</v>
      </c>
      <c r="F7074" s="118" t="s">
        <v>1489</v>
      </c>
      <c r="G7074" s="113">
        <f>IF([Data da Aprovação]&lt;&gt;"ESTATUTÁRIO",YEAR([Data da Aprovação]),"")</f>
        <v>2009</v>
      </c>
      <c r="H7074" s="106">
        <f>Tabela9[[#This Row],[Valor do Provento R$]]/Tabela9[[#This Row],[Provento por 1 ou 1000 Ações]]</f>
        <v>0.379</v>
      </c>
    </row>
    <row r="7075" spans="1:8">
      <c r="A7075" s="119" t="s">
        <v>1701</v>
      </c>
      <c r="B7075" s="117" t="s">
        <v>1488</v>
      </c>
      <c r="C7075" s="140">
        <v>40296</v>
      </c>
      <c r="D7075" s="141">
        <v>0.252</v>
      </c>
      <c r="E7075" s="119">
        <v>1</v>
      </c>
      <c r="F7075" s="119" t="s">
        <v>1492</v>
      </c>
      <c r="G7075" s="114">
        <f>IF([Data da Aprovação]&lt;&gt;"ESTATUTÁRIO",YEAR([Data da Aprovação]),"")</f>
        <v>2010</v>
      </c>
      <c r="H7075" s="106">
        <f>Tabela9[[#This Row],[Valor do Provento R$]]/Tabela9[[#This Row],[Provento por 1 ou 1000 Ações]]</f>
        <v>0.252</v>
      </c>
    </row>
    <row r="7076" spans="1:8">
      <c r="A7076" s="118" t="s">
        <v>1701</v>
      </c>
      <c r="B7076" s="116" t="s">
        <v>1488</v>
      </c>
      <c r="C7076" s="138">
        <v>40493</v>
      </c>
      <c r="D7076" s="139">
        <v>0.41599999999999998</v>
      </c>
      <c r="E7076" s="118">
        <v>1</v>
      </c>
      <c r="F7076" s="118" t="s">
        <v>1489</v>
      </c>
      <c r="G7076" s="113">
        <f>IF([Data da Aprovação]&lt;&gt;"ESTATUTÁRIO",YEAR([Data da Aprovação]),"")</f>
        <v>2010</v>
      </c>
      <c r="H7076" s="106">
        <f>Tabela9[[#This Row],[Valor do Provento R$]]/Tabela9[[#This Row],[Provento por 1 ou 1000 Ações]]</f>
        <v>0.41599999999999998</v>
      </c>
    </row>
    <row r="7077" spans="1:8">
      <c r="A7077" s="119" t="s">
        <v>1701</v>
      </c>
      <c r="B7077" s="117" t="s">
        <v>1488</v>
      </c>
      <c r="C7077" s="140">
        <v>40660</v>
      </c>
      <c r="D7077" s="141">
        <v>0.31341918200000002</v>
      </c>
      <c r="E7077" s="119">
        <v>1</v>
      </c>
      <c r="F7077" s="119" t="s">
        <v>1492</v>
      </c>
      <c r="G7077" s="114">
        <f>IF([Data da Aprovação]&lt;&gt;"ESTATUTÁRIO",YEAR([Data da Aprovação]),"")</f>
        <v>2011</v>
      </c>
      <c r="H7077" s="106">
        <f>Tabela9[[#This Row],[Valor do Provento R$]]/Tabela9[[#This Row],[Provento por 1 ou 1000 Ações]]</f>
        <v>0.31341918200000002</v>
      </c>
    </row>
    <row r="7078" spans="1:8">
      <c r="A7078" s="118" t="s">
        <v>1701</v>
      </c>
      <c r="B7078" s="116" t="s">
        <v>1488</v>
      </c>
      <c r="C7078" s="138">
        <v>40877</v>
      </c>
      <c r="D7078" s="139">
        <v>0.379</v>
      </c>
      <c r="E7078" s="118">
        <v>1</v>
      </c>
      <c r="F7078" s="118" t="s">
        <v>1489</v>
      </c>
      <c r="G7078" s="113">
        <f>IF([Data da Aprovação]&lt;&gt;"ESTATUTÁRIO",YEAR([Data da Aprovação]),"")</f>
        <v>2011</v>
      </c>
      <c r="H7078" s="106">
        <f>Tabela9[[#This Row],[Valor do Provento R$]]/Tabela9[[#This Row],[Provento por 1 ou 1000 Ações]]</f>
        <v>0.379</v>
      </c>
    </row>
    <row r="7079" spans="1:8">
      <c r="A7079" s="119" t="s">
        <v>1701</v>
      </c>
      <c r="B7079" s="117" t="s">
        <v>1488</v>
      </c>
      <c r="C7079" s="140">
        <v>41023</v>
      </c>
      <c r="D7079" s="141">
        <v>0.38</v>
      </c>
      <c r="E7079" s="119">
        <v>1</v>
      </c>
      <c r="F7079" s="119" t="s">
        <v>1492</v>
      </c>
      <c r="G7079" s="114">
        <f>IF([Data da Aprovação]&lt;&gt;"ESTATUTÁRIO",YEAR([Data da Aprovação]),"")</f>
        <v>2012</v>
      </c>
      <c r="H7079" s="106">
        <f>Tabela9[[#This Row],[Valor do Provento R$]]/Tabela9[[#This Row],[Provento por 1 ou 1000 Ações]]</f>
        <v>0.38</v>
      </c>
    </row>
    <row r="7080" spans="1:8">
      <c r="A7080" s="118" t="s">
        <v>1701</v>
      </c>
      <c r="B7080" s="116" t="s">
        <v>1488</v>
      </c>
      <c r="C7080" s="138">
        <v>41388</v>
      </c>
      <c r="D7080" s="139">
        <v>0.40232348699999998</v>
      </c>
      <c r="E7080" s="118">
        <v>1</v>
      </c>
      <c r="F7080" s="118" t="s">
        <v>1492</v>
      </c>
      <c r="G7080" s="113">
        <f>IF([Data da Aprovação]&lt;&gt;"ESTATUTÁRIO",YEAR([Data da Aprovação]),"")</f>
        <v>2013</v>
      </c>
      <c r="H7080" s="106">
        <f>Tabela9[[#This Row],[Valor do Provento R$]]/Tabela9[[#This Row],[Provento por 1 ou 1000 Ações]]</f>
        <v>0.40232348699999998</v>
      </c>
    </row>
    <row r="7081" spans="1:8">
      <c r="A7081" s="119" t="s">
        <v>1702</v>
      </c>
      <c r="B7081" s="117" t="s">
        <v>1488</v>
      </c>
      <c r="C7081" s="140">
        <v>41029</v>
      </c>
      <c r="D7081" s="141">
        <v>5.6080000000000001E-3</v>
      </c>
      <c r="E7081" s="119">
        <v>1</v>
      </c>
      <c r="F7081" s="119" t="s">
        <v>1492</v>
      </c>
      <c r="G7081" s="114">
        <f>IF([Data da Aprovação]&lt;&gt;"ESTATUTÁRIO",YEAR([Data da Aprovação]),"")</f>
        <v>2012</v>
      </c>
      <c r="H7081" s="106">
        <f>Tabela9[[#This Row],[Valor do Provento R$]]/Tabela9[[#This Row],[Provento por 1 ou 1000 Ações]]</f>
        <v>5.6080000000000001E-3</v>
      </c>
    </row>
    <row r="7082" spans="1:8">
      <c r="A7082" s="118" t="s">
        <v>1703</v>
      </c>
      <c r="B7082" s="116" t="s">
        <v>1488</v>
      </c>
      <c r="C7082" s="138">
        <v>36644</v>
      </c>
      <c r="D7082" s="139">
        <v>18.878699999999998</v>
      </c>
      <c r="E7082" s="118">
        <v>1</v>
      </c>
      <c r="F7082" s="118" t="s">
        <v>1489</v>
      </c>
      <c r="G7082" s="113">
        <f>IF([Data da Aprovação]&lt;&gt;"ESTATUTÁRIO",YEAR([Data da Aprovação]),"")</f>
        <v>2000</v>
      </c>
      <c r="H7082" s="106">
        <f>Tabela9[[#This Row],[Valor do Provento R$]]/Tabela9[[#This Row],[Provento por 1 ou 1000 Ações]]</f>
        <v>18.878699999999998</v>
      </c>
    </row>
    <row r="7083" spans="1:8">
      <c r="A7083" s="119" t="s">
        <v>1703</v>
      </c>
      <c r="B7083" s="117" t="s">
        <v>1488</v>
      </c>
      <c r="C7083" s="140">
        <v>36767</v>
      </c>
      <c r="D7083" s="141">
        <v>4.7866489999999997</v>
      </c>
      <c r="E7083" s="119">
        <v>1</v>
      </c>
      <c r="F7083" s="119" t="s">
        <v>1489</v>
      </c>
      <c r="G7083" s="114">
        <f>IF([Data da Aprovação]&lt;&gt;"ESTATUTÁRIO",YEAR([Data da Aprovação]),"")</f>
        <v>2000</v>
      </c>
      <c r="H7083" s="106">
        <f>Tabela9[[#This Row],[Valor do Provento R$]]/Tabela9[[#This Row],[Provento por 1 ou 1000 Ações]]</f>
        <v>4.7866489999999997</v>
      </c>
    </row>
    <row r="7084" spans="1:8">
      <c r="A7084" s="118" t="s">
        <v>1703</v>
      </c>
      <c r="B7084" s="116" t="s">
        <v>1488</v>
      </c>
      <c r="C7084" s="138">
        <v>37011</v>
      </c>
      <c r="D7084" s="139">
        <v>13.3886</v>
      </c>
      <c r="E7084" s="118">
        <v>1</v>
      </c>
      <c r="F7084" s="118" t="s">
        <v>1489</v>
      </c>
      <c r="G7084" s="113">
        <f>IF([Data da Aprovação]&lt;&gt;"ESTATUTÁRIO",YEAR([Data da Aprovação]),"")</f>
        <v>2001</v>
      </c>
      <c r="H7084" s="106">
        <f>Tabela9[[#This Row],[Valor do Provento R$]]/Tabela9[[#This Row],[Provento por 1 ou 1000 Ações]]</f>
        <v>13.3886</v>
      </c>
    </row>
    <row r="7085" spans="1:8">
      <c r="A7085" s="119" t="s">
        <v>1703</v>
      </c>
      <c r="B7085" s="117" t="s">
        <v>1488</v>
      </c>
      <c r="C7085" s="140">
        <v>37371</v>
      </c>
      <c r="D7085" s="141">
        <v>3.2686999999999999</v>
      </c>
      <c r="E7085" s="119">
        <v>1</v>
      </c>
      <c r="F7085" s="119" t="s">
        <v>1489</v>
      </c>
      <c r="G7085" s="114">
        <f>IF([Data da Aprovação]&lt;&gt;"ESTATUTÁRIO",YEAR([Data da Aprovação]),"")</f>
        <v>2002</v>
      </c>
      <c r="H7085" s="106">
        <f>Tabela9[[#This Row],[Valor do Provento R$]]/Tabela9[[#This Row],[Provento por 1 ou 1000 Ações]]</f>
        <v>3.2686999999999999</v>
      </c>
    </row>
    <row r="7086" spans="1:8">
      <c r="A7086" s="118" t="s">
        <v>1703</v>
      </c>
      <c r="B7086" s="116" t="s">
        <v>1488</v>
      </c>
      <c r="C7086" s="138">
        <v>37741</v>
      </c>
      <c r="D7086" s="139">
        <v>3.44</v>
      </c>
      <c r="E7086" s="118">
        <v>1</v>
      </c>
      <c r="F7086" s="118" t="s">
        <v>1489</v>
      </c>
      <c r="G7086" s="113">
        <f>IF([Data da Aprovação]&lt;&gt;"ESTATUTÁRIO",YEAR([Data da Aprovação]),"")</f>
        <v>2003</v>
      </c>
      <c r="H7086" s="106">
        <f>Tabela9[[#This Row],[Valor do Provento R$]]/Tabela9[[#This Row],[Provento por 1 ou 1000 Ações]]</f>
        <v>3.44</v>
      </c>
    </row>
    <row r="7087" spans="1:8">
      <c r="A7087" s="119" t="s">
        <v>1703</v>
      </c>
      <c r="B7087" s="117" t="s">
        <v>1488</v>
      </c>
      <c r="C7087" s="140">
        <v>38260</v>
      </c>
      <c r="D7087" s="141">
        <v>5.67</v>
      </c>
      <c r="E7087" s="119">
        <v>1</v>
      </c>
      <c r="F7087" s="119" t="s">
        <v>1489</v>
      </c>
      <c r="G7087" s="114">
        <f>IF([Data da Aprovação]&lt;&gt;"ESTATUTÁRIO",YEAR([Data da Aprovação]),"")</f>
        <v>2004</v>
      </c>
      <c r="H7087" s="106">
        <f>Tabela9[[#This Row],[Valor do Provento R$]]/Tabela9[[#This Row],[Provento por 1 ou 1000 Ações]]</f>
        <v>5.67</v>
      </c>
    </row>
    <row r="7088" spans="1:8">
      <c r="A7088" s="118" t="s">
        <v>1703</v>
      </c>
      <c r="B7088" s="116" t="s">
        <v>1488</v>
      </c>
      <c r="C7088" s="138">
        <v>38471</v>
      </c>
      <c r="D7088" s="139">
        <v>22.355340000000002</v>
      </c>
      <c r="E7088" s="118">
        <v>1</v>
      </c>
      <c r="F7088" s="118" t="s">
        <v>1489</v>
      </c>
      <c r="G7088" s="113">
        <f>IF([Data da Aprovação]&lt;&gt;"ESTATUTÁRIO",YEAR([Data da Aprovação]),"")</f>
        <v>2005</v>
      </c>
      <c r="H7088" s="106">
        <f>Tabela9[[#This Row],[Valor do Provento R$]]/Tabela9[[#This Row],[Provento por 1 ou 1000 Ações]]</f>
        <v>22.355340000000002</v>
      </c>
    </row>
    <row r="7089" spans="1:8">
      <c r="A7089" s="119" t="s">
        <v>1703</v>
      </c>
      <c r="B7089" s="117" t="s">
        <v>1488</v>
      </c>
      <c r="C7089" s="140">
        <v>38834</v>
      </c>
      <c r="D7089" s="141">
        <v>5.5013899999999998</v>
      </c>
      <c r="E7089" s="119">
        <v>1</v>
      </c>
      <c r="F7089" s="119" t="s">
        <v>1489</v>
      </c>
      <c r="G7089" s="114">
        <f>IF([Data da Aprovação]&lt;&gt;"ESTATUTÁRIO",YEAR([Data da Aprovação]),"")</f>
        <v>2006</v>
      </c>
      <c r="H7089" s="106">
        <f>Tabela9[[#This Row],[Valor do Provento R$]]/Tabela9[[#This Row],[Provento por 1 ou 1000 Ações]]</f>
        <v>5.5013899999999998</v>
      </c>
    </row>
    <row r="7090" spans="1:8">
      <c r="A7090" s="118" t="s">
        <v>1703</v>
      </c>
      <c r="B7090" s="116" t="s">
        <v>1488</v>
      </c>
      <c r="C7090" s="138">
        <v>38835</v>
      </c>
      <c r="D7090" s="139">
        <v>33.579940000000001</v>
      </c>
      <c r="E7090" s="118">
        <v>1</v>
      </c>
      <c r="F7090" s="118" t="s">
        <v>1489</v>
      </c>
      <c r="G7090" s="113">
        <f>IF([Data da Aprovação]&lt;&gt;"ESTATUTÁRIO",YEAR([Data da Aprovação]),"")</f>
        <v>2006</v>
      </c>
      <c r="H7090" s="106">
        <f>Tabela9[[#This Row],[Valor do Provento R$]]/Tabela9[[#This Row],[Provento por 1 ou 1000 Ações]]</f>
        <v>33.579940000000001</v>
      </c>
    </row>
    <row r="7091" spans="1:8">
      <c r="A7091" s="119" t="s">
        <v>1703</v>
      </c>
      <c r="B7091" s="117" t="s">
        <v>1488</v>
      </c>
      <c r="C7091" s="140">
        <v>38839</v>
      </c>
      <c r="D7091" s="141">
        <v>3.4383699999999999</v>
      </c>
      <c r="E7091" s="119">
        <v>1</v>
      </c>
      <c r="F7091" s="119" t="s">
        <v>1492</v>
      </c>
      <c r="G7091" s="114">
        <f>IF([Data da Aprovação]&lt;&gt;"ESTATUTÁRIO",YEAR([Data da Aprovação]),"")</f>
        <v>2006</v>
      </c>
      <c r="H7091" s="106">
        <f>Tabela9[[#This Row],[Valor do Provento R$]]/Tabela9[[#This Row],[Provento por 1 ou 1000 Ações]]</f>
        <v>3.4383699999999999</v>
      </c>
    </row>
    <row r="7092" spans="1:8">
      <c r="A7092" s="118" t="s">
        <v>1703</v>
      </c>
      <c r="B7092" s="116" t="s">
        <v>1488</v>
      </c>
      <c r="C7092" s="138">
        <v>39237</v>
      </c>
      <c r="D7092" s="139">
        <v>35.493929999999999</v>
      </c>
      <c r="E7092" s="118">
        <v>1</v>
      </c>
      <c r="F7092" s="118" t="s">
        <v>1489</v>
      </c>
      <c r="G7092" s="113">
        <f>IF([Data da Aprovação]&lt;&gt;"ESTATUTÁRIO",YEAR([Data da Aprovação]),"")</f>
        <v>2007</v>
      </c>
      <c r="H7092" s="106">
        <f>Tabela9[[#This Row],[Valor do Provento R$]]/Tabela9[[#This Row],[Provento por 1 ou 1000 Ações]]</f>
        <v>35.493929999999999</v>
      </c>
    </row>
    <row r="7093" spans="1:8">
      <c r="A7093" s="119" t="s">
        <v>1703</v>
      </c>
      <c r="B7093" s="117" t="s">
        <v>1488</v>
      </c>
      <c r="C7093" s="140">
        <v>39237</v>
      </c>
      <c r="D7093" s="141">
        <v>40.02037</v>
      </c>
      <c r="E7093" s="119">
        <v>1</v>
      </c>
      <c r="F7093" s="119" t="s">
        <v>1492</v>
      </c>
      <c r="G7093" s="114">
        <f>IF([Data da Aprovação]&lt;&gt;"ESTATUTÁRIO",YEAR([Data da Aprovação]),"")</f>
        <v>2007</v>
      </c>
      <c r="H7093" s="106">
        <f>Tabela9[[#This Row],[Valor do Provento R$]]/Tabela9[[#This Row],[Provento por 1 ou 1000 Ações]]</f>
        <v>40.02037</v>
      </c>
    </row>
    <row r="7094" spans="1:8">
      <c r="A7094" s="118" t="s">
        <v>1703</v>
      </c>
      <c r="B7094" s="116" t="s">
        <v>1488</v>
      </c>
      <c r="C7094" s="138">
        <v>39444</v>
      </c>
      <c r="D7094" s="139">
        <v>30.524360000000001</v>
      </c>
      <c r="E7094" s="118">
        <v>1</v>
      </c>
      <c r="F7094" s="118" t="s">
        <v>1489</v>
      </c>
      <c r="G7094" s="113">
        <f>IF([Data da Aprovação]&lt;&gt;"ESTATUTÁRIO",YEAR([Data da Aprovação]),"")</f>
        <v>2007</v>
      </c>
      <c r="H7094" s="106">
        <f>Tabela9[[#This Row],[Valor do Provento R$]]/Tabela9[[#This Row],[Provento por 1 ou 1000 Ações]]</f>
        <v>30.524360000000001</v>
      </c>
    </row>
    <row r="7095" spans="1:8">
      <c r="A7095" s="119" t="s">
        <v>1703</v>
      </c>
      <c r="B7095" s="117" t="s">
        <v>1488</v>
      </c>
      <c r="C7095" s="140">
        <v>39643</v>
      </c>
      <c r="D7095" s="141">
        <v>16.812200000000001</v>
      </c>
      <c r="E7095" s="119">
        <v>1</v>
      </c>
      <c r="F7095" s="119" t="s">
        <v>1489</v>
      </c>
      <c r="G7095" s="114">
        <f>IF([Data da Aprovação]&lt;&gt;"ESTATUTÁRIO",YEAR([Data da Aprovação]),"")</f>
        <v>2008</v>
      </c>
      <c r="H7095" s="106">
        <f>Tabela9[[#This Row],[Valor do Provento R$]]/Tabela9[[#This Row],[Provento por 1 ou 1000 Ações]]</f>
        <v>16.812200000000001</v>
      </c>
    </row>
    <row r="7096" spans="1:8">
      <c r="A7096" s="118" t="s">
        <v>1703</v>
      </c>
      <c r="B7096" s="116" t="s">
        <v>1488</v>
      </c>
      <c r="C7096" s="138">
        <v>39799</v>
      </c>
      <c r="D7096" s="139">
        <v>16.81439</v>
      </c>
      <c r="E7096" s="118">
        <v>1</v>
      </c>
      <c r="F7096" s="118" t="s">
        <v>1489</v>
      </c>
      <c r="G7096" s="113">
        <f>IF([Data da Aprovação]&lt;&gt;"ESTATUTÁRIO",YEAR([Data da Aprovação]),"")</f>
        <v>2008</v>
      </c>
      <c r="H7096" s="106">
        <f>Tabela9[[#This Row],[Valor do Provento R$]]/Tabela9[[#This Row],[Provento por 1 ou 1000 Ações]]</f>
        <v>16.81439</v>
      </c>
    </row>
    <row r="7097" spans="1:8">
      <c r="A7097" s="119" t="s">
        <v>1703</v>
      </c>
      <c r="B7097" s="117" t="s">
        <v>1488</v>
      </c>
      <c r="C7097" s="140">
        <v>39933</v>
      </c>
      <c r="D7097" s="141">
        <v>6.8685929999999997</v>
      </c>
      <c r="E7097" s="119">
        <v>1</v>
      </c>
      <c r="F7097" s="119" t="s">
        <v>1492</v>
      </c>
      <c r="G7097" s="114">
        <f>IF([Data da Aprovação]&lt;&gt;"ESTATUTÁRIO",YEAR([Data da Aprovação]),"")</f>
        <v>2009</v>
      </c>
      <c r="H7097" s="106">
        <f>Tabela9[[#This Row],[Valor do Provento R$]]/Tabela9[[#This Row],[Provento por 1 ou 1000 Ações]]</f>
        <v>6.8685929999999997</v>
      </c>
    </row>
    <row r="7098" spans="1:8">
      <c r="A7098" s="118" t="s">
        <v>1703</v>
      </c>
      <c r="B7098" s="116" t="s">
        <v>1488</v>
      </c>
      <c r="C7098" s="138">
        <v>39933</v>
      </c>
      <c r="D7098" s="139">
        <v>6.8685929999999997</v>
      </c>
      <c r="E7098" s="118">
        <v>1</v>
      </c>
      <c r="F7098" s="118" t="s">
        <v>1492</v>
      </c>
      <c r="G7098" s="113">
        <f>IF([Data da Aprovação]&lt;&gt;"ESTATUTÁRIO",YEAR([Data da Aprovação]),"")</f>
        <v>2009</v>
      </c>
      <c r="H7098" s="106">
        <f>Tabela9[[#This Row],[Valor do Provento R$]]/Tabela9[[#This Row],[Provento por 1 ou 1000 Ações]]</f>
        <v>6.8685929999999997</v>
      </c>
    </row>
    <row r="7099" spans="1:8">
      <c r="A7099" s="119" t="s">
        <v>1703</v>
      </c>
      <c r="B7099" s="117" t="s">
        <v>1488</v>
      </c>
      <c r="C7099" s="140">
        <v>40161</v>
      </c>
      <c r="D7099" s="141">
        <v>35.330199999999998</v>
      </c>
      <c r="E7099" s="119">
        <v>1</v>
      </c>
      <c r="F7099" s="119" t="s">
        <v>1489</v>
      </c>
      <c r="G7099" s="114">
        <f>IF([Data da Aprovação]&lt;&gt;"ESTATUTÁRIO",YEAR([Data da Aprovação]),"")</f>
        <v>2009</v>
      </c>
      <c r="H7099" s="106">
        <f>Tabela9[[#This Row],[Valor do Provento R$]]/Tabela9[[#This Row],[Provento por 1 ou 1000 Ações]]</f>
        <v>35.330199999999998</v>
      </c>
    </row>
    <row r="7100" spans="1:8">
      <c r="A7100" s="118" t="s">
        <v>1703</v>
      </c>
      <c r="B7100" s="116" t="s">
        <v>1488</v>
      </c>
      <c r="C7100" s="138">
        <v>40298</v>
      </c>
      <c r="D7100" s="139">
        <v>6.8768000000000002</v>
      </c>
      <c r="E7100" s="118">
        <v>1</v>
      </c>
      <c r="F7100" s="118" t="s">
        <v>1492</v>
      </c>
      <c r="G7100" s="113">
        <f>IF([Data da Aprovação]&lt;&gt;"ESTATUTÁRIO",YEAR([Data da Aprovação]),"")</f>
        <v>2010</v>
      </c>
      <c r="H7100" s="106">
        <f>Tabela9[[#This Row],[Valor do Provento R$]]/Tabela9[[#This Row],[Provento por 1 ou 1000 Ações]]</f>
        <v>6.8768000000000002</v>
      </c>
    </row>
    <row r="7101" spans="1:8">
      <c r="A7101" s="119" t="s">
        <v>1703</v>
      </c>
      <c r="B7101" s="117" t="s">
        <v>1488</v>
      </c>
      <c r="C7101" s="140">
        <v>40298</v>
      </c>
      <c r="D7101" s="141">
        <v>6.8768000000000002</v>
      </c>
      <c r="E7101" s="119">
        <v>1</v>
      </c>
      <c r="F7101" s="119" t="s">
        <v>1492</v>
      </c>
      <c r="G7101" s="114">
        <f>IF([Data da Aprovação]&lt;&gt;"ESTATUTÁRIO",YEAR([Data da Aprovação]),"")</f>
        <v>2010</v>
      </c>
      <c r="H7101" s="106">
        <f>Tabela9[[#This Row],[Valor do Provento R$]]/Tabela9[[#This Row],[Provento por 1 ou 1000 Ações]]</f>
        <v>6.8768000000000002</v>
      </c>
    </row>
    <row r="7102" spans="1:8">
      <c r="A7102" s="118" t="s">
        <v>1703</v>
      </c>
      <c r="B7102" s="116" t="s">
        <v>1488</v>
      </c>
      <c r="C7102" s="138">
        <v>40506</v>
      </c>
      <c r="D7102" s="139">
        <v>6.3954000000000004</v>
      </c>
      <c r="E7102" s="118">
        <v>1</v>
      </c>
      <c r="F7102" s="118" t="s">
        <v>1492</v>
      </c>
      <c r="G7102" s="113">
        <f>IF([Data da Aprovação]&lt;&gt;"ESTATUTÁRIO",YEAR([Data da Aprovação]),"")</f>
        <v>2010</v>
      </c>
      <c r="H7102" s="106">
        <f>Tabela9[[#This Row],[Valor do Provento R$]]/Tabela9[[#This Row],[Provento por 1 ou 1000 Ações]]</f>
        <v>6.3954000000000004</v>
      </c>
    </row>
    <row r="7103" spans="1:8">
      <c r="A7103" s="119" t="s">
        <v>1703</v>
      </c>
      <c r="B7103" s="117" t="s">
        <v>1488</v>
      </c>
      <c r="C7103" s="140">
        <v>40530</v>
      </c>
      <c r="D7103" s="141">
        <v>37.447099999999999</v>
      </c>
      <c r="E7103" s="119">
        <v>1</v>
      </c>
      <c r="F7103" s="119" t="s">
        <v>1489</v>
      </c>
      <c r="G7103" s="114">
        <f>IF([Data da Aprovação]&lt;&gt;"ESTATUTÁRIO",YEAR([Data da Aprovação]),"")</f>
        <v>2010</v>
      </c>
      <c r="H7103" s="106">
        <f>Tabela9[[#This Row],[Valor do Provento R$]]/Tabela9[[#This Row],[Provento por 1 ou 1000 Ações]]</f>
        <v>37.447099999999999</v>
      </c>
    </row>
    <row r="7104" spans="1:8">
      <c r="A7104" s="118" t="s">
        <v>1703</v>
      </c>
      <c r="B7104" s="116" t="s">
        <v>1488</v>
      </c>
      <c r="C7104" s="138">
        <v>40906</v>
      </c>
      <c r="D7104" s="139">
        <v>40.737499999999997</v>
      </c>
      <c r="E7104" s="118">
        <v>1</v>
      </c>
      <c r="F7104" s="118" t="s">
        <v>1489</v>
      </c>
      <c r="G7104" s="113">
        <f>IF([Data da Aprovação]&lt;&gt;"ESTATUTÁRIO",YEAR([Data da Aprovação]),"")</f>
        <v>2011</v>
      </c>
      <c r="H7104" s="106">
        <f>Tabela9[[#This Row],[Valor do Provento R$]]/Tabela9[[#This Row],[Provento por 1 ou 1000 Ações]]</f>
        <v>40.737499999999997</v>
      </c>
    </row>
    <row r="7105" spans="1:8">
      <c r="A7105" s="119" t="s">
        <v>1703</v>
      </c>
      <c r="B7105" s="117" t="s">
        <v>1488</v>
      </c>
      <c r="C7105" s="140">
        <v>41225</v>
      </c>
      <c r="D7105" s="141">
        <v>24.07</v>
      </c>
      <c r="E7105" s="119">
        <v>1</v>
      </c>
      <c r="F7105" s="119" t="s">
        <v>1492</v>
      </c>
      <c r="G7105" s="114">
        <f>IF([Data da Aprovação]&lt;&gt;"ESTATUTÁRIO",YEAR([Data da Aprovação]),"")</f>
        <v>2012</v>
      </c>
      <c r="H7105" s="106">
        <f>Tabela9[[#This Row],[Valor do Provento R$]]/Tabela9[[#This Row],[Provento por 1 ou 1000 Ações]]</f>
        <v>24.07</v>
      </c>
    </row>
    <row r="7106" spans="1:8">
      <c r="A7106" s="118" t="s">
        <v>1703</v>
      </c>
      <c r="B7106" s="116" t="s">
        <v>1488</v>
      </c>
      <c r="C7106" s="138">
        <v>41225</v>
      </c>
      <c r="D7106" s="139">
        <v>22.373000000000001</v>
      </c>
      <c r="E7106" s="118">
        <v>1</v>
      </c>
      <c r="F7106" s="118" t="s">
        <v>1492</v>
      </c>
      <c r="G7106" s="113">
        <f>IF([Data da Aprovação]&lt;&gt;"ESTATUTÁRIO",YEAR([Data da Aprovação]),"")</f>
        <v>2012</v>
      </c>
      <c r="H7106" s="106">
        <f>Tabela9[[#This Row],[Valor do Provento R$]]/Tabela9[[#This Row],[Provento por 1 ou 1000 Ações]]</f>
        <v>22.373000000000001</v>
      </c>
    </row>
    <row r="7107" spans="1:8">
      <c r="A7107" s="119" t="s">
        <v>1703</v>
      </c>
      <c r="B7107" s="117" t="s">
        <v>1488</v>
      </c>
      <c r="C7107" s="140">
        <v>41271</v>
      </c>
      <c r="D7107" s="141">
        <v>11.430300000000001</v>
      </c>
      <c r="E7107" s="119">
        <v>1</v>
      </c>
      <c r="F7107" s="119" t="s">
        <v>1489</v>
      </c>
      <c r="G7107" s="114">
        <f>IF([Data da Aprovação]&lt;&gt;"ESTATUTÁRIO",YEAR([Data da Aprovação]),"")</f>
        <v>2012</v>
      </c>
      <c r="H7107" s="106">
        <f>Tabela9[[#This Row],[Valor do Provento R$]]/Tabela9[[#This Row],[Provento por 1 ou 1000 Ações]]</f>
        <v>11.430300000000001</v>
      </c>
    </row>
    <row r="7108" spans="1:8">
      <c r="A7108" s="118" t="s">
        <v>1703</v>
      </c>
      <c r="B7108" s="116" t="s">
        <v>1488</v>
      </c>
      <c r="C7108" s="138">
        <v>41638</v>
      </c>
      <c r="D7108" s="139">
        <v>11.026300000000001</v>
      </c>
      <c r="E7108" s="118">
        <v>1</v>
      </c>
      <c r="F7108" s="118" t="s">
        <v>1489</v>
      </c>
      <c r="G7108" s="113">
        <f>IF([Data da Aprovação]&lt;&gt;"ESTATUTÁRIO",YEAR([Data da Aprovação]),"")</f>
        <v>2013</v>
      </c>
      <c r="H7108" s="106">
        <f>Tabela9[[#This Row],[Valor do Provento R$]]/Tabela9[[#This Row],[Provento por 1 ou 1000 Ações]]</f>
        <v>11.026300000000001</v>
      </c>
    </row>
    <row r="7109" spans="1:8">
      <c r="A7109" s="119" t="s">
        <v>1703</v>
      </c>
      <c r="B7109" s="117" t="s">
        <v>1490</v>
      </c>
      <c r="C7109" s="140">
        <v>36644</v>
      </c>
      <c r="D7109" s="141">
        <v>20.77</v>
      </c>
      <c r="E7109" s="119">
        <v>1</v>
      </c>
      <c r="F7109" s="119" t="s">
        <v>1489</v>
      </c>
      <c r="G7109" s="114">
        <f>IF([Data da Aprovação]&lt;&gt;"ESTATUTÁRIO",YEAR([Data da Aprovação]),"")</f>
        <v>2000</v>
      </c>
      <c r="H7109" s="106">
        <f>Tabela9[[#This Row],[Valor do Provento R$]]/Tabela9[[#This Row],[Provento por 1 ou 1000 Ações]]</f>
        <v>20.77</v>
      </c>
    </row>
    <row r="7110" spans="1:8">
      <c r="A7110" s="118" t="s">
        <v>1703</v>
      </c>
      <c r="B7110" s="116" t="s">
        <v>1490</v>
      </c>
      <c r="C7110" s="138">
        <v>36767</v>
      </c>
      <c r="D7110" s="139">
        <v>5.265314</v>
      </c>
      <c r="E7110" s="118">
        <v>1</v>
      </c>
      <c r="F7110" s="118" t="s">
        <v>1489</v>
      </c>
      <c r="G7110" s="113">
        <f>IF([Data da Aprovação]&lt;&gt;"ESTATUTÁRIO",YEAR([Data da Aprovação]),"")</f>
        <v>2000</v>
      </c>
      <c r="H7110" s="106">
        <f>Tabela9[[#This Row],[Valor do Provento R$]]/Tabela9[[#This Row],[Provento por 1 ou 1000 Ações]]</f>
        <v>5.265314</v>
      </c>
    </row>
    <row r="7111" spans="1:8">
      <c r="A7111" s="119" t="s">
        <v>1703</v>
      </c>
      <c r="B7111" s="117" t="s">
        <v>1490</v>
      </c>
      <c r="C7111" s="140">
        <v>37011</v>
      </c>
      <c r="D7111" s="141">
        <v>14.727499999999999</v>
      </c>
      <c r="E7111" s="119">
        <v>1</v>
      </c>
      <c r="F7111" s="119" t="s">
        <v>1489</v>
      </c>
      <c r="G7111" s="114">
        <f>IF([Data da Aprovação]&lt;&gt;"ESTATUTÁRIO",YEAR([Data da Aprovação]),"")</f>
        <v>2001</v>
      </c>
      <c r="H7111" s="106">
        <f>Tabela9[[#This Row],[Valor do Provento R$]]/Tabela9[[#This Row],[Provento por 1 ou 1000 Ações]]</f>
        <v>14.727499999999999</v>
      </c>
    </row>
    <row r="7112" spans="1:8">
      <c r="A7112" s="118" t="s">
        <v>1703</v>
      </c>
      <c r="B7112" s="116" t="s">
        <v>1490</v>
      </c>
      <c r="C7112" s="138">
        <v>37371</v>
      </c>
      <c r="D7112" s="139">
        <v>3.5956000000000001</v>
      </c>
      <c r="E7112" s="118">
        <v>1</v>
      </c>
      <c r="F7112" s="118" t="s">
        <v>1489</v>
      </c>
      <c r="G7112" s="113">
        <f>IF([Data da Aprovação]&lt;&gt;"ESTATUTÁRIO",YEAR([Data da Aprovação]),"")</f>
        <v>2002</v>
      </c>
      <c r="H7112" s="106">
        <f>Tabela9[[#This Row],[Valor do Provento R$]]/Tabela9[[#This Row],[Provento por 1 ou 1000 Ações]]</f>
        <v>3.5956000000000001</v>
      </c>
    </row>
    <row r="7113" spans="1:8">
      <c r="A7113" s="119" t="s">
        <v>1703</v>
      </c>
      <c r="B7113" s="117" t="s">
        <v>1490</v>
      </c>
      <c r="C7113" s="140">
        <v>37741</v>
      </c>
      <c r="D7113" s="141">
        <v>3.78</v>
      </c>
      <c r="E7113" s="119">
        <v>1</v>
      </c>
      <c r="F7113" s="119" t="s">
        <v>1489</v>
      </c>
      <c r="G7113" s="114">
        <f>IF([Data da Aprovação]&lt;&gt;"ESTATUTÁRIO",YEAR([Data da Aprovação]),"")</f>
        <v>2003</v>
      </c>
      <c r="H7113" s="106">
        <f>Tabela9[[#This Row],[Valor do Provento R$]]/Tabela9[[#This Row],[Provento por 1 ou 1000 Ações]]</f>
        <v>3.78</v>
      </c>
    </row>
    <row r="7114" spans="1:8">
      <c r="A7114" s="118" t="s">
        <v>1703</v>
      </c>
      <c r="B7114" s="116" t="s">
        <v>1490</v>
      </c>
      <c r="C7114" s="138">
        <v>38260</v>
      </c>
      <c r="D7114" s="139">
        <v>6.24</v>
      </c>
      <c r="E7114" s="118">
        <v>1</v>
      </c>
      <c r="F7114" s="118" t="s">
        <v>1489</v>
      </c>
      <c r="G7114" s="113">
        <f>IF([Data da Aprovação]&lt;&gt;"ESTATUTÁRIO",YEAR([Data da Aprovação]),"")</f>
        <v>2004</v>
      </c>
      <c r="H7114" s="106">
        <f>Tabela9[[#This Row],[Valor do Provento R$]]/Tabela9[[#This Row],[Provento por 1 ou 1000 Ações]]</f>
        <v>6.24</v>
      </c>
    </row>
    <row r="7115" spans="1:8">
      <c r="A7115" s="119" t="s">
        <v>1703</v>
      </c>
      <c r="B7115" s="117" t="s">
        <v>1490</v>
      </c>
      <c r="C7115" s="140">
        <v>38471</v>
      </c>
      <c r="D7115" s="141">
        <v>24.590869999999999</v>
      </c>
      <c r="E7115" s="119">
        <v>1</v>
      </c>
      <c r="F7115" s="119" t="s">
        <v>1489</v>
      </c>
      <c r="G7115" s="114">
        <f>IF([Data da Aprovação]&lt;&gt;"ESTATUTÁRIO",YEAR([Data da Aprovação]),"")</f>
        <v>2005</v>
      </c>
      <c r="H7115" s="106">
        <f>Tabela9[[#This Row],[Valor do Provento R$]]/Tabela9[[#This Row],[Provento por 1 ou 1000 Ações]]</f>
        <v>24.590869999999999</v>
      </c>
    </row>
    <row r="7116" spans="1:8">
      <c r="A7116" s="118" t="s">
        <v>1703</v>
      </c>
      <c r="B7116" s="116" t="s">
        <v>1490</v>
      </c>
      <c r="C7116" s="138">
        <v>38834</v>
      </c>
      <c r="D7116" s="139">
        <v>6.05152</v>
      </c>
      <c r="E7116" s="118">
        <v>1</v>
      </c>
      <c r="F7116" s="118" t="s">
        <v>1489</v>
      </c>
      <c r="G7116" s="113">
        <f>IF([Data da Aprovação]&lt;&gt;"ESTATUTÁRIO",YEAR([Data da Aprovação]),"")</f>
        <v>2006</v>
      </c>
      <c r="H7116" s="106">
        <f>Tabela9[[#This Row],[Valor do Provento R$]]/Tabela9[[#This Row],[Provento por 1 ou 1000 Ações]]</f>
        <v>6.05152</v>
      </c>
    </row>
    <row r="7117" spans="1:8">
      <c r="A7117" s="119" t="s">
        <v>1703</v>
      </c>
      <c r="B7117" s="117" t="s">
        <v>1490</v>
      </c>
      <c r="C7117" s="140">
        <v>38835</v>
      </c>
      <c r="D7117" s="141">
        <v>36.937939999999998</v>
      </c>
      <c r="E7117" s="119">
        <v>1</v>
      </c>
      <c r="F7117" s="119" t="s">
        <v>1489</v>
      </c>
      <c r="G7117" s="114">
        <f>IF([Data da Aprovação]&lt;&gt;"ESTATUTÁRIO",YEAR([Data da Aprovação]),"")</f>
        <v>2006</v>
      </c>
      <c r="H7117" s="106">
        <f>Tabela9[[#This Row],[Valor do Provento R$]]/Tabela9[[#This Row],[Provento por 1 ou 1000 Ações]]</f>
        <v>36.937939999999998</v>
      </c>
    </row>
    <row r="7118" spans="1:8">
      <c r="A7118" s="118" t="s">
        <v>1703</v>
      </c>
      <c r="B7118" s="116" t="s">
        <v>1490</v>
      </c>
      <c r="C7118" s="138">
        <v>38839</v>
      </c>
      <c r="D7118" s="139">
        <v>3.7822</v>
      </c>
      <c r="E7118" s="118">
        <v>1</v>
      </c>
      <c r="F7118" s="118" t="s">
        <v>1492</v>
      </c>
      <c r="G7118" s="113">
        <f>IF([Data da Aprovação]&lt;&gt;"ESTATUTÁRIO",YEAR([Data da Aprovação]),"")</f>
        <v>2006</v>
      </c>
      <c r="H7118" s="106">
        <f>Tabela9[[#This Row],[Valor do Provento R$]]/Tabela9[[#This Row],[Provento por 1 ou 1000 Ações]]</f>
        <v>3.7822</v>
      </c>
    </row>
    <row r="7119" spans="1:8">
      <c r="A7119" s="119" t="s">
        <v>1703</v>
      </c>
      <c r="B7119" s="117" t="s">
        <v>1490</v>
      </c>
      <c r="C7119" s="140">
        <v>39237</v>
      </c>
      <c r="D7119" s="141">
        <v>39.043320000000001</v>
      </c>
      <c r="E7119" s="119">
        <v>1</v>
      </c>
      <c r="F7119" s="119" t="s">
        <v>1489</v>
      </c>
      <c r="G7119" s="114">
        <f>IF([Data da Aprovação]&lt;&gt;"ESTATUTÁRIO",YEAR([Data da Aprovação]),"")</f>
        <v>2007</v>
      </c>
      <c r="H7119" s="106">
        <f>Tabela9[[#This Row],[Valor do Provento R$]]/Tabela9[[#This Row],[Provento por 1 ou 1000 Ações]]</f>
        <v>39.043320000000001</v>
      </c>
    </row>
    <row r="7120" spans="1:8">
      <c r="A7120" s="118" t="s">
        <v>1703</v>
      </c>
      <c r="B7120" s="116" t="s">
        <v>1490</v>
      </c>
      <c r="C7120" s="138">
        <v>39237</v>
      </c>
      <c r="D7120" s="139">
        <v>44.022410000000001</v>
      </c>
      <c r="E7120" s="118">
        <v>1</v>
      </c>
      <c r="F7120" s="118" t="s">
        <v>1492</v>
      </c>
      <c r="G7120" s="113">
        <f>IF([Data da Aprovação]&lt;&gt;"ESTATUTÁRIO",YEAR([Data da Aprovação]),"")</f>
        <v>2007</v>
      </c>
      <c r="H7120" s="106">
        <f>Tabela9[[#This Row],[Valor do Provento R$]]/Tabela9[[#This Row],[Provento por 1 ou 1000 Ações]]</f>
        <v>44.022410000000001</v>
      </c>
    </row>
    <row r="7121" spans="1:8">
      <c r="A7121" s="119" t="s">
        <v>1703</v>
      </c>
      <c r="B7121" s="117" t="s">
        <v>1490</v>
      </c>
      <c r="C7121" s="140">
        <v>39444</v>
      </c>
      <c r="D7121" s="141">
        <v>33.576799999999999</v>
      </c>
      <c r="E7121" s="119">
        <v>1</v>
      </c>
      <c r="F7121" s="119" t="s">
        <v>1489</v>
      </c>
      <c r="G7121" s="114">
        <f>IF([Data da Aprovação]&lt;&gt;"ESTATUTÁRIO",YEAR([Data da Aprovação]),"")</f>
        <v>2007</v>
      </c>
      <c r="H7121" s="106">
        <f>Tabela9[[#This Row],[Valor do Provento R$]]/Tabela9[[#This Row],[Provento por 1 ou 1000 Ações]]</f>
        <v>33.576799999999999</v>
      </c>
    </row>
    <row r="7122" spans="1:8">
      <c r="A7122" s="118" t="s">
        <v>1703</v>
      </c>
      <c r="B7122" s="116" t="s">
        <v>1490</v>
      </c>
      <c r="C7122" s="138">
        <v>39643</v>
      </c>
      <c r="D7122" s="139">
        <v>18.493400000000001</v>
      </c>
      <c r="E7122" s="118">
        <v>1</v>
      </c>
      <c r="F7122" s="118" t="s">
        <v>1489</v>
      </c>
      <c r="G7122" s="113">
        <f>IF([Data da Aprovação]&lt;&gt;"ESTATUTÁRIO",YEAR([Data da Aprovação]),"")</f>
        <v>2008</v>
      </c>
      <c r="H7122" s="106">
        <f>Tabela9[[#This Row],[Valor do Provento R$]]/Tabela9[[#This Row],[Provento por 1 ou 1000 Ações]]</f>
        <v>18.493400000000001</v>
      </c>
    </row>
    <row r="7123" spans="1:8">
      <c r="A7123" s="119" t="s">
        <v>1703</v>
      </c>
      <c r="B7123" s="117" t="s">
        <v>1490</v>
      </c>
      <c r="C7123" s="140">
        <v>39799</v>
      </c>
      <c r="D7123" s="141">
        <v>18.495830000000002</v>
      </c>
      <c r="E7123" s="119">
        <v>1</v>
      </c>
      <c r="F7123" s="119" t="s">
        <v>1489</v>
      </c>
      <c r="G7123" s="114">
        <f>IF([Data da Aprovação]&lt;&gt;"ESTATUTÁRIO",YEAR([Data da Aprovação]),"")</f>
        <v>2008</v>
      </c>
      <c r="H7123" s="106">
        <f>Tabela9[[#This Row],[Valor do Provento R$]]/Tabela9[[#This Row],[Provento por 1 ou 1000 Ações]]</f>
        <v>18.495830000000002</v>
      </c>
    </row>
    <row r="7124" spans="1:8">
      <c r="A7124" s="118" t="s">
        <v>1703</v>
      </c>
      <c r="B7124" s="116" t="s">
        <v>1490</v>
      </c>
      <c r="C7124" s="138">
        <v>39933</v>
      </c>
      <c r="D7124" s="139">
        <v>7.5554500000000004</v>
      </c>
      <c r="E7124" s="118">
        <v>1</v>
      </c>
      <c r="F7124" s="118" t="s">
        <v>1492</v>
      </c>
      <c r="G7124" s="113">
        <f>IF([Data da Aprovação]&lt;&gt;"ESTATUTÁRIO",YEAR([Data da Aprovação]),"")</f>
        <v>2009</v>
      </c>
      <c r="H7124" s="106">
        <f>Tabela9[[#This Row],[Valor do Provento R$]]/Tabela9[[#This Row],[Provento por 1 ou 1000 Ações]]</f>
        <v>7.5554500000000004</v>
      </c>
    </row>
    <row r="7125" spans="1:8">
      <c r="A7125" s="119" t="s">
        <v>1703</v>
      </c>
      <c r="B7125" s="117" t="s">
        <v>1490</v>
      </c>
      <c r="C7125" s="140">
        <v>39933</v>
      </c>
      <c r="D7125" s="141">
        <v>7.5554500000000004</v>
      </c>
      <c r="E7125" s="119">
        <v>1</v>
      </c>
      <c r="F7125" s="119" t="s">
        <v>1492</v>
      </c>
      <c r="G7125" s="114">
        <f>IF([Data da Aprovação]&lt;&gt;"ESTATUTÁRIO",YEAR([Data da Aprovação]),"")</f>
        <v>2009</v>
      </c>
      <c r="H7125" s="106">
        <f>Tabela9[[#This Row],[Valor do Provento R$]]/Tabela9[[#This Row],[Provento por 1 ou 1000 Ações]]</f>
        <v>7.5554500000000004</v>
      </c>
    </row>
    <row r="7126" spans="1:8">
      <c r="A7126" s="118" t="s">
        <v>1703</v>
      </c>
      <c r="B7126" s="116" t="s">
        <v>1490</v>
      </c>
      <c r="C7126" s="138">
        <v>40161</v>
      </c>
      <c r="D7126" s="139">
        <v>38.863300000000002</v>
      </c>
      <c r="E7126" s="118">
        <v>1</v>
      </c>
      <c r="F7126" s="118" t="s">
        <v>1489</v>
      </c>
      <c r="G7126" s="113">
        <f>IF([Data da Aprovação]&lt;&gt;"ESTATUTÁRIO",YEAR([Data da Aprovação]),"")</f>
        <v>2009</v>
      </c>
      <c r="H7126" s="106">
        <f>Tabela9[[#This Row],[Valor do Provento R$]]/Tabela9[[#This Row],[Provento por 1 ou 1000 Ações]]</f>
        <v>38.863300000000002</v>
      </c>
    </row>
    <row r="7127" spans="1:8">
      <c r="A7127" s="119" t="s">
        <v>1703</v>
      </c>
      <c r="B7127" s="117" t="s">
        <v>1490</v>
      </c>
      <c r="C7127" s="140">
        <v>40298</v>
      </c>
      <c r="D7127" s="141">
        <v>7.5644</v>
      </c>
      <c r="E7127" s="119">
        <v>1</v>
      </c>
      <c r="F7127" s="119" t="s">
        <v>1492</v>
      </c>
      <c r="G7127" s="114">
        <f>IF([Data da Aprovação]&lt;&gt;"ESTATUTÁRIO",YEAR([Data da Aprovação]),"")</f>
        <v>2010</v>
      </c>
      <c r="H7127" s="106">
        <f>Tabela9[[#This Row],[Valor do Provento R$]]/Tabela9[[#This Row],[Provento por 1 ou 1000 Ações]]</f>
        <v>7.5644</v>
      </c>
    </row>
    <row r="7128" spans="1:8">
      <c r="A7128" s="118" t="s">
        <v>1703</v>
      </c>
      <c r="B7128" s="116" t="s">
        <v>1490</v>
      </c>
      <c r="C7128" s="138">
        <v>40298</v>
      </c>
      <c r="D7128" s="139">
        <v>7.5644</v>
      </c>
      <c r="E7128" s="118">
        <v>1</v>
      </c>
      <c r="F7128" s="118" t="s">
        <v>1492</v>
      </c>
      <c r="G7128" s="113">
        <f>IF([Data da Aprovação]&lt;&gt;"ESTATUTÁRIO",YEAR([Data da Aprovação]),"")</f>
        <v>2010</v>
      </c>
      <c r="H7128" s="106">
        <f>Tabela9[[#This Row],[Valor do Provento R$]]/Tabela9[[#This Row],[Provento por 1 ou 1000 Ações]]</f>
        <v>7.5644</v>
      </c>
    </row>
    <row r="7129" spans="1:8">
      <c r="A7129" s="119" t="s">
        <v>1703</v>
      </c>
      <c r="B7129" s="117" t="s">
        <v>1490</v>
      </c>
      <c r="C7129" s="140">
        <v>40298</v>
      </c>
      <c r="D7129" s="141">
        <v>19.940000000000001</v>
      </c>
      <c r="E7129" s="119">
        <v>1</v>
      </c>
      <c r="F7129" s="119" t="s">
        <v>1492</v>
      </c>
      <c r="G7129" s="114">
        <f>IF([Data da Aprovação]&lt;&gt;"ESTATUTÁRIO",YEAR([Data da Aprovação]),"")</f>
        <v>2010</v>
      </c>
      <c r="H7129" s="106">
        <f>Tabela9[[#This Row],[Valor do Provento R$]]/Tabela9[[#This Row],[Provento por 1 ou 1000 Ações]]</f>
        <v>19.940000000000001</v>
      </c>
    </row>
    <row r="7130" spans="1:8">
      <c r="A7130" s="118" t="s">
        <v>1703</v>
      </c>
      <c r="B7130" s="116" t="s">
        <v>1490</v>
      </c>
      <c r="C7130" s="138">
        <v>40298</v>
      </c>
      <c r="D7130" s="139">
        <v>6.43</v>
      </c>
      <c r="E7130" s="118">
        <v>1</v>
      </c>
      <c r="F7130" s="118" t="s">
        <v>1492</v>
      </c>
      <c r="G7130" s="113">
        <f>IF([Data da Aprovação]&lt;&gt;"ESTATUTÁRIO",YEAR([Data da Aprovação]),"")</f>
        <v>2010</v>
      </c>
      <c r="H7130" s="106">
        <f>Tabela9[[#This Row],[Valor do Provento R$]]/Tabela9[[#This Row],[Provento por 1 ou 1000 Ações]]</f>
        <v>6.43</v>
      </c>
    </row>
    <row r="7131" spans="1:8">
      <c r="A7131" s="119" t="s">
        <v>1703</v>
      </c>
      <c r="B7131" s="117" t="s">
        <v>1490</v>
      </c>
      <c r="C7131" s="140">
        <v>40506</v>
      </c>
      <c r="D7131" s="141">
        <v>7.0349000000000004</v>
      </c>
      <c r="E7131" s="119">
        <v>1</v>
      </c>
      <c r="F7131" s="119" t="s">
        <v>1492</v>
      </c>
      <c r="G7131" s="114">
        <f>IF([Data da Aprovação]&lt;&gt;"ESTATUTÁRIO",YEAR([Data da Aprovação]),"")</f>
        <v>2010</v>
      </c>
      <c r="H7131" s="106">
        <f>Tabela9[[#This Row],[Valor do Provento R$]]/Tabela9[[#This Row],[Provento por 1 ou 1000 Ações]]</f>
        <v>7.0349000000000004</v>
      </c>
    </row>
    <row r="7132" spans="1:8">
      <c r="A7132" s="118" t="s">
        <v>1703</v>
      </c>
      <c r="B7132" s="116" t="s">
        <v>1490</v>
      </c>
      <c r="C7132" s="138">
        <v>40530</v>
      </c>
      <c r="D7132" s="139">
        <v>41.191800000000001</v>
      </c>
      <c r="E7132" s="118">
        <v>1</v>
      </c>
      <c r="F7132" s="118" t="s">
        <v>1489</v>
      </c>
      <c r="G7132" s="113">
        <f>IF([Data da Aprovação]&lt;&gt;"ESTATUTÁRIO",YEAR([Data da Aprovação]),"")</f>
        <v>2010</v>
      </c>
      <c r="H7132" s="106">
        <f>Tabela9[[#This Row],[Valor do Provento R$]]/Tabela9[[#This Row],[Provento por 1 ou 1000 Ações]]</f>
        <v>41.191800000000001</v>
      </c>
    </row>
    <row r="7133" spans="1:8">
      <c r="A7133" s="119" t="s">
        <v>1703</v>
      </c>
      <c r="B7133" s="117" t="s">
        <v>1490</v>
      </c>
      <c r="C7133" s="140">
        <v>40906</v>
      </c>
      <c r="D7133" s="141">
        <v>71.204700000000003</v>
      </c>
      <c r="E7133" s="119">
        <v>1</v>
      </c>
      <c r="F7133" s="119" t="s">
        <v>1489</v>
      </c>
      <c r="G7133" s="114">
        <f>IF([Data da Aprovação]&lt;&gt;"ESTATUTÁRIO",YEAR([Data da Aprovação]),"")</f>
        <v>2011</v>
      </c>
      <c r="H7133" s="106">
        <f>Tabela9[[#This Row],[Valor do Provento R$]]/Tabela9[[#This Row],[Provento por 1 ou 1000 Ações]]</f>
        <v>71.204700000000003</v>
      </c>
    </row>
    <row r="7134" spans="1:8">
      <c r="A7134" s="118" t="s">
        <v>1703</v>
      </c>
      <c r="B7134" s="116" t="s">
        <v>1490</v>
      </c>
      <c r="C7134" s="138">
        <v>41225</v>
      </c>
      <c r="D7134" s="139">
        <v>26.5</v>
      </c>
      <c r="E7134" s="118">
        <v>1</v>
      </c>
      <c r="F7134" s="118" t="s">
        <v>1492</v>
      </c>
      <c r="G7134" s="113">
        <f>IF([Data da Aprovação]&lt;&gt;"ESTATUTÁRIO",YEAR([Data da Aprovação]),"")</f>
        <v>2012</v>
      </c>
      <c r="H7134" s="106">
        <f>Tabela9[[#This Row],[Valor do Provento R$]]/Tabela9[[#This Row],[Provento por 1 ou 1000 Ações]]</f>
        <v>26.5</v>
      </c>
    </row>
    <row r="7135" spans="1:8">
      <c r="A7135" s="119" t="s">
        <v>1703</v>
      </c>
      <c r="B7135" s="117" t="s">
        <v>1490</v>
      </c>
      <c r="C7135" s="140">
        <v>41225</v>
      </c>
      <c r="D7135" s="141">
        <v>24.616</v>
      </c>
      <c r="E7135" s="119">
        <v>1</v>
      </c>
      <c r="F7135" s="119" t="s">
        <v>1492</v>
      </c>
      <c r="G7135" s="114">
        <f>IF([Data da Aprovação]&lt;&gt;"ESTATUTÁRIO",YEAR([Data da Aprovação]),"")</f>
        <v>2012</v>
      </c>
      <c r="H7135" s="106">
        <f>Tabela9[[#This Row],[Valor do Provento R$]]/Tabela9[[#This Row],[Provento por 1 ou 1000 Ações]]</f>
        <v>24.616</v>
      </c>
    </row>
    <row r="7136" spans="1:8">
      <c r="A7136" s="118" t="s">
        <v>1703</v>
      </c>
      <c r="B7136" s="116" t="s">
        <v>1490</v>
      </c>
      <c r="C7136" s="138">
        <v>41271</v>
      </c>
      <c r="D7136" s="139">
        <v>60.517299999999999</v>
      </c>
      <c r="E7136" s="118">
        <v>1</v>
      </c>
      <c r="F7136" s="118" t="s">
        <v>1489</v>
      </c>
      <c r="G7136" s="113">
        <f>IF([Data da Aprovação]&lt;&gt;"ESTATUTÁRIO",YEAR([Data da Aprovação]),"")</f>
        <v>2012</v>
      </c>
      <c r="H7136" s="106">
        <f>Tabela9[[#This Row],[Valor do Provento R$]]/Tabela9[[#This Row],[Provento por 1 ou 1000 Ações]]</f>
        <v>60.517299999999999</v>
      </c>
    </row>
    <row r="7137" spans="1:8">
      <c r="A7137" s="119" t="s">
        <v>1703</v>
      </c>
      <c r="B7137" s="117" t="s">
        <v>1490</v>
      </c>
      <c r="C7137" s="140">
        <v>41638</v>
      </c>
      <c r="D7137" s="141">
        <v>60.524000000000001</v>
      </c>
      <c r="E7137" s="119">
        <v>1</v>
      </c>
      <c r="F7137" s="119" t="s">
        <v>1489</v>
      </c>
      <c r="G7137" s="114">
        <f>IF([Data da Aprovação]&lt;&gt;"ESTATUTÁRIO",YEAR([Data da Aprovação]),"")</f>
        <v>2013</v>
      </c>
      <c r="H7137" s="106">
        <f>Tabela9[[#This Row],[Valor do Provento R$]]/Tabela9[[#This Row],[Provento por 1 ou 1000 Ações]]</f>
        <v>60.524000000000001</v>
      </c>
    </row>
    <row r="7138" spans="1:8">
      <c r="A7138" s="118" t="s">
        <v>1704</v>
      </c>
      <c r="B7138" s="116" t="s">
        <v>1488</v>
      </c>
      <c r="C7138" s="138">
        <v>35142</v>
      </c>
      <c r="D7138" s="139">
        <v>1.3</v>
      </c>
      <c r="E7138" s="118">
        <v>1000</v>
      </c>
      <c r="F7138" s="118" t="s">
        <v>1492</v>
      </c>
      <c r="G7138" s="113">
        <f>IF([Data da Aprovação]&lt;&gt;"ESTATUTÁRIO",YEAR([Data da Aprovação]),"")</f>
        <v>1996</v>
      </c>
      <c r="H7138" s="106">
        <f>Tabela9[[#This Row],[Valor do Provento R$]]/Tabela9[[#This Row],[Provento por 1 ou 1000 Ações]]</f>
        <v>1.2999999999999999E-3</v>
      </c>
    </row>
    <row r="7139" spans="1:8">
      <c r="A7139" s="119" t="s">
        <v>1704</v>
      </c>
      <c r="B7139" s="117" t="s">
        <v>1488</v>
      </c>
      <c r="C7139" s="140">
        <v>35513</v>
      </c>
      <c r="D7139" s="141">
        <v>1.1499999999999999</v>
      </c>
      <c r="E7139" s="119">
        <v>1000</v>
      </c>
      <c r="F7139" s="119" t="s">
        <v>1492</v>
      </c>
      <c r="G7139" s="114">
        <f>IF([Data da Aprovação]&lt;&gt;"ESTATUTÁRIO",YEAR([Data da Aprovação]),"")</f>
        <v>1997</v>
      </c>
      <c r="H7139" s="106">
        <f>Tabela9[[#This Row],[Valor do Provento R$]]/Tabela9[[#This Row],[Provento por 1 ou 1000 Ações]]</f>
        <v>1.15E-3</v>
      </c>
    </row>
    <row r="7140" spans="1:8">
      <c r="A7140" s="118" t="s">
        <v>1704</v>
      </c>
      <c r="B7140" s="116" t="s">
        <v>1488</v>
      </c>
      <c r="C7140" s="138">
        <v>35787</v>
      </c>
      <c r="D7140" s="139">
        <v>1.3294117649999999</v>
      </c>
      <c r="E7140" s="118">
        <v>1000</v>
      </c>
      <c r="F7140" s="118" t="s">
        <v>1489</v>
      </c>
      <c r="G7140" s="113">
        <f>IF([Data da Aprovação]&lt;&gt;"ESTATUTÁRIO",YEAR([Data da Aprovação]),"")</f>
        <v>1997</v>
      </c>
      <c r="H7140" s="106">
        <f>Tabela9[[#This Row],[Valor do Provento R$]]/Tabela9[[#This Row],[Provento por 1 ou 1000 Ações]]</f>
        <v>1.3294117649999999E-3</v>
      </c>
    </row>
    <row r="7141" spans="1:8">
      <c r="A7141" s="119" t="s">
        <v>1704</v>
      </c>
      <c r="B7141" s="117" t="s">
        <v>1488</v>
      </c>
      <c r="C7141" s="140">
        <v>36745</v>
      </c>
      <c r="D7141" s="141">
        <v>0.66</v>
      </c>
      <c r="E7141" s="119">
        <v>1000</v>
      </c>
      <c r="F7141" s="119" t="s">
        <v>1489</v>
      </c>
      <c r="G7141" s="114">
        <f>IF([Data da Aprovação]&lt;&gt;"ESTATUTÁRIO",YEAR([Data da Aprovação]),"")</f>
        <v>2000</v>
      </c>
      <c r="H7141" s="106">
        <f>Tabela9[[#This Row],[Valor do Provento R$]]/Tabela9[[#This Row],[Provento por 1 ou 1000 Ações]]</f>
        <v>6.6E-4</v>
      </c>
    </row>
    <row r="7142" spans="1:8">
      <c r="A7142" s="118" t="s">
        <v>1704</v>
      </c>
      <c r="B7142" s="116" t="s">
        <v>1488</v>
      </c>
      <c r="C7142" s="138">
        <v>36886</v>
      </c>
      <c r="D7142" s="139">
        <v>0.77270000000000005</v>
      </c>
      <c r="E7142" s="118">
        <v>1000</v>
      </c>
      <c r="F7142" s="118" t="s">
        <v>1489</v>
      </c>
      <c r="G7142" s="113">
        <f>IF([Data da Aprovação]&lt;&gt;"ESTATUTÁRIO",YEAR([Data da Aprovação]),"")</f>
        <v>2000</v>
      </c>
      <c r="H7142" s="106">
        <f>Tabela9[[#This Row],[Valor do Provento R$]]/Tabela9[[#This Row],[Provento por 1 ou 1000 Ações]]</f>
        <v>7.7270000000000008E-4</v>
      </c>
    </row>
    <row r="7143" spans="1:8">
      <c r="A7143" s="119" t="s">
        <v>1704</v>
      </c>
      <c r="B7143" s="117" t="s">
        <v>1488</v>
      </c>
      <c r="C7143" s="140">
        <v>36984</v>
      </c>
      <c r="D7143" s="141">
        <v>0.42720000000000002</v>
      </c>
      <c r="E7143" s="119">
        <v>1000</v>
      </c>
      <c r="F7143" s="119" t="s">
        <v>1489</v>
      </c>
      <c r="G7143" s="114">
        <f>IF([Data da Aprovação]&lt;&gt;"ESTATUTÁRIO",YEAR([Data da Aprovação]),"")</f>
        <v>2001</v>
      </c>
      <c r="H7143" s="106">
        <f>Tabela9[[#This Row],[Valor do Provento R$]]/Tabela9[[#This Row],[Provento por 1 ou 1000 Ações]]</f>
        <v>4.2720000000000003E-4</v>
      </c>
    </row>
    <row r="7144" spans="1:8">
      <c r="A7144" s="118" t="s">
        <v>1704</v>
      </c>
      <c r="B7144" s="116" t="s">
        <v>1488</v>
      </c>
      <c r="C7144" s="138">
        <v>37243</v>
      </c>
      <c r="D7144" s="139">
        <v>0.90900000000000003</v>
      </c>
      <c r="E7144" s="118">
        <v>1000</v>
      </c>
      <c r="F7144" s="118" t="s">
        <v>1489</v>
      </c>
      <c r="G7144" s="113">
        <f>IF([Data da Aprovação]&lt;&gt;"ESTATUTÁRIO",YEAR([Data da Aprovação]),"")</f>
        <v>2001</v>
      </c>
      <c r="H7144" s="106">
        <f>Tabela9[[#This Row],[Valor do Provento R$]]/Tabela9[[#This Row],[Provento por 1 ou 1000 Ações]]</f>
        <v>9.0899999999999998E-4</v>
      </c>
    </row>
    <row r="7145" spans="1:8">
      <c r="A7145" s="119" t="s">
        <v>1704</v>
      </c>
      <c r="B7145" s="117" t="s">
        <v>1488</v>
      </c>
      <c r="C7145" s="140">
        <v>37336</v>
      </c>
      <c r="D7145" s="141">
        <v>1.2352000000000001</v>
      </c>
      <c r="E7145" s="119">
        <v>1000</v>
      </c>
      <c r="F7145" s="119" t="s">
        <v>1489</v>
      </c>
      <c r="G7145" s="114">
        <f>IF([Data da Aprovação]&lt;&gt;"ESTATUTÁRIO",YEAR([Data da Aprovação]),"")</f>
        <v>2002</v>
      </c>
      <c r="H7145" s="106">
        <f>Tabela9[[#This Row],[Valor do Provento R$]]/Tabela9[[#This Row],[Provento por 1 ou 1000 Ações]]</f>
        <v>1.2352000000000001E-3</v>
      </c>
    </row>
    <row r="7146" spans="1:8">
      <c r="A7146" s="118" t="s">
        <v>1704</v>
      </c>
      <c r="B7146" s="116" t="s">
        <v>1488</v>
      </c>
      <c r="C7146" s="138">
        <v>37579</v>
      </c>
      <c r="D7146" s="139">
        <v>1.4544999999999999</v>
      </c>
      <c r="E7146" s="118">
        <v>1000</v>
      </c>
      <c r="F7146" s="118" t="s">
        <v>1489</v>
      </c>
      <c r="G7146" s="113">
        <f>IF([Data da Aprovação]&lt;&gt;"ESTATUTÁRIO",YEAR([Data da Aprovação]),"")</f>
        <v>2002</v>
      </c>
      <c r="H7146" s="106">
        <f>Tabela9[[#This Row],[Valor do Provento R$]]/Tabela9[[#This Row],[Provento por 1 ou 1000 Ações]]</f>
        <v>1.4544999999999998E-3</v>
      </c>
    </row>
    <row r="7147" spans="1:8">
      <c r="A7147" s="119" t="s">
        <v>1704</v>
      </c>
      <c r="B7147" s="117" t="s">
        <v>1488</v>
      </c>
      <c r="C7147" s="140">
        <v>37579</v>
      </c>
      <c r="D7147" s="141">
        <v>1.4544999999999999</v>
      </c>
      <c r="E7147" s="119">
        <v>1000</v>
      </c>
      <c r="F7147" s="119" t="s">
        <v>1489</v>
      </c>
      <c r="G7147" s="114">
        <f>IF([Data da Aprovação]&lt;&gt;"ESTATUTÁRIO",YEAR([Data da Aprovação]),"")</f>
        <v>2002</v>
      </c>
      <c r="H7147" s="106">
        <f>Tabela9[[#This Row],[Valor do Provento R$]]/Tabela9[[#This Row],[Provento por 1 ou 1000 Ações]]</f>
        <v>1.4544999999999998E-3</v>
      </c>
    </row>
    <row r="7148" spans="1:8">
      <c r="A7148" s="118" t="s">
        <v>1704</v>
      </c>
      <c r="B7148" s="116" t="s">
        <v>1488</v>
      </c>
      <c r="C7148" s="138">
        <v>37748</v>
      </c>
      <c r="D7148" s="139">
        <v>1.7454000000000001</v>
      </c>
      <c r="E7148" s="118">
        <v>1000</v>
      </c>
      <c r="F7148" s="118" t="s">
        <v>1489</v>
      </c>
      <c r="G7148" s="113">
        <f>IF([Data da Aprovação]&lt;&gt;"ESTATUTÁRIO",YEAR([Data da Aprovação]),"")</f>
        <v>2003</v>
      </c>
      <c r="H7148" s="106">
        <f>Tabela9[[#This Row],[Valor do Provento R$]]/Tabela9[[#This Row],[Provento por 1 ou 1000 Ações]]</f>
        <v>1.7454E-3</v>
      </c>
    </row>
    <row r="7149" spans="1:8">
      <c r="A7149" s="119" t="s">
        <v>1704</v>
      </c>
      <c r="B7149" s="117" t="s">
        <v>1488</v>
      </c>
      <c r="C7149" s="140">
        <v>37748</v>
      </c>
      <c r="D7149" s="141">
        <v>1.7454000000000001</v>
      </c>
      <c r="E7149" s="119">
        <v>1000</v>
      </c>
      <c r="F7149" s="119" t="s">
        <v>1489</v>
      </c>
      <c r="G7149" s="114">
        <f>IF([Data da Aprovação]&lt;&gt;"ESTATUTÁRIO",YEAR([Data da Aprovação]),"")</f>
        <v>2003</v>
      </c>
      <c r="H7149" s="106">
        <f>Tabela9[[#This Row],[Valor do Provento R$]]/Tabela9[[#This Row],[Provento por 1 ou 1000 Ações]]</f>
        <v>1.7454E-3</v>
      </c>
    </row>
    <row r="7150" spans="1:8">
      <c r="A7150" s="118" t="s">
        <v>1704</v>
      </c>
      <c r="B7150" s="116" t="s">
        <v>1488</v>
      </c>
      <c r="C7150" s="138">
        <v>37929</v>
      </c>
      <c r="D7150" s="139">
        <v>1.2</v>
      </c>
      <c r="E7150" s="118">
        <v>1000</v>
      </c>
      <c r="F7150" s="118" t="s">
        <v>1489</v>
      </c>
      <c r="G7150" s="113">
        <f>IF([Data da Aprovação]&lt;&gt;"ESTATUTÁRIO",YEAR([Data da Aprovação]),"")</f>
        <v>2003</v>
      </c>
      <c r="H7150" s="106">
        <f>Tabela9[[#This Row],[Valor do Provento R$]]/Tabela9[[#This Row],[Provento por 1 ou 1000 Ações]]</f>
        <v>1.1999999999999999E-3</v>
      </c>
    </row>
    <row r="7151" spans="1:8">
      <c r="A7151" s="119" t="s">
        <v>1704</v>
      </c>
      <c r="B7151" s="117" t="s">
        <v>1488</v>
      </c>
      <c r="C7151" s="140">
        <v>38188</v>
      </c>
      <c r="D7151" s="141">
        <v>3.4544999999999999</v>
      </c>
      <c r="E7151" s="119">
        <v>1000</v>
      </c>
      <c r="F7151" s="119" t="s">
        <v>1489</v>
      </c>
      <c r="G7151" s="114">
        <f>IF([Data da Aprovação]&lt;&gt;"ESTATUTÁRIO",YEAR([Data da Aprovação]),"")</f>
        <v>2004</v>
      </c>
      <c r="H7151" s="106">
        <f>Tabela9[[#This Row],[Valor do Provento R$]]/Tabela9[[#This Row],[Provento por 1 ou 1000 Ações]]</f>
        <v>3.4545000000000001E-3</v>
      </c>
    </row>
    <row r="7152" spans="1:8">
      <c r="A7152" s="118" t="s">
        <v>1704</v>
      </c>
      <c r="B7152" s="116" t="s">
        <v>1488</v>
      </c>
      <c r="C7152" s="138">
        <v>38286</v>
      </c>
      <c r="D7152" s="139">
        <v>3.0909</v>
      </c>
      <c r="E7152" s="118">
        <v>1000</v>
      </c>
      <c r="F7152" s="118" t="s">
        <v>1489</v>
      </c>
      <c r="G7152" s="113">
        <f>IF([Data da Aprovação]&lt;&gt;"ESTATUTÁRIO",YEAR([Data da Aprovação]),"")</f>
        <v>2004</v>
      </c>
      <c r="H7152" s="106">
        <f>Tabela9[[#This Row],[Valor do Provento R$]]/Tabela9[[#This Row],[Provento por 1 ou 1000 Ações]]</f>
        <v>3.0909000000000002E-3</v>
      </c>
    </row>
    <row r="7153" spans="1:8">
      <c r="A7153" s="119" t="s">
        <v>1704</v>
      </c>
      <c r="B7153" s="117" t="s">
        <v>1488</v>
      </c>
      <c r="C7153" s="140">
        <v>38489</v>
      </c>
      <c r="D7153" s="141">
        <v>1.6</v>
      </c>
      <c r="E7153" s="119">
        <v>1</v>
      </c>
      <c r="F7153" s="119" t="s">
        <v>1489</v>
      </c>
      <c r="G7153" s="114">
        <f>IF([Data da Aprovação]&lt;&gt;"ESTATUTÁRIO",YEAR([Data da Aprovação]),"")</f>
        <v>2005</v>
      </c>
      <c r="H7153" s="106">
        <f>Tabela9[[#This Row],[Valor do Provento R$]]/Tabela9[[#This Row],[Provento por 1 ou 1000 Ações]]</f>
        <v>1.6</v>
      </c>
    </row>
    <row r="7154" spans="1:8">
      <c r="A7154" s="118" t="s">
        <v>1704</v>
      </c>
      <c r="B7154" s="116" t="s">
        <v>1488</v>
      </c>
      <c r="C7154" s="138">
        <v>38650</v>
      </c>
      <c r="D7154" s="139">
        <v>2.38</v>
      </c>
      <c r="E7154" s="118">
        <v>1</v>
      </c>
      <c r="F7154" s="118" t="s">
        <v>1489</v>
      </c>
      <c r="G7154" s="113">
        <f>IF([Data da Aprovação]&lt;&gt;"ESTATUTÁRIO",YEAR([Data da Aprovação]),"")</f>
        <v>2005</v>
      </c>
      <c r="H7154" s="106">
        <f>Tabela9[[#This Row],[Valor do Provento R$]]/Tabela9[[#This Row],[Provento por 1 ou 1000 Ações]]</f>
        <v>2.38</v>
      </c>
    </row>
    <row r="7155" spans="1:8">
      <c r="A7155" s="119" t="s">
        <v>1704</v>
      </c>
      <c r="B7155" s="117" t="s">
        <v>1488</v>
      </c>
      <c r="C7155" s="140">
        <v>38847</v>
      </c>
      <c r="D7155" s="141">
        <v>1.9363999999999999</v>
      </c>
      <c r="E7155" s="119">
        <v>1</v>
      </c>
      <c r="F7155" s="119" t="s">
        <v>1489</v>
      </c>
      <c r="G7155" s="114">
        <f>IF([Data da Aprovação]&lt;&gt;"ESTATUTÁRIO",YEAR([Data da Aprovação]),"")</f>
        <v>2006</v>
      </c>
      <c r="H7155" s="106">
        <f>Tabela9[[#This Row],[Valor do Provento R$]]/Tabela9[[#This Row],[Provento por 1 ou 1000 Ações]]</f>
        <v>1.9363999999999999</v>
      </c>
    </row>
    <row r="7156" spans="1:8">
      <c r="A7156" s="118" t="s">
        <v>1704</v>
      </c>
      <c r="B7156" s="116" t="s">
        <v>1488</v>
      </c>
      <c r="C7156" s="138">
        <v>39022</v>
      </c>
      <c r="D7156" s="139">
        <v>1.8727</v>
      </c>
      <c r="E7156" s="118">
        <v>1</v>
      </c>
      <c r="F7156" s="118" t="s">
        <v>1489</v>
      </c>
      <c r="G7156" s="113">
        <f>IF([Data da Aprovação]&lt;&gt;"ESTATUTÁRIO",YEAR([Data da Aprovação]),"")</f>
        <v>2006</v>
      </c>
      <c r="H7156" s="106">
        <f>Tabela9[[#This Row],[Valor do Provento R$]]/Tabela9[[#This Row],[Provento por 1 ou 1000 Ações]]</f>
        <v>1.8727</v>
      </c>
    </row>
    <row r="7157" spans="1:8">
      <c r="A7157" s="119" t="s">
        <v>1704</v>
      </c>
      <c r="B7157" s="117" t="s">
        <v>1488</v>
      </c>
      <c r="C7157" s="140">
        <v>39064</v>
      </c>
      <c r="D7157" s="141">
        <v>7.141</v>
      </c>
      <c r="E7157" s="119">
        <v>1</v>
      </c>
      <c r="F7157" s="119" t="s">
        <v>1492</v>
      </c>
      <c r="G7157" s="114">
        <f>IF([Data da Aprovação]&lt;&gt;"ESTATUTÁRIO",YEAR([Data da Aprovação]),"")</f>
        <v>2006</v>
      </c>
      <c r="H7157" s="106">
        <f>Tabela9[[#This Row],[Valor do Provento R$]]/Tabela9[[#This Row],[Provento por 1 ou 1000 Ações]]</f>
        <v>7.141</v>
      </c>
    </row>
    <row r="7158" spans="1:8">
      <c r="A7158" s="118" t="s">
        <v>1704</v>
      </c>
      <c r="B7158" s="116" t="s">
        <v>1488</v>
      </c>
      <c r="C7158" s="138">
        <v>39120</v>
      </c>
      <c r="D7158" s="139">
        <v>4.5453999999999999</v>
      </c>
      <c r="E7158" s="118">
        <v>1</v>
      </c>
      <c r="F7158" s="118" t="s">
        <v>1492</v>
      </c>
      <c r="G7158" s="113">
        <f>IF([Data da Aprovação]&lt;&gt;"ESTATUTÁRIO",YEAR([Data da Aprovação]),"")</f>
        <v>2007</v>
      </c>
      <c r="H7158" s="106">
        <f>Tabela9[[#This Row],[Valor do Provento R$]]/Tabela9[[#This Row],[Provento por 1 ou 1000 Ações]]</f>
        <v>4.5453999999999999</v>
      </c>
    </row>
    <row r="7159" spans="1:8">
      <c r="A7159" s="119" t="s">
        <v>1704</v>
      </c>
      <c r="B7159" s="117" t="s">
        <v>1488</v>
      </c>
      <c r="C7159" s="140">
        <v>39233</v>
      </c>
      <c r="D7159" s="141">
        <v>0.16500000000000001</v>
      </c>
      <c r="E7159" s="119">
        <v>1</v>
      </c>
      <c r="F7159" s="119" t="s">
        <v>1489</v>
      </c>
      <c r="G7159" s="114">
        <f>IF([Data da Aprovação]&lt;&gt;"ESTATUTÁRIO",YEAR([Data da Aprovação]),"")</f>
        <v>2007</v>
      </c>
      <c r="H7159" s="106">
        <f>Tabela9[[#This Row],[Valor do Provento R$]]/Tabela9[[#This Row],[Provento por 1 ou 1000 Ações]]</f>
        <v>0.16500000000000001</v>
      </c>
    </row>
    <row r="7160" spans="1:8">
      <c r="A7160" s="118" t="s">
        <v>1704</v>
      </c>
      <c r="B7160" s="116" t="s">
        <v>1488</v>
      </c>
      <c r="C7160" s="138">
        <v>39330</v>
      </c>
      <c r="D7160" s="139">
        <v>0.18</v>
      </c>
      <c r="E7160" s="118">
        <v>1</v>
      </c>
      <c r="F7160" s="118" t="s">
        <v>1489</v>
      </c>
      <c r="G7160" s="113">
        <f>IF([Data da Aprovação]&lt;&gt;"ESTATUTÁRIO",YEAR([Data da Aprovação]),"")</f>
        <v>2007</v>
      </c>
      <c r="H7160" s="106">
        <f>Tabela9[[#This Row],[Valor do Provento R$]]/Tabela9[[#This Row],[Provento por 1 ou 1000 Ações]]</f>
        <v>0.18</v>
      </c>
    </row>
    <row r="7161" spans="1:8">
      <c r="A7161" s="119" t="s">
        <v>1704</v>
      </c>
      <c r="B7161" s="117" t="s">
        <v>1488</v>
      </c>
      <c r="C7161" s="140">
        <v>39385</v>
      </c>
      <c r="D7161" s="141">
        <v>0.2</v>
      </c>
      <c r="E7161" s="119">
        <v>1</v>
      </c>
      <c r="F7161" s="119" t="s">
        <v>1489</v>
      </c>
      <c r="G7161" s="114">
        <f>IF([Data da Aprovação]&lt;&gt;"ESTATUTÁRIO",YEAR([Data da Aprovação]),"")</f>
        <v>2007</v>
      </c>
      <c r="H7161" s="106">
        <f>Tabela9[[#This Row],[Valor do Provento R$]]/Tabela9[[#This Row],[Provento por 1 ou 1000 Ações]]</f>
        <v>0.2</v>
      </c>
    </row>
    <row r="7162" spans="1:8">
      <c r="A7162" s="118" t="s">
        <v>1704</v>
      </c>
      <c r="B7162" s="116" t="s">
        <v>1488</v>
      </c>
      <c r="C7162" s="138">
        <v>39525</v>
      </c>
      <c r="D7162" s="139">
        <v>0.12</v>
      </c>
      <c r="E7162" s="118">
        <v>1</v>
      </c>
      <c r="F7162" s="118" t="s">
        <v>1489</v>
      </c>
      <c r="G7162" s="113">
        <f>IF([Data da Aprovação]&lt;&gt;"ESTATUTÁRIO",YEAR([Data da Aprovação]),"")</f>
        <v>2008</v>
      </c>
      <c r="H7162" s="106">
        <f>Tabela9[[#This Row],[Valor do Provento R$]]/Tabela9[[#This Row],[Provento por 1 ou 1000 Ações]]</f>
        <v>0.12</v>
      </c>
    </row>
    <row r="7163" spans="1:8">
      <c r="A7163" s="119" t="s">
        <v>1704</v>
      </c>
      <c r="B7163" s="117" t="s">
        <v>1488</v>
      </c>
      <c r="C7163" s="140">
        <v>39609</v>
      </c>
      <c r="D7163" s="141">
        <v>0.1268</v>
      </c>
      <c r="E7163" s="119">
        <v>1</v>
      </c>
      <c r="F7163" s="119" t="s">
        <v>1489</v>
      </c>
      <c r="G7163" s="114">
        <f>IF([Data da Aprovação]&lt;&gt;"ESTATUTÁRIO",YEAR([Data da Aprovação]),"")</f>
        <v>2008</v>
      </c>
      <c r="H7163" s="106">
        <f>Tabela9[[#This Row],[Valor do Provento R$]]/Tabela9[[#This Row],[Provento por 1 ou 1000 Ações]]</f>
        <v>0.1268</v>
      </c>
    </row>
    <row r="7164" spans="1:8">
      <c r="A7164" s="118" t="s">
        <v>1704</v>
      </c>
      <c r="B7164" s="116" t="s">
        <v>1488</v>
      </c>
      <c r="C7164" s="138">
        <v>39693</v>
      </c>
      <c r="D7164" s="139">
        <v>0.1313</v>
      </c>
      <c r="E7164" s="118">
        <v>1</v>
      </c>
      <c r="F7164" s="118" t="s">
        <v>1489</v>
      </c>
      <c r="G7164" s="113">
        <f>IF([Data da Aprovação]&lt;&gt;"ESTATUTÁRIO",YEAR([Data da Aprovação]),"")</f>
        <v>2008</v>
      </c>
      <c r="H7164" s="106">
        <f>Tabela9[[#This Row],[Valor do Provento R$]]/Tabela9[[#This Row],[Provento por 1 ou 1000 Ações]]</f>
        <v>0.1313</v>
      </c>
    </row>
    <row r="7165" spans="1:8">
      <c r="A7165" s="119" t="s">
        <v>1704</v>
      </c>
      <c r="B7165" s="117" t="s">
        <v>1488</v>
      </c>
      <c r="C7165" s="140">
        <v>39791</v>
      </c>
      <c r="D7165" s="141">
        <v>0.13930000000000001</v>
      </c>
      <c r="E7165" s="119">
        <v>1</v>
      </c>
      <c r="F7165" s="119" t="s">
        <v>1489</v>
      </c>
      <c r="G7165" s="114">
        <f>IF([Data da Aprovação]&lt;&gt;"ESTATUTÁRIO",YEAR([Data da Aprovação]),"")</f>
        <v>2008</v>
      </c>
      <c r="H7165" s="106">
        <f>Tabela9[[#This Row],[Valor do Provento R$]]/Tabela9[[#This Row],[Provento por 1 ou 1000 Ações]]</f>
        <v>0.13930000000000001</v>
      </c>
    </row>
    <row r="7166" spans="1:8">
      <c r="A7166" s="118" t="s">
        <v>1704</v>
      </c>
      <c r="B7166" s="116" t="s">
        <v>1488</v>
      </c>
      <c r="C7166" s="138">
        <v>40155</v>
      </c>
      <c r="D7166" s="139">
        <v>0.13</v>
      </c>
      <c r="E7166" s="118">
        <v>1</v>
      </c>
      <c r="F7166" s="118" t="s">
        <v>1489</v>
      </c>
      <c r="G7166" s="113">
        <f>IF([Data da Aprovação]&lt;&gt;"ESTATUTÁRIO",YEAR([Data da Aprovação]),"")</f>
        <v>2009</v>
      </c>
      <c r="H7166" s="106">
        <f>Tabela9[[#This Row],[Valor do Provento R$]]/Tabela9[[#This Row],[Provento por 1 ou 1000 Ações]]</f>
        <v>0.13</v>
      </c>
    </row>
    <row r="7167" spans="1:8">
      <c r="A7167" s="119" t="s">
        <v>1704</v>
      </c>
      <c r="B7167" s="117" t="s">
        <v>1488</v>
      </c>
      <c r="C7167" s="140">
        <v>40253</v>
      </c>
      <c r="D7167" s="141">
        <v>0.12</v>
      </c>
      <c r="E7167" s="119">
        <v>1</v>
      </c>
      <c r="F7167" s="119" t="s">
        <v>1489</v>
      </c>
      <c r="G7167" s="114">
        <f>IF([Data da Aprovação]&lt;&gt;"ESTATUTÁRIO",YEAR([Data da Aprovação]),"")</f>
        <v>2010</v>
      </c>
      <c r="H7167" s="106">
        <f>Tabela9[[#This Row],[Valor do Provento R$]]/Tabela9[[#This Row],[Provento por 1 ou 1000 Ações]]</f>
        <v>0.12</v>
      </c>
    </row>
    <row r="7168" spans="1:8">
      <c r="A7168" s="118" t="s">
        <v>1704</v>
      </c>
      <c r="B7168" s="116" t="s">
        <v>1488</v>
      </c>
      <c r="C7168" s="138">
        <v>40337</v>
      </c>
      <c r="D7168" s="139">
        <v>0.12</v>
      </c>
      <c r="E7168" s="118">
        <v>1</v>
      </c>
      <c r="F7168" s="118" t="s">
        <v>1489</v>
      </c>
      <c r="G7168" s="113">
        <f>IF([Data da Aprovação]&lt;&gt;"ESTATUTÁRIO",YEAR([Data da Aprovação]),"")</f>
        <v>2010</v>
      </c>
      <c r="H7168" s="106">
        <f>Tabela9[[#This Row],[Valor do Provento R$]]/Tabela9[[#This Row],[Provento por 1 ou 1000 Ações]]</f>
        <v>0.12</v>
      </c>
    </row>
    <row r="7169" spans="1:8">
      <c r="A7169" s="119" t="s">
        <v>1704</v>
      </c>
      <c r="B7169" s="117" t="s">
        <v>1488</v>
      </c>
      <c r="C7169" s="140">
        <v>40435</v>
      </c>
      <c r="D7169" s="141">
        <v>0.12</v>
      </c>
      <c r="E7169" s="119">
        <v>1</v>
      </c>
      <c r="F7169" s="119" t="s">
        <v>1489</v>
      </c>
      <c r="G7169" s="114">
        <f>IF([Data da Aprovação]&lt;&gt;"ESTATUTÁRIO",YEAR([Data da Aprovação]),"")</f>
        <v>2010</v>
      </c>
      <c r="H7169" s="106">
        <f>Tabela9[[#This Row],[Valor do Provento R$]]/Tabela9[[#This Row],[Provento por 1 ou 1000 Ações]]</f>
        <v>0.12</v>
      </c>
    </row>
    <row r="7170" spans="1:8">
      <c r="A7170" s="118" t="s">
        <v>1704</v>
      </c>
      <c r="B7170" s="116" t="s">
        <v>1488</v>
      </c>
      <c r="C7170" s="138">
        <v>40519</v>
      </c>
      <c r="D7170" s="139">
        <v>0.14000000000000001</v>
      </c>
      <c r="E7170" s="118">
        <v>1</v>
      </c>
      <c r="F7170" s="118" t="s">
        <v>1489</v>
      </c>
      <c r="G7170" s="113">
        <f>IF([Data da Aprovação]&lt;&gt;"ESTATUTÁRIO",YEAR([Data da Aprovação]),"")</f>
        <v>2010</v>
      </c>
      <c r="H7170" s="106">
        <f>Tabela9[[#This Row],[Valor do Provento R$]]/Tabela9[[#This Row],[Provento por 1 ou 1000 Ações]]</f>
        <v>0.14000000000000001</v>
      </c>
    </row>
    <row r="7171" spans="1:8">
      <c r="A7171" s="119" t="s">
        <v>1704</v>
      </c>
      <c r="B7171" s="117" t="s">
        <v>1488</v>
      </c>
      <c r="C7171" s="140">
        <v>40617</v>
      </c>
      <c r="D7171" s="141">
        <v>0.12</v>
      </c>
      <c r="E7171" s="119">
        <v>1</v>
      </c>
      <c r="F7171" s="119" t="s">
        <v>1489</v>
      </c>
      <c r="G7171" s="114">
        <f>IF([Data da Aprovação]&lt;&gt;"ESTATUTÁRIO",YEAR([Data da Aprovação]),"")</f>
        <v>2011</v>
      </c>
      <c r="H7171" s="106">
        <f>Tabela9[[#This Row],[Valor do Provento R$]]/Tabela9[[#This Row],[Provento por 1 ou 1000 Ações]]</f>
        <v>0.12</v>
      </c>
    </row>
    <row r="7172" spans="1:8">
      <c r="A7172" s="118" t="s">
        <v>1704</v>
      </c>
      <c r="B7172" s="116" t="s">
        <v>1488</v>
      </c>
      <c r="C7172" s="138">
        <v>40701</v>
      </c>
      <c r="D7172" s="139">
        <v>0.11</v>
      </c>
      <c r="E7172" s="118">
        <v>1</v>
      </c>
      <c r="F7172" s="118" t="s">
        <v>1489</v>
      </c>
      <c r="G7172" s="113">
        <f>IF([Data da Aprovação]&lt;&gt;"ESTATUTÁRIO",YEAR([Data da Aprovação]),"")</f>
        <v>2011</v>
      </c>
      <c r="H7172" s="106">
        <f>Tabela9[[#This Row],[Valor do Provento R$]]/Tabela9[[#This Row],[Provento por 1 ou 1000 Ações]]</f>
        <v>0.11</v>
      </c>
    </row>
    <row r="7173" spans="1:8">
      <c r="A7173" s="119" t="s">
        <v>1704</v>
      </c>
      <c r="B7173" s="117" t="s">
        <v>1488</v>
      </c>
      <c r="C7173" s="140">
        <v>40799</v>
      </c>
      <c r="D7173" s="141">
        <v>0.1</v>
      </c>
      <c r="E7173" s="119">
        <v>1</v>
      </c>
      <c r="F7173" s="119" t="s">
        <v>1489</v>
      </c>
      <c r="G7173" s="114">
        <f>IF([Data da Aprovação]&lt;&gt;"ESTATUTÁRIO",YEAR([Data da Aprovação]),"")</f>
        <v>2011</v>
      </c>
      <c r="H7173" s="106">
        <f>Tabela9[[#This Row],[Valor do Provento R$]]/Tabela9[[#This Row],[Provento por 1 ou 1000 Ações]]</f>
        <v>0.1</v>
      </c>
    </row>
    <row r="7174" spans="1:8">
      <c r="A7174" s="118" t="s">
        <v>1704</v>
      </c>
      <c r="B7174" s="116" t="s">
        <v>1488</v>
      </c>
      <c r="C7174" s="138">
        <v>41681</v>
      </c>
      <c r="D7174" s="139">
        <v>4.5199999999999997E-3</v>
      </c>
      <c r="E7174" s="118">
        <v>1</v>
      </c>
      <c r="F7174" s="118" t="s">
        <v>1489</v>
      </c>
      <c r="G7174" s="113">
        <f>IF([Data da Aprovação]&lt;&gt;"ESTATUTÁRIO",YEAR([Data da Aprovação]),"")</f>
        <v>2014</v>
      </c>
      <c r="H7174" s="106">
        <f>Tabela9[[#This Row],[Valor do Provento R$]]/Tabela9[[#This Row],[Provento por 1 ou 1000 Ações]]</f>
        <v>4.5199999999999997E-3</v>
      </c>
    </row>
    <row r="7175" spans="1:8">
      <c r="A7175" s="119" t="s">
        <v>1704</v>
      </c>
      <c r="B7175" s="117" t="s">
        <v>1490</v>
      </c>
      <c r="C7175" s="140">
        <v>35142</v>
      </c>
      <c r="D7175" s="141">
        <v>1.3</v>
      </c>
      <c r="E7175" s="119">
        <v>1000</v>
      </c>
      <c r="F7175" s="119" t="s">
        <v>1492</v>
      </c>
      <c r="G7175" s="114">
        <f>IF([Data da Aprovação]&lt;&gt;"ESTATUTÁRIO",YEAR([Data da Aprovação]),"")</f>
        <v>1996</v>
      </c>
      <c r="H7175" s="106">
        <f>Tabela9[[#This Row],[Valor do Provento R$]]/Tabela9[[#This Row],[Provento por 1 ou 1000 Ações]]</f>
        <v>1.2999999999999999E-3</v>
      </c>
    </row>
    <row r="7176" spans="1:8">
      <c r="A7176" s="118" t="s">
        <v>1704</v>
      </c>
      <c r="B7176" s="116" t="s">
        <v>1490</v>
      </c>
      <c r="C7176" s="138">
        <v>35513</v>
      </c>
      <c r="D7176" s="139">
        <v>1.1499999999999999</v>
      </c>
      <c r="E7176" s="118">
        <v>1000</v>
      </c>
      <c r="F7176" s="118" t="s">
        <v>1492</v>
      </c>
      <c r="G7176" s="113">
        <f>IF([Data da Aprovação]&lt;&gt;"ESTATUTÁRIO",YEAR([Data da Aprovação]),"")</f>
        <v>1997</v>
      </c>
      <c r="H7176" s="106">
        <f>Tabela9[[#This Row],[Valor do Provento R$]]/Tabela9[[#This Row],[Provento por 1 ou 1000 Ações]]</f>
        <v>1.15E-3</v>
      </c>
    </row>
    <row r="7177" spans="1:8">
      <c r="A7177" s="119" t="s">
        <v>1704</v>
      </c>
      <c r="B7177" s="117" t="s">
        <v>1490</v>
      </c>
      <c r="C7177" s="140">
        <v>35787</v>
      </c>
      <c r="D7177" s="141">
        <v>1.4623529420000001</v>
      </c>
      <c r="E7177" s="119">
        <v>1000</v>
      </c>
      <c r="F7177" s="119" t="s">
        <v>1489</v>
      </c>
      <c r="G7177" s="114">
        <f>IF([Data da Aprovação]&lt;&gt;"ESTATUTÁRIO",YEAR([Data da Aprovação]),"")</f>
        <v>1997</v>
      </c>
      <c r="H7177" s="106">
        <f>Tabela9[[#This Row],[Valor do Provento R$]]/Tabela9[[#This Row],[Provento por 1 ou 1000 Ações]]</f>
        <v>1.462352942E-3</v>
      </c>
    </row>
    <row r="7178" spans="1:8">
      <c r="A7178" s="118" t="s">
        <v>1704</v>
      </c>
      <c r="B7178" s="116" t="s">
        <v>1490</v>
      </c>
      <c r="C7178" s="138">
        <v>36745</v>
      </c>
      <c r="D7178" s="139">
        <v>0.72599999999999998</v>
      </c>
      <c r="E7178" s="118">
        <v>1000</v>
      </c>
      <c r="F7178" s="118" t="s">
        <v>1489</v>
      </c>
      <c r="G7178" s="113">
        <f>IF([Data da Aprovação]&lt;&gt;"ESTATUTÁRIO",YEAR([Data da Aprovação]),"")</f>
        <v>2000</v>
      </c>
      <c r="H7178" s="106">
        <f>Tabela9[[#This Row],[Valor do Provento R$]]/Tabela9[[#This Row],[Provento por 1 ou 1000 Ações]]</f>
        <v>7.2599999999999997E-4</v>
      </c>
    </row>
    <row r="7179" spans="1:8">
      <c r="A7179" s="119" t="s">
        <v>1704</v>
      </c>
      <c r="B7179" s="117" t="s">
        <v>1490</v>
      </c>
      <c r="C7179" s="140">
        <v>36886</v>
      </c>
      <c r="D7179" s="141">
        <v>0.85</v>
      </c>
      <c r="E7179" s="119">
        <v>1000</v>
      </c>
      <c r="F7179" s="119" t="s">
        <v>1489</v>
      </c>
      <c r="G7179" s="114">
        <f>IF([Data da Aprovação]&lt;&gt;"ESTATUTÁRIO",YEAR([Data da Aprovação]),"")</f>
        <v>2000</v>
      </c>
      <c r="H7179" s="106">
        <f>Tabela9[[#This Row],[Valor do Provento R$]]/Tabela9[[#This Row],[Provento por 1 ou 1000 Ações]]</f>
        <v>8.4999999999999995E-4</v>
      </c>
    </row>
    <row r="7180" spans="1:8">
      <c r="A7180" s="118" t="s">
        <v>1704</v>
      </c>
      <c r="B7180" s="116" t="s">
        <v>1490</v>
      </c>
      <c r="C7180" s="138">
        <v>36984</v>
      </c>
      <c r="D7180" s="139">
        <v>0.47</v>
      </c>
      <c r="E7180" s="118">
        <v>1000</v>
      </c>
      <c r="F7180" s="118" t="s">
        <v>1489</v>
      </c>
      <c r="G7180" s="113">
        <f>IF([Data da Aprovação]&lt;&gt;"ESTATUTÁRIO",YEAR([Data da Aprovação]),"")</f>
        <v>2001</v>
      </c>
      <c r="H7180" s="106">
        <f>Tabela9[[#This Row],[Valor do Provento R$]]/Tabela9[[#This Row],[Provento por 1 ou 1000 Ações]]</f>
        <v>4.6999999999999999E-4</v>
      </c>
    </row>
    <row r="7181" spans="1:8">
      <c r="A7181" s="119" t="s">
        <v>1704</v>
      </c>
      <c r="B7181" s="117" t="s">
        <v>1490</v>
      </c>
      <c r="C7181" s="140">
        <v>37243</v>
      </c>
      <c r="D7181" s="141">
        <v>1</v>
      </c>
      <c r="E7181" s="119">
        <v>1000</v>
      </c>
      <c r="F7181" s="119" t="s">
        <v>1489</v>
      </c>
      <c r="G7181" s="114">
        <f>IF([Data da Aprovação]&lt;&gt;"ESTATUTÁRIO",YEAR([Data da Aprovação]),"")</f>
        <v>2001</v>
      </c>
      <c r="H7181" s="106">
        <f>Tabela9[[#This Row],[Valor do Provento R$]]/Tabela9[[#This Row],[Provento por 1 ou 1000 Ações]]</f>
        <v>1E-3</v>
      </c>
    </row>
    <row r="7182" spans="1:8">
      <c r="A7182" s="118" t="s">
        <v>1704</v>
      </c>
      <c r="B7182" s="116" t="s">
        <v>1490</v>
      </c>
      <c r="C7182" s="138">
        <v>37336</v>
      </c>
      <c r="D7182" s="139">
        <v>1.3587199999999999</v>
      </c>
      <c r="E7182" s="118">
        <v>1000</v>
      </c>
      <c r="F7182" s="118" t="s">
        <v>1489</v>
      </c>
      <c r="G7182" s="113">
        <f>IF([Data da Aprovação]&lt;&gt;"ESTATUTÁRIO",YEAR([Data da Aprovação]),"")</f>
        <v>2002</v>
      </c>
      <c r="H7182" s="106">
        <f>Tabela9[[#This Row],[Valor do Provento R$]]/Tabela9[[#This Row],[Provento por 1 ou 1000 Ações]]</f>
        <v>1.3587199999999999E-3</v>
      </c>
    </row>
    <row r="7183" spans="1:8">
      <c r="A7183" s="119" t="s">
        <v>1704</v>
      </c>
      <c r="B7183" s="117" t="s">
        <v>1490</v>
      </c>
      <c r="C7183" s="140">
        <v>37579</v>
      </c>
      <c r="D7183" s="141">
        <v>1.6</v>
      </c>
      <c r="E7183" s="119">
        <v>1000</v>
      </c>
      <c r="F7183" s="119" t="s">
        <v>1489</v>
      </c>
      <c r="G7183" s="114">
        <f>IF([Data da Aprovação]&lt;&gt;"ESTATUTÁRIO",YEAR([Data da Aprovação]),"")</f>
        <v>2002</v>
      </c>
      <c r="H7183" s="106">
        <f>Tabela9[[#This Row],[Valor do Provento R$]]/Tabela9[[#This Row],[Provento por 1 ou 1000 Ações]]</f>
        <v>1.6000000000000001E-3</v>
      </c>
    </row>
    <row r="7184" spans="1:8">
      <c r="A7184" s="118" t="s">
        <v>1704</v>
      </c>
      <c r="B7184" s="116" t="s">
        <v>1490</v>
      </c>
      <c r="C7184" s="138">
        <v>37579</v>
      </c>
      <c r="D7184" s="139">
        <v>1.6</v>
      </c>
      <c r="E7184" s="118">
        <v>1000</v>
      </c>
      <c r="F7184" s="118" t="s">
        <v>1489</v>
      </c>
      <c r="G7184" s="113">
        <f>IF([Data da Aprovação]&lt;&gt;"ESTATUTÁRIO",YEAR([Data da Aprovação]),"")</f>
        <v>2002</v>
      </c>
      <c r="H7184" s="106">
        <f>Tabela9[[#This Row],[Valor do Provento R$]]/Tabela9[[#This Row],[Provento por 1 ou 1000 Ações]]</f>
        <v>1.6000000000000001E-3</v>
      </c>
    </row>
    <row r="7185" spans="1:8">
      <c r="A7185" s="119" t="s">
        <v>1704</v>
      </c>
      <c r="B7185" s="117" t="s">
        <v>1490</v>
      </c>
      <c r="C7185" s="140">
        <v>37748</v>
      </c>
      <c r="D7185" s="141">
        <v>1.92</v>
      </c>
      <c r="E7185" s="119">
        <v>1000</v>
      </c>
      <c r="F7185" s="119" t="s">
        <v>1489</v>
      </c>
      <c r="G7185" s="114">
        <f>IF([Data da Aprovação]&lt;&gt;"ESTATUTÁRIO",YEAR([Data da Aprovação]),"")</f>
        <v>2003</v>
      </c>
      <c r="H7185" s="106">
        <f>Tabela9[[#This Row],[Valor do Provento R$]]/Tabela9[[#This Row],[Provento por 1 ou 1000 Ações]]</f>
        <v>1.9199999999999998E-3</v>
      </c>
    </row>
    <row r="7186" spans="1:8">
      <c r="A7186" s="118" t="s">
        <v>1704</v>
      </c>
      <c r="B7186" s="116" t="s">
        <v>1490</v>
      </c>
      <c r="C7186" s="138">
        <v>37748</v>
      </c>
      <c r="D7186" s="139">
        <v>1.92</v>
      </c>
      <c r="E7186" s="118">
        <v>1000</v>
      </c>
      <c r="F7186" s="118" t="s">
        <v>1489</v>
      </c>
      <c r="G7186" s="113">
        <f>IF([Data da Aprovação]&lt;&gt;"ESTATUTÁRIO",YEAR([Data da Aprovação]),"")</f>
        <v>2003</v>
      </c>
      <c r="H7186" s="106">
        <f>Tabela9[[#This Row],[Valor do Provento R$]]/Tabela9[[#This Row],[Provento por 1 ou 1000 Ações]]</f>
        <v>1.9199999999999998E-3</v>
      </c>
    </row>
    <row r="7187" spans="1:8">
      <c r="A7187" s="119" t="s">
        <v>1704</v>
      </c>
      <c r="B7187" s="117" t="s">
        <v>1490</v>
      </c>
      <c r="C7187" s="140">
        <v>37929</v>
      </c>
      <c r="D7187" s="141">
        <v>1.32</v>
      </c>
      <c r="E7187" s="119">
        <v>1000</v>
      </c>
      <c r="F7187" s="119" t="s">
        <v>1489</v>
      </c>
      <c r="G7187" s="114">
        <f>IF([Data da Aprovação]&lt;&gt;"ESTATUTÁRIO",YEAR([Data da Aprovação]),"")</f>
        <v>2003</v>
      </c>
      <c r="H7187" s="106">
        <f>Tabela9[[#This Row],[Valor do Provento R$]]/Tabela9[[#This Row],[Provento por 1 ou 1000 Ações]]</f>
        <v>1.32E-3</v>
      </c>
    </row>
    <row r="7188" spans="1:8">
      <c r="A7188" s="118" t="s">
        <v>1704</v>
      </c>
      <c r="B7188" s="116" t="s">
        <v>1490</v>
      </c>
      <c r="C7188" s="138">
        <v>38188</v>
      </c>
      <c r="D7188" s="139">
        <v>3.8</v>
      </c>
      <c r="E7188" s="118">
        <v>1000</v>
      </c>
      <c r="F7188" s="118" t="s">
        <v>1489</v>
      </c>
      <c r="G7188" s="113">
        <f>IF([Data da Aprovação]&lt;&gt;"ESTATUTÁRIO",YEAR([Data da Aprovação]),"")</f>
        <v>2004</v>
      </c>
      <c r="H7188" s="106">
        <f>Tabela9[[#This Row],[Valor do Provento R$]]/Tabela9[[#This Row],[Provento por 1 ou 1000 Ações]]</f>
        <v>3.8E-3</v>
      </c>
    </row>
    <row r="7189" spans="1:8">
      <c r="A7189" s="119" t="s">
        <v>1704</v>
      </c>
      <c r="B7189" s="117" t="s">
        <v>1490</v>
      </c>
      <c r="C7189" s="140">
        <v>38286</v>
      </c>
      <c r="D7189" s="141">
        <v>3.4</v>
      </c>
      <c r="E7189" s="119">
        <v>1000</v>
      </c>
      <c r="F7189" s="119" t="s">
        <v>1489</v>
      </c>
      <c r="G7189" s="114">
        <f>IF([Data da Aprovação]&lt;&gt;"ESTATUTÁRIO",YEAR([Data da Aprovação]),"")</f>
        <v>2004</v>
      </c>
      <c r="H7189" s="106">
        <f>Tabela9[[#This Row],[Valor do Provento R$]]/Tabela9[[#This Row],[Provento por 1 ou 1000 Ações]]</f>
        <v>3.3999999999999998E-3</v>
      </c>
    </row>
    <row r="7190" spans="1:8">
      <c r="A7190" s="118" t="s">
        <v>1704</v>
      </c>
      <c r="B7190" s="116" t="s">
        <v>1490</v>
      </c>
      <c r="C7190" s="138">
        <v>38489</v>
      </c>
      <c r="D7190" s="139">
        <v>1.76</v>
      </c>
      <c r="E7190" s="118">
        <v>1</v>
      </c>
      <c r="F7190" s="118" t="s">
        <v>1489</v>
      </c>
      <c r="G7190" s="113">
        <f>IF([Data da Aprovação]&lt;&gt;"ESTATUTÁRIO",YEAR([Data da Aprovação]),"")</f>
        <v>2005</v>
      </c>
      <c r="H7190" s="106">
        <f>Tabela9[[#This Row],[Valor do Provento R$]]/Tabela9[[#This Row],[Provento por 1 ou 1000 Ações]]</f>
        <v>1.76</v>
      </c>
    </row>
    <row r="7191" spans="1:8">
      <c r="A7191" s="119" t="s">
        <v>1704</v>
      </c>
      <c r="B7191" s="117" t="s">
        <v>1490</v>
      </c>
      <c r="C7191" s="140">
        <v>38650</v>
      </c>
      <c r="D7191" s="141">
        <v>2.6179999999999999</v>
      </c>
      <c r="E7191" s="119">
        <v>1</v>
      </c>
      <c r="F7191" s="119" t="s">
        <v>1489</v>
      </c>
      <c r="G7191" s="114">
        <f>IF([Data da Aprovação]&lt;&gt;"ESTATUTÁRIO",YEAR([Data da Aprovação]),"")</f>
        <v>2005</v>
      </c>
      <c r="H7191" s="106">
        <f>Tabela9[[#This Row],[Valor do Provento R$]]/Tabela9[[#This Row],[Provento por 1 ou 1000 Ações]]</f>
        <v>2.6179999999999999</v>
      </c>
    </row>
    <row r="7192" spans="1:8">
      <c r="A7192" s="118" t="s">
        <v>1704</v>
      </c>
      <c r="B7192" s="116" t="s">
        <v>1490</v>
      </c>
      <c r="C7192" s="138">
        <v>38847</v>
      </c>
      <c r="D7192" s="139">
        <v>2.13</v>
      </c>
      <c r="E7192" s="118">
        <v>1</v>
      </c>
      <c r="F7192" s="118" t="s">
        <v>1489</v>
      </c>
      <c r="G7192" s="113">
        <f>IF([Data da Aprovação]&lt;&gt;"ESTATUTÁRIO",YEAR([Data da Aprovação]),"")</f>
        <v>2006</v>
      </c>
      <c r="H7192" s="106">
        <f>Tabela9[[#This Row],[Valor do Provento R$]]/Tabela9[[#This Row],[Provento por 1 ou 1000 Ações]]</f>
        <v>2.13</v>
      </c>
    </row>
    <row r="7193" spans="1:8">
      <c r="A7193" s="119" t="s">
        <v>1704</v>
      </c>
      <c r="B7193" s="117" t="s">
        <v>1490</v>
      </c>
      <c r="C7193" s="140">
        <v>39022</v>
      </c>
      <c r="D7193" s="141">
        <v>2.06</v>
      </c>
      <c r="E7193" s="119">
        <v>1</v>
      </c>
      <c r="F7193" s="119" t="s">
        <v>1489</v>
      </c>
      <c r="G7193" s="114">
        <f>IF([Data da Aprovação]&lt;&gt;"ESTATUTÁRIO",YEAR([Data da Aprovação]),"")</f>
        <v>2006</v>
      </c>
      <c r="H7193" s="106">
        <f>Tabela9[[#This Row],[Valor do Provento R$]]/Tabela9[[#This Row],[Provento por 1 ou 1000 Ações]]</f>
        <v>2.06</v>
      </c>
    </row>
    <row r="7194" spans="1:8">
      <c r="A7194" s="118" t="s">
        <v>1704</v>
      </c>
      <c r="B7194" s="116" t="s">
        <v>1490</v>
      </c>
      <c r="C7194" s="138">
        <v>39065</v>
      </c>
      <c r="D7194" s="139">
        <v>7.8551000000000002</v>
      </c>
      <c r="E7194" s="118">
        <v>1</v>
      </c>
      <c r="F7194" s="118" t="s">
        <v>1492</v>
      </c>
      <c r="G7194" s="113">
        <f>IF([Data da Aprovação]&lt;&gt;"ESTATUTÁRIO",YEAR([Data da Aprovação]),"")</f>
        <v>2006</v>
      </c>
      <c r="H7194" s="106">
        <f>Tabela9[[#This Row],[Valor do Provento R$]]/Tabela9[[#This Row],[Provento por 1 ou 1000 Ações]]</f>
        <v>7.8551000000000002</v>
      </c>
    </row>
    <row r="7195" spans="1:8">
      <c r="A7195" s="119" t="s">
        <v>1704</v>
      </c>
      <c r="B7195" s="117" t="s">
        <v>1490</v>
      </c>
      <c r="C7195" s="140">
        <v>39120</v>
      </c>
      <c r="D7195" s="141">
        <v>5</v>
      </c>
      <c r="E7195" s="119">
        <v>1</v>
      </c>
      <c r="F7195" s="119" t="s">
        <v>1492</v>
      </c>
      <c r="G7195" s="114">
        <f>IF([Data da Aprovação]&lt;&gt;"ESTATUTÁRIO",YEAR([Data da Aprovação]),"")</f>
        <v>2007</v>
      </c>
      <c r="H7195" s="106">
        <f>Tabela9[[#This Row],[Valor do Provento R$]]/Tabela9[[#This Row],[Provento por 1 ou 1000 Ações]]</f>
        <v>5</v>
      </c>
    </row>
    <row r="7196" spans="1:8">
      <c r="A7196" s="118" t="s">
        <v>1705</v>
      </c>
      <c r="B7196" s="116" t="s">
        <v>1488</v>
      </c>
      <c r="C7196" s="138">
        <v>39302</v>
      </c>
      <c r="D7196" s="139">
        <v>0.11941</v>
      </c>
      <c r="E7196" s="118">
        <v>1</v>
      </c>
      <c r="F7196" s="118" t="s">
        <v>1489</v>
      </c>
      <c r="G7196" s="113">
        <f>IF([Data da Aprovação]&lt;&gt;"ESTATUTÁRIO",YEAR([Data da Aprovação]),"")</f>
        <v>2007</v>
      </c>
      <c r="H7196" s="106">
        <f>Tabela9[[#This Row],[Valor do Provento R$]]/Tabela9[[#This Row],[Provento por 1 ou 1000 Ações]]</f>
        <v>0.11941</v>
      </c>
    </row>
    <row r="7197" spans="1:8">
      <c r="A7197" s="119" t="s">
        <v>1705</v>
      </c>
      <c r="B7197" s="117" t="s">
        <v>1488</v>
      </c>
      <c r="C7197" s="140">
        <v>39392</v>
      </c>
      <c r="D7197" s="141">
        <v>0.14144000000000001</v>
      </c>
      <c r="E7197" s="119">
        <v>1</v>
      </c>
      <c r="F7197" s="119" t="s">
        <v>1489</v>
      </c>
      <c r="G7197" s="114">
        <f>IF([Data da Aprovação]&lt;&gt;"ESTATUTÁRIO",YEAR([Data da Aprovação]),"")</f>
        <v>2007</v>
      </c>
      <c r="H7197" s="106">
        <f>Tabela9[[#This Row],[Valor do Provento R$]]/Tabela9[[#This Row],[Provento por 1 ou 1000 Ações]]</f>
        <v>0.14144000000000001</v>
      </c>
    </row>
    <row r="7198" spans="1:8">
      <c r="A7198" s="118" t="s">
        <v>1705</v>
      </c>
      <c r="B7198" s="116" t="s">
        <v>1488</v>
      </c>
      <c r="C7198" s="138">
        <v>39503</v>
      </c>
      <c r="D7198" s="139">
        <v>0.14044000000000001</v>
      </c>
      <c r="E7198" s="118">
        <v>1</v>
      </c>
      <c r="F7198" s="118" t="s">
        <v>1489</v>
      </c>
      <c r="G7198" s="113">
        <f>IF([Data da Aprovação]&lt;&gt;"ESTATUTÁRIO",YEAR([Data da Aprovação]),"")</f>
        <v>2008</v>
      </c>
      <c r="H7198" s="106">
        <f>Tabela9[[#This Row],[Valor do Provento R$]]/Tabela9[[#This Row],[Provento por 1 ou 1000 Ações]]</f>
        <v>0.14044000000000001</v>
      </c>
    </row>
    <row r="7199" spans="1:8">
      <c r="A7199" s="119" t="s">
        <v>1705</v>
      </c>
      <c r="B7199" s="117" t="s">
        <v>1488</v>
      </c>
      <c r="C7199" s="140">
        <v>39581</v>
      </c>
      <c r="D7199" s="141">
        <v>0.15232000000000001</v>
      </c>
      <c r="E7199" s="119">
        <v>1</v>
      </c>
      <c r="F7199" s="119" t="s">
        <v>1489</v>
      </c>
      <c r="G7199" s="114">
        <f>IF([Data da Aprovação]&lt;&gt;"ESTATUTÁRIO",YEAR([Data da Aprovação]),"")</f>
        <v>2008</v>
      </c>
      <c r="H7199" s="106">
        <f>Tabela9[[#This Row],[Valor do Provento R$]]/Tabela9[[#This Row],[Provento por 1 ou 1000 Ações]]</f>
        <v>0.15232000000000001</v>
      </c>
    </row>
    <row r="7200" spans="1:8">
      <c r="A7200" s="118" t="s">
        <v>1705</v>
      </c>
      <c r="B7200" s="116" t="s">
        <v>1488</v>
      </c>
      <c r="C7200" s="138">
        <v>39672</v>
      </c>
      <c r="D7200" s="139">
        <v>0.15201000000000001</v>
      </c>
      <c r="E7200" s="118">
        <v>1</v>
      </c>
      <c r="F7200" s="118" t="s">
        <v>1489</v>
      </c>
      <c r="G7200" s="113">
        <f>IF([Data da Aprovação]&lt;&gt;"ESTATUTÁRIO",YEAR([Data da Aprovação]),"")</f>
        <v>2008</v>
      </c>
      <c r="H7200" s="106">
        <f>Tabela9[[#This Row],[Valor do Provento R$]]/Tabela9[[#This Row],[Provento por 1 ou 1000 Ações]]</f>
        <v>0.15201000000000001</v>
      </c>
    </row>
    <row r="7201" spans="1:8">
      <c r="A7201" s="119" t="s">
        <v>1705</v>
      </c>
      <c r="B7201" s="117" t="s">
        <v>1488</v>
      </c>
      <c r="C7201" s="140">
        <v>39762</v>
      </c>
      <c r="D7201" s="141">
        <v>0.14974000000000001</v>
      </c>
      <c r="E7201" s="119">
        <v>1</v>
      </c>
      <c r="F7201" s="119" t="s">
        <v>1489</v>
      </c>
      <c r="G7201" s="114">
        <f>IF([Data da Aprovação]&lt;&gt;"ESTATUTÁRIO",YEAR([Data da Aprovação]),"")</f>
        <v>2008</v>
      </c>
      <c r="H7201" s="106">
        <f>Tabela9[[#This Row],[Valor do Provento R$]]/Tabela9[[#This Row],[Provento por 1 ou 1000 Ações]]</f>
        <v>0.14974000000000001</v>
      </c>
    </row>
    <row r="7202" spans="1:8">
      <c r="A7202" s="118" t="s">
        <v>1705</v>
      </c>
      <c r="B7202" s="116" t="s">
        <v>1488</v>
      </c>
      <c r="C7202" s="138">
        <v>39853</v>
      </c>
      <c r="D7202" s="139">
        <v>0.16045999999999999</v>
      </c>
      <c r="E7202" s="118">
        <v>1</v>
      </c>
      <c r="F7202" s="118" t="s">
        <v>1489</v>
      </c>
      <c r="G7202" s="113">
        <f>IF([Data da Aprovação]&lt;&gt;"ESTATUTÁRIO",YEAR([Data da Aprovação]),"")</f>
        <v>2009</v>
      </c>
      <c r="H7202" s="106">
        <f>Tabela9[[#This Row],[Valor do Provento R$]]/Tabela9[[#This Row],[Provento por 1 ou 1000 Ações]]</f>
        <v>0.16045999999999999</v>
      </c>
    </row>
    <row r="7203" spans="1:8">
      <c r="A7203" s="119" t="s">
        <v>1705</v>
      </c>
      <c r="B7203" s="117" t="s">
        <v>1488</v>
      </c>
      <c r="C7203" s="140">
        <v>39944</v>
      </c>
      <c r="D7203" s="141">
        <v>0.16184999999999999</v>
      </c>
      <c r="E7203" s="119">
        <v>1</v>
      </c>
      <c r="F7203" s="119" t="s">
        <v>1489</v>
      </c>
      <c r="G7203" s="114">
        <f>IF([Data da Aprovação]&lt;&gt;"ESTATUTÁRIO",YEAR([Data da Aprovação]),"")</f>
        <v>2009</v>
      </c>
      <c r="H7203" s="106">
        <f>Tabela9[[#This Row],[Valor do Provento R$]]/Tabela9[[#This Row],[Provento por 1 ou 1000 Ações]]</f>
        <v>0.16184999999999999</v>
      </c>
    </row>
    <row r="7204" spans="1:8">
      <c r="A7204" s="118" t="s">
        <v>1705</v>
      </c>
      <c r="B7204" s="116" t="s">
        <v>1488</v>
      </c>
      <c r="C7204" s="138">
        <v>40073</v>
      </c>
      <c r="D7204" s="139">
        <v>0.15590000000000001</v>
      </c>
      <c r="E7204" s="118">
        <v>1</v>
      </c>
      <c r="F7204" s="118" t="s">
        <v>1489</v>
      </c>
      <c r="G7204" s="113">
        <f>IF([Data da Aprovação]&lt;&gt;"ESTATUTÁRIO",YEAR([Data da Aprovação]),"")</f>
        <v>2009</v>
      </c>
      <c r="H7204" s="106">
        <f>Tabela9[[#This Row],[Valor do Provento R$]]/Tabela9[[#This Row],[Provento por 1 ou 1000 Ações]]</f>
        <v>0.15590000000000001</v>
      </c>
    </row>
    <row r="7205" spans="1:8">
      <c r="A7205" s="119" t="s">
        <v>1705</v>
      </c>
      <c r="B7205" s="117" t="s">
        <v>1488</v>
      </c>
      <c r="C7205" s="140">
        <v>40157</v>
      </c>
      <c r="D7205" s="141">
        <v>0.15883</v>
      </c>
      <c r="E7205" s="119">
        <v>1</v>
      </c>
      <c r="F7205" s="119" t="s">
        <v>1489</v>
      </c>
      <c r="G7205" s="114">
        <f>IF([Data da Aprovação]&lt;&gt;"ESTATUTÁRIO",YEAR([Data da Aprovação]),"")</f>
        <v>2009</v>
      </c>
      <c r="H7205" s="106">
        <f>Tabela9[[#This Row],[Valor do Provento R$]]/Tabela9[[#This Row],[Provento por 1 ou 1000 Ações]]</f>
        <v>0.15883</v>
      </c>
    </row>
    <row r="7206" spans="1:8">
      <c r="A7206" s="118" t="s">
        <v>1705</v>
      </c>
      <c r="B7206" s="116" t="s">
        <v>1488</v>
      </c>
      <c r="C7206" s="138">
        <v>40252</v>
      </c>
      <c r="D7206" s="139">
        <v>0.15015000000000001</v>
      </c>
      <c r="E7206" s="118">
        <v>1</v>
      </c>
      <c r="F7206" s="118" t="s">
        <v>1489</v>
      </c>
      <c r="G7206" s="113">
        <f>IF([Data da Aprovação]&lt;&gt;"ESTATUTÁRIO",YEAR([Data da Aprovação]),"")</f>
        <v>2010</v>
      </c>
      <c r="H7206" s="106">
        <f>Tabela9[[#This Row],[Valor do Provento R$]]/Tabela9[[#This Row],[Provento por 1 ou 1000 Ações]]</f>
        <v>0.15015000000000001</v>
      </c>
    </row>
    <row r="7207" spans="1:8">
      <c r="A7207" s="119" t="s">
        <v>1705</v>
      </c>
      <c r="B7207" s="117" t="s">
        <v>1488</v>
      </c>
      <c r="C7207" s="140">
        <v>40343</v>
      </c>
      <c r="D7207" s="141">
        <v>0.15187999999999999</v>
      </c>
      <c r="E7207" s="119">
        <v>1</v>
      </c>
      <c r="F7207" s="119" t="s">
        <v>1489</v>
      </c>
      <c r="G7207" s="114">
        <f>IF([Data da Aprovação]&lt;&gt;"ESTATUTÁRIO",YEAR([Data da Aprovação]),"")</f>
        <v>2010</v>
      </c>
      <c r="H7207" s="106">
        <f>Tabela9[[#This Row],[Valor do Provento R$]]/Tabela9[[#This Row],[Provento por 1 ou 1000 Ações]]</f>
        <v>0.15187999999999999</v>
      </c>
    </row>
    <row r="7208" spans="1:8">
      <c r="A7208" s="118" t="s">
        <v>1705</v>
      </c>
      <c r="B7208" s="116" t="s">
        <v>1488</v>
      </c>
      <c r="C7208" s="138">
        <v>40436</v>
      </c>
      <c r="D7208" s="139">
        <v>0.15340999999999999</v>
      </c>
      <c r="E7208" s="118">
        <v>1</v>
      </c>
      <c r="F7208" s="118" t="s">
        <v>1489</v>
      </c>
      <c r="G7208" s="113">
        <f>IF([Data da Aprovação]&lt;&gt;"ESTATUTÁRIO",YEAR([Data da Aprovação]),"")</f>
        <v>2010</v>
      </c>
      <c r="H7208" s="106">
        <f>Tabela9[[#This Row],[Valor do Provento R$]]/Tabela9[[#This Row],[Provento por 1 ou 1000 Ações]]</f>
        <v>0.15340999999999999</v>
      </c>
    </row>
    <row r="7209" spans="1:8">
      <c r="A7209" s="119" t="s">
        <v>1705</v>
      </c>
      <c r="B7209" s="117" t="s">
        <v>1488</v>
      </c>
      <c r="C7209" s="140">
        <v>40522</v>
      </c>
      <c r="D7209" s="141">
        <v>0.15439</v>
      </c>
      <c r="E7209" s="119">
        <v>1</v>
      </c>
      <c r="F7209" s="119" t="s">
        <v>1489</v>
      </c>
      <c r="G7209" s="114">
        <f>IF([Data da Aprovação]&lt;&gt;"ESTATUTÁRIO",YEAR([Data da Aprovação]),"")</f>
        <v>2010</v>
      </c>
      <c r="H7209" s="106">
        <f>Tabela9[[#This Row],[Valor do Provento R$]]/Tabela9[[#This Row],[Provento por 1 ou 1000 Ações]]</f>
        <v>0.15439</v>
      </c>
    </row>
    <row r="7210" spans="1:8">
      <c r="A7210" s="118" t="s">
        <v>1705</v>
      </c>
      <c r="B7210" s="116" t="s">
        <v>1488</v>
      </c>
      <c r="C7210" s="138">
        <v>40630</v>
      </c>
      <c r="D7210" s="139">
        <v>0.10477</v>
      </c>
      <c r="E7210" s="118">
        <v>1</v>
      </c>
      <c r="F7210" s="118" t="s">
        <v>1489</v>
      </c>
      <c r="G7210" s="113">
        <f>IF([Data da Aprovação]&lt;&gt;"ESTATUTÁRIO",YEAR([Data da Aprovação]),"")</f>
        <v>2011</v>
      </c>
      <c r="H7210" s="106">
        <f>Tabela9[[#This Row],[Valor do Provento R$]]/Tabela9[[#This Row],[Provento por 1 ou 1000 Ações]]</f>
        <v>0.10477</v>
      </c>
    </row>
    <row r="7211" spans="1:8">
      <c r="A7211" s="119" t="s">
        <v>1705</v>
      </c>
      <c r="B7211" s="117" t="s">
        <v>1488</v>
      </c>
      <c r="C7211" s="140">
        <v>40722</v>
      </c>
      <c r="D7211" s="141">
        <v>0.13097</v>
      </c>
      <c r="E7211" s="119">
        <v>1</v>
      </c>
      <c r="F7211" s="119" t="s">
        <v>1489</v>
      </c>
      <c r="G7211" s="114">
        <f>IF([Data da Aprovação]&lt;&gt;"ESTATUTÁRIO",YEAR([Data da Aprovação]),"")</f>
        <v>2011</v>
      </c>
      <c r="H7211" s="106">
        <f>Tabela9[[#This Row],[Valor do Provento R$]]/Tabela9[[#This Row],[Provento por 1 ou 1000 Ações]]</f>
        <v>0.13097</v>
      </c>
    </row>
    <row r="7212" spans="1:8">
      <c r="A7212" s="118" t="s">
        <v>1705</v>
      </c>
      <c r="B7212" s="116" t="s">
        <v>1488</v>
      </c>
      <c r="C7212" s="138">
        <v>40805</v>
      </c>
      <c r="D7212" s="139">
        <v>0.12508</v>
      </c>
      <c r="E7212" s="118">
        <v>1</v>
      </c>
      <c r="F7212" s="118" t="s">
        <v>1489</v>
      </c>
      <c r="G7212" s="113">
        <f>IF([Data da Aprovação]&lt;&gt;"ESTATUTÁRIO",YEAR([Data da Aprovação]),"")</f>
        <v>2011</v>
      </c>
      <c r="H7212" s="106">
        <f>Tabela9[[#This Row],[Valor do Provento R$]]/Tabela9[[#This Row],[Provento por 1 ou 1000 Ações]]</f>
        <v>0.12508</v>
      </c>
    </row>
    <row r="7213" spans="1:8">
      <c r="A7213" s="119" t="s">
        <v>1705</v>
      </c>
      <c r="B7213" s="117" t="s">
        <v>1488</v>
      </c>
      <c r="C7213" s="140">
        <v>40897</v>
      </c>
      <c r="D7213" s="141">
        <v>0.16838</v>
      </c>
      <c r="E7213" s="119">
        <v>1</v>
      </c>
      <c r="F7213" s="119" t="s">
        <v>1489</v>
      </c>
      <c r="G7213" s="114">
        <f>IF([Data da Aprovação]&lt;&gt;"ESTATUTÁRIO",YEAR([Data da Aprovação]),"")</f>
        <v>2011</v>
      </c>
      <c r="H7213" s="106">
        <f>Tabela9[[#This Row],[Valor do Provento R$]]/Tabela9[[#This Row],[Provento por 1 ou 1000 Ações]]</f>
        <v>0.16838</v>
      </c>
    </row>
    <row r="7214" spans="1:8">
      <c r="A7214" s="118" t="s">
        <v>1705</v>
      </c>
      <c r="B7214" s="116" t="s">
        <v>1488</v>
      </c>
      <c r="C7214" s="138">
        <v>41260</v>
      </c>
      <c r="D7214" s="139">
        <v>0.12024</v>
      </c>
      <c r="E7214" s="118">
        <v>1</v>
      </c>
      <c r="F7214" s="118" t="s">
        <v>1489</v>
      </c>
      <c r="G7214" s="113">
        <f>IF([Data da Aprovação]&lt;&gt;"ESTATUTÁRIO",YEAR([Data da Aprovação]),"")</f>
        <v>2012</v>
      </c>
      <c r="H7214" s="106">
        <f>Tabela9[[#This Row],[Valor do Provento R$]]/Tabela9[[#This Row],[Provento por 1 ou 1000 Ações]]</f>
        <v>0.12024</v>
      </c>
    </row>
    <row r="7215" spans="1:8">
      <c r="A7215" s="119" t="s">
        <v>1705</v>
      </c>
      <c r="B7215" s="117" t="s">
        <v>1490</v>
      </c>
      <c r="C7215" s="140">
        <v>39302</v>
      </c>
      <c r="D7215" s="141">
        <v>0.11941</v>
      </c>
      <c r="E7215" s="119">
        <v>1</v>
      </c>
      <c r="F7215" s="119" t="s">
        <v>1489</v>
      </c>
      <c r="G7215" s="114">
        <f>IF([Data da Aprovação]&lt;&gt;"ESTATUTÁRIO",YEAR([Data da Aprovação]),"")</f>
        <v>2007</v>
      </c>
      <c r="H7215" s="106">
        <f>Tabela9[[#This Row],[Valor do Provento R$]]/Tabela9[[#This Row],[Provento por 1 ou 1000 Ações]]</f>
        <v>0.11941</v>
      </c>
    </row>
    <row r="7216" spans="1:8">
      <c r="A7216" s="118" t="s">
        <v>1705</v>
      </c>
      <c r="B7216" s="116" t="s">
        <v>1490</v>
      </c>
      <c r="C7216" s="138">
        <v>39392</v>
      </c>
      <c r="D7216" s="139">
        <v>0.14144000000000001</v>
      </c>
      <c r="E7216" s="118">
        <v>1</v>
      </c>
      <c r="F7216" s="118" t="s">
        <v>1489</v>
      </c>
      <c r="G7216" s="113">
        <f>IF([Data da Aprovação]&lt;&gt;"ESTATUTÁRIO",YEAR([Data da Aprovação]),"")</f>
        <v>2007</v>
      </c>
      <c r="H7216" s="106">
        <f>Tabela9[[#This Row],[Valor do Provento R$]]/Tabela9[[#This Row],[Provento por 1 ou 1000 Ações]]</f>
        <v>0.14144000000000001</v>
      </c>
    </row>
    <row r="7217" spans="1:8">
      <c r="A7217" s="119" t="s">
        <v>1705</v>
      </c>
      <c r="B7217" s="117" t="s">
        <v>1490</v>
      </c>
      <c r="C7217" s="140">
        <v>39503</v>
      </c>
      <c r="D7217" s="141">
        <v>0.14044000000000001</v>
      </c>
      <c r="E7217" s="119">
        <v>1</v>
      </c>
      <c r="F7217" s="119" t="s">
        <v>1489</v>
      </c>
      <c r="G7217" s="114">
        <f>IF([Data da Aprovação]&lt;&gt;"ESTATUTÁRIO",YEAR([Data da Aprovação]),"")</f>
        <v>2008</v>
      </c>
      <c r="H7217" s="106">
        <f>Tabela9[[#This Row],[Valor do Provento R$]]/Tabela9[[#This Row],[Provento por 1 ou 1000 Ações]]</f>
        <v>0.14044000000000001</v>
      </c>
    </row>
    <row r="7218" spans="1:8">
      <c r="A7218" s="118" t="s">
        <v>1705</v>
      </c>
      <c r="B7218" s="116" t="s">
        <v>1490</v>
      </c>
      <c r="C7218" s="138">
        <v>39581</v>
      </c>
      <c r="D7218" s="139">
        <v>0.15232000000000001</v>
      </c>
      <c r="E7218" s="118">
        <v>1</v>
      </c>
      <c r="F7218" s="118" t="s">
        <v>1489</v>
      </c>
      <c r="G7218" s="113">
        <f>IF([Data da Aprovação]&lt;&gt;"ESTATUTÁRIO",YEAR([Data da Aprovação]),"")</f>
        <v>2008</v>
      </c>
      <c r="H7218" s="106">
        <f>Tabela9[[#This Row],[Valor do Provento R$]]/Tabela9[[#This Row],[Provento por 1 ou 1000 Ações]]</f>
        <v>0.15232000000000001</v>
      </c>
    </row>
    <row r="7219" spans="1:8">
      <c r="A7219" s="119" t="s">
        <v>1705</v>
      </c>
      <c r="B7219" s="117" t="s">
        <v>1490</v>
      </c>
      <c r="C7219" s="140">
        <v>39672</v>
      </c>
      <c r="D7219" s="141">
        <v>0.15201000000000001</v>
      </c>
      <c r="E7219" s="119">
        <v>1</v>
      </c>
      <c r="F7219" s="119" t="s">
        <v>1489</v>
      </c>
      <c r="G7219" s="114">
        <f>IF([Data da Aprovação]&lt;&gt;"ESTATUTÁRIO",YEAR([Data da Aprovação]),"")</f>
        <v>2008</v>
      </c>
      <c r="H7219" s="106">
        <f>Tabela9[[#This Row],[Valor do Provento R$]]/Tabela9[[#This Row],[Provento por 1 ou 1000 Ações]]</f>
        <v>0.15201000000000001</v>
      </c>
    </row>
    <row r="7220" spans="1:8">
      <c r="A7220" s="118" t="s">
        <v>1705</v>
      </c>
      <c r="B7220" s="116" t="s">
        <v>1490</v>
      </c>
      <c r="C7220" s="138">
        <v>39762</v>
      </c>
      <c r="D7220" s="139">
        <v>0.14974000000000001</v>
      </c>
      <c r="E7220" s="118">
        <v>1</v>
      </c>
      <c r="F7220" s="118" t="s">
        <v>1489</v>
      </c>
      <c r="G7220" s="113">
        <f>IF([Data da Aprovação]&lt;&gt;"ESTATUTÁRIO",YEAR([Data da Aprovação]),"")</f>
        <v>2008</v>
      </c>
      <c r="H7220" s="106">
        <f>Tabela9[[#This Row],[Valor do Provento R$]]/Tabela9[[#This Row],[Provento por 1 ou 1000 Ações]]</f>
        <v>0.14974000000000001</v>
      </c>
    </row>
    <row r="7221" spans="1:8">
      <c r="A7221" s="119" t="s">
        <v>1705</v>
      </c>
      <c r="B7221" s="117" t="s">
        <v>1490</v>
      </c>
      <c r="C7221" s="140">
        <v>39853</v>
      </c>
      <c r="D7221" s="141">
        <v>0.16045999999999999</v>
      </c>
      <c r="E7221" s="119">
        <v>1</v>
      </c>
      <c r="F7221" s="119" t="s">
        <v>1489</v>
      </c>
      <c r="G7221" s="114">
        <f>IF([Data da Aprovação]&lt;&gt;"ESTATUTÁRIO",YEAR([Data da Aprovação]),"")</f>
        <v>2009</v>
      </c>
      <c r="H7221" s="106">
        <f>Tabela9[[#This Row],[Valor do Provento R$]]/Tabela9[[#This Row],[Provento por 1 ou 1000 Ações]]</f>
        <v>0.16045999999999999</v>
      </c>
    </row>
    <row r="7222" spans="1:8">
      <c r="A7222" s="118" t="s">
        <v>1705</v>
      </c>
      <c r="B7222" s="116" t="s">
        <v>1490</v>
      </c>
      <c r="C7222" s="138">
        <v>39944</v>
      </c>
      <c r="D7222" s="139">
        <v>0.16184999999999999</v>
      </c>
      <c r="E7222" s="118">
        <v>1</v>
      </c>
      <c r="F7222" s="118" t="s">
        <v>1489</v>
      </c>
      <c r="G7222" s="113">
        <f>IF([Data da Aprovação]&lt;&gt;"ESTATUTÁRIO",YEAR([Data da Aprovação]),"")</f>
        <v>2009</v>
      </c>
      <c r="H7222" s="106">
        <f>Tabela9[[#This Row],[Valor do Provento R$]]/Tabela9[[#This Row],[Provento por 1 ou 1000 Ações]]</f>
        <v>0.16184999999999999</v>
      </c>
    </row>
    <row r="7223" spans="1:8">
      <c r="A7223" s="119" t="s">
        <v>1705</v>
      </c>
      <c r="B7223" s="117" t="s">
        <v>1490</v>
      </c>
      <c r="C7223" s="140">
        <v>40073</v>
      </c>
      <c r="D7223" s="141">
        <v>0.15590000000000001</v>
      </c>
      <c r="E7223" s="119">
        <v>1</v>
      </c>
      <c r="F7223" s="119" t="s">
        <v>1489</v>
      </c>
      <c r="G7223" s="114">
        <f>IF([Data da Aprovação]&lt;&gt;"ESTATUTÁRIO",YEAR([Data da Aprovação]),"")</f>
        <v>2009</v>
      </c>
      <c r="H7223" s="106">
        <f>Tabela9[[#This Row],[Valor do Provento R$]]/Tabela9[[#This Row],[Provento por 1 ou 1000 Ações]]</f>
        <v>0.15590000000000001</v>
      </c>
    </row>
    <row r="7224" spans="1:8">
      <c r="A7224" s="118" t="s">
        <v>1705</v>
      </c>
      <c r="B7224" s="116" t="s">
        <v>1490</v>
      </c>
      <c r="C7224" s="138">
        <v>40157</v>
      </c>
      <c r="D7224" s="139">
        <v>0.15883</v>
      </c>
      <c r="E7224" s="118">
        <v>1</v>
      </c>
      <c r="F7224" s="118" t="s">
        <v>1489</v>
      </c>
      <c r="G7224" s="113">
        <f>IF([Data da Aprovação]&lt;&gt;"ESTATUTÁRIO",YEAR([Data da Aprovação]),"")</f>
        <v>2009</v>
      </c>
      <c r="H7224" s="106">
        <f>Tabela9[[#This Row],[Valor do Provento R$]]/Tabela9[[#This Row],[Provento por 1 ou 1000 Ações]]</f>
        <v>0.15883</v>
      </c>
    </row>
    <row r="7225" spans="1:8">
      <c r="A7225" s="119" t="s">
        <v>1705</v>
      </c>
      <c r="B7225" s="117" t="s">
        <v>1490</v>
      </c>
      <c r="C7225" s="140">
        <v>40252</v>
      </c>
      <c r="D7225" s="141">
        <v>0.15015000000000001</v>
      </c>
      <c r="E7225" s="119">
        <v>1</v>
      </c>
      <c r="F7225" s="119" t="s">
        <v>1489</v>
      </c>
      <c r="G7225" s="114">
        <f>IF([Data da Aprovação]&lt;&gt;"ESTATUTÁRIO",YEAR([Data da Aprovação]),"")</f>
        <v>2010</v>
      </c>
      <c r="H7225" s="106">
        <f>Tabela9[[#This Row],[Valor do Provento R$]]/Tabela9[[#This Row],[Provento por 1 ou 1000 Ações]]</f>
        <v>0.15015000000000001</v>
      </c>
    </row>
    <row r="7226" spans="1:8">
      <c r="A7226" s="118" t="s">
        <v>1705</v>
      </c>
      <c r="B7226" s="116" t="s">
        <v>1490</v>
      </c>
      <c r="C7226" s="138">
        <v>40343</v>
      </c>
      <c r="D7226" s="139">
        <v>0.15187999999999999</v>
      </c>
      <c r="E7226" s="118">
        <v>1</v>
      </c>
      <c r="F7226" s="118" t="s">
        <v>1489</v>
      </c>
      <c r="G7226" s="113">
        <f>IF([Data da Aprovação]&lt;&gt;"ESTATUTÁRIO",YEAR([Data da Aprovação]),"")</f>
        <v>2010</v>
      </c>
      <c r="H7226" s="106">
        <f>Tabela9[[#This Row],[Valor do Provento R$]]/Tabela9[[#This Row],[Provento por 1 ou 1000 Ações]]</f>
        <v>0.15187999999999999</v>
      </c>
    </row>
    <row r="7227" spans="1:8">
      <c r="A7227" s="119" t="s">
        <v>1705</v>
      </c>
      <c r="B7227" s="117" t="s">
        <v>1490</v>
      </c>
      <c r="C7227" s="140">
        <v>40436</v>
      </c>
      <c r="D7227" s="141">
        <v>0.15340999999999999</v>
      </c>
      <c r="E7227" s="119">
        <v>1</v>
      </c>
      <c r="F7227" s="119" t="s">
        <v>1489</v>
      </c>
      <c r="G7227" s="114">
        <f>IF([Data da Aprovação]&lt;&gt;"ESTATUTÁRIO",YEAR([Data da Aprovação]),"")</f>
        <v>2010</v>
      </c>
      <c r="H7227" s="106">
        <f>Tabela9[[#This Row],[Valor do Provento R$]]/Tabela9[[#This Row],[Provento por 1 ou 1000 Ações]]</f>
        <v>0.15340999999999999</v>
      </c>
    </row>
    <row r="7228" spans="1:8">
      <c r="A7228" s="118" t="s">
        <v>1705</v>
      </c>
      <c r="B7228" s="116" t="s">
        <v>1490</v>
      </c>
      <c r="C7228" s="138">
        <v>40522</v>
      </c>
      <c r="D7228" s="139">
        <v>0.15439</v>
      </c>
      <c r="E7228" s="118">
        <v>1</v>
      </c>
      <c r="F7228" s="118" t="s">
        <v>1489</v>
      </c>
      <c r="G7228" s="113">
        <f>IF([Data da Aprovação]&lt;&gt;"ESTATUTÁRIO",YEAR([Data da Aprovação]),"")</f>
        <v>2010</v>
      </c>
      <c r="H7228" s="106">
        <f>Tabela9[[#This Row],[Valor do Provento R$]]/Tabela9[[#This Row],[Provento por 1 ou 1000 Ações]]</f>
        <v>0.15439</v>
      </c>
    </row>
    <row r="7229" spans="1:8">
      <c r="A7229" s="119" t="s">
        <v>1705</v>
      </c>
      <c r="B7229" s="117" t="s">
        <v>1490</v>
      </c>
      <c r="C7229" s="140">
        <v>40630</v>
      </c>
      <c r="D7229" s="141">
        <v>0.10477</v>
      </c>
      <c r="E7229" s="119">
        <v>1</v>
      </c>
      <c r="F7229" s="119" t="s">
        <v>1489</v>
      </c>
      <c r="G7229" s="114">
        <f>IF([Data da Aprovação]&lt;&gt;"ESTATUTÁRIO",YEAR([Data da Aprovação]),"")</f>
        <v>2011</v>
      </c>
      <c r="H7229" s="106">
        <f>Tabela9[[#This Row],[Valor do Provento R$]]/Tabela9[[#This Row],[Provento por 1 ou 1000 Ações]]</f>
        <v>0.10477</v>
      </c>
    </row>
    <row r="7230" spans="1:8">
      <c r="A7230" s="118" t="s">
        <v>1705</v>
      </c>
      <c r="B7230" s="116" t="s">
        <v>1490</v>
      </c>
      <c r="C7230" s="138">
        <v>40722</v>
      </c>
      <c r="D7230" s="139">
        <v>0.13097</v>
      </c>
      <c r="E7230" s="118">
        <v>1</v>
      </c>
      <c r="F7230" s="118" t="s">
        <v>1489</v>
      </c>
      <c r="G7230" s="113">
        <f>IF([Data da Aprovação]&lt;&gt;"ESTATUTÁRIO",YEAR([Data da Aprovação]),"")</f>
        <v>2011</v>
      </c>
      <c r="H7230" s="106">
        <f>Tabela9[[#This Row],[Valor do Provento R$]]/Tabela9[[#This Row],[Provento por 1 ou 1000 Ações]]</f>
        <v>0.13097</v>
      </c>
    </row>
    <row r="7231" spans="1:8">
      <c r="A7231" s="119" t="s">
        <v>1705</v>
      </c>
      <c r="B7231" s="117" t="s">
        <v>1490</v>
      </c>
      <c r="C7231" s="140">
        <v>40805</v>
      </c>
      <c r="D7231" s="141">
        <v>0.12508</v>
      </c>
      <c r="E7231" s="119">
        <v>1</v>
      </c>
      <c r="F7231" s="119" t="s">
        <v>1489</v>
      </c>
      <c r="G7231" s="114">
        <f>IF([Data da Aprovação]&lt;&gt;"ESTATUTÁRIO",YEAR([Data da Aprovação]),"")</f>
        <v>2011</v>
      </c>
      <c r="H7231" s="106">
        <f>Tabela9[[#This Row],[Valor do Provento R$]]/Tabela9[[#This Row],[Provento por 1 ou 1000 Ações]]</f>
        <v>0.12508</v>
      </c>
    </row>
    <row r="7232" spans="1:8">
      <c r="A7232" s="118" t="s">
        <v>1705</v>
      </c>
      <c r="B7232" s="116" t="s">
        <v>1490</v>
      </c>
      <c r="C7232" s="138">
        <v>40897</v>
      </c>
      <c r="D7232" s="139">
        <v>0.16838</v>
      </c>
      <c r="E7232" s="118">
        <v>1</v>
      </c>
      <c r="F7232" s="118" t="s">
        <v>1489</v>
      </c>
      <c r="G7232" s="113">
        <f>IF([Data da Aprovação]&lt;&gt;"ESTATUTÁRIO",YEAR([Data da Aprovação]),"")</f>
        <v>2011</v>
      </c>
      <c r="H7232" s="106">
        <f>Tabela9[[#This Row],[Valor do Provento R$]]/Tabela9[[#This Row],[Provento por 1 ou 1000 Ações]]</f>
        <v>0.16838</v>
      </c>
    </row>
    <row r="7233" spans="1:8">
      <c r="A7233" s="119" t="s">
        <v>1705</v>
      </c>
      <c r="B7233" s="117" t="s">
        <v>1490</v>
      </c>
      <c r="C7233" s="140">
        <v>41260</v>
      </c>
      <c r="D7233" s="141">
        <v>0.12024</v>
      </c>
      <c r="E7233" s="119">
        <v>1</v>
      </c>
      <c r="F7233" s="119" t="s">
        <v>1489</v>
      </c>
      <c r="G7233" s="114">
        <f>IF([Data da Aprovação]&lt;&gt;"ESTATUTÁRIO",YEAR([Data da Aprovação]),"")</f>
        <v>2012</v>
      </c>
      <c r="H7233" s="106">
        <f>Tabela9[[#This Row],[Valor do Provento R$]]/Tabela9[[#This Row],[Provento por 1 ou 1000 Ações]]</f>
        <v>0.12024</v>
      </c>
    </row>
    <row r="7234" spans="1:8">
      <c r="A7234" s="118" t="s">
        <v>1706</v>
      </c>
      <c r="B7234" s="116" t="s">
        <v>1488</v>
      </c>
      <c r="C7234" s="138">
        <v>35184</v>
      </c>
      <c r="D7234" s="139">
        <v>0.03</v>
      </c>
      <c r="E7234" s="118">
        <v>1000</v>
      </c>
      <c r="F7234" s="118" t="s">
        <v>1492</v>
      </c>
      <c r="G7234" s="113">
        <f>IF([Data da Aprovação]&lt;&gt;"ESTATUTÁRIO",YEAR([Data da Aprovação]),"")</f>
        <v>1996</v>
      </c>
      <c r="H7234" s="106">
        <f>Tabela9[[#This Row],[Valor do Provento R$]]/Tabela9[[#This Row],[Provento por 1 ou 1000 Ações]]</f>
        <v>2.9999999999999997E-5</v>
      </c>
    </row>
    <row r="7235" spans="1:8">
      <c r="A7235" s="119" t="s">
        <v>1706</v>
      </c>
      <c r="B7235" s="117" t="s">
        <v>1488</v>
      </c>
      <c r="C7235" s="140">
        <v>35550</v>
      </c>
      <c r="D7235" s="141">
        <v>0.11</v>
      </c>
      <c r="E7235" s="119">
        <v>1000</v>
      </c>
      <c r="F7235" s="119" t="s">
        <v>1492</v>
      </c>
      <c r="G7235" s="114">
        <f>IF([Data da Aprovação]&lt;&gt;"ESTATUTÁRIO",YEAR([Data da Aprovação]),"")</f>
        <v>1997</v>
      </c>
      <c r="H7235" s="106">
        <f>Tabela9[[#This Row],[Valor do Provento R$]]/Tabela9[[#This Row],[Provento por 1 ou 1000 Ações]]</f>
        <v>1.1E-4</v>
      </c>
    </row>
    <row r="7236" spans="1:8">
      <c r="A7236" s="118" t="s">
        <v>1706</v>
      </c>
      <c r="B7236" s="116" t="s">
        <v>1488</v>
      </c>
      <c r="C7236" s="138">
        <v>35915</v>
      </c>
      <c r="D7236" s="139">
        <v>4.8779999999999997E-2</v>
      </c>
      <c r="E7236" s="118">
        <v>1000</v>
      </c>
      <c r="F7236" s="118" t="s">
        <v>1492</v>
      </c>
      <c r="G7236" s="113">
        <f>IF([Data da Aprovação]&lt;&gt;"ESTATUTÁRIO",YEAR([Data da Aprovação]),"")</f>
        <v>1998</v>
      </c>
      <c r="H7236" s="106">
        <f>Tabela9[[#This Row],[Valor do Provento R$]]/Tabela9[[#This Row],[Provento por 1 ou 1000 Ações]]</f>
        <v>4.8779999999999997E-5</v>
      </c>
    </row>
    <row r="7237" spans="1:8">
      <c r="A7237" s="119" t="s">
        <v>1706</v>
      </c>
      <c r="B7237" s="117" t="s">
        <v>1488</v>
      </c>
      <c r="C7237" s="140">
        <v>36259</v>
      </c>
      <c r="D7237" s="141">
        <v>1.2409999999999999E-2</v>
      </c>
      <c r="E7237" s="119">
        <v>1000</v>
      </c>
      <c r="F7237" s="119" t="s">
        <v>1492</v>
      </c>
      <c r="G7237" s="114">
        <f>IF([Data da Aprovação]&lt;&gt;"ESTATUTÁRIO",YEAR([Data da Aprovação]),"")</f>
        <v>1999</v>
      </c>
      <c r="H7237" s="106">
        <f>Tabela9[[#This Row],[Valor do Provento R$]]/Tabela9[[#This Row],[Provento por 1 ou 1000 Ações]]</f>
        <v>1.241E-5</v>
      </c>
    </row>
    <row r="7238" spans="1:8">
      <c r="A7238" s="118" t="s">
        <v>1706</v>
      </c>
      <c r="B7238" s="116" t="s">
        <v>1488</v>
      </c>
      <c r="C7238" s="138">
        <v>40665</v>
      </c>
      <c r="D7238" s="139">
        <v>0.10336595</v>
      </c>
      <c r="E7238" s="118">
        <v>1</v>
      </c>
      <c r="F7238" s="118" t="s">
        <v>1492</v>
      </c>
      <c r="G7238" s="113">
        <f>IF([Data da Aprovação]&lt;&gt;"ESTATUTÁRIO",YEAR([Data da Aprovação]),"")</f>
        <v>2011</v>
      </c>
      <c r="H7238" s="106">
        <f>Tabela9[[#This Row],[Valor do Provento R$]]/Tabela9[[#This Row],[Provento por 1 ou 1000 Ações]]</f>
        <v>0.10336595</v>
      </c>
    </row>
    <row r="7239" spans="1:8">
      <c r="A7239" s="119" t="s">
        <v>1706</v>
      </c>
      <c r="B7239" s="117" t="s">
        <v>1490</v>
      </c>
      <c r="C7239" s="140">
        <v>35184</v>
      </c>
      <c r="D7239" s="141">
        <v>0.03</v>
      </c>
      <c r="E7239" s="119">
        <v>1000</v>
      </c>
      <c r="F7239" s="119" t="s">
        <v>1492</v>
      </c>
      <c r="G7239" s="114">
        <f>IF([Data da Aprovação]&lt;&gt;"ESTATUTÁRIO",YEAR([Data da Aprovação]),"")</f>
        <v>1996</v>
      </c>
      <c r="H7239" s="106">
        <f>Tabela9[[#This Row],[Valor do Provento R$]]/Tabela9[[#This Row],[Provento por 1 ou 1000 Ações]]</f>
        <v>2.9999999999999997E-5</v>
      </c>
    </row>
    <row r="7240" spans="1:8">
      <c r="A7240" s="118" t="s">
        <v>1706</v>
      </c>
      <c r="B7240" s="116" t="s">
        <v>1490</v>
      </c>
      <c r="C7240" s="138">
        <v>35550</v>
      </c>
      <c r="D7240" s="139">
        <v>0.11</v>
      </c>
      <c r="E7240" s="118">
        <v>1000</v>
      </c>
      <c r="F7240" s="118" t="s">
        <v>1492</v>
      </c>
      <c r="G7240" s="113">
        <f>IF([Data da Aprovação]&lt;&gt;"ESTATUTÁRIO",YEAR([Data da Aprovação]),"")</f>
        <v>1997</v>
      </c>
      <c r="H7240" s="106">
        <f>Tabela9[[#This Row],[Valor do Provento R$]]/Tabela9[[#This Row],[Provento por 1 ou 1000 Ações]]</f>
        <v>1.1E-4</v>
      </c>
    </row>
    <row r="7241" spans="1:8">
      <c r="A7241" s="119" t="s">
        <v>1706</v>
      </c>
      <c r="B7241" s="117" t="s">
        <v>1490</v>
      </c>
      <c r="C7241" s="140">
        <v>35915</v>
      </c>
      <c r="D7241" s="141">
        <v>5.3659999999999999E-2</v>
      </c>
      <c r="E7241" s="119">
        <v>1000</v>
      </c>
      <c r="F7241" s="119" t="s">
        <v>1492</v>
      </c>
      <c r="G7241" s="114">
        <f>IF([Data da Aprovação]&lt;&gt;"ESTATUTÁRIO",YEAR([Data da Aprovação]),"")</f>
        <v>1998</v>
      </c>
      <c r="H7241" s="106">
        <f>Tabela9[[#This Row],[Valor do Provento R$]]/Tabela9[[#This Row],[Provento por 1 ou 1000 Ações]]</f>
        <v>5.3659999999999998E-5</v>
      </c>
    </row>
    <row r="7242" spans="1:8">
      <c r="A7242" s="118" t="s">
        <v>1706</v>
      </c>
      <c r="B7242" s="116" t="s">
        <v>1490</v>
      </c>
      <c r="C7242" s="138">
        <v>36259</v>
      </c>
      <c r="D7242" s="139">
        <v>1.3651E-2</v>
      </c>
      <c r="E7242" s="118">
        <v>1000</v>
      </c>
      <c r="F7242" s="118" t="s">
        <v>1492</v>
      </c>
      <c r="G7242" s="113">
        <f>IF([Data da Aprovação]&lt;&gt;"ESTATUTÁRIO",YEAR([Data da Aprovação]),"")</f>
        <v>1999</v>
      </c>
      <c r="H7242" s="106">
        <f>Tabela9[[#This Row],[Valor do Provento R$]]/Tabela9[[#This Row],[Provento por 1 ou 1000 Ações]]</f>
        <v>1.3651E-5</v>
      </c>
    </row>
    <row r="7243" spans="1:8">
      <c r="A7243" s="119" t="s">
        <v>1706</v>
      </c>
      <c r="B7243" s="117" t="s">
        <v>1490</v>
      </c>
      <c r="C7243" s="140">
        <v>40665</v>
      </c>
      <c r="D7243" s="141">
        <v>0.11370255</v>
      </c>
      <c r="E7243" s="119">
        <v>1</v>
      </c>
      <c r="F7243" s="119" t="s">
        <v>1492</v>
      </c>
      <c r="G7243" s="114">
        <f>IF([Data da Aprovação]&lt;&gt;"ESTATUTÁRIO",YEAR([Data da Aprovação]),"")</f>
        <v>2011</v>
      </c>
      <c r="H7243" s="106">
        <f>Tabela9[[#This Row],[Valor do Provento R$]]/Tabela9[[#This Row],[Provento por 1 ou 1000 Ações]]</f>
        <v>0.11370255</v>
      </c>
    </row>
    <row r="7244" spans="1:8">
      <c r="A7244" s="118" t="s">
        <v>1707</v>
      </c>
      <c r="B7244" s="116" t="s">
        <v>1488</v>
      </c>
      <c r="C7244" s="138">
        <v>35550</v>
      </c>
      <c r="D7244" s="139">
        <v>0.58565409400000001</v>
      </c>
      <c r="E7244" s="118">
        <v>1</v>
      </c>
      <c r="F7244" s="118" t="s">
        <v>1492</v>
      </c>
      <c r="G7244" s="113">
        <f>IF([Data da Aprovação]&lt;&gt;"ESTATUTÁRIO",YEAR([Data da Aprovação]),"")</f>
        <v>1997</v>
      </c>
      <c r="H7244" s="106">
        <f>Tabela9[[#This Row],[Valor do Provento R$]]/Tabela9[[#This Row],[Provento por 1 ou 1000 Ações]]</f>
        <v>0.58565409400000001</v>
      </c>
    </row>
    <row r="7245" spans="1:8">
      <c r="A7245" s="119" t="s">
        <v>1707</v>
      </c>
      <c r="B7245" s="117" t="s">
        <v>1488</v>
      </c>
      <c r="C7245" s="140">
        <v>35550</v>
      </c>
      <c r="D7245" s="141">
        <v>2.9526251619999999</v>
      </c>
      <c r="E7245" s="119">
        <v>1</v>
      </c>
      <c r="F7245" s="119" t="s">
        <v>1492</v>
      </c>
      <c r="G7245" s="114">
        <f>IF([Data da Aprovação]&lt;&gt;"ESTATUTÁRIO",YEAR([Data da Aprovação]),"")</f>
        <v>1997</v>
      </c>
      <c r="H7245" s="106">
        <f>Tabela9[[#This Row],[Valor do Provento R$]]/Tabela9[[#This Row],[Provento por 1 ou 1000 Ações]]</f>
        <v>2.9526251619999999</v>
      </c>
    </row>
    <row r="7246" spans="1:8">
      <c r="A7246" s="118" t="s">
        <v>1707</v>
      </c>
      <c r="B7246" s="116" t="s">
        <v>1488</v>
      </c>
      <c r="C7246" s="138">
        <v>36046</v>
      </c>
      <c r="D7246" s="139">
        <v>0.86294425100000005</v>
      </c>
      <c r="E7246" s="118">
        <v>1</v>
      </c>
      <c r="F7246" s="118" t="s">
        <v>1492</v>
      </c>
      <c r="G7246" s="113">
        <f>IF([Data da Aprovação]&lt;&gt;"ESTATUTÁRIO",YEAR([Data da Aprovação]),"")</f>
        <v>1998</v>
      </c>
      <c r="H7246" s="106">
        <f>Tabela9[[#This Row],[Valor do Provento R$]]/Tabela9[[#This Row],[Provento por 1 ou 1000 Ações]]</f>
        <v>0.86294425100000005</v>
      </c>
    </row>
    <row r="7247" spans="1:8">
      <c r="A7247" s="119" t="s">
        <v>1707</v>
      </c>
      <c r="B7247" s="117" t="s">
        <v>1488</v>
      </c>
      <c r="C7247" s="140">
        <v>36046</v>
      </c>
      <c r="D7247" s="141">
        <v>2.865906726</v>
      </c>
      <c r="E7247" s="119">
        <v>1</v>
      </c>
      <c r="F7247" s="119" t="s">
        <v>1489</v>
      </c>
      <c r="G7247" s="114">
        <f>IF([Data da Aprovação]&lt;&gt;"ESTATUTÁRIO",YEAR([Data da Aprovação]),"")</f>
        <v>1998</v>
      </c>
      <c r="H7247" s="106">
        <f>Tabela9[[#This Row],[Valor do Provento R$]]/Tabela9[[#This Row],[Provento por 1 ou 1000 Ações]]</f>
        <v>2.865906726</v>
      </c>
    </row>
    <row r="7248" spans="1:8">
      <c r="A7248" s="118" t="s">
        <v>1707</v>
      </c>
      <c r="B7248" s="116" t="s">
        <v>1488</v>
      </c>
      <c r="C7248" s="138">
        <v>36068</v>
      </c>
      <c r="D7248" s="139">
        <v>3.3107760000000002</v>
      </c>
      <c r="E7248" s="118">
        <v>1</v>
      </c>
      <c r="F7248" s="118" t="s">
        <v>1489</v>
      </c>
      <c r="G7248" s="113">
        <f>IF([Data da Aprovação]&lt;&gt;"ESTATUTÁRIO",YEAR([Data da Aprovação]),"")</f>
        <v>1998</v>
      </c>
      <c r="H7248" s="106">
        <f>Tabela9[[#This Row],[Valor do Provento R$]]/Tabela9[[#This Row],[Provento por 1 ou 1000 Ações]]</f>
        <v>3.3107760000000002</v>
      </c>
    </row>
    <row r="7249" spans="1:8">
      <c r="A7249" s="119" t="s">
        <v>1707</v>
      </c>
      <c r="B7249" s="117" t="s">
        <v>1488</v>
      </c>
      <c r="C7249" s="140">
        <v>36159</v>
      </c>
      <c r="D7249" s="141">
        <v>1.4481200000000001</v>
      </c>
      <c r="E7249" s="119">
        <v>1</v>
      </c>
      <c r="F7249" s="119" t="s">
        <v>1489</v>
      </c>
      <c r="G7249" s="114">
        <f>IF([Data da Aprovação]&lt;&gt;"ESTATUTÁRIO",YEAR([Data da Aprovação]),"")</f>
        <v>1998</v>
      </c>
      <c r="H7249" s="106">
        <f>Tabela9[[#This Row],[Valor do Provento R$]]/Tabela9[[#This Row],[Provento por 1 ou 1000 Ações]]</f>
        <v>1.4481200000000001</v>
      </c>
    </row>
    <row r="7250" spans="1:8">
      <c r="A7250" s="118" t="s">
        <v>1707</v>
      </c>
      <c r="B7250" s="116" t="s">
        <v>1488</v>
      </c>
      <c r="C7250" s="138">
        <v>36273</v>
      </c>
      <c r="D7250" s="139">
        <v>0.50195000000000001</v>
      </c>
      <c r="E7250" s="118">
        <v>1</v>
      </c>
      <c r="F7250" s="118" t="s">
        <v>1492</v>
      </c>
      <c r="G7250" s="113">
        <f>IF([Data da Aprovação]&lt;&gt;"ESTATUTÁRIO",YEAR([Data da Aprovação]),"")</f>
        <v>1999</v>
      </c>
      <c r="H7250" s="106">
        <f>Tabela9[[#This Row],[Valor do Provento R$]]/Tabela9[[#This Row],[Provento por 1 ou 1000 Ações]]</f>
        <v>0.50195000000000001</v>
      </c>
    </row>
    <row r="7251" spans="1:8">
      <c r="A7251" s="119" t="s">
        <v>1707</v>
      </c>
      <c r="B7251" s="117" t="s">
        <v>1488</v>
      </c>
      <c r="C7251" s="140">
        <v>36518</v>
      </c>
      <c r="D7251" s="141">
        <v>0.71</v>
      </c>
      <c r="E7251" s="119">
        <v>1</v>
      </c>
      <c r="F7251" s="119" t="s">
        <v>1492</v>
      </c>
      <c r="G7251" s="114">
        <f>IF([Data da Aprovação]&lt;&gt;"ESTATUTÁRIO",YEAR([Data da Aprovação]),"")</f>
        <v>1999</v>
      </c>
      <c r="H7251" s="106">
        <f>Tabela9[[#This Row],[Valor do Provento R$]]/Tabela9[[#This Row],[Provento por 1 ou 1000 Ações]]</f>
        <v>0.71</v>
      </c>
    </row>
    <row r="7252" spans="1:8">
      <c r="A7252" s="118" t="s">
        <v>1707</v>
      </c>
      <c r="B7252" s="116" t="s">
        <v>1488</v>
      </c>
      <c r="C7252" s="138">
        <v>36518</v>
      </c>
      <c r="D7252" s="139">
        <v>7.06</v>
      </c>
      <c r="E7252" s="118">
        <v>1</v>
      </c>
      <c r="F7252" s="118" t="s">
        <v>1489</v>
      </c>
      <c r="G7252" s="113">
        <f>IF([Data da Aprovação]&lt;&gt;"ESTATUTÁRIO",YEAR([Data da Aprovação]),"")</f>
        <v>1999</v>
      </c>
      <c r="H7252" s="106">
        <f>Tabela9[[#This Row],[Valor do Provento R$]]/Tabela9[[#This Row],[Provento por 1 ou 1000 Ações]]</f>
        <v>7.06</v>
      </c>
    </row>
    <row r="7253" spans="1:8">
      <c r="A7253" s="119" t="s">
        <v>1707</v>
      </c>
      <c r="B7253" s="117" t="s">
        <v>1488</v>
      </c>
      <c r="C7253" s="140">
        <v>36879</v>
      </c>
      <c r="D7253" s="141">
        <v>6.36</v>
      </c>
      <c r="E7253" s="119">
        <v>1</v>
      </c>
      <c r="F7253" s="119" t="s">
        <v>1489</v>
      </c>
      <c r="G7253" s="114">
        <f>IF([Data da Aprovação]&lt;&gt;"ESTATUTÁRIO",YEAR([Data da Aprovação]),"")</f>
        <v>2000</v>
      </c>
      <c r="H7253" s="106">
        <f>Tabela9[[#This Row],[Valor do Provento R$]]/Tabela9[[#This Row],[Provento por 1 ou 1000 Ações]]</f>
        <v>6.36</v>
      </c>
    </row>
    <row r="7254" spans="1:8">
      <c r="A7254" s="118" t="s">
        <v>1707</v>
      </c>
      <c r="B7254" s="116" t="s">
        <v>1488</v>
      </c>
      <c r="C7254" s="138">
        <v>36879</v>
      </c>
      <c r="D7254" s="139">
        <v>0.63600000000000001</v>
      </c>
      <c r="E7254" s="118">
        <v>1</v>
      </c>
      <c r="F7254" s="118" t="s">
        <v>1492</v>
      </c>
      <c r="G7254" s="113">
        <f>IF([Data da Aprovação]&lt;&gt;"ESTATUTÁRIO",YEAR([Data da Aprovação]),"")</f>
        <v>2000</v>
      </c>
      <c r="H7254" s="106">
        <f>Tabela9[[#This Row],[Valor do Provento R$]]/Tabela9[[#This Row],[Provento por 1 ou 1000 Ações]]</f>
        <v>0.63600000000000001</v>
      </c>
    </row>
    <row r="7255" spans="1:8">
      <c r="A7255" s="119" t="s">
        <v>1707</v>
      </c>
      <c r="B7255" s="117" t="s">
        <v>1488</v>
      </c>
      <c r="C7255" s="140">
        <v>37244</v>
      </c>
      <c r="D7255" s="141">
        <v>0.32</v>
      </c>
      <c r="E7255" s="119">
        <v>1</v>
      </c>
      <c r="F7255" s="119" t="s">
        <v>1492</v>
      </c>
      <c r="G7255" s="114">
        <f>IF([Data da Aprovação]&lt;&gt;"ESTATUTÁRIO",YEAR([Data da Aprovação]),"")</f>
        <v>2001</v>
      </c>
      <c r="H7255" s="106">
        <f>Tabela9[[#This Row],[Valor do Provento R$]]/Tabela9[[#This Row],[Provento por 1 ou 1000 Ações]]</f>
        <v>0.32</v>
      </c>
    </row>
    <row r="7256" spans="1:8">
      <c r="A7256" s="118" t="s">
        <v>1707</v>
      </c>
      <c r="B7256" s="116" t="s">
        <v>1488</v>
      </c>
      <c r="C7256" s="138">
        <v>37244</v>
      </c>
      <c r="D7256" s="139">
        <v>3.21</v>
      </c>
      <c r="E7256" s="118">
        <v>1</v>
      </c>
      <c r="F7256" s="118" t="s">
        <v>1489</v>
      </c>
      <c r="G7256" s="113">
        <f>IF([Data da Aprovação]&lt;&gt;"ESTATUTÁRIO",YEAR([Data da Aprovação]),"")</f>
        <v>2001</v>
      </c>
      <c r="H7256" s="106">
        <f>Tabela9[[#This Row],[Valor do Provento R$]]/Tabela9[[#This Row],[Provento por 1 ou 1000 Ações]]</f>
        <v>3.21</v>
      </c>
    </row>
    <row r="7257" spans="1:8">
      <c r="A7257" s="119" t="s">
        <v>1707</v>
      </c>
      <c r="B7257" s="117" t="s">
        <v>1488</v>
      </c>
      <c r="C7257" s="140">
        <v>37973</v>
      </c>
      <c r="D7257" s="141">
        <v>4.33</v>
      </c>
      <c r="E7257" s="119">
        <v>1</v>
      </c>
      <c r="F7257" s="119" t="s">
        <v>1489</v>
      </c>
      <c r="G7257" s="114">
        <f>IF([Data da Aprovação]&lt;&gt;"ESTATUTÁRIO",YEAR([Data da Aprovação]),"")</f>
        <v>2003</v>
      </c>
      <c r="H7257" s="106">
        <f>Tabela9[[#This Row],[Valor do Provento R$]]/Tabela9[[#This Row],[Provento por 1 ou 1000 Ações]]</f>
        <v>4.33</v>
      </c>
    </row>
    <row r="7258" spans="1:8">
      <c r="A7258" s="118" t="s">
        <v>1707</v>
      </c>
      <c r="B7258" s="116" t="s">
        <v>1488</v>
      </c>
      <c r="C7258" s="138">
        <v>38337</v>
      </c>
      <c r="D7258" s="139">
        <v>3.782</v>
      </c>
      <c r="E7258" s="118">
        <v>1</v>
      </c>
      <c r="F7258" s="118" t="s">
        <v>1489</v>
      </c>
      <c r="G7258" s="113">
        <f>IF([Data da Aprovação]&lt;&gt;"ESTATUTÁRIO",YEAR([Data da Aprovação]),"")</f>
        <v>2004</v>
      </c>
      <c r="H7258" s="106">
        <f>Tabela9[[#This Row],[Valor do Provento R$]]/Tabela9[[#This Row],[Provento por 1 ou 1000 Ações]]</f>
        <v>3.782</v>
      </c>
    </row>
    <row r="7259" spans="1:8">
      <c r="A7259" s="119" t="s">
        <v>1707</v>
      </c>
      <c r="B7259" s="117" t="s">
        <v>1488</v>
      </c>
      <c r="C7259" s="140">
        <v>38707</v>
      </c>
      <c r="D7259" s="141">
        <v>3.9390000000000001</v>
      </c>
      <c r="E7259" s="119">
        <v>1</v>
      </c>
      <c r="F7259" s="119" t="s">
        <v>1489</v>
      </c>
      <c r="G7259" s="114">
        <f>IF([Data da Aprovação]&lt;&gt;"ESTATUTÁRIO",YEAR([Data da Aprovação]),"")</f>
        <v>2005</v>
      </c>
      <c r="H7259" s="106">
        <f>Tabela9[[#This Row],[Valor do Provento R$]]/Tabela9[[#This Row],[Provento por 1 ou 1000 Ações]]</f>
        <v>3.9390000000000001</v>
      </c>
    </row>
    <row r="7260" spans="1:8">
      <c r="A7260" s="118" t="s">
        <v>1707</v>
      </c>
      <c r="B7260" s="116" t="s">
        <v>1488</v>
      </c>
      <c r="C7260" s="138">
        <v>39070</v>
      </c>
      <c r="D7260" s="139">
        <v>3.31</v>
      </c>
      <c r="E7260" s="118">
        <v>1</v>
      </c>
      <c r="F7260" s="118" t="s">
        <v>1489</v>
      </c>
      <c r="G7260" s="113">
        <f>IF([Data da Aprovação]&lt;&gt;"ESTATUTÁRIO",YEAR([Data da Aprovação]),"")</f>
        <v>2006</v>
      </c>
      <c r="H7260" s="106">
        <f>Tabela9[[#This Row],[Valor do Provento R$]]/Tabela9[[#This Row],[Provento por 1 ou 1000 Ações]]</f>
        <v>3.31</v>
      </c>
    </row>
    <row r="7261" spans="1:8">
      <c r="A7261" s="119" t="s">
        <v>1707</v>
      </c>
      <c r="B7261" s="117" t="s">
        <v>1488</v>
      </c>
      <c r="C7261" s="140">
        <v>39430</v>
      </c>
      <c r="D7261" s="141">
        <v>2.9169999999999998</v>
      </c>
      <c r="E7261" s="119">
        <v>1</v>
      </c>
      <c r="F7261" s="119" t="s">
        <v>1489</v>
      </c>
      <c r="G7261" s="114">
        <f>IF([Data da Aprovação]&lt;&gt;"ESTATUTÁRIO",YEAR([Data da Aprovação]),"")</f>
        <v>2007</v>
      </c>
      <c r="H7261" s="106">
        <f>Tabela9[[#This Row],[Valor do Provento R$]]/Tabela9[[#This Row],[Provento por 1 ou 1000 Ações]]</f>
        <v>2.9169999999999998</v>
      </c>
    </row>
    <row r="7262" spans="1:8">
      <c r="A7262" s="118" t="s">
        <v>1707</v>
      </c>
      <c r="B7262" s="116" t="s">
        <v>1488</v>
      </c>
      <c r="C7262" s="138">
        <v>39798</v>
      </c>
      <c r="D7262" s="139">
        <v>3.0019999999999998</v>
      </c>
      <c r="E7262" s="118">
        <v>1</v>
      </c>
      <c r="F7262" s="118" t="s">
        <v>1489</v>
      </c>
      <c r="G7262" s="113">
        <f>IF([Data da Aprovação]&lt;&gt;"ESTATUTÁRIO",YEAR([Data da Aprovação]),"")</f>
        <v>2008</v>
      </c>
      <c r="H7262" s="106">
        <f>Tabela9[[#This Row],[Valor do Provento R$]]/Tabela9[[#This Row],[Provento por 1 ou 1000 Ações]]</f>
        <v>3.0019999999999998</v>
      </c>
    </row>
    <row r="7263" spans="1:8">
      <c r="A7263" s="119" t="s">
        <v>1707</v>
      </c>
      <c r="B7263" s="117" t="s">
        <v>1488</v>
      </c>
      <c r="C7263" s="140">
        <v>40161</v>
      </c>
      <c r="D7263" s="141">
        <v>2.1989999999999998</v>
      </c>
      <c r="E7263" s="119">
        <v>1</v>
      </c>
      <c r="F7263" s="119" t="s">
        <v>1489</v>
      </c>
      <c r="G7263" s="114">
        <f>IF([Data da Aprovação]&lt;&gt;"ESTATUTÁRIO",YEAR([Data da Aprovação]),"")</f>
        <v>2009</v>
      </c>
      <c r="H7263" s="106">
        <f>Tabela9[[#This Row],[Valor do Provento R$]]/Tabela9[[#This Row],[Provento por 1 ou 1000 Ações]]</f>
        <v>2.1989999999999998</v>
      </c>
    </row>
    <row r="7264" spans="1:8">
      <c r="A7264" s="118" t="s">
        <v>1707</v>
      </c>
      <c r="B7264" s="116" t="s">
        <v>1488</v>
      </c>
      <c r="C7264" s="138">
        <v>40662</v>
      </c>
      <c r="D7264" s="139">
        <v>2.9960000000000001E-2</v>
      </c>
      <c r="E7264" s="118">
        <v>1</v>
      </c>
      <c r="F7264" s="118" t="s">
        <v>1492</v>
      </c>
      <c r="G7264" s="113">
        <f>IF([Data da Aprovação]&lt;&gt;"ESTATUTÁRIO",YEAR([Data da Aprovação]),"")</f>
        <v>2011</v>
      </c>
      <c r="H7264" s="106">
        <f>Tabela9[[#This Row],[Valor do Provento R$]]/Tabela9[[#This Row],[Provento por 1 ou 1000 Ações]]</f>
        <v>2.9960000000000001E-2</v>
      </c>
    </row>
    <row r="7265" spans="1:8">
      <c r="A7265" s="119" t="s">
        <v>1707</v>
      </c>
      <c r="B7265" s="117" t="s">
        <v>1488</v>
      </c>
      <c r="C7265" s="140">
        <v>41029</v>
      </c>
      <c r="D7265" s="141">
        <v>3.6159999999999998E-2</v>
      </c>
      <c r="E7265" s="119">
        <v>1</v>
      </c>
      <c r="F7265" s="119" t="s">
        <v>1492</v>
      </c>
      <c r="G7265" s="114">
        <f>IF([Data da Aprovação]&lt;&gt;"ESTATUTÁRIO",YEAR([Data da Aprovação]),"")</f>
        <v>2012</v>
      </c>
      <c r="H7265" s="106">
        <f>Tabela9[[#This Row],[Valor do Provento R$]]/Tabela9[[#This Row],[Provento por 1 ou 1000 Ações]]</f>
        <v>3.6159999999999998E-2</v>
      </c>
    </row>
    <row r="7266" spans="1:8">
      <c r="A7266" s="118" t="s">
        <v>1707</v>
      </c>
      <c r="B7266" s="116" t="s">
        <v>1488</v>
      </c>
      <c r="C7266" s="138">
        <v>41393</v>
      </c>
      <c r="D7266" s="139">
        <v>2.9360000000000001E-2</v>
      </c>
      <c r="E7266" s="118">
        <v>1</v>
      </c>
      <c r="F7266" s="118" t="s">
        <v>1492</v>
      </c>
      <c r="G7266" s="113">
        <f>IF([Data da Aprovação]&lt;&gt;"ESTATUTÁRIO",YEAR([Data da Aprovação]),"")</f>
        <v>2013</v>
      </c>
      <c r="H7266" s="106">
        <f>Tabela9[[#This Row],[Valor do Provento R$]]/Tabela9[[#This Row],[Provento por 1 ou 1000 Ações]]</f>
        <v>2.9360000000000001E-2</v>
      </c>
    </row>
    <row r="7267" spans="1:8">
      <c r="A7267" s="119" t="s">
        <v>1707</v>
      </c>
      <c r="B7267" s="117" t="s">
        <v>1490</v>
      </c>
      <c r="C7267" s="140">
        <v>35185</v>
      </c>
      <c r="D7267" s="141">
        <v>2.9526251619999999</v>
      </c>
      <c r="E7267" s="119">
        <v>1</v>
      </c>
      <c r="F7267" s="119" t="s">
        <v>1492</v>
      </c>
      <c r="G7267" s="114">
        <f>IF([Data da Aprovação]&lt;&gt;"ESTATUTÁRIO",YEAR([Data da Aprovação]),"")</f>
        <v>1996</v>
      </c>
      <c r="H7267" s="106">
        <f>Tabela9[[#This Row],[Valor do Provento R$]]/Tabela9[[#This Row],[Provento por 1 ou 1000 Ações]]</f>
        <v>2.9526251619999999</v>
      </c>
    </row>
    <row r="7268" spans="1:8">
      <c r="A7268" s="118" t="s">
        <v>1707</v>
      </c>
      <c r="B7268" s="116" t="s">
        <v>1490</v>
      </c>
      <c r="C7268" s="138">
        <v>35550</v>
      </c>
      <c r="D7268" s="139">
        <v>0.58565409400000001</v>
      </c>
      <c r="E7268" s="118">
        <v>1</v>
      </c>
      <c r="F7268" s="118" t="s">
        <v>1492</v>
      </c>
      <c r="G7268" s="113">
        <f>IF([Data da Aprovação]&lt;&gt;"ESTATUTÁRIO",YEAR([Data da Aprovação]),"")</f>
        <v>1997</v>
      </c>
      <c r="H7268" s="106">
        <f>Tabela9[[#This Row],[Valor do Provento R$]]/Tabela9[[#This Row],[Provento por 1 ou 1000 Ações]]</f>
        <v>0.58565409400000001</v>
      </c>
    </row>
    <row r="7269" spans="1:8">
      <c r="A7269" s="119" t="s">
        <v>1707</v>
      </c>
      <c r="B7269" s="117" t="s">
        <v>1490</v>
      </c>
      <c r="C7269" s="140">
        <v>36046</v>
      </c>
      <c r="D7269" s="141">
        <v>0.949238676</v>
      </c>
      <c r="E7269" s="119">
        <v>1</v>
      </c>
      <c r="F7269" s="119" t="s">
        <v>1492</v>
      </c>
      <c r="G7269" s="114">
        <f>IF([Data da Aprovação]&lt;&gt;"ESTATUTÁRIO",YEAR([Data da Aprovação]),"")</f>
        <v>1998</v>
      </c>
      <c r="H7269" s="106">
        <f>Tabela9[[#This Row],[Valor do Provento R$]]/Tabela9[[#This Row],[Provento por 1 ou 1000 Ações]]</f>
        <v>0.949238676</v>
      </c>
    </row>
    <row r="7270" spans="1:8">
      <c r="A7270" s="118" t="s">
        <v>1707</v>
      </c>
      <c r="B7270" s="116" t="s">
        <v>1490</v>
      </c>
      <c r="C7270" s="138">
        <v>36046</v>
      </c>
      <c r="D7270" s="139">
        <v>3.152497398</v>
      </c>
      <c r="E7270" s="118">
        <v>1</v>
      </c>
      <c r="F7270" s="118" t="s">
        <v>1489</v>
      </c>
      <c r="G7270" s="113">
        <f>IF([Data da Aprovação]&lt;&gt;"ESTATUTÁRIO",YEAR([Data da Aprovação]),"")</f>
        <v>1998</v>
      </c>
      <c r="H7270" s="106">
        <f>Tabela9[[#This Row],[Valor do Provento R$]]/Tabela9[[#This Row],[Provento por 1 ou 1000 Ações]]</f>
        <v>3.152497398</v>
      </c>
    </row>
    <row r="7271" spans="1:8">
      <c r="A7271" s="119" t="s">
        <v>1707</v>
      </c>
      <c r="B7271" s="117" t="s">
        <v>1490</v>
      </c>
      <c r="C7271" s="140">
        <v>36068</v>
      </c>
      <c r="D7271" s="141">
        <v>3.3107760000000002</v>
      </c>
      <c r="E7271" s="119">
        <v>1</v>
      </c>
      <c r="F7271" s="119" t="s">
        <v>1489</v>
      </c>
      <c r="G7271" s="114">
        <f>IF([Data da Aprovação]&lt;&gt;"ESTATUTÁRIO",YEAR([Data da Aprovação]),"")</f>
        <v>1998</v>
      </c>
      <c r="H7271" s="106">
        <f>Tabela9[[#This Row],[Valor do Provento R$]]/Tabela9[[#This Row],[Provento por 1 ou 1000 Ações]]</f>
        <v>3.3107760000000002</v>
      </c>
    </row>
    <row r="7272" spans="1:8">
      <c r="A7272" s="118" t="s">
        <v>1707</v>
      </c>
      <c r="B7272" s="116" t="s">
        <v>1490</v>
      </c>
      <c r="C7272" s="138">
        <v>36159</v>
      </c>
      <c r="D7272" s="139">
        <v>1.4481200000000001</v>
      </c>
      <c r="E7272" s="118">
        <v>1</v>
      </c>
      <c r="F7272" s="118" t="s">
        <v>1489</v>
      </c>
      <c r="G7272" s="113">
        <f>IF([Data da Aprovação]&lt;&gt;"ESTATUTÁRIO",YEAR([Data da Aprovação]),"")</f>
        <v>1998</v>
      </c>
      <c r="H7272" s="106">
        <f>Tabela9[[#This Row],[Valor do Provento R$]]/Tabela9[[#This Row],[Provento por 1 ou 1000 Ações]]</f>
        <v>1.4481200000000001</v>
      </c>
    </row>
    <row r="7273" spans="1:8">
      <c r="A7273" s="119" t="s">
        <v>1707</v>
      </c>
      <c r="B7273" s="117" t="s">
        <v>1490</v>
      </c>
      <c r="C7273" s="140">
        <v>36273</v>
      </c>
      <c r="D7273" s="141">
        <v>0.95665999999999995</v>
      </c>
      <c r="E7273" s="119">
        <v>1</v>
      </c>
      <c r="F7273" s="119" t="s">
        <v>1492</v>
      </c>
      <c r="G7273" s="114">
        <f>IF([Data da Aprovação]&lt;&gt;"ESTATUTÁRIO",YEAR([Data da Aprovação]),"")</f>
        <v>1999</v>
      </c>
      <c r="H7273" s="106">
        <f>Tabela9[[#This Row],[Valor do Provento R$]]/Tabela9[[#This Row],[Provento por 1 ou 1000 Ações]]</f>
        <v>0.95665999999999995</v>
      </c>
    </row>
    <row r="7274" spans="1:8">
      <c r="A7274" s="118" t="s">
        <v>1707</v>
      </c>
      <c r="B7274" s="116" t="s">
        <v>1490</v>
      </c>
      <c r="C7274" s="138">
        <v>36518</v>
      </c>
      <c r="D7274" s="139">
        <v>0.78100000000000003</v>
      </c>
      <c r="E7274" s="118">
        <v>1</v>
      </c>
      <c r="F7274" s="118" t="s">
        <v>1492</v>
      </c>
      <c r="G7274" s="113">
        <f>IF([Data da Aprovação]&lt;&gt;"ESTATUTÁRIO",YEAR([Data da Aprovação]),"")</f>
        <v>1999</v>
      </c>
      <c r="H7274" s="106">
        <f>Tabela9[[#This Row],[Valor do Provento R$]]/Tabela9[[#This Row],[Provento por 1 ou 1000 Ações]]</f>
        <v>0.78100000000000003</v>
      </c>
    </row>
    <row r="7275" spans="1:8">
      <c r="A7275" s="119" t="s">
        <v>1707</v>
      </c>
      <c r="B7275" s="117" t="s">
        <v>1490</v>
      </c>
      <c r="C7275" s="140">
        <v>36518</v>
      </c>
      <c r="D7275" s="141">
        <v>7.766</v>
      </c>
      <c r="E7275" s="119">
        <v>1</v>
      </c>
      <c r="F7275" s="119" t="s">
        <v>1489</v>
      </c>
      <c r="G7275" s="114">
        <f>IF([Data da Aprovação]&lt;&gt;"ESTATUTÁRIO",YEAR([Data da Aprovação]),"")</f>
        <v>1999</v>
      </c>
      <c r="H7275" s="106">
        <f>Tabela9[[#This Row],[Valor do Provento R$]]/Tabela9[[#This Row],[Provento por 1 ou 1000 Ações]]</f>
        <v>7.766</v>
      </c>
    </row>
    <row r="7276" spans="1:8">
      <c r="A7276" s="118" t="s">
        <v>1707</v>
      </c>
      <c r="B7276" s="116" t="s">
        <v>1490</v>
      </c>
      <c r="C7276" s="138">
        <v>36879</v>
      </c>
      <c r="D7276" s="139">
        <v>6.9960000000000004</v>
      </c>
      <c r="E7276" s="118">
        <v>1</v>
      </c>
      <c r="F7276" s="118" t="s">
        <v>1489</v>
      </c>
      <c r="G7276" s="113">
        <f>IF([Data da Aprovação]&lt;&gt;"ESTATUTÁRIO",YEAR([Data da Aprovação]),"")</f>
        <v>2000</v>
      </c>
      <c r="H7276" s="106">
        <f>Tabela9[[#This Row],[Valor do Provento R$]]/Tabela9[[#This Row],[Provento por 1 ou 1000 Ações]]</f>
        <v>6.9960000000000004</v>
      </c>
    </row>
    <row r="7277" spans="1:8">
      <c r="A7277" s="119" t="s">
        <v>1707</v>
      </c>
      <c r="B7277" s="117" t="s">
        <v>1490</v>
      </c>
      <c r="C7277" s="140">
        <v>36879</v>
      </c>
      <c r="D7277" s="141">
        <v>0.6996</v>
      </c>
      <c r="E7277" s="119">
        <v>1</v>
      </c>
      <c r="F7277" s="119" t="s">
        <v>1492</v>
      </c>
      <c r="G7277" s="114">
        <f>IF([Data da Aprovação]&lt;&gt;"ESTATUTÁRIO",YEAR([Data da Aprovação]),"")</f>
        <v>2000</v>
      </c>
      <c r="H7277" s="106">
        <f>Tabela9[[#This Row],[Valor do Provento R$]]/Tabela9[[#This Row],[Provento por 1 ou 1000 Ações]]</f>
        <v>0.6996</v>
      </c>
    </row>
    <row r="7278" spans="1:8">
      <c r="A7278" s="118" t="s">
        <v>1707</v>
      </c>
      <c r="B7278" s="116" t="s">
        <v>1490</v>
      </c>
      <c r="C7278" s="138">
        <v>37244</v>
      </c>
      <c r="D7278" s="139">
        <v>0.35199999999999998</v>
      </c>
      <c r="E7278" s="118">
        <v>1</v>
      </c>
      <c r="F7278" s="118" t="s">
        <v>1492</v>
      </c>
      <c r="G7278" s="113">
        <f>IF([Data da Aprovação]&lt;&gt;"ESTATUTÁRIO",YEAR([Data da Aprovação]),"")</f>
        <v>2001</v>
      </c>
      <c r="H7278" s="106">
        <f>Tabela9[[#This Row],[Valor do Provento R$]]/Tabela9[[#This Row],[Provento por 1 ou 1000 Ações]]</f>
        <v>0.35199999999999998</v>
      </c>
    </row>
    <row r="7279" spans="1:8">
      <c r="A7279" s="119" t="s">
        <v>1707</v>
      </c>
      <c r="B7279" s="117" t="s">
        <v>1490</v>
      </c>
      <c r="C7279" s="140">
        <v>37244</v>
      </c>
      <c r="D7279" s="141">
        <v>3.5310000000000001</v>
      </c>
      <c r="E7279" s="119">
        <v>1</v>
      </c>
      <c r="F7279" s="119" t="s">
        <v>1489</v>
      </c>
      <c r="G7279" s="114">
        <f>IF([Data da Aprovação]&lt;&gt;"ESTATUTÁRIO",YEAR([Data da Aprovação]),"")</f>
        <v>2001</v>
      </c>
      <c r="H7279" s="106">
        <f>Tabela9[[#This Row],[Valor do Provento R$]]/Tabela9[[#This Row],[Provento por 1 ou 1000 Ações]]</f>
        <v>3.5310000000000001</v>
      </c>
    </row>
    <row r="7280" spans="1:8">
      <c r="A7280" s="118" t="s">
        <v>1707</v>
      </c>
      <c r="B7280" s="116" t="s">
        <v>1490</v>
      </c>
      <c r="C7280" s="138">
        <v>37973</v>
      </c>
      <c r="D7280" s="139">
        <v>4.7629999999999999</v>
      </c>
      <c r="E7280" s="118">
        <v>1</v>
      </c>
      <c r="F7280" s="118" t="s">
        <v>1489</v>
      </c>
      <c r="G7280" s="113">
        <f>IF([Data da Aprovação]&lt;&gt;"ESTATUTÁRIO",YEAR([Data da Aprovação]),"")</f>
        <v>2003</v>
      </c>
      <c r="H7280" s="106">
        <f>Tabela9[[#This Row],[Valor do Provento R$]]/Tabela9[[#This Row],[Provento por 1 ou 1000 Ações]]</f>
        <v>4.7629999999999999</v>
      </c>
    </row>
    <row r="7281" spans="1:8">
      <c r="A7281" s="119" t="s">
        <v>1707</v>
      </c>
      <c r="B7281" s="117" t="s">
        <v>1490</v>
      </c>
      <c r="C7281" s="140">
        <v>38337</v>
      </c>
      <c r="D7281" s="141">
        <v>4.1609999999999996</v>
      </c>
      <c r="E7281" s="119">
        <v>1</v>
      </c>
      <c r="F7281" s="119" t="s">
        <v>1489</v>
      </c>
      <c r="G7281" s="114">
        <f>IF([Data da Aprovação]&lt;&gt;"ESTATUTÁRIO",YEAR([Data da Aprovação]),"")</f>
        <v>2004</v>
      </c>
      <c r="H7281" s="106">
        <f>Tabela9[[#This Row],[Valor do Provento R$]]/Tabela9[[#This Row],[Provento por 1 ou 1000 Ações]]</f>
        <v>4.1609999999999996</v>
      </c>
    </row>
    <row r="7282" spans="1:8">
      <c r="A7282" s="118" t="s">
        <v>1707</v>
      </c>
      <c r="B7282" s="116" t="s">
        <v>1490</v>
      </c>
      <c r="C7282" s="138">
        <v>38707</v>
      </c>
      <c r="D7282" s="139">
        <v>4.3330000000000002</v>
      </c>
      <c r="E7282" s="118">
        <v>1</v>
      </c>
      <c r="F7282" s="118" t="s">
        <v>1489</v>
      </c>
      <c r="G7282" s="113">
        <f>IF([Data da Aprovação]&lt;&gt;"ESTATUTÁRIO",YEAR([Data da Aprovação]),"")</f>
        <v>2005</v>
      </c>
      <c r="H7282" s="106">
        <f>Tabela9[[#This Row],[Valor do Provento R$]]/Tabela9[[#This Row],[Provento por 1 ou 1000 Ações]]</f>
        <v>4.3330000000000002</v>
      </c>
    </row>
    <row r="7283" spans="1:8">
      <c r="A7283" s="119" t="s">
        <v>1707</v>
      </c>
      <c r="B7283" s="117" t="s">
        <v>1490</v>
      </c>
      <c r="C7283" s="140">
        <v>39070</v>
      </c>
      <c r="D7283" s="141">
        <v>3.641</v>
      </c>
      <c r="E7283" s="119">
        <v>1</v>
      </c>
      <c r="F7283" s="119" t="s">
        <v>1489</v>
      </c>
      <c r="G7283" s="114">
        <f>IF([Data da Aprovação]&lt;&gt;"ESTATUTÁRIO",YEAR([Data da Aprovação]),"")</f>
        <v>2006</v>
      </c>
      <c r="H7283" s="106">
        <f>Tabela9[[#This Row],[Valor do Provento R$]]/Tabela9[[#This Row],[Provento por 1 ou 1000 Ações]]</f>
        <v>3.641</v>
      </c>
    </row>
    <row r="7284" spans="1:8">
      <c r="A7284" s="118" t="s">
        <v>1707</v>
      </c>
      <c r="B7284" s="116" t="s">
        <v>1490</v>
      </c>
      <c r="C7284" s="138">
        <v>39430</v>
      </c>
      <c r="D7284" s="139">
        <v>3.2086999999999999</v>
      </c>
      <c r="E7284" s="118">
        <v>1</v>
      </c>
      <c r="F7284" s="118" t="s">
        <v>1489</v>
      </c>
      <c r="G7284" s="113">
        <f>IF([Data da Aprovação]&lt;&gt;"ESTATUTÁRIO",YEAR([Data da Aprovação]),"")</f>
        <v>2007</v>
      </c>
      <c r="H7284" s="106">
        <f>Tabela9[[#This Row],[Valor do Provento R$]]/Tabela9[[#This Row],[Provento por 1 ou 1000 Ações]]</f>
        <v>3.2086999999999999</v>
      </c>
    </row>
    <row r="7285" spans="1:8">
      <c r="A7285" s="119" t="s">
        <v>1707</v>
      </c>
      <c r="B7285" s="117" t="s">
        <v>1490</v>
      </c>
      <c r="C7285" s="140">
        <v>39798</v>
      </c>
      <c r="D7285" s="141">
        <v>3.3022</v>
      </c>
      <c r="E7285" s="119">
        <v>1</v>
      </c>
      <c r="F7285" s="119" t="s">
        <v>1489</v>
      </c>
      <c r="G7285" s="114">
        <f>IF([Data da Aprovação]&lt;&gt;"ESTATUTÁRIO",YEAR([Data da Aprovação]),"")</f>
        <v>2008</v>
      </c>
      <c r="H7285" s="106">
        <f>Tabela9[[#This Row],[Valor do Provento R$]]/Tabela9[[#This Row],[Provento por 1 ou 1000 Ações]]</f>
        <v>3.3022</v>
      </c>
    </row>
    <row r="7286" spans="1:8">
      <c r="A7286" s="118" t="s">
        <v>1707</v>
      </c>
      <c r="B7286" s="116" t="s">
        <v>1490</v>
      </c>
      <c r="C7286" s="138">
        <v>40161</v>
      </c>
      <c r="D7286" s="139">
        <v>2.4188999999999998</v>
      </c>
      <c r="E7286" s="118">
        <v>1</v>
      </c>
      <c r="F7286" s="118" t="s">
        <v>1489</v>
      </c>
      <c r="G7286" s="113">
        <f>IF([Data da Aprovação]&lt;&gt;"ESTATUTÁRIO",YEAR([Data da Aprovação]),"")</f>
        <v>2009</v>
      </c>
      <c r="H7286" s="106">
        <f>Tabela9[[#This Row],[Valor do Provento R$]]/Tabela9[[#This Row],[Provento por 1 ou 1000 Ações]]</f>
        <v>2.4188999999999998</v>
      </c>
    </row>
    <row r="7287" spans="1:8">
      <c r="A7287" s="119" t="s">
        <v>1707</v>
      </c>
      <c r="B7287" s="117" t="s">
        <v>1490</v>
      </c>
      <c r="C7287" s="140">
        <v>40662</v>
      </c>
      <c r="D7287" s="141">
        <v>3.2960000000000003E-2</v>
      </c>
      <c r="E7287" s="119">
        <v>1</v>
      </c>
      <c r="F7287" s="119" t="s">
        <v>1492</v>
      </c>
      <c r="G7287" s="114">
        <f>IF([Data da Aprovação]&lt;&gt;"ESTATUTÁRIO",YEAR([Data da Aprovação]),"")</f>
        <v>2011</v>
      </c>
      <c r="H7287" s="106">
        <f>Tabela9[[#This Row],[Valor do Provento R$]]/Tabela9[[#This Row],[Provento por 1 ou 1000 Ações]]</f>
        <v>3.2960000000000003E-2</v>
      </c>
    </row>
    <row r="7288" spans="1:8">
      <c r="A7288" s="118" t="s">
        <v>1707</v>
      </c>
      <c r="B7288" s="116" t="s">
        <v>1490</v>
      </c>
      <c r="C7288" s="138">
        <v>41029</v>
      </c>
      <c r="D7288" s="139">
        <v>3.977E-2</v>
      </c>
      <c r="E7288" s="118">
        <v>1</v>
      </c>
      <c r="F7288" s="118" t="s">
        <v>1492</v>
      </c>
      <c r="G7288" s="113">
        <f>IF([Data da Aprovação]&lt;&gt;"ESTATUTÁRIO",YEAR([Data da Aprovação]),"")</f>
        <v>2012</v>
      </c>
      <c r="H7288" s="106">
        <f>Tabela9[[#This Row],[Valor do Provento R$]]/Tabela9[[#This Row],[Provento por 1 ou 1000 Ações]]</f>
        <v>3.977E-2</v>
      </c>
    </row>
    <row r="7289" spans="1:8">
      <c r="A7289" s="119" t="s">
        <v>1707</v>
      </c>
      <c r="B7289" s="117" t="s">
        <v>1490</v>
      </c>
      <c r="C7289" s="140">
        <v>41393</v>
      </c>
      <c r="D7289" s="141">
        <v>3.2300000000000002E-2</v>
      </c>
      <c r="E7289" s="119">
        <v>1</v>
      </c>
      <c r="F7289" s="119" t="s">
        <v>1492</v>
      </c>
      <c r="G7289" s="114">
        <f>IF([Data da Aprovação]&lt;&gt;"ESTATUTÁRIO",YEAR([Data da Aprovação]),"")</f>
        <v>2013</v>
      </c>
      <c r="H7289" s="106">
        <f>Tabela9[[#This Row],[Valor do Provento R$]]/Tabela9[[#This Row],[Provento por 1 ou 1000 Ações]]</f>
        <v>3.2300000000000002E-2</v>
      </c>
    </row>
    <row r="7290" spans="1:8">
      <c r="A7290" s="118" t="s">
        <v>1708</v>
      </c>
      <c r="B7290" s="116" t="s">
        <v>1488</v>
      </c>
      <c r="C7290" s="138">
        <v>39862</v>
      </c>
      <c r="D7290" s="139">
        <v>317.42639146499999</v>
      </c>
      <c r="E7290" s="118">
        <v>1</v>
      </c>
      <c r="F7290" s="118" t="s">
        <v>1499</v>
      </c>
      <c r="G7290" s="113">
        <f>IF([Data da Aprovação]&lt;&gt;"ESTATUTÁRIO",YEAR([Data da Aprovação]),"")</f>
        <v>2009</v>
      </c>
      <c r="H7290" s="106">
        <f>Tabela9[[#This Row],[Valor do Provento R$]]/Tabela9[[#This Row],[Provento por 1 ou 1000 Ações]]</f>
        <v>317.42639146499999</v>
      </c>
    </row>
    <row r="7291" spans="1:8">
      <c r="A7291" s="119" t="s">
        <v>1709</v>
      </c>
      <c r="B7291" s="117" t="s">
        <v>1488</v>
      </c>
      <c r="C7291" s="140">
        <v>36859</v>
      </c>
      <c r="D7291" s="141">
        <v>1.4775499999999999</v>
      </c>
      <c r="E7291" s="119">
        <v>1000</v>
      </c>
      <c r="F7291" s="119" t="s">
        <v>1492</v>
      </c>
      <c r="G7291" s="114">
        <f>IF([Data da Aprovação]&lt;&gt;"ESTATUTÁRIO",YEAR([Data da Aprovação]),"")</f>
        <v>2000</v>
      </c>
      <c r="H7291" s="106">
        <f>Tabela9[[#This Row],[Valor do Provento R$]]/Tabela9[[#This Row],[Provento por 1 ou 1000 Ações]]</f>
        <v>1.47755E-3</v>
      </c>
    </row>
    <row r="7292" spans="1:8">
      <c r="A7292" s="118" t="s">
        <v>1709</v>
      </c>
      <c r="B7292" s="116" t="s">
        <v>1488</v>
      </c>
      <c r="C7292" s="138">
        <v>36915</v>
      </c>
      <c r="D7292" s="139">
        <v>1.29362</v>
      </c>
      <c r="E7292" s="118">
        <v>1000</v>
      </c>
      <c r="F7292" s="118" t="s">
        <v>1492</v>
      </c>
      <c r="G7292" s="113">
        <f>IF([Data da Aprovação]&lt;&gt;"ESTATUTÁRIO",YEAR([Data da Aprovação]),"")</f>
        <v>2001</v>
      </c>
      <c r="H7292" s="106">
        <f>Tabela9[[#This Row],[Valor do Provento R$]]/Tabela9[[#This Row],[Provento por 1 ou 1000 Ações]]</f>
        <v>1.2936200000000001E-3</v>
      </c>
    </row>
    <row r="7293" spans="1:8">
      <c r="A7293" s="119" t="s">
        <v>1709</v>
      </c>
      <c r="B7293" s="117" t="s">
        <v>1488</v>
      </c>
      <c r="C7293" s="140">
        <v>37336</v>
      </c>
      <c r="D7293" s="141">
        <v>3.3827031000000001</v>
      </c>
      <c r="E7293" s="119">
        <v>1000</v>
      </c>
      <c r="F7293" s="119" t="s">
        <v>1492</v>
      </c>
      <c r="G7293" s="114">
        <f>IF([Data da Aprovação]&lt;&gt;"ESTATUTÁRIO",YEAR([Data da Aprovação]),"")</f>
        <v>2002</v>
      </c>
      <c r="H7293" s="106">
        <f>Tabela9[[#This Row],[Valor do Provento R$]]/Tabela9[[#This Row],[Provento por 1 ou 1000 Ações]]</f>
        <v>3.3827031E-3</v>
      </c>
    </row>
    <row r="7294" spans="1:8">
      <c r="A7294" s="118" t="s">
        <v>1709</v>
      </c>
      <c r="B7294" s="116" t="s">
        <v>1488</v>
      </c>
      <c r="C7294" s="138">
        <v>38432</v>
      </c>
      <c r="D7294" s="139">
        <v>5.6839387810000002</v>
      </c>
      <c r="E7294" s="118">
        <v>1000</v>
      </c>
      <c r="F7294" s="118" t="s">
        <v>1492</v>
      </c>
      <c r="G7294" s="113">
        <f>IF([Data da Aprovação]&lt;&gt;"ESTATUTÁRIO",YEAR([Data da Aprovação]),"")</f>
        <v>2005</v>
      </c>
      <c r="H7294" s="106">
        <f>Tabela9[[#This Row],[Valor do Provento R$]]/Tabela9[[#This Row],[Provento por 1 ou 1000 Ações]]</f>
        <v>5.6839387810000003E-3</v>
      </c>
    </row>
    <row r="7295" spans="1:8">
      <c r="A7295" s="119" t="s">
        <v>1709</v>
      </c>
      <c r="B7295" s="117" t="s">
        <v>1488</v>
      </c>
      <c r="C7295" s="140">
        <v>38764</v>
      </c>
      <c r="D7295" s="141">
        <v>0.50135510900000002</v>
      </c>
      <c r="E7295" s="119">
        <v>1</v>
      </c>
      <c r="F7295" s="119" t="s">
        <v>1492</v>
      </c>
      <c r="G7295" s="114">
        <f>IF([Data da Aprovação]&lt;&gt;"ESTATUTÁRIO",YEAR([Data da Aprovação]),"")</f>
        <v>2006</v>
      </c>
      <c r="H7295" s="106">
        <f>Tabela9[[#This Row],[Valor do Provento R$]]/Tabela9[[#This Row],[Provento por 1 ou 1000 Ações]]</f>
        <v>0.50135510900000002</v>
      </c>
    </row>
    <row r="7296" spans="1:8">
      <c r="A7296" s="118" t="s">
        <v>1709</v>
      </c>
      <c r="B7296" s="116" t="s">
        <v>1488</v>
      </c>
      <c r="C7296" s="138">
        <v>39127</v>
      </c>
      <c r="D7296" s="139">
        <v>0.40160717600000001</v>
      </c>
      <c r="E7296" s="118">
        <v>1</v>
      </c>
      <c r="F7296" s="118" t="s">
        <v>1492</v>
      </c>
      <c r="G7296" s="113">
        <f>IF([Data da Aprovação]&lt;&gt;"ESTATUTÁRIO",YEAR([Data da Aprovação]),"")</f>
        <v>2007</v>
      </c>
      <c r="H7296" s="106">
        <f>Tabela9[[#This Row],[Valor do Provento R$]]/Tabela9[[#This Row],[Provento por 1 ou 1000 Ações]]</f>
        <v>0.40160717600000001</v>
      </c>
    </row>
    <row r="7297" spans="1:8">
      <c r="A7297" s="119" t="s">
        <v>1709</v>
      </c>
      <c r="B7297" s="117" t="s">
        <v>1488</v>
      </c>
      <c r="C7297" s="140">
        <v>39526</v>
      </c>
      <c r="D7297" s="141">
        <v>0.56470474000000004</v>
      </c>
      <c r="E7297" s="119">
        <v>1</v>
      </c>
      <c r="F7297" s="119" t="s">
        <v>1492</v>
      </c>
      <c r="G7297" s="114">
        <f>IF([Data da Aprovação]&lt;&gt;"ESTATUTÁRIO",YEAR([Data da Aprovação]),"")</f>
        <v>2008</v>
      </c>
      <c r="H7297" s="106">
        <f>Tabela9[[#This Row],[Valor do Provento R$]]/Tabela9[[#This Row],[Provento por 1 ou 1000 Ações]]</f>
        <v>0.56470474000000004</v>
      </c>
    </row>
    <row r="7298" spans="1:8">
      <c r="A7298" s="118" t="s">
        <v>1709</v>
      </c>
      <c r="B7298" s="116" t="s">
        <v>1488</v>
      </c>
      <c r="C7298" s="138">
        <v>39862</v>
      </c>
      <c r="D7298" s="139">
        <v>1.670088282</v>
      </c>
      <c r="E7298" s="118">
        <v>1</v>
      </c>
      <c r="F7298" s="118" t="s">
        <v>1492</v>
      </c>
      <c r="G7298" s="113">
        <f>IF([Data da Aprovação]&lt;&gt;"ESTATUTÁRIO",YEAR([Data da Aprovação]),"")</f>
        <v>2009</v>
      </c>
      <c r="H7298" s="106">
        <f>Tabela9[[#This Row],[Valor do Provento R$]]/Tabela9[[#This Row],[Provento por 1 ou 1000 Ações]]</f>
        <v>1.670088282</v>
      </c>
    </row>
    <row r="7299" spans="1:8">
      <c r="A7299" s="119" t="s">
        <v>1709</v>
      </c>
      <c r="B7299" s="117" t="s">
        <v>1488</v>
      </c>
      <c r="C7299" s="140">
        <v>40238</v>
      </c>
      <c r="D7299" s="141">
        <v>0.43008495899999999</v>
      </c>
      <c r="E7299" s="119">
        <v>1</v>
      </c>
      <c r="F7299" s="119" t="s">
        <v>1492</v>
      </c>
      <c r="G7299" s="114">
        <f>IF([Data da Aprovação]&lt;&gt;"ESTATUTÁRIO",YEAR([Data da Aprovação]),"")</f>
        <v>2010</v>
      </c>
      <c r="H7299" s="106">
        <f>Tabela9[[#This Row],[Valor do Provento R$]]/Tabela9[[#This Row],[Provento por 1 ou 1000 Ações]]</f>
        <v>0.43008495899999999</v>
      </c>
    </row>
    <row r="7300" spans="1:8">
      <c r="A7300" s="118" t="s">
        <v>1709</v>
      </c>
      <c r="B7300" s="116" t="s">
        <v>1488</v>
      </c>
      <c r="C7300" s="138">
        <v>40597</v>
      </c>
      <c r="D7300" s="139">
        <v>0.64025558999999999</v>
      </c>
      <c r="E7300" s="118">
        <v>1</v>
      </c>
      <c r="F7300" s="118" t="s">
        <v>1492</v>
      </c>
      <c r="G7300" s="113">
        <f>IF([Data da Aprovação]&lt;&gt;"ESTATUTÁRIO",YEAR([Data da Aprovação]),"")</f>
        <v>2011</v>
      </c>
      <c r="H7300" s="106">
        <f>Tabela9[[#This Row],[Valor do Provento R$]]/Tabela9[[#This Row],[Provento por 1 ou 1000 Ações]]</f>
        <v>0.64025558999999999</v>
      </c>
    </row>
    <row r="7301" spans="1:8">
      <c r="A7301" s="119" t="s">
        <v>1709</v>
      </c>
      <c r="B7301" s="117" t="s">
        <v>1488</v>
      </c>
      <c r="C7301" s="140">
        <v>40597</v>
      </c>
      <c r="D7301" s="141">
        <v>4.849146E-2</v>
      </c>
      <c r="E7301" s="119">
        <v>1</v>
      </c>
      <c r="F7301" s="119" t="s">
        <v>1492</v>
      </c>
      <c r="G7301" s="114">
        <f>IF([Data da Aprovação]&lt;&gt;"ESTATUTÁRIO",YEAR([Data da Aprovação]),"")</f>
        <v>2011</v>
      </c>
      <c r="H7301" s="106">
        <f>Tabela9[[#This Row],[Valor do Provento R$]]/Tabela9[[#This Row],[Provento por 1 ou 1000 Ações]]</f>
        <v>4.849146E-2</v>
      </c>
    </row>
    <row r="7302" spans="1:8">
      <c r="A7302" s="118" t="s">
        <v>1709</v>
      </c>
      <c r="B7302" s="116" t="s">
        <v>1488</v>
      </c>
      <c r="C7302" s="138">
        <v>40966</v>
      </c>
      <c r="D7302" s="139">
        <v>0.87429710999999999</v>
      </c>
      <c r="E7302" s="118">
        <v>1</v>
      </c>
      <c r="F7302" s="118" t="s">
        <v>1492</v>
      </c>
      <c r="G7302" s="113">
        <f>IF([Data da Aprovação]&lt;&gt;"ESTATUTÁRIO",YEAR([Data da Aprovação]),"")</f>
        <v>2012</v>
      </c>
      <c r="H7302" s="106">
        <f>Tabela9[[#This Row],[Valor do Provento R$]]/Tabela9[[#This Row],[Provento por 1 ou 1000 Ações]]</f>
        <v>0.87429710999999999</v>
      </c>
    </row>
    <row r="7303" spans="1:8">
      <c r="A7303" s="119" t="s">
        <v>1709</v>
      </c>
      <c r="B7303" s="117" t="s">
        <v>1488</v>
      </c>
      <c r="C7303" s="140">
        <v>40966</v>
      </c>
      <c r="D7303" s="141">
        <v>4.412949E-2</v>
      </c>
      <c r="E7303" s="119">
        <v>1</v>
      </c>
      <c r="F7303" s="119" t="s">
        <v>1492</v>
      </c>
      <c r="G7303" s="114">
        <f>IF([Data da Aprovação]&lt;&gt;"ESTATUTÁRIO",YEAR([Data da Aprovação]),"")</f>
        <v>2012</v>
      </c>
      <c r="H7303" s="106">
        <f>Tabela9[[#This Row],[Valor do Provento R$]]/Tabela9[[#This Row],[Provento por 1 ou 1000 Ações]]</f>
        <v>4.412949E-2</v>
      </c>
    </row>
    <row r="7304" spans="1:8">
      <c r="A7304" s="118" t="s">
        <v>1709</v>
      </c>
      <c r="B7304" s="116" t="s">
        <v>1488</v>
      </c>
      <c r="C7304" s="138">
        <v>41024</v>
      </c>
      <c r="D7304" s="139">
        <v>0.13384567</v>
      </c>
      <c r="E7304" s="118">
        <v>1</v>
      </c>
      <c r="F7304" s="118" t="s">
        <v>1489</v>
      </c>
      <c r="G7304" s="113">
        <f>IF([Data da Aprovação]&lt;&gt;"ESTATUTÁRIO",YEAR([Data da Aprovação]),"")</f>
        <v>2012</v>
      </c>
      <c r="H7304" s="106">
        <f>Tabela9[[#This Row],[Valor do Provento R$]]/Tabela9[[#This Row],[Provento por 1 ou 1000 Ações]]</f>
        <v>0.13384567</v>
      </c>
    </row>
    <row r="7305" spans="1:8">
      <c r="A7305" s="119" t="s">
        <v>1709</v>
      </c>
      <c r="B7305" s="117" t="s">
        <v>1488</v>
      </c>
      <c r="C7305" s="140">
        <v>41262</v>
      </c>
      <c r="D7305" s="141">
        <v>0.13441465</v>
      </c>
      <c r="E7305" s="119">
        <v>1</v>
      </c>
      <c r="F7305" s="119" t="s">
        <v>1489</v>
      </c>
      <c r="G7305" s="114">
        <f>IF([Data da Aprovação]&lt;&gt;"ESTATUTÁRIO",YEAR([Data da Aprovação]),"")</f>
        <v>2012</v>
      </c>
      <c r="H7305" s="106">
        <f>Tabela9[[#This Row],[Valor do Provento R$]]/Tabela9[[#This Row],[Provento por 1 ou 1000 Ações]]</f>
        <v>0.13441465</v>
      </c>
    </row>
    <row r="7306" spans="1:8">
      <c r="A7306" s="118" t="s">
        <v>1709</v>
      </c>
      <c r="B7306" s="116" t="s">
        <v>1488</v>
      </c>
      <c r="C7306" s="138">
        <v>41626</v>
      </c>
      <c r="D7306" s="139">
        <v>0.53575888000000005</v>
      </c>
      <c r="E7306" s="118">
        <v>1</v>
      </c>
      <c r="F7306" s="118" t="s">
        <v>1489</v>
      </c>
      <c r="G7306" s="113">
        <f>IF([Data da Aprovação]&lt;&gt;"ESTATUTÁRIO",YEAR([Data da Aprovação]),"")</f>
        <v>2013</v>
      </c>
      <c r="H7306" s="106">
        <f>Tabela9[[#This Row],[Valor do Provento R$]]/Tabela9[[#This Row],[Provento por 1 ou 1000 Ações]]</f>
        <v>0.53575888000000005</v>
      </c>
    </row>
    <row r="7307" spans="1:8">
      <c r="A7307" s="119" t="s">
        <v>1709</v>
      </c>
      <c r="B7307" s="117" t="s">
        <v>1488</v>
      </c>
      <c r="C7307" s="140">
        <v>41696</v>
      </c>
      <c r="D7307" s="141">
        <v>0.30030268999999998</v>
      </c>
      <c r="E7307" s="119">
        <v>1</v>
      </c>
      <c r="F7307" s="119" t="s">
        <v>1492</v>
      </c>
      <c r="G7307" s="114">
        <f>IF([Data da Aprovação]&lt;&gt;"ESTATUTÁRIO",YEAR([Data da Aprovação]),"")</f>
        <v>2014</v>
      </c>
      <c r="H7307" s="106">
        <f>Tabela9[[#This Row],[Valor do Provento R$]]/Tabela9[[#This Row],[Provento por 1 ou 1000 Ações]]</f>
        <v>0.30030268999999998</v>
      </c>
    </row>
    <row r="7308" spans="1:8">
      <c r="A7308" s="118" t="s">
        <v>1709</v>
      </c>
      <c r="B7308" s="116" t="s">
        <v>1490</v>
      </c>
      <c r="C7308" s="138">
        <v>36859</v>
      </c>
      <c r="D7308" s="139">
        <v>1.4775499999999999</v>
      </c>
      <c r="E7308" s="118">
        <v>1000</v>
      </c>
      <c r="F7308" s="118" t="s">
        <v>1492</v>
      </c>
      <c r="G7308" s="113">
        <f>IF([Data da Aprovação]&lt;&gt;"ESTATUTÁRIO",YEAR([Data da Aprovação]),"")</f>
        <v>2000</v>
      </c>
      <c r="H7308" s="106">
        <f>Tabela9[[#This Row],[Valor do Provento R$]]/Tabela9[[#This Row],[Provento por 1 ou 1000 Ações]]</f>
        <v>1.47755E-3</v>
      </c>
    </row>
    <row r="7309" spans="1:8">
      <c r="A7309" s="119" t="s">
        <v>1709</v>
      </c>
      <c r="B7309" s="117" t="s">
        <v>1490</v>
      </c>
      <c r="C7309" s="140">
        <v>36915</v>
      </c>
      <c r="D7309" s="141">
        <v>1.29362</v>
      </c>
      <c r="E7309" s="119">
        <v>1000</v>
      </c>
      <c r="F7309" s="119" t="s">
        <v>1492</v>
      </c>
      <c r="G7309" s="114">
        <f>IF([Data da Aprovação]&lt;&gt;"ESTATUTÁRIO",YEAR([Data da Aprovação]),"")</f>
        <v>2001</v>
      </c>
      <c r="H7309" s="106">
        <f>Tabela9[[#This Row],[Valor do Provento R$]]/Tabela9[[#This Row],[Provento por 1 ou 1000 Ações]]</f>
        <v>1.2936200000000001E-3</v>
      </c>
    </row>
    <row r="7310" spans="1:8">
      <c r="A7310" s="118" t="s">
        <v>1709</v>
      </c>
      <c r="B7310" s="116" t="s">
        <v>1490</v>
      </c>
      <c r="C7310" s="138">
        <v>36984</v>
      </c>
      <c r="D7310" s="139">
        <v>0.277117</v>
      </c>
      <c r="E7310" s="118">
        <v>1000</v>
      </c>
      <c r="F7310" s="118" t="s">
        <v>1492</v>
      </c>
      <c r="G7310" s="113">
        <f>IF([Data da Aprovação]&lt;&gt;"ESTATUTÁRIO",YEAR([Data da Aprovação]),"")</f>
        <v>2001</v>
      </c>
      <c r="H7310" s="106">
        <f>Tabela9[[#This Row],[Valor do Provento R$]]/Tabela9[[#This Row],[Provento por 1 ou 1000 Ações]]</f>
        <v>2.7711700000000001E-4</v>
      </c>
    </row>
    <row r="7311" spans="1:8">
      <c r="A7311" s="119" t="s">
        <v>1709</v>
      </c>
      <c r="B7311" s="117" t="s">
        <v>1490</v>
      </c>
      <c r="C7311" s="140">
        <v>37336</v>
      </c>
      <c r="D7311" s="141">
        <v>3.7209734000000001</v>
      </c>
      <c r="E7311" s="119">
        <v>1000</v>
      </c>
      <c r="F7311" s="119" t="s">
        <v>1492</v>
      </c>
      <c r="G7311" s="114">
        <f>IF([Data da Aprovação]&lt;&gt;"ESTATUTÁRIO",YEAR([Data da Aprovação]),"")</f>
        <v>2002</v>
      </c>
      <c r="H7311" s="106">
        <f>Tabela9[[#This Row],[Valor do Provento R$]]/Tabela9[[#This Row],[Provento por 1 ou 1000 Ações]]</f>
        <v>3.7209734E-3</v>
      </c>
    </row>
    <row r="7312" spans="1:8">
      <c r="A7312" s="118" t="s">
        <v>1709</v>
      </c>
      <c r="B7312" s="116" t="s">
        <v>1490</v>
      </c>
      <c r="C7312" s="138">
        <v>38432</v>
      </c>
      <c r="D7312" s="139">
        <v>6.2523326590000003</v>
      </c>
      <c r="E7312" s="118">
        <v>1000</v>
      </c>
      <c r="F7312" s="118" t="s">
        <v>1492</v>
      </c>
      <c r="G7312" s="113">
        <f>IF([Data da Aprovação]&lt;&gt;"ESTATUTÁRIO",YEAR([Data da Aprovação]),"")</f>
        <v>2005</v>
      </c>
      <c r="H7312" s="106">
        <f>Tabela9[[#This Row],[Valor do Provento R$]]/Tabela9[[#This Row],[Provento por 1 ou 1000 Ações]]</f>
        <v>6.2523326590000006E-3</v>
      </c>
    </row>
    <row r="7313" spans="1:8">
      <c r="A7313" s="119" t="s">
        <v>1709</v>
      </c>
      <c r="B7313" s="117" t="s">
        <v>1490</v>
      </c>
      <c r="C7313" s="140">
        <v>38764</v>
      </c>
      <c r="D7313" s="141">
        <v>0.55149062000000004</v>
      </c>
      <c r="E7313" s="119">
        <v>1</v>
      </c>
      <c r="F7313" s="119" t="s">
        <v>1492</v>
      </c>
      <c r="G7313" s="114">
        <f>IF([Data da Aprovação]&lt;&gt;"ESTATUTÁRIO",YEAR([Data da Aprovação]),"")</f>
        <v>2006</v>
      </c>
      <c r="H7313" s="106">
        <f>Tabela9[[#This Row],[Valor do Provento R$]]/Tabela9[[#This Row],[Provento por 1 ou 1000 Ações]]</f>
        <v>0.55149062000000004</v>
      </c>
    </row>
    <row r="7314" spans="1:8">
      <c r="A7314" s="118" t="s">
        <v>1709</v>
      </c>
      <c r="B7314" s="116" t="s">
        <v>1490</v>
      </c>
      <c r="C7314" s="138">
        <v>39127</v>
      </c>
      <c r="D7314" s="139">
        <v>0.44176789399999999</v>
      </c>
      <c r="E7314" s="118">
        <v>1</v>
      </c>
      <c r="F7314" s="118" t="s">
        <v>1492</v>
      </c>
      <c r="G7314" s="113">
        <f>IF([Data da Aprovação]&lt;&gt;"ESTATUTÁRIO",YEAR([Data da Aprovação]),"")</f>
        <v>2007</v>
      </c>
      <c r="H7314" s="106">
        <f>Tabela9[[#This Row],[Valor do Provento R$]]/Tabela9[[#This Row],[Provento por 1 ou 1000 Ações]]</f>
        <v>0.44176789399999999</v>
      </c>
    </row>
    <row r="7315" spans="1:8">
      <c r="A7315" s="119" t="s">
        <v>1710</v>
      </c>
      <c r="B7315" s="117" t="s">
        <v>1488</v>
      </c>
      <c r="C7315" s="140">
        <v>35135</v>
      </c>
      <c r="D7315" s="141">
        <v>5.0099999999999997E-3</v>
      </c>
      <c r="E7315" s="119">
        <v>1</v>
      </c>
      <c r="F7315" s="119" t="s">
        <v>1492</v>
      </c>
      <c r="G7315" s="114">
        <f>IF([Data da Aprovação]&lt;&gt;"ESTATUTÁRIO",YEAR([Data da Aprovação]),"")</f>
        <v>1996</v>
      </c>
      <c r="H7315" s="106">
        <f>Tabela9[[#This Row],[Valor do Provento R$]]/Tabela9[[#This Row],[Provento por 1 ou 1000 Ações]]</f>
        <v>5.0099999999999997E-3</v>
      </c>
    </row>
    <row r="7316" spans="1:8">
      <c r="A7316" s="118" t="s">
        <v>1710</v>
      </c>
      <c r="B7316" s="116" t="s">
        <v>1488</v>
      </c>
      <c r="C7316" s="138">
        <v>35136</v>
      </c>
      <c r="D7316" s="139">
        <v>1.9E-3</v>
      </c>
      <c r="E7316" s="118">
        <v>1</v>
      </c>
      <c r="F7316" s="118" t="s">
        <v>1492</v>
      </c>
      <c r="G7316" s="113">
        <f>IF([Data da Aprovação]&lt;&gt;"ESTATUTÁRIO",YEAR([Data da Aprovação]),"")</f>
        <v>1996</v>
      </c>
      <c r="H7316" s="106">
        <f>Tabela9[[#This Row],[Valor do Provento R$]]/Tabela9[[#This Row],[Provento por 1 ou 1000 Ações]]</f>
        <v>1.9E-3</v>
      </c>
    </row>
    <row r="7317" spans="1:8">
      <c r="A7317" s="119" t="s">
        <v>1710</v>
      </c>
      <c r="B7317" s="117" t="s">
        <v>1488</v>
      </c>
      <c r="C7317" s="140">
        <v>35234</v>
      </c>
      <c r="D7317" s="141">
        <v>2.3999999999999998E-3</v>
      </c>
      <c r="E7317" s="119">
        <v>1</v>
      </c>
      <c r="F7317" s="119" t="s">
        <v>1492</v>
      </c>
      <c r="G7317" s="114">
        <f>IF([Data da Aprovação]&lt;&gt;"ESTATUTÁRIO",YEAR([Data da Aprovação]),"")</f>
        <v>1996</v>
      </c>
      <c r="H7317" s="106">
        <f>Tabela9[[#This Row],[Valor do Provento R$]]/Tabela9[[#This Row],[Provento por 1 ou 1000 Ações]]</f>
        <v>2.3999999999999998E-3</v>
      </c>
    </row>
    <row r="7318" spans="1:8">
      <c r="A7318" s="118" t="s">
        <v>1710</v>
      </c>
      <c r="B7318" s="116" t="s">
        <v>1488</v>
      </c>
      <c r="C7318" s="138">
        <v>35289</v>
      </c>
      <c r="D7318" s="139">
        <v>4.4000000000000003E-3</v>
      </c>
      <c r="E7318" s="118">
        <v>1</v>
      </c>
      <c r="F7318" s="118" t="s">
        <v>1492</v>
      </c>
      <c r="G7318" s="113">
        <f>IF([Data da Aprovação]&lt;&gt;"ESTATUTÁRIO",YEAR([Data da Aprovação]),"")</f>
        <v>1996</v>
      </c>
      <c r="H7318" s="106">
        <f>Tabela9[[#This Row],[Valor do Provento R$]]/Tabela9[[#This Row],[Provento por 1 ou 1000 Ações]]</f>
        <v>4.4000000000000003E-3</v>
      </c>
    </row>
    <row r="7319" spans="1:8">
      <c r="A7319" s="119" t="s">
        <v>1710</v>
      </c>
      <c r="B7319" s="117" t="s">
        <v>1488</v>
      </c>
      <c r="C7319" s="140">
        <v>35325</v>
      </c>
      <c r="D7319" s="141">
        <v>2.3999999999999998E-3</v>
      </c>
      <c r="E7319" s="119">
        <v>1</v>
      </c>
      <c r="F7319" s="119" t="s">
        <v>1492</v>
      </c>
      <c r="G7319" s="114">
        <f>IF([Data da Aprovação]&lt;&gt;"ESTATUTÁRIO",YEAR([Data da Aprovação]),"")</f>
        <v>1996</v>
      </c>
      <c r="H7319" s="106">
        <f>Tabela9[[#This Row],[Valor do Provento R$]]/Tabela9[[#This Row],[Provento por 1 ou 1000 Ações]]</f>
        <v>2.3999999999999998E-3</v>
      </c>
    </row>
    <row r="7320" spans="1:8">
      <c r="A7320" s="118" t="s">
        <v>1710</v>
      </c>
      <c r="B7320" s="116" t="s">
        <v>1488</v>
      </c>
      <c r="C7320" s="138">
        <v>35415</v>
      </c>
      <c r="D7320" s="139">
        <v>2.3999999999999998E-3</v>
      </c>
      <c r="E7320" s="118">
        <v>1</v>
      </c>
      <c r="F7320" s="118" t="s">
        <v>1492</v>
      </c>
      <c r="G7320" s="113">
        <f>IF([Data da Aprovação]&lt;&gt;"ESTATUTÁRIO",YEAR([Data da Aprovação]),"")</f>
        <v>1996</v>
      </c>
      <c r="H7320" s="106">
        <f>Tabela9[[#This Row],[Valor do Provento R$]]/Tabela9[[#This Row],[Provento por 1 ou 1000 Ações]]</f>
        <v>2.3999999999999998E-3</v>
      </c>
    </row>
    <row r="7321" spans="1:8">
      <c r="A7321" s="119" t="s">
        <v>1710</v>
      </c>
      <c r="B7321" s="117" t="s">
        <v>1488</v>
      </c>
      <c r="C7321" s="140">
        <v>35492</v>
      </c>
      <c r="D7321" s="141">
        <v>2.3999999999999998E-3</v>
      </c>
      <c r="E7321" s="119">
        <v>1</v>
      </c>
      <c r="F7321" s="119" t="s">
        <v>1492</v>
      </c>
      <c r="G7321" s="114">
        <f>IF([Data da Aprovação]&lt;&gt;"ESTATUTÁRIO",YEAR([Data da Aprovação]),"")</f>
        <v>1997</v>
      </c>
      <c r="H7321" s="106">
        <f>Tabela9[[#This Row],[Valor do Provento R$]]/Tabela9[[#This Row],[Provento por 1 ou 1000 Ações]]</f>
        <v>2.3999999999999998E-3</v>
      </c>
    </row>
    <row r="7322" spans="1:8">
      <c r="A7322" s="118" t="s">
        <v>1710</v>
      </c>
      <c r="B7322" s="116" t="s">
        <v>1488</v>
      </c>
      <c r="C7322" s="138">
        <v>35492</v>
      </c>
      <c r="D7322" s="139">
        <v>6.0000000000000001E-3</v>
      </c>
      <c r="E7322" s="118">
        <v>1</v>
      </c>
      <c r="F7322" s="118" t="s">
        <v>1492</v>
      </c>
      <c r="G7322" s="113">
        <f>IF([Data da Aprovação]&lt;&gt;"ESTATUTÁRIO",YEAR([Data da Aprovação]),"")</f>
        <v>1997</v>
      </c>
      <c r="H7322" s="106">
        <f>Tabela9[[#This Row],[Valor do Provento R$]]/Tabela9[[#This Row],[Provento por 1 ou 1000 Ações]]</f>
        <v>6.0000000000000001E-3</v>
      </c>
    </row>
    <row r="7323" spans="1:8">
      <c r="A7323" s="119" t="s">
        <v>1710</v>
      </c>
      <c r="B7323" s="117" t="s">
        <v>1488</v>
      </c>
      <c r="C7323" s="140">
        <v>35601</v>
      </c>
      <c r="D7323" s="141">
        <v>2.3999999999999998E-3</v>
      </c>
      <c r="E7323" s="119">
        <v>1</v>
      </c>
      <c r="F7323" s="119" t="s">
        <v>1492</v>
      </c>
      <c r="G7323" s="114">
        <f>IF([Data da Aprovação]&lt;&gt;"ESTATUTÁRIO",YEAR([Data da Aprovação]),"")</f>
        <v>1997</v>
      </c>
      <c r="H7323" s="106">
        <f>Tabela9[[#This Row],[Valor do Provento R$]]/Tabela9[[#This Row],[Provento por 1 ou 1000 Ações]]</f>
        <v>2.3999999999999998E-3</v>
      </c>
    </row>
    <row r="7324" spans="1:8">
      <c r="A7324" s="118" t="s">
        <v>1710</v>
      </c>
      <c r="B7324" s="116" t="s">
        <v>1488</v>
      </c>
      <c r="C7324" s="138">
        <v>35653</v>
      </c>
      <c r="D7324" s="139">
        <v>7.7499999999999999E-3</v>
      </c>
      <c r="E7324" s="118">
        <v>1</v>
      </c>
      <c r="F7324" s="118" t="s">
        <v>1492</v>
      </c>
      <c r="G7324" s="113">
        <f>IF([Data da Aprovação]&lt;&gt;"ESTATUTÁRIO",YEAR([Data da Aprovação]),"")</f>
        <v>1997</v>
      </c>
      <c r="H7324" s="106">
        <f>Tabela9[[#This Row],[Valor do Provento R$]]/Tabela9[[#This Row],[Provento por 1 ou 1000 Ações]]</f>
        <v>7.7499999999999999E-3</v>
      </c>
    </row>
    <row r="7325" spans="1:8">
      <c r="A7325" s="119" t="s">
        <v>1710</v>
      </c>
      <c r="B7325" s="117" t="s">
        <v>1488</v>
      </c>
      <c r="C7325" s="140">
        <v>35688</v>
      </c>
      <c r="D7325" s="141">
        <v>2.3999999999999998E-3</v>
      </c>
      <c r="E7325" s="119">
        <v>1</v>
      </c>
      <c r="F7325" s="119" t="s">
        <v>1492</v>
      </c>
      <c r="G7325" s="114">
        <f>IF([Data da Aprovação]&lt;&gt;"ESTATUTÁRIO",YEAR([Data da Aprovação]),"")</f>
        <v>1997</v>
      </c>
      <c r="H7325" s="106">
        <f>Tabela9[[#This Row],[Valor do Provento R$]]/Tabela9[[#This Row],[Provento por 1 ou 1000 Ações]]</f>
        <v>2.3999999999999998E-3</v>
      </c>
    </row>
    <row r="7326" spans="1:8">
      <c r="A7326" s="118" t="s">
        <v>1710</v>
      </c>
      <c r="B7326" s="116" t="s">
        <v>1488</v>
      </c>
      <c r="C7326" s="138">
        <v>35781</v>
      </c>
      <c r="D7326" s="139">
        <v>2.3999999999999998E-3</v>
      </c>
      <c r="E7326" s="118">
        <v>1</v>
      </c>
      <c r="F7326" s="118" t="s">
        <v>1492</v>
      </c>
      <c r="G7326" s="113">
        <f>IF([Data da Aprovação]&lt;&gt;"ESTATUTÁRIO",YEAR([Data da Aprovação]),"")</f>
        <v>1997</v>
      </c>
      <c r="H7326" s="106">
        <f>Tabela9[[#This Row],[Valor do Provento R$]]/Tabela9[[#This Row],[Provento por 1 ou 1000 Ações]]</f>
        <v>2.3999999999999998E-3</v>
      </c>
    </row>
    <row r="7327" spans="1:8">
      <c r="A7327" s="119" t="s">
        <v>1710</v>
      </c>
      <c r="B7327" s="117" t="s">
        <v>1488</v>
      </c>
      <c r="C7327" s="140">
        <v>35856</v>
      </c>
      <c r="D7327" s="141">
        <v>9.9500000000000005E-3</v>
      </c>
      <c r="E7327" s="119">
        <v>1</v>
      </c>
      <c r="F7327" s="119" t="s">
        <v>1492</v>
      </c>
      <c r="G7327" s="114">
        <f>IF([Data da Aprovação]&lt;&gt;"ESTATUTÁRIO",YEAR([Data da Aprovação]),"")</f>
        <v>1998</v>
      </c>
      <c r="H7327" s="106">
        <f>Tabela9[[#This Row],[Valor do Provento R$]]/Tabela9[[#This Row],[Provento por 1 ou 1000 Ações]]</f>
        <v>9.9500000000000005E-3</v>
      </c>
    </row>
    <row r="7328" spans="1:8">
      <c r="A7328" s="118" t="s">
        <v>1710</v>
      </c>
      <c r="B7328" s="116" t="s">
        <v>1488</v>
      </c>
      <c r="C7328" s="138">
        <v>35856</v>
      </c>
      <c r="D7328" s="139">
        <v>2.3999999999999998E-3</v>
      </c>
      <c r="E7328" s="118">
        <v>1</v>
      </c>
      <c r="F7328" s="118" t="s">
        <v>1492</v>
      </c>
      <c r="G7328" s="113">
        <f>IF([Data da Aprovação]&lt;&gt;"ESTATUTÁRIO",YEAR([Data da Aprovação]),"")</f>
        <v>1998</v>
      </c>
      <c r="H7328" s="106">
        <f>Tabela9[[#This Row],[Valor do Provento R$]]/Tabela9[[#This Row],[Provento por 1 ou 1000 Ações]]</f>
        <v>2.3999999999999998E-3</v>
      </c>
    </row>
    <row r="7329" spans="1:8">
      <c r="A7329" s="119" t="s">
        <v>1710</v>
      </c>
      <c r="B7329" s="117" t="s">
        <v>1488</v>
      </c>
      <c r="C7329" s="140">
        <v>35856</v>
      </c>
      <c r="D7329" s="141">
        <v>1.1560000000000001E-2</v>
      </c>
      <c r="E7329" s="119">
        <v>1</v>
      </c>
      <c r="F7329" s="119" t="s">
        <v>1492</v>
      </c>
      <c r="G7329" s="114">
        <f>IF([Data da Aprovação]&lt;&gt;"ESTATUTÁRIO",YEAR([Data da Aprovação]),"")</f>
        <v>1998</v>
      </c>
      <c r="H7329" s="106">
        <f>Tabela9[[#This Row],[Valor do Provento R$]]/Tabela9[[#This Row],[Provento por 1 ou 1000 Ações]]</f>
        <v>1.1560000000000001E-2</v>
      </c>
    </row>
    <row r="7330" spans="1:8">
      <c r="A7330" s="118" t="s">
        <v>1710</v>
      </c>
      <c r="B7330" s="116" t="s">
        <v>1488</v>
      </c>
      <c r="C7330" s="138">
        <v>35963</v>
      </c>
      <c r="D7330" s="139">
        <v>2.3999999999999998E-3</v>
      </c>
      <c r="E7330" s="118">
        <v>1</v>
      </c>
      <c r="F7330" s="118" t="s">
        <v>1492</v>
      </c>
      <c r="G7330" s="113">
        <f>IF([Data da Aprovação]&lt;&gt;"ESTATUTÁRIO",YEAR([Data da Aprovação]),"")</f>
        <v>1998</v>
      </c>
      <c r="H7330" s="106">
        <f>Tabela9[[#This Row],[Valor do Provento R$]]/Tabela9[[#This Row],[Provento por 1 ou 1000 Ações]]</f>
        <v>2.3999999999999998E-3</v>
      </c>
    </row>
    <row r="7331" spans="1:8">
      <c r="A7331" s="119" t="s">
        <v>1710</v>
      </c>
      <c r="B7331" s="117" t="s">
        <v>1488</v>
      </c>
      <c r="C7331" s="140">
        <v>36017</v>
      </c>
      <c r="D7331" s="141">
        <v>1.01E-2</v>
      </c>
      <c r="E7331" s="119">
        <v>1</v>
      </c>
      <c r="F7331" s="119" t="s">
        <v>1492</v>
      </c>
      <c r="G7331" s="114">
        <f>IF([Data da Aprovação]&lt;&gt;"ESTATUTÁRIO",YEAR([Data da Aprovação]),"")</f>
        <v>1998</v>
      </c>
      <c r="H7331" s="106">
        <f>Tabela9[[#This Row],[Valor do Provento R$]]/Tabela9[[#This Row],[Provento por 1 ou 1000 Ações]]</f>
        <v>1.01E-2</v>
      </c>
    </row>
    <row r="7332" spans="1:8">
      <c r="A7332" s="118" t="s">
        <v>1710</v>
      </c>
      <c r="B7332" s="116" t="s">
        <v>1488</v>
      </c>
      <c r="C7332" s="138">
        <v>36059</v>
      </c>
      <c r="D7332" s="139">
        <v>2.3999999999999998E-3</v>
      </c>
      <c r="E7332" s="118">
        <v>1</v>
      </c>
      <c r="F7332" s="118" t="s">
        <v>1492</v>
      </c>
      <c r="G7332" s="113">
        <f>IF([Data da Aprovação]&lt;&gt;"ESTATUTÁRIO",YEAR([Data da Aprovação]),"")</f>
        <v>1998</v>
      </c>
      <c r="H7332" s="106">
        <f>Tabela9[[#This Row],[Valor do Provento R$]]/Tabela9[[#This Row],[Provento por 1 ou 1000 Ações]]</f>
        <v>2.3999999999999998E-3</v>
      </c>
    </row>
    <row r="7333" spans="1:8">
      <c r="A7333" s="119" t="s">
        <v>1710</v>
      </c>
      <c r="B7333" s="117" t="s">
        <v>1488</v>
      </c>
      <c r="C7333" s="140">
        <v>36070</v>
      </c>
      <c r="D7333" s="141">
        <v>2.3625E-2</v>
      </c>
      <c r="E7333" s="119">
        <v>1</v>
      </c>
      <c r="F7333" s="119" t="s">
        <v>1489</v>
      </c>
      <c r="G7333" s="114">
        <f>IF([Data da Aprovação]&lt;&gt;"ESTATUTÁRIO",YEAR([Data da Aprovação]),"")</f>
        <v>1998</v>
      </c>
      <c r="H7333" s="106">
        <f>Tabela9[[#This Row],[Valor do Provento R$]]/Tabela9[[#This Row],[Provento por 1 ou 1000 Ações]]</f>
        <v>2.3625E-2</v>
      </c>
    </row>
    <row r="7334" spans="1:8">
      <c r="A7334" s="118" t="s">
        <v>1710</v>
      </c>
      <c r="B7334" s="116" t="s">
        <v>1488</v>
      </c>
      <c r="C7334" s="138">
        <v>36070</v>
      </c>
      <c r="D7334" s="139">
        <v>2.3625E-2</v>
      </c>
      <c r="E7334" s="118">
        <v>1</v>
      </c>
      <c r="F7334" s="118" t="s">
        <v>1489</v>
      </c>
      <c r="G7334" s="113">
        <f>IF([Data da Aprovação]&lt;&gt;"ESTATUTÁRIO",YEAR([Data da Aprovação]),"")</f>
        <v>1998</v>
      </c>
      <c r="H7334" s="106">
        <f>Tabela9[[#This Row],[Valor do Provento R$]]/Tabela9[[#This Row],[Provento por 1 ou 1000 Ações]]</f>
        <v>2.3625E-2</v>
      </c>
    </row>
    <row r="7335" spans="1:8">
      <c r="A7335" s="119" t="s">
        <v>1710</v>
      </c>
      <c r="B7335" s="117" t="s">
        <v>1488</v>
      </c>
      <c r="C7335" s="140">
        <v>36151</v>
      </c>
      <c r="D7335" s="141">
        <v>2.8300000000000001E-3</v>
      </c>
      <c r="E7335" s="119">
        <v>1</v>
      </c>
      <c r="F7335" s="119" t="s">
        <v>1489</v>
      </c>
      <c r="G7335" s="114">
        <f>IF([Data da Aprovação]&lt;&gt;"ESTATUTÁRIO",YEAR([Data da Aprovação]),"")</f>
        <v>1998</v>
      </c>
      <c r="H7335" s="106">
        <f>Tabela9[[#This Row],[Valor do Provento R$]]/Tabela9[[#This Row],[Provento por 1 ou 1000 Ações]]</f>
        <v>2.8300000000000001E-3</v>
      </c>
    </row>
    <row r="7336" spans="1:8">
      <c r="A7336" s="118" t="s">
        <v>1710</v>
      </c>
      <c r="B7336" s="116" t="s">
        <v>1488</v>
      </c>
      <c r="C7336" s="138">
        <v>36234</v>
      </c>
      <c r="D7336" s="139">
        <v>2.8300000000000001E-3</v>
      </c>
      <c r="E7336" s="118">
        <v>1</v>
      </c>
      <c r="F7336" s="118" t="s">
        <v>1489</v>
      </c>
      <c r="G7336" s="113">
        <f>IF([Data da Aprovação]&lt;&gt;"ESTATUTÁRIO",YEAR([Data da Aprovação]),"")</f>
        <v>1999</v>
      </c>
      <c r="H7336" s="106">
        <f>Tabela9[[#This Row],[Valor do Provento R$]]/Tabela9[[#This Row],[Provento por 1 ou 1000 Ações]]</f>
        <v>2.8300000000000001E-3</v>
      </c>
    </row>
    <row r="7337" spans="1:8">
      <c r="A7337" s="119" t="s">
        <v>1710</v>
      </c>
      <c r="B7337" s="117" t="s">
        <v>1488</v>
      </c>
      <c r="C7337" s="140">
        <v>36332</v>
      </c>
      <c r="D7337" s="141">
        <v>2.8300000000000001E-3</v>
      </c>
      <c r="E7337" s="119">
        <v>1</v>
      </c>
      <c r="F7337" s="119" t="s">
        <v>1489</v>
      </c>
      <c r="G7337" s="114">
        <f>IF([Data da Aprovação]&lt;&gt;"ESTATUTÁRIO",YEAR([Data da Aprovação]),"")</f>
        <v>1999</v>
      </c>
      <c r="H7337" s="106">
        <f>Tabela9[[#This Row],[Valor do Provento R$]]/Tabela9[[#This Row],[Provento por 1 ou 1000 Ações]]</f>
        <v>2.8300000000000001E-3</v>
      </c>
    </row>
    <row r="7338" spans="1:8">
      <c r="A7338" s="118" t="s">
        <v>1710</v>
      </c>
      <c r="B7338" s="116" t="s">
        <v>1488</v>
      </c>
      <c r="C7338" s="138">
        <v>36384</v>
      </c>
      <c r="D7338" s="139">
        <v>1.5959999999999998E-2</v>
      </c>
      <c r="E7338" s="118">
        <v>1</v>
      </c>
      <c r="F7338" s="118" t="s">
        <v>1489</v>
      </c>
      <c r="G7338" s="113">
        <f>IF([Data da Aprovação]&lt;&gt;"ESTATUTÁRIO",YEAR([Data da Aprovação]),"")</f>
        <v>1999</v>
      </c>
      <c r="H7338" s="106">
        <f>Tabela9[[#This Row],[Valor do Provento R$]]/Tabela9[[#This Row],[Provento por 1 ou 1000 Ações]]</f>
        <v>1.5959999999999998E-2</v>
      </c>
    </row>
    <row r="7339" spans="1:8">
      <c r="A7339" s="119" t="s">
        <v>1710</v>
      </c>
      <c r="B7339" s="117" t="s">
        <v>1488</v>
      </c>
      <c r="C7339" s="140">
        <v>36419</v>
      </c>
      <c r="D7339" s="141">
        <v>2.8300000000000001E-3</v>
      </c>
      <c r="E7339" s="119">
        <v>1</v>
      </c>
      <c r="F7339" s="119" t="s">
        <v>1489</v>
      </c>
      <c r="G7339" s="114">
        <f>IF([Data da Aprovação]&lt;&gt;"ESTATUTÁRIO",YEAR([Data da Aprovação]),"")</f>
        <v>1999</v>
      </c>
      <c r="H7339" s="106">
        <f>Tabela9[[#This Row],[Valor do Provento R$]]/Tabela9[[#This Row],[Provento por 1 ou 1000 Ações]]</f>
        <v>2.8300000000000001E-3</v>
      </c>
    </row>
    <row r="7340" spans="1:8">
      <c r="A7340" s="118" t="s">
        <v>1710</v>
      </c>
      <c r="B7340" s="116" t="s">
        <v>1488</v>
      </c>
      <c r="C7340" s="138">
        <v>36510</v>
      </c>
      <c r="D7340" s="139">
        <v>2.8300000000000001E-3</v>
      </c>
      <c r="E7340" s="118">
        <v>1</v>
      </c>
      <c r="F7340" s="118" t="s">
        <v>1489</v>
      </c>
      <c r="G7340" s="113">
        <f>IF([Data da Aprovação]&lt;&gt;"ESTATUTÁRIO",YEAR([Data da Aprovação]),"")</f>
        <v>1999</v>
      </c>
      <c r="H7340" s="106">
        <f>Tabela9[[#This Row],[Valor do Provento R$]]/Tabela9[[#This Row],[Provento por 1 ou 1000 Ações]]</f>
        <v>2.8300000000000001E-3</v>
      </c>
    </row>
    <row r="7341" spans="1:8">
      <c r="A7341" s="119" t="s">
        <v>1710</v>
      </c>
      <c r="B7341" s="117" t="s">
        <v>1488</v>
      </c>
      <c r="C7341" s="140">
        <v>36518</v>
      </c>
      <c r="D7341" s="141">
        <v>5.8200000000000002E-2</v>
      </c>
      <c r="E7341" s="119">
        <v>1</v>
      </c>
      <c r="F7341" s="119" t="s">
        <v>1489</v>
      </c>
      <c r="G7341" s="114">
        <f>IF([Data da Aprovação]&lt;&gt;"ESTATUTÁRIO",YEAR([Data da Aprovação]),"")</f>
        <v>1999</v>
      </c>
      <c r="H7341" s="106">
        <f>Tabela9[[#This Row],[Valor do Provento R$]]/Tabela9[[#This Row],[Provento por 1 ou 1000 Ações]]</f>
        <v>5.8200000000000002E-2</v>
      </c>
    </row>
    <row r="7342" spans="1:8">
      <c r="A7342" s="118" t="s">
        <v>1710</v>
      </c>
      <c r="B7342" s="116" t="s">
        <v>1488</v>
      </c>
      <c r="C7342" s="138">
        <v>36605</v>
      </c>
      <c r="D7342" s="139">
        <v>2.8300000000000001E-3</v>
      </c>
      <c r="E7342" s="118">
        <v>1</v>
      </c>
      <c r="F7342" s="118" t="s">
        <v>1489</v>
      </c>
      <c r="G7342" s="113">
        <f>IF([Data da Aprovação]&lt;&gt;"ESTATUTÁRIO",YEAR([Data da Aprovação]),"")</f>
        <v>2000</v>
      </c>
      <c r="H7342" s="106">
        <f>Tabela9[[#This Row],[Valor do Provento R$]]/Tabela9[[#This Row],[Provento por 1 ou 1000 Ações]]</f>
        <v>2.8300000000000001E-3</v>
      </c>
    </row>
    <row r="7343" spans="1:8">
      <c r="A7343" s="119" t="s">
        <v>1710</v>
      </c>
      <c r="B7343" s="117" t="s">
        <v>1488</v>
      </c>
      <c r="C7343" s="140">
        <v>36692</v>
      </c>
      <c r="D7343" s="141">
        <v>2.8300000000000001E-3</v>
      </c>
      <c r="E7343" s="119">
        <v>1</v>
      </c>
      <c r="F7343" s="119" t="s">
        <v>1489</v>
      </c>
      <c r="G7343" s="114">
        <f>IF([Data da Aprovação]&lt;&gt;"ESTATUTÁRIO",YEAR([Data da Aprovação]),"")</f>
        <v>2000</v>
      </c>
      <c r="H7343" s="106">
        <f>Tabela9[[#This Row],[Valor do Provento R$]]/Tabela9[[#This Row],[Provento por 1 ou 1000 Ações]]</f>
        <v>2.8300000000000001E-3</v>
      </c>
    </row>
    <row r="7344" spans="1:8">
      <c r="A7344" s="118" t="s">
        <v>1710</v>
      </c>
      <c r="B7344" s="116" t="s">
        <v>1488</v>
      </c>
      <c r="C7344" s="138">
        <v>36752</v>
      </c>
      <c r="D7344" s="139">
        <v>1.7299999999999999E-2</v>
      </c>
      <c r="E7344" s="118">
        <v>1</v>
      </c>
      <c r="F7344" s="118" t="s">
        <v>1489</v>
      </c>
      <c r="G7344" s="113">
        <f>IF([Data da Aprovação]&lt;&gt;"ESTATUTÁRIO",YEAR([Data da Aprovação]),"")</f>
        <v>2000</v>
      </c>
      <c r="H7344" s="106">
        <f>Tabela9[[#This Row],[Valor do Provento R$]]/Tabela9[[#This Row],[Provento por 1 ou 1000 Ações]]</f>
        <v>1.7299999999999999E-2</v>
      </c>
    </row>
    <row r="7345" spans="1:8">
      <c r="A7345" s="119" t="s">
        <v>1710</v>
      </c>
      <c r="B7345" s="117" t="s">
        <v>1488</v>
      </c>
      <c r="C7345" s="140">
        <v>36784</v>
      </c>
      <c r="D7345" s="141">
        <v>2.8300000000000001E-3</v>
      </c>
      <c r="E7345" s="119">
        <v>1</v>
      </c>
      <c r="F7345" s="119" t="s">
        <v>1489</v>
      </c>
      <c r="G7345" s="114">
        <f>IF([Data da Aprovação]&lt;&gt;"ESTATUTÁRIO",YEAR([Data da Aprovação]),"")</f>
        <v>2000</v>
      </c>
      <c r="H7345" s="106">
        <f>Tabela9[[#This Row],[Valor do Provento R$]]/Tabela9[[#This Row],[Provento por 1 ou 1000 Ações]]</f>
        <v>2.8300000000000001E-3</v>
      </c>
    </row>
    <row r="7346" spans="1:8">
      <c r="A7346" s="118" t="s">
        <v>1710</v>
      </c>
      <c r="B7346" s="116" t="s">
        <v>1488</v>
      </c>
      <c r="C7346" s="138">
        <v>36878</v>
      </c>
      <c r="D7346" s="139">
        <v>2.8300000000000001E-3</v>
      </c>
      <c r="E7346" s="118">
        <v>1</v>
      </c>
      <c r="F7346" s="118" t="s">
        <v>1489</v>
      </c>
      <c r="G7346" s="113">
        <f>IF([Data da Aprovação]&lt;&gt;"ESTATUTÁRIO",YEAR([Data da Aprovação]),"")</f>
        <v>2000</v>
      </c>
      <c r="H7346" s="106">
        <f>Tabela9[[#This Row],[Valor do Provento R$]]/Tabela9[[#This Row],[Provento por 1 ou 1000 Ações]]</f>
        <v>2.8300000000000001E-3</v>
      </c>
    </row>
    <row r="7347" spans="1:8">
      <c r="A7347" s="119" t="s">
        <v>1710</v>
      </c>
      <c r="B7347" s="117" t="s">
        <v>1488</v>
      </c>
      <c r="C7347" s="140">
        <v>36882</v>
      </c>
      <c r="D7347" s="141">
        <v>5.3710000000000001E-2</v>
      </c>
      <c r="E7347" s="119">
        <v>1</v>
      </c>
      <c r="F7347" s="119" t="s">
        <v>1489</v>
      </c>
      <c r="G7347" s="114">
        <f>IF([Data da Aprovação]&lt;&gt;"ESTATUTÁRIO",YEAR([Data da Aprovação]),"")</f>
        <v>2000</v>
      </c>
      <c r="H7347" s="106">
        <f>Tabela9[[#This Row],[Valor do Provento R$]]/Tabela9[[#This Row],[Provento por 1 ou 1000 Ações]]</f>
        <v>5.3710000000000001E-2</v>
      </c>
    </row>
    <row r="7348" spans="1:8">
      <c r="A7348" s="118" t="s">
        <v>1710</v>
      </c>
      <c r="B7348" s="116" t="s">
        <v>1488</v>
      </c>
      <c r="C7348" s="138">
        <v>36958</v>
      </c>
      <c r="D7348" s="139">
        <v>2.8300000000000001E-3</v>
      </c>
      <c r="E7348" s="118">
        <v>1</v>
      </c>
      <c r="F7348" s="118" t="s">
        <v>1489</v>
      </c>
      <c r="G7348" s="113">
        <f>IF([Data da Aprovação]&lt;&gt;"ESTATUTÁRIO",YEAR([Data da Aprovação]),"")</f>
        <v>2001</v>
      </c>
      <c r="H7348" s="106">
        <f>Tabela9[[#This Row],[Valor do Provento R$]]/Tabela9[[#This Row],[Provento por 1 ou 1000 Ações]]</f>
        <v>2.8300000000000001E-3</v>
      </c>
    </row>
    <row r="7349" spans="1:8">
      <c r="A7349" s="119" t="s">
        <v>1710</v>
      </c>
      <c r="B7349" s="117" t="s">
        <v>1488</v>
      </c>
      <c r="C7349" s="140">
        <v>36958</v>
      </c>
      <c r="D7349" s="141">
        <v>2.9749999999999999E-2</v>
      </c>
      <c r="E7349" s="119">
        <v>1</v>
      </c>
      <c r="F7349" s="119" t="s">
        <v>1489</v>
      </c>
      <c r="G7349" s="114">
        <f>IF([Data da Aprovação]&lt;&gt;"ESTATUTÁRIO",YEAR([Data da Aprovação]),"")</f>
        <v>2001</v>
      </c>
      <c r="H7349" s="106">
        <f>Tabela9[[#This Row],[Valor do Provento R$]]/Tabela9[[#This Row],[Provento por 1 ou 1000 Ações]]</f>
        <v>2.9749999999999999E-2</v>
      </c>
    </row>
    <row r="7350" spans="1:8">
      <c r="A7350" s="118" t="s">
        <v>1710</v>
      </c>
      <c r="B7350" s="116" t="s">
        <v>1488</v>
      </c>
      <c r="C7350" s="138">
        <v>37060</v>
      </c>
      <c r="D7350" s="139">
        <v>2.8300000000000001E-3</v>
      </c>
      <c r="E7350" s="118">
        <v>1</v>
      </c>
      <c r="F7350" s="118" t="s">
        <v>1489</v>
      </c>
      <c r="G7350" s="113">
        <f>IF([Data da Aprovação]&lt;&gt;"ESTATUTÁRIO",YEAR([Data da Aprovação]),"")</f>
        <v>2001</v>
      </c>
      <c r="H7350" s="106">
        <f>Tabela9[[#This Row],[Valor do Provento R$]]/Tabela9[[#This Row],[Provento por 1 ou 1000 Ações]]</f>
        <v>2.8300000000000001E-3</v>
      </c>
    </row>
    <row r="7351" spans="1:8">
      <c r="A7351" s="119" t="s">
        <v>1710</v>
      </c>
      <c r="B7351" s="117" t="s">
        <v>1488</v>
      </c>
      <c r="C7351" s="140">
        <v>37116</v>
      </c>
      <c r="D7351" s="141">
        <v>1.9029999999999998E-2</v>
      </c>
      <c r="E7351" s="119">
        <v>1</v>
      </c>
      <c r="F7351" s="119" t="s">
        <v>1489</v>
      </c>
      <c r="G7351" s="114">
        <f>IF([Data da Aprovação]&lt;&gt;"ESTATUTÁRIO",YEAR([Data da Aprovação]),"")</f>
        <v>2001</v>
      </c>
      <c r="H7351" s="106">
        <f>Tabela9[[#This Row],[Valor do Provento R$]]/Tabela9[[#This Row],[Provento por 1 ou 1000 Ações]]</f>
        <v>1.9029999999999998E-2</v>
      </c>
    </row>
    <row r="7352" spans="1:8">
      <c r="A7352" s="118" t="s">
        <v>1710</v>
      </c>
      <c r="B7352" s="116" t="s">
        <v>1488</v>
      </c>
      <c r="C7352" s="138">
        <v>37151</v>
      </c>
      <c r="D7352" s="139">
        <v>2.8300000000000001E-3</v>
      </c>
      <c r="E7352" s="118">
        <v>1</v>
      </c>
      <c r="F7352" s="118" t="s">
        <v>1489</v>
      </c>
      <c r="G7352" s="113">
        <f>IF([Data da Aprovação]&lt;&gt;"ESTATUTÁRIO",YEAR([Data da Aprovação]),"")</f>
        <v>2001</v>
      </c>
      <c r="H7352" s="106">
        <f>Tabela9[[#This Row],[Valor do Provento R$]]/Tabela9[[#This Row],[Provento por 1 ou 1000 Ações]]</f>
        <v>2.8300000000000001E-3</v>
      </c>
    </row>
    <row r="7353" spans="1:8">
      <c r="A7353" s="119" t="s">
        <v>1710</v>
      </c>
      <c r="B7353" s="117" t="s">
        <v>1488</v>
      </c>
      <c r="C7353" s="140">
        <v>37238</v>
      </c>
      <c r="D7353" s="141">
        <v>2.8300000000000001E-3</v>
      </c>
      <c r="E7353" s="119">
        <v>1</v>
      </c>
      <c r="F7353" s="119" t="s">
        <v>1489</v>
      </c>
      <c r="G7353" s="114">
        <f>IF([Data da Aprovação]&lt;&gt;"ESTATUTÁRIO",YEAR([Data da Aprovação]),"")</f>
        <v>2001</v>
      </c>
      <c r="H7353" s="106">
        <f>Tabela9[[#This Row],[Valor do Provento R$]]/Tabela9[[#This Row],[Provento por 1 ou 1000 Ações]]</f>
        <v>2.8300000000000001E-3</v>
      </c>
    </row>
    <row r="7354" spans="1:8">
      <c r="A7354" s="118" t="s">
        <v>1710</v>
      </c>
      <c r="B7354" s="116" t="s">
        <v>1488</v>
      </c>
      <c r="C7354" s="138">
        <v>37251</v>
      </c>
      <c r="D7354" s="139">
        <v>4.1200000000000001E-2</v>
      </c>
      <c r="E7354" s="118">
        <v>1</v>
      </c>
      <c r="F7354" s="118" t="s">
        <v>1489</v>
      </c>
      <c r="G7354" s="113">
        <f>IF([Data da Aprovação]&lt;&gt;"ESTATUTÁRIO",YEAR([Data da Aprovação]),"")</f>
        <v>2001</v>
      </c>
      <c r="H7354" s="106">
        <f>Tabela9[[#This Row],[Valor do Provento R$]]/Tabela9[[#This Row],[Provento por 1 ou 1000 Ações]]</f>
        <v>4.1200000000000001E-2</v>
      </c>
    </row>
    <row r="7355" spans="1:8">
      <c r="A7355" s="119" t="s">
        <v>1710</v>
      </c>
      <c r="B7355" s="117" t="s">
        <v>1488</v>
      </c>
      <c r="C7355" s="140">
        <v>37333</v>
      </c>
      <c r="D7355" s="141">
        <v>2.8300000000000001E-3</v>
      </c>
      <c r="E7355" s="119">
        <v>1</v>
      </c>
      <c r="F7355" s="119" t="s">
        <v>1489</v>
      </c>
      <c r="G7355" s="114">
        <f>IF([Data da Aprovação]&lt;&gt;"ESTATUTÁRIO",YEAR([Data da Aprovação]),"")</f>
        <v>2002</v>
      </c>
      <c r="H7355" s="106">
        <f>Tabela9[[#This Row],[Valor do Provento R$]]/Tabela9[[#This Row],[Provento por 1 ou 1000 Ações]]</f>
        <v>2.8300000000000001E-3</v>
      </c>
    </row>
    <row r="7356" spans="1:8">
      <c r="A7356" s="118" t="s">
        <v>1710</v>
      </c>
      <c r="B7356" s="116" t="s">
        <v>1488</v>
      </c>
      <c r="C7356" s="138">
        <v>37333</v>
      </c>
      <c r="D7356" s="139">
        <v>5.7000000000000002E-2</v>
      </c>
      <c r="E7356" s="118">
        <v>1</v>
      </c>
      <c r="F7356" s="118" t="s">
        <v>1489</v>
      </c>
      <c r="G7356" s="113">
        <f>IF([Data da Aprovação]&lt;&gt;"ESTATUTÁRIO",YEAR([Data da Aprovação]),"")</f>
        <v>2002</v>
      </c>
      <c r="H7356" s="106">
        <f>Tabela9[[#This Row],[Valor do Provento R$]]/Tabela9[[#This Row],[Provento por 1 ou 1000 Ações]]</f>
        <v>5.7000000000000002E-2</v>
      </c>
    </row>
    <row r="7357" spans="1:8">
      <c r="A7357" s="119" t="s">
        <v>1710</v>
      </c>
      <c r="B7357" s="117" t="s">
        <v>1488</v>
      </c>
      <c r="C7357" s="140">
        <v>37333</v>
      </c>
      <c r="D7357" s="141">
        <v>4.0000000000000001E-3</v>
      </c>
      <c r="E7357" s="119">
        <v>1</v>
      </c>
      <c r="F7357" s="119" t="s">
        <v>1489</v>
      </c>
      <c r="G7357" s="114">
        <f>IF([Data da Aprovação]&lt;&gt;"ESTATUTÁRIO",YEAR([Data da Aprovação]),"")</f>
        <v>2002</v>
      </c>
      <c r="H7357" s="106">
        <f>Tabela9[[#This Row],[Valor do Provento R$]]/Tabela9[[#This Row],[Provento por 1 ou 1000 Ações]]</f>
        <v>4.0000000000000001E-3</v>
      </c>
    </row>
    <row r="7358" spans="1:8">
      <c r="A7358" s="118" t="s">
        <v>1710</v>
      </c>
      <c r="B7358" s="116" t="s">
        <v>1488</v>
      </c>
      <c r="C7358" s="138">
        <v>37480</v>
      </c>
      <c r="D7358" s="139">
        <v>1.9029999999999998E-2</v>
      </c>
      <c r="E7358" s="118">
        <v>1</v>
      </c>
      <c r="F7358" s="118" t="s">
        <v>1489</v>
      </c>
      <c r="G7358" s="113">
        <f>IF([Data da Aprovação]&lt;&gt;"ESTATUTÁRIO",YEAR([Data da Aprovação]),"")</f>
        <v>2002</v>
      </c>
      <c r="H7358" s="106">
        <f>Tabela9[[#This Row],[Valor do Provento R$]]/Tabela9[[#This Row],[Provento por 1 ou 1000 Ações]]</f>
        <v>1.9029999999999998E-2</v>
      </c>
    </row>
    <row r="7359" spans="1:8">
      <c r="A7359" s="119" t="s">
        <v>1710</v>
      </c>
      <c r="B7359" s="117" t="s">
        <v>1488</v>
      </c>
      <c r="C7359" s="140">
        <v>37515</v>
      </c>
      <c r="D7359" s="141">
        <v>4.0000000000000001E-3</v>
      </c>
      <c r="E7359" s="119">
        <v>1</v>
      </c>
      <c r="F7359" s="119" t="s">
        <v>1489</v>
      </c>
      <c r="G7359" s="114">
        <f>IF([Data da Aprovação]&lt;&gt;"ESTATUTÁRIO",YEAR([Data da Aprovação]),"")</f>
        <v>2002</v>
      </c>
      <c r="H7359" s="106">
        <f>Tabela9[[#This Row],[Valor do Provento R$]]/Tabela9[[#This Row],[Provento por 1 ou 1000 Ações]]</f>
        <v>4.0000000000000001E-3</v>
      </c>
    </row>
    <row r="7360" spans="1:8">
      <c r="A7360" s="118" t="s">
        <v>1710</v>
      </c>
      <c r="B7360" s="116" t="s">
        <v>1488</v>
      </c>
      <c r="C7360" s="138">
        <v>37603</v>
      </c>
      <c r="D7360" s="139">
        <v>4.0000000000000001E-3</v>
      </c>
      <c r="E7360" s="118">
        <v>1</v>
      </c>
      <c r="F7360" s="118" t="s">
        <v>1489</v>
      </c>
      <c r="G7360" s="113">
        <f>IF([Data da Aprovação]&lt;&gt;"ESTATUTÁRIO",YEAR([Data da Aprovação]),"")</f>
        <v>2002</v>
      </c>
      <c r="H7360" s="106">
        <f>Tabela9[[#This Row],[Valor do Provento R$]]/Tabela9[[#This Row],[Provento por 1 ou 1000 Ações]]</f>
        <v>4.0000000000000001E-3</v>
      </c>
    </row>
    <row r="7361" spans="1:8">
      <c r="A7361" s="119" t="s">
        <v>1710</v>
      </c>
      <c r="B7361" s="117" t="s">
        <v>1488</v>
      </c>
      <c r="C7361" s="140">
        <v>37603</v>
      </c>
      <c r="D7361" s="141">
        <v>4.7600000000000003E-2</v>
      </c>
      <c r="E7361" s="119">
        <v>1</v>
      </c>
      <c r="F7361" s="119" t="s">
        <v>1489</v>
      </c>
      <c r="G7361" s="114">
        <f>IF([Data da Aprovação]&lt;&gt;"ESTATUTÁRIO",YEAR([Data da Aprovação]),"")</f>
        <v>2002</v>
      </c>
      <c r="H7361" s="106">
        <f>Tabela9[[#This Row],[Valor do Provento R$]]/Tabela9[[#This Row],[Provento por 1 ou 1000 Ações]]</f>
        <v>4.7600000000000003E-2</v>
      </c>
    </row>
    <row r="7362" spans="1:8">
      <c r="A7362" s="118" t="s">
        <v>1710</v>
      </c>
      <c r="B7362" s="116" t="s">
        <v>1488</v>
      </c>
      <c r="C7362" s="138">
        <v>37697</v>
      </c>
      <c r="D7362" s="139">
        <v>4.0000000000000001E-3</v>
      </c>
      <c r="E7362" s="118">
        <v>1</v>
      </c>
      <c r="F7362" s="118" t="s">
        <v>1489</v>
      </c>
      <c r="G7362" s="113">
        <f>IF([Data da Aprovação]&lt;&gt;"ESTATUTÁRIO",YEAR([Data da Aprovação]),"")</f>
        <v>2003</v>
      </c>
      <c r="H7362" s="106">
        <f>Tabela9[[#This Row],[Valor do Provento R$]]/Tabela9[[#This Row],[Provento por 1 ou 1000 Ações]]</f>
        <v>4.0000000000000001E-3</v>
      </c>
    </row>
    <row r="7363" spans="1:8">
      <c r="A7363" s="119" t="s">
        <v>1710</v>
      </c>
      <c r="B7363" s="117" t="s">
        <v>1488</v>
      </c>
      <c r="C7363" s="140">
        <v>37697</v>
      </c>
      <c r="D7363" s="141">
        <v>5.4000000000000003E-3</v>
      </c>
      <c r="E7363" s="119">
        <v>1</v>
      </c>
      <c r="F7363" s="119" t="s">
        <v>1489</v>
      </c>
      <c r="G7363" s="114">
        <f>IF([Data da Aprovação]&lt;&gt;"ESTATUTÁRIO",YEAR([Data da Aprovação]),"")</f>
        <v>2003</v>
      </c>
      <c r="H7363" s="106">
        <f>Tabela9[[#This Row],[Valor do Provento R$]]/Tabela9[[#This Row],[Provento por 1 ou 1000 Ações]]</f>
        <v>5.4000000000000003E-3</v>
      </c>
    </row>
    <row r="7364" spans="1:8">
      <c r="A7364" s="118" t="s">
        <v>1710</v>
      </c>
      <c r="B7364" s="116" t="s">
        <v>1488</v>
      </c>
      <c r="C7364" s="138">
        <v>37697</v>
      </c>
      <c r="D7364" s="139">
        <v>4.3639999999999998E-2</v>
      </c>
      <c r="E7364" s="118">
        <v>1</v>
      </c>
      <c r="F7364" s="118" t="s">
        <v>1489</v>
      </c>
      <c r="G7364" s="113">
        <f>IF([Data da Aprovação]&lt;&gt;"ESTATUTÁRIO",YEAR([Data da Aprovação]),"")</f>
        <v>2003</v>
      </c>
      <c r="H7364" s="106">
        <f>Tabela9[[#This Row],[Valor do Provento R$]]/Tabela9[[#This Row],[Provento por 1 ou 1000 Ações]]</f>
        <v>4.3639999999999998E-2</v>
      </c>
    </row>
    <row r="7365" spans="1:8">
      <c r="A7365" s="119" t="s">
        <v>1710</v>
      </c>
      <c r="B7365" s="117" t="s">
        <v>1488</v>
      </c>
      <c r="C7365" s="140">
        <v>37697</v>
      </c>
      <c r="D7365" s="141">
        <v>5.5999999999999999E-3</v>
      </c>
      <c r="E7365" s="119">
        <v>1</v>
      </c>
      <c r="F7365" s="119" t="s">
        <v>1489</v>
      </c>
      <c r="G7365" s="114">
        <f>IF([Data da Aprovação]&lt;&gt;"ESTATUTÁRIO",YEAR([Data da Aprovação]),"")</f>
        <v>2003</v>
      </c>
      <c r="H7365" s="106">
        <f>Tabela9[[#This Row],[Valor do Provento R$]]/Tabela9[[#This Row],[Provento por 1 ou 1000 Ações]]</f>
        <v>5.5999999999999999E-3</v>
      </c>
    </row>
    <row r="7366" spans="1:8">
      <c r="A7366" s="118" t="s">
        <v>1710</v>
      </c>
      <c r="B7366" s="116" t="s">
        <v>1488</v>
      </c>
      <c r="C7366" s="138">
        <v>37844</v>
      </c>
      <c r="D7366" s="139">
        <v>2.0500000000000001E-2</v>
      </c>
      <c r="E7366" s="118">
        <v>1</v>
      </c>
      <c r="F7366" s="118" t="s">
        <v>1489</v>
      </c>
      <c r="G7366" s="113">
        <f>IF([Data da Aprovação]&lt;&gt;"ESTATUTÁRIO",YEAR([Data da Aprovação]),"")</f>
        <v>2003</v>
      </c>
      <c r="H7366" s="106">
        <f>Tabela9[[#This Row],[Valor do Provento R$]]/Tabela9[[#This Row],[Provento por 1 ou 1000 Ações]]</f>
        <v>2.0500000000000001E-2</v>
      </c>
    </row>
    <row r="7367" spans="1:8">
      <c r="A7367" s="119" t="s">
        <v>1710</v>
      </c>
      <c r="B7367" s="117" t="s">
        <v>1488</v>
      </c>
      <c r="C7367" s="140">
        <v>37881</v>
      </c>
      <c r="D7367" s="141">
        <v>5.5999999999999999E-3</v>
      </c>
      <c r="E7367" s="119">
        <v>1</v>
      </c>
      <c r="F7367" s="119" t="s">
        <v>1489</v>
      </c>
      <c r="G7367" s="114">
        <f>IF([Data da Aprovação]&lt;&gt;"ESTATUTÁRIO",YEAR([Data da Aprovação]),"")</f>
        <v>2003</v>
      </c>
      <c r="H7367" s="106">
        <f>Tabela9[[#This Row],[Valor do Provento R$]]/Tabela9[[#This Row],[Provento por 1 ou 1000 Ações]]</f>
        <v>5.5999999999999999E-3</v>
      </c>
    </row>
    <row r="7368" spans="1:8">
      <c r="A7368" s="118" t="s">
        <v>1710</v>
      </c>
      <c r="B7368" s="116" t="s">
        <v>1488</v>
      </c>
      <c r="C7368" s="138">
        <v>37970</v>
      </c>
      <c r="D7368" s="139">
        <v>5.5999999999999999E-3</v>
      </c>
      <c r="E7368" s="118">
        <v>1</v>
      </c>
      <c r="F7368" s="118" t="s">
        <v>1489</v>
      </c>
      <c r="G7368" s="113">
        <f>IF([Data da Aprovação]&lt;&gt;"ESTATUTÁRIO",YEAR([Data da Aprovação]),"")</f>
        <v>2003</v>
      </c>
      <c r="H7368" s="106">
        <f>Tabela9[[#This Row],[Valor do Provento R$]]/Tabela9[[#This Row],[Provento por 1 ou 1000 Ações]]</f>
        <v>5.5999999999999999E-3</v>
      </c>
    </row>
    <row r="7369" spans="1:8">
      <c r="A7369" s="119" t="s">
        <v>1710</v>
      </c>
      <c r="B7369" s="117" t="s">
        <v>1488</v>
      </c>
      <c r="C7369" s="140">
        <v>37970</v>
      </c>
      <c r="D7369" s="141">
        <v>7.4999999999999997E-2</v>
      </c>
      <c r="E7369" s="119">
        <v>1</v>
      </c>
      <c r="F7369" s="119" t="s">
        <v>1489</v>
      </c>
      <c r="G7369" s="114">
        <f>IF([Data da Aprovação]&lt;&gt;"ESTATUTÁRIO",YEAR([Data da Aprovação]),"")</f>
        <v>2003</v>
      </c>
      <c r="H7369" s="106">
        <f>Tabela9[[#This Row],[Valor do Provento R$]]/Tabela9[[#This Row],[Provento por 1 ou 1000 Ações]]</f>
        <v>7.4999999999999997E-2</v>
      </c>
    </row>
    <row r="7370" spans="1:8">
      <c r="A7370" s="118" t="s">
        <v>1710</v>
      </c>
      <c r="B7370" s="116" t="s">
        <v>1488</v>
      </c>
      <c r="C7370" s="138">
        <v>37970</v>
      </c>
      <c r="D7370" s="139">
        <v>5.8500000000000003E-2</v>
      </c>
      <c r="E7370" s="118">
        <v>1</v>
      </c>
      <c r="F7370" s="118" t="s">
        <v>1489</v>
      </c>
      <c r="G7370" s="113">
        <f>IF([Data da Aprovação]&lt;&gt;"ESTATUTÁRIO",YEAR([Data da Aprovação]),"")</f>
        <v>2003</v>
      </c>
      <c r="H7370" s="106">
        <f>Tabela9[[#This Row],[Valor do Provento R$]]/Tabela9[[#This Row],[Provento por 1 ou 1000 Ações]]</f>
        <v>5.8500000000000003E-2</v>
      </c>
    </row>
    <row r="7371" spans="1:8">
      <c r="A7371" s="119" t="s">
        <v>1710</v>
      </c>
      <c r="B7371" s="117" t="s">
        <v>1488</v>
      </c>
      <c r="C7371" s="140">
        <v>38033</v>
      </c>
      <c r="D7371" s="141">
        <v>1.46E-2</v>
      </c>
      <c r="E7371" s="119">
        <v>1</v>
      </c>
      <c r="F7371" s="119" t="s">
        <v>1489</v>
      </c>
      <c r="G7371" s="114">
        <f>IF([Data da Aprovação]&lt;&gt;"ESTATUTÁRIO",YEAR([Data da Aprovação]),"")</f>
        <v>2004</v>
      </c>
      <c r="H7371" s="106">
        <f>Tabela9[[#This Row],[Valor do Provento R$]]/Tabela9[[#This Row],[Provento por 1 ou 1000 Ações]]</f>
        <v>1.46E-2</v>
      </c>
    </row>
    <row r="7372" spans="1:8">
      <c r="A7372" s="118" t="s">
        <v>1710</v>
      </c>
      <c r="B7372" s="116" t="s">
        <v>1488</v>
      </c>
      <c r="C7372" s="138">
        <v>38054</v>
      </c>
      <c r="D7372" s="139">
        <v>5.5999999999999999E-3</v>
      </c>
      <c r="E7372" s="118">
        <v>1</v>
      </c>
      <c r="F7372" s="118" t="s">
        <v>1489</v>
      </c>
      <c r="G7372" s="113">
        <f>IF([Data da Aprovação]&lt;&gt;"ESTATUTÁRIO",YEAR([Data da Aprovação]),"")</f>
        <v>2004</v>
      </c>
      <c r="H7372" s="106">
        <f>Tabela9[[#This Row],[Valor do Provento R$]]/Tabela9[[#This Row],[Provento por 1 ou 1000 Ações]]</f>
        <v>5.5999999999999999E-3</v>
      </c>
    </row>
    <row r="7373" spans="1:8">
      <c r="A7373" s="119" t="s">
        <v>1710</v>
      </c>
      <c r="B7373" s="117" t="s">
        <v>1488</v>
      </c>
      <c r="C7373" s="140">
        <v>38117</v>
      </c>
      <c r="D7373" s="141">
        <v>7.3200000000000001E-3</v>
      </c>
      <c r="E7373" s="119">
        <v>1</v>
      </c>
      <c r="F7373" s="119" t="s">
        <v>1489</v>
      </c>
      <c r="G7373" s="114">
        <f>IF([Data da Aprovação]&lt;&gt;"ESTATUTÁRIO",YEAR([Data da Aprovação]),"")</f>
        <v>2004</v>
      </c>
      <c r="H7373" s="106">
        <f>Tabela9[[#This Row],[Valor do Provento R$]]/Tabela9[[#This Row],[Provento por 1 ou 1000 Ações]]</f>
        <v>7.3200000000000001E-3</v>
      </c>
    </row>
    <row r="7374" spans="1:8">
      <c r="A7374" s="118" t="s">
        <v>1710</v>
      </c>
      <c r="B7374" s="116" t="s">
        <v>1488</v>
      </c>
      <c r="C7374" s="138">
        <v>38208</v>
      </c>
      <c r="D7374" s="139">
        <v>2.46E-2</v>
      </c>
      <c r="E7374" s="118">
        <v>1</v>
      </c>
      <c r="F7374" s="118" t="s">
        <v>1489</v>
      </c>
      <c r="G7374" s="113">
        <f>IF([Data da Aprovação]&lt;&gt;"ESTATUTÁRIO",YEAR([Data da Aprovação]),"")</f>
        <v>2004</v>
      </c>
      <c r="H7374" s="106">
        <f>Tabela9[[#This Row],[Valor do Provento R$]]/Tabela9[[#This Row],[Provento por 1 ou 1000 Ações]]</f>
        <v>2.46E-2</v>
      </c>
    </row>
    <row r="7375" spans="1:8">
      <c r="A7375" s="119" t="s">
        <v>1710</v>
      </c>
      <c r="B7375" s="117" t="s">
        <v>1488</v>
      </c>
      <c r="C7375" s="140">
        <v>38250</v>
      </c>
      <c r="D7375" s="141">
        <v>7.3200000000000001E-3</v>
      </c>
      <c r="E7375" s="119">
        <v>1</v>
      </c>
      <c r="F7375" s="119" t="s">
        <v>1489</v>
      </c>
      <c r="G7375" s="114">
        <f>IF([Data da Aprovação]&lt;&gt;"ESTATUTÁRIO",YEAR([Data da Aprovação]),"")</f>
        <v>2004</v>
      </c>
      <c r="H7375" s="106">
        <f>Tabela9[[#This Row],[Valor do Provento R$]]/Tabela9[[#This Row],[Provento por 1 ou 1000 Ações]]</f>
        <v>7.3200000000000001E-3</v>
      </c>
    </row>
    <row r="7376" spans="1:8">
      <c r="A7376" s="118" t="s">
        <v>1710</v>
      </c>
      <c r="B7376" s="116" t="s">
        <v>1488</v>
      </c>
      <c r="C7376" s="138">
        <v>38327</v>
      </c>
      <c r="D7376" s="139">
        <v>7.3200000000000001E-3</v>
      </c>
      <c r="E7376" s="118">
        <v>1</v>
      </c>
      <c r="F7376" s="118" t="s">
        <v>1489</v>
      </c>
      <c r="G7376" s="113">
        <f>IF([Data da Aprovação]&lt;&gt;"ESTATUTÁRIO",YEAR([Data da Aprovação]),"")</f>
        <v>2004</v>
      </c>
      <c r="H7376" s="106">
        <f>Tabela9[[#This Row],[Valor do Provento R$]]/Tabela9[[#This Row],[Provento por 1 ou 1000 Ações]]</f>
        <v>7.3200000000000001E-3</v>
      </c>
    </row>
    <row r="7377" spans="1:8">
      <c r="A7377" s="119" t="s">
        <v>1710</v>
      </c>
      <c r="B7377" s="117" t="s">
        <v>1488</v>
      </c>
      <c r="C7377" s="140">
        <v>38327</v>
      </c>
      <c r="D7377" s="141">
        <v>0.1115</v>
      </c>
      <c r="E7377" s="119">
        <v>1</v>
      </c>
      <c r="F7377" s="119" t="s">
        <v>1489</v>
      </c>
      <c r="G7377" s="114">
        <f>IF([Data da Aprovação]&lt;&gt;"ESTATUTÁRIO",YEAR([Data da Aprovação]),"")</f>
        <v>2004</v>
      </c>
      <c r="H7377" s="106">
        <f>Tabela9[[#This Row],[Valor do Provento R$]]/Tabela9[[#This Row],[Provento por 1 ou 1000 Ações]]</f>
        <v>0.1115</v>
      </c>
    </row>
    <row r="7378" spans="1:8">
      <c r="A7378" s="118" t="s">
        <v>1710</v>
      </c>
      <c r="B7378" s="116" t="s">
        <v>1488</v>
      </c>
      <c r="C7378" s="138">
        <v>38327</v>
      </c>
      <c r="D7378" s="139">
        <v>2.6200000000000001E-2</v>
      </c>
      <c r="E7378" s="118">
        <v>1</v>
      </c>
      <c r="F7378" s="118" t="s">
        <v>1489</v>
      </c>
      <c r="G7378" s="113">
        <f>IF([Data da Aprovação]&lt;&gt;"ESTATUTÁRIO",YEAR([Data da Aprovação]),"")</f>
        <v>2004</v>
      </c>
      <c r="H7378" s="106">
        <f>Tabela9[[#This Row],[Valor do Provento R$]]/Tabela9[[#This Row],[Provento por 1 ou 1000 Ações]]</f>
        <v>2.6200000000000001E-2</v>
      </c>
    </row>
    <row r="7379" spans="1:8">
      <c r="A7379" s="119" t="s">
        <v>1710</v>
      </c>
      <c r="B7379" s="117" t="s">
        <v>1488</v>
      </c>
      <c r="C7379" s="140">
        <v>38418</v>
      </c>
      <c r="D7379" s="141">
        <v>1.3299999999999999E-2</v>
      </c>
      <c r="E7379" s="119">
        <v>1</v>
      </c>
      <c r="F7379" s="119" t="s">
        <v>1489</v>
      </c>
      <c r="G7379" s="114">
        <f>IF([Data da Aprovação]&lt;&gt;"ESTATUTÁRIO",YEAR([Data da Aprovação]),"")</f>
        <v>2005</v>
      </c>
      <c r="H7379" s="106">
        <f>Tabela9[[#This Row],[Valor do Provento R$]]/Tabela9[[#This Row],[Provento por 1 ou 1000 Ações]]</f>
        <v>1.3299999999999999E-2</v>
      </c>
    </row>
    <row r="7380" spans="1:8">
      <c r="A7380" s="118" t="s">
        <v>1710</v>
      </c>
      <c r="B7380" s="116" t="s">
        <v>1488</v>
      </c>
      <c r="C7380" s="138">
        <v>38418</v>
      </c>
      <c r="D7380" s="139">
        <v>1.12E-2</v>
      </c>
      <c r="E7380" s="118">
        <v>1</v>
      </c>
      <c r="F7380" s="118" t="s">
        <v>1489</v>
      </c>
      <c r="G7380" s="113">
        <f>IF([Data da Aprovação]&lt;&gt;"ESTATUTÁRIO",YEAR([Data da Aprovação]),"")</f>
        <v>2005</v>
      </c>
      <c r="H7380" s="106">
        <f>Tabela9[[#This Row],[Valor do Provento R$]]/Tabela9[[#This Row],[Provento por 1 ou 1000 Ações]]</f>
        <v>1.12E-2</v>
      </c>
    </row>
    <row r="7381" spans="1:8">
      <c r="A7381" s="119" t="s">
        <v>1710</v>
      </c>
      <c r="B7381" s="117" t="s">
        <v>1488</v>
      </c>
      <c r="C7381" s="140">
        <v>38418</v>
      </c>
      <c r="D7381" s="141">
        <v>7.3200000000000001E-3</v>
      </c>
      <c r="E7381" s="119">
        <v>1</v>
      </c>
      <c r="F7381" s="119" t="s">
        <v>1489</v>
      </c>
      <c r="G7381" s="114">
        <f>IF([Data da Aprovação]&lt;&gt;"ESTATUTÁRIO",YEAR([Data da Aprovação]),"")</f>
        <v>2005</v>
      </c>
      <c r="H7381" s="106">
        <f>Tabela9[[#This Row],[Valor do Provento R$]]/Tabela9[[#This Row],[Provento por 1 ou 1000 Ações]]</f>
        <v>7.3200000000000001E-3</v>
      </c>
    </row>
    <row r="7382" spans="1:8">
      <c r="A7382" s="118" t="s">
        <v>1710</v>
      </c>
      <c r="B7382" s="116" t="s">
        <v>1488</v>
      </c>
      <c r="C7382" s="138">
        <v>38481</v>
      </c>
      <c r="D7382" s="139">
        <v>9.4999999999999998E-3</v>
      </c>
      <c r="E7382" s="118">
        <v>1</v>
      </c>
      <c r="F7382" s="118" t="s">
        <v>1489</v>
      </c>
      <c r="G7382" s="113">
        <f>IF([Data da Aprovação]&lt;&gt;"ESTATUTÁRIO",YEAR([Data da Aprovação]),"")</f>
        <v>2005</v>
      </c>
      <c r="H7382" s="106">
        <f>Tabela9[[#This Row],[Valor do Provento R$]]/Tabela9[[#This Row],[Provento por 1 ou 1000 Ações]]</f>
        <v>9.4999999999999998E-3</v>
      </c>
    </row>
    <row r="7383" spans="1:8">
      <c r="A7383" s="119" t="s">
        <v>1710</v>
      </c>
      <c r="B7383" s="117" t="s">
        <v>1488</v>
      </c>
      <c r="C7383" s="140">
        <v>38572</v>
      </c>
      <c r="D7383" s="141">
        <v>3.7999999999999999E-2</v>
      </c>
      <c r="E7383" s="119">
        <v>1</v>
      </c>
      <c r="F7383" s="119" t="s">
        <v>1489</v>
      </c>
      <c r="G7383" s="114">
        <f>IF([Data da Aprovação]&lt;&gt;"ESTATUTÁRIO",YEAR([Data da Aprovação]),"")</f>
        <v>2005</v>
      </c>
      <c r="H7383" s="106">
        <f>Tabela9[[#This Row],[Valor do Provento R$]]/Tabela9[[#This Row],[Provento por 1 ou 1000 Ações]]</f>
        <v>3.7999999999999999E-2</v>
      </c>
    </row>
    <row r="7384" spans="1:8">
      <c r="A7384" s="118" t="s">
        <v>1710</v>
      </c>
      <c r="B7384" s="116" t="s">
        <v>1488</v>
      </c>
      <c r="C7384" s="138">
        <v>38614</v>
      </c>
      <c r="D7384" s="139">
        <v>9.4999999999999998E-3</v>
      </c>
      <c r="E7384" s="118">
        <v>1</v>
      </c>
      <c r="F7384" s="118" t="s">
        <v>1489</v>
      </c>
      <c r="G7384" s="113">
        <f>IF([Data da Aprovação]&lt;&gt;"ESTATUTÁRIO",YEAR([Data da Aprovação]),"")</f>
        <v>2005</v>
      </c>
      <c r="H7384" s="106">
        <f>Tabela9[[#This Row],[Valor do Provento R$]]/Tabela9[[#This Row],[Provento por 1 ou 1000 Ações]]</f>
        <v>9.4999999999999998E-3</v>
      </c>
    </row>
    <row r="7385" spans="1:8">
      <c r="A7385" s="119" t="s">
        <v>1710</v>
      </c>
      <c r="B7385" s="117" t="s">
        <v>1488</v>
      </c>
      <c r="C7385" s="140">
        <v>38707</v>
      </c>
      <c r="D7385" s="141">
        <v>9.4999999999999998E-3</v>
      </c>
      <c r="E7385" s="119">
        <v>1</v>
      </c>
      <c r="F7385" s="119" t="s">
        <v>1489</v>
      </c>
      <c r="G7385" s="114">
        <f>IF([Data da Aprovação]&lt;&gt;"ESTATUTÁRIO",YEAR([Data da Aprovação]),"")</f>
        <v>2005</v>
      </c>
      <c r="H7385" s="106">
        <f>Tabela9[[#This Row],[Valor do Provento R$]]/Tabela9[[#This Row],[Provento por 1 ou 1000 Ações]]</f>
        <v>9.4999999999999998E-3</v>
      </c>
    </row>
    <row r="7386" spans="1:8">
      <c r="A7386" s="118" t="s">
        <v>1710</v>
      </c>
      <c r="B7386" s="116" t="s">
        <v>1488</v>
      </c>
      <c r="C7386" s="138">
        <v>38707</v>
      </c>
      <c r="D7386" s="139">
        <v>0.13600000000000001</v>
      </c>
      <c r="E7386" s="118">
        <v>1</v>
      </c>
      <c r="F7386" s="118" t="s">
        <v>1489</v>
      </c>
      <c r="G7386" s="113">
        <f>IF([Data da Aprovação]&lt;&gt;"ESTATUTÁRIO",YEAR([Data da Aprovação]),"")</f>
        <v>2005</v>
      </c>
      <c r="H7386" s="106">
        <f>Tabela9[[#This Row],[Valor do Provento R$]]/Tabela9[[#This Row],[Provento por 1 ou 1000 Ações]]</f>
        <v>0.13600000000000001</v>
      </c>
    </row>
    <row r="7387" spans="1:8">
      <c r="A7387" s="119" t="s">
        <v>1710</v>
      </c>
      <c r="B7387" s="117" t="s">
        <v>1488</v>
      </c>
      <c r="C7387" s="140">
        <v>38707</v>
      </c>
      <c r="D7387" s="141">
        <v>3.7999999999999999E-2</v>
      </c>
      <c r="E7387" s="119">
        <v>1</v>
      </c>
      <c r="F7387" s="119" t="s">
        <v>1489</v>
      </c>
      <c r="G7387" s="114">
        <f>IF([Data da Aprovação]&lt;&gt;"ESTATUTÁRIO",YEAR([Data da Aprovação]),"")</f>
        <v>2005</v>
      </c>
      <c r="H7387" s="106">
        <f>Tabela9[[#This Row],[Valor do Provento R$]]/Tabela9[[#This Row],[Provento por 1 ou 1000 Ações]]</f>
        <v>3.7999999999999999E-2</v>
      </c>
    </row>
    <row r="7388" spans="1:8">
      <c r="A7388" s="118" t="s">
        <v>1710</v>
      </c>
      <c r="B7388" s="116" t="s">
        <v>1488</v>
      </c>
      <c r="C7388" s="138">
        <v>38782</v>
      </c>
      <c r="D7388" s="139">
        <v>1.2E-2</v>
      </c>
      <c r="E7388" s="118">
        <v>1</v>
      </c>
      <c r="F7388" s="118" t="s">
        <v>1489</v>
      </c>
      <c r="G7388" s="113">
        <f>IF([Data da Aprovação]&lt;&gt;"ESTATUTÁRIO",YEAR([Data da Aprovação]),"")</f>
        <v>2006</v>
      </c>
      <c r="H7388" s="106">
        <f>Tabela9[[#This Row],[Valor do Provento R$]]/Tabela9[[#This Row],[Provento por 1 ou 1000 Ações]]</f>
        <v>1.2E-2</v>
      </c>
    </row>
    <row r="7389" spans="1:8">
      <c r="A7389" s="119" t="s">
        <v>1710</v>
      </c>
      <c r="B7389" s="117" t="s">
        <v>1488</v>
      </c>
      <c r="C7389" s="140">
        <v>38783</v>
      </c>
      <c r="D7389" s="141">
        <v>0.03</v>
      </c>
      <c r="E7389" s="119">
        <v>1</v>
      </c>
      <c r="F7389" s="119" t="s">
        <v>1489</v>
      </c>
      <c r="G7389" s="114">
        <f>IF([Data da Aprovação]&lt;&gt;"ESTATUTÁRIO",YEAR([Data da Aprovação]),"")</f>
        <v>2006</v>
      </c>
      <c r="H7389" s="106">
        <f>Tabela9[[#This Row],[Valor do Provento R$]]/Tabela9[[#This Row],[Provento por 1 ou 1000 Ações]]</f>
        <v>0.03</v>
      </c>
    </row>
    <row r="7390" spans="1:8">
      <c r="A7390" s="118" t="s">
        <v>1710</v>
      </c>
      <c r="B7390" s="116" t="s">
        <v>1488</v>
      </c>
      <c r="C7390" s="138">
        <v>38783</v>
      </c>
      <c r="D7390" s="139">
        <v>9.4999999999999998E-3</v>
      </c>
      <c r="E7390" s="118">
        <v>1</v>
      </c>
      <c r="F7390" s="118" t="s">
        <v>1489</v>
      </c>
      <c r="G7390" s="113">
        <f>IF([Data da Aprovação]&lt;&gt;"ESTATUTÁRIO",YEAR([Data da Aprovação]),"")</f>
        <v>2006</v>
      </c>
      <c r="H7390" s="106">
        <f>Tabela9[[#This Row],[Valor do Provento R$]]/Tabela9[[#This Row],[Provento por 1 ou 1000 Ações]]</f>
        <v>9.4999999999999998E-3</v>
      </c>
    </row>
    <row r="7391" spans="1:8">
      <c r="A7391" s="119" t="s">
        <v>1710</v>
      </c>
      <c r="B7391" s="117" t="s">
        <v>1488</v>
      </c>
      <c r="C7391" s="140">
        <v>38936</v>
      </c>
      <c r="D7391" s="141">
        <v>4.8000000000000001E-2</v>
      </c>
      <c r="E7391" s="119">
        <v>1</v>
      </c>
      <c r="F7391" s="119" t="s">
        <v>1489</v>
      </c>
      <c r="G7391" s="114">
        <f>IF([Data da Aprovação]&lt;&gt;"ESTATUTÁRIO",YEAR([Data da Aprovação]),"")</f>
        <v>2006</v>
      </c>
      <c r="H7391" s="106">
        <f>Tabela9[[#This Row],[Valor do Provento R$]]/Tabela9[[#This Row],[Provento por 1 ou 1000 Ações]]</f>
        <v>4.8000000000000001E-2</v>
      </c>
    </row>
    <row r="7392" spans="1:8">
      <c r="A7392" s="118" t="s">
        <v>1710</v>
      </c>
      <c r="B7392" s="116" t="s">
        <v>1488</v>
      </c>
      <c r="C7392" s="138">
        <v>38980</v>
      </c>
      <c r="D7392" s="139">
        <v>1.2E-2</v>
      </c>
      <c r="E7392" s="118">
        <v>1</v>
      </c>
      <c r="F7392" s="118" t="s">
        <v>1489</v>
      </c>
      <c r="G7392" s="113">
        <f>IF([Data da Aprovação]&lt;&gt;"ESTATUTÁRIO",YEAR([Data da Aprovação]),"")</f>
        <v>2006</v>
      </c>
      <c r="H7392" s="106">
        <f>Tabela9[[#This Row],[Valor do Provento R$]]/Tabela9[[#This Row],[Provento por 1 ou 1000 Ações]]</f>
        <v>1.2E-2</v>
      </c>
    </row>
    <row r="7393" spans="1:8">
      <c r="A7393" s="119" t="s">
        <v>1710</v>
      </c>
      <c r="B7393" s="117" t="s">
        <v>1488</v>
      </c>
      <c r="C7393" s="140">
        <v>39069</v>
      </c>
      <c r="D7393" s="141">
        <v>1.2E-2</v>
      </c>
      <c r="E7393" s="119">
        <v>1</v>
      </c>
      <c r="F7393" s="119" t="s">
        <v>1489</v>
      </c>
      <c r="G7393" s="114">
        <f>IF([Data da Aprovação]&lt;&gt;"ESTATUTÁRIO",YEAR([Data da Aprovação]),"")</f>
        <v>2006</v>
      </c>
      <c r="H7393" s="106">
        <f>Tabela9[[#This Row],[Valor do Provento R$]]/Tabela9[[#This Row],[Provento por 1 ou 1000 Ações]]</f>
        <v>1.2E-2</v>
      </c>
    </row>
    <row r="7394" spans="1:8">
      <c r="A7394" s="118" t="s">
        <v>1710</v>
      </c>
      <c r="B7394" s="116" t="s">
        <v>1488</v>
      </c>
      <c r="C7394" s="138">
        <v>39069</v>
      </c>
      <c r="D7394" s="139">
        <v>0.1275</v>
      </c>
      <c r="E7394" s="118">
        <v>1</v>
      </c>
      <c r="F7394" s="118" t="s">
        <v>1489</v>
      </c>
      <c r="G7394" s="113">
        <f>IF([Data da Aprovação]&lt;&gt;"ESTATUTÁRIO",YEAR([Data da Aprovação]),"")</f>
        <v>2006</v>
      </c>
      <c r="H7394" s="106">
        <f>Tabela9[[#This Row],[Valor do Provento R$]]/Tabela9[[#This Row],[Provento por 1 ou 1000 Ações]]</f>
        <v>0.1275</v>
      </c>
    </row>
    <row r="7395" spans="1:8">
      <c r="A7395" s="119" t="s">
        <v>1710</v>
      </c>
      <c r="B7395" s="117" t="s">
        <v>1488</v>
      </c>
      <c r="C7395" s="140">
        <v>39139</v>
      </c>
      <c r="D7395" s="141">
        <v>7.2999999999999995E-2</v>
      </c>
      <c r="E7395" s="119">
        <v>1</v>
      </c>
      <c r="F7395" s="119" t="s">
        <v>1489</v>
      </c>
      <c r="G7395" s="114">
        <f>IF([Data da Aprovação]&lt;&gt;"ESTATUTÁRIO",YEAR([Data da Aprovação]),"")</f>
        <v>2007</v>
      </c>
      <c r="H7395" s="106">
        <f>Tabela9[[#This Row],[Valor do Provento R$]]/Tabela9[[#This Row],[Provento por 1 ou 1000 Ações]]</f>
        <v>7.2999999999999995E-2</v>
      </c>
    </row>
    <row r="7396" spans="1:8">
      <c r="A7396" s="118" t="s">
        <v>1710</v>
      </c>
      <c r="B7396" s="116" t="s">
        <v>1488</v>
      </c>
      <c r="C7396" s="138">
        <v>39139</v>
      </c>
      <c r="D7396" s="139">
        <v>0.11273</v>
      </c>
      <c r="E7396" s="118">
        <v>1</v>
      </c>
      <c r="F7396" s="118" t="s">
        <v>1489</v>
      </c>
      <c r="G7396" s="113">
        <f>IF([Data da Aprovação]&lt;&gt;"ESTATUTÁRIO",YEAR([Data da Aprovação]),"")</f>
        <v>2007</v>
      </c>
      <c r="H7396" s="106">
        <f>Tabela9[[#This Row],[Valor do Provento R$]]/Tabela9[[#This Row],[Provento por 1 ou 1000 Ações]]</f>
        <v>0.11273</v>
      </c>
    </row>
    <row r="7397" spans="1:8">
      <c r="A7397" s="119" t="s">
        <v>1710</v>
      </c>
      <c r="B7397" s="117" t="s">
        <v>1488</v>
      </c>
      <c r="C7397" s="140">
        <v>39139</v>
      </c>
      <c r="D7397" s="141">
        <v>1.2E-2</v>
      </c>
      <c r="E7397" s="119">
        <v>1</v>
      </c>
      <c r="F7397" s="119" t="s">
        <v>1489</v>
      </c>
      <c r="G7397" s="114">
        <f>IF([Data da Aprovação]&lt;&gt;"ESTATUTÁRIO",YEAR([Data da Aprovação]),"")</f>
        <v>2007</v>
      </c>
      <c r="H7397" s="106">
        <f>Tabela9[[#This Row],[Valor do Provento R$]]/Tabela9[[#This Row],[Provento por 1 ou 1000 Ações]]</f>
        <v>1.2E-2</v>
      </c>
    </row>
    <row r="7398" spans="1:8">
      <c r="A7398" s="118" t="s">
        <v>1710</v>
      </c>
      <c r="B7398" s="116" t="s">
        <v>1488</v>
      </c>
      <c r="C7398" s="138">
        <v>39253</v>
      </c>
      <c r="D7398" s="139">
        <v>1.2E-2</v>
      </c>
      <c r="E7398" s="118">
        <v>1</v>
      </c>
      <c r="F7398" s="118" t="s">
        <v>1492</v>
      </c>
      <c r="G7398" s="113">
        <f>IF([Data da Aprovação]&lt;&gt;"ESTATUTÁRIO",YEAR([Data da Aprovação]),"")</f>
        <v>2007</v>
      </c>
      <c r="H7398" s="106">
        <f>Tabela9[[#This Row],[Valor do Provento R$]]/Tabela9[[#This Row],[Provento por 1 ou 1000 Ações]]</f>
        <v>1.2E-2</v>
      </c>
    </row>
    <row r="7399" spans="1:8">
      <c r="A7399" s="119" t="s">
        <v>1710</v>
      </c>
      <c r="B7399" s="117" t="s">
        <v>1488</v>
      </c>
      <c r="C7399" s="140">
        <v>39307</v>
      </c>
      <c r="D7399" s="141">
        <v>5.0999999999999997E-2</v>
      </c>
      <c r="E7399" s="119">
        <v>1</v>
      </c>
      <c r="F7399" s="119" t="s">
        <v>1489</v>
      </c>
      <c r="G7399" s="114">
        <f>IF([Data da Aprovação]&lt;&gt;"ESTATUTÁRIO",YEAR([Data da Aprovação]),"")</f>
        <v>2007</v>
      </c>
      <c r="H7399" s="106">
        <f>Tabela9[[#This Row],[Valor do Provento R$]]/Tabela9[[#This Row],[Provento por 1 ou 1000 Ações]]</f>
        <v>5.0999999999999997E-2</v>
      </c>
    </row>
    <row r="7400" spans="1:8">
      <c r="A7400" s="118" t="s">
        <v>1710</v>
      </c>
      <c r="B7400" s="116" t="s">
        <v>1488</v>
      </c>
      <c r="C7400" s="138">
        <v>39342</v>
      </c>
      <c r="D7400" s="139">
        <v>1.2E-2</v>
      </c>
      <c r="E7400" s="118">
        <v>1</v>
      </c>
      <c r="F7400" s="118" t="s">
        <v>1492</v>
      </c>
      <c r="G7400" s="113">
        <f>IF([Data da Aprovação]&lt;&gt;"ESTATUTÁRIO",YEAR([Data da Aprovação]),"")</f>
        <v>2007</v>
      </c>
      <c r="H7400" s="106">
        <f>Tabela9[[#This Row],[Valor do Provento R$]]/Tabela9[[#This Row],[Provento por 1 ou 1000 Ações]]</f>
        <v>1.2E-2</v>
      </c>
    </row>
    <row r="7401" spans="1:8">
      <c r="A7401" s="119" t="s">
        <v>1710</v>
      </c>
      <c r="B7401" s="117" t="s">
        <v>1488</v>
      </c>
      <c r="C7401" s="140">
        <v>39398</v>
      </c>
      <c r="D7401" s="141">
        <v>1.2E-2</v>
      </c>
      <c r="E7401" s="119">
        <v>1</v>
      </c>
      <c r="F7401" s="119" t="s">
        <v>1492</v>
      </c>
      <c r="G7401" s="114">
        <f>IF([Data da Aprovação]&lt;&gt;"ESTATUTÁRIO",YEAR([Data da Aprovação]),"")</f>
        <v>2007</v>
      </c>
      <c r="H7401" s="106">
        <f>Tabela9[[#This Row],[Valor do Provento R$]]/Tabela9[[#This Row],[Provento por 1 ou 1000 Ações]]</f>
        <v>1.2E-2</v>
      </c>
    </row>
    <row r="7402" spans="1:8">
      <c r="A7402" s="118" t="s">
        <v>1710</v>
      </c>
      <c r="B7402" s="116" t="s">
        <v>1488</v>
      </c>
      <c r="C7402" s="138">
        <v>39398</v>
      </c>
      <c r="D7402" s="139">
        <v>2.3E-2</v>
      </c>
      <c r="E7402" s="118">
        <v>1</v>
      </c>
      <c r="F7402" s="118" t="s">
        <v>1489</v>
      </c>
      <c r="G7402" s="113">
        <f>IF([Data da Aprovação]&lt;&gt;"ESTATUTÁRIO",YEAR([Data da Aprovação]),"")</f>
        <v>2007</v>
      </c>
      <c r="H7402" s="106">
        <f>Tabela9[[#This Row],[Valor do Provento R$]]/Tabela9[[#This Row],[Provento por 1 ou 1000 Ações]]</f>
        <v>2.3E-2</v>
      </c>
    </row>
    <row r="7403" spans="1:8">
      <c r="A7403" s="119" t="s">
        <v>1710</v>
      </c>
      <c r="B7403" s="117" t="s">
        <v>1488</v>
      </c>
      <c r="C7403" s="140">
        <v>39496</v>
      </c>
      <c r="D7403" s="141">
        <v>0.17299999999999999</v>
      </c>
      <c r="E7403" s="119">
        <v>1</v>
      </c>
      <c r="F7403" s="119" t="s">
        <v>1489</v>
      </c>
      <c r="G7403" s="114">
        <f>IF([Data da Aprovação]&lt;&gt;"ESTATUTÁRIO",YEAR([Data da Aprovação]),"")</f>
        <v>2008</v>
      </c>
      <c r="H7403" s="106">
        <f>Tabela9[[#This Row],[Valor do Provento R$]]/Tabela9[[#This Row],[Provento por 1 ou 1000 Ações]]</f>
        <v>0.17299999999999999</v>
      </c>
    </row>
    <row r="7404" spans="1:8">
      <c r="A7404" s="118" t="s">
        <v>1710</v>
      </c>
      <c r="B7404" s="116" t="s">
        <v>1488</v>
      </c>
      <c r="C7404" s="138">
        <v>39496</v>
      </c>
      <c r="D7404" s="139">
        <v>8.5000000000000006E-2</v>
      </c>
      <c r="E7404" s="118">
        <v>1</v>
      </c>
      <c r="F7404" s="118" t="s">
        <v>1489</v>
      </c>
      <c r="G7404" s="113">
        <f>IF([Data da Aprovação]&lt;&gt;"ESTATUTÁRIO",YEAR([Data da Aprovação]),"")</f>
        <v>2008</v>
      </c>
      <c r="H7404" s="106">
        <f>Tabela9[[#This Row],[Valor do Provento R$]]/Tabela9[[#This Row],[Provento por 1 ou 1000 Ações]]</f>
        <v>8.5000000000000006E-2</v>
      </c>
    </row>
    <row r="7405" spans="1:8">
      <c r="A7405" s="119" t="s">
        <v>1710</v>
      </c>
      <c r="B7405" s="117" t="s">
        <v>1488</v>
      </c>
      <c r="C7405" s="140">
        <v>39496</v>
      </c>
      <c r="D7405" s="141">
        <v>1.2E-2</v>
      </c>
      <c r="E7405" s="119">
        <v>1</v>
      </c>
      <c r="F7405" s="119" t="s">
        <v>1492</v>
      </c>
      <c r="G7405" s="114">
        <f>IF([Data da Aprovação]&lt;&gt;"ESTATUTÁRIO",YEAR([Data da Aprovação]),"")</f>
        <v>2008</v>
      </c>
      <c r="H7405" s="106">
        <f>Tabela9[[#This Row],[Valor do Provento R$]]/Tabela9[[#This Row],[Provento por 1 ou 1000 Ações]]</f>
        <v>1.2E-2</v>
      </c>
    </row>
    <row r="7406" spans="1:8">
      <c r="A7406" s="118" t="s">
        <v>1710</v>
      </c>
      <c r="B7406" s="116" t="s">
        <v>1488</v>
      </c>
      <c r="C7406" s="138">
        <v>39548</v>
      </c>
      <c r="D7406" s="139">
        <v>1.4E-2</v>
      </c>
      <c r="E7406" s="118">
        <v>1</v>
      </c>
      <c r="F7406" s="118" t="s">
        <v>1492</v>
      </c>
      <c r="G7406" s="113">
        <f>IF([Data da Aprovação]&lt;&gt;"ESTATUTÁRIO",YEAR([Data da Aprovação]),"")</f>
        <v>2008</v>
      </c>
      <c r="H7406" s="106">
        <f>Tabela9[[#This Row],[Valor do Provento R$]]/Tabela9[[#This Row],[Provento por 1 ou 1000 Ações]]</f>
        <v>1.4E-2</v>
      </c>
    </row>
    <row r="7407" spans="1:8">
      <c r="A7407" s="119" t="s">
        <v>1710</v>
      </c>
      <c r="B7407" s="117" t="s">
        <v>1488</v>
      </c>
      <c r="C7407" s="140">
        <v>39671</v>
      </c>
      <c r="D7407" s="141">
        <v>4.3499999999999997E-2</v>
      </c>
      <c r="E7407" s="119">
        <v>1</v>
      </c>
      <c r="F7407" s="119" t="s">
        <v>1492</v>
      </c>
      <c r="G7407" s="114">
        <f>IF([Data da Aprovação]&lt;&gt;"ESTATUTÁRIO",YEAR([Data da Aprovação]),"")</f>
        <v>2008</v>
      </c>
      <c r="H7407" s="106">
        <f>Tabela9[[#This Row],[Valor do Provento R$]]/Tabela9[[#This Row],[Provento por 1 ou 1000 Ações]]</f>
        <v>4.3499999999999997E-2</v>
      </c>
    </row>
    <row r="7408" spans="1:8">
      <c r="A7408" s="118" t="s">
        <v>1710</v>
      </c>
      <c r="B7408" s="116" t="s">
        <v>1488</v>
      </c>
      <c r="C7408" s="138">
        <v>39708</v>
      </c>
      <c r="D7408" s="139">
        <v>1.4E-2</v>
      </c>
      <c r="E7408" s="118">
        <v>1</v>
      </c>
      <c r="F7408" s="118" t="s">
        <v>1492</v>
      </c>
      <c r="G7408" s="113">
        <f>IF([Data da Aprovação]&lt;&gt;"ESTATUTÁRIO",YEAR([Data da Aprovação]),"")</f>
        <v>2008</v>
      </c>
      <c r="H7408" s="106">
        <f>Tabela9[[#This Row],[Valor do Provento R$]]/Tabela9[[#This Row],[Provento por 1 ou 1000 Ações]]</f>
        <v>1.4E-2</v>
      </c>
    </row>
    <row r="7409" spans="1:8">
      <c r="A7409" s="119" t="s">
        <v>1710</v>
      </c>
      <c r="B7409" s="117" t="s">
        <v>1488</v>
      </c>
      <c r="C7409" s="140">
        <v>39762</v>
      </c>
      <c r="D7409" s="141">
        <v>1.4E-2</v>
      </c>
      <c r="E7409" s="119">
        <v>1</v>
      </c>
      <c r="F7409" s="119" t="s">
        <v>1492</v>
      </c>
      <c r="G7409" s="114">
        <f>IF([Data da Aprovação]&lt;&gt;"ESTATUTÁRIO",YEAR([Data da Aprovação]),"")</f>
        <v>2008</v>
      </c>
      <c r="H7409" s="106">
        <f>Tabela9[[#This Row],[Valor do Provento R$]]/Tabela9[[#This Row],[Provento por 1 ou 1000 Ações]]</f>
        <v>1.4E-2</v>
      </c>
    </row>
    <row r="7410" spans="1:8">
      <c r="A7410" s="118" t="s">
        <v>1710</v>
      </c>
      <c r="B7410" s="116" t="s">
        <v>1488</v>
      </c>
      <c r="C7410" s="138">
        <v>39762</v>
      </c>
      <c r="D7410" s="139">
        <v>1.4E-2</v>
      </c>
      <c r="E7410" s="118">
        <v>1</v>
      </c>
      <c r="F7410" s="118" t="s">
        <v>1492</v>
      </c>
      <c r="G7410" s="113">
        <f>IF([Data da Aprovação]&lt;&gt;"ESTATUTÁRIO",YEAR([Data da Aprovação]),"")</f>
        <v>2008</v>
      </c>
      <c r="H7410" s="106">
        <f>Tabela9[[#This Row],[Valor do Provento R$]]/Tabela9[[#This Row],[Provento por 1 ou 1000 Ações]]</f>
        <v>1.4E-2</v>
      </c>
    </row>
    <row r="7411" spans="1:8">
      <c r="A7411" s="119" t="s">
        <v>1710</v>
      </c>
      <c r="B7411" s="117" t="s">
        <v>1488</v>
      </c>
      <c r="C7411" s="140">
        <v>39762</v>
      </c>
      <c r="D7411" s="141">
        <v>1.4E-2</v>
      </c>
      <c r="E7411" s="119">
        <v>1</v>
      </c>
      <c r="F7411" s="119" t="s">
        <v>1492</v>
      </c>
      <c r="G7411" s="114">
        <f>IF([Data da Aprovação]&lt;&gt;"ESTATUTÁRIO",YEAR([Data da Aprovação]),"")</f>
        <v>2008</v>
      </c>
      <c r="H7411" s="106">
        <f>Tabela9[[#This Row],[Valor do Provento R$]]/Tabela9[[#This Row],[Provento por 1 ou 1000 Ações]]</f>
        <v>1.4E-2</v>
      </c>
    </row>
    <row r="7412" spans="1:8">
      <c r="A7412" s="118" t="s">
        <v>1710</v>
      </c>
      <c r="B7412" s="116" t="s">
        <v>1488</v>
      </c>
      <c r="C7412" s="138">
        <v>39762</v>
      </c>
      <c r="D7412" s="139">
        <v>1.4E-2</v>
      </c>
      <c r="E7412" s="118">
        <v>1</v>
      </c>
      <c r="F7412" s="118" t="s">
        <v>1492</v>
      </c>
      <c r="G7412" s="113">
        <f>IF([Data da Aprovação]&lt;&gt;"ESTATUTÁRIO",YEAR([Data da Aprovação]),"")</f>
        <v>2008</v>
      </c>
      <c r="H7412" s="106">
        <f>Tabela9[[#This Row],[Valor do Provento R$]]/Tabela9[[#This Row],[Provento por 1 ou 1000 Ações]]</f>
        <v>1.4E-2</v>
      </c>
    </row>
    <row r="7413" spans="1:8">
      <c r="A7413" s="119" t="s">
        <v>1710</v>
      </c>
      <c r="B7413" s="117" t="s">
        <v>1488</v>
      </c>
      <c r="C7413" s="140">
        <v>39762</v>
      </c>
      <c r="D7413" s="141">
        <v>1.4E-2</v>
      </c>
      <c r="E7413" s="119">
        <v>1</v>
      </c>
      <c r="F7413" s="119" t="s">
        <v>1492</v>
      </c>
      <c r="G7413" s="114">
        <f>IF([Data da Aprovação]&lt;&gt;"ESTATUTÁRIO",YEAR([Data da Aprovação]),"")</f>
        <v>2008</v>
      </c>
      <c r="H7413" s="106">
        <f>Tabela9[[#This Row],[Valor do Provento R$]]/Tabela9[[#This Row],[Provento por 1 ou 1000 Ações]]</f>
        <v>1.4E-2</v>
      </c>
    </row>
    <row r="7414" spans="1:8">
      <c r="A7414" s="118" t="s">
        <v>1710</v>
      </c>
      <c r="B7414" s="116" t="s">
        <v>1488</v>
      </c>
      <c r="C7414" s="138">
        <v>39762</v>
      </c>
      <c r="D7414" s="139">
        <v>1.4E-2</v>
      </c>
      <c r="E7414" s="118">
        <v>1</v>
      </c>
      <c r="F7414" s="118" t="s">
        <v>1492</v>
      </c>
      <c r="G7414" s="113">
        <f>IF([Data da Aprovação]&lt;&gt;"ESTATUTÁRIO",YEAR([Data da Aprovação]),"")</f>
        <v>2008</v>
      </c>
      <c r="H7414" s="106">
        <f>Tabela9[[#This Row],[Valor do Provento R$]]/Tabela9[[#This Row],[Provento por 1 ou 1000 Ações]]</f>
        <v>1.4E-2</v>
      </c>
    </row>
    <row r="7415" spans="1:8">
      <c r="A7415" s="119" t="s">
        <v>1710</v>
      </c>
      <c r="B7415" s="117" t="s">
        <v>1488</v>
      </c>
      <c r="C7415" s="140">
        <v>39762</v>
      </c>
      <c r="D7415" s="141">
        <v>1.4E-2</v>
      </c>
      <c r="E7415" s="119">
        <v>1</v>
      </c>
      <c r="F7415" s="119" t="s">
        <v>1492</v>
      </c>
      <c r="G7415" s="114">
        <f>IF([Data da Aprovação]&lt;&gt;"ESTATUTÁRIO",YEAR([Data da Aprovação]),"")</f>
        <v>2008</v>
      </c>
      <c r="H7415" s="106">
        <f>Tabela9[[#This Row],[Valor do Provento R$]]/Tabela9[[#This Row],[Provento por 1 ou 1000 Ações]]</f>
        <v>1.4E-2</v>
      </c>
    </row>
    <row r="7416" spans="1:8">
      <c r="A7416" s="118" t="s">
        <v>1710</v>
      </c>
      <c r="B7416" s="116" t="s">
        <v>1488</v>
      </c>
      <c r="C7416" s="138">
        <v>39762</v>
      </c>
      <c r="D7416" s="139">
        <v>1.4999999999999999E-2</v>
      </c>
      <c r="E7416" s="118">
        <v>1</v>
      </c>
      <c r="F7416" s="118" t="s">
        <v>1492</v>
      </c>
      <c r="G7416" s="113">
        <f>IF([Data da Aprovação]&lt;&gt;"ESTATUTÁRIO",YEAR([Data da Aprovação]),"")</f>
        <v>2008</v>
      </c>
      <c r="H7416" s="106">
        <f>Tabela9[[#This Row],[Valor do Provento R$]]/Tabela9[[#This Row],[Provento por 1 ou 1000 Ações]]</f>
        <v>1.4999999999999999E-2</v>
      </c>
    </row>
    <row r="7417" spans="1:8">
      <c r="A7417" s="119" t="s">
        <v>1710</v>
      </c>
      <c r="B7417" s="117" t="s">
        <v>1488</v>
      </c>
      <c r="C7417" s="140">
        <v>39762</v>
      </c>
      <c r="D7417" s="141">
        <v>1.4999999999999999E-2</v>
      </c>
      <c r="E7417" s="119">
        <v>1</v>
      </c>
      <c r="F7417" s="119" t="s">
        <v>1492</v>
      </c>
      <c r="G7417" s="114">
        <f>IF([Data da Aprovação]&lt;&gt;"ESTATUTÁRIO",YEAR([Data da Aprovação]),"")</f>
        <v>2008</v>
      </c>
      <c r="H7417" s="106">
        <f>Tabela9[[#This Row],[Valor do Provento R$]]/Tabela9[[#This Row],[Provento por 1 ou 1000 Ações]]</f>
        <v>1.4999999999999999E-2</v>
      </c>
    </row>
    <row r="7418" spans="1:8">
      <c r="A7418" s="118" t="s">
        <v>1710</v>
      </c>
      <c r="B7418" s="116" t="s">
        <v>1488</v>
      </c>
      <c r="C7418" s="138">
        <v>39762</v>
      </c>
      <c r="D7418" s="139">
        <v>1.4999999999999999E-2</v>
      </c>
      <c r="E7418" s="118">
        <v>1</v>
      </c>
      <c r="F7418" s="118" t="s">
        <v>1492</v>
      </c>
      <c r="G7418" s="113">
        <f>IF([Data da Aprovação]&lt;&gt;"ESTATUTÁRIO",YEAR([Data da Aprovação]),"")</f>
        <v>2008</v>
      </c>
      <c r="H7418" s="106">
        <f>Tabela9[[#This Row],[Valor do Provento R$]]/Tabela9[[#This Row],[Provento por 1 ou 1000 Ações]]</f>
        <v>1.4999999999999999E-2</v>
      </c>
    </row>
    <row r="7419" spans="1:8">
      <c r="A7419" s="119" t="s">
        <v>1710</v>
      </c>
      <c r="B7419" s="117" t="s">
        <v>1488</v>
      </c>
      <c r="C7419" s="140">
        <v>39762</v>
      </c>
      <c r="D7419" s="141">
        <v>1.4999999999999999E-2</v>
      </c>
      <c r="E7419" s="119">
        <v>1</v>
      </c>
      <c r="F7419" s="119" t="s">
        <v>1492</v>
      </c>
      <c r="G7419" s="114">
        <f>IF([Data da Aprovação]&lt;&gt;"ESTATUTÁRIO",YEAR([Data da Aprovação]),"")</f>
        <v>2008</v>
      </c>
      <c r="H7419" s="106">
        <f>Tabela9[[#This Row],[Valor do Provento R$]]/Tabela9[[#This Row],[Provento por 1 ou 1000 Ações]]</f>
        <v>1.4999999999999999E-2</v>
      </c>
    </row>
    <row r="7420" spans="1:8">
      <c r="A7420" s="118" t="s">
        <v>1710</v>
      </c>
      <c r="B7420" s="116" t="s">
        <v>1488</v>
      </c>
      <c r="C7420" s="138">
        <v>39762</v>
      </c>
      <c r="D7420" s="139">
        <v>1.4999999999999999E-2</v>
      </c>
      <c r="E7420" s="118">
        <v>1</v>
      </c>
      <c r="F7420" s="118" t="s">
        <v>1492</v>
      </c>
      <c r="G7420" s="113">
        <f>IF([Data da Aprovação]&lt;&gt;"ESTATUTÁRIO",YEAR([Data da Aprovação]),"")</f>
        <v>2008</v>
      </c>
      <c r="H7420" s="106">
        <f>Tabela9[[#This Row],[Valor do Provento R$]]/Tabela9[[#This Row],[Provento por 1 ou 1000 Ações]]</f>
        <v>1.4999999999999999E-2</v>
      </c>
    </row>
    <row r="7421" spans="1:8">
      <c r="A7421" s="119" t="s">
        <v>1710</v>
      </c>
      <c r="B7421" s="117" t="s">
        <v>1488</v>
      </c>
      <c r="C7421" s="140">
        <v>39762</v>
      </c>
      <c r="D7421" s="141">
        <v>1.4999999999999999E-2</v>
      </c>
      <c r="E7421" s="119">
        <v>1</v>
      </c>
      <c r="F7421" s="119" t="s">
        <v>1492</v>
      </c>
      <c r="G7421" s="114">
        <f>IF([Data da Aprovação]&lt;&gt;"ESTATUTÁRIO",YEAR([Data da Aprovação]),"")</f>
        <v>2008</v>
      </c>
      <c r="H7421" s="106">
        <f>Tabela9[[#This Row],[Valor do Provento R$]]/Tabela9[[#This Row],[Provento por 1 ou 1000 Ações]]</f>
        <v>1.4999999999999999E-2</v>
      </c>
    </row>
    <row r="7422" spans="1:8">
      <c r="A7422" s="118" t="s">
        <v>1710</v>
      </c>
      <c r="B7422" s="116" t="s">
        <v>1488</v>
      </c>
      <c r="C7422" s="138">
        <v>39762</v>
      </c>
      <c r="D7422" s="139">
        <v>1.4999999999999999E-2</v>
      </c>
      <c r="E7422" s="118">
        <v>1</v>
      </c>
      <c r="F7422" s="118" t="s">
        <v>1492</v>
      </c>
      <c r="G7422" s="113">
        <f>IF([Data da Aprovação]&lt;&gt;"ESTATUTÁRIO",YEAR([Data da Aprovação]),"")</f>
        <v>2008</v>
      </c>
      <c r="H7422" s="106">
        <f>Tabela9[[#This Row],[Valor do Provento R$]]/Tabela9[[#This Row],[Provento por 1 ou 1000 Ações]]</f>
        <v>1.4999999999999999E-2</v>
      </c>
    </row>
    <row r="7423" spans="1:8">
      <c r="A7423" s="119" t="s">
        <v>1710</v>
      </c>
      <c r="B7423" s="117" t="s">
        <v>1488</v>
      </c>
      <c r="C7423" s="140">
        <v>39800</v>
      </c>
      <c r="D7423" s="141">
        <v>4.2700000000000002E-2</v>
      </c>
      <c r="E7423" s="119">
        <v>1</v>
      </c>
      <c r="F7423" s="119" t="s">
        <v>1489</v>
      </c>
      <c r="G7423" s="114">
        <f>IF([Data da Aprovação]&lt;&gt;"ESTATUTÁRIO",YEAR([Data da Aprovação]),"")</f>
        <v>2008</v>
      </c>
      <c r="H7423" s="106">
        <f>Tabela9[[#This Row],[Valor do Provento R$]]/Tabela9[[#This Row],[Provento por 1 ou 1000 Ações]]</f>
        <v>4.2700000000000002E-2</v>
      </c>
    </row>
    <row r="7424" spans="1:8">
      <c r="A7424" s="118" t="s">
        <v>1710</v>
      </c>
      <c r="B7424" s="116" t="s">
        <v>1488</v>
      </c>
      <c r="C7424" s="138">
        <v>39871</v>
      </c>
      <c r="D7424" s="139">
        <v>1.4E-2</v>
      </c>
      <c r="E7424" s="118">
        <v>1</v>
      </c>
      <c r="F7424" s="118" t="s">
        <v>1492</v>
      </c>
      <c r="G7424" s="113">
        <f>IF([Data da Aprovação]&lt;&gt;"ESTATUTÁRIO",YEAR([Data da Aprovação]),"")</f>
        <v>2009</v>
      </c>
      <c r="H7424" s="106">
        <f>Tabela9[[#This Row],[Valor do Provento R$]]/Tabela9[[#This Row],[Provento por 1 ou 1000 Ações]]</f>
        <v>1.4E-2</v>
      </c>
    </row>
    <row r="7425" spans="1:8">
      <c r="A7425" s="119" t="s">
        <v>1710</v>
      </c>
      <c r="B7425" s="117" t="s">
        <v>1488</v>
      </c>
      <c r="C7425" s="140">
        <v>39874</v>
      </c>
      <c r="D7425" s="141">
        <v>0.13120000000000001</v>
      </c>
      <c r="E7425" s="119">
        <v>1</v>
      </c>
      <c r="F7425" s="119" t="s">
        <v>1489</v>
      </c>
      <c r="G7425" s="114">
        <f>IF([Data da Aprovação]&lt;&gt;"ESTATUTÁRIO",YEAR([Data da Aprovação]),"")</f>
        <v>2009</v>
      </c>
      <c r="H7425" s="106">
        <f>Tabela9[[#This Row],[Valor do Provento R$]]/Tabela9[[#This Row],[Provento por 1 ou 1000 Ações]]</f>
        <v>0.13120000000000001</v>
      </c>
    </row>
    <row r="7426" spans="1:8">
      <c r="A7426" s="118" t="s">
        <v>1710</v>
      </c>
      <c r="B7426" s="116" t="s">
        <v>1488</v>
      </c>
      <c r="C7426" s="138">
        <v>39874</v>
      </c>
      <c r="D7426" s="139">
        <v>0.13800000000000001</v>
      </c>
      <c r="E7426" s="118">
        <v>1</v>
      </c>
      <c r="F7426" s="118" t="s">
        <v>1489</v>
      </c>
      <c r="G7426" s="113">
        <f>IF([Data da Aprovação]&lt;&gt;"ESTATUTÁRIO",YEAR([Data da Aprovação]),"")</f>
        <v>2009</v>
      </c>
      <c r="H7426" s="106">
        <f>Tabela9[[#This Row],[Valor do Provento R$]]/Tabela9[[#This Row],[Provento por 1 ou 1000 Ações]]</f>
        <v>0.13800000000000001</v>
      </c>
    </row>
    <row r="7427" spans="1:8">
      <c r="A7427" s="119" t="s">
        <v>1710</v>
      </c>
      <c r="B7427" s="117" t="s">
        <v>1488</v>
      </c>
      <c r="C7427" s="140">
        <v>39962</v>
      </c>
      <c r="D7427" s="141">
        <v>1.4E-2</v>
      </c>
      <c r="E7427" s="119">
        <v>1</v>
      </c>
      <c r="F7427" s="119" t="s">
        <v>1492</v>
      </c>
      <c r="G7427" s="114">
        <f>IF([Data da Aprovação]&lt;&gt;"ESTATUTÁRIO",YEAR([Data da Aprovação]),"")</f>
        <v>2009</v>
      </c>
      <c r="H7427" s="106">
        <f>Tabela9[[#This Row],[Valor do Provento R$]]/Tabela9[[#This Row],[Provento por 1 ou 1000 Ações]]</f>
        <v>1.4E-2</v>
      </c>
    </row>
    <row r="7428" spans="1:8">
      <c r="A7428" s="118" t="s">
        <v>1710</v>
      </c>
      <c r="B7428" s="116" t="s">
        <v>1488</v>
      </c>
      <c r="C7428" s="138">
        <v>40037</v>
      </c>
      <c r="D7428" s="139">
        <v>5.1200000000000002E-2</v>
      </c>
      <c r="E7428" s="118">
        <v>1</v>
      </c>
      <c r="F7428" s="118" t="s">
        <v>1489</v>
      </c>
      <c r="G7428" s="113">
        <f>IF([Data da Aprovação]&lt;&gt;"ESTATUTÁRIO",YEAR([Data da Aprovação]),"")</f>
        <v>2009</v>
      </c>
      <c r="H7428" s="106">
        <f>Tabela9[[#This Row],[Valor do Provento R$]]/Tabela9[[#This Row],[Provento por 1 ou 1000 Ações]]</f>
        <v>5.1200000000000002E-2</v>
      </c>
    </row>
    <row r="7429" spans="1:8">
      <c r="A7429" s="119" t="s">
        <v>1710</v>
      </c>
      <c r="B7429" s="117" t="s">
        <v>1488</v>
      </c>
      <c r="C7429" s="140">
        <v>40147</v>
      </c>
      <c r="D7429" s="141">
        <v>1.4E-2</v>
      </c>
      <c r="E7429" s="119">
        <v>1</v>
      </c>
      <c r="F7429" s="119" t="s">
        <v>1492</v>
      </c>
      <c r="G7429" s="114">
        <f>IF([Data da Aprovação]&lt;&gt;"ESTATUTÁRIO",YEAR([Data da Aprovação]),"")</f>
        <v>2009</v>
      </c>
      <c r="H7429" s="106">
        <f>Tabela9[[#This Row],[Valor do Provento R$]]/Tabela9[[#This Row],[Provento por 1 ou 1000 Ações]]</f>
        <v>1.4E-2</v>
      </c>
    </row>
    <row r="7430" spans="1:8">
      <c r="A7430" s="118" t="s">
        <v>1710</v>
      </c>
      <c r="B7430" s="116" t="s">
        <v>1488</v>
      </c>
      <c r="C7430" s="138">
        <v>40163</v>
      </c>
      <c r="D7430" s="139">
        <v>3.5000000000000003E-2</v>
      </c>
      <c r="E7430" s="118">
        <v>1</v>
      </c>
      <c r="F7430" s="118" t="s">
        <v>1489</v>
      </c>
      <c r="G7430" s="113">
        <f>IF([Data da Aprovação]&lt;&gt;"ESTATUTÁRIO",YEAR([Data da Aprovação]),"")</f>
        <v>2009</v>
      </c>
      <c r="H7430" s="106">
        <f>Tabela9[[#This Row],[Valor do Provento R$]]/Tabela9[[#This Row],[Provento por 1 ou 1000 Ações]]</f>
        <v>3.5000000000000003E-2</v>
      </c>
    </row>
    <row r="7431" spans="1:8">
      <c r="A7431" s="119" t="s">
        <v>1710</v>
      </c>
      <c r="B7431" s="117" t="s">
        <v>1488</v>
      </c>
      <c r="C7431" s="140">
        <v>40235</v>
      </c>
      <c r="D7431" s="141">
        <v>1.4E-2</v>
      </c>
      <c r="E7431" s="119">
        <v>1</v>
      </c>
      <c r="F7431" s="119" t="s">
        <v>1492</v>
      </c>
      <c r="G7431" s="114">
        <f>IF([Data da Aprovação]&lt;&gt;"ESTATUTÁRIO",YEAR([Data da Aprovação]),"")</f>
        <v>2010</v>
      </c>
      <c r="H7431" s="106">
        <f>Tabela9[[#This Row],[Valor do Provento R$]]/Tabela9[[#This Row],[Provento por 1 ou 1000 Ações]]</f>
        <v>1.4E-2</v>
      </c>
    </row>
    <row r="7432" spans="1:8">
      <c r="A7432" s="118" t="s">
        <v>1710</v>
      </c>
      <c r="B7432" s="116" t="s">
        <v>1488</v>
      </c>
      <c r="C7432" s="138">
        <v>40238</v>
      </c>
      <c r="D7432" s="139">
        <v>0.1084574</v>
      </c>
      <c r="E7432" s="118">
        <v>1</v>
      </c>
      <c r="F7432" s="118" t="s">
        <v>1489</v>
      </c>
      <c r="G7432" s="113">
        <f>IF([Data da Aprovação]&lt;&gt;"ESTATUTÁRIO",YEAR([Data da Aprovação]),"")</f>
        <v>2010</v>
      </c>
      <c r="H7432" s="106">
        <f>Tabela9[[#This Row],[Valor do Provento R$]]/Tabela9[[#This Row],[Provento por 1 ou 1000 Ações]]</f>
        <v>0.1084574</v>
      </c>
    </row>
    <row r="7433" spans="1:8">
      <c r="A7433" s="119" t="s">
        <v>1710</v>
      </c>
      <c r="B7433" s="117" t="s">
        <v>1488</v>
      </c>
      <c r="C7433" s="140">
        <v>40238</v>
      </c>
      <c r="D7433" s="141">
        <v>7.2999999999999995E-2</v>
      </c>
      <c r="E7433" s="119">
        <v>1</v>
      </c>
      <c r="F7433" s="119" t="s">
        <v>1489</v>
      </c>
      <c r="G7433" s="114">
        <f>IF([Data da Aprovação]&lt;&gt;"ESTATUTÁRIO",YEAR([Data da Aprovação]),"")</f>
        <v>2010</v>
      </c>
      <c r="H7433" s="106">
        <f>Tabela9[[#This Row],[Valor do Provento R$]]/Tabela9[[#This Row],[Provento por 1 ou 1000 Ações]]</f>
        <v>7.2999999999999995E-2</v>
      </c>
    </row>
    <row r="7434" spans="1:8">
      <c r="A7434" s="118" t="s">
        <v>1710</v>
      </c>
      <c r="B7434" s="116" t="s">
        <v>1488</v>
      </c>
      <c r="C7434" s="138">
        <v>40329</v>
      </c>
      <c r="D7434" s="139">
        <v>1.4E-2</v>
      </c>
      <c r="E7434" s="118">
        <v>1</v>
      </c>
      <c r="F7434" s="118" t="s">
        <v>1492</v>
      </c>
      <c r="G7434" s="113">
        <f>IF([Data da Aprovação]&lt;&gt;"ESTATUTÁRIO",YEAR([Data da Aprovação]),"")</f>
        <v>2010</v>
      </c>
      <c r="H7434" s="106">
        <f>Tabela9[[#This Row],[Valor do Provento R$]]/Tabela9[[#This Row],[Provento por 1 ou 1000 Ações]]</f>
        <v>1.4E-2</v>
      </c>
    </row>
    <row r="7435" spans="1:8">
      <c r="A7435" s="119" t="s">
        <v>1710</v>
      </c>
      <c r="B7435" s="117" t="s">
        <v>1488</v>
      </c>
      <c r="C7435" s="140">
        <v>40399</v>
      </c>
      <c r="D7435" s="141">
        <v>7.1599999999999997E-2</v>
      </c>
      <c r="E7435" s="119">
        <v>1</v>
      </c>
      <c r="F7435" s="119" t="s">
        <v>1489</v>
      </c>
      <c r="G7435" s="114">
        <f>IF([Data da Aprovação]&lt;&gt;"ESTATUTÁRIO",YEAR([Data da Aprovação]),"")</f>
        <v>2010</v>
      </c>
      <c r="H7435" s="106">
        <f>Tabela9[[#This Row],[Valor do Provento R$]]/Tabela9[[#This Row],[Provento por 1 ou 1000 Ações]]</f>
        <v>7.1599999999999997E-2</v>
      </c>
    </row>
    <row r="7436" spans="1:8">
      <c r="A7436" s="118" t="s">
        <v>1710</v>
      </c>
      <c r="B7436" s="116" t="s">
        <v>1488</v>
      </c>
      <c r="C7436" s="138">
        <v>40421</v>
      </c>
      <c r="D7436" s="139">
        <v>1.4E-2</v>
      </c>
      <c r="E7436" s="118">
        <v>1</v>
      </c>
      <c r="F7436" s="118" t="s">
        <v>1492</v>
      </c>
      <c r="G7436" s="113">
        <f>IF([Data da Aprovação]&lt;&gt;"ESTATUTÁRIO",YEAR([Data da Aprovação]),"")</f>
        <v>2010</v>
      </c>
      <c r="H7436" s="106">
        <f>Tabela9[[#This Row],[Valor do Provento R$]]/Tabela9[[#This Row],[Provento por 1 ou 1000 Ações]]</f>
        <v>1.4E-2</v>
      </c>
    </row>
    <row r="7437" spans="1:8">
      <c r="A7437" s="119" t="s">
        <v>1710</v>
      </c>
      <c r="B7437" s="117" t="s">
        <v>1488</v>
      </c>
      <c r="C7437" s="140">
        <v>40512</v>
      </c>
      <c r="D7437" s="141">
        <v>1.4E-2</v>
      </c>
      <c r="E7437" s="119">
        <v>1</v>
      </c>
      <c r="F7437" s="119" t="s">
        <v>1492</v>
      </c>
      <c r="G7437" s="114">
        <f>IF([Data da Aprovação]&lt;&gt;"ESTATUTÁRIO",YEAR([Data da Aprovação]),"")</f>
        <v>2010</v>
      </c>
      <c r="H7437" s="106">
        <f>Tabela9[[#This Row],[Valor do Provento R$]]/Tabela9[[#This Row],[Provento por 1 ou 1000 Ações]]</f>
        <v>1.4E-2</v>
      </c>
    </row>
    <row r="7438" spans="1:8">
      <c r="A7438" s="118" t="s">
        <v>1710</v>
      </c>
      <c r="B7438" s="116" t="s">
        <v>1488</v>
      </c>
      <c r="C7438" s="138">
        <v>40526</v>
      </c>
      <c r="D7438" s="139">
        <v>8.7400000000000005E-2</v>
      </c>
      <c r="E7438" s="118">
        <v>1</v>
      </c>
      <c r="F7438" s="118" t="s">
        <v>1489</v>
      </c>
      <c r="G7438" s="113">
        <f>IF([Data da Aprovação]&lt;&gt;"ESTATUTÁRIO",YEAR([Data da Aprovação]),"")</f>
        <v>2010</v>
      </c>
      <c r="H7438" s="106">
        <f>Tabela9[[#This Row],[Valor do Provento R$]]/Tabela9[[#This Row],[Provento por 1 ou 1000 Ações]]</f>
        <v>8.7400000000000005E-2</v>
      </c>
    </row>
    <row r="7439" spans="1:8">
      <c r="A7439" s="119" t="s">
        <v>1710</v>
      </c>
      <c r="B7439" s="117" t="s">
        <v>1488</v>
      </c>
      <c r="C7439" s="140">
        <v>40605</v>
      </c>
      <c r="D7439" s="141">
        <v>4.7199999999999999E-2</v>
      </c>
      <c r="E7439" s="119">
        <v>1</v>
      </c>
      <c r="F7439" s="119" t="s">
        <v>1489</v>
      </c>
      <c r="G7439" s="114">
        <f>IF([Data da Aprovação]&lt;&gt;"ESTATUTÁRIO",YEAR([Data da Aprovação]),"")</f>
        <v>2011</v>
      </c>
      <c r="H7439" s="106">
        <f>Tabela9[[#This Row],[Valor do Provento R$]]/Tabela9[[#This Row],[Provento por 1 ou 1000 Ações]]</f>
        <v>4.7199999999999999E-2</v>
      </c>
    </row>
    <row r="7440" spans="1:8">
      <c r="A7440" s="118" t="s">
        <v>1710</v>
      </c>
      <c r="B7440" s="116" t="s">
        <v>1488</v>
      </c>
      <c r="C7440" s="138">
        <v>40630</v>
      </c>
      <c r="D7440" s="139">
        <v>0.11169999999999999</v>
      </c>
      <c r="E7440" s="118">
        <v>1</v>
      </c>
      <c r="F7440" s="118" t="s">
        <v>1489</v>
      </c>
      <c r="G7440" s="113">
        <f>IF([Data da Aprovação]&lt;&gt;"ESTATUTÁRIO",YEAR([Data da Aprovação]),"")</f>
        <v>2011</v>
      </c>
      <c r="H7440" s="106">
        <f>Tabela9[[#This Row],[Valor do Provento R$]]/Tabela9[[#This Row],[Provento por 1 ou 1000 Ações]]</f>
        <v>0.11169999999999999</v>
      </c>
    </row>
    <row r="7441" spans="1:8">
      <c r="A7441" s="119" t="s">
        <v>1710</v>
      </c>
      <c r="B7441" s="117" t="s">
        <v>1488</v>
      </c>
      <c r="C7441" s="140">
        <v>40763</v>
      </c>
      <c r="D7441" s="141">
        <v>7.8E-2</v>
      </c>
      <c r="E7441" s="119">
        <v>1</v>
      </c>
      <c r="F7441" s="119" t="s">
        <v>1489</v>
      </c>
      <c r="G7441" s="114">
        <f>IF([Data da Aprovação]&lt;&gt;"ESTATUTÁRIO",YEAR([Data da Aprovação]),"")</f>
        <v>2011</v>
      </c>
      <c r="H7441" s="106">
        <f>Tabela9[[#This Row],[Valor do Provento R$]]/Tabela9[[#This Row],[Provento por 1 ou 1000 Ações]]</f>
        <v>7.8E-2</v>
      </c>
    </row>
    <row r="7442" spans="1:8">
      <c r="A7442" s="118" t="s">
        <v>1710</v>
      </c>
      <c r="B7442" s="116" t="s">
        <v>1488</v>
      </c>
      <c r="C7442" s="138">
        <v>40896</v>
      </c>
      <c r="D7442" s="139">
        <v>0.14000000000000001</v>
      </c>
      <c r="E7442" s="118">
        <v>1</v>
      </c>
      <c r="F7442" s="118" t="s">
        <v>1489</v>
      </c>
      <c r="G7442" s="113">
        <f>IF([Data da Aprovação]&lt;&gt;"ESTATUTÁRIO",YEAR([Data da Aprovação]),"")</f>
        <v>2011</v>
      </c>
      <c r="H7442" s="106">
        <f>Tabela9[[#This Row],[Valor do Provento R$]]/Tabela9[[#This Row],[Provento por 1 ou 1000 Ações]]</f>
        <v>0.14000000000000001</v>
      </c>
    </row>
    <row r="7443" spans="1:8">
      <c r="A7443" s="119" t="s">
        <v>1710</v>
      </c>
      <c r="B7443" s="117" t="s">
        <v>1488</v>
      </c>
      <c r="C7443" s="140">
        <v>40967</v>
      </c>
      <c r="D7443" s="141">
        <v>1.2880000000000001E-2</v>
      </c>
      <c r="E7443" s="119">
        <v>1</v>
      </c>
      <c r="F7443" s="119" t="s">
        <v>1489</v>
      </c>
      <c r="G7443" s="114">
        <f>IF([Data da Aprovação]&lt;&gt;"ESTATUTÁRIO",YEAR([Data da Aprovação]),"")</f>
        <v>2012</v>
      </c>
      <c r="H7443" s="106">
        <f>Tabela9[[#This Row],[Valor do Provento R$]]/Tabela9[[#This Row],[Provento por 1 ou 1000 Ações]]</f>
        <v>1.2880000000000001E-2</v>
      </c>
    </row>
    <row r="7444" spans="1:8">
      <c r="A7444" s="118" t="s">
        <v>1710</v>
      </c>
      <c r="B7444" s="116" t="s">
        <v>1488</v>
      </c>
      <c r="C7444" s="138">
        <v>40967</v>
      </c>
      <c r="D7444" s="139">
        <v>0.13482</v>
      </c>
      <c r="E7444" s="118">
        <v>1</v>
      </c>
      <c r="F7444" s="118" t="s">
        <v>1489</v>
      </c>
      <c r="G7444" s="113">
        <f>IF([Data da Aprovação]&lt;&gt;"ESTATUTÁRIO",YEAR([Data da Aprovação]),"")</f>
        <v>2012</v>
      </c>
      <c r="H7444" s="106">
        <f>Tabela9[[#This Row],[Valor do Provento R$]]/Tabela9[[#This Row],[Provento por 1 ou 1000 Ações]]</f>
        <v>0.13482</v>
      </c>
    </row>
    <row r="7445" spans="1:8">
      <c r="A7445" s="119" t="s">
        <v>1710</v>
      </c>
      <c r="B7445" s="117" t="s">
        <v>1488</v>
      </c>
      <c r="C7445" s="140">
        <v>41260</v>
      </c>
      <c r="D7445" s="141">
        <v>0.11</v>
      </c>
      <c r="E7445" s="119">
        <v>1</v>
      </c>
      <c r="F7445" s="119" t="s">
        <v>1489</v>
      </c>
      <c r="G7445" s="114">
        <f>IF([Data da Aprovação]&lt;&gt;"ESTATUTÁRIO",YEAR([Data da Aprovação]),"")</f>
        <v>2012</v>
      </c>
      <c r="H7445" s="106">
        <f>Tabela9[[#This Row],[Valor do Provento R$]]/Tabela9[[#This Row],[Provento por 1 ou 1000 Ações]]</f>
        <v>0.11</v>
      </c>
    </row>
    <row r="7446" spans="1:8">
      <c r="A7446" s="118" t="s">
        <v>1710</v>
      </c>
      <c r="B7446" s="116" t="s">
        <v>1488</v>
      </c>
      <c r="C7446" s="138">
        <v>41260</v>
      </c>
      <c r="D7446" s="139">
        <v>9.7000000000000003E-2</v>
      </c>
      <c r="E7446" s="118">
        <v>1</v>
      </c>
      <c r="F7446" s="118" t="s">
        <v>1489</v>
      </c>
      <c r="G7446" s="113">
        <f>IF([Data da Aprovação]&lt;&gt;"ESTATUTÁRIO",YEAR([Data da Aprovação]),"")</f>
        <v>2012</v>
      </c>
      <c r="H7446" s="106">
        <f>Tabela9[[#This Row],[Valor do Provento R$]]/Tabela9[[#This Row],[Provento por 1 ou 1000 Ações]]</f>
        <v>9.7000000000000003E-2</v>
      </c>
    </row>
    <row r="7447" spans="1:8">
      <c r="A7447" s="119" t="s">
        <v>1710</v>
      </c>
      <c r="B7447" s="117" t="s">
        <v>1488</v>
      </c>
      <c r="C7447" s="140">
        <v>41337</v>
      </c>
      <c r="D7447" s="141">
        <v>0.1258</v>
      </c>
      <c r="E7447" s="119">
        <v>1</v>
      </c>
      <c r="F7447" s="119" t="s">
        <v>1489</v>
      </c>
      <c r="G7447" s="114">
        <f>IF([Data da Aprovação]&lt;&gt;"ESTATUTÁRIO",YEAR([Data da Aprovação]),"")</f>
        <v>2013</v>
      </c>
      <c r="H7447" s="106">
        <f>Tabela9[[#This Row],[Valor do Provento R$]]/Tabela9[[#This Row],[Provento por 1 ou 1000 Ações]]</f>
        <v>0.1258</v>
      </c>
    </row>
    <row r="7448" spans="1:8">
      <c r="A7448" s="118" t="s">
        <v>1710</v>
      </c>
      <c r="B7448" s="116" t="s">
        <v>1488</v>
      </c>
      <c r="C7448" s="138">
        <v>41491</v>
      </c>
      <c r="D7448" s="139">
        <v>7.0999999999999994E-2</v>
      </c>
      <c r="E7448" s="118">
        <v>1</v>
      </c>
      <c r="F7448" s="118" t="s">
        <v>1489</v>
      </c>
      <c r="G7448" s="113">
        <f>IF([Data da Aprovação]&lt;&gt;"ESTATUTÁRIO",YEAR([Data da Aprovação]),"")</f>
        <v>2013</v>
      </c>
      <c r="H7448" s="106">
        <f>Tabela9[[#This Row],[Valor do Provento R$]]/Tabela9[[#This Row],[Provento por 1 ou 1000 Ações]]</f>
        <v>7.0999999999999994E-2</v>
      </c>
    </row>
    <row r="7449" spans="1:8">
      <c r="A7449" s="119" t="s">
        <v>1710</v>
      </c>
      <c r="B7449" s="117" t="s">
        <v>1488</v>
      </c>
      <c r="C7449" s="140">
        <v>41626</v>
      </c>
      <c r="D7449" s="141">
        <v>8.5999999999999993E-2</v>
      </c>
      <c r="E7449" s="119">
        <v>1</v>
      </c>
      <c r="F7449" s="119" t="s">
        <v>1489</v>
      </c>
      <c r="G7449" s="114">
        <f>IF([Data da Aprovação]&lt;&gt;"ESTATUTÁRIO",YEAR([Data da Aprovação]),"")</f>
        <v>2013</v>
      </c>
      <c r="H7449" s="106">
        <f>Tabela9[[#This Row],[Valor do Provento R$]]/Tabela9[[#This Row],[Provento por 1 ou 1000 Ações]]</f>
        <v>8.5999999999999993E-2</v>
      </c>
    </row>
    <row r="7450" spans="1:8">
      <c r="A7450" s="118" t="s">
        <v>1710</v>
      </c>
      <c r="B7450" s="116" t="s">
        <v>1488</v>
      </c>
      <c r="C7450" s="138">
        <v>41688</v>
      </c>
      <c r="D7450" s="139">
        <v>6.2600000000000003E-2</v>
      </c>
      <c r="E7450" s="118">
        <v>1</v>
      </c>
      <c r="F7450" s="118" t="s">
        <v>1489</v>
      </c>
      <c r="G7450" s="113">
        <f>IF([Data da Aprovação]&lt;&gt;"ESTATUTÁRIO",YEAR([Data da Aprovação]),"")</f>
        <v>2014</v>
      </c>
      <c r="H7450" s="106">
        <f>Tabela9[[#This Row],[Valor do Provento R$]]/Tabela9[[#This Row],[Provento por 1 ou 1000 Ações]]</f>
        <v>6.2600000000000003E-2</v>
      </c>
    </row>
    <row r="7451" spans="1:8">
      <c r="A7451" s="119" t="s">
        <v>1710</v>
      </c>
      <c r="B7451" s="117" t="s">
        <v>1488</v>
      </c>
      <c r="C7451" s="140">
        <v>41688</v>
      </c>
      <c r="D7451" s="141">
        <v>0.114</v>
      </c>
      <c r="E7451" s="119">
        <v>1</v>
      </c>
      <c r="F7451" s="119" t="s">
        <v>1489</v>
      </c>
      <c r="G7451" s="114">
        <f>IF([Data da Aprovação]&lt;&gt;"ESTATUTÁRIO",YEAR([Data da Aprovação]),"")</f>
        <v>2014</v>
      </c>
      <c r="H7451" s="106">
        <f>Tabela9[[#This Row],[Valor do Provento R$]]/Tabela9[[#This Row],[Provento por 1 ou 1000 Ações]]</f>
        <v>0.114</v>
      </c>
    </row>
    <row r="7452" spans="1:8">
      <c r="A7452" s="118" t="s">
        <v>1710</v>
      </c>
      <c r="B7452" s="116" t="s">
        <v>1490</v>
      </c>
      <c r="C7452" s="138">
        <v>35135</v>
      </c>
      <c r="D7452" s="139">
        <v>5.0099999999999997E-3</v>
      </c>
      <c r="E7452" s="118">
        <v>1</v>
      </c>
      <c r="F7452" s="118" t="s">
        <v>1492</v>
      </c>
      <c r="G7452" s="113">
        <f>IF([Data da Aprovação]&lt;&gt;"ESTATUTÁRIO",YEAR([Data da Aprovação]),"")</f>
        <v>1996</v>
      </c>
      <c r="H7452" s="106">
        <f>Tabela9[[#This Row],[Valor do Provento R$]]/Tabela9[[#This Row],[Provento por 1 ou 1000 Ações]]</f>
        <v>5.0099999999999997E-3</v>
      </c>
    </row>
    <row r="7453" spans="1:8">
      <c r="A7453" s="119" t="s">
        <v>1710</v>
      </c>
      <c r="B7453" s="117" t="s">
        <v>1490</v>
      </c>
      <c r="C7453" s="140">
        <v>35135</v>
      </c>
      <c r="D7453" s="141">
        <v>1.9E-3</v>
      </c>
      <c r="E7453" s="119">
        <v>1</v>
      </c>
      <c r="F7453" s="119" t="s">
        <v>1492</v>
      </c>
      <c r="G7453" s="114">
        <f>IF([Data da Aprovação]&lt;&gt;"ESTATUTÁRIO",YEAR([Data da Aprovação]),"")</f>
        <v>1996</v>
      </c>
      <c r="H7453" s="106">
        <f>Tabela9[[#This Row],[Valor do Provento R$]]/Tabela9[[#This Row],[Provento por 1 ou 1000 Ações]]</f>
        <v>1.9E-3</v>
      </c>
    </row>
    <row r="7454" spans="1:8">
      <c r="A7454" s="118" t="s">
        <v>1710</v>
      </c>
      <c r="B7454" s="116" t="s">
        <v>1490</v>
      </c>
      <c r="C7454" s="138">
        <v>35234</v>
      </c>
      <c r="D7454" s="139">
        <v>2.3999999999999998E-3</v>
      </c>
      <c r="E7454" s="118">
        <v>1</v>
      </c>
      <c r="F7454" s="118" t="s">
        <v>1492</v>
      </c>
      <c r="G7454" s="113">
        <f>IF([Data da Aprovação]&lt;&gt;"ESTATUTÁRIO",YEAR([Data da Aprovação]),"")</f>
        <v>1996</v>
      </c>
      <c r="H7454" s="106">
        <f>Tabela9[[#This Row],[Valor do Provento R$]]/Tabela9[[#This Row],[Provento por 1 ou 1000 Ações]]</f>
        <v>2.3999999999999998E-3</v>
      </c>
    </row>
    <row r="7455" spans="1:8">
      <c r="A7455" s="119" t="s">
        <v>1710</v>
      </c>
      <c r="B7455" s="117" t="s">
        <v>1490</v>
      </c>
      <c r="C7455" s="140">
        <v>35289</v>
      </c>
      <c r="D7455" s="141">
        <v>4.4000000000000003E-3</v>
      </c>
      <c r="E7455" s="119">
        <v>1</v>
      </c>
      <c r="F7455" s="119" t="s">
        <v>1492</v>
      </c>
      <c r="G7455" s="114">
        <f>IF([Data da Aprovação]&lt;&gt;"ESTATUTÁRIO",YEAR([Data da Aprovação]),"")</f>
        <v>1996</v>
      </c>
      <c r="H7455" s="106">
        <f>Tabela9[[#This Row],[Valor do Provento R$]]/Tabela9[[#This Row],[Provento por 1 ou 1000 Ações]]</f>
        <v>4.4000000000000003E-3</v>
      </c>
    </row>
    <row r="7456" spans="1:8">
      <c r="A7456" s="118" t="s">
        <v>1710</v>
      </c>
      <c r="B7456" s="116" t="s">
        <v>1490</v>
      </c>
      <c r="C7456" s="138">
        <v>35325</v>
      </c>
      <c r="D7456" s="139">
        <v>2.3999999999999998E-3</v>
      </c>
      <c r="E7456" s="118">
        <v>1</v>
      </c>
      <c r="F7456" s="118" t="s">
        <v>1492</v>
      </c>
      <c r="G7456" s="113">
        <f>IF([Data da Aprovação]&lt;&gt;"ESTATUTÁRIO",YEAR([Data da Aprovação]),"")</f>
        <v>1996</v>
      </c>
      <c r="H7456" s="106">
        <f>Tabela9[[#This Row],[Valor do Provento R$]]/Tabela9[[#This Row],[Provento por 1 ou 1000 Ações]]</f>
        <v>2.3999999999999998E-3</v>
      </c>
    </row>
    <row r="7457" spans="1:8">
      <c r="A7457" s="119" t="s">
        <v>1710</v>
      </c>
      <c r="B7457" s="117" t="s">
        <v>1490</v>
      </c>
      <c r="C7457" s="140">
        <v>35415</v>
      </c>
      <c r="D7457" s="141">
        <v>2.3999999999999998E-3</v>
      </c>
      <c r="E7457" s="119">
        <v>1</v>
      </c>
      <c r="F7457" s="119" t="s">
        <v>1492</v>
      </c>
      <c r="G7457" s="114">
        <f>IF([Data da Aprovação]&lt;&gt;"ESTATUTÁRIO",YEAR([Data da Aprovação]),"")</f>
        <v>1996</v>
      </c>
      <c r="H7457" s="106">
        <f>Tabela9[[#This Row],[Valor do Provento R$]]/Tabela9[[#This Row],[Provento por 1 ou 1000 Ações]]</f>
        <v>2.3999999999999998E-3</v>
      </c>
    </row>
    <row r="7458" spans="1:8">
      <c r="A7458" s="118" t="s">
        <v>1710</v>
      </c>
      <c r="B7458" s="116" t="s">
        <v>1490</v>
      </c>
      <c r="C7458" s="138">
        <v>35492</v>
      </c>
      <c r="D7458" s="139">
        <v>6.0000000000000001E-3</v>
      </c>
      <c r="E7458" s="118">
        <v>1</v>
      </c>
      <c r="F7458" s="118" t="s">
        <v>1492</v>
      </c>
      <c r="G7458" s="113">
        <f>IF([Data da Aprovação]&lt;&gt;"ESTATUTÁRIO",YEAR([Data da Aprovação]),"")</f>
        <v>1997</v>
      </c>
      <c r="H7458" s="106">
        <f>Tabela9[[#This Row],[Valor do Provento R$]]/Tabela9[[#This Row],[Provento por 1 ou 1000 Ações]]</f>
        <v>6.0000000000000001E-3</v>
      </c>
    </row>
    <row r="7459" spans="1:8">
      <c r="A7459" s="119" t="s">
        <v>1710</v>
      </c>
      <c r="B7459" s="117" t="s">
        <v>1490</v>
      </c>
      <c r="C7459" s="140">
        <v>35492</v>
      </c>
      <c r="D7459" s="141">
        <v>2.3999999999999998E-3</v>
      </c>
      <c r="E7459" s="119">
        <v>1</v>
      </c>
      <c r="F7459" s="119" t="s">
        <v>1492</v>
      </c>
      <c r="G7459" s="114">
        <f>IF([Data da Aprovação]&lt;&gt;"ESTATUTÁRIO",YEAR([Data da Aprovação]),"")</f>
        <v>1997</v>
      </c>
      <c r="H7459" s="106">
        <f>Tabela9[[#This Row],[Valor do Provento R$]]/Tabela9[[#This Row],[Provento por 1 ou 1000 Ações]]</f>
        <v>2.3999999999999998E-3</v>
      </c>
    </row>
    <row r="7460" spans="1:8">
      <c r="A7460" s="118" t="s">
        <v>1710</v>
      </c>
      <c r="B7460" s="116" t="s">
        <v>1490</v>
      </c>
      <c r="C7460" s="138">
        <v>35601</v>
      </c>
      <c r="D7460" s="139">
        <v>2.3999999999999998E-3</v>
      </c>
      <c r="E7460" s="118">
        <v>1</v>
      </c>
      <c r="F7460" s="118" t="s">
        <v>1492</v>
      </c>
      <c r="G7460" s="113">
        <f>IF([Data da Aprovação]&lt;&gt;"ESTATUTÁRIO",YEAR([Data da Aprovação]),"")</f>
        <v>1997</v>
      </c>
      <c r="H7460" s="106">
        <f>Tabela9[[#This Row],[Valor do Provento R$]]/Tabela9[[#This Row],[Provento por 1 ou 1000 Ações]]</f>
        <v>2.3999999999999998E-3</v>
      </c>
    </row>
    <row r="7461" spans="1:8">
      <c r="A7461" s="119" t="s">
        <v>1710</v>
      </c>
      <c r="B7461" s="117" t="s">
        <v>1490</v>
      </c>
      <c r="C7461" s="140">
        <v>35653</v>
      </c>
      <c r="D7461" s="141">
        <v>7.7499999999999999E-3</v>
      </c>
      <c r="E7461" s="119">
        <v>1</v>
      </c>
      <c r="F7461" s="119" t="s">
        <v>1492</v>
      </c>
      <c r="G7461" s="114">
        <f>IF([Data da Aprovação]&lt;&gt;"ESTATUTÁRIO",YEAR([Data da Aprovação]),"")</f>
        <v>1997</v>
      </c>
      <c r="H7461" s="106">
        <f>Tabela9[[#This Row],[Valor do Provento R$]]/Tabela9[[#This Row],[Provento por 1 ou 1000 Ações]]</f>
        <v>7.7499999999999999E-3</v>
      </c>
    </row>
    <row r="7462" spans="1:8">
      <c r="A7462" s="118" t="s">
        <v>1710</v>
      </c>
      <c r="B7462" s="116" t="s">
        <v>1490</v>
      </c>
      <c r="C7462" s="138">
        <v>35688</v>
      </c>
      <c r="D7462" s="139">
        <v>2.3999999999999998E-3</v>
      </c>
      <c r="E7462" s="118">
        <v>1</v>
      </c>
      <c r="F7462" s="118" t="s">
        <v>1492</v>
      </c>
      <c r="G7462" s="113">
        <f>IF([Data da Aprovação]&lt;&gt;"ESTATUTÁRIO",YEAR([Data da Aprovação]),"")</f>
        <v>1997</v>
      </c>
      <c r="H7462" s="106">
        <f>Tabela9[[#This Row],[Valor do Provento R$]]/Tabela9[[#This Row],[Provento por 1 ou 1000 Ações]]</f>
        <v>2.3999999999999998E-3</v>
      </c>
    </row>
    <row r="7463" spans="1:8">
      <c r="A7463" s="119" t="s">
        <v>1710</v>
      </c>
      <c r="B7463" s="117" t="s">
        <v>1490</v>
      </c>
      <c r="C7463" s="140">
        <v>35781</v>
      </c>
      <c r="D7463" s="141">
        <v>2.3999999999999998E-3</v>
      </c>
      <c r="E7463" s="119">
        <v>1</v>
      </c>
      <c r="F7463" s="119" t="s">
        <v>1492</v>
      </c>
      <c r="G7463" s="114">
        <f>IF([Data da Aprovação]&lt;&gt;"ESTATUTÁRIO",YEAR([Data da Aprovação]),"")</f>
        <v>1997</v>
      </c>
      <c r="H7463" s="106">
        <f>Tabela9[[#This Row],[Valor do Provento R$]]/Tabela9[[#This Row],[Provento por 1 ou 1000 Ações]]</f>
        <v>2.3999999999999998E-3</v>
      </c>
    </row>
    <row r="7464" spans="1:8">
      <c r="A7464" s="118" t="s">
        <v>1710</v>
      </c>
      <c r="B7464" s="116" t="s">
        <v>1490</v>
      </c>
      <c r="C7464" s="138">
        <v>35856</v>
      </c>
      <c r="D7464" s="139">
        <v>9.9500000000000005E-3</v>
      </c>
      <c r="E7464" s="118">
        <v>1</v>
      </c>
      <c r="F7464" s="118" t="s">
        <v>1492</v>
      </c>
      <c r="G7464" s="113">
        <f>IF([Data da Aprovação]&lt;&gt;"ESTATUTÁRIO",YEAR([Data da Aprovação]),"")</f>
        <v>1998</v>
      </c>
      <c r="H7464" s="106">
        <f>Tabela9[[#This Row],[Valor do Provento R$]]/Tabela9[[#This Row],[Provento por 1 ou 1000 Ações]]</f>
        <v>9.9500000000000005E-3</v>
      </c>
    </row>
    <row r="7465" spans="1:8">
      <c r="A7465" s="119" t="s">
        <v>1710</v>
      </c>
      <c r="B7465" s="117" t="s">
        <v>1490</v>
      </c>
      <c r="C7465" s="140">
        <v>35856</v>
      </c>
      <c r="D7465" s="141">
        <v>2.3999999999999998E-3</v>
      </c>
      <c r="E7465" s="119">
        <v>1</v>
      </c>
      <c r="F7465" s="119" t="s">
        <v>1492</v>
      </c>
      <c r="G7465" s="114">
        <f>IF([Data da Aprovação]&lt;&gt;"ESTATUTÁRIO",YEAR([Data da Aprovação]),"")</f>
        <v>1998</v>
      </c>
      <c r="H7465" s="106">
        <f>Tabela9[[#This Row],[Valor do Provento R$]]/Tabela9[[#This Row],[Provento por 1 ou 1000 Ações]]</f>
        <v>2.3999999999999998E-3</v>
      </c>
    </row>
    <row r="7466" spans="1:8">
      <c r="A7466" s="118" t="s">
        <v>1710</v>
      </c>
      <c r="B7466" s="116" t="s">
        <v>1490</v>
      </c>
      <c r="C7466" s="138">
        <v>35856</v>
      </c>
      <c r="D7466" s="139">
        <v>1.1560000000000001E-2</v>
      </c>
      <c r="E7466" s="118">
        <v>1</v>
      </c>
      <c r="F7466" s="118" t="s">
        <v>1492</v>
      </c>
      <c r="G7466" s="113">
        <f>IF([Data da Aprovação]&lt;&gt;"ESTATUTÁRIO",YEAR([Data da Aprovação]),"")</f>
        <v>1998</v>
      </c>
      <c r="H7466" s="106">
        <f>Tabela9[[#This Row],[Valor do Provento R$]]/Tabela9[[#This Row],[Provento por 1 ou 1000 Ações]]</f>
        <v>1.1560000000000001E-2</v>
      </c>
    </row>
    <row r="7467" spans="1:8">
      <c r="A7467" s="119" t="s">
        <v>1710</v>
      </c>
      <c r="B7467" s="117" t="s">
        <v>1490</v>
      </c>
      <c r="C7467" s="140">
        <v>35963</v>
      </c>
      <c r="D7467" s="141">
        <v>2.3999999999999998E-3</v>
      </c>
      <c r="E7467" s="119">
        <v>1</v>
      </c>
      <c r="F7467" s="119" t="s">
        <v>1492</v>
      </c>
      <c r="G7467" s="114">
        <f>IF([Data da Aprovação]&lt;&gt;"ESTATUTÁRIO",YEAR([Data da Aprovação]),"")</f>
        <v>1998</v>
      </c>
      <c r="H7467" s="106">
        <f>Tabela9[[#This Row],[Valor do Provento R$]]/Tabela9[[#This Row],[Provento por 1 ou 1000 Ações]]</f>
        <v>2.3999999999999998E-3</v>
      </c>
    </row>
    <row r="7468" spans="1:8">
      <c r="A7468" s="118" t="s">
        <v>1710</v>
      </c>
      <c r="B7468" s="116" t="s">
        <v>1490</v>
      </c>
      <c r="C7468" s="138">
        <v>36017</v>
      </c>
      <c r="D7468" s="139">
        <v>1.01E-2</v>
      </c>
      <c r="E7468" s="118">
        <v>1</v>
      </c>
      <c r="F7468" s="118" t="s">
        <v>1492</v>
      </c>
      <c r="G7468" s="113">
        <f>IF([Data da Aprovação]&lt;&gt;"ESTATUTÁRIO",YEAR([Data da Aprovação]),"")</f>
        <v>1998</v>
      </c>
      <c r="H7468" s="106">
        <f>Tabela9[[#This Row],[Valor do Provento R$]]/Tabela9[[#This Row],[Provento por 1 ou 1000 Ações]]</f>
        <v>1.01E-2</v>
      </c>
    </row>
    <row r="7469" spans="1:8">
      <c r="A7469" s="119" t="s">
        <v>1710</v>
      </c>
      <c r="B7469" s="117" t="s">
        <v>1490</v>
      </c>
      <c r="C7469" s="140">
        <v>36059</v>
      </c>
      <c r="D7469" s="141">
        <v>2.3999999999999998E-3</v>
      </c>
      <c r="E7469" s="119">
        <v>1</v>
      </c>
      <c r="F7469" s="119" t="s">
        <v>1492</v>
      </c>
      <c r="G7469" s="114">
        <f>IF([Data da Aprovação]&lt;&gt;"ESTATUTÁRIO",YEAR([Data da Aprovação]),"")</f>
        <v>1998</v>
      </c>
      <c r="H7469" s="106">
        <f>Tabela9[[#This Row],[Valor do Provento R$]]/Tabela9[[#This Row],[Provento por 1 ou 1000 Ações]]</f>
        <v>2.3999999999999998E-3</v>
      </c>
    </row>
    <row r="7470" spans="1:8">
      <c r="A7470" s="118" t="s">
        <v>1710</v>
      </c>
      <c r="B7470" s="116" t="s">
        <v>1490</v>
      </c>
      <c r="C7470" s="138">
        <v>36070</v>
      </c>
      <c r="D7470" s="139">
        <v>2.3625E-2</v>
      </c>
      <c r="E7470" s="118">
        <v>1</v>
      </c>
      <c r="F7470" s="118" t="s">
        <v>1489</v>
      </c>
      <c r="G7470" s="113">
        <f>IF([Data da Aprovação]&lt;&gt;"ESTATUTÁRIO",YEAR([Data da Aprovação]),"")</f>
        <v>1998</v>
      </c>
      <c r="H7470" s="106">
        <f>Tabela9[[#This Row],[Valor do Provento R$]]/Tabela9[[#This Row],[Provento por 1 ou 1000 Ações]]</f>
        <v>2.3625E-2</v>
      </c>
    </row>
    <row r="7471" spans="1:8">
      <c r="A7471" s="119" t="s">
        <v>1710</v>
      </c>
      <c r="B7471" s="117" t="s">
        <v>1490</v>
      </c>
      <c r="C7471" s="140">
        <v>36070</v>
      </c>
      <c r="D7471" s="141">
        <v>2.3625E-2</v>
      </c>
      <c r="E7471" s="119">
        <v>1</v>
      </c>
      <c r="F7471" s="119" t="s">
        <v>1489</v>
      </c>
      <c r="G7471" s="114">
        <f>IF([Data da Aprovação]&lt;&gt;"ESTATUTÁRIO",YEAR([Data da Aprovação]),"")</f>
        <v>1998</v>
      </c>
      <c r="H7471" s="106">
        <f>Tabela9[[#This Row],[Valor do Provento R$]]/Tabela9[[#This Row],[Provento por 1 ou 1000 Ações]]</f>
        <v>2.3625E-2</v>
      </c>
    </row>
    <row r="7472" spans="1:8">
      <c r="A7472" s="118" t="s">
        <v>1710</v>
      </c>
      <c r="B7472" s="116" t="s">
        <v>1490</v>
      </c>
      <c r="C7472" s="138">
        <v>36151</v>
      </c>
      <c r="D7472" s="139">
        <v>2.8300000000000001E-3</v>
      </c>
      <c r="E7472" s="118">
        <v>1</v>
      </c>
      <c r="F7472" s="118" t="s">
        <v>1489</v>
      </c>
      <c r="G7472" s="113">
        <f>IF([Data da Aprovação]&lt;&gt;"ESTATUTÁRIO",YEAR([Data da Aprovação]),"")</f>
        <v>1998</v>
      </c>
      <c r="H7472" s="106">
        <f>Tabela9[[#This Row],[Valor do Provento R$]]/Tabela9[[#This Row],[Provento por 1 ou 1000 Ações]]</f>
        <v>2.8300000000000001E-3</v>
      </c>
    </row>
    <row r="7473" spans="1:8">
      <c r="A7473" s="119" t="s">
        <v>1710</v>
      </c>
      <c r="B7473" s="117" t="s">
        <v>1490</v>
      </c>
      <c r="C7473" s="140">
        <v>36234</v>
      </c>
      <c r="D7473" s="141">
        <v>2.8300000000000001E-3</v>
      </c>
      <c r="E7473" s="119">
        <v>1</v>
      </c>
      <c r="F7473" s="119" t="s">
        <v>1489</v>
      </c>
      <c r="G7473" s="114">
        <f>IF([Data da Aprovação]&lt;&gt;"ESTATUTÁRIO",YEAR([Data da Aprovação]),"")</f>
        <v>1999</v>
      </c>
      <c r="H7473" s="106">
        <f>Tabela9[[#This Row],[Valor do Provento R$]]/Tabela9[[#This Row],[Provento por 1 ou 1000 Ações]]</f>
        <v>2.8300000000000001E-3</v>
      </c>
    </row>
    <row r="7474" spans="1:8">
      <c r="A7474" s="118" t="s">
        <v>1710</v>
      </c>
      <c r="B7474" s="116" t="s">
        <v>1490</v>
      </c>
      <c r="C7474" s="138">
        <v>36332</v>
      </c>
      <c r="D7474" s="139">
        <v>2.8300000000000001E-3</v>
      </c>
      <c r="E7474" s="118">
        <v>1</v>
      </c>
      <c r="F7474" s="118" t="s">
        <v>1489</v>
      </c>
      <c r="G7474" s="113">
        <f>IF([Data da Aprovação]&lt;&gt;"ESTATUTÁRIO",YEAR([Data da Aprovação]),"")</f>
        <v>1999</v>
      </c>
      <c r="H7474" s="106">
        <f>Tabela9[[#This Row],[Valor do Provento R$]]/Tabela9[[#This Row],[Provento por 1 ou 1000 Ações]]</f>
        <v>2.8300000000000001E-3</v>
      </c>
    </row>
    <row r="7475" spans="1:8">
      <c r="A7475" s="119" t="s">
        <v>1710</v>
      </c>
      <c r="B7475" s="117" t="s">
        <v>1490</v>
      </c>
      <c r="C7475" s="140">
        <v>36384</v>
      </c>
      <c r="D7475" s="141">
        <v>1.5959999999999998E-2</v>
      </c>
      <c r="E7475" s="119">
        <v>1</v>
      </c>
      <c r="F7475" s="119" t="s">
        <v>1489</v>
      </c>
      <c r="G7475" s="114">
        <f>IF([Data da Aprovação]&lt;&gt;"ESTATUTÁRIO",YEAR([Data da Aprovação]),"")</f>
        <v>1999</v>
      </c>
      <c r="H7475" s="106">
        <f>Tabela9[[#This Row],[Valor do Provento R$]]/Tabela9[[#This Row],[Provento por 1 ou 1000 Ações]]</f>
        <v>1.5959999999999998E-2</v>
      </c>
    </row>
    <row r="7476" spans="1:8">
      <c r="A7476" s="118" t="s">
        <v>1710</v>
      </c>
      <c r="B7476" s="116" t="s">
        <v>1490</v>
      </c>
      <c r="C7476" s="138">
        <v>36419</v>
      </c>
      <c r="D7476" s="139">
        <v>2.8300000000000001E-3</v>
      </c>
      <c r="E7476" s="118">
        <v>1</v>
      </c>
      <c r="F7476" s="118" t="s">
        <v>1489</v>
      </c>
      <c r="G7476" s="113">
        <f>IF([Data da Aprovação]&lt;&gt;"ESTATUTÁRIO",YEAR([Data da Aprovação]),"")</f>
        <v>1999</v>
      </c>
      <c r="H7476" s="106">
        <f>Tabela9[[#This Row],[Valor do Provento R$]]/Tabela9[[#This Row],[Provento por 1 ou 1000 Ações]]</f>
        <v>2.8300000000000001E-3</v>
      </c>
    </row>
    <row r="7477" spans="1:8">
      <c r="A7477" s="119" t="s">
        <v>1710</v>
      </c>
      <c r="B7477" s="117" t="s">
        <v>1490</v>
      </c>
      <c r="C7477" s="140">
        <v>36510</v>
      </c>
      <c r="D7477" s="141">
        <v>2.8300000000000001E-3</v>
      </c>
      <c r="E7477" s="119">
        <v>1</v>
      </c>
      <c r="F7477" s="119" t="s">
        <v>1489</v>
      </c>
      <c r="G7477" s="114">
        <f>IF([Data da Aprovação]&lt;&gt;"ESTATUTÁRIO",YEAR([Data da Aprovação]),"")</f>
        <v>1999</v>
      </c>
      <c r="H7477" s="106">
        <f>Tabela9[[#This Row],[Valor do Provento R$]]/Tabela9[[#This Row],[Provento por 1 ou 1000 Ações]]</f>
        <v>2.8300000000000001E-3</v>
      </c>
    </row>
    <row r="7478" spans="1:8">
      <c r="A7478" s="118" t="s">
        <v>1710</v>
      </c>
      <c r="B7478" s="116" t="s">
        <v>1490</v>
      </c>
      <c r="C7478" s="138">
        <v>36518</v>
      </c>
      <c r="D7478" s="139">
        <v>5.8200000000000002E-2</v>
      </c>
      <c r="E7478" s="118">
        <v>1</v>
      </c>
      <c r="F7478" s="118" t="s">
        <v>1489</v>
      </c>
      <c r="G7478" s="113">
        <f>IF([Data da Aprovação]&lt;&gt;"ESTATUTÁRIO",YEAR([Data da Aprovação]),"")</f>
        <v>1999</v>
      </c>
      <c r="H7478" s="106">
        <f>Tabela9[[#This Row],[Valor do Provento R$]]/Tabela9[[#This Row],[Provento por 1 ou 1000 Ações]]</f>
        <v>5.8200000000000002E-2</v>
      </c>
    </row>
    <row r="7479" spans="1:8">
      <c r="A7479" s="119" t="s">
        <v>1710</v>
      </c>
      <c r="B7479" s="117" t="s">
        <v>1490</v>
      </c>
      <c r="C7479" s="140">
        <v>36605</v>
      </c>
      <c r="D7479" s="141">
        <v>2.8300000000000001E-3</v>
      </c>
      <c r="E7479" s="119">
        <v>1</v>
      </c>
      <c r="F7479" s="119" t="s">
        <v>1489</v>
      </c>
      <c r="G7479" s="114">
        <f>IF([Data da Aprovação]&lt;&gt;"ESTATUTÁRIO",YEAR([Data da Aprovação]),"")</f>
        <v>2000</v>
      </c>
      <c r="H7479" s="106">
        <f>Tabela9[[#This Row],[Valor do Provento R$]]/Tabela9[[#This Row],[Provento por 1 ou 1000 Ações]]</f>
        <v>2.8300000000000001E-3</v>
      </c>
    </row>
    <row r="7480" spans="1:8">
      <c r="A7480" s="118" t="s">
        <v>1710</v>
      </c>
      <c r="B7480" s="116" t="s">
        <v>1490</v>
      </c>
      <c r="C7480" s="138">
        <v>36692</v>
      </c>
      <c r="D7480" s="139">
        <v>2.8300000000000001E-3</v>
      </c>
      <c r="E7480" s="118">
        <v>1</v>
      </c>
      <c r="F7480" s="118" t="s">
        <v>1489</v>
      </c>
      <c r="G7480" s="113">
        <f>IF([Data da Aprovação]&lt;&gt;"ESTATUTÁRIO",YEAR([Data da Aprovação]),"")</f>
        <v>2000</v>
      </c>
      <c r="H7480" s="106">
        <f>Tabela9[[#This Row],[Valor do Provento R$]]/Tabela9[[#This Row],[Provento por 1 ou 1000 Ações]]</f>
        <v>2.8300000000000001E-3</v>
      </c>
    </row>
    <row r="7481" spans="1:8">
      <c r="A7481" s="119" t="s">
        <v>1710</v>
      </c>
      <c r="B7481" s="117" t="s">
        <v>1490</v>
      </c>
      <c r="C7481" s="140">
        <v>36752</v>
      </c>
      <c r="D7481" s="141">
        <v>1.7299999999999999E-2</v>
      </c>
      <c r="E7481" s="119">
        <v>1</v>
      </c>
      <c r="F7481" s="119" t="s">
        <v>1489</v>
      </c>
      <c r="G7481" s="114">
        <f>IF([Data da Aprovação]&lt;&gt;"ESTATUTÁRIO",YEAR([Data da Aprovação]),"")</f>
        <v>2000</v>
      </c>
      <c r="H7481" s="106">
        <f>Tabela9[[#This Row],[Valor do Provento R$]]/Tabela9[[#This Row],[Provento por 1 ou 1000 Ações]]</f>
        <v>1.7299999999999999E-2</v>
      </c>
    </row>
    <row r="7482" spans="1:8">
      <c r="A7482" s="118" t="s">
        <v>1710</v>
      </c>
      <c r="B7482" s="116" t="s">
        <v>1490</v>
      </c>
      <c r="C7482" s="138">
        <v>36784</v>
      </c>
      <c r="D7482" s="139">
        <v>2.8300000000000001E-3</v>
      </c>
      <c r="E7482" s="118">
        <v>1</v>
      </c>
      <c r="F7482" s="118" t="s">
        <v>1489</v>
      </c>
      <c r="G7482" s="113">
        <f>IF([Data da Aprovação]&lt;&gt;"ESTATUTÁRIO",YEAR([Data da Aprovação]),"")</f>
        <v>2000</v>
      </c>
      <c r="H7482" s="106">
        <f>Tabela9[[#This Row],[Valor do Provento R$]]/Tabela9[[#This Row],[Provento por 1 ou 1000 Ações]]</f>
        <v>2.8300000000000001E-3</v>
      </c>
    </row>
    <row r="7483" spans="1:8">
      <c r="A7483" s="119" t="s">
        <v>1710</v>
      </c>
      <c r="B7483" s="117" t="s">
        <v>1490</v>
      </c>
      <c r="C7483" s="140">
        <v>36878</v>
      </c>
      <c r="D7483" s="141">
        <v>2.8300000000000001E-3</v>
      </c>
      <c r="E7483" s="119">
        <v>1</v>
      </c>
      <c r="F7483" s="119" t="s">
        <v>1489</v>
      </c>
      <c r="G7483" s="114">
        <f>IF([Data da Aprovação]&lt;&gt;"ESTATUTÁRIO",YEAR([Data da Aprovação]),"")</f>
        <v>2000</v>
      </c>
      <c r="H7483" s="106">
        <f>Tabela9[[#This Row],[Valor do Provento R$]]/Tabela9[[#This Row],[Provento por 1 ou 1000 Ações]]</f>
        <v>2.8300000000000001E-3</v>
      </c>
    </row>
    <row r="7484" spans="1:8">
      <c r="A7484" s="118" t="s">
        <v>1710</v>
      </c>
      <c r="B7484" s="116" t="s">
        <v>1490</v>
      </c>
      <c r="C7484" s="138">
        <v>36882</v>
      </c>
      <c r="D7484" s="139">
        <v>5.3710000000000001E-2</v>
      </c>
      <c r="E7484" s="118">
        <v>1</v>
      </c>
      <c r="F7484" s="118" t="s">
        <v>1489</v>
      </c>
      <c r="G7484" s="113">
        <f>IF([Data da Aprovação]&lt;&gt;"ESTATUTÁRIO",YEAR([Data da Aprovação]),"")</f>
        <v>2000</v>
      </c>
      <c r="H7484" s="106">
        <f>Tabela9[[#This Row],[Valor do Provento R$]]/Tabela9[[#This Row],[Provento por 1 ou 1000 Ações]]</f>
        <v>5.3710000000000001E-2</v>
      </c>
    </row>
    <row r="7485" spans="1:8">
      <c r="A7485" s="119" t="s">
        <v>1710</v>
      </c>
      <c r="B7485" s="117" t="s">
        <v>1490</v>
      </c>
      <c r="C7485" s="140">
        <v>36958</v>
      </c>
      <c r="D7485" s="141">
        <v>2.8300000000000001E-3</v>
      </c>
      <c r="E7485" s="119">
        <v>1</v>
      </c>
      <c r="F7485" s="119" t="s">
        <v>1489</v>
      </c>
      <c r="G7485" s="114">
        <f>IF([Data da Aprovação]&lt;&gt;"ESTATUTÁRIO",YEAR([Data da Aprovação]),"")</f>
        <v>2001</v>
      </c>
      <c r="H7485" s="106">
        <f>Tabela9[[#This Row],[Valor do Provento R$]]/Tabela9[[#This Row],[Provento por 1 ou 1000 Ações]]</f>
        <v>2.8300000000000001E-3</v>
      </c>
    </row>
    <row r="7486" spans="1:8">
      <c r="A7486" s="118" t="s">
        <v>1710</v>
      </c>
      <c r="B7486" s="116" t="s">
        <v>1490</v>
      </c>
      <c r="C7486" s="138">
        <v>36958</v>
      </c>
      <c r="D7486" s="139">
        <v>2.9749999999999999E-2</v>
      </c>
      <c r="E7486" s="118">
        <v>1</v>
      </c>
      <c r="F7486" s="118" t="s">
        <v>1489</v>
      </c>
      <c r="G7486" s="113">
        <f>IF([Data da Aprovação]&lt;&gt;"ESTATUTÁRIO",YEAR([Data da Aprovação]),"")</f>
        <v>2001</v>
      </c>
      <c r="H7486" s="106">
        <f>Tabela9[[#This Row],[Valor do Provento R$]]/Tabela9[[#This Row],[Provento por 1 ou 1000 Ações]]</f>
        <v>2.9749999999999999E-2</v>
      </c>
    </row>
    <row r="7487" spans="1:8">
      <c r="A7487" s="119" t="s">
        <v>1710</v>
      </c>
      <c r="B7487" s="117" t="s">
        <v>1490</v>
      </c>
      <c r="C7487" s="140">
        <v>37060</v>
      </c>
      <c r="D7487" s="141">
        <v>2.8300000000000001E-3</v>
      </c>
      <c r="E7487" s="119">
        <v>1</v>
      </c>
      <c r="F7487" s="119" t="s">
        <v>1489</v>
      </c>
      <c r="G7487" s="114">
        <f>IF([Data da Aprovação]&lt;&gt;"ESTATUTÁRIO",YEAR([Data da Aprovação]),"")</f>
        <v>2001</v>
      </c>
      <c r="H7487" s="106">
        <f>Tabela9[[#This Row],[Valor do Provento R$]]/Tabela9[[#This Row],[Provento por 1 ou 1000 Ações]]</f>
        <v>2.8300000000000001E-3</v>
      </c>
    </row>
    <row r="7488" spans="1:8">
      <c r="A7488" s="118" t="s">
        <v>1710</v>
      </c>
      <c r="B7488" s="116" t="s">
        <v>1490</v>
      </c>
      <c r="C7488" s="138">
        <v>37116</v>
      </c>
      <c r="D7488" s="139">
        <v>1.9029999999999998E-2</v>
      </c>
      <c r="E7488" s="118">
        <v>1</v>
      </c>
      <c r="F7488" s="118" t="s">
        <v>1489</v>
      </c>
      <c r="G7488" s="113">
        <f>IF([Data da Aprovação]&lt;&gt;"ESTATUTÁRIO",YEAR([Data da Aprovação]),"")</f>
        <v>2001</v>
      </c>
      <c r="H7488" s="106">
        <f>Tabela9[[#This Row],[Valor do Provento R$]]/Tabela9[[#This Row],[Provento por 1 ou 1000 Ações]]</f>
        <v>1.9029999999999998E-2</v>
      </c>
    </row>
    <row r="7489" spans="1:8">
      <c r="A7489" s="119" t="s">
        <v>1710</v>
      </c>
      <c r="B7489" s="117" t="s">
        <v>1490</v>
      </c>
      <c r="C7489" s="140">
        <v>37151</v>
      </c>
      <c r="D7489" s="141">
        <v>2.8300000000000001E-3</v>
      </c>
      <c r="E7489" s="119">
        <v>1</v>
      </c>
      <c r="F7489" s="119" t="s">
        <v>1489</v>
      </c>
      <c r="G7489" s="114">
        <f>IF([Data da Aprovação]&lt;&gt;"ESTATUTÁRIO",YEAR([Data da Aprovação]),"")</f>
        <v>2001</v>
      </c>
      <c r="H7489" s="106">
        <f>Tabela9[[#This Row],[Valor do Provento R$]]/Tabela9[[#This Row],[Provento por 1 ou 1000 Ações]]</f>
        <v>2.8300000000000001E-3</v>
      </c>
    </row>
    <row r="7490" spans="1:8">
      <c r="A7490" s="118" t="s">
        <v>1710</v>
      </c>
      <c r="B7490" s="116" t="s">
        <v>1490</v>
      </c>
      <c r="C7490" s="138">
        <v>37238</v>
      </c>
      <c r="D7490" s="139">
        <v>2.8300000000000001E-3</v>
      </c>
      <c r="E7490" s="118">
        <v>1</v>
      </c>
      <c r="F7490" s="118" t="s">
        <v>1489</v>
      </c>
      <c r="G7490" s="113">
        <f>IF([Data da Aprovação]&lt;&gt;"ESTATUTÁRIO",YEAR([Data da Aprovação]),"")</f>
        <v>2001</v>
      </c>
      <c r="H7490" s="106">
        <f>Tabela9[[#This Row],[Valor do Provento R$]]/Tabela9[[#This Row],[Provento por 1 ou 1000 Ações]]</f>
        <v>2.8300000000000001E-3</v>
      </c>
    </row>
    <row r="7491" spans="1:8">
      <c r="A7491" s="119" t="s">
        <v>1710</v>
      </c>
      <c r="B7491" s="117" t="s">
        <v>1490</v>
      </c>
      <c r="C7491" s="140">
        <v>37251</v>
      </c>
      <c r="D7491" s="141">
        <v>4.1200000000000001E-2</v>
      </c>
      <c r="E7491" s="119">
        <v>1</v>
      </c>
      <c r="F7491" s="119" t="s">
        <v>1489</v>
      </c>
      <c r="G7491" s="114">
        <f>IF([Data da Aprovação]&lt;&gt;"ESTATUTÁRIO",YEAR([Data da Aprovação]),"")</f>
        <v>2001</v>
      </c>
      <c r="H7491" s="106">
        <f>Tabela9[[#This Row],[Valor do Provento R$]]/Tabela9[[#This Row],[Provento por 1 ou 1000 Ações]]</f>
        <v>4.1200000000000001E-2</v>
      </c>
    </row>
    <row r="7492" spans="1:8">
      <c r="A7492" s="118" t="s">
        <v>1710</v>
      </c>
      <c r="B7492" s="116" t="s">
        <v>1490</v>
      </c>
      <c r="C7492" s="138">
        <v>37333</v>
      </c>
      <c r="D7492" s="139">
        <v>2.8300000000000001E-3</v>
      </c>
      <c r="E7492" s="118">
        <v>1</v>
      </c>
      <c r="F7492" s="118" t="s">
        <v>1489</v>
      </c>
      <c r="G7492" s="113">
        <f>IF([Data da Aprovação]&lt;&gt;"ESTATUTÁRIO",YEAR([Data da Aprovação]),"")</f>
        <v>2002</v>
      </c>
      <c r="H7492" s="106">
        <f>Tabela9[[#This Row],[Valor do Provento R$]]/Tabela9[[#This Row],[Provento por 1 ou 1000 Ações]]</f>
        <v>2.8300000000000001E-3</v>
      </c>
    </row>
    <row r="7493" spans="1:8">
      <c r="A7493" s="119" t="s">
        <v>1710</v>
      </c>
      <c r="B7493" s="117" t="s">
        <v>1490</v>
      </c>
      <c r="C7493" s="140">
        <v>37333</v>
      </c>
      <c r="D7493" s="141">
        <v>5.7000000000000002E-2</v>
      </c>
      <c r="E7493" s="119">
        <v>1</v>
      </c>
      <c r="F7493" s="119" t="s">
        <v>1489</v>
      </c>
      <c r="G7493" s="114">
        <f>IF([Data da Aprovação]&lt;&gt;"ESTATUTÁRIO",YEAR([Data da Aprovação]),"")</f>
        <v>2002</v>
      </c>
      <c r="H7493" s="106">
        <f>Tabela9[[#This Row],[Valor do Provento R$]]/Tabela9[[#This Row],[Provento por 1 ou 1000 Ações]]</f>
        <v>5.7000000000000002E-2</v>
      </c>
    </row>
    <row r="7494" spans="1:8">
      <c r="A7494" s="118" t="s">
        <v>1710</v>
      </c>
      <c r="B7494" s="116" t="s">
        <v>1490</v>
      </c>
      <c r="C7494" s="138">
        <v>37333</v>
      </c>
      <c r="D7494" s="139">
        <v>4.0000000000000001E-3</v>
      </c>
      <c r="E7494" s="118">
        <v>1</v>
      </c>
      <c r="F7494" s="118" t="s">
        <v>1489</v>
      </c>
      <c r="G7494" s="113">
        <f>IF([Data da Aprovação]&lt;&gt;"ESTATUTÁRIO",YEAR([Data da Aprovação]),"")</f>
        <v>2002</v>
      </c>
      <c r="H7494" s="106">
        <f>Tabela9[[#This Row],[Valor do Provento R$]]/Tabela9[[#This Row],[Provento por 1 ou 1000 Ações]]</f>
        <v>4.0000000000000001E-3</v>
      </c>
    </row>
    <row r="7495" spans="1:8">
      <c r="A7495" s="119" t="s">
        <v>1710</v>
      </c>
      <c r="B7495" s="117" t="s">
        <v>1490</v>
      </c>
      <c r="C7495" s="140">
        <v>37480</v>
      </c>
      <c r="D7495" s="141">
        <v>1.9029999999999998E-2</v>
      </c>
      <c r="E7495" s="119">
        <v>1</v>
      </c>
      <c r="F7495" s="119" t="s">
        <v>1489</v>
      </c>
      <c r="G7495" s="114">
        <f>IF([Data da Aprovação]&lt;&gt;"ESTATUTÁRIO",YEAR([Data da Aprovação]),"")</f>
        <v>2002</v>
      </c>
      <c r="H7495" s="106">
        <f>Tabela9[[#This Row],[Valor do Provento R$]]/Tabela9[[#This Row],[Provento por 1 ou 1000 Ações]]</f>
        <v>1.9029999999999998E-2</v>
      </c>
    </row>
    <row r="7496" spans="1:8">
      <c r="A7496" s="118" t="s">
        <v>1710</v>
      </c>
      <c r="B7496" s="116" t="s">
        <v>1490</v>
      </c>
      <c r="C7496" s="138">
        <v>37515</v>
      </c>
      <c r="D7496" s="139">
        <v>4.0000000000000001E-3</v>
      </c>
      <c r="E7496" s="118">
        <v>1</v>
      </c>
      <c r="F7496" s="118" t="s">
        <v>1489</v>
      </c>
      <c r="G7496" s="113">
        <f>IF([Data da Aprovação]&lt;&gt;"ESTATUTÁRIO",YEAR([Data da Aprovação]),"")</f>
        <v>2002</v>
      </c>
      <c r="H7496" s="106">
        <f>Tabela9[[#This Row],[Valor do Provento R$]]/Tabela9[[#This Row],[Provento por 1 ou 1000 Ações]]</f>
        <v>4.0000000000000001E-3</v>
      </c>
    </row>
    <row r="7497" spans="1:8">
      <c r="A7497" s="119" t="s">
        <v>1710</v>
      </c>
      <c r="B7497" s="117" t="s">
        <v>1490</v>
      </c>
      <c r="C7497" s="140">
        <v>37603</v>
      </c>
      <c r="D7497" s="141">
        <v>4.0000000000000001E-3</v>
      </c>
      <c r="E7497" s="119">
        <v>1</v>
      </c>
      <c r="F7497" s="119" t="s">
        <v>1489</v>
      </c>
      <c r="G7497" s="114">
        <f>IF([Data da Aprovação]&lt;&gt;"ESTATUTÁRIO",YEAR([Data da Aprovação]),"")</f>
        <v>2002</v>
      </c>
      <c r="H7497" s="106">
        <f>Tabela9[[#This Row],[Valor do Provento R$]]/Tabela9[[#This Row],[Provento por 1 ou 1000 Ações]]</f>
        <v>4.0000000000000001E-3</v>
      </c>
    </row>
    <row r="7498" spans="1:8">
      <c r="A7498" s="118" t="s">
        <v>1710</v>
      </c>
      <c r="B7498" s="116" t="s">
        <v>1490</v>
      </c>
      <c r="C7498" s="138">
        <v>37603</v>
      </c>
      <c r="D7498" s="139">
        <v>4.7600000000000003E-2</v>
      </c>
      <c r="E7498" s="118">
        <v>1</v>
      </c>
      <c r="F7498" s="118" t="s">
        <v>1489</v>
      </c>
      <c r="G7498" s="113">
        <f>IF([Data da Aprovação]&lt;&gt;"ESTATUTÁRIO",YEAR([Data da Aprovação]),"")</f>
        <v>2002</v>
      </c>
      <c r="H7498" s="106">
        <f>Tabela9[[#This Row],[Valor do Provento R$]]/Tabela9[[#This Row],[Provento por 1 ou 1000 Ações]]</f>
        <v>4.7600000000000003E-2</v>
      </c>
    </row>
    <row r="7499" spans="1:8">
      <c r="A7499" s="119" t="s">
        <v>1710</v>
      </c>
      <c r="B7499" s="117" t="s">
        <v>1490</v>
      </c>
      <c r="C7499" s="140">
        <v>37697</v>
      </c>
      <c r="D7499" s="141">
        <v>4.0000000000000001E-3</v>
      </c>
      <c r="E7499" s="119">
        <v>1</v>
      </c>
      <c r="F7499" s="119" t="s">
        <v>1489</v>
      </c>
      <c r="G7499" s="114">
        <f>IF([Data da Aprovação]&lt;&gt;"ESTATUTÁRIO",YEAR([Data da Aprovação]),"")</f>
        <v>2003</v>
      </c>
      <c r="H7499" s="106">
        <f>Tabela9[[#This Row],[Valor do Provento R$]]/Tabela9[[#This Row],[Provento por 1 ou 1000 Ações]]</f>
        <v>4.0000000000000001E-3</v>
      </c>
    </row>
    <row r="7500" spans="1:8">
      <c r="A7500" s="118" t="s">
        <v>1710</v>
      </c>
      <c r="B7500" s="116" t="s">
        <v>1490</v>
      </c>
      <c r="C7500" s="138">
        <v>37697</v>
      </c>
      <c r="D7500" s="139">
        <v>5.4000000000000003E-3</v>
      </c>
      <c r="E7500" s="118">
        <v>1</v>
      </c>
      <c r="F7500" s="118" t="s">
        <v>1489</v>
      </c>
      <c r="G7500" s="113">
        <f>IF([Data da Aprovação]&lt;&gt;"ESTATUTÁRIO",YEAR([Data da Aprovação]),"")</f>
        <v>2003</v>
      </c>
      <c r="H7500" s="106">
        <f>Tabela9[[#This Row],[Valor do Provento R$]]/Tabela9[[#This Row],[Provento por 1 ou 1000 Ações]]</f>
        <v>5.4000000000000003E-3</v>
      </c>
    </row>
    <row r="7501" spans="1:8">
      <c r="A7501" s="119" t="s">
        <v>1710</v>
      </c>
      <c r="B7501" s="117" t="s">
        <v>1490</v>
      </c>
      <c r="C7501" s="140">
        <v>37697</v>
      </c>
      <c r="D7501" s="141">
        <v>4.3639999999999998E-2</v>
      </c>
      <c r="E7501" s="119">
        <v>1</v>
      </c>
      <c r="F7501" s="119" t="s">
        <v>1489</v>
      </c>
      <c r="G7501" s="114">
        <f>IF([Data da Aprovação]&lt;&gt;"ESTATUTÁRIO",YEAR([Data da Aprovação]),"")</f>
        <v>2003</v>
      </c>
      <c r="H7501" s="106">
        <f>Tabela9[[#This Row],[Valor do Provento R$]]/Tabela9[[#This Row],[Provento por 1 ou 1000 Ações]]</f>
        <v>4.3639999999999998E-2</v>
      </c>
    </row>
    <row r="7502" spans="1:8">
      <c r="A7502" s="118" t="s">
        <v>1710</v>
      </c>
      <c r="B7502" s="116" t="s">
        <v>1490</v>
      </c>
      <c r="C7502" s="138">
        <v>37697</v>
      </c>
      <c r="D7502" s="139">
        <v>5.5999999999999999E-3</v>
      </c>
      <c r="E7502" s="118">
        <v>1</v>
      </c>
      <c r="F7502" s="118" t="s">
        <v>1489</v>
      </c>
      <c r="G7502" s="113">
        <f>IF([Data da Aprovação]&lt;&gt;"ESTATUTÁRIO",YEAR([Data da Aprovação]),"")</f>
        <v>2003</v>
      </c>
      <c r="H7502" s="106">
        <f>Tabela9[[#This Row],[Valor do Provento R$]]/Tabela9[[#This Row],[Provento por 1 ou 1000 Ações]]</f>
        <v>5.5999999999999999E-3</v>
      </c>
    </row>
    <row r="7503" spans="1:8">
      <c r="A7503" s="119" t="s">
        <v>1710</v>
      </c>
      <c r="B7503" s="117" t="s">
        <v>1490</v>
      </c>
      <c r="C7503" s="140">
        <v>37844</v>
      </c>
      <c r="D7503" s="141">
        <v>2.0500000000000001E-2</v>
      </c>
      <c r="E7503" s="119">
        <v>1</v>
      </c>
      <c r="F7503" s="119" t="s">
        <v>1489</v>
      </c>
      <c r="G7503" s="114">
        <f>IF([Data da Aprovação]&lt;&gt;"ESTATUTÁRIO",YEAR([Data da Aprovação]),"")</f>
        <v>2003</v>
      </c>
      <c r="H7503" s="106">
        <f>Tabela9[[#This Row],[Valor do Provento R$]]/Tabela9[[#This Row],[Provento por 1 ou 1000 Ações]]</f>
        <v>2.0500000000000001E-2</v>
      </c>
    </row>
    <row r="7504" spans="1:8">
      <c r="A7504" s="118" t="s">
        <v>1710</v>
      </c>
      <c r="B7504" s="116" t="s">
        <v>1490</v>
      </c>
      <c r="C7504" s="138">
        <v>37881</v>
      </c>
      <c r="D7504" s="139">
        <v>5.5999999999999999E-3</v>
      </c>
      <c r="E7504" s="118">
        <v>1</v>
      </c>
      <c r="F7504" s="118" t="s">
        <v>1489</v>
      </c>
      <c r="G7504" s="113">
        <f>IF([Data da Aprovação]&lt;&gt;"ESTATUTÁRIO",YEAR([Data da Aprovação]),"")</f>
        <v>2003</v>
      </c>
      <c r="H7504" s="106">
        <f>Tabela9[[#This Row],[Valor do Provento R$]]/Tabela9[[#This Row],[Provento por 1 ou 1000 Ações]]</f>
        <v>5.5999999999999999E-3</v>
      </c>
    </row>
    <row r="7505" spans="1:8">
      <c r="A7505" s="119" t="s">
        <v>1710</v>
      </c>
      <c r="B7505" s="117" t="s">
        <v>1490</v>
      </c>
      <c r="C7505" s="140">
        <v>37970</v>
      </c>
      <c r="D7505" s="141">
        <v>5.5999999999999999E-3</v>
      </c>
      <c r="E7505" s="119">
        <v>1</v>
      </c>
      <c r="F7505" s="119" t="s">
        <v>1489</v>
      </c>
      <c r="G7505" s="114">
        <f>IF([Data da Aprovação]&lt;&gt;"ESTATUTÁRIO",YEAR([Data da Aprovação]),"")</f>
        <v>2003</v>
      </c>
      <c r="H7505" s="106">
        <f>Tabela9[[#This Row],[Valor do Provento R$]]/Tabela9[[#This Row],[Provento por 1 ou 1000 Ações]]</f>
        <v>5.5999999999999999E-3</v>
      </c>
    </row>
    <row r="7506" spans="1:8">
      <c r="A7506" s="118" t="s">
        <v>1710</v>
      </c>
      <c r="B7506" s="116" t="s">
        <v>1490</v>
      </c>
      <c r="C7506" s="138">
        <v>37970</v>
      </c>
      <c r="D7506" s="139">
        <v>7.4999999999999997E-2</v>
      </c>
      <c r="E7506" s="118">
        <v>1</v>
      </c>
      <c r="F7506" s="118" t="s">
        <v>1489</v>
      </c>
      <c r="G7506" s="113">
        <f>IF([Data da Aprovação]&lt;&gt;"ESTATUTÁRIO",YEAR([Data da Aprovação]),"")</f>
        <v>2003</v>
      </c>
      <c r="H7506" s="106">
        <f>Tabela9[[#This Row],[Valor do Provento R$]]/Tabela9[[#This Row],[Provento por 1 ou 1000 Ações]]</f>
        <v>7.4999999999999997E-2</v>
      </c>
    </row>
    <row r="7507" spans="1:8">
      <c r="A7507" s="119" t="s">
        <v>1710</v>
      </c>
      <c r="B7507" s="117" t="s">
        <v>1490</v>
      </c>
      <c r="C7507" s="140">
        <v>37970</v>
      </c>
      <c r="D7507" s="141">
        <v>5.8500000000000003E-2</v>
      </c>
      <c r="E7507" s="119">
        <v>1</v>
      </c>
      <c r="F7507" s="119" t="s">
        <v>1489</v>
      </c>
      <c r="G7507" s="114">
        <f>IF([Data da Aprovação]&lt;&gt;"ESTATUTÁRIO",YEAR([Data da Aprovação]),"")</f>
        <v>2003</v>
      </c>
      <c r="H7507" s="106">
        <f>Tabela9[[#This Row],[Valor do Provento R$]]/Tabela9[[#This Row],[Provento por 1 ou 1000 Ações]]</f>
        <v>5.8500000000000003E-2</v>
      </c>
    </row>
    <row r="7508" spans="1:8">
      <c r="A7508" s="118" t="s">
        <v>1710</v>
      </c>
      <c r="B7508" s="116" t="s">
        <v>1490</v>
      </c>
      <c r="C7508" s="138">
        <v>38033</v>
      </c>
      <c r="D7508" s="139">
        <v>1.46E-2</v>
      </c>
      <c r="E7508" s="118">
        <v>1</v>
      </c>
      <c r="F7508" s="118" t="s">
        <v>1489</v>
      </c>
      <c r="G7508" s="113">
        <f>IF([Data da Aprovação]&lt;&gt;"ESTATUTÁRIO",YEAR([Data da Aprovação]),"")</f>
        <v>2004</v>
      </c>
      <c r="H7508" s="106">
        <f>Tabela9[[#This Row],[Valor do Provento R$]]/Tabela9[[#This Row],[Provento por 1 ou 1000 Ações]]</f>
        <v>1.46E-2</v>
      </c>
    </row>
    <row r="7509" spans="1:8">
      <c r="A7509" s="119" t="s">
        <v>1710</v>
      </c>
      <c r="B7509" s="117" t="s">
        <v>1490</v>
      </c>
      <c r="C7509" s="140">
        <v>38054</v>
      </c>
      <c r="D7509" s="141">
        <v>5.5999999999999999E-3</v>
      </c>
      <c r="E7509" s="119">
        <v>1</v>
      </c>
      <c r="F7509" s="119" t="s">
        <v>1489</v>
      </c>
      <c r="G7509" s="114">
        <f>IF([Data da Aprovação]&lt;&gt;"ESTATUTÁRIO",YEAR([Data da Aprovação]),"")</f>
        <v>2004</v>
      </c>
      <c r="H7509" s="106">
        <f>Tabela9[[#This Row],[Valor do Provento R$]]/Tabela9[[#This Row],[Provento por 1 ou 1000 Ações]]</f>
        <v>5.5999999999999999E-3</v>
      </c>
    </row>
    <row r="7510" spans="1:8">
      <c r="A7510" s="118" t="s">
        <v>1710</v>
      </c>
      <c r="B7510" s="116" t="s">
        <v>1490</v>
      </c>
      <c r="C7510" s="138">
        <v>38117</v>
      </c>
      <c r="D7510" s="139">
        <v>7.3200000000000001E-3</v>
      </c>
      <c r="E7510" s="118">
        <v>1</v>
      </c>
      <c r="F7510" s="118" t="s">
        <v>1489</v>
      </c>
      <c r="G7510" s="113">
        <f>IF([Data da Aprovação]&lt;&gt;"ESTATUTÁRIO",YEAR([Data da Aprovação]),"")</f>
        <v>2004</v>
      </c>
      <c r="H7510" s="106">
        <f>Tabela9[[#This Row],[Valor do Provento R$]]/Tabela9[[#This Row],[Provento por 1 ou 1000 Ações]]</f>
        <v>7.3200000000000001E-3</v>
      </c>
    </row>
    <row r="7511" spans="1:8">
      <c r="A7511" s="119" t="s">
        <v>1710</v>
      </c>
      <c r="B7511" s="117" t="s">
        <v>1490</v>
      </c>
      <c r="C7511" s="140">
        <v>38208</v>
      </c>
      <c r="D7511" s="141">
        <v>2.46E-2</v>
      </c>
      <c r="E7511" s="119">
        <v>1</v>
      </c>
      <c r="F7511" s="119" t="s">
        <v>1489</v>
      </c>
      <c r="G7511" s="114">
        <f>IF([Data da Aprovação]&lt;&gt;"ESTATUTÁRIO",YEAR([Data da Aprovação]),"")</f>
        <v>2004</v>
      </c>
      <c r="H7511" s="106">
        <f>Tabela9[[#This Row],[Valor do Provento R$]]/Tabela9[[#This Row],[Provento por 1 ou 1000 Ações]]</f>
        <v>2.46E-2</v>
      </c>
    </row>
    <row r="7512" spans="1:8">
      <c r="A7512" s="118" t="s">
        <v>1710</v>
      </c>
      <c r="B7512" s="116" t="s">
        <v>1490</v>
      </c>
      <c r="C7512" s="138">
        <v>38250</v>
      </c>
      <c r="D7512" s="139">
        <v>7.3200000000000001E-3</v>
      </c>
      <c r="E7512" s="118">
        <v>1</v>
      </c>
      <c r="F7512" s="118" t="s">
        <v>1489</v>
      </c>
      <c r="G7512" s="113">
        <f>IF([Data da Aprovação]&lt;&gt;"ESTATUTÁRIO",YEAR([Data da Aprovação]),"")</f>
        <v>2004</v>
      </c>
      <c r="H7512" s="106">
        <f>Tabela9[[#This Row],[Valor do Provento R$]]/Tabela9[[#This Row],[Provento por 1 ou 1000 Ações]]</f>
        <v>7.3200000000000001E-3</v>
      </c>
    </row>
    <row r="7513" spans="1:8">
      <c r="A7513" s="119" t="s">
        <v>1710</v>
      </c>
      <c r="B7513" s="117" t="s">
        <v>1490</v>
      </c>
      <c r="C7513" s="140">
        <v>38327</v>
      </c>
      <c r="D7513" s="141">
        <v>7.3200000000000001E-3</v>
      </c>
      <c r="E7513" s="119">
        <v>1</v>
      </c>
      <c r="F7513" s="119" t="s">
        <v>1489</v>
      </c>
      <c r="G7513" s="114">
        <f>IF([Data da Aprovação]&lt;&gt;"ESTATUTÁRIO",YEAR([Data da Aprovação]),"")</f>
        <v>2004</v>
      </c>
      <c r="H7513" s="106">
        <f>Tabela9[[#This Row],[Valor do Provento R$]]/Tabela9[[#This Row],[Provento por 1 ou 1000 Ações]]</f>
        <v>7.3200000000000001E-3</v>
      </c>
    </row>
    <row r="7514" spans="1:8">
      <c r="A7514" s="118" t="s">
        <v>1710</v>
      </c>
      <c r="B7514" s="116" t="s">
        <v>1490</v>
      </c>
      <c r="C7514" s="138">
        <v>38327</v>
      </c>
      <c r="D7514" s="139">
        <v>0.1115</v>
      </c>
      <c r="E7514" s="118">
        <v>1</v>
      </c>
      <c r="F7514" s="118" t="s">
        <v>1489</v>
      </c>
      <c r="G7514" s="113">
        <f>IF([Data da Aprovação]&lt;&gt;"ESTATUTÁRIO",YEAR([Data da Aprovação]),"")</f>
        <v>2004</v>
      </c>
      <c r="H7514" s="106">
        <f>Tabela9[[#This Row],[Valor do Provento R$]]/Tabela9[[#This Row],[Provento por 1 ou 1000 Ações]]</f>
        <v>0.1115</v>
      </c>
    </row>
    <row r="7515" spans="1:8">
      <c r="A7515" s="119" t="s">
        <v>1710</v>
      </c>
      <c r="B7515" s="117" t="s">
        <v>1490</v>
      </c>
      <c r="C7515" s="140">
        <v>38327</v>
      </c>
      <c r="D7515" s="141">
        <v>2.6200000000000001E-2</v>
      </c>
      <c r="E7515" s="119">
        <v>1</v>
      </c>
      <c r="F7515" s="119" t="s">
        <v>1489</v>
      </c>
      <c r="G7515" s="114">
        <f>IF([Data da Aprovação]&lt;&gt;"ESTATUTÁRIO",YEAR([Data da Aprovação]),"")</f>
        <v>2004</v>
      </c>
      <c r="H7515" s="106">
        <f>Tabela9[[#This Row],[Valor do Provento R$]]/Tabela9[[#This Row],[Provento por 1 ou 1000 Ações]]</f>
        <v>2.6200000000000001E-2</v>
      </c>
    </row>
    <row r="7516" spans="1:8">
      <c r="A7516" s="118" t="s">
        <v>1710</v>
      </c>
      <c r="B7516" s="116" t="s">
        <v>1490</v>
      </c>
      <c r="C7516" s="138">
        <v>38418</v>
      </c>
      <c r="D7516" s="139">
        <v>1.3299999999999999E-2</v>
      </c>
      <c r="E7516" s="118">
        <v>1</v>
      </c>
      <c r="F7516" s="118" t="s">
        <v>1489</v>
      </c>
      <c r="G7516" s="113">
        <f>IF([Data da Aprovação]&lt;&gt;"ESTATUTÁRIO",YEAR([Data da Aprovação]),"")</f>
        <v>2005</v>
      </c>
      <c r="H7516" s="106">
        <f>Tabela9[[#This Row],[Valor do Provento R$]]/Tabela9[[#This Row],[Provento por 1 ou 1000 Ações]]</f>
        <v>1.3299999999999999E-2</v>
      </c>
    </row>
    <row r="7517" spans="1:8">
      <c r="A7517" s="119" t="s">
        <v>1710</v>
      </c>
      <c r="B7517" s="117" t="s">
        <v>1490</v>
      </c>
      <c r="C7517" s="140">
        <v>38418</v>
      </c>
      <c r="D7517" s="141">
        <v>1.12E-2</v>
      </c>
      <c r="E7517" s="119">
        <v>1</v>
      </c>
      <c r="F7517" s="119" t="s">
        <v>1489</v>
      </c>
      <c r="G7517" s="114">
        <f>IF([Data da Aprovação]&lt;&gt;"ESTATUTÁRIO",YEAR([Data da Aprovação]),"")</f>
        <v>2005</v>
      </c>
      <c r="H7517" s="106">
        <f>Tabela9[[#This Row],[Valor do Provento R$]]/Tabela9[[#This Row],[Provento por 1 ou 1000 Ações]]</f>
        <v>1.12E-2</v>
      </c>
    </row>
    <row r="7518" spans="1:8">
      <c r="A7518" s="118" t="s">
        <v>1710</v>
      </c>
      <c r="B7518" s="116" t="s">
        <v>1490</v>
      </c>
      <c r="C7518" s="138">
        <v>38418</v>
      </c>
      <c r="D7518" s="139">
        <v>7.3200000000000001E-3</v>
      </c>
      <c r="E7518" s="118">
        <v>1</v>
      </c>
      <c r="F7518" s="118" t="s">
        <v>1489</v>
      </c>
      <c r="G7518" s="113">
        <f>IF([Data da Aprovação]&lt;&gt;"ESTATUTÁRIO",YEAR([Data da Aprovação]),"")</f>
        <v>2005</v>
      </c>
      <c r="H7518" s="106">
        <f>Tabela9[[#This Row],[Valor do Provento R$]]/Tabela9[[#This Row],[Provento por 1 ou 1000 Ações]]</f>
        <v>7.3200000000000001E-3</v>
      </c>
    </row>
    <row r="7519" spans="1:8">
      <c r="A7519" s="119" t="s">
        <v>1710</v>
      </c>
      <c r="B7519" s="117" t="s">
        <v>1490</v>
      </c>
      <c r="C7519" s="140">
        <v>38481</v>
      </c>
      <c r="D7519" s="141">
        <v>9.4999999999999998E-3</v>
      </c>
      <c r="E7519" s="119">
        <v>1</v>
      </c>
      <c r="F7519" s="119" t="s">
        <v>1489</v>
      </c>
      <c r="G7519" s="114">
        <f>IF([Data da Aprovação]&lt;&gt;"ESTATUTÁRIO",YEAR([Data da Aprovação]),"")</f>
        <v>2005</v>
      </c>
      <c r="H7519" s="106">
        <f>Tabela9[[#This Row],[Valor do Provento R$]]/Tabela9[[#This Row],[Provento por 1 ou 1000 Ações]]</f>
        <v>9.4999999999999998E-3</v>
      </c>
    </row>
    <row r="7520" spans="1:8">
      <c r="A7520" s="118" t="s">
        <v>1710</v>
      </c>
      <c r="B7520" s="116" t="s">
        <v>1490</v>
      </c>
      <c r="C7520" s="138">
        <v>38572</v>
      </c>
      <c r="D7520" s="139">
        <v>3.7999999999999999E-2</v>
      </c>
      <c r="E7520" s="118">
        <v>1</v>
      </c>
      <c r="F7520" s="118" t="s">
        <v>1489</v>
      </c>
      <c r="G7520" s="113">
        <f>IF([Data da Aprovação]&lt;&gt;"ESTATUTÁRIO",YEAR([Data da Aprovação]),"")</f>
        <v>2005</v>
      </c>
      <c r="H7520" s="106">
        <f>Tabela9[[#This Row],[Valor do Provento R$]]/Tabela9[[#This Row],[Provento por 1 ou 1000 Ações]]</f>
        <v>3.7999999999999999E-2</v>
      </c>
    </row>
    <row r="7521" spans="1:8">
      <c r="A7521" s="119" t="s">
        <v>1710</v>
      </c>
      <c r="B7521" s="117" t="s">
        <v>1490</v>
      </c>
      <c r="C7521" s="140">
        <v>38614</v>
      </c>
      <c r="D7521" s="141">
        <v>9.4999999999999998E-3</v>
      </c>
      <c r="E7521" s="119">
        <v>1</v>
      </c>
      <c r="F7521" s="119" t="s">
        <v>1489</v>
      </c>
      <c r="G7521" s="114">
        <f>IF([Data da Aprovação]&lt;&gt;"ESTATUTÁRIO",YEAR([Data da Aprovação]),"")</f>
        <v>2005</v>
      </c>
      <c r="H7521" s="106">
        <f>Tabela9[[#This Row],[Valor do Provento R$]]/Tabela9[[#This Row],[Provento por 1 ou 1000 Ações]]</f>
        <v>9.4999999999999998E-3</v>
      </c>
    </row>
    <row r="7522" spans="1:8">
      <c r="A7522" s="118" t="s">
        <v>1710</v>
      </c>
      <c r="B7522" s="116" t="s">
        <v>1490</v>
      </c>
      <c r="C7522" s="138">
        <v>38707</v>
      </c>
      <c r="D7522" s="139">
        <v>9.4999999999999998E-3</v>
      </c>
      <c r="E7522" s="118">
        <v>1</v>
      </c>
      <c r="F7522" s="118" t="s">
        <v>1489</v>
      </c>
      <c r="G7522" s="113">
        <f>IF([Data da Aprovação]&lt;&gt;"ESTATUTÁRIO",YEAR([Data da Aprovação]),"")</f>
        <v>2005</v>
      </c>
      <c r="H7522" s="106">
        <f>Tabela9[[#This Row],[Valor do Provento R$]]/Tabela9[[#This Row],[Provento por 1 ou 1000 Ações]]</f>
        <v>9.4999999999999998E-3</v>
      </c>
    </row>
    <row r="7523" spans="1:8">
      <c r="A7523" s="119" t="s">
        <v>1710</v>
      </c>
      <c r="B7523" s="117" t="s">
        <v>1490</v>
      </c>
      <c r="C7523" s="140">
        <v>38707</v>
      </c>
      <c r="D7523" s="141">
        <v>0.13600000000000001</v>
      </c>
      <c r="E7523" s="119">
        <v>1</v>
      </c>
      <c r="F7523" s="119" t="s">
        <v>1489</v>
      </c>
      <c r="G7523" s="114">
        <f>IF([Data da Aprovação]&lt;&gt;"ESTATUTÁRIO",YEAR([Data da Aprovação]),"")</f>
        <v>2005</v>
      </c>
      <c r="H7523" s="106">
        <f>Tabela9[[#This Row],[Valor do Provento R$]]/Tabela9[[#This Row],[Provento por 1 ou 1000 Ações]]</f>
        <v>0.13600000000000001</v>
      </c>
    </row>
    <row r="7524" spans="1:8">
      <c r="A7524" s="118" t="s">
        <v>1710</v>
      </c>
      <c r="B7524" s="116" t="s">
        <v>1490</v>
      </c>
      <c r="C7524" s="138">
        <v>38707</v>
      </c>
      <c r="D7524" s="139">
        <v>3.7999999999999999E-2</v>
      </c>
      <c r="E7524" s="118">
        <v>1</v>
      </c>
      <c r="F7524" s="118" t="s">
        <v>1489</v>
      </c>
      <c r="G7524" s="113">
        <f>IF([Data da Aprovação]&lt;&gt;"ESTATUTÁRIO",YEAR([Data da Aprovação]),"")</f>
        <v>2005</v>
      </c>
      <c r="H7524" s="106">
        <f>Tabela9[[#This Row],[Valor do Provento R$]]/Tabela9[[#This Row],[Provento por 1 ou 1000 Ações]]</f>
        <v>3.7999999999999999E-2</v>
      </c>
    </row>
    <row r="7525" spans="1:8">
      <c r="A7525" s="119" t="s">
        <v>1710</v>
      </c>
      <c r="B7525" s="117" t="s">
        <v>1490</v>
      </c>
      <c r="C7525" s="140">
        <v>38782</v>
      </c>
      <c r="D7525" s="141">
        <v>1.2E-2</v>
      </c>
      <c r="E7525" s="119">
        <v>1</v>
      </c>
      <c r="F7525" s="119" t="s">
        <v>1489</v>
      </c>
      <c r="G7525" s="114">
        <f>IF([Data da Aprovação]&lt;&gt;"ESTATUTÁRIO",YEAR([Data da Aprovação]),"")</f>
        <v>2006</v>
      </c>
      <c r="H7525" s="106">
        <f>Tabela9[[#This Row],[Valor do Provento R$]]/Tabela9[[#This Row],[Provento por 1 ou 1000 Ações]]</f>
        <v>1.2E-2</v>
      </c>
    </row>
    <row r="7526" spans="1:8">
      <c r="A7526" s="118" t="s">
        <v>1710</v>
      </c>
      <c r="B7526" s="116" t="s">
        <v>1490</v>
      </c>
      <c r="C7526" s="138">
        <v>38783</v>
      </c>
      <c r="D7526" s="139">
        <v>0.03</v>
      </c>
      <c r="E7526" s="118">
        <v>1</v>
      </c>
      <c r="F7526" s="118" t="s">
        <v>1489</v>
      </c>
      <c r="G7526" s="113">
        <f>IF([Data da Aprovação]&lt;&gt;"ESTATUTÁRIO",YEAR([Data da Aprovação]),"")</f>
        <v>2006</v>
      </c>
      <c r="H7526" s="106">
        <f>Tabela9[[#This Row],[Valor do Provento R$]]/Tabela9[[#This Row],[Provento por 1 ou 1000 Ações]]</f>
        <v>0.03</v>
      </c>
    </row>
    <row r="7527" spans="1:8">
      <c r="A7527" s="119" t="s">
        <v>1710</v>
      </c>
      <c r="B7527" s="117" t="s">
        <v>1490</v>
      </c>
      <c r="C7527" s="140">
        <v>38783</v>
      </c>
      <c r="D7527" s="141">
        <v>9.4999999999999998E-3</v>
      </c>
      <c r="E7527" s="119">
        <v>1</v>
      </c>
      <c r="F7527" s="119" t="s">
        <v>1489</v>
      </c>
      <c r="G7527" s="114">
        <f>IF([Data da Aprovação]&lt;&gt;"ESTATUTÁRIO",YEAR([Data da Aprovação]),"")</f>
        <v>2006</v>
      </c>
      <c r="H7527" s="106">
        <f>Tabela9[[#This Row],[Valor do Provento R$]]/Tabela9[[#This Row],[Provento por 1 ou 1000 Ações]]</f>
        <v>9.4999999999999998E-3</v>
      </c>
    </row>
    <row r="7528" spans="1:8">
      <c r="A7528" s="118" t="s">
        <v>1710</v>
      </c>
      <c r="B7528" s="116" t="s">
        <v>1490</v>
      </c>
      <c r="C7528" s="138">
        <v>38936</v>
      </c>
      <c r="D7528" s="139">
        <v>4.8000000000000001E-2</v>
      </c>
      <c r="E7528" s="118">
        <v>1</v>
      </c>
      <c r="F7528" s="118" t="s">
        <v>1489</v>
      </c>
      <c r="G7528" s="113">
        <f>IF([Data da Aprovação]&lt;&gt;"ESTATUTÁRIO",YEAR([Data da Aprovação]),"")</f>
        <v>2006</v>
      </c>
      <c r="H7528" s="106">
        <f>Tabela9[[#This Row],[Valor do Provento R$]]/Tabela9[[#This Row],[Provento por 1 ou 1000 Ações]]</f>
        <v>4.8000000000000001E-2</v>
      </c>
    </row>
    <row r="7529" spans="1:8">
      <c r="A7529" s="119" t="s">
        <v>1710</v>
      </c>
      <c r="B7529" s="117" t="s">
        <v>1490</v>
      </c>
      <c r="C7529" s="140">
        <v>38980</v>
      </c>
      <c r="D7529" s="141">
        <v>1.2E-2</v>
      </c>
      <c r="E7529" s="119">
        <v>1</v>
      </c>
      <c r="F7529" s="119" t="s">
        <v>1489</v>
      </c>
      <c r="G7529" s="114">
        <f>IF([Data da Aprovação]&lt;&gt;"ESTATUTÁRIO",YEAR([Data da Aprovação]),"")</f>
        <v>2006</v>
      </c>
      <c r="H7529" s="106">
        <f>Tabela9[[#This Row],[Valor do Provento R$]]/Tabela9[[#This Row],[Provento por 1 ou 1000 Ações]]</f>
        <v>1.2E-2</v>
      </c>
    </row>
    <row r="7530" spans="1:8">
      <c r="A7530" s="118" t="s">
        <v>1710</v>
      </c>
      <c r="B7530" s="116" t="s">
        <v>1490</v>
      </c>
      <c r="C7530" s="138">
        <v>39069</v>
      </c>
      <c r="D7530" s="139">
        <v>1.2E-2</v>
      </c>
      <c r="E7530" s="118">
        <v>1</v>
      </c>
      <c r="F7530" s="118" t="s">
        <v>1489</v>
      </c>
      <c r="G7530" s="113">
        <f>IF([Data da Aprovação]&lt;&gt;"ESTATUTÁRIO",YEAR([Data da Aprovação]),"")</f>
        <v>2006</v>
      </c>
      <c r="H7530" s="106">
        <f>Tabela9[[#This Row],[Valor do Provento R$]]/Tabela9[[#This Row],[Provento por 1 ou 1000 Ações]]</f>
        <v>1.2E-2</v>
      </c>
    </row>
    <row r="7531" spans="1:8">
      <c r="A7531" s="119" t="s">
        <v>1710</v>
      </c>
      <c r="B7531" s="117" t="s">
        <v>1490</v>
      </c>
      <c r="C7531" s="140">
        <v>39069</v>
      </c>
      <c r="D7531" s="141">
        <v>0.1275</v>
      </c>
      <c r="E7531" s="119">
        <v>1</v>
      </c>
      <c r="F7531" s="119" t="s">
        <v>1489</v>
      </c>
      <c r="G7531" s="114">
        <f>IF([Data da Aprovação]&lt;&gt;"ESTATUTÁRIO",YEAR([Data da Aprovação]),"")</f>
        <v>2006</v>
      </c>
      <c r="H7531" s="106">
        <f>Tabela9[[#This Row],[Valor do Provento R$]]/Tabela9[[#This Row],[Provento por 1 ou 1000 Ações]]</f>
        <v>0.1275</v>
      </c>
    </row>
    <row r="7532" spans="1:8">
      <c r="A7532" s="118" t="s">
        <v>1710</v>
      </c>
      <c r="B7532" s="116" t="s">
        <v>1490</v>
      </c>
      <c r="C7532" s="138">
        <v>39139</v>
      </c>
      <c r="D7532" s="139">
        <v>7.2999999999999995E-2</v>
      </c>
      <c r="E7532" s="118">
        <v>1</v>
      </c>
      <c r="F7532" s="118" t="s">
        <v>1489</v>
      </c>
      <c r="G7532" s="113">
        <f>IF([Data da Aprovação]&lt;&gt;"ESTATUTÁRIO",YEAR([Data da Aprovação]),"")</f>
        <v>2007</v>
      </c>
      <c r="H7532" s="106">
        <f>Tabela9[[#This Row],[Valor do Provento R$]]/Tabela9[[#This Row],[Provento por 1 ou 1000 Ações]]</f>
        <v>7.2999999999999995E-2</v>
      </c>
    </row>
    <row r="7533" spans="1:8">
      <c r="A7533" s="119" t="s">
        <v>1710</v>
      </c>
      <c r="B7533" s="117" t="s">
        <v>1490</v>
      </c>
      <c r="C7533" s="140">
        <v>39139</v>
      </c>
      <c r="D7533" s="141">
        <v>0.11273</v>
      </c>
      <c r="E7533" s="119">
        <v>1</v>
      </c>
      <c r="F7533" s="119" t="s">
        <v>1489</v>
      </c>
      <c r="G7533" s="114">
        <f>IF([Data da Aprovação]&lt;&gt;"ESTATUTÁRIO",YEAR([Data da Aprovação]),"")</f>
        <v>2007</v>
      </c>
      <c r="H7533" s="106">
        <f>Tabela9[[#This Row],[Valor do Provento R$]]/Tabela9[[#This Row],[Provento por 1 ou 1000 Ações]]</f>
        <v>0.11273</v>
      </c>
    </row>
    <row r="7534" spans="1:8">
      <c r="A7534" s="118" t="s">
        <v>1710</v>
      </c>
      <c r="B7534" s="116" t="s">
        <v>1490</v>
      </c>
      <c r="C7534" s="138">
        <v>39139</v>
      </c>
      <c r="D7534" s="139">
        <v>1.2E-2</v>
      </c>
      <c r="E7534" s="118">
        <v>1</v>
      </c>
      <c r="F7534" s="118" t="s">
        <v>1489</v>
      </c>
      <c r="G7534" s="113">
        <f>IF([Data da Aprovação]&lt;&gt;"ESTATUTÁRIO",YEAR([Data da Aprovação]),"")</f>
        <v>2007</v>
      </c>
      <c r="H7534" s="106">
        <f>Tabela9[[#This Row],[Valor do Provento R$]]/Tabela9[[#This Row],[Provento por 1 ou 1000 Ações]]</f>
        <v>1.2E-2</v>
      </c>
    </row>
    <row r="7535" spans="1:8">
      <c r="A7535" s="119" t="s">
        <v>1710</v>
      </c>
      <c r="B7535" s="117" t="s">
        <v>1490</v>
      </c>
      <c r="C7535" s="140">
        <v>39253</v>
      </c>
      <c r="D7535" s="141">
        <v>1.2E-2</v>
      </c>
      <c r="E7535" s="119">
        <v>1</v>
      </c>
      <c r="F7535" s="119" t="s">
        <v>1492</v>
      </c>
      <c r="G7535" s="114">
        <f>IF([Data da Aprovação]&lt;&gt;"ESTATUTÁRIO",YEAR([Data da Aprovação]),"")</f>
        <v>2007</v>
      </c>
      <c r="H7535" s="106">
        <f>Tabela9[[#This Row],[Valor do Provento R$]]/Tabela9[[#This Row],[Provento por 1 ou 1000 Ações]]</f>
        <v>1.2E-2</v>
      </c>
    </row>
    <row r="7536" spans="1:8">
      <c r="A7536" s="118" t="s">
        <v>1710</v>
      </c>
      <c r="B7536" s="116" t="s">
        <v>1490</v>
      </c>
      <c r="C7536" s="138">
        <v>39307</v>
      </c>
      <c r="D7536" s="139">
        <v>5.0999999999999997E-2</v>
      </c>
      <c r="E7536" s="118">
        <v>1</v>
      </c>
      <c r="F7536" s="118" t="s">
        <v>1489</v>
      </c>
      <c r="G7536" s="113">
        <f>IF([Data da Aprovação]&lt;&gt;"ESTATUTÁRIO",YEAR([Data da Aprovação]),"")</f>
        <v>2007</v>
      </c>
      <c r="H7536" s="106">
        <f>Tabela9[[#This Row],[Valor do Provento R$]]/Tabela9[[#This Row],[Provento por 1 ou 1000 Ações]]</f>
        <v>5.0999999999999997E-2</v>
      </c>
    </row>
    <row r="7537" spans="1:8">
      <c r="A7537" s="119" t="s">
        <v>1710</v>
      </c>
      <c r="B7537" s="117" t="s">
        <v>1490</v>
      </c>
      <c r="C7537" s="140">
        <v>39342</v>
      </c>
      <c r="D7537" s="141">
        <v>1.2E-2</v>
      </c>
      <c r="E7537" s="119">
        <v>1</v>
      </c>
      <c r="F7537" s="119" t="s">
        <v>1492</v>
      </c>
      <c r="G7537" s="114">
        <f>IF([Data da Aprovação]&lt;&gt;"ESTATUTÁRIO",YEAR([Data da Aprovação]),"")</f>
        <v>2007</v>
      </c>
      <c r="H7537" s="106">
        <f>Tabela9[[#This Row],[Valor do Provento R$]]/Tabela9[[#This Row],[Provento por 1 ou 1000 Ações]]</f>
        <v>1.2E-2</v>
      </c>
    </row>
    <row r="7538" spans="1:8">
      <c r="A7538" s="118" t="s">
        <v>1710</v>
      </c>
      <c r="B7538" s="116" t="s">
        <v>1490</v>
      </c>
      <c r="C7538" s="138">
        <v>39398</v>
      </c>
      <c r="D7538" s="139">
        <v>1.2E-2</v>
      </c>
      <c r="E7538" s="118">
        <v>1</v>
      </c>
      <c r="F7538" s="118" t="s">
        <v>1492</v>
      </c>
      <c r="G7538" s="113">
        <f>IF([Data da Aprovação]&lt;&gt;"ESTATUTÁRIO",YEAR([Data da Aprovação]),"")</f>
        <v>2007</v>
      </c>
      <c r="H7538" s="106">
        <f>Tabela9[[#This Row],[Valor do Provento R$]]/Tabela9[[#This Row],[Provento por 1 ou 1000 Ações]]</f>
        <v>1.2E-2</v>
      </c>
    </row>
    <row r="7539" spans="1:8">
      <c r="A7539" s="119" t="s">
        <v>1710</v>
      </c>
      <c r="B7539" s="117" t="s">
        <v>1490</v>
      </c>
      <c r="C7539" s="140">
        <v>39398</v>
      </c>
      <c r="D7539" s="141">
        <v>2.3E-2</v>
      </c>
      <c r="E7539" s="119">
        <v>1</v>
      </c>
      <c r="F7539" s="119" t="s">
        <v>1489</v>
      </c>
      <c r="G7539" s="114">
        <f>IF([Data da Aprovação]&lt;&gt;"ESTATUTÁRIO",YEAR([Data da Aprovação]),"")</f>
        <v>2007</v>
      </c>
      <c r="H7539" s="106">
        <f>Tabela9[[#This Row],[Valor do Provento R$]]/Tabela9[[#This Row],[Provento por 1 ou 1000 Ações]]</f>
        <v>2.3E-2</v>
      </c>
    </row>
    <row r="7540" spans="1:8">
      <c r="A7540" s="118" t="s">
        <v>1710</v>
      </c>
      <c r="B7540" s="116" t="s">
        <v>1490</v>
      </c>
      <c r="C7540" s="138">
        <v>39496</v>
      </c>
      <c r="D7540" s="139">
        <v>0.17299999999999999</v>
      </c>
      <c r="E7540" s="118">
        <v>1</v>
      </c>
      <c r="F7540" s="118" t="s">
        <v>1489</v>
      </c>
      <c r="G7540" s="113">
        <f>IF([Data da Aprovação]&lt;&gt;"ESTATUTÁRIO",YEAR([Data da Aprovação]),"")</f>
        <v>2008</v>
      </c>
      <c r="H7540" s="106">
        <f>Tabela9[[#This Row],[Valor do Provento R$]]/Tabela9[[#This Row],[Provento por 1 ou 1000 Ações]]</f>
        <v>0.17299999999999999</v>
      </c>
    </row>
    <row r="7541" spans="1:8">
      <c r="A7541" s="119" t="s">
        <v>1710</v>
      </c>
      <c r="B7541" s="117" t="s">
        <v>1490</v>
      </c>
      <c r="C7541" s="140">
        <v>39496</v>
      </c>
      <c r="D7541" s="141">
        <v>8.5000000000000006E-2</v>
      </c>
      <c r="E7541" s="119">
        <v>1</v>
      </c>
      <c r="F7541" s="119" t="s">
        <v>1489</v>
      </c>
      <c r="G7541" s="114">
        <f>IF([Data da Aprovação]&lt;&gt;"ESTATUTÁRIO",YEAR([Data da Aprovação]),"")</f>
        <v>2008</v>
      </c>
      <c r="H7541" s="106">
        <f>Tabela9[[#This Row],[Valor do Provento R$]]/Tabela9[[#This Row],[Provento por 1 ou 1000 Ações]]</f>
        <v>8.5000000000000006E-2</v>
      </c>
    </row>
    <row r="7542" spans="1:8">
      <c r="A7542" s="118" t="s">
        <v>1710</v>
      </c>
      <c r="B7542" s="116" t="s">
        <v>1490</v>
      </c>
      <c r="C7542" s="138">
        <v>39496</v>
      </c>
      <c r="D7542" s="139">
        <v>1.2E-2</v>
      </c>
      <c r="E7542" s="118">
        <v>1</v>
      </c>
      <c r="F7542" s="118" t="s">
        <v>1492</v>
      </c>
      <c r="G7542" s="113">
        <f>IF([Data da Aprovação]&lt;&gt;"ESTATUTÁRIO",YEAR([Data da Aprovação]),"")</f>
        <v>2008</v>
      </c>
      <c r="H7542" s="106">
        <f>Tabela9[[#This Row],[Valor do Provento R$]]/Tabela9[[#This Row],[Provento por 1 ou 1000 Ações]]</f>
        <v>1.2E-2</v>
      </c>
    </row>
    <row r="7543" spans="1:8">
      <c r="A7543" s="119" t="s">
        <v>1710</v>
      </c>
      <c r="B7543" s="117" t="s">
        <v>1490</v>
      </c>
      <c r="C7543" s="140">
        <v>39548</v>
      </c>
      <c r="D7543" s="141">
        <v>1.4E-2</v>
      </c>
      <c r="E7543" s="119">
        <v>1</v>
      </c>
      <c r="F7543" s="119" t="s">
        <v>1492</v>
      </c>
      <c r="G7543" s="114">
        <f>IF([Data da Aprovação]&lt;&gt;"ESTATUTÁRIO",YEAR([Data da Aprovação]),"")</f>
        <v>2008</v>
      </c>
      <c r="H7543" s="106">
        <f>Tabela9[[#This Row],[Valor do Provento R$]]/Tabela9[[#This Row],[Provento por 1 ou 1000 Ações]]</f>
        <v>1.4E-2</v>
      </c>
    </row>
    <row r="7544" spans="1:8">
      <c r="A7544" s="118" t="s">
        <v>1710</v>
      </c>
      <c r="B7544" s="116" t="s">
        <v>1490</v>
      </c>
      <c r="C7544" s="138">
        <v>39671</v>
      </c>
      <c r="D7544" s="139">
        <v>4.3499999999999997E-2</v>
      </c>
      <c r="E7544" s="118">
        <v>1</v>
      </c>
      <c r="F7544" s="118" t="s">
        <v>1492</v>
      </c>
      <c r="G7544" s="113">
        <f>IF([Data da Aprovação]&lt;&gt;"ESTATUTÁRIO",YEAR([Data da Aprovação]),"")</f>
        <v>2008</v>
      </c>
      <c r="H7544" s="106">
        <f>Tabela9[[#This Row],[Valor do Provento R$]]/Tabela9[[#This Row],[Provento por 1 ou 1000 Ações]]</f>
        <v>4.3499999999999997E-2</v>
      </c>
    </row>
    <row r="7545" spans="1:8">
      <c r="A7545" s="119" t="s">
        <v>1710</v>
      </c>
      <c r="B7545" s="117" t="s">
        <v>1490</v>
      </c>
      <c r="C7545" s="140">
        <v>39708</v>
      </c>
      <c r="D7545" s="141">
        <v>1.4E-2</v>
      </c>
      <c r="E7545" s="119">
        <v>1</v>
      </c>
      <c r="F7545" s="119" t="s">
        <v>1492</v>
      </c>
      <c r="G7545" s="114">
        <f>IF([Data da Aprovação]&lt;&gt;"ESTATUTÁRIO",YEAR([Data da Aprovação]),"")</f>
        <v>2008</v>
      </c>
      <c r="H7545" s="106">
        <f>Tabela9[[#This Row],[Valor do Provento R$]]/Tabela9[[#This Row],[Provento por 1 ou 1000 Ações]]</f>
        <v>1.4E-2</v>
      </c>
    </row>
    <row r="7546" spans="1:8">
      <c r="A7546" s="118" t="s">
        <v>1710</v>
      </c>
      <c r="B7546" s="116" t="s">
        <v>1490</v>
      </c>
      <c r="C7546" s="138">
        <v>39762</v>
      </c>
      <c r="D7546" s="139">
        <v>1.4E-2</v>
      </c>
      <c r="E7546" s="118">
        <v>1</v>
      </c>
      <c r="F7546" s="118" t="s">
        <v>1492</v>
      </c>
      <c r="G7546" s="113">
        <f>IF([Data da Aprovação]&lt;&gt;"ESTATUTÁRIO",YEAR([Data da Aprovação]),"")</f>
        <v>2008</v>
      </c>
      <c r="H7546" s="106">
        <f>Tabela9[[#This Row],[Valor do Provento R$]]/Tabela9[[#This Row],[Provento por 1 ou 1000 Ações]]</f>
        <v>1.4E-2</v>
      </c>
    </row>
    <row r="7547" spans="1:8">
      <c r="A7547" s="119" t="s">
        <v>1710</v>
      </c>
      <c r="B7547" s="117" t="s">
        <v>1490</v>
      </c>
      <c r="C7547" s="140">
        <v>39762</v>
      </c>
      <c r="D7547" s="141">
        <v>1.4E-2</v>
      </c>
      <c r="E7547" s="119">
        <v>1</v>
      </c>
      <c r="F7547" s="119" t="s">
        <v>1492</v>
      </c>
      <c r="G7547" s="114">
        <f>IF([Data da Aprovação]&lt;&gt;"ESTATUTÁRIO",YEAR([Data da Aprovação]),"")</f>
        <v>2008</v>
      </c>
      <c r="H7547" s="106">
        <f>Tabela9[[#This Row],[Valor do Provento R$]]/Tabela9[[#This Row],[Provento por 1 ou 1000 Ações]]</f>
        <v>1.4E-2</v>
      </c>
    </row>
    <row r="7548" spans="1:8">
      <c r="A7548" s="118" t="s">
        <v>1710</v>
      </c>
      <c r="B7548" s="116" t="s">
        <v>1490</v>
      </c>
      <c r="C7548" s="138">
        <v>39762</v>
      </c>
      <c r="D7548" s="139">
        <v>1.4E-2</v>
      </c>
      <c r="E7548" s="118">
        <v>1</v>
      </c>
      <c r="F7548" s="118" t="s">
        <v>1492</v>
      </c>
      <c r="G7548" s="113">
        <f>IF([Data da Aprovação]&lt;&gt;"ESTATUTÁRIO",YEAR([Data da Aprovação]),"")</f>
        <v>2008</v>
      </c>
      <c r="H7548" s="106">
        <f>Tabela9[[#This Row],[Valor do Provento R$]]/Tabela9[[#This Row],[Provento por 1 ou 1000 Ações]]</f>
        <v>1.4E-2</v>
      </c>
    </row>
    <row r="7549" spans="1:8">
      <c r="A7549" s="119" t="s">
        <v>1710</v>
      </c>
      <c r="B7549" s="117" t="s">
        <v>1490</v>
      </c>
      <c r="C7549" s="140">
        <v>39762</v>
      </c>
      <c r="D7549" s="141">
        <v>1.4E-2</v>
      </c>
      <c r="E7549" s="119">
        <v>1</v>
      </c>
      <c r="F7549" s="119" t="s">
        <v>1492</v>
      </c>
      <c r="G7549" s="114">
        <f>IF([Data da Aprovação]&lt;&gt;"ESTATUTÁRIO",YEAR([Data da Aprovação]),"")</f>
        <v>2008</v>
      </c>
      <c r="H7549" s="106">
        <f>Tabela9[[#This Row],[Valor do Provento R$]]/Tabela9[[#This Row],[Provento por 1 ou 1000 Ações]]</f>
        <v>1.4E-2</v>
      </c>
    </row>
    <row r="7550" spans="1:8">
      <c r="A7550" s="118" t="s">
        <v>1710</v>
      </c>
      <c r="B7550" s="116" t="s">
        <v>1490</v>
      </c>
      <c r="C7550" s="138">
        <v>39762</v>
      </c>
      <c r="D7550" s="139">
        <v>1.4E-2</v>
      </c>
      <c r="E7550" s="118">
        <v>1</v>
      </c>
      <c r="F7550" s="118" t="s">
        <v>1492</v>
      </c>
      <c r="G7550" s="113">
        <f>IF([Data da Aprovação]&lt;&gt;"ESTATUTÁRIO",YEAR([Data da Aprovação]),"")</f>
        <v>2008</v>
      </c>
      <c r="H7550" s="106">
        <f>Tabela9[[#This Row],[Valor do Provento R$]]/Tabela9[[#This Row],[Provento por 1 ou 1000 Ações]]</f>
        <v>1.4E-2</v>
      </c>
    </row>
    <row r="7551" spans="1:8">
      <c r="A7551" s="119" t="s">
        <v>1710</v>
      </c>
      <c r="B7551" s="117" t="s">
        <v>1490</v>
      </c>
      <c r="C7551" s="140">
        <v>39762</v>
      </c>
      <c r="D7551" s="141">
        <v>1.4E-2</v>
      </c>
      <c r="E7551" s="119">
        <v>1</v>
      </c>
      <c r="F7551" s="119" t="s">
        <v>1492</v>
      </c>
      <c r="G7551" s="114">
        <f>IF([Data da Aprovação]&lt;&gt;"ESTATUTÁRIO",YEAR([Data da Aprovação]),"")</f>
        <v>2008</v>
      </c>
      <c r="H7551" s="106">
        <f>Tabela9[[#This Row],[Valor do Provento R$]]/Tabela9[[#This Row],[Provento por 1 ou 1000 Ações]]</f>
        <v>1.4E-2</v>
      </c>
    </row>
    <row r="7552" spans="1:8">
      <c r="A7552" s="118" t="s">
        <v>1710</v>
      </c>
      <c r="B7552" s="116" t="s">
        <v>1490</v>
      </c>
      <c r="C7552" s="138">
        <v>39762</v>
      </c>
      <c r="D7552" s="139">
        <v>1.4E-2</v>
      </c>
      <c r="E7552" s="118">
        <v>1</v>
      </c>
      <c r="F7552" s="118" t="s">
        <v>1492</v>
      </c>
      <c r="G7552" s="113">
        <f>IF([Data da Aprovação]&lt;&gt;"ESTATUTÁRIO",YEAR([Data da Aprovação]),"")</f>
        <v>2008</v>
      </c>
      <c r="H7552" s="106">
        <f>Tabela9[[#This Row],[Valor do Provento R$]]/Tabela9[[#This Row],[Provento por 1 ou 1000 Ações]]</f>
        <v>1.4E-2</v>
      </c>
    </row>
    <row r="7553" spans="1:8">
      <c r="A7553" s="119" t="s">
        <v>1710</v>
      </c>
      <c r="B7553" s="117" t="s">
        <v>1490</v>
      </c>
      <c r="C7553" s="140">
        <v>39762</v>
      </c>
      <c r="D7553" s="141">
        <v>1.4999999999999999E-2</v>
      </c>
      <c r="E7553" s="119">
        <v>1</v>
      </c>
      <c r="F7553" s="119" t="s">
        <v>1492</v>
      </c>
      <c r="G7553" s="114">
        <f>IF([Data da Aprovação]&lt;&gt;"ESTATUTÁRIO",YEAR([Data da Aprovação]),"")</f>
        <v>2008</v>
      </c>
      <c r="H7553" s="106">
        <f>Tabela9[[#This Row],[Valor do Provento R$]]/Tabela9[[#This Row],[Provento por 1 ou 1000 Ações]]</f>
        <v>1.4999999999999999E-2</v>
      </c>
    </row>
    <row r="7554" spans="1:8">
      <c r="A7554" s="118" t="s">
        <v>1710</v>
      </c>
      <c r="B7554" s="116" t="s">
        <v>1490</v>
      </c>
      <c r="C7554" s="138">
        <v>39762</v>
      </c>
      <c r="D7554" s="139">
        <v>1.4999999999999999E-2</v>
      </c>
      <c r="E7554" s="118">
        <v>1</v>
      </c>
      <c r="F7554" s="118" t="s">
        <v>1492</v>
      </c>
      <c r="G7554" s="113">
        <f>IF([Data da Aprovação]&lt;&gt;"ESTATUTÁRIO",YEAR([Data da Aprovação]),"")</f>
        <v>2008</v>
      </c>
      <c r="H7554" s="106">
        <f>Tabela9[[#This Row],[Valor do Provento R$]]/Tabela9[[#This Row],[Provento por 1 ou 1000 Ações]]</f>
        <v>1.4999999999999999E-2</v>
      </c>
    </row>
    <row r="7555" spans="1:8">
      <c r="A7555" s="119" t="s">
        <v>1710</v>
      </c>
      <c r="B7555" s="117" t="s">
        <v>1490</v>
      </c>
      <c r="C7555" s="140">
        <v>39762</v>
      </c>
      <c r="D7555" s="141">
        <v>1.4999999999999999E-2</v>
      </c>
      <c r="E7555" s="119">
        <v>1</v>
      </c>
      <c r="F7555" s="119" t="s">
        <v>1492</v>
      </c>
      <c r="G7555" s="114">
        <f>IF([Data da Aprovação]&lt;&gt;"ESTATUTÁRIO",YEAR([Data da Aprovação]),"")</f>
        <v>2008</v>
      </c>
      <c r="H7555" s="106">
        <f>Tabela9[[#This Row],[Valor do Provento R$]]/Tabela9[[#This Row],[Provento por 1 ou 1000 Ações]]</f>
        <v>1.4999999999999999E-2</v>
      </c>
    </row>
    <row r="7556" spans="1:8">
      <c r="A7556" s="118" t="s">
        <v>1710</v>
      </c>
      <c r="B7556" s="116" t="s">
        <v>1490</v>
      </c>
      <c r="C7556" s="138">
        <v>39762</v>
      </c>
      <c r="D7556" s="139">
        <v>1.4999999999999999E-2</v>
      </c>
      <c r="E7556" s="118">
        <v>1</v>
      </c>
      <c r="F7556" s="118" t="s">
        <v>1492</v>
      </c>
      <c r="G7556" s="113">
        <f>IF([Data da Aprovação]&lt;&gt;"ESTATUTÁRIO",YEAR([Data da Aprovação]),"")</f>
        <v>2008</v>
      </c>
      <c r="H7556" s="106">
        <f>Tabela9[[#This Row],[Valor do Provento R$]]/Tabela9[[#This Row],[Provento por 1 ou 1000 Ações]]</f>
        <v>1.4999999999999999E-2</v>
      </c>
    </row>
    <row r="7557" spans="1:8">
      <c r="A7557" s="119" t="s">
        <v>1710</v>
      </c>
      <c r="B7557" s="117" t="s">
        <v>1490</v>
      </c>
      <c r="C7557" s="140">
        <v>39762</v>
      </c>
      <c r="D7557" s="141">
        <v>1.4999999999999999E-2</v>
      </c>
      <c r="E7557" s="119">
        <v>1</v>
      </c>
      <c r="F7557" s="119" t="s">
        <v>1492</v>
      </c>
      <c r="G7557" s="114">
        <f>IF([Data da Aprovação]&lt;&gt;"ESTATUTÁRIO",YEAR([Data da Aprovação]),"")</f>
        <v>2008</v>
      </c>
      <c r="H7557" s="106">
        <f>Tabela9[[#This Row],[Valor do Provento R$]]/Tabela9[[#This Row],[Provento por 1 ou 1000 Ações]]</f>
        <v>1.4999999999999999E-2</v>
      </c>
    </row>
    <row r="7558" spans="1:8">
      <c r="A7558" s="118" t="s">
        <v>1710</v>
      </c>
      <c r="B7558" s="116" t="s">
        <v>1490</v>
      </c>
      <c r="C7558" s="138">
        <v>39762</v>
      </c>
      <c r="D7558" s="139">
        <v>1.4999999999999999E-2</v>
      </c>
      <c r="E7558" s="118">
        <v>1</v>
      </c>
      <c r="F7558" s="118" t="s">
        <v>1492</v>
      </c>
      <c r="G7558" s="113">
        <f>IF([Data da Aprovação]&lt;&gt;"ESTATUTÁRIO",YEAR([Data da Aprovação]),"")</f>
        <v>2008</v>
      </c>
      <c r="H7558" s="106">
        <f>Tabela9[[#This Row],[Valor do Provento R$]]/Tabela9[[#This Row],[Provento por 1 ou 1000 Ações]]</f>
        <v>1.4999999999999999E-2</v>
      </c>
    </row>
    <row r="7559" spans="1:8">
      <c r="A7559" s="119" t="s">
        <v>1710</v>
      </c>
      <c r="B7559" s="117" t="s">
        <v>1490</v>
      </c>
      <c r="C7559" s="140">
        <v>39762</v>
      </c>
      <c r="D7559" s="141">
        <v>1.4999999999999999E-2</v>
      </c>
      <c r="E7559" s="119">
        <v>1</v>
      </c>
      <c r="F7559" s="119" t="s">
        <v>1492</v>
      </c>
      <c r="G7559" s="114">
        <f>IF([Data da Aprovação]&lt;&gt;"ESTATUTÁRIO",YEAR([Data da Aprovação]),"")</f>
        <v>2008</v>
      </c>
      <c r="H7559" s="106">
        <f>Tabela9[[#This Row],[Valor do Provento R$]]/Tabela9[[#This Row],[Provento por 1 ou 1000 Ações]]</f>
        <v>1.4999999999999999E-2</v>
      </c>
    </row>
    <row r="7560" spans="1:8">
      <c r="A7560" s="118" t="s">
        <v>1710</v>
      </c>
      <c r="B7560" s="116" t="s">
        <v>1490</v>
      </c>
      <c r="C7560" s="138">
        <v>39800</v>
      </c>
      <c r="D7560" s="139">
        <v>4.2700000000000002E-2</v>
      </c>
      <c r="E7560" s="118">
        <v>1</v>
      </c>
      <c r="F7560" s="118" t="s">
        <v>1489</v>
      </c>
      <c r="G7560" s="113">
        <f>IF([Data da Aprovação]&lt;&gt;"ESTATUTÁRIO",YEAR([Data da Aprovação]),"")</f>
        <v>2008</v>
      </c>
      <c r="H7560" s="106">
        <f>Tabela9[[#This Row],[Valor do Provento R$]]/Tabela9[[#This Row],[Provento por 1 ou 1000 Ações]]</f>
        <v>4.2700000000000002E-2</v>
      </c>
    </row>
    <row r="7561" spans="1:8">
      <c r="A7561" s="119" t="s">
        <v>1710</v>
      </c>
      <c r="B7561" s="117" t="s">
        <v>1490</v>
      </c>
      <c r="C7561" s="140">
        <v>39871</v>
      </c>
      <c r="D7561" s="141">
        <v>1.4E-2</v>
      </c>
      <c r="E7561" s="119">
        <v>1</v>
      </c>
      <c r="F7561" s="119" t="s">
        <v>1492</v>
      </c>
      <c r="G7561" s="114">
        <f>IF([Data da Aprovação]&lt;&gt;"ESTATUTÁRIO",YEAR([Data da Aprovação]),"")</f>
        <v>2009</v>
      </c>
      <c r="H7561" s="106">
        <f>Tabela9[[#This Row],[Valor do Provento R$]]/Tabela9[[#This Row],[Provento por 1 ou 1000 Ações]]</f>
        <v>1.4E-2</v>
      </c>
    </row>
    <row r="7562" spans="1:8">
      <c r="A7562" s="118" t="s">
        <v>1710</v>
      </c>
      <c r="B7562" s="116" t="s">
        <v>1490</v>
      </c>
      <c r="C7562" s="138">
        <v>39874</v>
      </c>
      <c r="D7562" s="139">
        <v>0.13120000000000001</v>
      </c>
      <c r="E7562" s="118">
        <v>1</v>
      </c>
      <c r="F7562" s="118" t="s">
        <v>1489</v>
      </c>
      <c r="G7562" s="113">
        <f>IF([Data da Aprovação]&lt;&gt;"ESTATUTÁRIO",YEAR([Data da Aprovação]),"")</f>
        <v>2009</v>
      </c>
      <c r="H7562" s="106">
        <f>Tabela9[[#This Row],[Valor do Provento R$]]/Tabela9[[#This Row],[Provento por 1 ou 1000 Ações]]</f>
        <v>0.13120000000000001</v>
      </c>
    </row>
    <row r="7563" spans="1:8">
      <c r="A7563" s="119" t="s">
        <v>1710</v>
      </c>
      <c r="B7563" s="117" t="s">
        <v>1490</v>
      </c>
      <c r="C7563" s="140">
        <v>39874</v>
      </c>
      <c r="D7563" s="141">
        <v>0.13800000000000001</v>
      </c>
      <c r="E7563" s="119">
        <v>1</v>
      </c>
      <c r="F7563" s="119" t="s">
        <v>1489</v>
      </c>
      <c r="G7563" s="114">
        <f>IF([Data da Aprovação]&lt;&gt;"ESTATUTÁRIO",YEAR([Data da Aprovação]),"")</f>
        <v>2009</v>
      </c>
      <c r="H7563" s="106">
        <f>Tabela9[[#This Row],[Valor do Provento R$]]/Tabela9[[#This Row],[Provento por 1 ou 1000 Ações]]</f>
        <v>0.13800000000000001</v>
      </c>
    </row>
    <row r="7564" spans="1:8">
      <c r="A7564" s="118" t="s">
        <v>1710</v>
      </c>
      <c r="B7564" s="116" t="s">
        <v>1490</v>
      </c>
      <c r="C7564" s="138">
        <v>39962</v>
      </c>
      <c r="D7564" s="139">
        <v>1.4E-2</v>
      </c>
      <c r="E7564" s="118">
        <v>1</v>
      </c>
      <c r="F7564" s="118" t="s">
        <v>1492</v>
      </c>
      <c r="G7564" s="113">
        <f>IF([Data da Aprovação]&lt;&gt;"ESTATUTÁRIO",YEAR([Data da Aprovação]),"")</f>
        <v>2009</v>
      </c>
      <c r="H7564" s="106">
        <f>Tabela9[[#This Row],[Valor do Provento R$]]/Tabela9[[#This Row],[Provento por 1 ou 1000 Ações]]</f>
        <v>1.4E-2</v>
      </c>
    </row>
    <row r="7565" spans="1:8">
      <c r="A7565" s="119" t="s">
        <v>1710</v>
      </c>
      <c r="B7565" s="117" t="s">
        <v>1490</v>
      </c>
      <c r="C7565" s="140">
        <v>40037</v>
      </c>
      <c r="D7565" s="141">
        <v>5.1200000000000002E-2</v>
      </c>
      <c r="E7565" s="119">
        <v>1</v>
      </c>
      <c r="F7565" s="119" t="s">
        <v>1489</v>
      </c>
      <c r="G7565" s="114">
        <f>IF([Data da Aprovação]&lt;&gt;"ESTATUTÁRIO",YEAR([Data da Aprovação]),"")</f>
        <v>2009</v>
      </c>
      <c r="H7565" s="106">
        <f>Tabela9[[#This Row],[Valor do Provento R$]]/Tabela9[[#This Row],[Provento por 1 ou 1000 Ações]]</f>
        <v>5.1200000000000002E-2</v>
      </c>
    </row>
    <row r="7566" spans="1:8">
      <c r="A7566" s="118" t="s">
        <v>1710</v>
      </c>
      <c r="B7566" s="116" t="s">
        <v>1490</v>
      </c>
      <c r="C7566" s="138">
        <v>40147</v>
      </c>
      <c r="D7566" s="139">
        <v>1.4E-2</v>
      </c>
      <c r="E7566" s="118">
        <v>1</v>
      </c>
      <c r="F7566" s="118" t="s">
        <v>1492</v>
      </c>
      <c r="G7566" s="113">
        <f>IF([Data da Aprovação]&lt;&gt;"ESTATUTÁRIO",YEAR([Data da Aprovação]),"")</f>
        <v>2009</v>
      </c>
      <c r="H7566" s="106">
        <f>Tabela9[[#This Row],[Valor do Provento R$]]/Tabela9[[#This Row],[Provento por 1 ou 1000 Ações]]</f>
        <v>1.4E-2</v>
      </c>
    </row>
    <row r="7567" spans="1:8">
      <c r="A7567" s="119" t="s">
        <v>1710</v>
      </c>
      <c r="B7567" s="117" t="s">
        <v>1490</v>
      </c>
      <c r="C7567" s="140">
        <v>40163</v>
      </c>
      <c r="D7567" s="141">
        <v>3.5000000000000003E-2</v>
      </c>
      <c r="E7567" s="119">
        <v>1</v>
      </c>
      <c r="F7567" s="119" t="s">
        <v>1489</v>
      </c>
      <c r="G7567" s="114">
        <f>IF([Data da Aprovação]&lt;&gt;"ESTATUTÁRIO",YEAR([Data da Aprovação]),"")</f>
        <v>2009</v>
      </c>
      <c r="H7567" s="106">
        <f>Tabela9[[#This Row],[Valor do Provento R$]]/Tabela9[[#This Row],[Provento por 1 ou 1000 Ações]]</f>
        <v>3.5000000000000003E-2</v>
      </c>
    </row>
    <row r="7568" spans="1:8">
      <c r="A7568" s="118" t="s">
        <v>1710</v>
      </c>
      <c r="B7568" s="116" t="s">
        <v>1490</v>
      </c>
      <c r="C7568" s="138">
        <v>40235</v>
      </c>
      <c r="D7568" s="139">
        <v>1.4E-2</v>
      </c>
      <c r="E7568" s="118">
        <v>1</v>
      </c>
      <c r="F7568" s="118" t="s">
        <v>1492</v>
      </c>
      <c r="G7568" s="113">
        <f>IF([Data da Aprovação]&lt;&gt;"ESTATUTÁRIO",YEAR([Data da Aprovação]),"")</f>
        <v>2010</v>
      </c>
      <c r="H7568" s="106">
        <f>Tabela9[[#This Row],[Valor do Provento R$]]/Tabela9[[#This Row],[Provento por 1 ou 1000 Ações]]</f>
        <v>1.4E-2</v>
      </c>
    </row>
    <row r="7569" spans="1:8">
      <c r="A7569" s="119" t="s">
        <v>1710</v>
      </c>
      <c r="B7569" s="117" t="s">
        <v>1490</v>
      </c>
      <c r="C7569" s="140">
        <v>40238</v>
      </c>
      <c r="D7569" s="141">
        <v>0.1084574</v>
      </c>
      <c r="E7569" s="119">
        <v>1</v>
      </c>
      <c r="F7569" s="119" t="s">
        <v>1489</v>
      </c>
      <c r="G7569" s="114">
        <f>IF([Data da Aprovação]&lt;&gt;"ESTATUTÁRIO",YEAR([Data da Aprovação]),"")</f>
        <v>2010</v>
      </c>
      <c r="H7569" s="106">
        <f>Tabela9[[#This Row],[Valor do Provento R$]]/Tabela9[[#This Row],[Provento por 1 ou 1000 Ações]]</f>
        <v>0.1084574</v>
      </c>
    </row>
    <row r="7570" spans="1:8">
      <c r="A7570" s="118" t="s">
        <v>1710</v>
      </c>
      <c r="B7570" s="116" t="s">
        <v>1490</v>
      </c>
      <c r="C7570" s="138">
        <v>40238</v>
      </c>
      <c r="D7570" s="139">
        <v>7.2999999999999995E-2</v>
      </c>
      <c r="E7570" s="118">
        <v>1</v>
      </c>
      <c r="F7570" s="118" t="s">
        <v>1489</v>
      </c>
      <c r="G7570" s="113">
        <f>IF([Data da Aprovação]&lt;&gt;"ESTATUTÁRIO",YEAR([Data da Aprovação]),"")</f>
        <v>2010</v>
      </c>
      <c r="H7570" s="106">
        <f>Tabela9[[#This Row],[Valor do Provento R$]]/Tabela9[[#This Row],[Provento por 1 ou 1000 Ações]]</f>
        <v>7.2999999999999995E-2</v>
      </c>
    </row>
    <row r="7571" spans="1:8">
      <c r="A7571" s="119" t="s">
        <v>1710</v>
      </c>
      <c r="B7571" s="117" t="s">
        <v>1490</v>
      </c>
      <c r="C7571" s="140">
        <v>40329</v>
      </c>
      <c r="D7571" s="141">
        <v>1.4E-2</v>
      </c>
      <c r="E7571" s="119">
        <v>1</v>
      </c>
      <c r="F7571" s="119" t="s">
        <v>1492</v>
      </c>
      <c r="G7571" s="114">
        <f>IF([Data da Aprovação]&lt;&gt;"ESTATUTÁRIO",YEAR([Data da Aprovação]),"")</f>
        <v>2010</v>
      </c>
      <c r="H7571" s="106">
        <f>Tabela9[[#This Row],[Valor do Provento R$]]/Tabela9[[#This Row],[Provento por 1 ou 1000 Ações]]</f>
        <v>1.4E-2</v>
      </c>
    </row>
    <row r="7572" spans="1:8">
      <c r="A7572" s="118" t="s">
        <v>1710</v>
      </c>
      <c r="B7572" s="116" t="s">
        <v>1490</v>
      </c>
      <c r="C7572" s="138">
        <v>40399</v>
      </c>
      <c r="D7572" s="139">
        <v>7.1599999999999997E-2</v>
      </c>
      <c r="E7572" s="118">
        <v>1</v>
      </c>
      <c r="F7572" s="118" t="s">
        <v>1489</v>
      </c>
      <c r="G7572" s="113">
        <f>IF([Data da Aprovação]&lt;&gt;"ESTATUTÁRIO",YEAR([Data da Aprovação]),"")</f>
        <v>2010</v>
      </c>
      <c r="H7572" s="106">
        <f>Tabela9[[#This Row],[Valor do Provento R$]]/Tabela9[[#This Row],[Provento por 1 ou 1000 Ações]]</f>
        <v>7.1599999999999997E-2</v>
      </c>
    </row>
    <row r="7573" spans="1:8">
      <c r="A7573" s="119" t="s">
        <v>1710</v>
      </c>
      <c r="B7573" s="117" t="s">
        <v>1490</v>
      </c>
      <c r="C7573" s="140">
        <v>40421</v>
      </c>
      <c r="D7573" s="141">
        <v>1.4E-2</v>
      </c>
      <c r="E7573" s="119">
        <v>1</v>
      </c>
      <c r="F7573" s="119" t="s">
        <v>1492</v>
      </c>
      <c r="G7573" s="114">
        <f>IF([Data da Aprovação]&lt;&gt;"ESTATUTÁRIO",YEAR([Data da Aprovação]),"")</f>
        <v>2010</v>
      </c>
      <c r="H7573" s="106">
        <f>Tabela9[[#This Row],[Valor do Provento R$]]/Tabela9[[#This Row],[Provento por 1 ou 1000 Ações]]</f>
        <v>1.4E-2</v>
      </c>
    </row>
    <row r="7574" spans="1:8">
      <c r="A7574" s="118" t="s">
        <v>1710</v>
      </c>
      <c r="B7574" s="116" t="s">
        <v>1490</v>
      </c>
      <c r="C7574" s="138">
        <v>40512</v>
      </c>
      <c r="D7574" s="139">
        <v>1.4E-2</v>
      </c>
      <c r="E7574" s="118">
        <v>1</v>
      </c>
      <c r="F7574" s="118" t="s">
        <v>1492</v>
      </c>
      <c r="G7574" s="113">
        <f>IF([Data da Aprovação]&lt;&gt;"ESTATUTÁRIO",YEAR([Data da Aprovação]),"")</f>
        <v>2010</v>
      </c>
      <c r="H7574" s="106">
        <f>Tabela9[[#This Row],[Valor do Provento R$]]/Tabela9[[#This Row],[Provento por 1 ou 1000 Ações]]</f>
        <v>1.4E-2</v>
      </c>
    </row>
    <row r="7575" spans="1:8">
      <c r="A7575" s="119" t="s">
        <v>1710</v>
      </c>
      <c r="B7575" s="117" t="s">
        <v>1490</v>
      </c>
      <c r="C7575" s="140">
        <v>40526</v>
      </c>
      <c r="D7575" s="141">
        <v>8.7400000000000005E-2</v>
      </c>
      <c r="E7575" s="119">
        <v>1</v>
      </c>
      <c r="F7575" s="119" t="s">
        <v>1489</v>
      </c>
      <c r="G7575" s="114">
        <f>IF([Data da Aprovação]&lt;&gt;"ESTATUTÁRIO",YEAR([Data da Aprovação]),"")</f>
        <v>2010</v>
      </c>
      <c r="H7575" s="106">
        <f>Tabela9[[#This Row],[Valor do Provento R$]]/Tabela9[[#This Row],[Provento por 1 ou 1000 Ações]]</f>
        <v>8.7400000000000005E-2</v>
      </c>
    </row>
    <row r="7576" spans="1:8">
      <c r="A7576" s="118" t="s">
        <v>1710</v>
      </c>
      <c r="B7576" s="116" t="s">
        <v>1490</v>
      </c>
      <c r="C7576" s="138">
        <v>40605</v>
      </c>
      <c r="D7576" s="139">
        <v>4.7199999999999999E-2</v>
      </c>
      <c r="E7576" s="118">
        <v>1</v>
      </c>
      <c r="F7576" s="118" t="s">
        <v>1489</v>
      </c>
      <c r="G7576" s="113">
        <f>IF([Data da Aprovação]&lt;&gt;"ESTATUTÁRIO",YEAR([Data da Aprovação]),"")</f>
        <v>2011</v>
      </c>
      <c r="H7576" s="106">
        <f>Tabela9[[#This Row],[Valor do Provento R$]]/Tabela9[[#This Row],[Provento por 1 ou 1000 Ações]]</f>
        <v>4.7199999999999999E-2</v>
      </c>
    </row>
    <row r="7577" spans="1:8">
      <c r="A7577" s="119" t="s">
        <v>1710</v>
      </c>
      <c r="B7577" s="117" t="s">
        <v>1490</v>
      </c>
      <c r="C7577" s="140">
        <v>40630</v>
      </c>
      <c r="D7577" s="141">
        <v>0.11169999999999999</v>
      </c>
      <c r="E7577" s="119">
        <v>1</v>
      </c>
      <c r="F7577" s="119" t="s">
        <v>1489</v>
      </c>
      <c r="G7577" s="114">
        <f>IF([Data da Aprovação]&lt;&gt;"ESTATUTÁRIO",YEAR([Data da Aprovação]),"")</f>
        <v>2011</v>
      </c>
      <c r="H7577" s="106">
        <f>Tabela9[[#This Row],[Valor do Provento R$]]/Tabela9[[#This Row],[Provento por 1 ou 1000 Ações]]</f>
        <v>0.11169999999999999</v>
      </c>
    </row>
    <row r="7578" spans="1:8">
      <c r="A7578" s="118" t="s">
        <v>1710</v>
      </c>
      <c r="B7578" s="116" t="s">
        <v>1490</v>
      </c>
      <c r="C7578" s="138">
        <v>40763</v>
      </c>
      <c r="D7578" s="139">
        <v>7.8E-2</v>
      </c>
      <c r="E7578" s="118">
        <v>1</v>
      </c>
      <c r="F7578" s="118" t="s">
        <v>1489</v>
      </c>
      <c r="G7578" s="113">
        <f>IF([Data da Aprovação]&lt;&gt;"ESTATUTÁRIO",YEAR([Data da Aprovação]),"")</f>
        <v>2011</v>
      </c>
      <c r="H7578" s="106">
        <f>Tabela9[[#This Row],[Valor do Provento R$]]/Tabela9[[#This Row],[Provento por 1 ou 1000 Ações]]</f>
        <v>7.8E-2</v>
      </c>
    </row>
    <row r="7579" spans="1:8">
      <c r="A7579" s="119" t="s">
        <v>1710</v>
      </c>
      <c r="B7579" s="117" t="s">
        <v>1490</v>
      </c>
      <c r="C7579" s="140">
        <v>40896</v>
      </c>
      <c r="D7579" s="141">
        <v>0.14000000000000001</v>
      </c>
      <c r="E7579" s="119">
        <v>1</v>
      </c>
      <c r="F7579" s="119" t="s">
        <v>1489</v>
      </c>
      <c r="G7579" s="114">
        <f>IF([Data da Aprovação]&lt;&gt;"ESTATUTÁRIO",YEAR([Data da Aprovação]),"")</f>
        <v>2011</v>
      </c>
      <c r="H7579" s="106">
        <f>Tabela9[[#This Row],[Valor do Provento R$]]/Tabela9[[#This Row],[Provento por 1 ou 1000 Ações]]</f>
        <v>0.14000000000000001</v>
      </c>
    </row>
    <row r="7580" spans="1:8">
      <c r="A7580" s="118" t="s">
        <v>1710</v>
      </c>
      <c r="B7580" s="116" t="s">
        <v>1490</v>
      </c>
      <c r="C7580" s="138">
        <v>40967</v>
      </c>
      <c r="D7580" s="139">
        <v>1.2880000000000001E-2</v>
      </c>
      <c r="E7580" s="118">
        <v>1</v>
      </c>
      <c r="F7580" s="118" t="s">
        <v>1489</v>
      </c>
      <c r="G7580" s="113">
        <f>IF([Data da Aprovação]&lt;&gt;"ESTATUTÁRIO",YEAR([Data da Aprovação]),"")</f>
        <v>2012</v>
      </c>
      <c r="H7580" s="106">
        <f>Tabela9[[#This Row],[Valor do Provento R$]]/Tabela9[[#This Row],[Provento por 1 ou 1000 Ações]]</f>
        <v>1.2880000000000001E-2</v>
      </c>
    </row>
    <row r="7581" spans="1:8">
      <c r="A7581" s="119" t="s">
        <v>1710</v>
      </c>
      <c r="B7581" s="117" t="s">
        <v>1490</v>
      </c>
      <c r="C7581" s="140">
        <v>40967</v>
      </c>
      <c r="D7581" s="141">
        <v>0.13482</v>
      </c>
      <c r="E7581" s="119">
        <v>1</v>
      </c>
      <c r="F7581" s="119" t="s">
        <v>1489</v>
      </c>
      <c r="G7581" s="114">
        <f>IF([Data da Aprovação]&lt;&gt;"ESTATUTÁRIO",YEAR([Data da Aprovação]),"")</f>
        <v>2012</v>
      </c>
      <c r="H7581" s="106">
        <f>Tabela9[[#This Row],[Valor do Provento R$]]/Tabela9[[#This Row],[Provento por 1 ou 1000 Ações]]</f>
        <v>0.13482</v>
      </c>
    </row>
    <row r="7582" spans="1:8">
      <c r="A7582" s="118" t="s">
        <v>1710</v>
      </c>
      <c r="B7582" s="116" t="s">
        <v>1490</v>
      </c>
      <c r="C7582" s="138">
        <v>41260</v>
      </c>
      <c r="D7582" s="139">
        <v>0.11</v>
      </c>
      <c r="E7582" s="118">
        <v>1</v>
      </c>
      <c r="F7582" s="118" t="s">
        <v>1489</v>
      </c>
      <c r="G7582" s="113">
        <f>IF([Data da Aprovação]&lt;&gt;"ESTATUTÁRIO",YEAR([Data da Aprovação]),"")</f>
        <v>2012</v>
      </c>
      <c r="H7582" s="106">
        <f>Tabela9[[#This Row],[Valor do Provento R$]]/Tabela9[[#This Row],[Provento por 1 ou 1000 Ações]]</f>
        <v>0.11</v>
      </c>
    </row>
    <row r="7583" spans="1:8">
      <c r="A7583" s="119" t="s">
        <v>1710</v>
      </c>
      <c r="B7583" s="117" t="s">
        <v>1490</v>
      </c>
      <c r="C7583" s="140">
        <v>41260</v>
      </c>
      <c r="D7583" s="141">
        <v>9.7000000000000003E-2</v>
      </c>
      <c r="E7583" s="119">
        <v>1</v>
      </c>
      <c r="F7583" s="119" t="s">
        <v>1489</v>
      </c>
      <c r="G7583" s="114">
        <f>IF([Data da Aprovação]&lt;&gt;"ESTATUTÁRIO",YEAR([Data da Aprovação]),"")</f>
        <v>2012</v>
      </c>
      <c r="H7583" s="106">
        <f>Tabela9[[#This Row],[Valor do Provento R$]]/Tabela9[[#This Row],[Provento por 1 ou 1000 Ações]]</f>
        <v>9.7000000000000003E-2</v>
      </c>
    </row>
    <row r="7584" spans="1:8">
      <c r="A7584" s="118" t="s">
        <v>1710</v>
      </c>
      <c r="B7584" s="116" t="s">
        <v>1490</v>
      </c>
      <c r="C7584" s="138">
        <v>41337</v>
      </c>
      <c r="D7584" s="139">
        <v>0.1258</v>
      </c>
      <c r="E7584" s="118">
        <v>1</v>
      </c>
      <c r="F7584" s="118" t="s">
        <v>1489</v>
      </c>
      <c r="G7584" s="113">
        <f>IF([Data da Aprovação]&lt;&gt;"ESTATUTÁRIO",YEAR([Data da Aprovação]),"")</f>
        <v>2013</v>
      </c>
      <c r="H7584" s="106">
        <f>Tabela9[[#This Row],[Valor do Provento R$]]/Tabela9[[#This Row],[Provento por 1 ou 1000 Ações]]</f>
        <v>0.1258</v>
      </c>
    </row>
    <row r="7585" spans="1:8">
      <c r="A7585" s="119" t="s">
        <v>1710</v>
      </c>
      <c r="B7585" s="117" t="s">
        <v>1490</v>
      </c>
      <c r="C7585" s="140">
        <v>41491</v>
      </c>
      <c r="D7585" s="141">
        <v>7.0999999999999994E-2</v>
      </c>
      <c r="E7585" s="119">
        <v>1</v>
      </c>
      <c r="F7585" s="119" t="s">
        <v>1489</v>
      </c>
      <c r="G7585" s="114">
        <f>IF([Data da Aprovação]&lt;&gt;"ESTATUTÁRIO",YEAR([Data da Aprovação]),"")</f>
        <v>2013</v>
      </c>
      <c r="H7585" s="106">
        <f>Tabela9[[#This Row],[Valor do Provento R$]]/Tabela9[[#This Row],[Provento por 1 ou 1000 Ações]]</f>
        <v>7.0999999999999994E-2</v>
      </c>
    </row>
    <row r="7586" spans="1:8">
      <c r="A7586" s="118" t="s">
        <v>1710</v>
      </c>
      <c r="B7586" s="116" t="s">
        <v>1490</v>
      </c>
      <c r="C7586" s="138">
        <v>41626</v>
      </c>
      <c r="D7586" s="139">
        <v>8.5999999999999993E-2</v>
      </c>
      <c r="E7586" s="118">
        <v>1</v>
      </c>
      <c r="F7586" s="118" t="s">
        <v>1489</v>
      </c>
      <c r="G7586" s="113">
        <f>IF([Data da Aprovação]&lt;&gt;"ESTATUTÁRIO",YEAR([Data da Aprovação]),"")</f>
        <v>2013</v>
      </c>
      <c r="H7586" s="106">
        <f>Tabela9[[#This Row],[Valor do Provento R$]]/Tabela9[[#This Row],[Provento por 1 ou 1000 Ações]]</f>
        <v>8.5999999999999993E-2</v>
      </c>
    </row>
    <row r="7587" spans="1:8">
      <c r="A7587" s="119" t="s">
        <v>1710</v>
      </c>
      <c r="B7587" s="117" t="s">
        <v>1490</v>
      </c>
      <c r="C7587" s="140">
        <v>41688</v>
      </c>
      <c r="D7587" s="141">
        <v>6.2600000000000003E-2</v>
      </c>
      <c r="E7587" s="119">
        <v>1</v>
      </c>
      <c r="F7587" s="119" t="s">
        <v>1489</v>
      </c>
      <c r="G7587" s="114">
        <f>IF([Data da Aprovação]&lt;&gt;"ESTATUTÁRIO",YEAR([Data da Aprovação]),"")</f>
        <v>2014</v>
      </c>
      <c r="H7587" s="106">
        <f>Tabela9[[#This Row],[Valor do Provento R$]]/Tabela9[[#This Row],[Provento por 1 ou 1000 Ações]]</f>
        <v>6.2600000000000003E-2</v>
      </c>
    </row>
    <row r="7588" spans="1:8">
      <c r="A7588" s="118" t="s">
        <v>1710</v>
      </c>
      <c r="B7588" s="116" t="s">
        <v>1490</v>
      </c>
      <c r="C7588" s="138">
        <v>41688</v>
      </c>
      <c r="D7588" s="139">
        <v>0.114</v>
      </c>
      <c r="E7588" s="118">
        <v>1</v>
      </c>
      <c r="F7588" s="118" t="s">
        <v>1489</v>
      </c>
      <c r="G7588" s="113">
        <f>IF([Data da Aprovação]&lt;&gt;"ESTATUTÁRIO",YEAR([Data da Aprovação]),"")</f>
        <v>2014</v>
      </c>
      <c r="H7588" s="106">
        <f>Tabela9[[#This Row],[Valor do Provento R$]]/Tabela9[[#This Row],[Provento por 1 ou 1000 Ações]]</f>
        <v>0.114</v>
      </c>
    </row>
    <row r="7589" spans="1:8">
      <c r="A7589" s="119" t="s">
        <v>1711</v>
      </c>
      <c r="B7589" s="117" t="s">
        <v>1488</v>
      </c>
      <c r="C7589" s="140">
        <v>36580</v>
      </c>
      <c r="D7589" s="141">
        <v>3.4599999999999999E-2</v>
      </c>
      <c r="E7589" s="119">
        <v>1000</v>
      </c>
      <c r="F7589" s="119" t="s">
        <v>1489</v>
      </c>
      <c r="G7589" s="114">
        <f>IF([Data da Aprovação]&lt;&gt;"ESTATUTÁRIO",YEAR([Data da Aprovação]),"")</f>
        <v>2000</v>
      </c>
      <c r="H7589" s="106">
        <f>Tabela9[[#This Row],[Valor do Provento R$]]/Tabela9[[#This Row],[Provento por 1 ou 1000 Ações]]</f>
        <v>3.4600000000000001E-5</v>
      </c>
    </row>
    <row r="7590" spans="1:8">
      <c r="A7590" s="118" t="s">
        <v>1711</v>
      </c>
      <c r="B7590" s="116" t="s">
        <v>1488</v>
      </c>
      <c r="C7590" s="138">
        <v>36752</v>
      </c>
      <c r="D7590" s="139">
        <v>0.05</v>
      </c>
      <c r="E7590" s="118">
        <v>1000</v>
      </c>
      <c r="F7590" s="118" t="s">
        <v>1489</v>
      </c>
      <c r="G7590" s="113">
        <f>IF([Data da Aprovação]&lt;&gt;"ESTATUTÁRIO",YEAR([Data da Aprovação]),"")</f>
        <v>2000</v>
      </c>
      <c r="H7590" s="106">
        <f>Tabela9[[#This Row],[Valor do Provento R$]]/Tabela9[[#This Row],[Provento por 1 ou 1000 Ações]]</f>
        <v>5.0000000000000002E-5</v>
      </c>
    </row>
    <row r="7591" spans="1:8">
      <c r="A7591" s="119" t="s">
        <v>1711</v>
      </c>
      <c r="B7591" s="117" t="s">
        <v>1488</v>
      </c>
      <c r="C7591" s="140">
        <v>36956</v>
      </c>
      <c r="D7591" s="141">
        <v>0.05</v>
      </c>
      <c r="E7591" s="119">
        <v>1</v>
      </c>
      <c r="F7591" s="119" t="s">
        <v>1489</v>
      </c>
      <c r="G7591" s="114">
        <f>IF([Data da Aprovação]&lt;&gt;"ESTATUTÁRIO",YEAR([Data da Aprovação]),"")</f>
        <v>2001</v>
      </c>
      <c r="H7591" s="106">
        <f>Tabela9[[#This Row],[Valor do Provento R$]]/Tabela9[[#This Row],[Provento por 1 ou 1000 Ações]]</f>
        <v>0.05</v>
      </c>
    </row>
    <row r="7592" spans="1:8">
      <c r="A7592" s="118" t="s">
        <v>1711</v>
      </c>
      <c r="B7592" s="116" t="s">
        <v>1488</v>
      </c>
      <c r="C7592" s="138">
        <v>37117</v>
      </c>
      <c r="D7592" s="139">
        <v>2.5000000000000001E-2</v>
      </c>
      <c r="E7592" s="118">
        <v>1</v>
      </c>
      <c r="F7592" s="118" t="s">
        <v>1492</v>
      </c>
      <c r="G7592" s="113">
        <f>IF([Data da Aprovação]&lt;&gt;"ESTATUTÁRIO",YEAR([Data da Aprovação]),"")</f>
        <v>2001</v>
      </c>
      <c r="H7592" s="106">
        <f>Tabela9[[#This Row],[Valor do Provento R$]]/Tabela9[[#This Row],[Provento por 1 ou 1000 Ações]]</f>
        <v>2.5000000000000001E-2</v>
      </c>
    </row>
    <row r="7593" spans="1:8">
      <c r="A7593" s="119" t="s">
        <v>1711</v>
      </c>
      <c r="B7593" s="117" t="s">
        <v>1488</v>
      </c>
      <c r="C7593" s="140">
        <v>37328</v>
      </c>
      <c r="D7593" s="141">
        <v>0.02</v>
      </c>
      <c r="E7593" s="119">
        <v>1</v>
      </c>
      <c r="F7593" s="119" t="s">
        <v>1489</v>
      </c>
      <c r="G7593" s="114">
        <f>IF([Data da Aprovação]&lt;&gt;"ESTATUTÁRIO",YEAR([Data da Aprovação]),"")</f>
        <v>2002</v>
      </c>
      <c r="H7593" s="106">
        <f>Tabela9[[#This Row],[Valor do Provento R$]]/Tabela9[[#This Row],[Provento por 1 ou 1000 Ações]]</f>
        <v>0.02</v>
      </c>
    </row>
    <row r="7594" spans="1:8">
      <c r="A7594" s="118" t="s">
        <v>1711</v>
      </c>
      <c r="B7594" s="116" t="s">
        <v>1488</v>
      </c>
      <c r="C7594" s="138">
        <v>37470</v>
      </c>
      <c r="D7594" s="139">
        <v>3.1E-2</v>
      </c>
      <c r="E7594" s="118">
        <v>1</v>
      </c>
      <c r="F7594" s="118" t="s">
        <v>1489</v>
      </c>
      <c r="G7594" s="113">
        <f>IF([Data da Aprovação]&lt;&gt;"ESTATUTÁRIO",YEAR([Data da Aprovação]),"")</f>
        <v>2002</v>
      </c>
      <c r="H7594" s="106">
        <f>Tabela9[[#This Row],[Valor do Provento R$]]/Tabela9[[#This Row],[Provento por 1 ou 1000 Ações]]</f>
        <v>3.1E-2</v>
      </c>
    </row>
    <row r="7595" spans="1:8">
      <c r="A7595" s="119" t="s">
        <v>1711</v>
      </c>
      <c r="B7595" s="117" t="s">
        <v>1488</v>
      </c>
      <c r="C7595" s="140">
        <v>37589</v>
      </c>
      <c r="D7595" s="141">
        <v>3.5000000000000003E-2</v>
      </c>
      <c r="E7595" s="119">
        <v>1</v>
      </c>
      <c r="F7595" s="119" t="s">
        <v>1489</v>
      </c>
      <c r="G7595" s="114">
        <f>IF([Data da Aprovação]&lt;&gt;"ESTATUTÁRIO",YEAR([Data da Aprovação]),"")</f>
        <v>2002</v>
      </c>
      <c r="H7595" s="106">
        <f>Tabela9[[#This Row],[Valor do Provento R$]]/Tabela9[[#This Row],[Provento por 1 ou 1000 Ações]]</f>
        <v>3.5000000000000003E-2</v>
      </c>
    </row>
    <row r="7596" spans="1:8">
      <c r="A7596" s="118" t="s">
        <v>1711</v>
      </c>
      <c r="B7596" s="116" t="s">
        <v>1488</v>
      </c>
      <c r="C7596" s="138">
        <v>37616</v>
      </c>
      <c r="D7596" s="139">
        <v>2.5000000000000001E-2</v>
      </c>
      <c r="E7596" s="118">
        <v>1</v>
      </c>
      <c r="F7596" s="118" t="s">
        <v>1489</v>
      </c>
      <c r="G7596" s="113">
        <f>IF([Data da Aprovação]&lt;&gt;"ESTATUTÁRIO",YEAR([Data da Aprovação]),"")</f>
        <v>2002</v>
      </c>
      <c r="H7596" s="106">
        <f>Tabela9[[#This Row],[Valor do Provento R$]]/Tabela9[[#This Row],[Provento por 1 ou 1000 Ações]]</f>
        <v>2.5000000000000001E-2</v>
      </c>
    </row>
    <row r="7597" spans="1:8">
      <c r="A7597" s="119" t="s">
        <v>1711</v>
      </c>
      <c r="B7597" s="117" t="s">
        <v>1488</v>
      </c>
      <c r="C7597" s="140">
        <v>37847</v>
      </c>
      <c r="D7597" s="141">
        <v>2.5000000000000001E-2</v>
      </c>
      <c r="E7597" s="119">
        <v>1</v>
      </c>
      <c r="F7597" s="119" t="s">
        <v>1489</v>
      </c>
      <c r="G7597" s="114">
        <f>IF([Data da Aprovação]&lt;&gt;"ESTATUTÁRIO",YEAR([Data da Aprovação]),"")</f>
        <v>2003</v>
      </c>
      <c r="H7597" s="106">
        <f>Tabela9[[#This Row],[Valor do Provento R$]]/Tabela9[[#This Row],[Provento por 1 ou 1000 Ações]]</f>
        <v>2.5000000000000001E-2</v>
      </c>
    </row>
    <row r="7598" spans="1:8">
      <c r="A7598" s="118" t="s">
        <v>1711</v>
      </c>
      <c r="B7598" s="116" t="s">
        <v>1488</v>
      </c>
      <c r="C7598" s="138">
        <v>38022</v>
      </c>
      <c r="D7598" s="139">
        <v>2.5000000000000001E-2</v>
      </c>
      <c r="E7598" s="118">
        <v>1</v>
      </c>
      <c r="F7598" s="118" t="s">
        <v>1489</v>
      </c>
      <c r="G7598" s="113">
        <f>IF([Data da Aprovação]&lt;&gt;"ESTATUTÁRIO",YEAR([Data da Aprovação]),"")</f>
        <v>2004</v>
      </c>
      <c r="H7598" s="106">
        <f>Tabela9[[#This Row],[Valor do Provento R$]]/Tabela9[[#This Row],[Provento por 1 ou 1000 Ações]]</f>
        <v>2.5000000000000001E-2</v>
      </c>
    </row>
    <row r="7599" spans="1:8">
      <c r="A7599" s="119" t="s">
        <v>1711</v>
      </c>
      <c r="B7599" s="117" t="s">
        <v>1488</v>
      </c>
      <c r="C7599" s="140">
        <v>38168</v>
      </c>
      <c r="D7599" s="141">
        <v>2.5000000000000001E-2</v>
      </c>
      <c r="E7599" s="119">
        <v>1</v>
      </c>
      <c r="F7599" s="119" t="s">
        <v>1489</v>
      </c>
      <c r="G7599" s="114">
        <f>IF([Data da Aprovação]&lt;&gt;"ESTATUTÁRIO",YEAR([Data da Aprovação]),"")</f>
        <v>2004</v>
      </c>
      <c r="H7599" s="106">
        <f>Tabela9[[#This Row],[Valor do Provento R$]]/Tabela9[[#This Row],[Provento por 1 ou 1000 Ações]]</f>
        <v>2.5000000000000001E-2</v>
      </c>
    </row>
    <row r="7600" spans="1:8">
      <c r="A7600" s="118" t="s">
        <v>1711</v>
      </c>
      <c r="B7600" s="116" t="s">
        <v>1488</v>
      </c>
      <c r="C7600" s="138">
        <v>38330</v>
      </c>
      <c r="D7600" s="139">
        <v>2.5000000000000001E-2</v>
      </c>
      <c r="E7600" s="118">
        <v>1</v>
      </c>
      <c r="F7600" s="118" t="s">
        <v>1489</v>
      </c>
      <c r="G7600" s="113">
        <f>IF([Data da Aprovação]&lt;&gt;"ESTATUTÁRIO",YEAR([Data da Aprovação]),"")</f>
        <v>2004</v>
      </c>
      <c r="H7600" s="106">
        <f>Tabela9[[#This Row],[Valor do Provento R$]]/Tabela9[[#This Row],[Provento por 1 ou 1000 Ações]]</f>
        <v>2.5000000000000001E-2</v>
      </c>
    </row>
    <row r="7601" spans="1:8">
      <c r="A7601" s="119" t="s">
        <v>1711</v>
      </c>
      <c r="B7601" s="117" t="s">
        <v>1488</v>
      </c>
      <c r="C7601" s="140">
        <v>38588</v>
      </c>
      <c r="D7601" s="141">
        <v>2.5000000000000001E-2</v>
      </c>
      <c r="E7601" s="119">
        <v>1</v>
      </c>
      <c r="F7601" s="119" t="s">
        <v>1489</v>
      </c>
      <c r="G7601" s="114">
        <f>IF([Data da Aprovação]&lt;&gt;"ESTATUTÁRIO",YEAR([Data da Aprovação]),"")</f>
        <v>2005</v>
      </c>
      <c r="H7601" s="106">
        <f>Tabela9[[#This Row],[Valor do Provento R$]]/Tabela9[[#This Row],[Provento por 1 ou 1000 Ações]]</f>
        <v>2.5000000000000001E-2</v>
      </c>
    </row>
    <row r="7602" spans="1:8">
      <c r="A7602" s="118" t="s">
        <v>1711</v>
      </c>
      <c r="B7602" s="116" t="s">
        <v>1488</v>
      </c>
      <c r="C7602" s="138">
        <v>38713</v>
      </c>
      <c r="D7602" s="139">
        <v>2.5000000000000001E-2</v>
      </c>
      <c r="E7602" s="118">
        <v>1</v>
      </c>
      <c r="F7602" s="118" t="s">
        <v>1489</v>
      </c>
      <c r="G7602" s="113">
        <f>IF([Data da Aprovação]&lt;&gt;"ESTATUTÁRIO",YEAR([Data da Aprovação]),"")</f>
        <v>2005</v>
      </c>
      <c r="H7602" s="106">
        <f>Tabela9[[#This Row],[Valor do Provento R$]]/Tabela9[[#This Row],[Provento por 1 ou 1000 Ações]]</f>
        <v>2.5000000000000001E-2</v>
      </c>
    </row>
    <row r="7603" spans="1:8">
      <c r="A7603" s="119" t="s">
        <v>1711</v>
      </c>
      <c r="B7603" s="117" t="s">
        <v>1488</v>
      </c>
      <c r="C7603" s="140">
        <v>38793</v>
      </c>
      <c r="D7603" s="141">
        <v>2.5000000000000001E-2</v>
      </c>
      <c r="E7603" s="119">
        <v>1</v>
      </c>
      <c r="F7603" s="119" t="s">
        <v>1489</v>
      </c>
      <c r="G7603" s="114">
        <f>IF([Data da Aprovação]&lt;&gt;"ESTATUTÁRIO",YEAR([Data da Aprovação]),"")</f>
        <v>2006</v>
      </c>
      <c r="H7603" s="106">
        <f>Tabela9[[#This Row],[Valor do Provento R$]]/Tabela9[[#This Row],[Provento por 1 ou 1000 Ações]]</f>
        <v>2.5000000000000001E-2</v>
      </c>
    </row>
    <row r="7604" spans="1:8">
      <c r="A7604" s="118" t="s">
        <v>1711</v>
      </c>
      <c r="B7604" s="116" t="s">
        <v>1488</v>
      </c>
      <c r="C7604" s="138">
        <v>38834</v>
      </c>
      <c r="D7604" s="139">
        <v>0.03</v>
      </c>
      <c r="E7604" s="118">
        <v>1</v>
      </c>
      <c r="F7604" s="118" t="s">
        <v>1489</v>
      </c>
      <c r="G7604" s="113">
        <f>IF([Data da Aprovação]&lt;&gt;"ESTATUTÁRIO",YEAR([Data da Aprovação]),"")</f>
        <v>2006</v>
      </c>
      <c r="H7604" s="106">
        <f>Tabela9[[#This Row],[Valor do Provento R$]]/Tabela9[[#This Row],[Provento por 1 ou 1000 Ações]]</f>
        <v>0.03</v>
      </c>
    </row>
    <row r="7605" spans="1:8">
      <c r="A7605" s="119" t="s">
        <v>1711</v>
      </c>
      <c r="B7605" s="117" t="s">
        <v>1488</v>
      </c>
      <c r="C7605" s="140">
        <v>39077</v>
      </c>
      <c r="D7605" s="141">
        <v>0.50900000000000001</v>
      </c>
      <c r="E7605" s="119">
        <v>1</v>
      </c>
      <c r="F7605" s="119" t="s">
        <v>1489</v>
      </c>
      <c r="G7605" s="114">
        <f>IF([Data da Aprovação]&lt;&gt;"ESTATUTÁRIO",YEAR([Data da Aprovação]),"")</f>
        <v>2006</v>
      </c>
      <c r="H7605" s="106">
        <f>Tabela9[[#This Row],[Valor do Provento R$]]/Tabela9[[#This Row],[Provento por 1 ou 1000 Ações]]</f>
        <v>0.50900000000000001</v>
      </c>
    </row>
    <row r="7606" spans="1:8">
      <c r="A7606" s="118" t="s">
        <v>1711</v>
      </c>
      <c r="B7606" s="116" t="s">
        <v>1488</v>
      </c>
      <c r="C7606" s="138">
        <v>39112</v>
      </c>
      <c r="D7606" s="139">
        <v>0.27100000000000002</v>
      </c>
      <c r="E7606" s="118">
        <v>1</v>
      </c>
      <c r="F7606" s="118" t="s">
        <v>1489</v>
      </c>
      <c r="G7606" s="113">
        <f>IF([Data da Aprovação]&lt;&gt;"ESTATUTÁRIO",YEAR([Data da Aprovação]),"")</f>
        <v>2007</v>
      </c>
      <c r="H7606" s="106">
        <f>Tabela9[[#This Row],[Valor do Provento R$]]/Tabela9[[#This Row],[Provento por 1 ou 1000 Ações]]</f>
        <v>0.27100000000000002</v>
      </c>
    </row>
    <row r="7607" spans="1:8">
      <c r="A7607" s="119" t="s">
        <v>1711</v>
      </c>
      <c r="B7607" s="117" t="s">
        <v>1488</v>
      </c>
      <c r="C7607" s="140">
        <v>39304</v>
      </c>
      <c r="D7607" s="141">
        <v>0.4</v>
      </c>
      <c r="E7607" s="119">
        <v>1</v>
      </c>
      <c r="F7607" s="119" t="s">
        <v>1489</v>
      </c>
      <c r="G7607" s="114">
        <f>IF([Data da Aprovação]&lt;&gt;"ESTATUTÁRIO",YEAR([Data da Aprovação]),"")</f>
        <v>2007</v>
      </c>
      <c r="H7607" s="106">
        <f>Tabela9[[#This Row],[Valor do Provento R$]]/Tabela9[[#This Row],[Provento por 1 ou 1000 Ações]]</f>
        <v>0.4</v>
      </c>
    </row>
    <row r="7608" spans="1:8">
      <c r="A7608" s="118" t="s">
        <v>1711</v>
      </c>
      <c r="B7608" s="116" t="s">
        <v>1488</v>
      </c>
      <c r="C7608" s="138">
        <v>39304</v>
      </c>
      <c r="D7608" s="139">
        <v>0.5</v>
      </c>
      <c r="E7608" s="118">
        <v>1</v>
      </c>
      <c r="F7608" s="118" t="s">
        <v>1489</v>
      </c>
      <c r="G7608" s="113">
        <f>IF([Data da Aprovação]&lt;&gt;"ESTATUTÁRIO",YEAR([Data da Aprovação]),"")</f>
        <v>2007</v>
      </c>
      <c r="H7608" s="106">
        <f>Tabela9[[#This Row],[Valor do Provento R$]]/Tabela9[[#This Row],[Provento por 1 ou 1000 Ações]]</f>
        <v>0.5</v>
      </c>
    </row>
    <row r="7609" spans="1:8">
      <c r="A7609" s="119" t="s">
        <v>1711</v>
      </c>
      <c r="B7609" s="117" t="s">
        <v>1488</v>
      </c>
      <c r="C7609" s="140">
        <v>39442</v>
      </c>
      <c r="D7609" s="141">
        <v>0.9</v>
      </c>
      <c r="E7609" s="119">
        <v>1</v>
      </c>
      <c r="F7609" s="119" t="s">
        <v>1489</v>
      </c>
      <c r="G7609" s="114">
        <f>IF([Data da Aprovação]&lt;&gt;"ESTATUTÁRIO",YEAR([Data da Aprovação]),"")</f>
        <v>2007</v>
      </c>
      <c r="H7609" s="106">
        <f>Tabela9[[#This Row],[Valor do Provento R$]]/Tabela9[[#This Row],[Provento por 1 ou 1000 Ações]]</f>
        <v>0.9</v>
      </c>
    </row>
    <row r="7610" spans="1:8">
      <c r="A7610" s="118" t="s">
        <v>1711</v>
      </c>
      <c r="B7610" s="116" t="s">
        <v>1488</v>
      </c>
      <c r="C7610" s="138">
        <v>39492</v>
      </c>
      <c r="D7610" s="139">
        <v>0.4</v>
      </c>
      <c r="E7610" s="118">
        <v>1</v>
      </c>
      <c r="F7610" s="118" t="s">
        <v>1492</v>
      </c>
      <c r="G7610" s="113">
        <f>IF([Data da Aprovação]&lt;&gt;"ESTATUTÁRIO",YEAR([Data da Aprovação]),"")</f>
        <v>2008</v>
      </c>
      <c r="H7610" s="106">
        <f>Tabela9[[#This Row],[Valor do Provento R$]]/Tabela9[[#This Row],[Provento por 1 ou 1000 Ações]]</f>
        <v>0.4</v>
      </c>
    </row>
    <row r="7611" spans="1:8">
      <c r="A7611" s="119" t="s">
        <v>1711</v>
      </c>
      <c r="B7611" s="117" t="s">
        <v>1488</v>
      </c>
      <c r="C7611" s="140">
        <v>39492</v>
      </c>
      <c r="D7611" s="141">
        <v>0.12</v>
      </c>
      <c r="E7611" s="119">
        <v>1</v>
      </c>
      <c r="F7611" s="119" t="s">
        <v>1489</v>
      </c>
      <c r="G7611" s="114">
        <f>IF([Data da Aprovação]&lt;&gt;"ESTATUTÁRIO",YEAR([Data da Aprovação]),"")</f>
        <v>2008</v>
      </c>
      <c r="H7611" s="106">
        <f>Tabela9[[#This Row],[Valor do Provento R$]]/Tabela9[[#This Row],[Provento por 1 ou 1000 Ações]]</f>
        <v>0.12</v>
      </c>
    </row>
    <row r="7612" spans="1:8">
      <c r="A7612" s="118" t="s">
        <v>1711</v>
      </c>
      <c r="B7612" s="116" t="s">
        <v>1488</v>
      </c>
      <c r="C7612" s="138">
        <v>39667</v>
      </c>
      <c r="D7612" s="139">
        <v>0.67</v>
      </c>
      <c r="E7612" s="118">
        <v>1</v>
      </c>
      <c r="F7612" s="118" t="s">
        <v>1489</v>
      </c>
      <c r="G7612" s="113">
        <f>IF([Data da Aprovação]&lt;&gt;"ESTATUTÁRIO",YEAR([Data da Aprovação]),"")</f>
        <v>2008</v>
      </c>
      <c r="H7612" s="106">
        <f>Tabela9[[#This Row],[Valor do Provento R$]]/Tabela9[[#This Row],[Provento por 1 ou 1000 Ações]]</f>
        <v>0.67</v>
      </c>
    </row>
    <row r="7613" spans="1:8">
      <c r="A7613" s="119" t="s">
        <v>1711</v>
      </c>
      <c r="B7613" s="117" t="s">
        <v>1488</v>
      </c>
      <c r="C7613" s="140">
        <v>39860</v>
      </c>
      <c r="D7613" s="141">
        <v>0.35</v>
      </c>
      <c r="E7613" s="119">
        <v>1</v>
      </c>
      <c r="F7613" s="119" t="s">
        <v>1492</v>
      </c>
      <c r="G7613" s="114">
        <f>IF([Data da Aprovação]&lt;&gt;"ESTATUTÁRIO",YEAR([Data da Aprovação]),"")</f>
        <v>2009</v>
      </c>
      <c r="H7613" s="106">
        <f>Tabela9[[#This Row],[Valor do Provento R$]]/Tabela9[[#This Row],[Provento por 1 ou 1000 Ações]]</f>
        <v>0.35</v>
      </c>
    </row>
    <row r="7614" spans="1:8">
      <c r="A7614" s="118" t="s">
        <v>1711</v>
      </c>
      <c r="B7614" s="116" t="s">
        <v>1488</v>
      </c>
      <c r="C7614" s="138">
        <v>40035</v>
      </c>
      <c r="D7614" s="139">
        <v>0.3</v>
      </c>
      <c r="E7614" s="118">
        <v>1</v>
      </c>
      <c r="F7614" s="118" t="s">
        <v>1492</v>
      </c>
      <c r="G7614" s="113">
        <f>IF([Data da Aprovação]&lt;&gt;"ESTATUTÁRIO",YEAR([Data da Aprovação]),"")</f>
        <v>2009</v>
      </c>
      <c r="H7614" s="106">
        <f>Tabela9[[#This Row],[Valor do Provento R$]]/Tabela9[[#This Row],[Provento por 1 ou 1000 Ações]]</f>
        <v>0.3</v>
      </c>
    </row>
    <row r="7615" spans="1:8">
      <c r="A7615" s="119" t="s">
        <v>1711</v>
      </c>
      <c r="B7615" s="117" t="s">
        <v>1488</v>
      </c>
      <c r="C7615" s="140">
        <v>40232</v>
      </c>
      <c r="D7615" s="141">
        <v>0.8</v>
      </c>
      <c r="E7615" s="119">
        <v>1</v>
      </c>
      <c r="F7615" s="119" t="s">
        <v>1492</v>
      </c>
      <c r="G7615" s="114">
        <f>IF([Data da Aprovação]&lt;&gt;"ESTATUTÁRIO",YEAR([Data da Aprovação]),"")</f>
        <v>2010</v>
      </c>
      <c r="H7615" s="106">
        <f>Tabela9[[#This Row],[Valor do Provento R$]]/Tabela9[[#This Row],[Provento por 1 ou 1000 Ações]]</f>
        <v>0.8</v>
      </c>
    </row>
    <row r="7616" spans="1:8">
      <c r="A7616" s="118" t="s">
        <v>1711</v>
      </c>
      <c r="B7616" s="116" t="s">
        <v>1488</v>
      </c>
      <c r="C7616" s="138">
        <v>40395</v>
      </c>
      <c r="D7616" s="139">
        <v>0.51</v>
      </c>
      <c r="E7616" s="118">
        <v>1</v>
      </c>
      <c r="F7616" s="118" t="s">
        <v>1489</v>
      </c>
      <c r="G7616" s="113">
        <f>IF([Data da Aprovação]&lt;&gt;"ESTATUTÁRIO",YEAR([Data da Aprovação]),"")</f>
        <v>2010</v>
      </c>
      <c r="H7616" s="106">
        <f>Tabela9[[#This Row],[Valor do Provento R$]]/Tabela9[[#This Row],[Provento por 1 ou 1000 Ações]]</f>
        <v>0.51</v>
      </c>
    </row>
    <row r="7617" spans="1:8">
      <c r="A7617" s="119" t="s">
        <v>1711</v>
      </c>
      <c r="B7617" s="117" t="s">
        <v>1488</v>
      </c>
      <c r="C7617" s="140">
        <v>40954</v>
      </c>
      <c r="D7617" s="141">
        <v>1.04532</v>
      </c>
      <c r="E7617" s="119">
        <v>1</v>
      </c>
      <c r="F7617" s="119" t="s">
        <v>1489</v>
      </c>
      <c r="G7617" s="114">
        <f>IF([Data da Aprovação]&lt;&gt;"ESTATUTÁRIO",YEAR([Data da Aprovação]),"")</f>
        <v>2012</v>
      </c>
      <c r="H7617" s="106">
        <f>Tabela9[[#This Row],[Valor do Provento R$]]/Tabela9[[#This Row],[Provento por 1 ou 1000 Ações]]</f>
        <v>1.04532</v>
      </c>
    </row>
    <row r="7618" spans="1:8">
      <c r="A7618" s="118" t="s">
        <v>1711</v>
      </c>
      <c r="B7618" s="116" t="s">
        <v>1502</v>
      </c>
      <c r="C7618" s="138">
        <v>36580</v>
      </c>
      <c r="D7618" s="139">
        <v>3.8059999999999997E-2</v>
      </c>
      <c r="E7618" s="118">
        <v>1000</v>
      </c>
      <c r="F7618" s="118" t="s">
        <v>1489</v>
      </c>
      <c r="G7618" s="113">
        <f>IF([Data da Aprovação]&lt;&gt;"ESTATUTÁRIO",YEAR([Data da Aprovação]),"")</f>
        <v>2000</v>
      </c>
      <c r="H7618" s="106">
        <f>Tabela9[[#This Row],[Valor do Provento R$]]/Tabela9[[#This Row],[Provento por 1 ou 1000 Ações]]</f>
        <v>3.8059999999999998E-5</v>
      </c>
    </row>
    <row r="7619" spans="1:8">
      <c r="A7619" s="119" t="s">
        <v>1711</v>
      </c>
      <c r="B7619" s="117" t="s">
        <v>1502</v>
      </c>
      <c r="C7619" s="140">
        <v>36752</v>
      </c>
      <c r="D7619" s="141">
        <v>0.05</v>
      </c>
      <c r="E7619" s="119">
        <v>1000</v>
      </c>
      <c r="F7619" s="119" t="s">
        <v>1489</v>
      </c>
      <c r="G7619" s="114">
        <f>IF([Data da Aprovação]&lt;&gt;"ESTATUTÁRIO",YEAR([Data da Aprovação]),"")</f>
        <v>2000</v>
      </c>
      <c r="H7619" s="106">
        <f>Tabela9[[#This Row],[Valor do Provento R$]]/Tabela9[[#This Row],[Provento por 1 ou 1000 Ações]]</f>
        <v>5.0000000000000002E-5</v>
      </c>
    </row>
    <row r="7620" spans="1:8">
      <c r="A7620" s="118" t="s">
        <v>1711</v>
      </c>
      <c r="B7620" s="116" t="s">
        <v>1503</v>
      </c>
      <c r="C7620" s="138">
        <v>36580</v>
      </c>
      <c r="D7620" s="139">
        <v>3.8059999999999997E-2</v>
      </c>
      <c r="E7620" s="118">
        <v>1000</v>
      </c>
      <c r="F7620" s="118" t="s">
        <v>1489</v>
      </c>
      <c r="G7620" s="113">
        <f>IF([Data da Aprovação]&lt;&gt;"ESTATUTÁRIO",YEAR([Data da Aprovação]),"")</f>
        <v>2000</v>
      </c>
      <c r="H7620" s="106">
        <f>Tabela9[[#This Row],[Valor do Provento R$]]/Tabela9[[#This Row],[Provento por 1 ou 1000 Ações]]</f>
        <v>3.8059999999999998E-5</v>
      </c>
    </row>
    <row r="7621" spans="1:8">
      <c r="A7621" s="119" t="s">
        <v>1711</v>
      </c>
      <c r="B7621" s="117" t="s">
        <v>1503</v>
      </c>
      <c r="C7621" s="140">
        <v>36752</v>
      </c>
      <c r="D7621" s="141">
        <v>0.05</v>
      </c>
      <c r="E7621" s="119">
        <v>1000</v>
      </c>
      <c r="F7621" s="119" t="s">
        <v>1489</v>
      </c>
      <c r="G7621" s="114">
        <f>IF([Data da Aprovação]&lt;&gt;"ESTATUTÁRIO",YEAR([Data da Aprovação]),"")</f>
        <v>2000</v>
      </c>
      <c r="H7621" s="106">
        <f>Tabela9[[#This Row],[Valor do Provento R$]]/Tabela9[[#This Row],[Provento por 1 ou 1000 Ações]]</f>
        <v>5.0000000000000002E-5</v>
      </c>
    </row>
    <row r="7622" spans="1:8">
      <c r="A7622" s="118" t="s">
        <v>1712</v>
      </c>
      <c r="B7622" s="116" t="s">
        <v>1488</v>
      </c>
      <c r="C7622" s="138">
        <v>35107</v>
      </c>
      <c r="D7622" s="139">
        <v>3.36</v>
      </c>
      <c r="E7622" s="118">
        <v>1000</v>
      </c>
      <c r="F7622" s="118" t="s">
        <v>1492</v>
      </c>
      <c r="G7622" s="113">
        <f>IF([Data da Aprovação]&lt;&gt;"ESTATUTÁRIO",YEAR([Data da Aprovação]),"")</f>
        <v>1996</v>
      </c>
      <c r="H7622" s="106">
        <f>Tabela9[[#This Row],[Valor do Provento R$]]/Tabela9[[#This Row],[Provento por 1 ou 1000 Ações]]</f>
        <v>3.3599999999999997E-3</v>
      </c>
    </row>
    <row r="7623" spans="1:8">
      <c r="A7623" s="119" t="s">
        <v>1712</v>
      </c>
      <c r="B7623" s="117" t="s">
        <v>1488</v>
      </c>
      <c r="C7623" s="140">
        <v>35282</v>
      </c>
      <c r="D7623" s="141">
        <v>3.28</v>
      </c>
      <c r="E7623" s="119">
        <v>1000</v>
      </c>
      <c r="F7623" s="119" t="s">
        <v>1492</v>
      </c>
      <c r="G7623" s="114">
        <f>IF([Data da Aprovação]&lt;&gt;"ESTATUTÁRIO",YEAR([Data da Aprovação]),"")</f>
        <v>1996</v>
      </c>
      <c r="H7623" s="106">
        <f>Tabela9[[#This Row],[Valor do Provento R$]]/Tabela9[[#This Row],[Provento por 1 ou 1000 Ações]]</f>
        <v>3.2799999999999999E-3</v>
      </c>
    </row>
    <row r="7624" spans="1:8">
      <c r="A7624" s="118" t="s">
        <v>1712</v>
      </c>
      <c r="B7624" s="116" t="s">
        <v>1488</v>
      </c>
      <c r="C7624" s="138">
        <v>35478</v>
      </c>
      <c r="D7624" s="139">
        <v>3.85</v>
      </c>
      <c r="E7624" s="118">
        <v>1000</v>
      </c>
      <c r="F7624" s="118" t="s">
        <v>1492</v>
      </c>
      <c r="G7624" s="113">
        <f>IF([Data da Aprovação]&lt;&gt;"ESTATUTÁRIO",YEAR([Data da Aprovação]),"")</f>
        <v>1997</v>
      </c>
      <c r="H7624" s="106">
        <f>Tabela9[[#This Row],[Valor do Provento R$]]/Tabela9[[#This Row],[Provento por 1 ou 1000 Ações]]</f>
        <v>3.8500000000000001E-3</v>
      </c>
    </row>
    <row r="7625" spans="1:8">
      <c r="A7625" s="119" t="s">
        <v>1712</v>
      </c>
      <c r="B7625" s="117" t="s">
        <v>1488</v>
      </c>
      <c r="C7625" s="140">
        <v>35647</v>
      </c>
      <c r="D7625" s="141">
        <v>4.8099999999999996</v>
      </c>
      <c r="E7625" s="119">
        <v>1000</v>
      </c>
      <c r="F7625" s="119" t="s">
        <v>1489</v>
      </c>
      <c r="G7625" s="114">
        <f>IF([Data da Aprovação]&lt;&gt;"ESTATUTÁRIO",YEAR([Data da Aprovação]),"")</f>
        <v>1997</v>
      </c>
      <c r="H7625" s="106">
        <f>Tabela9[[#This Row],[Valor do Provento R$]]/Tabela9[[#This Row],[Provento por 1 ou 1000 Ações]]</f>
        <v>4.81E-3</v>
      </c>
    </row>
    <row r="7626" spans="1:8">
      <c r="A7626" s="118" t="s">
        <v>1712</v>
      </c>
      <c r="B7626" s="116" t="s">
        <v>1488</v>
      </c>
      <c r="C7626" s="138">
        <v>35786</v>
      </c>
      <c r="D7626" s="139">
        <v>6</v>
      </c>
      <c r="E7626" s="118">
        <v>1000</v>
      </c>
      <c r="F7626" s="118" t="s">
        <v>1489</v>
      </c>
      <c r="G7626" s="113">
        <f>IF([Data da Aprovação]&lt;&gt;"ESTATUTÁRIO",YEAR([Data da Aprovação]),"")</f>
        <v>1997</v>
      </c>
      <c r="H7626" s="106">
        <f>Tabela9[[#This Row],[Valor do Provento R$]]/Tabela9[[#This Row],[Provento por 1 ou 1000 Ações]]</f>
        <v>6.0000000000000001E-3</v>
      </c>
    </row>
    <row r="7627" spans="1:8">
      <c r="A7627" s="119" t="s">
        <v>1712</v>
      </c>
      <c r="B7627" s="117" t="s">
        <v>1488</v>
      </c>
      <c r="C7627" s="140">
        <v>35786</v>
      </c>
      <c r="D7627" s="141">
        <v>11.94</v>
      </c>
      <c r="E7627" s="119">
        <v>1000</v>
      </c>
      <c r="F7627" s="119" t="s">
        <v>1489</v>
      </c>
      <c r="G7627" s="114">
        <f>IF([Data da Aprovação]&lt;&gt;"ESTATUTÁRIO",YEAR([Data da Aprovação]),"")</f>
        <v>1997</v>
      </c>
      <c r="H7627" s="106">
        <f>Tabela9[[#This Row],[Valor do Provento R$]]/Tabela9[[#This Row],[Provento por 1 ou 1000 Ações]]</f>
        <v>1.1939999999999999E-2</v>
      </c>
    </row>
    <row r="7628" spans="1:8">
      <c r="A7628" s="118" t="s">
        <v>1712</v>
      </c>
      <c r="B7628" s="116" t="s">
        <v>1488</v>
      </c>
      <c r="C7628" s="138">
        <v>36010</v>
      </c>
      <c r="D7628" s="139">
        <v>5.82</v>
      </c>
      <c r="E7628" s="118">
        <v>1000</v>
      </c>
      <c r="F7628" s="118" t="s">
        <v>1489</v>
      </c>
      <c r="G7628" s="113">
        <f>IF([Data da Aprovação]&lt;&gt;"ESTATUTÁRIO",YEAR([Data da Aprovação]),"")</f>
        <v>1998</v>
      </c>
      <c r="H7628" s="106">
        <f>Tabela9[[#This Row],[Valor do Provento R$]]/Tabela9[[#This Row],[Provento por 1 ou 1000 Ações]]</f>
        <v>5.8200000000000005E-3</v>
      </c>
    </row>
    <row r="7629" spans="1:8">
      <c r="A7629" s="119" t="s">
        <v>1712</v>
      </c>
      <c r="B7629" s="117" t="s">
        <v>1488</v>
      </c>
      <c r="C7629" s="140">
        <v>36070</v>
      </c>
      <c r="D7629" s="141">
        <v>15.34</v>
      </c>
      <c r="E7629" s="119">
        <v>1000</v>
      </c>
      <c r="F7629" s="119" t="s">
        <v>1489</v>
      </c>
      <c r="G7629" s="114">
        <f>IF([Data da Aprovação]&lt;&gt;"ESTATUTÁRIO",YEAR([Data da Aprovação]),"")</f>
        <v>1998</v>
      </c>
      <c r="H7629" s="106">
        <f>Tabela9[[#This Row],[Valor do Provento R$]]/Tabela9[[#This Row],[Provento por 1 ou 1000 Ações]]</f>
        <v>1.5339999999999999E-2</v>
      </c>
    </row>
    <row r="7630" spans="1:8">
      <c r="A7630" s="118" t="s">
        <v>1712</v>
      </c>
      <c r="B7630" s="116" t="s">
        <v>1488</v>
      </c>
      <c r="C7630" s="138">
        <v>36374</v>
      </c>
      <c r="D7630" s="139">
        <v>7.7</v>
      </c>
      <c r="E7630" s="118">
        <v>1000</v>
      </c>
      <c r="F7630" s="118" t="s">
        <v>1489</v>
      </c>
      <c r="G7630" s="113">
        <f>IF([Data da Aprovação]&lt;&gt;"ESTATUTÁRIO",YEAR([Data da Aprovação]),"")</f>
        <v>1999</v>
      </c>
      <c r="H7630" s="106">
        <f>Tabela9[[#This Row],[Valor do Provento R$]]/Tabela9[[#This Row],[Provento por 1 ou 1000 Ações]]</f>
        <v>7.7000000000000002E-3</v>
      </c>
    </row>
    <row r="7631" spans="1:8">
      <c r="A7631" s="119" t="s">
        <v>1712</v>
      </c>
      <c r="B7631" s="117" t="s">
        <v>1488</v>
      </c>
      <c r="C7631" s="140">
        <v>36433</v>
      </c>
      <c r="D7631" s="141">
        <v>7.4999999999999997E-2</v>
      </c>
      <c r="E7631" s="119">
        <v>1000</v>
      </c>
      <c r="F7631" s="119" t="s">
        <v>1489</v>
      </c>
      <c r="G7631" s="114">
        <f>IF([Data da Aprovação]&lt;&gt;"ESTATUTÁRIO",YEAR([Data da Aprovação]),"")</f>
        <v>1999</v>
      </c>
      <c r="H7631" s="106">
        <f>Tabela9[[#This Row],[Valor do Provento R$]]/Tabela9[[#This Row],[Provento por 1 ou 1000 Ações]]</f>
        <v>7.4999999999999993E-5</v>
      </c>
    </row>
    <row r="7632" spans="1:8">
      <c r="A7632" s="118" t="s">
        <v>1712</v>
      </c>
      <c r="B7632" s="116" t="s">
        <v>1488</v>
      </c>
      <c r="C7632" s="138">
        <v>36462</v>
      </c>
      <c r="D7632" s="139">
        <v>7.4999999999999997E-2</v>
      </c>
      <c r="E7632" s="118">
        <v>1000</v>
      </c>
      <c r="F7632" s="118" t="s">
        <v>1489</v>
      </c>
      <c r="G7632" s="113">
        <f>IF([Data da Aprovação]&lt;&gt;"ESTATUTÁRIO",YEAR([Data da Aprovação]),"")</f>
        <v>1999</v>
      </c>
      <c r="H7632" s="106">
        <f>Tabela9[[#This Row],[Valor do Provento R$]]/Tabela9[[#This Row],[Provento por 1 ou 1000 Ações]]</f>
        <v>7.4999999999999993E-5</v>
      </c>
    </row>
    <row r="7633" spans="1:8">
      <c r="A7633" s="119" t="s">
        <v>1712</v>
      </c>
      <c r="B7633" s="117" t="s">
        <v>1488</v>
      </c>
      <c r="C7633" s="140">
        <v>36494</v>
      </c>
      <c r="D7633" s="141">
        <v>7.4999999999999997E-2</v>
      </c>
      <c r="E7633" s="119">
        <v>1000</v>
      </c>
      <c r="F7633" s="119" t="s">
        <v>1489</v>
      </c>
      <c r="G7633" s="114">
        <f>IF([Data da Aprovação]&lt;&gt;"ESTATUTÁRIO",YEAR([Data da Aprovação]),"")</f>
        <v>1999</v>
      </c>
      <c r="H7633" s="106">
        <f>Tabela9[[#This Row],[Valor do Provento R$]]/Tabela9[[#This Row],[Provento por 1 ou 1000 Ações]]</f>
        <v>7.4999999999999993E-5</v>
      </c>
    </row>
    <row r="7634" spans="1:8">
      <c r="A7634" s="118" t="s">
        <v>1712</v>
      </c>
      <c r="B7634" s="116" t="s">
        <v>1488</v>
      </c>
      <c r="C7634" s="138">
        <v>36518</v>
      </c>
      <c r="D7634" s="139">
        <v>3.48</v>
      </c>
      <c r="E7634" s="118">
        <v>1000</v>
      </c>
      <c r="F7634" s="118" t="s">
        <v>1489</v>
      </c>
      <c r="G7634" s="113">
        <f>IF([Data da Aprovação]&lt;&gt;"ESTATUTÁRIO",YEAR([Data da Aprovação]),"")</f>
        <v>1999</v>
      </c>
      <c r="H7634" s="106">
        <f>Tabela9[[#This Row],[Valor do Provento R$]]/Tabela9[[#This Row],[Provento por 1 ou 1000 Ações]]</f>
        <v>3.48E-3</v>
      </c>
    </row>
    <row r="7635" spans="1:8">
      <c r="A7635" s="119" t="s">
        <v>1712</v>
      </c>
      <c r="B7635" s="117" t="s">
        <v>1488</v>
      </c>
      <c r="C7635" s="140">
        <v>36524</v>
      </c>
      <c r="D7635" s="141">
        <v>7.4999999999999997E-2</v>
      </c>
      <c r="E7635" s="119">
        <v>1000</v>
      </c>
      <c r="F7635" s="119" t="s">
        <v>1489</v>
      </c>
      <c r="G7635" s="114">
        <f>IF([Data da Aprovação]&lt;&gt;"ESTATUTÁRIO",YEAR([Data da Aprovação]),"")</f>
        <v>1999</v>
      </c>
      <c r="H7635" s="106">
        <f>Tabela9[[#This Row],[Valor do Provento R$]]/Tabela9[[#This Row],[Provento por 1 ou 1000 Ações]]</f>
        <v>7.4999999999999993E-5</v>
      </c>
    </row>
    <row r="7636" spans="1:8">
      <c r="A7636" s="118" t="s">
        <v>1712</v>
      </c>
      <c r="B7636" s="116" t="s">
        <v>1488</v>
      </c>
      <c r="C7636" s="138">
        <v>36556</v>
      </c>
      <c r="D7636" s="139">
        <v>7.4999999999999997E-2</v>
      </c>
      <c r="E7636" s="118">
        <v>1000</v>
      </c>
      <c r="F7636" s="118" t="s">
        <v>1489</v>
      </c>
      <c r="G7636" s="113">
        <f>IF([Data da Aprovação]&lt;&gt;"ESTATUTÁRIO",YEAR([Data da Aprovação]),"")</f>
        <v>2000</v>
      </c>
      <c r="H7636" s="106">
        <f>Tabela9[[#This Row],[Valor do Provento R$]]/Tabela9[[#This Row],[Provento por 1 ou 1000 Ações]]</f>
        <v>7.4999999999999993E-5</v>
      </c>
    </row>
    <row r="7637" spans="1:8">
      <c r="A7637" s="119" t="s">
        <v>1712</v>
      </c>
      <c r="B7637" s="117" t="s">
        <v>1488</v>
      </c>
      <c r="C7637" s="140">
        <v>36585</v>
      </c>
      <c r="D7637" s="141">
        <v>7.4999999999999997E-2</v>
      </c>
      <c r="E7637" s="119">
        <v>1000</v>
      </c>
      <c r="F7637" s="119" t="s">
        <v>1489</v>
      </c>
      <c r="G7637" s="114">
        <f>IF([Data da Aprovação]&lt;&gt;"ESTATUTÁRIO",YEAR([Data da Aprovação]),"")</f>
        <v>2000</v>
      </c>
      <c r="H7637" s="106">
        <f>Tabela9[[#This Row],[Valor do Provento R$]]/Tabela9[[#This Row],[Provento por 1 ou 1000 Ações]]</f>
        <v>7.4999999999999993E-5</v>
      </c>
    </row>
    <row r="7638" spans="1:8">
      <c r="A7638" s="118" t="s">
        <v>1712</v>
      </c>
      <c r="B7638" s="116" t="s">
        <v>1488</v>
      </c>
      <c r="C7638" s="138">
        <v>36616</v>
      </c>
      <c r="D7638" s="139">
        <v>7.4999999999999997E-2</v>
      </c>
      <c r="E7638" s="118">
        <v>1000</v>
      </c>
      <c r="F7638" s="118" t="s">
        <v>1489</v>
      </c>
      <c r="G7638" s="113">
        <f>IF([Data da Aprovação]&lt;&gt;"ESTATUTÁRIO",YEAR([Data da Aprovação]),"")</f>
        <v>2000</v>
      </c>
      <c r="H7638" s="106">
        <f>Tabela9[[#This Row],[Valor do Provento R$]]/Tabela9[[#This Row],[Provento por 1 ou 1000 Ações]]</f>
        <v>7.4999999999999993E-5</v>
      </c>
    </row>
    <row r="7639" spans="1:8">
      <c r="A7639" s="119" t="s">
        <v>1712</v>
      </c>
      <c r="B7639" s="117" t="s">
        <v>1488</v>
      </c>
      <c r="C7639" s="140">
        <v>36644</v>
      </c>
      <c r="D7639" s="141">
        <v>7.4999999999999997E-2</v>
      </c>
      <c r="E7639" s="119">
        <v>1000</v>
      </c>
      <c r="F7639" s="119" t="s">
        <v>1489</v>
      </c>
      <c r="G7639" s="114">
        <f>IF([Data da Aprovação]&lt;&gt;"ESTATUTÁRIO",YEAR([Data da Aprovação]),"")</f>
        <v>2000</v>
      </c>
      <c r="H7639" s="106">
        <f>Tabela9[[#This Row],[Valor do Provento R$]]/Tabela9[[#This Row],[Provento por 1 ou 1000 Ações]]</f>
        <v>7.4999999999999993E-5</v>
      </c>
    </row>
    <row r="7640" spans="1:8">
      <c r="A7640" s="118" t="s">
        <v>1712</v>
      </c>
      <c r="B7640" s="116" t="s">
        <v>1488</v>
      </c>
      <c r="C7640" s="138">
        <v>36677</v>
      </c>
      <c r="D7640" s="139">
        <v>8.5000000000000006E-2</v>
      </c>
      <c r="E7640" s="118">
        <v>1000</v>
      </c>
      <c r="F7640" s="118" t="s">
        <v>1489</v>
      </c>
      <c r="G7640" s="113">
        <f>IF([Data da Aprovação]&lt;&gt;"ESTATUTÁRIO",YEAR([Data da Aprovação]),"")</f>
        <v>2000</v>
      </c>
      <c r="H7640" s="106">
        <f>Tabela9[[#This Row],[Valor do Provento R$]]/Tabela9[[#This Row],[Provento por 1 ou 1000 Ações]]</f>
        <v>8.5000000000000006E-5</v>
      </c>
    </row>
    <row r="7641" spans="1:8">
      <c r="A7641" s="119" t="s">
        <v>1712</v>
      </c>
      <c r="B7641" s="117" t="s">
        <v>1488</v>
      </c>
      <c r="C7641" s="140">
        <v>36707</v>
      </c>
      <c r="D7641" s="141">
        <v>8.5000000000000006E-2</v>
      </c>
      <c r="E7641" s="119">
        <v>1000</v>
      </c>
      <c r="F7641" s="119" t="s">
        <v>1489</v>
      </c>
      <c r="G7641" s="114">
        <f>IF([Data da Aprovação]&lt;&gt;"ESTATUTÁRIO",YEAR([Data da Aprovação]),"")</f>
        <v>2000</v>
      </c>
      <c r="H7641" s="106">
        <f>Tabela9[[#This Row],[Valor do Provento R$]]/Tabela9[[#This Row],[Provento por 1 ou 1000 Ações]]</f>
        <v>8.5000000000000006E-5</v>
      </c>
    </row>
    <row r="7642" spans="1:8">
      <c r="A7642" s="118" t="s">
        <v>1712</v>
      </c>
      <c r="B7642" s="116" t="s">
        <v>1488</v>
      </c>
      <c r="C7642" s="138">
        <v>36738</v>
      </c>
      <c r="D7642" s="139">
        <v>8.5000000000000006E-2</v>
      </c>
      <c r="E7642" s="118">
        <v>1000</v>
      </c>
      <c r="F7642" s="118" t="s">
        <v>1489</v>
      </c>
      <c r="G7642" s="113">
        <f>IF([Data da Aprovação]&lt;&gt;"ESTATUTÁRIO",YEAR([Data da Aprovação]),"")</f>
        <v>2000</v>
      </c>
      <c r="H7642" s="106">
        <f>Tabela9[[#This Row],[Valor do Provento R$]]/Tabela9[[#This Row],[Provento por 1 ou 1000 Ações]]</f>
        <v>8.5000000000000006E-5</v>
      </c>
    </row>
    <row r="7643" spans="1:8">
      <c r="A7643" s="119" t="s">
        <v>1712</v>
      </c>
      <c r="B7643" s="117" t="s">
        <v>1488</v>
      </c>
      <c r="C7643" s="140">
        <v>36745</v>
      </c>
      <c r="D7643" s="141">
        <v>0.9</v>
      </c>
      <c r="E7643" s="119">
        <v>1000</v>
      </c>
      <c r="F7643" s="119" t="s">
        <v>1489</v>
      </c>
      <c r="G7643" s="114">
        <f>IF([Data da Aprovação]&lt;&gt;"ESTATUTÁRIO",YEAR([Data da Aprovação]),"")</f>
        <v>2000</v>
      </c>
      <c r="H7643" s="106">
        <f>Tabela9[[#This Row],[Valor do Provento R$]]/Tabela9[[#This Row],[Provento por 1 ou 1000 Ações]]</f>
        <v>8.9999999999999998E-4</v>
      </c>
    </row>
    <row r="7644" spans="1:8">
      <c r="A7644" s="118" t="s">
        <v>1712</v>
      </c>
      <c r="B7644" s="116" t="s">
        <v>1488</v>
      </c>
      <c r="C7644" s="138">
        <v>36769</v>
      </c>
      <c r="D7644" s="139">
        <v>8.5000000000000006E-2</v>
      </c>
      <c r="E7644" s="118">
        <v>1000</v>
      </c>
      <c r="F7644" s="118" t="s">
        <v>1489</v>
      </c>
      <c r="G7644" s="113">
        <f>IF([Data da Aprovação]&lt;&gt;"ESTATUTÁRIO",YEAR([Data da Aprovação]),"")</f>
        <v>2000</v>
      </c>
      <c r="H7644" s="106">
        <f>Tabela9[[#This Row],[Valor do Provento R$]]/Tabela9[[#This Row],[Provento por 1 ou 1000 Ações]]</f>
        <v>8.5000000000000006E-5</v>
      </c>
    </row>
    <row r="7645" spans="1:8">
      <c r="A7645" s="119" t="s">
        <v>1712</v>
      </c>
      <c r="B7645" s="117" t="s">
        <v>1488</v>
      </c>
      <c r="C7645" s="140">
        <v>36798</v>
      </c>
      <c r="D7645" s="141">
        <v>8.5000000000000006E-2</v>
      </c>
      <c r="E7645" s="119">
        <v>1000</v>
      </c>
      <c r="F7645" s="119" t="s">
        <v>1489</v>
      </c>
      <c r="G7645" s="114">
        <f>IF([Data da Aprovação]&lt;&gt;"ESTATUTÁRIO",YEAR([Data da Aprovação]),"")</f>
        <v>2000</v>
      </c>
      <c r="H7645" s="106">
        <f>Tabela9[[#This Row],[Valor do Provento R$]]/Tabela9[[#This Row],[Provento por 1 ou 1000 Ações]]</f>
        <v>8.5000000000000006E-5</v>
      </c>
    </row>
    <row r="7646" spans="1:8">
      <c r="A7646" s="118" t="s">
        <v>1712</v>
      </c>
      <c r="B7646" s="116" t="s">
        <v>1488</v>
      </c>
      <c r="C7646" s="138">
        <v>36830</v>
      </c>
      <c r="D7646" s="139">
        <v>8.5000000000000006E-2</v>
      </c>
      <c r="E7646" s="118">
        <v>1000</v>
      </c>
      <c r="F7646" s="118" t="s">
        <v>1489</v>
      </c>
      <c r="G7646" s="113">
        <f>IF([Data da Aprovação]&lt;&gt;"ESTATUTÁRIO",YEAR([Data da Aprovação]),"")</f>
        <v>2000</v>
      </c>
      <c r="H7646" s="106">
        <f>Tabela9[[#This Row],[Valor do Provento R$]]/Tabela9[[#This Row],[Provento por 1 ou 1000 Ações]]</f>
        <v>8.5000000000000006E-5</v>
      </c>
    </row>
    <row r="7647" spans="1:8">
      <c r="A7647" s="119" t="s">
        <v>1712</v>
      </c>
      <c r="B7647" s="117" t="s">
        <v>1488</v>
      </c>
      <c r="C7647" s="140">
        <v>36860</v>
      </c>
      <c r="D7647" s="141">
        <v>8.5000000000000006E-2</v>
      </c>
      <c r="E7647" s="119">
        <v>1000</v>
      </c>
      <c r="F7647" s="119" t="s">
        <v>1489</v>
      </c>
      <c r="G7647" s="114">
        <f>IF([Data da Aprovação]&lt;&gt;"ESTATUTÁRIO",YEAR([Data da Aprovação]),"")</f>
        <v>2000</v>
      </c>
      <c r="H7647" s="106">
        <f>Tabela9[[#This Row],[Valor do Provento R$]]/Tabela9[[#This Row],[Provento por 1 ou 1000 Ações]]</f>
        <v>8.5000000000000006E-5</v>
      </c>
    </row>
    <row r="7648" spans="1:8">
      <c r="A7648" s="118" t="s">
        <v>1712</v>
      </c>
      <c r="B7648" s="116" t="s">
        <v>1488</v>
      </c>
      <c r="C7648" s="138">
        <v>36882</v>
      </c>
      <c r="D7648" s="139">
        <v>2.9426600000000001</v>
      </c>
      <c r="E7648" s="118">
        <v>1000</v>
      </c>
      <c r="F7648" s="118" t="s">
        <v>1489</v>
      </c>
      <c r="G7648" s="113">
        <f>IF([Data da Aprovação]&lt;&gt;"ESTATUTÁRIO",YEAR([Data da Aprovação]),"")</f>
        <v>2000</v>
      </c>
      <c r="H7648" s="106">
        <f>Tabela9[[#This Row],[Valor do Provento R$]]/Tabela9[[#This Row],[Provento por 1 ou 1000 Ações]]</f>
        <v>2.9426600000000002E-3</v>
      </c>
    </row>
    <row r="7649" spans="1:8">
      <c r="A7649" s="119" t="s">
        <v>1712</v>
      </c>
      <c r="B7649" s="117" t="s">
        <v>1488</v>
      </c>
      <c r="C7649" s="140">
        <v>36888</v>
      </c>
      <c r="D7649" s="141">
        <v>8.5000000000000006E-2</v>
      </c>
      <c r="E7649" s="119">
        <v>1000</v>
      </c>
      <c r="F7649" s="119" t="s">
        <v>1489</v>
      </c>
      <c r="G7649" s="114">
        <f>IF([Data da Aprovação]&lt;&gt;"ESTATUTÁRIO",YEAR([Data da Aprovação]),"")</f>
        <v>2000</v>
      </c>
      <c r="H7649" s="106">
        <f>Tabela9[[#This Row],[Valor do Provento R$]]/Tabela9[[#This Row],[Provento por 1 ou 1000 Ações]]</f>
        <v>8.5000000000000006E-5</v>
      </c>
    </row>
    <row r="7650" spans="1:8">
      <c r="A7650" s="118" t="s">
        <v>1712</v>
      </c>
      <c r="B7650" s="116" t="s">
        <v>1488</v>
      </c>
      <c r="C7650" s="138">
        <v>36922</v>
      </c>
      <c r="D7650" s="139">
        <v>8.5000000000000006E-2</v>
      </c>
      <c r="E7650" s="118">
        <v>1000</v>
      </c>
      <c r="F7650" s="118" t="s">
        <v>1489</v>
      </c>
      <c r="G7650" s="113">
        <f>IF([Data da Aprovação]&lt;&gt;"ESTATUTÁRIO",YEAR([Data da Aprovação]),"")</f>
        <v>2001</v>
      </c>
      <c r="H7650" s="106">
        <f>Tabela9[[#This Row],[Valor do Provento R$]]/Tabela9[[#This Row],[Provento por 1 ou 1000 Ações]]</f>
        <v>8.5000000000000006E-5</v>
      </c>
    </row>
    <row r="7651" spans="1:8">
      <c r="A7651" s="119" t="s">
        <v>1712</v>
      </c>
      <c r="B7651" s="117" t="s">
        <v>1488</v>
      </c>
      <c r="C7651" s="140">
        <v>36941</v>
      </c>
      <c r="D7651" s="141">
        <v>0.57999999999999996</v>
      </c>
      <c r="E7651" s="119">
        <v>1000</v>
      </c>
      <c r="F7651" s="119" t="s">
        <v>1489</v>
      </c>
      <c r="G7651" s="114">
        <f>IF([Data da Aprovação]&lt;&gt;"ESTATUTÁRIO",YEAR([Data da Aprovação]),"")</f>
        <v>2001</v>
      </c>
      <c r="H7651" s="106">
        <f>Tabela9[[#This Row],[Valor do Provento R$]]/Tabela9[[#This Row],[Provento por 1 ou 1000 Ações]]</f>
        <v>5.8E-4</v>
      </c>
    </row>
    <row r="7652" spans="1:8">
      <c r="A7652" s="118" t="s">
        <v>1712</v>
      </c>
      <c r="B7652" s="116" t="s">
        <v>1488</v>
      </c>
      <c r="C7652" s="138">
        <v>36950</v>
      </c>
      <c r="D7652" s="139">
        <v>8.5000000000000006E-2</v>
      </c>
      <c r="E7652" s="118">
        <v>1000</v>
      </c>
      <c r="F7652" s="118" t="s">
        <v>1489</v>
      </c>
      <c r="G7652" s="113">
        <f>IF([Data da Aprovação]&lt;&gt;"ESTATUTÁRIO",YEAR([Data da Aprovação]),"")</f>
        <v>2001</v>
      </c>
      <c r="H7652" s="106">
        <f>Tabela9[[#This Row],[Valor do Provento R$]]/Tabela9[[#This Row],[Provento por 1 ou 1000 Ações]]</f>
        <v>8.5000000000000006E-5</v>
      </c>
    </row>
    <row r="7653" spans="1:8">
      <c r="A7653" s="119" t="s">
        <v>1712</v>
      </c>
      <c r="B7653" s="117" t="s">
        <v>1488</v>
      </c>
      <c r="C7653" s="140">
        <v>36980</v>
      </c>
      <c r="D7653" s="141">
        <v>8.5000000000000006E-2</v>
      </c>
      <c r="E7653" s="119">
        <v>1000</v>
      </c>
      <c r="F7653" s="119" t="s">
        <v>1489</v>
      </c>
      <c r="G7653" s="114">
        <f>IF([Data da Aprovação]&lt;&gt;"ESTATUTÁRIO",YEAR([Data da Aprovação]),"")</f>
        <v>2001</v>
      </c>
      <c r="H7653" s="106">
        <f>Tabela9[[#This Row],[Valor do Provento R$]]/Tabela9[[#This Row],[Provento por 1 ou 1000 Ações]]</f>
        <v>8.5000000000000006E-5</v>
      </c>
    </row>
    <row r="7654" spans="1:8">
      <c r="A7654" s="118" t="s">
        <v>1712</v>
      </c>
      <c r="B7654" s="116" t="s">
        <v>1488</v>
      </c>
      <c r="C7654" s="138">
        <v>37011</v>
      </c>
      <c r="D7654" s="139">
        <v>8.5000000000000006E-2</v>
      </c>
      <c r="E7654" s="118">
        <v>1000</v>
      </c>
      <c r="F7654" s="118" t="s">
        <v>1489</v>
      </c>
      <c r="G7654" s="113">
        <f>IF([Data da Aprovação]&lt;&gt;"ESTATUTÁRIO",YEAR([Data da Aprovação]),"")</f>
        <v>2001</v>
      </c>
      <c r="H7654" s="106">
        <f>Tabela9[[#This Row],[Valor do Provento R$]]/Tabela9[[#This Row],[Provento por 1 ou 1000 Ações]]</f>
        <v>8.5000000000000006E-5</v>
      </c>
    </row>
    <row r="7655" spans="1:8">
      <c r="A7655" s="119" t="s">
        <v>1712</v>
      </c>
      <c r="B7655" s="117" t="s">
        <v>1488</v>
      </c>
      <c r="C7655" s="140">
        <v>37042</v>
      </c>
      <c r="D7655" s="141">
        <v>8.5000000000000006E-2</v>
      </c>
      <c r="E7655" s="119">
        <v>1000</v>
      </c>
      <c r="F7655" s="119" t="s">
        <v>1489</v>
      </c>
      <c r="G7655" s="114">
        <f>IF([Data da Aprovação]&lt;&gt;"ESTATUTÁRIO",YEAR([Data da Aprovação]),"")</f>
        <v>2001</v>
      </c>
      <c r="H7655" s="106">
        <f>Tabela9[[#This Row],[Valor do Provento R$]]/Tabela9[[#This Row],[Provento por 1 ou 1000 Ações]]</f>
        <v>8.5000000000000006E-5</v>
      </c>
    </row>
    <row r="7656" spans="1:8">
      <c r="A7656" s="118" t="s">
        <v>1712</v>
      </c>
      <c r="B7656" s="116" t="s">
        <v>1488</v>
      </c>
      <c r="C7656" s="138">
        <v>37071</v>
      </c>
      <c r="D7656" s="139">
        <v>8.5000000000000006E-2</v>
      </c>
      <c r="E7656" s="118">
        <v>1000</v>
      </c>
      <c r="F7656" s="118" t="s">
        <v>1489</v>
      </c>
      <c r="G7656" s="113">
        <f>IF([Data da Aprovação]&lt;&gt;"ESTATUTÁRIO",YEAR([Data da Aprovação]),"")</f>
        <v>2001</v>
      </c>
      <c r="H7656" s="106">
        <f>Tabela9[[#This Row],[Valor do Provento R$]]/Tabela9[[#This Row],[Provento por 1 ou 1000 Ações]]</f>
        <v>8.5000000000000006E-5</v>
      </c>
    </row>
    <row r="7657" spans="1:8">
      <c r="A7657" s="119" t="s">
        <v>1712</v>
      </c>
      <c r="B7657" s="117" t="s">
        <v>1488</v>
      </c>
      <c r="C7657" s="140">
        <v>37102</v>
      </c>
      <c r="D7657" s="141">
        <v>1.06</v>
      </c>
      <c r="E7657" s="119">
        <v>1000</v>
      </c>
      <c r="F7657" s="119" t="s">
        <v>1489</v>
      </c>
      <c r="G7657" s="114">
        <f>IF([Data da Aprovação]&lt;&gt;"ESTATUTÁRIO",YEAR([Data da Aprovação]),"")</f>
        <v>2001</v>
      </c>
      <c r="H7657" s="106">
        <f>Tabela9[[#This Row],[Valor do Provento R$]]/Tabela9[[#This Row],[Provento por 1 ou 1000 Ações]]</f>
        <v>1.06E-3</v>
      </c>
    </row>
    <row r="7658" spans="1:8">
      <c r="A7658" s="118" t="s">
        <v>1712</v>
      </c>
      <c r="B7658" s="116" t="s">
        <v>1488</v>
      </c>
      <c r="C7658" s="138">
        <v>37103</v>
      </c>
      <c r="D7658" s="139">
        <v>8.5000000000000006E-2</v>
      </c>
      <c r="E7658" s="118">
        <v>1000</v>
      </c>
      <c r="F7658" s="118" t="s">
        <v>1489</v>
      </c>
      <c r="G7658" s="113">
        <f>IF([Data da Aprovação]&lt;&gt;"ESTATUTÁRIO",YEAR([Data da Aprovação]),"")</f>
        <v>2001</v>
      </c>
      <c r="H7658" s="106">
        <f>Tabela9[[#This Row],[Valor do Provento R$]]/Tabela9[[#This Row],[Provento por 1 ou 1000 Ações]]</f>
        <v>8.5000000000000006E-5</v>
      </c>
    </row>
    <row r="7659" spans="1:8">
      <c r="A7659" s="119" t="s">
        <v>1712</v>
      </c>
      <c r="B7659" s="117" t="s">
        <v>1488</v>
      </c>
      <c r="C7659" s="140">
        <v>37134</v>
      </c>
      <c r="D7659" s="141">
        <v>8.5000000000000006E-2</v>
      </c>
      <c r="E7659" s="119">
        <v>1000</v>
      </c>
      <c r="F7659" s="119" t="s">
        <v>1489</v>
      </c>
      <c r="G7659" s="114">
        <f>IF([Data da Aprovação]&lt;&gt;"ESTATUTÁRIO",YEAR([Data da Aprovação]),"")</f>
        <v>2001</v>
      </c>
      <c r="H7659" s="106">
        <f>Tabela9[[#This Row],[Valor do Provento R$]]/Tabela9[[#This Row],[Provento por 1 ou 1000 Ações]]</f>
        <v>8.5000000000000006E-5</v>
      </c>
    </row>
    <row r="7660" spans="1:8">
      <c r="A7660" s="118" t="s">
        <v>1712</v>
      </c>
      <c r="B7660" s="116" t="s">
        <v>1488</v>
      </c>
      <c r="C7660" s="138">
        <v>37162</v>
      </c>
      <c r="D7660" s="139">
        <v>8.5000000000000006E-2</v>
      </c>
      <c r="E7660" s="118">
        <v>1000</v>
      </c>
      <c r="F7660" s="118" t="s">
        <v>1489</v>
      </c>
      <c r="G7660" s="113">
        <f>IF([Data da Aprovação]&lt;&gt;"ESTATUTÁRIO",YEAR([Data da Aprovação]),"")</f>
        <v>2001</v>
      </c>
      <c r="H7660" s="106">
        <f>Tabela9[[#This Row],[Valor do Provento R$]]/Tabela9[[#This Row],[Provento por 1 ou 1000 Ações]]</f>
        <v>8.5000000000000006E-5</v>
      </c>
    </row>
    <row r="7661" spans="1:8">
      <c r="A7661" s="119" t="s">
        <v>1712</v>
      </c>
      <c r="B7661" s="117" t="s">
        <v>1488</v>
      </c>
      <c r="C7661" s="140">
        <v>37195</v>
      </c>
      <c r="D7661" s="141">
        <v>8.5000000000000006E-2</v>
      </c>
      <c r="E7661" s="119">
        <v>1000</v>
      </c>
      <c r="F7661" s="119" t="s">
        <v>1489</v>
      </c>
      <c r="G7661" s="114">
        <f>IF([Data da Aprovação]&lt;&gt;"ESTATUTÁRIO",YEAR([Data da Aprovação]),"")</f>
        <v>2001</v>
      </c>
      <c r="H7661" s="106">
        <f>Tabela9[[#This Row],[Valor do Provento R$]]/Tabela9[[#This Row],[Provento por 1 ou 1000 Ações]]</f>
        <v>8.5000000000000006E-5</v>
      </c>
    </row>
    <row r="7662" spans="1:8">
      <c r="A7662" s="118" t="s">
        <v>1712</v>
      </c>
      <c r="B7662" s="116" t="s">
        <v>1488</v>
      </c>
      <c r="C7662" s="138">
        <v>37225</v>
      </c>
      <c r="D7662" s="139">
        <v>8.5000000000000006E-2</v>
      </c>
      <c r="E7662" s="118">
        <v>1000</v>
      </c>
      <c r="F7662" s="118" t="s">
        <v>1489</v>
      </c>
      <c r="G7662" s="113">
        <f>IF([Data da Aprovação]&lt;&gt;"ESTATUTÁRIO",YEAR([Data da Aprovação]),"")</f>
        <v>2001</v>
      </c>
      <c r="H7662" s="106">
        <f>Tabela9[[#This Row],[Valor do Provento R$]]/Tabela9[[#This Row],[Provento por 1 ou 1000 Ações]]</f>
        <v>8.5000000000000006E-5</v>
      </c>
    </row>
    <row r="7663" spans="1:8">
      <c r="A7663" s="119" t="s">
        <v>1712</v>
      </c>
      <c r="B7663" s="117" t="s">
        <v>1488</v>
      </c>
      <c r="C7663" s="140">
        <v>37242</v>
      </c>
      <c r="D7663" s="141">
        <v>2.83</v>
      </c>
      <c r="E7663" s="119">
        <v>1000</v>
      </c>
      <c r="F7663" s="119" t="s">
        <v>1489</v>
      </c>
      <c r="G7663" s="114">
        <f>IF([Data da Aprovação]&lt;&gt;"ESTATUTÁRIO",YEAR([Data da Aprovação]),"")</f>
        <v>2001</v>
      </c>
      <c r="H7663" s="106">
        <f>Tabela9[[#This Row],[Valor do Provento R$]]/Tabela9[[#This Row],[Provento por 1 ou 1000 Ações]]</f>
        <v>2.8300000000000001E-3</v>
      </c>
    </row>
    <row r="7664" spans="1:8">
      <c r="A7664" s="118" t="s">
        <v>1712</v>
      </c>
      <c r="B7664" s="116" t="s">
        <v>1488</v>
      </c>
      <c r="C7664" s="138">
        <v>37253</v>
      </c>
      <c r="D7664" s="139">
        <v>8.5000000000000006E-2</v>
      </c>
      <c r="E7664" s="118">
        <v>1000</v>
      </c>
      <c r="F7664" s="118" t="s">
        <v>1489</v>
      </c>
      <c r="G7664" s="113">
        <f>IF([Data da Aprovação]&lt;&gt;"ESTATUTÁRIO",YEAR([Data da Aprovação]),"")</f>
        <v>2001</v>
      </c>
      <c r="H7664" s="106">
        <f>Tabela9[[#This Row],[Valor do Provento R$]]/Tabela9[[#This Row],[Provento por 1 ou 1000 Ações]]</f>
        <v>8.5000000000000006E-5</v>
      </c>
    </row>
    <row r="7665" spans="1:8">
      <c r="A7665" s="119" t="s">
        <v>1712</v>
      </c>
      <c r="B7665" s="117" t="s">
        <v>1488</v>
      </c>
      <c r="C7665" s="140">
        <v>37287</v>
      </c>
      <c r="D7665" s="141">
        <v>8.5000000000000006E-2</v>
      </c>
      <c r="E7665" s="119">
        <v>1000</v>
      </c>
      <c r="F7665" s="119" t="s">
        <v>1489</v>
      </c>
      <c r="G7665" s="114">
        <f>IF([Data da Aprovação]&lt;&gt;"ESTATUTÁRIO",YEAR([Data da Aprovação]),"")</f>
        <v>2002</v>
      </c>
      <c r="H7665" s="106">
        <f>Tabela9[[#This Row],[Valor do Provento R$]]/Tabela9[[#This Row],[Provento por 1 ou 1000 Ações]]</f>
        <v>8.5000000000000006E-5</v>
      </c>
    </row>
    <row r="7666" spans="1:8">
      <c r="A7666" s="118" t="s">
        <v>1712</v>
      </c>
      <c r="B7666" s="116" t="s">
        <v>1488</v>
      </c>
      <c r="C7666" s="138">
        <v>37315</v>
      </c>
      <c r="D7666" s="139">
        <v>8.5000000000000006E-2</v>
      </c>
      <c r="E7666" s="118">
        <v>1000</v>
      </c>
      <c r="F7666" s="118" t="s">
        <v>1489</v>
      </c>
      <c r="G7666" s="113">
        <f>IF([Data da Aprovação]&lt;&gt;"ESTATUTÁRIO",YEAR([Data da Aprovação]),"")</f>
        <v>2002</v>
      </c>
      <c r="H7666" s="106">
        <f>Tabela9[[#This Row],[Valor do Provento R$]]/Tabela9[[#This Row],[Provento por 1 ou 1000 Ações]]</f>
        <v>8.5000000000000006E-5</v>
      </c>
    </row>
    <row r="7667" spans="1:8">
      <c r="A7667" s="119" t="s">
        <v>1712</v>
      </c>
      <c r="B7667" s="117" t="s">
        <v>1488</v>
      </c>
      <c r="C7667" s="140">
        <v>37319</v>
      </c>
      <c r="D7667" s="141">
        <v>2.2999999999999998</v>
      </c>
      <c r="E7667" s="119">
        <v>1000</v>
      </c>
      <c r="F7667" s="119" t="s">
        <v>1489</v>
      </c>
      <c r="G7667" s="114">
        <f>IF([Data da Aprovação]&lt;&gt;"ESTATUTÁRIO",YEAR([Data da Aprovação]),"")</f>
        <v>2002</v>
      </c>
      <c r="H7667" s="106">
        <f>Tabela9[[#This Row],[Valor do Provento R$]]/Tabela9[[#This Row],[Provento por 1 ou 1000 Ações]]</f>
        <v>2.3E-3</v>
      </c>
    </row>
    <row r="7668" spans="1:8">
      <c r="A7668" s="118" t="s">
        <v>1712</v>
      </c>
      <c r="B7668" s="116" t="s">
        <v>1488</v>
      </c>
      <c r="C7668" s="138">
        <v>37343</v>
      </c>
      <c r="D7668" s="139">
        <v>0.1</v>
      </c>
      <c r="E7668" s="118">
        <v>1000</v>
      </c>
      <c r="F7668" s="118" t="s">
        <v>1489</v>
      </c>
      <c r="G7668" s="113">
        <f>IF([Data da Aprovação]&lt;&gt;"ESTATUTÁRIO",YEAR([Data da Aprovação]),"")</f>
        <v>2002</v>
      </c>
      <c r="H7668" s="106">
        <f>Tabela9[[#This Row],[Valor do Provento R$]]/Tabela9[[#This Row],[Provento por 1 ou 1000 Ações]]</f>
        <v>1E-4</v>
      </c>
    </row>
    <row r="7669" spans="1:8">
      <c r="A7669" s="119" t="s">
        <v>1712</v>
      </c>
      <c r="B7669" s="117" t="s">
        <v>1488</v>
      </c>
      <c r="C7669" s="140">
        <v>37376</v>
      </c>
      <c r="D7669" s="141">
        <v>0.1</v>
      </c>
      <c r="E7669" s="119">
        <v>1000</v>
      </c>
      <c r="F7669" s="119" t="s">
        <v>1489</v>
      </c>
      <c r="G7669" s="114">
        <f>IF([Data da Aprovação]&lt;&gt;"ESTATUTÁRIO",YEAR([Data da Aprovação]),"")</f>
        <v>2002</v>
      </c>
      <c r="H7669" s="106">
        <f>Tabela9[[#This Row],[Valor do Provento R$]]/Tabela9[[#This Row],[Provento por 1 ou 1000 Ações]]</f>
        <v>1E-4</v>
      </c>
    </row>
    <row r="7670" spans="1:8">
      <c r="A7670" s="118" t="s">
        <v>1712</v>
      </c>
      <c r="B7670" s="116" t="s">
        <v>1488</v>
      </c>
      <c r="C7670" s="138">
        <v>37407</v>
      </c>
      <c r="D7670" s="139">
        <v>0.1</v>
      </c>
      <c r="E7670" s="118">
        <v>1000</v>
      </c>
      <c r="F7670" s="118" t="s">
        <v>1489</v>
      </c>
      <c r="G7670" s="113">
        <f>IF([Data da Aprovação]&lt;&gt;"ESTATUTÁRIO",YEAR([Data da Aprovação]),"")</f>
        <v>2002</v>
      </c>
      <c r="H7670" s="106">
        <f>Tabela9[[#This Row],[Valor do Provento R$]]/Tabela9[[#This Row],[Provento por 1 ou 1000 Ações]]</f>
        <v>1E-4</v>
      </c>
    </row>
    <row r="7671" spans="1:8">
      <c r="A7671" s="119" t="s">
        <v>1712</v>
      </c>
      <c r="B7671" s="117" t="s">
        <v>1488</v>
      </c>
      <c r="C7671" s="140">
        <v>37435</v>
      </c>
      <c r="D7671" s="141">
        <v>0.1</v>
      </c>
      <c r="E7671" s="119">
        <v>1000</v>
      </c>
      <c r="F7671" s="119" t="s">
        <v>1489</v>
      </c>
      <c r="G7671" s="114">
        <f>IF([Data da Aprovação]&lt;&gt;"ESTATUTÁRIO",YEAR([Data da Aprovação]),"")</f>
        <v>2002</v>
      </c>
      <c r="H7671" s="106">
        <f>Tabela9[[#This Row],[Valor do Provento R$]]/Tabela9[[#This Row],[Provento por 1 ou 1000 Ações]]</f>
        <v>1E-4</v>
      </c>
    </row>
    <row r="7672" spans="1:8">
      <c r="A7672" s="118" t="s">
        <v>1712</v>
      </c>
      <c r="B7672" s="116" t="s">
        <v>1488</v>
      </c>
      <c r="C7672" s="138">
        <v>37468</v>
      </c>
      <c r="D7672" s="139">
        <v>0.1</v>
      </c>
      <c r="E7672" s="118">
        <v>1000</v>
      </c>
      <c r="F7672" s="118" t="s">
        <v>1489</v>
      </c>
      <c r="G7672" s="113">
        <f>IF([Data da Aprovação]&lt;&gt;"ESTATUTÁRIO",YEAR([Data da Aprovação]),"")</f>
        <v>2002</v>
      </c>
      <c r="H7672" s="106">
        <f>Tabela9[[#This Row],[Valor do Provento R$]]/Tabela9[[#This Row],[Provento por 1 ou 1000 Ações]]</f>
        <v>1E-4</v>
      </c>
    </row>
    <row r="7673" spans="1:8">
      <c r="A7673" s="119" t="s">
        <v>1712</v>
      </c>
      <c r="B7673" s="117" t="s">
        <v>1488</v>
      </c>
      <c r="C7673" s="140">
        <v>37473</v>
      </c>
      <c r="D7673" s="141">
        <v>1.06</v>
      </c>
      <c r="E7673" s="119">
        <v>1000</v>
      </c>
      <c r="F7673" s="119" t="s">
        <v>1489</v>
      </c>
      <c r="G7673" s="114">
        <f>IF([Data da Aprovação]&lt;&gt;"ESTATUTÁRIO",YEAR([Data da Aprovação]),"")</f>
        <v>2002</v>
      </c>
      <c r="H7673" s="106">
        <f>Tabela9[[#This Row],[Valor do Provento R$]]/Tabela9[[#This Row],[Provento por 1 ou 1000 Ações]]</f>
        <v>1.06E-3</v>
      </c>
    </row>
    <row r="7674" spans="1:8">
      <c r="A7674" s="118" t="s">
        <v>1712</v>
      </c>
      <c r="B7674" s="116" t="s">
        <v>1488</v>
      </c>
      <c r="C7674" s="138">
        <v>37498</v>
      </c>
      <c r="D7674" s="139">
        <v>0.1</v>
      </c>
      <c r="E7674" s="118">
        <v>1000</v>
      </c>
      <c r="F7674" s="118" t="s">
        <v>1489</v>
      </c>
      <c r="G7674" s="113">
        <f>IF([Data da Aprovação]&lt;&gt;"ESTATUTÁRIO",YEAR([Data da Aprovação]),"")</f>
        <v>2002</v>
      </c>
      <c r="H7674" s="106">
        <f>Tabela9[[#This Row],[Valor do Provento R$]]/Tabela9[[#This Row],[Provento por 1 ou 1000 Ações]]</f>
        <v>1E-4</v>
      </c>
    </row>
    <row r="7675" spans="1:8">
      <c r="A7675" s="119" t="s">
        <v>1712</v>
      </c>
      <c r="B7675" s="117" t="s">
        <v>1488</v>
      </c>
      <c r="C7675" s="140">
        <v>37529</v>
      </c>
      <c r="D7675" s="141">
        <v>0.1</v>
      </c>
      <c r="E7675" s="119">
        <v>1000</v>
      </c>
      <c r="F7675" s="119" t="s">
        <v>1489</v>
      </c>
      <c r="G7675" s="114">
        <f>IF([Data da Aprovação]&lt;&gt;"ESTATUTÁRIO",YEAR([Data da Aprovação]),"")</f>
        <v>2002</v>
      </c>
      <c r="H7675" s="106">
        <f>Tabela9[[#This Row],[Valor do Provento R$]]/Tabela9[[#This Row],[Provento por 1 ou 1000 Ações]]</f>
        <v>1E-4</v>
      </c>
    </row>
    <row r="7676" spans="1:8">
      <c r="A7676" s="118" t="s">
        <v>1712</v>
      </c>
      <c r="B7676" s="116" t="s">
        <v>1488</v>
      </c>
      <c r="C7676" s="138">
        <v>37560</v>
      </c>
      <c r="D7676" s="139">
        <v>0.1</v>
      </c>
      <c r="E7676" s="118">
        <v>1000</v>
      </c>
      <c r="F7676" s="118" t="s">
        <v>1489</v>
      </c>
      <c r="G7676" s="113">
        <f>IF([Data da Aprovação]&lt;&gt;"ESTATUTÁRIO",YEAR([Data da Aprovação]),"")</f>
        <v>2002</v>
      </c>
      <c r="H7676" s="106">
        <f>Tabela9[[#This Row],[Valor do Provento R$]]/Tabela9[[#This Row],[Provento por 1 ou 1000 Ações]]</f>
        <v>1E-4</v>
      </c>
    </row>
    <row r="7677" spans="1:8">
      <c r="A7677" s="119" t="s">
        <v>1712</v>
      </c>
      <c r="B7677" s="117" t="s">
        <v>1488</v>
      </c>
      <c r="C7677" s="140">
        <v>37589</v>
      </c>
      <c r="D7677" s="141">
        <v>0.1</v>
      </c>
      <c r="E7677" s="119">
        <v>1000</v>
      </c>
      <c r="F7677" s="119" t="s">
        <v>1489</v>
      </c>
      <c r="G7677" s="114">
        <f>IF([Data da Aprovação]&lt;&gt;"ESTATUTÁRIO",YEAR([Data da Aprovação]),"")</f>
        <v>2002</v>
      </c>
      <c r="H7677" s="106">
        <f>Tabela9[[#This Row],[Valor do Provento R$]]/Tabela9[[#This Row],[Provento por 1 ou 1000 Ações]]</f>
        <v>1E-4</v>
      </c>
    </row>
    <row r="7678" spans="1:8">
      <c r="A7678" s="118" t="s">
        <v>1712</v>
      </c>
      <c r="B7678" s="116" t="s">
        <v>1488</v>
      </c>
      <c r="C7678" s="138">
        <v>37603</v>
      </c>
      <c r="D7678" s="139">
        <v>2.85</v>
      </c>
      <c r="E7678" s="118">
        <v>1000</v>
      </c>
      <c r="F7678" s="118" t="s">
        <v>1489</v>
      </c>
      <c r="G7678" s="113">
        <f>IF([Data da Aprovação]&lt;&gt;"ESTATUTÁRIO",YEAR([Data da Aprovação]),"")</f>
        <v>2002</v>
      </c>
      <c r="H7678" s="106">
        <f>Tabela9[[#This Row],[Valor do Provento R$]]/Tabela9[[#This Row],[Provento por 1 ou 1000 Ações]]</f>
        <v>2.8500000000000001E-3</v>
      </c>
    </row>
    <row r="7679" spans="1:8">
      <c r="A7679" s="119" t="s">
        <v>1712</v>
      </c>
      <c r="B7679" s="117" t="s">
        <v>1488</v>
      </c>
      <c r="C7679" s="140">
        <v>37620</v>
      </c>
      <c r="D7679" s="141">
        <v>0.1</v>
      </c>
      <c r="E7679" s="119">
        <v>1000</v>
      </c>
      <c r="F7679" s="119" t="s">
        <v>1489</v>
      </c>
      <c r="G7679" s="114">
        <f>IF([Data da Aprovação]&lt;&gt;"ESTATUTÁRIO",YEAR([Data da Aprovação]),"")</f>
        <v>2002</v>
      </c>
      <c r="H7679" s="106">
        <f>Tabela9[[#This Row],[Valor do Provento R$]]/Tabela9[[#This Row],[Provento por 1 ou 1000 Ações]]</f>
        <v>1E-4</v>
      </c>
    </row>
    <row r="7680" spans="1:8">
      <c r="A7680" s="118" t="s">
        <v>1712</v>
      </c>
      <c r="B7680" s="116" t="s">
        <v>1488</v>
      </c>
      <c r="C7680" s="138">
        <v>37652</v>
      </c>
      <c r="D7680" s="139">
        <v>0.1</v>
      </c>
      <c r="E7680" s="118">
        <v>1000</v>
      </c>
      <c r="F7680" s="118" t="s">
        <v>1489</v>
      </c>
      <c r="G7680" s="113">
        <f>IF([Data da Aprovação]&lt;&gt;"ESTATUTÁRIO",YEAR([Data da Aprovação]),"")</f>
        <v>2003</v>
      </c>
      <c r="H7680" s="106">
        <f>Tabela9[[#This Row],[Valor do Provento R$]]/Tabela9[[#This Row],[Provento por 1 ou 1000 Ações]]</f>
        <v>1E-4</v>
      </c>
    </row>
    <row r="7681" spans="1:8">
      <c r="A7681" s="119" t="s">
        <v>1712</v>
      </c>
      <c r="B7681" s="117" t="s">
        <v>1488</v>
      </c>
      <c r="C7681" s="140">
        <v>37680</v>
      </c>
      <c r="D7681" s="141">
        <v>0.1</v>
      </c>
      <c r="E7681" s="119">
        <v>1000</v>
      </c>
      <c r="F7681" s="119" t="s">
        <v>1489</v>
      </c>
      <c r="G7681" s="114">
        <f>IF([Data da Aprovação]&lt;&gt;"ESTATUTÁRIO",YEAR([Data da Aprovação]),"")</f>
        <v>2003</v>
      </c>
      <c r="H7681" s="106">
        <f>Tabela9[[#This Row],[Valor do Provento R$]]/Tabela9[[#This Row],[Provento por 1 ou 1000 Ações]]</f>
        <v>1E-4</v>
      </c>
    </row>
    <row r="7682" spans="1:8">
      <c r="A7682" s="118" t="s">
        <v>1712</v>
      </c>
      <c r="B7682" s="116" t="s">
        <v>1488</v>
      </c>
      <c r="C7682" s="138">
        <v>37690</v>
      </c>
      <c r="D7682" s="139">
        <v>2.38</v>
      </c>
      <c r="E7682" s="118">
        <v>1000</v>
      </c>
      <c r="F7682" s="118" t="s">
        <v>1489</v>
      </c>
      <c r="G7682" s="113">
        <f>IF([Data da Aprovação]&lt;&gt;"ESTATUTÁRIO",YEAR([Data da Aprovação]),"")</f>
        <v>2003</v>
      </c>
      <c r="H7682" s="106">
        <f>Tabela9[[#This Row],[Valor do Provento R$]]/Tabela9[[#This Row],[Provento por 1 ou 1000 Ações]]</f>
        <v>2.3799999999999997E-3</v>
      </c>
    </row>
    <row r="7683" spans="1:8">
      <c r="A7683" s="119" t="s">
        <v>1712</v>
      </c>
      <c r="B7683" s="117" t="s">
        <v>1488</v>
      </c>
      <c r="C7683" s="140">
        <v>37711</v>
      </c>
      <c r="D7683" s="141">
        <v>0.13</v>
      </c>
      <c r="E7683" s="119">
        <v>1000</v>
      </c>
      <c r="F7683" s="119" t="s">
        <v>1489</v>
      </c>
      <c r="G7683" s="114">
        <f>IF([Data da Aprovação]&lt;&gt;"ESTATUTÁRIO",YEAR([Data da Aprovação]),"")</f>
        <v>2003</v>
      </c>
      <c r="H7683" s="106">
        <f>Tabela9[[#This Row],[Valor do Provento R$]]/Tabela9[[#This Row],[Provento por 1 ou 1000 Ações]]</f>
        <v>1.3000000000000002E-4</v>
      </c>
    </row>
    <row r="7684" spans="1:8">
      <c r="A7684" s="118" t="s">
        <v>1712</v>
      </c>
      <c r="B7684" s="116" t="s">
        <v>1488</v>
      </c>
      <c r="C7684" s="138">
        <v>37741</v>
      </c>
      <c r="D7684" s="139">
        <v>0.13</v>
      </c>
      <c r="E7684" s="118">
        <v>1000</v>
      </c>
      <c r="F7684" s="118" t="s">
        <v>1489</v>
      </c>
      <c r="G7684" s="113">
        <f>IF([Data da Aprovação]&lt;&gt;"ESTATUTÁRIO",YEAR([Data da Aprovação]),"")</f>
        <v>2003</v>
      </c>
      <c r="H7684" s="106">
        <f>Tabela9[[#This Row],[Valor do Provento R$]]/Tabela9[[#This Row],[Provento por 1 ou 1000 Ações]]</f>
        <v>1.3000000000000002E-4</v>
      </c>
    </row>
    <row r="7685" spans="1:8">
      <c r="A7685" s="119" t="s">
        <v>1712</v>
      </c>
      <c r="B7685" s="117" t="s">
        <v>1488</v>
      </c>
      <c r="C7685" s="140">
        <v>37771</v>
      </c>
      <c r="D7685" s="141">
        <v>0.13</v>
      </c>
      <c r="E7685" s="119">
        <v>1000</v>
      </c>
      <c r="F7685" s="119" t="s">
        <v>1489</v>
      </c>
      <c r="G7685" s="114">
        <f>IF([Data da Aprovação]&lt;&gt;"ESTATUTÁRIO",YEAR([Data da Aprovação]),"")</f>
        <v>2003</v>
      </c>
      <c r="H7685" s="106">
        <f>Tabela9[[#This Row],[Valor do Provento R$]]/Tabela9[[#This Row],[Provento por 1 ou 1000 Ações]]</f>
        <v>1.3000000000000002E-4</v>
      </c>
    </row>
    <row r="7686" spans="1:8">
      <c r="A7686" s="118" t="s">
        <v>1712</v>
      </c>
      <c r="B7686" s="116" t="s">
        <v>1488</v>
      </c>
      <c r="C7686" s="138">
        <v>37802</v>
      </c>
      <c r="D7686" s="139">
        <v>0.13</v>
      </c>
      <c r="E7686" s="118">
        <v>1000</v>
      </c>
      <c r="F7686" s="118" t="s">
        <v>1489</v>
      </c>
      <c r="G7686" s="113">
        <f>IF([Data da Aprovação]&lt;&gt;"ESTATUTÁRIO",YEAR([Data da Aprovação]),"")</f>
        <v>2003</v>
      </c>
      <c r="H7686" s="106">
        <f>Tabela9[[#This Row],[Valor do Provento R$]]/Tabela9[[#This Row],[Provento por 1 ou 1000 Ações]]</f>
        <v>1.3000000000000002E-4</v>
      </c>
    </row>
    <row r="7687" spans="1:8">
      <c r="A7687" s="119" t="s">
        <v>1712</v>
      </c>
      <c r="B7687" s="117" t="s">
        <v>1488</v>
      </c>
      <c r="C7687" s="140">
        <v>37833</v>
      </c>
      <c r="D7687" s="141">
        <v>0.13</v>
      </c>
      <c r="E7687" s="119">
        <v>1000</v>
      </c>
      <c r="F7687" s="119" t="s">
        <v>1489</v>
      </c>
      <c r="G7687" s="114">
        <f>IF([Data da Aprovação]&lt;&gt;"ESTATUTÁRIO",YEAR([Data da Aprovação]),"")</f>
        <v>2003</v>
      </c>
      <c r="H7687" s="106">
        <f>Tabela9[[#This Row],[Valor do Provento R$]]/Tabela9[[#This Row],[Provento por 1 ou 1000 Ações]]</f>
        <v>1.3000000000000002E-4</v>
      </c>
    </row>
    <row r="7688" spans="1:8">
      <c r="A7688" s="118" t="s">
        <v>1712</v>
      </c>
      <c r="B7688" s="116" t="s">
        <v>1488</v>
      </c>
      <c r="C7688" s="138">
        <v>37837</v>
      </c>
      <c r="D7688" s="139">
        <v>1.56</v>
      </c>
      <c r="E7688" s="118">
        <v>1000</v>
      </c>
      <c r="F7688" s="118" t="s">
        <v>1489</v>
      </c>
      <c r="G7688" s="113">
        <f>IF([Data da Aprovação]&lt;&gt;"ESTATUTÁRIO",YEAR([Data da Aprovação]),"")</f>
        <v>2003</v>
      </c>
      <c r="H7688" s="106">
        <f>Tabela9[[#This Row],[Valor do Provento R$]]/Tabela9[[#This Row],[Provento por 1 ou 1000 Ações]]</f>
        <v>1.56E-3</v>
      </c>
    </row>
    <row r="7689" spans="1:8">
      <c r="A7689" s="119" t="s">
        <v>1712</v>
      </c>
      <c r="B7689" s="117" t="s">
        <v>1488</v>
      </c>
      <c r="C7689" s="140">
        <v>37862</v>
      </c>
      <c r="D7689" s="141">
        <v>0.13</v>
      </c>
      <c r="E7689" s="119">
        <v>1000</v>
      </c>
      <c r="F7689" s="119" t="s">
        <v>1489</v>
      </c>
      <c r="G7689" s="114">
        <f>IF([Data da Aprovação]&lt;&gt;"ESTATUTÁRIO",YEAR([Data da Aprovação]),"")</f>
        <v>2003</v>
      </c>
      <c r="H7689" s="106">
        <f>Tabela9[[#This Row],[Valor do Provento R$]]/Tabela9[[#This Row],[Provento por 1 ou 1000 Ações]]</f>
        <v>1.3000000000000002E-4</v>
      </c>
    </row>
    <row r="7690" spans="1:8">
      <c r="A7690" s="118" t="s">
        <v>1712</v>
      </c>
      <c r="B7690" s="116" t="s">
        <v>1488</v>
      </c>
      <c r="C7690" s="138">
        <v>37894</v>
      </c>
      <c r="D7690" s="139">
        <v>0.13</v>
      </c>
      <c r="E7690" s="118">
        <v>1000</v>
      </c>
      <c r="F7690" s="118" t="s">
        <v>1489</v>
      </c>
      <c r="G7690" s="113">
        <f>IF([Data da Aprovação]&lt;&gt;"ESTATUTÁRIO",YEAR([Data da Aprovação]),"")</f>
        <v>2003</v>
      </c>
      <c r="H7690" s="106">
        <f>Tabela9[[#This Row],[Valor do Provento R$]]/Tabela9[[#This Row],[Provento por 1 ou 1000 Ações]]</f>
        <v>1.3000000000000002E-4</v>
      </c>
    </row>
    <row r="7691" spans="1:8">
      <c r="A7691" s="119" t="s">
        <v>1712</v>
      </c>
      <c r="B7691" s="117" t="s">
        <v>1488</v>
      </c>
      <c r="C7691" s="140">
        <v>37925</v>
      </c>
      <c r="D7691" s="141">
        <v>0.13</v>
      </c>
      <c r="E7691" s="119">
        <v>1000</v>
      </c>
      <c r="F7691" s="119" t="s">
        <v>1489</v>
      </c>
      <c r="G7691" s="114">
        <f>IF([Data da Aprovação]&lt;&gt;"ESTATUTÁRIO",YEAR([Data da Aprovação]),"")</f>
        <v>2003</v>
      </c>
      <c r="H7691" s="106">
        <f>Tabela9[[#This Row],[Valor do Provento R$]]/Tabela9[[#This Row],[Provento por 1 ou 1000 Ações]]</f>
        <v>1.3000000000000002E-4</v>
      </c>
    </row>
    <row r="7692" spans="1:8">
      <c r="A7692" s="118" t="s">
        <v>1712</v>
      </c>
      <c r="B7692" s="116" t="s">
        <v>1488</v>
      </c>
      <c r="C7692" s="138">
        <v>37953</v>
      </c>
      <c r="D7692" s="139">
        <v>0.13</v>
      </c>
      <c r="E7692" s="118">
        <v>1000</v>
      </c>
      <c r="F7692" s="118" t="s">
        <v>1489</v>
      </c>
      <c r="G7692" s="113">
        <f>IF([Data da Aprovação]&lt;&gt;"ESTATUTÁRIO",YEAR([Data da Aprovação]),"")</f>
        <v>2003</v>
      </c>
      <c r="H7692" s="106">
        <f>Tabela9[[#This Row],[Valor do Provento R$]]/Tabela9[[#This Row],[Provento por 1 ou 1000 Ações]]</f>
        <v>1.3000000000000002E-4</v>
      </c>
    </row>
    <row r="7693" spans="1:8">
      <c r="A7693" s="119" t="s">
        <v>1712</v>
      </c>
      <c r="B7693" s="117" t="s">
        <v>1488</v>
      </c>
      <c r="C7693" s="140">
        <v>37970</v>
      </c>
      <c r="D7693" s="141">
        <v>5.74</v>
      </c>
      <c r="E7693" s="119">
        <v>1000</v>
      </c>
      <c r="F7693" s="119" t="s">
        <v>1489</v>
      </c>
      <c r="G7693" s="114">
        <f>IF([Data da Aprovação]&lt;&gt;"ESTATUTÁRIO",YEAR([Data da Aprovação]),"")</f>
        <v>2003</v>
      </c>
      <c r="H7693" s="106">
        <f>Tabela9[[#This Row],[Valor do Provento R$]]/Tabela9[[#This Row],[Provento por 1 ou 1000 Ações]]</f>
        <v>5.7400000000000003E-3</v>
      </c>
    </row>
    <row r="7694" spans="1:8">
      <c r="A7694" s="118" t="s">
        <v>1712</v>
      </c>
      <c r="B7694" s="116" t="s">
        <v>1488</v>
      </c>
      <c r="C7694" s="138">
        <v>37985</v>
      </c>
      <c r="D7694" s="139">
        <v>0.13</v>
      </c>
      <c r="E7694" s="118">
        <v>1000</v>
      </c>
      <c r="F7694" s="118" t="s">
        <v>1489</v>
      </c>
      <c r="G7694" s="113">
        <f>IF([Data da Aprovação]&lt;&gt;"ESTATUTÁRIO",YEAR([Data da Aprovação]),"")</f>
        <v>2003</v>
      </c>
      <c r="H7694" s="106">
        <f>Tabela9[[#This Row],[Valor do Provento R$]]/Tabela9[[#This Row],[Provento por 1 ou 1000 Ações]]</f>
        <v>1.3000000000000002E-4</v>
      </c>
    </row>
    <row r="7695" spans="1:8">
      <c r="A7695" s="119" t="s">
        <v>1712</v>
      </c>
      <c r="B7695" s="117" t="s">
        <v>1488</v>
      </c>
      <c r="C7695" s="140">
        <v>38016</v>
      </c>
      <c r="D7695" s="141">
        <v>0.13</v>
      </c>
      <c r="E7695" s="119">
        <v>1000</v>
      </c>
      <c r="F7695" s="119" t="s">
        <v>1489</v>
      </c>
      <c r="G7695" s="114">
        <f>IF([Data da Aprovação]&lt;&gt;"ESTATUTÁRIO",YEAR([Data da Aprovação]),"")</f>
        <v>2004</v>
      </c>
      <c r="H7695" s="106">
        <f>Tabela9[[#This Row],[Valor do Provento R$]]/Tabela9[[#This Row],[Provento por 1 ou 1000 Ações]]</f>
        <v>1.3000000000000002E-4</v>
      </c>
    </row>
    <row r="7696" spans="1:8">
      <c r="A7696" s="118" t="s">
        <v>1712</v>
      </c>
      <c r="B7696" s="116" t="s">
        <v>1488</v>
      </c>
      <c r="C7696" s="138">
        <v>38033</v>
      </c>
      <c r="D7696" s="139">
        <v>0.88</v>
      </c>
      <c r="E7696" s="118">
        <v>1000</v>
      </c>
      <c r="F7696" s="118" t="s">
        <v>1489</v>
      </c>
      <c r="G7696" s="113">
        <f>IF([Data da Aprovação]&lt;&gt;"ESTATUTÁRIO",YEAR([Data da Aprovação]),"")</f>
        <v>2004</v>
      </c>
      <c r="H7696" s="106">
        <f>Tabela9[[#This Row],[Valor do Provento R$]]/Tabela9[[#This Row],[Provento por 1 ou 1000 Ações]]</f>
        <v>8.8000000000000003E-4</v>
      </c>
    </row>
    <row r="7697" spans="1:8">
      <c r="A7697" s="119" t="s">
        <v>1712</v>
      </c>
      <c r="B7697" s="117" t="s">
        <v>1488</v>
      </c>
      <c r="C7697" s="140">
        <v>38044</v>
      </c>
      <c r="D7697" s="141">
        <v>0.13</v>
      </c>
      <c r="E7697" s="119">
        <v>1000</v>
      </c>
      <c r="F7697" s="119" t="s">
        <v>1489</v>
      </c>
      <c r="G7697" s="114">
        <f>IF([Data da Aprovação]&lt;&gt;"ESTATUTÁRIO",YEAR([Data da Aprovação]),"")</f>
        <v>2004</v>
      </c>
      <c r="H7697" s="106">
        <f>Tabela9[[#This Row],[Valor do Provento R$]]/Tabela9[[#This Row],[Provento por 1 ou 1000 Ações]]</f>
        <v>1.3000000000000002E-4</v>
      </c>
    </row>
    <row r="7698" spans="1:8">
      <c r="A7698" s="118" t="s">
        <v>1712</v>
      </c>
      <c r="B7698" s="116" t="s">
        <v>1488</v>
      </c>
      <c r="C7698" s="138">
        <v>38077</v>
      </c>
      <c r="D7698" s="139">
        <v>0.13</v>
      </c>
      <c r="E7698" s="118">
        <v>1000</v>
      </c>
      <c r="F7698" s="118" t="s">
        <v>1489</v>
      </c>
      <c r="G7698" s="113">
        <f>IF([Data da Aprovação]&lt;&gt;"ESTATUTÁRIO",YEAR([Data da Aprovação]),"")</f>
        <v>2004</v>
      </c>
      <c r="H7698" s="106">
        <f>Tabela9[[#This Row],[Valor do Provento R$]]/Tabela9[[#This Row],[Provento por 1 ou 1000 Ações]]</f>
        <v>1.3000000000000002E-4</v>
      </c>
    </row>
    <row r="7699" spans="1:8">
      <c r="A7699" s="119" t="s">
        <v>1712</v>
      </c>
      <c r="B7699" s="117" t="s">
        <v>1488</v>
      </c>
      <c r="C7699" s="140">
        <v>38107</v>
      </c>
      <c r="D7699" s="141">
        <v>0.13</v>
      </c>
      <c r="E7699" s="119">
        <v>1000</v>
      </c>
      <c r="F7699" s="119" t="s">
        <v>1489</v>
      </c>
      <c r="G7699" s="114">
        <f>IF([Data da Aprovação]&lt;&gt;"ESTATUTÁRIO",YEAR([Data da Aprovação]),"")</f>
        <v>2004</v>
      </c>
      <c r="H7699" s="106">
        <f>Tabela9[[#This Row],[Valor do Provento R$]]/Tabela9[[#This Row],[Provento por 1 ou 1000 Ações]]</f>
        <v>1.3000000000000002E-4</v>
      </c>
    </row>
    <row r="7700" spans="1:8">
      <c r="A7700" s="118" t="s">
        <v>1712</v>
      </c>
      <c r="B7700" s="116" t="s">
        <v>1488</v>
      </c>
      <c r="C7700" s="138">
        <v>38138</v>
      </c>
      <c r="D7700" s="139">
        <v>0.17</v>
      </c>
      <c r="E7700" s="118">
        <v>1000</v>
      </c>
      <c r="F7700" s="118" t="s">
        <v>1489</v>
      </c>
      <c r="G7700" s="113">
        <f>IF([Data da Aprovação]&lt;&gt;"ESTATUTÁRIO",YEAR([Data da Aprovação]),"")</f>
        <v>2004</v>
      </c>
      <c r="H7700" s="106">
        <f>Tabela9[[#This Row],[Valor do Provento R$]]/Tabela9[[#This Row],[Provento por 1 ou 1000 Ações]]</f>
        <v>1.7000000000000001E-4</v>
      </c>
    </row>
    <row r="7701" spans="1:8">
      <c r="A7701" s="119" t="s">
        <v>1712</v>
      </c>
      <c r="B7701" s="117" t="s">
        <v>1488</v>
      </c>
      <c r="C7701" s="140">
        <v>38168</v>
      </c>
      <c r="D7701" s="141">
        <v>0.17</v>
      </c>
      <c r="E7701" s="119">
        <v>1000</v>
      </c>
      <c r="F7701" s="119" t="s">
        <v>1489</v>
      </c>
      <c r="G7701" s="114">
        <f>IF([Data da Aprovação]&lt;&gt;"ESTATUTÁRIO",YEAR([Data da Aprovação]),"")</f>
        <v>2004</v>
      </c>
      <c r="H7701" s="106">
        <f>Tabela9[[#This Row],[Valor do Provento R$]]/Tabela9[[#This Row],[Provento por 1 ou 1000 Ações]]</f>
        <v>1.7000000000000001E-4</v>
      </c>
    </row>
    <row r="7702" spans="1:8">
      <c r="A7702" s="118" t="s">
        <v>1712</v>
      </c>
      <c r="B7702" s="116" t="s">
        <v>1488</v>
      </c>
      <c r="C7702" s="138">
        <v>38198</v>
      </c>
      <c r="D7702" s="139">
        <v>0.17</v>
      </c>
      <c r="E7702" s="118">
        <v>1000</v>
      </c>
      <c r="F7702" s="118" t="s">
        <v>1489</v>
      </c>
      <c r="G7702" s="113">
        <f>IF([Data da Aprovação]&lt;&gt;"ESTATUTÁRIO",YEAR([Data da Aprovação]),"")</f>
        <v>2004</v>
      </c>
      <c r="H7702" s="106">
        <f>Tabela9[[#This Row],[Valor do Provento R$]]/Tabela9[[#This Row],[Provento por 1 ou 1000 Ações]]</f>
        <v>1.7000000000000001E-4</v>
      </c>
    </row>
    <row r="7703" spans="1:8">
      <c r="A7703" s="119" t="s">
        <v>1712</v>
      </c>
      <c r="B7703" s="117" t="s">
        <v>1488</v>
      </c>
      <c r="C7703" s="140">
        <v>38201</v>
      </c>
      <c r="D7703" s="141">
        <v>2.04</v>
      </c>
      <c r="E7703" s="119">
        <v>1000</v>
      </c>
      <c r="F7703" s="119" t="s">
        <v>1489</v>
      </c>
      <c r="G7703" s="114">
        <f>IF([Data da Aprovação]&lt;&gt;"ESTATUTÁRIO",YEAR([Data da Aprovação]),"")</f>
        <v>2004</v>
      </c>
      <c r="H7703" s="106">
        <f>Tabela9[[#This Row],[Valor do Provento R$]]/Tabela9[[#This Row],[Provento por 1 ou 1000 Ações]]</f>
        <v>2.0400000000000001E-3</v>
      </c>
    </row>
    <row r="7704" spans="1:8">
      <c r="A7704" s="118" t="s">
        <v>1712</v>
      </c>
      <c r="B7704" s="116" t="s">
        <v>1488</v>
      </c>
      <c r="C7704" s="138">
        <v>38230</v>
      </c>
      <c r="D7704" s="139">
        <v>0.17</v>
      </c>
      <c r="E7704" s="118">
        <v>1000</v>
      </c>
      <c r="F7704" s="118" t="s">
        <v>1489</v>
      </c>
      <c r="G7704" s="113">
        <f>IF([Data da Aprovação]&lt;&gt;"ESTATUTÁRIO",YEAR([Data da Aprovação]),"")</f>
        <v>2004</v>
      </c>
      <c r="H7704" s="106">
        <f>Tabela9[[#This Row],[Valor do Provento R$]]/Tabela9[[#This Row],[Provento por 1 ou 1000 Ações]]</f>
        <v>1.7000000000000001E-4</v>
      </c>
    </row>
    <row r="7705" spans="1:8">
      <c r="A7705" s="119" t="s">
        <v>1712</v>
      </c>
      <c r="B7705" s="117" t="s">
        <v>1488</v>
      </c>
      <c r="C7705" s="140">
        <v>38260</v>
      </c>
      <c r="D7705" s="141">
        <v>0.17</v>
      </c>
      <c r="E7705" s="119">
        <v>1000</v>
      </c>
      <c r="F7705" s="119" t="s">
        <v>1489</v>
      </c>
      <c r="G7705" s="114">
        <f>IF([Data da Aprovação]&lt;&gt;"ESTATUTÁRIO",YEAR([Data da Aprovação]),"")</f>
        <v>2004</v>
      </c>
      <c r="H7705" s="106">
        <f>Tabela9[[#This Row],[Valor do Provento R$]]/Tabela9[[#This Row],[Provento por 1 ou 1000 Ações]]</f>
        <v>1.7000000000000001E-4</v>
      </c>
    </row>
    <row r="7706" spans="1:8">
      <c r="A7706" s="118" t="s">
        <v>1712</v>
      </c>
      <c r="B7706" s="116" t="s">
        <v>1488</v>
      </c>
      <c r="C7706" s="138">
        <v>38289</v>
      </c>
      <c r="D7706" s="139">
        <v>0.17</v>
      </c>
      <c r="E7706" s="118">
        <v>1</v>
      </c>
      <c r="F7706" s="118" t="s">
        <v>1489</v>
      </c>
      <c r="G7706" s="113">
        <f>IF([Data da Aprovação]&lt;&gt;"ESTATUTÁRIO",YEAR([Data da Aprovação]),"")</f>
        <v>2004</v>
      </c>
      <c r="H7706" s="106">
        <f>Tabela9[[#This Row],[Valor do Provento R$]]/Tabela9[[#This Row],[Provento por 1 ou 1000 Ações]]</f>
        <v>0.17</v>
      </c>
    </row>
    <row r="7707" spans="1:8">
      <c r="A7707" s="119" t="s">
        <v>1712</v>
      </c>
      <c r="B7707" s="117" t="s">
        <v>1488</v>
      </c>
      <c r="C7707" s="140">
        <v>38321</v>
      </c>
      <c r="D7707" s="141">
        <v>0.17</v>
      </c>
      <c r="E7707" s="119">
        <v>1</v>
      </c>
      <c r="F7707" s="119" t="s">
        <v>1489</v>
      </c>
      <c r="G7707" s="114">
        <f>IF([Data da Aprovação]&lt;&gt;"ESTATUTÁRIO",YEAR([Data da Aprovação]),"")</f>
        <v>2004</v>
      </c>
      <c r="H7707" s="106">
        <f>Tabela9[[#This Row],[Valor do Provento R$]]/Tabela9[[#This Row],[Provento por 1 ou 1000 Ações]]</f>
        <v>0.17</v>
      </c>
    </row>
    <row r="7708" spans="1:8">
      <c r="A7708" s="118" t="s">
        <v>1712</v>
      </c>
      <c r="B7708" s="116" t="s">
        <v>1488</v>
      </c>
      <c r="C7708" s="138">
        <v>38327</v>
      </c>
      <c r="D7708" s="139">
        <v>4.7300000000000004</v>
      </c>
      <c r="E7708" s="118">
        <v>1</v>
      </c>
      <c r="F7708" s="118" t="s">
        <v>1489</v>
      </c>
      <c r="G7708" s="113">
        <f>IF([Data da Aprovação]&lt;&gt;"ESTATUTÁRIO",YEAR([Data da Aprovação]),"")</f>
        <v>2004</v>
      </c>
      <c r="H7708" s="106">
        <f>Tabela9[[#This Row],[Valor do Provento R$]]/Tabela9[[#This Row],[Provento por 1 ou 1000 Ações]]</f>
        <v>4.7300000000000004</v>
      </c>
    </row>
    <row r="7709" spans="1:8">
      <c r="A7709" s="119" t="s">
        <v>1712</v>
      </c>
      <c r="B7709" s="117" t="s">
        <v>1488</v>
      </c>
      <c r="C7709" s="140">
        <v>38351</v>
      </c>
      <c r="D7709" s="141">
        <v>0.17</v>
      </c>
      <c r="E7709" s="119">
        <v>1</v>
      </c>
      <c r="F7709" s="119" t="s">
        <v>1489</v>
      </c>
      <c r="G7709" s="114">
        <f>IF([Data da Aprovação]&lt;&gt;"ESTATUTÁRIO",YEAR([Data da Aprovação]),"")</f>
        <v>2004</v>
      </c>
      <c r="H7709" s="106">
        <f>Tabela9[[#This Row],[Valor do Provento R$]]/Tabela9[[#This Row],[Provento por 1 ou 1000 Ações]]</f>
        <v>0.17</v>
      </c>
    </row>
    <row r="7710" spans="1:8">
      <c r="A7710" s="118" t="s">
        <v>1712</v>
      </c>
      <c r="B7710" s="116" t="s">
        <v>1488</v>
      </c>
      <c r="C7710" s="138">
        <v>38383</v>
      </c>
      <c r="D7710" s="139">
        <v>0.17</v>
      </c>
      <c r="E7710" s="118">
        <v>1</v>
      </c>
      <c r="F7710" s="118" t="s">
        <v>1489</v>
      </c>
      <c r="G7710" s="113">
        <f>IF([Data da Aprovação]&lt;&gt;"ESTATUTÁRIO",YEAR([Data da Aprovação]),"")</f>
        <v>2005</v>
      </c>
      <c r="H7710" s="106">
        <f>Tabela9[[#This Row],[Valor do Provento R$]]/Tabela9[[#This Row],[Provento por 1 ou 1000 Ações]]</f>
        <v>0.17</v>
      </c>
    </row>
    <row r="7711" spans="1:8">
      <c r="A7711" s="119" t="s">
        <v>1712</v>
      </c>
      <c r="B7711" s="117" t="s">
        <v>1488</v>
      </c>
      <c r="C7711" s="140">
        <v>38404</v>
      </c>
      <c r="D7711" s="141">
        <v>3.5</v>
      </c>
      <c r="E7711" s="119">
        <v>1</v>
      </c>
      <c r="F7711" s="119" t="s">
        <v>1489</v>
      </c>
      <c r="G7711" s="114">
        <f>IF([Data da Aprovação]&lt;&gt;"ESTATUTÁRIO",YEAR([Data da Aprovação]),"")</f>
        <v>2005</v>
      </c>
      <c r="H7711" s="106">
        <f>Tabela9[[#This Row],[Valor do Provento R$]]/Tabela9[[#This Row],[Provento por 1 ou 1000 Ações]]</f>
        <v>3.5</v>
      </c>
    </row>
    <row r="7712" spans="1:8">
      <c r="A7712" s="118" t="s">
        <v>1712</v>
      </c>
      <c r="B7712" s="116" t="s">
        <v>1488</v>
      </c>
      <c r="C7712" s="138">
        <v>38411</v>
      </c>
      <c r="D7712" s="139">
        <v>0.17</v>
      </c>
      <c r="E7712" s="118">
        <v>1</v>
      </c>
      <c r="F7712" s="118" t="s">
        <v>1489</v>
      </c>
      <c r="G7712" s="113">
        <f>IF([Data da Aprovação]&lt;&gt;"ESTATUTÁRIO",YEAR([Data da Aprovação]),"")</f>
        <v>2005</v>
      </c>
      <c r="H7712" s="106">
        <f>Tabela9[[#This Row],[Valor do Provento R$]]/Tabela9[[#This Row],[Provento por 1 ou 1000 Ações]]</f>
        <v>0.17</v>
      </c>
    </row>
    <row r="7713" spans="1:8">
      <c r="A7713" s="119" t="s">
        <v>1712</v>
      </c>
      <c r="B7713" s="117" t="s">
        <v>1488</v>
      </c>
      <c r="C7713" s="140">
        <v>38442</v>
      </c>
      <c r="D7713" s="141">
        <v>0.17</v>
      </c>
      <c r="E7713" s="119">
        <v>1</v>
      </c>
      <c r="F7713" s="119" t="s">
        <v>1489</v>
      </c>
      <c r="G7713" s="114">
        <f>IF([Data da Aprovação]&lt;&gt;"ESTATUTÁRIO",YEAR([Data da Aprovação]),"")</f>
        <v>2005</v>
      </c>
      <c r="H7713" s="106">
        <f>Tabela9[[#This Row],[Valor do Provento R$]]/Tabela9[[#This Row],[Provento por 1 ou 1000 Ações]]</f>
        <v>0.17</v>
      </c>
    </row>
    <row r="7714" spans="1:8">
      <c r="A7714" s="118" t="s">
        <v>1712</v>
      </c>
      <c r="B7714" s="116" t="s">
        <v>1488</v>
      </c>
      <c r="C7714" s="138">
        <v>38471</v>
      </c>
      <c r="D7714" s="139">
        <v>0.17</v>
      </c>
      <c r="E7714" s="118">
        <v>1</v>
      </c>
      <c r="F7714" s="118" t="s">
        <v>1489</v>
      </c>
      <c r="G7714" s="113">
        <f>IF([Data da Aprovação]&lt;&gt;"ESTATUTÁRIO",YEAR([Data da Aprovação]),"")</f>
        <v>2005</v>
      </c>
      <c r="H7714" s="106">
        <f>Tabela9[[#This Row],[Valor do Provento R$]]/Tabela9[[#This Row],[Provento por 1 ou 1000 Ações]]</f>
        <v>0.17</v>
      </c>
    </row>
    <row r="7715" spans="1:8">
      <c r="A7715" s="119" t="s">
        <v>1712</v>
      </c>
      <c r="B7715" s="117" t="s">
        <v>1488</v>
      </c>
      <c r="C7715" s="140">
        <v>38503</v>
      </c>
      <c r="D7715" s="141">
        <v>0.21</v>
      </c>
      <c r="E7715" s="119">
        <v>1</v>
      </c>
      <c r="F7715" s="119" t="s">
        <v>1489</v>
      </c>
      <c r="G7715" s="114">
        <f>IF([Data da Aprovação]&lt;&gt;"ESTATUTÁRIO",YEAR([Data da Aprovação]),"")</f>
        <v>2005</v>
      </c>
      <c r="H7715" s="106">
        <f>Tabela9[[#This Row],[Valor do Provento R$]]/Tabela9[[#This Row],[Provento por 1 ou 1000 Ações]]</f>
        <v>0.21</v>
      </c>
    </row>
    <row r="7716" spans="1:8">
      <c r="A7716" s="118" t="s">
        <v>1712</v>
      </c>
      <c r="B7716" s="116" t="s">
        <v>1488</v>
      </c>
      <c r="C7716" s="138">
        <v>38533</v>
      </c>
      <c r="D7716" s="139">
        <v>0.21</v>
      </c>
      <c r="E7716" s="118">
        <v>1</v>
      </c>
      <c r="F7716" s="118" t="s">
        <v>1489</v>
      </c>
      <c r="G7716" s="113">
        <f>IF([Data da Aprovação]&lt;&gt;"ESTATUTÁRIO",YEAR([Data da Aprovação]),"")</f>
        <v>2005</v>
      </c>
      <c r="H7716" s="106">
        <f>Tabela9[[#This Row],[Valor do Provento R$]]/Tabela9[[#This Row],[Provento por 1 ou 1000 Ações]]</f>
        <v>0.21</v>
      </c>
    </row>
    <row r="7717" spans="1:8">
      <c r="A7717" s="119" t="s">
        <v>1712</v>
      </c>
      <c r="B7717" s="117" t="s">
        <v>1488</v>
      </c>
      <c r="C7717" s="140">
        <v>38562</v>
      </c>
      <c r="D7717" s="141">
        <v>0.21</v>
      </c>
      <c r="E7717" s="119">
        <v>1</v>
      </c>
      <c r="F7717" s="119" t="s">
        <v>1489</v>
      </c>
      <c r="G7717" s="114">
        <f>IF([Data da Aprovação]&lt;&gt;"ESTATUTÁRIO",YEAR([Data da Aprovação]),"")</f>
        <v>2005</v>
      </c>
      <c r="H7717" s="106">
        <f>Tabela9[[#This Row],[Valor do Provento R$]]/Tabela9[[#This Row],[Provento por 1 ou 1000 Ações]]</f>
        <v>0.21</v>
      </c>
    </row>
    <row r="7718" spans="1:8">
      <c r="A7718" s="118" t="s">
        <v>1712</v>
      </c>
      <c r="B7718" s="116" t="s">
        <v>1488</v>
      </c>
      <c r="C7718" s="138">
        <v>38565</v>
      </c>
      <c r="D7718" s="139">
        <v>2.76</v>
      </c>
      <c r="E7718" s="118">
        <v>1</v>
      </c>
      <c r="F7718" s="118" t="s">
        <v>1489</v>
      </c>
      <c r="G7718" s="113">
        <f>IF([Data da Aprovação]&lt;&gt;"ESTATUTÁRIO",YEAR([Data da Aprovação]),"")</f>
        <v>2005</v>
      </c>
      <c r="H7718" s="106">
        <f>Tabela9[[#This Row],[Valor do Provento R$]]/Tabela9[[#This Row],[Provento por 1 ou 1000 Ações]]</f>
        <v>2.76</v>
      </c>
    </row>
    <row r="7719" spans="1:8">
      <c r="A7719" s="119" t="s">
        <v>1712</v>
      </c>
      <c r="B7719" s="117" t="s">
        <v>1488</v>
      </c>
      <c r="C7719" s="140">
        <v>38595</v>
      </c>
      <c r="D7719" s="141">
        <v>0.21</v>
      </c>
      <c r="E7719" s="119">
        <v>1</v>
      </c>
      <c r="F7719" s="119" t="s">
        <v>1489</v>
      </c>
      <c r="G7719" s="114">
        <f>IF([Data da Aprovação]&lt;&gt;"ESTATUTÁRIO",YEAR([Data da Aprovação]),"")</f>
        <v>2005</v>
      </c>
      <c r="H7719" s="106">
        <f>Tabela9[[#This Row],[Valor do Provento R$]]/Tabela9[[#This Row],[Provento por 1 ou 1000 Ações]]</f>
        <v>0.21</v>
      </c>
    </row>
    <row r="7720" spans="1:8">
      <c r="A7720" s="118" t="s">
        <v>1712</v>
      </c>
      <c r="B7720" s="116" t="s">
        <v>1488</v>
      </c>
      <c r="C7720" s="138">
        <v>38625</v>
      </c>
      <c r="D7720" s="139">
        <v>2.1000000000000001E-2</v>
      </c>
      <c r="E7720" s="118">
        <v>1</v>
      </c>
      <c r="F7720" s="118" t="s">
        <v>1489</v>
      </c>
      <c r="G7720" s="113">
        <f>IF([Data da Aprovação]&lt;&gt;"ESTATUTÁRIO",YEAR([Data da Aprovação]),"")</f>
        <v>2005</v>
      </c>
      <c r="H7720" s="106">
        <f>Tabela9[[#This Row],[Valor do Provento R$]]/Tabela9[[#This Row],[Provento por 1 ou 1000 Ações]]</f>
        <v>2.1000000000000001E-2</v>
      </c>
    </row>
    <row r="7721" spans="1:8">
      <c r="A7721" s="119" t="s">
        <v>1712</v>
      </c>
      <c r="B7721" s="117" t="s">
        <v>1488</v>
      </c>
      <c r="C7721" s="140">
        <v>38656</v>
      </c>
      <c r="D7721" s="141">
        <v>2.1000000000000001E-2</v>
      </c>
      <c r="E7721" s="119">
        <v>1</v>
      </c>
      <c r="F7721" s="119" t="s">
        <v>1489</v>
      </c>
      <c r="G7721" s="114">
        <f>IF([Data da Aprovação]&lt;&gt;"ESTATUTÁRIO",YEAR([Data da Aprovação]),"")</f>
        <v>2005</v>
      </c>
      <c r="H7721" s="106">
        <f>Tabela9[[#This Row],[Valor do Provento R$]]/Tabela9[[#This Row],[Provento por 1 ou 1000 Ações]]</f>
        <v>2.1000000000000001E-2</v>
      </c>
    </row>
    <row r="7722" spans="1:8">
      <c r="A7722" s="118" t="s">
        <v>1712</v>
      </c>
      <c r="B7722" s="116" t="s">
        <v>1488</v>
      </c>
      <c r="C7722" s="138">
        <v>38686</v>
      </c>
      <c r="D7722" s="139">
        <v>2.1000000000000001E-2</v>
      </c>
      <c r="E7722" s="118">
        <v>1</v>
      </c>
      <c r="F7722" s="118" t="s">
        <v>1489</v>
      </c>
      <c r="G7722" s="113">
        <f>IF([Data da Aprovação]&lt;&gt;"ESTATUTÁRIO",YEAR([Data da Aprovação]),"")</f>
        <v>2005</v>
      </c>
      <c r="H7722" s="106">
        <f>Tabela9[[#This Row],[Valor do Provento R$]]/Tabela9[[#This Row],[Provento por 1 ou 1000 Ações]]</f>
        <v>2.1000000000000001E-2</v>
      </c>
    </row>
    <row r="7723" spans="1:8">
      <c r="A7723" s="119" t="s">
        <v>1712</v>
      </c>
      <c r="B7723" s="117" t="s">
        <v>1488</v>
      </c>
      <c r="C7723" s="140">
        <v>38686</v>
      </c>
      <c r="D7723" s="141">
        <v>2.1000000000000001E-2</v>
      </c>
      <c r="E7723" s="119">
        <v>1</v>
      </c>
      <c r="F7723" s="119" t="s">
        <v>1489</v>
      </c>
      <c r="G7723" s="114">
        <f>IF([Data da Aprovação]&lt;&gt;"ESTATUTÁRIO",YEAR([Data da Aprovação]),"")</f>
        <v>2005</v>
      </c>
      <c r="H7723" s="106">
        <f>Tabela9[[#This Row],[Valor do Provento R$]]/Tabela9[[#This Row],[Provento por 1 ou 1000 Ações]]</f>
        <v>2.1000000000000001E-2</v>
      </c>
    </row>
    <row r="7724" spans="1:8">
      <c r="A7724" s="118" t="s">
        <v>1712</v>
      </c>
      <c r="B7724" s="116" t="s">
        <v>1488</v>
      </c>
      <c r="C7724" s="138">
        <v>38701</v>
      </c>
      <c r="D7724" s="139">
        <v>0.33</v>
      </c>
      <c r="E7724" s="118">
        <v>1</v>
      </c>
      <c r="F7724" s="118" t="s">
        <v>1489</v>
      </c>
      <c r="G7724" s="113">
        <f>IF([Data da Aprovação]&lt;&gt;"ESTATUTÁRIO",YEAR([Data da Aprovação]),"")</f>
        <v>2005</v>
      </c>
      <c r="H7724" s="106">
        <f>Tabela9[[#This Row],[Valor do Provento R$]]/Tabela9[[#This Row],[Provento por 1 ou 1000 Ações]]</f>
        <v>0.33</v>
      </c>
    </row>
    <row r="7725" spans="1:8">
      <c r="A7725" s="119" t="s">
        <v>1712</v>
      </c>
      <c r="B7725" s="117" t="s">
        <v>1488</v>
      </c>
      <c r="C7725" s="140">
        <v>38715</v>
      </c>
      <c r="D7725" s="141">
        <v>2.1000000000000001E-2</v>
      </c>
      <c r="E7725" s="119">
        <v>1</v>
      </c>
      <c r="F7725" s="119" t="s">
        <v>1489</v>
      </c>
      <c r="G7725" s="114">
        <f>IF([Data da Aprovação]&lt;&gt;"ESTATUTÁRIO",YEAR([Data da Aprovação]),"")</f>
        <v>2005</v>
      </c>
      <c r="H7725" s="106">
        <f>Tabela9[[#This Row],[Valor do Provento R$]]/Tabela9[[#This Row],[Provento por 1 ou 1000 Ações]]</f>
        <v>2.1000000000000001E-2</v>
      </c>
    </row>
    <row r="7726" spans="1:8">
      <c r="A7726" s="118" t="s">
        <v>1712</v>
      </c>
      <c r="B7726" s="116" t="s">
        <v>1488</v>
      </c>
      <c r="C7726" s="138">
        <v>38748</v>
      </c>
      <c r="D7726" s="139">
        <v>2.1000000000000001E-2</v>
      </c>
      <c r="E7726" s="118">
        <v>1</v>
      </c>
      <c r="F7726" s="118" t="s">
        <v>1489</v>
      </c>
      <c r="G7726" s="113">
        <f>IF([Data da Aprovação]&lt;&gt;"ESTATUTÁRIO",YEAR([Data da Aprovação]),"")</f>
        <v>2006</v>
      </c>
      <c r="H7726" s="106">
        <f>Tabela9[[#This Row],[Valor do Provento R$]]/Tabela9[[#This Row],[Provento por 1 ou 1000 Ações]]</f>
        <v>2.1000000000000001E-2</v>
      </c>
    </row>
    <row r="7727" spans="1:8">
      <c r="A7727" s="119" t="s">
        <v>1712</v>
      </c>
      <c r="B7727" s="117" t="s">
        <v>1488</v>
      </c>
      <c r="C7727" s="140">
        <v>38768</v>
      </c>
      <c r="D7727" s="141">
        <v>0.83</v>
      </c>
      <c r="E7727" s="119">
        <v>1</v>
      </c>
      <c r="F7727" s="119" t="s">
        <v>1489</v>
      </c>
      <c r="G7727" s="114">
        <f>IF([Data da Aprovação]&lt;&gt;"ESTATUTÁRIO",YEAR([Data da Aprovação]),"")</f>
        <v>2006</v>
      </c>
      <c r="H7727" s="106">
        <f>Tabela9[[#This Row],[Valor do Provento R$]]/Tabela9[[#This Row],[Provento por 1 ou 1000 Ações]]</f>
        <v>0.83</v>
      </c>
    </row>
    <row r="7728" spans="1:8">
      <c r="A7728" s="118" t="s">
        <v>1712</v>
      </c>
      <c r="B7728" s="116" t="s">
        <v>1488</v>
      </c>
      <c r="C7728" s="138">
        <v>38772</v>
      </c>
      <c r="D7728" s="139">
        <v>2.4E-2</v>
      </c>
      <c r="E7728" s="118">
        <v>1</v>
      </c>
      <c r="F7728" s="118" t="s">
        <v>1489</v>
      </c>
      <c r="G7728" s="113">
        <f>IF([Data da Aprovação]&lt;&gt;"ESTATUTÁRIO",YEAR([Data da Aprovação]),"")</f>
        <v>2006</v>
      </c>
      <c r="H7728" s="106">
        <f>Tabela9[[#This Row],[Valor do Provento R$]]/Tabela9[[#This Row],[Provento por 1 ou 1000 Ações]]</f>
        <v>2.4E-2</v>
      </c>
    </row>
    <row r="7729" spans="1:8">
      <c r="A7729" s="119" t="s">
        <v>1712</v>
      </c>
      <c r="B7729" s="117" t="s">
        <v>1488</v>
      </c>
      <c r="C7729" s="140">
        <v>38807</v>
      </c>
      <c r="D7729" s="141">
        <v>2.4E-2</v>
      </c>
      <c r="E7729" s="119">
        <v>1</v>
      </c>
      <c r="F7729" s="119" t="s">
        <v>1489</v>
      </c>
      <c r="G7729" s="114">
        <f>IF([Data da Aprovação]&lt;&gt;"ESTATUTÁRIO",YEAR([Data da Aprovação]),"")</f>
        <v>2006</v>
      </c>
      <c r="H7729" s="106">
        <f>Tabela9[[#This Row],[Valor do Provento R$]]/Tabela9[[#This Row],[Provento por 1 ou 1000 Ações]]</f>
        <v>2.4E-2</v>
      </c>
    </row>
    <row r="7730" spans="1:8">
      <c r="A7730" s="118" t="s">
        <v>1712</v>
      </c>
      <c r="B7730" s="116" t="s">
        <v>1488</v>
      </c>
      <c r="C7730" s="138">
        <v>38835</v>
      </c>
      <c r="D7730" s="139">
        <v>2.4E-2</v>
      </c>
      <c r="E7730" s="118">
        <v>1</v>
      </c>
      <c r="F7730" s="118" t="s">
        <v>1489</v>
      </c>
      <c r="G7730" s="113">
        <f>IF([Data da Aprovação]&lt;&gt;"ESTATUTÁRIO",YEAR([Data da Aprovação]),"")</f>
        <v>2006</v>
      </c>
      <c r="H7730" s="106">
        <f>Tabela9[[#This Row],[Valor do Provento R$]]/Tabela9[[#This Row],[Provento por 1 ou 1000 Ações]]</f>
        <v>2.4E-2</v>
      </c>
    </row>
    <row r="7731" spans="1:8">
      <c r="A7731" s="119" t="s">
        <v>1712</v>
      </c>
      <c r="B7731" s="117" t="s">
        <v>1488</v>
      </c>
      <c r="C7731" s="140">
        <v>38868</v>
      </c>
      <c r="D7731" s="141">
        <v>2.4E-2</v>
      </c>
      <c r="E7731" s="119">
        <v>1</v>
      </c>
      <c r="F7731" s="119" t="s">
        <v>1489</v>
      </c>
      <c r="G7731" s="114">
        <f>IF([Data da Aprovação]&lt;&gt;"ESTATUTÁRIO",YEAR([Data da Aprovação]),"")</f>
        <v>2006</v>
      </c>
      <c r="H7731" s="106">
        <f>Tabela9[[#This Row],[Valor do Provento R$]]/Tabela9[[#This Row],[Provento por 1 ou 1000 Ações]]</f>
        <v>2.4E-2</v>
      </c>
    </row>
    <row r="7732" spans="1:8">
      <c r="A7732" s="118" t="s">
        <v>1712</v>
      </c>
      <c r="B7732" s="116" t="s">
        <v>1488</v>
      </c>
      <c r="C7732" s="138">
        <v>38898</v>
      </c>
      <c r="D7732" s="139">
        <v>2.4E-2</v>
      </c>
      <c r="E7732" s="118">
        <v>1</v>
      </c>
      <c r="F7732" s="118" t="s">
        <v>1489</v>
      </c>
      <c r="G7732" s="113">
        <f>IF([Data da Aprovação]&lt;&gt;"ESTATUTÁRIO",YEAR([Data da Aprovação]),"")</f>
        <v>2006</v>
      </c>
      <c r="H7732" s="106">
        <f>Tabela9[[#This Row],[Valor do Provento R$]]/Tabela9[[#This Row],[Provento por 1 ou 1000 Ações]]</f>
        <v>2.4E-2</v>
      </c>
    </row>
    <row r="7733" spans="1:8">
      <c r="A7733" s="119" t="s">
        <v>1712</v>
      </c>
      <c r="B7733" s="117" t="s">
        <v>1488</v>
      </c>
      <c r="C7733" s="140">
        <v>38929</v>
      </c>
      <c r="D7733" s="141">
        <v>2.4E-2</v>
      </c>
      <c r="E7733" s="119">
        <v>1</v>
      </c>
      <c r="F7733" s="119" t="s">
        <v>1489</v>
      </c>
      <c r="G7733" s="114">
        <f>IF([Data da Aprovação]&lt;&gt;"ESTATUTÁRIO",YEAR([Data da Aprovação]),"")</f>
        <v>2006</v>
      </c>
      <c r="H7733" s="106">
        <f>Tabela9[[#This Row],[Valor do Provento R$]]/Tabela9[[#This Row],[Provento por 1 ou 1000 Ações]]</f>
        <v>2.4E-2</v>
      </c>
    </row>
    <row r="7734" spans="1:8">
      <c r="A7734" s="118" t="s">
        <v>1712</v>
      </c>
      <c r="B7734" s="116" t="s">
        <v>1488</v>
      </c>
      <c r="C7734" s="138">
        <v>38929</v>
      </c>
      <c r="D7734" s="139">
        <v>0.16600000000000001</v>
      </c>
      <c r="E7734" s="118">
        <v>1</v>
      </c>
      <c r="F7734" s="118" t="s">
        <v>1492</v>
      </c>
      <c r="G7734" s="113">
        <f>IF([Data da Aprovação]&lt;&gt;"ESTATUTÁRIO",YEAR([Data da Aprovação]),"")</f>
        <v>2006</v>
      </c>
      <c r="H7734" s="106">
        <f>Tabela9[[#This Row],[Valor do Provento R$]]/Tabela9[[#This Row],[Provento por 1 ou 1000 Ações]]</f>
        <v>0.16600000000000001</v>
      </c>
    </row>
    <row r="7735" spans="1:8">
      <c r="A7735" s="119" t="s">
        <v>1712</v>
      </c>
      <c r="B7735" s="117" t="s">
        <v>1488</v>
      </c>
      <c r="C7735" s="140">
        <v>38929</v>
      </c>
      <c r="D7735" s="141">
        <v>0.13700000000000001</v>
      </c>
      <c r="E7735" s="119">
        <v>1</v>
      </c>
      <c r="F7735" s="119" t="s">
        <v>1489</v>
      </c>
      <c r="G7735" s="114">
        <f>IF([Data da Aprovação]&lt;&gt;"ESTATUTÁRIO",YEAR([Data da Aprovação]),"")</f>
        <v>2006</v>
      </c>
      <c r="H7735" s="106">
        <f>Tabela9[[#This Row],[Valor do Provento R$]]/Tabela9[[#This Row],[Provento por 1 ou 1000 Ações]]</f>
        <v>0.13700000000000001</v>
      </c>
    </row>
    <row r="7736" spans="1:8">
      <c r="A7736" s="118" t="s">
        <v>1712</v>
      </c>
      <c r="B7736" s="116" t="s">
        <v>1488</v>
      </c>
      <c r="C7736" s="138">
        <v>38960</v>
      </c>
      <c r="D7736" s="139">
        <v>2.4E-2</v>
      </c>
      <c r="E7736" s="118">
        <v>1</v>
      </c>
      <c r="F7736" s="118" t="s">
        <v>1489</v>
      </c>
      <c r="G7736" s="113">
        <f>IF([Data da Aprovação]&lt;&gt;"ESTATUTÁRIO",YEAR([Data da Aprovação]),"")</f>
        <v>2006</v>
      </c>
      <c r="H7736" s="106">
        <f>Tabela9[[#This Row],[Valor do Provento R$]]/Tabela9[[#This Row],[Provento por 1 ou 1000 Ações]]</f>
        <v>2.4E-2</v>
      </c>
    </row>
    <row r="7737" spans="1:8">
      <c r="A7737" s="119" t="s">
        <v>1712</v>
      </c>
      <c r="B7737" s="117" t="s">
        <v>1488</v>
      </c>
      <c r="C7737" s="140">
        <v>38989</v>
      </c>
      <c r="D7737" s="141">
        <v>2.4E-2</v>
      </c>
      <c r="E7737" s="119">
        <v>1</v>
      </c>
      <c r="F7737" s="119" t="s">
        <v>1489</v>
      </c>
      <c r="G7737" s="114">
        <f>IF([Data da Aprovação]&lt;&gt;"ESTATUTÁRIO",YEAR([Data da Aprovação]),"")</f>
        <v>2006</v>
      </c>
      <c r="H7737" s="106">
        <f>Tabela9[[#This Row],[Valor do Provento R$]]/Tabela9[[#This Row],[Provento por 1 ou 1000 Ações]]</f>
        <v>2.4E-2</v>
      </c>
    </row>
    <row r="7738" spans="1:8">
      <c r="A7738" s="118" t="s">
        <v>1712</v>
      </c>
      <c r="B7738" s="116" t="s">
        <v>1488</v>
      </c>
      <c r="C7738" s="138">
        <v>39021</v>
      </c>
      <c r="D7738" s="139">
        <v>2.4E-2</v>
      </c>
      <c r="E7738" s="118">
        <v>1</v>
      </c>
      <c r="F7738" s="118" t="s">
        <v>1489</v>
      </c>
      <c r="G7738" s="113">
        <f>IF([Data da Aprovação]&lt;&gt;"ESTATUTÁRIO",YEAR([Data da Aprovação]),"")</f>
        <v>2006</v>
      </c>
      <c r="H7738" s="106">
        <f>Tabela9[[#This Row],[Valor do Provento R$]]/Tabela9[[#This Row],[Provento por 1 ou 1000 Ações]]</f>
        <v>2.4E-2</v>
      </c>
    </row>
    <row r="7739" spans="1:8">
      <c r="A7739" s="119" t="s">
        <v>1712</v>
      </c>
      <c r="B7739" s="117" t="s">
        <v>1488</v>
      </c>
      <c r="C7739" s="140">
        <v>39051</v>
      </c>
      <c r="D7739" s="141">
        <v>2.4E-2</v>
      </c>
      <c r="E7739" s="119">
        <v>1</v>
      </c>
      <c r="F7739" s="119" t="s">
        <v>1489</v>
      </c>
      <c r="G7739" s="114">
        <f>IF([Data da Aprovação]&lt;&gt;"ESTATUTÁRIO",YEAR([Data da Aprovação]),"")</f>
        <v>2006</v>
      </c>
      <c r="H7739" s="106">
        <f>Tabela9[[#This Row],[Valor do Provento R$]]/Tabela9[[#This Row],[Provento por 1 ou 1000 Ações]]</f>
        <v>2.4E-2</v>
      </c>
    </row>
    <row r="7740" spans="1:8">
      <c r="A7740" s="118" t="s">
        <v>1712</v>
      </c>
      <c r="B7740" s="116" t="s">
        <v>1488</v>
      </c>
      <c r="C7740" s="138">
        <v>39079</v>
      </c>
      <c r="D7740" s="139">
        <v>2.4E-2</v>
      </c>
      <c r="E7740" s="118">
        <v>1</v>
      </c>
      <c r="F7740" s="118" t="s">
        <v>1489</v>
      </c>
      <c r="G7740" s="113">
        <f>IF([Data da Aprovação]&lt;&gt;"ESTATUTÁRIO",YEAR([Data da Aprovação]),"")</f>
        <v>2006</v>
      </c>
      <c r="H7740" s="106">
        <f>Tabela9[[#This Row],[Valor do Provento R$]]/Tabela9[[#This Row],[Provento por 1 ou 1000 Ações]]</f>
        <v>2.4E-2</v>
      </c>
    </row>
    <row r="7741" spans="1:8">
      <c r="A7741" s="119" t="s">
        <v>1712</v>
      </c>
      <c r="B7741" s="117" t="s">
        <v>1488</v>
      </c>
      <c r="C7741" s="140">
        <v>39113</v>
      </c>
      <c r="D7741" s="141">
        <v>2.4E-2</v>
      </c>
      <c r="E7741" s="119">
        <v>1</v>
      </c>
      <c r="F7741" s="119" t="s">
        <v>1489</v>
      </c>
      <c r="G7741" s="114">
        <f>IF([Data da Aprovação]&lt;&gt;"ESTATUTÁRIO",YEAR([Data da Aprovação]),"")</f>
        <v>2007</v>
      </c>
      <c r="H7741" s="106">
        <f>Tabela9[[#This Row],[Valor do Provento R$]]/Tabela9[[#This Row],[Provento por 1 ou 1000 Ações]]</f>
        <v>2.4E-2</v>
      </c>
    </row>
    <row r="7742" spans="1:8">
      <c r="A7742" s="118" t="s">
        <v>1712</v>
      </c>
      <c r="B7742" s="116" t="s">
        <v>1488</v>
      </c>
      <c r="C7742" s="138">
        <v>39125</v>
      </c>
      <c r="D7742" s="139">
        <v>8.4000000000000005E-2</v>
      </c>
      <c r="E7742" s="118">
        <v>1</v>
      </c>
      <c r="F7742" s="118" t="s">
        <v>1492</v>
      </c>
      <c r="G7742" s="113">
        <f>IF([Data da Aprovação]&lt;&gt;"ESTATUTÁRIO",YEAR([Data da Aprovação]),"")</f>
        <v>2007</v>
      </c>
      <c r="H7742" s="106">
        <f>Tabela9[[#This Row],[Valor do Provento R$]]/Tabela9[[#This Row],[Provento por 1 ou 1000 Ações]]</f>
        <v>8.4000000000000005E-2</v>
      </c>
    </row>
    <row r="7743" spans="1:8">
      <c r="A7743" s="119" t="s">
        <v>1712</v>
      </c>
      <c r="B7743" s="117" t="s">
        <v>1488</v>
      </c>
      <c r="C7743" s="140">
        <v>39125</v>
      </c>
      <c r="D7743" s="141">
        <v>1.22</v>
      </c>
      <c r="E7743" s="119">
        <v>1</v>
      </c>
      <c r="F7743" s="119" t="s">
        <v>1489</v>
      </c>
      <c r="G7743" s="114">
        <f>IF([Data da Aprovação]&lt;&gt;"ESTATUTÁRIO",YEAR([Data da Aprovação]),"")</f>
        <v>2007</v>
      </c>
      <c r="H7743" s="106">
        <f>Tabela9[[#This Row],[Valor do Provento R$]]/Tabela9[[#This Row],[Provento por 1 ou 1000 Ações]]</f>
        <v>1.22</v>
      </c>
    </row>
    <row r="7744" spans="1:8">
      <c r="A7744" s="118" t="s">
        <v>1712</v>
      </c>
      <c r="B7744" s="116" t="s">
        <v>1488</v>
      </c>
      <c r="C7744" s="138">
        <v>39141</v>
      </c>
      <c r="D7744" s="139">
        <v>2.4E-2</v>
      </c>
      <c r="E7744" s="118">
        <v>1</v>
      </c>
      <c r="F7744" s="118" t="s">
        <v>1492</v>
      </c>
      <c r="G7744" s="113">
        <f>IF([Data da Aprovação]&lt;&gt;"ESTATUTÁRIO",YEAR([Data da Aprovação]),"")</f>
        <v>2007</v>
      </c>
      <c r="H7744" s="106">
        <f>Tabela9[[#This Row],[Valor do Provento R$]]/Tabela9[[#This Row],[Provento por 1 ou 1000 Ações]]</f>
        <v>2.4E-2</v>
      </c>
    </row>
    <row r="7745" spans="1:8">
      <c r="A7745" s="119" t="s">
        <v>1712</v>
      </c>
      <c r="B7745" s="117" t="s">
        <v>1488</v>
      </c>
      <c r="C7745" s="140">
        <v>39171</v>
      </c>
      <c r="D7745" s="141">
        <v>2.4E-2</v>
      </c>
      <c r="E7745" s="119">
        <v>1</v>
      </c>
      <c r="F7745" s="119" t="s">
        <v>1492</v>
      </c>
      <c r="G7745" s="114">
        <f>IF([Data da Aprovação]&lt;&gt;"ESTATUTÁRIO",YEAR([Data da Aprovação]),"")</f>
        <v>2007</v>
      </c>
      <c r="H7745" s="106">
        <f>Tabela9[[#This Row],[Valor do Provento R$]]/Tabela9[[#This Row],[Provento por 1 ou 1000 Ações]]</f>
        <v>2.4E-2</v>
      </c>
    </row>
    <row r="7746" spans="1:8">
      <c r="A7746" s="118" t="s">
        <v>1712</v>
      </c>
      <c r="B7746" s="116" t="s">
        <v>1488</v>
      </c>
      <c r="C7746" s="138">
        <v>39202</v>
      </c>
      <c r="D7746" s="139">
        <v>2.4E-2</v>
      </c>
      <c r="E7746" s="118">
        <v>1</v>
      </c>
      <c r="F7746" s="118" t="s">
        <v>1492</v>
      </c>
      <c r="G7746" s="113">
        <f>IF([Data da Aprovação]&lt;&gt;"ESTATUTÁRIO",YEAR([Data da Aprovação]),"")</f>
        <v>2007</v>
      </c>
      <c r="H7746" s="106">
        <f>Tabela9[[#This Row],[Valor do Provento R$]]/Tabela9[[#This Row],[Provento por 1 ou 1000 Ações]]</f>
        <v>2.4E-2</v>
      </c>
    </row>
    <row r="7747" spans="1:8">
      <c r="A7747" s="119" t="s">
        <v>1712</v>
      </c>
      <c r="B7747" s="117" t="s">
        <v>1488</v>
      </c>
      <c r="C7747" s="140">
        <v>39233</v>
      </c>
      <c r="D7747" s="141">
        <v>2.4E-2</v>
      </c>
      <c r="E7747" s="119">
        <v>1</v>
      </c>
      <c r="F7747" s="119" t="s">
        <v>1492</v>
      </c>
      <c r="G7747" s="114">
        <f>IF([Data da Aprovação]&lt;&gt;"ESTATUTÁRIO",YEAR([Data da Aprovação]),"")</f>
        <v>2007</v>
      </c>
      <c r="H7747" s="106">
        <f>Tabela9[[#This Row],[Valor do Provento R$]]/Tabela9[[#This Row],[Provento por 1 ou 1000 Ações]]</f>
        <v>2.4E-2</v>
      </c>
    </row>
    <row r="7748" spans="1:8">
      <c r="A7748" s="118" t="s">
        <v>1712</v>
      </c>
      <c r="B7748" s="116" t="s">
        <v>1488</v>
      </c>
      <c r="C7748" s="138">
        <v>39262</v>
      </c>
      <c r="D7748" s="139">
        <v>2.4E-2</v>
      </c>
      <c r="E7748" s="118">
        <v>1</v>
      </c>
      <c r="F7748" s="118" t="s">
        <v>1492</v>
      </c>
      <c r="G7748" s="113">
        <f>IF([Data da Aprovação]&lt;&gt;"ESTATUTÁRIO",YEAR([Data da Aprovação]),"")</f>
        <v>2007</v>
      </c>
      <c r="H7748" s="106">
        <f>Tabela9[[#This Row],[Valor do Provento R$]]/Tabela9[[#This Row],[Provento por 1 ou 1000 Ações]]</f>
        <v>2.4E-2</v>
      </c>
    </row>
    <row r="7749" spans="1:8">
      <c r="A7749" s="119" t="s">
        <v>1712</v>
      </c>
      <c r="B7749" s="117" t="s">
        <v>1488</v>
      </c>
      <c r="C7749" s="140">
        <v>39294</v>
      </c>
      <c r="D7749" s="141">
        <v>2.4E-2</v>
      </c>
      <c r="E7749" s="119">
        <v>1</v>
      </c>
      <c r="F7749" s="119" t="s">
        <v>1492</v>
      </c>
      <c r="G7749" s="114">
        <f>IF([Data da Aprovação]&lt;&gt;"ESTATUTÁRIO",YEAR([Data da Aprovação]),"")</f>
        <v>2007</v>
      </c>
      <c r="H7749" s="106">
        <f>Tabela9[[#This Row],[Valor do Provento R$]]/Tabela9[[#This Row],[Provento por 1 ou 1000 Ações]]</f>
        <v>2.4E-2</v>
      </c>
    </row>
    <row r="7750" spans="1:8">
      <c r="A7750" s="118" t="s">
        <v>1712</v>
      </c>
      <c r="B7750" s="116" t="s">
        <v>1488</v>
      </c>
      <c r="C7750" s="138">
        <v>39300</v>
      </c>
      <c r="D7750" s="139">
        <v>0.33300000000000002</v>
      </c>
      <c r="E7750" s="118">
        <v>1</v>
      </c>
      <c r="F7750" s="118" t="s">
        <v>1492</v>
      </c>
      <c r="G7750" s="113">
        <f>IF([Data da Aprovação]&lt;&gt;"ESTATUTÁRIO",YEAR([Data da Aprovação]),"")</f>
        <v>2007</v>
      </c>
      <c r="H7750" s="106">
        <f>Tabela9[[#This Row],[Valor do Provento R$]]/Tabela9[[#This Row],[Provento por 1 ou 1000 Ações]]</f>
        <v>0.33300000000000002</v>
      </c>
    </row>
    <row r="7751" spans="1:8">
      <c r="A7751" s="119" t="s">
        <v>1712</v>
      </c>
      <c r="B7751" s="117" t="s">
        <v>1488</v>
      </c>
      <c r="C7751" s="140">
        <v>39325</v>
      </c>
      <c r="D7751" s="141">
        <v>2.4E-2</v>
      </c>
      <c r="E7751" s="119">
        <v>1</v>
      </c>
      <c r="F7751" s="119" t="s">
        <v>1492</v>
      </c>
      <c r="G7751" s="114">
        <f>IF([Data da Aprovação]&lt;&gt;"ESTATUTÁRIO",YEAR([Data da Aprovação]),"")</f>
        <v>2007</v>
      </c>
      <c r="H7751" s="106">
        <f>Tabela9[[#This Row],[Valor do Provento R$]]/Tabela9[[#This Row],[Provento por 1 ou 1000 Ações]]</f>
        <v>2.4E-2</v>
      </c>
    </row>
    <row r="7752" spans="1:8">
      <c r="A7752" s="118" t="s">
        <v>1712</v>
      </c>
      <c r="B7752" s="116" t="s">
        <v>1488</v>
      </c>
      <c r="C7752" s="138">
        <v>39353</v>
      </c>
      <c r="D7752" s="139">
        <v>1.2E-2</v>
      </c>
      <c r="E7752" s="118">
        <v>1</v>
      </c>
      <c r="F7752" s="118" t="s">
        <v>1492</v>
      </c>
      <c r="G7752" s="113">
        <f>IF([Data da Aprovação]&lt;&gt;"ESTATUTÁRIO",YEAR([Data da Aprovação]),"")</f>
        <v>2007</v>
      </c>
      <c r="H7752" s="106">
        <f>Tabela9[[#This Row],[Valor do Provento R$]]/Tabela9[[#This Row],[Provento por 1 ou 1000 Ações]]</f>
        <v>1.2E-2</v>
      </c>
    </row>
    <row r="7753" spans="1:8">
      <c r="A7753" s="119" t="s">
        <v>1712</v>
      </c>
      <c r="B7753" s="117" t="s">
        <v>1488</v>
      </c>
      <c r="C7753" s="140">
        <v>39386</v>
      </c>
      <c r="D7753" s="141">
        <v>1.2E-2</v>
      </c>
      <c r="E7753" s="119">
        <v>1</v>
      </c>
      <c r="F7753" s="119" t="s">
        <v>1492</v>
      </c>
      <c r="G7753" s="114">
        <f>IF([Data da Aprovação]&lt;&gt;"ESTATUTÁRIO",YEAR([Data da Aprovação]),"")</f>
        <v>2007</v>
      </c>
      <c r="H7753" s="106">
        <f>Tabela9[[#This Row],[Valor do Provento R$]]/Tabela9[[#This Row],[Provento por 1 ou 1000 Ações]]</f>
        <v>1.2E-2</v>
      </c>
    </row>
    <row r="7754" spans="1:8">
      <c r="A7754" s="118" t="s">
        <v>1712</v>
      </c>
      <c r="B7754" s="116" t="s">
        <v>1488</v>
      </c>
      <c r="C7754" s="138">
        <v>39391</v>
      </c>
      <c r="D7754" s="139">
        <v>7.0000000000000007E-2</v>
      </c>
      <c r="E7754" s="118">
        <v>1</v>
      </c>
      <c r="F7754" s="118" t="s">
        <v>1489</v>
      </c>
      <c r="G7754" s="113">
        <f>IF([Data da Aprovação]&lt;&gt;"ESTATUTÁRIO",YEAR([Data da Aprovação]),"")</f>
        <v>2007</v>
      </c>
      <c r="H7754" s="106">
        <f>Tabela9[[#This Row],[Valor do Provento R$]]/Tabela9[[#This Row],[Provento por 1 ou 1000 Ações]]</f>
        <v>7.0000000000000007E-2</v>
      </c>
    </row>
    <row r="7755" spans="1:8">
      <c r="A7755" s="119" t="s">
        <v>1712</v>
      </c>
      <c r="B7755" s="117" t="s">
        <v>1488</v>
      </c>
      <c r="C7755" s="140">
        <v>39416</v>
      </c>
      <c r="D7755" s="141">
        <v>1.2E-2</v>
      </c>
      <c r="E7755" s="119">
        <v>1</v>
      </c>
      <c r="F7755" s="119" t="s">
        <v>1492</v>
      </c>
      <c r="G7755" s="114">
        <f>IF([Data da Aprovação]&lt;&gt;"ESTATUTÁRIO",YEAR([Data da Aprovação]),"")</f>
        <v>2007</v>
      </c>
      <c r="H7755" s="106">
        <f>Tabela9[[#This Row],[Valor do Provento R$]]/Tabela9[[#This Row],[Provento por 1 ou 1000 Ações]]</f>
        <v>1.2E-2</v>
      </c>
    </row>
    <row r="7756" spans="1:8">
      <c r="A7756" s="118" t="s">
        <v>1712</v>
      </c>
      <c r="B7756" s="116" t="s">
        <v>1488</v>
      </c>
      <c r="C7756" s="138">
        <v>39444</v>
      </c>
      <c r="D7756" s="139">
        <v>1.2E-2</v>
      </c>
      <c r="E7756" s="118">
        <v>1</v>
      </c>
      <c r="F7756" s="118" t="s">
        <v>1492</v>
      </c>
      <c r="G7756" s="113">
        <f>IF([Data da Aprovação]&lt;&gt;"ESTATUTÁRIO",YEAR([Data da Aprovação]),"")</f>
        <v>2007</v>
      </c>
      <c r="H7756" s="106">
        <f>Tabela9[[#This Row],[Valor do Provento R$]]/Tabela9[[#This Row],[Provento por 1 ou 1000 Ações]]</f>
        <v>1.2E-2</v>
      </c>
    </row>
    <row r="7757" spans="1:8">
      <c r="A7757" s="119" t="s">
        <v>1712</v>
      </c>
      <c r="B7757" s="117" t="s">
        <v>1488</v>
      </c>
      <c r="C7757" s="140">
        <v>39478</v>
      </c>
      <c r="D7757" s="141">
        <v>1.2E-2</v>
      </c>
      <c r="E7757" s="119">
        <v>1</v>
      </c>
      <c r="F7757" s="119" t="s">
        <v>1492</v>
      </c>
      <c r="G7757" s="114">
        <f>IF([Data da Aprovação]&lt;&gt;"ESTATUTÁRIO",YEAR([Data da Aprovação]),"")</f>
        <v>2008</v>
      </c>
      <c r="H7757" s="106">
        <f>Tabela9[[#This Row],[Valor do Provento R$]]/Tabela9[[#This Row],[Provento por 1 ou 1000 Ações]]</f>
        <v>1.2E-2</v>
      </c>
    </row>
    <row r="7758" spans="1:8">
      <c r="A7758" s="118" t="s">
        <v>1712</v>
      </c>
      <c r="B7758" s="116" t="s">
        <v>1488</v>
      </c>
      <c r="C7758" s="138">
        <v>39489</v>
      </c>
      <c r="D7758" s="139">
        <v>0.1</v>
      </c>
      <c r="E7758" s="118">
        <v>1</v>
      </c>
      <c r="F7758" s="118" t="s">
        <v>1492</v>
      </c>
      <c r="G7758" s="113">
        <f>IF([Data da Aprovação]&lt;&gt;"ESTATUTÁRIO",YEAR([Data da Aprovação]),"")</f>
        <v>2008</v>
      </c>
      <c r="H7758" s="106">
        <f>Tabela9[[#This Row],[Valor do Provento R$]]/Tabela9[[#This Row],[Provento por 1 ou 1000 Ações]]</f>
        <v>0.1</v>
      </c>
    </row>
    <row r="7759" spans="1:8">
      <c r="A7759" s="119" t="s">
        <v>1712</v>
      </c>
      <c r="B7759" s="117" t="s">
        <v>1488</v>
      </c>
      <c r="C7759" s="140">
        <v>39489</v>
      </c>
      <c r="D7759" s="141">
        <v>0.7</v>
      </c>
      <c r="E7759" s="119">
        <v>1</v>
      </c>
      <c r="F7759" s="119" t="s">
        <v>1489</v>
      </c>
      <c r="G7759" s="114">
        <f>IF([Data da Aprovação]&lt;&gt;"ESTATUTÁRIO",YEAR([Data da Aprovação]),"")</f>
        <v>2008</v>
      </c>
      <c r="H7759" s="106">
        <f>Tabela9[[#This Row],[Valor do Provento R$]]/Tabela9[[#This Row],[Provento por 1 ou 1000 Ações]]</f>
        <v>0.7</v>
      </c>
    </row>
    <row r="7760" spans="1:8">
      <c r="A7760" s="118" t="s">
        <v>1712</v>
      </c>
      <c r="B7760" s="116" t="s">
        <v>1488</v>
      </c>
      <c r="C7760" s="138">
        <v>39507</v>
      </c>
      <c r="D7760" s="139">
        <v>1.2E-2</v>
      </c>
      <c r="E7760" s="118">
        <v>1</v>
      </c>
      <c r="F7760" s="118" t="s">
        <v>1492</v>
      </c>
      <c r="G7760" s="113">
        <f>IF([Data da Aprovação]&lt;&gt;"ESTATUTÁRIO",YEAR([Data da Aprovação]),"")</f>
        <v>2008</v>
      </c>
      <c r="H7760" s="106">
        <f>Tabela9[[#This Row],[Valor do Provento R$]]/Tabela9[[#This Row],[Provento por 1 ou 1000 Ações]]</f>
        <v>1.2E-2</v>
      </c>
    </row>
    <row r="7761" spans="1:8">
      <c r="A7761" s="119" t="s">
        <v>1712</v>
      </c>
      <c r="B7761" s="117" t="s">
        <v>1488</v>
      </c>
      <c r="C7761" s="140">
        <v>39538</v>
      </c>
      <c r="D7761" s="141">
        <v>1.2E-2</v>
      </c>
      <c r="E7761" s="119">
        <v>1</v>
      </c>
      <c r="F7761" s="119" t="s">
        <v>1492</v>
      </c>
      <c r="G7761" s="114">
        <f>IF([Data da Aprovação]&lt;&gt;"ESTATUTÁRIO",YEAR([Data da Aprovação]),"")</f>
        <v>2008</v>
      </c>
      <c r="H7761" s="106">
        <f>Tabela9[[#This Row],[Valor do Provento R$]]/Tabela9[[#This Row],[Provento por 1 ou 1000 Ações]]</f>
        <v>1.2E-2</v>
      </c>
    </row>
    <row r="7762" spans="1:8">
      <c r="A7762" s="118" t="s">
        <v>1712</v>
      </c>
      <c r="B7762" s="116" t="s">
        <v>1488</v>
      </c>
      <c r="C7762" s="138">
        <v>39568</v>
      </c>
      <c r="D7762" s="139">
        <v>1.2E-2</v>
      </c>
      <c r="E7762" s="118">
        <v>1</v>
      </c>
      <c r="F7762" s="118" t="s">
        <v>1492</v>
      </c>
      <c r="G7762" s="113">
        <f>IF([Data da Aprovação]&lt;&gt;"ESTATUTÁRIO",YEAR([Data da Aprovação]),"")</f>
        <v>2008</v>
      </c>
      <c r="H7762" s="106">
        <f>Tabela9[[#This Row],[Valor do Provento R$]]/Tabela9[[#This Row],[Provento por 1 ou 1000 Ações]]</f>
        <v>1.2E-2</v>
      </c>
    </row>
    <row r="7763" spans="1:8">
      <c r="A7763" s="119" t="s">
        <v>1712</v>
      </c>
      <c r="B7763" s="117" t="s">
        <v>1488</v>
      </c>
      <c r="C7763" s="140">
        <v>39598</v>
      </c>
      <c r="D7763" s="141">
        <v>1.2E-2</v>
      </c>
      <c r="E7763" s="119">
        <v>1</v>
      </c>
      <c r="F7763" s="119" t="s">
        <v>1492</v>
      </c>
      <c r="G7763" s="114">
        <f>IF([Data da Aprovação]&lt;&gt;"ESTATUTÁRIO",YEAR([Data da Aprovação]),"")</f>
        <v>2008</v>
      </c>
      <c r="H7763" s="106">
        <f>Tabela9[[#This Row],[Valor do Provento R$]]/Tabela9[[#This Row],[Provento por 1 ou 1000 Ações]]</f>
        <v>1.2E-2</v>
      </c>
    </row>
    <row r="7764" spans="1:8">
      <c r="A7764" s="118" t="s">
        <v>1712</v>
      </c>
      <c r="B7764" s="116" t="s">
        <v>1488</v>
      </c>
      <c r="C7764" s="138">
        <v>39629</v>
      </c>
      <c r="D7764" s="139">
        <v>1.2E-2</v>
      </c>
      <c r="E7764" s="118">
        <v>1</v>
      </c>
      <c r="F7764" s="118" t="s">
        <v>1492</v>
      </c>
      <c r="G7764" s="113">
        <f>IF([Data da Aprovação]&lt;&gt;"ESTATUTÁRIO",YEAR([Data da Aprovação]),"")</f>
        <v>2008</v>
      </c>
      <c r="H7764" s="106">
        <f>Tabela9[[#This Row],[Valor do Provento R$]]/Tabela9[[#This Row],[Provento por 1 ou 1000 Ações]]</f>
        <v>1.2E-2</v>
      </c>
    </row>
    <row r="7765" spans="1:8">
      <c r="A7765" s="119" t="s">
        <v>1712</v>
      </c>
      <c r="B7765" s="117" t="s">
        <v>1488</v>
      </c>
      <c r="C7765" s="140">
        <v>39660</v>
      </c>
      <c r="D7765" s="141">
        <v>1.2E-2</v>
      </c>
      <c r="E7765" s="119">
        <v>1</v>
      </c>
      <c r="F7765" s="119" t="s">
        <v>1492</v>
      </c>
      <c r="G7765" s="114">
        <f>IF([Data da Aprovação]&lt;&gt;"ESTATUTÁRIO",YEAR([Data da Aprovação]),"")</f>
        <v>2008</v>
      </c>
      <c r="H7765" s="106">
        <f>Tabela9[[#This Row],[Valor do Provento R$]]/Tabela9[[#This Row],[Provento por 1 ou 1000 Ações]]</f>
        <v>1.2E-2</v>
      </c>
    </row>
    <row r="7766" spans="1:8">
      <c r="A7766" s="118" t="s">
        <v>1712</v>
      </c>
      <c r="B7766" s="116" t="s">
        <v>1488</v>
      </c>
      <c r="C7766" s="138">
        <v>39664</v>
      </c>
      <c r="D7766" s="139">
        <v>0.15</v>
      </c>
      <c r="E7766" s="118">
        <v>1</v>
      </c>
      <c r="F7766" s="118" t="s">
        <v>1492</v>
      </c>
      <c r="G7766" s="113">
        <f>IF([Data da Aprovação]&lt;&gt;"ESTATUTÁRIO",YEAR([Data da Aprovação]),"")</f>
        <v>2008</v>
      </c>
      <c r="H7766" s="106">
        <f>Tabela9[[#This Row],[Valor do Provento R$]]/Tabela9[[#This Row],[Provento por 1 ou 1000 Ações]]</f>
        <v>0.15</v>
      </c>
    </row>
    <row r="7767" spans="1:8">
      <c r="A7767" s="119" t="s">
        <v>1712</v>
      </c>
      <c r="B7767" s="117" t="s">
        <v>1488</v>
      </c>
      <c r="C7767" s="140">
        <v>39689</v>
      </c>
      <c r="D7767" s="141">
        <v>1.2E-2</v>
      </c>
      <c r="E7767" s="119">
        <v>1</v>
      </c>
      <c r="F7767" s="119" t="s">
        <v>1492</v>
      </c>
      <c r="G7767" s="114">
        <f>IF([Data da Aprovação]&lt;&gt;"ESTATUTÁRIO",YEAR([Data da Aprovação]),"")</f>
        <v>2008</v>
      </c>
      <c r="H7767" s="106">
        <f>Tabela9[[#This Row],[Valor do Provento R$]]/Tabela9[[#This Row],[Provento por 1 ou 1000 Ações]]</f>
        <v>1.2E-2</v>
      </c>
    </row>
    <row r="7768" spans="1:8">
      <c r="A7768" s="118" t="s">
        <v>1712</v>
      </c>
      <c r="B7768" s="116" t="s">
        <v>1488</v>
      </c>
      <c r="C7768" s="138">
        <v>39721</v>
      </c>
      <c r="D7768" s="139">
        <v>1.2E-2</v>
      </c>
      <c r="E7768" s="118">
        <v>1</v>
      </c>
      <c r="F7768" s="118" t="s">
        <v>1492</v>
      </c>
      <c r="G7768" s="113">
        <f>IF([Data da Aprovação]&lt;&gt;"ESTATUTÁRIO",YEAR([Data da Aprovação]),"")</f>
        <v>2008</v>
      </c>
      <c r="H7768" s="106">
        <f>Tabela9[[#This Row],[Valor do Provento R$]]/Tabela9[[#This Row],[Provento por 1 ou 1000 Ações]]</f>
        <v>1.2E-2</v>
      </c>
    </row>
    <row r="7769" spans="1:8">
      <c r="A7769" s="119" t="s">
        <v>1712</v>
      </c>
      <c r="B7769" s="117" t="s">
        <v>1488</v>
      </c>
      <c r="C7769" s="140">
        <v>39752</v>
      </c>
      <c r="D7769" s="141">
        <v>1.2E-2</v>
      </c>
      <c r="E7769" s="119">
        <v>1</v>
      </c>
      <c r="F7769" s="119" t="s">
        <v>1492</v>
      </c>
      <c r="G7769" s="114">
        <f>IF([Data da Aprovação]&lt;&gt;"ESTATUTÁRIO",YEAR([Data da Aprovação]),"")</f>
        <v>2008</v>
      </c>
      <c r="H7769" s="106">
        <f>Tabela9[[#This Row],[Valor do Provento R$]]/Tabela9[[#This Row],[Provento por 1 ou 1000 Ações]]</f>
        <v>1.2E-2</v>
      </c>
    </row>
    <row r="7770" spans="1:8">
      <c r="A7770" s="118" t="s">
        <v>1712</v>
      </c>
      <c r="B7770" s="116" t="s">
        <v>1488</v>
      </c>
      <c r="C7770" s="138">
        <v>39769</v>
      </c>
      <c r="D7770" s="139">
        <v>0.38965</v>
      </c>
      <c r="E7770" s="118">
        <v>1</v>
      </c>
      <c r="F7770" s="118" t="s">
        <v>1489</v>
      </c>
      <c r="G7770" s="113">
        <f>IF([Data da Aprovação]&lt;&gt;"ESTATUTÁRIO",YEAR([Data da Aprovação]),"")</f>
        <v>2008</v>
      </c>
      <c r="H7770" s="106">
        <f>Tabela9[[#This Row],[Valor do Provento R$]]/Tabela9[[#This Row],[Provento por 1 ou 1000 Ações]]</f>
        <v>0.38965</v>
      </c>
    </row>
    <row r="7771" spans="1:8">
      <c r="A7771" s="119" t="s">
        <v>1712</v>
      </c>
      <c r="B7771" s="117" t="s">
        <v>1488</v>
      </c>
      <c r="C7771" s="140">
        <v>39780</v>
      </c>
      <c r="D7771" s="141">
        <v>1.2E-2</v>
      </c>
      <c r="E7771" s="119">
        <v>1</v>
      </c>
      <c r="F7771" s="119" t="s">
        <v>1492</v>
      </c>
      <c r="G7771" s="114">
        <f>IF([Data da Aprovação]&lt;&gt;"ESTATUTÁRIO",YEAR([Data da Aprovação]),"")</f>
        <v>2008</v>
      </c>
      <c r="H7771" s="106">
        <f>Tabela9[[#This Row],[Valor do Provento R$]]/Tabela9[[#This Row],[Provento por 1 ou 1000 Ações]]</f>
        <v>1.2E-2</v>
      </c>
    </row>
    <row r="7772" spans="1:8">
      <c r="A7772" s="118" t="s">
        <v>1712</v>
      </c>
      <c r="B7772" s="116" t="s">
        <v>1488</v>
      </c>
      <c r="C7772" s="138">
        <v>39800</v>
      </c>
      <c r="D7772" s="139">
        <v>7.6999999999999999E-2</v>
      </c>
      <c r="E7772" s="118">
        <v>1</v>
      </c>
      <c r="F7772" s="118" t="s">
        <v>1489</v>
      </c>
      <c r="G7772" s="113">
        <f>IF([Data da Aprovação]&lt;&gt;"ESTATUTÁRIO",YEAR([Data da Aprovação]),"")</f>
        <v>2008</v>
      </c>
      <c r="H7772" s="106">
        <f>Tabela9[[#This Row],[Valor do Provento R$]]/Tabela9[[#This Row],[Provento por 1 ou 1000 Ações]]</f>
        <v>7.6999999999999999E-2</v>
      </c>
    </row>
    <row r="7773" spans="1:8">
      <c r="A7773" s="119" t="s">
        <v>1712</v>
      </c>
      <c r="B7773" s="117" t="s">
        <v>1488</v>
      </c>
      <c r="C7773" s="140">
        <v>39812</v>
      </c>
      <c r="D7773" s="141">
        <v>1.2E-2</v>
      </c>
      <c r="E7773" s="119">
        <v>1</v>
      </c>
      <c r="F7773" s="119" t="s">
        <v>1492</v>
      </c>
      <c r="G7773" s="114">
        <f>IF([Data da Aprovação]&lt;&gt;"ESTATUTÁRIO",YEAR([Data da Aprovação]),"")</f>
        <v>2008</v>
      </c>
      <c r="H7773" s="106">
        <f>Tabela9[[#This Row],[Valor do Provento R$]]/Tabela9[[#This Row],[Provento por 1 ou 1000 Ações]]</f>
        <v>1.2E-2</v>
      </c>
    </row>
    <row r="7774" spans="1:8">
      <c r="A7774" s="118" t="s">
        <v>1712</v>
      </c>
      <c r="B7774" s="116" t="s">
        <v>1488</v>
      </c>
      <c r="C7774" s="138">
        <v>39843</v>
      </c>
      <c r="D7774" s="139">
        <v>1.2E-2</v>
      </c>
      <c r="E7774" s="118">
        <v>1</v>
      </c>
      <c r="F7774" s="118" t="s">
        <v>1492</v>
      </c>
      <c r="G7774" s="113">
        <f>IF([Data da Aprovação]&lt;&gt;"ESTATUTÁRIO",YEAR([Data da Aprovação]),"")</f>
        <v>2009</v>
      </c>
      <c r="H7774" s="106">
        <f>Tabela9[[#This Row],[Valor do Provento R$]]/Tabela9[[#This Row],[Provento por 1 ou 1000 Ações]]</f>
        <v>1.2E-2</v>
      </c>
    </row>
    <row r="7775" spans="1:8">
      <c r="A7775" s="119" t="s">
        <v>1712</v>
      </c>
      <c r="B7775" s="117" t="s">
        <v>1488</v>
      </c>
      <c r="C7775" s="140">
        <v>39863</v>
      </c>
      <c r="D7775" s="141">
        <v>0.21679999999999999</v>
      </c>
      <c r="E7775" s="119">
        <v>1</v>
      </c>
      <c r="F7775" s="119" t="s">
        <v>1489</v>
      </c>
      <c r="G7775" s="114">
        <f>IF([Data da Aprovação]&lt;&gt;"ESTATUTÁRIO",YEAR([Data da Aprovação]),"")</f>
        <v>2009</v>
      </c>
      <c r="H7775" s="106">
        <f>Tabela9[[#This Row],[Valor do Provento R$]]/Tabela9[[#This Row],[Provento por 1 ou 1000 Ações]]</f>
        <v>0.21679999999999999</v>
      </c>
    </row>
    <row r="7776" spans="1:8">
      <c r="A7776" s="118" t="s">
        <v>1712</v>
      </c>
      <c r="B7776" s="116" t="s">
        <v>1488</v>
      </c>
      <c r="C7776" s="138">
        <v>39871</v>
      </c>
      <c r="D7776" s="139">
        <v>1.2E-2</v>
      </c>
      <c r="E7776" s="118">
        <v>1</v>
      </c>
      <c r="F7776" s="118" t="s">
        <v>1492</v>
      </c>
      <c r="G7776" s="113">
        <f>IF([Data da Aprovação]&lt;&gt;"ESTATUTÁRIO",YEAR([Data da Aprovação]),"")</f>
        <v>2009</v>
      </c>
      <c r="H7776" s="106">
        <f>Tabela9[[#This Row],[Valor do Provento R$]]/Tabela9[[#This Row],[Provento por 1 ou 1000 Ações]]</f>
        <v>1.2E-2</v>
      </c>
    </row>
    <row r="7777" spans="1:8">
      <c r="A7777" s="119" t="s">
        <v>1712</v>
      </c>
      <c r="B7777" s="117" t="s">
        <v>1488</v>
      </c>
      <c r="C7777" s="140">
        <v>39903</v>
      </c>
      <c r="D7777" s="141">
        <v>1.2E-2</v>
      </c>
      <c r="E7777" s="119">
        <v>1</v>
      </c>
      <c r="F7777" s="119" t="s">
        <v>1492</v>
      </c>
      <c r="G7777" s="114">
        <f>IF([Data da Aprovação]&lt;&gt;"ESTATUTÁRIO",YEAR([Data da Aprovação]),"")</f>
        <v>2009</v>
      </c>
      <c r="H7777" s="106">
        <f>Tabela9[[#This Row],[Valor do Provento R$]]/Tabela9[[#This Row],[Provento por 1 ou 1000 Ações]]</f>
        <v>1.2E-2</v>
      </c>
    </row>
    <row r="7778" spans="1:8">
      <c r="A7778" s="118" t="s">
        <v>1712</v>
      </c>
      <c r="B7778" s="116" t="s">
        <v>1488</v>
      </c>
      <c r="C7778" s="138">
        <v>39933</v>
      </c>
      <c r="D7778" s="139">
        <v>1.2E-2</v>
      </c>
      <c r="E7778" s="118">
        <v>1</v>
      </c>
      <c r="F7778" s="118" t="s">
        <v>1492</v>
      </c>
      <c r="G7778" s="113">
        <f>IF([Data da Aprovação]&lt;&gt;"ESTATUTÁRIO",YEAR([Data da Aprovação]),"")</f>
        <v>2009</v>
      </c>
      <c r="H7778" s="106">
        <f>Tabela9[[#This Row],[Valor do Provento R$]]/Tabela9[[#This Row],[Provento por 1 ou 1000 Ações]]</f>
        <v>1.2E-2</v>
      </c>
    </row>
    <row r="7779" spans="1:8">
      <c r="A7779" s="119" t="s">
        <v>1712</v>
      </c>
      <c r="B7779" s="117" t="s">
        <v>1488</v>
      </c>
      <c r="C7779" s="140">
        <v>39962</v>
      </c>
      <c r="D7779" s="141">
        <v>1.2E-2</v>
      </c>
      <c r="E7779" s="119">
        <v>1</v>
      </c>
      <c r="F7779" s="119" t="s">
        <v>1492</v>
      </c>
      <c r="G7779" s="114">
        <f>IF([Data da Aprovação]&lt;&gt;"ESTATUTÁRIO",YEAR([Data da Aprovação]),"")</f>
        <v>2009</v>
      </c>
      <c r="H7779" s="106">
        <f>Tabela9[[#This Row],[Valor do Provento R$]]/Tabela9[[#This Row],[Provento por 1 ou 1000 Ações]]</f>
        <v>1.2E-2</v>
      </c>
    </row>
    <row r="7780" spans="1:8">
      <c r="A7780" s="118" t="s">
        <v>1712</v>
      </c>
      <c r="B7780" s="116" t="s">
        <v>1488</v>
      </c>
      <c r="C7780" s="138">
        <v>39994</v>
      </c>
      <c r="D7780" s="139">
        <v>1.2E-2</v>
      </c>
      <c r="E7780" s="118">
        <v>1</v>
      </c>
      <c r="F7780" s="118" t="s">
        <v>1492</v>
      </c>
      <c r="G7780" s="113">
        <f>IF([Data da Aprovação]&lt;&gt;"ESTATUTÁRIO",YEAR([Data da Aprovação]),"")</f>
        <v>2009</v>
      </c>
      <c r="H7780" s="106">
        <f>Tabela9[[#This Row],[Valor do Provento R$]]/Tabela9[[#This Row],[Provento por 1 ou 1000 Ações]]</f>
        <v>1.2E-2</v>
      </c>
    </row>
    <row r="7781" spans="1:8">
      <c r="A7781" s="119" t="s">
        <v>1712</v>
      </c>
      <c r="B7781" s="117" t="s">
        <v>1488</v>
      </c>
      <c r="C7781" s="140">
        <v>40025</v>
      </c>
      <c r="D7781" s="141">
        <v>1.2E-2</v>
      </c>
      <c r="E7781" s="119">
        <v>1</v>
      </c>
      <c r="F7781" s="119" t="s">
        <v>1492</v>
      </c>
      <c r="G7781" s="114">
        <f>IF([Data da Aprovação]&lt;&gt;"ESTATUTÁRIO",YEAR([Data da Aprovação]),"")</f>
        <v>2009</v>
      </c>
      <c r="H7781" s="106">
        <f>Tabela9[[#This Row],[Valor do Provento R$]]/Tabela9[[#This Row],[Provento por 1 ou 1000 Ações]]</f>
        <v>1.2E-2</v>
      </c>
    </row>
    <row r="7782" spans="1:8">
      <c r="A7782" s="118" t="s">
        <v>1712</v>
      </c>
      <c r="B7782" s="116" t="s">
        <v>1488</v>
      </c>
      <c r="C7782" s="138">
        <v>40035</v>
      </c>
      <c r="D7782" s="139">
        <v>0.2</v>
      </c>
      <c r="E7782" s="118">
        <v>1</v>
      </c>
      <c r="F7782" s="118" t="s">
        <v>1489</v>
      </c>
      <c r="G7782" s="113">
        <f>IF([Data da Aprovação]&lt;&gt;"ESTATUTÁRIO",YEAR([Data da Aprovação]),"")</f>
        <v>2009</v>
      </c>
      <c r="H7782" s="106">
        <f>Tabela9[[#This Row],[Valor do Provento R$]]/Tabela9[[#This Row],[Provento por 1 ou 1000 Ações]]</f>
        <v>0.2</v>
      </c>
    </row>
    <row r="7783" spans="1:8">
      <c r="A7783" s="119" t="s">
        <v>1712</v>
      </c>
      <c r="B7783" s="117" t="s">
        <v>1488</v>
      </c>
      <c r="C7783" s="140">
        <v>40056</v>
      </c>
      <c r="D7783" s="141">
        <v>1.2E-2</v>
      </c>
      <c r="E7783" s="119">
        <v>1</v>
      </c>
      <c r="F7783" s="119" t="s">
        <v>1492</v>
      </c>
      <c r="G7783" s="114">
        <f>IF([Data da Aprovação]&lt;&gt;"ESTATUTÁRIO",YEAR([Data da Aprovação]),"")</f>
        <v>2009</v>
      </c>
      <c r="H7783" s="106">
        <f>Tabela9[[#This Row],[Valor do Provento R$]]/Tabela9[[#This Row],[Provento por 1 ou 1000 Ações]]</f>
        <v>1.2E-2</v>
      </c>
    </row>
    <row r="7784" spans="1:8">
      <c r="A7784" s="118" t="s">
        <v>1712</v>
      </c>
      <c r="B7784" s="116" t="s">
        <v>1488</v>
      </c>
      <c r="C7784" s="138">
        <v>40086</v>
      </c>
      <c r="D7784" s="139">
        <v>1.2E-2</v>
      </c>
      <c r="E7784" s="118">
        <v>1</v>
      </c>
      <c r="F7784" s="118" t="s">
        <v>1492</v>
      </c>
      <c r="G7784" s="113">
        <f>IF([Data da Aprovação]&lt;&gt;"ESTATUTÁRIO",YEAR([Data da Aprovação]),"")</f>
        <v>2009</v>
      </c>
      <c r="H7784" s="106">
        <f>Tabela9[[#This Row],[Valor do Provento R$]]/Tabela9[[#This Row],[Provento por 1 ou 1000 Ações]]</f>
        <v>1.2E-2</v>
      </c>
    </row>
    <row r="7785" spans="1:8">
      <c r="A7785" s="119" t="s">
        <v>1712</v>
      </c>
      <c r="B7785" s="117" t="s">
        <v>1488</v>
      </c>
      <c r="C7785" s="140">
        <v>40116</v>
      </c>
      <c r="D7785" s="141">
        <v>1.2E-2</v>
      </c>
      <c r="E7785" s="119">
        <v>1</v>
      </c>
      <c r="F7785" s="119" t="s">
        <v>1492</v>
      </c>
      <c r="G7785" s="114">
        <f>IF([Data da Aprovação]&lt;&gt;"ESTATUTÁRIO",YEAR([Data da Aprovação]),"")</f>
        <v>2009</v>
      </c>
      <c r="H7785" s="106">
        <f>Tabela9[[#This Row],[Valor do Provento R$]]/Tabela9[[#This Row],[Provento por 1 ou 1000 Ações]]</f>
        <v>1.2E-2</v>
      </c>
    </row>
    <row r="7786" spans="1:8">
      <c r="A7786" s="118" t="s">
        <v>1712</v>
      </c>
      <c r="B7786" s="116" t="s">
        <v>1488</v>
      </c>
      <c r="C7786" s="138">
        <v>40147</v>
      </c>
      <c r="D7786" s="139">
        <v>1.2E-2</v>
      </c>
      <c r="E7786" s="118">
        <v>1</v>
      </c>
      <c r="F7786" s="118" t="s">
        <v>1492</v>
      </c>
      <c r="G7786" s="113">
        <f>IF([Data da Aprovação]&lt;&gt;"ESTATUTÁRIO",YEAR([Data da Aprovação]),"")</f>
        <v>2009</v>
      </c>
      <c r="H7786" s="106">
        <f>Tabela9[[#This Row],[Valor do Provento R$]]/Tabela9[[#This Row],[Provento por 1 ou 1000 Ações]]</f>
        <v>1.2E-2</v>
      </c>
    </row>
    <row r="7787" spans="1:8">
      <c r="A7787" s="119" t="s">
        <v>1712</v>
      </c>
      <c r="B7787" s="117" t="s">
        <v>1488</v>
      </c>
      <c r="C7787" s="140">
        <v>40163</v>
      </c>
      <c r="D7787" s="141">
        <v>0.17760000000000001</v>
      </c>
      <c r="E7787" s="119">
        <v>1</v>
      </c>
      <c r="F7787" s="119" t="s">
        <v>1489</v>
      </c>
      <c r="G7787" s="114">
        <f>IF([Data da Aprovação]&lt;&gt;"ESTATUTÁRIO",YEAR([Data da Aprovação]),"")</f>
        <v>2009</v>
      </c>
      <c r="H7787" s="106">
        <f>Tabela9[[#This Row],[Valor do Provento R$]]/Tabela9[[#This Row],[Provento por 1 ou 1000 Ações]]</f>
        <v>0.17760000000000001</v>
      </c>
    </row>
    <row r="7788" spans="1:8">
      <c r="A7788" s="118" t="s">
        <v>1712</v>
      </c>
      <c r="B7788" s="116" t="s">
        <v>1488</v>
      </c>
      <c r="C7788" s="138">
        <v>40177</v>
      </c>
      <c r="D7788" s="139">
        <v>1.2E-2</v>
      </c>
      <c r="E7788" s="118">
        <v>1</v>
      </c>
      <c r="F7788" s="118" t="s">
        <v>1492</v>
      </c>
      <c r="G7788" s="113">
        <f>IF([Data da Aprovação]&lt;&gt;"ESTATUTÁRIO",YEAR([Data da Aprovação]),"")</f>
        <v>2009</v>
      </c>
      <c r="H7788" s="106">
        <f>Tabela9[[#This Row],[Valor do Provento R$]]/Tabela9[[#This Row],[Provento por 1 ou 1000 Ações]]</f>
        <v>1.2E-2</v>
      </c>
    </row>
    <row r="7789" spans="1:8">
      <c r="A7789" s="119" t="s">
        <v>1712</v>
      </c>
      <c r="B7789" s="117" t="s">
        <v>1488</v>
      </c>
      <c r="C7789" s="140">
        <v>40207</v>
      </c>
      <c r="D7789" s="141">
        <v>1.2E-2</v>
      </c>
      <c r="E7789" s="119">
        <v>1</v>
      </c>
      <c r="F7789" s="119" t="s">
        <v>1492</v>
      </c>
      <c r="G7789" s="114">
        <f>IF([Data da Aprovação]&lt;&gt;"ESTATUTÁRIO",YEAR([Data da Aprovação]),"")</f>
        <v>2010</v>
      </c>
      <c r="H7789" s="106">
        <f>Tabela9[[#This Row],[Valor do Provento R$]]/Tabela9[[#This Row],[Provento por 1 ou 1000 Ações]]</f>
        <v>1.2E-2</v>
      </c>
    </row>
    <row r="7790" spans="1:8">
      <c r="A7790" s="118" t="s">
        <v>1712</v>
      </c>
      <c r="B7790" s="116" t="s">
        <v>1488</v>
      </c>
      <c r="C7790" s="138">
        <v>40217</v>
      </c>
      <c r="D7790" s="139">
        <v>0.38440000000000002</v>
      </c>
      <c r="E7790" s="118">
        <v>1</v>
      </c>
      <c r="F7790" s="118" t="s">
        <v>1489</v>
      </c>
      <c r="G7790" s="113">
        <f>IF([Data da Aprovação]&lt;&gt;"ESTATUTÁRIO",YEAR([Data da Aprovação]),"")</f>
        <v>2010</v>
      </c>
      <c r="H7790" s="106">
        <f>Tabela9[[#This Row],[Valor do Provento R$]]/Tabela9[[#This Row],[Provento por 1 ou 1000 Ações]]</f>
        <v>0.38440000000000002</v>
      </c>
    </row>
    <row r="7791" spans="1:8">
      <c r="A7791" s="119" t="s">
        <v>1712</v>
      </c>
      <c r="B7791" s="117" t="s">
        <v>1488</v>
      </c>
      <c r="C7791" s="140">
        <v>40235</v>
      </c>
      <c r="D7791" s="141">
        <v>1.2E-2</v>
      </c>
      <c r="E7791" s="119">
        <v>1</v>
      </c>
      <c r="F7791" s="119" t="s">
        <v>1492</v>
      </c>
      <c r="G7791" s="114">
        <f>IF([Data da Aprovação]&lt;&gt;"ESTATUTÁRIO",YEAR([Data da Aprovação]),"")</f>
        <v>2010</v>
      </c>
      <c r="H7791" s="106">
        <f>Tabela9[[#This Row],[Valor do Provento R$]]/Tabela9[[#This Row],[Provento por 1 ou 1000 Ações]]</f>
        <v>1.2E-2</v>
      </c>
    </row>
    <row r="7792" spans="1:8">
      <c r="A7792" s="118" t="s">
        <v>1712</v>
      </c>
      <c r="B7792" s="116" t="s">
        <v>1488</v>
      </c>
      <c r="C7792" s="138">
        <v>40268</v>
      </c>
      <c r="D7792" s="139">
        <v>1.2E-2</v>
      </c>
      <c r="E7792" s="118">
        <v>1</v>
      </c>
      <c r="F7792" s="118" t="s">
        <v>1492</v>
      </c>
      <c r="G7792" s="113">
        <f>IF([Data da Aprovação]&lt;&gt;"ESTATUTÁRIO",YEAR([Data da Aprovação]),"")</f>
        <v>2010</v>
      </c>
      <c r="H7792" s="106">
        <f>Tabela9[[#This Row],[Valor do Provento R$]]/Tabela9[[#This Row],[Provento por 1 ou 1000 Ações]]</f>
        <v>1.2E-2</v>
      </c>
    </row>
    <row r="7793" spans="1:8">
      <c r="A7793" s="119" t="s">
        <v>1712</v>
      </c>
      <c r="B7793" s="117" t="s">
        <v>1488</v>
      </c>
      <c r="C7793" s="140">
        <v>40298</v>
      </c>
      <c r="D7793" s="141">
        <v>1.2E-2</v>
      </c>
      <c r="E7793" s="119">
        <v>1</v>
      </c>
      <c r="F7793" s="119" t="s">
        <v>1492</v>
      </c>
      <c r="G7793" s="114">
        <f>IF([Data da Aprovação]&lt;&gt;"ESTATUTÁRIO",YEAR([Data da Aprovação]),"")</f>
        <v>2010</v>
      </c>
      <c r="H7793" s="106">
        <f>Tabela9[[#This Row],[Valor do Provento R$]]/Tabela9[[#This Row],[Provento por 1 ou 1000 Ações]]</f>
        <v>1.2E-2</v>
      </c>
    </row>
    <row r="7794" spans="1:8">
      <c r="A7794" s="118" t="s">
        <v>1712</v>
      </c>
      <c r="B7794" s="116" t="s">
        <v>1488</v>
      </c>
      <c r="C7794" s="138">
        <v>40329</v>
      </c>
      <c r="D7794" s="139">
        <v>1.2E-2</v>
      </c>
      <c r="E7794" s="118">
        <v>1</v>
      </c>
      <c r="F7794" s="118" t="s">
        <v>1492</v>
      </c>
      <c r="G7794" s="113">
        <f>IF([Data da Aprovação]&lt;&gt;"ESTATUTÁRIO",YEAR([Data da Aprovação]),"")</f>
        <v>2010</v>
      </c>
      <c r="H7794" s="106">
        <f>Tabela9[[#This Row],[Valor do Provento R$]]/Tabela9[[#This Row],[Provento por 1 ou 1000 Ações]]</f>
        <v>1.2E-2</v>
      </c>
    </row>
    <row r="7795" spans="1:8">
      <c r="A7795" s="119" t="s">
        <v>1712</v>
      </c>
      <c r="B7795" s="117" t="s">
        <v>1488</v>
      </c>
      <c r="C7795" s="140">
        <v>40359</v>
      </c>
      <c r="D7795" s="141">
        <v>1.2E-2</v>
      </c>
      <c r="E7795" s="119">
        <v>1</v>
      </c>
      <c r="F7795" s="119" t="s">
        <v>1492</v>
      </c>
      <c r="G7795" s="114">
        <f>IF([Data da Aprovação]&lt;&gt;"ESTATUTÁRIO",YEAR([Data da Aprovação]),"")</f>
        <v>2010</v>
      </c>
      <c r="H7795" s="106">
        <f>Tabela9[[#This Row],[Valor do Provento R$]]/Tabela9[[#This Row],[Provento por 1 ou 1000 Ações]]</f>
        <v>1.2E-2</v>
      </c>
    </row>
    <row r="7796" spans="1:8">
      <c r="A7796" s="118" t="s">
        <v>1712</v>
      </c>
      <c r="B7796" s="116" t="s">
        <v>1488</v>
      </c>
      <c r="C7796" s="138">
        <v>40389</v>
      </c>
      <c r="D7796" s="139">
        <v>1.2E-2</v>
      </c>
      <c r="E7796" s="118">
        <v>1</v>
      </c>
      <c r="F7796" s="118" t="s">
        <v>1492</v>
      </c>
      <c r="G7796" s="113">
        <f>IF([Data da Aprovação]&lt;&gt;"ESTATUTÁRIO",YEAR([Data da Aprovação]),"")</f>
        <v>2010</v>
      </c>
      <c r="H7796" s="106">
        <f>Tabela9[[#This Row],[Valor do Provento R$]]/Tabela9[[#This Row],[Provento por 1 ou 1000 Ações]]</f>
        <v>1.2E-2</v>
      </c>
    </row>
    <row r="7797" spans="1:8">
      <c r="A7797" s="119" t="s">
        <v>1712</v>
      </c>
      <c r="B7797" s="117" t="s">
        <v>1488</v>
      </c>
      <c r="C7797" s="140">
        <v>40392</v>
      </c>
      <c r="D7797" s="141">
        <v>0.2465</v>
      </c>
      <c r="E7797" s="119">
        <v>1</v>
      </c>
      <c r="F7797" s="119" t="s">
        <v>1489</v>
      </c>
      <c r="G7797" s="114">
        <f>IF([Data da Aprovação]&lt;&gt;"ESTATUTÁRIO",YEAR([Data da Aprovação]),"")</f>
        <v>2010</v>
      </c>
      <c r="H7797" s="106">
        <f>Tabela9[[#This Row],[Valor do Provento R$]]/Tabela9[[#This Row],[Provento por 1 ou 1000 Ações]]</f>
        <v>0.2465</v>
      </c>
    </row>
    <row r="7798" spans="1:8">
      <c r="A7798" s="118" t="s">
        <v>1712</v>
      </c>
      <c r="B7798" s="116" t="s">
        <v>1488</v>
      </c>
      <c r="C7798" s="138">
        <v>40421</v>
      </c>
      <c r="D7798" s="139">
        <v>1.2E-2</v>
      </c>
      <c r="E7798" s="118">
        <v>1</v>
      </c>
      <c r="F7798" s="118" t="s">
        <v>1492</v>
      </c>
      <c r="G7798" s="113">
        <f>IF([Data da Aprovação]&lt;&gt;"ESTATUTÁRIO",YEAR([Data da Aprovação]),"")</f>
        <v>2010</v>
      </c>
      <c r="H7798" s="106">
        <f>Tabela9[[#This Row],[Valor do Provento R$]]/Tabela9[[#This Row],[Provento por 1 ou 1000 Ações]]</f>
        <v>1.2E-2</v>
      </c>
    </row>
    <row r="7799" spans="1:8">
      <c r="A7799" s="119" t="s">
        <v>1712</v>
      </c>
      <c r="B7799" s="117" t="s">
        <v>1488</v>
      </c>
      <c r="C7799" s="140">
        <v>40451</v>
      </c>
      <c r="D7799" s="141">
        <v>1.2E-2</v>
      </c>
      <c r="E7799" s="119">
        <v>1</v>
      </c>
      <c r="F7799" s="119" t="s">
        <v>1492</v>
      </c>
      <c r="G7799" s="114">
        <f>IF([Data da Aprovação]&lt;&gt;"ESTATUTÁRIO",YEAR([Data da Aprovação]),"")</f>
        <v>2010</v>
      </c>
      <c r="H7799" s="106">
        <f>Tabela9[[#This Row],[Valor do Provento R$]]/Tabela9[[#This Row],[Provento por 1 ou 1000 Ações]]</f>
        <v>1.2E-2</v>
      </c>
    </row>
    <row r="7800" spans="1:8">
      <c r="A7800" s="118" t="s">
        <v>1712</v>
      </c>
      <c r="B7800" s="116" t="s">
        <v>1488</v>
      </c>
      <c r="C7800" s="138">
        <v>40480</v>
      </c>
      <c r="D7800" s="139">
        <v>1.2E-2</v>
      </c>
      <c r="E7800" s="118">
        <v>1</v>
      </c>
      <c r="F7800" s="118" t="s">
        <v>1492</v>
      </c>
      <c r="G7800" s="113">
        <f>IF([Data da Aprovação]&lt;&gt;"ESTATUTÁRIO",YEAR([Data da Aprovação]),"")</f>
        <v>2010</v>
      </c>
      <c r="H7800" s="106">
        <f>Tabela9[[#This Row],[Valor do Provento R$]]/Tabela9[[#This Row],[Provento por 1 ou 1000 Ações]]</f>
        <v>1.2E-2</v>
      </c>
    </row>
    <row r="7801" spans="1:8">
      <c r="A7801" s="119" t="s">
        <v>1712</v>
      </c>
      <c r="B7801" s="117" t="s">
        <v>1488</v>
      </c>
      <c r="C7801" s="140">
        <v>40512</v>
      </c>
      <c r="D7801" s="141">
        <v>1.2E-2</v>
      </c>
      <c r="E7801" s="119">
        <v>1</v>
      </c>
      <c r="F7801" s="119" t="s">
        <v>1492</v>
      </c>
      <c r="G7801" s="114">
        <f>IF([Data da Aprovação]&lt;&gt;"ESTATUTÁRIO",YEAR([Data da Aprovação]),"")</f>
        <v>2010</v>
      </c>
      <c r="H7801" s="106">
        <f>Tabela9[[#This Row],[Valor do Provento R$]]/Tabela9[[#This Row],[Provento por 1 ou 1000 Ações]]</f>
        <v>1.2E-2</v>
      </c>
    </row>
    <row r="7802" spans="1:8">
      <c r="A7802" s="118" t="s">
        <v>1712</v>
      </c>
      <c r="B7802" s="116" t="s">
        <v>1488</v>
      </c>
      <c r="C7802" s="138">
        <v>40522</v>
      </c>
      <c r="D7802" s="139">
        <v>0.215</v>
      </c>
      <c r="E7802" s="118">
        <v>1</v>
      </c>
      <c r="F7802" s="118" t="s">
        <v>1489</v>
      </c>
      <c r="G7802" s="113">
        <f>IF([Data da Aprovação]&lt;&gt;"ESTATUTÁRIO",YEAR([Data da Aprovação]),"")</f>
        <v>2010</v>
      </c>
      <c r="H7802" s="106">
        <f>Tabela9[[#This Row],[Valor do Provento R$]]/Tabela9[[#This Row],[Provento por 1 ou 1000 Ações]]</f>
        <v>0.215</v>
      </c>
    </row>
    <row r="7803" spans="1:8">
      <c r="A7803" s="119" t="s">
        <v>1712</v>
      </c>
      <c r="B7803" s="117" t="s">
        <v>1488</v>
      </c>
      <c r="C7803" s="140">
        <v>40542</v>
      </c>
      <c r="D7803" s="141">
        <v>1.2E-2</v>
      </c>
      <c r="E7803" s="119">
        <v>1</v>
      </c>
      <c r="F7803" s="119" t="s">
        <v>1492</v>
      </c>
      <c r="G7803" s="114">
        <f>IF([Data da Aprovação]&lt;&gt;"ESTATUTÁRIO",YEAR([Data da Aprovação]),"")</f>
        <v>2010</v>
      </c>
      <c r="H7803" s="106">
        <f>Tabela9[[#This Row],[Valor do Provento R$]]/Tabela9[[#This Row],[Provento por 1 ou 1000 Ações]]</f>
        <v>1.2E-2</v>
      </c>
    </row>
    <row r="7804" spans="1:8">
      <c r="A7804" s="118" t="s">
        <v>1712</v>
      </c>
      <c r="B7804" s="116" t="s">
        <v>1488</v>
      </c>
      <c r="C7804" s="138">
        <v>40574</v>
      </c>
      <c r="D7804" s="139">
        <v>1.2E-2</v>
      </c>
      <c r="E7804" s="118">
        <v>1</v>
      </c>
      <c r="F7804" s="118" t="s">
        <v>1492</v>
      </c>
      <c r="G7804" s="113">
        <f>IF([Data da Aprovação]&lt;&gt;"ESTATUTÁRIO",YEAR([Data da Aprovação]),"")</f>
        <v>2011</v>
      </c>
      <c r="H7804" s="106">
        <f>Tabela9[[#This Row],[Valor do Provento R$]]/Tabela9[[#This Row],[Provento por 1 ou 1000 Ações]]</f>
        <v>1.2E-2</v>
      </c>
    </row>
    <row r="7805" spans="1:8">
      <c r="A7805" s="119" t="s">
        <v>1712</v>
      </c>
      <c r="B7805" s="117" t="s">
        <v>1488</v>
      </c>
      <c r="C7805" s="140">
        <v>40595</v>
      </c>
      <c r="D7805" s="141">
        <v>0.38179999999999997</v>
      </c>
      <c r="E7805" s="119">
        <v>1</v>
      </c>
      <c r="F7805" s="119" t="s">
        <v>1489</v>
      </c>
      <c r="G7805" s="114">
        <f>IF([Data da Aprovação]&lt;&gt;"ESTATUTÁRIO",YEAR([Data da Aprovação]),"")</f>
        <v>2011</v>
      </c>
      <c r="H7805" s="106">
        <f>Tabela9[[#This Row],[Valor do Provento R$]]/Tabela9[[#This Row],[Provento por 1 ou 1000 Ações]]</f>
        <v>0.38179999999999997</v>
      </c>
    </row>
    <row r="7806" spans="1:8">
      <c r="A7806" s="118" t="s">
        <v>1712</v>
      </c>
      <c r="B7806" s="116" t="s">
        <v>1488</v>
      </c>
      <c r="C7806" s="138">
        <v>40602</v>
      </c>
      <c r="D7806" s="139">
        <v>1.2E-2</v>
      </c>
      <c r="E7806" s="118">
        <v>1</v>
      </c>
      <c r="F7806" s="118" t="s">
        <v>1492</v>
      </c>
      <c r="G7806" s="113">
        <f>IF([Data da Aprovação]&lt;&gt;"ESTATUTÁRIO",YEAR([Data da Aprovação]),"")</f>
        <v>2011</v>
      </c>
      <c r="H7806" s="106">
        <f>Tabela9[[#This Row],[Valor do Provento R$]]/Tabela9[[#This Row],[Provento por 1 ou 1000 Ações]]</f>
        <v>1.2E-2</v>
      </c>
    </row>
    <row r="7807" spans="1:8">
      <c r="A7807" s="119" t="s">
        <v>1712</v>
      </c>
      <c r="B7807" s="117" t="s">
        <v>1488</v>
      </c>
      <c r="C7807" s="140">
        <v>40633</v>
      </c>
      <c r="D7807" s="141">
        <v>1.2E-2</v>
      </c>
      <c r="E7807" s="119">
        <v>1</v>
      </c>
      <c r="F7807" s="119" t="s">
        <v>1492</v>
      </c>
      <c r="G7807" s="114">
        <f>IF([Data da Aprovação]&lt;&gt;"ESTATUTÁRIO",YEAR([Data da Aprovação]),"")</f>
        <v>2011</v>
      </c>
      <c r="H7807" s="106">
        <f>Tabela9[[#This Row],[Valor do Provento R$]]/Tabela9[[#This Row],[Provento por 1 ou 1000 Ações]]</f>
        <v>1.2E-2</v>
      </c>
    </row>
    <row r="7808" spans="1:8">
      <c r="A7808" s="118" t="s">
        <v>1712</v>
      </c>
      <c r="B7808" s="116" t="s">
        <v>1488</v>
      </c>
      <c r="C7808" s="138">
        <v>40662</v>
      </c>
      <c r="D7808" s="139">
        <v>1.2E-2</v>
      </c>
      <c r="E7808" s="118">
        <v>1</v>
      </c>
      <c r="F7808" s="118" t="s">
        <v>1492</v>
      </c>
      <c r="G7808" s="113">
        <f>IF([Data da Aprovação]&lt;&gt;"ESTATUTÁRIO",YEAR([Data da Aprovação]),"")</f>
        <v>2011</v>
      </c>
      <c r="H7808" s="106">
        <f>Tabela9[[#This Row],[Valor do Provento R$]]/Tabela9[[#This Row],[Provento por 1 ou 1000 Ações]]</f>
        <v>1.2E-2</v>
      </c>
    </row>
    <row r="7809" spans="1:8">
      <c r="A7809" s="119" t="s">
        <v>1712</v>
      </c>
      <c r="B7809" s="117" t="s">
        <v>1488</v>
      </c>
      <c r="C7809" s="140">
        <v>40694</v>
      </c>
      <c r="D7809" s="141">
        <v>1.2E-2</v>
      </c>
      <c r="E7809" s="119">
        <v>1</v>
      </c>
      <c r="F7809" s="119" t="s">
        <v>1492</v>
      </c>
      <c r="G7809" s="114">
        <f>IF([Data da Aprovação]&lt;&gt;"ESTATUTÁRIO",YEAR([Data da Aprovação]),"")</f>
        <v>2011</v>
      </c>
      <c r="H7809" s="106">
        <f>Tabela9[[#This Row],[Valor do Provento R$]]/Tabela9[[#This Row],[Provento por 1 ou 1000 Ações]]</f>
        <v>1.2E-2</v>
      </c>
    </row>
    <row r="7810" spans="1:8">
      <c r="A7810" s="118" t="s">
        <v>1712</v>
      </c>
      <c r="B7810" s="116" t="s">
        <v>1488</v>
      </c>
      <c r="C7810" s="138">
        <v>40724</v>
      </c>
      <c r="D7810" s="139">
        <v>1.2E-2</v>
      </c>
      <c r="E7810" s="118">
        <v>1</v>
      </c>
      <c r="F7810" s="118" t="s">
        <v>1492</v>
      </c>
      <c r="G7810" s="113">
        <f>IF([Data da Aprovação]&lt;&gt;"ESTATUTÁRIO",YEAR([Data da Aprovação]),"")</f>
        <v>2011</v>
      </c>
      <c r="H7810" s="106">
        <f>Tabela9[[#This Row],[Valor do Provento R$]]/Tabela9[[#This Row],[Provento por 1 ou 1000 Ações]]</f>
        <v>1.2E-2</v>
      </c>
    </row>
    <row r="7811" spans="1:8">
      <c r="A7811" s="119" t="s">
        <v>1712</v>
      </c>
      <c r="B7811" s="117" t="s">
        <v>1488</v>
      </c>
      <c r="C7811" s="140">
        <v>40753</v>
      </c>
      <c r="D7811" s="141">
        <v>1.2E-2</v>
      </c>
      <c r="E7811" s="119">
        <v>1</v>
      </c>
      <c r="F7811" s="119" t="s">
        <v>1492</v>
      </c>
      <c r="G7811" s="114">
        <f>IF([Data da Aprovação]&lt;&gt;"ESTATUTÁRIO",YEAR([Data da Aprovação]),"")</f>
        <v>2011</v>
      </c>
      <c r="H7811" s="106">
        <f>Tabela9[[#This Row],[Valor do Provento R$]]/Tabela9[[#This Row],[Provento por 1 ou 1000 Ações]]</f>
        <v>1.2E-2</v>
      </c>
    </row>
    <row r="7812" spans="1:8">
      <c r="A7812" s="118" t="s">
        <v>1712</v>
      </c>
      <c r="B7812" s="116" t="s">
        <v>1488</v>
      </c>
      <c r="C7812" s="138">
        <v>40756</v>
      </c>
      <c r="D7812" s="139">
        <v>0.27060000000000001</v>
      </c>
      <c r="E7812" s="118">
        <v>1</v>
      </c>
      <c r="F7812" s="118" t="s">
        <v>1489</v>
      </c>
      <c r="G7812" s="113">
        <f>IF([Data da Aprovação]&lt;&gt;"ESTATUTÁRIO",YEAR([Data da Aprovação]),"")</f>
        <v>2011</v>
      </c>
      <c r="H7812" s="106">
        <f>Tabela9[[#This Row],[Valor do Provento R$]]/Tabela9[[#This Row],[Provento por 1 ou 1000 Ações]]</f>
        <v>0.27060000000000001</v>
      </c>
    </row>
    <row r="7813" spans="1:8">
      <c r="A7813" s="119" t="s">
        <v>1712</v>
      </c>
      <c r="B7813" s="117" t="s">
        <v>1488</v>
      </c>
      <c r="C7813" s="140">
        <v>40786</v>
      </c>
      <c r="D7813" s="141">
        <v>1.2E-2</v>
      </c>
      <c r="E7813" s="119">
        <v>1</v>
      </c>
      <c r="F7813" s="119" t="s">
        <v>1492</v>
      </c>
      <c r="G7813" s="114">
        <f>IF([Data da Aprovação]&lt;&gt;"ESTATUTÁRIO",YEAR([Data da Aprovação]),"")</f>
        <v>2011</v>
      </c>
      <c r="H7813" s="106">
        <f>Tabela9[[#This Row],[Valor do Provento R$]]/Tabela9[[#This Row],[Provento por 1 ou 1000 Ações]]</f>
        <v>1.2E-2</v>
      </c>
    </row>
    <row r="7814" spans="1:8">
      <c r="A7814" s="118" t="s">
        <v>1712</v>
      </c>
      <c r="B7814" s="116" t="s">
        <v>1488</v>
      </c>
      <c r="C7814" s="138">
        <v>40816</v>
      </c>
      <c r="D7814" s="139">
        <v>1.2E-2</v>
      </c>
      <c r="E7814" s="118">
        <v>1</v>
      </c>
      <c r="F7814" s="118" t="s">
        <v>1492</v>
      </c>
      <c r="G7814" s="113">
        <f>IF([Data da Aprovação]&lt;&gt;"ESTATUTÁRIO",YEAR([Data da Aprovação]),"")</f>
        <v>2011</v>
      </c>
      <c r="H7814" s="106">
        <f>Tabela9[[#This Row],[Valor do Provento R$]]/Tabela9[[#This Row],[Provento por 1 ou 1000 Ações]]</f>
        <v>1.2E-2</v>
      </c>
    </row>
    <row r="7815" spans="1:8">
      <c r="A7815" s="119" t="s">
        <v>1712</v>
      </c>
      <c r="B7815" s="117" t="s">
        <v>1488</v>
      </c>
      <c r="C7815" s="140">
        <v>40847</v>
      </c>
      <c r="D7815" s="141">
        <v>1.2E-2</v>
      </c>
      <c r="E7815" s="119">
        <v>1</v>
      </c>
      <c r="F7815" s="119" t="s">
        <v>1492</v>
      </c>
      <c r="G7815" s="114">
        <f>IF([Data da Aprovação]&lt;&gt;"ESTATUTÁRIO",YEAR([Data da Aprovação]),"")</f>
        <v>2011</v>
      </c>
      <c r="H7815" s="106">
        <f>Tabela9[[#This Row],[Valor do Provento R$]]/Tabela9[[#This Row],[Provento por 1 ou 1000 Ações]]</f>
        <v>1.2E-2</v>
      </c>
    </row>
    <row r="7816" spans="1:8">
      <c r="A7816" s="118" t="s">
        <v>1712</v>
      </c>
      <c r="B7816" s="116" t="s">
        <v>1488</v>
      </c>
      <c r="C7816" s="138">
        <v>40877</v>
      </c>
      <c r="D7816" s="139">
        <v>1.2E-2</v>
      </c>
      <c r="E7816" s="118">
        <v>1</v>
      </c>
      <c r="F7816" s="118" t="s">
        <v>1492</v>
      </c>
      <c r="G7816" s="113">
        <f>IF([Data da Aprovação]&lt;&gt;"ESTATUTÁRIO",YEAR([Data da Aprovação]),"")</f>
        <v>2011</v>
      </c>
      <c r="H7816" s="106">
        <f>Tabela9[[#This Row],[Valor do Provento R$]]/Tabela9[[#This Row],[Provento por 1 ou 1000 Ações]]</f>
        <v>1.2E-2</v>
      </c>
    </row>
    <row r="7817" spans="1:8">
      <c r="A7817" s="119" t="s">
        <v>1712</v>
      </c>
      <c r="B7817" s="117" t="s">
        <v>1488</v>
      </c>
      <c r="C7817" s="140">
        <v>40893</v>
      </c>
      <c r="D7817" s="141">
        <v>0.28799999999999998</v>
      </c>
      <c r="E7817" s="119">
        <v>1</v>
      </c>
      <c r="F7817" s="119" t="s">
        <v>1489</v>
      </c>
      <c r="G7817" s="114">
        <f>IF([Data da Aprovação]&lt;&gt;"ESTATUTÁRIO",YEAR([Data da Aprovação]),"")</f>
        <v>2011</v>
      </c>
      <c r="H7817" s="106">
        <f>Tabela9[[#This Row],[Valor do Provento R$]]/Tabela9[[#This Row],[Provento por 1 ou 1000 Ações]]</f>
        <v>0.28799999999999998</v>
      </c>
    </row>
    <row r="7818" spans="1:8">
      <c r="A7818" s="118" t="s">
        <v>1712</v>
      </c>
      <c r="B7818" s="116" t="s">
        <v>1488</v>
      </c>
      <c r="C7818" s="138">
        <v>40906</v>
      </c>
      <c r="D7818" s="139">
        <v>1.2E-2</v>
      </c>
      <c r="E7818" s="118">
        <v>1</v>
      </c>
      <c r="F7818" s="118" t="s">
        <v>1492</v>
      </c>
      <c r="G7818" s="113">
        <f>IF([Data da Aprovação]&lt;&gt;"ESTATUTÁRIO",YEAR([Data da Aprovação]),"")</f>
        <v>2011</v>
      </c>
      <c r="H7818" s="106">
        <f>Tabela9[[#This Row],[Valor do Provento R$]]/Tabela9[[#This Row],[Provento por 1 ou 1000 Ações]]</f>
        <v>1.2E-2</v>
      </c>
    </row>
    <row r="7819" spans="1:8">
      <c r="A7819" s="119" t="s">
        <v>1712</v>
      </c>
      <c r="B7819" s="117" t="s">
        <v>1488</v>
      </c>
      <c r="C7819" s="140">
        <v>40939</v>
      </c>
      <c r="D7819" s="141">
        <v>1.2E-2</v>
      </c>
      <c r="E7819" s="119">
        <v>1</v>
      </c>
      <c r="F7819" s="119" t="s">
        <v>1492</v>
      </c>
      <c r="G7819" s="114">
        <f>IF([Data da Aprovação]&lt;&gt;"ESTATUTÁRIO",YEAR([Data da Aprovação]),"")</f>
        <v>2012</v>
      </c>
      <c r="H7819" s="106">
        <f>Tabela9[[#This Row],[Valor do Provento R$]]/Tabela9[[#This Row],[Provento por 1 ou 1000 Ações]]</f>
        <v>1.2E-2</v>
      </c>
    </row>
    <row r="7820" spans="1:8">
      <c r="A7820" s="118" t="s">
        <v>1712</v>
      </c>
      <c r="B7820" s="116" t="s">
        <v>1488</v>
      </c>
      <c r="C7820" s="138">
        <v>40945</v>
      </c>
      <c r="D7820" s="139">
        <v>0.41639999999999999</v>
      </c>
      <c r="E7820" s="118">
        <v>1</v>
      </c>
      <c r="F7820" s="118" t="s">
        <v>1489</v>
      </c>
      <c r="G7820" s="113">
        <f>IF([Data da Aprovação]&lt;&gt;"ESTATUTÁRIO",YEAR([Data da Aprovação]),"")</f>
        <v>2012</v>
      </c>
      <c r="H7820" s="106">
        <f>Tabela9[[#This Row],[Valor do Provento R$]]/Tabela9[[#This Row],[Provento por 1 ou 1000 Ações]]</f>
        <v>0.41639999999999999</v>
      </c>
    </row>
    <row r="7821" spans="1:8">
      <c r="A7821" s="119" t="s">
        <v>1712</v>
      </c>
      <c r="B7821" s="117" t="s">
        <v>1488</v>
      </c>
      <c r="C7821" s="140">
        <v>40945</v>
      </c>
      <c r="D7821" s="141">
        <v>1.4999999999999999E-2</v>
      </c>
      <c r="E7821" s="119">
        <v>1</v>
      </c>
      <c r="F7821" s="119" t="s">
        <v>1492</v>
      </c>
      <c r="G7821" s="114">
        <f>IF([Data da Aprovação]&lt;&gt;"ESTATUTÁRIO",YEAR([Data da Aprovação]),"")</f>
        <v>2012</v>
      </c>
      <c r="H7821" s="106">
        <f>Tabela9[[#This Row],[Valor do Provento R$]]/Tabela9[[#This Row],[Provento por 1 ou 1000 Ações]]</f>
        <v>1.4999999999999999E-2</v>
      </c>
    </row>
    <row r="7822" spans="1:8">
      <c r="A7822" s="118" t="s">
        <v>1712</v>
      </c>
      <c r="B7822" s="116" t="s">
        <v>1488</v>
      </c>
      <c r="C7822" s="138">
        <v>40998</v>
      </c>
      <c r="D7822" s="139">
        <v>1.4999999999999999E-2</v>
      </c>
      <c r="E7822" s="118">
        <v>1</v>
      </c>
      <c r="F7822" s="118" t="s">
        <v>1492</v>
      </c>
      <c r="G7822" s="113">
        <f>IF([Data da Aprovação]&lt;&gt;"ESTATUTÁRIO",YEAR([Data da Aprovação]),"")</f>
        <v>2012</v>
      </c>
      <c r="H7822" s="106">
        <f>Tabela9[[#This Row],[Valor do Provento R$]]/Tabela9[[#This Row],[Provento por 1 ou 1000 Ações]]</f>
        <v>1.4999999999999999E-2</v>
      </c>
    </row>
    <row r="7823" spans="1:8">
      <c r="A7823" s="119" t="s">
        <v>1712</v>
      </c>
      <c r="B7823" s="117" t="s">
        <v>1488</v>
      </c>
      <c r="C7823" s="140">
        <v>41029</v>
      </c>
      <c r="D7823" s="141">
        <v>1.4999999999999999E-2</v>
      </c>
      <c r="E7823" s="119">
        <v>1</v>
      </c>
      <c r="F7823" s="119" t="s">
        <v>1492</v>
      </c>
      <c r="G7823" s="114">
        <f>IF([Data da Aprovação]&lt;&gt;"ESTATUTÁRIO",YEAR([Data da Aprovação]),"")</f>
        <v>2012</v>
      </c>
      <c r="H7823" s="106">
        <f>Tabela9[[#This Row],[Valor do Provento R$]]/Tabela9[[#This Row],[Provento por 1 ou 1000 Ações]]</f>
        <v>1.4999999999999999E-2</v>
      </c>
    </row>
    <row r="7824" spans="1:8">
      <c r="A7824" s="118" t="s">
        <v>1712</v>
      </c>
      <c r="B7824" s="116" t="s">
        <v>1488</v>
      </c>
      <c r="C7824" s="138">
        <v>41060</v>
      </c>
      <c r="D7824" s="139">
        <v>1.4999999999999999E-2</v>
      </c>
      <c r="E7824" s="118">
        <v>1</v>
      </c>
      <c r="F7824" s="118" t="s">
        <v>1492</v>
      </c>
      <c r="G7824" s="113">
        <f>IF([Data da Aprovação]&lt;&gt;"ESTATUTÁRIO",YEAR([Data da Aprovação]),"")</f>
        <v>2012</v>
      </c>
      <c r="H7824" s="106">
        <f>Tabela9[[#This Row],[Valor do Provento R$]]/Tabela9[[#This Row],[Provento por 1 ou 1000 Ações]]</f>
        <v>1.4999999999999999E-2</v>
      </c>
    </row>
    <row r="7825" spans="1:8">
      <c r="A7825" s="119" t="s">
        <v>1712</v>
      </c>
      <c r="B7825" s="117" t="s">
        <v>1488</v>
      </c>
      <c r="C7825" s="140">
        <v>41089</v>
      </c>
      <c r="D7825" s="141">
        <v>1.4999999999999999E-2</v>
      </c>
      <c r="E7825" s="119">
        <v>1</v>
      </c>
      <c r="F7825" s="119" t="s">
        <v>1492</v>
      </c>
      <c r="G7825" s="114">
        <f>IF([Data da Aprovação]&lt;&gt;"ESTATUTÁRIO",YEAR([Data da Aprovação]),"")</f>
        <v>2012</v>
      </c>
      <c r="H7825" s="106">
        <f>Tabela9[[#This Row],[Valor do Provento R$]]/Tabela9[[#This Row],[Provento por 1 ou 1000 Ações]]</f>
        <v>1.4999999999999999E-2</v>
      </c>
    </row>
    <row r="7826" spans="1:8">
      <c r="A7826" s="118" t="s">
        <v>1712</v>
      </c>
      <c r="B7826" s="116" t="s">
        <v>1488</v>
      </c>
      <c r="C7826" s="138">
        <v>41113</v>
      </c>
      <c r="D7826" s="139">
        <v>0.27739999999999998</v>
      </c>
      <c r="E7826" s="118">
        <v>1</v>
      </c>
      <c r="F7826" s="118" t="s">
        <v>1489</v>
      </c>
      <c r="G7826" s="113">
        <f>IF([Data da Aprovação]&lt;&gt;"ESTATUTÁRIO",YEAR([Data da Aprovação]),"")</f>
        <v>2012</v>
      </c>
      <c r="H7826" s="106">
        <f>Tabela9[[#This Row],[Valor do Provento R$]]/Tabela9[[#This Row],[Provento por 1 ou 1000 Ações]]</f>
        <v>0.27739999999999998</v>
      </c>
    </row>
    <row r="7827" spans="1:8">
      <c r="A7827" s="119" t="s">
        <v>1712</v>
      </c>
      <c r="B7827" s="117" t="s">
        <v>1488</v>
      </c>
      <c r="C7827" s="140">
        <v>41121</v>
      </c>
      <c r="D7827" s="141">
        <v>1.4999999999999999E-2</v>
      </c>
      <c r="E7827" s="119">
        <v>1</v>
      </c>
      <c r="F7827" s="119" t="s">
        <v>1492</v>
      </c>
      <c r="G7827" s="114">
        <f>IF([Data da Aprovação]&lt;&gt;"ESTATUTÁRIO",YEAR([Data da Aprovação]),"")</f>
        <v>2012</v>
      </c>
      <c r="H7827" s="106">
        <f>Tabela9[[#This Row],[Valor do Provento R$]]/Tabela9[[#This Row],[Provento por 1 ou 1000 Ações]]</f>
        <v>1.4999999999999999E-2</v>
      </c>
    </row>
    <row r="7828" spans="1:8">
      <c r="A7828" s="118" t="s">
        <v>1712</v>
      </c>
      <c r="B7828" s="116" t="s">
        <v>1488</v>
      </c>
      <c r="C7828" s="138">
        <v>41152</v>
      </c>
      <c r="D7828" s="139">
        <v>1.4999999999999999E-2</v>
      </c>
      <c r="E7828" s="118">
        <v>1</v>
      </c>
      <c r="F7828" s="118" t="s">
        <v>1492</v>
      </c>
      <c r="G7828" s="113">
        <f>IF([Data da Aprovação]&lt;&gt;"ESTATUTÁRIO",YEAR([Data da Aprovação]),"")</f>
        <v>2012</v>
      </c>
      <c r="H7828" s="106">
        <f>Tabela9[[#This Row],[Valor do Provento R$]]/Tabela9[[#This Row],[Provento por 1 ou 1000 Ações]]</f>
        <v>1.4999999999999999E-2</v>
      </c>
    </row>
    <row r="7829" spans="1:8">
      <c r="A7829" s="119" t="s">
        <v>1712</v>
      </c>
      <c r="B7829" s="117" t="s">
        <v>1488</v>
      </c>
      <c r="C7829" s="140">
        <v>41180</v>
      </c>
      <c r="D7829" s="141">
        <v>1.4999999999999999E-2</v>
      </c>
      <c r="E7829" s="119">
        <v>1</v>
      </c>
      <c r="F7829" s="119" t="s">
        <v>1492</v>
      </c>
      <c r="G7829" s="114">
        <f>IF([Data da Aprovação]&lt;&gt;"ESTATUTÁRIO",YEAR([Data da Aprovação]),"")</f>
        <v>2012</v>
      </c>
      <c r="H7829" s="106">
        <f>Tabela9[[#This Row],[Valor do Provento R$]]/Tabela9[[#This Row],[Provento por 1 ou 1000 Ações]]</f>
        <v>1.4999999999999999E-2</v>
      </c>
    </row>
    <row r="7830" spans="1:8">
      <c r="A7830" s="118" t="s">
        <v>1712</v>
      </c>
      <c r="B7830" s="116" t="s">
        <v>1488</v>
      </c>
      <c r="C7830" s="138">
        <v>41213</v>
      </c>
      <c r="D7830" s="139">
        <v>1.4999999999999999E-2</v>
      </c>
      <c r="E7830" s="118">
        <v>1</v>
      </c>
      <c r="F7830" s="118" t="s">
        <v>1492</v>
      </c>
      <c r="G7830" s="113">
        <f>IF([Data da Aprovação]&lt;&gt;"ESTATUTÁRIO",YEAR([Data da Aprovação]),"")</f>
        <v>2012</v>
      </c>
      <c r="H7830" s="106">
        <f>Tabela9[[#This Row],[Valor do Provento R$]]/Tabela9[[#This Row],[Provento por 1 ou 1000 Ações]]</f>
        <v>1.4999999999999999E-2</v>
      </c>
    </row>
    <row r="7831" spans="1:8">
      <c r="A7831" s="119" t="s">
        <v>1712</v>
      </c>
      <c r="B7831" s="117" t="s">
        <v>1488</v>
      </c>
      <c r="C7831" s="140">
        <v>41242</v>
      </c>
      <c r="D7831" s="141">
        <v>0.312</v>
      </c>
      <c r="E7831" s="119">
        <v>1</v>
      </c>
      <c r="F7831" s="119" t="s">
        <v>1489</v>
      </c>
      <c r="G7831" s="114">
        <f>IF([Data da Aprovação]&lt;&gt;"ESTATUTÁRIO",YEAR([Data da Aprovação]),"")</f>
        <v>2012</v>
      </c>
      <c r="H7831" s="106">
        <f>Tabela9[[#This Row],[Valor do Provento R$]]/Tabela9[[#This Row],[Provento por 1 ou 1000 Ações]]</f>
        <v>0.312</v>
      </c>
    </row>
    <row r="7832" spans="1:8">
      <c r="A7832" s="118" t="s">
        <v>1712</v>
      </c>
      <c r="B7832" s="116" t="s">
        <v>1488</v>
      </c>
      <c r="C7832" s="138">
        <v>41243</v>
      </c>
      <c r="D7832" s="139">
        <v>1.4999999999999999E-2</v>
      </c>
      <c r="E7832" s="118">
        <v>1</v>
      </c>
      <c r="F7832" s="118" t="s">
        <v>1492</v>
      </c>
      <c r="G7832" s="113">
        <f>IF([Data da Aprovação]&lt;&gt;"ESTATUTÁRIO",YEAR([Data da Aprovação]),"")</f>
        <v>2012</v>
      </c>
      <c r="H7832" s="106">
        <f>Tabela9[[#This Row],[Valor do Provento R$]]/Tabela9[[#This Row],[Provento por 1 ou 1000 Ações]]</f>
        <v>1.4999999999999999E-2</v>
      </c>
    </row>
    <row r="7833" spans="1:8">
      <c r="A7833" s="119" t="s">
        <v>1712</v>
      </c>
      <c r="B7833" s="117" t="s">
        <v>1488</v>
      </c>
      <c r="C7833" s="140">
        <v>41271</v>
      </c>
      <c r="D7833" s="141">
        <v>1.4999999999999999E-2</v>
      </c>
      <c r="E7833" s="119">
        <v>1</v>
      </c>
      <c r="F7833" s="119" t="s">
        <v>1492</v>
      </c>
      <c r="G7833" s="114">
        <f>IF([Data da Aprovação]&lt;&gt;"ESTATUTÁRIO",YEAR([Data da Aprovação]),"")</f>
        <v>2012</v>
      </c>
      <c r="H7833" s="106">
        <f>Tabela9[[#This Row],[Valor do Provento R$]]/Tabela9[[#This Row],[Provento por 1 ou 1000 Ações]]</f>
        <v>1.4999999999999999E-2</v>
      </c>
    </row>
    <row r="7834" spans="1:8">
      <c r="A7834" s="118" t="s">
        <v>1712</v>
      </c>
      <c r="B7834" s="116" t="s">
        <v>1488</v>
      </c>
      <c r="C7834" s="138">
        <v>41305</v>
      </c>
      <c r="D7834" s="139">
        <v>1.4999999999999999E-2</v>
      </c>
      <c r="E7834" s="118">
        <v>1</v>
      </c>
      <c r="F7834" s="118" t="s">
        <v>1492</v>
      </c>
      <c r="G7834" s="113">
        <f>IF([Data da Aprovação]&lt;&gt;"ESTATUTÁRIO",YEAR([Data da Aprovação]),"")</f>
        <v>2013</v>
      </c>
      <c r="H7834" s="106">
        <f>Tabela9[[#This Row],[Valor do Provento R$]]/Tabela9[[#This Row],[Provento por 1 ou 1000 Ações]]</f>
        <v>1.4999999999999999E-2</v>
      </c>
    </row>
    <row r="7835" spans="1:8">
      <c r="A7835" s="119" t="s">
        <v>1712</v>
      </c>
      <c r="B7835" s="117" t="s">
        <v>1488</v>
      </c>
      <c r="C7835" s="140">
        <v>41309</v>
      </c>
      <c r="D7835" s="141">
        <v>0.38240000000000002</v>
      </c>
      <c r="E7835" s="119">
        <v>1</v>
      </c>
      <c r="F7835" s="119" t="s">
        <v>1489</v>
      </c>
      <c r="G7835" s="114">
        <f>IF([Data da Aprovação]&lt;&gt;"ESTATUTÁRIO",YEAR([Data da Aprovação]),"")</f>
        <v>2013</v>
      </c>
      <c r="H7835" s="106">
        <f>Tabela9[[#This Row],[Valor do Provento R$]]/Tabela9[[#This Row],[Provento por 1 ou 1000 Ações]]</f>
        <v>0.38240000000000002</v>
      </c>
    </row>
    <row r="7836" spans="1:8">
      <c r="A7836" s="118" t="s">
        <v>1712</v>
      </c>
      <c r="B7836" s="116" t="s">
        <v>1488</v>
      </c>
      <c r="C7836" s="138">
        <v>41361</v>
      </c>
      <c r="D7836" s="139">
        <v>1.4999999999999999E-2</v>
      </c>
      <c r="E7836" s="118">
        <v>1</v>
      </c>
      <c r="F7836" s="118" t="s">
        <v>1492</v>
      </c>
      <c r="G7836" s="113">
        <f>IF([Data da Aprovação]&lt;&gt;"ESTATUTÁRIO",YEAR([Data da Aprovação]),"")</f>
        <v>2013</v>
      </c>
      <c r="H7836" s="106">
        <f>Tabela9[[#This Row],[Valor do Provento R$]]/Tabela9[[#This Row],[Provento por 1 ou 1000 Ações]]</f>
        <v>1.4999999999999999E-2</v>
      </c>
    </row>
    <row r="7837" spans="1:8">
      <c r="A7837" s="119" t="s">
        <v>1712</v>
      </c>
      <c r="B7837" s="117" t="s">
        <v>1488</v>
      </c>
      <c r="C7837" s="140">
        <v>41394</v>
      </c>
      <c r="D7837" s="141">
        <v>1.4999999999999999E-2</v>
      </c>
      <c r="E7837" s="119">
        <v>1</v>
      </c>
      <c r="F7837" s="119" t="s">
        <v>1492</v>
      </c>
      <c r="G7837" s="114">
        <f>IF([Data da Aprovação]&lt;&gt;"ESTATUTÁRIO",YEAR([Data da Aprovação]),"")</f>
        <v>2013</v>
      </c>
      <c r="H7837" s="106">
        <f>Tabela9[[#This Row],[Valor do Provento R$]]/Tabela9[[#This Row],[Provento por 1 ou 1000 Ações]]</f>
        <v>1.4999999999999999E-2</v>
      </c>
    </row>
    <row r="7838" spans="1:8">
      <c r="A7838" s="118" t="s">
        <v>1712</v>
      </c>
      <c r="B7838" s="116" t="s">
        <v>1488</v>
      </c>
      <c r="C7838" s="138">
        <v>41425</v>
      </c>
      <c r="D7838" s="139">
        <v>1.4999999999999999E-2</v>
      </c>
      <c r="E7838" s="118">
        <v>1</v>
      </c>
      <c r="F7838" s="118" t="s">
        <v>1492</v>
      </c>
      <c r="G7838" s="113">
        <f>IF([Data da Aprovação]&lt;&gt;"ESTATUTÁRIO",YEAR([Data da Aprovação]),"")</f>
        <v>2013</v>
      </c>
      <c r="H7838" s="106">
        <f>Tabela9[[#This Row],[Valor do Provento R$]]/Tabela9[[#This Row],[Provento por 1 ou 1000 Ações]]</f>
        <v>1.4999999999999999E-2</v>
      </c>
    </row>
    <row r="7839" spans="1:8">
      <c r="A7839" s="119" t="s">
        <v>1712</v>
      </c>
      <c r="B7839" s="117" t="s">
        <v>1488</v>
      </c>
      <c r="C7839" s="140">
        <v>41453</v>
      </c>
      <c r="D7839" s="141">
        <v>1.4999999999999999E-2</v>
      </c>
      <c r="E7839" s="119">
        <v>1</v>
      </c>
      <c r="F7839" s="119" t="s">
        <v>1492</v>
      </c>
      <c r="G7839" s="114">
        <f>IF([Data da Aprovação]&lt;&gt;"ESTATUTÁRIO",YEAR([Data da Aprovação]),"")</f>
        <v>2013</v>
      </c>
      <c r="H7839" s="106">
        <f>Tabela9[[#This Row],[Valor do Provento R$]]/Tabela9[[#This Row],[Provento por 1 ou 1000 Ações]]</f>
        <v>1.4999999999999999E-2</v>
      </c>
    </row>
    <row r="7840" spans="1:8">
      <c r="A7840" s="118" t="s">
        <v>1712</v>
      </c>
      <c r="B7840" s="116" t="s">
        <v>1488</v>
      </c>
      <c r="C7840" s="138">
        <v>41484</v>
      </c>
      <c r="D7840" s="139">
        <v>0.27739999999999998</v>
      </c>
      <c r="E7840" s="118">
        <v>1</v>
      </c>
      <c r="F7840" s="118" t="s">
        <v>1489</v>
      </c>
      <c r="G7840" s="113">
        <f>IF([Data da Aprovação]&lt;&gt;"ESTATUTÁRIO",YEAR([Data da Aprovação]),"")</f>
        <v>2013</v>
      </c>
      <c r="H7840" s="106">
        <f>Tabela9[[#This Row],[Valor do Provento R$]]/Tabela9[[#This Row],[Provento por 1 ou 1000 Ações]]</f>
        <v>0.27739999999999998</v>
      </c>
    </row>
    <row r="7841" spans="1:8">
      <c r="A7841" s="119" t="s">
        <v>1712</v>
      </c>
      <c r="B7841" s="117" t="s">
        <v>1488</v>
      </c>
      <c r="C7841" s="140">
        <v>41486</v>
      </c>
      <c r="D7841" s="141">
        <v>1.4999999999999999E-2</v>
      </c>
      <c r="E7841" s="119">
        <v>1</v>
      </c>
      <c r="F7841" s="119" t="s">
        <v>1492</v>
      </c>
      <c r="G7841" s="114">
        <f>IF([Data da Aprovação]&lt;&gt;"ESTATUTÁRIO",YEAR([Data da Aprovação]),"")</f>
        <v>2013</v>
      </c>
      <c r="H7841" s="106">
        <f>Tabela9[[#This Row],[Valor do Provento R$]]/Tabela9[[#This Row],[Provento por 1 ou 1000 Ações]]</f>
        <v>1.4999999999999999E-2</v>
      </c>
    </row>
    <row r="7842" spans="1:8">
      <c r="A7842" s="118" t="s">
        <v>1712</v>
      </c>
      <c r="B7842" s="116" t="s">
        <v>1488</v>
      </c>
      <c r="C7842" s="138">
        <v>41516</v>
      </c>
      <c r="D7842" s="139">
        <v>1.4999999999999999E-2</v>
      </c>
      <c r="E7842" s="118">
        <v>1</v>
      </c>
      <c r="F7842" s="118" t="s">
        <v>1492</v>
      </c>
      <c r="G7842" s="113">
        <f>IF([Data da Aprovação]&lt;&gt;"ESTATUTÁRIO",YEAR([Data da Aprovação]),"")</f>
        <v>2013</v>
      </c>
      <c r="H7842" s="106">
        <f>Tabela9[[#This Row],[Valor do Provento R$]]/Tabela9[[#This Row],[Provento por 1 ou 1000 Ações]]</f>
        <v>1.4999999999999999E-2</v>
      </c>
    </row>
    <row r="7843" spans="1:8">
      <c r="A7843" s="142" t="s">
        <v>1712</v>
      </c>
      <c r="B7843" s="117" t="s">
        <v>1488</v>
      </c>
      <c r="C7843" s="140">
        <v>41547</v>
      </c>
      <c r="D7843" s="141">
        <v>1.4999999999999999E-2</v>
      </c>
      <c r="E7843" s="143">
        <v>1</v>
      </c>
      <c r="F7843" s="119" t="s">
        <v>1492</v>
      </c>
      <c r="G7843" s="114">
        <f>IF([Data da Aprovação]&lt;&gt;"ESTATUTÁRIO",YEAR([Data da Aprovação]),"")</f>
        <v>2013</v>
      </c>
      <c r="H7843" s="106">
        <f>Tabela9[[#This Row],[Valor do Provento R$]]/Tabela9[[#This Row],[Provento por 1 ou 1000 Ações]]</f>
        <v>1.4999999999999999E-2</v>
      </c>
    </row>
    <row r="7844" spans="1:8">
      <c r="A7844" s="118" t="s">
        <v>1712</v>
      </c>
      <c r="B7844" s="116" t="s">
        <v>1488</v>
      </c>
      <c r="C7844" s="138">
        <v>41578</v>
      </c>
      <c r="D7844" s="139">
        <v>1.4999999999999999E-2</v>
      </c>
      <c r="E7844" s="118">
        <v>1</v>
      </c>
      <c r="F7844" s="118" t="s">
        <v>1492</v>
      </c>
      <c r="G7844" s="113">
        <f>IF([Data da Aprovação]&lt;&gt;"ESTATUTÁRIO",YEAR([Data da Aprovação]),"")</f>
        <v>2013</v>
      </c>
      <c r="H7844" s="106">
        <f>Tabela9[[#This Row],[Valor do Provento R$]]/Tabela9[[#This Row],[Provento por 1 ou 1000 Ações]]</f>
        <v>1.4999999999999999E-2</v>
      </c>
    </row>
    <row r="7845" spans="1:8">
      <c r="A7845" s="119" t="s">
        <v>1712</v>
      </c>
      <c r="B7845" s="117" t="s">
        <v>1488</v>
      </c>
      <c r="C7845" s="140">
        <v>41606</v>
      </c>
      <c r="D7845" s="141">
        <v>0.2036</v>
      </c>
      <c r="E7845" s="119">
        <v>1</v>
      </c>
      <c r="F7845" s="119" t="s">
        <v>1489</v>
      </c>
      <c r="G7845" s="114">
        <f>IF([Data da Aprovação]&lt;&gt;"ESTATUTÁRIO",YEAR([Data da Aprovação]),"")</f>
        <v>2013</v>
      </c>
      <c r="H7845" s="106">
        <f>Tabela9[[#This Row],[Valor do Provento R$]]/Tabela9[[#This Row],[Provento por 1 ou 1000 Ações]]</f>
        <v>0.2036</v>
      </c>
    </row>
    <row r="7846" spans="1:8">
      <c r="A7846" s="118" t="s">
        <v>1712</v>
      </c>
      <c r="B7846" s="116" t="s">
        <v>1488</v>
      </c>
      <c r="C7846" s="138">
        <v>41607</v>
      </c>
      <c r="D7846" s="139">
        <v>1.4999999999999999E-2</v>
      </c>
      <c r="E7846" s="118">
        <v>1</v>
      </c>
      <c r="F7846" s="118" t="s">
        <v>1492</v>
      </c>
      <c r="G7846" s="113">
        <f>IF([Data da Aprovação]&lt;&gt;"ESTATUTÁRIO",YEAR([Data da Aprovação]),"")</f>
        <v>2013</v>
      </c>
      <c r="H7846" s="106">
        <f>Tabela9[[#This Row],[Valor do Provento R$]]/Tabela9[[#This Row],[Provento por 1 ou 1000 Ações]]</f>
        <v>1.4999999999999999E-2</v>
      </c>
    </row>
    <row r="7847" spans="1:8">
      <c r="A7847" s="119" t="s">
        <v>1712</v>
      </c>
      <c r="B7847" s="117" t="s">
        <v>1488</v>
      </c>
      <c r="C7847" s="140">
        <v>41638</v>
      </c>
      <c r="D7847" s="141">
        <v>1.4999999999999999E-2</v>
      </c>
      <c r="E7847" s="119">
        <v>1</v>
      </c>
      <c r="F7847" s="119" t="s">
        <v>1492</v>
      </c>
      <c r="G7847" s="114">
        <f>IF([Data da Aprovação]&lt;&gt;"ESTATUTÁRIO",YEAR([Data da Aprovação]),"")</f>
        <v>2013</v>
      </c>
      <c r="H7847" s="106">
        <f>Tabela9[[#This Row],[Valor do Provento R$]]/Tabela9[[#This Row],[Provento por 1 ou 1000 Ações]]</f>
        <v>1.4999999999999999E-2</v>
      </c>
    </row>
    <row r="7848" spans="1:8">
      <c r="A7848" s="118" t="s">
        <v>1712</v>
      </c>
      <c r="B7848" s="116" t="s">
        <v>1488</v>
      </c>
      <c r="C7848" s="138">
        <v>41670</v>
      </c>
      <c r="D7848" s="139">
        <v>1.4999999999999999E-2</v>
      </c>
      <c r="E7848" s="118">
        <v>1</v>
      </c>
      <c r="F7848" s="118" t="s">
        <v>1492</v>
      </c>
      <c r="G7848" s="113">
        <f>IF([Data da Aprovação]&lt;&gt;"ESTATUTÁRIO",YEAR([Data da Aprovação]),"")</f>
        <v>2014</v>
      </c>
      <c r="H7848" s="106">
        <f>Tabela9[[#This Row],[Valor do Provento R$]]/Tabela9[[#This Row],[Provento por 1 ou 1000 Ações]]</f>
        <v>1.4999999999999999E-2</v>
      </c>
    </row>
    <row r="7849" spans="1:8">
      <c r="A7849" s="119" t="s">
        <v>1712</v>
      </c>
      <c r="B7849" s="117" t="s">
        <v>1488</v>
      </c>
      <c r="C7849" s="140">
        <v>41673</v>
      </c>
      <c r="D7849" s="141">
        <v>0.52359999999999995</v>
      </c>
      <c r="E7849" s="119">
        <v>1</v>
      </c>
      <c r="F7849" s="119" t="s">
        <v>1489</v>
      </c>
      <c r="G7849" s="114">
        <f>IF([Data da Aprovação]&lt;&gt;"ESTATUTÁRIO",YEAR([Data da Aprovação]),"")</f>
        <v>2014</v>
      </c>
      <c r="H7849" s="106">
        <f>Tabela9[[#This Row],[Valor do Provento R$]]/Tabela9[[#This Row],[Provento por 1 ou 1000 Ações]]</f>
        <v>0.52359999999999995</v>
      </c>
    </row>
    <row r="7850" spans="1:8">
      <c r="A7850" s="118" t="s">
        <v>1712</v>
      </c>
      <c r="B7850" s="116" t="s">
        <v>1488</v>
      </c>
      <c r="C7850" s="138">
        <v>41698</v>
      </c>
      <c r="D7850" s="139">
        <v>1.4999999999999999E-2</v>
      </c>
      <c r="E7850" s="118">
        <v>1</v>
      </c>
      <c r="F7850" s="118" t="s">
        <v>1492</v>
      </c>
      <c r="G7850" s="113">
        <f>IF([Data da Aprovação]&lt;&gt;"ESTATUTÁRIO",YEAR([Data da Aprovação]),"")</f>
        <v>2014</v>
      </c>
      <c r="H7850" s="106">
        <f>Tabela9[[#This Row],[Valor do Provento R$]]/Tabela9[[#This Row],[Provento por 1 ou 1000 Ações]]</f>
        <v>1.4999999999999999E-2</v>
      </c>
    </row>
    <row r="7851" spans="1:8">
      <c r="A7851" s="119" t="s">
        <v>1712</v>
      </c>
      <c r="B7851" s="117" t="s">
        <v>1488</v>
      </c>
      <c r="C7851" s="140" t="s">
        <v>1548</v>
      </c>
      <c r="D7851" s="141">
        <v>0.36</v>
      </c>
      <c r="E7851" s="119">
        <v>1000</v>
      </c>
      <c r="F7851" s="119" t="s">
        <v>1492</v>
      </c>
      <c r="G7851" s="114" t="str">
        <f>IF([Data da Aprovação]&lt;&gt;"ESTATUTÁRIO",YEAR([Data da Aprovação]),"")</f>
        <v/>
      </c>
      <c r="H7851" s="106">
        <f>Tabela9[[#This Row],[Valor do Provento R$]]/Tabela9[[#This Row],[Provento por 1 ou 1000 Ações]]</f>
        <v>3.5999999999999997E-4</v>
      </c>
    </row>
    <row r="7852" spans="1:8">
      <c r="A7852" s="118" t="s">
        <v>1712</v>
      </c>
      <c r="B7852" s="116" t="s">
        <v>1488</v>
      </c>
      <c r="C7852" s="138" t="s">
        <v>1548</v>
      </c>
      <c r="D7852" s="139">
        <v>0.36</v>
      </c>
      <c r="E7852" s="118">
        <v>1000</v>
      </c>
      <c r="F7852" s="118" t="s">
        <v>1492</v>
      </c>
      <c r="G7852" s="113" t="str">
        <f>IF([Data da Aprovação]&lt;&gt;"ESTATUTÁRIO",YEAR([Data da Aprovação]),"")</f>
        <v/>
      </c>
      <c r="H7852" s="106">
        <f>Tabela9[[#This Row],[Valor do Provento R$]]/Tabela9[[#This Row],[Provento por 1 ou 1000 Ações]]</f>
        <v>3.5999999999999997E-4</v>
      </c>
    </row>
    <row r="7853" spans="1:8">
      <c r="A7853" s="119" t="s">
        <v>1712</v>
      </c>
      <c r="B7853" s="117" t="s">
        <v>1488</v>
      </c>
      <c r="C7853" s="140" t="s">
        <v>1548</v>
      </c>
      <c r="D7853" s="141">
        <v>0.45</v>
      </c>
      <c r="E7853" s="119">
        <v>1000</v>
      </c>
      <c r="F7853" s="119" t="s">
        <v>1492</v>
      </c>
      <c r="G7853" s="114" t="str">
        <f>IF([Data da Aprovação]&lt;&gt;"ESTATUTÁRIO",YEAR([Data da Aprovação]),"")</f>
        <v/>
      </c>
      <c r="H7853" s="106">
        <f>Tabela9[[#This Row],[Valor do Provento R$]]/Tabela9[[#This Row],[Provento por 1 ou 1000 Ações]]</f>
        <v>4.4999999999999999E-4</v>
      </c>
    </row>
    <row r="7854" spans="1:8">
      <c r="A7854" s="118" t="s">
        <v>1712</v>
      </c>
      <c r="B7854" s="116" t="s">
        <v>1488</v>
      </c>
      <c r="C7854" s="138" t="s">
        <v>1548</v>
      </c>
      <c r="D7854" s="139">
        <v>0.45</v>
      </c>
      <c r="E7854" s="118">
        <v>1000</v>
      </c>
      <c r="F7854" s="118" t="s">
        <v>1492</v>
      </c>
      <c r="G7854" s="113" t="str">
        <f>IF([Data da Aprovação]&lt;&gt;"ESTATUTÁRIO",YEAR([Data da Aprovação]),"")</f>
        <v/>
      </c>
      <c r="H7854" s="106">
        <f>Tabela9[[#This Row],[Valor do Provento R$]]/Tabela9[[#This Row],[Provento por 1 ou 1000 Ações]]</f>
        <v>4.4999999999999999E-4</v>
      </c>
    </row>
    <row r="7855" spans="1:8">
      <c r="A7855" s="119" t="s">
        <v>1712</v>
      </c>
      <c r="B7855" s="117" t="s">
        <v>1488</v>
      </c>
      <c r="C7855" s="140" t="s">
        <v>1548</v>
      </c>
      <c r="D7855" s="141">
        <v>0.45</v>
      </c>
      <c r="E7855" s="119">
        <v>1000</v>
      </c>
      <c r="F7855" s="119" t="s">
        <v>1492</v>
      </c>
      <c r="G7855" s="114" t="str">
        <f>IF([Data da Aprovação]&lt;&gt;"ESTATUTÁRIO",YEAR([Data da Aprovação]),"")</f>
        <v/>
      </c>
      <c r="H7855" s="106">
        <f>Tabela9[[#This Row],[Valor do Provento R$]]/Tabela9[[#This Row],[Provento por 1 ou 1000 Ações]]</f>
        <v>4.4999999999999999E-4</v>
      </c>
    </row>
    <row r="7856" spans="1:8">
      <c r="A7856" s="118" t="s">
        <v>1712</v>
      </c>
      <c r="B7856" s="116" t="s">
        <v>1488</v>
      </c>
      <c r="C7856" s="138" t="s">
        <v>1548</v>
      </c>
      <c r="D7856" s="139">
        <v>0.45</v>
      </c>
      <c r="E7856" s="118">
        <v>1000</v>
      </c>
      <c r="F7856" s="118" t="s">
        <v>1492</v>
      </c>
      <c r="G7856" s="113" t="str">
        <f>IF([Data da Aprovação]&lt;&gt;"ESTATUTÁRIO",YEAR([Data da Aprovação]),"")</f>
        <v/>
      </c>
      <c r="H7856" s="106">
        <f>Tabela9[[#This Row],[Valor do Provento R$]]/Tabela9[[#This Row],[Provento por 1 ou 1000 Ações]]</f>
        <v>4.4999999999999999E-4</v>
      </c>
    </row>
    <row r="7857" spans="1:8">
      <c r="A7857" s="119" t="s">
        <v>1712</v>
      </c>
      <c r="B7857" s="117" t="s">
        <v>1488</v>
      </c>
      <c r="C7857" s="140" t="s">
        <v>1548</v>
      </c>
      <c r="D7857" s="141">
        <v>0.45</v>
      </c>
      <c r="E7857" s="119">
        <v>1000</v>
      </c>
      <c r="F7857" s="119" t="s">
        <v>1492</v>
      </c>
      <c r="G7857" s="114" t="str">
        <f>IF([Data da Aprovação]&lt;&gt;"ESTATUTÁRIO",YEAR([Data da Aprovação]),"")</f>
        <v/>
      </c>
      <c r="H7857" s="106">
        <f>Tabela9[[#This Row],[Valor do Provento R$]]/Tabela9[[#This Row],[Provento por 1 ou 1000 Ações]]</f>
        <v>4.4999999999999999E-4</v>
      </c>
    </row>
    <row r="7858" spans="1:8">
      <c r="A7858" s="118" t="s">
        <v>1712</v>
      </c>
      <c r="B7858" s="116" t="s">
        <v>1488</v>
      </c>
      <c r="C7858" s="138" t="s">
        <v>1548</v>
      </c>
      <c r="D7858" s="139">
        <v>0.45</v>
      </c>
      <c r="E7858" s="118">
        <v>1000</v>
      </c>
      <c r="F7858" s="118" t="s">
        <v>1492</v>
      </c>
      <c r="G7858" s="113" t="str">
        <f>IF([Data da Aprovação]&lt;&gt;"ESTATUTÁRIO",YEAR([Data da Aprovação]),"")</f>
        <v/>
      </c>
      <c r="H7858" s="106">
        <f>Tabela9[[#This Row],[Valor do Provento R$]]/Tabela9[[#This Row],[Provento por 1 ou 1000 Ações]]</f>
        <v>4.4999999999999999E-4</v>
      </c>
    </row>
    <row r="7859" spans="1:8">
      <c r="A7859" s="119" t="s">
        <v>1712</v>
      </c>
      <c r="B7859" s="117" t="s">
        <v>1488</v>
      </c>
      <c r="C7859" s="140" t="s">
        <v>1548</v>
      </c>
      <c r="D7859" s="141">
        <v>0.45</v>
      </c>
      <c r="E7859" s="119">
        <v>1000</v>
      </c>
      <c r="F7859" s="119" t="s">
        <v>1492</v>
      </c>
      <c r="G7859" s="114" t="str">
        <f>IF([Data da Aprovação]&lt;&gt;"ESTATUTÁRIO",YEAR([Data da Aprovação]),"")</f>
        <v/>
      </c>
      <c r="H7859" s="106">
        <f>Tabela9[[#This Row],[Valor do Provento R$]]/Tabela9[[#This Row],[Provento por 1 ou 1000 Ações]]</f>
        <v>4.4999999999999999E-4</v>
      </c>
    </row>
    <row r="7860" spans="1:8">
      <c r="A7860" s="118" t="s">
        <v>1712</v>
      </c>
      <c r="B7860" s="116" t="s">
        <v>1488</v>
      </c>
      <c r="C7860" s="138" t="s">
        <v>1548</v>
      </c>
      <c r="D7860" s="139">
        <v>0.45</v>
      </c>
      <c r="E7860" s="118">
        <v>1000</v>
      </c>
      <c r="F7860" s="118" t="s">
        <v>1492</v>
      </c>
      <c r="G7860" s="113" t="str">
        <f>IF([Data da Aprovação]&lt;&gt;"ESTATUTÁRIO",YEAR([Data da Aprovação]),"")</f>
        <v/>
      </c>
      <c r="H7860" s="106">
        <f>Tabela9[[#This Row],[Valor do Provento R$]]/Tabela9[[#This Row],[Provento por 1 ou 1000 Ações]]</f>
        <v>4.4999999999999999E-4</v>
      </c>
    </row>
    <row r="7861" spans="1:8">
      <c r="A7861" s="119" t="s">
        <v>1712</v>
      </c>
      <c r="B7861" s="117" t="s">
        <v>1488</v>
      </c>
      <c r="C7861" s="140" t="s">
        <v>1548</v>
      </c>
      <c r="D7861" s="141">
        <v>0.45</v>
      </c>
      <c r="E7861" s="119">
        <v>1000</v>
      </c>
      <c r="F7861" s="119" t="s">
        <v>1492</v>
      </c>
      <c r="G7861" s="114" t="str">
        <f>IF([Data da Aprovação]&lt;&gt;"ESTATUTÁRIO",YEAR([Data da Aprovação]),"")</f>
        <v/>
      </c>
      <c r="H7861" s="106">
        <f>Tabela9[[#This Row],[Valor do Provento R$]]/Tabela9[[#This Row],[Provento por 1 ou 1000 Ações]]</f>
        <v>4.4999999999999999E-4</v>
      </c>
    </row>
    <row r="7862" spans="1:8">
      <c r="A7862" s="118" t="s">
        <v>1712</v>
      </c>
      <c r="B7862" s="116" t="s">
        <v>1488</v>
      </c>
      <c r="C7862" s="138" t="s">
        <v>1548</v>
      </c>
      <c r="D7862" s="139">
        <v>0.45</v>
      </c>
      <c r="E7862" s="118">
        <v>1000</v>
      </c>
      <c r="F7862" s="118" t="s">
        <v>1492</v>
      </c>
      <c r="G7862" s="113" t="str">
        <f>IF([Data da Aprovação]&lt;&gt;"ESTATUTÁRIO",YEAR([Data da Aprovação]),"")</f>
        <v/>
      </c>
      <c r="H7862" s="106">
        <f>Tabela9[[#This Row],[Valor do Provento R$]]/Tabela9[[#This Row],[Provento por 1 ou 1000 Ações]]</f>
        <v>4.4999999999999999E-4</v>
      </c>
    </row>
    <row r="7863" spans="1:8">
      <c r="A7863" s="119" t="s">
        <v>1712</v>
      </c>
      <c r="B7863" s="117" t="s">
        <v>1488</v>
      </c>
      <c r="C7863" s="140" t="s">
        <v>1548</v>
      </c>
      <c r="D7863" s="141">
        <v>0.53</v>
      </c>
      <c r="E7863" s="119">
        <v>1000</v>
      </c>
      <c r="F7863" s="119" t="s">
        <v>1489</v>
      </c>
      <c r="G7863" s="114" t="str">
        <f>IF([Data da Aprovação]&lt;&gt;"ESTATUTÁRIO",YEAR([Data da Aprovação]),"")</f>
        <v/>
      </c>
      <c r="H7863" s="106">
        <f>Tabela9[[#This Row],[Valor do Provento R$]]/Tabela9[[#This Row],[Provento por 1 ou 1000 Ações]]</f>
        <v>5.2999999999999998E-4</v>
      </c>
    </row>
    <row r="7864" spans="1:8">
      <c r="A7864" s="118" t="s">
        <v>1712</v>
      </c>
      <c r="B7864" s="116" t="s">
        <v>1488</v>
      </c>
      <c r="C7864" s="138" t="s">
        <v>1548</v>
      </c>
      <c r="D7864" s="139">
        <v>0.53</v>
      </c>
      <c r="E7864" s="118">
        <v>1000</v>
      </c>
      <c r="F7864" s="118" t="s">
        <v>1489</v>
      </c>
      <c r="G7864" s="113" t="str">
        <f>IF([Data da Aprovação]&lt;&gt;"ESTATUTÁRIO",YEAR([Data da Aprovação]),"")</f>
        <v/>
      </c>
      <c r="H7864" s="106">
        <f>Tabela9[[#This Row],[Valor do Provento R$]]/Tabela9[[#This Row],[Provento por 1 ou 1000 Ações]]</f>
        <v>5.2999999999999998E-4</v>
      </c>
    </row>
    <row r="7865" spans="1:8">
      <c r="A7865" s="119" t="s">
        <v>1712</v>
      </c>
      <c r="B7865" s="117" t="s">
        <v>1488</v>
      </c>
      <c r="C7865" s="140" t="s">
        <v>1548</v>
      </c>
      <c r="D7865" s="141">
        <v>0.65</v>
      </c>
      <c r="E7865" s="119">
        <v>1000</v>
      </c>
      <c r="F7865" s="119" t="s">
        <v>1489</v>
      </c>
      <c r="G7865" s="114" t="str">
        <f>IF([Data da Aprovação]&lt;&gt;"ESTATUTÁRIO",YEAR([Data da Aprovação]),"")</f>
        <v/>
      </c>
      <c r="H7865" s="106">
        <f>Tabela9[[#This Row],[Valor do Provento R$]]/Tabela9[[#This Row],[Provento por 1 ou 1000 Ações]]</f>
        <v>6.4999999999999997E-4</v>
      </c>
    </row>
    <row r="7866" spans="1:8">
      <c r="A7866" s="118" t="s">
        <v>1712</v>
      </c>
      <c r="B7866" s="116" t="s">
        <v>1488</v>
      </c>
      <c r="C7866" s="138" t="s">
        <v>1548</v>
      </c>
      <c r="D7866" s="139">
        <v>0.65</v>
      </c>
      <c r="E7866" s="118">
        <v>1000</v>
      </c>
      <c r="F7866" s="118" t="s">
        <v>1489</v>
      </c>
      <c r="G7866" s="113" t="str">
        <f>IF([Data da Aprovação]&lt;&gt;"ESTATUTÁRIO",YEAR([Data da Aprovação]),"")</f>
        <v/>
      </c>
      <c r="H7866" s="106">
        <f>Tabela9[[#This Row],[Valor do Provento R$]]/Tabela9[[#This Row],[Provento por 1 ou 1000 Ações]]</f>
        <v>6.4999999999999997E-4</v>
      </c>
    </row>
    <row r="7867" spans="1:8">
      <c r="A7867" s="119" t="s">
        <v>1712</v>
      </c>
      <c r="B7867" s="117" t="s">
        <v>1488</v>
      </c>
      <c r="C7867" s="140" t="s">
        <v>1548</v>
      </c>
      <c r="D7867" s="141">
        <v>0.65</v>
      </c>
      <c r="E7867" s="119">
        <v>1000</v>
      </c>
      <c r="F7867" s="119" t="s">
        <v>1489</v>
      </c>
      <c r="G7867" s="114" t="str">
        <f>IF([Data da Aprovação]&lt;&gt;"ESTATUTÁRIO",YEAR([Data da Aprovação]),"")</f>
        <v/>
      </c>
      <c r="H7867" s="106">
        <f>Tabela9[[#This Row],[Valor do Provento R$]]/Tabela9[[#This Row],[Provento por 1 ou 1000 Ações]]</f>
        <v>6.4999999999999997E-4</v>
      </c>
    </row>
    <row r="7868" spans="1:8">
      <c r="A7868" s="118" t="s">
        <v>1712</v>
      </c>
      <c r="B7868" s="116" t="s">
        <v>1488</v>
      </c>
      <c r="C7868" s="138" t="s">
        <v>1548</v>
      </c>
      <c r="D7868" s="139">
        <v>0.65</v>
      </c>
      <c r="E7868" s="118">
        <v>1000</v>
      </c>
      <c r="F7868" s="118" t="s">
        <v>1489</v>
      </c>
      <c r="G7868" s="113" t="str">
        <f>IF([Data da Aprovação]&lt;&gt;"ESTATUTÁRIO",YEAR([Data da Aprovação]),"")</f>
        <v/>
      </c>
      <c r="H7868" s="106">
        <f>Tabela9[[#This Row],[Valor do Provento R$]]/Tabela9[[#This Row],[Provento por 1 ou 1000 Ações]]</f>
        <v>6.4999999999999997E-4</v>
      </c>
    </row>
    <row r="7869" spans="1:8">
      <c r="A7869" s="119" t="s">
        <v>1712</v>
      </c>
      <c r="B7869" s="117" t="s">
        <v>1488</v>
      </c>
      <c r="C7869" s="140" t="s">
        <v>1548</v>
      </c>
      <c r="D7869" s="141">
        <v>0.65</v>
      </c>
      <c r="E7869" s="119">
        <v>1000</v>
      </c>
      <c r="F7869" s="119" t="s">
        <v>1489</v>
      </c>
      <c r="G7869" s="114" t="str">
        <f>IF([Data da Aprovação]&lt;&gt;"ESTATUTÁRIO",YEAR([Data da Aprovação]),"")</f>
        <v/>
      </c>
      <c r="H7869" s="106">
        <f>Tabela9[[#This Row],[Valor do Provento R$]]/Tabela9[[#This Row],[Provento por 1 ou 1000 Ações]]</f>
        <v>6.4999999999999997E-4</v>
      </c>
    </row>
    <row r="7870" spans="1:8">
      <c r="A7870" s="118" t="s">
        <v>1712</v>
      </c>
      <c r="B7870" s="116" t="s">
        <v>1488</v>
      </c>
      <c r="C7870" s="138" t="s">
        <v>1548</v>
      </c>
      <c r="D7870" s="139">
        <v>0.65</v>
      </c>
      <c r="E7870" s="118">
        <v>1000</v>
      </c>
      <c r="F7870" s="118" t="s">
        <v>1489</v>
      </c>
      <c r="G7870" s="113" t="str">
        <f>IF([Data da Aprovação]&lt;&gt;"ESTATUTÁRIO",YEAR([Data da Aprovação]),"")</f>
        <v/>
      </c>
      <c r="H7870" s="106">
        <f>Tabela9[[#This Row],[Valor do Provento R$]]/Tabela9[[#This Row],[Provento por 1 ou 1000 Ações]]</f>
        <v>6.4999999999999997E-4</v>
      </c>
    </row>
    <row r="7871" spans="1:8">
      <c r="A7871" s="119" t="s">
        <v>1712</v>
      </c>
      <c r="B7871" s="117" t="s">
        <v>1488</v>
      </c>
      <c r="C7871" s="140" t="s">
        <v>1548</v>
      </c>
      <c r="D7871" s="141">
        <v>0.65</v>
      </c>
      <c r="E7871" s="119">
        <v>1000</v>
      </c>
      <c r="F7871" s="119" t="s">
        <v>1489</v>
      </c>
      <c r="G7871" s="114" t="str">
        <f>IF([Data da Aprovação]&lt;&gt;"ESTATUTÁRIO",YEAR([Data da Aprovação]),"")</f>
        <v/>
      </c>
      <c r="H7871" s="106">
        <f>Tabela9[[#This Row],[Valor do Provento R$]]/Tabela9[[#This Row],[Provento por 1 ou 1000 Ações]]</f>
        <v>6.4999999999999997E-4</v>
      </c>
    </row>
    <row r="7872" spans="1:8">
      <c r="A7872" s="118" t="s">
        <v>1712</v>
      </c>
      <c r="B7872" s="116" t="s">
        <v>1488</v>
      </c>
      <c r="C7872" s="138" t="s">
        <v>1548</v>
      </c>
      <c r="D7872" s="139">
        <v>0.65</v>
      </c>
      <c r="E7872" s="118">
        <v>1000</v>
      </c>
      <c r="F7872" s="118" t="s">
        <v>1489</v>
      </c>
      <c r="G7872" s="113" t="str">
        <f>IF([Data da Aprovação]&lt;&gt;"ESTATUTÁRIO",YEAR([Data da Aprovação]),"")</f>
        <v/>
      </c>
      <c r="H7872" s="106">
        <f>Tabela9[[#This Row],[Valor do Provento R$]]/Tabela9[[#This Row],[Provento por 1 ou 1000 Ações]]</f>
        <v>6.4999999999999997E-4</v>
      </c>
    </row>
    <row r="7873" spans="1:8">
      <c r="A7873" s="119" t="s">
        <v>1712</v>
      </c>
      <c r="B7873" s="117" t="s">
        <v>1488</v>
      </c>
      <c r="C7873" s="140" t="s">
        <v>1548</v>
      </c>
      <c r="D7873" s="141">
        <v>0.65</v>
      </c>
      <c r="E7873" s="119">
        <v>1000</v>
      </c>
      <c r="F7873" s="119" t="s">
        <v>1489</v>
      </c>
      <c r="G7873" s="114" t="str">
        <f>IF([Data da Aprovação]&lt;&gt;"ESTATUTÁRIO",YEAR([Data da Aprovação]),"")</f>
        <v/>
      </c>
      <c r="H7873" s="106">
        <f>Tabela9[[#This Row],[Valor do Provento R$]]/Tabela9[[#This Row],[Provento por 1 ou 1000 Ações]]</f>
        <v>6.4999999999999997E-4</v>
      </c>
    </row>
    <row r="7874" spans="1:8">
      <c r="A7874" s="118" t="s">
        <v>1712</v>
      </c>
      <c r="B7874" s="116" t="s">
        <v>1488</v>
      </c>
      <c r="C7874" s="138" t="s">
        <v>1548</v>
      </c>
      <c r="D7874" s="139">
        <v>0.65</v>
      </c>
      <c r="E7874" s="118">
        <v>1000</v>
      </c>
      <c r="F7874" s="118" t="s">
        <v>1489</v>
      </c>
      <c r="G7874" s="113" t="str">
        <f>IF([Data da Aprovação]&lt;&gt;"ESTATUTÁRIO",YEAR([Data da Aprovação]),"")</f>
        <v/>
      </c>
      <c r="H7874" s="106">
        <f>Tabela9[[#This Row],[Valor do Provento R$]]/Tabela9[[#This Row],[Provento por 1 ou 1000 Ações]]</f>
        <v>6.4999999999999997E-4</v>
      </c>
    </row>
    <row r="7875" spans="1:8">
      <c r="A7875" s="119" t="s">
        <v>1712</v>
      </c>
      <c r="B7875" s="117" t="s">
        <v>1488</v>
      </c>
      <c r="C7875" s="140" t="s">
        <v>1548</v>
      </c>
      <c r="D7875" s="141">
        <v>0.65</v>
      </c>
      <c r="E7875" s="119">
        <v>1000</v>
      </c>
      <c r="F7875" s="119" t="s">
        <v>1489</v>
      </c>
      <c r="G7875" s="114" t="str">
        <f>IF([Data da Aprovação]&lt;&gt;"ESTATUTÁRIO",YEAR([Data da Aprovação]),"")</f>
        <v/>
      </c>
      <c r="H7875" s="106">
        <f>Tabela9[[#This Row],[Valor do Provento R$]]/Tabela9[[#This Row],[Provento por 1 ou 1000 Ações]]</f>
        <v>6.4999999999999997E-4</v>
      </c>
    </row>
    <row r="7876" spans="1:8">
      <c r="A7876" s="118" t="s">
        <v>1712</v>
      </c>
      <c r="B7876" s="116" t="s">
        <v>1488</v>
      </c>
      <c r="C7876" s="138" t="s">
        <v>1548</v>
      </c>
      <c r="D7876" s="139">
        <v>0.65</v>
      </c>
      <c r="E7876" s="118">
        <v>1000</v>
      </c>
      <c r="F7876" s="118" t="s">
        <v>1489</v>
      </c>
      <c r="G7876" s="113" t="str">
        <f>IF([Data da Aprovação]&lt;&gt;"ESTATUTÁRIO",YEAR([Data da Aprovação]),"")</f>
        <v/>
      </c>
      <c r="H7876" s="106">
        <f>Tabela9[[#This Row],[Valor do Provento R$]]/Tabela9[[#This Row],[Provento por 1 ou 1000 Ações]]</f>
        <v>6.4999999999999997E-4</v>
      </c>
    </row>
    <row r="7877" spans="1:8">
      <c r="A7877" s="119" t="s">
        <v>1712</v>
      </c>
      <c r="B7877" s="117" t="s">
        <v>1488</v>
      </c>
      <c r="C7877" s="140" t="s">
        <v>1548</v>
      </c>
      <c r="D7877" s="141">
        <v>0.65</v>
      </c>
      <c r="E7877" s="119">
        <v>1000</v>
      </c>
      <c r="F7877" s="119" t="s">
        <v>1489</v>
      </c>
      <c r="G7877" s="114" t="str">
        <f>IF([Data da Aprovação]&lt;&gt;"ESTATUTÁRIO",YEAR([Data da Aprovação]),"")</f>
        <v/>
      </c>
      <c r="H7877" s="106">
        <f>Tabela9[[#This Row],[Valor do Provento R$]]/Tabela9[[#This Row],[Provento por 1 ou 1000 Ações]]</f>
        <v>6.4999999999999997E-4</v>
      </c>
    </row>
    <row r="7878" spans="1:8">
      <c r="A7878" s="118" t="s">
        <v>1712</v>
      </c>
      <c r="B7878" s="116" t="s">
        <v>1488</v>
      </c>
      <c r="C7878" s="138" t="s">
        <v>1548</v>
      </c>
      <c r="D7878" s="139">
        <v>0.65</v>
      </c>
      <c r="E7878" s="118">
        <v>1000</v>
      </c>
      <c r="F7878" s="118" t="s">
        <v>1489</v>
      </c>
      <c r="G7878" s="113" t="str">
        <f>IF([Data da Aprovação]&lt;&gt;"ESTATUTÁRIO",YEAR([Data da Aprovação]),"")</f>
        <v/>
      </c>
      <c r="H7878" s="106">
        <f>Tabela9[[#This Row],[Valor do Provento R$]]/Tabela9[[#This Row],[Provento por 1 ou 1000 Ações]]</f>
        <v>6.4999999999999997E-4</v>
      </c>
    </row>
    <row r="7879" spans="1:8">
      <c r="A7879" s="119" t="s">
        <v>1712</v>
      </c>
      <c r="B7879" s="117" t="s">
        <v>1488</v>
      </c>
      <c r="C7879" s="140" t="s">
        <v>1548</v>
      </c>
      <c r="D7879" s="141">
        <v>0.65</v>
      </c>
      <c r="E7879" s="119">
        <v>1000</v>
      </c>
      <c r="F7879" s="119" t="s">
        <v>1489</v>
      </c>
      <c r="G7879" s="114" t="str">
        <f>IF([Data da Aprovação]&lt;&gt;"ESTATUTÁRIO",YEAR([Data da Aprovação]),"")</f>
        <v/>
      </c>
      <c r="H7879" s="106">
        <f>Tabela9[[#This Row],[Valor do Provento R$]]/Tabela9[[#This Row],[Provento por 1 ou 1000 Ações]]</f>
        <v>6.4999999999999997E-4</v>
      </c>
    </row>
    <row r="7880" spans="1:8">
      <c r="A7880" s="118" t="s">
        <v>1712</v>
      </c>
      <c r="B7880" s="116" t="s">
        <v>1488</v>
      </c>
      <c r="C7880" s="138" t="s">
        <v>1548</v>
      </c>
      <c r="D7880" s="139">
        <v>0.65</v>
      </c>
      <c r="E7880" s="118">
        <v>1000</v>
      </c>
      <c r="F7880" s="118" t="s">
        <v>1489</v>
      </c>
      <c r="G7880" s="113" t="str">
        <f>IF([Data da Aprovação]&lt;&gt;"ESTATUTÁRIO",YEAR([Data da Aprovação]),"")</f>
        <v/>
      </c>
      <c r="H7880" s="106">
        <f>Tabela9[[#This Row],[Valor do Provento R$]]/Tabela9[[#This Row],[Provento por 1 ou 1000 Ações]]</f>
        <v>6.4999999999999997E-4</v>
      </c>
    </row>
    <row r="7881" spans="1:8">
      <c r="A7881" s="119" t="s">
        <v>1712</v>
      </c>
      <c r="B7881" s="117" t="s">
        <v>1488</v>
      </c>
      <c r="C7881" s="140" t="s">
        <v>1548</v>
      </c>
      <c r="D7881" s="141">
        <v>0.65</v>
      </c>
      <c r="E7881" s="119">
        <v>1000</v>
      </c>
      <c r="F7881" s="119" t="s">
        <v>1489</v>
      </c>
      <c r="G7881" s="114" t="str">
        <f>IF([Data da Aprovação]&lt;&gt;"ESTATUTÁRIO",YEAR([Data da Aprovação]),"")</f>
        <v/>
      </c>
      <c r="H7881" s="106">
        <f>Tabela9[[#This Row],[Valor do Provento R$]]/Tabela9[[#This Row],[Provento por 1 ou 1000 Ações]]</f>
        <v>6.4999999999999997E-4</v>
      </c>
    </row>
    <row r="7882" spans="1:8">
      <c r="A7882" s="118" t="s">
        <v>1712</v>
      </c>
      <c r="B7882" s="116" t="s">
        <v>1488</v>
      </c>
      <c r="C7882" s="138" t="s">
        <v>1548</v>
      </c>
      <c r="D7882" s="139">
        <v>0.65</v>
      </c>
      <c r="E7882" s="118">
        <v>1000</v>
      </c>
      <c r="F7882" s="118" t="s">
        <v>1489</v>
      </c>
      <c r="G7882" s="113" t="str">
        <f>IF([Data da Aprovação]&lt;&gt;"ESTATUTÁRIO",YEAR([Data da Aprovação]),"")</f>
        <v/>
      </c>
      <c r="H7882" s="106">
        <f>Tabela9[[#This Row],[Valor do Provento R$]]/Tabela9[[#This Row],[Provento por 1 ou 1000 Ações]]</f>
        <v>6.4999999999999997E-4</v>
      </c>
    </row>
    <row r="7883" spans="1:8">
      <c r="A7883" s="119" t="s">
        <v>1712</v>
      </c>
      <c r="B7883" s="117" t="s">
        <v>1488</v>
      </c>
      <c r="C7883" s="140" t="s">
        <v>1548</v>
      </c>
      <c r="D7883" s="141">
        <v>0.65</v>
      </c>
      <c r="E7883" s="119">
        <v>1000</v>
      </c>
      <c r="F7883" s="119" t="s">
        <v>1489</v>
      </c>
      <c r="G7883" s="114" t="str">
        <f>IF([Data da Aprovação]&lt;&gt;"ESTATUTÁRIO",YEAR([Data da Aprovação]),"")</f>
        <v/>
      </c>
      <c r="H7883" s="106">
        <f>Tabela9[[#This Row],[Valor do Provento R$]]/Tabela9[[#This Row],[Provento por 1 ou 1000 Ações]]</f>
        <v>6.4999999999999997E-4</v>
      </c>
    </row>
    <row r="7884" spans="1:8">
      <c r="A7884" s="118" t="s">
        <v>1712</v>
      </c>
      <c r="B7884" s="116" t="s">
        <v>1488</v>
      </c>
      <c r="C7884" s="138" t="s">
        <v>1548</v>
      </c>
      <c r="D7884" s="139">
        <v>0.65</v>
      </c>
      <c r="E7884" s="118">
        <v>1000</v>
      </c>
      <c r="F7884" s="118" t="s">
        <v>1489</v>
      </c>
      <c r="G7884" s="113" t="str">
        <f>IF([Data da Aprovação]&lt;&gt;"ESTATUTÁRIO",YEAR([Data da Aprovação]),"")</f>
        <v/>
      </c>
      <c r="H7884" s="106">
        <f>Tabela9[[#This Row],[Valor do Provento R$]]/Tabela9[[#This Row],[Provento por 1 ou 1000 Ações]]</f>
        <v>6.4999999999999997E-4</v>
      </c>
    </row>
    <row r="7885" spans="1:8">
      <c r="A7885" s="119" t="s">
        <v>1712</v>
      </c>
      <c r="B7885" s="117" t="s">
        <v>1488</v>
      </c>
      <c r="C7885" s="140" t="s">
        <v>1548</v>
      </c>
      <c r="D7885" s="141">
        <v>0.65</v>
      </c>
      <c r="E7885" s="119">
        <v>1000</v>
      </c>
      <c r="F7885" s="119" t="s">
        <v>1489</v>
      </c>
      <c r="G7885" s="114" t="str">
        <f>IF([Data da Aprovação]&lt;&gt;"ESTATUTÁRIO",YEAR([Data da Aprovação]),"")</f>
        <v/>
      </c>
      <c r="H7885" s="106">
        <f>Tabela9[[#This Row],[Valor do Provento R$]]/Tabela9[[#This Row],[Provento por 1 ou 1000 Ações]]</f>
        <v>6.4999999999999997E-4</v>
      </c>
    </row>
    <row r="7886" spans="1:8">
      <c r="A7886" s="118" t="s">
        <v>1712</v>
      </c>
      <c r="B7886" s="116" t="s">
        <v>1488</v>
      </c>
      <c r="C7886" s="138" t="s">
        <v>1548</v>
      </c>
      <c r="D7886" s="139">
        <v>0.65</v>
      </c>
      <c r="E7886" s="118">
        <v>1000</v>
      </c>
      <c r="F7886" s="118" t="s">
        <v>1489</v>
      </c>
      <c r="G7886" s="113" t="str">
        <f>IF([Data da Aprovação]&lt;&gt;"ESTATUTÁRIO",YEAR([Data da Aprovação]),"")</f>
        <v/>
      </c>
      <c r="H7886" s="106">
        <f>Tabela9[[#This Row],[Valor do Provento R$]]/Tabela9[[#This Row],[Provento por 1 ou 1000 Ações]]</f>
        <v>6.4999999999999997E-4</v>
      </c>
    </row>
    <row r="7887" spans="1:8">
      <c r="A7887" s="119" t="s">
        <v>1712</v>
      </c>
      <c r="B7887" s="117" t="s">
        <v>1488</v>
      </c>
      <c r="C7887" s="140" t="s">
        <v>1548</v>
      </c>
      <c r="D7887" s="141">
        <v>0.65</v>
      </c>
      <c r="E7887" s="119">
        <v>1000</v>
      </c>
      <c r="F7887" s="119" t="s">
        <v>1489</v>
      </c>
      <c r="G7887" s="114" t="str">
        <f>IF([Data da Aprovação]&lt;&gt;"ESTATUTÁRIO",YEAR([Data da Aprovação]),"")</f>
        <v/>
      </c>
      <c r="H7887" s="106">
        <f>Tabela9[[#This Row],[Valor do Provento R$]]/Tabela9[[#This Row],[Provento por 1 ou 1000 Ações]]</f>
        <v>6.4999999999999997E-4</v>
      </c>
    </row>
    <row r="7888" spans="1:8">
      <c r="A7888" s="118" t="s">
        <v>1712</v>
      </c>
      <c r="B7888" s="116" t="s">
        <v>1488</v>
      </c>
      <c r="C7888" s="138" t="s">
        <v>1548</v>
      </c>
      <c r="D7888" s="139">
        <v>0.65</v>
      </c>
      <c r="E7888" s="118">
        <v>1000</v>
      </c>
      <c r="F7888" s="118" t="s">
        <v>1489</v>
      </c>
      <c r="G7888" s="113" t="str">
        <f>IF([Data da Aprovação]&lt;&gt;"ESTATUTÁRIO",YEAR([Data da Aprovação]),"")</f>
        <v/>
      </c>
      <c r="H7888" s="106">
        <f>Tabela9[[#This Row],[Valor do Provento R$]]/Tabela9[[#This Row],[Provento por 1 ou 1000 Ações]]</f>
        <v>6.4999999999999997E-4</v>
      </c>
    </row>
    <row r="7889" spans="1:8">
      <c r="A7889" s="119" t="s">
        <v>1712</v>
      </c>
      <c r="B7889" s="117" t="s">
        <v>1488</v>
      </c>
      <c r="C7889" s="140" t="s">
        <v>1548</v>
      </c>
      <c r="D7889" s="141">
        <v>0.65</v>
      </c>
      <c r="E7889" s="119">
        <v>1000</v>
      </c>
      <c r="F7889" s="119" t="s">
        <v>1489</v>
      </c>
      <c r="G7889" s="114" t="str">
        <f>IF([Data da Aprovação]&lt;&gt;"ESTATUTÁRIO",YEAR([Data da Aprovação]),"")</f>
        <v/>
      </c>
      <c r="H7889" s="106">
        <f>Tabela9[[#This Row],[Valor do Provento R$]]/Tabela9[[#This Row],[Provento por 1 ou 1000 Ações]]</f>
        <v>6.4999999999999997E-4</v>
      </c>
    </row>
    <row r="7890" spans="1:8">
      <c r="A7890" s="118" t="s">
        <v>1712</v>
      </c>
      <c r="B7890" s="116" t="s">
        <v>1488</v>
      </c>
      <c r="C7890" s="138" t="s">
        <v>1548</v>
      </c>
      <c r="D7890" s="139">
        <v>0.65</v>
      </c>
      <c r="E7890" s="118">
        <v>1000</v>
      </c>
      <c r="F7890" s="118" t="s">
        <v>1489</v>
      </c>
      <c r="G7890" s="113" t="str">
        <f>IF([Data da Aprovação]&lt;&gt;"ESTATUTÁRIO",YEAR([Data da Aprovação]),"")</f>
        <v/>
      </c>
      <c r="H7890" s="106">
        <f>Tabela9[[#This Row],[Valor do Provento R$]]/Tabela9[[#This Row],[Provento por 1 ou 1000 Ações]]</f>
        <v>6.4999999999999997E-4</v>
      </c>
    </row>
    <row r="7891" spans="1:8">
      <c r="A7891" s="119" t="s">
        <v>1712</v>
      </c>
      <c r="B7891" s="117" t="s">
        <v>1488</v>
      </c>
      <c r="C7891" s="140" t="s">
        <v>1548</v>
      </c>
      <c r="D7891" s="141">
        <v>0.75</v>
      </c>
      <c r="E7891" s="119">
        <v>1000</v>
      </c>
      <c r="F7891" s="119" t="s">
        <v>1489</v>
      </c>
      <c r="G7891" s="114" t="str">
        <f>IF([Data da Aprovação]&lt;&gt;"ESTATUTÁRIO",YEAR([Data da Aprovação]),"")</f>
        <v/>
      </c>
      <c r="H7891" s="106">
        <f>Tabela9[[#This Row],[Valor do Provento R$]]/Tabela9[[#This Row],[Provento por 1 ou 1000 Ações]]</f>
        <v>7.5000000000000002E-4</v>
      </c>
    </row>
    <row r="7892" spans="1:8">
      <c r="A7892" s="118" t="s">
        <v>1712</v>
      </c>
      <c r="B7892" s="116" t="s">
        <v>1488</v>
      </c>
      <c r="C7892" s="138" t="s">
        <v>1548</v>
      </c>
      <c r="D7892" s="139">
        <v>0.75</v>
      </c>
      <c r="E7892" s="118">
        <v>1000</v>
      </c>
      <c r="F7892" s="118" t="s">
        <v>1489</v>
      </c>
      <c r="G7892" s="113" t="str">
        <f>IF([Data da Aprovação]&lt;&gt;"ESTATUTÁRIO",YEAR([Data da Aprovação]),"")</f>
        <v/>
      </c>
      <c r="H7892" s="106">
        <f>Tabela9[[#This Row],[Valor do Provento R$]]/Tabela9[[#This Row],[Provento por 1 ou 1000 Ações]]</f>
        <v>7.5000000000000002E-4</v>
      </c>
    </row>
    <row r="7893" spans="1:8">
      <c r="A7893" s="119" t="s">
        <v>1712</v>
      </c>
      <c r="B7893" s="117" t="s">
        <v>1488</v>
      </c>
      <c r="C7893" s="140" t="s">
        <v>1548</v>
      </c>
      <c r="D7893" s="141">
        <v>0.75</v>
      </c>
      <c r="E7893" s="119">
        <v>1000</v>
      </c>
      <c r="F7893" s="119" t="s">
        <v>1489</v>
      </c>
      <c r="G7893" s="114" t="str">
        <f>IF([Data da Aprovação]&lt;&gt;"ESTATUTÁRIO",YEAR([Data da Aprovação]),"")</f>
        <v/>
      </c>
      <c r="H7893" s="106">
        <f>Tabela9[[#This Row],[Valor do Provento R$]]/Tabela9[[#This Row],[Provento por 1 ou 1000 Ações]]</f>
        <v>7.5000000000000002E-4</v>
      </c>
    </row>
    <row r="7894" spans="1:8">
      <c r="A7894" s="118" t="s">
        <v>1712</v>
      </c>
      <c r="B7894" s="116" t="s">
        <v>1488</v>
      </c>
      <c r="C7894" s="138" t="s">
        <v>1548</v>
      </c>
      <c r="D7894" s="139">
        <v>0.75</v>
      </c>
      <c r="E7894" s="118">
        <v>1000</v>
      </c>
      <c r="F7894" s="118" t="s">
        <v>1489</v>
      </c>
      <c r="G7894" s="113" t="str">
        <f>IF([Data da Aprovação]&lt;&gt;"ESTATUTÁRIO",YEAR([Data da Aprovação]),"")</f>
        <v/>
      </c>
      <c r="H7894" s="106">
        <f>Tabela9[[#This Row],[Valor do Provento R$]]/Tabela9[[#This Row],[Provento por 1 ou 1000 Ações]]</f>
        <v>7.5000000000000002E-4</v>
      </c>
    </row>
    <row r="7895" spans="1:8">
      <c r="A7895" s="119" t="s">
        <v>1712</v>
      </c>
      <c r="B7895" s="117" t="s">
        <v>1488</v>
      </c>
      <c r="C7895" s="140" t="s">
        <v>1548</v>
      </c>
      <c r="D7895" s="141">
        <v>0.75</v>
      </c>
      <c r="E7895" s="119">
        <v>1000</v>
      </c>
      <c r="F7895" s="119" t="s">
        <v>1489</v>
      </c>
      <c r="G7895" s="114" t="str">
        <f>IF([Data da Aprovação]&lt;&gt;"ESTATUTÁRIO",YEAR([Data da Aprovação]),"")</f>
        <v/>
      </c>
      <c r="H7895" s="106">
        <f>Tabela9[[#This Row],[Valor do Provento R$]]/Tabela9[[#This Row],[Provento por 1 ou 1000 Ações]]</f>
        <v>7.5000000000000002E-4</v>
      </c>
    </row>
    <row r="7896" spans="1:8">
      <c r="A7896" s="118" t="s">
        <v>1712</v>
      </c>
      <c r="B7896" s="116" t="s">
        <v>1490</v>
      </c>
      <c r="C7896" s="138">
        <v>35107</v>
      </c>
      <c r="D7896" s="139">
        <v>3.36</v>
      </c>
      <c r="E7896" s="118">
        <v>1000</v>
      </c>
      <c r="F7896" s="118" t="s">
        <v>1492</v>
      </c>
      <c r="G7896" s="113">
        <f>IF([Data da Aprovação]&lt;&gt;"ESTATUTÁRIO",YEAR([Data da Aprovação]),"")</f>
        <v>1996</v>
      </c>
      <c r="H7896" s="106">
        <f>Tabela9[[#This Row],[Valor do Provento R$]]/Tabela9[[#This Row],[Provento por 1 ou 1000 Ações]]</f>
        <v>3.3599999999999997E-3</v>
      </c>
    </row>
    <row r="7897" spans="1:8">
      <c r="A7897" s="119" t="s">
        <v>1712</v>
      </c>
      <c r="B7897" s="117" t="s">
        <v>1490</v>
      </c>
      <c r="C7897" s="140">
        <v>35282</v>
      </c>
      <c r="D7897" s="141">
        <v>3.28</v>
      </c>
      <c r="E7897" s="119">
        <v>1000</v>
      </c>
      <c r="F7897" s="119" t="s">
        <v>1492</v>
      </c>
      <c r="G7897" s="114">
        <f>IF([Data da Aprovação]&lt;&gt;"ESTATUTÁRIO",YEAR([Data da Aprovação]),"")</f>
        <v>1996</v>
      </c>
      <c r="H7897" s="106">
        <f>Tabela9[[#This Row],[Valor do Provento R$]]/Tabela9[[#This Row],[Provento por 1 ou 1000 Ações]]</f>
        <v>3.2799999999999999E-3</v>
      </c>
    </row>
    <row r="7898" spans="1:8">
      <c r="A7898" s="118" t="s">
        <v>1712</v>
      </c>
      <c r="B7898" s="116" t="s">
        <v>1490</v>
      </c>
      <c r="C7898" s="138">
        <v>35478</v>
      </c>
      <c r="D7898" s="139">
        <v>3.85</v>
      </c>
      <c r="E7898" s="118">
        <v>1000</v>
      </c>
      <c r="F7898" s="118" t="s">
        <v>1492</v>
      </c>
      <c r="G7898" s="113">
        <f>IF([Data da Aprovação]&lt;&gt;"ESTATUTÁRIO",YEAR([Data da Aprovação]),"")</f>
        <v>1997</v>
      </c>
      <c r="H7898" s="106">
        <f>Tabela9[[#This Row],[Valor do Provento R$]]/Tabela9[[#This Row],[Provento por 1 ou 1000 Ações]]</f>
        <v>3.8500000000000001E-3</v>
      </c>
    </row>
    <row r="7899" spans="1:8">
      <c r="A7899" s="119" t="s">
        <v>1712</v>
      </c>
      <c r="B7899" s="117" t="s">
        <v>1490</v>
      </c>
      <c r="C7899" s="140">
        <v>35647</v>
      </c>
      <c r="D7899" s="141">
        <v>4.8099999999999996</v>
      </c>
      <c r="E7899" s="119">
        <v>1000</v>
      </c>
      <c r="F7899" s="119" t="s">
        <v>1489</v>
      </c>
      <c r="G7899" s="114">
        <f>IF([Data da Aprovação]&lt;&gt;"ESTATUTÁRIO",YEAR([Data da Aprovação]),"")</f>
        <v>1997</v>
      </c>
      <c r="H7899" s="106">
        <f>Tabela9[[#This Row],[Valor do Provento R$]]/Tabela9[[#This Row],[Provento por 1 ou 1000 Ações]]</f>
        <v>4.81E-3</v>
      </c>
    </row>
    <row r="7900" spans="1:8">
      <c r="A7900" s="118" t="s">
        <v>1712</v>
      </c>
      <c r="B7900" s="116" t="s">
        <v>1490</v>
      </c>
      <c r="C7900" s="138">
        <v>35786</v>
      </c>
      <c r="D7900" s="139">
        <v>11.94</v>
      </c>
      <c r="E7900" s="118">
        <v>1000</v>
      </c>
      <c r="F7900" s="118" t="s">
        <v>1489</v>
      </c>
      <c r="G7900" s="113">
        <f>IF([Data da Aprovação]&lt;&gt;"ESTATUTÁRIO",YEAR([Data da Aprovação]),"")</f>
        <v>1997</v>
      </c>
      <c r="H7900" s="106">
        <f>Tabela9[[#This Row],[Valor do Provento R$]]/Tabela9[[#This Row],[Provento por 1 ou 1000 Ações]]</f>
        <v>1.1939999999999999E-2</v>
      </c>
    </row>
    <row r="7901" spans="1:8">
      <c r="A7901" s="119" t="s">
        <v>1712</v>
      </c>
      <c r="B7901" s="117" t="s">
        <v>1490</v>
      </c>
      <c r="C7901" s="140">
        <v>35786</v>
      </c>
      <c r="D7901" s="141">
        <v>6</v>
      </c>
      <c r="E7901" s="119">
        <v>1000</v>
      </c>
      <c r="F7901" s="119" t="s">
        <v>1489</v>
      </c>
      <c r="G7901" s="114">
        <f>IF([Data da Aprovação]&lt;&gt;"ESTATUTÁRIO",YEAR([Data da Aprovação]),"")</f>
        <v>1997</v>
      </c>
      <c r="H7901" s="106">
        <f>Tabela9[[#This Row],[Valor do Provento R$]]/Tabela9[[#This Row],[Provento por 1 ou 1000 Ações]]</f>
        <v>6.0000000000000001E-3</v>
      </c>
    </row>
    <row r="7902" spans="1:8">
      <c r="A7902" s="118" t="s">
        <v>1712</v>
      </c>
      <c r="B7902" s="116" t="s">
        <v>1490</v>
      </c>
      <c r="C7902" s="138">
        <v>36010</v>
      </c>
      <c r="D7902" s="139">
        <v>5.82</v>
      </c>
      <c r="E7902" s="118">
        <v>1000</v>
      </c>
      <c r="F7902" s="118" t="s">
        <v>1489</v>
      </c>
      <c r="G7902" s="113">
        <f>IF([Data da Aprovação]&lt;&gt;"ESTATUTÁRIO",YEAR([Data da Aprovação]),"")</f>
        <v>1998</v>
      </c>
      <c r="H7902" s="106">
        <f>Tabela9[[#This Row],[Valor do Provento R$]]/Tabela9[[#This Row],[Provento por 1 ou 1000 Ações]]</f>
        <v>5.8200000000000005E-3</v>
      </c>
    </row>
    <row r="7903" spans="1:8">
      <c r="A7903" s="119" t="s">
        <v>1712</v>
      </c>
      <c r="B7903" s="117" t="s">
        <v>1490</v>
      </c>
      <c r="C7903" s="140">
        <v>36070</v>
      </c>
      <c r="D7903" s="141">
        <v>15.34</v>
      </c>
      <c r="E7903" s="119">
        <v>1000</v>
      </c>
      <c r="F7903" s="119" t="s">
        <v>1489</v>
      </c>
      <c r="G7903" s="114">
        <f>IF([Data da Aprovação]&lt;&gt;"ESTATUTÁRIO",YEAR([Data da Aprovação]),"")</f>
        <v>1998</v>
      </c>
      <c r="H7903" s="106">
        <f>Tabela9[[#This Row],[Valor do Provento R$]]/Tabela9[[#This Row],[Provento por 1 ou 1000 Ações]]</f>
        <v>1.5339999999999999E-2</v>
      </c>
    </row>
    <row r="7904" spans="1:8">
      <c r="A7904" s="118" t="s">
        <v>1712</v>
      </c>
      <c r="B7904" s="116" t="s">
        <v>1490</v>
      </c>
      <c r="C7904" s="138">
        <v>36374</v>
      </c>
      <c r="D7904" s="139">
        <v>7.7</v>
      </c>
      <c r="E7904" s="118">
        <v>1000</v>
      </c>
      <c r="F7904" s="118" t="s">
        <v>1489</v>
      </c>
      <c r="G7904" s="113">
        <f>IF([Data da Aprovação]&lt;&gt;"ESTATUTÁRIO",YEAR([Data da Aprovação]),"")</f>
        <v>1999</v>
      </c>
      <c r="H7904" s="106">
        <f>Tabela9[[#This Row],[Valor do Provento R$]]/Tabela9[[#This Row],[Provento por 1 ou 1000 Ações]]</f>
        <v>7.7000000000000002E-3</v>
      </c>
    </row>
    <row r="7905" spans="1:8">
      <c r="A7905" s="119" t="s">
        <v>1712</v>
      </c>
      <c r="B7905" s="117" t="s">
        <v>1490</v>
      </c>
      <c r="C7905" s="140">
        <v>36433</v>
      </c>
      <c r="D7905" s="141">
        <v>7.4999999999999997E-2</v>
      </c>
      <c r="E7905" s="119">
        <v>1000</v>
      </c>
      <c r="F7905" s="119" t="s">
        <v>1489</v>
      </c>
      <c r="G7905" s="114">
        <f>IF([Data da Aprovação]&lt;&gt;"ESTATUTÁRIO",YEAR([Data da Aprovação]),"")</f>
        <v>1999</v>
      </c>
      <c r="H7905" s="106">
        <f>Tabela9[[#This Row],[Valor do Provento R$]]/Tabela9[[#This Row],[Provento por 1 ou 1000 Ações]]</f>
        <v>7.4999999999999993E-5</v>
      </c>
    </row>
    <row r="7906" spans="1:8">
      <c r="A7906" s="118" t="s">
        <v>1712</v>
      </c>
      <c r="B7906" s="116" t="s">
        <v>1490</v>
      </c>
      <c r="C7906" s="138">
        <v>36462</v>
      </c>
      <c r="D7906" s="139">
        <v>7.4999999999999997E-2</v>
      </c>
      <c r="E7906" s="118">
        <v>1000</v>
      </c>
      <c r="F7906" s="118" t="s">
        <v>1489</v>
      </c>
      <c r="G7906" s="113">
        <f>IF([Data da Aprovação]&lt;&gt;"ESTATUTÁRIO",YEAR([Data da Aprovação]),"")</f>
        <v>1999</v>
      </c>
      <c r="H7906" s="106">
        <f>Tabela9[[#This Row],[Valor do Provento R$]]/Tabela9[[#This Row],[Provento por 1 ou 1000 Ações]]</f>
        <v>7.4999999999999993E-5</v>
      </c>
    </row>
    <row r="7907" spans="1:8">
      <c r="A7907" s="119" t="s">
        <v>1712</v>
      </c>
      <c r="B7907" s="117" t="s">
        <v>1490</v>
      </c>
      <c r="C7907" s="140">
        <v>36494</v>
      </c>
      <c r="D7907" s="141">
        <v>7.4999999999999997E-2</v>
      </c>
      <c r="E7907" s="119">
        <v>1000</v>
      </c>
      <c r="F7907" s="119" t="s">
        <v>1489</v>
      </c>
      <c r="G7907" s="114">
        <f>IF([Data da Aprovação]&lt;&gt;"ESTATUTÁRIO",YEAR([Data da Aprovação]),"")</f>
        <v>1999</v>
      </c>
      <c r="H7907" s="106">
        <f>Tabela9[[#This Row],[Valor do Provento R$]]/Tabela9[[#This Row],[Provento por 1 ou 1000 Ações]]</f>
        <v>7.4999999999999993E-5</v>
      </c>
    </row>
    <row r="7908" spans="1:8">
      <c r="A7908" s="118" t="s">
        <v>1712</v>
      </c>
      <c r="B7908" s="116" t="s">
        <v>1490</v>
      </c>
      <c r="C7908" s="138">
        <v>36518</v>
      </c>
      <c r="D7908" s="139">
        <v>3.48</v>
      </c>
      <c r="E7908" s="118">
        <v>1000</v>
      </c>
      <c r="F7908" s="118" t="s">
        <v>1489</v>
      </c>
      <c r="G7908" s="113">
        <f>IF([Data da Aprovação]&lt;&gt;"ESTATUTÁRIO",YEAR([Data da Aprovação]),"")</f>
        <v>1999</v>
      </c>
      <c r="H7908" s="106">
        <f>Tabela9[[#This Row],[Valor do Provento R$]]/Tabela9[[#This Row],[Provento por 1 ou 1000 Ações]]</f>
        <v>3.48E-3</v>
      </c>
    </row>
    <row r="7909" spans="1:8">
      <c r="A7909" s="119" t="s">
        <v>1712</v>
      </c>
      <c r="B7909" s="117" t="s">
        <v>1490</v>
      </c>
      <c r="C7909" s="140">
        <v>36524</v>
      </c>
      <c r="D7909" s="141">
        <v>7.4999999999999997E-2</v>
      </c>
      <c r="E7909" s="119">
        <v>1000</v>
      </c>
      <c r="F7909" s="119" t="s">
        <v>1489</v>
      </c>
      <c r="G7909" s="114">
        <f>IF([Data da Aprovação]&lt;&gt;"ESTATUTÁRIO",YEAR([Data da Aprovação]),"")</f>
        <v>1999</v>
      </c>
      <c r="H7909" s="106">
        <f>Tabela9[[#This Row],[Valor do Provento R$]]/Tabela9[[#This Row],[Provento por 1 ou 1000 Ações]]</f>
        <v>7.4999999999999993E-5</v>
      </c>
    </row>
    <row r="7910" spans="1:8">
      <c r="A7910" s="118" t="s">
        <v>1712</v>
      </c>
      <c r="B7910" s="116" t="s">
        <v>1490</v>
      </c>
      <c r="C7910" s="138">
        <v>36556</v>
      </c>
      <c r="D7910" s="139">
        <v>7.4999999999999997E-2</v>
      </c>
      <c r="E7910" s="118">
        <v>1000</v>
      </c>
      <c r="F7910" s="118" t="s">
        <v>1489</v>
      </c>
      <c r="G7910" s="113">
        <f>IF([Data da Aprovação]&lt;&gt;"ESTATUTÁRIO",YEAR([Data da Aprovação]),"")</f>
        <v>2000</v>
      </c>
      <c r="H7910" s="106">
        <f>Tabela9[[#This Row],[Valor do Provento R$]]/Tabela9[[#This Row],[Provento por 1 ou 1000 Ações]]</f>
        <v>7.4999999999999993E-5</v>
      </c>
    </row>
    <row r="7911" spans="1:8">
      <c r="A7911" s="119" t="s">
        <v>1712</v>
      </c>
      <c r="B7911" s="117" t="s">
        <v>1490</v>
      </c>
      <c r="C7911" s="140">
        <v>36585</v>
      </c>
      <c r="D7911" s="141">
        <v>7.4999999999999997E-2</v>
      </c>
      <c r="E7911" s="119">
        <v>1000</v>
      </c>
      <c r="F7911" s="119" t="s">
        <v>1489</v>
      </c>
      <c r="G7911" s="114">
        <f>IF([Data da Aprovação]&lt;&gt;"ESTATUTÁRIO",YEAR([Data da Aprovação]),"")</f>
        <v>2000</v>
      </c>
      <c r="H7911" s="106">
        <f>Tabela9[[#This Row],[Valor do Provento R$]]/Tabela9[[#This Row],[Provento por 1 ou 1000 Ações]]</f>
        <v>7.4999999999999993E-5</v>
      </c>
    </row>
    <row r="7912" spans="1:8">
      <c r="A7912" s="118" t="s">
        <v>1712</v>
      </c>
      <c r="B7912" s="116" t="s">
        <v>1490</v>
      </c>
      <c r="C7912" s="138">
        <v>36616</v>
      </c>
      <c r="D7912" s="139">
        <v>7.4999999999999997E-2</v>
      </c>
      <c r="E7912" s="118">
        <v>1000</v>
      </c>
      <c r="F7912" s="118" t="s">
        <v>1489</v>
      </c>
      <c r="G7912" s="113">
        <f>IF([Data da Aprovação]&lt;&gt;"ESTATUTÁRIO",YEAR([Data da Aprovação]),"")</f>
        <v>2000</v>
      </c>
      <c r="H7912" s="106">
        <f>Tabela9[[#This Row],[Valor do Provento R$]]/Tabela9[[#This Row],[Provento por 1 ou 1000 Ações]]</f>
        <v>7.4999999999999993E-5</v>
      </c>
    </row>
    <row r="7913" spans="1:8">
      <c r="A7913" s="119" t="s">
        <v>1712</v>
      </c>
      <c r="B7913" s="117" t="s">
        <v>1490</v>
      </c>
      <c r="C7913" s="140">
        <v>36644</v>
      </c>
      <c r="D7913" s="141">
        <v>7.4999999999999997E-2</v>
      </c>
      <c r="E7913" s="119">
        <v>1000</v>
      </c>
      <c r="F7913" s="119" t="s">
        <v>1489</v>
      </c>
      <c r="G7913" s="114">
        <f>IF([Data da Aprovação]&lt;&gt;"ESTATUTÁRIO",YEAR([Data da Aprovação]),"")</f>
        <v>2000</v>
      </c>
      <c r="H7913" s="106">
        <f>Tabela9[[#This Row],[Valor do Provento R$]]/Tabela9[[#This Row],[Provento por 1 ou 1000 Ações]]</f>
        <v>7.4999999999999993E-5</v>
      </c>
    </row>
    <row r="7914" spans="1:8">
      <c r="A7914" s="118" t="s">
        <v>1712</v>
      </c>
      <c r="B7914" s="116" t="s">
        <v>1490</v>
      </c>
      <c r="C7914" s="138">
        <v>36677</v>
      </c>
      <c r="D7914" s="139">
        <v>8.5000000000000006E-2</v>
      </c>
      <c r="E7914" s="118">
        <v>1000</v>
      </c>
      <c r="F7914" s="118" t="s">
        <v>1489</v>
      </c>
      <c r="G7914" s="113">
        <f>IF([Data da Aprovação]&lt;&gt;"ESTATUTÁRIO",YEAR([Data da Aprovação]),"")</f>
        <v>2000</v>
      </c>
      <c r="H7914" s="106">
        <f>Tabela9[[#This Row],[Valor do Provento R$]]/Tabela9[[#This Row],[Provento por 1 ou 1000 Ações]]</f>
        <v>8.5000000000000006E-5</v>
      </c>
    </row>
    <row r="7915" spans="1:8">
      <c r="A7915" s="119" t="s">
        <v>1712</v>
      </c>
      <c r="B7915" s="117" t="s">
        <v>1490</v>
      </c>
      <c r="C7915" s="140">
        <v>36707</v>
      </c>
      <c r="D7915" s="141">
        <v>8.5000000000000006E-2</v>
      </c>
      <c r="E7915" s="119">
        <v>1000</v>
      </c>
      <c r="F7915" s="119" t="s">
        <v>1489</v>
      </c>
      <c r="G7915" s="114">
        <f>IF([Data da Aprovação]&lt;&gt;"ESTATUTÁRIO",YEAR([Data da Aprovação]),"")</f>
        <v>2000</v>
      </c>
      <c r="H7915" s="106">
        <f>Tabela9[[#This Row],[Valor do Provento R$]]/Tabela9[[#This Row],[Provento por 1 ou 1000 Ações]]</f>
        <v>8.5000000000000006E-5</v>
      </c>
    </row>
    <row r="7916" spans="1:8">
      <c r="A7916" s="118" t="s">
        <v>1712</v>
      </c>
      <c r="B7916" s="116" t="s">
        <v>1490</v>
      </c>
      <c r="C7916" s="138">
        <v>36738</v>
      </c>
      <c r="D7916" s="139">
        <v>8.5000000000000006E-2</v>
      </c>
      <c r="E7916" s="118">
        <v>1000</v>
      </c>
      <c r="F7916" s="118" t="s">
        <v>1489</v>
      </c>
      <c r="G7916" s="113">
        <f>IF([Data da Aprovação]&lt;&gt;"ESTATUTÁRIO",YEAR([Data da Aprovação]),"")</f>
        <v>2000</v>
      </c>
      <c r="H7916" s="106">
        <f>Tabela9[[#This Row],[Valor do Provento R$]]/Tabela9[[#This Row],[Provento por 1 ou 1000 Ações]]</f>
        <v>8.5000000000000006E-5</v>
      </c>
    </row>
    <row r="7917" spans="1:8">
      <c r="A7917" s="119" t="s">
        <v>1712</v>
      </c>
      <c r="B7917" s="117" t="s">
        <v>1490</v>
      </c>
      <c r="C7917" s="140">
        <v>36745</v>
      </c>
      <c r="D7917" s="141">
        <v>0.9</v>
      </c>
      <c r="E7917" s="119">
        <v>1000</v>
      </c>
      <c r="F7917" s="119" t="s">
        <v>1489</v>
      </c>
      <c r="G7917" s="114">
        <f>IF([Data da Aprovação]&lt;&gt;"ESTATUTÁRIO",YEAR([Data da Aprovação]),"")</f>
        <v>2000</v>
      </c>
      <c r="H7917" s="106">
        <f>Tabela9[[#This Row],[Valor do Provento R$]]/Tabela9[[#This Row],[Provento por 1 ou 1000 Ações]]</f>
        <v>8.9999999999999998E-4</v>
      </c>
    </row>
    <row r="7918" spans="1:8">
      <c r="A7918" s="118" t="s">
        <v>1712</v>
      </c>
      <c r="B7918" s="116" t="s">
        <v>1490</v>
      </c>
      <c r="C7918" s="138">
        <v>36769</v>
      </c>
      <c r="D7918" s="139">
        <v>8.5000000000000006E-2</v>
      </c>
      <c r="E7918" s="118">
        <v>1000</v>
      </c>
      <c r="F7918" s="118" t="s">
        <v>1489</v>
      </c>
      <c r="G7918" s="113">
        <f>IF([Data da Aprovação]&lt;&gt;"ESTATUTÁRIO",YEAR([Data da Aprovação]),"")</f>
        <v>2000</v>
      </c>
      <c r="H7918" s="106">
        <f>Tabela9[[#This Row],[Valor do Provento R$]]/Tabela9[[#This Row],[Provento por 1 ou 1000 Ações]]</f>
        <v>8.5000000000000006E-5</v>
      </c>
    </row>
    <row r="7919" spans="1:8">
      <c r="A7919" s="119" t="s">
        <v>1712</v>
      </c>
      <c r="B7919" s="117" t="s">
        <v>1490</v>
      </c>
      <c r="C7919" s="140">
        <v>36798</v>
      </c>
      <c r="D7919" s="141">
        <v>8.5000000000000006E-2</v>
      </c>
      <c r="E7919" s="119">
        <v>1000</v>
      </c>
      <c r="F7919" s="119" t="s">
        <v>1489</v>
      </c>
      <c r="G7919" s="114">
        <f>IF([Data da Aprovação]&lt;&gt;"ESTATUTÁRIO",YEAR([Data da Aprovação]),"")</f>
        <v>2000</v>
      </c>
      <c r="H7919" s="106">
        <f>Tabela9[[#This Row],[Valor do Provento R$]]/Tabela9[[#This Row],[Provento por 1 ou 1000 Ações]]</f>
        <v>8.5000000000000006E-5</v>
      </c>
    </row>
    <row r="7920" spans="1:8">
      <c r="A7920" s="118" t="s">
        <v>1712</v>
      </c>
      <c r="B7920" s="116" t="s">
        <v>1490</v>
      </c>
      <c r="C7920" s="138">
        <v>36830</v>
      </c>
      <c r="D7920" s="139">
        <v>8.5000000000000006E-2</v>
      </c>
      <c r="E7920" s="118">
        <v>1000</v>
      </c>
      <c r="F7920" s="118" t="s">
        <v>1489</v>
      </c>
      <c r="G7920" s="113">
        <f>IF([Data da Aprovação]&lt;&gt;"ESTATUTÁRIO",YEAR([Data da Aprovação]),"")</f>
        <v>2000</v>
      </c>
      <c r="H7920" s="106">
        <f>Tabela9[[#This Row],[Valor do Provento R$]]/Tabela9[[#This Row],[Provento por 1 ou 1000 Ações]]</f>
        <v>8.5000000000000006E-5</v>
      </c>
    </row>
    <row r="7921" spans="1:8">
      <c r="A7921" s="119" t="s">
        <v>1712</v>
      </c>
      <c r="B7921" s="117" t="s">
        <v>1490</v>
      </c>
      <c r="C7921" s="140">
        <v>36860</v>
      </c>
      <c r="D7921" s="141">
        <v>8.5000000000000006E-2</v>
      </c>
      <c r="E7921" s="119">
        <v>1000</v>
      </c>
      <c r="F7921" s="119" t="s">
        <v>1489</v>
      </c>
      <c r="G7921" s="114">
        <f>IF([Data da Aprovação]&lt;&gt;"ESTATUTÁRIO",YEAR([Data da Aprovação]),"")</f>
        <v>2000</v>
      </c>
      <c r="H7921" s="106">
        <f>Tabela9[[#This Row],[Valor do Provento R$]]/Tabela9[[#This Row],[Provento por 1 ou 1000 Ações]]</f>
        <v>8.5000000000000006E-5</v>
      </c>
    </row>
    <row r="7922" spans="1:8">
      <c r="A7922" s="118" t="s">
        <v>1712</v>
      </c>
      <c r="B7922" s="116" t="s">
        <v>1490</v>
      </c>
      <c r="C7922" s="138">
        <v>36882</v>
      </c>
      <c r="D7922" s="139">
        <v>2.9426600000000001</v>
      </c>
      <c r="E7922" s="118">
        <v>1000</v>
      </c>
      <c r="F7922" s="118" t="s">
        <v>1489</v>
      </c>
      <c r="G7922" s="113">
        <f>IF([Data da Aprovação]&lt;&gt;"ESTATUTÁRIO",YEAR([Data da Aprovação]),"")</f>
        <v>2000</v>
      </c>
      <c r="H7922" s="106">
        <f>Tabela9[[#This Row],[Valor do Provento R$]]/Tabela9[[#This Row],[Provento por 1 ou 1000 Ações]]</f>
        <v>2.9426600000000002E-3</v>
      </c>
    </row>
    <row r="7923" spans="1:8">
      <c r="A7923" s="119" t="s">
        <v>1712</v>
      </c>
      <c r="B7923" s="117" t="s">
        <v>1490</v>
      </c>
      <c r="C7923" s="140">
        <v>36888</v>
      </c>
      <c r="D7923" s="141">
        <v>8.5000000000000006E-2</v>
      </c>
      <c r="E7923" s="119">
        <v>1000</v>
      </c>
      <c r="F7923" s="119" t="s">
        <v>1489</v>
      </c>
      <c r="G7923" s="114">
        <f>IF([Data da Aprovação]&lt;&gt;"ESTATUTÁRIO",YEAR([Data da Aprovação]),"")</f>
        <v>2000</v>
      </c>
      <c r="H7923" s="106">
        <f>Tabela9[[#This Row],[Valor do Provento R$]]/Tabela9[[#This Row],[Provento por 1 ou 1000 Ações]]</f>
        <v>8.5000000000000006E-5</v>
      </c>
    </row>
    <row r="7924" spans="1:8">
      <c r="A7924" s="118" t="s">
        <v>1712</v>
      </c>
      <c r="B7924" s="116" t="s">
        <v>1490</v>
      </c>
      <c r="C7924" s="138">
        <v>36922</v>
      </c>
      <c r="D7924" s="139">
        <v>8.5000000000000006E-2</v>
      </c>
      <c r="E7924" s="118">
        <v>1000</v>
      </c>
      <c r="F7924" s="118" t="s">
        <v>1489</v>
      </c>
      <c r="G7924" s="113">
        <f>IF([Data da Aprovação]&lt;&gt;"ESTATUTÁRIO",YEAR([Data da Aprovação]),"")</f>
        <v>2001</v>
      </c>
      <c r="H7924" s="106">
        <f>Tabela9[[#This Row],[Valor do Provento R$]]/Tabela9[[#This Row],[Provento por 1 ou 1000 Ações]]</f>
        <v>8.5000000000000006E-5</v>
      </c>
    </row>
    <row r="7925" spans="1:8">
      <c r="A7925" s="119" t="s">
        <v>1712</v>
      </c>
      <c r="B7925" s="117" t="s">
        <v>1490</v>
      </c>
      <c r="C7925" s="140">
        <v>36941</v>
      </c>
      <c r="D7925" s="141">
        <v>0.57999999999999996</v>
      </c>
      <c r="E7925" s="119">
        <v>1000</v>
      </c>
      <c r="F7925" s="119" t="s">
        <v>1489</v>
      </c>
      <c r="G7925" s="114">
        <f>IF([Data da Aprovação]&lt;&gt;"ESTATUTÁRIO",YEAR([Data da Aprovação]),"")</f>
        <v>2001</v>
      </c>
      <c r="H7925" s="106">
        <f>Tabela9[[#This Row],[Valor do Provento R$]]/Tabela9[[#This Row],[Provento por 1 ou 1000 Ações]]</f>
        <v>5.8E-4</v>
      </c>
    </row>
    <row r="7926" spans="1:8">
      <c r="A7926" s="118" t="s">
        <v>1712</v>
      </c>
      <c r="B7926" s="116" t="s">
        <v>1490</v>
      </c>
      <c r="C7926" s="138">
        <v>36950</v>
      </c>
      <c r="D7926" s="139">
        <v>8.5000000000000006E-2</v>
      </c>
      <c r="E7926" s="118">
        <v>1000</v>
      </c>
      <c r="F7926" s="118" t="s">
        <v>1489</v>
      </c>
      <c r="G7926" s="113">
        <f>IF([Data da Aprovação]&lt;&gt;"ESTATUTÁRIO",YEAR([Data da Aprovação]),"")</f>
        <v>2001</v>
      </c>
      <c r="H7926" s="106">
        <f>Tabela9[[#This Row],[Valor do Provento R$]]/Tabela9[[#This Row],[Provento por 1 ou 1000 Ações]]</f>
        <v>8.5000000000000006E-5</v>
      </c>
    </row>
    <row r="7927" spans="1:8">
      <c r="A7927" s="119" t="s">
        <v>1712</v>
      </c>
      <c r="B7927" s="117" t="s">
        <v>1490</v>
      </c>
      <c r="C7927" s="140">
        <v>36980</v>
      </c>
      <c r="D7927" s="141">
        <v>8.5000000000000006E-2</v>
      </c>
      <c r="E7927" s="119">
        <v>1000</v>
      </c>
      <c r="F7927" s="119" t="s">
        <v>1489</v>
      </c>
      <c r="G7927" s="114">
        <f>IF([Data da Aprovação]&lt;&gt;"ESTATUTÁRIO",YEAR([Data da Aprovação]),"")</f>
        <v>2001</v>
      </c>
      <c r="H7927" s="106">
        <f>Tabela9[[#This Row],[Valor do Provento R$]]/Tabela9[[#This Row],[Provento por 1 ou 1000 Ações]]</f>
        <v>8.5000000000000006E-5</v>
      </c>
    </row>
    <row r="7928" spans="1:8">
      <c r="A7928" s="118" t="s">
        <v>1712</v>
      </c>
      <c r="B7928" s="116" t="s">
        <v>1490</v>
      </c>
      <c r="C7928" s="138">
        <v>37011</v>
      </c>
      <c r="D7928" s="139">
        <v>8.5000000000000006E-2</v>
      </c>
      <c r="E7928" s="118">
        <v>1000</v>
      </c>
      <c r="F7928" s="118" t="s">
        <v>1489</v>
      </c>
      <c r="G7928" s="113">
        <f>IF([Data da Aprovação]&lt;&gt;"ESTATUTÁRIO",YEAR([Data da Aprovação]),"")</f>
        <v>2001</v>
      </c>
      <c r="H7928" s="106">
        <f>Tabela9[[#This Row],[Valor do Provento R$]]/Tabela9[[#This Row],[Provento por 1 ou 1000 Ações]]</f>
        <v>8.5000000000000006E-5</v>
      </c>
    </row>
    <row r="7929" spans="1:8">
      <c r="A7929" s="119" t="s">
        <v>1712</v>
      </c>
      <c r="B7929" s="117" t="s">
        <v>1490</v>
      </c>
      <c r="C7929" s="140">
        <v>37042</v>
      </c>
      <c r="D7929" s="141">
        <v>8.5000000000000006E-2</v>
      </c>
      <c r="E7929" s="119">
        <v>1000</v>
      </c>
      <c r="F7929" s="119" t="s">
        <v>1489</v>
      </c>
      <c r="G7929" s="114">
        <f>IF([Data da Aprovação]&lt;&gt;"ESTATUTÁRIO",YEAR([Data da Aprovação]),"")</f>
        <v>2001</v>
      </c>
      <c r="H7929" s="106">
        <f>Tabela9[[#This Row],[Valor do Provento R$]]/Tabela9[[#This Row],[Provento por 1 ou 1000 Ações]]</f>
        <v>8.5000000000000006E-5</v>
      </c>
    </row>
    <row r="7930" spans="1:8">
      <c r="A7930" s="118" t="s">
        <v>1712</v>
      </c>
      <c r="B7930" s="116" t="s">
        <v>1490</v>
      </c>
      <c r="C7930" s="138">
        <v>37071</v>
      </c>
      <c r="D7930" s="139">
        <v>8.5000000000000006E-2</v>
      </c>
      <c r="E7930" s="118">
        <v>1000</v>
      </c>
      <c r="F7930" s="118" t="s">
        <v>1489</v>
      </c>
      <c r="G7930" s="113">
        <f>IF([Data da Aprovação]&lt;&gt;"ESTATUTÁRIO",YEAR([Data da Aprovação]),"")</f>
        <v>2001</v>
      </c>
      <c r="H7930" s="106">
        <f>Tabela9[[#This Row],[Valor do Provento R$]]/Tabela9[[#This Row],[Provento por 1 ou 1000 Ações]]</f>
        <v>8.5000000000000006E-5</v>
      </c>
    </row>
    <row r="7931" spans="1:8">
      <c r="A7931" s="119" t="s">
        <v>1712</v>
      </c>
      <c r="B7931" s="117" t="s">
        <v>1490</v>
      </c>
      <c r="C7931" s="140">
        <v>37102</v>
      </c>
      <c r="D7931" s="141">
        <v>1.06</v>
      </c>
      <c r="E7931" s="119">
        <v>1000</v>
      </c>
      <c r="F7931" s="119" t="s">
        <v>1489</v>
      </c>
      <c r="G7931" s="114">
        <f>IF([Data da Aprovação]&lt;&gt;"ESTATUTÁRIO",YEAR([Data da Aprovação]),"")</f>
        <v>2001</v>
      </c>
      <c r="H7931" s="106">
        <f>Tabela9[[#This Row],[Valor do Provento R$]]/Tabela9[[#This Row],[Provento por 1 ou 1000 Ações]]</f>
        <v>1.06E-3</v>
      </c>
    </row>
    <row r="7932" spans="1:8">
      <c r="A7932" s="118" t="s">
        <v>1712</v>
      </c>
      <c r="B7932" s="116" t="s">
        <v>1490</v>
      </c>
      <c r="C7932" s="138">
        <v>37103</v>
      </c>
      <c r="D7932" s="139">
        <v>8.5000000000000006E-2</v>
      </c>
      <c r="E7932" s="118">
        <v>1000</v>
      </c>
      <c r="F7932" s="118" t="s">
        <v>1489</v>
      </c>
      <c r="G7932" s="113">
        <f>IF([Data da Aprovação]&lt;&gt;"ESTATUTÁRIO",YEAR([Data da Aprovação]),"")</f>
        <v>2001</v>
      </c>
      <c r="H7932" s="106">
        <f>Tabela9[[#This Row],[Valor do Provento R$]]/Tabela9[[#This Row],[Provento por 1 ou 1000 Ações]]</f>
        <v>8.5000000000000006E-5</v>
      </c>
    </row>
    <row r="7933" spans="1:8">
      <c r="A7933" s="119" t="s">
        <v>1712</v>
      </c>
      <c r="B7933" s="117" t="s">
        <v>1490</v>
      </c>
      <c r="C7933" s="140">
        <v>37134</v>
      </c>
      <c r="D7933" s="141">
        <v>8.5000000000000006E-2</v>
      </c>
      <c r="E7933" s="119">
        <v>1000</v>
      </c>
      <c r="F7933" s="119" t="s">
        <v>1489</v>
      </c>
      <c r="G7933" s="114">
        <f>IF([Data da Aprovação]&lt;&gt;"ESTATUTÁRIO",YEAR([Data da Aprovação]),"")</f>
        <v>2001</v>
      </c>
      <c r="H7933" s="106">
        <f>Tabela9[[#This Row],[Valor do Provento R$]]/Tabela9[[#This Row],[Provento por 1 ou 1000 Ações]]</f>
        <v>8.5000000000000006E-5</v>
      </c>
    </row>
    <row r="7934" spans="1:8">
      <c r="A7934" s="118" t="s">
        <v>1712</v>
      </c>
      <c r="B7934" s="116" t="s">
        <v>1490</v>
      </c>
      <c r="C7934" s="138">
        <v>37162</v>
      </c>
      <c r="D7934" s="139">
        <v>8.5000000000000006E-2</v>
      </c>
      <c r="E7934" s="118">
        <v>1000</v>
      </c>
      <c r="F7934" s="118" t="s">
        <v>1489</v>
      </c>
      <c r="G7934" s="113">
        <f>IF([Data da Aprovação]&lt;&gt;"ESTATUTÁRIO",YEAR([Data da Aprovação]),"")</f>
        <v>2001</v>
      </c>
      <c r="H7934" s="106">
        <f>Tabela9[[#This Row],[Valor do Provento R$]]/Tabela9[[#This Row],[Provento por 1 ou 1000 Ações]]</f>
        <v>8.5000000000000006E-5</v>
      </c>
    </row>
    <row r="7935" spans="1:8">
      <c r="A7935" s="119" t="s">
        <v>1712</v>
      </c>
      <c r="B7935" s="117" t="s">
        <v>1490</v>
      </c>
      <c r="C7935" s="140">
        <v>37195</v>
      </c>
      <c r="D7935" s="141">
        <v>8.5000000000000006E-2</v>
      </c>
      <c r="E7935" s="119">
        <v>1000</v>
      </c>
      <c r="F7935" s="119" t="s">
        <v>1489</v>
      </c>
      <c r="G7935" s="114">
        <f>IF([Data da Aprovação]&lt;&gt;"ESTATUTÁRIO",YEAR([Data da Aprovação]),"")</f>
        <v>2001</v>
      </c>
      <c r="H7935" s="106">
        <f>Tabela9[[#This Row],[Valor do Provento R$]]/Tabela9[[#This Row],[Provento por 1 ou 1000 Ações]]</f>
        <v>8.5000000000000006E-5</v>
      </c>
    </row>
    <row r="7936" spans="1:8">
      <c r="A7936" s="118" t="s">
        <v>1712</v>
      </c>
      <c r="B7936" s="116" t="s">
        <v>1490</v>
      </c>
      <c r="C7936" s="138">
        <v>37225</v>
      </c>
      <c r="D7936" s="139">
        <v>8.5000000000000006E-2</v>
      </c>
      <c r="E7936" s="118">
        <v>1000</v>
      </c>
      <c r="F7936" s="118" t="s">
        <v>1489</v>
      </c>
      <c r="G7936" s="113">
        <f>IF([Data da Aprovação]&lt;&gt;"ESTATUTÁRIO",YEAR([Data da Aprovação]),"")</f>
        <v>2001</v>
      </c>
      <c r="H7936" s="106">
        <f>Tabela9[[#This Row],[Valor do Provento R$]]/Tabela9[[#This Row],[Provento por 1 ou 1000 Ações]]</f>
        <v>8.5000000000000006E-5</v>
      </c>
    </row>
    <row r="7937" spans="1:8">
      <c r="A7937" s="119" t="s">
        <v>1712</v>
      </c>
      <c r="B7937" s="117" t="s">
        <v>1490</v>
      </c>
      <c r="C7937" s="140">
        <v>37242</v>
      </c>
      <c r="D7937" s="141">
        <v>2.83</v>
      </c>
      <c r="E7937" s="119">
        <v>1000</v>
      </c>
      <c r="F7937" s="119" t="s">
        <v>1489</v>
      </c>
      <c r="G7937" s="114">
        <f>IF([Data da Aprovação]&lt;&gt;"ESTATUTÁRIO",YEAR([Data da Aprovação]),"")</f>
        <v>2001</v>
      </c>
      <c r="H7937" s="106">
        <f>Tabela9[[#This Row],[Valor do Provento R$]]/Tabela9[[#This Row],[Provento por 1 ou 1000 Ações]]</f>
        <v>2.8300000000000001E-3</v>
      </c>
    </row>
    <row r="7938" spans="1:8">
      <c r="A7938" s="118" t="s">
        <v>1712</v>
      </c>
      <c r="B7938" s="116" t="s">
        <v>1490</v>
      </c>
      <c r="C7938" s="138">
        <v>37253</v>
      </c>
      <c r="D7938" s="139">
        <v>8.5000000000000006E-2</v>
      </c>
      <c r="E7938" s="118">
        <v>1000</v>
      </c>
      <c r="F7938" s="118" t="s">
        <v>1489</v>
      </c>
      <c r="G7938" s="113">
        <f>IF([Data da Aprovação]&lt;&gt;"ESTATUTÁRIO",YEAR([Data da Aprovação]),"")</f>
        <v>2001</v>
      </c>
      <c r="H7938" s="106">
        <f>Tabela9[[#This Row],[Valor do Provento R$]]/Tabela9[[#This Row],[Provento por 1 ou 1000 Ações]]</f>
        <v>8.5000000000000006E-5</v>
      </c>
    </row>
    <row r="7939" spans="1:8">
      <c r="A7939" s="119" t="s">
        <v>1712</v>
      </c>
      <c r="B7939" s="117" t="s">
        <v>1490</v>
      </c>
      <c r="C7939" s="140">
        <v>37287</v>
      </c>
      <c r="D7939" s="141">
        <v>8.5000000000000006E-2</v>
      </c>
      <c r="E7939" s="119">
        <v>1000</v>
      </c>
      <c r="F7939" s="119" t="s">
        <v>1489</v>
      </c>
      <c r="G7939" s="114">
        <f>IF([Data da Aprovação]&lt;&gt;"ESTATUTÁRIO",YEAR([Data da Aprovação]),"")</f>
        <v>2002</v>
      </c>
      <c r="H7939" s="106">
        <f>Tabela9[[#This Row],[Valor do Provento R$]]/Tabela9[[#This Row],[Provento por 1 ou 1000 Ações]]</f>
        <v>8.5000000000000006E-5</v>
      </c>
    </row>
    <row r="7940" spans="1:8">
      <c r="A7940" s="118" t="s">
        <v>1712</v>
      </c>
      <c r="B7940" s="116" t="s">
        <v>1490</v>
      </c>
      <c r="C7940" s="138">
        <v>37315</v>
      </c>
      <c r="D7940" s="139">
        <v>8.5000000000000006E-2</v>
      </c>
      <c r="E7940" s="118">
        <v>1000</v>
      </c>
      <c r="F7940" s="118" t="s">
        <v>1489</v>
      </c>
      <c r="G7940" s="113">
        <f>IF([Data da Aprovação]&lt;&gt;"ESTATUTÁRIO",YEAR([Data da Aprovação]),"")</f>
        <v>2002</v>
      </c>
      <c r="H7940" s="106">
        <f>Tabela9[[#This Row],[Valor do Provento R$]]/Tabela9[[#This Row],[Provento por 1 ou 1000 Ações]]</f>
        <v>8.5000000000000006E-5</v>
      </c>
    </row>
    <row r="7941" spans="1:8">
      <c r="A7941" s="119" t="s">
        <v>1712</v>
      </c>
      <c r="B7941" s="117" t="s">
        <v>1490</v>
      </c>
      <c r="C7941" s="140">
        <v>37319</v>
      </c>
      <c r="D7941" s="141">
        <v>2.2999999999999998</v>
      </c>
      <c r="E7941" s="119">
        <v>1000</v>
      </c>
      <c r="F7941" s="119" t="s">
        <v>1489</v>
      </c>
      <c r="G7941" s="114">
        <f>IF([Data da Aprovação]&lt;&gt;"ESTATUTÁRIO",YEAR([Data da Aprovação]),"")</f>
        <v>2002</v>
      </c>
      <c r="H7941" s="106">
        <f>Tabela9[[#This Row],[Valor do Provento R$]]/Tabela9[[#This Row],[Provento por 1 ou 1000 Ações]]</f>
        <v>2.3E-3</v>
      </c>
    </row>
    <row r="7942" spans="1:8">
      <c r="A7942" s="118" t="s">
        <v>1712</v>
      </c>
      <c r="B7942" s="116" t="s">
        <v>1490</v>
      </c>
      <c r="C7942" s="138">
        <v>37343</v>
      </c>
      <c r="D7942" s="139">
        <v>0.1</v>
      </c>
      <c r="E7942" s="118">
        <v>1000</v>
      </c>
      <c r="F7942" s="118" t="s">
        <v>1489</v>
      </c>
      <c r="G7942" s="113">
        <f>IF([Data da Aprovação]&lt;&gt;"ESTATUTÁRIO",YEAR([Data da Aprovação]),"")</f>
        <v>2002</v>
      </c>
      <c r="H7942" s="106">
        <f>Tabela9[[#This Row],[Valor do Provento R$]]/Tabela9[[#This Row],[Provento por 1 ou 1000 Ações]]</f>
        <v>1E-4</v>
      </c>
    </row>
    <row r="7943" spans="1:8">
      <c r="A7943" s="119" t="s">
        <v>1712</v>
      </c>
      <c r="B7943" s="117" t="s">
        <v>1490</v>
      </c>
      <c r="C7943" s="140">
        <v>37376</v>
      </c>
      <c r="D7943" s="141">
        <v>0.1</v>
      </c>
      <c r="E7943" s="119">
        <v>1000</v>
      </c>
      <c r="F7943" s="119" t="s">
        <v>1489</v>
      </c>
      <c r="G7943" s="114">
        <f>IF([Data da Aprovação]&lt;&gt;"ESTATUTÁRIO",YEAR([Data da Aprovação]),"")</f>
        <v>2002</v>
      </c>
      <c r="H7943" s="106">
        <f>Tabela9[[#This Row],[Valor do Provento R$]]/Tabela9[[#This Row],[Provento por 1 ou 1000 Ações]]</f>
        <v>1E-4</v>
      </c>
    </row>
    <row r="7944" spans="1:8">
      <c r="A7944" s="118" t="s">
        <v>1712</v>
      </c>
      <c r="B7944" s="116" t="s">
        <v>1490</v>
      </c>
      <c r="C7944" s="138">
        <v>37407</v>
      </c>
      <c r="D7944" s="139">
        <v>0.1</v>
      </c>
      <c r="E7944" s="118">
        <v>1000</v>
      </c>
      <c r="F7944" s="118" t="s">
        <v>1489</v>
      </c>
      <c r="G7944" s="113">
        <f>IF([Data da Aprovação]&lt;&gt;"ESTATUTÁRIO",YEAR([Data da Aprovação]),"")</f>
        <v>2002</v>
      </c>
      <c r="H7944" s="106">
        <f>Tabela9[[#This Row],[Valor do Provento R$]]/Tabela9[[#This Row],[Provento por 1 ou 1000 Ações]]</f>
        <v>1E-4</v>
      </c>
    </row>
    <row r="7945" spans="1:8">
      <c r="A7945" s="119" t="s">
        <v>1712</v>
      </c>
      <c r="B7945" s="117" t="s">
        <v>1490</v>
      </c>
      <c r="C7945" s="140">
        <v>37435</v>
      </c>
      <c r="D7945" s="141">
        <v>0.1</v>
      </c>
      <c r="E7945" s="119">
        <v>1000</v>
      </c>
      <c r="F7945" s="119" t="s">
        <v>1489</v>
      </c>
      <c r="G7945" s="114">
        <f>IF([Data da Aprovação]&lt;&gt;"ESTATUTÁRIO",YEAR([Data da Aprovação]),"")</f>
        <v>2002</v>
      </c>
      <c r="H7945" s="106">
        <f>Tabela9[[#This Row],[Valor do Provento R$]]/Tabela9[[#This Row],[Provento por 1 ou 1000 Ações]]</f>
        <v>1E-4</v>
      </c>
    </row>
    <row r="7946" spans="1:8">
      <c r="A7946" s="118" t="s">
        <v>1712</v>
      </c>
      <c r="B7946" s="116" t="s">
        <v>1490</v>
      </c>
      <c r="C7946" s="138">
        <v>37468</v>
      </c>
      <c r="D7946" s="139">
        <v>0.1</v>
      </c>
      <c r="E7946" s="118">
        <v>1000</v>
      </c>
      <c r="F7946" s="118" t="s">
        <v>1489</v>
      </c>
      <c r="G7946" s="113">
        <f>IF([Data da Aprovação]&lt;&gt;"ESTATUTÁRIO",YEAR([Data da Aprovação]),"")</f>
        <v>2002</v>
      </c>
      <c r="H7946" s="106">
        <f>Tabela9[[#This Row],[Valor do Provento R$]]/Tabela9[[#This Row],[Provento por 1 ou 1000 Ações]]</f>
        <v>1E-4</v>
      </c>
    </row>
    <row r="7947" spans="1:8">
      <c r="A7947" s="119" t="s">
        <v>1712</v>
      </c>
      <c r="B7947" s="117" t="s">
        <v>1490</v>
      </c>
      <c r="C7947" s="140">
        <v>37473</v>
      </c>
      <c r="D7947" s="141">
        <v>1.06</v>
      </c>
      <c r="E7947" s="119">
        <v>1000</v>
      </c>
      <c r="F7947" s="119" t="s">
        <v>1489</v>
      </c>
      <c r="G7947" s="114">
        <f>IF([Data da Aprovação]&lt;&gt;"ESTATUTÁRIO",YEAR([Data da Aprovação]),"")</f>
        <v>2002</v>
      </c>
      <c r="H7947" s="106">
        <f>Tabela9[[#This Row],[Valor do Provento R$]]/Tabela9[[#This Row],[Provento por 1 ou 1000 Ações]]</f>
        <v>1.06E-3</v>
      </c>
    </row>
    <row r="7948" spans="1:8">
      <c r="A7948" s="118" t="s">
        <v>1712</v>
      </c>
      <c r="B7948" s="116" t="s">
        <v>1490</v>
      </c>
      <c r="C7948" s="138">
        <v>37498</v>
      </c>
      <c r="D7948" s="139">
        <v>0.1</v>
      </c>
      <c r="E7948" s="118">
        <v>1000</v>
      </c>
      <c r="F7948" s="118" t="s">
        <v>1489</v>
      </c>
      <c r="G7948" s="113">
        <f>IF([Data da Aprovação]&lt;&gt;"ESTATUTÁRIO",YEAR([Data da Aprovação]),"")</f>
        <v>2002</v>
      </c>
      <c r="H7948" s="106">
        <f>Tabela9[[#This Row],[Valor do Provento R$]]/Tabela9[[#This Row],[Provento por 1 ou 1000 Ações]]</f>
        <v>1E-4</v>
      </c>
    </row>
    <row r="7949" spans="1:8">
      <c r="A7949" s="119" t="s">
        <v>1712</v>
      </c>
      <c r="B7949" s="117" t="s">
        <v>1490</v>
      </c>
      <c r="C7949" s="140">
        <v>37529</v>
      </c>
      <c r="D7949" s="141">
        <v>0.1</v>
      </c>
      <c r="E7949" s="119">
        <v>1000</v>
      </c>
      <c r="F7949" s="119" t="s">
        <v>1489</v>
      </c>
      <c r="G7949" s="114">
        <f>IF([Data da Aprovação]&lt;&gt;"ESTATUTÁRIO",YEAR([Data da Aprovação]),"")</f>
        <v>2002</v>
      </c>
      <c r="H7949" s="106">
        <f>Tabela9[[#This Row],[Valor do Provento R$]]/Tabela9[[#This Row],[Provento por 1 ou 1000 Ações]]</f>
        <v>1E-4</v>
      </c>
    </row>
    <row r="7950" spans="1:8">
      <c r="A7950" s="118" t="s">
        <v>1712</v>
      </c>
      <c r="B7950" s="116" t="s">
        <v>1490</v>
      </c>
      <c r="C7950" s="138">
        <v>37560</v>
      </c>
      <c r="D7950" s="139">
        <v>0.1</v>
      </c>
      <c r="E7950" s="118">
        <v>1000</v>
      </c>
      <c r="F7950" s="118" t="s">
        <v>1489</v>
      </c>
      <c r="G7950" s="113">
        <f>IF([Data da Aprovação]&lt;&gt;"ESTATUTÁRIO",YEAR([Data da Aprovação]),"")</f>
        <v>2002</v>
      </c>
      <c r="H7950" s="106">
        <f>Tabela9[[#This Row],[Valor do Provento R$]]/Tabela9[[#This Row],[Provento por 1 ou 1000 Ações]]</f>
        <v>1E-4</v>
      </c>
    </row>
    <row r="7951" spans="1:8">
      <c r="A7951" s="119" t="s">
        <v>1712</v>
      </c>
      <c r="B7951" s="117" t="s">
        <v>1490</v>
      </c>
      <c r="C7951" s="140">
        <v>37589</v>
      </c>
      <c r="D7951" s="141">
        <v>0.1</v>
      </c>
      <c r="E7951" s="119">
        <v>1000</v>
      </c>
      <c r="F7951" s="119" t="s">
        <v>1489</v>
      </c>
      <c r="G7951" s="114">
        <f>IF([Data da Aprovação]&lt;&gt;"ESTATUTÁRIO",YEAR([Data da Aprovação]),"")</f>
        <v>2002</v>
      </c>
      <c r="H7951" s="106">
        <f>Tabela9[[#This Row],[Valor do Provento R$]]/Tabela9[[#This Row],[Provento por 1 ou 1000 Ações]]</f>
        <v>1E-4</v>
      </c>
    </row>
    <row r="7952" spans="1:8">
      <c r="A7952" s="118" t="s">
        <v>1712</v>
      </c>
      <c r="B7952" s="116" t="s">
        <v>1490</v>
      </c>
      <c r="C7952" s="138">
        <v>37603</v>
      </c>
      <c r="D7952" s="139">
        <v>2.85</v>
      </c>
      <c r="E7952" s="118">
        <v>1000</v>
      </c>
      <c r="F7952" s="118" t="s">
        <v>1489</v>
      </c>
      <c r="G7952" s="113">
        <f>IF([Data da Aprovação]&lt;&gt;"ESTATUTÁRIO",YEAR([Data da Aprovação]),"")</f>
        <v>2002</v>
      </c>
      <c r="H7952" s="106">
        <f>Tabela9[[#This Row],[Valor do Provento R$]]/Tabela9[[#This Row],[Provento por 1 ou 1000 Ações]]</f>
        <v>2.8500000000000001E-3</v>
      </c>
    </row>
    <row r="7953" spans="1:8">
      <c r="A7953" s="119" t="s">
        <v>1712</v>
      </c>
      <c r="B7953" s="117" t="s">
        <v>1490</v>
      </c>
      <c r="C7953" s="140">
        <v>37620</v>
      </c>
      <c r="D7953" s="141">
        <v>0.1</v>
      </c>
      <c r="E7953" s="119">
        <v>1000</v>
      </c>
      <c r="F7953" s="119" t="s">
        <v>1489</v>
      </c>
      <c r="G7953" s="114">
        <f>IF([Data da Aprovação]&lt;&gt;"ESTATUTÁRIO",YEAR([Data da Aprovação]),"")</f>
        <v>2002</v>
      </c>
      <c r="H7953" s="106">
        <f>Tabela9[[#This Row],[Valor do Provento R$]]/Tabela9[[#This Row],[Provento por 1 ou 1000 Ações]]</f>
        <v>1E-4</v>
      </c>
    </row>
    <row r="7954" spans="1:8">
      <c r="A7954" s="118" t="s">
        <v>1712</v>
      </c>
      <c r="B7954" s="116" t="s">
        <v>1490</v>
      </c>
      <c r="C7954" s="138">
        <v>37652</v>
      </c>
      <c r="D7954" s="139">
        <v>0.1</v>
      </c>
      <c r="E7954" s="118">
        <v>1000</v>
      </c>
      <c r="F7954" s="118" t="s">
        <v>1489</v>
      </c>
      <c r="G7954" s="113">
        <f>IF([Data da Aprovação]&lt;&gt;"ESTATUTÁRIO",YEAR([Data da Aprovação]),"")</f>
        <v>2003</v>
      </c>
      <c r="H7954" s="106">
        <f>Tabela9[[#This Row],[Valor do Provento R$]]/Tabela9[[#This Row],[Provento por 1 ou 1000 Ações]]</f>
        <v>1E-4</v>
      </c>
    </row>
    <row r="7955" spans="1:8">
      <c r="A7955" s="119" t="s">
        <v>1712</v>
      </c>
      <c r="B7955" s="117" t="s">
        <v>1490</v>
      </c>
      <c r="C7955" s="140">
        <v>37680</v>
      </c>
      <c r="D7955" s="141">
        <v>0.1</v>
      </c>
      <c r="E7955" s="119">
        <v>1000</v>
      </c>
      <c r="F7955" s="119" t="s">
        <v>1489</v>
      </c>
      <c r="G7955" s="114">
        <f>IF([Data da Aprovação]&lt;&gt;"ESTATUTÁRIO",YEAR([Data da Aprovação]),"")</f>
        <v>2003</v>
      </c>
      <c r="H7955" s="106">
        <f>Tabela9[[#This Row],[Valor do Provento R$]]/Tabela9[[#This Row],[Provento por 1 ou 1000 Ações]]</f>
        <v>1E-4</v>
      </c>
    </row>
    <row r="7956" spans="1:8">
      <c r="A7956" s="118" t="s">
        <v>1712</v>
      </c>
      <c r="B7956" s="116" t="s">
        <v>1490</v>
      </c>
      <c r="C7956" s="138">
        <v>37690</v>
      </c>
      <c r="D7956" s="139">
        <v>2.38</v>
      </c>
      <c r="E7956" s="118">
        <v>1000</v>
      </c>
      <c r="F7956" s="118" t="s">
        <v>1489</v>
      </c>
      <c r="G7956" s="113">
        <f>IF([Data da Aprovação]&lt;&gt;"ESTATUTÁRIO",YEAR([Data da Aprovação]),"")</f>
        <v>2003</v>
      </c>
      <c r="H7956" s="106">
        <f>Tabela9[[#This Row],[Valor do Provento R$]]/Tabela9[[#This Row],[Provento por 1 ou 1000 Ações]]</f>
        <v>2.3799999999999997E-3</v>
      </c>
    </row>
    <row r="7957" spans="1:8">
      <c r="A7957" s="119" t="s">
        <v>1712</v>
      </c>
      <c r="B7957" s="117" t="s">
        <v>1490</v>
      </c>
      <c r="C7957" s="140">
        <v>37711</v>
      </c>
      <c r="D7957" s="141">
        <v>0.13</v>
      </c>
      <c r="E7957" s="119">
        <v>1000</v>
      </c>
      <c r="F7957" s="119" t="s">
        <v>1489</v>
      </c>
      <c r="G7957" s="114">
        <f>IF([Data da Aprovação]&lt;&gt;"ESTATUTÁRIO",YEAR([Data da Aprovação]),"")</f>
        <v>2003</v>
      </c>
      <c r="H7957" s="106">
        <f>Tabela9[[#This Row],[Valor do Provento R$]]/Tabela9[[#This Row],[Provento por 1 ou 1000 Ações]]</f>
        <v>1.3000000000000002E-4</v>
      </c>
    </row>
    <row r="7958" spans="1:8">
      <c r="A7958" s="118" t="s">
        <v>1712</v>
      </c>
      <c r="B7958" s="116" t="s">
        <v>1490</v>
      </c>
      <c r="C7958" s="138">
        <v>37741</v>
      </c>
      <c r="D7958" s="139">
        <v>0.13</v>
      </c>
      <c r="E7958" s="118">
        <v>1000</v>
      </c>
      <c r="F7958" s="118" t="s">
        <v>1489</v>
      </c>
      <c r="G7958" s="113">
        <f>IF([Data da Aprovação]&lt;&gt;"ESTATUTÁRIO",YEAR([Data da Aprovação]),"")</f>
        <v>2003</v>
      </c>
      <c r="H7958" s="106">
        <f>Tabela9[[#This Row],[Valor do Provento R$]]/Tabela9[[#This Row],[Provento por 1 ou 1000 Ações]]</f>
        <v>1.3000000000000002E-4</v>
      </c>
    </row>
    <row r="7959" spans="1:8">
      <c r="A7959" s="119" t="s">
        <v>1712</v>
      </c>
      <c r="B7959" s="117" t="s">
        <v>1490</v>
      </c>
      <c r="C7959" s="140">
        <v>37771</v>
      </c>
      <c r="D7959" s="141">
        <v>0.13</v>
      </c>
      <c r="E7959" s="119">
        <v>1000</v>
      </c>
      <c r="F7959" s="119" t="s">
        <v>1489</v>
      </c>
      <c r="G7959" s="114">
        <f>IF([Data da Aprovação]&lt;&gt;"ESTATUTÁRIO",YEAR([Data da Aprovação]),"")</f>
        <v>2003</v>
      </c>
      <c r="H7959" s="106">
        <f>Tabela9[[#This Row],[Valor do Provento R$]]/Tabela9[[#This Row],[Provento por 1 ou 1000 Ações]]</f>
        <v>1.3000000000000002E-4</v>
      </c>
    </row>
    <row r="7960" spans="1:8">
      <c r="A7960" s="118" t="s">
        <v>1712</v>
      </c>
      <c r="B7960" s="116" t="s">
        <v>1490</v>
      </c>
      <c r="C7960" s="138">
        <v>37802</v>
      </c>
      <c r="D7960" s="139">
        <v>0.13</v>
      </c>
      <c r="E7960" s="118">
        <v>1000</v>
      </c>
      <c r="F7960" s="118" t="s">
        <v>1489</v>
      </c>
      <c r="G7960" s="113">
        <f>IF([Data da Aprovação]&lt;&gt;"ESTATUTÁRIO",YEAR([Data da Aprovação]),"")</f>
        <v>2003</v>
      </c>
      <c r="H7960" s="106">
        <f>Tabela9[[#This Row],[Valor do Provento R$]]/Tabela9[[#This Row],[Provento por 1 ou 1000 Ações]]</f>
        <v>1.3000000000000002E-4</v>
      </c>
    </row>
    <row r="7961" spans="1:8">
      <c r="A7961" s="119" t="s">
        <v>1712</v>
      </c>
      <c r="B7961" s="117" t="s">
        <v>1490</v>
      </c>
      <c r="C7961" s="140">
        <v>37833</v>
      </c>
      <c r="D7961" s="141">
        <v>0.13</v>
      </c>
      <c r="E7961" s="119">
        <v>1000</v>
      </c>
      <c r="F7961" s="119" t="s">
        <v>1489</v>
      </c>
      <c r="G7961" s="114">
        <f>IF([Data da Aprovação]&lt;&gt;"ESTATUTÁRIO",YEAR([Data da Aprovação]),"")</f>
        <v>2003</v>
      </c>
      <c r="H7961" s="106">
        <f>Tabela9[[#This Row],[Valor do Provento R$]]/Tabela9[[#This Row],[Provento por 1 ou 1000 Ações]]</f>
        <v>1.3000000000000002E-4</v>
      </c>
    </row>
    <row r="7962" spans="1:8">
      <c r="A7962" s="118" t="s">
        <v>1712</v>
      </c>
      <c r="B7962" s="116" t="s">
        <v>1490</v>
      </c>
      <c r="C7962" s="138">
        <v>37837</v>
      </c>
      <c r="D7962" s="139">
        <v>1.56</v>
      </c>
      <c r="E7962" s="118">
        <v>1000</v>
      </c>
      <c r="F7962" s="118" t="s">
        <v>1489</v>
      </c>
      <c r="G7962" s="113">
        <f>IF([Data da Aprovação]&lt;&gt;"ESTATUTÁRIO",YEAR([Data da Aprovação]),"")</f>
        <v>2003</v>
      </c>
      <c r="H7962" s="106">
        <f>Tabela9[[#This Row],[Valor do Provento R$]]/Tabela9[[#This Row],[Provento por 1 ou 1000 Ações]]</f>
        <v>1.56E-3</v>
      </c>
    </row>
    <row r="7963" spans="1:8">
      <c r="A7963" s="119" t="s">
        <v>1712</v>
      </c>
      <c r="B7963" s="117" t="s">
        <v>1490</v>
      </c>
      <c r="C7963" s="140">
        <v>37862</v>
      </c>
      <c r="D7963" s="141">
        <v>0.13</v>
      </c>
      <c r="E7963" s="119">
        <v>1000</v>
      </c>
      <c r="F7963" s="119" t="s">
        <v>1489</v>
      </c>
      <c r="G7963" s="114">
        <f>IF([Data da Aprovação]&lt;&gt;"ESTATUTÁRIO",YEAR([Data da Aprovação]),"")</f>
        <v>2003</v>
      </c>
      <c r="H7963" s="106">
        <f>Tabela9[[#This Row],[Valor do Provento R$]]/Tabela9[[#This Row],[Provento por 1 ou 1000 Ações]]</f>
        <v>1.3000000000000002E-4</v>
      </c>
    </row>
    <row r="7964" spans="1:8">
      <c r="A7964" s="118" t="s">
        <v>1712</v>
      </c>
      <c r="B7964" s="116" t="s">
        <v>1490</v>
      </c>
      <c r="C7964" s="138">
        <v>37894</v>
      </c>
      <c r="D7964" s="139">
        <v>0.13</v>
      </c>
      <c r="E7964" s="118">
        <v>1000</v>
      </c>
      <c r="F7964" s="118" t="s">
        <v>1489</v>
      </c>
      <c r="G7964" s="113">
        <f>IF([Data da Aprovação]&lt;&gt;"ESTATUTÁRIO",YEAR([Data da Aprovação]),"")</f>
        <v>2003</v>
      </c>
      <c r="H7964" s="106">
        <f>Tabela9[[#This Row],[Valor do Provento R$]]/Tabela9[[#This Row],[Provento por 1 ou 1000 Ações]]</f>
        <v>1.3000000000000002E-4</v>
      </c>
    </row>
    <row r="7965" spans="1:8">
      <c r="A7965" s="119" t="s">
        <v>1712</v>
      </c>
      <c r="B7965" s="117" t="s">
        <v>1490</v>
      </c>
      <c r="C7965" s="140">
        <v>37925</v>
      </c>
      <c r="D7965" s="141">
        <v>0.13</v>
      </c>
      <c r="E7965" s="119">
        <v>1000</v>
      </c>
      <c r="F7965" s="119" t="s">
        <v>1489</v>
      </c>
      <c r="G7965" s="114">
        <f>IF([Data da Aprovação]&lt;&gt;"ESTATUTÁRIO",YEAR([Data da Aprovação]),"")</f>
        <v>2003</v>
      </c>
      <c r="H7965" s="106">
        <f>Tabela9[[#This Row],[Valor do Provento R$]]/Tabela9[[#This Row],[Provento por 1 ou 1000 Ações]]</f>
        <v>1.3000000000000002E-4</v>
      </c>
    </row>
    <row r="7966" spans="1:8">
      <c r="A7966" s="118" t="s">
        <v>1712</v>
      </c>
      <c r="B7966" s="116" t="s">
        <v>1490</v>
      </c>
      <c r="C7966" s="138">
        <v>37953</v>
      </c>
      <c r="D7966" s="139">
        <v>0.13</v>
      </c>
      <c r="E7966" s="118">
        <v>1000</v>
      </c>
      <c r="F7966" s="118" t="s">
        <v>1489</v>
      </c>
      <c r="G7966" s="113">
        <f>IF([Data da Aprovação]&lt;&gt;"ESTATUTÁRIO",YEAR([Data da Aprovação]),"")</f>
        <v>2003</v>
      </c>
      <c r="H7966" s="106">
        <f>Tabela9[[#This Row],[Valor do Provento R$]]/Tabela9[[#This Row],[Provento por 1 ou 1000 Ações]]</f>
        <v>1.3000000000000002E-4</v>
      </c>
    </row>
    <row r="7967" spans="1:8">
      <c r="A7967" s="119" t="s">
        <v>1712</v>
      </c>
      <c r="B7967" s="117" t="s">
        <v>1490</v>
      </c>
      <c r="C7967" s="140">
        <v>37970</v>
      </c>
      <c r="D7967" s="141">
        <v>5.74</v>
      </c>
      <c r="E7967" s="119">
        <v>1000</v>
      </c>
      <c r="F7967" s="119" t="s">
        <v>1489</v>
      </c>
      <c r="G7967" s="114">
        <f>IF([Data da Aprovação]&lt;&gt;"ESTATUTÁRIO",YEAR([Data da Aprovação]),"")</f>
        <v>2003</v>
      </c>
      <c r="H7967" s="106">
        <f>Tabela9[[#This Row],[Valor do Provento R$]]/Tabela9[[#This Row],[Provento por 1 ou 1000 Ações]]</f>
        <v>5.7400000000000003E-3</v>
      </c>
    </row>
    <row r="7968" spans="1:8">
      <c r="A7968" s="118" t="s">
        <v>1712</v>
      </c>
      <c r="B7968" s="116" t="s">
        <v>1490</v>
      </c>
      <c r="C7968" s="138">
        <v>37985</v>
      </c>
      <c r="D7968" s="139">
        <v>0.13</v>
      </c>
      <c r="E7968" s="118">
        <v>1000</v>
      </c>
      <c r="F7968" s="118" t="s">
        <v>1489</v>
      </c>
      <c r="G7968" s="113">
        <f>IF([Data da Aprovação]&lt;&gt;"ESTATUTÁRIO",YEAR([Data da Aprovação]),"")</f>
        <v>2003</v>
      </c>
      <c r="H7968" s="106">
        <f>Tabela9[[#This Row],[Valor do Provento R$]]/Tabela9[[#This Row],[Provento por 1 ou 1000 Ações]]</f>
        <v>1.3000000000000002E-4</v>
      </c>
    </row>
    <row r="7969" spans="1:8">
      <c r="A7969" s="119" t="s">
        <v>1712</v>
      </c>
      <c r="B7969" s="117" t="s">
        <v>1490</v>
      </c>
      <c r="C7969" s="140">
        <v>38016</v>
      </c>
      <c r="D7969" s="141">
        <v>0.13</v>
      </c>
      <c r="E7969" s="119">
        <v>1000</v>
      </c>
      <c r="F7969" s="119" t="s">
        <v>1489</v>
      </c>
      <c r="G7969" s="114">
        <f>IF([Data da Aprovação]&lt;&gt;"ESTATUTÁRIO",YEAR([Data da Aprovação]),"")</f>
        <v>2004</v>
      </c>
      <c r="H7969" s="106">
        <f>Tabela9[[#This Row],[Valor do Provento R$]]/Tabela9[[#This Row],[Provento por 1 ou 1000 Ações]]</f>
        <v>1.3000000000000002E-4</v>
      </c>
    </row>
    <row r="7970" spans="1:8">
      <c r="A7970" s="118" t="s">
        <v>1712</v>
      </c>
      <c r="B7970" s="116" t="s">
        <v>1490</v>
      </c>
      <c r="C7970" s="138">
        <v>38033</v>
      </c>
      <c r="D7970" s="139">
        <v>0.88</v>
      </c>
      <c r="E7970" s="118">
        <v>1000</v>
      </c>
      <c r="F7970" s="118" t="s">
        <v>1489</v>
      </c>
      <c r="G7970" s="113">
        <f>IF([Data da Aprovação]&lt;&gt;"ESTATUTÁRIO",YEAR([Data da Aprovação]),"")</f>
        <v>2004</v>
      </c>
      <c r="H7970" s="106">
        <f>Tabela9[[#This Row],[Valor do Provento R$]]/Tabela9[[#This Row],[Provento por 1 ou 1000 Ações]]</f>
        <v>8.8000000000000003E-4</v>
      </c>
    </row>
    <row r="7971" spans="1:8">
      <c r="A7971" s="119" t="s">
        <v>1712</v>
      </c>
      <c r="B7971" s="117" t="s">
        <v>1490</v>
      </c>
      <c r="C7971" s="140">
        <v>38044</v>
      </c>
      <c r="D7971" s="141">
        <v>0.13</v>
      </c>
      <c r="E7971" s="119">
        <v>1000</v>
      </c>
      <c r="F7971" s="119" t="s">
        <v>1489</v>
      </c>
      <c r="G7971" s="114">
        <f>IF([Data da Aprovação]&lt;&gt;"ESTATUTÁRIO",YEAR([Data da Aprovação]),"")</f>
        <v>2004</v>
      </c>
      <c r="H7971" s="106">
        <f>Tabela9[[#This Row],[Valor do Provento R$]]/Tabela9[[#This Row],[Provento por 1 ou 1000 Ações]]</f>
        <v>1.3000000000000002E-4</v>
      </c>
    </row>
    <row r="7972" spans="1:8">
      <c r="A7972" s="118" t="s">
        <v>1712</v>
      </c>
      <c r="B7972" s="116" t="s">
        <v>1490</v>
      </c>
      <c r="C7972" s="138">
        <v>38077</v>
      </c>
      <c r="D7972" s="139">
        <v>0.13</v>
      </c>
      <c r="E7972" s="118">
        <v>1000</v>
      </c>
      <c r="F7972" s="118" t="s">
        <v>1489</v>
      </c>
      <c r="G7972" s="113">
        <f>IF([Data da Aprovação]&lt;&gt;"ESTATUTÁRIO",YEAR([Data da Aprovação]),"")</f>
        <v>2004</v>
      </c>
      <c r="H7972" s="106">
        <f>Tabela9[[#This Row],[Valor do Provento R$]]/Tabela9[[#This Row],[Provento por 1 ou 1000 Ações]]</f>
        <v>1.3000000000000002E-4</v>
      </c>
    </row>
    <row r="7973" spans="1:8">
      <c r="A7973" s="119" t="s">
        <v>1712</v>
      </c>
      <c r="B7973" s="117" t="s">
        <v>1490</v>
      </c>
      <c r="C7973" s="140">
        <v>38107</v>
      </c>
      <c r="D7973" s="141">
        <v>0.13</v>
      </c>
      <c r="E7973" s="119">
        <v>1000</v>
      </c>
      <c r="F7973" s="119" t="s">
        <v>1489</v>
      </c>
      <c r="G7973" s="114">
        <f>IF([Data da Aprovação]&lt;&gt;"ESTATUTÁRIO",YEAR([Data da Aprovação]),"")</f>
        <v>2004</v>
      </c>
      <c r="H7973" s="106">
        <f>Tabela9[[#This Row],[Valor do Provento R$]]/Tabela9[[#This Row],[Provento por 1 ou 1000 Ações]]</f>
        <v>1.3000000000000002E-4</v>
      </c>
    </row>
    <row r="7974" spans="1:8">
      <c r="A7974" s="118" t="s">
        <v>1712</v>
      </c>
      <c r="B7974" s="116" t="s">
        <v>1490</v>
      </c>
      <c r="C7974" s="138">
        <v>38138</v>
      </c>
      <c r="D7974" s="139">
        <v>0.17</v>
      </c>
      <c r="E7974" s="118">
        <v>1000</v>
      </c>
      <c r="F7974" s="118" t="s">
        <v>1489</v>
      </c>
      <c r="G7974" s="113">
        <f>IF([Data da Aprovação]&lt;&gt;"ESTATUTÁRIO",YEAR([Data da Aprovação]),"")</f>
        <v>2004</v>
      </c>
      <c r="H7974" s="106">
        <f>Tabela9[[#This Row],[Valor do Provento R$]]/Tabela9[[#This Row],[Provento por 1 ou 1000 Ações]]</f>
        <v>1.7000000000000001E-4</v>
      </c>
    </row>
    <row r="7975" spans="1:8">
      <c r="A7975" s="119" t="s">
        <v>1712</v>
      </c>
      <c r="B7975" s="117" t="s">
        <v>1490</v>
      </c>
      <c r="C7975" s="140">
        <v>38168</v>
      </c>
      <c r="D7975" s="141">
        <v>0.17</v>
      </c>
      <c r="E7975" s="119">
        <v>1000</v>
      </c>
      <c r="F7975" s="119" t="s">
        <v>1489</v>
      </c>
      <c r="G7975" s="114">
        <f>IF([Data da Aprovação]&lt;&gt;"ESTATUTÁRIO",YEAR([Data da Aprovação]),"")</f>
        <v>2004</v>
      </c>
      <c r="H7975" s="106">
        <f>Tabela9[[#This Row],[Valor do Provento R$]]/Tabela9[[#This Row],[Provento por 1 ou 1000 Ações]]</f>
        <v>1.7000000000000001E-4</v>
      </c>
    </row>
    <row r="7976" spans="1:8">
      <c r="A7976" s="118" t="s">
        <v>1712</v>
      </c>
      <c r="B7976" s="116" t="s">
        <v>1490</v>
      </c>
      <c r="C7976" s="138">
        <v>38198</v>
      </c>
      <c r="D7976" s="139">
        <v>0.17</v>
      </c>
      <c r="E7976" s="118">
        <v>1000</v>
      </c>
      <c r="F7976" s="118" t="s">
        <v>1489</v>
      </c>
      <c r="G7976" s="113">
        <f>IF([Data da Aprovação]&lt;&gt;"ESTATUTÁRIO",YEAR([Data da Aprovação]),"")</f>
        <v>2004</v>
      </c>
      <c r="H7976" s="106">
        <f>Tabela9[[#This Row],[Valor do Provento R$]]/Tabela9[[#This Row],[Provento por 1 ou 1000 Ações]]</f>
        <v>1.7000000000000001E-4</v>
      </c>
    </row>
    <row r="7977" spans="1:8">
      <c r="A7977" s="119" t="s">
        <v>1712</v>
      </c>
      <c r="B7977" s="117" t="s">
        <v>1490</v>
      </c>
      <c r="C7977" s="140">
        <v>38201</v>
      </c>
      <c r="D7977" s="141">
        <v>2.04</v>
      </c>
      <c r="E7977" s="119">
        <v>1000</v>
      </c>
      <c r="F7977" s="119" t="s">
        <v>1489</v>
      </c>
      <c r="G7977" s="114">
        <f>IF([Data da Aprovação]&lt;&gt;"ESTATUTÁRIO",YEAR([Data da Aprovação]),"")</f>
        <v>2004</v>
      </c>
      <c r="H7977" s="106">
        <f>Tabela9[[#This Row],[Valor do Provento R$]]/Tabela9[[#This Row],[Provento por 1 ou 1000 Ações]]</f>
        <v>2.0400000000000001E-3</v>
      </c>
    </row>
    <row r="7978" spans="1:8">
      <c r="A7978" s="118" t="s">
        <v>1712</v>
      </c>
      <c r="B7978" s="116" t="s">
        <v>1490</v>
      </c>
      <c r="C7978" s="138">
        <v>38230</v>
      </c>
      <c r="D7978" s="139">
        <v>0.17</v>
      </c>
      <c r="E7978" s="118">
        <v>1000</v>
      </c>
      <c r="F7978" s="118" t="s">
        <v>1489</v>
      </c>
      <c r="G7978" s="113">
        <f>IF([Data da Aprovação]&lt;&gt;"ESTATUTÁRIO",YEAR([Data da Aprovação]),"")</f>
        <v>2004</v>
      </c>
      <c r="H7978" s="106">
        <f>Tabela9[[#This Row],[Valor do Provento R$]]/Tabela9[[#This Row],[Provento por 1 ou 1000 Ações]]</f>
        <v>1.7000000000000001E-4</v>
      </c>
    </row>
    <row r="7979" spans="1:8">
      <c r="A7979" s="119" t="s">
        <v>1712</v>
      </c>
      <c r="B7979" s="117" t="s">
        <v>1490</v>
      </c>
      <c r="C7979" s="140">
        <v>38260</v>
      </c>
      <c r="D7979" s="141">
        <v>0.17</v>
      </c>
      <c r="E7979" s="119">
        <v>1000</v>
      </c>
      <c r="F7979" s="119" t="s">
        <v>1489</v>
      </c>
      <c r="G7979" s="114">
        <f>IF([Data da Aprovação]&lt;&gt;"ESTATUTÁRIO",YEAR([Data da Aprovação]),"")</f>
        <v>2004</v>
      </c>
      <c r="H7979" s="106">
        <f>Tabela9[[#This Row],[Valor do Provento R$]]/Tabela9[[#This Row],[Provento por 1 ou 1000 Ações]]</f>
        <v>1.7000000000000001E-4</v>
      </c>
    </row>
    <row r="7980" spans="1:8">
      <c r="A7980" s="118" t="s">
        <v>1712</v>
      </c>
      <c r="B7980" s="116" t="s">
        <v>1490</v>
      </c>
      <c r="C7980" s="138">
        <v>38289</v>
      </c>
      <c r="D7980" s="139">
        <v>0.17</v>
      </c>
      <c r="E7980" s="118">
        <v>1</v>
      </c>
      <c r="F7980" s="118" t="s">
        <v>1489</v>
      </c>
      <c r="G7980" s="113">
        <f>IF([Data da Aprovação]&lt;&gt;"ESTATUTÁRIO",YEAR([Data da Aprovação]),"")</f>
        <v>2004</v>
      </c>
      <c r="H7980" s="106">
        <f>Tabela9[[#This Row],[Valor do Provento R$]]/Tabela9[[#This Row],[Provento por 1 ou 1000 Ações]]</f>
        <v>0.17</v>
      </c>
    </row>
    <row r="7981" spans="1:8">
      <c r="A7981" s="119" t="s">
        <v>1712</v>
      </c>
      <c r="B7981" s="117" t="s">
        <v>1490</v>
      </c>
      <c r="C7981" s="140">
        <v>38321</v>
      </c>
      <c r="D7981" s="141">
        <v>0.17</v>
      </c>
      <c r="E7981" s="119">
        <v>1</v>
      </c>
      <c r="F7981" s="119" t="s">
        <v>1489</v>
      </c>
      <c r="G7981" s="114">
        <f>IF([Data da Aprovação]&lt;&gt;"ESTATUTÁRIO",YEAR([Data da Aprovação]),"")</f>
        <v>2004</v>
      </c>
      <c r="H7981" s="106">
        <f>Tabela9[[#This Row],[Valor do Provento R$]]/Tabela9[[#This Row],[Provento por 1 ou 1000 Ações]]</f>
        <v>0.17</v>
      </c>
    </row>
    <row r="7982" spans="1:8">
      <c r="A7982" s="118" t="s">
        <v>1712</v>
      </c>
      <c r="B7982" s="116" t="s">
        <v>1490</v>
      </c>
      <c r="C7982" s="138">
        <v>38327</v>
      </c>
      <c r="D7982" s="139">
        <v>4.7300000000000004</v>
      </c>
      <c r="E7982" s="118">
        <v>1</v>
      </c>
      <c r="F7982" s="118" t="s">
        <v>1489</v>
      </c>
      <c r="G7982" s="113">
        <f>IF([Data da Aprovação]&lt;&gt;"ESTATUTÁRIO",YEAR([Data da Aprovação]),"")</f>
        <v>2004</v>
      </c>
      <c r="H7982" s="106">
        <f>Tabela9[[#This Row],[Valor do Provento R$]]/Tabela9[[#This Row],[Provento por 1 ou 1000 Ações]]</f>
        <v>4.7300000000000004</v>
      </c>
    </row>
    <row r="7983" spans="1:8">
      <c r="A7983" s="119" t="s">
        <v>1712</v>
      </c>
      <c r="B7983" s="117" t="s">
        <v>1490</v>
      </c>
      <c r="C7983" s="140">
        <v>38351</v>
      </c>
      <c r="D7983" s="141">
        <v>0.17</v>
      </c>
      <c r="E7983" s="119">
        <v>1</v>
      </c>
      <c r="F7983" s="119" t="s">
        <v>1489</v>
      </c>
      <c r="G7983" s="114">
        <f>IF([Data da Aprovação]&lt;&gt;"ESTATUTÁRIO",YEAR([Data da Aprovação]),"")</f>
        <v>2004</v>
      </c>
      <c r="H7983" s="106">
        <f>Tabela9[[#This Row],[Valor do Provento R$]]/Tabela9[[#This Row],[Provento por 1 ou 1000 Ações]]</f>
        <v>0.17</v>
      </c>
    </row>
    <row r="7984" spans="1:8">
      <c r="A7984" s="118" t="s">
        <v>1712</v>
      </c>
      <c r="B7984" s="116" t="s">
        <v>1490</v>
      </c>
      <c r="C7984" s="138">
        <v>38383</v>
      </c>
      <c r="D7984" s="139">
        <v>0.17</v>
      </c>
      <c r="E7984" s="118">
        <v>1</v>
      </c>
      <c r="F7984" s="118" t="s">
        <v>1489</v>
      </c>
      <c r="G7984" s="113">
        <f>IF([Data da Aprovação]&lt;&gt;"ESTATUTÁRIO",YEAR([Data da Aprovação]),"")</f>
        <v>2005</v>
      </c>
      <c r="H7984" s="106">
        <f>Tabela9[[#This Row],[Valor do Provento R$]]/Tabela9[[#This Row],[Provento por 1 ou 1000 Ações]]</f>
        <v>0.17</v>
      </c>
    </row>
    <row r="7985" spans="1:8">
      <c r="A7985" s="119" t="s">
        <v>1712</v>
      </c>
      <c r="B7985" s="117" t="s">
        <v>1490</v>
      </c>
      <c r="C7985" s="140">
        <v>38404</v>
      </c>
      <c r="D7985" s="141">
        <v>3.5</v>
      </c>
      <c r="E7985" s="119">
        <v>1</v>
      </c>
      <c r="F7985" s="119" t="s">
        <v>1489</v>
      </c>
      <c r="G7985" s="114">
        <f>IF([Data da Aprovação]&lt;&gt;"ESTATUTÁRIO",YEAR([Data da Aprovação]),"")</f>
        <v>2005</v>
      </c>
      <c r="H7985" s="106">
        <f>Tabela9[[#This Row],[Valor do Provento R$]]/Tabela9[[#This Row],[Provento por 1 ou 1000 Ações]]</f>
        <v>3.5</v>
      </c>
    </row>
    <row r="7986" spans="1:8">
      <c r="A7986" s="118" t="s">
        <v>1712</v>
      </c>
      <c r="B7986" s="116" t="s">
        <v>1490</v>
      </c>
      <c r="C7986" s="138">
        <v>38411</v>
      </c>
      <c r="D7986" s="139">
        <v>0.17</v>
      </c>
      <c r="E7986" s="118">
        <v>1</v>
      </c>
      <c r="F7986" s="118" t="s">
        <v>1489</v>
      </c>
      <c r="G7986" s="113">
        <f>IF([Data da Aprovação]&lt;&gt;"ESTATUTÁRIO",YEAR([Data da Aprovação]),"")</f>
        <v>2005</v>
      </c>
      <c r="H7986" s="106">
        <f>Tabela9[[#This Row],[Valor do Provento R$]]/Tabela9[[#This Row],[Provento por 1 ou 1000 Ações]]</f>
        <v>0.17</v>
      </c>
    </row>
    <row r="7987" spans="1:8">
      <c r="A7987" s="119" t="s">
        <v>1712</v>
      </c>
      <c r="B7987" s="117" t="s">
        <v>1490</v>
      </c>
      <c r="C7987" s="140">
        <v>38442</v>
      </c>
      <c r="D7987" s="141">
        <v>0.17</v>
      </c>
      <c r="E7987" s="119">
        <v>1</v>
      </c>
      <c r="F7987" s="119" t="s">
        <v>1489</v>
      </c>
      <c r="G7987" s="114">
        <f>IF([Data da Aprovação]&lt;&gt;"ESTATUTÁRIO",YEAR([Data da Aprovação]),"")</f>
        <v>2005</v>
      </c>
      <c r="H7987" s="106">
        <f>Tabela9[[#This Row],[Valor do Provento R$]]/Tabela9[[#This Row],[Provento por 1 ou 1000 Ações]]</f>
        <v>0.17</v>
      </c>
    </row>
    <row r="7988" spans="1:8">
      <c r="A7988" s="118" t="s">
        <v>1712</v>
      </c>
      <c r="B7988" s="116" t="s">
        <v>1490</v>
      </c>
      <c r="C7988" s="138">
        <v>38471</v>
      </c>
      <c r="D7988" s="139">
        <v>0.17</v>
      </c>
      <c r="E7988" s="118">
        <v>1</v>
      </c>
      <c r="F7988" s="118" t="s">
        <v>1489</v>
      </c>
      <c r="G7988" s="113">
        <f>IF([Data da Aprovação]&lt;&gt;"ESTATUTÁRIO",YEAR([Data da Aprovação]),"")</f>
        <v>2005</v>
      </c>
      <c r="H7988" s="106">
        <f>Tabela9[[#This Row],[Valor do Provento R$]]/Tabela9[[#This Row],[Provento por 1 ou 1000 Ações]]</f>
        <v>0.17</v>
      </c>
    </row>
    <row r="7989" spans="1:8">
      <c r="A7989" s="119" t="s">
        <v>1712</v>
      </c>
      <c r="B7989" s="117" t="s">
        <v>1490</v>
      </c>
      <c r="C7989" s="140">
        <v>38503</v>
      </c>
      <c r="D7989" s="141">
        <v>0.21</v>
      </c>
      <c r="E7989" s="119">
        <v>1</v>
      </c>
      <c r="F7989" s="119" t="s">
        <v>1489</v>
      </c>
      <c r="G7989" s="114">
        <f>IF([Data da Aprovação]&lt;&gt;"ESTATUTÁRIO",YEAR([Data da Aprovação]),"")</f>
        <v>2005</v>
      </c>
      <c r="H7989" s="106">
        <f>Tabela9[[#This Row],[Valor do Provento R$]]/Tabela9[[#This Row],[Provento por 1 ou 1000 Ações]]</f>
        <v>0.21</v>
      </c>
    </row>
    <row r="7990" spans="1:8">
      <c r="A7990" s="118" t="s">
        <v>1712</v>
      </c>
      <c r="B7990" s="116" t="s">
        <v>1490</v>
      </c>
      <c r="C7990" s="138">
        <v>38533</v>
      </c>
      <c r="D7990" s="139">
        <v>0.21</v>
      </c>
      <c r="E7990" s="118">
        <v>1</v>
      </c>
      <c r="F7990" s="118" t="s">
        <v>1489</v>
      </c>
      <c r="G7990" s="113">
        <f>IF([Data da Aprovação]&lt;&gt;"ESTATUTÁRIO",YEAR([Data da Aprovação]),"")</f>
        <v>2005</v>
      </c>
      <c r="H7990" s="106">
        <f>Tabela9[[#This Row],[Valor do Provento R$]]/Tabela9[[#This Row],[Provento por 1 ou 1000 Ações]]</f>
        <v>0.21</v>
      </c>
    </row>
    <row r="7991" spans="1:8">
      <c r="A7991" s="119" t="s">
        <v>1712</v>
      </c>
      <c r="B7991" s="117" t="s">
        <v>1490</v>
      </c>
      <c r="C7991" s="140">
        <v>38562</v>
      </c>
      <c r="D7991" s="141">
        <v>0.21</v>
      </c>
      <c r="E7991" s="119">
        <v>1</v>
      </c>
      <c r="F7991" s="119" t="s">
        <v>1489</v>
      </c>
      <c r="G7991" s="114">
        <f>IF([Data da Aprovação]&lt;&gt;"ESTATUTÁRIO",YEAR([Data da Aprovação]),"")</f>
        <v>2005</v>
      </c>
      <c r="H7991" s="106">
        <f>Tabela9[[#This Row],[Valor do Provento R$]]/Tabela9[[#This Row],[Provento por 1 ou 1000 Ações]]</f>
        <v>0.21</v>
      </c>
    </row>
    <row r="7992" spans="1:8">
      <c r="A7992" s="118" t="s">
        <v>1712</v>
      </c>
      <c r="B7992" s="116" t="s">
        <v>1490</v>
      </c>
      <c r="C7992" s="138">
        <v>38565</v>
      </c>
      <c r="D7992" s="139">
        <v>2.76</v>
      </c>
      <c r="E7992" s="118">
        <v>1</v>
      </c>
      <c r="F7992" s="118" t="s">
        <v>1489</v>
      </c>
      <c r="G7992" s="113">
        <f>IF([Data da Aprovação]&lt;&gt;"ESTATUTÁRIO",YEAR([Data da Aprovação]),"")</f>
        <v>2005</v>
      </c>
      <c r="H7992" s="106">
        <f>Tabela9[[#This Row],[Valor do Provento R$]]/Tabela9[[#This Row],[Provento por 1 ou 1000 Ações]]</f>
        <v>2.76</v>
      </c>
    </row>
    <row r="7993" spans="1:8">
      <c r="A7993" s="119" t="s">
        <v>1712</v>
      </c>
      <c r="B7993" s="117" t="s">
        <v>1490</v>
      </c>
      <c r="C7993" s="140">
        <v>38595</v>
      </c>
      <c r="D7993" s="141">
        <v>0.21</v>
      </c>
      <c r="E7993" s="119">
        <v>1</v>
      </c>
      <c r="F7993" s="119" t="s">
        <v>1489</v>
      </c>
      <c r="G7993" s="114">
        <f>IF([Data da Aprovação]&lt;&gt;"ESTATUTÁRIO",YEAR([Data da Aprovação]),"")</f>
        <v>2005</v>
      </c>
      <c r="H7993" s="106">
        <f>Tabela9[[#This Row],[Valor do Provento R$]]/Tabela9[[#This Row],[Provento por 1 ou 1000 Ações]]</f>
        <v>0.21</v>
      </c>
    </row>
    <row r="7994" spans="1:8">
      <c r="A7994" s="118" t="s">
        <v>1712</v>
      </c>
      <c r="B7994" s="116" t="s">
        <v>1490</v>
      </c>
      <c r="C7994" s="138">
        <v>38625</v>
      </c>
      <c r="D7994" s="139">
        <v>2.1000000000000001E-2</v>
      </c>
      <c r="E7994" s="118">
        <v>1</v>
      </c>
      <c r="F7994" s="118" t="s">
        <v>1489</v>
      </c>
      <c r="G7994" s="113">
        <f>IF([Data da Aprovação]&lt;&gt;"ESTATUTÁRIO",YEAR([Data da Aprovação]),"")</f>
        <v>2005</v>
      </c>
      <c r="H7994" s="106">
        <f>Tabela9[[#This Row],[Valor do Provento R$]]/Tabela9[[#This Row],[Provento por 1 ou 1000 Ações]]</f>
        <v>2.1000000000000001E-2</v>
      </c>
    </row>
    <row r="7995" spans="1:8">
      <c r="A7995" s="119" t="s">
        <v>1712</v>
      </c>
      <c r="B7995" s="117" t="s">
        <v>1490</v>
      </c>
      <c r="C7995" s="140">
        <v>38656</v>
      </c>
      <c r="D7995" s="141">
        <v>2.1000000000000001E-2</v>
      </c>
      <c r="E7995" s="119">
        <v>1</v>
      </c>
      <c r="F7995" s="119" t="s">
        <v>1489</v>
      </c>
      <c r="G7995" s="114">
        <f>IF([Data da Aprovação]&lt;&gt;"ESTATUTÁRIO",YEAR([Data da Aprovação]),"")</f>
        <v>2005</v>
      </c>
      <c r="H7995" s="106">
        <f>Tabela9[[#This Row],[Valor do Provento R$]]/Tabela9[[#This Row],[Provento por 1 ou 1000 Ações]]</f>
        <v>2.1000000000000001E-2</v>
      </c>
    </row>
    <row r="7996" spans="1:8">
      <c r="A7996" s="118" t="s">
        <v>1712</v>
      </c>
      <c r="B7996" s="116" t="s">
        <v>1490</v>
      </c>
      <c r="C7996" s="138">
        <v>38686</v>
      </c>
      <c r="D7996" s="139">
        <v>2.1000000000000001E-2</v>
      </c>
      <c r="E7996" s="118">
        <v>1</v>
      </c>
      <c r="F7996" s="118" t="s">
        <v>1489</v>
      </c>
      <c r="G7996" s="113">
        <f>IF([Data da Aprovação]&lt;&gt;"ESTATUTÁRIO",YEAR([Data da Aprovação]),"")</f>
        <v>2005</v>
      </c>
      <c r="H7996" s="106">
        <f>Tabela9[[#This Row],[Valor do Provento R$]]/Tabela9[[#This Row],[Provento por 1 ou 1000 Ações]]</f>
        <v>2.1000000000000001E-2</v>
      </c>
    </row>
    <row r="7997" spans="1:8">
      <c r="A7997" s="119" t="s">
        <v>1712</v>
      </c>
      <c r="B7997" s="117" t="s">
        <v>1490</v>
      </c>
      <c r="C7997" s="140">
        <v>38686</v>
      </c>
      <c r="D7997" s="141">
        <v>2.1000000000000001E-2</v>
      </c>
      <c r="E7997" s="119">
        <v>1</v>
      </c>
      <c r="F7997" s="119" t="s">
        <v>1489</v>
      </c>
      <c r="G7997" s="114">
        <f>IF([Data da Aprovação]&lt;&gt;"ESTATUTÁRIO",YEAR([Data da Aprovação]),"")</f>
        <v>2005</v>
      </c>
      <c r="H7997" s="106">
        <f>Tabela9[[#This Row],[Valor do Provento R$]]/Tabela9[[#This Row],[Provento por 1 ou 1000 Ações]]</f>
        <v>2.1000000000000001E-2</v>
      </c>
    </row>
    <row r="7998" spans="1:8">
      <c r="A7998" s="118" t="s">
        <v>1712</v>
      </c>
      <c r="B7998" s="116" t="s">
        <v>1490</v>
      </c>
      <c r="C7998" s="138">
        <v>38701</v>
      </c>
      <c r="D7998" s="139">
        <v>0.33</v>
      </c>
      <c r="E7998" s="118">
        <v>1</v>
      </c>
      <c r="F7998" s="118" t="s">
        <v>1489</v>
      </c>
      <c r="G7998" s="113">
        <f>IF([Data da Aprovação]&lt;&gt;"ESTATUTÁRIO",YEAR([Data da Aprovação]),"")</f>
        <v>2005</v>
      </c>
      <c r="H7998" s="106">
        <f>Tabela9[[#This Row],[Valor do Provento R$]]/Tabela9[[#This Row],[Provento por 1 ou 1000 Ações]]</f>
        <v>0.33</v>
      </c>
    </row>
    <row r="7999" spans="1:8">
      <c r="A7999" s="119" t="s">
        <v>1712</v>
      </c>
      <c r="B7999" s="117" t="s">
        <v>1490</v>
      </c>
      <c r="C7999" s="140">
        <v>38715</v>
      </c>
      <c r="D7999" s="141">
        <v>2.1000000000000001E-2</v>
      </c>
      <c r="E7999" s="119">
        <v>1</v>
      </c>
      <c r="F7999" s="119" t="s">
        <v>1489</v>
      </c>
      <c r="G7999" s="114">
        <f>IF([Data da Aprovação]&lt;&gt;"ESTATUTÁRIO",YEAR([Data da Aprovação]),"")</f>
        <v>2005</v>
      </c>
      <c r="H7999" s="106">
        <f>Tabela9[[#This Row],[Valor do Provento R$]]/Tabela9[[#This Row],[Provento por 1 ou 1000 Ações]]</f>
        <v>2.1000000000000001E-2</v>
      </c>
    </row>
    <row r="8000" spans="1:8">
      <c r="A8000" s="118" t="s">
        <v>1712</v>
      </c>
      <c r="B8000" s="116" t="s">
        <v>1490</v>
      </c>
      <c r="C8000" s="138">
        <v>38748</v>
      </c>
      <c r="D8000" s="139">
        <v>2.1000000000000001E-2</v>
      </c>
      <c r="E8000" s="118">
        <v>1</v>
      </c>
      <c r="F8000" s="118" t="s">
        <v>1489</v>
      </c>
      <c r="G8000" s="113">
        <f>IF([Data da Aprovação]&lt;&gt;"ESTATUTÁRIO",YEAR([Data da Aprovação]),"")</f>
        <v>2006</v>
      </c>
      <c r="H8000" s="106">
        <f>Tabela9[[#This Row],[Valor do Provento R$]]/Tabela9[[#This Row],[Provento por 1 ou 1000 Ações]]</f>
        <v>2.1000000000000001E-2</v>
      </c>
    </row>
    <row r="8001" spans="1:8">
      <c r="A8001" s="119" t="s">
        <v>1712</v>
      </c>
      <c r="B8001" s="117" t="s">
        <v>1490</v>
      </c>
      <c r="C8001" s="140">
        <v>38768</v>
      </c>
      <c r="D8001" s="141">
        <v>0.83</v>
      </c>
      <c r="E8001" s="119">
        <v>1</v>
      </c>
      <c r="F8001" s="119" t="s">
        <v>1489</v>
      </c>
      <c r="G8001" s="114">
        <f>IF([Data da Aprovação]&lt;&gt;"ESTATUTÁRIO",YEAR([Data da Aprovação]),"")</f>
        <v>2006</v>
      </c>
      <c r="H8001" s="106">
        <f>Tabela9[[#This Row],[Valor do Provento R$]]/Tabela9[[#This Row],[Provento por 1 ou 1000 Ações]]</f>
        <v>0.83</v>
      </c>
    </row>
    <row r="8002" spans="1:8">
      <c r="A8002" s="118" t="s">
        <v>1712</v>
      </c>
      <c r="B8002" s="116" t="s">
        <v>1490</v>
      </c>
      <c r="C8002" s="138">
        <v>38772</v>
      </c>
      <c r="D8002" s="139">
        <v>2.4E-2</v>
      </c>
      <c r="E8002" s="118">
        <v>1</v>
      </c>
      <c r="F8002" s="118" t="s">
        <v>1489</v>
      </c>
      <c r="G8002" s="113">
        <f>IF([Data da Aprovação]&lt;&gt;"ESTATUTÁRIO",YEAR([Data da Aprovação]),"")</f>
        <v>2006</v>
      </c>
      <c r="H8002" s="106">
        <f>Tabela9[[#This Row],[Valor do Provento R$]]/Tabela9[[#This Row],[Provento por 1 ou 1000 Ações]]</f>
        <v>2.4E-2</v>
      </c>
    </row>
    <row r="8003" spans="1:8">
      <c r="A8003" s="119" t="s">
        <v>1712</v>
      </c>
      <c r="B8003" s="117" t="s">
        <v>1490</v>
      </c>
      <c r="C8003" s="140">
        <v>38807</v>
      </c>
      <c r="D8003" s="141">
        <v>2.4E-2</v>
      </c>
      <c r="E8003" s="119">
        <v>1</v>
      </c>
      <c r="F8003" s="119" t="s">
        <v>1489</v>
      </c>
      <c r="G8003" s="114">
        <f>IF([Data da Aprovação]&lt;&gt;"ESTATUTÁRIO",YEAR([Data da Aprovação]),"")</f>
        <v>2006</v>
      </c>
      <c r="H8003" s="106">
        <f>Tabela9[[#This Row],[Valor do Provento R$]]/Tabela9[[#This Row],[Provento por 1 ou 1000 Ações]]</f>
        <v>2.4E-2</v>
      </c>
    </row>
    <row r="8004" spans="1:8">
      <c r="A8004" s="118" t="s">
        <v>1712</v>
      </c>
      <c r="B8004" s="116" t="s">
        <v>1490</v>
      </c>
      <c r="C8004" s="138">
        <v>38835</v>
      </c>
      <c r="D8004" s="139">
        <v>2.4E-2</v>
      </c>
      <c r="E8004" s="118">
        <v>1</v>
      </c>
      <c r="F8004" s="118" t="s">
        <v>1489</v>
      </c>
      <c r="G8004" s="113">
        <f>IF([Data da Aprovação]&lt;&gt;"ESTATUTÁRIO",YEAR([Data da Aprovação]),"")</f>
        <v>2006</v>
      </c>
      <c r="H8004" s="106">
        <f>Tabela9[[#This Row],[Valor do Provento R$]]/Tabela9[[#This Row],[Provento por 1 ou 1000 Ações]]</f>
        <v>2.4E-2</v>
      </c>
    </row>
    <row r="8005" spans="1:8">
      <c r="A8005" s="119" t="s">
        <v>1712</v>
      </c>
      <c r="B8005" s="117" t="s">
        <v>1490</v>
      </c>
      <c r="C8005" s="140">
        <v>38868</v>
      </c>
      <c r="D8005" s="141">
        <v>2.4E-2</v>
      </c>
      <c r="E8005" s="119">
        <v>1</v>
      </c>
      <c r="F8005" s="119" t="s">
        <v>1489</v>
      </c>
      <c r="G8005" s="114">
        <f>IF([Data da Aprovação]&lt;&gt;"ESTATUTÁRIO",YEAR([Data da Aprovação]),"")</f>
        <v>2006</v>
      </c>
      <c r="H8005" s="106">
        <f>Tabela9[[#This Row],[Valor do Provento R$]]/Tabela9[[#This Row],[Provento por 1 ou 1000 Ações]]</f>
        <v>2.4E-2</v>
      </c>
    </row>
    <row r="8006" spans="1:8">
      <c r="A8006" s="118" t="s">
        <v>1712</v>
      </c>
      <c r="B8006" s="116" t="s">
        <v>1490</v>
      </c>
      <c r="C8006" s="138">
        <v>38898</v>
      </c>
      <c r="D8006" s="139">
        <v>2.4E-2</v>
      </c>
      <c r="E8006" s="118">
        <v>1</v>
      </c>
      <c r="F8006" s="118" t="s">
        <v>1489</v>
      </c>
      <c r="G8006" s="113">
        <f>IF([Data da Aprovação]&lt;&gt;"ESTATUTÁRIO",YEAR([Data da Aprovação]),"")</f>
        <v>2006</v>
      </c>
      <c r="H8006" s="106">
        <f>Tabela9[[#This Row],[Valor do Provento R$]]/Tabela9[[#This Row],[Provento por 1 ou 1000 Ações]]</f>
        <v>2.4E-2</v>
      </c>
    </row>
    <row r="8007" spans="1:8">
      <c r="A8007" s="119" t="s">
        <v>1712</v>
      </c>
      <c r="B8007" s="117" t="s">
        <v>1490</v>
      </c>
      <c r="C8007" s="140">
        <v>38929</v>
      </c>
      <c r="D8007" s="141">
        <v>2.4E-2</v>
      </c>
      <c r="E8007" s="119">
        <v>1</v>
      </c>
      <c r="F8007" s="119" t="s">
        <v>1489</v>
      </c>
      <c r="G8007" s="114">
        <f>IF([Data da Aprovação]&lt;&gt;"ESTATUTÁRIO",YEAR([Data da Aprovação]),"")</f>
        <v>2006</v>
      </c>
      <c r="H8007" s="106">
        <f>Tabela9[[#This Row],[Valor do Provento R$]]/Tabela9[[#This Row],[Provento por 1 ou 1000 Ações]]</f>
        <v>2.4E-2</v>
      </c>
    </row>
    <row r="8008" spans="1:8">
      <c r="A8008" s="118" t="s">
        <v>1712</v>
      </c>
      <c r="B8008" s="116" t="s">
        <v>1490</v>
      </c>
      <c r="C8008" s="138">
        <v>38929</v>
      </c>
      <c r="D8008" s="139">
        <v>0.16600000000000001</v>
      </c>
      <c r="E8008" s="118">
        <v>1</v>
      </c>
      <c r="F8008" s="118" t="s">
        <v>1492</v>
      </c>
      <c r="G8008" s="113">
        <f>IF([Data da Aprovação]&lt;&gt;"ESTATUTÁRIO",YEAR([Data da Aprovação]),"")</f>
        <v>2006</v>
      </c>
      <c r="H8008" s="106">
        <f>Tabela9[[#This Row],[Valor do Provento R$]]/Tabela9[[#This Row],[Provento por 1 ou 1000 Ações]]</f>
        <v>0.16600000000000001</v>
      </c>
    </row>
    <row r="8009" spans="1:8">
      <c r="A8009" s="119" t="s">
        <v>1712</v>
      </c>
      <c r="B8009" s="117" t="s">
        <v>1490</v>
      </c>
      <c r="C8009" s="140">
        <v>38929</v>
      </c>
      <c r="D8009" s="141">
        <v>0.13700000000000001</v>
      </c>
      <c r="E8009" s="119">
        <v>1</v>
      </c>
      <c r="F8009" s="119" t="s">
        <v>1489</v>
      </c>
      <c r="G8009" s="114">
        <f>IF([Data da Aprovação]&lt;&gt;"ESTATUTÁRIO",YEAR([Data da Aprovação]),"")</f>
        <v>2006</v>
      </c>
      <c r="H8009" s="106">
        <f>Tabela9[[#This Row],[Valor do Provento R$]]/Tabela9[[#This Row],[Provento por 1 ou 1000 Ações]]</f>
        <v>0.13700000000000001</v>
      </c>
    </row>
    <row r="8010" spans="1:8">
      <c r="A8010" s="118" t="s">
        <v>1712</v>
      </c>
      <c r="B8010" s="116" t="s">
        <v>1490</v>
      </c>
      <c r="C8010" s="138">
        <v>38960</v>
      </c>
      <c r="D8010" s="139">
        <v>2.4E-2</v>
      </c>
      <c r="E8010" s="118">
        <v>1</v>
      </c>
      <c r="F8010" s="118" t="s">
        <v>1489</v>
      </c>
      <c r="G8010" s="113">
        <f>IF([Data da Aprovação]&lt;&gt;"ESTATUTÁRIO",YEAR([Data da Aprovação]),"")</f>
        <v>2006</v>
      </c>
      <c r="H8010" s="106">
        <f>Tabela9[[#This Row],[Valor do Provento R$]]/Tabela9[[#This Row],[Provento por 1 ou 1000 Ações]]</f>
        <v>2.4E-2</v>
      </c>
    </row>
    <row r="8011" spans="1:8">
      <c r="A8011" s="119" t="s">
        <v>1712</v>
      </c>
      <c r="B8011" s="117" t="s">
        <v>1490</v>
      </c>
      <c r="C8011" s="140">
        <v>38989</v>
      </c>
      <c r="D8011" s="141">
        <v>2.4E-2</v>
      </c>
      <c r="E8011" s="119">
        <v>1</v>
      </c>
      <c r="F8011" s="119" t="s">
        <v>1489</v>
      </c>
      <c r="G8011" s="114">
        <f>IF([Data da Aprovação]&lt;&gt;"ESTATUTÁRIO",YEAR([Data da Aprovação]),"")</f>
        <v>2006</v>
      </c>
      <c r="H8011" s="106">
        <f>Tabela9[[#This Row],[Valor do Provento R$]]/Tabela9[[#This Row],[Provento por 1 ou 1000 Ações]]</f>
        <v>2.4E-2</v>
      </c>
    </row>
    <row r="8012" spans="1:8">
      <c r="A8012" s="118" t="s">
        <v>1712</v>
      </c>
      <c r="B8012" s="116" t="s">
        <v>1490</v>
      </c>
      <c r="C8012" s="138">
        <v>39021</v>
      </c>
      <c r="D8012" s="139">
        <v>2.4E-2</v>
      </c>
      <c r="E8012" s="118">
        <v>1</v>
      </c>
      <c r="F8012" s="118" t="s">
        <v>1489</v>
      </c>
      <c r="G8012" s="113">
        <f>IF([Data da Aprovação]&lt;&gt;"ESTATUTÁRIO",YEAR([Data da Aprovação]),"")</f>
        <v>2006</v>
      </c>
      <c r="H8012" s="106">
        <f>Tabela9[[#This Row],[Valor do Provento R$]]/Tabela9[[#This Row],[Provento por 1 ou 1000 Ações]]</f>
        <v>2.4E-2</v>
      </c>
    </row>
    <row r="8013" spans="1:8">
      <c r="A8013" s="119" t="s">
        <v>1712</v>
      </c>
      <c r="B8013" s="117" t="s">
        <v>1490</v>
      </c>
      <c r="C8013" s="140">
        <v>39051</v>
      </c>
      <c r="D8013" s="141">
        <v>2.4E-2</v>
      </c>
      <c r="E8013" s="119">
        <v>1</v>
      </c>
      <c r="F8013" s="119" t="s">
        <v>1489</v>
      </c>
      <c r="G8013" s="114">
        <f>IF([Data da Aprovação]&lt;&gt;"ESTATUTÁRIO",YEAR([Data da Aprovação]),"")</f>
        <v>2006</v>
      </c>
      <c r="H8013" s="106">
        <f>Tabela9[[#This Row],[Valor do Provento R$]]/Tabela9[[#This Row],[Provento por 1 ou 1000 Ações]]</f>
        <v>2.4E-2</v>
      </c>
    </row>
    <row r="8014" spans="1:8">
      <c r="A8014" s="118" t="s">
        <v>1712</v>
      </c>
      <c r="B8014" s="116" t="s">
        <v>1490</v>
      </c>
      <c r="C8014" s="138">
        <v>39079</v>
      </c>
      <c r="D8014" s="139">
        <v>2.4E-2</v>
      </c>
      <c r="E8014" s="118">
        <v>1</v>
      </c>
      <c r="F8014" s="118" t="s">
        <v>1489</v>
      </c>
      <c r="G8014" s="113">
        <f>IF([Data da Aprovação]&lt;&gt;"ESTATUTÁRIO",YEAR([Data da Aprovação]),"")</f>
        <v>2006</v>
      </c>
      <c r="H8014" s="106">
        <f>Tabela9[[#This Row],[Valor do Provento R$]]/Tabela9[[#This Row],[Provento por 1 ou 1000 Ações]]</f>
        <v>2.4E-2</v>
      </c>
    </row>
    <row r="8015" spans="1:8">
      <c r="A8015" s="119" t="s">
        <v>1712</v>
      </c>
      <c r="B8015" s="117" t="s">
        <v>1490</v>
      </c>
      <c r="C8015" s="140">
        <v>39113</v>
      </c>
      <c r="D8015" s="141">
        <v>2.4E-2</v>
      </c>
      <c r="E8015" s="119">
        <v>1</v>
      </c>
      <c r="F8015" s="119" t="s">
        <v>1489</v>
      </c>
      <c r="G8015" s="114">
        <f>IF([Data da Aprovação]&lt;&gt;"ESTATUTÁRIO",YEAR([Data da Aprovação]),"")</f>
        <v>2007</v>
      </c>
      <c r="H8015" s="106">
        <f>Tabela9[[#This Row],[Valor do Provento R$]]/Tabela9[[#This Row],[Provento por 1 ou 1000 Ações]]</f>
        <v>2.4E-2</v>
      </c>
    </row>
    <row r="8016" spans="1:8">
      <c r="A8016" s="118" t="s">
        <v>1712</v>
      </c>
      <c r="B8016" s="116" t="s">
        <v>1490</v>
      </c>
      <c r="C8016" s="138">
        <v>39125</v>
      </c>
      <c r="D8016" s="139">
        <v>8.4000000000000005E-2</v>
      </c>
      <c r="E8016" s="118">
        <v>1</v>
      </c>
      <c r="F8016" s="118" t="s">
        <v>1492</v>
      </c>
      <c r="G8016" s="113">
        <f>IF([Data da Aprovação]&lt;&gt;"ESTATUTÁRIO",YEAR([Data da Aprovação]),"")</f>
        <v>2007</v>
      </c>
      <c r="H8016" s="106">
        <f>Tabela9[[#This Row],[Valor do Provento R$]]/Tabela9[[#This Row],[Provento por 1 ou 1000 Ações]]</f>
        <v>8.4000000000000005E-2</v>
      </c>
    </row>
    <row r="8017" spans="1:8">
      <c r="A8017" s="119" t="s">
        <v>1712</v>
      </c>
      <c r="B8017" s="117" t="s">
        <v>1490</v>
      </c>
      <c r="C8017" s="140">
        <v>39125</v>
      </c>
      <c r="D8017" s="141">
        <v>1.22</v>
      </c>
      <c r="E8017" s="119">
        <v>1</v>
      </c>
      <c r="F8017" s="119" t="s">
        <v>1489</v>
      </c>
      <c r="G8017" s="114">
        <f>IF([Data da Aprovação]&lt;&gt;"ESTATUTÁRIO",YEAR([Data da Aprovação]),"")</f>
        <v>2007</v>
      </c>
      <c r="H8017" s="106">
        <f>Tabela9[[#This Row],[Valor do Provento R$]]/Tabela9[[#This Row],[Provento por 1 ou 1000 Ações]]</f>
        <v>1.22</v>
      </c>
    </row>
    <row r="8018" spans="1:8">
      <c r="A8018" s="118" t="s">
        <v>1712</v>
      </c>
      <c r="B8018" s="116" t="s">
        <v>1490</v>
      </c>
      <c r="C8018" s="138">
        <v>39141</v>
      </c>
      <c r="D8018" s="139">
        <v>2.4E-2</v>
      </c>
      <c r="E8018" s="118">
        <v>1</v>
      </c>
      <c r="F8018" s="118" t="s">
        <v>1492</v>
      </c>
      <c r="G8018" s="113">
        <f>IF([Data da Aprovação]&lt;&gt;"ESTATUTÁRIO",YEAR([Data da Aprovação]),"")</f>
        <v>2007</v>
      </c>
      <c r="H8018" s="106">
        <f>Tabela9[[#This Row],[Valor do Provento R$]]/Tabela9[[#This Row],[Provento por 1 ou 1000 Ações]]</f>
        <v>2.4E-2</v>
      </c>
    </row>
    <row r="8019" spans="1:8">
      <c r="A8019" s="119" t="s">
        <v>1712</v>
      </c>
      <c r="B8019" s="117" t="s">
        <v>1490</v>
      </c>
      <c r="C8019" s="140">
        <v>39171</v>
      </c>
      <c r="D8019" s="141">
        <v>2.4E-2</v>
      </c>
      <c r="E8019" s="119">
        <v>1</v>
      </c>
      <c r="F8019" s="119" t="s">
        <v>1492</v>
      </c>
      <c r="G8019" s="114">
        <f>IF([Data da Aprovação]&lt;&gt;"ESTATUTÁRIO",YEAR([Data da Aprovação]),"")</f>
        <v>2007</v>
      </c>
      <c r="H8019" s="106">
        <f>Tabela9[[#This Row],[Valor do Provento R$]]/Tabela9[[#This Row],[Provento por 1 ou 1000 Ações]]</f>
        <v>2.4E-2</v>
      </c>
    </row>
    <row r="8020" spans="1:8">
      <c r="A8020" s="118" t="s">
        <v>1712</v>
      </c>
      <c r="B8020" s="116" t="s">
        <v>1490</v>
      </c>
      <c r="C8020" s="138">
        <v>39202</v>
      </c>
      <c r="D8020" s="139">
        <v>2.4E-2</v>
      </c>
      <c r="E8020" s="118">
        <v>1</v>
      </c>
      <c r="F8020" s="118" t="s">
        <v>1492</v>
      </c>
      <c r="G8020" s="113">
        <f>IF([Data da Aprovação]&lt;&gt;"ESTATUTÁRIO",YEAR([Data da Aprovação]),"")</f>
        <v>2007</v>
      </c>
      <c r="H8020" s="106">
        <f>Tabela9[[#This Row],[Valor do Provento R$]]/Tabela9[[#This Row],[Provento por 1 ou 1000 Ações]]</f>
        <v>2.4E-2</v>
      </c>
    </row>
    <row r="8021" spans="1:8">
      <c r="A8021" s="119" t="s">
        <v>1712</v>
      </c>
      <c r="B8021" s="117" t="s">
        <v>1490</v>
      </c>
      <c r="C8021" s="140">
        <v>39233</v>
      </c>
      <c r="D8021" s="141">
        <v>2.4E-2</v>
      </c>
      <c r="E8021" s="119">
        <v>1</v>
      </c>
      <c r="F8021" s="119" t="s">
        <v>1492</v>
      </c>
      <c r="G8021" s="114">
        <f>IF([Data da Aprovação]&lt;&gt;"ESTATUTÁRIO",YEAR([Data da Aprovação]),"")</f>
        <v>2007</v>
      </c>
      <c r="H8021" s="106">
        <f>Tabela9[[#This Row],[Valor do Provento R$]]/Tabela9[[#This Row],[Provento por 1 ou 1000 Ações]]</f>
        <v>2.4E-2</v>
      </c>
    </row>
    <row r="8022" spans="1:8">
      <c r="A8022" s="118" t="s">
        <v>1712</v>
      </c>
      <c r="B8022" s="116" t="s">
        <v>1490</v>
      </c>
      <c r="C8022" s="138">
        <v>39262</v>
      </c>
      <c r="D8022" s="139">
        <v>2.4E-2</v>
      </c>
      <c r="E8022" s="118">
        <v>1</v>
      </c>
      <c r="F8022" s="118" t="s">
        <v>1492</v>
      </c>
      <c r="G8022" s="113">
        <f>IF([Data da Aprovação]&lt;&gt;"ESTATUTÁRIO",YEAR([Data da Aprovação]),"")</f>
        <v>2007</v>
      </c>
      <c r="H8022" s="106">
        <f>Tabela9[[#This Row],[Valor do Provento R$]]/Tabela9[[#This Row],[Provento por 1 ou 1000 Ações]]</f>
        <v>2.4E-2</v>
      </c>
    </row>
    <row r="8023" spans="1:8">
      <c r="A8023" s="119" t="s">
        <v>1712</v>
      </c>
      <c r="B8023" s="117" t="s">
        <v>1490</v>
      </c>
      <c r="C8023" s="140">
        <v>39294</v>
      </c>
      <c r="D8023" s="141">
        <v>2.4E-2</v>
      </c>
      <c r="E8023" s="119">
        <v>1</v>
      </c>
      <c r="F8023" s="119" t="s">
        <v>1492</v>
      </c>
      <c r="G8023" s="114">
        <f>IF([Data da Aprovação]&lt;&gt;"ESTATUTÁRIO",YEAR([Data da Aprovação]),"")</f>
        <v>2007</v>
      </c>
      <c r="H8023" s="106">
        <f>Tabela9[[#This Row],[Valor do Provento R$]]/Tabela9[[#This Row],[Provento por 1 ou 1000 Ações]]</f>
        <v>2.4E-2</v>
      </c>
    </row>
    <row r="8024" spans="1:8">
      <c r="A8024" s="118" t="s">
        <v>1712</v>
      </c>
      <c r="B8024" s="116" t="s">
        <v>1490</v>
      </c>
      <c r="C8024" s="138">
        <v>39300</v>
      </c>
      <c r="D8024" s="139">
        <v>0.33300000000000002</v>
      </c>
      <c r="E8024" s="118">
        <v>1</v>
      </c>
      <c r="F8024" s="118" t="s">
        <v>1492</v>
      </c>
      <c r="G8024" s="113">
        <f>IF([Data da Aprovação]&lt;&gt;"ESTATUTÁRIO",YEAR([Data da Aprovação]),"")</f>
        <v>2007</v>
      </c>
      <c r="H8024" s="106">
        <f>Tabela9[[#This Row],[Valor do Provento R$]]/Tabela9[[#This Row],[Provento por 1 ou 1000 Ações]]</f>
        <v>0.33300000000000002</v>
      </c>
    </row>
    <row r="8025" spans="1:8">
      <c r="A8025" s="119" t="s">
        <v>1712</v>
      </c>
      <c r="B8025" s="117" t="s">
        <v>1490</v>
      </c>
      <c r="C8025" s="140">
        <v>39325</v>
      </c>
      <c r="D8025" s="141">
        <v>2.4E-2</v>
      </c>
      <c r="E8025" s="119">
        <v>1</v>
      </c>
      <c r="F8025" s="119" t="s">
        <v>1492</v>
      </c>
      <c r="G8025" s="114">
        <f>IF([Data da Aprovação]&lt;&gt;"ESTATUTÁRIO",YEAR([Data da Aprovação]),"")</f>
        <v>2007</v>
      </c>
      <c r="H8025" s="106">
        <f>Tabela9[[#This Row],[Valor do Provento R$]]/Tabela9[[#This Row],[Provento por 1 ou 1000 Ações]]</f>
        <v>2.4E-2</v>
      </c>
    </row>
    <row r="8026" spans="1:8">
      <c r="A8026" s="118" t="s">
        <v>1712</v>
      </c>
      <c r="B8026" s="116" t="s">
        <v>1490</v>
      </c>
      <c r="C8026" s="138">
        <v>39353</v>
      </c>
      <c r="D8026" s="139">
        <v>1.2E-2</v>
      </c>
      <c r="E8026" s="118">
        <v>1</v>
      </c>
      <c r="F8026" s="118" t="s">
        <v>1492</v>
      </c>
      <c r="G8026" s="113">
        <f>IF([Data da Aprovação]&lt;&gt;"ESTATUTÁRIO",YEAR([Data da Aprovação]),"")</f>
        <v>2007</v>
      </c>
      <c r="H8026" s="106">
        <f>Tabela9[[#This Row],[Valor do Provento R$]]/Tabela9[[#This Row],[Provento por 1 ou 1000 Ações]]</f>
        <v>1.2E-2</v>
      </c>
    </row>
    <row r="8027" spans="1:8">
      <c r="A8027" s="119" t="s">
        <v>1712</v>
      </c>
      <c r="B8027" s="117" t="s">
        <v>1490</v>
      </c>
      <c r="C8027" s="140">
        <v>39386</v>
      </c>
      <c r="D8027" s="141">
        <v>1.2E-2</v>
      </c>
      <c r="E8027" s="119">
        <v>1</v>
      </c>
      <c r="F8027" s="119" t="s">
        <v>1492</v>
      </c>
      <c r="G8027" s="114">
        <f>IF([Data da Aprovação]&lt;&gt;"ESTATUTÁRIO",YEAR([Data da Aprovação]),"")</f>
        <v>2007</v>
      </c>
      <c r="H8027" s="106">
        <f>Tabela9[[#This Row],[Valor do Provento R$]]/Tabela9[[#This Row],[Provento por 1 ou 1000 Ações]]</f>
        <v>1.2E-2</v>
      </c>
    </row>
    <row r="8028" spans="1:8">
      <c r="A8028" s="118" t="s">
        <v>1712</v>
      </c>
      <c r="B8028" s="116" t="s">
        <v>1490</v>
      </c>
      <c r="C8028" s="138">
        <v>39391</v>
      </c>
      <c r="D8028" s="139">
        <v>7.0000000000000007E-2</v>
      </c>
      <c r="E8028" s="118">
        <v>1</v>
      </c>
      <c r="F8028" s="118" t="s">
        <v>1489</v>
      </c>
      <c r="G8028" s="113">
        <f>IF([Data da Aprovação]&lt;&gt;"ESTATUTÁRIO",YEAR([Data da Aprovação]),"")</f>
        <v>2007</v>
      </c>
      <c r="H8028" s="106">
        <f>Tabela9[[#This Row],[Valor do Provento R$]]/Tabela9[[#This Row],[Provento por 1 ou 1000 Ações]]</f>
        <v>7.0000000000000007E-2</v>
      </c>
    </row>
    <row r="8029" spans="1:8">
      <c r="A8029" s="119" t="s">
        <v>1712</v>
      </c>
      <c r="B8029" s="117" t="s">
        <v>1490</v>
      </c>
      <c r="C8029" s="140">
        <v>39416</v>
      </c>
      <c r="D8029" s="141">
        <v>1.2E-2</v>
      </c>
      <c r="E8029" s="119">
        <v>1</v>
      </c>
      <c r="F8029" s="119" t="s">
        <v>1492</v>
      </c>
      <c r="G8029" s="114">
        <f>IF([Data da Aprovação]&lt;&gt;"ESTATUTÁRIO",YEAR([Data da Aprovação]),"")</f>
        <v>2007</v>
      </c>
      <c r="H8029" s="106">
        <f>Tabela9[[#This Row],[Valor do Provento R$]]/Tabela9[[#This Row],[Provento por 1 ou 1000 Ações]]</f>
        <v>1.2E-2</v>
      </c>
    </row>
    <row r="8030" spans="1:8">
      <c r="A8030" s="118" t="s">
        <v>1712</v>
      </c>
      <c r="B8030" s="116" t="s">
        <v>1490</v>
      </c>
      <c r="C8030" s="138">
        <v>39444</v>
      </c>
      <c r="D8030" s="139">
        <v>1.2E-2</v>
      </c>
      <c r="E8030" s="118">
        <v>1</v>
      </c>
      <c r="F8030" s="118" t="s">
        <v>1492</v>
      </c>
      <c r="G8030" s="113">
        <f>IF([Data da Aprovação]&lt;&gt;"ESTATUTÁRIO",YEAR([Data da Aprovação]),"")</f>
        <v>2007</v>
      </c>
      <c r="H8030" s="106">
        <f>Tabela9[[#This Row],[Valor do Provento R$]]/Tabela9[[#This Row],[Provento por 1 ou 1000 Ações]]</f>
        <v>1.2E-2</v>
      </c>
    </row>
    <row r="8031" spans="1:8">
      <c r="A8031" s="119" t="s">
        <v>1712</v>
      </c>
      <c r="B8031" s="117" t="s">
        <v>1490</v>
      </c>
      <c r="C8031" s="140">
        <v>39478</v>
      </c>
      <c r="D8031" s="141">
        <v>1.2E-2</v>
      </c>
      <c r="E8031" s="119">
        <v>1</v>
      </c>
      <c r="F8031" s="119" t="s">
        <v>1492</v>
      </c>
      <c r="G8031" s="114">
        <f>IF([Data da Aprovação]&lt;&gt;"ESTATUTÁRIO",YEAR([Data da Aprovação]),"")</f>
        <v>2008</v>
      </c>
      <c r="H8031" s="106">
        <f>Tabela9[[#This Row],[Valor do Provento R$]]/Tabela9[[#This Row],[Provento por 1 ou 1000 Ações]]</f>
        <v>1.2E-2</v>
      </c>
    </row>
    <row r="8032" spans="1:8">
      <c r="A8032" s="118" t="s">
        <v>1712</v>
      </c>
      <c r="B8032" s="116" t="s">
        <v>1490</v>
      </c>
      <c r="C8032" s="138">
        <v>39489</v>
      </c>
      <c r="D8032" s="139">
        <v>0.1</v>
      </c>
      <c r="E8032" s="118">
        <v>1</v>
      </c>
      <c r="F8032" s="118" t="s">
        <v>1492</v>
      </c>
      <c r="G8032" s="113">
        <f>IF([Data da Aprovação]&lt;&gt;"ESTATUTÁRIO",YEAR([Data da Aprovação]),"")</f>
        <v>2008</v>
      </c>
      <c r="H8032" s="106">
        <f>Tabela9[[#This Row],[Valor do Provento R$]]/Tabela9[[#This Row],[Provento por 1 ou 1000 Ações]]</f>
        <v>0.1</v>
      </c>
    </row>
    <row r="8033" spans="1:8">
      <c r="A8033" s="119" t="s">
        <v>1712</v>
      </c>
      <c r="B8033" s="117" t="s">
        <v>1490</v>
      </c>
      <c r="C8033" s="140">
        <v>39489</v>
      </c>
      <c r="D8033" s="141">
        <v>0.7</v>
      </c>
      <c r="E8033" s="119">
        <v>1</v>
      </c>
      <c r="F8033" s="119" t="s">
        <v>1489</v>
      </c>
      <c r="G8033" s="114">
        <f>IF([Data da Aprovação]&lt;&gt;"ESTATUTÁRIO",YEAR([Data da Aprovação]),"")</f>
        <v>2008</v>
      </c>
      <c r="H8033" s="106">
        <f>Tabela9[[#This Row],[Valor do Provento R$]]/Tabela9[[#This Row],[Provento por 1 ou 1000 Ações]]</f>
        <v>0.7</v>
      </c>
    </row>
    <row r="8034" spans="1:8">
      <c r="A8034" s="118" t="s">
        <v>1712</v>
      </c>
      <c r="B8034" s="116" t="s">
        <v>1490</v>
      </c>
      <c r="C8034" s="138">
        <v>39507</v>
      </c>
      <c r="D8034" s="139">
        <v>1.2E-2</v>
      </c>
      <c r="E8034" s="118">
        <v>1</v>
      </c>
      <c r="F8034" s="118" t="s">
        <v>1492</v>
      </c>
      <c r="G8034" s="113">
        <f>IF([Data da Aprovação]&lt;&gt;"ESTATUTÁRIO",YEAR([Data da Aprovação]),"")</f>
        <v>2008</v>
      </c>
      <c r="H8034" s="106">
        <f>Tabela9[[#This Row],[Valor do Provento R$]]/Tabela9[[#This Row],[Provento por 1 ou 1000 Ações]]</f>
        <v>1.2E-2</v>
      </c>
    </row>
    <row r="8035" spans="1:8">
      <c r="A8035" s="119" t="s">
        <v>1712</v>
      </c>
      <c r="B8035" s="117" t="s">
        <v>1490</v>
      </c>
      <c r="C8035" s="140">
        <v>39538</v>
      </c>
      <c r="D8035" s="141">
        <v>1.2E-2</v>
      </c>
      <c r="E8035" s="119">
        <v>1</v>
      </c>
      <c r="F8035" s="119" t="s">
        <v>1492</v>
      </c>
      <c r="G8035" s="114">
        <f>IF([Data da Aprovação]&lt;&gt;"ESTATUTÁRIO",YEAR([Data da Aprovação]),"")</f>
        <v>2008</v>
      </c>
      <c r="H8035" s="106">
        <f>Tabela9[[#This Row],[Valor do Provento R$]]/Tabela9[[#This Row],[Provento por 1 ou 1000 Ações]]</f>
        <v>1.2E-2</v>
      </c>
    </row>
    <row r="8036" spans="1:8">
      <c r="A8036" s="118" t="s">
        <v>1712</v>
      </c>
      <c r="B8036" s="116" t="s">
        <v>1490</v>
      </c>
      <c r="C8036" s="138">
        <v>39568</v>
      </c>
      <c r="D8036" s="139">
        <v>1.2E-2</v>
      </c>
      <c r="E8036" s="118">
        <v>1</v>
      </c>
      <c r="F8036" s="118" t="s">
        <v>1492</v>
      </c>
      <c r="G8036" s="113">
        <f>IF([Data da Aprovação]&lt;&gt;"ESTATUTÁRIO",YEAR([Data da Aprovação]),"")</f>
        <v>2008</v>
      </c>
      <c r="H8036" s="106">
        <f>Tabela9[[#This Row],[Valor do Provento R$]]/Tabela9[[#This Row],[Provento por 1 ou 1000 Ações]]</f>
        <v>1.2E-2</v>
      </c>
    </row>
    <row r="8037" spans="1:8">
      <c r="A8037" s="119" t="s">
        <v>1712</v>
      </c>
      <c r="B8037" s="117" t="s">
        <v>1490</v>
      </c>
      <c r="C8037" s="140">
        <v>39598</v>
      </c>
      <c r="D8037" s="141">
        <v>1.2E-2</v>
      </c>
      <c r="E8037" s="119">
        <v>1</v>
      </c>
      <c r="F8037" s="119" t="s">
        <v>1492</v>
      </c>
      <c r="G8037" s="114">
        <f>IF([Data da Aprovação]&lt;&gt;"ESTATUTÁRIO",YEAR([Data da Aprovação]),"")</f>
        <v>2008</v>
      </c>
      <c r="H8037" s="106">
        <f>Tabela9[[#This Row],[Valor do Provento R$]]/Tabela9[[#This Row],[Provento por 1 ou 1000 Ações]]</f>
        <v>1.2E-2</v>
      </c>
    </row>
    <row r="8038" spans="1:8">
      <c r="A8038" s="118" t="s">
        <v>1712</v>
      </c>
      <c r="B8038" s="116" t="s">
        <v>1490</v>
      </c>
      <c r="C8038" s="138">
        <v>39629</v>
      </c>
      <c r="D8038" s="139">
        <v>1.2E-2</v>
      </c>
      <c r="E8038" s="118">
        <v>1</v>
      </c>
      <c r="F8038" s="118" t="s">
        <v>1492</v>
      </c>
      <c r="G8038" s="113">
        <f>IF([Data da Aprovação]&lt;&gt;"ESTATUTÁRIO",YEAR([Data da Aprovação]),"")</f>
        <v>2008</v>
      </c>
      <c r="H8038" s="106">
        <f>Tabela9[[#This Row],[Valor do Provento R$]]/Tabela9[[#This Row],[Provento por 1 ou 1000 Ações]]</f>
        <v>1.2E-2</v>
      </c>
    </row>
    <row r="8039" spans="1:8">
      <c r="A8039" s="119" t="s">
        <v>1712</v>
      </c>
      <c r="B8039" s="117" t="s">
        <v>1490</v>
      </c>
      <c r="C8039" s="140">
        <v>39660</v>
      </c>
      <c r="D8039" s="141">
        <v>1.2E-2</v>
      </c>
      <c r="E8039" s="119">
        <v>1</v>
      </c>
      <c r="F8039" s="119" t="s">
        <v>1492</v>
      </c>
      <c r="G8039" s="114">
        <f>IF([Data da Aprovação]&lt;&gt;"ESTATUTÁRIO",YEAR([Data da Aprovação]),"")</f>
        <v>2008</v>
      </c>
      <c r="H8039" s="106">
        <f>Tabela9[[#This Row],[Valor do Provento R$]]/Tabela9[[#This Row],[Provento por 1 ou 1000 Ações]]</f>
        <v>1.2E-2</v>
      </c>
    </row>
    <row r="8040" spans="1:8">
      <c r="A8040" s="118" t="s">
        <v>1712</v>
      </c>
      <c r="B8040" s="116" t="s">
        <v>1490</v>
      </c>
      <c r="C8040" s="138">
        <v>39664</v>
      </c>
      <c r="D8040" s="139">
        <v>0.15</v>
      </c>
      <c r="E8040" s="118">
        <v>1</v>
      </c>
      <c r="F8040" s="118" t="s">
        <v>1492</v>
      </c>
      <c r="G8040" s="113">
        <f>IF([Data da Aprovação]&lt;&gt;"ESTATUTÁRIO",YEAR([Data da Aprovação]),"")</f>
        <v>2008</v>
      </c>
      <c r="H8040" s="106">
        <f>Tabela9[[#This Row],[Valor do Provento R$]]/Tabela9[[#This Row],[Provento por 1 ou 1000 Ações]]</f>
        <v>0.15</v>
      </c>
    </row>
    <row r="8041" spans="1:8">
      <c r="A8041" s="119" t="s">
        <v>1712</v>
      </c>
      <c r="B8041" s="117" t="s">
        <v>1490</v>
      </c>
      <c r="C8041" s="140">
        <v>39689</v>
      </c>
      <c r="D8041" s="141">
        <v>1.2E-2</v>
      </c>
      <c r="E8041" s="119">
        <v>1</v>
      </c>
      <c r="F8041" s="119" t="s">
        <v>1492</v>
      </c>
      <c r="G8041" s="114">
        <f>IF([Data da Aprovação]&lt;&gt;"ESTATUTÁRIO",YEAR([Data da Aprovação]),"")</f>
        <v>2008</v>
      </c>
      <c r="H8041" s="106">
        <f>Tabela9[[#This Row],[Valor do Provento R$]]/Tabela9[[#This Row],[Provento por 1 ou 1000 Ações]]</f>
        <v>1.2E-2</v>
      </c>
    </row>
    <row r="8042" spans="1:8">
      <c r="A8042" s="118" t="s">
        <v>1712</v>
      </c>
      <c r="B8042" s="116" t="s">
        <v>1490</v>
      </c>
      <c r="C8042" s="138">
        <v>39721</v>
      </c>
      <c r="D8042" s="139">
        <v>1.2E-2</v>
      </c>
      <c r="E8042" s="118">
        <v>1</v>
      </c>
      <c r="F8042" s="118" t="s">
        <v>1492</v>
      </c>
      <c r="G8042" s="113">
        <f>IF([Data da Aprovação]&lt;&gt;"ESTATUTÁRIO",YEAR([Data da Aprovação]),"")</f>
        <v>2008</v>
      </c>
      <c r="H8042" s="106">
        <f>Tabela9[[#This Row],[Valor do Provento R$]]/Tabela9[[#This Row],[Provento por 1 ou 1000 Ações]]</f>
        <v>1.2E-2</v>
      </c>
    </row>
    <row r="8043" spans="1:8">
      <c r="A8043" s="119" t="s">
        <v>1712</v>
      </c>
      <c r="B8043" s="117" t="s">
        <v>1490</v>
      </c>
      <c r="C8043" s="140">
        <v>39752</v>
      </c>
      <c r="D8043" s="141">
        <v>1.2E-2</v>
      </c>
      <c r="E8043" s="119">
        <v>1</v>
      </c>
      <c r="F8043" s="119" t="s">
        <v>1492</v>
      </c>
      <c r="G8043" s="114">
        <f>IF([Data da Aprovação]&lt;&gt;"ESTATUTÁRIO",YEAR([Data da Aprovação]),"")</f>
        <v>2008</v>
      </c>
      <c r="H8043" s="106">
        <f>Tabela9[[#This Row],[Valor do Provento R$]]/Tabela9[[#This Row],[Provento por 1 ou 1000 Ações]]</f>
        <v>1.2E-2</v>
      </c>
    </row>
    <row r="8044" spans="1:8">
      <c r="A8044" s="118" t="s">
        <v>1712</v>
      </c>
      <c r="B8044" s="116" t="s">
        <v>1490</v>
      </c>
      <c r="C8044" s="138">
        <v>39769</v>
      </c>
      <c r="D8044" s="139">
        <v>0.38965</v>
      </c>
      <c r="E8044" s="118">
        <v>1</v>
      </c>
      <c r="F8044" s="118" t="s">
        <v>1489</v>
      </c>
      <c r="G8044" s="113">
        <f>IF([Data da Aprovação]&lt;&gt;"ESTATUTÁRIO",YEAR([Data da Aprovação]),"")</f>
        <v>2008</v>
      </c>
      <c r="H8044" s="106">
        <f>Tabela9[[#This Row],[Valor do Provento R$]]/Tabela9[[#This Row],[Provento por 1 ou 1000 Ações]]</f>
        <v>0.38965</v>
      </c>
    </row>
    <row r="8045" spans="1:8">
      <c r="A8045" s="119" t="s">
        <v>1712</v>
      </c>
      <c r="B8045" s="117" t="s">
        <v>1490</v>
      </c>
      <c r="C8045" s="140">
        <v>39780</v>
      </c>
      <c r="D8045" s="141">
        <v>1.2E-2</v>
      </c>
      <c r="E8045" s="119">
        <v>1</v>
      </c>
      <c r="F8045" s="119" t="s">
        <v>1492</v>
      </c>
      <c r="G8045" s="114">
        <f>IF([Data da Aprovação]&lt;&gt;"ESTATUTÁRIO",YEAR([Data da Aprovação]),"")</f>
        <v>2008</v>
      </c>
      <c r="H8045" s="106">
        <f>Tabela9[[#This Row],[Valor do Provento R$]]/Tabela9[[#This Row],[Provento por 1 ou 1000 Ações]]</f>
        <v>1.2E-2</v>
      </c>
    </row>
    <row r="8046" spans="1:8">
      <c r="A8046" s="118" t="s">
        <v>1712</v>
      </c>
      <c r="B8046" s="116" t="s">
        <v>1490</v>
      </c>
      <c r="C8046" s="138">
        <v>39800</v>
      </c>
      <c r="D8046" s="139">
        <v>7.6999999999999999E-2</v>
      </c>
      <c r="E8046" s="118">
        <v>1</v>
      </c>
      <c r="F8046" s="118" t="s">
        <v>1489</v>
      </c>
      <c r="G8046" s="113">
        <f>IF([Data da Aprovação]&lt;&gt;"ESTATUTÁRIO",YEAR([Data da Aprovação]),"")</f>
        <v>2008</v>
      </c>
      <c r="H8046" s="106">
        <f>Tabela9[[#This Row],[Valor do Provento R$]]/Tabela9[[#This Row],[Provento por 1 ou 1000 Ações]]</f>
        <v>7.6999999999999999E-2</v>
      </c>
    </row>
    <row r="8047" spans="1:8">
      <c r="A8047" s="119" t="s">
        <v>1712</v>
      </c>
      <c r="B8047" s="117" t="s">
        <v>1490</v>
      </c>
      <c r="C8047" s="140">
        <v>39812</v>
      </c>
      <c r="D8047" s="141">
        <v>1.2E-2</v>
      </c>
      <c r="E8047" s="119">
        <v>1</v>
      </c>
      <c r="F8047" s="119" t="s">
        <v>1492</v>
      </c>
      <c r="G8047" s="114">
        <f>IF([Data da Aprovação]&lt;&gt;"ESTATUTÁRIO",YEAR([Data da Aprovação]),"")</f>
        <v>2008</v>
      </c>
      <c r="H8047" s="106">
        <f>Tabela9[[#This Row],[Valor do Provento R$]]/Tabela9[[#This Row],[Provento por 1 ou 1000 Ações]]</f>
        <v>1.2E-2</v>
      </c>
    </row>
    <row r="8048" spans="1:8">
      <c r="A8048" s="118" t="s">
        <v>1712</v>
      </c>
      <c r="B8048" s="116" t="s">
        <v>1490</v>
      </c>
      <c r="C8048" s="138">
        <v>39843</v>
      </c>
      <c r="D8048" s="139">
        <v>1.2E-2</v>
      </c>
      <c r="E8048" s="118">
        <v>1</v>
      </c>
      <c r="F8048" s="118" t="s">
        <v>1492</v>
      </c>
      <c r="G8048" s="113">
        <f>IF([Data da Aprovação]&lt;&gt;"ESTATUTÁRIO",YEAR([Data da Aprovação]),"")</f>
        <v>2009</v>
      </c>
      <c r="H8048" s="106">
        <f>Tabela9[[#This Row],[Valor do Provento R$]]/Tabela9[[#This Row],[Provento por 1 ou 1000 Ações]]</f>
        <v>1.2E-2</v>
      </c>
    </row>
    <row r="8049" spans="1:8">
      <c r="A8049" s="119" t="s">
        <v>1712</v>
      </c>
      <c r="B8049" s="117" t="s">
        <v>1490</v>
      </c>
      <c r="C8049" s="140">
        <v>39863</v>
      </c>
      <c r="D8049" s="141">
        <v>0.21679999999999999</v>
      </c>
      <c r="E8049" s="119">
        <v>1</v>
      </c>
      <c r="F8049" s="119" t="s">
        <v>1489</v>
      </c>
      <c r="G8049" s="114">
        <f>IF([Data da Aprovação]&lt;&gt;"ESTATUTÁRIO",YEAR([Data da Aprovação]),"")</f>
        <v>2009</v>
      </c>
      <c r="H8049" s="106">
        <f>Tabela9[[#This Row],[Valor do Provento R$]]/Tabela9[[#This Row],[Provento por 1 ou 1000 Ações]]</f>
        <v>0.21679999999999999</v>
      </c>
    </row>
    <row r="8050" spans="1:8">
      <c r="A8050" s="118" t="s">
        <v>1712</v>
      </c>
      <c r="B8050" s="116" t="s">
        <v>1490</v>
      </c>
      <c r="C8050" s="138">
        <v>39871</v>
      </c>
      <c r="D8050" s="139">
        <v>1.2E-2</v>
      </c>
      <c r="E8050" s="118">
        <v>1</v>
      </c>
      <c r="F8050" s="118" t="s">
        <v>1492</v>
      </c>
      <c r="G8050" s="113">
        <f>IF([Data da Aprovação]&lt;&gt;"ESTATUTÁRIO",YEAR([Data da Aprovação]),"")</f>
        <v>2009</v>
      </c>
      <c r="H8050" s="106">
        <f>Tabela9[[#This Row],[Valor do Provento R$]]/Tabela9[[#This Row],[Provento por 1 ou 1000 Ações]]</f>
        <v>1.2E-2</v>
      </c>
    </row>
    <row r="8051" spans="1:8">
      <c r="A8051" s="119" t="s">
        <v>1712</v>
      </c>
      <c r="B8051" s="117" t="s">
        <v>1490</v>
      </c>
      <c r="C8051" s="140">
        <v>39903</v>
      </c>
      <c r="D8051" s="141">
        <v>1.2E-2</v>
      </c>
      <c r="E8051" s="119">
        <v>1</v>
      </c>
      <c r="F8051" s="119" t="s">
        <v>1492</v>
      </c>
      <c r="G8051" s="114">
        <f>IF([Data da Aprovação]&lt;&gt;"ESTATUTÁRIO",YEAR([Data da Aprovação]),"")</f>
        <v>2009</v>
      </c>
      <c r="H8051" s="106">
        <f>Tabela9[[#This Row],[Valor do Provento R$]]/Tabela9[[#This Row],[Provento por 1 ou 1000 Ações]]</f>
        <v>1.2E-2</v>
      </c>
    </row>
    <row r="8052" spans="1:8">
      <c r="A8052" s="118" t="s">
        <v>1712</v>
      </c>
      <c r="B8052" s="116" t="s">
        <v>1490</v>
      </c>
      <c r="C8052" s="138">
        <v>39933</v>
      </c>
      <c r="D8052" s="139">
        <v>1.2E-2</v>
      </c>
      <c r="E8052" s="118">
        <v>1</v>
      </c>
      <c r="F8052" s="118" t="s">
        <v>1492</v>
      </c>
      <c r="G8052" s="113">
        <f>IF([Data da Aprovação]&lt;&gt;"ESTATUTÁRIO",YEAR([Data da Aprovação]),"")</f>
        <v>2009</v>
      </c>
      <c r="H8052" s="106">
        <f>Tabela9[[#This Row],[Valor do Provento R$]]/Tabela9[[#This Row],[Provento por 1 ou 1000 Ações]]</f>
        <v>1.2E-2</v>
      </c>
    </row>
    <row r="8053" spans="1:8">
      <c r="A8053" s="119" t="s">
        <v>1712</v>
      </c>
      <c r="B8053" s="117" t="s">
        <v>1490</v>
      </c>
      <c r="C8053" s="140">
        <v>39962</v>
      </c>
      <c r="D8053" s="141">
        <v>1.2E-2</v>
      </c>
      <c r="E8053" s="119">
        <v>1</v>
      </c>
      <c r="F8053" s="119" t="s">
        <v>1492</v>
      </c>
      <c r="G8053" s="114">
        <f>IF([Data da Aprovação]&lt;&gt;"ESTATUTÁRIO",YEAR([Data da Aprovação]),"")</f>
        <v>2009</v>
      </c>
      <c r="H8053" s="106">
        <f>Tabela9[[#This Row],[Valor do Provento R$]]/Tabela9[[#This Row],[Provento por 1 ou 1000 Ações]]</f>
        <v>1.2E-2</v>
      </c>
    </row>
    <row r="8054" spans="1:8">
      <c r="A8054" s="118" t="s">
        <v>1712</v>
      </c>
      <c r="B8054" s="116" t="s">
        <v>1490</v>
      </c>
      <c r="C8054" s="138">
        <v>39994</v>
      </c>
      <c r="D8054" s="139">
        <v>1.2E-2</v>
      </c>
      <c r="E8054" s="118">
        <v>1</v>
      </c>
      <c r="F8054" s="118" t="s">
        <v>1492</v>
      </c>
      <c r="G8054" s="113">
        <f>IF([Data da Aprovação]&lt;&gt;"ESTATUTÁRIO",YEAR([Data da Aprovação]),"")</f>
        <v>2009</v>
      </c>
      <c r="H8054" s="106">
        <f>Tabela9[[#This Row],[Valor do Provento R$]]/Tabela9[[#This Row],[Provento por 1 ou 1000 Ações]]</f>
        <v>1.2E-2</v>
      </c>
    </row>
    <row r="8055" spans="1:8">
      <c r="A8055" s="119" t="s">
        <v>1712</v>
      </c>
      <c r="B8055" s="117" t="s">
        <v>1490</v>
      </c>
      <c r="C8055" s="140">
        <v>40025</v>
      </c>
      <c r="D8055" s="141">
        <v>1.2E-2</v>
      </c>
      <c r="E8055" s="119">
        <v>1</v>
      </c>
      <c r="F8055" s="119" t="s">
        <v>1492</v>
      </c>
      <c r="G8055" s="114">
        <f>IF([Data da Aprovação]&lt;&gt;"ESTATUTÁRIO",YEAR([Data da Aprovação]),"")</f>
        <v>2009</v>
      </c>
      <c r="H8055" s="106">
        <f>Tabela9[[#This Row],[Valor do Provento R$]]/Tabela9[[#This Row],[Provento por 1 ou 1000 Ações]]</f>
        <v>1.2E-2</v>
      </c>
    </row>
    <row r="8056" spans="1:8">
      <c r="A8056" s="118" t="s">
        <v>1712</v>
      </c>
      <c r="B8056" s="116" t="s">
        <v>1490</v>
      </c>
      <c r="C8056" s="138">
        <v>40035</v>
      </c>
      <c r="D8056" s="139">
        <v>0.2</v>
      </c>
      <c r="E8056" s="118">
        <v>1</v>
      </c>
      <c r="F8056" s="118" t="s">
        <v>1489</v>
      </c>
      <c r="G8056" s="113">
        <f>IF([Data da Aprovação]&lt;&gt;"ESTATUTÁRIO",YEAR([Data da Aprovação]),"")</f>
        <v>2009</v>
      </c>
      <c r="H8056" s="106">
        <f>Tabela9[[#This Row],[Valor do Provento R$]]/Tabela9[[#This Row],[Provento por 1 ou 1000 Ações]]</f>
        <v>0.2</v>
      </c>
    </row>
    <row r="8057" spans="1:8">
      <c r="A8057" s="119" t="s">
        <v>1712</v>
      </c>
      <c r="B8057" s="117" t="s">
        <v>1490</v>
      </c>
      <c r="C8057" s="140">
        <v>40056</v>
      </c>
      <c r="D8057" s="141">
        <v>1.2E-2</v>
      </c>
      <c r="E8057" s="119">
        <v>1</v>
      </c>
      <c r="F8057" s="119" t="s">
        <v>1492</v>
      </c>
      <c r="G8057" s="114">
        <f>IF([Data da Aprovação]&lt;&gt;"ESTATUTÁRIO",YEAR([Data da Aprovação]),"")</f>
        <v>2009</v>
      </c>
      <c r="H8057" s="106">
        <f>Tabela9[[#This Row],[Valor do Provento R$]]/Tabela9[[#This Row],[Provento por 1 ou 1000 Ações]]</f>
        <v>1.2E-2</v>
      </c>
    </row>
    <row r="8058" spans="1:8">
      <c r="A8058" s="118" t="s">
        <v>1712</v>
      </c>
      <c r="B8058" s="116" t="s">
        <v>1490</v>
      </c>
      <c r="C8058" s="138">
        <v>40086</v>
      </c>
      <c r="D8058" s="139">
        <v>1.2E-2</v>
      </c>
      <c r="E8058" s="118">
        <v>1</v>
      </c>
      <c r="F8058" s="118" t="s">
        <v>1492</v>
      </c>
      <c r="G8058" s="113">
        <f>IF([Data da Aprovação]&lt;&gt;"ESTATUTÁRIO",YEAR([Data da Aprovação]),"")</f>
        <v>2009</v>
      </c>
      <c r="H8058" s="106">
        <f>Tabela9[[#This Row],[Valor do Provento R$]]/Tabela9[[#This Row],[Provento por 1 ou 1000 Ações]]</f>
        <v>1.2E-2</v>
      </c>
    </row>
    <row r="8059" spans="1:8">
      <c r="A8059" s="119" t="s">
        <v>1712</v>
      </c>
      <c r="B8059" s="117" t="s">
        <v>1490</v>
      </c>
      <c r="C8059" s="140">
        <v>40116</v>
      </c>
      <c r="D8059" s="141">
        <v>1.2E-2</v>
      </c>
      <c r="E8059" s="119">
        <v>1</v>
      </c>
      <c r="F8059" s="119" t="s">
        <v>1492</v>
      </c>
      <c r="G8059" s="114">
        <f>IF([Data da Aprovação]&lt;&gt;"ESTATUTÁRIO",YEAR([Data da Aprovação]),"")</f>
        <v>2009</v>
      </c>
      <c r="H8059" s="106">
        <f>Tabela9[[#This Row],[Valor do Provento R$]]/Tabela9[[#This Row],[Provento por 1 ou 1000 Ações]]</f>
        <v>1.2E-2</v>
      </c>
    </row>
    <row r="8060" spans="1:8">
      <c r="A8060" s="118" t="s">
        <v>1712</v>
      </c>
      <c r="B8060" s="116" t="s">
        <v>1490</v>
      </c>
      <c r="C8060" s="138">
        <v>40147</v>
      </c>
      <c r="D8060" s="139">
        <v>1.2E-2</v>
      </c>
      <c r="E8060" s="118">
        <v>1</v>
      </c>
      <c r="F8060" s="118" t="s">
        <v>1492</v>
      </c>
      <c r="G8060" s="113">
        <f>IF([Data da Aprovação]&lt;&gt;"ESTATUTÁRIO",YEAR([Data da Aprovação]),"")</f>
        <v>2009</v>
      </c>
      <c r="H8060" s="106">
        <f>Tabela9[[#This Row],[Valor do Provento R$]]/Tabela9[[#This Row],[Provento por 1 ou 1000 Ações]]</f>
        <v>1.2E-2</v>
      </c>
    </row>
    <row r="8061" spans="1:8">
      <c r="A8061" s="119" t="s">
        <v>1712</v>
      </c>
      <c r="B8061" s="117" t="s">
        <v>1490</v>
      </c>
      <c r="C8061" s="140">
        <v>40163</v>
      </c>
      <c r="D8061" s="141">
        <v>0.17760000000000001</v>
      </c>
      <c r="E8061" s="119">
        <v>1</v>
      </c>
      <c r="F8061" s="119" t="s">
        <v>1489</v>
      </c>
      <c r="G8061" s="114">
        <f>IF([Data da Aprovação]&lt;&gt;"ESTATUTÁRIO",YEAR([Data da Aprovação]),"")</f>
        <v>2009</v>
      </c>
      <c r="H8061" s="106">
        <f>Tabela9[[#This Row],[Valor do Provento R$]]/Tabela9[[#This Row],[Provento por 1 ou 1000 Ações]]</f>
        <v>0.17760000000000001</v>
      </c>
    </row>
    <row r="8062" spans="1:8">
      <c r="A8062" s="118" t="s">
        <v>1712</v>
      </c>
      <c r="B8062" s="116" t="s">
        <v>1490</v>
      </c>
      <c r="C8062" s="138">
        <v>40177</v>
      </c>
      <c r="D8062" s="139">
        <v>1.2E-2</v>
      </c>
      <c r="E8062" s="118">
        <v>1</v>
      </c>
      <c r="F8062" s="118" t="s">
        <v>1492</v>
      </c>
      <c r="G8062" s="113">
        <f>IF([Data da Aprovação]&lt;&gt;"ESTATUTÁRIO",YEAR([Data da Aprovação]),"")</f>
        <v>2009</v>
      </c>
      <c r="H8062" s="106">
        <f>Tabela9[[#This Row],[Valor do Provento R$]]/Tabela9[[#This Row],[Provento por 1 ou 1000 Ações]]</f>
        <v>1.2E-2</v>
      </c>
    </row>
    <row r="8063" spans="1:8">
      <c r="A8063" s="119" t="s">
        <v>1712</v>
      </c>
      <c r="B8063" s="117" t="s">
        <v>1490</v>
      </c>
      <c r="C8063" s="140">
        <v>40207</v>
      </c>
      <c r="D8063" s="141">
        <v>1.2E-2</v>
      </c>
      <c r="E8063" s="119">
        <v>1</v>
      </c>
      <c r="F8063" s="119" t="s">
        <v>1492</v>
      </c>
      <c r="G8063" s="114">
        <f>IF([Data da Aprovação]&lt;&gt;"ESTATUTÁRIO",YEAR([Data da Aprovação]),"")</f>
        <v>2010</v>
      </c>
      <c r="H8063" s="106">
        <f>Tabela9[[#This Row],[Valor do Provento R$]]/Tabela9[[#This Row],[Provento por 1 ou 1000 Ações]]</f>
        <v>1.2E-2</v>
      </c>
    </row>
    <row r="8064" spans="1:8">
      <c r="A8064" s="118" t="s">
        <v>1712</v>
      </c>
      <c r="B8064" s="116" t="s">
        <v>1490</v>
      </c>
      <c r="C8064" s="138">
        <v>40217</v>
      </c>
      <c r="D8064" s="139">
        <v>0.38440000000000002</v>
      </c>
      <c r="E8064" s="118">
        <v>1</v>
      </c>
      <c r="F8064" s="118" t="s">
        <v>1489</v>
      </c>
      <c r="G8064" s="113">
        <f>IF([Data da Aprovação]&lt;&gt;"ESTATUTÁRIO",YEAR([Data da Aprovação]),"")</f>
        <v>2010</v>
      </c>
      <c r="H8064" s="106">
        <f>Tabela9[[#This Row],[Valor do Provento R$]]/Tabela9[[#This Row],[Provento por 1 ou 1000 Ações]]</f>
        <v>0.38440000000000002</v>
      </c>
    </row>
    <row r="8065" spans="1:8">
      <c r="A8065" s="119" t="s">
        <v>1712</v>
      </c>
      <c r="B8065" s="117" t="s">
        <v>1490</v>
      </c>
      <c r="C8065" s="140">
        <v>40235</v>
      </c>
      <c r="D8065" s="141">
        <v>1.2E-2</v>
      </c>
      <c r="E8065" s="119">
        <v>1</v>
      </c>
      <c r="F8065" s="119" t="s">
        <v>1492</v>
      </c>
      <c r="G8065" s="114">
        <f>IF([Data da Aprovação]&lt;&gt;"ESTATUTÁRIO",YEAR([Data da Aprovação]),"")</f>
        <v>2010</v>
      </c>
      <c r="H8065" s="106">
        <f>Tabela9[[#This Row],[Valor do Provento R$]]/Tabela9[[#This Row],[Provento por 1 ou 1000 Ações]]</f>
        <v>1.2E-2</v>
      </c>
    </row>
    <row r="8066" spans="1:8">
      <c r="A8066" s="118" t="s">
        <v>1712</v>
      </c>
      <c r="B8066" s="116" t="s">
        <v>1490</v>
      </c>
      <c r="C8066" s="138">
        <v>40268</v>
      </c>
      <c r="D8066" s="139">
        <v>1.2E-2</v>
      </c>
      <c r="E8066" s="118">
        <v>1</v>
      </c>
      <c r="F8066" s="118" t="s">
        <v>1492</v>
      </c>
      <c r="G8066" s="113">
        <f>IF([Data da Aprovação]&lt;&gt;"ESTATUTÁRIO",YEAR([Data da Aprovação]),"")</f>
        <v>2010</v>
      </c>
      <c r="H8066" s="106">
        <f>Tabela9[[#This Row],[Valor do Provento R$]]/Tabela9[[#This Row],[Provento por 1 ou 1000 Ações]]</f>
        <v>1.2E-2</v>
      </c>
    </row>
    <row r="8067" spans="1:8">
      <c r="A8067" s="119" t="s">
        <v>1712</v>
      </c>
      <c r="B8067" s="117" t="s">
        <v>1490</v>
      </c>
      <c r="C8067" s="140">
        <v>40298</v>
      </c>
      <c r="D8067" s="141">
        <v>1.2E-2</v>
      </c>
      <c r="E8067" s="119">
        <v>1</v>
      </c>
      <c r="F8067" s="119" t="s">
        <v>1492</v>
      </c>
      <c r="G8067" s="114">
        <f>IF([Data da Aprovação]&lt;&gt;"ESTATUTÁRIO",YEAR([Data da Aprovação]),"")</f>
        <v>2010</v>
      </c>
      <c r="H8067" s="106">
        <f>Tabela9[[#This Row],[Valor do Provento R$]]/Tabela9[[#This Row],[Provento por 1 ou 1000 Ações]]</f>
        <v>1.2E-2</v>
      </c>
    </row>
    <row r="8068" spans="1:8">
      <c r="A8068" s="118" t="s">
        <v>1712</v>
      </c>
      <c r="B8068" s="116" t="s">
        <v>1490</v>
      </c>
      <c r="C8068" s="138">
        <v>40329</v>
      </c>
      <c r="D8068" s="139">
        <v>1.2E-2</v>
      </c>
      <c r="E8068" s="118">
        <v>1</v>
      </c>
      <c r="F8068" s="118" t="s">
        <v>1492</v>
      </c>
      <c r="G8068" s="113">
        <f>IF([Data da Aprovação]&lt;&gt;"ESTATUTÁRIO",YEAR([Data da Aprovação]),"")</f>
        <v>2010</v>
      </c>
      <c r="H8068" s="106">
        <f>Tabela9[[#This Row],[Valor do Provento R$]]/Tabela9[[#This Row],[Provento por 1 ou 1000 Ações]]</f>
        <v>1.2E-2</v>
      </c>
    </row>
    <row r="8069" spans="1:8">
      <c r="A8069" s="119" t="s">
        <v>1712</v>
      </c>
      <c r="B8069" s="117" t="s">
        <v>1490</v>
      </c>
      <c r="C8069" s="140">
        <v>40359</v>
      </c>
      <c r="D8069" s="141">
        <v>1.2E-2</v>
      </c>
      <c r="E8069" s="119">
        <v>1</v>
      </c>
      <c r="F8069" s="119" t="s">
        <v>1492</v>
      </c>
      <c r="G8069" s="114">
        <f>IF([Data da Aprovação]&lt;&gt;"ESTATUTÁRIO",YEAR([Data da Aprovação]),"")</f>
        <v>2010</v>
      </c>
      <c r="H8069" s="106">
        <f>Tabela9[[#This Row],[Valor do Provento R$]]/Tabela9[[#This Row],[Provento por 1 ou 1000 Ações]]</f>
        <v>1.2E-2</v>
      </c>
    </row>
    <row r="8070" spans="1:8">
      <c r="A8070" s="118" t="s">
        <v>1712</v>
      </c>
      <c r="B8070" s="116" t="s">
        <v>1490</v>
      </c>
      <c r="C8070" s="138">
        <v>40389</v>
      </c>
      <c r="D8070" s="139">
        <v>1.2E-2</v>
      </c>
      <c r="E8070" s="118">
        <v>1</v>
      </c>
      <c r="F8070" s="118" t="s">
        <v>1492</v>
      </c>
      <c r="G8070" s="113">
        <f>IF([Data da Aprovação]&lt;&gt;"ESTATUTÁRIO",YEAR([Data da Aprovação]),"")</f>
        <v>2010</v>
      </c>
      <c r="H8070" s="106">
        <f>Tabela9[[#This Row],[Valor do Provento R$]]/Tabela9[[#This Row],[Provento por 1 ou 1000 Ações]]</f>
        <v>1.2E-2</v>
      </c>
    </row>
    <row r="8071" spans="1:8">
      <c r="A8071" s="119" t="s">
        <v>1712</v>
      </c>
      <c r="B8071" s="117" t="s">
        <v>1490</v>
      </c>
      <c r="C8071" s="140">
        <v>40392</v>
      </c>
      <c r="D8071" s="141">
        <v>0.2465</v>
      </c>
      <c r="E8071" s="119">
        <v>1</v>
      </c>
      <c r="F8071" s="119" t="s">
        <v>1489</v>
      </c>
      <c r="G8071" s="114">
        <f>IF([Data da Aprovação]&lt;&gt;"ESTATUTÁRIO",YEAR([Data da Aprovação]),"")</f>
        <v>2010</v>
      </c>
      <c r="H8071" s="106">
        <f>Tabela9[[#This Row],[Valor do Provento R$]]/Tabela9[[#This Row],[Provento por 1 ou 1000 Ações]]</f>
        <v>0.2465</v>
      </c>
    </row>
    <row r="8072" spans="1:8">
      <c r="A8072" s="118" t="s">
        <v>1712</v>
      </c>
      <c r="B8072" s="116" t="s">
        <v>1490</v>
      </c>
      <c r="C8072" s="138">
        <v>40421</v>
      </c>
      <c r="D8072" s="139">
        <v>1.2E-2</v>
      </c>
      <c r="E8072" s="118">
        <v>1</v>
      </c>
      <c r="F8072" s="118" t="s">
        <v>1492</v>
      </c>
      <c r="G8072" s="113">
        <f>IF([Data da Aprovação]&lt;&gt;"ESTATUTÁRIO",YEAR([Data da Aprovação]),"")</f>
        <v>2010</v>
      </c>
      <c r="H8072" s="106">
        <f>Tabela9[[#This Row],[Valor do Provento R$]]/Tabela9[[#This Row],[Provento por 1 ou 1000 Ações]]</f>
        <v>1.2E-2</v>
      </c>
    </row>
    <row r="8073" spans="1:8">
      <c r="A8073" s="119" t="s">
        <v>1712</v>
      </c>
      <c r="B8073" s="117" t="s">
        <v>1490</v>
      </c>
      <c r="C8073" s="140">
        <v>40451</v>
      </c>
      <c r="D8073" s="141">
        <v>1.2E-2</v>
      </c>
      <c r="E8073" s="119">
        <v>1</v>
      </c>
      <c r="F8073" s="119" t="s">
        <v>1492</v>
      </c>
      <c r="G8073" s="114">
        <f>IF([Data da Aprovação]&lt;&gt;"ESTATUTÁRIO",YEAR([Data da Aprovação]),"")</f>
        <v>2010</v>
      </c>
      <c r="H8073" s="106">
        <f>Tabela9[[#This Row],[Valor do Provento R$]]/Tabela9[[#This Row],[Provento por 1 ou 1000 Ações]]</f>
        <v>1.2E-2</v>
      </c>
    </row>
    <row r="8074" spans="1:8">
      <c r="A8074" s="118" t="s">
        <v>1712</v>
      </c>
      <c r="B8074" s="116" t="s">
        <v>1490</v>
      </c>
      <c r="C8074" s="138">
        <v>40480</v>
      </c>
      <c r="D8074" s="139">
        <v>1.2E-2</v>
      </c>
      <c r="E8074" s="118">
        <v>1</v>
      </c>
      <c r="F8074" s="118" t="s">
        <v>1492</v>
      </c>
      <c r="G8074" s="113">
        <f>IF([Data da Aprovação]&lt;&gt;"ESTATUTÁRIO",YEAR([Data da Aprovação]),"")</f>
        <v>2010</v>
      </c>
      <c r="H8074" s="106">
        <f>Tabela9[[#This Row],[Valor do Provento R$]]/Tabela9[[#This Row],[Provento por 1 ou 1000 Ações]]</f>
        <v>1.2E-2</v>
      </c>
    </row>
    <row r="8075" spans="1:8">
      <c r="A8075" s="119" t="s">
        <v>1712</v>
      </c>
      <c r="B8075" s="117" t="s">
        <v>1490</v>
      </c>
      <c r="C8075" s="140">
        <v>40512</v>
      </c>
      <c r="D8075" s="141">
        <v>1.2E-2</v>
      </c>
      <c r="E8075" s="119">
        <v>1</v>
      </c>
      <c r="F8075" s="119" t="s">
        <v>1492</v>
      </c>
      <c r="G8075" s="114">
        <f>IF([Data da Aprovação]&lt;&gt;"ESTATUTÁRIO",YEAR([Data da Aprovação]),"")</f>
        <v>2010</v>
      </c>
      <c r="H8075" s="106">
        <f>Tabela9[[#This Row],[Valor do Provento R$]]/Tabela9[[#This Row],[Provento por 1 ou 1000 Ações]]</f>
        <v>1.2E-2</v>
      </c>
    </row>
    <row r="8076" spans="1:8">
      <c r="A8076" s="118" t="s">
        <v>1712</v>
      </c>
      <c r="B8076" s="116" t="s">
        <v>1490</v>
      </c>
      <c r="C8076" s="138">
        <v>40542</v>
      </c>
      <c r="D8076" s="139">
        <v>0.215</v>
      </c>
      <c r="E8076" s="118">
        <v>1</v>
      </c>
      <c r="F8076" s="118" t="s">
        <v>1489</v>
      </c>
      <c r="G8076" s="113">
        <f>IF([Data da Aprovação]&lt;&gt;"ESTATUTÁRIO",YEAR([Data da Aprovação]),"")</f>
        <v>2010</v>
      </c>
      <c r="H8076" s="106">
        <f>Tabela9[[#This Row],[Valor do Provento R$]]/Tabela9[[#This Row],[Provento por 1 ou 1000 Ações]]</f>
        <v>0.215</v>
      </c>
    </row>
    <row r="8077" spans="1:8">
      <c r="A8077" s="119" t="s">
        <v>1712</v>
      </c>
      <c r="B8077" s="117" t="s">
        <v>1490</v>
      </c>
      <c r="C8077" s="140">
        <v>40542</v>
      </c>
      <c r="D8077" s="141">
        <v>1.2E-2</v>
      </c>
      <c r="E8077" s="119">
        <v>1</v>
      </c>
      <c r="F8077" s="119" t="s">
        <v>1492</v>
      </c>
      <c r="G8077" s="114">
        <f>IF([Data da Aprovação]&lt;&gt;"ESTATUTÁRIO",YEAR([Data da Aprovação]),"")</f>
        <v>2010</v>
      </c>
      <c r="H8077" s="106">
        <f>Tabela9[[#This Row],[Valor do Provento R$]]/Tabela9[[#This Row],[Provento por 1 ou 1000 Ações]]</f>
        <v>1.2E-2</v>
      </c>
    </row>
    <row r="8078" spans="1:8">
      <c r="A8078" s="118" t="s">
        <v>1712</v>
      </c>
      <c r="B8078" s="116" t="s">
        <v>1490</v>
      </c>
      <c r="C8078" s="138">
        <v>40574</v>
      </c>
      <c r="D8078" s="139">
        <v>1.2E-2</v>
      </c>
      <c r="E8078" s="118">
        <v>1</v>
      </c>
      <c r="F8078" s="118" t="s">
        <v>1492</v>
      </c>
      <c r="G8078" s="113">
        <f>IF([Data da Aprovação]&lt;&gt;"ESTATUTÁRIO",YEAR([Data da Aprovação]),"")</f>
        <v>2011</v>
      </c>
      <c r="H8078" s="106">
        <f>Tabela9[[#This Row],[Valor do Provento R$]]/Tabela9[[#This Row],[Provento por 1 ou 1000 Ações]]</f>
        <v>1.2E-2</v>
      </c>
    </row>
    <row r="8079" spans="1:8">
      <c r="A8079" s="119" t="s">
        <v>1712</v>
      </c>
      <c r="B8079" s="117" t="s">
        <v>1490</v>
      </c>
      <c r="C8079" s="140">
        <v>40595</v>
      </c>
      <c r="D8079" s="141">
        <v>0.38179999999999997</v>
      </c>
      <c r="E8079" s="119">
        <v>1</v>
      </c>
      <c r="F8079" s="119" t="s">
        <v>1489</v>
      </c>
      <c r="G8079" s="114">
        <f>IF([Data da Aprovação]&lt;&gt;"ESTATUTÁRIO",YEAR([Data da Aprovação]),"")</f>
        <v>2011</v>
      </c>
      <c r="H8079" s="106">
        <f>Tabela9[[#This Row],[Valor do Provento R$]]/Tabela9[[#This Row],[Provento por 1 ou 1000 Ações]]</f>
        <v>0.38179999999999997</v>
      </c>
    </row>
    <row r="8080" spans="1:8">
      <c r="A8080" s="118" t="s">
        <v>1712</v>
      </c>
      <c r="B8080" s="116" t="s">
        <v>1490</v>
      </c>
      <c r="C8080" s="138">
        <v>40602</v>
      </c>
      <c r="D8080" s="139">
        <v>1.2E-2</v>
      </c>
      <c r="E8080" s="118">
        <v>1</v>
      </c>
      <c r="F8080" s="118" t="s">
        <v>1492</v>
      </c>
      <c r="G8080" s="113">
        <f>IF([Data da Aprovação]&lt;&gt;"ESTATUTÁRIO",YEAR([Data da Aprovação]),"")</f>
        <v>2011</v>
      </c>
      <c r="H8080" s="106">
        <f>Tabela9[[#This Row],[Valor do Provento R$]]/Tabela9[[#This Row],[Provento por 1 ou 1000 Ações]]</f>
        <v>1.2E-2</v>
      </c>
    </row>
    <row r="8081" spans="1:8">
      <c r="A8081" s="119" t="s">
        <v>1712</v>
      </c>
      <c r="B8081" s="117" t="s">
        <v>1490</v>
      </c>
      <c r="C8081" s="140">
        <v>40633</v>
      </c>
      <c r="D8081" s="141">
        <v>1.2E-2</v>
      </c>
      <c r="E8081" s="119">
        <v>1</v>
      </c>
      <c r="F8081" s="119" t="s">
        <v>1492</v>
      </c>
      <c r="G8081" s="114">
        <f>IF([Data da Aprovação]&lt;&gt;"ESTATUTÁRIO",YEAR([Data da Aprovação]),"")</f>
        <v>2011</v>
      </c>
      <c r="H8081" s="106">
        <f>Tabela9[[#This Row],[Valor do Provento R$]]/Tabela9[[#This Row],[Provento por 1 ou 1000 Ações]]</f>
        <v>1.2E-2</v>
      </c>
    </row>
    <row r="8082" spans="1:8">
      <c r="A8082" s="118" t="s">
        <v>1712</v>
      </c>
      <c r="B8082" s="116" t="s">
        <v>1490</v>
      </c>
      <c r="C8082" s="138">
        <v>40662</v>
      </c>
      <c r="D8082" s="139">
        <v>1.2E-2</v>
      </c>
      <c r="E8082" s="118">
        <v>1</v>
      </c>
      <c r="F8082" s="118" t="s">
        <v>1492</v>
      </c>
      <c r="G8082" s="113">
        <f>IF([Data da Aprovação]&lt;&gt;"ESTATUTÁRIO",YEAR([Data da Aprovação]),"")</f>
        <v>2011</v>
      </c>
      <c r="H8082" s="106">
        <f>Tabela9[[#This Row],[Valor do Provento R$]]/Tabela9[[#This Row],[Provento por 1 ou 1000 Ações]]</f>
        <v>1.2E-2</v>
      </c>
    </row>
    <row r="8083" spans="1:8">
      <c r="A8083" s="119" t="s">
        <v>1712</v>
      </c>
      <c r="B8083" s="117" t="s">
        <v>1490</v>
      </c>
      <c r="C8083" s="140">
        <v>40694</v>
      </c>
      <c r="D8083" s="141">
        <v>1.2E-2</v>
      </c>
      <c r="E8083" s="119">
        <v>1</v>
      </c>
      <c r="F8083" s="119" t="s">
        <v>1492</v>
      </c>
      <c r="G8083" s="114">
        <f>IF([Data da Aprovação]&lt;&gt;"ESTATUTÁRIO",YEAR([Data da Aprovação]),"")</f>
        <v>2011</v>
      </c>
      <c r="H8083" s="106">
        <f>Tabela9[[#This Row],[Valor do Provento R$]]/Tabela9[[#This Row],[Provento por 1 ou 1000 Ações]]</f>
        <v>1.2E-2</v>
      </c>
    </row>
    <row r="8084" spans="1:8">
      <c r="A8084" s="118" t="s">
        <v>1712</v>
      </c>
      <c r="B8084" s="116" t="s">
        <v>1490</v>
      </c>
      <c r="C8084" s="138">
        <v>40724</v>
      </c>
      <c r="D8084" s="139">
        <v>1.2E-2</v>
      </c>
      <c r="E8084" s="118">
        <v>1</v>
      </c>
      <c r="F8084" s="118" t="s">
        <v>1492</v>
      </c>
      <c r="G8084" s="113">
        <f>IF([Data da Aprovação]&lt;&gt;"ESTATUTÁRIO",YEAR([Data da Aprovação]),"")</f>
        <v>2011</v>
      </c>
      <c r="H8084" s="106">
        <f>Tabela9[[#This Row],[Valor do Provento R$]]/Tabela9[[#This Row],[Provento por 1 ou 1000 Ações]]</f>
        <v>1.2E-2</v>
      </c>
    </row>
    <row r="8085" spans="1:8">
      <c r="A8085" s="119" t="s">
        <v>1712</v>
      </c>
      <c r="B8085" s="117" t="s">
        <v>1490</v>
      </c>
      <c r="C8085" s="140">
        <v>40753</v>
      </c>
      <c r="D8085" s="141">
        <v>1.2E-2</v>
      </c>
      <c r="E8085" s="119">
        <v>1</v>
      </c>
      <c r="F8085" s="119" t="s">
        <v>1492</v>
      </c>
      <c r="G8085" s="114">
        <f>IF([Data da Aprovação]&lt;&gt;"ESTATUTÁRIO",YEAR([Data da Aprovação]),"")</f>
        <v>2011</v>
      </c>
      <c r="H8085" s="106">
        <f>Tabela9[[#This Row],[Valor do Provento R$]]/Tabela9[[#This Row],[Provento por 1 ou 1000 Ações]]</f>
        <v>1.2E-2</v>
      </c>
    </row>
    <row r="8086" spans="1:8">
      <c r="A8086" s="118" t="s">
        <v>1712</v>
      </c>
      <c r="B8086" s="116" t="s">
        <v>1490</v>
      </c>
      <c r="C8086" s="138">
        <v>40756</v>
      </c>
      <c r="D8086" s="139">
        <v>0.27060000000000001</v>
      </c>
      <c r="E8086" s="118">
        <v>1</v>
      </c>
      <c r="F8086" s="118" t="s">
        <v>1489</v>
      </c>
      <c r="G8086" s="113">
        <f>IF([Data da Aprovação]&lt;&gt;"ESTATUTÁRIO",YEAR([Data da Aprovação]),"")</f>
        <v>2011</v>
      </c>
      <c r="H8086" s="106">
        <f>Tabela9[[#This Row],[Valor do Provento R$]]/Tabela9[[#This Row],[Provento por 1 ou 1000 Ações]]</f>
        <v>0.27060000000000001</v>
      </c>
    </row>
    <row r="8087" spans="1:8">
      <c r="A8087" s="119" t="s">
        <v>1712</v>
      </c>
      <c r="B8087" s="117" t="s">
        <v>1490</v>
      </c>
      <c r="C8087" s="140">
        <v>40786</v>
      </c>
      <c r="D8087" s="141">
        <v>1.2E-2</v>
      </c>
      <c r="E8087" s="119">
        <v>1</v>
      </c>
      <c r="F8087" s="119" t="s">
        <v>1492</v>
      </c>
      <c r="G8087" s="114">
        <f>IF([Data da Aprovação]&lt;&gt;"ESTATUTÁRIO",YEAR([Data da Aprovação]),"")</f>
        <v>2011</v>
      </c>
      <c r="H8087" s="106">
        <f>Tabela9[[#This Row],[Valor do Provento R$]]/Tabela9[[#This Row],[Provento por 1 ou 1000 Ações]]</f>
        <v>1.2E-2</v>
      </c>
    </row>
    <row r="8088" spans="1:8">
      <c r="A8088" s="118" t="s">
        <v>1712</v>
      </c>
      <c r="B8088" s="116" t="s">
        <v>1490</v>
      </c>
      <c r="C8088" s="138">
        <v>40816</v>
      </c>
      <c r="D8088" s="139">
        <v>1.2E-2</v>
      </c>
      <c r="E8088" s="118">
        <v>1</v>
      </c>
      <c r="F8088" s="118" t="s">
        <v>1492</v>
      </c>
      <c r="G8088" s="113">
        <f>IF([Data da Aprovação]&lt;&gt;"ESTATUTÁRIO",YEAR([Data da Aprovação]),"")</f>
        <v>2011</v>
      </c>
      <c r="H8088" s="106">
        <f>Tabela9[[#This Row],[Valor do Provento R$]]/Tabela9[[#This Row],[Provento por 1 ou 1000 Ações]]</f>
        <v>1.2E-2</v>
      </c>
    </row>
    <row r="8089" spans="1:8">
      <c r="A8089" s="119" t="s">
        <v>1712</v>
      </c>
      <c r="B8089" s="117" t="s">
        <v>1490</v>
      </c>
      <c r="C8089" s="140">
        <v>40847</v>
      </c>
      <c r="D8089" s="141">
        <v>1.2E-2</v>
      </c>
      <c r="E8089" s="119">
        <v>1</v>
      </c>
      <c r="F8089" s="119" t="s">
        <v>1492</v>
      </c>
      <c r="G8089" s="114">
        <f>IF([Data da Aprovação]&lt;&gt;"ESTATUTÁRIO",YEAR([Data da Aprovação]),"")</f>
        <v>2011</v>
      </c>
      <c r="H8089" s="106">
        <f>Tabela9[[#This Row],[Valor do Provento R$]]/Tabela9[[#This Row],[Provento por 1 ou 1000 Ações]]</f>
        <v>1.2E-2</v>
      </c>
    </row>
    <row r="8090" spans="1:8">
      <c r="A8090" s="118" t="s">
        <v>1712</v>
      </c>
      <c r="B8090" s="116" t="s">
        <v>1490</v>
      </c>
      <c r="C8090" s="138">
        <v>40877</v>
      </c>
      <c r="D8090" s="139">
        <v>1.2E-2</v>
      </c>
      <c r="E8090" s="118">
        <v>1</v>
      </c>
      <c r="F8090" s="118" t="s">
        <v>1492</v>
      </c>
      <c r="G8090" s="113">
        <f>IF([Data da Aprovação]&lt;&gt;"ESTATUTÁRIO",YEAR([Data da Aprovação]),"")</f>
        <v>2011</v>
      </c>
      <c r="H8090" s="106">
        <f>Tabela9[[#This Row],[Valor do Provento R$]]/Tabela9[[#This Row],[Provento por 1 ou 1000 Ações]]</f>
        <v>1.2E-2</v>
      </c>
    </row>
    <row r="8091" spans="1:8">
      <c r="A8091" s="119" t="s">
        <v>1712</v>
      </c>
      <c r="B8091" s="117" t="s">
        <v>1490</v>
      </c>
      <c r="C8091" s="140">
        <v>40893</v>
      </c>
      <c r="D8091" s="141">
        <v>0.28799999999999998</v>
      </c>
      <c r="E8091" s="119">
        <v>1</v>
      </c>
      <c r="F8091" s="119" t="s">
        <v>1489</v>
      </c>
      <c r="G8091" s="114">
        <f>IF([Data da Aprovação]&lt;&gt;"ESTATUTÁRIO",YEAR([Data da Aprovação]),"")</f>
        <v>2011</v>
      </c>
      <c r="H8091" s="106">
        <f>Tabela9[[#This Row],[Valor do Provento R$]]/Tabela9[[#This Row],[Provento por 1 ou 1000 Ações]]</f>
        <v>0.28799999999999998</v>
      </c>
    </row>
    <row r="8092" spans="1:8">
      <c r="A8092" s="118" t="s">
        <v>1712</v>
      </c>
      <c r="B8092" s="116" t="s">
        <v>1490</v>
      </c>
      <c r="C8092" s="138">
        <v>40906</v>
      </c>
      <c r="D8092" s="139">
        <v>1.2E-2</v>
      </c>
      <c r="E8092" s="118">
        <v>1</v>
      </c>
      <c r="F8092" s="118" t="s">
        <v>1492</v>
      </c>
      <c r="G8092" s="113">
        <f>IF([Data da Aprovação]&lt;&gt;"ESTATUTÁRIO",YEAR([Data da Aprovação]),"")</f>
        <v>2011</v>
      </c>
      <c r="H8092" s="106">
        <f>Tabela9[[#This Row],[Valor do Provento R$]]/Tabela9[[#This Row],[Provento por 1 ou 1000 Ações]]</f>
        <v>1.2E-2</v>
      </c>
    </row>
    <row r="8093" spans="1:8">
      <c r="A8093" s="119" t="s">
        <v>1712</v>
      </c>
      <c r="B8093" s="117" t="s">
        <v>1490</v>
      </c>
      <c r="C8093" s="140">
        <v>40939</v>
      </c>
      <c r="D8093" s="141">
        <v>1.2E-2</v>
      </c>
      <c r="E8093" s="119">
        <v>1</v>
      </c>
      <c r="F8093" s="119" t="s">
        <v>1492</v>
      </c>
      <c r="G8093" s="114">
        <f>IF([Data da Aprovação]&lt;&gt;"ESTATUTÁRIO",YEAR([Data da Aprovação]),"")</f>
        <v>2012</v>
      </c>
      <c r="H8093" s="106">
        <f>Tabela9[[#This Row],[Valor do Provento R$]]/Tabela9[[#This Row],[Provento por 1 ou 1000 Ações]]</f>
        <v>1.2E-2</v>
      </c>
    </row>
    <row r="8094" spans="1:8">
      <c r="A8094" s="118" t="s">
        <v>1712</v>
      </c>
      <c r="B8094" s="116" t="s">
        <v>1490</v>
      </c>
      <c r="C8094" s="138">
        <v>40945</v>
      </c>
      <c r="D8094" s="139">
        <v>0.41639999999999999</v>
      </c>
      <c r="E8094" s="118">
        <v>1</v>
      </c>
      <c r="F8094" s="118" t="s">
        <v>1489</v>
      </c>
      <c r="G8094" s="113">
        <f>IF([Data da Aprovação]&lt;&gt;"ESTATUTÁRIO",YEAR([Data da Aprovação]),"")</f>
        <v>2012</v>
      </c>
      <c r="H8094" s="106">
        <f>Tabela9[[#This Row],[Valor do Provento R$]]/Tabela9[[#This Row],[Provento por 1 ou 1000 Ações]]</f>
        <v>0.41639999999999999</v>
      </c>
    </row>
    <row r="8095" spans="1:8">
      <c r="A8095" s="119" t="s">
        <v>1712</v>
      </c>
      <c r="B8095" s="117" t="s">
        <v>1490</v>
      </c>
      <c r="C8095" s="140">
        <v>40945</v>
      </c>
      <c r="D8095" s="141">
        <v>1.4999999999999999E-2</v>
      </c>
      <c r="E8095" s="119">
        <v>1</v>
      </c>
      <c r="F8095" s="119" t="s">
        <v>1492</v>
      </c>
      <c r="G8095" s="114">
        <f>IF([Data da Aprovação]&lt;&gt;"ESTATUTÁRIO",YEAR([Data da Aprovação]),"")</f>
        <v>2012</v>
      </c>
      <c r="H8095" s="106">
        <f>Tabela9[[#This Row],[Valor do Provento R$]]/Tabela9[[#This Row],[Provento por 1 ou 1000 Ações]]</f>
        <v>1.4999999999999999E-2</v>
      </c>
    </row>
    <row r="8096" spans="1:8">
      <c r="A8096" s="118" t="s">
        <v>1712</v>
      </c>
      <c r="B8096" s="116" t="s">
        <v>1490</v>
      </c>
      <c r="C8096" s="138">
        <v>40998</v>
      </c>
      <c r="D8096" s="139">
        <v>1.4999999999999999E-2</v>
      </c>
      <c r="E8096" s="118">
        <v>1</v>
      </c>
      <c r="F8096" s="118" t="s">
        <v>1492</v>
      </c>
      <c r="G8096" s="113">
        <f>IF([Data da Aprovação]&lt;&gt;"ESTATUTÁRIO",YEAR([Data da Aprovação]),"")</f>
        <v>2012</v>
      </c>
      <c r="H8096" s="106">
        <f>Tabela9[[#This Row],[Valor do Provento R$]]/Tabela9[[#This Row],[Provento por 1 ou 1000 Ações]]</f>
        <v>1.4999999999999999E-2</v>
      </c>
    </row>
    <row r="8097" spans="1:8">
      <c r="A8097" s="119" t="s">
        <v>1712</v>
      </c>
      <c r="B8097" s="117" t="s">
        <v>1490</v>
      </c>
      <c r="C8097" s="140">
        <v>41029</v>
      </c>
      <c r="D8097" s="141">
        <v>1.4999999999999999E-2</v>
      </c>
      <c r="E8097" s="119">
        <v>1</v>
      </c>
      <c r="F8097" s="119" t="s">
        <v>1492</v>
      </c>
      <c r="G8097" s="114">
        <f>IF([Data da Aprovação]&lt;&gt;"ESTATUTÁRIO",YEAR([Data da Aprovação]),"")</f>
        <v>2012</v>
      </c>
      <c r="H8097" s="106">
        <f>Tabela9[[#This Row],[Valor do Provento R$]]/Tabela9[[#This Row],[Provento por 1 ou 1000 Ações]]</f>
        <v>1.4999999999999999E-2</v>
      </c>
    </row>
    <row r="8098" spans="1:8">
      <c r="A8098" s="118" t="s">
        <v>1712</v>
      </c>
      <c r="B8098" s="116" t="s">
        <v>1490</v>
      </c>
      <c r="C8098" s="138">
        <v>41060</v>
      </c>
      <c r="D8098" s="139">
        <v>1.4999999999999999E-2</v>
      </c>
      <c r="E8098" s="118">
        <v>1</v>
      </c>
      <c r="F8098" s="118" t="s">
        <v>1492</v>
      </c>
      <c r="G8098" s="113">
        <f>IF([Data da Aprovação]&lt;&gt;"ESTATUTÁRIO",YEAR([Data da Aprovação]),"")</f>
        <v>2012</v>
      </c>
      <c r="H8098" s="106">
        <f>Tabela9[[#This Row],[Valor do Provento R$]]/Tabela9[[#This Row],[Provento por 1 ou 1000 Ações]]</f>
        <v>1.4999999999999999E-2</v>
      </c>
    </row>
    <row r="8099" spans="1:8">
      <c r="A8099" s="119" t="s">
        <v>1712</v>
      </c>
      <c r="B8099" s="117" t="s">
        <v>1490</v>
      </c>
      <c r="C8099" s="140">
        <v>41089</v>
      </c>
      <c r="D8099" s="141">
        <v>1.4999999999999999E-2</v>
      </c>
      <c r="E8099" s="119">
        <v>1</v>
      </c>
      <c r="F8099" s="119" t="s">
        <v>1492</v>
      </c>
      <c r="G8099" s="114">
        <f>IF([Data da Aprovação]&lt;&gt;"ESTATUTÁRIO",YEAR([Data da Aprovação]),"")</f>
        <v>2012</v>
      </c>
      <c r="H8099" s="106">
        <f>Tabela9[[#This Row],[Valor do Provento R$]]/Tabela9[[#This Row],[Provento por 1 ou 1000 Ações]]</f>
        <v>1.4999999999999999E-2</v>
      </c>
    </row>
    <row r="8100" spans="1:8">
      <c r="A8100" s="118" t="s">
        <v>1712</v>
      </c>
      <c r="B8100" s="116" t="s">
        <v>1490</v>
      </c>
      <c r="C8100" s="138">
        <v>41113</v>
      </c>
      <c r="D8100" s="139">
        <v>0.27739999999999998</v>
      </c>
      <c r="E8100" s="118">
        <v>1</v>
      </c>
      <c r="F8100" s="118" t="s">
        <v>1489</v>
      </c>
      <c r="G8100" s="113">
        <f>IF([Data da Aprovação]&lt;&gt;"ESTATUTÁRIO",YEAR([Data da Aprovação]),"")</f>
        <v>2012</v>
      </c>
      <c r="H8100" s="106">
        <f>Tabela9[[#This Row],[Valor do Provento R$]]/Tabela9[[#This Row],[Provento por 1 ou 1000 Ações]]</f>
        <v>0.27739999999999998</v>
      </c>
    </row>
    <row r="8101" spans="1:8">
      <c r="A8101" s="119" t="s">
        <v>1712</v>
      </c>
      <c r="B8101" s="117" t="s">
        <v>1490</v>
      </c>
      <c r="C8101" s="140">
        <v>41121</v>
      </c>
      <c r="D8101" s="141">
        <v>1.4999999999999999E-2</v>
      </c>
      <c r="E8101" s="119">
        <v>1</v>
      </c>
      <c r="F8101" s="119" t="s">
        <v>1492</v>
      </c>
      <c r="G8101" s="114">
        <f>IF([Data da Aprovação]&lt;&gt;"ESTATUTÁRIO",YEAR([Data da Aprovação]),"")</f>
        <v>2012</v>
      </c>
      <c r="H8101" s="106">
        <f>Tabela9[[#This Row],[Valor do Provento R$]]/Tabela9[[#This Row],[Provento por 1 ou 1000 Ações]]</f>
        <v>1.4999999999999999E-2</v>
      </c>
    </row>
    <row r="8102" spans="1:8">
      <c r="A8102" s="118" t="s">
        <v>1712</v>
      </c>
      <c r="B8102" s="116" t="s">
        <v>1490</v>
      </c>
      <c r="C8102" s="138">
        <v>41152</v>
      </c>
      <c r="D8102" s="139">
        <v>1.4999999999999999E-2</v>
      </c>
      <c r="E8102" s="118">
        <v>1</v>
      </c>
      <c r="F8102" s="118" t="s">
        <v>1492</v>
      </c>
      <c r="G8102" s="113">
        <f>IF([Data da Aprovação]&lt;&gt;"ESTATUTÁRIO",YEAR([Data da Aprovação]),"")</f>
        <v>2012</v>
      </c>
      <c r="H8102" s="106">
        <f>Tabela9[[#This Row],[Valor do Provento R$]]/Tabela9[[#This Row],[Provento por 1 ou 1000 Ações]]</f>
        <v>1.4999999999999999E-2</v>
      </c>
    </row>
    <row r="8103" spans="1:8">
      <c r="A8103" s="119" t="s">
        <v>1712</v>
      </c>
      <c r="B8103" s="117" t="s">
        <v>1490</v>
      </c>
      <c r="C8103" s="140">
        <v>41180</v>
      </c>
      <c r="D8103" s="141">
        <v>1.4999999999999999E-2</v>
      </c>
      <c r="E8103" s="119">
        <v>1</v>
      </c>
      <c r="F8103" s="119" t="s">
        <v>1492</v>
      </c>
      <c r="G8103" s="114">
        <f>IF([Data da Aprovação]&lt;&gt;"ESTATUTÁRIO",YEAR([Data da Aprovação]),"")</f>
        <v>2012</v>
      </c>
      <c r="H8103" s="106">
        <f>Tabela9[[#This Row],[Valor do Provento R$]]/Tabela9[[#This Row],[Provento por 1 ou 1000 Ações]]</f>
        <v>1.4999999999999999E-2</v>
      </c>
    </row>
    <row r="8104" spans="1:8">
      <c r="A8104" s="118" t="s">
        <v>1712</v>
      </c>
      <c r="B8104" s="116" t="s">
        <v>1490</v>
      </c>
      <c r="C8104" s="138">
        <v>41213</v>
      </c>
      <c r="D8104" s="139">
        <v>1.4999999999999999E-2</v>
      </c>
      <c r="E8104" s="118">
        <v>1</v>
      </c>
      <c r="F8104" s="118" t="s">
        <v>1492</v>
      </c>
      <c r="G8104" s="113">
        <f>IF([Data da Aprovação]&lt;&gt;"ESTATUTÁRIO",YEAR([Data da Aprovação]),"")</f>
        <v>2012</v>
      </c>
      <c r="H8104" s="106">
        <f>Tabela9[[#This Row],[Valor do Provento R$]]/Tabela9[[#This Row],[Provento por 1 ou 1000 Ações]]</f>
        <v>1.4999999999999999E-2</v>
      </c>
    </row>
    <row r="8105" spans="1:8">
      <c r="A8105" s="119" t="s">
        <v>1712</v>
      </c>
      <c r="B8105" s="117" t="s">
        <v>1490</v>
      </c>
      <c r="C8105" s="140">
        <v>41242</v>
      </c>
      <c r="D8105" s="141">
        <v>0.312</v>
      </c>
      <c r="E8105" s="119">
        <v>1</v>
      </c>
      <c r="F8105" s="119" t="s">
        <v>1489</v>
      </c>
      <c r="G8105" s="114">
        <f>IF([Data da Aprovação]&lt;&gt;"ESTATUTÁRIO",YEAR([Data da Aprovação]),"")</f>
        <v>2012</v>
      </c>
      <c r="H8105" s="106">
        <f>Tabela9[[#This Row],[Valor do Provento R$]]/Tabela9[[#This Row],[Provento por 1 ou 1000 Ações]]</f>
        <v>0.312</v>
      </c>
    </row>
    <row r="8106" spans="1:8">
      <c r="A8106" s="118" t="s">
        <v>1712</v>
      </c>
      <c r="B8106" s="116" t="s">
        <v>1490</v>
      </c>
      <c r="C8106" s="138">
        <v>41243</v>
      </c>
      <c r="D8106" s="139">
        <v>1.4999999999999999E-2</v>
      </c>
      <c r="E8106" s="118">
        <v>1</v>
      </c>
      <c r="F8106" s="118" t="s">
        <v>1492</v>
      </c>
      <c r="G8106" s="113">
        <f>IF([Data da Aprovação]&lt;&gt;"ESTATUTÁRIO",YEAR([Data da Aprovação]),"")</f>
        <v>2012</v>
      </c>
      <c r="H8106" s="106">
        <f>Tabela9[[#This Row],[Valor do Provento R$]]/Tabela9[[#This Row],[Provento por 1 ou 1000 Ações]]</f>
        <v>1.4999999999999999E-2</v>
      </c>
    </row>
    <row r="8107" spans="1:8">
      <c r="A8107" s="119" t="s">
        <v>1712</v>
      </c>
      <c r="B8107" s="117" t="s">
        <v>1490</v>
      </c>
      <c r="C8107" s="140">
        <v>41271</v>
      </c>
      <c r="D8107" s="141">
        <v>1.4999999999999999E-2</v>
      </c>
      <c r="E8107" s="119">
        <v>1</v>
      </c>
      <c r="F8107" s="119" t="s">
        <v>1492</v>
      </c>
      <c r="G8107" s="114">
        <f>IF([Data da Aprovação]&lt;&gt;"ESTATUTÁRIO",YEAR([Data da Aprovação]),"")</f>
        <v>2012</v>
      </c>
      <c r="H8107" s="106">
        <f>Tabela9[[#This Row],[Valor do Provento R$]]/Tabela9[[#This Row],[Provento por 1 ou 1000 Ações]]</f>
        <v>1.4999999999999999E-2</v>
      </c>
    </row>
    <row r="8108" spans="1:8">
      <c r="A8108" s="118" t="s">
        <v>1712</v>
      </c>
      <c r="B8108" s="116" t="s">
        <v>1490</v>
      </c>
      <c r="C8108" s="138">
        <v>41305</v>
      </c>
      <c r="D8108" s="139">
        <v>1.4999999999999999E-2</v>
      </c>
      <c r="E8108" s="118">
        <v>1</v>
      </c>
      <c r="F8108" s="118" t="s">
        <v>1492</v>
      </c>
      <c r="G8108" s="113">
        <f>IF([Data da Aprovação]&lt;&gt;"ESTATUTÁRIO",YEAR([Data da Aprovação]),"")</f>
        <v>2013</v>
      </c>
      <c r="H8108" s="106">
        <f>Tabela9[[#This Row],[Valor do Provento R$]]/Tabela9[[#This Row],[Provento por 1 ou 1000 Ações]]</f>
        <v>1.4999999999999999E-2</v>
      </c>
    </row>
    <row r="8109" spans="1:8">
      <c r="A8109" s="119" t="s">
        <v>1712</v>
      </c>
      <c r="B8109" s="117" t="s">
        <v>1490</v>
      </c>
      <c r="C8109" s="140">
        <v>41309</v>
      </c>
      <c r="D8109" s="141">
        <v>0.38240000000000002</v>
      </c>
      <c r="E8109" s="119">
        <v>1</v>
      </c>
      <c r="F8109" s="119" t="s">
        <v>1489</v>
      </c>
      <c r="G8109" s="114">
        <f>IF([Data da Aprovação]&lt;&gt;"ESTATUTÁRIO",YEAR([Data da Aprovação]),"")</f>
        <v>2013</v>
      </c>
      <c r="H8109" s="106">
        <f>Tabela9[[#This Row],[Valor do Provento R$]]/Tabela9[[#This Row],[Provento por 1 ou 1000 Ações]]</f>
        <v>0.38240000000000002</v>
      </c>
    </row>
    <row r="8110" spans="1:8">
      <c r="A8110" s="118" t="s">
        <v>1712</v>
      </c>
      <c r="B8110" s="116" t="s">
        <v>1490</v>
      </c>
      <c r="C8110" s="138">
        <v>41361</v>
      </c>
      <c r="D8110" s="139">
        <v>1.4999999999999999E-2</v>
      </c>
      <c r="E8110" s="118">
        <v>1</v>
      </c>
      <c r="F8110" s="118" t="s">
        <v>1492</v>
      </c>
      <c r="G8110" s="113">
        <f>IF([Data da Aprovação]&lt;&gt;"ESTATUTÁRIO",YEAR([Data da Aprovação]),"")</f>
        <v>2013</v>
      </c>
      <c r="H8110" s="106">
        <f>Tabela9[[#This Row],[Valor do Provento R$]]/Tabela9[[#This Row],[Provento por 1 ou 1000 Ações]]</f>
        <v>1.4999999999999999E-2</v>
      </c>
    </row>
    <row r="8111" spans="1:8">
      <c r="A8111" s="119" t="s">
        <v>1712</v>
      </c>
      <c r="B8111" s="117" t="s">
        <v>1490</v>
      </c>
      <c r="C8111" s="140">
        <v>41394</v>
      </c>
      <c r="D8111" s="141">
        <v>1.4999999999999999E-2</v>
      </c>
      <c r="E8111" s="119">
        <v>1</v>
      </c>
      <c r="F8111" s="119" t="s">
        <v>1492</v>
      </c>
      <c r="G8111" s="114">
        <f>IF([Data da Aprovação]&lt;&gt;"ESTATUTÁRIO",YEAR([Data da Aprovação]),"")</f>
        <v>2013</v>
      </c>
      <c r="H8111" s="106">
        <f>Tabela9[[#This Row],[Valor do Provento R$]]/Tabela9[[#This Row],[Provento por 1 ou 1000 Ações]]</f>
        <v>1.4999999999999999E-2</v>
      </c>
    </row>
    <row r="8112" spans="1:8">
      <c r="A8112" s="118" t="s">
        <v>1712</v>
      </c>
      <c r="B8112" s="116" t="s">
        <v>1490</v>
      </c>
      <c r="C8112" s="138">
        <v>41425</v>
      </c>
      <c r="D8112" s="139">
        <v>1.4999999999999999E-2</v>
      </c>
      <c r="E8112" s="118">
        <v>1</v>
      </c>
      <c r="F8112" s="118" t="s">
        <v>1492</v>
      </c>
      <c r="G8112" s="113">
        <f>IF([Data da Aprovação]&lt;&gt;"ESTATUTÁRIO",YEAR([Data da Aprovação]),"")</f>
        <v>2013</v>
      </c>
      <c r="H8112" s="106">
        <f>Tabela9[[#This Row],[Valor do Provento R$]]/Tabela9[[#This Row],[Provento por 1 ou 1000 Ações]]</f>
        <v>1.4999999999999999E-2</v>
      </c>
    </row>
    <row r="8113" spans="1:8">
      <c r="A8113" s="119" t="s">
        <v>1712</v>
      </c>
      <c r="B8113" s="117" t="s">
        <v>1490</v>
      </c>
      <c r="C8113" s="140">
        <v>41453</v>
      </c>
      <c r="D8113" s="141">
        <v>1.4999999999999999E-2</v>
      </c>
      <c r="E8113" s="119">
        <v>1</v>
      </c>
      <c r="F8113" s="119" t="s">
        <v>1492</v>
      </c>
      <c r="G8113" s="114">
        <f>IF([Data da Aprovação]&lt;&gt;"ESTATUTÁRIO",YEAR([Data da Aprovação]),"")</f>
        <v>2013</v>
      </c>
      <c r="H8113" s="106">
        <f>Tabela9[[#This Row],[Valor do Provento R$]]/Tabela9[[#This Row],[Provento por 1 ou 1000 Ações]]</f>
        <v>1.4999999999999999E-2</v>
      </c>
    </row>
    <row r="8114" spans="1:8">
      <c r="A8114" s="118" t="s">
        <v>1712</v>
      </c>
      <c r="B8114" s="116" t="s">
        <v>1490</v>
      </c>
      <c r="C8114" s="138">
        <v>41484</v>
      </c>
      <c r="D8114" s="139">
        <v>0.27739999999999998</v>
      </c>
      <c r="E8114" s="118">
        <v>1</v>
      </c>
      <c r="F8114" s="118" t="s">
        <v>1489</v>
      </c>
      <c r="G8114" s="113">
        <f>IF([Data da Aprovação]&lt;&gt;"ESTATUTÁRIO",YEAR([Data da Aprovação]),"")</f>
        <v>2013</v>
      </c>
      <c r="H8114" s="106">
        <f>Tabela9[[#This Row],[Valor do Provento R$]]/Tabela9[[#This Row],[Provento por 1 ou 1000 Ações]]</f>
        <v>0.27739999999999998</v>
      </c>
    </row>
    <row r="8115" spans="1:8">
      <c r="A8115" s="119" t="s">
        <v>1712</v>
      </c>
      <c r="B8115" s="117" t="s">
        <v>1490</v>
      </c>
      <c r="C8115" s="140">
        <v>41486</v>
      </c>
      <c r="D8115" s="141">
        <v>1.4999999999999999E-2</v>
      </c>
      <c r="E8115" s="119">
        <v>1</v>
      </c>
      <c r="F8115" s="119" t="s">
        <v>1492</v>
      </c>
      <c r="G8115" s="114">
        <f>IF([Data da Aprovação]&lt;&gt;"ESTATUTÁRIO",YEAR([Data da Aprovação]),"")</f>
        <v>2013</v>
      </c>
      <c r="H8115" s="106">
        <f>Tabela9[[#This Row],[Valor do Provento R$]]/Tabela9[[#This Row],[Provento por 1 ou 1000 Ações]]</f>
        <v>1.4999999999999999E-2</v>
      </c>
    </row>
    <row r="8116" spans="1:8">
      <c r="A8116" s="118" t="s">
        <v>1712</v>
      </c>
      <c r="B8116" s="116" t="s">
        <v>1490</v>
      </c>
      <c r="C8116" s="138">
        <v>41516</v>
      </c>
      <c r="D8116" s="139">
        <v>1.4999999999999999E-2</v>
      </c>
      <c r="E8116" s="118">
        <v>1</v>
      </c>
      <c r="F8116" s="118" t="s">
        <v>1492</v>
      </c>
      <c r="G8116" s="113">
        <f>IF([Data da Aprovação]&lt;&gt;"ESTATUTÁRIO",YEAR([Data da Aprovação]),"")</f>
        <v>2013</v>
      </c>
      <c r="H8116" s="106">
        <f>Tabela9[[#This Row],[Valor do Provento R$]]/Tabela9[[#This Row],[Provento por 1 ou 1000 Ações]]</f>
        <v>1.4999999999999999E-2</v>
      </c>
    </row>
    <row r="8117" spans="1:8">
      <c r="A8117" s="142" t="s">
        <v>1712</v>
      </c>
      <c r="B8117" s="117" t="s">
        <v>1490</v>
      </c>
      <c r="C8117" s="140">
        <v>41547</v>
      </c>
      <c r="D8117" s="141">
        <v>1.4999999999999999E-2</v>
      </c>
      <c r="E8117" s="143">
        <v>1</v>
      </c>
      <c r="F8117" s="119" t="s">
        <v>1492</v>
      </c>
      <c r="G8117" s="114">
        <f>IF([Data da Aprovação]&lt;&gt;"ESTATUTÁRIO",YEAR([Data da Aprovação]),"")</f>
        <v>2013</v>
      </c>
      <c r="H8117" s="106">
        <f>Tabela9[[#This Row],[Valor do Provento R$]]/Tabela9[[#This Row],[Provento por 1 ou 1000 Ações]]</f>
        <v>1.4999999999999999E-2</v>
      </c>
    </row>
    <row r="8118" spans="1:8">
      <c r="A8118" s="118" t="s">
        <v>1712</v>
      </c>
      <c r="B8118" s="116" t="s">
        <v>1490</v>
      </c>
      <c r="C8118" s="138">
        <v>41578</v>
      </c>
      <c r="D8118" s="139">
        <v>1.4999999999999999E-2</v>
      </c>
      <c r="E8118" s="118">
        <v>1</v>
      </c>
      <c r="F8118" s="118" t="s">
        <v>1492</v>
      </c>
      <c r="G8118" s="113">
        <f>IF([Data da Aprovação]&lt;&gt;"ESTATUTÁRIO",YEAR([Data da Aprovação]),"")</f>
        <v>2013</v>
      </c>
      <c r="H8118" s="106">
        <f>Tabela9[[#This Row],[Valor do Provento R$]]/Tabela9[[#This Row],[Provento por 1 ou 1000 Ações]]</f>
        <v>1.4999999999999999E-2</v>
      </c>
    </row>
    <row r="8119" spans="1:8">
      <c r="A8119" s="119" t="s">
        <v>1712</v>
      </c>
      <c r="B8119" s="117" t="s">
        <v>1490</v>
      </c>
      <c r="C8119" s="140">
        <v>41606</v>
      </c>
      <c r="D8119" s="141">
        <v>0.2036</v>
      </c>
      <c r="E8119" s="119">
        <v>1</v>
      </c>
      <c r="F8119" s="119" t="s">
        <v>1489</v>
      </c>
      <c r="G8119" s="114">
        <f>IF([Data da Aprovação]&lt;&gt;"ESTATUTÁRIO",YEAR([Data da Aprovação]),"")</f>
        <v>2013</v>
      </c>
      <c r="H8119" s="106">
        <f>Tabela9[[#This Row],[Valor do Provento R$]]/Tabela9[[#This Row],[Provento por 1 ou 1000 Ações]]</f>
        <v>0.2036</v>
      </c>
    </row>
    <row r="8120" spans="1:8">
      <c r="A8120" s="118" t="s">
        <v>1712</v>
      </c>
      <c r="B8120" s="116" t="s">
        <v>1490</v>
      </c>
      <c r="C8120" s="138">
        <v>41607</v>
      </c>
      <c r="D8120" s="139">
        <v>1.4999999999999999E-2</v>
      </c>
      <c r="E8120" s="118">
        <v>1</v>
      </c>
      <c r="F8120" s="118" t="s">
        <v>1492</v>
      </c>
      <c r="G8120" s="113">
        <f>IF([Data da Aprovação]&lt;&gt;"ESTATUTÁRIO",YEAR([Data da Aprovação]),"")</f>
        <v>2013</v>
      </c>
      <c r="H8120" s="106">
        <f>Tabela9[[#This Row],[Valor do Provento R$]]/Tabela9[[#This Row],[Provento por 1 ou 1000 Ações]]</f>
        <v>1.4999999999999999E-2</v>
      </c>
    </row>
    <row r="8121" spans="1:8">
      <c r="A8121" s="119" t="s">
        <v>1712</v>
      </c>
      <c r="B8121" s="117" t="s">
        <v>1490</v>
      </c>
      <c r="C8121" s="140">
        <v>41638</v>
      </c>
      <c r="D8121" s="141">
        <v>1.4999999999999999E-2</v>
      </c>
      <c r="E8121" s="119">
        <v>1</v>
      </c>
      <c r="F8121" s="119" t="s">
        <v>1492</v>
      </c>
      <c r="G8121" s="114">
        <f>IF([Data da Aprovação]&lt;&gt;"ESTATUTÁRIO",YEAR([Data da Aprovação]),"")</f>
        <v>2013</v>
      </c>
      <c r="H8121" s="106">
        <f>Tabela9[[#This Row],[Valor do Provento R$]]/Tabela9[[#This Row],[Provento por 1 ou 1000 Ações]]</f>
        <v>1.4999999999999999E-2</v>
      </c>
    </row>
    <row r="8122" spans="1:8">
      <c r="A8122" s="118" t="s">
        <v>1712</v>
      </c>
      <c r="B8122" s="116" t="s">
        <v>1490</v>
      </c>
      <c r="C8122" s="138">
        <v>41670</v>
      </c>
      <c r="D8122" s="139">
        <v>1.4999999999999999E-2</v>
      </c>
      <c r="E8122" s="118">
        <v>1</v>
      </c>
      <c r="F8122" s="118" t="s">
        <v>1492</v>
      </c>
      <c r="G8122" s="113">
        <f>IF([Data da Aprovação]&lt;&gt;"ESTATUTÁRIO",YEAR([Data da Aprovação]),"")</f>
        <v>2014</v>
      </c>
      <c r="H8122" s="106">
        <f>Tabela9[[#This Row],[Valor do Provento R$]]/Tabela9[[#This Row],[Provento por 1 ou 1000 Ações]]</f>
        <v>1.4999999999999999E-2</v>
      </c>
    </row>
    <row r="8123" spans="1:8">
      <c r="A8123" s="119" t="s">
        <v>1712</v>
      </c>
      <c r="B8123" s="117" t="s">
        <v>1490</v>
      </c>
      <c r="C8123" s="140">
        <v>41673</v>
      </c>
      <c r="D8123" s="141">
        <v>0.52359999999999995</v>
      </c>
      <c r="E8123" s="119">
        <v>1</v>
      </c>
      <c r="F8123" s="119" t="s">
        <v>1489</v>
      </c>
      <c r="G8123" s="114">
        <f>IF([Data da Aprovação]&lt;&gt;"ESTATUTÁRIO",YEAR([Data da Aprovação]),"")</f>
        <v>2014</v>
      </c>
      <c r="H8123" s="106">
        <f>Tabela9[[#This Row],[Valor do Provento R$]]/Tabela9[[#This Row],[Provento por 1 ou 1000 Ações]]</f>
        <v>0.52359999999999995</v>
      </c>
    </row>
    <row r="8124" spans="1:8">
      <c r="A8124" s="118" t="s">
        <v>1712</v>
      </c>
      <c r="B8124" s="116" t="s">
        <v>1490</v>
      </c>
      <c r="C8124" s="138">
        <v>41698</v>
      </c>
      <c r="D8124" s="139">
        <v>1.4999999999999999E-2</v>
      </c>
      <c r="E8124" s="118">
        <v>1</v>
      </c>
      <c r="F8124" s="118" t="s">
        <v>1492</v>
      </c>
      <c r="G8124" s="113">
        <f>IF([Data da Aprovação]&lt;&gt;"ESTATUTÁRIO",YEAR([Data da Aprovação]),"")</f>
        <v>2014</v>
      </c>
      <c r="H8124" s="106">
        <f>Tabela9[[#This Row],[Valor do Provento R$]]/Tabela9[[#This Row],[Provento por 1 ou 1000 Ações]]</f>
        <v>1.4999999999999999E-2</v>
      </c>
    </row>
    <row r="8125" spans="1:8">
      <c r="A8125" s="119" t="s">
        <v>1712</v>
      </c>
      <c r="B8125" s="117" t="s">
        <v>1490</v>
      </c>
      <c r="C8125" s="140" t="s">
        <v>1548</v>
      </c>
      <c r="D8125" s="141">
        <v>0.36</v>
      </c>
      <c r="E8125" s="119">
        <v>1000</v>
      </c>
      <c r="F8125" s="119" t="s">
        <v>1492</v>
      </c>
      <c r="G8125" s="114" t="str">
        <f>IF([Data da Aprovação]&lt;&gt;"ESTATUTÁRIO",YEAR([Data da Aprovação]),"")</f>
        <v/>
      </c>
      <c r="H8125" s="106">
        <f>Tabela9[[#This Row],[Valor do Provento R$]]/Tabela9[[#This Row],[Provento por 1 ou 1000 Ações]]</f>
        <v>3.5999999999999997E-4</v>
      </c>
    </row>
    <row r="8126" spans="1:8">
      <c r="A8126" s="118" t="s">
        <v>1712</v>
      </c>
      <c r="B8126" s="116" t="s">
        <v>1490</v>
      </c>
      <c r="C8126" s="138" t="s">
        <v>1548</v>
      </c>
      <c r="D8126" s="139">
        <v>0.36</v>
      </c>
      <c r="E8126" s="118">
        <v>1000</v>
      </c>
      <c r="F8126" s="118" t="s">
        <v>1492</v>
      </c>
      <c r="G8126" s="113" t="str">
        <f>IF([Data da Aprovação]&lt;&gt;"ESTATUTÁRIO",YEAR([Data da Aprovação]),"")</f>
        <v/>
      </c>
      <c r="H8126" s="106">
        <f>Tabela9[[#This Row],[Valor do Provento R$]]/Tabela9[[#This Row],[Provento por 1 ou 1000 Ações]]</f>
        <v>3.5999999999999997E-4</v>
      </c>
    </row>
    <row r="8127" spans="1:8">
      <c r="A8127" s="119" t="s">
        <v>1712</v>
      </c>
      <c r="B8127" s="117" t="s">
        <v>1490</v>
      </c>
      <c r="C8127" s="140" t="s">
        <v>1548</v>
      </c>
      <c r="D8127" s="141">
        <v>0.45</v>
      </c>
      <c r="E8127" s="119">
        <v>1000</v>
      </c>
      <c r="F8127" s="119" t="s">
        <v>1492</v>
      </c>
      <c r="G8127" s="114" t="str">
        <f>IF([Data da Aprovação]&lt;&gt;"ESTATUTÁRIO",YEAR([Data da Aprovação]),"")</f>
        <v/>
      </c>
      <c r="H8127" s="106">
        <f>Tabela9[[#This Row],[Valor do Provento R$]]/Tabela9[[#This Row],[Provento por 1 ou 1000 Ações]]</f>
        <v>4.4999999999999999E-4</v>
      </c>
    </row>
    <row r="8128" spans="1:8">
      <c r="A8128" s="118" t="s">
        <v>1712</v>
      </c>
      <c r="B8128" s="116" t="s">
        <v>1490</v>
      </c>
      <c r="C8128" s="138" t="s">
        <v>1548</v>
      </c>
      <c r="D8128" s="139">
        <v>0.45</v>
      </c>
      <c r="E8128" s="118">
        <v>1000</v>
      </c>
      <c r="F8128" s="118" t="s">
        <v>1492</v>
      </c>
      <c r="G8128" s="113" t="str">
        <f>IF([Data da Aprovação]&lt;&gt;"ESTATUTÁRIO",YEAR([Data da Aprovação]),"")</f>
        <v/>
      </c>
      <c r="H8128" s="106">
        <f>Tabela9[[#This Row],[Valor do Provento R$]]/Tabela9[[#This Row],[Provento por 1 ou 1000 Ações]]</f>
        <v>4.4999999999999999E-4</v>
      </c>
    </row>
    <row r="8129" spans="1:8">
      <c r="A8129" s="119" t="s">
        <v>1712</v>
      </c>
      <c r="B8129" s="117" t="s">
        <v>1490</v>
      </c>
      <c r="C8129" s="140" t="s">
        <v>1548</v>
      </c>
      <c r="D8129" s="141">
        <v>0.45</v>
      </c>
      <c r="E8129" s="119">
        <v>1000</v>
      </c>
      <c r="F8129" s="119" t="s">
        <v>1492</v>
      </c>
      <c r="G8129" s="114" t="str">
        <f>IF([Data da Aprovação]&lt;&gt;"ESTATUTÁRIO",YEAR([Data da Aprovação]),"")</f>
        <v/>
      </c>
      <c r="H8129" s="106">
        <f>Tabela9[[#This Row],[Valor do Provento R$]]/Tabela9[[#This Row],[Provento por 1 ou 1000 Ações]]</f>
        <v>4.4999999999999999E-4</v>
      </c>
    </row>
    <row r="8130" spans="1:8">
      <c r="A8130" s="118" t="s">
        <v>1712</v>
      </c>
      <c r="B8130" s="116" t="s">
        <v>1490</v>
      </c>
      <c r="C8130" s="138" t="s">
        <v>1548</v>
      </c>
      <c r="D8130" s="139">
        <v>0.45</v>
      </c>
      <c r="E8130" s="118">
        <v>1000</v>
      </c>
      <c r="F8130" s="118" t="s">
        <v>1492</v>
      </c>
      <c r="G8130" s="113" t="str">
        <f>IF([Data da Aprovação]&lt;&gt;"ESTATUTÁRIO",YEAR([Data da Aprovação]),"")</f>
        <v/>
      </c>
      <c r="H8130" s="106">
        <f>Tabela9[[#This Row],[Valor do Provento R$]]/Tabela9[[#This Row],[Provento por 1 ou 1000 Ações]]</f>
        <v>4.4999999999999999E-4</v>
      </c>
    </row>
    <row r="8131" spans="1:8">
      <c r="A8131" s="119" t="s">
        <v>1712</v>
      </c>
      <c r="B8131" s="117" t="s">
        <v>1490</v>
      </c>
      <c r="C8131" s="140" t="s">
        <v>1548</v>
      </c>
      <c r="D8131" s="141">
        <v>0.45</v>
      </c>
      <c r="E8131" s="119">
        <v>1000</v>
      </c>
      <c r="F8131" s="119" t="s">
        <v>1492</v>
      </c>
      <c r="G8131" s="114" t="str">
        <f>IF([Data da Aprovação]&lt;&gt;"ESTATUTÁRIO",YEAR([Data da Aprovação]),"")</f>
        <v/>
      </c>
      <c r="H8131" s="106">
        <f>Tabela9[[#This Row],[Valor do Provento R$]]/Tabela9[[#This Row],[Provento por 1 ou 1000 Ações]]</f>
        <v>4.4999999999999999E-4</v>
      </c>
    </row>
    <row r="8132" spans="1:8">
      <c r="A8132" s="118" t="s">
        <v>1712</v>
      </c>
      <c r="B8132" s="116" t="s">
        <v>1490</v>
      </c>
      <c r="C8132" s="138" t="s">
        <v>1548</v>
      </c>
      <c r="D8132" s="139">
        <v>0.45</v>
      </c>
      <c r="E8132" s="118">
        <v>1000</v>
      </c>
      <c r="F8132" s="118" t="s">
        <v>1492</v>
      </c>
      <c r="G8132" s="113" t="str">
        <f>IF([Data da Aprovação]&lt;&gt;"ESTATUTÁRIO",YEAR([Data da Aprovação]),"")</f>
        <v/>
      </c>
      <c r="H8132" s="106">
        <f>Tabela9[[#This Row],[Valor do Provento R$]]/Tabela9[[#This Row],[Provento por 1 ou 1000 Ações]]</f>
        <v>4.4999999999999999E-4</v>
      </c>
    </row>
    <row r="8133" spans="1:8">
      <c r="A8133" s="119" t="s">
        <v>1712</v>
      </c>
      <c r="B8133" s="117" t="s">
        <v>1490</v>
      </c>
      <c r="C8133" s="140" t="s">
        <v>1548</v>
      </c>
      <c r="D8133" s="141">
        <v>0.45</v>
      </c>
      <c r="E8133" s="119">
        <v>1000</v>
      </c>
      <c r="F8133" s="119" t="s">
        <v>1492</v>
      </c>
      <c r="G8133" s="114" t="str">
        <f>IF([Data da Aprovação]&lt;&gt;"ESTATUTÁRIO",YEAR([Data da Aprovação]),"")</f>
        <v/>
      </c>
      <c r="H8133" s="106">
        <f>Tabela9[[#This Row],[Valor do Provento R$]]/Tabela9[[#This Row],[Provento por 1 ou 1000 Ações]]</f>
        <v>4.4999999999999999E-4</v>
      </c>
    </row>
    <row r="8134" spans="1:8">
      <c r="A8134" s="118" t="s">
        <v>1712</v>
      </c>
      <c r="B8134" s="116" t="s">
        <v>1490</v>
      </c>
      <c r="C8134" s="138" t="s">
        <v>1548</v>
      </c>
      <c r="D8134" s="139">
        <v>0.45</v>
      </c>
      <c r="E8134" s="118">
        <v>1000</v>
      </c>
      <c r="F8134" s="118" t="s">
        <v>1492</v>
      </c>
      <c r="G8134" s="113" t="str">
        <f>IF([Data da Aprovação]&lt;&gt;"ESTATUTÁRIO",YEAR([Data da Aprovação]),"")</f>
        <v/>
      </c>
      <c r="H8134" s="106">
        <f>Tabela9[[#This Row],[Valor do Provento R$]]/Tabela9[[#This Row],[Provento por 1 ou 1000 Ações]]</f>
        <v>4.4999999999999999E-4</v>
      </c>
    </row>
    <row r="8135" spans="1:8">
      <c r="A8135" s="119" t="s">
        <v>1712</v>
      </c>
      <c r="B8135" s="117" t="s">
        <v>1490</v>
      </c>
      <c r="C8135" s="140" t="s">
        <v>1548</v>
      </c>
      <c r="D8135" s="141">
        <v>0.45</v>
      </c>
      <c r="E8135" s="119">
        <v>1000</v>
      </c>
      <c r="F8135" s="119" t="s">
        <v>1492</v>
      </c>
      <c r="G8135" s="114" t="str">
        <f>IF([Data da Aprovação]&lt;&gt;"ESTATUTÁRIO",YEAR([Data da Aprovação]),"")</f>
        <v/>
      </c>
      <c r="H8135" s="106">
        <f>Tabela9[[#This Row],[Valor do Provento R$]]/Tabela9[[#This Row],[Provento por 1 ou 1000 Ações]]</f>
        <v>4.4999999999999999E-4</v>
      </c>
    </row>
    <row r="8136" spans="1:8">
      <c r="A8136" s="118" t="s">
        <v>1712</v>
      </c>
      <c r="B8136" s="116" t="s">
        <v>1490</v>
      </c>
      <c r="C8136" s="138" t="s">
        <v>1548</v>
      </c>
      <c r="D8136" s="139">
        <v>0.45</v>
      </c>
      <c r="E8136" s="118">
        <v>1000</v>
      </c>
      <c r="F8136" s="118" t="s">
        <v>1492</v>
      </c>
      <c r="G8136" s="113" t="str">
        <f>IF([Data da Aprovação]&lt;&gt;"ESTATUTÁRIO",YEAR([Data da Aprovação]),"")</f>
        <v/>
      </c>
      <c r="H8136" s="106">
        <f>Tabela9[[#This Row],[Valor do Provento R$]]/Tabela9[[#This Row],[Provento por 1 ou 1000 Ações]]</f>
        <v>4.4999999999999999E-4</v>
      </c>
    </row>
    <row r="8137" spans="1:8">
      <c r="A8137" s="119" t="s">
        <v>1712</v>
      </c>
      <c r="B8137" s="117" t="s">
        <v>1490</v>
      </c>
      <c r="C8137" s="140" t="s">
        <v>1548</v>
      </c>
      <c r="D8137" s="141">
        <v>0.53</v>
      </c>
      <c r="E8137" s="119">
        <v>1000</v>
      </c>
      <c r="F8137" s="119" t="s">
        <v>1489</v>
      </c>
      <c r="G8137" s="114" t="str">
        <f>IF([Data da Aprovação]&lt;&gt;"ESTATUTÁRIO",YEAR([Data da Aprovação]),"")</f>
        <v/>
      </c>
      <c r="H8137" s="106">
        <f>Tabela9[[#This Row],[Valor do Provento R$]]/Tabela9[[#This Row],[Provento por 1 ou 1000 Ações]]</f>
        <v>5.2999999999999998E-4</v>
      </c>
    </row>
    <row r="8138" spans="1:8">
      <c r="A8138" s="118" t="s">
        <v>1712</v>
      </c>
      <c r="B8138" s="116" t="s">
        <v>1490</v>
      </c>
      <c r="C8138" s="138" t="s">
        <v>1548</v>
      </c>
      <c r="D8138" s="139">
        <v>0.53</v>
      </c>
      <c r="E8138" s="118">
        <v>1000</v>
      </c>
      <c r="F8138" s="118" t="s">
        <v>1489</v>
      </c>
      <c r="G8138" s="113" t="str">
        <f>IF([Data da Aprovação]&lt;&gt;"ESTATUTÁRIO",YEAR([Data da Aprovação]),"")</f>
        <v/>
      </c>
      <c r="H8138" s="106">
        <f>Tabela9[[#This Row],[Valor do Provento R$]]/Tabela9[[#This Row],[Provento por 1 ou 1000 Ações]]</f>
        <v>5.2999999999999998E-4</v>
      </c>
    </row>
    <row r="8139" spans="1:8">
      <c r="A8139" s="119" t="s">
        <v>1712</v>
      </c>
      <c r="B8139" s="117" t="s">
        <v>1490</v>
      </c>
      <c r="C8139" s="140" t="s">
        <v>1548</v>
      </c>
      <c r="D8139" s="141">
        <v>0.65</v>
      </c>
      <c r="E8139" s="119">
        <v>1000</v>
      </c>
      <c r="F8139" s="119" t="s">
        <v>1489</v>
      </c>
      <c r="G8139" s="114" t="str">
        <f>IF([Data da Aprovação]&lt;&gt;"ESTATUTÁRIO",YEAR([Data da Aprovação]),"")</f>
        <v/>
      </c>
      <c r="H8139" s="106">
        <f>Tabela9[[#This Row],[Valor do Provento R$]]/Tabela9[[#This Row],[Provento por 1 ou 1000 Ações]]</f>
        <v>6.4999999999999997E-4</v>
      </c>
    </row>
    <row r="8140" spans="1:8">
      <c r="A8140" s="118" t="s">
        <v>1712</v>
      </c>
      <c r="B8140" s="116" t="s">
        <v>1490</v>
      </c>
      <c r="C8140" s="138" t="s">
        <v>1548</v>
      </c>
      <c r="D8140" s="139">
        <v>0.65</v>
      </c>
      <c r="E8140" s="118">
        <v>1000</v>
      </c>
      <c r="F8140" s="118" t="s">
        <v>1489</v>
      </c>
      <c r="G8140" s="113" t="str">
        <f>IF([Data da Aprovação]&lt;&gt;"ESTATUTÁRIO",YEAR([Data da Aprovação]),"")</f>
        <v/>
      </c>
      <c r="H8140" s="106">
        <f>Tabela9[[#This Row],[Valor do Provento R$]]/Tabela9[[#This Row],[Provento por 1 ou 1000 Ações]]</f>
        <v>6.4999999999999997E-4</v>
      </c>
    </row>
    <row r="8141" spans="1:8">
      <c r="A8141" s="119" t="s">
        <v>1712</v>
      </c>
      <c r="B8141" s="117" t="s">
        <v>1490</v>
      </c>
      <c r="C8141" s="140" t="s">
        <v>1548</v>
      </c>
      <c r="D8141" s="141">
        <v>0.65</v>
      </c>
      <c r="E8141" s="119">
        <v>1000</v>
      </c>
      <c r="F8141" s="119" t="s">
        <v>1489</v>
      </c>
      <c r="G8141" s="114" t="str">
        <f>IF([Data da Aprovação]&lt;&gt;"ESTATUTÁRIO",YEAR([Data da Aprovação]),"")</f>
        <v/>
      </c>
      <c r="H8141" s="106">
        <f>Tabela9[[#This Row],[Valor do Provento R$]]/Tabela9[[#This Row],[Provento por 1 ou 1000 Ações]]</f>
        <v>6.4999999999999997E-4</v>
      </c>
    </row>
    <row r="8142" spans="1:8">
      <c r="A8142" s="118" t="s">
        <v>1712</v>
      </c>
      <c r="B8142" s="116" t="s">
        <v>1490</v>
      </c>
      <c r="C8142" s="138" t="s">
        <v>1548</v>
      </c>
      <c r="D8142" s="139">
        <v>0.65</v>
      </c>
      <c r="E8142" s="118">
        <v>1000</v>
      </c>
      <c r="F8142" s="118" t="s">
        <v>1489</v>
      </c>
      <c r="G8142" s="113" t="str">
        <f>IF([Data da Aprovação]&lt;&gt;"ESTATUTÁRIO",YEAR([Data da Aprovação]),"")</f>
        <v/>
      </c>
      <c r="H8142" s="106">
        <f>Tabela9[[#This Row],[Valor do Provento R$]]/Tabela9[[#This Row],[Provento por 1 ou 1000 Ações]]</f>
        <v>6.4999999999999997E-4</v>
      </c>
    </row>
    <row r="8143" spans="1:8">
      <c r="A8143" s="119" t="s">
        <v>1712</v>
      </c>
      <c r="B8143" s="117" t="s">
        <v>1490</v>
      </c>
      <c r="C8143" s="140" t="s">
        <v>1548</v>
      </c>
      <c r="D8143" s="141">
        <v>0.65</v>
      </c>
      <c r="E8143" s="119">
        <v>1000</v>
      </c>
      <c r="F8143" s="119" t="s">
        <v>1489</v>
      </c>
      <c r="G8143" s="114" t="str">
        <f>IF([Data da Aprovação]&lt;&gt;"ESTATUTÁRIO",YEAR([Data da Aprovação]),"")</f>
        <v/>
      </c>
      <c r="H8143" s="106">
        <f>Tabela9[[#This Row],[Valor do Provento R$]]/Tabela9[[#This Row],[Provento por 1 ou 1000 Ações]]</f>
        <v>6.4999999999999997E-4</v>
      </c>
    </row>
    <row r="8144" spans="1:8">
      <c r="A8144" s="118" t="s">
        <v>1712</v>
      </c>
      <c r="B8144" s="116" t="s">
        <v>1490</v>
      </c>
      <c r="C8144" s="138" t="s">
        <v>1548</v>
      </c>
      <c r="D8144" s="139">
        <v>0.65</v>
      </c>
      <c r="E8144" s="118">
        <v>1000</v>
      </c>
      <c r="F8144" s="118" t="s">
        <v>1489</v>
      </c>
      <c r="G8144" s="113" t="str">
        <f>IF([Data da Aprovação]&lt;&gt;"ESTATUTÁRIO",YEAR([Data da Aprovação]),"")</f>
        <v/>
      </c>
      <c r="H8144" s="106">
        <f>Tabela9[[#This Row],[Valor do Provento R$]]/Tabela9[[#This Row],[Provento por 1 ou 1000 Ações]]</f>
        <v>6.4999999999999997E-4</v>
      </c>
    </row>
    <row r="8145" spans="1:8">
      <c r="A8145" s="119" t="s">
        <v>1712</v>
      </c>
      <c r="B8145" s="117" t="s">
        <v>1490</v>
      </c>
      <c r="C8145" s="140" t="s">
        <v>1548</v>
      </c>
      <c r="D8145" s="141">
        <v>0.65</v>
      </c>
      <c r="E8145" s="119">
        <v>1000</v>
      </c>
      <c r="F8145" s="119" t="s">
        <v>1489</v>
      </c>
      <c r="G8145" s="114" t="str">
        <f>IF([Data da Aprovação]&lt;&gt;"ESTATUTÁRIO",YEAR([Data da Aprovação]),"")</f>
        <v/>
      </c>
      <c r="H8145" s="106">
        <f>Tabela9[[#This Row],[Valor do Provento R$]]/Tabela9[[#This Row],[Provento por 1 ou 1000 Ações]]</f>
        <v>6.4999999999999997E-4</v>
      </c>
    </row>
    <row r="8146" spans="1:8">
      <c r="A8146" s="118" t="s">
        <v>1712</v>
      </c>
      <c r="B8146" s="116" t="s">
        <v>1490</v>
      </c>
      <c r="C8146" s="138" t="s">
        <v>1548</v>
      </c>
      <c r="D8146" s="139">
        <v>0.65</v>
      </c>
      <c r="E8146" s="118">
        <v>1000</v>
      </c>
      <c r="F8146" s="118" t="s">
        <v>1489</v>
      </c>
      <c r="G8146" s="113" t="str">
        <f>IF([Data da Aprovação]&lt;&gt;"ESTATUTÁRIO",YEAR([Data da Aprovação]),"")</f>
        <v/>
      </c>
      <c r="H8146" s="106">
        <f>Tabela9[[#This Row],[Valor do Provento R$]]/Tabela9[[#This Row],[Provento por 1 ou 1000 Ações]]</f>
        <v>6.4999999999999997E-4</v>
      </c>
    </row>
    <row r="8147" spans="1:8">
      <c r="A8147" s="119" t="s">
        <v>1712</v>
      </c>
      <c r="B8147" s="117" t="s">
        <v>1490</v>
      </c>
      <c r="C8147" s="140" t="s">
        <v>1548</v>
      </c>
      <c r="D8147" s="141">
        <v>0.65</v>
      </c>
      <c r="E8147" s="119">
        <v>1000</v>
      </c>
      <c r="F8147" s="119" t="s">
        <v>1489</v>
      </c>
      <c r="G8147" s="114" t="str">
        <f>IF([Data da Aprovação]&lt;&gt;"ESTATUTÁRIO",YEAR([Data da Aprovação]),"")</f>
        <v/>
      </c>
      <c r="H8147" s="106">
        <f>Tabela9[[#This Row],[Valor do Provento R$]]/Tabela9[[#This Row],[Provento por 1 ou 1000 Ações]]</f>
        <v>6.4999999999999997E-4</v>
      </c>
    </row>
    <row r="8148" spans="1:8">
      <c r="A8148" s="118" t="s">
        <v>1712</v>
      </c>
      <c r="B8148" s="116" t="s">
        <v>1490</v>
      </c>
      <c r="C8148" s="138" t="s">
        <v>1548</v>
      </c>
      <c r="D8148" s="139">
        <v>0.65</v>
      </c>
      <c r="E8148" s="118">
        <v>1000</v>
      </c>
      <c r="F8148" s="118" t="s">
        <v>1489</v>
      </c>
      <c r="G8148" s="113" t="str">
        <f>IF([Data da Aprovação]&lt;&gt;"ESTATUTÁRIO",YEAR([Data da Aprovação]),"")</f>
        <v/>
      </c>
      <c r="H8148" s="106">
        <f>Tabela9[[#This Row],[Valor do Provento R$]]/Tabela9[[#This Row],[Provento por 1 ou 1000 Ações]]</f>
        <v>6.4999999999999997E-4</v>
      </c>
    </row>
    <row r="8149" spans="1:8">
      <c r="A8149" s="119" t="s">
        <v>1712</v>
      </c>
      <c r="B8149" s="117" t="s">
        <v>1490</v>
      </c>
      <c r="C8149" s="140" t="s">
        <v>1548</v>
      </c>
      <c r="D8149" s="141">
        <v>0.65</v>
      </c>
      <c r="E8149" s="119">
        <v>1000</v>
      </c>
      <c r="F8149" s="119" t="s">
        <v>1489</v>
      </c>
      <c r="G8149" s="114" t="str">
        <f>IF([Data da Aprovação]&lt;&gt;"ESTATUTÁRIO",YEAR([Data da Aprovação]),"")</f>
        <v/>
      </c>
      <c r="H8149" s="106">
        <f>Tabela9[[#This Row],[Valor do Provento R$]]/Tabela9[[#This Row],[Provento por 1 ou 1000 Ações]]</f>
        <v>6.4999999999999997E-4</v>
      </c>
    </row>
    <row r="8150" spans="1:8">
      <c r="A8150" s="118" t="s">
        <v>1712</v>
      </c>
      <c r="B8150" s="116" t="s">
        <v>1490</v>
      </c>
      <c r="C8150" s="138" t="s">
        <v>1548</v>
      </c>
      <c r="D8150" s="139">
        <v>0.65</v>
      </c>
      <c r="E8150" s="118">
        <v>1000</v>
      </c>
      <c r="F8150" s="118" t="s">
        <v>1489</v>
      </c>
      <c r="G8150" s="113" t="str">
        <f>IF([Data da Aprovação]&lt;&gt;"ESTATUTÁRIO",YEAR([Data da Aprovação]),"")</f>
        <v/>
      </c>
      <c r="H8150" s="106">
        <f>Tabela9[[#This Row],[Valor do Provento R$]]/Tabela9[[#This Row],[Provento por 1 ou 1000 Ações]]</f>
        <v>6.4999999999999997E-4</v>
      </c>
    </row>
    <row r="8151" spans="1:8">
      <c r="A8151" s="119" t="s">
        <v>1712</v>
      </c>
      <c r="B8151" s="117" t="s">
        <v>1490</v>
      </c>
      <c r="C8151" s="140" t="s">
        <v>1548</v>
      </c>
      <c r="D8151" s="141">
        <v>0.65</v>
      </c>
      <c r="E8151" s="119">
        <v>1000</v>
      </c>
      <c r="F8151" s="119" t="s">
        <v>1489</v>
      </c>
      <c r="G8151" s="114" t="str">
        <f>IF([Data da Aprovação]&lt;&gt;"ESTATUTÁRIO",YEAR([Data da Aprovação]),"")</f>
        <v/>
      </c>
      <c r="H8151" s="106">
        <f>Tabela9[[#This Row],[Valor do Provento R$]]/Tabela9[[#This Row],[Provento por 1 ou 1000 Ações]]</f>
        <v>6.4999999999999997E-4</v>
      </c>
    </row>
    <row r="8152" spans="1:8">
      <c r="A8152" s="118" t="s">
        <v>1712</v>
      </c>
      <c r="B8152" s="116" t="s">
        <v>1490</v>
      </c>
      <c r="C8152" s="138" t="s">
        <v>1548</v>
      </c>
      <c r="D8152" s="139">
        <v>0.65</v>
      </c>
      <c r="E8152" s="118">
        <v>1000</v>
      </c>
      <c r="F8152" s="118" t="s">
        <v>1489</v>
      </c>
      <c r="G8152" s="113" t="str">
        <f>IF([Data da Aprovação]&lt;&gt;"ESTATUTÁRIO",YEAR([Data da Aprovação]),"")</f>
        <v/>
      </c>
      <c r="H8152" s="106">
        <f>Tabela9[[#This Row],[Valor do Provento R$]]/Tabela9[[#This Row],[Provento por 1 ou 1000 Ações]]</f>
        <v>6.4999999999999997E-4</v>
      </c>
    </row>
    <row r="8153" spans="1:8">
      <c r="A8153" s="119" t="s">
        <v>1712</v>
      </c>
      <c r="B8153" s="117" t="s">
        <v>1490</v>
      </c>
      <c r="C8153" s="140" t="s">
        <v>1548</v>
      </c>
      <c r="D8153" s="141">
        <v>0.65</v>
      </c>
      <c r="E8153" s="119">
        <v>1000</v>
      </c>
      <c r="F8153" s="119" t="s">
        <v>1489</v>
      </c>
      <c r="G8153" s="114" t="str">
        <f>IF([Data da Aprovação]&lt;&gt;"ESTATUTÁRIO",YEAR([Data da Aprovação]),"")</f>
        <v/>
      </c>
      <c r="H8153" s="106">
        <f>Tabela9[[#This Row],[Valor do Provento R$]]/Tabela9[[#This Row],[Provento por 1 ou 1000 Ações]]</f>
        <v>6.4999999999999997E-4</v>
      </c>
    </row>
    <row r="8154" spans="1:8">
      <c r="A8154" s="118" t="s">
        <v>1712</v>
      </c>
      <c r="B8154" s="116" t="s">
        <v>1490</v>
      </c>
      <c r="C8154" s="138" t="s">
        <v>1548</v>
      </c>
      <c r="D8154" s="139">
        <v>0.65</v>
      </c>
      <c r="E8154" s="118">
        <v>1000</v>
      </c>
      <c r="F8154" s="118" t="s">
        <v>1489</v>
      </c>
      <c r="G8154" s="113" t="str">
        <f>IF([Data da Aprovação]&lt;&gt;"ESTATUTÁRIO",YEAR([Data da Aprovação]),"")</f>
        <v/>
      </c>
      <c r="H8154" s="106">
        <f>Tabela9[[#This Row],[Valor do Provento R$]]/Tabela9[[#This Row],[Provento por 1 ou 1000 Ações]]</f>
        <v>6.4999999999999997E-4</v>
      </c>
    </row>
    <row r="8155" spans="1:8">
      <c r="A8155" s="119" t="s">
        <v>1712</v>
      </c>
      <c r="B8155" s="117" t="s">
        <v>1490</v>
      </c>
      <c r="C8155" s="140" t="s">
        <v>1548</v>
      </c>
      <c r="D8155" s="141">
        <v>0.65</v>
      </c>
      <c r="E8155" s="119">
        <v>1000</v>
      </c>
      <c r="F8155" s="119" t="s">
        <v>1489</v>
      </c>
      <c r="G8155" s="114" t="str">
        <f>IF([Data da Aprovação]&lt;&gt;"ESTATUTÁRIO",YEAR([Data da Aprovação]),"")</f>
        <v/>
      </c>
      <c r="H8155" s="106">
        <f>Tabela9[[#This Row],[Valor do Provento R$]]/Tabela9[[#This Row],[Provento por 1 ou 1000 Ações]]</f>
        <v>6.4999999999999997E-4</v>
      </c>
    </row>
    <row r="8156" spans="1:8">
      <c r="A8156" s="118" t="s">
        <v>1712</v>
      </c>
      <c r="B8156" s="116" t="s">
        <v>1490</v>
      </c>
      <c r="C8156" s="138" t="s">
        <v>1548</v>
      </c>
      <c r="D8156" s="139">
        <v>0.65</v>
      </c>
      <c r="E8156" s="118">
        <v>1000</v>
      </c>
      <c r="F8156" s="118" t="s">
        <v>1489</v>
      </c>
      <c r="G8156" s="113" t="str">
        <f>IF([Data da Aprovação]&lt;&gt;"ESTATUTÁRIO",YEAR([Data da Aprovação]),"")</f>
        <v/>
      </c>
      <c r="H8156" s="106">
        <f>Tabela9[[#This Row],[Valor do Provento R$]]/Tabela9[[#This Row],[Provento por 1 ou 1000 Ações]]</f>
        <v>6.4999999999999997E-4</v>
      </c>
    </row>
    <row r="8157" spans="1:8">
      <c r="A8157" s="119" t="s">
        <v>1712</v>
      </c>
      <c r="B8157" s="117" t="s">
        <v>1490</v>
      </c>
      <c r="C8157" s="140" t="s">
        <v>1548</v>
      </c>
      <c r="D8157" s="141">
        <v>0.65</v>
      </c>
      <c r="E8157" s="119">
        <v>1000</v>
      </c>
      <c r="F8157" s="119" t="s">
        <v>1489</v>
      </c>
      <c r="G8157" s="114" t="str">
        <f>IF([Data da Aprovação]&lt;&gt;"ESTATUTÁRIO",YEAR([Data da Aprovação]),"")</f>
        <v/>
      </c>
      <c r="H8157" s="106">
        <f>Tabela9[[#This Row],[Valor do Provento R$]]/Tabela9[[#This Row],[Provento por 1 ou 1000 Ações]]</f>
        <v>6.4999999999999997E-4</v>
      </c>
    </row>
    <row r="8158" spans="1:8">
      <c r="A8158" s="118" t="s">
        <v>1712</v>
      </c>
      <c r="B8158" s="116" t="s">
        <v>1490</v>
      </c>
      <c r="C8158" s="138" t="s">
        <v>1548</v>
      </c>
      <c r="D8158" s="139">
        <v>0.65</v>
      </c>
      <c r="E8158" s="118">
        <v>1000</v>
      </c>
      <c r="F8158" s="118" t="s">
        <v>1489</v>
      </c>
      <c r="G8158" s="113" t="str">
        <f>IF([Data da Aprovação]&lt;&gt;"ESTATUTÁRIO",YEAR([Data da Aprovação]),"")</f>
        <v/>
      </c>
      <c r="H8158" s="106">
        <f>Tabela9[[#This Row],[Valor do Provento R$]]/Tabela9[[#This Row],[Provento por 1 ou 1000 Ações]]</f>
        <v>6.4999999999999997E-4</v>
      </c>
    </row>
    <row r="8159" spans="1:8">
      <c r="A8159" s="119" t="s">
        <v>1712</v>
      </c>
      <c r="B8159" s="117" t="s">
        <v>1490</v>
      </c>
      <c r="C8159" s="140" t="s">
        <v>1548</v>
      </c>
      <c r="D8159" s="141">
        <v>0.65</v>
      </c>
      <c r="E8159" s="119">
        <v>1000</v>
      </c>
      <c r="F8159" s="119" t="s">
        <v>1489</v>
      </c>
      <c r="G8159" s="114" t="str">
        <f>IF([Data da Aprovação]&lt;&gt;"ESTATUTÁRIO",YEAR([Data da Aprovação]),"")</f>
        <v/>
      </c>
      <c r="H8159" s="106">
        <f>Tabela9[[#This Row],[Valor do Provento R$]]/Tabela9[[#This Row],[Provento por 1 ou 1000 Ações]]</f>
        <v>6.4999999999999997E-4</v>
      </c>
    </row>
    <row r="8160" spans="1:8">
      <c r="A8160" s="118" t="s">
        <v>1712</v>
      </c>
      <c r="B8160" s="116" t="s">
        <v>1490</v>
      </c>
      <c r="C8160" s="138" t="s">
        <v>1548</v>
      </c>
      <c r="D8160" s="139">
        <v>0.65</v>
      </c>
      <c r="E8160" s="118">
        <v>1000</v>
      </c>
      <c r="F8160" s="118" t="s">
        <v>1489</v>
      </c>
      <c r="G8160" s="113" t="str">
        <f>IF([Data da Aprovação]&lt;&gt;"ESTATUTÁRIO",YEAR([Data da Aprovação]),"")</f>
        <v/>
      </c>
      <c r="H8160" s="106">
        <f>Tabela9[[#This Row],[Valor do Provento R$]]/Tabela9[[#This Row],[Provento por 1 ou 1000 Ações]]</f>
        <v>6.4999999999999997E-4</v>
      </c>
    </row>
    <row r="8161" spans="1:8">
      <c r="A8161" s="119" t="s">
        <v>1712</v>
      </c>
      <c r="B8161" s="117" t="s">
        <v>1490</v>
      </c>
      <c r="C8161" s="140" t="s">
        <v>1548</v>
      </c>
      <c r="D8161" s="141">
        <v>0.65</v>
      </c>
      <c r="E8161" s="119">
        <v>1000</v>
      </c>
      <c r="F8161" s="119" t="s">
        <v>1489</v>
      </c>
      <c r="G8161" s="114" t="str">
        <f>IF([Data da Aprovação]&lt;&gt;"ESTATUTÁRIO",YEAR([Data da Aprovação]),"")</f>
        <v/>
      </c>
      <c r="H8161" s="106">
        <f>Tabela9[[#This Row],[Valor do Provento R$]]/Tabela9[[#This Row],[Provento por 1 ou 1000 Ações]]</f>
        <v>6.4999999999999997E-4</v>
      </c>
    </row>
    <row r="8162" spans="1:8">
      <c r="A8162" s="118" t="s">
        <v>1712</v>
      </c>
      <c r="B8162" s="116" t="s">
        <v>1490</v>
      </c>
      <c r="C8162" s="138" t="s">
        <v>1548</v>
      </c>
      <c r="D8162" s="139">
        <v>0.65</v>
      </c>
      <c r="E8162" s="118">
        <v>1000</v>
      </c>
      <c r="F8162" s="118" t="s">
        <v>1489</v>
      </c>
      <c r="G8162" s="113" t="str">
        <f>IF([Data da Aprovação]&lt;&gt;"ESTATUTÁRIO",YEAR([Data da Aprovação]),"")</f>
        <v/>
      </c>
      <c r="H8162" s="106">
        <f>Tabela9[[#This Row],[Valor do Provento R$]]/Tabela9[[#This Row],[Provento por 1 ou 1000 Ações]]</f>
        <v>6.4999999999999997E-4</v>
      </c>
    </row>
    <row r="8163" spans="1:8">
      <c r="A8163" s="119" t="s">
        <v>1712</v>
      </c>
      <c r="B8163" s="117" t="s">
        <v>1490</v>
      </c>
      <c r="C8163" s="140" t="s">
        <v>1548</v>
      </c>
      <c r="D8163" s="141">
        <v>0.65</v>
      </c>
      <c r="E8163" s="119">
        <v>1000</v>
      </c>
      <c r="F8163" s="119" t="s">
        <v>1489</v>
      </c>
      <c r="G8163" s="114" t="str">
        <f>IF([Data da Aprovação]&lt;&gt;"ESTATUTÁRIO",YEAR([Data da Aprovação]),"")</f>
        <v/>
      </c>
      <c r="H8163" s="106">
        <f>Tabela9[[#This Row],[Valor do Provento R$]]/Tabela9[[#This Row],[Provento por 1 ou 1000 Ações]]</f>
        <v>6.4999999999999997E-4</v>
      </c>
    </row>
    <row r="8164" spans="1:8">
      <c r="A8164" s="118" t="s">
        <v>1712</v>
      </c>
      <c r="B8164" s="116" t="s">
        <v>1490</v>
      </c>
      <c r="C8164" s="138" t="s">
        <v>1548</v>
      </c>
      <c r="D8164" s="139">
        <v>0.65</v>
      </c>
      <c r="E8164" s="118">
        <v>1000</v>
      </c>
      <c r="F8164" s="118" t="s">
        <v>1489</v>
      </c>
      <c r="G8164" s="113" t="str">
        <f>IF([Data da Aprovação]&lt;&gt;"ESTATUTÁRIO",YEAR([Data da Aprovação]),"")</f>
        <v/>
      </c>
      <c r="H8164" s="106">
        <f>Tabela9[[#This Row],[Valor do Provento R$]]/Tabela9[[#This Row],[Provento por 1 ou 1000 Ações]]</f>
        <v>6.4999999999999997E-4</v>
      </c>
    </row>
    <row r="8165" spans="1:8">
      <c r="A8165" s="119" t="s">
        <v>1712</v>
      </c>
      <c r="B8165" s="117" t="s">
        <v>1490</v>
      </c>
      <c r="C8165" s="140" t="s">
        <v>1548</v>
      </c>
      <c r="D8165" s="141">
        <v>0.75</v>
      </c>
      <c r="E8165" s="119">
        <v>1000</v>
      </c>
      <c r="F8165" s="119" t="s">
        <v>1489</v>
      </c>
      <c r="G8165" s="114" t="str">
        <f>IF([Data da Aprovação]&lt;&gt;"ESTATUTÁRIO",YEAR([Data da Aprovação]),"")</f>
        <v/>
      </c>
      <c r="H8165" s="106">
        <f>Tabela9[[#This Row],[Valor do Provento R$]]/Tabela9[[#This Row],[Provento por 1 ou 1000 Ações]]</f>
        <v>7.5000000000000002E-4</v>
      </c>
    </row>
    <row r="8166" spans="1:8">
      <c r="A8166" s="118" t="s">
        <v>1712</v>
      </c>
      <c r="B8166" s="116" t="s">
        <v>1490</v>
      </c>
      <c r="C8166" s="138" t="s">
        <v>1548</v>
      </c>
      <c r="D8166" s="139">
        <v>0.75</v>
      </c>
      <c r="E8166" s="118">
        <v>1000</v>
      </c>
      <c r="F8166" s="118" t="s">
        <v>1489</v>
      </c>
      <c r="G8166" s="113" t="str">
        <f>IF([Data da Aprovação]&lt;&gt;"ESTATUTÁRIO",YEAR([Data da Aprovação]),"")</f>
        <v/>
      </c>
      <c r="H8166" s="106">
        <f>Tabela9[[#This Row],[Valor do Provento R$]]/Tabela9[[#This Row],[Provento por 1 ou 1000 Ações]]</f>
        <v>7.5000000000000002E-4</v>
      </c>
    </row>
    <row r="8167" spans="1:8">
      <c r="A8167" s="119" t="s">
        <v>1712</v>
      </c>
      <c r="B8167" s="117" t="s">
        <v>1490</v>
      </c>
      <c r="C8167" s="140" t="s">
        <v>1548</v>
      </c>
      <c r="D8167" s="141">
        <v>0.75</v>
      </c>
      <c r="E8167" s="119">
        <v>1000</v>
      </c>
      <c r="F8167" s="119" t="s">
        <v>1489</v>
      </c>
      <c r="G8167" s="114" t="str">
        <f>IF([Data da Aprovação]&lt;&gt;"ESTATUTÁRIO",YEAR([Data da Aprovação]),"")</f>
        <v/>
      </c>
      <c r="H8167" s="106">
        <f>Tabela9[[#This Row],[Valor do Provento R$]]/Tabela9[[#This Row],[Provento por 1 ou 1000 Ações]]</f>
        <v>7.5000000000000002E-4</v>
      </c>
    </row>
    <row r="8168" spans="1:8">
      <c r="A8168" s="118" t="s">
        <v>1712</v>
      </c>
      <c r="B8168" s="116" t="s">
        <v>1490</v>
      </c>
      <c r="C8168" s="138" t="s">
        <v>1548</v>
      </c>
      <c r="D8168" s="139">
        <v>0.75</v>
      </c>
      <c r="E8168" s="118">
        <v>1000</v>
      </c>
      <c r="F8168" s="118" t="s">
        <v>1489</v>
      </c>
      <c r="G8168" s="113" t="str">
        <f>IF([Data da Aprovação]&lt;&gt;"ESTATUTÁRIO",YEAR([Data da Aprovação]),"")</f>
        <v/>
      </c>
      <c r="H8168" s="106">
        <f>Tabela9[[#This Row],[Valor do Provento R$]]/Tabela9[[#This Row],[Provento por 1 ou 1000 Ações]]</f>
        <v>7.5000000000000002E-4</v>
      </c>
    </row>
    <row r="8169" spans="1:8">
      <c r="A8169" s="119" t="s">
        <v>1712</v>
      </c>
      <c r="B8169" s="117" t="s">
        <v>1490</v>
      </c>
      <c r="C8169" s="140" t="s">
        <v>1548</v>
      </c>
      <c r="D8169" s="141">
        <v>0.75</v>
      </c>
      <c r="E8169" s="119">
        <v>1000</v>
      </c>
      <c r="F8169" s="119" t="s">
        <v>1489</v>
      </c>
      <c r="G8169" s="114" t="str">
        <f>IF([Data da Aprovação]&lt;&gt;"ESTATUTÁRIO",YEAR([Data da Aprovação]),"")</f>
        <v/>
      </c>
      <c r="H8169" s="106">
        <f>Tabela9[[#This Row],[Valor do Provento R$]]/Tabela9[[#This Row],[Provento por 1 ou 1000 Ações]]</f>
        <v>7.5000000000000002E-4</v>
      </c>
    </row>
    <row r="8170" spans="1:8">
      <c r="A8170" s="118" t="s">
        <v>1713</v>
      </c>
      <c r="B8170" s="116" t="s">
        <v>1488</v>
      </c>
      <c r="C8170" s="138">
        <v>39568</v>
      </c>
      <c r="D8170" s="139">
        <v>2.6586000000000001E-3</v>
      </c>
      <c r="E8170" s="118">
        <v>1</v>
      </c>
      <c r="F8170" s="118" t="s">
        <v>1492</v>
      </c>
      <c r="G8170" s="113">
        <f>IF([Data da Aprovação]&lt;&gt;"ESTATUTÁRIO",YEAR([Data da Aprovação]),"")</f>
        <v>2008</v>
      </c>
      <c r="H8170" s="106">
        <f>Tabela9[[#This Row],[Valor do Provento R$]]/Tabela9[[#This Row],[Provento por 1 ou 1000 Ações]]</f>
        <v>2.6586000000000001E-3</v>
      </c>
    </row>
    <row r="8171" spans="1:8">
      <c r="A8171" s="119" t="s">
        <v>1713</v>
      </c>
      <c r="B8171" s="117" t="s">
        <v>1490</v>
      </c>
      <c r="C8171" s="140">
        <v>39568</v>
      </c>
      <c r="D8171" s="141">
        <v>2.9245E-3</v>
      </c>
      <c r="E8171" s="119">
        <v>1</v>
      </c>
      <c r="F8171" s="119" t="s">
        <v>1492</v>
      </c>
      <c r="G8171" s="114">
        <f>IF([Data da Aprovação]&lt;&gt;"ESTATUTÁRIO",YEAR([Data da Aprovação]),"")</f>
        <v>2008</v>
      </c>
      <c r="H8171" s="106">
        <f>Tabela9[[#This Row],[Valor do Provento R$]]/Tabela9[[#This Row],[Provento por 1 ou 1000 Ações]]</f>
        <v>2.9245E-3</v>
      </c>
    </row>
    <row r="8172" spans="1:8">
      <c r="A8172" s="118" t="s">
        <v>1714</v>
      </c>
      <c r="B8172" s="116" t="s">
        <v>1488</v>
      </c>
      <c r="C8172" s="138">
        <v>39568</v>
      </c>
      <c r="D8172" s="139">
        <v>1.2286E-2</v>
      </c>
      <c r="E8172" s="118">
        <v>1</v>
      </c>
      <c r="F8172" s="118" t="s">
        <v>1492</v>
      </c>
      <c r="G8172" s="113">
        <f>IF([Data da Aprovação]&lt;&gt;"ESTATUTÁRIO",YEAR([Data da Aprovação]),"")</f>
        <v>2008</v>
      </c>
      <c r="H8172" s="106">
        <f>Tabela9[[#This Row],[Valor do Provento R$]]/Tabela9[[#This Row],[Provento por 1 ou 1000 Ações]]</f>
        <v>1.2286E-2</v>
      </c>
    </row>
    <row r="8173" spans="1:8">
      <c r="A8173" s="119" t="s">
        <v>1714</v>
      </c>
      <c r="B8173" s="117" t="s">
        <v>1488</v>
      </c>
      <c r="C8173" s="140">
        <v>39932</v>
      </c>
      <c r="D8173" s="141">
        <v>8.7950000000000007E-3</v>
      </c>
      <c r="E8173" s="119">
        <v>1</v>
      </c>
      <c r="F8173" s="119" t="s">
        <v>1492</v>
      </c>
      <c r="G8173" s="114">
        <f>IF([Data da Aprovação]&lt;&gt;"ESTATUTÁRIO",YEAR([Data da Aprovação]),"")</f>
        <v>2009</v>
      </c>
      <c r="H8173" s="106">
        <f>Tabela9[[#This Row],[Valor do Provento R$]]/Tabela9[[#This Row],[Provento por 1 ou 1000 Ações]]</f>
        <v>8.7950000000000007E-3</v>
      </c>
    </row>
    <row r="8174" spans="1:8">
      <c r="A8174" s="118" t="s">
        <v>1714</v>
      </c>
      <c r="B8174" s="116" t="s">
        <v>1488</v>
      </c>
      <c r="C8174" s="138">
        <v>40298</v>
      </c>
      <c r="D8174" s="139">
        <v>2.4361774700000002E-2</v>
      </c>
      <c r="E8174" s="118">
        <v>1</v>
      </c>
      <c r="F8174" s="118" t="s">
        <v>1492</v>
      </c>
      <c r="G8174" s="113">
        <f>IF([Data da Aprovação]&lt;&gt;"ESTATUTÁRIO",YEAR([Data da Aprovação]),"")</f>
        <v>2010</v>
      </c>
      <c r="H8174" s="106">
        <f>Tabela9[[#This Row],[Valor do Provento R$]]/Tabela9[[#This Row],[Provento por 1 ou 1000 Ações]]</f>
        <v>2.4361774700000002E-2</v>
      </c>
    </row>
    <row r="8175" spans="1:8">
      <c r="A8175" s="119" t="s">
        <v>1714</v>
      </c>
      <c r="B8175" s="117" t="s">
        <v>1488</v>
      </c>
      <c r="C8175" s="140">
        <v>41390</v>
      </c>
      <c r="D8175" s="141">
        <v>5.9512572E-2</v>
      </c>
      <c r="E8175" s="119">
        <v>1</v>
      </c>
      <c r="F8175" s="119" t="s">
        <v>1492</v>
      </c>
      <c r="G8175" s="114">
        <f>IF([Data da Aprovação]&lt;&gt;"ESTATUTÁRIO",YEAR([Data da Aprovação]),"")</f>
        <v>2013</v>
      </c>
      <c r="H8175" s="106">
        <f>Tabela9[[#This Row],[Valor do Provento R$]]/Tabela9[[#This Row],[Provento por 1 ou 1000 Ações]]</f>
        <v>5.9512572E-2</v>
      </c>
    </row>
    <row r="8176" spans="1:8">
      <c r="A8176" s="118" t="s">
        <v>1715</v>
      </c>
      <c r="B8176" s="116" t="s">
        <v>1488</v>
      </c>
      <c r="C8176" s="138">
        <v>35185</v>
      </c>
      <c r="D8176" s="139">
        <v>7.8270000000000006E-2</v>
      </c>
      <c r="E8176" s="118">
        <v>1</v>
      </c>
      <c r="F8176" s="118" t="s">
        <v>1492</v>
      </c>
      <c r="G8176" s="113">
        <f>IF([Data da Aprovação]&lt;&gt;"ESTATUTÁRIO",YEAR([Data da Aprovação]),"")</f>
        <v>1996</v>
      </c>
      <c r="H8176" s="106">
        <f>Tabela9[[#This Row],[Valor do Provento R$]]/Tabela9[[#This Row],[Provento por 1 ou 1000 Ações]]</f>
        <v>7.8270000000000006E-2</v>
      </c>
    </row>
    <row r="8177" spans="1:8">
      <c r="A8177" s="119" t="s">
        <v>1715</v>
      </c>
      <c r="B8177" s="117" t="s">
        <v>1488</v>
      </c>
      <c r="C8177" s="140">
        <v>35467</v>
      </c>
      <c r="D8177" s="141">
        <v>8.8663579999999995E-3</v>
      </c>
      <c r="E8177" s="119">
        <v>1</v>
      </c>
      <c r="F8177" s="119" t="s">
        <v>1492</v>
      </c>
      <c r="G8177" s="114">
        <f>IF([Data da Aprovação]&lt;&gt;"ESTATUTÁRIO",YEAR([Data da Aprovação]),"")</f>
        <v>1997</v>
      </c>
      <c r="H8177" s="106">
        <f>Tabela9[[#This Row],[Valor do Provento R$]]/Tabela9[[#This Row],[Provento por 1 ou 1000 Ações]]</f>
        <v>8.8663579999999995E-3</v>
      </c>
    </row>
    <row r="8178" spans="1:8">
      <c r="A8178" s="118" t="s">
        <v>1715</v>
      </c>
      <c r="B8178" s="116" t="s">
        <v>1488</v>
      </c>
      <c r="C8178" s="138">
        <v>35467</v>
      </c>
      <c r="D8178" s="139">
        <v>9.6843641999999994E-2</v>
      </c>
      <c r="E8178" s="118">
        <v>1</v>
      </c>
      <c r="F8178" s="118" t="s">
        <v>1492</v>
      </c>
      <c r="G8178" s="113">
        <f>IF([Data da Aprovação]&lt;&gt;"ESTATUTÁRIO",YEAR([Data da Aprovação]),"")</f>
        <v>1997</v>
      </c>
      <c r="H8178" s="106">
        <f>Tabela9[[#This Row],[Valor do Provento R$]]/Tabela9[[#This Row],[Provento por 1 ou 1000 Ações]]</f>
        <v>9.6843641999999994E-2</v>
      </c>
    </row>
    <row r="8179" spans="1:8">
      <c r="A8179" s="119" t="s">
        <v>1715</v>
      </c>
      <c r="B8179" s="117" t="s">
        <v>1488</v>
      </c>
      <c r="C8179" s="140">
        <v>35914</v>
      </c>
      <c r="D8179" s="141">
        <v>5.1886700000000001E-2</v>
      </c>
      <c r="E8179" s="119">
        <v>1</v>
      </c>
      <c r="F8179" s="119" t="s">
        <v>1492</v>
      </c>
      <c r="G8179" s="114">
        <f>IF([Data da Aprovação]&lt;&gt;"ESTATUTÁRIO",YEAR([Data da Aprovação]),"")</f>
        <v>1998</v>
      </c>
      <c r="H8179" s="106">
        <f>Tabela9[[#This Row],[Valor do Provento R$]]/Tabela9[[#This Row],[Provento por 1 ou 1000 Ações]]</f>
        <v>5.1886700000000001E-2</v>
      </c>
    </row>
    <row r="8180" spans="1:8">
      <c r="A8180" s="118" t="s">
        <v>1715</v>
      </c>
      <c r="B8180" s="116" t="s">
        <v>1488</v>
      </c>
      <c r="C8180" s="138">
        <v>36279</v>
      </c>
      <c r="D8180" s="139">
        <v>5.844382E-2</v>
      </c>
      <c r="E8180" s="118">
        <v>1</v>
      </c>
      <c r="F8180" s="118" t="s">
        <v>1492</v>
      </c>
      <c r="G8180" s="113">
        <f>IF([Data da Aprovação]&lt;&gt;"ESTATUTÁRIO",YEAR([Data da Aprovação]),"")</f>
        <v>1999</v>
      </c>
      <c r="H8180" s="106">
        <f>Tabela9[[#This Row],[Valor do Provento R$]]/Tabela9[[#This Row],[Provento por 1 ou 1000 Ações]]</f>
        <v>5.844382E-2</v>
      </c>
    </row>
    <row r="8181" spans="1:8">
      <c r="A8181" s="119" t="s">
        <v>1715</v>
      </c>
      <c r="B8181" s="117" t="s">
        <v>1488</v>
      </c>
      <c r="C8181" s="140">
        <v>36643</v>
      </c>
      <c r="D8181" s="141">
        <v>3.3294729000000002E-2</v>
      </c>
      <c r="E8181" s="119">
        <v>1</v>
      </c>
      <c r="F8181" s="119" t="s">
        <v>1492</v>
      </c>
      <c r="G8181" s="114">
        <f>IF([Data da Aprovação]&lt;&gt;"ESTATUTÁRIO",YEAR([Data da Aprovação]),"")</f>
        <v>2000</v>
      </c>
      <c r="H8181" s="106">
        <f>Tabela9[[#This Row],[Valor do Provento R$]]/Tabela9[[#This Row],[Provento por 1 ou 1000 Ações]]</f>
        <v>3.3294729000000002E-2</v>
      </c>
    </row>
    <row r="8182" spans="1:8">
      <c r="A8182" s="118" t="s">
        <v>1715</v>
      </c>
      <c r="B8182" s="116" t="s">
        <v>1488</v>
      </c>
      <c r="C8182" s="138">
        <v>36643</v>
      </c>
      <c r="D8182" s="139">
        <v>2.2196487000000001E-2</v>
      </c>
      <c r="E8182" s="118">
        <v>1</v>
      </c>
      <c r="F8182" s="118" t="s">
        <v>1492</v>
      </c>
      <c r="G8182" s="113">
        <f>IF([Data da Aprovação]&lt;&gt;"ESTATUTÁRIO",YEAR([Data da Aprovação]),"")</f>
        <v>2000</v>
      </c>
      <c r="H8182" s="106">
        <f>Tabela9[[#This Row],[Valor do Provento R$]]/Tabela9[[#This Row],[Provento por 1 ou 1000 Ações]]</f>
        <v>2.2196487000000001E-2</v>
      </c>
    </row>
    <row r="8183" spans="1:8">
      <c r="A8183" s="119" t="s">
        <v>1715</v>
      </c>
      <c r="B8183" s="117" t="s">
        <v>1488</v>
      </c>
      <c r="C8183" s="140">
        <v>37375</v>
      </c>
      <c r="D8183" s="141">
        <v>1.172578E-2</v>
      </c>
      <c r="E8183" s="119">
        <v>1</v>
      </c>
      <c r="F8183" s="119" t="s">
        <v>1492</v>
      </c>
      <c r="G8183" s="114">
        <f>IF([Data da Aprovação]&lt;&gt;"ESTATUTÁRIO",YEAR([Data da Aprovação]),"")</f>
        <v>2002</v>
      </c>
      <c r="H8183" s="106">
        <f>Tabela9[[#This Row],[Valor do Provento R$]]/Tabela9[[#This Row],[Provento por 1 ou 1000 Ações]]</f>
        <v>1.172578E-2</v>
      </c>
    </row>
    <row r="8184" spans="1:8">
      <c r="A8184" s="118" t="s">
        <v>1715</v>
      </c>
      <c r="B8184" s="116" t="s">
        <v>1488</v>
      </c>
      <c r="C8184" s="138">
        <v>37736</v>
      </c>
      <c r="D8184" s="139">
        <v>1.407012E-2</v>
      </c>
      <c r="E8184" s="118">
        <v>1</v>
      </c>
      <c r="F8184" s="118" t="s">
        <v>1492</v>
      </c>
      <c r="G8184" s="113">
        <f>IF([Data da Aprovação]&lt;&gt;"ESTATUTÁRIO",YEAR([Data da Aprovação]),"")</f>
        <v>2003</v>
      </c>
      <c r="H8184" s="106">
        <f>Tabela9[[#This Row],[Valor do Provento R$]]/Tabela9[[#This Row],[Provento por 1 ou 1000 Ações]]</f>
        <v>1.407012E-2</v>
      </c>
    </row>
    <row r="8185" spans="1:8">
      <c r="A8185" s="119" t="s">
        <v>1715</v>
      </c>
      <c r="B8185" s="117" t="s">
        <v>1488</v>
      </c>
      <c r="C8185" s="140">
        <v>38106</v>
      </c>
      <c r="D8185" s="141">
        <v>1.5259999999999999E-2</v>
      </c>
      <c r="E8185" s="119">
        <v>1</v>
      </c>
      <c r="F8185" s="119" t="s">
        <v>1492</v>
      </c>
      <c r="G8185" s="114">
        <f>IF([Data da Aprovação]&lt;&gt;"ESTATUTÁRIO",YEAR([Data da Aprovação]),"")</f>
        <v>2004</v>
      </c>
      <c r="H8185" s="106">
        <f>Tabela9[[#This Row],[Valor do Provento R$]]/Tabela9[[#This Row],[Provento por 1 ou 1000 Ações]]</f>
        <v>1.5259999999999999E-2</v>
      </c>
    </row>
    <row r="8186" spans="1:8">
      <c r="A8186" s="118" t="s">
        <v>1715</v>
      </c>
      <c r="B8186" s="116" t="s">
        <v>1488</v>
      </c>
      <c r="C8186" s="138">
        <v>39045</v>
      </c>
      <c r="D8186" s="139">
        <v>3.3500000000000001E-3</v>
      </c>
      <c r="E8186" s="118">
        <v>1</v>
      </c>
      <c r="F8186" s="118" t="s">
        <v>1492</v>
      </c>
      <c r="G8186" s="113">
        <f>IF([Data da Aprovação]&lt;&gt;"ESTATUTÁRIO",YEAR([Data da Aprovação]),"")</f>
        <v>2006</v>
      </c>
      <c r="H8186" s="106">
        <f>Tabela9[[#This Row],[Valor do Provento R$]]/Tabela9[[#This Row],[Provento por 1 ou 1000 Ações]]</f>
        <v>3.3500000000000001E-3</v>
      </c>
    </row>
    <row r="8187" spans="1:8">
      <c r="A8187" s="119" t="s">
        <v>1715</v>
      </c>
      <c r="B8187" s="117" t="s">
        <v>1488</v>
      </c>
      <c r="C8187" s="140">
        <v>39198</v>
      </c>
      <c r="D8187" s="141">
        <v>1.11943157E-2</v>
      </c>
      <c r="E8187" s="119">
        <v>1</v>
      </c>
      <c r="F8187" s="119" t="s">
        <v>1492</v>
      </c>
      <c r="G8187" s="114">
        <f>IF([Data da Aprovação]&lt;&gt;"ESTATUTÁRIO",YEAR([Data da Aprovação]),"")</f>
        <v>2007</v>
      </c>
      <c r="H8187" s="106">
        <f>Tabela9[[#This Row],[Valor do Provento R$]]/Tabela9[[#This Row],[Provento por 1 ou 1000 Ações]]</f>
        <v>1.11943157E-2</v>
      </c>
    </row>
    <row r="8188" spans="1:8">
      <c r="A8188" s="118" t="s">
        <v>1715</v>
      </c>
      <c r="B8188" s="116" t="s">
        <v>1488</v>
      </c>
      <c r="C8188" s="138">
        <v>39566</v>
      </c>
      <c r="D8188" s="139">
        <v>1.5699999999999999E-2</v>
      </c>
      <c r="E8188" s="118">
        <v>1</v>
      </c>
      <c r="F8188" s="118" t="s">
        <v>1492</v>
      </c>
      <c r="G8188" s="113">
        <f>IF([Data da Aprovação]&lt;&gt;"ESTATUTÁRIO",YEAR([Data da Aprovação]),"")</f>
        <v>2008</v>
      </c>
      <c r="H8188" s="106">
        <f>Tabela9[[#This Row],[Valor do Provento R$]]/Tabela9[[#This Row],[Provento por 1 ou 1000 Ações]]</f>
        <v>1.5699999999999999E-2</v>
      </c>
    </row>
    <row r="8189" spans="1:8">
      <c r="A8189" s="119" t="s">
        <v>1715</v>
      </c>
      <c r="B8189" s="117" t="s">
        <v>1488</v>
      </c>
      <c r="C8189" s="140">
        <v>39932</v>
      </c>
      <c r="D8189" s="141">
        <v>1.7780000000000001E-2</v>
      </c>
      <c r="E8189" s="119">
        <v>1</v>
      </c>
      <c r="F8189" s="119" t="s">
        <v>1492</v>
      </c>
      <c r="G8189" s="114">
        <f>IF([Data da Aprovação]&lt;&gt;"ESTATUTÁRIO",YEAR([Data da Aprovação]),"")</f>
        <v>2009</v>
      </c>
      <c r="H8189" s="106">
        <f>Tabela9[[#This Row],[Valor do Provento R$]]/Tabela9[[#This Row],[Provento por 1 ou 1000 Ações]]</f>
        <v>1.7780000000000001E-2</v>
      </c>
    </row>
    <row r="8190" spans="1:8">
      <c r="A8190" s="118" t="s">
        <v>1715</v>
      </c>
      <c r="B8190" s="116" t="s">
        <v>1488</v>
      </c>
      <c r="C8190" s="138">
        <v>40298</v>
      </c>
      <c r="D8190" s="139">
        <v>1.6E-2</v>
      </c>
      <c r="E8190" s="118">
        <v>1</v>
      </c>
      <c r="F8190" s="118" t="s">
        <v>1492</v>
      </c>
      <c r="G8190" s="113">
        <f>IF([Data da Aprovação]&lt;&gt;"ESTATUTÁRIO",YEAR([Data da Aprovação]),"")</f>
        <v>2010</v>
      </c>
      <c r="H8190" s="106">
        <f>Tabela9[[#This Row],[Valor do Provento R$]]/Tabela9[[#This Row],[Provento por 1 ou 1000 Ações]]</f>
        <v>1.6E-2</v>
      </c>
    </row>
    <row r="8191" spans="1:8">
      <c r="A8191" s="119" t="s">
        <v>1715</v>
      </c>
      <c r="B8191" s="117" t="s">
        <v>1488</v>
      </c>
      <c r="C8191" s="140">
        <v>40725</v>
      </c>
      <c r="D8191" s="141">
        <v>1.0899000000000001E-2</v>
      </c>
      <c r="E8191" s="119">
        <v>1</v>
      </c>
      <c r="F8191" s="119" t="s">
        <v>1492</v>
      </c>
      <c r="G8191" s="114">
        <f>IF([Data da Aprovação]&lt;&gt;"ESTATUTÁRIO",YEAR([Data da Aprovação]),"")</f>
        <v>2011</v>
      </c>
      <c r="H8191" s="106">
        <f>Tabela9[[#This Row],[Valor do Provento R$]]/Tabela9[[#This Row],[Provento por 1 ou 1000 Ações]]</f>
        <v>1.0899000000000001E-2</v>
      </c>
    </row>
    <row r="8192" spans="1:8">
      <c r="A8192" s="118" t="s">
        <v>1715</v>
      </c>
      <c r="B8192" s="116" t="s">
        <v>1488</v>
      </c>
      <c r="C8192" s="138">
        <v>40725</v>
      </c>
      <c r="D8192" s="139">
        <v>0.14616999999999999</v>
      </c>
      <c r="E8192" s="118">
        <v>1</v>
      </c>
      <c r="F8192" s="118" t="s">
        <v>1492</v>
      </c>
      <c r="G8192" s="113">
        <f>IF([Data da Aprovação]&lt;&gt;"ESTATUTÁRIO",YEAR([Data da Aprovação]),"")</f>
        <v>2011</v>
      </c>
      <c r="H8192" s="106">
        <f>Tabela9[[#This Row],[Valor do Provento R$]]/Tabela9[[#This Row],[Provento por 1 ou 1000 Ações]]</f>
        <v>0.14616999999999999</v>
      </c>
    </row>
    <row r="8193" spans="1:8">
      <c r="A8193" s="119" t="s">
        <v>1715</v>
      </c>
      <c r="B8193" s="117" t="s">
        <v>1488</v>
      </c>
      <c r="C8193" s="140">
        <v>41026</v>
      </c>
      <c r="D8193" s="141">
        <v>1.7267999999999999E-2</v>
      </c>
      <c r="E8193" s="119">
        <v>1</v>
      </c>
      <c r="F8193" s="119" t="s">
        <v>1492</v>
      </c>
      <c r="G8193" s="114">
        <f>IF([Data da Aprovação]&lt;&gt;"ESTATUTÁRIO",YEAR([Data da Aprovação]),"")</f>
        <v>2012</v>
      </c>
      <c r="H8193" s="106">
        <f>Tabela9[[#This Row],[Valor do Provento R$]]/Tabela9[[#This Row],[Provento por 1 ou 1000 Ações]]</f>
        <v>1.7267999999999999E-2</v>
      </c>
    </row>
    <row r="8194" spans="1:8">
      <c r="A8194" s="118" t="s">
        <v>1715</v>
      </c>
      <c r="B8194" s="116" t="s">
        <v>1488</v>
      </c>
      <c r="C8194" s="138">
        <v>41026</v>
      </c>
      <c r="D8194" s="139">
        <v>9.9186999999999997E-2</v>
      </c>
      <c r="E8194" s="118">
        <v>1</v>
      </c>
      <c r="F8194" s="118" t="s">
        <v>1492</v>
      </c>
      <c r="G8194" s="113">
        <f>IF([Data da Aprovação]&lt;&gt;"ESTATUTÁRIO",YEAR([Data da Aprovação]),"")</f>
        <v>2012</v>
      </c>
      <c r="H8194" s="106">
        <f>Tabela9[[#This Row],[Valor do Provento R$]]/Tabela9[[#This Row],[Provento por 1 ou 1000 Ações]]</f>
        <v>9.9186999999999997E-2</v>
      </c>
    </row>
    <row r="8195" spans="1:8">
      <c r="A8195" s="119" t="s">
        <v>1715</v>
      </c>
      <c r="B8195" s="117" t="s">
        <v>1490</v>
      </c>
      <c r="C8195" s="140">
        <v>35185</v>
      </c>
      <c r="D8195" s="141">
        <v>7.8270000000000006E-2</v>
      </c>
      <c r="E8195" s="119">
        <v>1</v>
      </c>
      <c r="F8195" s="119" t="s">
        <v>1492</v>
      </c>
      <c r="G8195" s="114">
        <f>IF([Data da Aprovação]&lt;&gt;"ESTATUTÁRIO",YEAR([Data da Aprovação]),"")</f>
        <v>1996</v>
      </c>
      <c r="H8195" s="106">
        <f>Tabela9[[#This Row],[Valor do Provento R$]]/Tabela9[[#This Row],[Provento por 1 ou 1000 Ações]]</f>
        <v>7.8270000000000006E-2</v>
      </c>
    </row>
    <row r="8196" spans="1:8">
      <c r="A8196" s="118" t="s">
        <v>1715</v>
      </c>
      <c r="B8196" s="116" t="s">
        <v>1490</v>
      </c>
      <c r="C8196" s="138">
        <v>35467</v>
      </c>
      <c r="D8196" s="139">
        <v>8.8663579999999995E-3</v>
      </c>
      <c r="E8196" s="118">
        <v>1</v>
      </c>
      <c r="F8196" s="118" t="s">
        <v>1492</v>
      </c>
      <c r="G8196" s="113">
        <f>IF([Data da Aprovação]&lt;&gt;"ESTATUTÁRIO",YEAR([Data da Aprovação]),"")</f>
        <v>1997</v>
      </c>
      <c r="H8196" s="106">
        <f>Tabela9[[#This Row],[Valor do Provento R$]]/Tabela9[[#This Row],[Provento por 1 ou 1000 Ações]]</f>
        <v>8.8663579999999995E-3</v>
      </c>
    </row>
    <row r="8197" spans="1:8">
      <c r="A8197" s="119" t="s">
        <v>1715</v>
      </c>
      <c r="B8197" s="117" t="s">
        <v>1490</v>
      </c>
      <c r="C8197" s="140">
        <v>35467</v>
      </c>
      <c r="D8197" s="141">
        <v>9.6843641999999994E-2</v>
      </c>
      <c r="E8197" s="119">
        <v>1</v>
      </c>
      <c r="F8197" s="119" t="s">
        <v>1492</v>
      </c>
      <c r="G8197" s="114">
        <f>IF([Data da Aprovação]&lt;&gt;"ESTATUTÁRIO",YEAR([Data da Aprovação]),"")</f>
        <v>1997</v>
      </c>
      <c r="H8197" s="106">
        <f>Tabela9[[#This Row],[Valor do Provento R$]]/Tabela9[[#This Row],[Provento por 1 ou 1000 Ações]]</f>
        <v>9.6843641999999994E-2</v>
      </c>
    </row>
    <row r="8198" spans="1:8">
      <c r="A8198" s="118" t="s">
        <v>1715</v>
      </c>
      <c r="B8198" s="116" t="s">
        <v>1490</v>
      </c>
      <c r="C8198" s="138">
        <v>35914</v>
      </c>
      <c r="D8198" s="139">
        <v>5.1886700000000001E-2</v>
      </c>
      <c r="E8198" s="118">
        <v>1</v>
      </c>
      <c r="F8198" s="118" t="s">
        <v>1492</v>
      </c>
      <c r="G8198" s="113">
        <f>IF([Data da Aprovação]&lt;&gt;"ESTATUTÁRIO",YEAR([Data da Aprovação]),"")</f>
        <v>1998</v>
      </c>
      <c r="H8198" s="106">
        <f>Tabela9[[#This Row],[Valor do Provento R$]]/Tabela9[[#This Row],[Provento por 1 ou 1000 Ações]]</f>
        <v>5.1886700000000001E-2</v>
      </c>
    </row>
    <row r="8199" spans="1:8">
      <c r="A8199" s="119" t="s">
        <v>1715</v>
      </c>
      <c r="B8199" s="117" t="s">
        <v>1490</v>
      </c>
      <c r="C8199" s="140">
        <v>36279</v>
      </c>
      <c r="D8199" s="141">
        <v>5.844382E-2</v>
      </c>
      <c r="E8199" s="119">
        <v>1</v>
      </c>
      <c r="F8199" s="119" t="s">
        <v>1492</v>
      </c>
      <c r="G8199" s="114">
        <f>IF([Data da Aprovação]&lt;&gt;"ESTATUTÁRIO",YEAR([Data da Aprovação]),"")</f>
        <v>1999</v>
      </c>
      <c r="H8199" s="106">
        <f>Tabela9[[#This Row],[Valor do Provento R$]]/Tabela9[[#This Row],[Provento por 1 ou 1000 Ações]]</f>
        <v>5.844382E-2</v>
      </c>
    </row>
    <row r="8200" spans="1:8">
      <c r="A8200" s="118" t="s">
        <v>1715</v>
      </c>
      <c r="B8200" s="116" t="s">
        <v>1490</v>
      </c>
      <c r="C8200" s="138">
        <v>36643</v>
      </c>
      <c r="D8200" s="139">
        <v>3.3294729000000002E-2</v>
      </c>
      <c r="E8200" s="118">
        <v>1</v>
      </c>
      <c r="F8200" s="118" t="s">
        <v>1492</v>
      </c>
      <c r="G8200" s="113">
        <f>IF([Data da Aprovação]&lt;&gt;"ESTATUTÁRIO",YEAR([Data da Aprovação]),"")</f>
        <v>2000</v>
      </c>
      <c r="H8200" s="106">
        <f>Tabela9[[#This Row],[Valor do Provento R$]]/Tabela9[[#This Row],[Provento por 1 ou 1000 Ações]]</f>
        <v>3.3294729000000002E-2</v>
      </c>
    </row>
    <row r="8201" spans="1:8">
      <c r="A8201" s="119" t="s">
        <v>1715</v>
      </c>
      <c r="B8201" s="117" t="s">
        <v>1490</v>
      </c>
      <c r="C8201" s="140">
        <v>36643</v>
      </c>
      <c r="D8201" s="141">
        <v>2.2196487000000001E-2</v>
      </c>
      <c r="E8201" s="119">
        <v>1</v>
      </c>
      <c r="F8201" s="119" t="s">
        <v>1492</v>
      </c>
      <c r="G8201" s="114">
        <f>IF([Data da Aprovação]&lt;&gt;"ESTATUTÁRIO",YEAR([Data da Aprovação]),"")</f>
        <v>2000</v>
      </c>
      <c r="H8201" s="106">
        <f>Tabela9[[#This Row],[Valor do Provento R$]]/Tabela9[[#This Row],[Provento por 1 ou 1000 Ações]]</f>
        <v>2.2196487000000001E-2</v>
      </c>
    </row>
    <row r="8202" spans="1:8">
      <c r="A8202" s="118" t="s">
        <v>1715</v>
      </c>
      <c r="B8202" s="116" t="s">
        <v>1490</v>
      </c>
      <c r="C8202" s="138">
        <v>37375</v>
      </c>
      <c r="D8202" s="139">
        <v>1.172578E-2</v>
      </c>
      <c r="E8202" s="118">
        <v>1</v>
      </c>
      <c r="F8202" s="118" t="s">
        <v>1492</v>
      </c>
      <c r="G8202" s="113">
        <f>IF([Data da Aprovação]&lt;&gt;"ESTATUTÁRIO",YEAR([Data da Aprovação]),"")</f>
        <v>2002</v>
      </c>
      <c r="H8202" s="106">
        <f>Tabela9[[#This Row],[Valor do Provento R$]]/Tabela9[[#This Row],[Provento por 1 ou 1000 Ações]]</f>
        <v>1.172578E-2</v>
      </c>
    </row>
    <row r="8203" spans="1:8">
      <c r="A8203" s="119" t="s">
        <v>1715</v>
      </c>
      <c r="B8203" s="117" t="s">
        <v>1490</v>
      </c>
      <c r="C8203" s="140">
        <v>37736</v>
      </c>
      <c r="D8203" s="141">
        <v>1.407012E-2</v>
      </c>
      <c r="E8203" s="119">
        <v>1</v>
      </c>
      <c r="F8203" s="119" t="s">
        <v>1492</v>
      </c>
      <c r="G8203" s="114">
        <f>IF([Data da Aprovação]&lt;&gt;"ESTATUTÁRIO",YEAR([Data da Aprovação]),"")</f>
        <v>2003</v>
      </c>
      <c r="H8203" s="106">
        <f>Tabela9[[#This Row],[Valor do Provento R$]]/Tabela9[[#This Row],[Provento por 1 ou 1000 Ações]]</f>
        <v>1.407012E-2</v>
      </c>
    </row>
    <row r="8204" spans="1:8">
      <c r="A8204" s="118" t="s">
        <v>1715</v>
      </c>
      <c r="B8204" s="116" t="s">
        <v>1490</v>
      </c>
      <c r="C8204" s="138">
        <v>38106</v>
      </c>
      <c r="D8204" s="139">
        <v>1.5259999999999999E-2</v>
      </c>
      <c r="E8204" s="118">
        <v>1</v>
      </c>
      <c r="F8204" s="118" t="s">
        <v>1492</v>
      </c>
      <c r="G8204" s="113">
        <f>IF([Data da Aprovação]&lt;&gt;"ESTATUTÁRIO",YEAR([Data da Aprovação]),"")</f>
        <v>2004</v>
      </c>
      <c r="H8204" s="106">
        <f>Tabela9[[#This Row],[Valor do Provento R$]]/Tabela9[[#This Row],[Provento por 1 ou 1000 Ações]]</f>
        <v>1.5259999999999999E-2</v>
      </c>
    </row>
    <row r="8205" spans="1:8">
      <c r="A8205" s="119" t="s">
        <v>1715</v>
      </c>
      <c r="B8205" s="117" t="s">
        <v>1490</v>
      </c>
      <c r="C8205" s="140">
        <v>39045</v>
      </c>
      <c r="D8205" s="141">
        <v>3.3500000000000001E-3</v>
      </c>
      <c r="E8205" s="119">
        <v>1</v>
      </c>
      <c r="F8205" s="119" t="s">
        <v>1492</v>
      </c>
      <c r="G8205" s="114">
        <f>IF([Data da Aprovação]&lt;&gt;"ESTATUTÁRIO",YEAR([Data da Aprovação]),"")</f>
        <v>2006</v>
      </c>
      <c r="H8205" s="106">
        <f>Tabela9[[#This Row],[Valor do Provento R$]]/Tabela9[[#This Row],[Provento por 1 ou 1000 Ações]]</f>
        <v>3.3500000000000001E-3</v>
      </c>
    </row>
    <row r="8206" spans="1:8">
      <c r="A8206" s="118" t="s">
        <v>1715</v>
      </c>
      <c r="B8206" s="116" t="s">
        <v>1490</v>
      </c>
      <c r="C8206" s="138">
        <v>39198</v>
      </c>
      <c r="D8206" s="139">
        <v>1.11943157E-2</v>
      </c>
      <c r="E8206" s="118">
        <v>1</v>
      </c>
      <c r="F8206" s="118" t="s">
        <v>1492</v>
      </c>
      <c r="G8206" s="113">
        <f>IF([Data da Aprovação]&lt;&gt;"ESTATUTÁRIO",YEAR([Data da Aprovação]),"")</f>
        <v>2007</v>
      </c>
      <c r="H8206" s="106">
        <f>Tabela9[[#This Row],[Valor do Provento R$]]/Tabela9[[#This Row],[Provento por 1 ou 1000 Ações]]</f>
        <v>1.11943157E-2</v>
      </c>
    </row>
    <row r="8207" spans="1:8">
      <c r="A8207" s="119" t="s">
        <v>1715</v>
      </c>
      <c r="B8207" s="117" t="s">
        <v>1490</v>
      </c>
      <c r="C8207" s="140">
        <v>39566</v>
      </c>
      <c r="D8207" s="141">
        <v>1.5699999999999999E-2</v>
      </c>
      <c r="E8207" s="119">
        <v>1</v>
      </c>
      <c r="F8207" s="119" t="s">
        <v>1492</v>
      </c>
      <c r="G8207" s="114">
        <f>IF([Data da Aprovação]&lt;&gt;"ESTATUTÁRIO",YEAR([Data da Aprovação]),"")</f>
        <v>2008</v>
      </c>
      <c r="H8207" s="106">
        <f>Tabela9[[#This Row],[Valor do Provento R$]]/Tabela9[[#This Row],[Provento por 1 ou 1000 Ações]]</f>
        <v>1.5699999999999999E-2</v>
      </c>
    </row>
    <row r="8208" spans="1:8">
      <c r="A8208" s="118" t="s">
        <v>1715</v>
      </c>
      <c r="B8208" s="116" t="s">
        <v>1490</v>
      </c>
      <c r="C8208" s="138">
        <v>39932</v>
      </c>
      <c r="D8208" s="139">
        <v>1.7780000000000001E-2</v>
      </c>
      <c r="E8208" s="118">
        <v>1</v>
      </c>
      <c r="F8208" s="118" t="s">
        <v>1492</v>
      </c>
      <c r="G8208" s="113">
        <f>IF([Data da Aprovação]&lt;&gt;"ESTATUTÁRIO",YEAR([Data da Aprovação]),"")</f>
        <v>2009</v>
      </c>
      <c r="H8208" s="106">
        <f>Tabela9[[#This Row],[Valor do Provento R$]]/Tabela9[[#This Row],[Provento por 1 ou 1000 Ações]]</f>
        <v>1.7780000000000001E-2</v>
      </c>
    </row>
    <row r="8209" spans="1:8">
      <c r="A8209" s="119" t="s">
        <v>1715</v>
      </c>
      <c r="B8209" s="117" t="s">
        <v>1490</v>
      </c>
      <c r="C8209" s="140">
        <v>40298</v>
      </c>
      <c r="D8209" s="141">
        <v>1.6E-2</v>
      </c>
      <c r="E8209" s="119">
        <v>1</v>
      </c>
      <c r="F8209" s="119" t="s">
        <v>1492</v>
      </c>
      <c r="G8209" s="114">
        <f>IF([Data da Aprovação]&lt;&gt;"ESTATUTÁRIO",YEAR([Data da Aprovação]),"")</f>
        <v>2010</v>
      </c>
      <c r="H8209" s="106">
        <f>Tabela9[[#This Row],[Valor do Provento R$]]/Tabela9[[#This Row],[Provento por 1 ou 1000 Ações]]</f>
        <v>1.6E-2</v>
      </c>
    </row>
    <row r="8210" spans="1:8">
      <c r="A8210" s="118" t="s">
        <v>1715</v>
      </c>
      <c r="B8210" s="116" t="s">
        <v>1490</v>
      </c>
      <c r="C8210" s="138">
        <v>40725</v>
      </c>
      <c r="D8210" s="139">
        <v>1.0899000000000001E-2</v>
      </c>
      <c r="E8210" s="118">
        <v>1</v>
      </c>
      <c r="F8210" s="118" t="s">
        <v>1492</v>
      </c>
      <c r="G8210" s="113">
        <f>IF([Data da Aprovação]&lt;&gt;"ESTATUTÁRIO",YEAR([Data da Aprovação]),"")</f>
        <v>2011</v>
      </c>
      <c r="H8210" s="106">
        <f>Tabela9[[#This Row],[Valor do Provento R$]]/Tabela9[[#This Row],[Provento por 1 ou 1000 Ações]]</f>
        <v>1.0899000000000001E-2</v>
      </c>
    </row>
    <row r="8211" spans="1:8">
      <c r="A8211" s="119" t="s">
        <v>1715</v>
      </c>
      <c r="B8211" s="117" t="s">
        <v>1490</v>
      </c>
      <c r="C8211" s="140">
        <v>40725</v>
      </c>
      <c r="D8211" s="141">
        <v>0.14616999999999999</v>
      </c>
      <c r="E8211" s="119">
        <v>1</v>
      </c>
      <c r="F8211" s="119" t="s">
        <v>1492</v>
      </c>
      <c r="G8211" s="114">
        <f>IF([Data da Aprovação]&lt;&gt;"ESTATUTÁRIO",YEAR([Data da Aprovação]),"")</f>
        <v>2011</v>
      </c>
      <c r="H8211" s="106">
        <f>Tabela9[[#This Row],[Valor do Provento R$]]/Tabela9[[#This Row],[Provento por 1 ou 1000 Ações]]</f>
        <v>0.14616999999999999</v>
      </c>
    </row>
    <row r="8212" spans="1:8">
      <c r="A8212" s="118" t="s">
        <v>1715</v>
      </c>
      <c r="B8212" s="116" t="s">
        <v>1490</v>
      </c>
      <c r="C8212" s="138">
        <v>41026</v>
      </c>
      <c r="D8212" s="139">
        <v>1.7267999999999999E-2</v>
      </c>
      <c r="E8212" s="118">
        <v>1</v>
      </c>
      <c r="F8212" s="118" t="s">
        <v>1492</v>
      </c>
      <c r="G8212" s="113">
        <f>IF([Data da Aprovação]&lt;&gt;"ESTATUTÁRIO",YEAR([Data da Aprovação]),"")</f>
        <v>2012</v>
      </c>
      <c r="H8212" s="106">
        <f>Tabela9[[#This Row],[Valor do Provento R$]]/Tabela9[[#This Row],[Provento por 1 ou 1000 Ações]]</f>
        <v>1.7267999999999999E-2</v>
      </c>
    </row>
    <row r="8213" spans="1:8">
      <c r="A8213" s="119" t="s">
        <v>1715</v>
      </c>
      <c r="B8213" s="117" t="s">
        <v>1490</v>
      </c>
      <c r="C8213" s="140">
        <v>41026</v>
      </c>
      <c r="D8213" s="141">
        <v>9.9186999999999997E-2</v>
      </c>
      <c r="E8213" s="119">
        <v>1</v>
      </c>
      <c r="F8213" s="119" t="s">
        <v>1492</v>
      </c>
      <c r="G8213" s="114">
        <f>IF([Data da Aprovação]&lt;&gt;"ESTATUTÁRIO",YEAR([Data da Aprovação]),"")</f>
        <v>2012</v>
      </c>
      <c r="H8213" s="106">
        <f>Tabela9[[#This Row],[Valor do Provento R$]]/Tabela9[[#This Row],[Provento por 1 ou 1000 Ações]]</f>
        <v>9.9186999999999997E-2</v>
      </c>
    </row>
    <row r="8214" spans="1:8">
      <c r="A8214" s="118" t="s">
        <v>1716</v>
      </c>
      <c r="B8214" s="116" t="s">
        <v>1488</v>
      </c>
      <c r="C8214" s="138">
        <v>39520</v>
      </c>
      <c r="D8214" s="139">
        <v>3.5186426399999998E-2</v>
      </c>
      <c r="E8214" s="118">
        <v>1</v>
      </c>
      <c r="F8214" s="118" t="s">
        <v>1492</v>
      </c>
      <c r="G8214" s="113">
        <f>IF([Data da Aprovação]&lt;&gt;"ESTATUTÁRIO",YEAR([Data da Aprovação]),"")</f>
        <v>2008</v>
      </c>
      <c r="H8214" s="106">
        <f>Tabela9[[#This Row],[Valor do Provento R$]]/Tabela9[[#This Row],[Provento por 1 ou 1000 Ações]]</f>
        <v>3.5186426399999998E-2</v>
      </c>
    </row>
    <row r="8215" spans="1:8">
      <c r="A8215" s="119" t="s">
        <v>1716</v>
      </c>
      <c r="B8215" s="117" t="s">
        <v>1488</v>
      </c>
      <c r="C8215" s="140">
        <v>39931</v>
      </c>
      <c r="D8215" s="141">
        <v>0.10555468017</v>
      </c>
      <c r="E8215" s="119">
        <v>1</v>
      </c>
      <c r="F8215" s="119" t="s">
        <v>1492</v>
      </c>
      <c r="G8215" s="114">
        <f>IF([Data da Aprovação]&lt;&gt;"ESTATUTÁRIO",YEAR([Data da Aprovação]),"")</f>
        <v>2009</v>
      </c>
      <c r="H8215" s="106">
        <f>Tabela9[[#This Row],[Valor do Provento R$]]/Tabela9[[#This Row],[Provento por 1 ou 1000 Ações]]</f>
        <v>0.10555468017</v>
      </c>
    </row>
    <row r="8216" spans="1:8">
      <c r="A8216" s="118" t="s">
        <v>1716</v>
      </c>
      <c r="B8216" s="116" t="s">
        <v>1488</v>
      </c>
      <c r="C8216" s="138">
        <v>40170</v>
      </c>
      <c r="D8216" s="139">
        <v>0.12294139877</v>
      </c>
      <c r="E8216" s="118">
        <v>1</v>
      </c>
      <c r="F8216" s="118" t="s">
        <v>1489</v>
      </c>
      <c r="G8216" s="113">
        <f>IF([Data da Aprovação]&lt;&gt;"ESTATUTÁRIO",YEAR([Data da Aprovação]),"")</f>
        <v>2009</v>
      </c>
      <c r="H8216" s="106">
        <f>Tabela9[[#This Row],[Valor do Provento R$]]/Tabela9[[#This Row],[Provento por 1 ou 1000 Ações]]</f>
        <v>0.12294139877</v>
      </c>
    </row>
    <row r="8217" spans="1:8">
      <c r="A8217" s="119" t="s">
        <v>1716</v>
      </c>
      <c r="B8217" s="117" t="s">
        <v>1488</v>
      </c>
      <c r="C8217" s="140">
        <v>40298</v>
      </c>
      <c r="D8217" s="141">
        <v>7.0386297010000001E-2</v>
      </c>
      <c r="E8217" s="119">
        <v>1</v>
      </c>
      <c r="F8217" s="119" t="s">
        <v>1492</v>
      </c>
      <c r="G8217" s="114">
        <f>IF([Data da Aprovação]&lt;&gt;"ESTATUTÁRIO",YEAR([Data da Aprovação]),"")</f>
        <v>2010</v>
      </c>
      <c r="H8217" s="106">
        <f>Tabela9[[#This Row],[Valor do Provento R$]]/Tabela9[[#This Row],[Provento por 1 ou 1000 Ações]]</f>
        <v>7.0386297010000001E-2</v>
      </c>
    </row>
    <row r="8218" spans="1:8">
      <c r="A8218" s="118" t="s">
        <v>1716</v>
      </c>
      <c r="B8218" s="116" t="s">
        <v>1488</v>
      </c>
      <c r="C8218" s="138">
        <v>40478</v>
      </c>
      <c r="D8218" s="139">
        <v>0.11261807521</v>
      </c>
      <c r="E8218" s="118">
        <v>1</v>
      </c>
      <c r="F8218" s="118" t="s">
        <v>1489</v>
      </c>
      <c r="G8218" s="113">
        <f>IF([Data da Aprovação]&lt;&gt;"ESTATUTÁRIO",YEAR([Data da Aprovação]),"")</f>
        <v>2010</v>
      </c>
      <c r="H8218" s="106">
        <f>Tabela9[[#This Row],[Valor do Provento R$]]/Tabela9[[#This Row],[Provento por 1 ou 1000 Ações]]</f>
        <v>0.11261807521</v>
      </c>
    </row>
    <row r="8219" spans="1:8">
      <c r="A8219" s="119" t="s">
        <v>1716</v>
      </c>
      <c r="B8219" s="117" t="s">
        <v>1488</v>
      </c>
      <c r="C8219" s="140">
        <v>40662</v>
      </c>
      <c r="D8219" s="141">
        <v>0.23462099003</v>
      </c>
      <c r="E8219" s="119">
        <v>1</v>
      </c>
      <c r="F8219" s="119" t="s">
        <v>1492</v>
      </c>
      <c r="G8219" s="114">
        <f>IF([Data da Aprovação]&lt;&gt;"ESTATUTÁRIO",YEAR([Data da Aprovação]),"")</f>
        <v>2011</v>
      </c>
      <c r="H8219" s="106">
        <f>Tabela9[[#This Row],[Valor do Provento R$]]/Tabela9[[#This Row],[Provento por 1 ou 1000 Ações]]</f>
        <v>0.23462099003</v>
      </c>
    </row>
    <row r="8220" spans="1:8">
      <c r="A8220" s="118" t="s">
        <v>1716</v>
      </c>
      <c r="B8220" s="116" t="s">
        <v>1488</v>
      </c>
      <c r="C8220" s="138">
        <v>40932</v>
      </c>
      <c r="D8220" s="139">
        <v>0.13998835451</v>
      </c>
      <c r="E8220" s="118">
        <v>1</v>
      </c>
      <c r="F8220" s="118" t="s">
        <v>1492</v>
      </c>
      <c r="G8220" s="113">
        <f>IF([Data da Aprovação]&lt;&gt;"ESTATUTÁRIO",YEAR([Data da Aprovação]),"")</f>
        <v>2012</v>
      </c>
      <c r="H8220" s="106">
        <f>Tabela9[[#This Row],[Valor do Provento R$]]/Tabela9[[#This Row],[Provento por 1 ou 1000 Ações]]</f>
        <v>0.13998835451</v>
      </c>
    </row>
    <row r="8221" spans="1:8">
      <c r="A8221" s="119" t="s">
        <v>1716</v>
      </c>
      <c r="B8221" s="117" t="s">
        <v>1488</v>
      </c>
      <c r="C8221" s="140">
        <v>40994</v>
      </c>
      <c r="D8221" s="141">
        <v>4.6662784839999999E-2</v>
      </c>
      <c r="E8221" s="119">
        <v>1</v>
      </c>
      <c r="F8221" s="119" t="s">
        <v>1492</v>
      </c>
      <c r="G8221" s="114">
        <f>IF([Data da Aprovação]&lt;&gt;"ESTATUTÁRIO",YEAR([Data da Aprovação]),"")</f>
        <v>2012</v>
      </c>
      <c r="H8221" s="106">
        <f>Tabela9[[#This Row],[Valor do Provento R$]]/Tabela9[[#This Row],[Provento por 1 ou 1000 Ações]]</f>
        <v>4.6662784839999999E-2</v>
      </c>
    </row>
    <row r="8222" spans="1:8">
      <c r="A8222" s="118" t="s">
        <v>1716</v>
      </c>
      <c r="B8222" s="116" t="s">
        <v>1488</v>
      </c>
      <c r="C8222" s="138">
        <v>41376</v>
      </c>
      <c r="D8222" s="139">
        <v>6.9577750999999993E-2</v>
      </c>
      <c r="E8222" s="118">
        <v>1</v>
      </c>
      <c r="F8222" s="118" t="s">
        <v>1492</v>
      </c>
      <c r="G8222" s="113">
        <f>IF([Data da Aprovação]&lt;&gt;"ESTATUTÁRIO",YEAR([Data da Aprovação]),"")</f>
        <v>2013</v>
      </c>
      <c r="H8222" s="106">
        <f>Tabela9[[#This Row],[Valor do Provento R$]]/Tabela9[[#This Row],[Provento por 1 ou 1000 Ações]]</f>
        <v>6.9577750999999993E-2</v>
      </c>
    </row>
    <row r="8223" spans="1:8">
      <c r="A8223" s="119" t="s">
        <v>1716</v>
      </c>
      <c r="B8223" s="117" t="s">
        <v>1488</v>
      </c>
      <c r="C8223" s="140">
        <v>41394</v>
      </c>
      <c r="D8223" s="141">
        <v>0.115962918</v>
      </c>
      <c r="E8223" s="119">
        <v>1</v>
      </c>
      <c r="F8223" s="119" t="s">
        <v>1492</v>
      </c>
      <c r="G8223" s="114">
        <f>IF([Data da Aprovação]&lt;&gt;"ESTATUTÁRIO",YEAR([Data da Aprovação]),"")</f>
        <v>2013</v>
      </c>
      <c r="H8223" s="106">
        <f>Tabela9[[#This Row],[Valor do Provento R$]]/Tabela9[[#This Row],[Provento por 1 ou 1000 Ações]]</f>
        <v>0.115962918</v>
      </c>
    </row>
    <row r="8224" spans="1:8">
      <c r="A8224" s="118" t="s">
        <v>1717</v>
      </c>
      <c r="B8224" s="116" t="s">
        <v>1488</v>
      </c>
      <c r="C8224" s="138">
        <v>35184</v>
      </c>
      <c r="D8224" s="139">
        <v>1.54</v>
      </c>
      <c r="E8224" s="118">
        <v>1000</v>
      </c>
      <c r="F8224" s="118" t="s">
        <v>1492</v>
      </c>
      <c r="G8224" s="113">
        <f>IF([Data da Aprovação]&lt;&gt;"ESTATUTÁRIO",YEAR([Data da Aprovação]),"")</f>
        <v>1996</v>
      </c>
      <c r="H8224" s="106">
        <f>Tabela9[[#This Row],[Valor do Provento R$]]/Tabela9[[#This Row],[Provento por 1 ou 1000 Ações]]</f>
        <v>1.5400000000000001E-3</v>
      </c>
    </row>
    <row r="8225" spans="1:8">
      <c r="A8225" s="119" t="s">
        <v>1717</v>
      </c>
      <c r="B8225" s="117" t="s">
        <v>1488</v>
      </c>
      <c r="C8225" s="140">
        <v>35548</v>
      </c>
      <c r="D8225" s="141">
        <v>2.48</v>
      </c>
      <c r="E8225" s="119">
        <v>1000</v>
      </c>
      <c r="F8225" s="119" t="s">
        <v>1492</v>
      </c>
      <c r="G8225" s="114">
        <f>IF([Data da Aprovação]&lt;&gt;"ESTATUTÁRIO",YEAR([Data da Aprovação]),"")</f>
        <v>1997</v>
      </c>
      <c r="H8225" s="106">
        <f>Tabela9[[#This Row],[Valor do Provento R$]]/Tabela9[[#This Row],[Provento por 1 ou 1000 Ações]]</f>
        <v>2.48E-3</v>
      </c>
    </row>
    <row r="8226" spans="1:8">
      <c r="A8226" s="118" t="s">
        <v>1717</v>
      </c>
      <c r="B8226" s="116" t="s">
        <v>1488</v>
      </c>
      <c r="C8226" s="138">
        <v>35794</v>
      </c>
      <c r="D8226" s="139">
        <v>4.3934768399999999</v>
      </c>
      <c r="E8226" s="118">
        <v>1000</v>
      </c>
      <c r="F8226" s="118" t="s">
        <v>1489</v>
      </c>
      <c r="G8226" s="113">
        <f>IF([Data da Aprovação]&lt;&gt;"ESTATUTÁRIO",YEAR([Data da Aprovação]),"")</f>
        <v>1997</v>
      </c>
      <c r="H8226" s="106">
        <f>Tabela9[[#This Row],[Valor do Provento R$]]/Tabela9[[#This Row],[Provento por 1 ou 1000 Ações]]</f>
        <v>4.3934768399999996E-3</v>
      </c>
    </row>
    <row r="8227" spans="1:8">
      <c r="A8227" s="119" t="s">
        <v>1717</v>
      </c>
      <c r="B8227" s="117" t="s">
        <v>1488</v>
      </c>
      <c r="C8227" s="140">
        <v>35913</v>
      </c>
      <c r="D8227" s="141">
        <v>0.48878047000000002</v>
      </c>
      <c r="E8227" s="119">
        <v>1000</v>
      </c>
      <c r="F8227" s="119" t="s">
        <v>1492</v>
      </c>
      <c r="G8227" s="114">
        <f>IF([Data da Aprovação]&lt;&gt;"ESTATUTÁRIO",YEAR([Data da Aprovação]),"")</f>
        <v>1998</v>
      </c>
      <c r="H8227" s="106">
        <f>Tabela9[[#This Row],[Valor do Provento R$]]/Tabela9[[#This Row],[Provento por 1 ou 1000 Ações]]</f>
        <v>4.8878047000000004E-4</v>
      </c>
    </row>
    <row r="8228" spans="1:8">
      <c r="A8228" s="118" t="s">
        <v>1717</v>
      </c>
      <c r="B8228" s="116" t="s">
        <v>1488</v>
      </c>
      <c r="C8228" s="138">
        <v>36182</v>
      </c>
      <c r="D8228" s="139">
        <v>1.8106500000000001</v>
      </c>
      <c r="E8228" s="118">
        <v>1000</v>
      </c>
      <c r="F8228" s="118" t="s">
        <v>1489</v>
      </c>
      <c r="G8228" s="113">
        <f>IF([Data da Aprovação]&lt;&gt;"ESTATUTÁRIO",YEAR([Data da Aprovação]),"")</f>
        <v>1999</v>
      </c>
      <c r="H8228" s="106">
        <f>Tabela9[[#This Row],[Valor do Provento R$]]/Tabela9[[#This Row],[Provento por 1 ou 1000 Ações]]</f>
        <v>1.81065E-3</v>
      </c>
    </row>
    <row r="8229" spans="1:8">
      <c r="A8229" s="119" t="s">
        <v>1717</v>
      </c>
      <c r="B8229" s="117" t="s">
        <v>1488</v>
      </c>
      <c r="C8229" s="140">
        <v>36278</v>
      </c>
      <c r="D8229" s="141">
        <v>0.49336000000000002</v>
      </c>
      <c r="E8229" s="119">
        <v>1000</v>
      </c>
      <c r="F8229" s="119" t="s">
        <v>1492</v>
      </c>
      <c r="G8229" s="114">
        <f>IF([Data da Aprovação]&lt;&gt;"ESTATUTÁRIO",YEAR([Data da Aprovação]),"")</f>
        <v>1999</v>
      </c>
      <c r="H8229" s="106">
        <f>Tabela9[[#This Row],[Valor do Provento R$]]/Tabela9[[#This Row],[Provento por 1 ou 1000 Ações]]</f>
        <v>4.9335999999999998E-4</v>
      </c>
    </row>
    <row r="8230" spans="1:8">
      <c r="A8230" s="118" t="s">
        <v>1717</v>
      </c>
      <c r="B8230" s="116" t="s">
        <v>1488</v>
      </c>
      <c r="C8230" s="138">
        <v>36556</v>
      </c>
      <c r="D8230" s="139">
        <v>1.6974800000000001</v>
      </c>
      <c r="E8230" s="118">
        <v>1000</v>
      </c>
      <c r="F8230" s="118" t="s">
        <v>1489</v>
      </c>
      <c r="G8230" s="113">
        <f>IF([Data da Aprovação]&lt;&gt;"ESTATUTÁRIO",YEAR([Data da Aprovação]),"")</f>
        <v>2000</v>
      </c>
      <c r="H8230" s="106">
        <f>Tabela9[[#This Row],[Valor do Provento R$]]/Tabela9[[#This Row],[Provento por 1 ou 1000 Ações]]</f>
        <v>1.6974800000000001E-3</v>
      </c>
    </row>
    <row r="8231" spans="1:8">
      <c r="A8231" s="119" t="s">
        <v>1717</v>
      </c>
      <c r="B8231" s="117" t="s">
        <v>1488</v>
      </c>
      <c r="C8231" s="140">
        <v>36635</v>
      </c>
      <c r="D8231" s="141">
        <v>3.44232</v>
      </c>
      <c r="E8231" s="119">
        <v>1000</v>
      </c>
      <c r="F8231" s="119" t="s">
        <v>1492</v>
      </c>
      <c r="G8231" s="114">
        <f>IF([Data da Aprovação]&lt;&gt;"ESTATUTÁRIO",YEAR([Data da Aprovação]),"")</f>
        <v>2000</v>
      </c>
      <c r="H8231" s="106">
        <f>Tabela9[[#This Row],[Valor do Provento R$]]/Tabela9[[#This Row],[Provento por 1 ou 1000 Ações]]</f>
        <v>3.44232E-3</v>
      </c>
    </row>
    <row r="8232" spans="1:8">
      <c r="A8232" s="118" t="s">
        <v>1717</v>
      </c>
      <c r="B8232" s="116" t="s">
        <v>1488</v>
      </c>
      <c r="C8232" s="138">
        <v>37000</v>
      </c>
      <c r="D8232" s="139">
        <v>4.77346</v>
      </c>
      <c r="E8232" s="118">
        <v>1000</v>
      </c>
      <c r="F8232" s="118" t="s">
        <v>1492</v>
      </c>
      <c r="G8232" s="113">
        <f>IF([Data da Aprovação]&lt;&gt;"ESTATUTÁRIO",YEAR([Data da Aprovação]),"")</f>
        <v>2001</v>
      </c>
      <c r="H8232" s="106">
        <f>Tabela9[[#This Row],[Valor do Provento R$]]/Tabela9[[#This Row],[Provento por 1 ou 1000 Ações]]</f>
        <v>4.7734600000000002E-3</v>
      </c>
    </row>
    <row r="8233" spans="1:8">
      <c r="A8233" s="119" t="s">
        <v>1717</v>
      </c>
      <c r="B8233" s="117" t="s">
        <v>1488</v>
      </c>
      <c r="C8233" s="140">
        <v>37370</v>
      </c>
      <c r="D8233" s="141">
        <v>4.3202999999999996</v>
      </c>
      <c r="E8233" s="119">
        <v>1000</v>
      </c>
      <c r="F8233" s="119" t="s">
        <v>1492</v>
      </c>
      <c r="G8233" s="114">
        <f>IF([Data da Aprovação]&lt;&gt;"ESTATUTÁRIO",YEAR([Data da Aprovação]),"")</f>
        <v>2002</v>
      </c>
      <c r="H8233" s="106">
        <f>Tabela9[[#This Row],[Valor do Provento R$]]/Tabela9[[#This Row],[Provento por 1 ou 1000 Ações]]</f>
        <v>4.3203E-3</v>
      </c>
    </row>
    <row r="8234" spans="1:8">
      <c r="A8234" s="118" t="s">
        <v>1717</v>
      </c>
      <c r="B8234" s="116" t="s">
        <v>1488</v>
      </c>
      <c r="C8234" s="138">
        <v>37727</v>
      </c>
      <c r="D8234" s="139">
        <v>4.32</v>
      </c>
      <c r="E8234" s="118">
        <v>1000</v>
      </c>
      <c r="F8234" s="118" t="s">
        <v>1492</v>
      </c>
      <c r="G8234" s="113">
        <f>IF([Data da Aprovação]&lt;&gt;"ESTATUTÁRIO",YEAR([Data da Aprovação]),"")</f>
        <v>2003</v>
      </c>
      <c r="H8234" s="106">
        <f>Tabela9[[#This Row],[Valor do Provento R$]]/Tabela9[[#This Row],[Provento por 1 ou 1000 Ações]]</f>
        <v>4.3200000000000001E-3</v>
      </c>
    </row>
    <row r="8235" spans="1:8">
      <c r="A8235" s="119" t="s">
        <v>1717</v>
      </c>
      <c r="B8235" s="117" t="s">
        <v>1488</v>
      </c>
      <c r="C8235" s="140">
        <v>38097</v>
      </c>
      <c r="D8235" s="141">
        <v>1.5</v>
      </c>
      <c r="E8235" s="119">
        <v>1000</v>
      </c>
      <c r="F8235" s="119" t="s">
        <v>1492</v>
      </c>
      <c r="G8235" s="114">
        <f>IF([Data da Aprovação]&lt;&gt;"ESTATUTÁRIO",YEAR([Data da Aprovação]),"")</f>
        <v>2004</v>
      </c>
      <c r="H8235" s="106">
        <f>Tabela9[[#This Row],[Valor do Provento R$]]/Tabela9[[#This Row],[Provento por 1 ou 1000 Ações]]</f>
        <v>1.5E-3</v>
      </c>
    </row>
    <row r="8236" spans="1:8">
      <c r="A8236" s="118" t="s">
        <v>1717</v>
      </c>
      <c r="B8236" s="116" t="s">
        <v>1488</v>
      </c>
      <c r="C8236" s="138">
        <v>38097</v>
      </c>
      <c r="D8236" s="139">
        <v>1</v>
      </c>
      <c r="E8236" s="118">
        <v>1000</v>
      </c>
      <c r="F8236" s="118" t="s">
        <v>1492</v>
      </c>
      <c r="G8236" s="113">
        <f>IF([Data da Aprovação]&lt;&gt;"ESTATUTÁRIO",YEAR([Data da Aprovação]),"")</f>
        <v>2004</v>
      </c>
      <c r="H8236" s="106">
        <f>Tabela9[[#This Row],[Valor do Provento R$]]/Tabela9[[#This Row],[Provento por 1 ou 1000 Ações]]</f>
        <v>1E-3</v>
      </c>
    </row>
    <row r="8237" spans="1:8">
      <c r="A8237" s="119" t="s">
        <v>1717</v>
      </c>
      <c r="B8237" s="117" t="s">
        <v>1488</v>
      </c>
      <c r="C8237" s="140">
        <v>38485</v>
      </c>
      <c r="D8237" s="141">
        <v>0.56999999999999995</v>
      </c>
      <c r="E8237" s="119">
        <v>1000</v>
      </c>
      <c r="F8237" s="119" t="s">
        <v>1492</v>
      </c>
      <c r="G8237" s="114">
        <f>IF([Data da Aprovação]&lt;&gt;"ESTATUTÁRIO",YEAR([Data da Aprovação]),"")</f>
        <v>2005</v>
      </c>
      <c r="H8237" s="106">
        <f>Tabela9[[#This Row],[Valor do Provento R$]]/Tabela9[[#This Row],[Provento por 1 ou 1000 Ações]]</f>
        <v>5.6999999999999998E-4</v>
      </c>
    </row>
    <row r="8238" spans="1:8">
      <c r="A8238" s="118" t="s">
        <v>1717</v>
      </c>
      <c r="B8238" s="116" t="s">
        <v>1488</v>
      </c>
      <c r="C8238" s="138">
        <v>38827</v>
      </c>
      <c r="D8238" s="139">
        <v>0.4</v>
      </c>
      <c r="E8238" s="118">
        <v>1000</v>
      </c>
      <c r="F8238" s="118" t="s">
        <v>1492</v>
      </c>
      <c r="G8238" s="113">
        <f>IF([Data da Aprovação]&lt;&gt;"ESTATUTÁRIO",YEAR([Data da Aprovação]),"")</f>
        <v>2006</v>
      </c>
      <c r="H8238" s="106">
        <f>Tabela9[[#This Row],[Valor do Provento R$]]/Tabela9[[#This Row],[Provento por 1 ou 1000 Ações]]</f>
        <v>4.0000000000000002E-4</v>
      </c>
    </row>
    <row r="8239" spans="1:8">
      <c r="A8239" s="119" t="s">
        <v>1717</v>
      </c>
      <c r="B8239" s="117" t="s">
        <v>1488</v>
      </c>
      <c r="C8239" s="140">
        <v>38827</v>
      </c>
      <c r="D8239" s="141">
        <v>0.4</v>
      </c>
      <c r="E8239" s="119">
        <v>1000</v>
      </c>
      <c r="F8239" s="119" t="s">
        <v>1492</v>
      </c>
      <c r="G8239" s="114">
        <f>IF([Data da Aprovação]&lt;&gt;"ESTATUTÁRIO",YEAR([Data da Aprovação]),"")</f>
        <v>2006</v>
      </c>
      <c r="H8239" s="106">
        <f>Tabela9[[#This Row],[Valor do Provento R$]]/Tabela9[[#This Row],[Provento por 1 ou 1000 Ações]]</f>
        <v>4.0000000000000002E-4</v>
      </c>
    </row>
    <row r="8240" spans="1:8">
      <c r="A8240" s="118" t="s">
        <v>1717</v>
      </c>
      <c r="B8240" s="116" t="s">
        <v>1488</v>
      </c>
      <c r="C8240" s="138">
        <v>39202</v>
      </c>
      <c r="D8240" s="139">
        <v>2.4500000000000002</v>
      </c>
      <c r="E8240" s="118">
        <v>1000</v>
      </c>
      <c r="F8240" s="118" t="s">
        <v>1492</v>
      </c>
      <c r="G8240" s="113">
        <f>IF([Data da Aprovação]&lt;&gt;"ESTATUTÁRIO",YEAR([Data da Aprovação]),"")</f>
        <v>2007</v>
      </c>
      <c r="H8240" s="106">
        <f>Tabela9[[#This Row],[Valor do Provento R$]]/Tabela9[[#This Row],[Provento por 1 ou 1000 Ações]]</f>
        <v>2.4500000000000004E-3</v>
      </c>
    </row>
    <row r="8241" spans="1:8">
      <c r="A8241" s="119" t="s">
        <v>1717</v>
      </c>
      <c r="B8241" s="117" t="s">
        <v>1488</v>
      </c>
      <c r="C8241" s="140">
        <v>40662</v>
      </c>
      <c r="D8241" s="141">
        <v>0.1382544829</v>
      </c>
      <c r="E8241" s="119">
        <v>1</v>
      </c>
      <c r="F8241" s="119" t="s">
        <v>1492</v>
      </c>
      <c r="G8241" s="114">
        <f>IF([Data da Aprovação]&lt;&gt;"ESTATUTÁRIO",YEAR([Data da Aprovação]),"")</f>
        <v>2011</v>
      </c>
      <c r="H8241" s="106">
        <f>Tabela9[[#This Row],[Valor do Provento R$]]/Tabela9[[#This Row],[Provento por 1 ou 1000 Ações]]</f>
        <v>0.1382544829</v>
      </c>
    </row>
    <row r="8242" spans="1:8">
      <c r="A8242" s="118" t="s">
        <v>1717</v>
      </c>
      <c r="B8242" s="116" t="s">
        <v>1488</v>
      </c>
      <c r="C8242" s="138">
        <v>41031</v>
      </c>
      <c r="D8242" s="139">
        <v>0.15841</v>
      </c>
      <c r="E8242" s="118">
        <v>1</v>
      </c>
      <c r="F8242" s="118" t="s">
        <v>1492</v>
      </c>
      <c r="G8242" s="113">
        <f>IF([Data da Aprovação]&lt;&gt;"ESTATUTÁRIO",YEAR([Data da Aprovação]),"")</f>
        <v>2012</v>
      </c>
      <c r="H8242" s="106">
        <f>Tabela9[[#This Row],[Valor do Provento R$]]/Tabela9[[#This Row],[Provento por 1 ou 1000 Ações]]</f>
        <v>0.15841</v>
      </c>
    </row>
    <row r="8243" spans="1:8">
      <c r="A8243" s="119" t="s">
        <v>1717</v>
      </c>
      <c r="B8243" s="117" t="s">
        <v>1488</v>
      </c>
      <c r="C8243" s="140">
        <v>41394</v>
      </c>
      <c r="D8243" s="141">
        <v>6.1135791000000002E-2</v>
      </c>
      <c r="E8243" s="119">
        <v>1</v>
      </c>
      <c r="F8243" s="119" t="s">
        <v>1492</v>
      </c>
      <c r="G8243" s="114">
        <f>IF([Data da Aprovação]&lt;&gt;"ESTATUTÁRIO",YEAR([Data da Aprovação]),"")</f>
        <v>2013</v>
      </c>
      <c r="H8243" s="106">
        <f>Tabela9[[#This Row],[Valor do Provento R$]]/Tabela9[[#This Row],[Provento por 1 ou 1000 Ações]]</f>
        <v>6.1135791000000002E-2</v>
      </c>
    </row>
    <row r="8244" spans="1:8">
      <c r="A8244" s="118" t="s">
        <v>1718</v>
      </c>
      <c r="B8244" s="116" t="s">
        <v>1488</v>
      </c>
      <c r="C8244" s="138">
        <v>35073</v>
      </c>
      <c r="D8244" s="139">
        <v>4.1243385E-2</v>
      </c>
      <c r="E8244" s="118">
        <v>1</v>
      </c>
      <c r="F8244" s="118" t="s">
        <v>1492</v>
      </c>
      <c r="G8244" s="113">
        <f>IF([Data da Aprovação]&lt;&gt;"ESTATUTÁRIO",YEAR([Data da Aprovação]),"")</f>
        <v>1996</v>
      </c>
      <c r="H8244" s="106">
        <f>Tabela9[[#This Row],[Valor do Provento R$]]/Tabela9[[#This Row],[Provento por 1 ou 1000 Ações]]</f>
        <v>4.1243385E-2</v>
      </c>
    </row>
    <row r="8245" spans="1:8">
      <c r="A8245" s="119" t="s">
        <v>1718</v>
      </c>
      <c r="B8245" s="117" t="s">
        <v>1488</v>
      </c>
      <c r="C8245" s="140">
        <v>35150</v>
      </c>
      <c r="D8245" s="141">
        <v>1.3747795E-2</v>
      </c>
      <c r="E8245" s="119">
        <v>1</v>
      </c>
      <c r="F8245" s="119" t="s">
        <v>1492</v>
      </c>
      <c r="G8245" s="114">
        <f>IF([Data da Aprovação]&lt;&gt;"ESTATUTÁRIO",YEAR([Data da Aprovação]),"")</f>
        <v>1996</v>
      </c>
      <c r="H8245" s="106">
        <f>Tabela9[[#This Row],[Valor do Provento R$]]/Tabela9[[#This Row],[Provento por 1 ou 1000 Ações]]</f>
        <v>1.3747795E-2</v>
      </c>
    </row>
    <row r="8246" spans="1:8">
      <c r="A8246" s="118" t="s">
        <v>1718</v>
      </c>
      <c r="B8246" s="116" t="s">
        <v>1488</v>
      </c>
      <c r="C8246" s="138">
        <v>35185</v>
      </c>
      <c r="D8246" s="139">
        <v>0.13847168330000001</v>
      </c>
      <c r="E8246" s="118">
        <v>1</v>
      </c>
      <c r="F8246" s="118" t="s">
        <v>1492</v>
      </c>
      <c r="G8246" s="113">
        <f>IF([Data da Aprovação]&lt;&gt;"ESTATUTÁRIO",YEAR([Data da Aprovação]),"")</f>
        <v>1996</v>
      </c>
      <c r="H8246" s="106">
        <f>Tabela9[[#This Row],[Valor do Provento R$]]/Tabela9[[#This Row],[Provento por 1 ou 1000 Ações]]</f>
        <v>0.13847168330000001</v>
      </c>
    </row>
    <row r="8247" spans="1:8">
      <c r="A8247" s="119" t="s">
        <v>1718</v>
      </c>
      <c r="B8247" s="117" t="s">
        <v>1488</v>
      </c>
      <c r="C8247" s="140">
        <v>35433</v>
      </c>
      <c r="D8247" s="141">
        <v>9.1651964000000002E-2</v>
      </c>
      <c r="E8247" s="119">
        <v>1</v>
      </c>
      <c r="F8247" s="119" t="s">
        <v>1492</v>
      </c>
      <c r="G8247" s="114">
        <f>IF([Data da Aprovação]&lt;&gt;"ESTATUTÁRIO",YEAR([Data da Aprovação]),"")</f>
        <v>1997</v>
      </c>
      <c r="H8247" s="106">
        <f>Tabela9[[#This Row],[Valor do Provento R$]]/Tabela9[[#This Row],[Provento por 1 ou 1000 Ações]]</f>
        <v>9.1651964000000002E-2</v>
      </c>
    </row>
    <row r="8248" spans="1:8">
      <c r="A8248" s="118" t="s">
        <v>1718</v>
      </c>
      <c r="B8248" s="116" t="s">
        <v>1488</v>
      </c>
      <c r="C8248" s="138">
        <v>35780</v>
      </c>
      <c r="D8248" s="139">
        <v>1.3620063E-2</v>
      </c>
      <c r="E8248" s="118">
        <v>1</v>
      </c>
      <c r="F8248" s="118" t="s">
        <v>1492</v>
      </c>
      <c r="G8248" s="113">
        <f>IF([Data da Aprovação]&lt;&gt;"ESTATUTÁRIO",YEAR([Data da Aprovação]),"")</f>
        <v>1997</v>
      </c>
      <c r="H8248" s="106">
        <f>Tabela9[[#This Row],[Valor do Provento R$]]/Tabela9[[#This Row],[Provento por 1 ou 1000 Ações]]</f>
        <v>1.3620063E-2</v>
      </c>
    </row>
    <row r="8249" spans="1:8">
      <c r="A8249" s="119" t="s">
        <v>1718</v>
      </c>
      <c r="B8249" s="117" t="s">
        <v>1488</v>
      </c>
      <c r="C8249" s="140">
        <v>35780</v>
      </c>
      <c r="D8249" s="141">
        <v>1.3620063E-2</v>
      </c>
      <c r="E8249" s="119">
        <v>1</v>
      </c>
      <c r="F8249" s="119" t="s">
        <v>1492</v>
      </c>
      <c r="G8249" s="114">
        <f>IF([Data da Aprovação]&lt;&gt;"ESTATUTÁRIO",YEAR([Data da Aprovação]),"")</f>
        <v>1997</v>
      </c>
      <c r="H8249" s="106">
        <f>Tabela9[[#This Row],[Valor do Provento R$]]/Tabela9[[#This Row],[Provento por 1 ou 1000 Ações]]</f>
        <v>1.3620063E-2</v>
      </c>
    </row>
    <row r="8250" spans="1:8">
      <c r="A8250" s="118" t="s">
        <v>1718</v>
      </c>
      <c r="B8250" s="116" t="s">
        <v>1488</v>
      </c>
      <c r="C8250" s="138">
        <v>35780</v>
      </c>
      <c r="D8250" s="139">
        <v>1.3620063E-2</v>
      </c>
      <c r="E8250" s="118">
        <v>1</v>
      </c>
      <c r="F8250" s="118" t="s">
        <v>1492</v>
      </c>
      <c r="G8250" s="113">
        <f>IF([Data da Aprovação]&lt;&gt;"ESTATUTÁRIO",YEAR([Data da Aprovação]),"")</f>
        <v>1997</v>
      </c>
      <c r="H8250" s="106">
        <f>Tabela9[[#This Row],[Valor do Provento R$]]/Tabela9[[#This Row],[Provento por 1 ou 1000 Ações]]</f>
        <v>1.3620063E-2</v>
      </c>
    </row>
    <row r="8251" spans="1:8">
      <c r="A8251" s="119" t="s">
        <v>1718</v>
      </c>
      <c r="B8251" s="117" t="s">
        <v>1488</v>
      </c>
      <c r="C8251" s="140">
        <v>35780</v>
      </c>
      <c r="D8251" s="141">
        <v>1.3620063E-2</v>
      </c>
      <c r="E8251" s="119">
        <v>1</v>
      </c>
      <c r="F8251" s="119" t="s">
        <v>1492</v>
      </c>
      <c r="G8251" s="114">
        <f>IF([Data da Aprovação]&lt;&gt;"ESTATUTÁRIO",YEAR([Data da Aprovação]),"")</f>
        <v>1997</v>
      </c>
      <c r="H8251" s="106">
        <f>Tabela9[[#This Row],[Valor do Provento R$]]/Tabela9[[#This Row],[Provento por 1 ou 1000 Ações]]</f>
        <v>1.3620063E-2</v>
      </c>
    </row>
    <row r="8252" spans="1:8">
      <c r="A8252" s="118" t="s">
        <v>1718</v>
      </c>
      <c r="B8252" s="116" t="s">
        <v>1488</v>
      </c>
      <c r="C8252" s="138">
        <v>35915</v>
      </c>
      <c r="D8252" s="139">
        <v>2.0288371999999999E-2</v>
      </c>
      <c r="E8252" s="118">
        <v>1</v>
      </c>
      <c r="F8252" s="118" t="s">
        <v>1492</v>
      </c>
      <c r="G8252" s="113">
        <f>IF([Data da Aprovação]&lt;&gt;"ESTATUTÁRIO",YEAR([Data da Aprovação]),"")</f>
        <v>1998</v>
      </c>
      <c r="H8252" s="106">
        <f>Tabela9[[#This Row],[Valor do Provento R$]]/Tabela9[[#This Row],[Provento por 1 ou 1000 Ações]]</f>
        <v>2.0288371999999999E-2</v>
      </c>
    </row>
    <row r="8253" spans="1:8">
      <c r="A8253" s="119" t="s">
        <v>1718</v>
      </c>
      <c r="B8253" s="117" t="s">
        <v>1488</v>
      </c>
      <c r="C8253" s="140">
        <v>35915</v>
      </c>
      <c r="D8253" s="141">
        <v>2.0288371999999999E-2</v>
      </c>
      <c r="E8253" s="119">
        <v>1</v>
      </c>
      <c r="F8253" s="119" t="s">
        <v>1492</v>
      </c>
      <c r="G8253" s="114">
        <f>IF([Data da Aprovação]&lt;&gt;"ESTATUTÁRIO",YEAR([Data da Aprovação]),"")</f>
        <v>1998</v>
      </c>
      <c r="H8253" s="106">
        <f>Tabela9[[#This Row],[Valor do Provento R$]]/Tabela9[[#This Row],[Provento por 1 ou 1000 Ações]]</f>
        <v>2.0288371999999999E-2</v>
      </c>
    </row>
    <row r="8254" spans="1:8">
      <c r="A8254" s="118" t="s">
        <v>1718</v>
      </c>
      <c r="B8254" s="116" t="s">
        <v>1488</v>
      </c>
      <c r="C8254" s="138">
        <v>35915</v>
      </c>
      <c r="D8254" s="139">
        <v>2.0242932000000002E-2</v>
      </c>
      <c r="E8254" s="118">
        <v>1</v>
      </c>
      <c r="F8254" s="118" t="s">
        <v>1492</v>
      </c>
      <c r="G8254" s="113">
        <f>IF([Data da Aprovação]&lt;&gt;"ESTATUTÁRIO",YEAR([Data da Aprovação]),"")</f>
        <v>1998</v>
      </c>
      <c r="H8254" s="106">
        <f>Tabela9[[#This Row],[Valor do Provento R$]]/Tabela9[[#This Row],[Provento por 1 ou 1000 Ações]]</f>
        <v>2.0242932000000002E-2</v>
      </c>
    </row>
    <row r="8255" spans="1:8">
      <c r="A8255" s="119" t="s">
        <v>1718</v>
      </c>
      <c r="B8255" s="117" t="s">
        <v>1488</v>
      </c>
      <c r="C8255" s="140">
        <v>35915</v>
      </c>
      <c r="D8255" s="141">
        <v>2.0242932000000002E-2</v>
      </c>
      <c r="E8255" s="119">
        <v>1</v>
      </c>
      <c r="F8255" s="119" t="s">
        <v>1492</v>
      </c>
      <c r="G8255" s="114">
        <f>IF([Data da Aprovação]&lt;&gt;"ESTATUTÁRIO",YEAR([Data da Aprovação]),"")</f>
        <v>1998</v>
      </c>
      <c r="H8255" s="106">
        <f>Tabela9[[#This Row],[Valor do Provento R$]]/Tabela9[[#This Row],[Provento por 1 ou 1000 Ações]]</f>
        <v>2.0242932000000002E-2</v>
      </c>
    </row>
    <row r="8256" spans="1:8">
      <c r="A8256" s="118" t="s">
        <v>1718</v>
      </c>
      <c r="B8256" s="116" t="s">
        <v>1488</v>
      </c>
      <c r="C8256" s="138">
        <v>35915</v>
      </c>
      <c r="D8256" s="139">
        <v>2.0242932000000002E-2</v>
      </c>
      <c r="E8256" s="118">
        <v>1</v>
      </c>
      <c r="F8256" s="118" t="s">
        <v>1492</v>
      </c>
      <c r="G8256" s="113">
        <f>IF([Data da Aprovação]&lt;&gt;"ESTATUTÁRIO",YEAR([Data da Aprovação]),"")</f>
        <v>1998</v>
      </c>
      <c r="H8256" s="106">
        <f>Tabela9[[#This Row],[Valor do Provento R$]]/Tabela9[[#This Row],[Provento por 1 ou 1000 Ações]]</f>
        <v>2.0242932000000002E-2</v>
      </c>
    </row>
    <row r="8257" spans="1:8">
      <c r="A8257" s="119" t="s">
        <v>1718</v>
      </c>
      <c r="B8257" s="117" t="s">
        <v>1488</v>
      </c>
      <c r="C8257" s="140">
        <v>35915</v>
      </c>
      <c r="D8257" s="141">
        <v>2.0242932000000002E-2</v>
      </c>
      <c r="E8257" s="119">
        <v>1</v>
      </c>
      <c r="F8257" s="119" t="s">
        <v>1492</v>
      </c>
      <c r="G8257" s="114">
        <f>IF([Data da Aprovação]&lt;&gt;"ESTATUTÁRIO",YEAR([Data da Aprovação]),"")</f>
        <v>1998</v>
      </c>
      <c r="H8257" s="106">
        <f>Tabela9[[#This Row],[Valor do Provento R$]]/Tabela9[[#This Row],[Provento por 1 ou 1000 Ações]]</f>
        <v>2.0242932000000002E-2</v>
      </c>
    </row>
    <row r="8258" spans="1:8">
      <c r="A8258" s="118" t="s">
        <v>1718</v>
      </c>
      <c r="B8258" s="116" t="s">
        <v>1488</v>
      </c>
      <c r="C8258" s="138">
        <v>35915</v>
      </c>
      <c r="D8258" s="139">
        <v>2.0242932000000002E-2</v>
      </c>
      <c r="E8258" s="118">
        <v>1</v>
      </c>
      <c r="F8258" s="118" t="s">
        <v>1492</v>
      </c>
      <c r="G8258" s="113">
        <f>IF([Data da Aprovação]&lt;&gt;"ESTATUTÁRIO",YEAR([Data da Aprovação]),"")</f>
        <v>1998</v>
      </c>
      <c r="H8258" s="106">
        <f>Tabela9[[#This Row],[Valor do Provento R$]]/Tabela9[[#This Row],[Provento por 1 ou 1000 Ações]]</f>
        <v>2.0242932000000002E-2</v>
      </c>
    </row>
    <row r="8259" spans="1:8">
      <c r="A8259" s="119" t="s">
        <v>1718</v>
      </c>
      <c r="B8259" s="117" t="s">
        <v>1488</v>
      </c>
      <c r="C8259" s="140">
        <v>35915</v>
      </c>
      <c r="D8259" s="141">
        <v>2.0242932000000002E-2</v>
      </c>
      <c r="E8259" s="119">
        <v>1</v>
      </c>
      <c r="F8259" s="119" t="s">
        <v>1492</v>
      </c>
      <c r="G8259" s="114">
        <f>IF([Data da Aprovação]&lt;&gt;"ESTATUTÁRIO",YEAR([Data da Aprovação]),"")</f>
        <v>1998</v>
      </c>
      <c r="H8259" s="106">
        <f>Tabela9[[#This Row],[Valor do Provento R$]]/Tabela9[[#This Row],[Provento por 1 ou 1000 Ações]]</f>
        <v>2.0242932000000002E-2</v>
      </c>
    </row>
    <row r="8260" spans="1:8">
      <c r="A8260" s="118" t="s">
        <v>1718</v>
      </c>
      <c r="B8260" s="116" t="s">
        <v>1488</v>
      </c>
      <c r="C8260" s="138">
        <v>36159</v>
      </c>
      <c r="D8260" s="139">
        <v>2.914914E-2</v>
      </c>
      <c r="E8260" s="118">
        <v>1</v>
      </c>
      <c r="F8260" s="118" t="s">
        <v>1489</v>
      </c>
      <c r="G8260" s="113">
        <f>IF([Data da Aprovação]&lt;&gt;"ESTATUTÁRIO",YEAR([Data da Aprovação]),"")</f>
        <v>1998</v>
      </c>
      <c r="H8260" s="106">
        <f>Tabela9[[#This Row],[Valor do Provento R$]]/Tabela9[[#This Row],[Provento por 1 ou 1000 Ações]]</f>
        <v>2.914914E-2</v>
      </c>
    </row>
    <row r="8261" spans="1:8">
      <c r="A8261" s="119" t="s">
        <v>1718</v>
      </c>
      <c r="B8261" s="117" t="s">
        <v>1488</v>
      </c>
      <c r="C8261" s="140">
        <v>36159</v>
      </c>
      <c r="D8261" s="141">
        <v>3.9438255999999998E-2</v>
      </c>
      <c r="E8261" s="119">
        <v>1</v>
      </c>
      <c r="F8261" s="119" t="s">
        <v>1489</v>
      </c>
      <c r="G8261" s="114">
        <f>IF([Data da Aprovação]&lt;&gt;"ESTATUTÁRIO",YEAR([Data da Aprovação]),"")</f>
        <v>1998</v>
      </c>
      <c r="H8261" s="106">
        <f>Tabela9[[#This Row],[Valor do Provento R$]]/Tabela9[[#This Row],[Provento por 1 ou 1000 Ações]]</f>
        <v>3.9438255999999998E-2</v>
      </c>
    </row>
    <row r="8262" spans="1:8">
      <c r="A8262" s="118" t="s">
        <v>1718</v>
      </c>
      <c r="B8262" s="116" t="s">
        <v>1488</v>
      </c>
      <c r="C8262" s="138">
        <v>36159</v>
      </c>
      <c r="D8262" s="139">
        <v>3.4293697999999997E-2</v>
      </c>
      <c r="E8262" s="118">
        <v>1</v>
      </c>
      <c r="F8262" s="118" t="s">
        <v>1489</v>
      </c>
      <c r="G8262" s="113">
        <f>IF([Data da Aprovação]&lt;&gt;"ESTATUTÁRIO",YEAR([Data da Aprovação]),"")</f>
        <v>1998</v>
      </c>
      <c r="H8262" s="106">
        <f>Tabela9[[#This Row],[Valor do Provento R$]]/Tabela9[[#This Row],[Provento por 1 ou 1000 Ações]]</f>
        <v>3.4293697999999997E-2</v>
      </c>
    </row>
    <row r="8263" spans="1:8">
      <c r="A8263" s="119" t="s">
        <v>1718</v>
      </c>
      <c r="B8263" s="117" t="s">
        <v>1488</v>
      </c>
      <c r="C8263" s="140">
        <v>36159</v>
      </c>
      <c r="D8263" s="141">
        <v>3.4293697999999997E-2</v>
      </c>
      <c r="E8263" s="119">
        <v>1</v>
      </c>
      <c r="F8263" s="119" t="s">
        <v>1489</v>
      </c>
      <c r="G8263" s="114">
        <f>IF([Data da Aprovação]&lt;&gt;"ESTATUTÁRIO",YEAR([Data da Aprovação]),"")</f>
        <v>1998</v>
      </c>
      <c r="H8263" s="106">
        <f>Tabela9[[#This Row],[Valor do Provento R$]]/Tabela9[[#This Row],[Provento por 1 ou 1000 Ações]]</f>
        <v>3.4293697999999997E-2</v>
      </c>
    </row>
    <row r="8264" spans="1:8">
      <c r="A8264" s="118" t="s">
        <v>1718</v>
      </c>
      <c r="B8264" s="116" t="s">
        <v>1488</v>
      </c>
      <c r="C8264" s="138">
        <v>36178</v>
      </c>
      <c r="D8264" s="139">
        <v>0.42514445499999998</v>
      </c>
      <c r="E8264" s="118">
        <v>1</v>
      </c>
      <c r="F8264" s="118" t="s">
        <v>1489</v>
      </c>
      <c r="G8264" s="113">
        <f>IF([Data da Aprovação]&lt;&gt;"ESTATUTÁRIO",YEAR([Data da Aprovação]),"")</f>
        <v>1999</v>
      </c>
      <c r="H8264" s="106">
        <f>Tabela9[[#This Row],[Valor do Provento R$]]/Tabela9[[#This Row],[Provento por 1 ou 1000 Ações]]</f>
        <v>0.42514445499999998</v>
      </c>
    </row>
    <row r="8265" spans="1:8">
      <c r="A8265" s="119" t="s">
        <v>1718</v>
      </c>
      <c r="B8265" s="117" t="s">
        <v>1488</v>
      </c>
      <c r="C8265" s="140">
        <v>36545</v>
      </c>
      <c r="D8265" s="141">
        <v>0.147935555</v>
      </c>
      <c r="E8265" s="119">
        <v>1</v>
      </c>
      <c r="F8265" s="119" t="s">
        <v>1489</v>
      </c>
      <c r="G8265" s="114">
        <f>IF([Data da Aprovação]&lt;&gt;"ESTATUTÁRIO",YEAR([Data da Aprovação]),"")</f>
        <v>2000</v>
      </c>
      <c r="H8265" s="106">
        <f>Tabela9[[#This Row],[Valor do Provento R$]]/Tabela9[[#This Row],[Provento por 1 ou 1000 Ações]]</f>
        <v>0.147935555</v>
      </c>
    </row>
    <row r="8266" spans="1:8">
      <c r="A8266" s="118" t="s">
        <v>1718</v>
      </c>
      <c r="B8266" s="116" t="s">
        <v>1488</v>
      </c>
      <c r="C8266" s="138">
        <v>37047</v>
      </c>
      <c r="D8266" s="139">
        <v>0.25244</v>
      </c>
      <c r="E8266" s="118">
        <v>1</v>
      </c>
      <c r="F8266" s="118" t="s">
        <v>1489</v>
      </c>
      <c r="G8266" s="113">
        <f>IF([Data da Aprovação]&lt;&gt;"ESTATUTÁRIO",YEAR([Data da Aprovação]),"")</f>
        <v>2001</v>
      </c>
      <c r="H8266" s="106">
        <f>Tabela9[[#This Row],[Valor do Provento R$]]/Tabela9[[#This Row],[Provento por 1 ou 1000 Ações]]</f>
        <v>0.25244</v>
      </c>
    </row>
    <row r="8267" spans="1:8">
      <c r="A8267" s="119" t="s">
        <v>1718</v>
      </c>
      <c r="B8267" s="117" t="s">
        <v>1488</v>
      </c>
      <c r="C8267" s="140">
        <v>38470</v>
      </c>
      <c r="D8267" s="141">
        <v>0.36106692000000001</v>
      </c>
      <c r="E8267" s="119">
        <v>1</v>
      </c>
      <c r="F8267" s="119" t="s">
        <v>1489</v>
      </c>
      <c r="G8267" s="114">
        <f>IF([Data da Aprovação]&lt;&gt;"ESTATUTÁRIO",YEAR([Data da Aprovação]),"")</f>
        <v>2005</v>
      </c>
      <c r="H8267" s="106">
        <f>Tabela9[[#This Row],[Valor do Provento R$]]/Tabela9[[#This Row],[Provento por 1 ou 1000 Ações]]</f>
        <v>0.36106692000000001</v>
      </c>
    </row>
    <row r="8268" spans="1:8">
      <c r="A8268" s="118" t="s">
        <v>1718</v>
      </c>
      <c r="B8268" s="116" t="s">
        <v>1488</v>
      </c>
      <c r="C8268" s="138">
        <v>38832</v>
      </c>
      <c r="D8268" s="139">
        <v>0.1394</v>
      </c>
      <c r="E8268" s="118">
        <v>1</v>
      </c>
      <c r="F8268" s="118" t="s">
        <v>1489</v>
      </c>
      <c r="G8268" s="113">
        <f>IF([Data da Aprovação]&lt;&gt;"ESTATUTÁRIO",YEAR([Data da Aprovação]),"")</f>
        <v>2006</v>
      </c>
      <c r="H8268" s="106">
        <f>Tabela9[[#This Row],[Valor do Provento R$]]/Tabela9[[#This Row],[Provento por 1 ou 1000 Ações]]</f>
        <v>0.1394</v>
      </c>
    </row>
    <row r="8269" spans="1:8">
      <c r="A8269" s="119" t="s">
        <v>1718</v>
      </c>
      <c r="B8269" s="117" t="s">
        <v>1488</v>
      </c>
      <c r="C8269" s="140">
        <v>38832</v>
      </c>
      <c r="D8269" s="141">
        <v>0.62211000000000005</v>
      </c>
      <c r="E8269" s="119">
        <v>1</v>
      </c>
      <c r="F8269" s="119" t="s">
        <v>1492</v>
      </c>
      <c r="G8269" s="114">
        <f>IF([Data da Aprovação]&lt;&gt;"ESTATUTÁRIO",YEAR([Data da Aprovação]),"")</f>
        <v>2006</v>
      </c>
      <c r="H8269" s="106">
        <f>Tabela9[[#This Row],[Valor do Provento R$]]/Tabela9[[#This Row],[Provento por 1 ou 1000 Ações]]</f>
        <v>0.62211000000000005</v>
      </c>
    </row>
    <row r="8270" spans="1:8">
      <c r="A8270" s="118" t="s">
        <v>1718</v>
      </c>
      <c r="B8270" s="116" t="s">
        <v>1488</v>
      </c>
      <c r="C8270" s="138">
        <v>39197</v>
      </c>
      <c r="D8270" s="139">
        <v>0.61346999999999996</v>
      </c>
      <c r="E8270" s="118">
        <v>1</v>
      </c>
      <c r="F8270" s="118" t="s">
        <v>1492</v>
      </c>
      <c r="G8270" s="113">
        <f>IF([Data da Aprovação]&lt;&gt;"ESTATUTÁRIO",YEAR([Data da Aprovação]),"")</f>
        <v>2007</v>
      </c>
      <c r="H8270" s="106">
        <f>Tabela9[[#This Row],[Valor do Provento R$]]/Tabela9[[#This Row],[Provento por 1 ou 1000 Ações]]</f>
        <v>0.61346999999999996</v>
      </c>
    </row>
    <row r="8271" spans="1:8">
      <c r="A8271" s="119" t="s">
        <v>1718</v>
      </c>
      <c r="B8271" s="117" t="s">
        <v>1488</v>
      </c>
      <c r="C8271" s="140">
        <v>39566</v>
      </c>
      <c r="D8271" s="141">
        <v>0.59367999999999999</v>
      </c>
      <c r="E8271" s="119">
        <v>1</v>
      </c>
      <c r="F8271" s="119" t="s">
        <v>1492</v>
      </c>
      <c r="G8271" s="114">
        <f>IF([Data da Aprovação]&lt;&gt;"ESTATUTÁRIO",YEAR([Data da Aprovação]),"")</f>
        <v>2008</v>
      </c>
      <c r="H8271" s="106">
        <f>Tabela9[[#This Row],[Valor do Provento R$]]/Tabela9[[#This Row],[Provento por 1 ou 1000 Ações]]</f>
        <v>0.59367999999999999</v>
      </c>
    </row>
    <row r="8272" spans="1:8">
      <c r="A8272" s="118" t="s">
        <v>1718</v>
      </c>
      <c r="B8272" s="116" t="s">
        <v>1488</v>
      </c>
      <c r="C8272" s="138">
        <v>39932</v>
      </c>
      <c r="D8272" s="139">
        <v>0.74382000000000004</v>
      </c>
      <c r="E8272" s="118">
        <v>1</v>
      </c>
      <c r="F8272" s="118" t="s">
        <v>1492</v>
      </c>
      <c r="G8272" s="113">
        <f>IF([Data da Aprovação]&lt;&gt;"ESTATUTÁRIO",YEAR([Data da Aprovação]),"")</f>
        <v>2009</v>
      </c>
      <c r="H8272" s="106">
        <f>Tabela9[[#This Row],[Valor do Provento R$]]/Tabela9[[#This Row],[Provento por 1 ou 1000 Ações]]</f>
        <v>0.74382000000000004</v>
      </c>
    </row>
    <row r="8273" spans="1:8">
      <c r="A8273" s="119" t="s">
        <v>1718</v>
      </c>
      <c r="B8273" s="117" t="s">
        <v>1488</v>
      </c>
      <c r="C8273" s="140">
        <v>40296</v>
      </c>
      <c r="D8273" s="141">
        <v>9.1209999999999999E-2</v>
      </c>
      <c r="E8273" s="119">
        <v>1</v>
      </c>
      <c r="F8273" s="119" t="s">
        <v>1492</v>
      </c>
      <c r="G8273" s="114">
        <f>IF([Data da Aprovação]&lt;&gt;"ESTATUTÁRIO",YEAR([Data da Aprovação]),"")</f>
        <v>2010</v>
      </c>
      <c r="H8273" s="106">
        <f>Tabela9[[#This Row],[Valor do Provento R$]]/Tabela9[[#This Row],[Provento por 1 ou 1000 Ações]]</f>
        <v>9.1209999999999999E-2</v>
      </c>
    </row>
    <row r="8274" spans="1:8">
      <c r="A8274" s="118" t="s">
        <v>1718</v>
      </c>
      <c r="B8274" s="116" t="s">
        <v>1488</v>
      </c>
      <c r="C8274" s="138">
        <v>40665</v>
      </c>
      <c r="D8274" s="139">
        <v>0.32695000000000002</v>
      </c>
      <c r="E8274" s="118">
        <v>1</v>
      </c>
      <c r="F8274" s="118" t="s">
        <v>1492</v>
      </c>
      <c r="G8274" s="113">
        <f>IF([Data da Aprovação]&lt;&gt;"ESTATUTÁRIO",YEAR([Data da Aprovação]),"")</f>
        <v>2011</v>
      </c>
      <c r="H8274" s="106">
        <f>Tabela9[[#This Row],[Valor do Provento R$]]/Tabela9[[#This Row],[Provento por 1 ou 1000 Ações]]</f>
        <v>0.32695000000000002</v>
      </c>
    </row>
    <row r="8275" spans="1:8">
      <c r="A8275" s="119" t="s">
        <v>1718</v>
      </c>
      <c r="B8275" s="117" t="s">
        <v>1488</v>
      </c>
      <c r="C8275" s="140">
        <v>41025</v>
      </c>
      <c r="D8275" s="141">
        <v>0.50273999999999996</v>
      </c>
      <c r="E8275" s="119">
        <v>1</v>
      </c>
      <c r="F8275" s="119" t="s">
        <v>1492</v>
      </c>
      <c r="G8275" s="114">
        <f>IF([Data da Aprovação]&lt;&gt;"ESTATUTÁRIO",YEAR([Data da Aprovação]),"")</f>
        <v>2012</v>
      </c>
      <c r="H8275" s="106">
        <f>Tabela9[[#This Row],[Valor do Provento R$]]/Tabela9[[#This Row],[Provento por 1 ou 1000 Ações]]</f>
        <v>0.50273999999999996</v>
      </c>
    </row>
    <row r="8276" spans="1:8">
      <c r="A8276" s="118" t="s">
        <v>1718</v>
      </c>
      <c r="B8276" s="116" t="s">
        <v>1488</v>
      </c>
      <c r="C8276" s="138">
        <v>41387</v>
      </c>
      <c r="D8276" s="139">
        <v>0.90347</v>
      </c>
      <c r="E8276" s="118">
        <v>1</v>
      </c>
      <c r="F8276" s="118" t="s">
        <v>1492</v>
      </c>
      <c r="G8276" s="113">
        <f>IF([Data da Aprovação]&lt;&gt;"ESTATUTÁRIO",YEAR([Data da Aprovação]),"")</f>
        <v>2013</v>
      </c>
      <c r="H8276" s="106">
        <f>Tabela9[[#This Row],[Valor do Provento R$]]/Tabela9[[#This Row],[Provento por 1 ou 1000 Ações]]</f>
        <v>0.90347</v>
      </c>
    </row>
    <row r="8277" spans="1:8">
      <c r="A8277" s="119" t="s">
        <v>1718</v>
      </c>
      <c r="B8277" s="117" t="s">
        <v>1488</v>
      </c>
      <c r="C8277" s="140">
        <v>41467</v>
      </c>
      <c r="D8277" s="141">
        <v>3.3032900000000001</v>
      </c>
      <c r="E8277" s="119">
        <v>1</v>
      </c>
      <c r="F8277" s="119" t="s">
        <v>1492</v>
      </c>
      <c r="G8277" s="114">
        <f>IF([Data da Aprovação]&lt;&gt;"ESTATUTÁRIO",YEAR([Data da Aprovação]),"")</f>
        <v>2013</v>
      </c>
      <c r="H8277" s="106">
        <f>Tabela9[[#This Row],[Valor do Provento R$]]/Tabela9[[#This Row],[Provento por 1 ou 1000 Ações]]</f>
        <v>3.3032900000000001</v>
      </c>
    </row>
    <row r="8278" spans="1:8">
      <c r="A8278" s="118" t="s">
        <v>1718</v>
      </c>
      <c r="B8278" s="116" t="s">
        <v>1490</v>
      </c>
      <c r="C8278" s="138">
        <v>35073</v>
      </c>
      <c r="D8278" s="139">
        <v>4.1243385E-2</v>
      </c>
      <c r="E8278" s="118">
        <v>1</v>
      </c>
      <c r="F8278" s="118" t="s">
        <v>1492</v>
      </c>
      <c r="G8278" s="113">
        <f>IF([Data da Aprovação]&lt;&gt;"ESTATUTÁRIO",YEAR([Data da Aprovação]),"")</f>
        <v>1996</v>
      </c>
      <c r="H8278" s="106">
        <f>Tabela9[[#This Row],[Valor do Provento R$]]/Tabela9[[#This Row],[Provento por 1 ou 1000 Ações]]</f>
        <v>4.1243385E-2</v>
      </c>
    </row>
    <row r="8279" spans="1:8">
      <c r="A8279" s="119" t="s">
        <v>1718</v>
      </c>
      <c r="B8279" s="117" t="s">
        <v>1490</v>
      </c>
      <c r="C8279" s="140">
        <v>35150</v>
      </c>
      <c r="D8279" s="141">
        <v>1.3747795E-2</v>
      </c>
      <c r="E8279" s="119">
        <v>1</v>
      </c>
      <c r="F8279" s="119" t="s">
        <v>1492</v>
      </c>
      <c r="G8279" s="114">
        <f>IF([Data da Aprovação]&lt;&gt;"ESTATUTÁRIO",YEAR([Data da Aprovação]),"")</f>
        <v>1996</v>
      </c>
      <c r="H8279" s="106">
        <f>Tabela9[[#This Row],[Valor do Provento R$]]/Tabela9[[#This Row],[Provento por 1 ou 1000 Ações]]</f>
        <v>1.3747795E-2</v>
      </c>
    </row>
    <row r="8280" spans="1:8">
      <c r="A8280" s="118" t="s">
        <v>1718</v>
      </c>
      <c r="B8280" s="116" t="s">
        <v>1490</v>
      </c>
      <c r="C8280" s="138">
        <v>35185</v>
      </c>
      <c r="D8280" s="139">
        <v>0.13847168330000001</v>
      </c>
      <c r="E8280" s="118">
        <v>1</v>
      </c>
      <c r="F8280" s="118" t="s">
        <v>1492</v>
      </c>
      <c r="G8280" s="113">
        <f>IF([Data da Aprovação]&lt;&gt;"ESTATUTÁRIO",YEAR([Data da Aprovação]),"")</f>
        <v>1996</v>
      </c>
      <c r="H8280" s="106">
        <f>Tabela9[[#This Row],[Valor do Provento R$]]/Tabela9[[#This Row],[Provento por 1 ou 1000 Ações]]</f>
        <v>0.13847168330000001</v>
      </c>
    </row>
    <row r="8281" spans="1:8">
      <c r="A8281" s="119" t="s">
        <v>1718</v>
      </c>
      <c r="B8281" s="117" t="s">
        <v>1490</v>
      </c>
      <c r="C8281" s="140">
        <v>35433</v>
      </c>
      <c r="D8281" s="141">
        <v>9.1651964000000002E-2</v>
      </c>
      <c r="E8281" s="119">
        <v>1</v>
      </c>
      <c r="F8281" s="119" t="s">
        <v>1492</v>
      </c>
      <c r="G8281" s="114">
        <f>IF([Data da Aprovação]&lt;&gt;"ESTATUTÁRIO",YEAR([Data da Aprovação]),"")</f>
        <v>1997</v>
      </c>
      <c r="H8281" s="106">
        <f>Tabela9[[#This Row],[Valor do Provento R$]]/Tabela9[[#This Row],[Provento por 1 ou 1000 Ações]]</f>
        <v>9.1651964000000002E-2</v>
      </c>
    </row>
    <row r="8282" spans="1:8">
      <c r="A8282" s="118" t="s">
        <v>1718</v>
      </c>
      <c r="B8282" s="116" t="s">
        <v>1490</v>
      </c>
      <c r="C8282" s="138">
        <v>35780</v>
      </c>
      <c r="D8282" s="139">
        <v>1.3620063E-2</v>
      </c>
      <c r="E8282" s="118">
        <v>1</v>
      </c>
      <c r="F8282" s="118" t="s">
        <v>1492</v>
      </c>
      <c r="G8282" s="113">
        <f>IF([Data da Aprovação]&lt;&gt;"ESTATUTÁRIO",YEAR([Data da Aprovação]),"")</f>
        <v>1997</v>
      </c>
      <c r="H8282" s="106">
        <f>Tabela9[[#This Row],[Valor do Provento R$]]/Tabela9[[#This Row],[Provento por 1 ou 1000 Ações]]</f>
        <v>1.3620063E-2</v>
      </c>
    </row>
    <row r="8283" spans="1:8">
      <c r="A8283" s="119" t="s">
        <v>1718</v>
      </c>
      <c r="B8283" s="117" t="s">
        <v>1490</v>
      </c>
      <c r="C8283" s="140">
        <v>35780</v>
      </c>
      <c r="D8283" s="141">
        <v>1.3620063E-2</v>
      </c>
      <c r="E8283" s="119">
        <v>1</v>
      </c>
      <c r="F8283" s="119" t="s">
        <v>1492</v>
      </c>
      <c r="G8283" s="114">
        <f>IF([Data da Aprovação]&lt;&gt;"ESTATUTÁRIO",YEAR([Data da Aprovação]),"")</f>
        <v>1997</v>
      </c>
      <c r="H8283" s="106">
        <f>Tabela9[[#This Row],[Valor do Provento R$]]/Tabela9[[#This Row],[Provento por 1 ou 1000 Ações]]</f>
        <v>1.3620063E-2</v>
      </c>
    </row>
    <row r="8284" spans="1:8">
      <c r="A8284" s="118" t="s">
        <v>1718</v>
      </c>
      <c r="B8284" s="116" t="s">
        <v>1490</v>
      </c>
      <c r="C8284" s="138">
        <v>35780</v>
      </c>
      <c r="D8284" s="139">
        <v>1.3620063E-2</v>
      </c>
      <c r="E8284" s="118">
        <v>1</v>
      </c>
      <c r="F8284" s="118" t="s">
        <v>1492</v>
      </c>
      <c r="G8284" s="113">
        <f>IF([Data da Aprovação]&lt;&gt;"ESTATUTÁRIO",YEAR([Data da Aprovação]),"")</f>
        <v>1997</v>
      </c>
      <c r="H8284" s="106">
        <f>Tabela9[[#This Row],[Valor do Provento R$]]/Tabela9[[#This Row],[Provento por 1 ou 1000 Ações]]</f>
        <v>1.3620063E-2</v>
      </c>
    </row>
    <row r="8285" spans="1:8">
      <c r="A8285" s="119" t="s">
        <v>1718</v>
      </c>
      <c r="B8285" s="117" t="s">
        <v>1490</v>
      </c>
      <c r="C8285" s="140">
        <v>35780</v>
      </c>
      <c r="D8285" s="141">
        <v>1.3620063E-2</v>
      </c>
      <c r="E8285" s="119">
        <v>1</v>
      </c>
      <c r="F8285" s="119" t="s">
        <v>1492</v>
      </c>
      <c r="G8285" s="114">
        <f>IF([Data da Aprovação]&lt;&gt;"ESTATUTÁRIO",YEAR([Data da Aprovação]),"")</f>
        <v>1997</v>
      </c>
      <c r="H8285" s="106">
        <f>Tabela9[[#This Row],[Valor do Provento R$]]/Tabela9[[#This Row],[Provento por 1 ou 1000 Ações]]</f>
        <v>1.3620063E-2</v>
      </c>
    </row>
    <row r="8286" spans="1:8">
      <c r="A8286" s="118" t="s">
        <v>1718</v>
      </c>
      <c r="B8286" s="116" t="s">
        <v>1490</v>
      </c>
      <c r="C8286" s="138">
        <v>35915</v>
      </c>
      <c r="D8286" s="139">
        <v>2.0288371999999999E-2</v>
      </c>
      <c r="E8286" s="118">
        <v>1</v>
      </c>
      <c r="F8286" s="118" t="s">
        <v>1492</v>
      </c>
      <c r="G8286" s="113">
        <f>IF([Data da Aprovação]&lt;&gt;"ESTATUTÁRIO",YEAR([Data da Aprovação]),"")</f>
        <v>1998</v>
      </c>
      <c r="H8286" s="106">
        <f>Tabela9[[#This Row],[Valor do Provento R$]]/Tabela9[[#This Row],[Provento por 1 ou 1000 Ações]]</f>
        <v>2.0288371999999999E-2</v>
      </c>
    </row>
    <row r="8287" spans="1:8">
      <c r="A8287" s="119" t="s">
        <v>1718</v>
      </c>
      <c r="B8287" s="117" t="s">
        <v>1490</v>
      </c>
      <c r="C8287" s="140">
        <v>35915</v>
      </c>
      <c r="D8287" s="141">
        <v>2.0288371999999999E-2</v>
      </c>
      <c r="E8287" s="119">
        <v>1</v>
      </c>
      <c r="F8287" s="119" t="s">
        <v>1492</v>
      </c>
      <c r="G8287" s="114">
        <f>IF([Data da Aprovação]&lt;&gt;"ESTATUTÁRIO",YEAR([Data da Aprovação]),"")</f>
        <v>1998</v>
      </c>
      <c r="H8287" s="106">
        <f>Tabela9[[#This Row],[Valor do Provento R$]]/Tabela9[[#This Row],[Provento por 1 ou 1000 Ações]]</f>
        <v>2.0288371999999999E-2</v>
      </c>
    </row>
    <row r="8288" spans="1:8">
      <c r="A8288" s="118" t="s">
        <v>1718</v>
      </c>
      <c r="B8288" s="116" t="s">
        <v>1490</v>
      </c>
      <c r="C8288" s="138">
        <v>35915</v>
      </c>
      <c r="D8288" s="139">
        <v>2.3901447999999999E-2</v>
      </c>
      <c r="E8288" s="118">
        <v>1</v>
      </c>
      <c r="F8288" s="118" t="s">
        <v>1492</v>
      </c>
      <c r="G8288" s="113">
        <f>IF([Data da Aprovação]&lt;&gt;"ESTATUTÁRIO",YEAR([Data da Aprovação]),"")</f>
        <v>1998</v>
      </c>
      <c r="H8288" s="106">
        <f>Tabela9[[#This Row],[Valor do Provento R$]]/Tabela9[[#This Row],[Provento por 1 ou 1000 Ações]]</f>
        <v>2.3901447999999999E-2</v>
      </c>
    </row>
    <row r="8289" spans="1:8">
      <c r="A8289" s="119" t="s">
        <v>1718</v>
      </c>
      <c r="B8289" s="117" t="s">
        <v>1490</v>
      </c>
      <c r="C8289" s="140">
        <v>35915</v>
      </c>
      <c r="D8289" s="141">
        <v>2.3901447999999999E-2</v>
      </c>
      <c r="E8289" s="119">
        <v>1</v>
      </c>
      <c r="F8289" s="119" t="s">
        <v>1492</v>
      </c>
      <c r="G8289" s="114">
        <f>IF([Data da Aprovação]&lt;&gt;"ESTATUTÁRIO",YEAR([Data da Aprovação]),"")</f>
        <v>1998</v>
      </c>
      <c r="H8289" s="106">
        <f>Tabela9[[#This Row],[Valor do Provento R$]]/Tabela9[[#This Row],[Provento por 1 ou 1000 Ações]]</f>
        <v>2.3901447999999999E-2</v>
      </c>
    </row>
    <row r="8290" spans="1:8">
      <c r="A8290" s="118" t="s">
        <v>1718</v>
      </c>
      <c r="B8290" s="116" t="s">
        <v>1490</v>
      </c>
      <c r="C8290" s="138">
        <v>35915</v>
      </c>
      <c r="D8290" s="139">
        <v>2.3901447999999999E-2</v>
      </c>
      <c r="E8290" s="118">
        <v>1</v>
      </c>
      <c r="F8290" s="118" t="s">
        <v>1492</v>
      </c>
      <c r="G8290" s="113">
        <f>IF([Data da Aprovação]&lt;&gt;"ESTATUTÁRIO",YEAR([Data da Aprovação]),"")</f>
        <v>1998</v>
      </c>
      <c r="H8290" s="106">
        <f>Tabela9[[#This Row],[Valor do Provento R$]]/Tabela9[[#This Row],[Provento por 1 ou 1000 Ações]]</f>
        <v>2.3901447999999999E-2</v>
      </c>
    </row>
    <row r="8291" spans="1:8">
      <c r="A8291" s="119" t="s">
        <v>1718</v>
      </c>
      <c r="B8291" s="117" t="s">
        <v>1490</v>
      </c>
      <c r="C8291" s="140">
        <v>35915</v>
      </c>
      <c r="D8291" s="141">
        <v>2.3901447999999999E-2</v>
      </c>
      <c r="E8291" s="119">
        <v>1</v>
      </c>
      <c r="F8291" s="119" t="s">
        <v>1492</v>
      </c>
      <c r="G8291" s="114">
        <f>IF([Data da Aprovação]&lt;&gt;"ESTATUTÁRIO",YEAR([Data da Aprovação]),"")</f>
        <v>1998</v>
      </c>
      <c r="H8291" s="106">
        <f>Tabela9[[#This Row],[Valor do Provento R$]]/Tabela9[[#This Row],[Provento por 1 ou 1000 Ações]]</f>
        <v>2.3901447999999999E-2</v>
      </c>
    </row>
    <row r="8292" spans="1:8">
      <c r="A8292" s="118" t="s">
        <v>1718</v>
      </c>
      <c r="B8292" s="116" t="s">
        <v>1490</v>
      </c>
      <c r="C8292" s="138">
        <v>35915</v>
      </c>
      <c r="D8292" s="139">
        <v>2.3901447999999999E-2</v>
      </c>
      <c r="E8292" s="118">
        <v>1</v>
      </c>
      <c r="F8292" s="118" t="s">
        <v>1492</v>
      </c>
      <c r="G8292" s="113">
        <f>IF([Data da Aprovação]&lt;&gt;"ESTATUTÁRIO",YEAR([Data da Aprovação]),"")</f>
        <v>1998</v>
      </c>
      <c r="H8292" s="106">
        <f>Tabela9[[#This Row],[Valor do Provento R$]]/Tabela9[[#This Row],[Provento por 1 ou 1000 Ações]]</f>
        <v>2.3901447999999999E-2</v>
      </c>
    </row>
    <row r="8293" spans="1:8">
      <c r="A8293" s="119" t="s">
        <v>1718</v>
      </c>
      <c r="B8293" s="117" t="s">
        <v>1490</v>
      </c>
      <c r="C8293" s="140">
        <v>35915</v>
      </c>
      <c r="D8293" s="141">
        <v>2.3901447999999999E-2</v>
      </c>
      <c r="E8293" s="119">
        <v>1</v>
      </c>
      <c r="F8293" s="119" t="s">
        <v>1492</v>
      </c>
      <c r="G8293" s="114">
        <f>IF([Data da Aprovação]&lt;&gt;"ESTATUTÁRIO",YEAR([Data da Aprovação]),"")</f>
        <v>1998</v>
      </c>
      <c r="H8293" s="106">
        <f>Tabela9[[#This Row],[Valor do Provento R$]]/Tabela9[[#This Row],[Provento por 1 ou 1000 Ações]]</f>
        <v>2.3901447999999999E-2</v>
      </c>
    </row>
    <row r="8294" spans="1:8">
      <c r="A8294" s="118" t="s">
        <v>1718</v>
      </c>
      <c r="B8294" s="116" t="s">
        <v>1490</v>
      </c>
      <c r="C8294" s="138">
        <v>36159</v>
      </c>
      <c r="D8294" s="139">
        <v>3.2104439999999998E-2</v>
      </c>
      <c r="E8294" s="118">
        <v>1</v>
      </c>
      <c r="F8294" s="118" t="s">
        <v>1489</v>
      </c>
      <c r="G8294" s="113">
        <f>IF([Data da Aprovação]&lt;&gt;"ESTATUTÁRIO",YEAR([Data da Aprovação]),"")</f>
        <v>1998</v>
      </c>
      <c r="H8294" s="106">
        <f>Tabela9[[#This Row],[Valor do Provento R$]]/Tabela9[[#This Row],[Provento por 1 ou 1000 Ações]]</f>
        <v>3.2104439999999998E-2</v>
      </c>
    </row>
    <row r="8295" spans="1:8">
      <c r="A8295" s="119" t="s">
        <v>1718</v>
      </c>
      <c r="B8295" s="117" t="s">
        <v>1490</v>
      </c>
      <c r="C8295" s="140">
        <v>36159</v>
      </c>
      <c r="D8295" s="141">
        <v>4.3341695999999999E-2</v>
      </c>
      <c r="E8295" s="119">
        <v>1</v>
      </c>
      <c r="F8295" s="119" t="s">
        <v>1489</v>
      </c>
      <c r="G8295" s="114">
        <f>IF([Data da Aprovação]&lt;&gt;"ESTATUTÁRIO",YEAR([Data da Aprovação]),"")</f>
        <v>1998</v>
      </c>
      <c r="H8295" s="106">
        <f>Tabela9[[#This Row],[Valor do Provento R$]]/Tabela9[[#This Row],[Provento por 1 ou 1000 Ações]]</f>
        <v>4.3341695999999999E-2</v>
      </c>
    </row>
    <row r="8296" spans="1:8">
      <c r="A8296" s="118" t="s">
        <v>1718</v>
      </c>
      <c r="B8296" s="116" t="s">
        <v>1490</v>
      </c>
      <c r="C8296" s="138">
        <v>36159</v>
      </c>
      <c r="D8296" s="139">
        <v>3.7723067999999998E-2</v>
      </c>
      <c r="E8296" s="118">
        <v>1</v>
      </c>
      <c r="F8296" s="118" t="s">
        <v>1489</v>
      </c>
      <c r="G8296" s="113">
        <f>IF([Data da Aprovação]&lt;&gt;"ESTATUTÁRIO",YEAR([Data da Aprovação]),"")</f>
        <v>1998</v>
      </c>
      <c r="H8296" s="106">
        <f>Tabela9[[#This Row],[Valor do Provento R$]]/Tabela9[[#This Row],[Provento por 1 ou 1000 Ações]]</f>
        <v>3.7723067999999998E-2</v>
      </c>
    </row>
    <row r="8297" spans="1:8">
      <c r="A8297" s="119" t="s">
        <v>1718</v>
      </c>
      <c r="B8297" s="117" t="s">
        <v>1490</v>
      </c>
      <c r="C8297" s="140">
        <v>36159</v>
      </c>
      <c r="D8297" s="141">
        <v>3.7723067999999998E-2</v>
      </c>
      <c r="E8297" s="119">
        <v>1</v>
      </c>
      <c r="F8297" s="119" t="s">
        <v>1489</v>
      </c>
      <c r="G8297" s="114">
        <f>IF([Data da Aprovação]&lt;&gt;"ESTATUTÁRIO",YEAR([Data da Aprovação]),"")</f>
        <v>1998</v>
      </c>
      <c r="H8297" s="106">
        <f>Tabela9[[#This Row],[Valor do Provento R$]]/Tabela9[[#This Row],[Provento por 1 ou 1000 Ações]]</f>
        <v>3.7723067999999998E-2</v>
      </c>
    </row>
    <row r="8298" spans="1:8">
      <c r="A8298" s="118" t="s">
        <v>1718</v>
      </c>
      <c r="B8298" s="116" t="s">
        <v>1490</v>
      </c>
      <c r="C8298" s="138">
        <v>36178</v>
      </c>
      <c r="D8298" s="139">
        <v>0.46765890100000002</v>
      </c>
      <c r="E8298" s="118">
        <v>1</v>
      </c>
      <c r="F8298" s="118" t="s">
        <v>1489</v>
      </c>
      <c r="G8298" s="113">
        <f>IF([Data da Aprovação]&lt;&gt;"ESTATUTÁRIO",YEAR([Data da Aprovação]),"")</f>
        <v>1999</v>
      </c>
      <c r="H8298" s="106">
        <f>Tabela9[[#This Row],[Valor do Provento R$]]/Tabela9[[#This Row],[Provento por 1 ou 1000 Ações]]</f>
        <v>0.46765890100000002</v>
      </c>
    </row>
    <row r="8299" spans="1:8">
      <c r="A8299" s="119" t="s">
        <v>1718</v>
      </c>
      <c r="B8299" s="117" t="s">
        <v>1490</v>
      </c>
      <c r="C8299" s="140">
        <v>36545</v>
      </c>
      <c r="D8299" s="141">
        <v>0.16272911000000001</v>
      </c>
      <c r="E8299" s="119">
        <v>1</v>
      </c>
      <c r="F8299" s="119" t="s">
        <v>1489</v>
      </c>
      <c r="G8299" s="114">
        <f>IF([Data da Aprovação]&lt;&gt;"ESTATUTÁRIO",YEAR([Data da Aprovação]),"")</f>
        <v>2000</v>
      </c>
      <c r="H8299" s="106">
        <f>Tabela9[[#This Row],[Valor do Provento R$]]/Tabela9[[#This Row],[Provento por 1 ou 1000 Ações]]</f>
        <v>0.16272911000000001</v>
      </c>
    </row>
    <row r="8300" spans="1:8">
      <c r="A8300" s="118" t="s">
        <v>1718</v>
      </c>
      <c r="B8300" s="116" t="s">
        <v>1490</v>
      </c>
      <c r="C8300" s="138">
        <v>37047</v>
      </c>
      <c r="D8300" s="139">
        <v>0.27767999999999998</v>
      </c>
      <c r="E8300" s="118">
        <v>1</v>
      </c>
      <c r="F8300" s="118" t="s">
        <v>1489</v>
      </c>
      <c r="G8300" s="113">
        <f>IF([Data da Aprovação]&lt;&gt;"ESTATUTÁRIO",YEAR([Data da Aprovação]),"")</f>
        <v>2001</v>
      </c>
      <c r="H8300" s="106">
        <f>Tabela9[[#This Row],[Valor do Provento R$]]/Tabela9[[#This Row],[Provento por 1 ou 1000 Ações]]</f>
        <v>0.27767999999999998</v>
      </c>
    </row>
    <row r="8301" spans="1:8">
      <c r="A8301" s="119" t="s">
        <v>1718</v>
      </c>
      <c r="B8301" s="117" t="s">
        <v>1490</v>
      </c>
      <c r="C8301" s="140">
        <v>38470</v>
      </c>
      <c r="D8301" s="141">
        <v>0.39717361000000001</v>
      </c>
      <c r="E8301" s="119">
        <v>1</v>
      </c>
      <c r="F8301" s="119" t="s">
        <v>1489</v>
      </c>
      <c r="G8301" s="114">
        <f>IF([Data da Aprovação]&lt;&gt;"ESTATUTÁRIO",YEAR([Data da Aprovação]),"")</f>
        <v>2005</v>
      </c>
      <c r="H8301" s="106">
        <f>Tabela9[[#This Row],[Valor do Provento R$]]/Tabela9[[#This Row],[Provento por 1 ou 1000 Ações]]</f>
        <v>0.39717361000000001</v>
      </c>
    </row>
    <row r="8302" spans="1:8">
      <c r="A8302" s="118" t="s">
        <v>1718</v>
      </c>
      <c r="B8302" s="116" t="s">
        <v>1490</v>
      </c>
      <c r="C8302" s="138">
        <v>38832</v>
      </c>
      <c r="D8302" s="139">
        <v>0.15334</v>
      </c>
      <c r="E8302" s="118">
        <v>1</v>
      </c>
      <c r="F8302" s="118" t="s">
        <v>1489</v>
      </c>
      <c r="G8302" s="113">
        <f>IF([Data da Aprovação]&lt;&gt;"ESTATUTÁRIO",YEAR([Data da Aprovação]),"")</f>
        <v>2006</v>
      </c>
      <c r="H8302" s="106">
        <f>Tabela9[[#This Row],[Valor do Provento R$]]/Tabela9[[#This Row],[Provento por 1 ou 1000 Ações]]</f>
        <v>0.15334</v>
      </c>
    </row>
    <row r="8303" spans="1:8">
      <c r="A8303" s="119" t="s">
        <v>1718</v>
      </c>
      <c r="B8303" s="117" t="s">
        <v>1490</v>
      </c>
      <c r="C8303" s="140">
        <v>38832</v>
      </c>
      <c r="D8303" s="141">
        <v>0.68432000000000004</v>
      </c>
      <c r="E8303" s="119">
        <v>1</v>
      </c>
      <c r="F8303" s="119" t="s">
        <v>1492</v>
      </c>
      <c r="G8303" s="114">
        <f>IF([Data da Aprovação]&lt;&gt;"ESTATUTÁRIO",YEAR([Data da Aprovação]),"")</f>
        <v>2006</v>
      </c>
      <c r="H8303" s="106">
        <f>Tabela9[[#This Row],[Valor do Provento R$]]/Tabela9[[#This Row],[Provento por 1 ou 1000 Ações]]</f>
        <v>0.68432000000000004</v>
      </c>
    </row>
    <row r="8304" spans="1:8">
      <c r="A8304" s="118" t="s">
        <v>1718</v>
      </c>
      <c r="B8304" s="116" t="s">
        <v>1490</v>
      </c>
      <c r="C8304" s="138">
        <v>39197</v>
      </c>
      <c r="D8304" s="139">
        <v>0.67481999999999998</v>
      </c>
      <c r="E8304" s="118">
        <v>1</v>
      </c>
      <c r="F8304" s="118" t="s">
        <v>1492</v>
      </c>
      <c r="G8304" s="113">
        <f>IF([Data da Aprovação]&lt;&gt;"ESTATUTÁRIO",YEAR([Data da Aprovação]),"")</f>
        <v>2007</v>
      </c>
      <c r="H8304" s="106">
        <f>Tabela9[[#This Row],[Valor do Provento R$]]/Tabela9[[#This Row],[Provento por 1 ou 1000 Ações]]</f>
        <v>0.67481999999999998</v>
      </c>
    </row>
    <row r="8305" spans="1:8">
      <c r="A8305" s="119" t="s">
        <v>1718</v>
      </c>
      <c r="B8305" s="117" t="s">
        <v>1490</v>
      </c>
      <c r="C8305" s="140">
        <v>39566</v>
      </c>
      <c r="D8305" s="141">
        <v>0.65303999999999995</v>
      </c>
      <c r="E8305" s="119">
        <v>1</v>
      </c>
      <c r="F8305" s="119" t="s">
        <v>1492</v>
      </c>
      <c r="G8305" s="114">
        <f>IF([Data da Aprovação]&lt;&gt;"ESTATUTÁRIO",YEAR([Data da Aprovação]),"")</f>
        <v>2008</v>
      </c>
      <c r="H8305" s="106">
        <f>Tabela9[[#This Row],[Valor do Provento R$]]/Tabela9[[#This Row],[Provento por 1 ou 1000 Ações]]</f>
        <v>0.65303999999999995</v>
      </c>
    </row>
    <row r="8306" spans="1:8">
      <c r="A8306" s="118" t="s">
        <v>1718</v>
      </c>
      <c r="B8306" s="116" t="s">
        <v>1490</v>
      </c>
      <c r="C8306" s="138">
        <v>39932</v>
      </c>
      <c r="D8306" s="139">
        <v>0.81820000000000004</v>
      </c>
      <c r="E8306" s="118">
        <v>1</v>
      </c>
      <c r="F8306" s="118" t="s">
        <v>1492</v>
      </c>
      <c r="G8306" s="113">
        <f>IF([Data da Aprovação]&lt;&gt;"ESTATUTÁRIO",YEAR([Data da Aprovação]),"")</f>
        <v>2009</v>
      </c>
      <c r="H8306" s="106">
        <f>Tabela9[[#This Row],[Valor do Provento R$]]/Tabela9[[#This Row],[Provento por 1 ou 1000 Ações]]</f>
        <v>0.81820000000000004</v>
      </c>
    </row>
    <row r="8307" spans="1:8">
      <c r="A8307" s="119" t="s">
        <v>1718</v>
      </c>
      <c r="B8307" s="117" t="s">
        <v>1490</v>
      </c>
      <c r="C8307" s="140">
        <v>40296</v>
      </c>
      <c r="D8307" s="141">
        <v>0.10033</v>
      </c>
      <c r="E8307" s="119">
        <v>1</v>
      </c>
      <c r="F8307" s="119" t="s">
        <v>1492</v>
      </c>
      <c r="G8307" s="114">
        <f>IF([Data da Aprovação]&lt;&gt;"ESTATUTÁRIO",YEAR([Data da Aprovação]),"")</f>
        <v>2010</v>
      </c>
      <c r="H8307" s="106">
        <f>Tabela9[[#This Row],[Valor do Provento R$]]/Tabela9[[#This Row],[Provento por 1 ou 1000 Ações]]</f>
        <v>0.10033</v>
      </c>
    </row>
    <row r="8308" spans="1:8">
      <c r="A8308" s="118" t="s">
        <v>1718</v>
      </c>
      <c r="B8308" s="116" t="s">
        <v>1490</v>
      </c>
      <c r="C8308" s="138">
        <v>40665</v>
      </c>
      <c r="D8308" s="139">
        <v>0.35965000000000003</v>
      </c>
      <c r="E8308" s="118">
        <v>1</v>
      </c>
      <c r="F8308" s="118" t="s">
        <v>1492</v>
      </c>
      <c r="G8308" s="113">
        <f>IF([Data da Aprovação]&lt;&gt;"ESTATUTÁRIO",YEAR([Data da Aprovação]),"")</f>
        <v>2011</v>
      </c>
      <c r="H8308" s="106">
        <f>Tabela9[[#This Row],[Valor do Provento R$]]/Tabela9[[#This Row],[Provento por 1 ou 1000 Ações]]</f>
        <v>0.35965000000000003</v>
      </c>
    </row>
    <row r="8309" spans="1:8">
      <c r="A8309" s="119" t="s">
        <v>1718</v>
      </c>
      <c r="B8309" s="117" t="s">
        <v>1490</v>
      </c>
      <c r="C8309" s="140">
        <v>41025</v>
      </c>
      <c r="D8309" s="141">
        <v>0.55301999999999996</v>
      </c>
      <c r="E8309" s="119">
        <v>1</v>
      </c>
      <c r="F8309" s="119" t="s">
        <v>1492</v>
      </c>
      <c r="G8309" s="114">
        <f>IF([Data da Aprovação]&lt;&gt;"ESTATUTÁRIO",YEAR([Data da Aprovação]),"")</f>
        <v>2012</v>
      </c>
      <c r="H8309" s="106">
        <f>Tabela9[[#This Row],[Valor do Provento R$]]/Tabela9[[#This Row],[Provento por 1 ou 1000 Ações]]</f>
        <v>0.55301999999999996</v>
      </c>
    </row>
    <row r="8310" spans="1:8">
      <c r="A8310" s="118" t="s">
        <v>1718</v>
      </c>
      <c r="B8310" s="116" t="s">
        <v>1490</v>
      </c>
      <c r="C8310" s="138">
        <v>41387</v>
      </c>
      <c r="D8310" s="139">
        <v>0.99380999999999997</v>
      </c>
      <c r="E8310" s="118">
        <v>1</v>
      </c>
      <c r="F8310" s="118" t="s">
        <v>1492</v>
      </c>
      <c r="G8310" s="113">
        <f>IF([Data da Aprovação]&lt;&gt;"ESTATUTÁRIO",YEAR([Data da Aprovação]),"")</f>
        <v>2013</v>
      </c>
      <c r="H8310" s="106">
        <f>Tabela9[[#This Row],[Valor do Provento R$]]/Tabela9[[#This Row],[Provento por 1 ou 1000 Ações]]</f>
        <v>0.99380999999999997</v>
      </c>
    </row>
    <row r="8311" spans="1:8">
      <c r="A8311" s="119" t="s">
        <v>1718</v>
      </c>
      <c r="B8311" s="117" t="s">
        <v>1490</v>
      </c>
      <c r="C8311" s="140">
        <v>41467</v>
      </c>
      <c r="D8311" s="141">
        <v>3.6336200000000001</v>
      </c>
      <c r="E8311" s="119">
        <v>1</v>
      </c>
      <c r="F8311" s="119" t="s">
        <v>1492</v>
      </c>
      <c r="G8311" s="114">
        <f>IF([Data da Aprovação]&lt;&gt;"ESTATUTÁRIO",YEAR([Data da Aprovação]),"")</f>
        <v>2013</v>
      </c>
      <c r="H8311" s="106">
        <f>Tabela9[[#This Row],[Valor do Provento R$]]/Tabela9[[#This Row],[Provento por 1 ou 1000 Ações]]</f>
        <v>3.6336200000000001</v>
      </c>
    </row>
    <row r="8312" spans="1:8">
      <c r="A8312" s="118" t="s">
        <v>1719</v>
      </c>
      <c r="B8312" s="116" t="s">
        <v>1488</v>
      </c>
      <c r="C8312" s="138">
        <v>40662</v>
      </c>
      <c r="D8312" s="139">
        <v>0.11215797</v>
      </c>
      <c r="E8312" s="118">
        <v>1</v>
      </c>
      <c r="F8312" s="118" t="s">
        <v>1492</v>
      </c>
      <c r="G8312" s="113">
        <f>IF([Data da Aprovação]&lt;&gt;"ESTATUTÁRIO",YEAR([Data da Aprovação]),"")</f>
        <v>2011</v>
      </c>
      <c r="H8312" s="106">
        <f>Tabela9[[#This Row],[Valor do Provento R$]]/Tabela9[[#This Row],[Provento por 1 ou 1000 Ações]]</f>
        <v>0.11215797</v>
      </c>
    </row>
    <row r="8313" spans="1:8">
      <c r="A8313" s="119" t="s">
        <v>1719</v>
      </c>
      <c r="B8313" s="117" t="s">
        <v>1488</v>
      </c>
      <c r="C8313" s="140">
        <v>40886</v>
      </c>
      <c r="D8313" s="141">
        <v>6.6729236999999997E-2</v>
      </c>
      <c r="E8313" s="119">
        <v>1</v>
      </c>
      <c r="F8313" s="119" t="s">
        <v>1489</v>
      </c>
      <c r="G8313" s="114">
        <f>IF([Data da Aprovação]&lt;&gt;"ESTATUTÁRIO",YEAR([Data da Aprovação]),"")</f>
        <v>2011</v>
      </c>
      <c r="H8313" s="106">
        <f>Tabela9[[#This Row],[Valor do Provento R$]]/Tabela9[[#This Row],[Provento por 1 ou 1000 Ações]]</f>
        <v>6.6729236999999997E-2</v>
      </c>
    </row>
    <row r="8314" spans="1:8">
      <c r="A8314" s="118" t="s">
        <v>1719</v>
      </c>
      <c r="B8314" s="116" t="s">
        <v>1488</v>
      </c>
      <c r="C8314" s="138">
        <v>41026</v>
      </c>
      <c r="D8314" s="139">
        <v>1.1447417E-2</v>
      </c>
      <c r="E8314" s="118">
        <v>1</v>
      </c>
      <c r="F8314" s="118" t="s">
        <v>1492</v>
      </c>
      <c r="G8314" s="113">
        <f>IF([Data da Aprovação]&lt;&gt;"ESTATUTÁRIO",YEAR([Data da Aprovação]),"")</f>
        <v>2012</v>
      </c>
      <c r="H8314" s="106">
        <f>Tabela9[[#This Row],[Valor do Provento R$]]/Tabela9[[#This Row],[Provento por 1 ou 1000 Ações]]</f>
        <v>1.1447417E-2</v>
      </c>
    </row>
    <row r="8315" spans="1:8">
      <c r="A8315" s="119" t="s">
        <v>1719</v>
      </c>
      <c r="B8315" s="117" t="s">
        <v>1488</v>
      </c>
      <c r="C8315" s="140">
        <v>41260</v>
      </c>
      <c r="D8315" s="141">
        <v>7.9371499999999998E-2</v>
      </c>
      <c r="E8315" s="119">
        <v>1</v>
      </c>
      <c r="F8315" s="119" t="s">
        <v>1489</v>
      </c>
      <c r="G8315" s="114">
        <f>IF([Data da Aprovação]&lt;&gt;"ESTATUTÁRIO",YEAR([Data da Aprovação]),"")</f>
        <v>2012</v>
      </c>
      <c r="H8315" s="106">
        <f>Tabela9[[#This Row],[Valor do Provento R$]]/Tabela9[[#This Row],[Provento por 1 ou 1000 Ações]]</f>
        <v>7.9371499999999998E-2</v>
      </c>
    </row>
    <row r="8316" spans="1:8">
      <c r="A8316" s="118" t="s">
        <v>1719</v>
      </c>
      <c r="B8316" s="116" t="s">
        <v>1488</v>
      </c>
      <c r="C8316" s="138">
        <v>41390</v>
      </c>
      <c r="D8316" s="139">
        <v>1.7171929999999998E-2</v>
      </c>
      <c r="E8316" s="118">
        <v>1</v>
      </c>
      <c r="F8316" s="118" t="s">
        <v>1492</v>
      </c>
      <c r="G8316" s="113">
        <f>IF([Data da Aprovação]&lt;&gt;"ESTATUTÁRIO",YEAR([Data da Aprovação]),"")</f>
        <v>2013</v>
      </c>
      <c r="H8316" s="106">
        <f>Tabela9[[#This Row],[Valor do Provento R$]]/Tabela9[[#This Row],[Provento por 1 ou 1000 Ações]]</f>
        <v>1.7171929999999998E-2</v>
      </c>
    </row>
    <row r="8317" spans="1:8">
      <c r="A8317" s="119" t="s">
        <v>1719</v>
      </c>
      <c r="B8317" s="117" t="s">
        <v>1488</v>
      </c>
      <c r="C8317" s="140">
        <v>41621</v>
      </c>
      <c r="D8317" s="141">
        <v>0.10189146</v>
      </c>
      <c r="E8317" s="119">
        <v>1</v>
      </c>
      <c r="F8317" s="119" t="s">
        <v>1489</v>
      </c>
      <c r="G8317" s="114">
        <f>IF([Data da Aprovação]&lt;&gt;"ESTATUTÁRIO",YEAR([Data da Aprovação]),"")</f>
        <v>2013</v>
      </c>
      <c r="H8317" s="106">
        <f>Tabela9[[#This Row],[Valor do Provento R$]]/Tabela9[[#This Row],[Provento por 1 ou 1000 Ações]]</f>
        <v>0.10189146</v>
      </c>
    </row>
    <row r="8318" spans="1:8">
      <c r="A8318" s="118" t="s">
        <v>1720</v>
      </c>
      <c r="B8318" s="116" t="s">
        <v>1488</v>
      </c>
      <c r="C8318" s="138">
        <v>35153</v>
      </c>
      <c r="D8318" s="139">
        <v>1.07595</v>
      </c>
      <c r="E8318" s="118">
        <v>1000</v>
      </c>
      <c r="F8318" s="118" t="s">
        <v>1492</v>
      </c>
      <c r="G8318" s="113">
        <f>IF([Data da Aprovação]&lt;&gt;"ESTATUTÁRIO",YEAR([Data da Aprovação]),"")</f>
        <v>1996</v>
      </c>
      <c r="H8318" s="106">
        <f>Tabela9[[#This Row],[Valor do Provento R$]]/Tabela9[[#This Row],[Provento por 1 ou 1000 Ações]]</f>
        <v>1.07595E-3</v>
      </c>
    </row>
    <row r="8319" spans="1:8">
      <c r="A8319" s="119" t="s">
        <v>1720</v>
      </c>
      <c r="B8319" s="117" t="s">
        <v>1488</v>
      </c>
      <c r="C8319" s="140">
        <v>35514</v>
      </c>
      <c r="D8319" s="141">
        <v>0.55000000000000004</v>
      </c>
      <c r="E8319" s="119">
        <v>1000</v>
      </c>
      <c r="F8319" s="119" t="s">
        <v>1492</v>
      </c>
      <c r="G8319" s="114">
        <f>IF([Data da Aprovação]&lt;&gt;"ESTATUTÁRIO",YEAR([Data da Aprovação]),"")</f>
        <v>1997</v>
      </c>
      <c r="H8319" s="106">
        <f>Tabela9[[#This Row],[Valor do Provento R$]]/Tabela9[[#This Row],[Provento por 1 ou 1000 Ações]]</f>
        <v>5.5000000000000003E-4</v>
      </c>
    </row>
    <row r="8320" spans="1:8">
      <c r="A8320" s="118" t="s">
        <v>1720</v>
      </c>
      <c r="B8320" s="116" t="s">
        <v>1488</v>
      </c>
      <c r="C8320" s="138">
        <v>35913</v>
      </c>
      <c r="D8320" s="139">
        <v>0.2</v>
      </c>
      <c r="E8320" s="118">
        <v>1000</v>
      </c>
      <c r="F8320" s="118" t="s">
        <v>1492</v>
      </c>
      <c r="G8320" s="113">
        <f>IF([Data da Aprovação]&lt;&gt;"ESTATUTÁRIO",YEAR([Data da Aprovação]),"")</f>
        <v>1998</v>
      </c>
      <c r="H8320" s="106">
        <f>Tabela9[[#This Row],[Valor do Provento R$]]/Tabela9[[#This Row],[Provento por 1 ou 1000 Ações]]</f>
        <v>2.0000000000000001E-4</v>
      </c>
    </row>
    <row r="8321" spans="1:8">
      <c r="A8321" s="119" t="s">
        <v>1720</v>
      </c>
      <c r="B8321" s="117" t="s">
        <v>1488</v>
      </c>
      <c r="C8321" s="140">
        <v>36259</v>
      </c>
      <c r="D8321" s="141">
        <v>0.6</v>
      </c>
      <c r="E8321" s="119">
        <v>1000</v>
      </c>
      <c r="F8321" s="119" t="s">
        <v>1492</v>
      </c>
      <c r="G8321" s="114">
        <f>IF([Data da Aprovação]&lt;&gt;"ESTATUTÁRIO",YEAR([Data da Aprovação]),"")</f>
        <v>1999</v>
      </c>
      <c r="H8321" s="106">
        <f>Tabela9[[#This Row],[Valor do Provento R$]]/Tabela9[[#This Row],[Provento por 1 ou 1000 Ações]]</f>
        <v>5.9999999999999995E-4</v>
      </c>
    </row>
    <row r="8322" spans="1:8">
      <c r="A8322" s="118" t="s">
        <v>1720</v>
      </c>
      <c r="B8322" s="116" t="s">
        <v>1488</v>
      </c>
      <c r="C8322" s="138">
        <v>36633</v>
      </c>
      <c r="D8322" s="139">
        <v>2.04</v>
      </c>
      <c r="E8322" s="118">
        <v>1000</v>
      </c>
      <c r="F8322" s="118" t="s">
        <v>1492</v>
      </c>
      <c r="G8322" s="113">
        <f>IF([Data da Aprovação]&lt;&gt;"ESTATUTÁRIO",YEAR([Data da Aprovação]),"")</f>
        <v>2000</v>
      </c>
      <c r="H8322" s="106">
        <f>Tabela9[[#This Row],[Valor do Provento R$]]/Tabela9[[#This Row],[Provento por 1 ou 1000 Ações]]</f>
        <v>2.0400000000000001E-3</v>
      </c>
    </row>
    <row r="8323" spans="1:8">
      <c r="A8323" s="119" t="s">
        <v>1720</v>
      </c>
      <c r="B8323" s="117" t="s">
        <v>1488</v>
      </c>
      <c r="C8323" s="140">
        <v>36878</v>
      </c>
      <c r="D8323" s="141">
        <v>0.98459600000000003</v>
      </c>
      <c r="E8323" s="119">
        <v>1000</v>
      </c>
      <c r="F8323" s="119" t="s">
        <v>1489</v>
      </c>
      <c r="G8323" s="114">
        <f>IF([Data da Aprovação]&lt;&gt;"ESTATUTÁRIO",YEAR([Data da Aprovação]),"")</f>
        <v>2000</v>
      </c>
      <c r="H8323" s="106">
        <f>Tabela9[[#This Row],[Valor do Provento R$]]/Tabela9[[#This Row],[Provento por 1 ou 1000 Ações]]</f>
        <v>9.8459600000000013E-4</v>
      </c>
    </row>
    <row r="8324" spans="1:8">
      <c r="A8324" s="118" t="s">
        <v>1720</v>
      </c>
      <c r="B8324" s="116" t="s">
        <v>1488</v>
      </c>
      <c r="C8324" s="138">
        <v>37232</v>
      </c>
      <c r="D8324" s="139">
        <v>3.150706</v>
      </c>
      <c r="E8324" s="118">
        <v>1000</v>
      </c>
      <c r="F8324" s="118" t="s">
        <v>1489</v>
      </c>
      <c r="G8324" s="113">
        <f>IF([Data da Aprovação]&lt;&gt;"ESTATUTÁRIO",YEAR([Data da Aprovação]),"")</f>
        <v>2001</v>
      </c>
      <c r="H8324" s="106">
        <f>Tabela9[[#This Row],[Valor do Provento R$]]/Tabela9[[#This Row],[Provento por 1 ou 1000 Ações]]</f>
        <v>3.1507060000000001E-3</v>
      </c>
    </row>
    <row r="8325" spans="1:8">
      <c r="A8325" s="119" t="s">
        <v>1720</v>
      </c>
      <c r="B8325" s="117" t="s">
        <v>1488</v>
      </c>
      <c r="C8325" s="140">
        <v>37600</v>
      </c>
      <c r="D8325" s="141">
        <v>4.2665819999999997</v>
      </c>
      <c r="E8325" s="119">
        <v>1000</v>
      </c>
      <c r="F8325" s="119" t="s">
        <v>1489</v>
      </c>
      <c r="G8325" s="114">
        <f>IF([Data da Aprovação]&lt;&gt;"ESTATUTÁRIO",YEAR([Data da Aprovação]),"")</f>
        <v>2002</v>
      </c>
      <c r="H8325" s="106">
        <f>Tabela9[[#This Row],[Valor do Provento R$]]/Tabela9[[#This Row],[Provento por 1 ou 1000 Ações]]</f>
        <v>4.2665819999999997E-3</v>
      </c>
    </row>
    <row r="8326" spans="1:8">
      <c r="A8326" s="118" t="s">
        <v>1720</v>
      </c>
      <c r="B8326" s="116" t="s">
        <v>1488</v>
      </c>
      <c r="C8326" s="138">
        <v>37965</v>
      </c>
      <c r="D8326" s="139">
        <v>3.2819862799999999</v>
      </c>
      <c r="E8326" s="118">
        <v>1000</v>
      </c>
      <c r="F8326" s="118" t="s">
        <v>1489</v>
      </c>
      <c r="G8326" s="113">
        <f>IF([Data da Aprovação]&lt;&gt;"ESTATUTÁRIO",YEAR([Data da Aprovação]),"")</f>
        <v>2003</v>
      </c>
      <c r="H8326" s="106">
        <f>Tabela9[[#This Row],[Valor do Provento R$]]/Tabela9[[#This Row],[Provento por 1 ou 1000 Ações]]</f>
        <v>3.2819862799999999E-3</v>
      </c>
    </row>
    <row r="8327" spans="1:8">
      <c r="A8327" s="119" t="s">
        <v>1720</v>
      </c>
      <c r="B8327" s="117" t="s">
        <v>1488</v>
      </c>
      <c r="C8327" s="140">
        <v>38331</v>
      </c>
      <c r="D8327" s="141">
        <v>3.085067107</v>
      </c>
      <c r="E8327" s="119">
        <v>1000</v>
      </c>
      <c r="F8327" s="119" t="s">
        <v>1489</v>
      </c>
      <c r="G8327" s="114">
        <f>IF([Data da Aprovação]&lt;&gt;"ESTATUTÁRIO",YEAR([Data da Aprovação]),"")</f>
        <v>2004</v>
      </c>
      <c r="H8327" s="106">
        <f>Tabela9[[#This Row],[Valor do Provento R$]]/Tabela9[[#This Row],[Provento por 1 ou 1000 Ações]]</f>
        <v>3.0850671069999999E-3</v>
      </c>
    </row>
    <row r="8328" spans="1:8">
      <c r="A8328" s="118" t="s">
        <v>1720</v>
      </c>
      <c r="B8328" s="116" t="s">
        <v>1488</v>
      </c>
      <c r="C8328" s="138">
        <v>38449</v>
      </c>
      <c r="D8328" s="139">
        <v>0.25763455099999999</v>
      </c>
      <c r="E8328" s="118">
        <v>1000</v>
      </c>
      <c r="F8328" s="118" t="s">
        <v>1492</v>
      </c>
      <c r="G8328" s="113">
        <f>IF([Data da Aprovação]&lt;&gt;"ESTATUTÁRIO",YEAR([Data da Aprovação]),"")</f>
        <v>2005</v>
      </c>
      <c r="H8328" s="106">
        <f>Tabela9[[#This Row],[Valor do Provento R$]]/Tabela9[[#This Row],[Provento por 1 ou 1000 Ações]]</f>
        <v>2.5763455099999999E-4</v>
      </c>
    </row>
    <row r="8329" spans="1:8">
      <c r="A8329" s="119" t="s">
        <v>1720</v>
      </c>
      <c r="B8329" s="117" t="s">
        <v>1488</v>
      </c>
      <c r="C8329" s="140">
        <v>38691</v>
      </c>
      <c r="D8329" s="141">
        <v>1.0502356100000001</v>
      </c>
      <c r="E8329" s="119">
        <v>1000</v>
      </c>
      <c r="F8329" s="119" t="s">
        <v>1489</v>
      </c>
      <c r="G8329" s="114">
        <f>IF([Data da Aprovação]&lt;&gt;"ESTATUTÁRIO",YEAR([Data da Aprovação]),"")</f>
        <v>2005</v>
      </c>
      <c r="H8329" s="106">
        <f>Tabela9[[#This Row],[Valor do Provento R$]]/Tabela9[[#This Row],[Provento por 1 ou 1000 Ações]]</f>
        <v>1.05023561E-3</v>
      </c>
    </row>
    <row r="8330" spans="1:8">
      <c r="A8330" s="118" t="s">
        <v>1720</v>
      </c>
      <c r="B8330" s="116" t="s">
        <v>1488</v>
      </c>
      <c r="C8330" s="138">
        <v>39423</v>
      </c>
      <c r="D8330" s="139">
        <v>2.9537876500000002</v>
      </c>
      <c r="E8330" s="118">
        <v>1000</v>
      </c>
      <c r="F8330" s="118" t="s">
        <v>1489</v>
      </c>
      <c r="G8330" s="113">
        <f>IF([Data da Aprovação]&lt;&gt;"ESTATUTÁRIO",YEAR([Data da Aprovação]),"")</f>
        <v>2007</v>
      </c>
      <c r="H8330" s="106">
        <f>Tabela9[[#This Row],[Valor do Provento R$]]/Tabela9[[#This Row],[Provento por 1 ou 1000 Ações]]</f>
        <v>2.9537876500000003E-3</v>
      </c>
    </row>
    <row r="8331" spans="1:8">
      <c r="A8331" s="119" t="s">
        <v>1720</v>
      </c>
      <c r="B8331" s="117" t="s">
        <v>1488</v>
      </c>
      <c r="C8331" s="140">
        <v>40161</v>
      </c>
      <c r="D8331" s="141">
        <v>8.2049656999999998E-2</v>
      </c>
      <c r="E8331" s="119">
        <v>1</v>
      </c>
      <c r="F8331" s="119" t="s">
        <v>1489</v>
      </c>
      <c r="G8331" s="114">
        <f>IF([Data da Aprovação]&lt;&gt;"ESTATUTÁRIO",YEAR([Data da Aprovação]),"")</f>
        <v>2009</v>
      </c>
      <c r="H8331" s="106">
        <f>Tabela9[[#This Row],[Valor do Provento R$]]/Tabela9[[#This Row],[Provento por 1 ou 1000 Ações]]</f>
        <v>8.2049656999999998E-2</v>
      </c>
    </row>
    <row r="8332" spans="1:8">
      <c r="A8332" s="118" t="s">
        <v>1720</v>
      </c>
      <c r="B8332" s="116" t="s">
        <v>1488</v>
      </c>
      <c r="C8332" s="138">
        <v>40525</v>
      </c>
      <c r="D8332" s="139">
        <v>0.23446510000000001</v>
      </c>
      <c r="E8332" s="118">
        <v>1</v>
      </c>
      <c r="F8332" s="118" t="s">
        <v>1489</v>
      </c>
      <c r="G8332" s="113">
        <f>IF([Data da Aprovação]&lt;&gt;"ESTATUTÁRIO",YEAR([Data da Aprovação]),"")</f>
        <v>2010</v>
      </c>
      <c r="H8332" s="106">
        <f>Tabela9[[#This Row],[Valor do Provento R$]]/Tabela9[[#This Row],[Provento por 1 ou 1000 Ações]]</f>
        <v>0.23446510000000001</v>
      </c>
    </row>
    <row r="8333" spans="1:8">
      <c r="A8333" s="119" t="s">
        <v>1720</v>
      </c>
      <c r="B8333" s="117" t="s">
        <v>1488</v>
      </c>
      <c r="C8333" s="140">
        <v>40662</v>
      </c>
      <c r="D8333" s="141">
        <v>0.1678297</v>
      </c>
      <c r="E8333" s="119">
        <v>1</v>
      </c>
      <c r="F8333" s="119" t="s">
        <v>1492</v>
      </c>
      <c r="G8333" s="114">
        <f>IF([Data da Aprovação]&lt;&gt;"ESTATUTÁRIO",YEAR([Data da Aprovação]),"")</f>
        <v>2011</v>
      </c>
      <c r="H8333" s="106">
        <f>Tabela9[[#This Row],[Valor do Provento R$]]/Tabela9[[#This Row],[Provento por 1 ou 1000 Ações]]</f>
        <v>0.1678297</v>
      </c>
    </row>
    <row r="8334" spans="1:8">
      <c r="A8334" s="118" t="s">
        <v>1720</v>
      </c>
      <c r="B8334" s="116" t="s">
        <v>1490</v>
      </c>
      <c r="C8334" s="138">
        <v>35153</v>
      </c>
      <c r="D8334" s="139">
        <v>1.07595</v>
      </c>
      <c r="E8334" s="118">
        <v>1000</v>
      </c>
      <c r="F8334" s="118" t="s">
        <v>1492</v>
      </c>
      <c r="G8334" s="113">
        <f>IF([Data da Aprovação]&lt;&gt;"ESTATUTÁRIO",YEAR([Data da Aprovação]),"")</f>
        <v>1996</v>
      </c>
      <c r="H8334" s="106">
        <f>Tabela9[[#This Row],[Valor do Provento R$]]/Tabela9[[#This Row],[Provento por 1 ou 1000 Ações]]</f>
        <v>1.07595E-3</v>
      </c>
    </row>
    <row r="8335" spans="1:8">
      <c r="A8335" s="119" t="s">
        <v>1720</v>
      </c>
      <c r="B8335" s="117" t="s">
        <v>1490</v>
      </c>
      <c r="C8335" s="140">
        <v>35514</v>
      </c>
      <c r="D8335" s="141">
        <v>0.55000000000000004</v>
      </c>
      <c r="E8335" s="119">
        <v>1000</v>
      </c>
      <c r="F8335" s="119" t="s">
        <v>1492</v>
      </c>
      <c r="G8335" s="114">
        <f>IF([Data da Aprovação]&lt;&gt;"ESTATUTÁRIO",YEAR([Data da Aprovação]),"")</f>
        <v>1997</v>
      </c>
      <c r="H8335" s="106">
        <f>Tabela9[[#This Row],[Valor do Provento R$]]/Tabela9[[#This Row],[Provento por 1 ou 1000 Ações]]</f>
        <v>5.5000000000000003E-4</v>
      </c>
    </row>
    <row r="8336" spans="1:8">
      <c r="A8336" s="118" t="s">
        <v>1720</v>
      </c>
      <c r="B8336" s="116" t="s">
        <v>1490</v>
      </c>
      <c r="C8336" s="138">
        <v>35913</v>
      </c>
      <c r="D8336" s="139">
        <v>0.22</v>
      </c>
      <c r="E8336" s="118">
        <v>1000</v>
      </c>
      <c r="F8336" s="118" t="s">
        <v>1492</v>
      </c>
      <c r="G8336" s="113">
        <f>IF([Data da Aprovação]&lt;&gt;"ESTATUTÁRIO",YEAR([Data da Aprovação]),"")</f>
        <v>1998</v>
      </c>
      <c r="H8336" s="106">
        <f>Tabela9[[#This Row],[Valor do Provento R$]]/Tabela9[[#This Row],[Provento por 1 ou 1000 Ações]]</f>
        <v>2.2000000000000001E-4</v>
      </c>
    </row>
    <row r="8337" spans="1:8">
      <c r="A8337" s="119" t="s">
        <v>1720</v>
      </c>
      <c r="B8337" s="117" t="s">
        <v>1490</v>
      </c>
      <c r="C8337" s="140">
        <v>36259</v>
      </c>
      <c r="D8337" s="141">
        <v>0.66</v>
      </c>
      <c r="E8337" s="119">
        <v>1000</v>
      </c>
      <c r="F8337" s="119" t="s">
        <v>1492</v>
      </c>
      <c r="G8337" s="114">
        <f>IF([Data da Aprovação]&lt;&gt;"ESTATUTÁRIO",YEAR([Data da Aprovação]),"")</f>
        <v>1999</v>
      </c>
      <c r="H8337" s="106">
        <f>Tabela9[[#This Row],[Valor do Provento R$]]/Tabela9[[#This Row],[Provento por 1 ou 1000 Ações]]</f>
        <v>6.6E-4</v>
      </c>
    </row>
    <row r="8338" spans="1:8">
      <c r="A8338" s="118" t="s">
        <v>1720</v>
      </c>
      <c r="B8338" s="116" t="s">
        <v>1490</v>
      </c>
      <c r="C8338" s="138">
        <v>36633</v>
      </c>
      <c r="D8338" s="139">
        <v>2.2440000000000002</v>
      </c>
      <c r="E8338" s="118">
        <v>1000</v>
      </c>
      <c r="F8338" s="118" t="s">
        <v>1492</v>
      </c>
      <c r="G8338" s="113">
        <f>IF([Data da Aprovação]&lt;&gt;"ESTATUTÁRIO",YEAR([Data da Aprovação]),"")</f>
        <v>2000</v>
      </c>
      <c r="H8338" s="106">
        <f>Tabela9[[#This Row],[Valor do Provento R$]]/Tabela9[[#This Row],[Provento por 1 ou 1000 Ações]]</f>
        <v>2.2440000000000003E-3</v>
      </c>
    </row>
    <row r="8339" spans="1:8">
      <c r="A8339" s="119" t="s">
        <v>1720</v>
      </c>
      <c r="B8339" s="117" t="s">
        <v>1490</v>
      </c>
      <c r="C8339" s="140">
        <v>36878</v>
      </c>
      <c r="D8339" s="141">
        <v>1.083056</v>
      </c>
      <c r="E8339" s="119">
        <v>1000</v>
      </c>
      <c r="F8339" s="119" t="s">
        <v>1489</v>
      </c>
      <c r="G8339" s="114">
        <f>IF([Data da Aprovação]&lt;&gt;"ESTATUTÁRIO",YEAR([Data da Aprovação]),"")</f>
        <v>2000</v>
      </c>
      <c r="H8339" s="106">
        <f>Tabela9[[#This Row],[Valor do Provento R$]]/Tabela9[[#This Row],[Provento por 1 ou 1000 Ações]]</f>
        <v>1.083056E-3</v>
      </c>
    </row>
    <row r="8340" spans="1:8">
      <c r="A8340" s="118" t="s">
        <v>1720</v>
      </c>
      <c r="B8340" s="116" t="s">
        <v>1490</v>
      </c>
      <c r="C8340" s="138">
        <v>37232</v>
      </c>
      <c r="D8340" s="139">
        <v>3.4657770000000001</v>
      </c>
      <c r="E8340" s="118">
        <v>1000</v>
      </c>
      <c r="F8340" s="118" t="s">
        <v>1489</v>
      </c>
      <c r="G8340" s="113">
        <f>IF([Data da Aprovação]&lt;&gt;"ESTATUTÁRIO",YEAR([Data da Aprovação]),"")</f>
        <v>2001</v>
      </c>
      <c r="H8340" s="106">
        <f>Tabela9[[#This Row],[Valor do Provento R$]]/Tabela9[[#This Row],[Provento por 1 ou 1000 Ações]]</f>
        <v>3.4657770000000002E-3</v>
      </c>
    </row>
    <row r="8341" spans="1:8">
      <c r="A8341" s="119" t="s">
        <v>1720</v>
      </c>
      <c r="B8341" s="117" t="s">
        <v>1490</v>
      </c>
      <c r="C8341" s="140">
        <v>37600</v>
      </c>
      <c r="D8341" s="141">
        <v>4.6932400000000003</v>
      </c>
      <c r="E8341" s="119">
        <v>1000</v>
      </c>
      <c r="F8341" s="119" t="s">
        <v>1489</v>
      </c>
      <c r="G8341" s="114">
        <f>IF([Data da Aprovação]&lt;&gt;"ESTATUTÁRIO",YEAR([Data da Aprovação]),"")</f>
        <v>2002</v>
      </c>
      <c r="H8341" s="106">
        <f>Tabela9[[#This Row],[Valor do Provento R$]]/Tabela9[[#This Row],[Provento por 1 ou 1000 Ações]]</f>
        <v>4.6932400000000004E-3</v>
      </c>
    </row>
    <row r="8342" spans="1:8">
      <c r="A8342" s="118" t="s">
        <v>1720</v>
      </c>
      <c r="B8342" s="116" t="s">
        <v>1490</v>
      </c>
      <c r="C8342" s="138">
        <v>37965</v>
      </c>
      <c r="D8342" s="139">
        <v>3.6101849100000001</v>
      </c>
      <c r="E8342" s="118">
        <v>1000</v>
      </c>
      <c r="F8342" s="118" t="s">
        <v>1489</v>
      </c>
      <c r="G8342" s="113">
        <f>IF([Data da Aprovação]&lt;&gt;"ESTATUTÁRIO",YEAR([Data da Aprovação]),"")</f>
        <v>2003</v>
      </c>
      <c r="H8342" s="106">
        <f>Tabela9[[#This Row],[Valor do Provento R$]]/Tabela9[[#This Row],[Provento por 1 ou 1000 Ações]]</f>
        <v>3.6101849100000001E-3</v>
      </c>
    </row>
    <row r="8343" spans="1:8">
      <c r="A8343" s="119" t="s">
        <v>1720</v>
      </c>
      <c r="B8343" s="117" t="s">
        <v>1490</v>
      </c>
      <c r="C8343" s="140">
        <v>38331</v>
      </c>
      <c r="D8343" s="141">
        <v>3.3935738180000001</v>
      </c>
      <c r="E8343" s="119">
        <v>1000</v>
      </c>
      <c r="F8343" s="119" t="s">
        <v>1489</v>
      </c>
      <c r="G8343" s="114">
        <f>IF([Data da Aprovação]&lt;&gt;"ESTATUTÁRIO",YEAR([Data da Aprovação]),"")</f>
        <v>2004</v>
      </c>
      <c r="H8343" s="106">
        <f>Tabela9[[#This Row],[Valor do Provento R$]]/Tabela9[[#This Row],[Provento por 1 ou 1000 Ações]]</f>
        <v>3.3935738180000002E-3</v>
      </c>
    </row>
    <row r="8344" spans="1:8">
      <c r="A8344" s="118" t="s">
        <v>1720</v>
      </c>
      <c r="B8344" s="116" t="s">
        <v>1490</v>
      </c>
      <c r="C8344" s="138">
        <v>38449</v>
      </c>
      <c r="D8344" s="139">
        <v>0.28339800599999998</v>
      </c>
      <c r="E8344" s="118">
        <v>1000</v>
      </c>
      <c r="F8344" s="118" t="s">
        <v>1492</v>
      </c>
      <c r="G8344" s="113">
        <f>IF([Data da Aprovação]&lt;&gt;"ESTATUTÁRIO",YEAR([Data da Aprovação]),"")</f>
        <v>2005</v>
      </c>
      <c r="H8344" s="106">
        <f>Tabela9[[#This Row],[Valor do Provento R$]]/Tabela9[[#This Row],[Provento por 1 ou 1000 Ações]]</f>
        <v>2.83398006E-4</v>
      </c>
    </row>
    <row r="8345" spans="1:8">
      <c r="A8345" s="119" t="s">
        <v>1720</v>
      </c>
      <c r="B8345" s="117" t="s">
        <v>1490</v>
      </c>
      <c r="C8345" s="140">
        <v>38691</v>
      </c>
      <c r="D8345" s="141">
        <v>1.1552591699999999</v>
      </c>
      <c r="E8345" s="119">
        <v>1000</v>
      </c>
      <c r="F8345" s="119" t="s">
        <v>1489</v>
      </c>
      <c r="G8345" s="114">
        <f>IF([Data da Aprovação]&lt;&gt;"ESTATUTÁRIO",YEAR([Data da Aprovação]),"")</f>
        <v>2005</v>
      </c>
      <c r="H8345" s="106">
        <f>Tabela9[[#This Row],[Valor do Provento R$]]/Tabela9[[#This Row],[Provento por 1 ou 1000 Ações]]</f>
        <v>1.1552591699999998E-3</v>
      </c>
    </row>
    <row r="8346" spans="1:8">
      <c r="A8346" s="118" t="s">
        <v>1720</v>
      </c>
      <c r="B8346" s="116" t="s">
        <v>1490</v>
      </c>
      <c r="C8346" s="138">
        <v>39423</v>
      </c>
      <c r="D8346" s="139">
        <v>3.2491664199999999</v>
      </c>
      <c r="E8346" s="118">
        <v>1000</v>
      </c>
      <c r="F8346" s="118" t="s">
        <v>1489</v>
      </c>
      <c r="G8346" s="113">
        <f>IF([Data da Aprovação]&lt;&gt;"ESTATUTÁRIO",YEAR([Data da Aprovação]),"")</f>
        <v>2007</v>
      </c>
      <c r="H8346" s="106">
        <f>Tabela9[[#This Row],[Valor do Provento R$]]/Tabela9[[#This Row],[Provento por 1 ou 1000 Ações]]</f>
        <v>3.24916642E-3</v>
      </c>
    </row>
    <row r="8347" spans="1:8">
      <c r="A8347" s="119" t="s">
        <v>1720</v>
      </c>
      <c r="B8347" s="117" t="s">
        <v>1490</v>
      </c>
      <c r="C8347" s="140">
        <v>40161</v>
      </c>
      <c r="D8347" s="141">
        <v>9.0254623000000006E-2</v>
      </c>
      <c r="E8347" s="119">
        <v>1</v>
      </c>
      <c r="F8347" s="119" t="s">
        <v>1489</v>
      </c>
      <c r="G8347" s="114">
        <f>IF([Data da Aprovação]&lt;&gt;"ESTATUTÁRIO",YEAR([Data da Aprovação]),"")</f>
        <v>2009</v>
      </c>
      <c r="H8347" s="106">
        <f>Tabela9[[#This Row],[Valor do Provento R$]]/Tabela9[[#This Row],[Provento por 1 ou 1000 Ações]]</f>
        <v>9.0254623000000006E-2</v>
      </c>
    </row>
    <row r="8348" spans="1:8">
      <c r="A8348" s="118" t="s">
        <v>1720</v>
      </c>
      <c r="B8348" s="116" t="s">
        <v>1490</v>
      </c>
      <c r="C8348" s="138">
        <v>40525</v>
      </c>
      <c r="D8348" s="139">
        <v>0.25791160000000002</v>
      </c>
      <c r="E8348" s="118">
        <v>1</v>
      </c>
      <c r="F8348" s="118" t="s">
        <v>1489</v>
      </c>
      <c r="G8348" s="113">
        <f>IF([Data da Aprovação]&lt;&gt;"ESTATUTÁRIO",YEAR([Data da Aprovação]),"")</f>
        <v>2010</v>
      </c>
      <c r="H8348" s="106">
        <f>Tabela9[[#This Row],[Valor do Provento R$]]/Tabela9[[#This Row],[Provento por 1 ou 1000 Ações]]</f>
        <v>0.25791160000000002</v>
      </c>
    </row>
    <row r="8349" spans="1:8">
      <c r="A8349" s="119" t="s">
        <v>1720</v>
      </c>
      <c r="B8349" s="117" t="s">
        <v>1490</v>
      </c>
      <c r="C8349" s="140">
        <v>40662</v>
      </c>
      <c r="D8349" s="141">
        <v>0.18461259999999999</v>
      </c>
      <c r="E8349" s="119">
        <v>1</v>
      </c>
      <c r="F8349" s="119" t="s">
        <v>1492</v>
      </c>
      <c r="G8349" s="114">
        <f>IF([Data da Aprovação]&lt;&gt;"ESTATUTÁRIO",YEAR([Data da Aprovação]),"")</f>
        <v>2011</v>
      </c>
      <c r="H8349" s="106">
        <f>Tabela9[[#This Row],[Valor do Provento R$]]/Tabela9[[#This Row],[Provento por 1 ou 1000 Ações]]</f>
        <v>0.18461259999999999</v>
      </c>
    </row>
    <row r="8350" spans="1:8">
      <c r="A8350" s="118" t="s">
        <v>1721</v>
      </c>
      <c r="B8350" s="116" t="s">
        <v>1488</v>
      </c>
      <c r="C8350" s="138">
        <v>35908</v>
      </c>
      <c r="D8350" s="139">
        <v>0.52463024000000003</v>
      </c>
      <c r="E8350" s="118">
        <v>1</v>
      </c>
      <c r="F8350" s="118" t="s">
        <v>1492</v>
      </c>
      <c r="G8350" s="113">
        <f>IF([Data da Aprovação]&lt;&gt;"ESTATUTÁRIO",YEAR([Data da Aprovação]),"")</f>
        <v>1998</v>
      </c>
      <c r="H8350" s="106">
        <f>Tabela9[[#This Row],[Valor do Provento R$]]/Tabela9[[#This Row],[Provento por 1 ou 1000 Ações]]</f>
        <v>0.52463024000000003</v>
      </c>
    </row>
    <row r="8351" spans="1:8">
      <c r="A8351" s="119" t="s">
        <v>1721</v>
      </c>
      <c r="B8351" s="117" t="s">
        <v>1488</v>
      </c>
      <c r="C8351" s="140">
        <v>37006</v>
      </c>
      <c r="D8351" s="141">
        <v>2.5400000000000002E-3</v>
      </c>
      <c r="E8351" s="119">
        <v>1</v>
      </c>
      <c r="F8351" s="119" t="s">
        <v>1492</v>
      </c>
      <c r="G8351" s="114">
        <f>IF([Data da Aprovação]&lt;&gt;"ESTATUTÁRIO",YEAR([Data da Aprovação]),"")</f>
        <v>2001</v>
      </c>
      <c r="H8351" s="106">
        <f>Tabela9[[#This Row],[Valor do Provento R$]]/Tabela9[[#This Row],[Provento por 1 ou 1000 Ações]]</f>
        <v>2.5400000000000002E-3</v>
      </c>
    </row>
    <row r="8352" spans="1:8">
      <c r="A8352" s="118" t="s">
        <v>1721</v>
      </c>
      <c r="B8352" s="116" t="s">
        <v>1488</v>
      </c>
      <c r="C8352" s="138">
        <v>37253</v>
      </c>
      <c r="D8352" s="139">
        <v>2.9000000000000001E-2</v>
      </c>
      <c r="E8352" s="118">
        <v>1</v>
      </c>
      <c r="F8352" s="118" t="s">
        <v>1489</v>
      </c>
      <c r="G8352" s="113">
        <f>IF([Data da Aprovação]&lt;&gt;"ESTATUTÁRIO",YEAR([Data da Aprovação]),"")</f>
        <v>2001</v>
      </c>
      <c r="H8352" s="106">
        <f>Tabela9[[#This Row],[Valor do Provento R$]]/Tabela9[[#This Row],[Provento por 1 ou 1000 Ações]]</f>
        <v>2.9000000000000001E-2</v>
      </c>
    </row>
    <row r="8353" spans="1:8">
      <c r="A8353" s="119" t="s">
        <v>1721</v>
      </c>
      <c r="B8353" s="117" t="s">
        <v>1488</v>
      </c>
      <c r="C8353" s="140">
        <v>37375</v>
      </c>
      <c r="D8353" s="141">
        <v>1.5630000000000002E-2</v>
      </c>
      <c r="E8353" s="119">
        <v>1</v>
      </c>
      <c r="F8353" s="119" t="s">
        <v>1492</v>
      </c>
      <c r="G8353" s="114">
        <f>IF([Data da Aprovação]&lt;&gt;"ESTATUTÁRIO",YEAR([Data da Aprovação]),"")</f>
        <v>2002</v>
      </c>
      <c r="H8353" s="106">
        <f>Tabela9[[#This Row],[Valor do Provento R$]]/Tabela9[[#This Row],[Provento por 1 ou 1000 Ações]]</f>
        <v>1.5630000000000002E-2</v>
      </c>
    </row>
    <row r="8354" spans="1:8">
      <c r="A8354" s="118" t="s">
        <v>1721</v>
      </c>
      <c r="B8354" s="116" t="s">
        <v>1488</v>
      </c>
      <c r="C8354" s="138">
        <v>37608</v>
      </c>
      <c r="D8354" s="139">
        <v>2.018E-2</v>
      </c>
      <c r="E8354" s="118">
        <v>1</v>
      </c>
      <c r="F8354" s="118" t="s">
        <v>1489</v>
      </c>
      <c r="G8354" s="113">
        <f>IF([Data da Aprovação]&lt;&gt;"ESTATUTÁRIO",YEAR([Data da Aprovação]),"")</f>
        <v>2002</v>
      </c>
      <c r="H8354" s="106">
        <f>Tabela9[[#This Row],[Valor do Provento R$]]/Tabela9[[#This Row],[Provento por 1 ou 1000 Ações]]</f>
        <v>2.018E-2</v>
      </c>
    </row>
    <row r="8355" spans="1:8">
      <c r="A8355" s="119" t="s">
        <v>1721</v>
      </c>
      <c r="B8355" s="117" t="s">
        <v>1488</v>
      </c>
      <c r="C8355" s="140">
        <v>37708</v>
      </c>
      <c r="D8355" s="141">
        <v>8.6979999999999991E-3</v>
      </c>
      <c r="E8355" s="119">
        <v>1</v>
      </c>
      <c r="F8355" s="119" t="s">
        <v>1492</v>
      </c>
      <c r="G8355" s="114">
        <f>IF([Data da Aprovação]&lt;&gt;"ESTATUTÁRIO",YEAR([Data da Aprovação]),"")</f>
        <v>2003</v>
      </c>
      <c r="H8355" s="106">
        <f>Tabela9[[#This Row],[Valor do Provento R$]]/Tabela9[[#This Row],[Provento por 1 ou 1000 Ações]]</f>
        <v>8.6979999999999991E-3</v>
      </c>
    </row>
    <row r="8356" spans="1:8">
      <c r="A8356" s="118" t="s">
        <v>1721</v>
      </c>
      <c r="B8356" s="116" t="s">
        <v>1488</v>
      </c>
      <c r="C8356" s="138">
        <v>37964</v>
      </c>
      <c r="D8356" s="139">
        <v>3.0270999999999999E-2</v>
      </c>
      <c r="E8356" s="118">
        <v>1</v>
      </c>
      <c r="F8356" s="118" t="s">
        <v>1489</v>
      </c>
      <c r="G8356" s="113">
        <f>IF([Data da Aprovação]&lt;&gt;"ESTATUTÁRIO",YEAR([Data da Aprovação]),"")</f>
        <v>2003</v>
      </c>
      <c r="H8356" s="106">
        <f>Tabela9[[#This Row],[Valor do Provento R$]]/Tabela9[[#This Row],[Provento por 1 ou 1000 Ações]]</f>
        <v>3.0270999999999999E-2</v>
      </c>
    </row>
    <row r="8357" spans="1:8">
      <c r="A8357" s="119" t="s">
        <v>1721</v>
      </c>
      <c r="B8357" s="117" t="s">
        <v>1488</v>
      </c>
      <c r="C8357" s="140">
        <v>38083</v>
      </c>
      <c r="D8357" s="141">
        <v>1.1534651999999999E-2</v>
      </c>
      <c r="E8357" s="119">
        <v>1</v>
      </c>
      <c r="F8357" s="119" t="s">
        <v>1492</v>
      </c>
      <c r="G8357" s="114">
        <f>IF([Data da Aprovação]&lt;&gt;"ESTATUTÁRIO",YEAR([Data da Aprovação]),"")</f>
        <v>2004</v>
      </c>
      <c r="H8357" s="106">
        <f>Tabela9[[#This Row],[Valor do Provento R$]]/Tabela9[[#This Row],[Provento por 1 ou 1000 Ações]]</f>
        <v>1.1534651999999999E-2</v>
      </c>
    </row>
    <row r="8358" spans="1:8">
      <c r="A8358" s="118" t="s">
        <v>1721</v>
      </c>
      <c r="B8358" s="116" t="s">
        <v>1488</v>
      </c>
      <c r="C8358" s="138">
        <v>38321</v>
      </c>
      <c r="D8358" s="139">
        <v>4.7929393000000001E-2</v>
      </c>
      <c r="E8358" s="118">
        <v>1</v>
      </c>
      <c r="F8358" s="118" t="s">
        <v>1489</v>
      </c>
      <c r="G8358" s="113">
        <f>IF([Data da Aprovação]&lt;&gt;"ESTATUTÁRIO",YEAR([Data da Aprovação]),"")</f>
        <v>2004</v>
      </c>
      <c r="H8358" s="106">
        <f>Tabela9[[#This Row],[Valor do Provento R$]]/Tabela9[[#This Row],[Provento por 1 ou 1000 Ações]]</f>
        <v>4.7929393000000001E-2</v>
      </c>
    </row>
    <row r="8359" spans="1:8">
      <c r="A8359" s="119" t="s">
        <v>1721</v>
      </c>
      <c r="B8359" s="117" t="s">
        <v>1488</v>
      </c>
      <c r="C8359" s="140">
        <v>38447</v>
      </c>
      <c r="D8359" s="141">
        <v>9.5999999999999992E-3</v>
      </c>
      <c r="E8359" s="119">
        <v>1</v>
      </c>
      <c r="F8359" s="119" t="s">
        <v>1492</v>
      </c>
      <c r="G8359" s="114">
        <f>IF([Data da Aprovação]&lt;&gt;"ESTATUTÁRIO",YEAR([Data da Aprovação]),"")</f>
        <v>2005</v>
      </c>
      <c r="H8359" s="106">
        <f>Tabela9[[#This Row],[Valor do Provento R$]]/Tabela9[[#This Row],[Provento por 1 ou 1000 Ações]]</f>
        <v>9.5999999999999992E-3</v>
      </c>
    </row>
    <row r="8360" spans="1:8">
      <c r="A8360" s="118" t="s">
        <v>1721</v>
      </c>
      <c r="B8360" s="116" t="s">
        <v>1488</v>
      </c>
      <c r="C8360" s="138">
        <v>38447</v>
      </c>
      <c r="D8360" s="139">
        <v>6.5700000000000003E-3</v>
      </c>
      <c r="E8360" s="118">
        <v>1</v>
      </c>
      <c r="F8360" s="118" t="s">
        <v>1492</v>
      </c>
      <c r="G8360" s="113">
        <f>IF([Data da Aprovação]&lt;&gt;"ESTATUTÁRIO",YEAR([Data da Aprovação]),"")</f>
        <v>2005</v>
      </c>
      <c r="H8360" s="106">
        <f>Tabela9[[#This Row],[Valor do Provento R$]]/Tabela9[[#This Row],[Provento por 1 ou 1000 Ações]]</f>
        <v>6.5700000000000003E-3</v>
      </c>
    </row>
    <row r="8361" spans="1:8">
      <c r="A8361" s="119" t="s">
        <v>1721</v>
      </c>
      <c r="B8361" s="117" t="s">
        <v>1488</v>
      </c>
      <c r="C8361" s="140">
        <v>38447</v>
      </c>
      <c r="D8361" s="141">
        <v>1.009E-2</v>
      </c>
      <c r="E8361" s="119">
        <v>1</v>
      </c>
      <c r="F8361" s="119" t="s">
        <v>1492</v>
      </c>
      <c r="G8361" s="114">
        <f>IF([Data da Aprovação]&lt;&gt;"ESTATUTÁRIO",YEAR([Data da Aprovação]),"")</f>
        <v>2005</v>
      </c>
      <c r="H8361" s="106">
        <f>Tabela9[[#This Row],[Valor do Provento R$]]/Tabela9[[#This Row],[Provento por 1 ou 1000 Ações]]</f>
        <v>1.009E-2</v>
      </c>
    </row>
    <row r="8362" spans="1:8">
      <c r="A8362" s="118" t="s">
        <v>1721</v>
      </c>
      <c r="B8362" s="116" t="s">
        <v>1488</v>
      </c>
      <c r="C8362" s="138">
        <v>41211</v>
      </c>
      <c r="D8362" s="139">
        <v>0.21</v>
      </c>
      <c r="E8362" s="118">
        <v>1</v>
      </c>
      <c r="F8362" s="118" t="s">
        <v>1489</v>
      </c>
      <c r="G8362" s="113">
        <f>IF([Data da Aprovação]&lt;&gt;"ESTATUTÁRIO",YEAR([Data da Aprovação]),"")</f>
        <v>2012</v>
      </c>
      <c r="H8362" s="106">
        <f>Tabela9[[#This Row],[Valor do Provento R$]]/Tabela9[[#This Row],[Provento por 1 ou 1000 Ações]]</f>
        <v>0.21</v>
      </c>
    </row>
    <row r="8363" spans="1:8">
      <c r="A8363" s="119" t="s">
        <v>1721</v>
      </c>
      <c r="B8363" s="117" t="s">
        <v>1488</v>
      </c>
      <c r="C8363" s="140">
        <v>41388</v>
      </c>
      <c r="D8363" s="141">
        <v>0.30020000000000002</v>
      </c>
      <c r="E8363" s="119">
        <v>1</v>
      </c>
      <c r="F8363" s="119" t="s">
        <v>1492</v>
      </c>
      <c r="G8363" s="114">
        <f>IF([Data da Aprovação]&lt;&gt;"ESTATUTÁRIO",YEAR([Data da Aprovação]),"")</f>
        <v>2013</v>
      </c>
      <c r="H8363" s="106">
        <f>Tabela9[[#This Row],[Valor do Provento R$]]/Tabela9[[#This Row],[Provento por 1 ou 1000 Ações]]</f>
        <v>0.30020000000000002</v>
      </c>
    </row>
    <row r="8364" spans="1:8">
      <c r="A8364" s="118" t="s">
        <v>1721</v>
      </c>
      <c r="B8364" s="116" t="s">
        <v>1488</v>
      </c>
      <c r="C8364" s="138">
        <v>41558</v>
      </c>
      <c r="D8364" s="139">
        <v>0.40860000000000002</v>
      </c>
      <c r="E8364" s="118">
        <v>1</v>
      </c>
      <c r="F8364" s="118" t="s">
        <v>1489</v>
      </c>
      <c r="G8364" s="113">
        <f>IF([Data da Aprovação]&lt;&gt;"ESTATUTÁRIO",YEAR([Data da Aprovação]),"")</f>
        <v>2013</v>
      </c>
      <c r="H8364" s="106">
        <f>Tabela9[[#This Row],[Valor do Provento R$]]/Tabela9[[#This Row],[Provento por 1 ou 1000 Ações]]</f>
        <v>0.40860000000000002</v>
      </c>
    </row>
    <row r="8365" spans="1:8">
      <c r="A8365" s="119" t="s">
        <v>1721</v>
      </c>
      <c r="B8365" s="117" t="s">
        <v>1490</v>
      </c>
      <c r="C8365" s="140">
        <v>35908</v>
      </c>
      <c r="D8365" s="141">
        <v>0.52463024000000003</v>
      </c>
      <c r="E8365" s="119">
        <v>1</v>
      </c>
      <c r="F8365" s="119" t="s">
        <v>1492</v>
      </c>
      <c r="G8365" s="114">
        <f>IF([Data da Aprovação]&lt;&gt;"ESTATUTÁRIO",YEAR([Data da Aprovação]),"")</f>
        <v>1998</v>
      </c>
      <c r="H8365" s="106">
        <f>Tabela9[[#This Row],[Valor do Provento R$]]/Tabela9[[#This Row],[Provento por 1 ou 1000 Ações]]</f>
        <v>0.52463024000000003</v>
      </c>
    </row>
    <row r="8366" spans="1:8">
      <c r="A8366" s="118" t="s">
        <v>1721</v>
      </c>
      <c r="B8366" s="116" t="s">
        <v>1490</v>
      </c>
      <c r="C8366" s="138">
        <v>37006</v>
      </c>
      <c r="D8366" s="139">
        <v>2.8E-3</v>
      </c>
      <c r="E8366" s="118">
        <v>1</v>
      </c>
      <c r="F8366" s="118" t="s">
        <v>1492</v>
      </c>
      <c r="G8366" s="113">
        <f>IF([Data da Aprovação]&lt;&gt;"ESTATUTÁRIO",YEAR([Data da Aprovação]),"")</f>
        <v>2001</v>
      </c>
      <c r="H8366" s="106">
        <f>Tabela9[[#This Row],[Valor do Provento R$]]/Tabela9[[#This Row],[Provento por 1 ou 1000 Ações]]</f>
        <v>2.8E-3</v>
      </c>
    </row>
    <row r="8367" spans="1:8">
      <c r="A8367" s="119" t="s">
        <v>1721</v>
      </c>
      <c r="B8367" s="117" t="s">
        <v>1490</v>
      </c>
      <c r="C8367" s="140">
        <v>37253</v>
      </c>
      <c r="D8367" s="141">
        <v>2.9000000000000001E-2</v>
      </c>
      <c r="E8367" s="119">
        <v>1</v>
      </c>
      <c r="F8367" s="119" t="s">
        <v>1489</v>
      </c>
      <c r="G8367" s="114">
        <f>IF([Data da Aprovação]&lt;&gt;"ESTATUTÁRIO",YEAR([Data da Aprovação]),"")</f>
        <v>2001</v>
      </c>
      <c r="H8367" s="106">
        <f>Tabela9[[#This Row],[Valor do Provento R$]]/Tabela9[[#This Row],[Provento por 1 ou 1000 Ações]]</f>
        <v>2.9000000000000001E-2</v>
      </c>
    </row>
    <row r="8368" spans="1:8">
      <c r="A8368" s="118" t="s">
        <v>1721</v>
      </c>
      <c r="B8368" s="116" t="s">
        <v>1490</v>
      </c>
      <c r="C8368" s="138">
        <v>37375</v>
      </c>
      <c r="D8368" s="139">
        <v>1.7239999999999998E-2</v>
      </c>
      <c r="E8368" s="118">
        <v>1</v>
      </c>
      <c r="F8368" s="118" t="s">
        <v>1492</v>
      </c>
      <c r="G8368" s="113">
        <f>IF([Data da Aprovação]&lt;&gt;"ESTATUTÁRIO",YEAR([Data da Aprovação]),"")</f>
        <v>2002</v>
      </c>
      <c r="H8368" s="106">
        <f>Tabela9[[#This Row],[Valor do Provento R$]]/Tabela9[[#This Row],[Provento por 1 ou 1000 Ações]]</f>
        <v>1.7239999999999998E-2</v>
      </c>
    </row>
    <row r="8369" spans="1:8">
      <c r="A8369" s="119" t="s">
        <v>1721</v>
      </c>
      <c r="B8369" s="117" t="s">
        <v>1490</v>
      </c>
      <c r="C8369" s="140">
        <v>37608</v>
      </c>
      <c r="D8369" s="141">
        <v>2.018E-2</v>
      </c>
      <c r="E8369" s="119">
        <v>1</v>
      </c>
      <c r="F8369" s="119" t="s">
        <v>1489</v>
      </c>
      <c r="G8369" s="114">
        <f>IF([Data da Aprovação]&lt;&gt;"ESTATUTÁRIO",YEAR([Data da Aprovação]),"")</f>
        <v>2002</v>
      </c>
      <c r="H8369" s="106">
        <f>Tabela9[[#This Row],[Valor do Provento R$]]/Tabela9[[#This Row],[Provento por 1 ou 1000 Ações]]</f>
        <v>2.018E-2</v>
      </c>
    </row>
    <row r="8370" spans="1:8">
      <c r="A8370" s="118" t="s">
        <v>1722</v>
      </c>
      <c r="B8370" s="116" t="s">
        <v>1488</v>
      </c>
      <c r="C8370" s="138">
        <v>37260</v>
      </c>
      <c r="D8370" s="139">
        <v>3.0640000000000001E-2</v>
      </c>
      <c r="E8370" s="118">
        <v>1</v>
      </c>
      <c r="F8370" s="118" t="s">
        <v>1492</v>
      </c>
      <c r="G8370" s="113">
        <f>IF([Data da Aprovação]&lt;&gt;"ESTATUTÁRIO",YEAR([Data da Aprovação]),"")</f>
        <v>2002</v>
      </c>
      <c r="H8370" s="106">
        <f>Tabela9[[#This Row],[Valor do Provento R$]]/Tabela9[[#This Row],[Provento por 1 ou 1000 Ações]]</f>
        <v>3.0640000000000001E-2</v>
      </c>
    </row>
    <row r="8371" spans="1:8">
      <c r="A8371" s="119" t="s">
        <v>1722</v>
      </c>
      <c r="B8371" s="117" t="s">
        <v>1488</v>
      </c>
      <c r="C8371" s="140">
        <v>37883</v>
      </c>
      <c r="D8371" s="141">
        <v>6.7500000000000004E-2</v>
      </c>
      <c r="E8371" s="119">
        <v>1</v>
      </c>
      <c r="F8371" s="119" t="s">
        <v>1492</v>
      </c>
      <c r="G8371" s="114">
        <f>IF([Data da Aprovação]&lt;&gt;"ESTATUTÁRIO",YEAR([Data da Aprovação]),"")</f>
        <v>2003</v>
      </c>
      <c r="H8371" s="106">
        <f>Tabela9[[#This Row],[Valor do Provento R$]]/Tabela9[[#This Row],[Provento por 1 ou 1000 Ações]]</f>
        <v>6.7500000000000004E-2</v>
      </c>
    </row>
    <row r="8372" spans="1:8">
      <c r="A8372" s="118" t="s">
        <v>1722</v>
      </c>
      <c r="B8372" s="116" t="s">
        <v>1488</v>
      </c>
      <c r="C8372" s="138">
        <v>38069</v>
      </c>
      <c r="D8372" s="139">
        <v>0.20479</v>
      </c>
      <c r="E8372" s="118">
        <v>1</v>
      </c>
      <c r="F8372" s="118" t="s">
        <v>1492</v>
      </c>
      <c r="G8372" s="113">
        <f>IF([Data da Aprovação]&lt;&gt;"ESTATUTÁRIO",YEAR([Data da Aprovação]),"")</f>
        <v>2004</v>
      </c>
      <c r="H8372" s="106">
        <f>Tabela9[[#This Row],[Valor do Provento R$]]/Tabela9[[#This Row],[Provento por 1 ou 1000 Ações]]</f>
        <v>0.20479</v>
      </c>
    </row>
    <row r="8373" spans="1:8">
      <c r="A8373" s="119" t="s">
        <v>1722</v>
      </c>
      <c r="B8373" s="117" t="s">
        <v>1488</v>
      </c>
      <c r="C8373" s="140">
        <v>38240</v>
      </c>
      <c r="D8373" s="141">
        <v>7.671E-2</v>
      </c>
      <c r="E8373" s="119">
        <v>1</v>
      </c>
      <c r="F8373" s="119" t="s">
        <v>1492</v>
      </c>
      <c r="G8373" s="114">
        <f>IF([Data da Aprovação]&lt;&gt;"ESTATUTÁRIO",YEAR([Data da Aprovação]),"")</f>
        <v>2004</v>
      </c>
      <c r="H8373" s="106">
        <f>Tabela9[[#This Row],[Valor do Provento R$]]/Tabela9[[#This Row],[Provento por 1 ou 1000 Ações]]</f>
        <v>7.671E-2</v>
      </c>
    </row>
    <row r="8374" spans="1:8">
      <c r="A8374" s="118" t="s">
        <v>1722</v>
      </c>
      <c r="B8374" s="116" t="s">
        <v>1488</v>
      </c>
      <c r="C8374" s="138">
        <v>38432</v>
      </c>
      <c r="D8374" s="139">
        <v>9.2050000000000007E-2</v>
      </c>
      <c r="E8374" s="118">
        <v>1</v>
      </c>
      <c r="F8374" s="118" t="s">
        <v>1492</v>
      </c>
      <c r="G8374" s="113">
        <f>IF([Data da Aprovação]&lt;&gt;"ESTATUTÁRIO",YEAR([Data da Aprovação]),"")</f>
        <v>2005</v>
      </c>
      <c r="H8374" s="106">
        <f>Tabela9[[#This Row],[Valor do Provento R$]]/Tabela9[[#This Row],[Provento por 1 ou 1000 Ações]]</f>
        <v>9.2050000000000007E-2</v>
      </c>
    </row>
    <row r="8375" spans="1:8">
      <c r="A8375" s="119" t="s">
        <v>1722</v>
      </c>
      <c r="B8375" s="117" t="s">
        <v>1488</v>
      </c>
      <c r="C8375" s="140">
        <v>38595</v>
      </c>
      <c r="D8375" s="141">
        <v>0.10279000000000001</v>
      </c>
      <c r="E8375" s="119">
        <v>1</v>
      </c>
      <c r="F8375" s="119" t="s">
        <v>1492</v>
      </c>
      <c r="G8375" s="114">
        <f>IF([Data da Aprovação]&lt;&gt;"ESTATUTÁRIO",YEAR([Data da Aprovação]),"")</f>
        <v>2005</v>
      </c>
      <c r="H8375" s="106">
        <f>Tabela9[[#This Row],[Valor do Provento R$]]/Tabela9[[#This Row],[Provento por 1 ou 1000 Ações]]</f>
        <v>0.10279000000000001</v>
      </c>
    </row>
    <row r="8376" spans="1:8">
      <c r="A8376" s="118" t="s">
        <v>1722</v>
      </c>
      <c r="B8376" s="116" t="s">
        <v>1488</v>
      </c>
      <c r="C8376" s="138">
        <v>38796</v>
      </c>
      <c r="D8376" s="139">
        <v>7.2889999999999996E-2</v>
      </c>
      <c r="E8376" s="118">
        <v>1</v>
      </c>
      <c r="F8376" s="118" t="s">
        <v>1492</v>
      </c>
      <c r="G8376" s="113">
        <f>IF([Data da Aprovação]&lt;&gt;"ESTATUTÁRIO",YEAR([Data da Aprovação]),"")</f>
        <v>2006</v>
      </c>
      <c r="H8376" s="106">
        <f>Tabela9[[#This Row],[Valor do Provento R$]]/Tabela9[[#This Row],[Provento por 1 ou 1000 Ações]]</f>
        <v>7.2889999999999996E-2</v>
      </c>
    </row>
    <row r="8377" spans="1:8">
      <c r="A8377" s="119" t="s">
        <v>1722</v>
      </c>
      <c r="B8377" s="117" t="s">
        <v>1488</v>
      </c>
      <c r="C8377" s="140">
        <v>38961</v>
      </c>
      <c r="D8377" s="141">
        <v>0.12391000000000001</v>
      </c>
      <c r="E8377" s="119">
        <v>1</v>
      </c>
      <c r="F8377" s="119" t="s">
        <v>1492</v>
      </c>
      <c r="G8377" s="114">
        <f>IF([Data da Aprovação]&lt;&gt;"ESTATUTÁRIO",YEAR([Data da Aprovação]),"")</f>
        <v>2006</v>
      </c>
      <c r="H8377" s="106">
        <f>Tabela9[[#This Row],[Valor do Provento R$]]/Tabela9[[#This Row],[Provento por 1 ou 1000 Ações]]</f>
        <v>0.12391000000000001</v>
      </c>
    </row>
    <row r="8378" spans="1:8">
      <c r="A8378" s="118" t="s">
        <v>1722</v>
      </c>
      <c r="B8378" s="116" t="s">
        <v>1488</v>
      </c>
      <c r="C8378" s="138">
        <v>39155</v>
      </c>
      <c r="D8378" s="139">
        <v>0.11418</v>
      </c>
      <c r="E8378" s="118">
        <v>1</v>
      </c>
      <c r="F8378" s="118" t="s">
        <v>1492</v>
      </c>
      <c r="G8378" s="113">
        <f>IF([Data da Aprovação]&lt;&gt;"ESTATUTÁRIO",YEAR([Data da Aprovação]),"")</f>
        <v>2007</v>
      </c>
      <c r="H8378" s="106">
        <f>Tabela9[[#This Row],[Valor do Provento R$]]/Tabela9[[#This Row],[Provento por 1 ou 1000 Ações]]</f>
        <v>0.11418</v>
      </c>
    </row>
    <row r="8379" spans="1:8">
      <c r="A8379" s="119" t="s">
        <v>1722</v>
      </c>
      <c r="B8379" s="117" t="s">
        <v>1488</v>
      </c>
      <c r="C8379" s="140">
        <v>39293</v>
      </c>
      <c r="D8379" s="141">
        <v>0.17996999999999999</v>
      </c>
      <c r="E8379" s="119">
        <v>1</v>
      </c>
      <c r="F8379" s="119" t="s">
        <v>1492</v>
      </c>
      <c r="G8379" s="114">
        <f>IF([Data da Aprovação]&lt;&gt;"ESTATUTÁRIO",YEAR([Data da Aprovação]),"")</f>
        <v>2007</v>
      </c>
      <c r="H8379" s="106">
        <f>Tabela9[[#This Row],[Valor do Provento R$]]/Tabela9[[#This Row],[Provento por 1 ou 1000 Ações]]</f>
        <v>0.17996999999999999</v>
      </c>
    </row>
    <row r="8380" spans="1:8">
      <c r="A8380" s="118" t="s">
        <v>1722</v>
      </c>
      <c r="B8380" s="116" t="s">
        <v>1488</v>
      </c>
      <c r="C8380" s="138">
        <v>39526</v>
      </c>
      <c r="D8380" s="139">
        <v>0.12484000000000001</v>
      </c>
      <c r="E8380" s="118">
        <v>1</v>
      </c>
      <c r="F8380" s="118" t="s">
        <v>1492</v>
      </c>
      <c r="G8380" s="113">
        <f>IF([Data da Aprovação]&lt;&gt;"ESTATUTÁRIO",YEAR([Data da Aprovação]),"")</f>
        <v>2008</v>
      </c>
      <c r="H8380" s="106">
        <f>Tabela9[[#This Row],[Valor do Provento R$]]/Tabela9[[#This Row],[Provento por 1 ou 1000 Ações]]</f>
        <v>0.12484000000000001</v>
      </c>
    </row>
    <row r="8381" spans="1:8">
      <c r="A8381" s="119" t="s">
        <v>1722</v>
      </c>
      <c r="B8381" s="117" t="s">
        <v>1488</v>
      </c>
      <c r="C8381" s="140">
        <v>39687</v>
      </c>
      <c r="D8381" s="141">
        <v>0.12171</v>
      </c>
      <c r="E8381" s="119">
        <v>1</v>
      </c>
      <c r="F8381" s="119" t="s">
        <v>1492</v>
      </c>
      <c r="G8381" s="114">
        <f>IF([Data da Aprovação]&lt;&gt;"ESTATUTÁRIO",YEAR([Data da Aprovação]),"")</f>
        <v>2008</v>
      </c>
      <c r="H8381" s="106">
        <f>Tabela9[[#This Row],[Valor do Provento R$]]/Tabela9[[#This Row],[Provento por 1 ou 1000 Ações]]</f>
        <v>0.12171</v>
      </c>
    </row>
    <row r="8382" spans="1:8">
      <c r="A8382" s="118" t="s">
        <v>1722</v>
      </c>
      <c r="B8382" s="116" t="s">
        <v>1488</v>
      </c>
      <c r="C8382" s="138">
        <v>39940</v>
      </c>
      <c r="D8382" s="139">
        <v>3.4200000000000001E-2</v>
      </c>
      <c r="E8382" s="118">
        <v>1</v>
      </c>
      <c r="F8382" s="118" t="s">
        <v>1492</v>
      </c>
      <c r="G8382" s="113">
        <f>IF([Data da Aprovação]&lt;&gt;"ESTATUTÁRIO",YEAR([Data da Aprovação]),"")</f>
        <v>2009</v>
      </c>
      <c r="H8382" s="106">
        <f>Tabela9[[#This Row],[Valor do Provento R$]]/Tabela9[[#This Row],[Provento por 1 ou 1000 Ações]]</f>
        <v>3.4200000000000001E-2</v>
      </c>
    </row>
    <row r="8383" spans="1:8">
      <c r="A8383" s="119" t="s">
        <v>1722</v>
      </c>
      <c r="B8383" s="117" t="s">
        <v>1488</v>
      </c>
      <c r="C8383" s="140">
        <v>40036</v>
      </c>
      <c r="D8383" s="141">
        <v>4.8800000000000003E-2</v>
      </c>
      <c r="E8383" s="119">
        <v>1</v>
      </c>
      <c r="F8383" s="119" t="s">
        <v>1492</v>
      </c>
      <c r="G8383" s="114">
        <f>IF([Data da Aprovação]&lt;&gt;"ESTATUTÁRIO",YEAR([Data da Aprovação]),"")</f>
        <v>2009</v>
      </c>
      <c r="H8383" s="106">
        <f>Tabela9[[#This Row],[Valor do Provento R$]]/Tabela9[[#This Row],[Provento por 1 ou 1000 Ações]]</f>
        <v>4.8800000000000003E-2</v>
      </c>
    </row>
    <row r="8384" spans="1:8">
      <c r="A8384" s="118" t="s">
        <v>1722</v>
      </c>
      <c r="B8384" s="116" t="s">
        <v>1488</v>
      </c>
      <c r="C8384" s="138">
        <v>40113</v>
      </c>
      <c r="D8384" s="139">
        <v>4.5269999999999998E-2</v>
      </c>
      <c r="E8384" s="118">
        <v>1</v>
      </c>
      <c r="F8384" s="118" t="s">
        <v>1492</v>
      </c>
      <c r="G8384" s="113">
        <f>IF([Data da Aprovação]&lt;&gt;"ESTATUTÁRIO",YEAR([Data da Aprovação]),"")</f>
        <v>2009</v>
      </c>
      <c r="H8384" s="106">
        <f>Tabela9[[#This Row],[Valor do Provento R$]]/Tabela9[[#This Row],[Provento por 1 ou 1000 Ações]]</f>
        <v>4.5269999999999998E-2</v>
      </c>
    </row>
    <row r="8385" spans="1:8">
      <c r="A8385" s="119" t="s">
        <v>1722</v>
      </c>
      <c r="B8385" s="117" t="s">
        <v>1488</v>
      </c>
      <c r="C8385" s="140">
        <v>40284</v>
      </c>
      <c r="D8385" s="141">
        <v>5.9429999999999997E-2</v>
      </c>
      <c r="E8385" s="119">
        <v>1</v>
      </c>
      <c r="F8385" s="119" t="s">
        <v>1492</v>
      </c>
      <c r="G8385" s="114">
        <f>IF([Data da Aprovação]&lt;&gt;"ESTATUTÁRIO",YEAR([Data da Aprovação]),"")</f>
        <v>2010</v>
      </c>
      <c r="H8385" s="106">
        <f>Tabela9[[#This Row],[Valor do Provento R$]]/Tabela9[[#This Row],[Provento por 1 ou 1000 Ações]]</f>
        <v>5.9429999999999997E-2</v>
      </c>
    </row>
    <row r="8386" spans="1:8">
      <c r="A8386" s="118" t="s">
        <v>1722</v>
      </c>
      <c r="B8386" s="116" t="s">
        <v>1488</v>
      </c>
      <c r="C8386" s="138">
        <v>40364</v>
      </c>
      <c r="D8386" s="139">
        <v>5.2130000000000003E-2</v>
      </c>
      <c r="E8386" s="118">
        <v>1</v>
      </c>
      <c r="F8386" s="118" t="s">
        <v>1492</v>
      </c>
      <c r="G8386" s="113">
        <f>IF([Data da Aprovação]&lt;&gt;"ESTATUTÁRIO",YEAR([Data da Aprovação]),"")</f>
        <v>2010</v>
      </c>
      <c r="H8386" s="106">
        <f>Tabela9[[#This Row],[Valor do Provento R$]]/Tabela9[[#This Row],[Provento por 1 ou 1000 Ações]]</f>
        <v>5.2130000000000003E-2</v>
      </c>
    </row>
    <row r="8387" spans="1:8">
      <c r="A8387" s="119" t="s">
        <v>1722</v>
      </c>
      <c r="B8387" s="117" t="s">
        <v>1488</v>
      </c>
      <c r="C8387" s="140">
        <v>40442</v>
      </c>
      <c r="D8387" s="141">
        <v>7.2980000000000003E-2</v>
      </c>
      <c r="E8387" s="119">
        <v>1</v>
      </c>
      <c r="F8387" s="119" t="s">
        <v>1492</v>
      </c>
      <c r="G8387" s="114">
        <f>IF([Data da Aprovação]&lt;&gt;"ESTATUTÁRIO",YEAR([Data da Aprovação]),"")</f>
        <v>2010</v>
      </c>
      <c r="H8387" s="106">
        <f>Tabela9[[#This Row],[Valor do Provento R$]]/Tabela9[[#This Row],[Provento por 1 ou 1000 Ações]]</f>
        <v>7.2980000000000003E-2</v>
      </c>
    </row>
    <row r="8388" spans="1:8">
      <c r="A8388" s="118" t="s">
        <v>1722</v>
      </c>
      <c r="B8388" s="116" t="s">
        <v>1488</v>
      </c>
      <c r="C8388" s="138">
        <v>40637</v>
      </c>
      <c r="D8388" s="139">
        <v>7.3849999999999999E-2</v>
      </c>
      <c r="E8388" s="118">
        <v>1</v>
      </c>
      <c r="F8388" s="118" t="s">
        <v>1492</v>
      </c>
      <c r="G8388" s="113">
        <f>IF([Data da Aprovação]&lt;&gt;"ESTATUTÁRIO",YEAR([Data da Aprovação]),"")</f>
        <v>2011</v>
      </c>
      <c r="H8388" s="106">
        <f>Tabela9[[#This Row],[Valor do Provento R$]]/Tabela9[[#This Row],[Provento por 1 ou 1000 Ações]]</f>
        <v>7.3849999999999999E-2</v>
      </c>
    </row>
    <row r="8389" spans="1:8">
      <c r="A8389" s="119" t="s">
        <v>1722</v>
      </c>
      <c r="B8389" s="117" t="s">
        <v>1488</v>
      </c>
      <c r="C8389" s="140">
        <v>40715</v>
      </c>
      <c r="D8389" s="141">
        <v>8.6510000000000004E-2</v>
      </c>
      <c r="E8389" s="119">
        <v>1</v>
      </c>
      <c r="F8389" s="119" t="s">
        <v>1492</v>
      </c>
      <c r="G8389" s="114">
        <f>IF([Data da Aprovação]&lt;&gt;"ESTATUTÁRIO",YEAR([Data da Aprovação]),"")</f>
        <v>2011</v>
      </c>
      <c r="H8389" s="106">
        <f>Tabela9[[#This Row],[Valor do Provento R$]]/Tabela9[[#This Row],[Provento por 1 ou 1000 Ações]]</f>
        <v>8.6510000000000004E-2</v>
      </c>
    </row>
    <row r="8390" spans="1:8">
      <c r="A8390" s="118" t="s">
        <v>1722</v>
      </c>
      <c r="B8390" s="116" t="s">
        <v>1488</v>
      </c>
      <c r="C8390" s="138">
        <v>40808</v>
      </c>
      <c r="D8390" s="139">
        <v>5.8220000000000001E-2</v>
      </c>
      <c r="E8390" s="118">
        <v>1</v>
      </c>
      <c r="F8390" s="118" t="s">
        <v>1492</v>
      </c>
      <c r="G8390" s="113">
        <f>IF([Data da Aprovação]&lt;&gt;"ESTATUTÁRIO",YEAR([Data da Aprovação]),"")</f>
        <v>2011</v>
      </c>
      <c r="H8390" s="106">
        <f>Tabela9[[#This Row],[Valor do Provento R$]]/Tabela9[[#This Row],[Provento por 1 ou 1000 Ações]]</f>
        <v>5.8220000000000001E-2</v>
      </c>
    </row>
    <row r="8391" spans="1:8">
      <c r="A8391" s="119" t="s">
        <v>1722</v>
      </c>
      <c r="B8391" s="117" t="s">
        <v>1488</v>
      </c>
      <c r="C8391" s="140">
        <v>41002</v>
      </c>
      <c r="D8391" s="141">
        <v>8.4779999999999994E-2</v>
      </c>
      <c r="E8391" s="119">
        <v>1</v>
      </c>
      <c r="F8391" s="119" t="s">
        <v>1492</v>
      </c>
      <c r="G8391" s="114">
        <f>IF([Data da Aprovação]&lt;&gt;"ESTATUTÁRIO",YEAR([Data da Aprovação]),"")</f>
        <v>2012</v>
      </c>
      <c r="H8391" s="106">
        <f>Tabela9[[#This Row],[Valor do Provento R$]]/Tabela9[[#This Row],[Provento por 1 ou 1000 Ações]]</f>
        <v>8.4779999999999994E-2</v>
      </c>
    </row>
    <row r="8392" spans="1:8">
      <c r="A8392" s="118" t="s">
        <v>1722</v>
      </c>
      <c r="B8392" s="116" t="s">
        <v>1488</v>
      </c>
      <c r="C8392" s="138">
        <v>41087</v>
      </c>
      <c r="D8392" s="139">
        <v>0.12701999999999999</v>
      </c>
      <c r="E8392" s="118">
        <v>1</v>
      </c>
      <c r="F8392" s="118" t="s">
        <v>1492</v>
      </c>
      <c r="G8392" s="113">
        <f>IF([Data da Aprovação]&lt;&gt;"ESTATUTÁRIO",YEAR([Data da Aprovação]),"")</f>
        <v>2012</v>
      </c>
      <c r="H8392" s="106">
        <f>Tabela9[[#This Row],[Valor do Provento R$]]/Tabela9[[#This Row],[Provento por 1 ou 1000 Ações]]</f>
        <v>0.12701999999999999</v>
      </c>
    </row>
    <row r="8393" spans="1:8">
      <c r="A8393" s="119" t="s">
        <v>1722</v>
      </c>
      <c r="B8393" s="117" t="s">
        <v>1488</v>
      </c>
      <c r="C8393" s="140">
        <v>41208</v>
      </c>
      <c r="D8393" s="141">
        <v>7.9390000000000002E-2</v>
      </c>
      <c r="E8393" s="119">
        <v>1</v>
      </c>
      <c r="F8393" s="119" t="s">
        <v>1492</v>
      </c>
      <c r="G8393" s="114">
        <f>IF([Data da Aprovação]&lt;&gt;"ESTATUTÁRIO",YEAR([Data da Aprovação]),"")</f>
        <v>2012</v>
      </c>
      <c r="H8393" s="106">
        <f>Tabela9[[#This Row],[Valor do Provento R$]]/Tabela9[[#This Row],[Provento por 1 ou 1000 Ações]]</f>
        <v>7.9390000000000002E-2</v>
      </c>
    </row>
    <row r="8394" spans="1:8">
      <c r="A8394" s="118" t="s">
        <v>1722</v>
      </c>
      <c r="B8394" s="116" t="s">
        <v>1488</v>
      </c>
      <c r="C8394" s="138">
        <v>41366</v>
      </c>
      <c r="D8394" s="139">
        <v>8.0519999999999994E-2</v>
      </c>
      <c r="E8394" s="118">
        <v>1</v>
      </c>
      <c r="F8394" s="118" t="s">
        <v>1492</v>
      </c>
      <c r="G8394" s="113">
        <f>IF([Data da Aprovação]&lt;&gt;"ESTATUTÁRIO",YEAR([Data da Aprovação]),"")</f>
        <v>2013</v>
      </c>
      <c r="H8394" s="106">
        <f>Tabela9[[#This Row],[Valor do Provento R$]]/Tabela9[[#This Row],[Provento por 1 ou 1000 Ações]]</f>
        <v>8.0519999999999994E-2</v>
      </c>
    </row>
    <row r="8395" spans="1:8">
      <c r="A8395" s="119" t="s">
        <v>1722</v>
      </c>
      <c r="B8395" s="117" t="s">
        <v>1488</v>
      </c>
      <c r="C8395" s="140">
        <v>41480</v>
      </c>
      <c r="D8395" s="141">
        <v>0.14821000000000001</v>
      </c>
      <c r="E8395" s="119">
        <v>1</v>
      </c>
      <c r="F8395" s="119" t="s">
        <v>1492</v>
      </c>
      <c r="G8395" s="114">
        <f>IF([Data da Aprovação]&lt;&gt;"ESTATUTÁRIO",YEAR([Data da Aprovação]),"")</f>
        <v>2013</v>
      </c>
      <c r="H8395" s="106">
        <f>Tabela9[[#This Row],[Valor do Provento R$]]/Tabela9[[#This Row],[Provento por 1 ou 1000 Ações]]</f>
        <v>0.14821000000000001</v>
      </c>
    </row>
    <row r="8396" spans="1:8">
      <c r="A8396" s="118" t="s">
        <v>1722</v>
      </c>
      <c r="B8396" s="116" t="s">
        <v>1488</v>
      </c>
      <c r="C8396" s="138">
        <v>41577</v>
      </c>
      <c r="D8396" s="139">
        <v>8.9980000000000004E-2</v>
      </c>
      <c r="E8396" s="118">
        <v>1</v>
      </c>
      <c r="F8396" s="118" t="s">
        <v>1492</v>
      </c>
      <c r="G8396" s="113">
        <f>IF([Data da Aprovação]&lt;&gt;"ESTATUTÁRIO",YEAR([Data da Aprovação]),"")</f>
        <v>2013</v>
      </c>
      <c r="H8396" s="106">
        <f>Tabela9[[#This Row],[Valor do Provento R$]]/Tabela9[[#This Row],[Provento por 1 ou 1000 Ações]]</f>
        <v>8.9980000000000004E-2</v>
      </c>
    </row>
    <row r="8397" spans="1:8">
      <c r="A8397" s="119" t="s">
        <v>1722</v>
      </c>
      <c r="B8397" s="117" t="s">
        <v>1490</v>
      </c>
      <c r="C8397" s="140">
        <v>37260</v>
      </c>
      <c r="D8397" s="141">
        <v>3.3709999999999997E-2</v>
      </c>
      <c r="E8397" s="119">
        <v>1</v>
      </c>
      <c r="F8397" s="119" t="s">
        <v>1492</v>
      </c>
      <c r="G8397" s="114">
        <f>IF([Data da Aprovação]&lt;&gt;"ESTATUTÁRIO",YEAR([Data da Aprovação]),"")</f>
        <v>2002</v>
      </c>
      <c r="H8397" s="106">
        <f>Tabela9[[#This Row],[Valor do Provento R$]]/Tabela9[[#This Row],[Provento por 1 ou 1000 Ações]]</f>
        <v>3.3709999999999997E-2</v>
      </c>
    </row>
    <row r="8398" spans="1:8">
      <c r="A8398" s="118" t="s">
        <v>1722</v>
      </c>
      <c r="B8398" s="116" t="s">
        <v>1490</v>
      </c>
      <c r="C8398" s="138">
        <v>37883</v>
      </c>
      <c r="D8398" s="139">
        <v>7.4249999999999997E-2</v>
      </c>
      <c r="E8398" s="118">
        <v>1</v>
      </c>
      <c r="F8398" s="118" t="s">
        <v>1492</v>
      </c>
      <c r="G8398" s="113">
        <f>IF([Data da Aprovação]&lt;&gt;"ESTATUTÁRIO",YEAR([Data da Aprovação]),"")</f>
        <v>2003</v>
      </c>
      <c r="H8398" s="106">
        <f>Tabela9[[#This Row],[Valor do Provento R$]]/Tabela9[[#This Row],[Provento por 1 ou 1000 Ações]]</f>
        <v>7.4249999999999997E-2</v>
      </c>
    </row>
    <row r="8399" spans="1:8">
      <c r="A8399" s="119" t="s">
        <v>1722</v>
      </c>
      <c r="B8399" s="117" t="s">
        <v>1490</v>
      </c>
      <c r="C8399" s="140">
        <v>38069</v>
      </c>
      <c r="D8399" s="141">
        <v>0.22527</v>
      </c>
      <c r="E8399" s="119">
        <v>1</v>
      </c>
      <c r="F8399" s="119" t="s">
        <v>1492</v>
      </c>
      <c r="G8399" s="114">
        <f>IF([Data da Aprovação]&lt;&gt;"ESTATUTÁRIO",YEAR([Data da Aprovação]),"")</f>
        <v>2004</v>
      </c>
      <c r="H8399" s="106">
        <f>Tabela9[[#This Row],[Valor do Provento R$]]/Tabela9[[#This Row],[Provento por 1 ou 1000 Ações]]</f>
        <v>0.22527</v>
      </c>
    </row>
    <row r="8400" spans="1:8">
      <c r="A8400" s="118" t="s">
        <v>1722</v>
      </c>
      <c r="B8400" s="116" t="s">
        <v>1490</v>
      </c>
      <c r="C8400" s="138">
        <v>38240</v>
      </c>
      <c r="D8400" s="139">
        <v>8.4379999999999997E-2</v>
      </c>
      <c r="E8400" s="118">
        <v>1</v>
      </c>
      <c r="F8400" s="118" t="s">
        <v>1492</v>
      </c>
      <c r="G8400" s="113">
        <f>IF([Data da Aprovação]&lt;&gt;"ESTATUTÁRIO",YEAR([Data da Aprovação]),"")</f>
        <v>2004</v>
      </c>
      <c r="H8400" s="106">
        <f>Tabela9[[#This Row],[Valor do Provento R$]]/Tabela9[[#This Row],[Provento por 1 ou 1000 Ações]]</f>
        <v>8.4379999999999997E-2</v>
      </c>
    </row>
    <row r="8401" spans="1:8">
      <c r="A8401" s="119" t="s">
        <v>1722</v>
      </c>
      <c r="B8401" s="117" t="s">
        <v>1490</v>
      </c>
      <c r="C8401" s="140">
        <v>38432</v>
      </c>
      <c r="D8401" s="141">
        <v>0.10126</v>
      </c>
      <c r="E8401" s="119">
        <v>1</v>
      </c>
      <c r="F8401" s="119" t="s">
        <v>1492</v>
      </c>
      <c r="G8401" s="114">
        <f>IF([Data da Aprovação]&lt;&gt;"ESTATUTÁRIO",YEAR([Data da Aprovação]),"")</f>
        <v>2005</v>
      </c>
      <c r="H8401" s="106">
        <f>Tabela9[[#This Row],[Valor do Provento R$]]/Tabela9[[#This Row],[Provento por 1 ou 1000 Ações]]</f>
        <v>0.10126</v>
      </c>
    </row>
    <row r="8402" spans="1:8">
      <c r="A8402" s="118" t="s">
        <v>1722</v>
      </c>
      <c r="B8402" s="116" t="s">
        <v>1490</v>
      </c>
      <c r="C8402" s="138">
        <v>38595</v>
      </c>
      <c r="D8402" s="139">
        <v>0.11307</v>
      </c>
      <c r="E8402" s="118">
        <v>1</v>
      </c>
      <c r="F8402" s="118" t="s">
        <v>1492</v>
      </c>
      <c r="G8402" s="113">
        <f>IF([Data da Aprovação]&lt;&gt;"ESTATUTÁRIO",YEAR([Data da Aprovação]),"")</f>
        <v>2005</v>
      </c>
      <c r="H8402" s="106">
        <f>Tabela9[[#This Row],[Valor do Provento R$]]/Tabela9[[#This Row],[Provento por 1 ou 1000 Ações]]</f>
        <v>0.11307</v>
      </c>
    </row>
    <row r="8403" spans="1:8">
      <c r="A8403" s="119" t="s">
        <v>1722</v>
      </c>
      <c r="B8403" s="117" t="s">
        <v>1490</v>
      </c>
      <c r="C8403" s="140">
        <v>38796</v>
      </c>
      <c r="D8403" s="141">
        <v>8.0180000000000001E-2</v>
      </c>
      <c r="E8403" s="119">
        <v>1</v>
      </c>
      <c r="F8403" s="119" t="s">
        <v>1492</v>
      </c>
      <c r="G8403" s="114">
        <f>IF([Data da Aprovação]&lt;&gt;"ESTATUTÁRIO",YEAR([Data da Aprovação]),"")</f>
        <v>2006</v>
      </c>
      <c r="H8403" s="106">
        <f>Tabela9[[#This Row],[Valor do Provento R$]]/Tabela9[[#This Row],[Provento por 1 ou 1000 Ações]]</f>
        <v>8.0180000000000001E-2</v>
      </c>
    </row>
    <row r="8404" spans="1:8">
      <c r="A8404" s="118" t="s">
        <v>1722</v>
      </c>
      <c r="B8404" s="116" t="s">
        <v>1490</v>
      </c>
      <c r="C8404" s="138">
        <v>38961</v>
      </c>
      <c r="D8404" s="139">
        <v>0.1363</v>
      </c>
      <c r="E8404" s="118">
        <v>1</v>
      </c>
      <c r="F8404" s="118" t="s">
        <v>1492</v>
      </c>
      <c r="G8404" s="113">
        <f>IF([Data da Aprovação]&lt;&gt;"ESTATUTÁRIO",YEAR([Data da Aprovação]),"")</f>
        <v>2006</v>
      </c>
      <c r="H8404" s="106">
        <f>Tabela9[[#This Row],[Valor do Provento R$]]/Tabela9[[#This Row],[Provento por 1 ou 1000 Ações]]</f>
        <v>0.1363</v>
      </c>
    </row>
    <row r="8405" spans="1:8">
      <c r="A8405" s="119" t="s">
        <v>1722</v>
      </c>
      <c r="B8405" s="117" t="s">
        <v>1490</v>
      </c>
      <c r="C8405" s="140">
        <v>39155</v>
      </c>
      <c r="D8405" s="141">
        <v>0.12559999999999999</v>
      </c>
      <c r="E8405" s="119">
        <v>1</v>
      </c>
      <c r="F8405" s="119" t="s">
        <v>1492</v>
      </c>
      <c r="G8405" s="114">
        <f>IF([Data da Aprovação]&lt;&gt;"ESTATUTÁRIO",YEAR([Data da Aprovação]),"")</f>
        <v>2007</v>
      </c>
      <c r="H8405" s="106">
        <f>Tabela9[[#This Row],[Valor do Provento R$]]/Tabela9[[#This Row],[Provento por 1 ou 1000 Ações]]</f>
        <v>0.12559999999999999</v>
      </c>
    </row>
    <row r="8406" spans="1:8">
      <c r="A8406" s="118" t="s">
        <v>1722</v>
      </c>
      <c r="B8406" s="116" t="s">
        <v>1490</v>
      </c>
      <c r="C8406" s="138">
        <v>39293</v>
      </c>
      <c r="D8406" s="139">
        <v>0.19797000000000001</v>
      </c>
      <c r="E8406" s="118">
        <v>1</v>
      </c>
      <c r="F8406" s="118" t="s">
        <v>1492</v>
      </c>
      <c r="G8406" s="113">
        <f>IF([Data da Aprovação]&lt;&gt;"ESTATUTÁRIO",YEAR([Data da Aprovação]),"")</f>
        <v>2007</v>
      </c>
      <c r="H8406" s="106">
        <f>Tabela9[[#This Row],[Valor do Provento R$]]/Tabela9[[#This Row],[Provento por 1 ou 1000 Ações]]</f>
        <v>0.19797000000000001</v>
      </c>
    </row>
    <row r="8407" spans="1:8">
      <c r="A8407" s="119" t="s">
        <v>1722</v>
      </c>
      <c r="B8407" s="117" t="s">
        <v>1490</v>
      </c>
      <c r="C8407" s="140">
        <v>39526</v>
      </c>
      <c r="D8407" s="141">
        <v>0.13732</v>
      </c>
      <c r="E8407" s="119">
        <v>1</v>
      </c>
      <c r="F8407" s="119" t="s">
        <v>1492</v>
      </c>
      <c r="G8407" s="114">
        <f>IF([Data da Aprovação]&lt;&gt;"ESTATUTÁRIO",YEAR([Data da Aprovação]),"")</f>
        <v>2008</v>
      </c>
      <c r="H8407" s="106">
        <f>Tabela9[[#This Row],[Valor do Provento R$]]/Tabela9[[#This Row],[Provento por 1 ou 1000 Ações]]</f>
        <v>0.13732</v>
      </c>
    </row>
    <row r="8408" spans="1:8">
      <c r="A8408" s="118" t="s">
        <v>1722</v>
      </c>
      <c r="B8408" s="116" t="s">
        <v>1490</v>
      </c>
      <c r="C8408" s="138">
        <v>39687</v>
      </c>
      <c r="D8408" s="139">
        <v>0.13388</v>
      </c>
      <c r="E8408" s="118">
        <v>1</v>
      </c>
      <c r="F8408" s="118" t="s">
        <v>1492</v>
      </c>
      <c r="G8408" s="113">
        <f>IF([Data da Aprovação]&lt;&gt;"ESTATUTÁRIO",YEAR([Data da Aprovação]),"")</f>
        <v>2008</v>
      </c>
      <c r="H8408" s="106">
        <f>Tabela9[[#This Row],[Valor do Provento R$]]/Tabela9[[#This Row],[Provento por 1 ou 1000 Ações]]</f>
        <v>0.13388</v>
      </c>
    </row>
    <row r="8409" spans="1:8">
      <c r="A8409" s="119" t="s">
        <v>1722</v>
      </c>
      <c r="B8409" s="117" t="s">
        <v>1490</v>
      </c>
      <c r="C8409" s="140">
        <v>39940</v>
      </c>
      <c r="D8409" s="141">
        <v>3.7620000000000001E-2</v>
      </c>
      <c r="E8409" s="119">
        <v>1</v>
      </c>
      <c r="F8409" s="119" t="s">
        <v>1492</v>
      </c>
      <c r="G8409" s="114">
        <f>IF([Data da Aprovação]&lt;&gt;"ESTATUTÁRIO",YEAR([Data da Aprovação]),"")</f>
        <v>2009</v>
      </c>
      <c r="H8409" s="106">
        <f>Tabela9[[#This Row],[Valor do Provento R$]]/Tabela9[[#This Row],[Provento por 1 ou 1000 Ações]]</f>
        <v>3.7620000000000001E-2</v>
      </c>
    </row>
    <row r="8410" spans="1:8">
      <c r="A8410" s="118" t="s">
        <v>1722</v>
      </c>
      <c r="B8410" s="116" t="s">
        <v>1490</v>
      </c>
      <c r="C8410" s="138">
        <v>40036</v>
      </c>
      <c r="D8410" s="139">
        <v>5.3679999999999999E-2</v>
      </c>
      <c r="E8410" s="118">
        <v>1</v>
      </c>
      <c r="F8410" s="118" t="s">
        <v>1492</v>
      </c>
      <c r="G8410" s="113">
        <f>IF([Data da Aprovação]&lt;&gt;"ESTATUTÁRIO",YEAR([Data da Aprovação]),"")</f>
        <v>2009</v>
      </c>
      <c r="H8410" s="106">
        <f>Tabela9[[#This Row],[Valor do Provento R$]]/Tabela9[[#This Row],[Provento por 1 ou 1000 Ações]]</f>
        <v>5.3679999999999999E-2</v>
      </c>
    </row>
    <row r="8411" spans="1:8">
      <c r="A8411" s="119" t="s">
        <v>1722</v>
      </c>
      <c r="B8411" s="117" t="s">
        <v>1490</v>
      </c>
      <c r="C8411" s="140">
        <v>40113</v>
      </c>
      <c r="D8411" s="141">
        <v>4.9799999999999997E-2</v>
      </c>
      <c r="E8411" s="119">
        <v>1</v>
      </c>
      <c r="F8411" s="119" t="s">
        <v>1492</v>
      </c>
      <c r="G8411" s="114">
        <f>IF([Data da Aprovação]&lt;&gt;"ESTATUTÁRIO",YEAR([Data da Aprovação]),"")</f>
        <v>2009</v>
      </c>
      <c r="H8411" s="106">
        <f>Tabela9[[#This Row],[Valor do Provento R$]]/Tabela9[[#This Row],[Provento por 1 ou 1000 Ações]]</f>
        <v>4.9799999999999997E-2</v>
      </c>
    </row>
    <row r="8412" spans="1:8">
      <c r="A8412" s="118" t="s">
        <v>1722</v>
      </c>
      <c r="B8412" s="116" t="s">
        <v>1490</v>
      </c>
      <c r="C8412" s="138">
        <v>40284</v>
      </c>
      <c r="D8412" s="139">
        <v>6.5369999999999998E-2</v>
      </c>
      <c r="E8412" s="118">
        <v>1</v>
      </c>
      <c r="F8412" s="118" t="s">
        <v>1492</v>
      </c>
      <c r="G8412" s="113">
        <f>IF([Data da Aprovação]&lt;&gt;"ESTATUTÁRIO",YEAR([Data da Aprovação]),"")</f>
        <v>2010</v>
      </c>
      <c r="H8412" s="106">
        <f>Tabela9[[#This Row],[Valor do Provento R$]]/Tabela9[[#This Row],[Provento por 1 ou 1000 Ações]]</f>
        <v>6.5369999999999998E-2</v>
      </c>
    </row>
    <row r="8413" spans="1:8">
      <c r="A8413" s="119" t="s">
        <v>1722</v>
      </c>
      <c r="B8413" s="117" t="s">
        <v>1490</v>
      </c>
      <c r="C8413" s="140">
        <v>40364</v>
      </c>
      <c r="D8413" s="141">
        <v>5.7340000000000002E-2</v>
      </c>
      <c r="E8413" s="119">
        <v>1</v>
      </c>
      <c r="F8413" s="119" t="s">
        <v>1492</v>
      </c>
      <c r="G8413" s="114">
        <f>IF([Data da Aprovação]&lt;&gt;"ESTATUTÁRIO",YEAR([Data da Aprovação]),"")</f>
        <v>2010</v>
      </c>
      <c r="H8413" s="106">
        <f>Tabela9[[#This Row],[Valor do Provento R$]]/Tabela9[[#This Row],[Provento por 1 ou 1000 Ações]]</f>
        <v>5.7340000000000002E-2</v>
      </c>
    </row>
    <row r="8414" spans="1:8">
      <c r="A8414" s="118" t="s">
        <v>1722</v>
      </c>
      <c r="B8414" s="116" t="s">
        <v>1490</v>
      </c>
      <c r="C8414" s="138">
        <v>40442</v>
      </c>
      <c r="D8414" s="139">
        <v>8.0280000000000004E-2</v>
      </c>
      <c r="E8414" s="118">
        <v>1</v>
      </c>
      <c r="F8414" s="118" t="s">
        <v>1492</v>
      </c>
      <c r="G8414" s="113">
        <f>IF([Data da Aprovação]&lt;&gt;"ESTATUTÁRIO",YEAR([Data da Aprovação]),"")</f>
        <v>2010</v>
      </c>
      <c r="H8414" s="106">
        <f>Tabela9[[#This Row],[Valor do Provento R$]]/Tabela9[[#This Row],[Provento por 1 ou 1000 Ações]]</f>
        <v>8.0280000000000004E-2</v>
      </c>
    </row>
    <row r="8415" spans="1:8">
      <c r="A8415" s="119" t="s">
        <v>1722</v>
      </c>
      <c r="B8415" s="117" t="s">
        <v>1490</v>
      </c>
      <c r="C8415" s="140">
        <v>40637</v>
      </c>
      <c r="D8415" s="141">
        <v>8.1240000000000007E-2</v>
      </c>
      <c r="E8415" s="119">
        <v>1</v>
      </c>
      <c r="F8415" s="119" t="s">
        <v>1492</v>
      </c>
      <c r="G8415" s="114">
        <f>IF([Data da Aprovação]&lt;&gt;"ESTATUTÁRIO",YEAR([Data da Aprovação]),"")</f>
        <v>2011</v>
      </c>
      <c r="H8415" s="106">
        <f>Tabela9[[#This Row],[Valor do Provento R$]]/Tabela9[[#This Row],[Provento por 1 ou 1000 Ações]]</f>
        <v>8.1240000000000007E-2</v>
      </c>
    </row>
    <row r="8416" spans="1:8">
      <c r="A8416" s="118" t="s">
        <v>1722</v>
      </c>
      <c r="B8416" s="116" t="s">
        <v>1490</v>
      </c>
      <c r="C8416" s="138">
        <v>40715</v>
      </c>
      <c r="D8416" s="139">
        <v>9.5159999999999995E-2</v>
      </c>
      <c r="E8416" s="118">
        <v>1</v>
      </c>
      <c r="F8416" s="118" t="s">
        <v>1492</v>
      </c>
      <c r="G8416" s="113">
        <f>IF([Data da Aprovação]&lt;&gt;"ESTATUTÁRIO",YEAR([Data da Aprovação]),"")</f>
        <v>2011</v>
      </c>
      <c r="H8416" s="106">
        <f>Tabela9[[#This Row],[Valor do Provento R$]]/Tabela9[[#This Row],[Provento por 1 ou 1000 Ações]]</f>
        <v>9.5159999999999995E-2</v>
      </c>
    </row>
    <row r="8417" spans="1:8">
      <c r="A8417" s="119" t="s">
        <v>1722</v>
      </c>
      <c r="B8417" s="117" t="s">
        <v>1490</v>
      </c>
      <c r="C8417" s="140">
        <v>40808</v>
      </c>
      <c r="D8417" s="141">
        <v>6.404E-2</v>
      </c>
      <c r="E8417" s="119">
        <v>1</v>
      </c>
      <c r="F8417" s="119" t="s">
        <v>1492</v>
      </c>
      <c r="G8417" s="114">
        <f>IF([Data da Aprovação]&lt;&gt;"ESTATUTÁRIO",YEAR([Data da Aprovação]),"")</f>
        <v>2011</v>
      </c>
      <c r="H8417" s="106">
        <f>Tabela9[[#This Row],[Valor do Provento R$]]/Tabela9[[#This Row],[Provento por 1 ou 1000 Ações]]</f>
        <v>6.404E-2</v>
      </c>
    </row>
    <row r="8418" spans="1:8">
      <c r="A8418" s="118" t="s">
        <v>1722</v>
      </c>
      <c r="B8418" s="116" t="s">
        <v>1490</v>
      </c>
      <c r="C8418" s="138">
        <v>41002</v>
      </c>
      <c r="D8418" s="139">
        <v>9.3259999999999996E-2</v>
      </c>
      <c r="E8418" s="118">
        <v>1</v>
      </c>
      <c r="F8418" s="118" t="s">
        <v>1492</v>
      </c>
      <c r="G8418" s="113">
        <f>IF([Data da Aprovação]&lt;&gt;"ESTATUTÁRIO",YEAR([Data da Aprovação]),"")</f>
        <v>2012</v>
      </c>
      <c r="H8418" s="106">
        <f>Tabela9[[#This Row],[Valor do Provento R$]]/Tabela9[[#This Row],[Provento por 1 ou 1000 Ações]]</f>
        <v>9.3259999999999996E-2</v>
      </c>
    </row>
    <row r="8419" spans="1:8">
      <c r="A8419" s="119" t="s">
        <v>1722</v>
      </c>
      <c r="B8419" s="117" t="s">
        <v>1490</v>
      </c>
      <c r="C8419" s="140">
        <v>41087</v>
      </c>
      <c r="D8419" s="141">
        <v>0.13972000000000001</v>
      </c>
      <c r="E8419" s="119">
        <v>1</v>
      </c>
      <c r="F8419" s="119" t="s">
        <v>1492</v>
      </c>
      <c r="G8419" s="114">
        <f>IF([Data da Aprovação]&lt;&gt;"ESTATUTÁRIO",YEAR([Data da Aprovação]),"")</f>
        <v>2012</v>
      </c>
      <c r="H8419" s="106">
        <f>Tabela9[[#This Row],[Valor do Provento R$]]/Tabela9[[#This Row],[Provento por 1 ou 1000 Ações]]</f>
        <v>0.13972000000000001</v>
      </c>
    </row>
    <row r="8420" spans="1:8">
      <c r="A8420" s="118" t="s">
        <v>1722</v>
      </c>
      <c r="B8420" s="116" t="s">
        <v>1490</v>
      </c>
      <c r="C8420" s="138">
        <v>41208</v>
      </c>
      <c r="D8420" s="139">
        <v>8.7330000000000005E-2</v>
      </c>
      <c r="E8420" s="118">
        <v>1</v>
      </c>
      <c r="F8420" s="118" t="s">
        <v>1492</v>
      </c>
      <c r="G8420" s="113">
        <f>IF([Data da Aprovação]&lt;&gt;"ESTATUTÁRIO",YEAR([Data da Aprovação]),"")</f>
        <v>2012</v>
      </c>
      <c r="H8420" s="106">
        <f>Tabela9[[#This Row],[Valor do Provento R$]]/Tabela9[[#This Row],[Provento por 1 ou 1000 Ações]]</f>
        <v>8.7330000000000005E-2</v>
      </c>
    </row>
    <row r="8421" spans="1:8">
      <c r="A8421" s="119" t="s">
        <v>1722</v>
      </c>
      <c r="B8421" s="117" t="s">
        <v>1490</v>
      </c>
      <c r="C8421" s="140">
        <v>41366</v>
      </c>
      <c r="D8421" s="141">
        <v>8.8569999999999996E-2</v>
      </c>
      <c r="E8421" s="119">
        <v>1</v>
      </c>
      <c r="F8421" s="119" t="s">
        <v>1492</v>
      </c>
      <c r="G8421" s="114">
        <f>IF([Data da Aprovação]&lt;&gt;"ESTATUTÁRIO",YEAR([Data da Aprovação]),"")</f>
        <v>2013</v>
      </c>
      <c r="H8421" s="106">
        <f>Tabela9[[#This Row],[Valor do Provento R$]]/Tabela9[[#This Row],[Provento por 1 ou 1000 Ações]]</f>
        <v>8.8569999999999996E-2</v>
      </c>
    </row>
    <row r="8422" spans="1:8">
      <c r="A8422" s="118" t="s">
        <v>1722</v>
      </c>
      <c r="B8422" s="116" t="s">
        <v>1490</v>
      </c>
      <c r="C8422" s="138">
        <v>41480</v>
      </c>
      <c r="D8422" s="139">
        <v>0.16303000000000001</v>
      </c>
      <c r="E8422" s="118">
        <v>1</v>
      </c>
      <c r="F8422" s="118" t="s">
        <v>1492</v>
      </c>
      <c r="G8422" s="113">
        <f>IF([Data da Aprovação]&lt;&gt;"ESTATUTÁRIO",YEAR([Data da Aprovação]),"")</f>
        <v>2013</v>
      </c>
      <c r="H8422" s="106">
        <f>Tabela9[[#This Row],[Valor do Provento R$]]/Tabela9[[#This Row],[Provento por 1 ou 1000 Ações]]</f>
        <v>0.16303000000000001</v>
      </c>
    </row>
    <row r="8423" spans="1:8">
      <c r="A8423" s="119" t="s">
        <v>1722</v>
      </c>
      <c r="B8423" s="117" t="s">
        <v>1490</v>
      </c>
      <c r="C8423" s="140">
        <v>41577</v>
      </c>
      <c r="D8423" s="141">
        <v>9.8979999999999999E-2</v>
      </c>
      <c r="E8423" s="119">
        <v>1</v>
      </c>
      <c r="F8423" s="119" t="s">
        <v>1492</v>
      </c>
      <c r="G8423" s="114">
        <f>IF([Data da Aprovação]&lt;&gt;"ESTATUTÁRIO",YEAR([Data da Aprovação]),"")</f>
        <v>2013</v>
      </c>
      <c r="H8423" s="106">
        <f>Tabela9[[#This Row],[Valor do Provento R$]]/Tabela9[[#This Row],[Provento por 1 ou 1000 Ações]]</f>
        <v>9.8979999999999999E-2</v>
      </c>
    </row>
    <row r="8424" spans="1:8">
      <c r="A8424" s="118" t="s">
        <v>1723</v>
      </c>
      <c r="B8424" s="116" t="s">
        <v>1488</v>
      </c>
      <c r="C8424" s="138">
        <v>39906</v>
      </c>
      <c r="D8424" s="139">
        <v>6.0706499999999997E-2</v>
      </c>
      <c r="E8424" s="118">
        <v>1</v>
      </c>
      <c r="F8424" s="118" t="s">
        <v>1492</v>
      </c>
      <c r="G8424" s="113">
        <f>IF([Data da Aprovação]&lt;&gt;"ESTATUTÁRIO",YEAR([Data da Aprovação]),"")</f>
        <v>2009</v>
      </c>
      <c r="H8424" s="106">
        <f>Tabela9[[#This Row],[Valor do Provento R$]]/Tabela9[[#This Row],[Provento por 1 ou 1000 Ações]]</f>
        <v>6.0706499999999997E-2</v>
      </c>
    </row>
    <row r="8425" spans="1:8">
      <c r="A8425" s="119" t="s">
        <v>1723</v>
      </c>
      <c r="B8425" s="117" t="s">
        <v>1488</v>
      </c>
      <c r="C8425" s="140">
        <v>39988</v>
      </c>
      <c r="D8425" s="141">
        <v>5.649912E-2</v>
      </c>
      <c r="E8425" s="119">
        <v>1</v>
      </c>
      <c r="F8425" s="119" t="s">
        <v>1492</v>
      </c>
      <c r="G8425" s="114">
        <f>IF([Data da Aprovação]&lt;&gt;"ESTATUTÁRIO",YEAR([Data da Aprovação]),"")</f>
        <v>2009</v>
      </c>
      <c r="H8425" s="106">
        <f>Tabela9[[#This Row],[Valor do Provento R$]]/Tabela9[[#This Row],[Provento por 1 ou 1000 Ações]]</f>
        <v>5.649912E-2</v>
      </c>
    </row>
    <row r="8426" spans="1:8">
      <c r="A8426" s="118" t="s">
        <v>1723</v>
      </c>
      <c r="B8426" s="116" t="s">
        <v>1488</v>
      </c>
      <c r="C8426" s="138">
        <v>41352</v>
      </c>
      <c r="D8426" s="139">
        <v>0.16718911131</v>
      </c>
      <c r="E8426" s="118">
        <v>1</v>
      </c>
      <c r="F8426" s="118" t="s">
        <v>1492</v>
      </c>
      <c r="G8426" s="113">
        <f>IF([Data da Aprovação]&lt;&gt;"ESTATUTÁRIO",YEAR([Data da Aprovação]),"")</f>
        <v>2013</v>
      </c>
      <c r="H8426" s="106">
        <f>Tabela9[[#This Row],[Valor do Provento R$]]/Tabela9[[#This Row],[Provento por 1 ou 1000 Ações]]</f>
        <v>0.16718911131</v>
      </c>
    </row>
    <row r="8427" spans="1:8">
      <c r="A8427" s="119" t="s">
        <v>1723</v>
      </c>
      <c r="B8427" s="117" t="s">
        <v>1488</v>
      </c>
      <c r="C8427" s="140">
        <v>41383</v>
      </c>
      <c r="D8427" s="141">
        <v>5.6708535339999998E-2</v>
      </c>
      <c r="E8427" s="119">
        <v>1</v>
      </c>
      <c r="F8427" s="119" t="s">
        <v>1492</v>
      </c>
      <c r="G8427" s="114">
        <f>IF([Data da Aprovação]&lt;&gt;"ESTATUTÁRIO",YEAR([Data da Aprovação]),"")</f>
        <v>2013</v>
      </c>
      <c r="H8427" s="106">
        <f>Tabela9[[#This Row],[Valor do Provento R$]]/Tabela9[[#This Row],[Provento por 1 ou 1000 Ações]]</f>
        <v>5.6708535339999998E-2</v>
      </c>
    </row>
    <row r="8428" spans="1:8">
      <c r="A8428" s="118" t="s">
        <v>1723</v>
      </c>
      <c r="B8428" s="116" t="s">
        <v>1488</v>
      </c>
      <c r="C8428" s="138">
        <v>41408</v>
      </c>
      <c r="D8428" s="139">
        <v>0.15271456673</v>
      </c>
      <c r="E8428" s="118">
        <v>1</v>
      </c>
      <c r="F8428" s="118" t="s">
        <v>1492</v>
      </c>
      <c r="G8428" s="113">
        <f>IF([Data da Aprovação]&lt;&gt;"ESTATUTÁRIO",YEAR([Data da Aprovação]),"")</f>
        <v>2013</v>
      </c>
      <c r="H8428" s="106">
        <f>Tabela9[[#This Row],[Valor do Provento R$]]/Tabela9[[#This Row],[Provento por 1 ou 1000 Ações]]</f>
        <v>0.15271456673</v>
      </c>
    </row>
    <row r="8429" spans="1:8">
      <c r="A8429" s="119" t="s">
        <v>1723</v>
      </c>
      <c r="B8429" s="117" t="s">
        <v>1488</v>
      </c>
      <c r="C8429" s="140">
        <v>41494</v>
      </c>
      <c r="D8429" s="141">
        <v>8.8275078660000006E-2</v>
      </c>
      <c r="E8429" s="119">
        <v>1</v>
      </c>
      <c r="F8429" s="119" t="s">
        <v>1492</v>
      </c>
      <c r="G8429" s="114">
        <f>IF([Data da Aprovação]&lt;&gt;"ESTATUTÁRIO",YEAR([Data da Aprovação]),"")</f>
        <v>2013</v>
      </c>
      <c r="H8429" s="106">
        <f>Tabela9[[#This Row],[Valor do Provento R$]]/Tabela9[[#This Row],[Provento por 1 ou 1000 Ações]]</f>
        <v>8.8275078660000006E-2</v>
      </c>
    </row>
    <row r="8430" spans="1:8">
      <c r="A8430" s="118" t="s">
        <v>1723</v>
      </c>
      <c r="B8430" s="116" t="s">
        <v>1488</v>
      </c>
      <c r="C8430" s="138">
        <v>41585</v>
      </c>
      <c r="D8430" s="139">
        <v>0.11355094323000001</v>
      </c>
      <c r="E8430" s="118">
        <v>1</v>
      </c>
      <c r="F8430" s="118" t="s">
        <v>1492</v>
      </c>
      <c r="G8430" s="113">
        <f>IF([Data da Aprovação]&lt;&gt;"ESTATUTÁRIO",YEAR([Data da Aprovação]),"")</f>
        <v>2013</v>
      </c>
      <c r="H8430" s="106">
        <f>Tabela9[[#This Row],[Valor do Provento R$]]/Tabela9[[#This Row],[Provento por 1 ou 1000 Ações]]</f>
        <v>0.11355094323000001</v>
      </c>
    </row>
    <row r="8431" spans="1:8">
      <c r="A8431" s="119" t="s">
        <v>1723</v>
      </c>
      <c r="B8431" s="117" t="s">
        <v>1490</v>
      </c>
      <c r="C8431" s="140">
        <v>39906</v>
      </c>
      <c r="D8431" s="141">
        <v>6.0706499999999997E-2</v>
      </c>
      <c r="E8431" s="119">
        <v>1</v>
      </c>
      <c r="F8431" s="119" t="s">
        <v>1492</v>
      </c>
      <c r="G8431" s="114">
        <f>IF([Data da Aprovação]&lt;&gt;"ESTATUTÁRIO",YEAR([Data da Aprovação]),"")</f>
        <v>2009</v>
      </c>
      <c r="H8431" s="106">
        <f>Tabela9[[#This Row],[Valor do Provento R$]]/Tabela9[[#This Row],[Provento por 1 ou 1000 Ações]]</f>
        <v>6.0706499999999997E-2</v>
      </c>
    </row>
    <row r="8432" spans="1:8">
      <c r="A8432" s="118" t="s">
        <v>1723</v>
      </c>
      <c r="B8432" s="116" t="s">
        <v>1490</v>
      </c>
      <c r="C8432" s="138">
        <v>39988</v>
      </c>
      <c r="D8432" s="139">
        <v>5.649912E-2</v>
      </c>
      <c r="E8432" s="118">
        <v>1</v>
      </c>
      <c r="F8432" s="118" t="s">
        <v>1492</v>
      </c>
      <c r="G8432" s="113">
        <f>IF([Data da Aprovação]&lt;&gt;"ESTATUTÁRIO",YEAR([Data da Aprovação]),"")</f>
        <v>2009</v>
      </c>
      <c r="H8432" s="106">
        <f>Tabela9[[#This Row],[Valor do Provento R$]]/Tabela9[[#This Row],[Provento por 1 ou 1000 Ações]]</f>
        <v>5.649912E-2</v>
      </c>
    </row>
    <row r="8433" spans="1:8">
      <c r="A8433" s="119" t="s">
        <v>1723</v>
      </c>
      <c r="B8433" s="117" t="s">
        <v>1493</v>
      </c>
      <c r="C8433" s="140">
        <v>39906</v>
      </c>
      <c r="D8433" s="141">
        <v>0.42494559999999998</v>
      </c>
      <c r="E8433" s="119">
        <v>1</v>
      </c>
      <c r="F8433" s="119" t="s">
        <v>1492</v>
      </c>
      <c r="G8433" s="114">
        <f>IF([Data da Aprovação]&lt;&gt;"ESTATUTÁRIO",YEAR([Data da Aprovação]),"")</f>
        <v>2009</v>
      </c>
      <c r="H8433" s="106">
        <f>Tabela9[[#This Row],[Valor do Provento R$]]/Tabela9[[#This Row],[Provento por 1 ou 1000 Ações]]</f>
        <v>0.42494559999999998</v>
      </c>
    </row>
    <row r="8434" spans="1:8">
      <c r="A8434" s="118" t="s">
        <v>1723</v>
      </c>
      <c r="B8434" s="116" t="s">
        <v>1493</v>
      </c>
      <c r="C8434" s="138">
        <v>39988</v>
      </c>
      <c r="D8434" s="139">
        <v>0.39549383999999999</v>
      </c>
      <c r="E8434" s="118">
        <v>1</v>
      </c>
      <c r="F8434" s="118" t="s">
        <v>1492</v>
      </c>
      <c r="G8434" s="113">
        <f>IF([Data da Aprovação]&lt;&gt;"ESTATUTÁRIO",YEAR([Data da Aprovação]),"")</f>
        <v>2009</v>
      </c>
      <c r="H8434" s="106">
        <f>Tabela9[[#This Row],[Valor do Provento R$]]/Tabela9[[#This Row],[Provento por 1 ou 1000 Ações]]</f>
        <v>0.39549383999999999</v>
      </c>
    </row>
    <row r="8435" spans="1:8">
      <c r="A8435" s="119" t="s">
        <v>1724</v>
      </c>
      <c r="B8435" s="117" t="s">
        <v>1488</v>
      </c>
      <c r="C8435" s="140">
        <v>35184</v>
      </c>
      <c r="D8435" s="141">
        <v>18.989999999999998</v>
      </c>
      <c r="E8435" s="119">
        <v>1000</v>
      </c>
      <c r="F8435" s="119" t="s">
        <v>1492</v>
      </c>
      <c r="G8435" s="114">
        <f>IF([Data da Aprovação]&lt;&gt;"ESTATUTÁRIO",YEAR([Data da Aprovação]),"")</f>
        <v>1996</v>
      </c>
      <c r="H8435" s="106">
        <f>Tabela9[[#This Row],[Valor do Provento R$]]/Tabela9[[#This Row],[Provento por 1 ou 1000 Ações]]</f>
        <v>1.899E-2</v>
      </c>
    </row>
    <row r="8436" spans="1:8">
      <c r="A8436" s="118" t="s">
        <v>1724</v>
      </c>
      <c r="B8436" s="116" t="s">
        <v>1488</v>
      </c>
      <c r="C8436" s="138">
        <v>35464</v>
      </c>
      <c r="D8436" s="139">
        <v>12.646865</v>
      </c>
      <c r="E8436" s="118">
        <v>1000</v>
      </c>
      <c r="F8436" s="118" t="s">
        <v>1492</v>
      </c>
      <c r="G8436" s="113">
        <f>IF([Data da Aprovação]&lt;&gt;"ESTATUTÁRIO",YEAR([Data da Aprovação]),"")</f>
        <v>1997</v>
      </c>
      <c r="H8436" s="106">
        <f>Tabela9[[#This Row],[Valor do Provento R$]]/Tabela9[[#This Row],[Provento por 1 ou 1000 Ações]]</f>
        <v>1.2646865E-2</v>
      </c>
    </row>
    <row r="8437" spans="1:8">
      <c r="A8437" s="119" t="s">
        <v>1724</v>
      </c>
      <c r="B8437" s="117" t="s">
        <v>1488</v>
      </c>
      <c r="C8437" s="140">
        <v>35467</v>
      </c>
      <c r="D8437" s="141">
        <v>53.403134999999999</v>
      </c>
      <c r="E8437" s="119">
        <v>1000</v>
      </c>
      <c r="F8437" s="119" t="s">
        <v>1492</v>
      </c>
      <c r="G8437" s="114">
        <f>IF([Data da Aprovação]&lt;&gt;"ESTATUTÁRIO",YEAR([Data da Aprovação]),"")</f>
        <v>1997</v>
      </c>
      <c r="H8437" s="106">
        <f>Tabela9[[#This Row],[Valor do Provento R$]]/Tabela9[[#This Row],[Provento por 1 ou 1000 Ações]]</f>
        <v>5.3403134999999997E-2</v>
      </c>
    </row>
    <row r="8438" spans="1:8">
      <c r="A8438" s="118" t="s">
        <v>1724</v>
      </c>
      <c r="B8438" s="116" t="s">
        <v>1488</v>
      </c>
      <c r="C8438" s="138">
        <v>35908</v>
      </c>
      <c r="D8438" s="139">
        <v>16.75</v>
      </c>
      <c r="E8438" s="118">
        <v>1000</v>
      </c>
      <c r="F8438" s="118" t="s">
        <v>1492</v>
      </c>
      <c r="G8438" s="113">
        <f>IF([Data da Aprovação]&lt;&gt;"ESTATUTÁRIO",YEAR([Data da Aprovação]),"")</f>
        <v>1998</v>
      </c>
      <c r="H8438" s="106">
        <f>Tabela9[[#This Row],[Valor do Provento R$]]/Tabela9[[#This Row],[Provento por 1 ou 1000 Ações]]</f>
        <v>1.6750000000000001E-2</v>
      </c>
    </row>
    <row r="8439" spans="1:8">
      <c r="A8439" s="119" t="s">
        <v>1724</v>
      </c>
      <c r="B8439" s="117" t="s">
        <v>1488</v>
      </c>
      <c r="C8439" s="140">
        <v>36279</v>
      </c>
      <c r="D8439" s="141">
        <v>10.46</v>
      </c>
      <c r="E8439" s="119">
        <v>1000</v>
      </c>
      <c r="F8439" s="119" t="s">
        <v>1492</v>
      </c>
      <c r="G8439" s="114">
        <f>IF([Data da Aprovação]&lt;&gt;"ESTATUTÁRIO",YEAR([Data da Aprovação]),"")</f>
        <v>1999</v>
      </c>
      <c r="H8439" s="106">
        <f>Tabela9[[#This Row],[Valor do Provento R$]]/Tabela9[[#This Row],[Provento por 1 ou 1000 Ações]]</f>
        <v>1.0460000000000001E-2</v>
      </c>
    </row>
    <row r="8440" spans="1:8">
      <c r="A8440" s="118" t="s">
        <v>1724</v>
      </c>
      <c r="B8440" s="116" t="s">
        <v>1488</v>
      </c>
      <c r="C8440" s="138">
        <v>36643</v>
      </c>
      <c r="D8440" s="139">
        <v>7.6770399999999999</v>
      </c>
      <c r="E8440" s="118">
        <v>1000</v>
      </c>
      <c r="F8440" s="118" t="s">
        <v>1492</v>
      </c>
      <c r="G8440" s="113">
        <f>IF([Data da Aprovação]&lt;&gt;"ESTATUTÁRIO",YEAR([Data da Aprovação]),"")</f>
        <v>2000</v>
      </c>
      <c r="H8440" s="106">
        <f>Tabela9[[#This Row],[Valor do Provento R$]]/Tabela9[[#This Row],[Provento por 1 ou 1000 Ações]]</f>
        <v>7.6770399999999996E-3</v>
      </c>
    </row>
    <row r="8441" spans="1:8">
      <c r="A8441" s="119" t="s">
        <v>1724</v>
      </c>
      <c r="B8441" s="117" t="s">
        <v>1488</v>
      </c>
      <c r="C8441" s="140">
        <v>39198</v>
      </c>
      <c r="D8441" s="141">
        <v>5.8951587E-3</v>
      </c>
      <c r="E8441" s="119">
        <v>1</v>
      </c>
      <c r="F8441" s="119" t="s">
        <v>1492</v>
      </c>
      <c r="G8441" s="114">
        <f>IF([Data da Aprovação]&lt;&gt;"ESTATUTÁRIO",YEAR([Data da Aprovação]),"")</f>
        <v>2007</v>
      </c>
      <c r="H8441" s="106">
        <f>Tabela9[[#This Row],[Valor do Provento R$]]/Tabela9[[#This Row],[Provento por 1 ou 1000 Ações]]</f>
        <v>5.8951587E-3</v>
      </c>
    </row>
    <row r="8442" spans="1:8">
      <c r="A8442" s="118" t="s">
        <v>1724</v>
      </c>
      <c r="B8442" s="116" t="s">
        <v>1488</v>
      </c>
      <c r="C8442" s="138">
        <v>39566</v>
      </c>
      <c r="D8442" s="139">
        <v>1.1472599999999999E-2</v>
      </c>
      <c r="E8442" s="118">
        <v>1</v>
      </c>
      <c r="F8442" s="118" t="s">
        <v>1492</v>
      </c>
      <c r="G8442" s="113">
        <f>IF([Data da Aprovação]&lt;&gt;"ESTATUTÁRIO",YEAR([Data da Aprovação]),"")</f>
        <v>2008</v>
      </c>
      <c r="H8442" s="106">
        <f>Tabela9[[#This Row],[Valor do Provento R$]]/Tabela9[[#This Row],[Provento por 1 ou 1000 Ações]]</f>
        <v>1.1472599999999999E-2</v>
      </c>
    </row>
    <row r="8443" spans="1:8">
      <c r="A8443" s="119" t="s">
        <v>1724</v>
      </c>
      <c r="B8443" s="117" t="s">
        <v>1488</v>
      </c>
      <c r="C8443" s="140">
        <v>40725</v>
      </c>
      <c r="D8443" s="141">
        <v>0.31261499999999998</v>
      </c>
      <c r="E8443" s="119">
        <v>1</v>
      </c>
      <c r="F8443" s="119" t="s">
        <v>1492</v>
      </c>
      <c r="G8443" s="114">
        <f>IF([Data da Aprovação]&lt;&gt;"ESTATUTÁRIO",YEAR([Data da Aprovação]),"")</f>
        <v>2011</v>
      </c>
      <c r="H8443" s="106">
        <f>Tabela9[[#This Row],[Valor do Provento R$]]/Tabela9[[#This Row],[Provento por 1 ou 1000 Ações]]</f>
        <v>0.31261499999999998</v>
      </c>
    </row>
    <row r="8444" spans="1:8">
      <c r="A8444" s="118" t="s">
        <v>1724</v>
      </c>
      <c r="B8444" s="116" t="s">
        <v>1488</v>
      </c>
      <c r="C8444" s="138">
        <v>41026</v>
      </c>
      <c r="D8444" s="139">
        <v>2.3879999999999998E-2</v>
      </c>
      <c r="E8444" s="118">
        <v>1</v>
      </c>
      <c r="F8444" s="118" t="s">
        <v>1492</v>
      </c>
      <c r="G8444" s="113">
        <f>IF([Data da Aprovação]&lt;&gt;"ESTATUTÁRIO",YEAR([Data da Aprovação]),"")</f>
        <v>2012</v>
      </c>
      <c r="H8444" s="106">
        <f>Tabela9[[#This Row],[Valor do Provento R$]]/Tabela9[[#This Row],[Provento por 1 ou 1000 Ações]]</f>
        <v>2.3879999999999998E-2</v>
      </c>
    </row>
    <row r="8445" spans="1:8">
      <c r="A8445" s="119" t="s">
        <v>1724</v>
      </c>
      <c r="B8445" s="117" t="s">
        <v>1488</v>
      </c>
      <c r="C8445" s="140">
        <v>41393</v>
      </c>
      <c r="D8445" s="141">
        <v>3.5422000000000002E-2</v>
      </c>
      <c r="E8445" s="119">
        <v>1</v>
      </c>
      <c r="F8445" s="119" t="s">
        <v>1492</v>
      </c>
      <c r="G8445" s="114">
        <f>IF([Data da Aprovação]&lt;&gt;"ESTATUTÁRIO",YEAR([Data da Aprovação]),"")</f>
        <v>2013</v>
      </c>
      <c r="H8445" s="106">
        <f>Tabela9[[#This Row],[Valor do Provento R$]]/Tabela9[[#This Row],[Provento por 1 ou 1000 Ações]]</f>
        <v>3.5422000000000002E-2</v>
      </c>
    </row>
    <row r="8446" spans="1:8">
      <c r="A8446" s="118" t="s">
        <v>1724</v>
      </c>
      <c r="B8446" s="116" t="s">
        <v>1490</v>
      </c>
      <c r="C8446" s="138">
        <v>35184</v>
      </c>
      <c r="D8446" s="139">
        <v>18.989999999999998</v>
      </c>
      <c r="E8446" s="118">
        <v>1000</v>
      </c>
      <c r="F8446" s="118" t="s">
        <v>1492</v>
      </c>
      <c r="G8446" s="113">
        <f>IF([Data da Aprovação]&lt;&gt;"ESTATUTÁRIO",YEAR([Data da Aprovação]),"")</f>
        <v>1996</v>
      </c>
      <c r="H8446" s="106">
        <f>Tabela9[[#This Row],[Valor do Provento R$]]/Tabela9[[#This Row],[Provento por 1 ou 1000 Ações]]</f>
        <v>1.899E-2</v>
      </c>
    </row>
    <row r="8447" spans="1:8">
      <c r="A8447" s="119" t="s">
        <v>1724</v>
      </c>
      <c r="B8447" s="117" t="s">
        <v>1490</v>
      </c>
      <c r="C8447" s="140">
        <v>35467</v>
      </c>
      <c r="D8447" s="141">
        <v>12.646865</v>
      </c>
      <c r="E8447" s="119">
        <v>1000</v>
      </c>
      <c r="F8447" s="119" t="s">
        <v>1492</v>
      </c>
      <c r="G8447" s="114">
        <f>IF([Data da Aprovação]&lt;&gt;"ESTATUTÁRIO",YEAR([Data da Aprovação]),"")</f>
        <v>1997</v>
      </c>
      <c r="H8447" s="106">
        <f>Tabela9[[#This Row],[Valor do Provento R$]]/Tabela9[[#This Row],[Provento por 1 ou 1000 Ações]]</f>
        <v>1.2646865E-2</v>
      </c>
    </row>
    <row r="8448" spans="1:8">
      <c r="A8448" s="118" t="s">
        <v>1724</v>
      </c>
      <c r="B8448" s="116" t="s">
        <v>1490</v>
      </c>
      <c r="C8448" s="138">
        <v>35467</v>
      </c>
      <c r="D8448" s="139">
        <v>53.403134999999999</v>
      </c>
      <c r="E8448" s="118">
        <v>1000</v>
      </c>
      <c r="F8448" s="118" t="s">
        <v>1492</v>
      </c>
      <c r="G8448" s="113">
        <f>IF([Data da Aprovação]&lt;&gt;"ESTATUTÁRIO",YEAR([Data da Aprovação]),"")</f>
        <v>1997</v>
      </c>
      <c r="H8448" s="106">
        <f>Tabela9[[#This Row],[Valor do Provento R$]]/Tabela9[[#This Row],[Provento por 1 ou 1000 Ações]]</f>
        <v>5.3403134999999997E-2</v>
      </c>
    </row>
    <row r="8449" spans="1:8">
      <c r="A8449" s="119" t="s">
        <v>1724</v>
      </c>
      <c r="B8449" s="117" t="s">
        <v>1490</v>
      </c>
      <c r="C8449" s="140">
        <v>35908</v>
      </c>
      <c r="D8449" s="141">
        <v>16.75</v>
      </c>
      <c r="E8449" s="119">
        <v>1000</v>
      </c>
      <c r="F8449" s="119" t="s">
        <v>1492</v>
      </c>
      <c r="G8449" s="114">
        <f>IF([Data da Aprovação]&lt;&gt;"ESTATUTÁRIO",YEAR([Data da Aprovação]),"")</f>
        <v>1998</v>
      </c>
      <c r="H8449" s="106">
        <f>Tabela9[[#This Row],[Valor do Provento R$]]/Tabela9[[#This Row],[Provento por 1 ou 1000 Ações]]</f>
        <v>1.6750000000000001E-2</v>
      </c>
    </row>
    <row r="8450" spans="1:8">
      <c r="A8450" s="118" t="s">
        <v>1724</v>
      </c>
      <c r="B8450" s="116" t="s">
        <v>1490</v>
      </c>
      <c r="C8450" s="138">
        <v>36279</v>
      </c>
      <c r="D8450" s="139">
        <v>10.46</v>
      </c>
      <c r="E8450" s="118">
        <v>1000</v>
      </c>
      <c r="F8450" s="118" t="s">
        <v>1492</v>
      </c>
      <c r="G8450" s="113">
        <f>IF([Data da Aprovação]&lt;&gt;"ESTATUTÁRIO",YEAR([Data da Aprovação]),"")</f>
        <v>1999</v>
      </c>
      <c r="H8450" s="106">
        <f>Tabela9[[#This Row],[Valor do Provento R$]]/Tabela9[[#This Row],[Provento por 1 ou 1000 Ações]]</f>
        <v>1.0460000000000001E-2</v>
      </c>
    </row>
    <row r="8451" spans="1:8">
      <c r="A8451" s="119" t="s">
        <v>1724</v>
      </c>
      <c r="B8451" s="117" t="s">
        <v>1490</v>
      </c>
      <c r="C8451" s="140">
        <v>36643</v>
      </c>
      <c r="D8451" s="141">
        <v>7.6770399999999999</v>
      </c>
      <c r="E8451" s="119">
        <v>1000</v>
      </c>
      <c r="F8451" s="119" t="s">
        <v>1492</v>
      </c>
      <c r="G8451" s="114">
        <f>IF([Data da Aprovação]&lt;&gt;"ESTATUTÁRIO",YEAR([Data da Aprovação]),"")</f>
        <v>2000</v>
      </c>
      <c r="H8451" s="106">
        <f>Tabela9[[#This Row],[Valor do Provento R$]]/Tabela9[[#This Row],[Provento por 1 ou 1000 Ações]]</f>
        <v>7.6770399999999996E-3</v>
      </c>
    </row>
    <row r="8452" spans="1:8">
      <c r="A8452" s="118" t="s">
        <v>1724</v>
      </c>
      <c r="B8452" s="116" t="s">
        <v>1490</v>
      </c>
      <c r="C8452" s="138">
        <v>39198</v>
      </c>
      <c r="D8452" s="139">
        <v>6.4846744999999999E-3</v>
      </c>
      <c r="E8452" s="118">
        <v>1</v>
      </c>
      <c r="F8452" s="118" t="s">
        <v>1492</v>
      </c>
      <c r="G8452" s="113">
        <f>IF([Data da Aprovação]&lt;&gt;"ESTATUTÁRIO",YEAR([Data da Aprovação]),"")</f>
        <v>2007</v>
      </c>
      <c r="H8452" s="106">
        <f>Tabela9[[#This Row],[Valor do Provento R$]]/Tabela9[[#This Row],[Provento por 1 ou 1000 Ações]]</f>
        <v>6.4846744999999999E-3</v>
      </c>
    </row>
    <row r="8453" spans="1:8">
      <c r="A8453" s="119" t="s">
        <v>1724</v>
      </c>
      <c r="B8453" s="117" t="s">
        <v>1490</v>
      </c>
      <c r="C8453" s="140">
        <v>39566</v>
      </c>
      <c r="D8453" s="141">
        <v>1.26243138E-2</v>
      </c>
      <c r="E8453" s="119">
        <v>1</v>
      </c>
      <c r="F8453" s="119" t="s">
        <v>1492</v>
      </c>
      <c r="G8453" s="114">
        <f>IF([Data da Aprovação]&lt;&gt;"ESTATUTÁRIO",YEAR([Data da Aprovação]),"")</f>
        <v>2008</v>
      </c>
      <c r="H8453" s="106">
        <f>Tabela9[[#This Row],[Valor do Provento R$]]/Tabela9[[#This Row],[Provento por 1 ou 1000 Ações]]</f>
        <v>1.26243138E-2</v>
      </c>
    </row>
    <row r="8454" spans="1:8">
      <c r="A8454" s="118" t="s">
        <v>1724</v>
      </c>
      <c r="B8454" s="116" t="s">
        <v>1490</v>
      </c>
      <c r="C8454" s="138">
        <v>40725</v>
      </c>
      <c r="D8454" s="139">
        <v>0.31261499999999998</v>
      </c>
      <c r="E8454" s="118">
        <v>1</v>
      </c>
      <c r="F8454" s="118" t="s">
        <v>1492</v>
      </c>
      <c r="G8454" s="113">
        <f>IF([Data da Aprovação]&lt;&gt;"ESTATUTÁRIO",YEAR([Data da Aprovação]),"")</f>
        <v>2011</v>
      </c>
      <c r="H8454" s="106">
        <f>Tabela9[[#This Row],[Valor do Provento R$]]/Tabela9[[#This Row],[Provento por 1 ou 1000 Ações]]</f>
        <v>0.31261499999999998</v>
      </c>
    </row>
    <row r="8455" spans="1:8">
      <c r="A8455" s="119" t="s">
        <v>1724</v>
      </c>
      <c r="B8455" s="117" t="s">
        <v>1490</v>
      </c>
      <c r="C8455" s="140">
        <v>41026</v>
      </c>
      <c r="D8455" s="141">
        <v>5.7741000000000001E-2</v>
      </c>
      <c r="E8455" s="119">
        <v>1</v>
      </c>
      <c r="F8455" s="119" t="s">
        <v>1492</v>
      </c>
      <c r="G8455" s="114">
        <f>IF([Data da Aprovação]&lt;&gt;"ESTATUTÁRIO",YEAR([Data da Aprovação]),"")</f>
        <v>2012</v>
      </c>
      <c r="H8455" s="106">
        <f>Tabela9[[#This Row],[Valor do Provento R$]]/Tabela9[[#This Row],[Provento por 1 ou 1000 Ações]]</f>
        <v>5.7741000000000001E-2</v>
      </c>
    </row>
    <row r="8456" spans="1:8">
      <c r="A8456" s="118" t="s">
        <v>1724</v>
      </c>
      <c r="B8456" s="116" t="s">
        <v>1490</v>
      </c>
      <c r="C8456" s="138">
        <v>41393</v>
      </c>
      <c r="D8456" s="139">
        <v>3.8987000000000001E-2</v>
      </c>
      <c r="E8456" s="118">
        <v>1</v>
      </c>
      <c r="F8456" s="118" t="s">
        <v>1492</v>
      </c>
      <c r="G8456" s="113">
        <f>IF([Data da Aprovação]&lt;&gt;"ESTATUTÁRIO",YEAR([Data da Aprovação]),"")</f>
        <v>2013</v>
      </c>
      <c r="H8456" s="106">
        <f>Tabela9[[#This Row],[Valor do Provento R$]]/Tabela9[[#This Row],[Provento por 1 ou 1000 Ações]]</f>
        <v>3.8987000000000001E-2</v>
      </c>
    </row>
    <row r="8457" spans="1:8">
      <c r="A8457" s="119" t="s">
        <v>1725</v>
      </c>
      <c r="B8457" s="117" t="s">
        <v>1488</v>
      </c>
      <c r="C8457" s="140">
        <v>39933</v>
      </c>
      <c r="D8457" s="141">
        <v>0.259369091</v>
      </c>
      <c r="E8457" s="119">
        <v>1</v>
      </c>
      <c r="F8457" s="119" t="s">
        <v>1492</v>
      </c>
      <c r="G8457" s="114">
        <f>IF([Data da Aprovação]&lt;&gt;"ESTATUTÁRIO",YEAR([Data da Aprovação]),"")</f>
        <v>2009</v>
      </c>
      <c r="H8457" s="106">
        <f>Tabela9[[#This Row],[Valor do Provento R$]]/Tabela9[[#This Row],[Provento por 1 ou 1000 Ações]]</f>
        <v>0.259369091</v>
      </c>
    </row>
    <row r="8458" spans="1:8">
      <c r="A8458" s="118" t="s">
        <v>1725</v>
      </c>
      <c r="B8458" s="116" t="s">
        <v>1488</v>
      </c>
      <c r="C8458" s="138">
        <v>40130</v>
      </c>
      <c r="D8458" s="139">
        <v>0.1</v>
      </c>
      <c r="E8458" s="118">
        <v>1</v>
      </c>
      <c r="F8458" s="118" t="s">
        <v>1492</v>
      </c>
      <c r="G8458" s="113">
        <f>IF([Data da Aprovação]&lt;&gt;"ESTATUTÁRIO",YEAR([Data da Aprovação]),"")</f>
        <v>2009</v>
      </c>
      <c r="H8458" s="106">
        <f>Tabela9[[#This Row],[Valor do Provento R$]]/Tabela9[[#This Row],[Provento por 1 ou 1000 Ações]]</f>
        <v>0.1</v>
      </c>
    </row>
    <row r="8459" spans="1:8">
      <c r="A8459" s="119" t="s">
        <v>1725</v>
      </c>
      <c r="B8459" s="117" t="s">
        <v>1488</v>
      </c>
      <c r="C8459" s="140">
        <v>40298</v>
      </c>
      <c r="D8459" s="141">
        <v>1.023056034E-2</v>
      </c>
      <c r="E8459" s="119">
        <v>1</v>
      </c>
      <c r="F8459" s="119" t="s">
        <v>1492</v>
      </c>
      <c r="G8459" s="114">
        <f>IF([Data da Aprovação]&lt;&gt;"ESTATUTÁRIO",YEAR([Data da Aprovação]),"")</f>
        <v>2010</v>
      </c>
      <c r="H8459" s="106">
        <f>Tabela9[[#This Row],[Valor do Provento R$]]/Tabela9[[#This Row],[Provento por 1 ou 1000 Ações]]</f>
        <v>1.023056034E-2</v>
      </c>
    </row>
    <row r="8460" spans="1:8">
      <c r="A8460" s="118" t="s">
        <v>1725</v>
      </c>
      <c r="B8460" s="116" t="s">
        <v>1488</v>
      </c>
      <c r="C8460" s="138">
        <v>40311</v>
      </c>
      <c r="D8460" s="139">
        <v>5.2499999999999998E-2</v>
      </c>
      <c r="E8460" s="118">
        <v>1</v>
      </c>
      <c r="F8460" s="118" t="s">
        <v>1492</v>
      </c>
      <c r="G8460" s="113">
        <f>IF([Data da Aprovação]&lt;&gt;"ESTATUTÁRIO",YEAR([Data da Aprovação]),"")</f>
        <v>2010</v>
      </c>
      <c r="H8460" s="106">
        <f>Tabela9[[#This Row],[Valor do Provento R$]]/Tabela9[[#This Row],[Provento por 1 ou 1000 Ações]]</f>
        <v>5.2499999999999998E-2</v>
      </c>
    </row>
    <row r="8461" spans="1:8">
      <c r="A8461" s="119" t="s">
        <v>1725</v>
      </c>
      <c r="B8461" s="117" t="s">
        <v>1488</v>
      </c>
      <c r="C8461" s="140">
        <v>40401</v>
      </c>
      <c r="D8461" s="141">
        <v>0.12520000000000001</v>
      </c>
      <c r="E8461" s="119">
        <v>1</v>
      </c>
      <c r="F8461" s="119" t="s">
        <v>1492</v>
      </c>
      <c r="G8461" s="114">
        <f>IF([Data da Aprovação]&lt;&gt;"ESTATUTÁRIO",YEAR([Data da Aprovação]),"")</f>
        <v>2010</v>
      </c>
      <c r="H8461" s="106">
        <f>Tabela9[[#This Row],[Valor do Provento R$]]/Tabela9[[#This Row],[Provento por 1 ou 1000 Ações]]</f>
        <v>0.12520000000000001</v>
      </c>
    </row>
    <row r="8462" spans="1:8">
      <c r="A8462" s="118" t="s">
        <v>1725</v>
      </c>
      <c r="B8462" s="116" t="s">
        <v>1488</v>
      </c>
      <c r="C8462" s="138">
        <v>40533</v>
      </c>
      <c r="D8462" s="139">
        <v>0.35354595787999998</v>
      </c>
      <c r="E8462" s="118">
        <v>1</v>
      </c>
      <c r="F8462" s="118" t="s">
        <v>1499</v>
      </c>
      <c r="G8462" s="113">
        <f>IF([Data da Aprovação]&lt;&gt;"ESTATUTÁRIO",YEAR([Data da Aprovação]),"")</f>
        <v>2010</v>
      </c>
      <c r="H8462" s="106">
        <f>Tabela9[[#This Row],[Valor do Provento R$]]/Tabela9[[#This Row],[Provento por 1 ou 1000 Ações]]</f>
        <v>0.35354595787999998</v>
      </c>
    </row>
    <row r="8463" spans="1:8">
      <c r="A8463" s="119" t="s">
        <v>1725</v>
      </c>
      <c r="B8463" s="117" t="s">
        <v>1488</v>
      </c>
      <c r="C8463" s="140">
        <v>40913</v>
      </c>
      <c r="D8463" s="141">
        <v>0.17519999999999999</v>
      </c>
      <c r="E8463" s="119">
        <v>1</v>
      </c>
      <c r="F8463" s="119" t="s">
        <v>1492</v>
      </c>
      <c r="G8463" s="114">
        <f>IF([Data da Aprovação]&lt;&gt;"ESTATUTÁRIO",YEAR([Data da Aprovação]),"")</f>
        <v>2012</v>
      </c>
      <c r="H8463" s="106">
        <f>Tabela9[[#This Row],[Valor do Provento R$]]/Tabela9[[#This Row],[Provento por 1 ou 1000 Ações]]</f>
        <v>0.17519999999999999</v>
      </c>
    </row>
    <row r="8464" spans="1:8">
      <c r="A8464" s="118" t="s">
        <v>1725</v>
      </c>
      <c r="B8464" s="116" t="s">
        <v>1488</v>
      </c>
      <c r="C8464" s="138">
        <v>41338</v>
      </c>
      <c r="D8464" s="139">
        <v>5.8270000000000002E-2</v>
      </c>
      <c r="E8464" s="118">
        <v>1</v>
      </c>
      <c r="F8464" s="118" t="s">
        <v>1492</v>
      </c>
      <c r="G8464" s="113">
        <f>IF([Data da Aprovação]&lt;&gt;"ESTATUTÁRIO",YEAR([Data da Aprovação]),"")</f>
        <v>2013</v>
      </c>
      <c r="H8464" s="106">
        <f>Tabela9[[#This Row],[Valor do Provento R$]]/Tabela9[[#This Row],[Provento por 1 ou 1000 Ações]]</f>
        <v>5.8270000000000002E-2</v>
      </c>
    </row>
    <row r="8465" spans="1:8">
      <c r="A8465" s="119" t="s">
        <v>1726</v>
      </c>
      <c r="B8465" s="117" t="s">
        <v>1488</v>
      </c>
      <c r="C8465" s="140">
        <v>37736</v>
      </c>
      <c r="D8465" s="141">
        <v>4.6559289999999996E-3</v>
      </c>
      <c r="E8465" s="119">
        <v>1</v>
      </c>
      <c r="F8465" s="119" t="s">
        <v>1492</v>
      </c>
      <c r="G8465" s="114">
        <f>IF([Data da Aprovação]&lt;&gt;"ESTATUTÁRIO",YEAR([Data da Aprovação]),"")</f>
        <v>2003</v>
      </c>
      <c r="H8465" s="106">
        <f>Tabela9[[#This Row],[Valor do Provento R$]]/Tabela9[[#This Row],[Provento por 1 ou 1000 Ações]]</f>
        <v>4.6559289999999996E-3</v>
      </c>
    </row>
    <row r="8466" spans="1:8">
      <c r="A8466" s="118" t="s">
        <v>1726</v>
      </c>
      <c r="B8466" s="116" t="s">
        <v>1488</v>
      </c>
      <c r="C8466" s="138">
        <v>38783</v>
      </c>
      <c r="D8466" s="139">
        <v>0.56572731700000001</v>
      </c>
      <c r="E8466" s="118">
        <v>1</v>
      </c>
      <c r="F8466" s="118" t="s">
        <v>1499</v>
      </c>
      <c r="G8466" s="113">
        <f>IF([Data da Aprovação]&lt;&gt;"ESTATUTÁRIO",YEAR([Data da Aprovação]),"")</f>
        <v>2006</v>
      </c>
      <c r="H8466" s="106">
        <f>Tabela9[[#This Row],[Valor do Provento R$]]/Tabela9[[#This Row],[Provento por 1 ou 1000 Ações]]</f>
        <v>0.56572731700000001</v>
      </c>
    </row>
    <row r="8467" spans="1:8">
      <c r="A8467" s="119" t="s">
        <v>1726</v>
      </c>
      <c r="B8467" s="117" t="s">
        <v>1488</v>
      </c>
      <c r="C8467" s="140">
        <v>39198</v>
      </c>
      <c r="D8467" s="141">
        <v>1.4171585699999999E-2</v>
      </c>
      <c r="E8467" s="119">
        <v>1</v>
      </c>
      <c r="F8467" s="119" t="s">
        <v>1492</v>
      </c>
      <c r="G8467" s="114">
        <f>IF([Data da Aprovação]&lt;&gt;"ESTATUTÁRIO",YEAR([Data da Aprovação]),"")</f>
        <v>2007</v>
      </c>
      <c r="H8467" s="106">
        <f>Tabela9[[#This Row],[Valor do Provento R$]]/Tabela9[[#This Row],[Provento por 1 ou 1000 Ações]]</f>
        <v>1.4171585699999999E-2</v>
      </c>
    </row>
    <row r="8468" spans="1:8">
      <c r="A8468" s="118" t="s">
        <v>1726</v>
      </c>
      <c r="B8468" s="116" t="s">
        <v>1488</v>
      </c>
      <c r="C8468" s="138">
        <v>39542</v>
      </c>
      <c r="D8468" s="139">
        <v>1.262303E-2</v>
      </c>
      <c r="E8468" s="118">
        <v>1</v>
      </c>
      <c r="F8468" s="118" t="s">
        <v>1492</v>
      </c>
      <c r="G8468" s="113">
        <f>IF([Data da Aprovação]&lt;&gt;"ESTATUTÁRIO",YEAR([Data da Aprovação]),"")</f>
        <v>2008</v>
      </c>
      <c r="H8468" s="106">
        <f>Tabela9[[#This Row],[Valor do Provento R$]]/Tabela9[[#This Row],[Provento por 1 ou 1000 Ações]]</f>
        <v>1.262303E-2</v>
      </c>
    </row>
    <row r="8469" spans="1:8">
      <c r="A8469" s="119" t="s">
        <v>1726</v>
      </c>
      <c r="B8469" s="117" t="s">
        <v>1490</v>
      </c>
      <c r="C8469" s="140">
        <v>37736</v>
      </c>
      <c r="D8469" s="141">
        <v>4.6559289999999996E-3</v>
      </c>
      <c r="E8469" s="119">
        <v>1</v>
      </c>
      <c r="F8469" s="119" t="s">
        <v>1492</v>
      </c>
      <c r="G8469" s="114">
        <f>IF([Data da Aprovação]&lt;&gt;"ESTATUTÁRIO",YEAR([Data da Aprovação]),"")</f>
        <v>2003</v>
      </c>
      <c r="H8469" s="106">
        <f>Tabela9[[#This Row],[Valor do Provento R$]]/Tabela9[[#This Row],[Provento por 1 ou 1000 Ações]]</f>
        <v>4.6559289999999996E-3</v>
      </c>
    </row>
    <row r="8470" spans="1:8">
      <c r="A8470" s="118" t="s">
        <v>1726</v>
      </c>
      <c r="B8470" s="116" t="s">
        <v>1490</v>
      </c>
      <c r="C8470" s="138">
        <v>38783</v>
      </c>
      <c r="D8470" s="139">
        <v>0.56572731700000001</v>
      </c>
      <c r="E8470" s="118">
        <v>1</v>
      </c>
      <c r="F8470" s="118" t="s">
        <v>1499</v>
      </c>
      <c r="G8470" s="113">
        <f>IF([Data da Aprovação]&lt;&gt;"ESTATUTÁRIO",YEAR([Data da Aprovação]),"")</f>
        <v>2006</v>
      </c>
      <c r="H8470" s="106">
        <f>Tabela9[[#This Row],[Valor do Provento R$]]/Tabela9[[#This Row],[Provento por 1 ou 1000 Ações]]</f>
        <v>0.56572731700000001</v>
      </c>
    </row>
    <row r="8471" spans="1:8">
      <c r="A8471" s="119" t="s">
        <v>1726</v>
      </c>
      <c r="B8471" s="117" t="s">
        <v>1490</v>
      </c>
      <c r="C8471" s="140">
        <v>39198</v>
      </c>
      <c r="D8471" s="141">
        <v>1.4171585699999999E-2</v>
      </c>
      <c r="E8471" s="119">
        <v>1</v>
      </c>
      <c r="F8471" s="119" t="s">
        <v>1492</v>
      </c>
      <c r="G8471" s="114">
        <f>IF([Data da Aprovação]&lt;&gt;"ESTATUTÁRIO",YEAR([Data da Aprovação]),"")</f>
        <v>2007</v>
      </c>
      <c r="H8471" s="106">
        <f>Tabela9[[#This Row],[Valor do Provento R$]]/Tabela9[[#This Row],[Provento por 1 ou 1000 Ações]]</f>
        <v>1.4171585699999999E-2</v>
      </c>
    </row>
    <row r="8472" spans="1:8">
      <c r="A8472" s="118" t="s">
        <v>1726</v>
      </c>
      <c r="B8472" s="116" t="s">
        <v>1490</v>
      </c>
      <c r="C8472" s="138">
        <v>39542</v>
      </c>
      <c r="D8472" s="139">
        <v>1.262303E-2</v>
      </c>
      <c r="E8472" s="118">
        <v>1</v>
      </c>
      <c r="F8472" s="118" t="s">
        <v>1492</v>
      </c>
      <c r="G8472" s="113">
        <f>IF([Data da Aprovação]&lt;&gt;"ESTATUTÁRIO",YEAR([Data da Aprovação]),"")</f>
        <v>2008</v>
      </c>
      <c r="H8472" s="106">
        <f>Tabela9[[#This Row],[Valor do Provento R$]]/Tabela9[[#This Row],[Provento por 1 ou 1000 Ações]]</f>
        <v>1.262303E-2</v>
      </c>
    </row>
    <row r="8473" spans="1:8">
      <c r="A8473" s="119" t="s">
        <v>1727</v>
      </c>
      <c r="B8473" s="117" t="s">
        <v>1488</v>
      </c>
      <c r="C8473" s="140">
        <v>35165</v>
      </c>
      <c r="D8473" s="141">
        <v>2.15</v>
      </c>
      <c r="E8473" s="119">
        <v>1000</v>
      </c>
      <c r="F8473" s="119" t="s">
        <v>1492</v>
      </c>
      <c r="G8473" s="114">
        <f>IF([Data da Aprovação]&lt;&gt;"ESTATUTÁRIO",YEAR([Data da Aprovação]),"")</f>
        <v>1996</v>
      </c>
      <c r="H8473" s="106">
        <f>Tabela9[[#This Row],[Valor do Provento R$]]/Tabela9[[#This Row],[Provento por 1 ou 1000 Ações]]</f>
        <v>2.15E-3</v>
      </c>
    </row>
    <row r="8474" spans="1:8">
      <c r="A8474" s="118" t="s">
        <v>1727</v>
      </c>
      <c r="B8474" s="116" t="s">
        <v>1488</v>
      </c>
      <c r="C8474" s="138">
        <v>35429</v>
      </c>
      <c r="D8474" s="139">
        <v>8.49</v>
      </c>
      <c r="E8474" s="118">
        <v>1000</v>
      </c>
      <c r="F8474" s="118" t="s">
        <v>1489</v>
      </c>
      <c r="G8474" s="113">
        <f>IF([Data da Aprovação]&lt;&gt;"ESTATUTÁRIO",YEAR([Data da Aprovação]),"")</f>
        <v>1996</v>
      </c>
      <c r="H8474" s="106">
        <f>Tabela9[[#This Row],[Valor do Provento R$]]/Tabela9[[#This Row],[Provento por 1 ou 1000 Ações]]</f>
        <v>8.490000000000001E-3</v>
      </c>
    </row>
    <row r="8475" spans="1:8">
      <c r="A8475" s="119" t="s">
        <v>1727</v>
      </c>
      <c r="B8475" s="117" t="s">
        <v>1488</v>
      </c>
      <c r="C8475" s="140">
        <v>35524</v>
      </c>
      <c r="D8475" s="141">
        <v>8.1859000000000002</v>
      </c>
      <c r="E8475" s="119">
        <v>1000</v>
      </c>
      <c r="F8475" s="119" t="s">
        <v>1492</v>
      </c>
      <c r="G8475" s="114">
        <f>IF([Data da Aprovação]&lt;&gt;"ESTATUTÁRIO",YEAR([Data da Aprovação]),"")</f>
        <v>1997</v>
      </c>
      <c r="H8475" s="106">
        <f>Tabela9[[#This Row],[Valor do Provento R$]]/Tabela9[[#This Row],[Provento por 1 ou 1000 Ações]]</f>
        <v>8.1858999999999994E-3</v>
      </c>
    </row>
    <row r="8476" spans="1:8">
      <c r="A8476" s="118" t="s">
        <v>1727</v>
      </c>
      <c r="B8476" s="116" t="s">
        <v>1488</v>
      </c>
      <c r="C8476" s="138">
        <v>35524</v>
      </c>
      <c r="D8476" s="139">
        <v>0.71919999999999995</v>
      </c>
      <c r="E8476" s="118">
        <v>1000</v>
      </c>
      <c r="F8476" s="118" t="s">
        <v>1492</v>
      </c>
      <c r="G8476" s="113">
        <f>IF([Data da Aprovação]&lt;&gt;"ESTATUTÁRIO",YEAR([Data da Aprovação]),"")</f>
        <v>1997</v>
      </c>
      <c r="H8476" s="106">
        <f>Tabela9[[#This Row],[Valor do Provento R$]]/Tabela9[[#This Row],[Provento por 1 ou 1000 Ações]]</f>
        <v>7.1919999999999992E-4</v>
      </c>
    </row>
    <row r="8477" spans="1:8">
      <c r="A8477" s="119" t="s">
        <v>1727</v>
      </c>
      <c r="B8477" s="117" t="s">
        <v>1488</v>
      </c>
      <c r="C8477" s="140">
        <v>35623</v>
      </c>
      <c r="D8477" s="141">
        <v>9.6238499999999991</v>
      </c>
      <c r="E8477" s="119">
        <v>1000</v>
      </c>
      <c r="F8477" s="119" t="s">
        <v>1489</v>
      </c>
      <c r="G8477" s="114">
        <f>IF([Data da Aprovação]&lt;&gt;"ESTATUTÁRIO",YEAR([Data da Aprovação]),"")</f>
        <v>1997</v>
      </c>
      <c r="H8477" s="106">
        <f>Tabela9[[#This Row],[Valor do Provento R$]]/Tabela9[[#This Row],[Provento por 1 ou 1000 Ações]]</f>
        <v>9.6238499999999998E-3</v>
      </c>
    </row>
    <row r="8478" spans="1:8">
      <c r="A8478" s="118" t="s">
        <v>1727</v>
      </c>
      <c r="B8478" s="116" t="s">
        <v>1488</v>
      </c>
      <c r="C8478" s="138">
        <v>35734</v>
      </c>
      <c r="D8478" s="139">
        <v>5.7743099999999998</v>
      </c>
      <c r="E8478" s="118">
        <v>1000</v>
      </c>
      <c r="F8478" s="118" t="s">
        <v>1489</v>
      </c>
      <c r="G8478" s="113">
        <f>IF([Data da Aprovação]&lt;&gt;"ESTATUTÁRIO",YEAR([Data da Aprovação]),"")</f>
        <v>1997</v>
      </c>
      <c r="H8478" s="106">
        <f>Tabela9[[#This Row],[Valor do Provento R$]]/Tabela9[[#This Row],[Provento por 1 ou 1000 Ações]]</f>
        <v>5.7743099999999995E-3</v>
      </c>
    </row>
    <row r="8479" spans="1:8">
      <c r="A8479" s="119" t="s">
        <v>1727</v>
      </c>
      <c r="B8479" s="117" t="s">
        <v>1488</v>
      </c>
      <c r="C8479" s="140">
        <v>35794</v>
      </c>
      <c r="D8479" s="141">
        <v>3.3683399999999999</v>
      </c>
      <c r="E8479" s="119">
        <v>1000</v>
      </c>
      <c r="F8479" s="119" t="s">
        <v>1489</v>
      </c>
      <c r="G8479" s="114">
        <f>IF([Data da Aprovação]&lt;&gt;"ESTATUTÁRIO",YEAR([Data da Aprovação]),"")</f>
        <v>1997</v>
      </c>
      <c r="H8479" s="106">
        <f>Tabela9[[#This Row],[Valor do Provento R$]]/Tabela9[[#This Row],[Provento por 1 ou 1000 Ações]]</f>
        <v>3.36834E-3</v>
      </c>
    </row>
    <row r="8480" spans="1:8">
      <c r="A8480" s="118" t="s">
        <v>1727</v>
      </c>
      <c r="B8480" s="116" t="s">
        <v>1488</v>
      </c>
      <c r="C8480" s="138">
        <v>35888</v>
      </c>
      <c r="D8480" s="139">
        <v>5.7743099999999998</v>
      </c>
      <c r="E8480" s="118">
        <v>1000</v>
      </c>
      <c r="F8480" s="118" t="s">
        <v>1489</v>
      </c>
      <c r="G8480" s="113">
        <f>IF([Data da Aprovação]&lt;&gt;"ESTATUTÁRIO",YEAR([Data da Aprovação]),"")</f>
        <v>1998</v>
      </c>
      <c r="H8480" s="106">
        <f>Tabela9[[#This Row],[Valor do Provento R$]]/Tabela9[[#This Row],[Provento por 1 ou 1000 Ações]]</f>
        <v>5.7743099999999995E-3</v>
      </c>
    </row>
    <row r="8481" spans="1:8">
      <c r="A8481" s="119" t="s">
        <v>1727</v>
      </c>
      <c r="B8481" s="117" t="s">
        <v>1488</v>
      </c>
      <c r="C8481" s="140">
        <v>35914</v>
      </c>
      <c r="D8481" s="141">
        <v>8.8268000000000004</v>
      </c>
      <c r="E8481" s="119">
        <v>1000</v>
      </c>
      <c r="F8481" s="119" t="s">
        <v>1492</v>
      </c>
      <c r="G8481" s="114">
        <f>IF([Data da Aprovação]&lt;&gt;"ESTATUTÁRIO",YEAR([Data da Aprovação]),"")</f>
        <v>1998</v>
      </c>
      <c r="H8481" s="106">
        <f>Tabela9[[#This Row],[Valor do Provento R$]]/Tabela9[[#This Row],[Provento por 1 ou 1000 Ações]]</f>
        <v>8.826800000000001E-3</v>
      </c>
    </row>
    <row r="8482" spans="1:8">
      <c r="A8482" s="118" t="s">
        <v>1727</v>
      </c>
      <c r="B8482" s="116" t="s">
        <v>1488</v>
      </c>
      <c r="C8482" s="138">
        <v>35914</v>
      </c>
      <c r="D8482" s="139">
        <v>0.79700000000000004</v>
      </c>
      <c r="E8482" s="118">
        <v>1000</v>
      </c>
      <c r="F8482" s="118" t="s">
        <v>1492</v>
      </c>
      <c r="G8482" s="113">
        <f>IF([Data da Aprovação]&lt;&gt;"ESTATUTÁRIO",YEAR([Data da Aprovação]),"")</f>
        <v>1998</v>
      </c>
      <c r="H8482" s="106">
        <f>Tabela9[[#This Row],[Valor do Provento R$]]/Tabela9[[#This Row],[Provento por 1 ou 1000 Ações]]</f>
        <v>7.9700000000000007E-4</v>
      </c>
    </row>
    <row r="8483" spans="1:8">
      <c r="A8483" s="119" t="s">
        <v>1727</v>
      </c>
      <c r="B8483" s="117" t="s">
        <v>1488</v>
      </c>
      <c r="C8483" s="140">
        <v>35984</v>
      </c>
      <c r="D8483" s="141">
        <v>5.8356899999999996</v>
      </c>
      <c r="E8483" s="119">
        <v>1000</v>
      </c>
      <c r="F8483" s="119" t="s">
        <v>1489</v>
      </c>
      <c r="G8483" s="114">
        <f>IF([Data da Aprovação]&lt;&gt;"ESTATUTÁRIO",YEAR([Data da Aprovação]),"")</f>
        <v>1998</v>
      </c>
      <c r="H8483" s="106">
        <f>Tabela9[[#This Row],[Valor do Provento R$]]/Tabela9[[#This Row],[Provento por 1 ou 1000 Ações]]</f>
        <v>5.8356899999999993E-3</v>
      </c>
    </row>
    <row r="8484" spans="1:8">
      <c r="A8484" s="118" t="s">
        <v>1727</v>
      </c>
      <c r="B8484" s="116" t="s">
        <v>1488</v>
      </c>
      <c r="C8484" s="138">
        <v>36073</v>
      </c>
      <c r="D8484" s="139">
        <v>6.8114939999999997</v>
      </c>
      <c r="E8484" s="118">
        <v>1000</v>
      </c>
      <c r="F8484" s="118" t="s">
        <v>1489</v>
      </c>
      <c r="G8484" s="113">
        <f>IF([Data da Aprovação]&lt;&gt;"ESTATUTÁRIO",YEAR([Data da Aprovação]),"")</f>
        <v>1998</v>
      </c>
      <c r="H8484" s="106">
        <f>Tabela9[[#This Row],[Valor do Provento R$]]/Tabela9[[#This Row],[Provento por 1 ou 1000 Ações]]</f>
        <v>6.8114939999999995E-3</v>
      </c>
    </row>
    <row r="8485" spans="1:8">
      <c r="A8485" s="119" t="s">
        <v>1727</v>
      </c>
      <c r="B8485" s="117" t="s">
        <v>1488</v>
      </c>
      <c r="C8485" s="140">
        <v>36104</v>
      </c>
      <c r="D8485" s="141">
        <v>1.7515270000000001</v>
      </c>
      <c r="E8485" s="119">
        <v>1000</v>
      </c>
      <c r="F8485" s="119" t="s">
        <v>1492</v>
      </c>
      <c r="G8485" s="114">
        <f>IF([Data da Aprovação]&lt;&gt;"ESTATUTÁRIO",YEAR([Data da Aprovação]),"")</f>
        <v>1998</v>
      </c>
      <c r="H8485" s="106">
        <f>Tabela9[[#This Row],[Valor do Provento R$]]/Tabela9[[#This Row],[Provento por 1 ou 1000 Ações]]</f>
        <v>1.7515270000000001E-3</v>
      </c>
    </row>
    <row r="8486" spans="1:8">
      <c r="A8486" s="118" t="s">
        <v>1727</v>
      </c>
      <c r="B8486" s="116" t="s">
        <v>1488</v>
      </c>
      <c r="C8486" s="138">
        <v>36104</v>
      </c>
      <c r="D8486" s="139">
        <v>2.140755</v>
      </c>
      <c r="E8486" s="118">
        <v>1000</v>
      </c>
      <c r="F8486" s="118" t="s">
        <v>1489</v>
      </c>
      <c r="G8486" s="113">
        <f>IF([Data da Aprovação]&lt;&gt;"ESTATUTÁRIO",YEAR([Data da Aprovação]),"")</f>
        <v>1998</v>
      </c>
      <c r="H8486" s="106">
        <f>Tabela9[[#This Row],[Valor do Provento R$]]/Tabela9[[#This Row],[Provento por 1 ou 1000 Ações]]</f>
        <v>2.1407549999999998E-3</v>
      </c>
    </row>
    <row r="8487" spans="1:8">
      <c r="A8487" s="119" t="s">
        <v>1728</v>
      </c>
      <c r="B8487" s="117" t="s">
        <v>1488</v>
      </c>
      <c r="C8487" s="140">
        <v>39353</v>
      </c>
      <c r="D8487" s="141">
        <v>2.5459207049999999</v>
      </c>
      <c r="E8487" s="119">
        <v>1000</v>
      </c>
      <c r="F8487" s="119" t="s">
        <v>1492</v>
      </c>
      <c r="G8487" s="114">
        <f>IF([Data da Aprovação]&lt;&gt;"ESTATUTÁRIO",YEAR([Data da Aprovação]),"")</f>
        <v>2007</v>
      </c>
      <c r="H8487" s="106">
        <f>Tabela9[[#This Row],[Valor do Provento R$]]/Tabela9[[#This Row],[Provento por 1 ou 1000 Ações]]</f>
        <v>2.5459207049999999E-3</v>
      </c>
    </row>
    <row r="8488" spans="1:8">
      <c r="A8488" s="118" t="s">
        <v>1728</v>
      </c>
      <c r="B8488" s="116" t="s">
        <v>1488</v>
      </c>
      <c r="C8488" s="138">
        <v>39524</v>
      </c>
      <c r="D8488" s="139">
        <v>1</v>
      </c>
      <c r="E8488" s="118">
        <v>1</v>
      </c>
      <c r="F8488" s="118" t="s">
        <v>1492</v>
      </c>
      <c r="G8488" s="113">
        <f>IF([Data da Aprovação]&lt;&gt;"ESTATUTÁRIO",YEAR([Data da Aprovação]),"")</f>
        <v>2008</v>
      </c>
      <c r="H8488" s="106">
        <f>Tabela9[[#This Row],[Valor do Provento R$]]/Tabela9[[#This Row],[Provento por 1 ou 1000 Ações]]</f>
        <v>1</v>
      </c>
    </row>
    <row r="8489" spans="1:8">
      <c r="A8489" s="119" t="s">
        <v>1728</v>
      </c>
      <c r="B8489" s="117" t="s">
        <v>1488</v>
      </c>
      <c r="C8489" s="140">
        <v>39759</v>
      </c>
      <c r="D8489" s="141">
        <v>1.72</v>
      </c>
      <c r="E8489" s="119">
        <v>1</v>
      </c>
      <c r="F8489" s="119" t="s">
        <v>1492</v>
      </c>
      <c r="G8489" s="114">
        <f>IF([Data da Aprovação]&lt;&gt;"ESTATUTÁRIO",YEAR([Data da Aprovação]),"")</f>
        <v>2008</v>
      </c>
      <c r="H8489" s="106">
        <f>Tabela9[[#This Row],[Valor do Provento R$]]/Tabela9[[#This Row],[Provento por 1 ou 1000 Ações]]</f>
        <v>1.72</v>
      </c>
    </row>
    <row r="8490" spans="1:8">
      <c r="A8490" s="118" t="s">
        <v>1728</v>
      </c>
      <c r="B8490" s="116" t="s">
        <v>1488</v>
      </c>
      <c r="C8490" s="138">
        <v>39890</v>
      </c>
      <c r="D8490" s="139">
        <v>2</v>
      </c>
      <c r="E8490" s="118">
        <v>1</v>
      </c>
      <c r="F8490" s="118" t="s">
        <v>1492</v>
      </c>
      <c r="G8490" s="113">
        <f>IF([Data da Aprovação]&lt;&gt;"ESTATUTÁRIO",YEAR([Data da Aprovação]),"")</f>
        <v>2009</v>
      </c>
      <c r="H8490" s="106">
        <f>Tabela9[[#This Row],[Valor do Provento R$]]/Tabela9[[#This Row],[Provento por 1 ou 1000 Ações]]</f>
        <v>2</v>
      </c>
    </row>
    <row r="8491" spans="1:8">
      <c r="A8491" s="119" t="s">
        <v>1728</v>
      </c>
      <c r="B8491" s="117" t="s">
        <v>1488</v>
      </c>
      <c r="C8491" s="140">
        <v>39890</v>
      </c>
      <c r="D8491" s="141">
        <v>0.45</v>
      </c>
      <c r="E8491" s="119">
        <v>1</v>
      </c>
      <c r="F8491" s="119" t="s">
        <v>1492</v>
      </c>
      <c r="G8491" s="114">
        <f>IF([Data da Aprovação]&lt;&gt;"ESTATUTÁRIO",YEAR([Data da Aprovação]),"")</f>
        <v>2009</v>
      </c>
      <c r="H8491" s="106">
        <f>Tabela9[[#This Row],[Valor do Provento R$]]/Tabela9[[#This Row],[Provento por 1 ou 1000 Ações]]</f>
        <v>0.45</v>
      </c>
    </row>
    <row r="8492" spans="1:8">
      <c r="A8492" s="118" t="s">
        <v>1728</v>
      </c>
      <c r="B8492" s="116" t="s">
        <v>1488</v>
      </c>
      <c r="C8492" s="138">
        <v>40123</v>
      </c>
      <c r="D8492" s="139">
        <v>0.46451189999999998</v>
      </c>
      <c r="E8492" s="118">
        <v>1</v>
      </c>
      <c r="F8492" s="118" t="s">
        <v>1492</v>
      </c>
      <c r="G8492" s="113">
        <f>IF([Data da Aprovação]&lt;&gt;"ESTATUTÁRIO",YEAR([Data da Aprovação]),"")</f>
        <v>2009</v>
      </c>
      <c r="H8492" s="106">
        <f>Tabela9[[#This Row],[Valor do Provento R$]]/Tabela9[[#This Row],[Provento por 1 ou 1000 Ações]]</f>
        <v>0.46451189999999998</v>
      </c>
    </row>
    <row r="8493" spans="1:8">
      <c r="A8493" s="119" t="s">
        <v>1728</v>
      </c>
      <c r="B8493" s="117" t="s">
        <v>1488</v>
      </c>
      <c r="C8493" s="140">
        <v>40259</v>
      </c>
      <c r="D8493" s="141">
        <v>2.12</v>
      </c>
      <c r="E8493" s="119">
        <v>1</v>
      </c>
      <c r="F8493" s="119" t="s">
        <v>1492</v>
      </c>
      <c r="G8493" s="114">
        <f>IF([Data da Aprovação]&lt;&gt;"ESTATUTÁRIO",YEAR([Data da Aprovação]),"")</f>
        <v>2010</v>
      </c>
      <c r="H8493" s="106">
        <f>Tabela9[[#This Row],[Valor do Provento R$]]/Tabela9[[#This Row],[Provento por 1 ou 1000 Ações]]</f>
        <v>2.12</v>
      </c>
    </row>
    <row r="8494" spans="1:8">
      <c r="A8494" s="118" t="s">
        <v>1728</v>
      </c>
      <c r="B8494" s="116" t="s">
        <v>1488</v>
      </c>
      <c r="C8494" s="138">
        <v>40444</v>
      </c>
      <c r="D8494" s="139">
        <v>1.78</v>
      </c>
      <c r="E8494" s="118">
        <v>1</v>
      </c>
      <c r="F8494" s="118" t="s">
        <v>1492</v>
      </c>
      <c r="G8494" s="113">
        <f>IF([Data da Aprovação]&lt;&gt;"ESTATUTÁRIO",YEAR([Data da Aprovação]),"")</f>
        <v>2010</v>
      </c>
      <c r="H8494" s="106">
        <f>Tabela9[[#This Row],[Valor do Provento R$]]/Tabela9[[#This Row],[Provento por 1 ou 1000 Ações]]</f>
        <v>1.78</v>
      </c>
    </row>
    <row r="8495" spans="1:8">
      <c r="A8495" s="119" t="s">
        <v>1728</v>
      </c>
      <c r="B8495" s="117" t="s">
        <v>1488</v>
      </c>
      <c r="C8495" s="140">
        <v>40661</v>
      </c>
      <c r="D8495" s="141">
        <v>1.7210430000000001</v>
      </c>
      <c r="E8495" s="119">
        <v>1</v>
      </c>
      <c r="F8495" s="119" t="s">
        <v>1492</v>
      </c>
      <c r="G8495" s="114">
        <f>IF([Data da Aprovação]&lt;&gt;"ESTATUTÁRIO",YEAR([Data da Aprovação]),"")</f>
        <v>2011</v>
      </c>
      <c r="H8495" s="106">
        <f>Tabela9[[#This Row],[Valor do Provento R$]]/Tabela9[[#This Row],[Provento por 1 ou 1000 Ações]]</f>
        <v>1.7210430000000001</v>
      </c>
    </row>
    <row r="8496" spans="1:8">
      <c r="A8496" s="118" t="s">
        <v>1728</v>
      </c>
      <c r="B8496" s="116" t="s">
        <v>1488</v>
      </c>
      <c r="C8496" s="138">
        <v>40893</v>
      </c>
      <c r="D8496" s="139">
        <v>0.57999999999999996</v>
      </c>
      <c r="E8496" s="118">
        <v>1</v>
      </c>
      <c r="F8496" s="118" t="s">
        <v>1492</v>
      </c>
      <c r="G8496" s="113">
        <f>IF([Data da Aprovação]&lt;&gt;"ESTATUTÁRIO",YEAR([Data da Aprovação]),"")</f>
        <v>2011</v>
      </c>
      <c r="H8496" s="106">
        <f>Tabela9[[#This Row],[Valor do Provento R$]]/Tabela9[[#This Row],[Provento por 1 ou 1000 Ações]]</f>
        <v>0.57999999999999996</v>
      </c>
    </row>
    <row r="8497" spans="1:8">
      <c r="A8497" s="119" t="s">
        <v>1728</v>
      </c>
      <c r="B8497" s="117" t="s">
        <v>1488</v>
      </c>
      <c r="C8497" s="140">
        <v>40893</v>
      </c>
      <c r="D8497" s="141">
        <v>0.4254</v>
      </c>
      <c r="E8497" s="119">
        <v>1</v>
      </c>
      <c r="F8497" s="119" t="s">
        <v>1489</v>
      </c>
      <c r="G8497" s="114">
        <f>IF([Data da Aprovação]&lt;&gt;"ESTATUTÁRIO",YEAR([Data da Aprovação]),"")</f>
        <v>2011</v>
      </c>
      <c r="H8497" s="106">
        <f>Tabela9[[#This Row],[Valor do Provento R$]]/Tabela9[[#This Row],[Provento por 1 ou 1000 Ações]]</f>
        <v>0.4254</v>
      </c>
    </row>
    <row r="8498" spans="1:8">
      <c r="A8498" s="118" t="s">
        <v>1728</v>
      </c>
      <c r="B8498" s="116" t="s">
        <v>1488</v>
      </c>
      <c r="C8498" s="138">
        <v>41010</v>
      </c>
      <c r="D8498" s="139">
        <v>0.89</v>
      </c>
      <c r="E8498" s="118">
        <v>1</v>
      </c>
      <c r="F8498" s="118" t="s">
        <v>1492</v>
      </c>
      <c r="G8498" s="113">
        <f>IF([Data da Aprovação]&lt;&gt;"ESTATUTÁRIO",YEAR([Data da Aprovação]),"")</f>
        <v>2012</v>
      </c>
      <c r="H8498" s="106">
        <f>Tabela9[[#This Row],[Valor do Provento R$]]/Tabela9[[#This Row],[Provento por 1 ou 1000 Ações]]</f>
        <v>0.89</v>
      </c>
    </row>
    <row r="8499" spans="1:8">
      <c r="A8499" s="119" t="s">
        <v>1728</v>
      </c>
      <c r="B8499" s="117" t="s">
        <v>1488</v>
      </c>
      <c r="C8499" s="140">
        <v>41173</v>
      </c>
      <c r="D8499" s="141">
        <v>0.35</v>
      </c>
      <c r="E8499" s="119">
        <v>1</v>
      </c>
      <c r="F8499" s="119" t="s">
        <v>1489</v>
      </c>
      <c r="G8499" s="114">
        <f>IF([Data da Aprovação]&lt;&gt;"ESTATUTÁRIO",YEAR([Data da Aprovação]),"")</f>
        <v>2012</v>
      </c>
      <c r="H8499" s="106">
        <f>Tabela9[[#This Row],[Valor do Provento R$]]/Tabela9[[#This Row],[Provento por 1 ou 1000 Ações]]</f>
        <v>0.35</v>
      </c>
    </row>
    <row r="8500" spans="1:8">
      <c r="A8500" s="118" t="s">
        <v>1728</v>
      </c>
      <c r="B8500" s="116" t="s">
        <v>1488</v>
      </c>
      <c r="C8500" s="138">
        <v>41257</v>
      </c>
      <c r="D8500" s="139">
        <v>0.83299999999999996</v>
      </c>
      <c r="E8500" s="118">
        <v>1</v>
      </c>
      <c r="F8500" s="118" t="s">
        <v>1492</v>
      </c>
      <c r="G8500" s="113">
        <f>IF([Data da Aprovação]&lt;&gt;"ESTATUTÁRIO",YEAR([Data da Aprovação]),"")</f>
        <v>2012</v>
      </c>
      <c r="H8500" s="106">
        <f>Tabela9[[#This Row],[Valor do Provento R$]]/Tabela9[[#This Row],[Provento por 1 ou 1000 Ações]]</f>
        <v>0.83299999999999996</v>
      </c>
    </row>
    <row r="8501" spans="1:8">
      <c r="A8501" s="119" t="s">
        <v>1728</v>
      </c>
      <c r="B8501" s="117" t="s">
        <v>1488</v>
      </c>
      <c r="C8501" s="140">
        <v>41257</v>
      </c>
      <c r="D8501" s="141">
        <v>7.4999999999999997E-2</v>
      </c>
      <c r="E8501" s="119">
        <v>1</v>
      </c>
      <c r="F8501" s="119" t="s">
        <v>1489</v>
      </c>
      <c r="G8501" s="114">
        <f>IF([Data da Aprovação]&lt;&gt;"ESTATUTÁRIO",YEAR([Data da Aprovação]),"")</f>
        <v>2012</v>
      </c>
      <c r="H8501" s="106">
        <f>Tabela9[[#This Row],[Valor do Provento R$]]/Tabela9[[#This Row],[Provento por 1 ou 1000 Ações]]</f>
        <v>7.4999999999999997E-2</v>
      </c>
    </row>
    <row r="8502" spans="1:8">
      <c r="A8502" s="118" t="s">
        <v>1728</v>
      </c>
      <c r="B8502" s="116" t="s">
        <v>1488</v>
      </c>
      <c r="C8502" s="138">
        <v>41390</v>
      </c>
      <c r="D8502" s="139">
        <v>0.45</v>
      </c>
      <c r="E8502" s="118">
        <v>1</v>
      </c>
      <c r="F8502" s="118" t="s">
        <v>1492</v>
      </c>
      <c r="G8502" s="113">
        <f>IF([Data da Aprovação]&lt;&gt;"ESTATUTÁRIO",YEAR([Data da Aprovação]),"")</f>
        <v>2013</v>
      </c>
      <c r="H8502" s="106">
        <f>Tabela9[[#This Row],[Valor do Provento R$]]/Tabela9[[#This Row],[Provento por 1 ou 1000 Ações]]</f>
        <v>0.45</v>
      </c>
    </row>
    <row r="8503" spans="1:8">
      <c r="A8503" s="119" t="s">
        <v>1728</v>
      </c>
      <c r="B8503" s="117" t="s">
        <v>1488</v>
      </c>
      <c r="C8503" s="140">
        <v>41621</v>
      </c>
      <c r="D8503" s="141">
        <v>0.52700000000000002</v>
      </c>
      <c r="E8503" s="119">
        <v>1</v>
      </c>
      <c r="F8503" s="119" t="s">
        <v>1489</v>
      </c>
      <c r="G8503" s="114">
        <f>IF([Data da Aprovação]&lt;&gt;"ESTATUTÁRIO",YEAR([Data da Aprovação]),"")</f>
        <v>2013</v>
      </c>
      <c r="H8503" s="106">
        <f>Tabela9[[#This Row],[Valor do Provento R$]]/Tabela9[[#This Row],[Provento por 1 ou 1000 Ações]]</f>
        <v>0.52700000000000002</v>
      </c>
    </row>
    <row r="8504" spans="1:8">
      <c r="A8504" s="118" t="s">
        <v>1729</v>
      </c>
      <c r="B8504" s="116" t="s">
        <v>1488</v>
      </c>
      <c r="C8504" s="138">
        <v>41382</v>
      </c>
      <c r="D8504" s="139">
        <v>0.126503</v>
      </c>
      <c r="E8504" s="118">
        <v>1</v>
      </c>
      <c r="F8504" s="118" t="s">
        <v>1492</v>
      </c>
      <c r="G8504" s="113">
        <f>IF([Data da Aprovação]&lt;&gt;"ESTATUTÁRIO",YEAR([Data da Aprovação]),"")</f>
        <v>2013</v>
      </c>
      <c r="H8504" s="106">
        <f>Tabela9[[#This Row],[Valor do Provento R$]]/Tabela9[[#This Row],[Provento por 1 ou 1000 Ações]]</f>
        <v>0.126503</v>
      </c>
    </row>
    <row r="8505" spans="1:8">
      <c r="A8505" s="119" t="s">
        <v>1729</v>
      </c>
      <c r="B8505" s="117" t="s">
        <v>1488</v>
      </c>
      <c r="C8505" s="140">
        <v>41585</v>
      </c>
      <c r="D8505" s="141">
        <v>0.21479294900000001</v>
      </c>
      <c r="E8505" s="119">
        <v>1</v>
      </c>
      <c r="F8505" s="119" t="s">
        <v>1489</v>
      </c>
      <c r="G8505" s="114">
        <f>IF([Data da Aprovação]&lt;&gt;"ESTATUTÁRIO",YEAR([Data da Aprovação]),"")</f>
        <v>2013</v>
      </c>
      <c r="H8505" s="106">
        <f>Tabela9[[#This Row],[Valor do Provento R$]]/Tabela9[[#This Row],[Provento por 1 ou 1000 Ações]]</f>
        <v>0.21479294900000001</v>
      </c>
    </row>
    <row r="8506" spans="1:8">
      <c r="A8506" s="118" t="s">
        <v>1729</v>
      </c>
      <c r="B8506" s="116" t="s">
        <v>1488</v>
      </c>
      <c r="C8506" s="138">
        <v>41683</v>
      </c>
      <c r="D8506" s="139">
        <v>0.322189424</v>
      </c>
      <c r="E8506" s="118">
        <v>1</v>
      </c>
      <c r="F8506" s="118" t="s">
        <v>1492</v>
      </c>
      <c r="G8506" s="113">
        <f>IF([Data da Aprovação]&lt;&gt;"ESTATUTÁRIO",YEAR([Data da Aprovação]),"")</f>
        <v>2014</v>
      </c>
      <c r="H8506" s="106">
        <f>Tabela9[[#This Row],[Valor do Provento R$]]/Tabela9[[#This Row],[Provento por 1 ou 1000 Ações]]</f>
        <v>0.322189424</v>
      </c>
    </row>
    <row r="8507" spans="1:8">
      <c r="A8507" s="119" t="s">
        <v>1730</v>
      </c>
      <c r="B8507" s="117" t="s">
        <v>1488</v>
      </c>
      <c r="C8507" s="140">
        <v>37291</v>
      </c>
      <c r="D8507" s="141">
        <v>4.7685890000000002E-2</v>
      </c>
      <c r="E8507" s="119">
        <v>1</v>
      </c>
      <c r="F8507" s="119" t="s">
        <v>1492</v>
      </c>
      <c r="G8507" s="114">
        <f>IF([Data da Aprovação]&lt;&gt;"ESTATUTÁRIO",YEAR([Data da Aprovação]),"")</f>
        <v>2002</v>
      </c>
      <c r="H8507" s="106">
        <f>Tabela9[[#This Row],[Valor do Provento R$]]/Tabela9[[#This Row],[Provento por 1 ou 1000 Ações]]</f>
        <v>4.7685890000000002E-2</v>
      </c>
    </row>
    <row r="8508" spans="1:8">
      <c r="A8508" s="118" t="s">
        <v>1730</v>
      </c>
      <c r="B8508" s="116" t="s">
        <v>1488</v>
      </c>
      <c r="C8508" s="138">
        <v>37371</v>
      </c>
      <c r="D8508" s="139">
        <v>0.13029669999999999</v>
      </c>
      <c r="E8508" s="118">
        <v>1</v>
      </c>
      <c r="F8508" s="118" t="s">
        <v>1492</v>
      </c>
      <c r="G8508" s="113">
        <f>IF([Data da Aprovação]&lt;&gt;"ESTATUTÁRIO",YEAR([Data da Aprovação]),"")</f>
        <v>2002</v>
      </c>
      <c r="H8508" s="106">
        <f>Tabela9[[#This Row],[Valor do Provento R$]]/Tabela9[[#This Row],[Provento por 1 ou 1000 Ações]]</f>
        <v>0.13029669999999999</v>
      </c>
    </row>
    <row r="8509" spans="1:8">
      <c r="A8509" s="119" t="s">
        <v>1730</v>
      </c>
      <c r="B8509" s="117" t="s">
        <v>1488</v>
      </c>
      <c r="C8509" s="140">
        <v>39944</v>
      </c>
      <c r="D8509" s="141">
        <v>9.76729166E-3</v>
      </c>
      <c r="E8509" s="119">
        <v>1</v>
      </c>
      <c r="F8509" s="119" t="s">
        <v>1492</v>
      </c>
      <c r="G8509" s="114">
        <f>IF([Data da Aprovação]&lt;&gt;"ESTATUTÁRIO",YEAR([Data da Aprovação]),"")</f>
        <v>2009</v>
      </c>
      <c r="H8509" s="106">
        <f>Tabela9[[#This Row],[Valor do Provento R$]]/Tabela9[[#This Row],[Provento por 1 ou 1000 Ações]]</f>
        <v>9.76729166E-3</v>
      </c>
    </row>
    <row r="8510" spans="1:8">
      <c r="A8510" s="118" t="s">
        <v>1730</v>
      </c>
      <c r="B8510" s="116" t="s">
        <v>1488</v>
      </c>
      <c r="C8510" s="138">
        <v>39944</v>
      </c>
      <c r="D8510" s="139">
        <v>9.76729166E-3</v>
      </c>
      <c r="E8510" s="118">
        <v>1</v>
      </c>
      <c r="F8510" s="118" t="s">
        <v>1492</v>
      </c>
      <c r="G8510" s="113">
        <f>IF([Data da Aprovação]&lt;&gt;"ESTATUTÁRIO",YEAR([Data da Aprovação]),"")</f>
        <v>2009</v>
      </c>
      <c r="H8510" s="106">
        <f>Tabela9[[#This Row],[Valor do Provento R$]]/Tabela9[[#This Row],[Provento por 1 ou 1000 Ações]]</f>
        <v>9.76729166E-3</v>
      </c>
    </row>
    <row r="8511" spans="1:8">
      <c r="A8511" s="119" t="s">
        <v>1730</v>
      </c>
      <c r="B8511" s="117" t="s">
        <v>1488</v>
      </c>
      <c r="C8511" s="140">
        <v>39944</v>
      </c>
      <c r="D8511" s="141">
        <v>9.76729166E-3</v>
      </c>
      <c r="E8511" s="119">
        <v>1</v>
      </c>
      <c r="F8511" s="119" t="s">
        <v>1492</v>
      </c>
      <c r="G8511" s="114">
        <f>IF([Data da Aprovação]&lt;&gt;"ESTATUTÁRIO",YEAR([Data da Aprovação]),"")</f>
        <v>2009</v>
      </c>
      <c r="H8511" s="106">
        <f>Tabela9[[#This Row],[Valor do Provento R$]]/Tabela9[[#This Row],[Provento por 1 ou 1000 Ações]]</f>
        <v>9.76729166E-3</v>
      </c>
    </row>
    <row r="8512" spans="1:8">
      <c r="A8512" s="118" t="s">
        <v>1730</v>
      </c>
      <c r="B8512" s="116" t="s">
        <v>1488</v>
      </c>
      <c r="C8512" s="138">
        <v>39944</v>
      </c>
      <c r="D8512" s="139">
        <v>9.76729166E-3</v>
      </c>
      <c r="E8512" s="118">
        <v>1</v>
      </c>
      <c r="F8512" s="118" t="s">
        <v>1492</v>
      </c>
      <c r="G8512" s="113">
        <f>IF([Data da Aprovação]&lt;&gt;"ESTATUTÁRIO",YEAR([Data da Aprovação]),"")</f>
        <v>2009</v>
      </c>
      <c r="H8512" s="106">
        <f>Tabela9[[#This Row],[Valor do Provento R$]]/Tabela9[[#This Row],[Provento por 1 ou 1000 Ações]]</f>
        <v>9.76729166E-3</v>
      </c>
    </row>
    <row r="8513" spans="1:8">
      <c r="A8513" s="119" t="s">
        <v>1730</v>
      </c>
      <c r="B8513" s="117" t="s">
        <v>1488</v>
      </c>
      <c r="C8513" s="140">
        <v>39944</v>
      </c>
      <c r="D8513" s="141">
        <v>2.9136008700000001E-3</v>
      </c>
      <c r="E8513" s="119">
        <v>1</v>
      </c>
      <c r="F8513" s="119" t="s">
        <v>1496</v>
      </c>
      <c r="G8513" s="114">
        <f>IF([Data da Aprovação]&lt;&gt;"ESTATUTÁRIO",YEAR([Data da Aprovação]),"")</f>
        <v>2009</v>
      </c>
      <c r="H8513" s="106">
        <f>Tabela9[[#This Row],[Valor do Provento R$]]/Tabela9[[#This Row],[Provento por 1 ou 1000 Ações]]</f>
        <v>2.9136008700000001E-3</v>
      </c>
    </row>
    <row r="8514" spans="1:8">
      <c r="A8514" s="118" t="s">
        <v>1730</v>
      </c>
      <c r="B8514" s="116" t="s">
        <v>1488</v>
      </c>
      <c r="C8514" s="138">
        <v>39944</v>
      </c>
      <c r="D8514" s="139">
        <v>2.9136008700000001E-3</v>
      </c>
      <c r="E8514" s="118">
        <v>1</v>
      </c>
      <c r="F8514" s="118" t="s">
        <v>1496</v>
      </c>
      <c r="G8514" s="113">
        <f>IF([Data da Aprovação]&lt;&gt;"ESTATUTÁRIO",YEAR([Data da Aprovação]),"")</f>
        <v>2009</v>
      </c>
      <c r="H8514" s="106">
        <f>Tabela9[[#This Row],[Valor do Provento R$]]/Tabela9[[#This Row],[Provento por 1 ou 1000 Ações]]</f>
        <v>2.9136008700000001E-3</v>
      </c>
    </row>
    <row r="8515" spans="1:8">
      <c r="A8515" s="119" t="s">
        <v>1730</v>
      </c>
      <c r="B8515" s="117" t="s">
        <v>1488</v>
      </c>
      <c r="C8515" s="140">
        <v>39944</v>
      </c>
      <c r="D8515" s="141">
        <v>2.9136008700000001E-3</v>
      </c>
      <c r="E8515" s="119">
        <v>1</v>
      </c>
      <c r="F8515" s="119" t="s">
        <v>1496</v>
      </c>
      <c r="G8515" s="114">
        <f>IF([Data da Aprovação]&lt;&gt;"ESTATUTÁRIO",YEAR([Data da Aprovação]),"")</f>
        <v>2009</v>
      </c>
      <c r="H8515" s="106">
        <f>Tabela9[[#This Row],[Valor do Provento R$]]/Tabela9[[#This Row],[Provento por 1 ou 1000 Ações]]</f>
        <v>2.9136008700000001E-3</v>
      </c>
    </row>
    <row r="8516" spans="1:8">
      <c r="A8516" s="118" t="s">
        <v>1730</v>
      </c>
      <c r="B8516" s="116" t="s">
        <v>1488</v>
      </c>
      <c r="C8516" s="138">
        <v>39944</v>
      </c>
      <c r="D8516" s="139">
        <v>2.9136008700000001E-3</v>
      </c>
      <c r="E8516" s="118">
        <v>1</v>
      </c>
      <c r="F8516" s="118" t="s">
        <v>1496</v>
      </c>
      <c r="G8516" s="113">
        <f>IF([Data da Aprovação]&lt;&gt;"ESTATUTÁRIO",YEAR([Data da Aprovação]),"")</f>
        <v>2009</v>
      </c>
      <c r="H8516" s="106">
        <f>Tabela9[[#This Row],[Valor do Provento R$]]/Tabela9[[#This Row],[Provento por 1 ou 1000 Ações]]</f>
        <v>2.9136008700000001E-3</v>
      </c>
    </row>
    <row r="8517" spans="1:8">
      <c r="A8517" s="119" t="s">
        <v>1730</v>
      </c>
      <c r="B8517" s="117" t="s">
        <v>1488</v>
      </c>
      <c r="C8517" s="140">
        <v>39944</v>
      </c>
      <c r="D8517" s="141">
        <v>9.76729166E-3</v>
      </c>
      <c r="E8517" s="119">
        <v>1</v>
      </c>
      <c r="F8517" s="119" t="s">
        <v>1492</v>
      </c>
      <c r="G8517" s="114">
        <f>IF([Data da Aprovação]&lt;&gt;"ESTATUTÁRIO",YEAR([Data da Aprovação]),"")</f>
        <v>2009</v>
      </c>
      <c r="H8517" s="106">
        <f>Tabela9[[#This Row],[Valor do Provento R$]]/Tabela9[[#This Row],[Provento por 1 ou 1000 Ações]]</f>
        <v>9.76729166E-3</v>
      </c>
    </row>
    <row r="8518" spans="1:8">
      <c r="A8518" s="118" t="s">
        <v>1730</v>
      </c>
      <c r="B8518" s="116" t="s">
        <v>1488</v>
      </c>
      <c r="C8518" s="138">
        <v>39944</v>
      </c>
      <c r="D8518" s="139">
        <v>9.76729166E-3</v>
      </c>
      <c r="E8518" s="118">
        <v>1</v>
      </c>
      <c r="F8518" s="118" t="s">
        <v>1492</v>
      </c>
      <c r="G8518" s="113">
        <f>IF([Data da Aprovação]&lt;&gt;"ESTATUTÁRIO",YEAR([Data da Aprovação]),"")</f>
        <v>2009</v>
      </c>
      <c r="H8518" s="106">
        <f>Tabela9[[#This Row],[Valor do Provento R$]]/Tabela9[[#This Row],[Provento por 1 ou 1000 Ações]]</f>
        <v>9.76729166E-3</v>
      </c>
    </row>
    <row r="8519" spans="1:8">
      <c r="A8519" s="119" t="s">
        <v>1730</v>
      </c>
      <c r="B8519" s="117" t="s">
        <v>1488</v>
      </c>
      <c r="C8519" s="140">
        <v>39944</v>
      </c>
      <c r="D8519" s="141">
        <v>9.76729166E-3</v>
      </c>
      <c r="E8519" s="119">
        <v>1</v>
      </c>
      <c r="F8519" s="119" t="s">
        <v>1492</v>
      </c>
      <c r="G8519" s="114">
        <f>IF([Data da Aprovação]&lt;&gt;"ESTATUTÁRIO",YEAR([Data da Aprovação]),"")</f>
        <v>2009</v>
      </c>
      <c r="H8519" s="106">
        <f>Tabela9[[#This Row],[Valor do Provento R$]]/Tabela9[[#This Row],[Provento por 1 ou 1000 Ações]]</f>
        <v>9.76729166E-3</v>
      </c>
    </row>
    <row r="8520" spans="1:8">
      <c r="A8520" s="118" t="s">
        <v>1730</v>
      </c>
      <c r="B8520" s="116" t="s">
        <v>1488</v>
      </c>
      <c r="C8520" s="138">
        <v>39944</v>
      </c>
      <c r="D8520" s="139">
        <v>9.76729166E-3</v>
      </c>
      <c r="E8520" s="118">
        <v>1</v>
      </c>
      <c r="F8520" s="118" t="s">
        <v>1492</v>
      </c>
      <c r="G8520" s="113">
        <f>IF([Data da Aprovação]&lt;&gt;"ESTATUTÁRIO",YEAR([Data da Aprovação]),"")</f>
        <v>2009</v>
      </c>
      <c r="H8520" s="106">
        <f>Tabela9[[#This Row],[Valor do Provento R$]]/Tabela9[[#This Row],[Provento por 1 ou 1000 Ações]]</f>
        <v>9.76729166E-3</v>
      </c>
    </row>
    <row r="8521" spans="1:8">
      <c r="A8521" s="119" t="s">
        <v>1730</v>
      </c>
      <c r="B8521" s="117" t="s">
        <v>1488</v>
      </c>
      <c r="C8521" s="140">
        <v>39944</v>
      </c>
      <c r="D8521" s="141">
        <v>2.9136008700000001E-3</v>
      </c>
      <c r="E8521" s="119">
        <v>1</v>
      </c>
      <c r="F8521" s="119" t="s">
        <v>1496</v>
      </c>
      <c r="G8521" s="114">
        <f>IF([Data da Aprovação]&lt;&gt;"ESTATUTÁRIO",YEAR([Data da Aprovação]),"")</f>
        <v>2009</v>
      </c>
      <c r="H8521" s="106">
        <f>Tabela9[[#This Row],[Valor do Provento R$]]/Tabela9[[#This Row],[Provento por 1 ou 1000 Ações]]</f>
        <v>2.9136008700000001E-3</v>
      </c>
    </row>
    <row r="8522" spans="1:8">
      <c r="A8522" s="118" t="s">
        <v>1730</v>
      </c>
      <c r="B8522" s="116" t="s">
        <v>1488</v>
      </c>
      <c r="C8522" s="138">
        <v>39944</v>
      </c>
      <c r="D8522" s="139">
        <v>2.9136008700000001E-3</v>
      </c>
      <c r="E8522" s="118">
        <v>1</v>
      </c>
      <c r="F8522" s="118" t="s">
        <v>1496</v>
      </c>
      <c r="G8522" s="113">
        <f>IF([Data da Aprovação]&lt;&gt;"ESTATUTÁRIO",YEAR([Data da Aprovação]),"")</f>
        <v>2009</v>
      </c>
      <c r="H8522" s="106">
        <f>Tabela9[[#This Row],[Valor do Provento R$]]/Tabela9[[#This Row],[Provento por 1 ou 1000 Ações]]</f>
        <v>2.9136008700000001E-3</v>
      </c>
    </row>
    <row r="8523" spans="1:8">
      <c r="A8523" s="119" t="s">
        <v>1730</v>
      </c>
      <c r="B8523" s="117" t="s">
        <v>1488</v>
      </c>
      <c r="C8523" s="140">
        <v>39944</v>
      </c>
      <c r="D8523" s="141">
        <v>2.9136008700000001E-3</v>
      </c>
      <c r="E8523" s="119">
        <v>1</v>
      </c>
      <c r="F8523" s="119" t="s">
        <v>1496</v>
      </c>
      <c r="G8523" s="114">
        <f>IF([Data da Aprovação]&lt;&gt;"ESTATUTÁRIO",YEAR([Data da Aprovação]),"")</f>
        <v>2009</v>
      </c>
      <c r="H8523" s="106">
        <f>Tabela9[[#This Row],[Valor do Provento R$]]/Tabela9[[#This Row],[Provento por 1 ou 1000 Ações]]</f>
        <v>2.9136008700000001E-3</v>
      </c>
    </row>
    <row r="8524" spans="1:8">
      <c r="A8524" s="118" t="s">
        <v>1730</v>
      </c>
      <c r="B8524" s="116" t="s">
        <v>1488</v>
      </c>
      <c r="C8524" s="138">
        <v>39944</v>
      </c>
      <c r="D8524" s="139">
        <v>2.9136008700000001E-3</v>
      </c>
      <c r="E8524" s="118">
        <v>1</v>
      </c>
      <c r="F8524" s="118" t="s">
        <v>1496</v>
      </c>
      <c r="G8524" s="113">
        <f>IF([Data da Aprovação]&lt;&gt;"ESTATUTÁRIO",YEAR([Data da Aprovação]),"")</f>
        <v>2009</v>
      </c>
      <c r="H8524" s="106">
        <f>Tabela9[[#This Row],[Valor do Provento R$]]/Tabela9[[#This Row],[Provento por 1 ou 1000 Ações]]</f>
        <v>2.9136008700000001E-3</v>
      </c>
    </row>
    <row r="8525" spans="1:8">
      <c r="A8525" s="119" t="s">
        <v>1730</v>
      </c>
      <c r="B8525" s="117" t="s">
        <v>1488</v>
      </c>
      <c r="C8525" s="140">
        <v>39944</v>
      </c>
      <c r="D8525" s="141">
        <v>9.76729166E-3</v>
      </c>
      <c r="E8525" s="119">
        <v>1</v>
      </c>
      <c r="F8525" s="119" t="s">
        <v>1492</v>
      </c>
      <c r="G8525" s="114">
        <f>IF([Data da Aprovação]&lt;&gt;"ESTATUTÁRIO",YEAR([Data da Aprovação]),"")</f>
        <v>2009</v>
      </c>
      <c r="H8525" s="106">
        <f>Tabela9[[#This Row],[Valor do Provento R$]]/Tabela9[[#This Row],[Provento por 1 ou 1000 Ações]]</f>
        <v>9.76729166E-3</v>
      </c>
    </row>
    <row r="8526" spans="1:8">
      <c r="A8526" s="118" t="s">
        <v>1730</v>
      </c>
      <c r="B8526" s="116" t="s">
        <v>1488</v>
      </c>
      <c r="C8526" s="138">
        <v>39944</v>
      </c>
      <c r="D8526" s="139">
        <v>9.76729166E-3</v>
      </c>
      <c r="E8526" s="118">
        <v>1</v>
      </c>
      <c r="F8526" s="118" t="s">
        <v>1492</v>
      </c>
      <c r="G8526" s="113">
        <f>IF([Data da Aprovação]&lt;&gt;"ESTATUTÁRIO",YEAR([Data da Aprovação]),"")</f>
        <v>2009</v>
      </c>
      <c r="H8526" s="106">
        <f>Tabela9[[#This Row],[Valor do Provento R$]]/Tabela9[[#This Row],[Provento por 1 ou 1000 Ações]]</f>
        <v>9.76729166E-3</v>
      </c>
    </row>
    <row r="8527" spans="1:8">
      <c r="A8527" s="119" t="s">
        <v>1730</v>
      </c>
      <c r="B8527" s="117" t="s">
        <v>1488</v>
      </c>
      <c r="C8527" s="140">
        <v>39944</v>
      </c>
      <c r="D8527" s="141">
        <v>9.76729166E-3</v>
      </c>
      <c r="E8527" s="119">
        <v>1</v>
      </c>
      <c r="F8527" s="119" t="s">
        <v>1492</v>
      </c>
      <c r="G8527" s="114">
        <f>IF([Data da Aprovação]&lt;&gt;"ESTATUTÁRIO",YEAR([Data da Aprovação]),"")</f>
        <v>2009</v>
      </c>
      <c r="H8527" s="106">
        <f>Tabela9[[#This Row],[Valor do Provento R$]]/Tabela9[[#This Row],[Provento por 1 ou 1000 Ações]]</f>
        <v>9.76729166E-3</v>
      </c>
    </row>
    <row r="8528" spans="1:8">
      <c r="A8528" s="118" t="s">
        <v>1730</v>
      </c>
      <c r="B8528" s="116" t="s">
        <v>1488</v>
      </c>
      <c r="C8528" s="138">
        <v>39944</v>
      </c>
      <c r="D8528" s="139">
        <v>9.76729166E-3</v>
      </c>
      <c r="E8528" s="118">
        <v>1</v>
      </c>
      <c r="F8528" s="118" t="s">
        <v>1492</v>
      </c>
      <c r="G8528" s="113">
        <f>IF([Data da Aprovação]&lt;&gt;"ESTATUTÁRIO",YEAR([Data da Aprovação]),"")</f>
        <v>2009</v>
      </c>
      <c r="H8528" s="106">
        <f>Tabela9[[#This Row],[Valor do Provento R$]]/Tabela9[[#This Row],[Provento por 1 ou 1000 Ações]]</f>
        <v>9.76729166E-3</v>
      </c>
    </row>
    <row r="8529" spans="1:8">
      <c r="A8529" s="119" t="s">
        <v>1730</v>
      </c>
      <c r="B8529" s="117" t="s">
        <v>1488</v>
      </c>
      <c r="C8529" s="140">
        <v>39944</v>
      </c>
      <c r="D8529" s="141">
        <v>2.9136008700000001E-3</v>
      </c>
      <c r="E8529" s="119">
        <v>1</v>
      </c>
      <c r="F8529" s="119" t="s">
        <v>1496</v>
      </c>
      <c r="G8529" s="114">
        <f>IF([Data da Aprovação]&lt;&gt;"ESTATUTÁRIO",YEAR([Data da Aprovação]),"")</f>
        <v>2009</v>
      </c>
      <c r="H8529" s="106">
        <f>Tabela9[[#This Row],[Valor do Provento R$]]/Tabela9[[#This Row],[Provento por 1 ou 1000 Ações]]</f>
        <v>2.9136008700000001E-3</v>
      </c>
    </row>
    <row r="8530" spans="1:8">
      <c r="A8530" s="118" t="s">
        <v>1730</v>
      </c>
      <c r="B8530" s="116" t="s">
        <v>1488</v>
      </c>
      <c r="C8530" s="138">
        <v>39944</v>
      </c>
      <c r="D8530" s="139">
        <v>2.9136008700000001E-3</v>
      </c>
      <c r="E8530" s="118">
        <v>1</v>
      </c>
      <c r="F8530" s="118" t="s">
        <v>1496</v>
      </c>
      <c r="G8530" s="113">
        <f>IF([Data da Aprovação]&lt;&gt;"ESTATUTÁRIO",YEAR([Data da Aprovação]),"")</f>
        <v>2009</v>
      </c>
      <c r="H8530" s="106">
        <f>Tabela9[[#This Row],[Valor do Provento R$]]/Tabela9[[#This Row],[Provento por 1 ou 1000 Ações]]</f>
        <v>2.9136008700000001E-3</v>
      </c>
    </row>
    <row r="8531" spans="1:8">
      <c r="A8531" s="119" t="s">
        <v>1730</v>
      </c>
      <c r="B8531" s="117" t="s">
        <v>1488</v>
      </c>
      <c r="C8531" s="140">
        <v>39944</v>
      </c>
      <c r="D8531" s="141">
        <v>2.9136008700000001E-3</v>
      </c>
      <c r="E8531" s="119">
        <v>1</v>
      </c>
      <c r="F8531" s="119" t="s">
        <v>1496</v>
      </c>
      <c r="G8531" s="114">
        <f>IF([Data da Aprovação]&lt;&gt;"ESTATUTÁRIO",YEAR([Data da Aprovação]),"")</f>
        <v>2009</v>
      </c>
      <c r="H8531" s="106">
        <f>Tabela9[[#This Row],[Valor do Provento R$]]/Tabela9[[#This Row],[Provento por 1 ou 1000 Ações]]</f>
        <v>2.9136008700000001E-3</v>
      </c>
    </row>
    <row r="8532" spans="1:8">
      <c r="A8532" s="118" t="s">
        <v>1730</v>
      </c>
      <c r="B8532" s="116" t="s">
        <v>1488</v>
      </c>
      <c r="C8532" s="138">
        <v>39944</v>
      </c>
      <c r="D8532" s="139">
        <v>2.9136008700000001E-3</v>
      </c>
      <c r="E8532" s="118">
        <v>1</v>
      </c>
      <c r="F8532" s="118" t="s">
        <v>1496</v>
      </c>
      <c r="G8532" s="113">
        <f>IF([Data da Aprovação]&lt;&gt;"ESTATUTÁRIO",YEAR([Data da Aprovação]),"")</f>
        <v>2009</v>
      </c>
      <c r="H8532" s="106">
        <f>Tabela9[[#This Row],[Valor do Provento R$]]/Tabela9[[#This Row],[Provento por 1 ou 1000 Ações]]</f>
        <v>2.9136008700000001E-3</v>
      </c>
    </row>
    <row r="8533" spans="1:8">
      <c r="A8533" s="119" t="s">
        <v>1730</v>
      </c>
      <c r="B8533" s="117" t="s">
        <v>1488</v>
      </c>
      <c r="C8533" s="140">
        <v>39944</v>
      </c>
      <c r="D8533" s="141">
        <v>9.76729166E-3</v>
      </c>
      <c r="E8533" s="119">
        <v>1</v>
      </c>
      <c r="F8533" s="119" t="s">
        <v>1492</v>
      </c>
      <c r="G8533" s="114">
        <f>IF([Data da Aprovação]&lt;&gt;"ESTATUTÁRIO",YEAR([Data da Aprovação]),"")</f>
        <v>2009</v>
      </c>
      <c r="H8533" s="106">
        <f>Tabela9[[#This Row],[Valor do Provento R$]]/Tabela9[[#This Row],[Provento por 1 ou 1000 Ações]]</f>
        <v>9.76729166E-3</v>
      </c>
    </row>
    <row r="8534" spans="1:8">
      <c r="A8534" s="118" t="s">
        <v>1730</v>
      </c>
      <c r="B8534" s="116" t="s">
        <v>1488</v>
      </c>
      <c r="C8534" s="138">
        <v>39944</v>
      </c>
      <c r="D8534" s="139">
        <v>9.76729166E-3</v>
      </c>
      <c r="E8534" s="118">
        <v>1</v>
      </c>
      <c r="F8534" s="118" t="s">
        <v>1492</v>
      </c>
      <c r="G8534" s="113">
        <f>IF([Data da Aprovação]&lt;&gt;"ESTATUTÁRIO",YEAR([Data da Aprovação]),"")</f>
        <v>2009</v>
      </c>
      <c r="H8534" s="106">
        <f>Tabela9[[#This Row],[Valor do Provento R$]]/Tabela9[[#This Row],[Provento por 1 ou 1000 Ações]]</f>
        <v>9.76729166E-3</v>
      </c>
    </row>
    <row r="8535" spans="1:8">
      <c r="A8535" s="119" t="s">
        <v>1730</v>
      </c>
      <c r="B8535" s="117" t="s">
        <v>1488</v>
      </c>
      <c r="C8535" s="140">
        <v>39944</v>
      </c>
      <c r="D8535" s="141">
        <v>9.76729166E-3</v>
      </c>
      <c r="E8535" s="119">
        <v>1</v>
      </c>
      <c r="F8535" s="119" t="s">
        <v>1492</v>
      </c>
      <c r="G8535" s="114">
        <f>IF([Data da Aprovação]&lt;&gt;"ESTATUTÁRIO",YEAR([Data da Aprovação]),"")</f>
        <v>2009</v>
      </c>
      <c r="H8535" s="106">
        <f>Tabela9[[#This Row],[Valor do Provento R$]]/Tabela9[[#This Row],[Provento por 1 ou 1000 Ações]]</f>
        <v>9.76729166E-3</v>
      </c>
    </row>
    <row r="8536" spans="1:8">
      <c r="A8536" s="118" t="s">
        <v>1730</v>
      </c>
      <c r="B8536" s="116" t="s">
        <v>1488</v>
      </c>
      <c r="C8536" s="138">
        <v>39944</v>
      </c>
      <c r="D8536" s="139">
        <v>2.9136008700000001E-3</v>
      </c>
      <c r="E8536" s="118">
        <v>1</v>
      </c>
      <c r="F8536" s="118" t="s">
        <v>1496</v>
      </c>
      <c r="G8536" s="113">
        <f>IF([Data da Aprovação]&lt;&gt;"ESTATUTÁRIO",YEAR([Data da Aprovação]),"")</f>
        <v>2009</v>
      </c>
      <c r="H8536" s="106">
        <f>Tabela9[[#This Row],[Valor do Provento R$]]/Tabela9[[#This Row],[Provento por 1 ou 1000 Ações]]</f>
        <v>2.9136008700000001E-3</v>
      </c>
    </row>
    <row r="8537" spans="1:8">
      <c r="A8537" s="119" t="s">
        <v>1730</v>
      </c>
      <c r="B8537" s="117" t="s">
        <v>1488</v>
      </c>
      <c r="C8537" s="140">
        <v>39944</v>
      </c>
      <c r="D8537" s="141">
        <v>2.9136008700000001E-3</v>
      </c>
      <c r="E8537" s="119">
        <v>1</v>
      </c>
      <c r="F8537" s="119" t="s">
        <v>1496</v>
      </c>
      <c r="G8537" s="114">
        <f>IF([Data da Aprovação]&lt;&gt;"ESTATUTÁRIO",YEAR([Data da Aprovação]),"")</f>
        <v>2009</v>
      </c>
      <c r="H8537" s="106">
        <f>Tabela9[[#This Row],[Valor do Provento R$]]/Tabela9[[#This Row],[Provento por 1 ou 1000 Ações]]</f>
        <v>2.9136008700000001E-3</v>
      </c>
    </row>
    <row r="8538" spans="1:8">
      <c r="A8538" s="118" t="s">
        <v>1730</v>
      </c>
      <c r="B8538" s="116" t="s">
        <v>1488</v>
      </c>
      <c r="C8538" s="138">
        <v>39944</v>
      </c>
      <c r="D8538" s="139">
        <v>2.9136008700000001E-3</v>
      </c>
      <c r="E8538" s="118">
        <v>1</v>
      </c>
      <c r="F8538" s="118" t="s">
        <v>1496</v>
      </c>
      <c r="G8538" s="113">
        <f>IF([Data da Aprovação]&lt;&gt;"ESTATUTÁRIO",YEAR([Data da Aprovação]),"")</f>
        <v>2009</v>
      </c>
      <c r="H8538" s="106">
        <f>Tabela9[[#This Row],[Valor do Provento R$]]/Tabela9[[#This Row],[Provento por 1 ou 1000 Ações]]</f>
        <v>2.9136008700000001E-3</v>
      </c>
    </row>
    <row r="8539" spans="1:8">
      <c r="A8539" s="119" t="s">
        <v>1730</v>
      </c>
      <c r="B8539" s="117" t="s">
        <v>1488</v>
      </c>
      <c r="C8539" s="140">
        <v>39944</v>
      </c>
      <c r="D8539" s="141">
        <v>9.76729166E-3</v>
      </c>
      <c r="E8539" s="119">
        <v>1</v>
      </c>
      <c r="F8539" s="119" t="s">
        <v>1492</v>
      </c>
      <c r="G8539" s="114">
        <f>IF([Data da Aprovação]&lt;&gt;"ESTATUTÁRIO",YEAR([Data da Aprovação]),"")</f>
        <v>2009</v>
      </c>
      <c r="H8539" s="106">
        <f>Tabela9[[#This Row],[Valor do Provento R$]]/Tabela9[[#This Row],[Provento por 1 ou 1000 Ações]]</f>
        <v>9.76729166E-3</v>
      </c>
    </row>
    <row r="8540" spans="1:8">
      <c r="A8540" s="118" t="s">
        <v>1730</v>
      </c>
      <c r="B8540" s="116" t="s">
        <v>1488</v>
      </c>
      <c r="C8540" s="138">
        <v>39944</v>
      </c>
      <c r="D8540" s="139">
        <v>9.76729166E-3</v>
      </c>
      <c r="E8540" s="118">
        <v>1</v>
      </c>
      <c r="F8540" s="118" t="s">
        <v>1492</v>
      </c>
      <c r="G8540" s="113">
        <f>IF([Data da Aprovação]&lt;&gt;"ESTATUTÁRIO",YEAR([Data da Aprovação]),"")</f>
        <v>2009</v>
      </c>
      <c r="H8540" s="106">
        <f>Tabela9[[#This Row],[Valor do Provento R$]]/Tabela9[[#This Row],[Provento por 1 ou 1000 Ações]]</f>
        <v>9.76729166E-3</v>
      </c>
    </row>
    <row r="8541" spans="1:8">
      <c r="A8541" s="119" t="s">
        <v>1730</v>
      </c>
      <c r="B8541" s="117" t="s">
        <v>1488</v>
      </c>
      <c r="C8541" s="140">
        <v>39944</v>
      </c>
      <c r="D8541" s="141">
        <v>9.76729166E-3</v>
      </c>
      <c r="E8541" s="119">
        <v>1</v>
      </c>
      <c r="F8541" s="119" t="s">
        <v>1492</v>
      </c>
      <c r="G8541" s="114">
        <f>IF([Data da Aprovação]&lt;&gt;"ESTATUTÁRIO",YEAR([Data da Aprovação]),"")</f>
        <v>2009</v>
      </c>
      <c r="H8541" s="106">
        <f>Tabela9[[#This Row],[Valor do Provento R$]]/Tabela9[[#This Row],[Provento por 1 ou 1000 Ações]]</f>
        <v>9.76729166E-3</v>
      </c>
    </row>
    <row r="8542" spans="1:8">
      <c r="A8542" s="118" t="s">
        <v>1730</v>
      </c>
      <c r="B8542" s="116" t="s">
        <v>1488</v>
      </c>
      <c r="C8542" s="138">
        <v>39944</v>
      </c>
      <c r="D8542" s="139">
        <v>2.9136008700000001E-3</v>
      </c>
      <c r="E8542" s="118">
        <v>1</v>
      </c>
      <c r="F8542" s="118" t="s">
        <v>1496</v>
      </c>
      <c r="G8542" s="113">
        <f>IF([Data da Aprovação]&lt;&gt;"ESTATUTÁRIO",YEAR([Data da Aprovação]),"")</f>
        <v>2009</v>
      </c>
      <c r="H8542" s="106">
        <f>Tabela9[[#This Row],[Valor do Provento R$]]/Tabela9[[#This Row],[Provento por 1 ou 1000 Ações]]</f>
        <v>2.9136008700000001E-3</v>
      </c>
    </row>
    <row r="8543" spans="1:8">
      <c r="A8543" s="119" t="s">
        <v>1730</v>
      </c>
      <c r="B8543" s="117" t="s">
        <v>1488</v>
      </c>
      <c r="C8543" s="140">
        <v>39944</v>
      </c>
      <c r="D8543" s="141">
        <v>2.9136008700000001E-3</v>
      </c>
      <c r="E8543" s="119">
        <v>1</v>
      </c>
      <c r="F8543" s="119" t="s">
        <v>1496</v>
      </c>
      <c r="G8543" s="114">
        <f>IF([Data da Aprovação]&lt;&gt;"ESTATUTÁRIO",YEAR([Data da Aprovação]),"")</f>
        <v>2009</v>
      </c>
      <c r="H8543" s="106">
        <f>Tabela9[[#This Row],[Valor do Provento R$]]/Tabela9[[#This Row],[Provento por 1 ou 1000 Ações]]</f>
        <v>2.9136008700000001E-3</v>
      </c>
    </row>
    <row r="8544" spans="1:8">
      <c r="A8544" s="118" t="s">
        <v>1730</v>
      </c>
      <c r="B8544" s="116" t="s">
        <v>1488</v>
      </c>
      <c r="C8544" s="138">
        <v>39944</v>
      </c>
      <c r="D8544" s="139">
        <v>2.9136008700000001E-3</v>
      </c>
      <c r="E8544" s="118">
        <v>1</v>
      </c>
      <c r="F8544" s="118" t="s">
        <v>1496</v>
      </c>
      <c r="G8544" s="113">
        <f>IF([Data da Aprovação]&lt;&gt;"ESTATUTÁRIO",YEAR([Data da Aprovação]),"")</f>
        <v>2009</v>
      </c>
      <c r="H8544" s="106">
        <f>Tabela9[[#This Row],[Valor do Provento R$]]/Tabela9[[#This Row],[Provento por 1 ou 1000 Ações]]</f>
        <v>2.9136008700000001E-3</v>
      </c>
    </row>
    <row r="8545" spans="1:8">
      <c r="A8545" s="119" t="s">
        <v>1730</v>
      </c>
      <c r="B8545" s="117" t="s">
        <v>1488</v>
      </c>
      <c r="C8545" s="140">
        <v>39944</v>
      </c>
      <c r="D8545" s="141">
        <v>9.76729166E-3</v>
      </c>
      <c r="E8545" s="119">
        <v>1</v>
      </c>
      <c r="F8545" s="119" t="s">
        <v>1492</v>
      </c>
      <c r="G8545" s="114">
        <f>IF([Data da Aprovação]&lt;&gt;"ESTATUTÁRIO",YEAR([Data da Aprovação]),"")</f>
        <v>2009</v>
      </c>
      <c r="H8545" s="106">
        <f>Tabela9[[#This Row],[Valor do Provento R$]]/Tabela9[[#This Row],[Provento por 1 ou 1000 Ações]]</f>
        <v>9.76729166E-3</v>
      </c>
    </row>
    <row r="8546" spans="1:8">
      <c r="A8546" s="118" t="s">
        <v>1730</v>
      </c>
      <c r="B8546" s="116" t="s">
        <v>1488</v>
      </c>
      <c r="C8546" s="138">
        <v>39944</v>
      </c>
      <c r="D8546" s="139">
        <v>9.76729166E-3</v>
      </c>
      <c r="E8546" s="118">
        <v>1</v>
      </c>
      <c r="F8546" s="118" t="s">
        <v>1492</v>
      </c>
      <c r="G8546" s="113">
        <f>IF([Data da Aprovação]&lt;&gt;"ESTATUTÁRIO",YEAR([Data da Aprovação]),"")</f>
        <v>2009</v>
      </c>
      <c r="H8546" s="106">
        <f>Tabela9[[#This Row],[Valor do Provento R$]]/Tabela9[[#This Row],[Provento por 1 ou 1000 Ações]]</f>
        <v>9.76729166E-3</v>
      </c>
    </row>
    <row r="8547" spans="1:8">
      <c r="A8547" s="119" t="s">
        <v>1730</v>
      </c>
      <c r="B8547" s="117" t="s">
        <v>1488</v>
      </c>
      <c r="C8547" s="140">
        <v>39944</v>
      </c>
      <c r="D8547" s="141">
        <v>9.76729166E-3</v>
      </c>
      <c r="E8547" s="119">
        <v>1</v>
      </c>
      <c r="F8547" s="119" t="s">
        <v>1492</v>
      </c>
      <c r="G8547" s="114">
        <f>IF([Data da Aprovação]&lt;&gt;"ESTATUTÁRIO",YEAR([Data da Aprovação]),"")</f>
        <v>2009</v>
      </c>
      <c r="H8547" s="106">
        <f>Tabela9[[#This Row],[Valor do Provento R$]]/Tabela9[[#This Row],[Provento por 1 ou 1000 Ações]]</f>
        <v>9.76729166E-3</v>
      </c>
    </row>
    <row r="8548" spans="1:8">
      <c r="A8548" s="118" t="s">
        <v>1730</v>
      </c>
      <c r="B8548" s="116" t="s">
        <v>1488</v>
      </c>
      <c r="C8548" s="138">
        <v>39944</v>
      </c>
      <c r="D8548" s="139">
        <v>2.9136008700000001E-3</v>
      </c>
      <c r="E8548" s="118">
        <v>1</v>
      </c>
      <c r="F8548" s="118" t="s">
        <v>1496</v>
      </c>
      <c r="G8548" s="113">
        <f>IF([Data da Aprovação]&lt;&gt;"ESTATUTÁRIO",YEAR([Data da Aprovação]),"")</f>
        <v>2009</v>
      </c>
      <c r="H8548" s="106">
        <f>Tabela9[[#This Row],[Valor do Provento R$]]/Tabela9[[#This Row],[Provento por 1 ou 1000 Ações]]</f>
        <v>2.9136008700000001E-3</v>
      </c>
    </row>
    <row r="8549" spans="1:8">
      <c r="A8549" s="119" t="s">
        <v>1730</v>
      </c>
      <c r="B8549" s="117" t="s">
        <v>1488</v>
      </c>
      <c r="C8549" s="140">
        <v>39944</v>
      </c>
      <c r="D8549" s="141">
        <v>2.9136008700000001E-3</v>
      </c>
      <c r="E8549" s="119">
        <v>1</v>
      </c>
      <c r="F8549" s="119" t="s">
        <v>1496</v>
      </c>
      <c r="G8549" s="114">
        <f>IF([Data da Aprovação]&lt;&gt;"ESTATUTÁRIO",YEAR([Data da Aprovação]),"")</f>
        <v>2009</v>
      </c>
      <c r="H8549" s="106">
        <f>Tabela9[[#This Row],[Valor do Provento R$]]/Tabela9[[#This Row],[Provento por 1 ou 1000 Ações]]</f>
        <v>2.9136008700000001E-3</v>
      </c>
    </row>
    <row r="8550" spans="1:8">
      <c r="A8550" s="118" t="s">
        <v>1730</v>
      </c>
      <c r="B8550" s="116" t="s">
        <v>1488</v>
      </c>
      <c r="C8550" s="138">
        <v>39944</v>
      </c>
      <c r="D8550" s="139">
        <v>2.9136008700000001E-3</v>
      </c>
      <c r="E8550" s="118">
        <v>1</v>
      </c>
      <c r="F8550" s="118" t="s">
        <v>1496</v>
      </c>
      <c r="G8550" s="113">
        <f>IF([Data da Aprovação]&lt;&gt;"ESTATUTÁRIO",YEAR([Data da Aprovação]),"")</f>
        <v>2009</v>
      </c>
      <c r="H8550" s="106">
        <f>Tabela9[[#This Row],[Valor do Provento R$]]/Tabela9[[#This Row],[Provento por 1 ou 1000 Ações]]</f>
        <v>2.9136008700000001E-3</v>
      </c>
    </row>
    <row r="8551" spans="1:8">
      <c r="A8551" s="119" t="s">
        <v>1730</v>
      </c>
      <c r="B8551" s="117" t="s">
        <v>1488</v>
      </c>
      <c r="C8551" s="140">
        <v>39944</v>
      </c>
      <c r="D8551" s="141">
        <v>9.76729166E-3</v>
      </c>
      <c r="E8551" s="119">
        <v>1</v>
      </c>
      <c r="F8551" s="119" t="s">
        <v>1492</v>
      </c>
      <c r="G8551" s="114">
        <f>IF([Data da Aprovação]&lt;&gt;"ESTATUTÁRIO",YEAR([Data da Aprovação]),"")</f>
        <v>2009</v>
      </c>
      <c r="H8551" s="106">
        <f>Tabela9[[#This Row],[Valor do Provento R$]]/Tabela9[[#This Row],[Provento por 1 ou 1000 Ações]]</f>
        <v>9.76729166E-3</v>
      </c>
    </row>
    <row r="8552" spans="1:8">
      <c r="A8552" s="118" t="s">
        <v>1730</v>
      </c>
      <c r="B8552" s="116" t="s">
        <v>1488</v>
      </c>
      <c r="C8552" s="138">
        <v>39944</v>
      </c>
      <c r="D8552" s="139">
        <v>9.76729166E-3</v>
      </c>
      <c r="E8552" s="118">
        <v>1</v>
      </c>
      <c r="F8552" s="118" t="s">
        <v>1492</v>
      </c>
      <c r="G8552" s="113">
        <f>IF([Data da Aprovação]&lt;&gt;"ESTATUTÁRIO",YEAR([Data da Aprovação]),"")</f>
        <v>2009</v>
      </c>
      <c r="H8552" s="106">
        <f>Tabela9[[#This Row],[Valor do Provento R$]]/Tabela9[[#This Row],[Provento por 1 ou 1000 Ações]]</f>
        <v>9.76729166E-3</v>
      </c>
    </row>
    <row r="8553" spans="1:8">
      <c r="A8553" s="119" t="s">
        <v>1730</v>
      </c>
      <c r="B8553" s="117" t="s">
        <v>1488</v>
      </c>
      <c r="C8553" s="140">
        <v>39944</v>
      </c>
      <c r="D8553" s="141">
        <v>9.76729166E-3</v>
      </c>
      <c r="E8553" s="119">
        <v>1</v>
      </c>
      <c r="F8553" s="119" t="s">
        <v>1492</v>
      </c>
      <c r="G8553" s="114">
        <f>IF([Data da Aprovação]&lt;&gt;"ESTATUTÁRIO",YEAR([Data da Aprovação]),"")</f>
        <v>2009</v>
      </c>
      <c r="H8553" s="106">
        <f>Tabela9[[#This Row],[Valor do Provento R$]]/Tabela9[[#This Row],[Provento por 1 ou 1000 Ações]]</f>
        <v>9.76729166E-3</v>
      </c>
    </row>
    <row r="8554" spans="1:8">
      <c r="A8554" s="118" t="s">
        <v>1730</v>
      </c>
      <c r="B8554" s="116" t="s">
        <v>1488</v>
      </c>
      <c r="C8554" s="138">
        <v>39944</v>
      </c>
      <c r="D8554" s="139">
        <v>2.9136008700000001E-3</v>
      </c>
      <c r="E8554" s="118">
        <v>1</v>
      </c>
      <c r="F8554" s="118" t="s">
        <v>1496</v>
      </c>
      <c r="G8554" s="113">
        <f>IF([Data da Aprovação]&lt;&gt;"ESTATUTÁRIO",YEAR([Data da Aprovação]),"")</f>
        <v>2009</v>
      </c>
      <c r="H8554" s="106">
        <f>Tabela9[[#This Row],[Valor do Provento R$]]/Tabela9[[#This Row],[Provento por 1 ou 1000 Ações]]</f>
        <v>2.9136008700000001E-3</v>
      </c>
    </row>
    <row r="8555" spans="1:8">
      <c r="A8555" s="119" t="s">
        <v>1730</v>
      </c>
      <c r="B8555" s="117" t="s">
        <v>1488</v>
      </c>
      <c r="C8555" s="140">
        <v>39944</v>
      </c>
      <c r="D8555" s="141">
        <v>2.9136008700000001E-3</v>
      </c>
      <c r="E8555" s="119">
        <v>1</v>
      </c>
      <c r="F8555" s="119" t="s">
        <v>1496</v>
      </c>
      <c r="G8555" s="114">
        <f>IF([Data da Aprovação]&lt;&gt;"ESTATUTÁRIO",YEAR([Data da Aprovação]),"")</f>
        <v>2009</v>
      </c>
      <c r="H8555" s="106">
        <f>Tabela9[[#This Row],[Valor do Provento R$]]/Tabela9[[#This Row],[Provento por 1 ou 1000 Ações]]</f>
        <v>2.9136008700000001E-3</v>
      </c>
    </row>
    <row r="8556" spans="1:8">
      <c r="A8556" s="118" t="s">
        <v>1730</v>
      </c>
      <c r="B8556" s="116" t="s">
        <v>1488</v>
      </c>
      <c r="C8556" s="138">
        <v>39944</v>
      </c>
      <c r="D8556" s="139">
        <v>2.9136008700000001E-3</v>
      </c>
      <c r="E8556" s="118">
        <v>1</v>
      </c>
      <c r="F8556" s="118" t="s">
        <v>1496</v>
      </c>
      <c r="G8556" s="113">
        <f>IF([Data da Aprovação]&lt;&gt;"ESTATUTÁRIO",YEAR([Data da Aprovação]),"")</f>
        <v>2009</v>
      </c>
      <c r="H8556" s="106">
        <f>Tabela9[[#This Row],[Valor do Provento R$]]/Tabela9[[#This Row],[Provento por 1 ou 1000 Ações]]</f>
        <v>2.9136008700000001E-3</v>
      </c>
    </row>
    <row r="8557" spans="1:8">
      <c r="A8557" s="119" t="s">
        <v>1730</v>
      </c>
      <c r="B8557" s="117" t="s">
        <v>1490</v>
      </c>
      <c r="C8557" s="140">
        <v>37291</v>
      </c>
      <c r="D8557" s="141">
        <v>5.2454484400000001E-2</v>
      </c>
      <c r="E8557" s="119">
        <v>1</v>
      </c>
      <c r="F8557" s="119" t="s">
        <v>1492</v>
      </c>
      <c r="G8557" s="114">
        <f>IF([Data da Aprovação]&lt;&gt;"ESTATUTÁRIO",YEAR([Data da Aprovação]),"")</f>
        <v>2002</v>
      </c>
      <c r="H8557" s="106">
        <f>Tabela9[[#This Row],[Valor do Provento R$]]/Tabela9[[#This Row],[Provento por 1 ou 1000 Ações]]</f>
        <v>5.2454484400000001E-2</v>
      </c>
    </row>
    <row r="8558" spans="1:8">
      <c r="A8558" s="118" t="s">
        <v>1730</v>
      </c>
      <c r="B8558" s="116" t="s">
        <v>1490</v>
      </c>
      <c r="C8558" s="138">
        <v>37371</v>
      </c>
      <c r="D8558" s="139">
        <v>0.14332644999999999</v>
      </c>
      <c r="E8558" s="118">
        <v>1</v>
      </c>
      <c r="F8558" s="118" t="s">
        <v>1492</v>
      </c>
      <c r="G8558" s="113">
        <f>IF([Data da Aprovação]&lt;&gt;"ESTATUTÁRIO",YEAR([Data da Aprovação]),"")</f>
        <v>2002</v>
      </c>
      <c r="H8558" s="106">
        <f>Tabela9[[#This Row],[Valor do Provento R$]]/Tabela9[[#This Row],[Provento por 1 ou 1000 Ações]]</f>
        <v>0.14332644999999999</v>
      </c>
    </row>
    <row r="8559" spans="1:8">
      <c r="A8559" s="119" t="s">
        <v>1730</v>
      </c>
      <c r="B8559" s="117" t="s">
        <v>1490</v>
      </c>
      <c r="C8559" s="140">
        <v>39072</v>
      </c>
      <c r="D8559" s="141">
        <v>2.1128999999999998E-2</v>
      </c>
      <c r="E8559" s="119">
        <v>1</v>
      </c>
      <c r="F8559" s="119" t="s">
        <v>1492</v>
      </c>
      <c r="G8559" s="114">
        <f>IF([Data da Aprovação]&lt;&gt;"ESTATUTÁRIO",YEAR([Data da Aprovação]),"")</f>
        <v>2006</v>
      </c>
      <c r="H8559" s="106">
        <f>Tabela9[[#This Row],[Valor do Provento R$]]/Tabela9[[#This Row],[Provento por 1 ou 1000 Ações]]</f>
        <v>2.1128999999999998E-2</v>
      </c>
    </row>
    <row r="8560" spans="1:8">
      <c r="A8560" s="118" t="s">
        <v>1730</v>
      </c>
      <c r="B8560" s="116" t="s">
        <v>1490</v>
      </c>
      <c r="C8560" s="138">
        <v>39944</v>
      </c>
      <c r="D8560" s="139">
        <v>9.76729166E-3</v>
      </c>
      <c r="E8560" s="118">
        <v>1</v>
      </c>
      <c r="F8560" s="118" t="s">
        <v>1492</v>
      </c>
      <c r="G8560" s="113">
        <f>IF([Data da Aprovação]&lt;&gt;"ESTATUTÁRIO",YEAR([Data da Aprovação]),"")</f>
        <v>2009</v>
      </c>
      <c r="H8560" s="106">
        <f>Tabela9[[#This Row],[Valor do Provento R$]]/Tabela9[[#This Row],[Provento por 1 ou 1000 Ações]]</f>
        <v>9.76729166E-3</v>
      </c>
    </row>
    <row r="8561" spans="1:8">
      <c r="A8561" s="119" t="s">
        <v>1730</v>
      </c>
      <c r="B8561" s="117" t="s">
        <v>1490</v>
      </c>
      <c r="C8561" s="140">
        <v>39944</v>
      </c>
      <c r="D8561" s="141">
        <v>9.76729166E-3</v>
      </c>
      <c r="E8561" s="119">
        <v>1</v>
      </c>
      <c r="F8561" s="119" t="s">
        <v>1492</v>
      </c>
      <c r="G8561" s="114">
        <f>IF([Data da Aprovação]&lt;&gt;"ESTATUTÁRIO",YEAR([Data da Aprovação]),"")</f>
        <v>2009</v>
      </c>
      <c r="H8561" s="106">
        <f>Tabela9[[#This Row],[Valor do Provento R$]]/Tabela9[[#This Row],[Provento por 1 ou 1000 Ações]]</f>
        <v>9.76729166E-3</v>
      </c>
    </row>
    <row r="8562" spans="1:8">
      <c r="A8562" s="118" t="s">
        <v>1730</v>
      </c>
      <c r="B8562" s="116" t="s">
        <v>1490</v>
      </c>
      <c r="C8562" s="138">
        <v>39944</v>
      </c>
      <c r="D8562" s="139">
        <v>9.76729166E-3</v>
      </c>
      <c r="E8562" s="118">
        <v>1</v>
      </c>
      <c r="F8562" s="118" t="s">
        <v>1492</v>
      </c>
      <c r="G8562" s="113">
        <f>IF([Data da Aprovação]&lt;&gt;"ESTATUTÁRIO",YEAR([Data da Aprovação]),"")</f>
        <v>2009</v>
      </c>
      <c r="H8562" s="106">
        <f>Tabela9[[#This Row],[Valor do Provento R$]]/Tabela9[[#This Row],[Provento por 1 ou 1000 Ações]]</f>
        <v>9.76729166E-3</v>
      </c>
    </row>
    <row r="8563" spans="1:8">
      <c r="A8563" s="119" t="s">
        <v>1730</v>
      </c>
      <c r="B8563" s="117" t="s">
        <v>1490</v>
      </c>
      <c r="C8563" s="140">
        <v>39944</v>
      </c>
      <c r="D8563" s="141">
        <v>9.76729166E-3</v>
      </c>
      <c r="E8563" s="119">
        <v>1</v>
      </c>
      <c r="F8563" s="119" t="s">
        <v>1492</v>
      </c>
      <c r="G8563" s="114">
        <f>IF([Data da Aprovação]&lt;&gt;"ESTATUTÁRIO",YEAR([Data da Aprovação]),"")</f>
        <v>2009</v>
      </c>
      <c r="H8563" s="106">
        <f>Tabela9[[#This Row],[Valor do Provento R$]]/Tabela9[[#This Row],[Provento por 1 ou 1000 Ações]]</f>
        <v>9.76729166E-3</v>
      </c>
    </row>
    <row r="8564" spans="1:8">
      <c r="A8564" s="118" t="s">
        <v>1730</v>
      </c>
      <c r="B8564" s="116" t="s">
        <v>1490</v>
      </c>
      <c r="C8564" s="138">
        <v>39944</v>
      </c>
      <c r="D8564" s="139">
        <v>2.9136008700000001E-3</v>
      </c>
      <c r="E8564" s="118">
        <v>1</v>
      </c>
      <c r="F8564" s="118" t="s">
        <v>1496</v>
      </c>
      <c r="G8564" s="113">
        <f>IF([Data da Aprovação]&lt;&gt;"ESTATUTÁRIO",YEAR([Data da Aprovação]),"")</f>
        <v>2009</v>
      </c>
      <c r="H8564" s="106">
        <f>Tabela9[[#This Row],[Valor do Provento R$]]/Tabela9[[#This Row],[Provento por 1 ou 1000 Ações]]</f>
        <v>2.9136008700000001E-3</v>
      </c>
    </row>
    <row r="8565" spans="1:8">
      <c r="A8565" s="119" t="s">
        <v>1730</v>
      </c>
      <c r="B8565" s="117" t="s">
        <v>1490</v>
      </c>
      <c r="C8565" s="140">
        <v>39944</v>
      </c>
      <c r="D8565" s="141">
        <v>2.9136008700000001E-3</v>
      </c>
      <c r="E8565" s="119">
        <v>1</v>
      </c>
      <c r="F8565" s="119" t="s">
        <v>1496</v>
      </c>
      <c r="G8565" s="114">
        <f>IF([Data da Aprovação]&lt;&gt;"ESTATUTÁRIO",YEAR([Data da Aprovação]),"")</f>
        <v>2009</v>
      </c>
      <c r="H8565" s="106">
        <f>Tabela9[[#This Row],[Valor do Provento R$]]/Tabela9[[#This Row],[Provento por 1 ou 1000 Ações]]</f>
        <v>2.9136008700000001E-3</v>
      </c>
    </row>
    <row r="8566" spans="1:8">
      <c r="A8566" s="118" t="s">
        <v>1730</v>
      </c>
      <c r="B8566" s="116" t="s">
        <v>1490</v>
      </c>
      <c r="C8566" s="138">
        <v>39944</v>
      </c>
      <c r="D8566" s="139">
        <v>2.9136008700000001E-3</v>
      </c>
      <c r="E8566" s="118">
        <v>1</v>
      </c>
      <c r="F8566" s="118" t="s">
        <v>1496</v>
      </c>
      <c r="G8566" s="113">
        <f>IF([Data da Aprovação]&lt;&gt;"ESTATUTÁRIO",YEAR([Data da Aprovação]),"")</f>
        <v>2009</v>
      </c>
      <c r="H8566" s="106">
        <f>Tabela9[[#This Row],[Valor do Provento R$]]/Tabela9[[#This Row],[Provento por 1 ou 1000 Ações]]</f>
        <v>2.9136008700000001E-3</v>
      </c>
    </row>
    <row r="8567" spans="1:8">
      <c r="A8567" s="119" t="s">
        <v>1730</v>
      </c>
      <c r="B8567" s="117" t="s">
        <v>1490</v>
      </c>
      <c r="C8567" s="140">
        <v>39944</v>
      </c>
      <c r="D8567" s="141">
        <v>2.9136008700000001E-3</v>
      </c>
      <c r="E8567" s="119">
        <v>1</v>
      </c>
      <c r="F8567" s="119" t="s">
        <v>1496</v>
      </c>
      <c r="G8567" s="114">
        <f>IF([Data da Aprovação]&lt;&gt;"ESTATUTÁRIO",YEAR([Data da Aprovação]),"")</f>
        <v>2009</v>
      </c>
      <c r="H8567" s="106">
        <f>Tabela9[[#This Row],[Valor do Provento R$]]/Tabela9[[#This Row],[Provento por 1 ou 1000 Ações]]</f>
        <v>2.9136008700000001E-3</v>
      </c>
    </row>
    <row r="8568" spans="1:8">
      <c r="A8568" s="118" t="s">
        <v>1730</v>
      </c>
      <c r="B8568" s="116" t="s">
        <v>1490</v>
      </c>
      <c r="C8568" s="138">
        <v>39944</v>
      </c>
      <c r="D8568" s="139">
        <v>9.76729166E-3</v>
      </c>
      <c r="E8568" s="118">
        <v>1</v>
      </c>
      <c r="F8568" s="118" t="s">
        <v>1492</v>
      </c>
      <c r="G8568" s="113">
        <f>IF([Data da Aprovação]&lt;&gt;"ESTATUTÁRIO",YEAR([Data da Aprovação]),"")</f>
        <v>2009</v>
      </c>
      <c r="H8568" s="106">
        <f>Tabela9[[#This Row],[Valor do Provento R$]]/Tabela9[[#This Row],[Provento por 1 ou 1000 Ações]]</f>
        <v>9.76729166E-3</v>
      </c>
    </row>
    <row r="8569" spans="1:8">
      <c r="A8569" s="119" t="s">
        <v>1730</v>
      </c>
      <c r="B8569" s="117" t="s">
        <v>1490</v>
      </c>
      <c r="C8569" s="140">
        <v>39944</v>
      </c>
      <c r="D8569" s="141">
        <v>9.76729166E-3</v>
      </c>
      <c r="E8569" s="119">
        <v>1</v>
      </c>
      <c r="F8569" s="119" t="s">
        <v>1492</v>
      </c>
      <c r="G8569" s="114">
        <f>IF([Data da Aprovação]&lt;&gt;"ESTATUTÁRIO",YEAR([Data da Aprovação]),"")</f>
        <v>2009</v>
      </c>
      <c r="H8569" s="106">
        <f>Tabela9[[#This Row],[Valor do Provento R$]]/Tabela9[[#This Row],[Provento por 1 ou 1000 Ações]]</f>
        <v>9.76729166E-3</v>
      </c>
    </row>
    <row r="8570" spans="1:8">
      <c r="A8570" s="118" t="s">
        <v>1730</v>
      </c>
      <c r="B8570" s="116" t="s">
        <v>1490</v>
      </c>
      <c r="C8570" s="138">
        <v>39944</v>
      </c>
      <c r="D8570" s="139">
        <v>9.76729166E-3</v>
      </c>
      <c r="E8570" s="118">
        <v>1</v>
      </c>
      <c r="F8570" s="118" t="s">
        <v>1492</v>
      </c>
      <c r="G8570" s="113">
        <f>IF([Data da Aprovação]&lt;&gt;"ESTATUTÁRIO",YEAR([Data da Aprovação]),"")</f>
        <v>2009</v>
      </c>
      <c r="H8570" s="106">
        <f>Tabela9[[#This Row],[Valor do Provento R$]]/Tabela9[[#This Row],[Provento por 1 ou 1000 Ações]]</f>
        <v>9.76729166E-3</v>
      </c>
    </row>
    <row r="8571" spans="1:8">
      <c r="A8571" s="119" t="s">
        <v>1730</v>
      </c>
      <c r="B8571" s="117" t="s">
        <v>1490</v>
      </c>
      <c r="C8571" s="140">
        <v>39944</v>
      </c>
      <c r="D8571" s="141">
        <v>9.76729166E-3</v>
      </c>
      <c r="E8571" s="119">
        <v>1</v>
      </c>
      <c r="F8571" s="119" t="s">
        <v>1492</v>
      </c>
      <c r="G8571" s="114">
        <f>IF([Data da Aprovação]&lt;&gt;"ESTATUTÁRIO",YEAR([Data da Aprovação]),"")</f>
        <v>2009</v>
      </c>
      <c r="H8571" s="106">
        <f>Tabela9[[#This Row],[Valor do Provento R$]]/Tabela9[[#This Row],[Provento por 1 ou 1000 Ações]]</f>
        <v>9.76729166E-3</v>
      </c>
    </row>
    <row r="8572" spans="1:8">
      <c r="A8572" s="118" t="s">
        <v>1730</v>
      </c>
      <c r="B8572" s="116" t="s">
        <v>1490</v>
      </c>
      <c r="C8572" s="138">
        <v>39944</v>
      </c>
      <c r="D8572" s="139">
        <v>2.9136008700000001E-3</v>
      </c>
      <c r="E8572" s="118">
        <v>1</v>
      </c>
      <c r="F8572" s="118" t="s">
        <v>1496</v>
      </c>
      <c r="G8572" s="113">
        <f>IF([Data da Aprovação]&lt;&gt;"ESTATUTÁRIO",YEAR([Data da Aprovação]),"")</f>
        <v>2009</v>
      </c>
      <c r="H8572" s="106">
        <f>Tabela9[[#This Row],[Valor do Provento R$]]/Tabela9[[#This Row],[Provento por 1 ou 1000 Ações]]</f>
        <v>2.9136008700000001E-3</v>
      </c>
    </row>
    <row r="8573" spans="1:8">
      <c r="A8573" s="119" t="s">
        <v>1730</v>
      </c>
      <c r="B8573" s="117" t="s">
        <v>1490</v>
      </c>
      <c r="C8573" s="140">
        <v>39944</v>
      </c>
      <c r="D8573" s="141">
        <v>2.9136008700000001E-3</v>
      </c>
      <c r="E8573" s="119">
        <v>1</v>
      </c>
      <c r="F8573" s="119" t="s">
        <v>1496</v>
      </c>
      <c r="G8573" s="114">
        <f>IF([Data da Aprovação]&lt;&gt;"ESTATUTÁRIO",YEAR([Data da Aprovação]),"")</f>
        <v>2009</v>
      </c>
      <c r="H8573" s="106">
        <f>Tabela9[[#This Row],[Valor do Provento R$]]/Tabela9[[#This Row],[Provento por 1 ou 1000 Ações]]</f>
        <v>2.9136008700000001E-3</v>
      </c>
    </row>
    <row r="8574" spans="1:8">
      <c r="A8574" s="118" t="s">
        <v>1730</v>
      </c>
      <c r="B8574" s="116" t="s">
        <v>1490</v>
      </c>
      <c r="C8574" s="138">
        <v>39944</v>
      </c>
      <c r="D8574" s="139">
        <v>2.9136008700000001E-3</v>
      </c>
      <c r="E8574" s="118">
        <v>1</v>
      </c>
      <c r="F8574" s="118" t="s">
        <v>1496</v>
      </c>
      <c r="G8574" s="113">
        <f>IF([Data da Aprovação]&lt;&gt;"ESTATUTÁRIO",YEAR([Data da Aprovação]),"")</f>
        <v>2009</v>
      </c>
      <c r="H8574" s="106">
        <f>Tabela9[[#This Row],[Valor do Provento R$]]/Tabela9[[#This Row],[Provento por 1 ou 1000 Ações]]</f>
        <v>2.9136008700000001E-3</v>
      </c>
    </row>
    <row r="8575" spans="1:8">
      <c r="A8575" s="119" t="s">
        <v>1730</v>
      </c>
      <c r="B8575" s="117" t="s">
        <v>1490</v>
      </c>
      <c r="C8575" s="140">
        <v>39944</v>
      </c>
      <c r="D8575" s="141">
        <v>2.9136008700000001E-3</v>
      </c>
      <c r="E8575" s="119">
        <v>1</v>
      </c>
      <c r="F8575" s="119" t="s">
        <v>1496</v>
      </c>
      <c r="G8575" s="114">
        <f>IF([Data da Aprovação]&lt;&gt;"ESTATUTÁRIO",YEAR([Data da Aprovação]),"")</f>
        <v>2009</v>
      </c>
      <c r="H8575" s="106">
        <f>Tabela9[[#This Row],[Valor do Provento R$]]/Tabela9[[#This Row],[Provento por 1 ou 1000 Ações]]</f>
        <v>2.9136008700000001E-3</v>
      </c>
    </row>
    <row r="8576" spans="1:8">
      <c r="A8576" s="118" t="s">
        <v>1730</v>
      </c>
      <c r="B8576" s="116" t="s">
        <v>1490</v>
      </c>
      <c r="C8576" s="138">
        <v>39944</v>
      </c>
      <c r="D8576" s="139">
        <v>9.76729166E-3</v>
      </c>
      <c r="E8576" s="118">
        <v>1</v>
      </c>
      <c r="F8576" s="118" t="s">
        <v>1492</v>
      </c>
      <c r="G8576" s="113">
        <f>IF([Data da Aprovação]&lt;&gt;"ESTATUTÁRIO",YEAR([Data da Aprovação]),"")</f>
        <v>2009</v>
      </c>
      <c r="H8576" s="106">
        <f>Tabela9[[#This Row],[Valor do Provento R$]]/Tabela9[[#This Row],[Provento por 1 ou 1000 Ações]]</f>
        <v>9.76729166E-3</v>
      </c>
    </row>
    <row r="8577" spans="1:8">
      <c r="A8577" s="119" t="s">
        <v>1730</v>
      </c>
      <c r="B8577" s="117" t="s">
        <v>1490</v>
      </c>
      <c r="C8577" s="140">
        <v>39944</v>
      </c>
      <c r="D8577" s="141">
        <v>9.76729166E-3</v>
      </c>
      <c r="E8577" s="119">
        <v>1</v>
      </c>
      <c r="F8577" s="119" t="s">
        <v>1492</v>
      </c>
      <c r="G8577" s="114">
        <f>IF([Data da Aprovação]&lt;&gt;"ESTATUTÁRIO",YEAR([Data da Aprovação]),"")</f>
        <v>2009</v>
      </c>
      <c r="H8577" s="106">
        <f>Tabela9[[#This Row],[Valor do Provento R$]]/Tabela9[[#This Row],[Provento por 1 ou 1000 Ações]]</f>
        <v>9.76729166E-3</v>
      </c>
    </row>
    <row r="8578" spans="1:8">
      <c r="A8578" s="118" t="s">
        <v>1730</v>
      </c>
      <c r="B8578" s="116" t="s">
        <v>1490</v>
      </c>
      <c r="C8578" s="138">
        <v>39944</v>
      </c>
      <c r="D8578" s="139">
        <v>9.76729166E-3</v>
      </c>
      <c r="E8578" s="118">
        <v>1</v>
      </c>
      <c r="F8578" s="118" t="s">
        <v>1492</v>
      </c>
      <c r="G8578" s="113">
        <f>IF([Data da Aprovação]&lt;&gt;"ESTATUTÁRIO",YEAR([Data da Aprovação]),"")</f>
        <v>2009</v>
      </c>
      <c r="H8578" s="106">
        <f>Tabela9[[#This Row],[Valor do Provento R$]]/Tabela9[[#This Row],[Provento por 1 ou 1000 Ações]]</f>
        <v>9.76729166E-3</v>
      </c>
    </row>
    <row r="8579" spans="1:8">
      <c r="A8579" s="119" t="s">
        <v>1730</v>
      </c>
      <c r="B8579" s="117" t="s">
        <v>1490</v>
      </c>
      <c r="C8579" s="140">
        <v>39944</v>
      </c>
      <c r="D8579" s="141">
        <v>9.76729166E-3</v>
      </c>
      <c r="E8579" s="119">
        <v>1</v>
      </c>
      <c r="F8579" s="119" t="s">
        <v>1492</v>
      </c>
      <c r="G8579" s="114">
        <f>IF([Data da Aprovação]&lt;&gt;"ESTATUTÁRIO",YEAR([Data da Aprovação]),"")</f>
        <v>2009</v>
      </c>
      <c r="H8579" s="106">
        <f>Tabela9[[#This Row],[Valor do Provento R$]]/Tabela9[[#This Row],[Provento por 1 ou 1000 Ações]]</f>
        <v>9.76729166E-3</v>
      </c>
    </row>
    <row r="8580" spans="1:8">
      <c r="A8580" s="118" t="s">
        <v>1730</v>
      </c>
      <c r="B8580" s="116" t="s">
        <v>1490</v>
      </c>
      <c r="C8580" s="138">
        <v>39944</v>
      </c>
      <c r="D8580" s="139">
        <v>2.9136008700000001E-3</v>
      </c>
      <c r="E8580" s="118">
        <v>1</v>
      </c>
      <c r="F8580" s="118" t="s">
        <v>1496</v>
      </c>
      <c r="G8580" s="113">
        <f>IF([Data da Aprovação]&lt;&gt;"ESTATUTÁRIO",YEAR([Data da Aprovação]),"")</f>
        <v>2009</v>
      </c>
      <c r="H8580" s="106">
        <f>Tabela9[[#This Row],[Valor do Provento R$]]/Tabela9[[#This Row],[Provento por 1 ou 1000 Ações]]</f>
        <v>2.9136008700000001E-3</v>
      </c>
    </row>
    <row r="8581" spans="1:8">
      <c r="A8581" s="119" t="s">
        <v>1730</v>
      </c>
      <c r="B8581" s="117" t="s">
        <v>1490</v>
      </c>
      <c r="C8581" s="140">
        <v>39944</v>
      </c>
      <c r="D8581" s="141">
        <v>2.9136008700000001E-3</v>
      </c>
      <c r="E8581" s="119">
        <v>1</v>
      </c>
      <c r="F8581" s="119" t="s">
        <v>1496</v>
      </c>
      <c r="G8581" s="114">
        <f>IF([Data da Aprovação]&lt;&gt;"ESTATUTÁRIO",YEAR([Data da Aprovação]),"")</f>
        <v>2009</v>
      </c>
      <c r="H8581" s="106">
        <f>Tabela9[[#This Row],[Valor do Provento R$]]/Tabela9[[#This Row],[Provento por 1 ou 1000 Ações]]</f>
        <v>2.9136008700000001E-3</v>
      </c>
    </row>
    <row r="8582" spans="1:8">
      <c r="A8582" s="118" t="s">
        <v>1730</v>
      </c>
      <c r="B8582" s="116" t="s">
        <v>1490</v>
      </c>
      <c r="C8582" s="138">
        <v>39944</v>
      </c>
      <c r="D8582" s="139">
        <v>2.9136008700000001E-3</v>
      </c>
      <c r="E8582" s="118">
        <v>1</v>
      </c>
      <c r="F8582" s="118" t="s">
        <v>1496</v>
      </c>
      <c r="G8582" s="113">
        <f>IF([Data da Aprovação]&lt;&gt;"ESTATUTÁRIO",YEAR([Data da Aprovação]),"")</f>
        <v>2009</v>
      </c>
      <c r="H8582" s="106">
        <f>Tabela9[[#This Row],[Valor do Provento R$]]/Tabela9[[#This Row],[Provento por 1 ou 1000 Ações]]</f>
        <v>2.9136008700000001E-3</v>
      </c>
    </row>
    <row r="8583" spans="1:8">
      <c r="A8583" s="119" t="s">
        <v>1730</v>
      </c>
      <c r="B8583" s="117" t="s">
        <v>1490</v>
      </c>
      <c r="C8583" s="140">
        <v>39944</v>
      </c>
      <c r="D8583" s="141">
        <v>2.9136008700000001E-3</v>
      </c>
      <c r="E8583" s="119">
        <v>1</v>
      </c>
      <c r="F8583" s="119" t="s">
        <v>1496</v>
      </c>
      <c r="G8583" s="114">
        <f>IF([Data da Aprovação]&lt;&gt;"ESTATUTÁRIO",YEAR([Data da Aprovação]),"")</f>
        <v>2009</v>
      </c>
      <c r="H8583" s="106">
        <f>Tabela9[[#This Row],[Valor do Provento R$]]/Tabela9[[#This Row],[Provento por 1 ou 1000 Ações]]</f>
        <v>2.9136008700000001E-3</v>
      </c>
    </row>
    <row r="8584" spans="1:8">
      <c r="A8584" s="118" t="s">
        <v>1730</v>
      </c>
      <c r="B8584" s="116" t="s">
        <v>1490</v>
      </c>
      <c r="C8584" s="138">
        <v>39944</v>
      </c>
      <c r="D8584" s="139">
        <v>9.76729166E-3</v>
      </c>
      <c r="E8584" s="118">
        <v>1</v>
      </c>
      <c r="F8584" s="118" t="s">
        <v>1492</v>
      </c>
      <c r="G8584" s="113">
        <f>IF([Data da Aprovação]&lt;&gt;"ESTATUTÁRIO",YEAR([Data da Aprovação]),"")</f>
        <v>2009</v>
      </c>
      <c r="H8584" s="106">
        <f>Tabela9[[#This Row],[Valor do Provento R$]]/Tabela9[[#This Row],[Provento por 1 ou 1000 Ações]]</f>
        <v>9.76729166E-3</v>
      </c>
    </row>
    <row r="8585" spans="1:8">
      <c r="A8585" s="119" t="s">
        <v>1730</v>
      </c>
      <c r="B8585" s="117" t="s">
        <v>1490</v>
      </c>
      <c r="C8585" s="140">
        <v>39944</v>
      </c>
      <c r="D8585" s="141">
        <v>9.76729166E-3</v>
      </c>
      <c r="E8585" s="119">
        <v>1</v>
      </c>
      <c r="F8585" s="119" t="s">
        <v>1492</v>
      </c>
      <c r="G8585" s="114">
        <f>IF([Data da Aprovação]&lt;&gt;"ESTATUTÁRIO",YEAR([Data da Aprovação]),"")</f>
        <v>2009</v>
      </c>
      <c r="H8585" s="106">
        <f>Tabela9[[#This Row],[Valor do Provento R$]]/Tabela9[[#This Row],[Provento por 1 ou 1000 Ações]]</f>
        <v>9.76729166E-3</v>
      </c>
    </row>
    <row r="8586" spans="1:8">
      <c r="A8586" s="118" t="s">
        <v>1730</v>
      </c>
      <c r="B8586" s="116" t="s">
        <v>1490</v>
      </c>
      <c r="C8586" s="138">
        <v>39944</v>
      </c>
      <c r="D8586" s="139">
        <v>9.76729166E-3</v>
      </c>
      <c r="E8586" s="118">
        <v>1</v>
      </c>
      <c r="F8586" s="118" t="s">
        <v>1492</v>
      </c>
      <c r="G8586" s="113">
        <f>IF([Data da Aprovação]&lt;&gt;"ESTATUTÁRIO",YEAR([Data da Aprovação]),"")</f>
        <v>2009</v>
      </c>
      <c r="H8586" s="106">
        <f>Tabela9[[#This Row],[Valor do Provento R$]]/Tabela9[[#This Row],[Provento por 1 ou 1000 Ações]]</f>
        <v>9.76729166E-3</v>
      </c>
    </row>
    <row r="8587" spans="1:8">
      <c r="A8587" s="119" t="s">
        <v>1730</v>
      </c>
      <c r="B8587" s="117" t="s">
        <v>1490</v>
      </c>
      <c r="C8587" s="140">
        <v>39944</v>
      </c>
      <c r="D8587" s="141">
        <v>2.9136008700000001E-3</v>
      </c>
      <c r="E8587" s="119">
        <v>1</v>
      </c>
      <c r="F8587" s="119" t="s">
        <v>1496</v>
      </c>
      <c r="G8587" s="114">
        <f>IF([Data da Aprovação]&lt;&gt;"ESTATUTÁRIO",YEAR([Data da Aprovação]),"")</f>
        <v>2009</v>
      </c>
      <c r="H8587" s="106">
        <f>Tabela9[[#This Row],[Valor do Provento R$]]/Tabela9[[#This Row],[Provento por 1 ou 1000 Ações]]</f>
        <v>2.9136008700000001E-3</v>
      </c>
    </row>
    <row r="8588" spans="1:8">
      <c r="A8588" s="118" t="s">
        <v>1730</v>
      </c>
      <c r="B8588" s="116" t="s">
        <v>1490</v>
      </c>
      <c r="C8588" s="138">
        <v>39944</v>
      </c>
      <c r="D8588" s="139">
        <v>2.9136008700000001E-3</v>
      </c>
      <c r="E8588" s="118">
        <v>1</v>
      </c>
      <c r="F8588" s="118" t="s">
        <v>1496</v>
      </c>
      <c r="G8588" s="113">
        <f>IF([Data da Aprovação]&lt;&gt;"ESTATUTÁRIO",YEAR([Data da Aprovação]),"")</f>
        <v>2009</v>
      </c>
      <c r="H8588" s="106">
        <f>Tabela9[[#This Row],[Valor do Provento R$]]/Tabela9[[#This Row],[Provento por 1 ou 1000 Ações]]</f>
        <v>2.9136008700000001E-3</v>
      </c>
    </row>
    <row r="8589" spans="1:8">
      <c r="A8589" s="119" t="s">
        <v>1730</v>
      </c>
      <c r="B8589" s="117" t="s">
        <v>1490</v>
      </c>
      <c r="C8589" s="140">
        <v>39944</v>
      </c>
      <c r="D8589" s="141">
        <v>2.9136008700000001E-3</v>
      </c>
      <c r="E8589" s="119">
        <v>1</v>
      </c>
      <c r="F8589" s="119" t="s">
        <v>1496</v>
      </c>
      <c r="G8589" s="114">
        <f>IF([Data da Aprovação]&lt;&gt;"ESTATUTÁRIO",YEAR([Data da Aprovação]),"")</f>
        <v>2009</v>
      </c>
      <c r="H8589" s="106">
        <f>Tabela9[[#This Row],[Valor do Provento R$]]/Tabela9[[#This Row],[Provento por 1 ou 1000 Ações]]</f>
        <v>2.9136008700000001E-3</v>
      </c>
    </row>
    <row r="8590" spans="1:8">
      <c r="A8590" s="118" t="s">
        <v>1730</v>
      </c>
      <c r="B8590" s="116" t="s">
        <v>1490</v>
      </c>
      <c r="C8590" s="138">
        <v>39944</v>
      </c>
      <c r="D8590" s="139">
        <v>9.76729166E-3</v>
      </c>
      <c r="E8590" s="118">
        <v>1</v>
      </c>
      <c r="F8590" s="118" t="s">
        <v>1492</v>
      </c>
      <c r="G8590" s="113">
        <f>IF([Data da Aprovação]&lt;&gt;"ESTATUTÁRIO",YEAR([Data da Aprovação]),"")</f>
        <v>2009</v>
      </c>
      <c r="H8590" s="106">
        <f>Tabela9[[#This Row],[Valor do Provento R$]]/Tabela9[[#This Row],[Provento por 1 ou 1000 Ações]]</f>
        <v>9.76729166E-3</v>
      </c>
    </row>
    <row r="8591" spans="1:8">
      <c r="A8591" s="119" t="s">
        <v>1730</v>
      </c>
      <c r="B8591" s="117" t="s">
        <v>1490</v>
      </c>
      <c r="C8591" s="140">
        <v>39944</v>
      </c>
      <c r="D8591" s="141">
        <v>9.76729166E-3</v>
      </c>
      <c r="E8591" s="119">
        <v>1</v>
      </c>
      <c r="F8591" s="119" t="s">
        <v>1492</v>
      </c>
      <c r="G8591" s="114">
        <f>IF([Data da Aprovação]&lt;&gt;"ESTATUTÁRIO",YEAR([Data da Aprovação]),"")</f>
        <v>2009</v>
      </c>
      <c r="H8591" s="106">
        <f>Tabela9[[#This Row],[Valor do Provento R$]]/Tabela9[[#This Row],[Provento por 1 ou 1000 Ações]]</f>
        <v>9.76729166E-3</v>
      </c>
    </row>
    <row r="8592" spans="1:8">
      <c r="A8592" s="118" t="s">
        <v>1730</v>
      </c>
      <c r="B8592" s="116" t="s">
        <v>1490</v>
      </c>
      <c r="C8592" s="138">
        <v>39944</v>
      </c>
      <c r="D8592" s="139">
        <v>9.76729166E-3</v>
      </c>
      <c r="E8592" s="118">
        <v>1</v>
      </c>
      <c r="F8592" s="118" t="s">
        <v>1492</v>
      </c>
      <c r="G8592" s="113">
        <f>IF([Data da Aprovação]&lt;&gt;"ESTATUTÁRIO",YEAR([Data da Aprovação]),"")</f>
        <v>2009</v>
      </c>
      <c r="H8592" s="106">
        <f>Tabela9[[#This Row],[Valor do Provento R$]]/Tabela9[[#This Row],[Provento por 1 ou 1000 Ações]]</f>
        <v>9.76729166E-3</v>
      </c>
    </row>
    <row r="8593" spans="1:8">
      <c r="A8593" s="119" t="s">
        <v>1730</v>
      </c>
      <c r="B8593" s="117" t="s">
        <v>1490</v>
      </c>
      <c r="C8593" s="140">
        <v>39944</v>
      </c>
      <c r="D8593" s="141">
        <v>2.9136008700000001E-3</v>
      </c>
      <c r="E8593" s="119">
        <v>1</v>
      </c>
      <c r="F8593" s="119" t="s">
        <v>1496</v>
      </c>
      <c r="G8593" s="114">
        <f>IF([Data da Aprovação]&lt;&gt;"ESTATUTÁRIO",YEAR([Data da Aprovação]),"")</f>
        <v>2009</v>
      </c>
      <c r="H8593" s="106">
        <f>Tabela9[[#This Row],[Valor do Provento R$]]/Tabela9[[#This Row],[Provento por 1 ou 1000 Ações]]</f>
        <v>2.9136008700000001E-3</v>
      </c>
    </row>
    <row r="8594" spans="1:8">
      <c r="A8594" s="118" t="s">
        <v>1730</v>
      </c>
      <c r="B8594" s="116" t="s">
        <v>1490</v>
      </c>
      <c r="C8594" s="138">
        <v>39944</v>
      </c>
      <c r="D8594" s="139">
        <v>2.9136008700000001E-3</v>
      </c>
      <c r="E8594" s="118">
        <v>1</v>
      </c>
      <c r="F8594" s="118" t="s">
        <v>1496</v>
      </c>
      <c r="G8594" s="113">
        <f>IF([Data da Aprovação]&lt;&gt;"ESTATUTÁRIO",YEAR([Data da Aprovação]),"")</f>
        <v>2009</v>
      </c>
      <c r="H8594" s="106">
        <f>Tabela9[[#This Row],[Valor do Provento R$]]/Tabela9[[#This Row],[Provento por 1 ou 1000 Ações]]</f>
        <v>2.9136008700000001E-3</v>
      </c>
    </row>
    <row r="8595" spans="1:8">
      <c r="A8595" s="119" t="s">
        <v>1730</v>
      </c>
      <c r="B8595" s="117" t="s">
        <v>1490</v>
      </c>
      <c r="C8595" s="140">
        <v>39944</v>
      </c>
      <c r="D8595" s="141">
        <v>2.9136008700000001E-3</v>
      </c>
      <c r="E8595" s="119">
        <v>1</v>
      </c>
      <c r="F8595" s="119" t="s">
        <v>1496</v>
      </c>
      <c r="G8595" s="114">
        <f>IF([Data da Aprovação]&lt;&gt;"ESTATUTÁRIO",YEAR([Data da Aprovação]),"")</f>
        <v>2009</v>
      </c>
      <c r="H8595" s="106">
        <f>Tabela9[[#This Row],[Valor do Provento R$]]/Tabela9[[#This Row],[Provento por 1 ou 1000 Ações]]</f>
        <v>2.9136008700000001E-3</v>
      </c>
    </row>
    <row r="8596" spans="1:8">
      <c r="A8596" s="118" t="s">
        <v>1730</v>
      </c>
      <c r="B8596" s="116" t="s">
        <v>1490</v>
      </c>
      <c r="C8596" s="138">
        <v>39944</v>
      </c>
      <c r="D8596" s="139">
        <v>9.76729166E-3</v>
      </c>
      <c r="E8596" s="118">
        <v>1</v>
      </c>
      <c r="F8596" s="118" t="s">
        <v>1492</v>
      </c>
      <c r="G8596" s="113">
        <f>IF([Data da Aprovação]&lt;&gt;"ESTATUTÁRIO",YEAR([Data da Aprovação]),"")</f>
        <v>2009</v>
      </c>
      <c r="H8596" s="106">
        <f>Tabela9[[#This Row],[Valor do Provento R$]]/Tabela9[[#This Row],[Provento por 1 ou 1000 Ações]]</f>
        <v>9.76729166E-3</v>
      </c>
    </row>
    <row r="8597" spans="1:8">
      <c r="A8597" s="119" t="s">
        <v>1730</v>
      </c>
      <c r="B8597" s="117" t="s">
        <v>1490</v>
      </c>
      <c r="C8597" s="140">
        <v>39944</v>
      </c>
      <c r="D8597" s="141">
        <v>9.76729166E-3</v>
      </c>
      <c r="E8597" s="119">
        <v>1</v>
      </c>
      <c r="F8597" s="119" t="s">
        <v>1492</v>
      </c>
      <c r="G8597" s="114">
        <f>IF([Data da Aprovação]&lt;&gt;"ESTATUTÁRIO",YEAR([Data da Aprovação]),"")</f>
        <v>2009</v>
      </c>
      <c r="H8597" s="106">
        <f>Tabela9[[#This Row],[Valor do Provento R$]]/Tabela9[[#This Row],[Provento por 1 ou 1000 Ações]]</f>
        <v>9.76729166E-3</v>
      </c>
    </row>
    <row r="8598" spans="1:8">
      <c r="A8598" s="118" t="s">
        <v>1730</v>
      </c>
      <c r="B8598" s="116" t="s">
        <v>1490</v>
      </c>
      <c r="C8598" s="138">
        <v>39944</v>
      </c>
      <c r="D8598" s="139">
        <v>9.76729166E-3</v>
      </c>
      <c r="E8598" s="118">
        <v>1</v>
      </c>
      <c r="F8598" s="118" t="s">
        <v>1492</v>
      </c>
      <c r="G8598" s="113">
        <f>IF([Data da Aprovação]&lt;&gt;"ESTATUTÁRIO",YEAR([Data da Aprovação]),"")</f>
        <v>2009</v>
      </c>
      <c r="H8598" s="106">
        <f>Tabela9[[#This Row],[Valor do Provento R$]]/Tabela9[[#This Row],[Provento por 1 ou 1000 Ações]]</f>
        <v>9.76729166E-3</v>
      </c>
    </row>
    <row r="8599" spans="1:8">
      <c r="A8599" s="119" t="s">
        <v>1730</v>
      </c>
      <c r="B8599" s="117" t="s">
        <v>1490</v>
      </c>
      <c r="C8599" s="140">
        <v>39944</v>
      </c>
      <c r="D8599" s="141">
        <v>2.9136008700000001E-3</v>
      </c>
      <c r="E8599" s="119">
        <v>1</v>
      </c>
      <c r="F8599" s="119" t="s">
        <v>1496</v>
      </c>
      <c r="G8599" s="114">
        <f>IF([Data da Aprovação]&lt;&gt;"ESTATUTÁRIO",YEAR([Data da Aprovação]),"")</f>
        <v>2009</v>
      </c>
      <c r="H8599" s="106">
        <f>Tabela9[[#This Row],[Valor do Provento R$]]/Tabela9[[#This Row],[Provento por 1 ou 1000 Ações]]</f>
        <v>2.9136008700000001E-3</v>
      </c>
    </row>
    <row r="8600" spans="1:8">
      <c r="A8600" s="118" t="s">
        <v>1730</v>
      </c>
      <c r="B8600" s="116" t="s">
        <v>1490</v>
      </c>
      <c r="C8600" s="138">
        <v>39944</v>
      </c>
      <c r="D8600" s="139">
        <v>2.9136008700000001E-3</v>
      </c>
      <c r="E8600" s="118">
        <v>1</v>
      </c>
      <c r="F8600" s="118" t="s">
        <v>1496</v>
      </c>
      <c r="G8600" s="113">
        <f>IF([Data da Aprovação]&lt;&gt;"ESTATUTÁRIO",YEAR([Data da Aprovação]),"")</f>
        <v>2009</v>
      </c>
      <c r="H8600" s="106">
        <f>Tabela9[[#This Row],[Valor do Provento R$]]/Tabela9[[#This Row],[Provento por 1 ou 1000 Ações]]</f>
        <v>2.9136008700000001E-3</v>
      </c>
    </row>
    <row r="8601" spans="1:8">
      <c r="A8601" s="119" t="s">
        <v>1730</v>
      </c>
      <c r="B8601" s="117" t="s">
        <v>1490</v>
      </c>
      <c r="C8601" s="140">
        <v>39944</v>
      </c>
      <c r="D8601" s="141">
        <v>2.9136008700000001E-3</v>
      </c>
      <c r="E8601" s="119">
        <v>1</v>
      </c>
      <c r="F8601" s="119" t="s">
        <v>1496</v>
      </c>
      <c r="G8601" s="114">
        <f>IF([Data da Aprovação]&lt;&gt;"ESTATUTÁRIO",YEAR([Data da Aprovação]),"")</f>
        <v>2009</v>
      </c>
      <c r="H8601" s="106">
        <f>Tabela9[[#This Row],[Valor do Provento R$]]/Tabela9[[#This Row],[Provento por 1 ou 1000 Ações]]</f>
        <v>2.9136008700000001E-3</v>
      </c>
    </row>
    <row r="8602" spans="1:8">
      <c r="A8602" s="118" t="s">
        <v>1730</v>
      </c>
      <c r="B8602" s="116" t="s">
        <v>1490</v>
      </c>
      <c r="C8602" s="138">
        <v>39944</v>
      </c>
      <c r="D8602" s="139">
        <v>9.76729166E-3</v>
      </c>
      <c r="E8602" s="118">
        <v>1</v>
      </c>
      <c r="F8602" s="118" t="s">
        <v>1492</v>
      </c>
      <c r="G8602" s="113">
        <f>IF([Data da Aprovação]&lt;&gt;"ESTATUTÁRIO",YEAR([Data da Aprovação]),"")</f>
        <v>2009</v>
      </c>
      <c r="H8602" s="106">
        <f>Tabela9[[#This Row],[Valor do Provento R$]]/Tabela9[[#This Row],[Provento por 1 ou 1000 Ações]]</f>
        <v>9.76729166E-3</v>
      </c>
    </row>
    <row r="8603" spans="1:8">
      <c r="A8603" s="119" t="s">
        <v>1730</v>
      </c>
      <c r="B8603" s="117" t="s">
        <v>1490</v>
      </c>
      <c r="C8603" s="140">
        <v>39944</v>
      </c>
      <c r="D8603" s="141">
        <v>9.76729166E-3</v>
      </c>
      <c r="E8603" s="119">
        <v>1</v>
      </c>
      <c r="F8603" s="119" t="s">
        <v>1492</v>
      </c>
      <c r="G8603" s="114">
        <f>IF([Data da Aprovação]&lt;&gt;"ESTATUTÁRIO",YEAR([Data da Aprovação]),"")</f>
        <v>2009</v>
      </c>
      <c r="H8603" s="106">
        <f>Tabela9[[#This Row],[Valor do Provento R$]]/Tabela9[[#This Row],[Provento por 1 ou 1000 Ações]]</f>
        <v>9.76729166E-3</v>
      </c>
    </row>
    <row r="8604" spans="1:8">
      <c r="A8604" s="118" t="s">
        <v>1730</v>
      </c>
      <c r="B8604" s="116" t="s">
        <v>1490</v>
      </c>
      <c r="C8604" s="138">
        <v>39944</v>
      </c>
      <c r="D8604" s="139">
        <v>9.76729166E-3</v>
      </c>
      <c r="E8604" s="118">
        <v>1</v>
      </c>
      <c r="F8604" s="118" t="s">
        <v>1492</v>
      </c>
      <c r="G8604" s="113">
        <f>IF([Data da Aprovação]&lt;&gt;"ESTATUTÁRIO",YEAR([Data da Aprovação]),"")</f>
        <v>2009</v>
      </c>
      <c r="H8604" s="106">
        <f>Tabela9[[#This Row],[Valor do Provento R$]]/Tabela9[[#This Row],[Provento por 1 ou 1000 Ações]]</f>
        <v>9.76729166E-3</v>
      </c>
    </row>
    <row r="8605" spans="1:8">
      <c r="A8605" s="119" t="s">
        <v>1730</v>
      </c>
      <c r="B8605" s="117" t="s">
        <v>1490</v>
      </c>
      <c r="C8605" s="140">
        <v>39944</v>
      </c>
      <c r="D8605" s="141">
        <v>2.9136008700000001E-3</v>
      </c>
      <c r="E8605" s="119">
        <v>1</v>
      </c>
      <c r="F8605" s="119" t="s">
        <v>1496</v>
      </c>
      <c r="G8605" s="114">
        <f>IF([Data da Aprovação]&lt;&gt;"ESTATUTÁRIO",YEAR([Data da Aprovação]),"")</f>
        <v>2009</v>
      </c>
      <c r="H8605" s="106">
        <f>Tabela9[[#This Row],[Valor do Provento R$]]/Tabela9[[#This Row],[Provento por 1 ou 1000 Ações]]</f>
        <v>2.9136008700000001E-3</v>
      </c>
    </row>
    <row r="8606" spans="1:8">
      <c r="A8606" s="118" t="s">
        <v>1730</v>
      </c>
      <c r="B8606" s="116" t="s">
        <v>1490</v>
      </c>
      <c r="C8606" s="138">
        <v>39944</v>
      </c>
      <c r="D8606" s="139">
        <v>2.9136008700000001E-3</v>
      </c>
      <c r="E8606" s="118">
        <v>1</v>
      </c>
      <c r="F8606" s="118" t="s">
        <v>1496</v>
      </c>
      <c r="G8606" s="113">
        <f>IF([Data da Aprovação]&lt;&gt;"ESTATUTÁRIO",YEAR([Data da Aprovação]),"")</f>
        <v>2009</v>
      </c>
      <c r="H8606" s="106">
        <f>Tabela9[[#This Row],[Valor do Provento R$]]/Tabela9[[#This Row],[Provento por 1 ou 1000 Ações]]</f>
        <v>2.9136008700000001E-3</v>
      </c>
    </row>
    <row r="8607" spans="1:8">
      <c r="A8607" s="119" t="s">
        <v>1730</v>
      </c>
      <c r="B8607" s="117" t="s">
        <v>1490</v>
      </c>
      <c r="C8607" s="140">
        <v>39944</v>
      </c>
      <c r="D8607" s="141">
        <v>2.9136008700000001E-3</v>
      </c>
      <c r="E8607" s="119">
        <v>1</v>
      </c>
      <c r="F8607" s="119" t="s">
        <v>1496</v>
      </c>
      <c r="G8607" s="114">
        <f>IF([Data da Aprovação]&lt;&gt;"ESTATUTÁRIO",YEAR([Data da Aprovação]),"")</f>
        <v>2009</v>
      </c>
      <c r="H8607" s="106">
        <f>Tabela9[[#This Row],[Valor do Provento R$]]/Tabela9[[#This Row],[Provento por 1 ou 1000 Ações]]</f>
        <v>2.9136008700000001E-3</v>
      </c>
    </row>
    <row r="8608" spans="1:8">
      <c r="A8608" s="118" t="s">
        <v>1730</v>
      </c>
      <c r="B8608" s="116" t="s">
        <v>1490</v>
      </c>
      <c r="C8608" s="138">
        <v>40296</v>
      </c>
      <c r="D8608" s="139">
        <v>3.0249999999999999E-2</v>
      </c>
      <c r="E8608" s="118">
        <v>1</v>
      </c>
      <c r="F8608" s="118" t="s">
        <v>1492</v>
      </c>
      <c r="G8608" s="113">
        <f>IF([Data da Aprovação]&lt;&gt;"ESTATUTÁRIO",YEAR([Data da Aprovação]),"")</f>
        <v>2010</v>
      </c>
      <c r="H8608" s="106">
        <f>Tabela9[[#This Row],[Valor do Provento R$]]/Tabela9[[#This Row],[Provento por 1 ou 1000 Ações]]</f>
        <v>3.0249999999999999E-2</v>
      </c>
    </row>
    <row r="8609" spans="1:8">
      <c r="A8609" s="119" t="s">
        <v>1730</v>
      </c>
      <c r="B8609" s="117" t="s">
        <v>1490</v>
      </c>
      <c r="C8609" s="140">
        <v>40296</v>
      </c>
      <c r="D8609" s="141">
        <v>3.0249999999999999E-2</v>
      </c>
      <c r="E8609" s="119">
        <v>1</v>
      </c>
      <c r="F8609" s="119" t="s">
        <v>1492</v>
      </c>
      <c r="G8609" s="114">
        <f>IF([Data da Aprovação]&lt;&gt;"ESTATUTÁRIO",YEAR([Data da Aprovação]),"")</f>
        <v>2010</v>
      </c>
      <c r="H8609" s="106">
        <f>Tabela9[[#This Row],[Valor do Provento R$]]/Tabela9[[#This Row],[Provento por 1 ou 1000 Ações]]</f>
        <v>3.0249999999999999E-2</v>
      </c>
    </row>
    <row r="8610" spans="1:8">
      <c r="A8610" s="118" t="s">
        <v>1730</v>
      </c>
      <c r="B8610" s="116" t="s">
        <v>1490</v>
      </c>
      <c r="C8610" s="138">
        <v>40296</v>
      </c>
      <c r="D8610" s="139">
        <v>3.0249999999999999E-2</v>
      </c>
      <c r="E8610" s="118">
        <v>1</v>
      </c>
      <c r="F8610" s="118" t="s">
        <v>1492</v>
      </c>
      <c r="G8610" s="113">
        <f>IF([Data da Aprovação]&lt;&gt;"ESTATUTÁRIO",YEAR([Data da Aprovação]),"")</f>
        <v>2010</v>
      </c>
      <c r="H8610" s="106">
        <f>Tabela9[[#This Row],[Valor do Provento R$]]/Tabela9[[#This Row],[Provento por 1 ou 1000 Ações]]</f>
        <v>3.0249999999999999E-2</v>
      </c>
    </row>
    <row r="8611" spans="1:8">
      <c r="A8611" s="119" t="s">
        <v>1730</v>
      </c>
      <c r="B8611" s="117" t="s">
        <v>1490</v>
      </c>
      <c r="C8611" s="140">
        <v>40296</v>
      </c>
      <c r="D8611" s="141">
        <v>2.0000000000000001E-4</v>
      </c>
      <c r="E8611" s="119">
        <v>1</v>
      </c>
      <c r="F8611" s="119" t="s">
        <v>1496</v>
      </c>
      <c r="G8611" s="114">
        <f>IF([Data da Aprovação]&lt;&gt;"ESTATUTÁRIO",YEAR([Data da Aprovação]),"")</f>
        <v>2010</v>
      </c>
      <c r="H8611" s="106">
        <f>Tabela9[[#This Row],[Valor do Provento R$]]/Tabela9[[#This Row],[Provento por 1 ou 1000 Ações]]</f>
        <v>2.0000000000000001E-4</v>
      </c>
    </row>
    <row r="8612" spans="1:8">
      <c r="A8612" s="118" t="s">
        <v>1730</v>
      </c>
      <c r="B8612" s="116" t="s">
        <v>1490</v>
      </c>
      <c r="C8612" s="138">
        <v>40296</v>
      </c>
      <c r="D8612" s="139">
        <v>2.0000000000000001E-4</v>
      </c>
      <c r="E8612" s="118">
        <v>1</v>
      </c>
      <c r="F8612" s="118" t="s">
        <v>1496</v>
      </c>
      <c r="G8612" s="113">
        <f>IF([Data da Aprovação]&lt;&gt;"ESTATUTÁRIO",YEAR([Data da Aprovação]),"")</f>
        <v>2010</v>
      </c>
      <c r="H8612" s="106">
        <f>Tabela9[[#This Row],[Valor do Provento R$]]/Tabela9[[#This Row],[Provento por 1 ou 1000 Ações]]</f>
        <v>2.0000000000000001E-4</v>
      </c>
    </row>
    <row r="8613" spans="1:8">
      <c r="A8613" s="119" t="s">
        <v>1730</v>
      </c>
      <c r="B8613" s="117" t="s">
        <v>1490</v>
      </c>
      <c r="C8613" s="140">
        <v>40296</v>
      </c>
      <c r="D8613" s="141">
        <v>2.0000000000000001E-4</v>
      </c>
      <c r="E8613" s="119">
        <v>1</v>
      </c>
      <c r="F8613" s="119" t="s">
        <v>1496</v>
      </c>
      <c r="G8613" s="114">
        <f>IF([Data da Aprovação]&lt;&gt;"ESTATUTÁRIO",YEAR([Data da Aprovação]),"")</f>
        <v>2010</v>
      </c>
      <c r="H8613" s="106">
        <f>Tabela9[[#This Row],[Valor do Provento R$]]/Tabela9[[#This Row],[Provento por 1 ou 1000 Ações]]</f>
        <v>2.0000000000000001E-4</v>
      </c>
    </row>
    <row r="8614" spans="1:8">
      <c r="A8614" s="118" t="s">
        <v>1730</v>
      </c>
      <c r="B8614" s="116" t="s">
        <v>1490</v>
      </c>
      <c r="C8614" s="138">
        <v>40296</v>
      </c>
      <c r="D8614" s="139">
        <v>3.0249999999999999E-2</v>
      </c>
      <c r="E8614" s="118">
        <v>1</v>
      </c>
      <c r="F8614" s="118" t="s">
        <v>1492</v>
      </c>
      <c r="G8614" s="113">
        <f>IF([Data da Aprovação]&lt;&gt;"ESTATUTÁRIO",YEAR([Data da Aprovação]),"")</f>
        <v>2010</v>
      </c>
      <c r="H8614" s="106">
        <f>Tabela9[[#This Row],[Valor do Provento R$]]/Tabela9[[#This Row],[Provento por 1 ou 1000 Ações]]</f>
        <v>3.0249999999999999E-2</v>
      </c>
    </row>
    <row r="8615" spans="1:8">
      <c r="A8615" s="119" t="s">
        <v>1730</v>
      </c>
      <c r="B8615" s="117" t="s">
        <v>1490</v>
      </c>
      <c r="C8615" s="140">
        <v>40296</v>
      </c>
      <c r="D8615" s="141">
        <v>3.0249999999999999E-2</v>
      </c>
      <c r="E8615" s="119">
        <v>1</v>
      </c>
      <c r="F8615" s="119" t="s">
        <v>1492</v>
      </c>
      <c r="G8615" s="114">
        <f>IF([Data da Aprovação]&lt;&gt;"ESTATUTÁRIO",YEAR([Data da Aprovação]),"")</f>
        <v>2010</v>
      </c>
      <c r="H8615" s="106">
        <f>Tabela9[[#This Row],[Valor do Provento R$]]/Tabela9[[#This Row],[Provento por 1 ou 1000 Ações]]</f>
        <v>3.0249999999999999E-2</v>
      </c>
    </row>
    <row r="8616" spans="1:8">
      <c r="A8616" s="118" t="s">
        <v>1730</v>
      </c>
      <c r="B8616" s="116" t="s">
        <v>1490</v>
      </c>
      <c r="C8616" s="138">
        <v>40296</v>
      </c>
      <c r="D8616" s="139">
        <v>3.0249999999999999E-2</v>
      </c>
      <c r="E8616" s="118">
        <v>1</v>
      </c>
      <c r="F8616" s="118" t="s">
        <v>1492</v>
      </c>
      <c r="G8616" s="113">
        <f>IF([Data da Aprovação]&lt;&gt;"ESTATUTÁRIO",YEAR([Data da Aprovação]),"")</f>
        <v>2010</v>
      </c>
      <c r="H8616" s="106">
        <f>Tabela9[[#This Row],[Valor do Provento R$]]/Tabela9[[#This Row],[Provento por 1 ou 1000 Ações]]</f>
        <v>3.0249999999999999E-2</v>
      </c>
    </row>
    <row r="8617" spans="1:8">
      <c r="A8617" s="119" t="s">
        <v>1730</v>
      </c>
      <c r="B8617" s="117" t="s">
        <v>1490</v>
      </c>
      <c r="C8617" s="140">
        <v>40296</v>
      </c>
      <c r="D8617" s="141">
        <v>2.0000000000000001E-4</v>
      </c>
      <c r="E8617" s="119">
        <v>1</v>
      </c>
      <c r="F8617" s="119" t="s">
        <v>1496</v>
      </c>
      <c r="G8617" s="114">
        <f>IF([Data da Aprovação]&lt;&gt;"ESTATUTÁRIO",YEAR([Data da Aprovação]),"")</f>
        <v>2010</v>
      </c>
      <c r="H8617" s="106">
        <f>Tabela9[[#This Row],[Valor do Provento R$]]/Tabela9[[#This Row],[Provento por 1 ou 1000 Ações]]</f>
        <v>2.0000000000000001E-4</v>
      </c>
    </row>
    <row r="8618" spans="1:8">
      <c r="A8618" s="118" t="s">
        <v>1730</v>
      </c>
      <c r="B8618" s="116" t="s">
        <v>1490</v>
      </c>
      <c r="C8618" s="138">
        <v>40296</v>
      </c>
      <c r="D8618" s="139">
        <v>2.0000000000000001E-4</v>
      </c>
      <c r="E8618" s="118">
        <v>1</v>
      </c>
      <c r="F8618" s="118" t="s">
        <v>1496</v>
      </c>
      <c r="G8618" s="113">
        <f>IF([Data da Aprovação]&lt;&gt;"ESTATUTÁRIO",YEAR([Data da Aprovação]),"")</f>
        <v>2010</v>
      </c>
      <c r="H8618" s="106">
        <f>Tabela9[[#This Row],[Valor do Provento R$]]/Tabela9[[#This Row],[Provento por 1 ou 1000 Ações]]</f>
        <v>2.0000000000000001E-4</v>
      </c>
    </row>
    <row r="8619" spans="1:8">
      <c r="A8619" s="119" t="s">
        <v>1730</v>
      </c>
      <c r="B8619" s="117" t="s">
        <v>1490</v>
      </c>
      <c r="C8619" s="140">
        <v>40296</v>
      </c>
      <c r="D8619" s="141">
        <v>2.0000000000000001E-4</v>
      </c>
      <c r="E8619" s="119">
        <v>1</v>
      </c>
      <c r="F8619" s="119" t="s">
        <v>1496</v>
      </c>
      <c r="G8619" s="114">
        <f>IF([Data da Aprovação]&lt;&gt;"ESTATUTÁRIO",YEAR([Data da Aprovação]),"")</f>
        <v>2010</v>
      </c>
      <c r="H8619" s="106">
        <f>Tabela9[[#This Row],[Valor do Provento R$]]/Tabela9[[#This Row],[Provento por 1 ou 1000 Ações]]</f>
        <v>2.0000000000000001E-4</v>
      </c>
    </row>
    <row r="8620" spans="1:8">
      <c r="A8620" s="118" t="s">
        <v>1730</v>
      </c>
      <c r="B8620" s="116" t="s">
        <v>1490</v>
      </c>
      <c r="C8620" s="138">
        <v>40296</v>
      </c>
      <c r="D8620" s="139">
        <v>3.0249999999999999E-2</v>
      </c>
      <c r="E8620" s="118">
        <v>1</v>
      </c>
      <c r="F8620" s="118" t="s">
        <v>1492</v>
      </c>
      <c r="G8620" s="113">
        <f>IF([Data da Aprovação]&lt;&gt;"ESTATUTÁRIO",YEAR([Data da Aprovação]),"")</f>
        <v>2010</v>
      </c>
      <c r="H8620" s="106">
        <f>Tabela9[[#This Row],[Valor do Provento R$]]/Tabela9[[#This Row],[Provento por 1 ou 1000 Ações]]</f>
        <v>3.0249999999999999E-2</v>
      </c>
    </row>
    <row r="8621" spans="1:8">
      <c r="A8621" s="119" t="s">
        <v>1730</v>
      </c>
      <c r="B8621" s="117" t="s">
        <v>1490</v>
      </c>
      <c r="C8621" s="140">
        <v>40296</v>
      </c>
      <c r="D8621" s="141">
        <v>3.0249999999999999E-2</v>
      </c>
      <c r="E8621" s="119">
        <v>1</v>
      </c>
      <c r="F8621" s="119" t="s">
        <v>1492</v>
      </c>
      <c r="G8621" s="114">
        <f>IF([Data da Aprovação]&lt;&gt;"ESTATUTÁRIO",YEAR([Data da Aprovação]),"")</f>
        <v>2010</v>
      </c>
      <c r="H8621" s="106">
        <f>Tabela9[[#This Row],[Valor do Provento R$]]/Tabela9[[#This Row],[Provento por 1 ou 1000 Ações]]</f>
        <v>3.0249999999999999E-2</v>
      </c>
    </row>
    <row r="8622" spans="1:8">
      <c r="A8622" s="118" t="s">
        <v>1730</v>
      </c>
      <c r="B8622" s="116" t="s">
        <v>1490</v>
      </c>
      <c r="C8622" s="138">
        <v>40296</v>
      </c>
      <c r="D8622" s="139">
        <v>3.0249999999999999E-2</v>
      </c>
      <c r="E8622" s="118">
        <v>1</v>
      </c>
      <c r="F8622" s="118" t="s">
        <v>1492</v>
      </c>
      <c r="G8622" s="113">
        <f>IF([Data da Aprovação]&lt;&gt;"ESTATUTÁRIO",YEAR([Data da Aprovação]),"")</f>
        <v>2010</v>
      </c>
      <c r="H8622" s="106">
        <f>Tabela9[[#This Row],[Valor do Provento R$]]/Tabela9[[#This Row],[Provento por 1 ou 1000 Ações]]</f>
        <v>3.0249999999999999E-2</v>
      </c>
    </row>
    <row r="8623" spans="1:8">
      <c r="A8623" s="119" t="s">
        <v>1730</v>
      </c>
      <c r="B8623" s="117" t="s">
        <v>1490</v>
      </c>
      <c r="C8623" s="140">
        <v>40296</v>
      </c>
      <c r="D8623" s="141">
        <v>2.0000000000000001E-4</v>
      </c>
      <c r="E8623" s="119">
        <v>1</v>
      </c>
      <c r="F8623" s="119" t="s">
        <v>1496</v>
      </c>
      <c r="G8623" s="114">
        <f>IF([Data da Aprovação]&lt;&gt;"ESTATUTÁRIO",YEAR([Data da Aprovação]),"")</f>
        <v>2010</v>
      </c>
      <c r="H8623" s="106">
        <f>Tabela9[[#This Row],[Valor do Provento R$]]/Tabela9[[#This Row],[Provento por 1 ou 1000 Ações]]</f>
        <v>2.0000000000000001E-4</v>
      </c>
    </row>
    <row r="8624" spans="1:8">
      <c r="A8624" s="118" t="s">
        <v>1730</v>
      </c>
      <c r="B8624" s="116" t="s">
        <v>1490</v>
      </c>
      <c r="C8624" s="138">
        <v>40296</v>
      </c>
      <c r="D8624" s="139">
        <v>2.0000000000000001E-4</v>
      </c>
      <c r="E8624" s="118">
        <v>1</v>
      </c>
      <c r="F8624" s="118" t="s">
        <v>1496</v>
      </c>
      <c r="G8624" s="113">
        <f>IF([Data da Aprovação]&lt;&gt;"ESTATUTÁRIO",YEAR([Data da Aprovação]),"")</f>
        <v>2010</v>
      </c>
      <c r="H8624" s="106">
        <f>Tabela9[[#This Row],[Valor do Provento R$]]/Tabela9[[#This Row],[Provento por 1 ou 1000 Ações]]</f>
        <v>2.0000000000000001E-4</v>
      </c>
    </row>
    <row r="8625" spans="1:8">
      <c r="A8625" s="119" t="s">
        <v>1730</v>
      </c>
      <c r="B8625" s="117" t="s">
        <v>1490</v>
      </c>
      <c r="C8625" s="140">
        <v>40296</v>
      </c>
      <c r="D8625" s="141">
        <v>2.0000000000000001E-4</v>
      </c>
      <c r="E8625" s="119">
        <v>1</v>
      </c>
      <c r="F8625" s="119" t="s">
        <v>1496</v>
      </c>
      <c r="G8625" s="114">
        <f>IF([Data da Aprovação]&lt;&gt;"ESTATUTÁRIO",YEAR([Data da Aprovação]),"")</f>
        <v>2010</v>
      </c>
      <c r="H8625" s="106">
        <f>Tabela9[[#This Row],[Valor do Provento R$]]/Tabela9[[#This Row],[Provento por 1 ou 1000 Ações]]</f>
        <v>2.0000000000000001E-4</v>
      </c>
    </row>
    <row r="8626" spans="1:8">
      <c r="A8626" s="118" t="s">
        <v>1730</v>
      </c>
      <c r="B8626" s="116" t="s">
        <v>1490</v>
      </c>
      <c r="C8626" s="138">
        <v>40296</v>
      </c>
      <c r="D8626" s="139">
        <v>3.0249999999999999E-2</v>
      </c>
      <c r="E8626" s="118">
        <v>1</v>
      </c>
      <c r="F8626" s="118" t="s">
        <v>1492</v>
      </c>
      <c r="G8626" s="113">
        <f>IF([Data da Aprovação]&lt;&gt;"ESTATUTÁRIO",YEAR([Data da Aprovação]),"")</f>
        <v>2010</v>
      </c>
      <c r="H8626" s="106">
        <f>Tabela9[[#This Row],[Valor do Provento R$]]/Tabela9[[#This Row],[Provento por 1 ou 1000 Ações]]</f>
        <v>3.0249999999999999E-2</v>
      </c>
    </row>
    <row r="8627" spans="1:8">
      <c r="A8627" s="119" t="s">
        <v>1730</v>
      </c>
      <c r="B8627" s="117" t="s">
        <v>1490</v>
      </c>
      <c r="C8627" s="140">
        <v>40296</v>
      </c>
      <c r="D8627" s="141">
        <v>3.0249999999999999E-2</v>
      </c>
      <c r="E8627" s="119">
        <v>1</v>
      </c>
      <c r="F8627" s="119" t="s">
        <v>1492</v>
      </c>
      <c r="G8627" s="114">
        <f>IF([Data da Aprovação]&lt;&gt;"ESTATUTÁRIO",YEAR([Data da Aprovação]),"")</f>
        <v>2010</v>
      </c>
      <c r="H8627" s="106">
        <f>Tabela9[[#This Row],[Valor do Provento R$]]/Tabela9[[#This Row],[Provento por 1 ou 1000 Ações]]</f>
        <v>3.0249999999999999E-2</v>
      </c>
    </row>
    <row r="8628" spans="1:8">
      <c r="A8628" s="118" t="s">
        <v>1730</v>
      </c>
      <c r="B8628" s="116" t="s">
        <v>1490</v>
      </c>
      <c r="C8628" s="138">
        <v>40296</v>
      </c>
      <c r="D8628" s="139">
        <v>3.0249999999999999E-2</v>
      </c>
      <c r="E8628" s="118">
        <v>1</v>
      </c>
      <c r="F8628" s="118" t="s">
        <v>1492</v>
      </c>
      <c r="G8628" s="113">
        <f>IF([Data da Aprovação]&lt;&gt;"ESTATUTÁRIO",YEAR([Data da Aprovação]),"")</f>
        <v>2010</v>
      </c>
      <c r="H8628" s="106">
        <f>Tabela9[[#This Row],[Valor do Provento R$]]/Tabela9[[#This Row],[Provento por 1 ou 1000 Ações]]</f>
        <v>3.0249999999999999E-2</v>
      </c>
    </row>
    <row r="8629" spans="1:8">
      <c r="A8629" s="119" t="s">
        <v>1730</v>
      </c>
      <c r="B8629" s="117" t="s">
        <v>1490</v>
      </c>
      <c r="C8629" s="140">
        <v>40296</v>
      </c>
      <c r="D8629" s="141">
        <v>2.0000000000000001E-4</v>
      </c>
      <c r="E8629" s="119">
        <v>1</v>
      </c>
      <c r="F8629" s="119" t="s">
        <v>1496</v>
      </c>
      <c r="G8629" s="114">
        <f>IF([Data da Aprovação]&lt;&gt;"ESTATUTÁRIO",YEAR([Data da Aprovação]),"")</f>
        <v>2010</v>
      </c>
      <c r="H8629" s="106">
        <f>Tabela9[[#This Row],[Valor do Provento R$]]/Tabela9[[#This Row],[Provento por 1 ou 1000 Ações]]</f>
        <v>2.0000000000000001E-4</v>
      </c>
    </row>
    <row r="8630" spans="1:8">
      <c r="A8630" s="118" t="s">
        <v>1730</v>
      </c>
      <c r="B8630" s="116" t="s">
        <v>1490</v>
      </c>
      <c r="C8630" s="138">
        <v>40296</v>
      </c>
      <c r="D8630" s="139">
        <v>2.0000000000000001E-4</v>
      </c>
      <c r="E8630" s="118">
        <v>1</v>
      </c>
      <c r="F8630" s="118" t="s">
        <v>1496</v>
      </c>
      <c r="G8630" s="113">
        <f>IF([Data da Aprovação]&lt;&gt;"ESTATUTÁRIO",YEAR([Data da Aprovação]),"")</f>
        <v>2010</v>
      </c>
      <c r="H8630" s="106">
        <f>Tabela9[[#This Row],[Valor do Provento R$]]/Tabela9[[#This Row],[Provento por 1 ou 1000 Ações]]</f>
        <v>2.0000000000000001E-4</v>
      </c>
    </row>
    <row r="8631" spans="1:8">
      <c r="A8631" s="119" t="s">
        <v>1730</v>
      </c>
      <c r="B8631" s="117" t="s">
        <v>1490</v>
      </c>
      <c r="C8631" s="140">
        <v>40296</v>
      </c>
      <c r="D8631" s="141">
        <v>2.0000000000000001E-4</v>
      </c>
      <c r="E8631" s="119">
        <v>1</v>
      </c>
      <c r="F8631" s="119" t="s">
        <v>1496</v>
      </c>
      <c r="G8631" s="114">
        <f>IF([Data da Aprovação]&lt;&gt;"ESTATUTÁRIO",YEAR([Data da Aprovação]),"")</f>
        <v>2010</v>
      </c>
      <c r="H8631" s="106">
        <f>Tabela9[[#This Row],[Valor do Provento R$]]/Tabela9[[#This Row],[Provento por 1 ou 1000 Ações]]</f>
        <v>2.0000000000000001E-4</v>
      </c>
    </row>
    <row r="8632" spans="1:8">
      <c r="A8632" s="118" t="s">
        <v>1730</v>
      </c>
      <c r="B8632" s="116" t="s">
        <v>1490</v>
      </c>
      <c r="C8632" s="138">
        <v>40296</v>
      </c>
      <c r="D8632" s="139">
        <v>3.0249999999999999E-2</v>
      </c>
      <c r="E8632" s="118">
        <v>1</v>
      </c>
      <c r="F8632" s="118" t="s">
        <v>1492</v>
      </c>
      <c r="G8632" s="113">
        <f>IF([Data da Aprovação]&lt;&gt;"ESTATUTÁRIO",YEAR([Data da Aprovação]),"")</f>
        <v>2010</v>
      </c>
      <c r="H8632" s="106">
        <f>Tabela9[[#This Row],[Valor do Provento R$]]/Tabela9[[#This Row],[Provento por 1 ou 1000 Ações]]</f>
        <v>3.0249999999999999E-2</v>
      </c>
    </row>
    <row r="8633" spans="1:8">
      <c r="A8633" s="119" t="s">
        <v>1730</v>
      </c>
      <c r="B8633" s="117" t="s">
        <v>1490</v>
      </c>
      <c r="C8633" s="140">
        <v>40296</v>
      </c>
      <c r="D8633" s="141">
        <v>3.0249999999999999E-2</v>
      </c>
      <c r="E8633" s="119">
        <v>1</v>
      </c>
      <c r="F8633" s="119" t="s">
        <v>1492</v>
      </c>
      <c r="G8633" s="114">
        <f>IF([Data da Aprovação]&lt;&gt;"ESTATUTÁRIO",YEAR([Data da Aprovação]),"")</f>
        <v>2010</v>
      </c>
      <c r="H8633" s="106">
        <f>Tabela9[[#This Row],[Valor do Provento R$]]/Tabela9[[#This Row],[Provento por 1 ou 1000 Ações]]</f>
        <v>3.0249999999999999E-2</v>
      </c>
    </row>
    <row r="8634" spans="1:8">
      <c r="A8634" s="118" t="s">
        <v>1730</v>
      </c>
      <c r="B8634" s="116" t="s">
        <v>1490</v>
      </c>
      <c r="C8634" s="138">
        <v>40296</v>
      </c>
      <c r="D8634" s="139">
        <v>3.0249999999999999E-2</v>
      </c>
      <c r="E8634" s="118">
        <v>1</v>
      </c>
      <c r="F8634" s="118" t="s">
        <v>1492</v>
      </c>
      <c r="G8634" s="113">
        <f>IF([Data da Aprovação]&lt;&gt;"ESTATUTÁRIO",YEAR([Data da Aprovação]),"")</f>
        <v>2010</v>
      </c>
      <c r="H8634" s="106">
        <f>Tabela9[[#This Row],[Valor do Provento R$]]/Tabela9[[#This Row],[Provento por 1 ou 1000 Ações]]</f>
        <v>3.0249999999999999E-2</v>
      </c>
    </row>
    <row r="8635" spans="1:8">
      <c r="A8635" s="119" t="s">
        <v>1730</v>
      </c>
      <c r="B8635" s="117" t="s">
        <v>1490</v>
      </c>
      <c r="C8635" s="140">
        <v>40296</v>
      </c>
      <c r="D8635" s="141">
        <v>2.0000000000000001E-4</v>
      </c>
      <c r="E8635" s="119">
        <v>1</v>
      </c>
      <c r="F8635" s="119" t="s">
        <v>1496</v>
      </c>
      <c r="G8635" s="114">
        <f>IF([Data da Aprovação]&lt;&gt;"ESTATUTÁRIO",YEAR([Data da Aprovação]),"")</f>
        <v>2010</v>
      </c>
      <c r="H8635" s="106">
        <f>Tabela9[[#This Row],[Valor do Provento R$]]/Tabela9[[#This Row],[Provento por 1 ou 1000 Ações]]</f>
        <v>2.0000000000000001E-4</v>
      </c>
    </row>
    <row r="8636" spans="1:8">
      <c r="A8636" s="118" t="s">
        <v>1730</v>
      </c>
      <c r="B8636" s="116" t="s">
        <v>1490</v>
      </c>
      <c r="C8636" s="138">
        <v>40296</v>
      </c>
      <c r="D8636" s="139">
        <v>2.0000000000000001E-4</v>
      </c>
      <c r="E8636" s="118">
        <v>1</v>
      </c>
      <c r="F8636" s="118" t="s">
        <v>1496</v>
      </c>
      <c r="G8636" s="113">
        <f>IF([Data da Aprovação]&lt;&gt;"ESTATUTÁRIO",YEAR([Data da Aprovação]),"")</f>
        <v>2010</v>
      </c>
      <c r="H8636" s="106">
        <f>Tabela9[[#This Row],[Valor do Provento R$]]/Tabela9[[#This Row],[Provento por 1 ou 1000 Ações]]</f>
        <v>2.0000000000000001E-4</v>
      </c>
    </row>
    <row r="8637" spans="1:8">
      <c r="A8637" s="119" t="s">
        <v>1730</v>
      </c>
      <c r="B8637" s="117" t="s">
        <v>1490</v>
      </c>
      <c r="C8637" s="140">
        <v>40296</v>
      </c>
      <c r="D8637" s="141">
        <v>2.0000000000000001E-4</v>
      </c>
      <c r="E8637" s="119">
        <v>1</v>
      </c>
      <c r="F8637" s="119" t="s">
        <v>1496</v>
      </c>
      <c r="G8637" s="114">
        <f>IF([Data da Aprovação]&lt;&gt;"ESTATUTÁRIO",YEAR([Data da Aprovação]),"")</f>
        <v>2010</v>
      </c>
      <c r="H8637" s="106">
        <f>Tabela9[[#This Row],[Valor do Provento R$]]/Tabela9[[#This Row],[Provento por 1 ou 1000 Ações]]</f>
        <v>2.0000000000000001E-4</v>
      </c>
    </row>
    <row r="8638" spans="1:8">
      <c r="A8638" s="118" t="s">
        <v>1730</v>
      </c>
      <c r="B8638" s="116" t="s">
        <v>1490</v>
      </c>
      <c r="C8638" s="138">
        <v>40296</v>
      </c>
      <c r="D8638" s="139">
        <v>3.0249999999999999E-2</v>
      </c>
      <c r="E8638" s="118">
        <v>1</v>
      </c>
      <c r="F8638" s="118" t="s">
        <v>1492</v>
      </c>
      <c r="G8638" s="113">
        <f>IF([Data da Aprovação]&lt;&gt;"ESTATUTÁRIO",YEAR([Data da Aprovação]),"")</f>
        <v>2010</v>
      </c>
      <c r="H8638" s="106">
        <f>Tabela9[[#This Row],[Valor do Provento R$]]/Tabela9[[#This Row],[Provento por 1 ou 1000 Ações]]</f>
        <v>3.0249999999999999E-2</v>
      </c>
    </row>
    <row r="8639" spans="1:8">
      <c r="A8639" s="119" t="s">
        <v>1730</v>
      </c>
      <c r="B8639" s="117" t="s">
        <v>1490</v>
      </c>
      <c r="C8639" s="140">
        <v>40296</v>
      </c>
      <c r="D8639" s="141">
        <v>3.0249999999999999E-2</v>
      </c>
      <c r="E8639" s="119">
        <v>1</v>
      </c>
      <c r="F8639" s="119" t="s">
        <v>1492</v>
      </c>
      <c r="G8639" s="114">
        <f>IF([Data da Aprovação]&lt;&gt;"ESTATUTÁRIO",YEAR([Data da Aprovação]),"")</f>
        <v>2010</v>
      </c>
      <c r="H8639" s="106">
        <f>Tabela9[[#This Row],[Valor do Provento R$]]/Tabela9[[#This Row],[Provento por 1 ou 1000 Ações]]</f>
        <v>3.0249999999999999E-2</v>
      </c>
    </row>
    <row r="8640" spans="1:8">
      <c r="A8640" s="118" t="s">
        <v>1730</v>
      </c>
      <c r="B8640" s="116" t="s">
        <v>1490</v>
      </c>
      <c r="C8640" s="138">
        <v>40296</v>
      </c>
      <c r="D8640" s="139">
        <v>3.0249999999999999E-2</v>
      </c>
      <c r="E8640" s="118">
        <v>1</v>
      </c>
      <c r="F8640" s="118" t="s">
        <v>1492</v>
      </c>
      <c r="G8640" s="113">
        <f>IF([Data da Aprovação]&lt;&gt;"ESTATUTÁRIO",YEAR([Data da Aprovação]),"")</f>
        <v>2010</v>
      </c>
      <c r="H8640" s="106">
        <f>Tabela9[[#This Row],[Valor do Provento R$]]/Tabela9[[#This Row],[Provento por 1 ou 1000 Ações]]</f>
        <v>3.0249999999999999E-2</v>
      </c>
    </row>
    <row r="8641" spans="1:8">
      <c r="A8641" s="119" t="s">
        <v>1730</v>
      </c>
      <c r="B8641" s="117" t="s">
        <v>1490</v>
      </c>
      <c r="C8641" s="140">
        <v>40296</v>
      </c>
      <c r="D8641" s="141">
        <v>2.0000000000000001E-4</v>
      </c>
      <c r="E8641" s="119">
        <v>1</v>
      </c>
      <c r="F8641" s="119" t="s">
        <v>1496</v>
      </c>
      <c r="G8641" s="114">
        <f>IF([Data da Aprovação]&lt;&gt;"ESTATUTÁRIO",YEAR([Data da Aprovação]),"")</f>
        <v>2010</v>
      </c>
      <c r="H8641" s="106">
        <f>Tabela9[[#This Row],[Valor do Provento R$]]/Tabela9[[#This Row],[Provento por 1 ou 1000 Ações]]</f>
        <v>2.0000000000000001E-4</v>
      </c>
    </row>
    <row r="8642" spans="1:8">
      <c r="A8642" s="118" t="s">
        <v>1730</v>
      </c>
      <c r="B8642" s="116" t="s">
        <v>1490</v>
      </c>
      <c r="C8642" s="138">
        <v>40296</v>
      </c>
      <c r="D8642" s="139">
        <v>2.0000000000000001E-4</v>
      </c>
      <c r="E8642" s="118">
        <v>1</v>
      </c>
      <c r="F8642" s="118" t="s">
        <v>1496</v>
      </c>
      <c r="G8642" s="113">
        <f>IF([Data da Aprovação]&lt;&gt;"ESTATUTÁRIO",YEAR([Data da Aprovação]),"")</f>
        <v>2010</v>
      </c>
      <c r="H8642" s="106">
        <f>Tabela9[[#This Row],[Valor do Provento R$]]/Tabela9[[#This Row],[Provento por 1 ou 1000 Ações]]</f>
        <v>2.0000000000000001E-4</v>
      </c>
    </row>
    <row r="8643" spans="1:8">
      <c r="A8643" s="119" t="s">
        <v>1730</v>
      </c>
      <c r="B8643" s="117" t="s">
        <v>1490</v>
      </c>
      <c r="C8643" s="140">
        <v>40296</v>
      </c>
      <c r="D8643" s="141">
        <v>2.0000000000000001E-4</v>
      </c>
      <c r="E8643" s="119">
        <v>1</v>
      </c>
      <c r="F8643" s="119" t="s">
        <v>1496</v>
      </c>
      <c r="G8643" s="114">
        <f>IF([Data da Aprovação]&lt;&gt;"ESTATUTÁRIO",YEAR([Data da Aprovação]),"")</f>
        <v>2010</v>
      </c>
      <c r="H8643" s="106">
        <f>Tabela9[[#This Row],[Valor do Provento R$]]/Tabela9[[#This Row],[Provento por 1 ou 1000 Ações]]</f>
        <v>2.0000000000000001E-4</v>
      </c>
    </row>
    <row r="8644" spans="1:8">
      <c r="A8644" s="118" t="s">
        <v>1730</v>
      </c>
      <c r="B8644" s="116" t="s">
        <v>1490</v>
      </c>
      <c r="C8644" s="138">
        <v>40296</v>
      </c>
      <c r="D8644" s="139">
        <v>3.0249999999999999E-2</v>
      </c>
      <c r="E8644" s="118">
        <v>1</v>
      </c>
      <c r="F8644" s="118" t="s">
        <v>1492</v>
      </c>
      <c r="G8644" s="113">
        <f>IF([Data da Aprovação]&lt;&gt;"ESTATUTÁRIO",YEAR([Data da Aprovação]),"")</f>
        <v>2010</v>
      </c>
      <c r="H8644" s="106">
        <f>Tabela9[[#This Row],[Valor do Provento R$]]/Tabela9[[#This Row],[Provento por 1 ou 1000 Ações]]</f>
        <v>3.0249999999999999E-2</v>
      </c>
    </row>
    <row r="8645" spans="1:8">
      <c r="A8645" s="119" t="s">
        <v>1730</v>
      </c>
      <c r="B8645" s="117" t="s">
        <v>1490</v>
      </c>
      <c r="C8645" s="140">
        <v>40296</v>
      </c>
      <c r="D8645" s="141">
        <v>3.0249999999999999E-2</v>
      </c>
      <c r="E8645" s="119">
        <v>1</v>
      </c>
      <c r="F8645" s="119" t="s">
        <v>1492</v>
      </c>
      <c r="G8645" s="114">
        <f>IF([Data da Aprovação]&lt;&gt;"ESTATUTÁRIO",YEAR([Data da Aprovação]),"")</f>
        <v>2010</v>
      </c>
      <c r="H8645" s="106">
        <f>Tabela9[[#This Row],[Valor do Provento R$]]/Tabela9[[#This Row],[Provento por 1 ou 1000 Ações]]</f>
        <v>3.0249999999999999E-2</v>
      </c>
    </row>
    <row r="8646" spans="1:8">
      <c r="A8646" s="118" t="s">
        <v>1730</v>
      </c>
      <c r="B8646" s="116" t="s">
        <v>1490</v>
      </c>
      <c r="C8646" s="138">
        <v>40296</v>
      </c>
      <c r="D8646" s="139">
        <v>2.0000000000000001E-4</v>
      </c>
      <c r="E8646" s="118">
        <v>1</v>
      </c>
      <c r="F8646" s="118" t="s">
        <v>1496</v>
      </c>
      <c r="G8646" s="113">
        <f>IF([Data da Aprovação]&lt;&gt;"ESTATUTÁRIO",YEAR([Data da Aprovação]),"")</f>
        <v>2010</v>
      </c>
      <c r="H8646" s="106">
        <f>Tabela9[[#This Row],[Valor do Provento R$]]/Tabela9[[#This Row],[Provento por 1 ou 1000 Ações]]</f>
        <v>2.0000000000000001E-4</v>
      </c>
    </row>
    <row r="8647" spans="1:8">
      <c r="A8647" s="119" t="s">
        <v>1730</v>
      </c>
      <c r="B8647" s="117" t="s">
        <v>1490</v>
      </c>
      <c r="C8647" s="140">
        <v>40296</v>
      </c>
      <c r="D8647" s="141">
        <v>2.0000000000000001E-4</v>
      </c>
      <c r="E8647" s="119">
        <v>1</v>
      </c>
      <c r="F8647" s="119" t="s">
        <v>1496</v>
      </c>
      <c r="G8647" s="114">
        <f>IF([Data da Aprovação]&lt;&gt;"ESTATUTÁRIO",YEAR([Data da Aprovação]),"")</f>
        <v>2010</v>
      </c>
      <c r="H8647" s="106">
        <f>Tabela9[[#This Row],[Valor do Provento R$]]/Tabela9[[#This Row],[Provento por 1 ou 1000 Ações]]</f>
        <v>2.0000000000000001E-4</v>
      </c>
    </row>
    <row r="8648" spans="1:8">
      <c r="A8648" s="118" t="s">
        <v>1731</v>
      </c>
      <c r="B8648" s="116" t="s">
        <v>1488</v>
      </c>
      <c r="C8648" s="138">
        <v>38530</v>
      </c>
      <c r="D8648" s="139">
        <v>0.192443</v>
      </c>
      <c r="E8648" s="118">
        <v>1</v>
      </c>
      <c r="F8648" s="118" t="s">
        <v>1489</v>
      </c>
      <c r="G8648" s="113">
        <f>IF([Data da Aprovação]&lt;&gt;"ESTATUTÁRIO",YEAR([Data da Aprovação]),"")</f>
        <v>2005</v>
      </c>
      <c r="H8648" s="106">
        <f>Tabela9[[#This Row],[Valor do Provento R$]]/Tabela9[[#This Row],[Provento por 1 ou 1000 Ações]]</f>
        <v>0.192443</v>
      </c>
    </row>
    <row r="8649" spans="1:8">
      <c r="A8649" s="119" t="s">
        <v>1731</v>
      </c>
      <c r="B8649" s="117" t="s">
        <v>1488</v>
      </c>
      <c r="C8649" s="140">
        <v>38709</v>
      </c>
      <c r="D8649" s="141">
        <v>0.19883999999999999</v>
      </c>
      <c r="E8649" s="119">
        <v>1</v>
      </c>
      <c r="F8649" s="119" t="s">
        <v>1489</v>
      </c>
      <c r="G8649" s="114">
        <f>IF([Data da Aprovação]&lt;&gt;"ESTATUTÁRIO",YEAR([Data da Aprovação]),"")</f>
        <v>2005</v>
      </c>
      <c r="H8649" s="106">
        <f>Tabela9[[#This Row],[Valor do Provento R$]]/Tabela9[[#This Row],[Provento por 1 ou 1000 Ações]]</f>
        <v>0.19883999999999999</v>
      </c>
    </row>
    <row r="8650" spans="1:8">
      <c r="A8650" s="118" t="s">
        <v>1731</v>
      </c>
      <c r="B8650" s="116" t="s">
        <v>1488</v>
      </c>
      <c r="C8650" s="138">
        <v>38770</v>
      </c>
      <c r="D8650" s="139">
        <v>8.8400000000000006E-2</v>
      </c>
      <c r="E8650" s="118">
        <v>1</v>
      </c>
      <c r="F8650" s="118" t="s">
        <v>1492</v>
      </c>
      <c r="G8650" s="113">
        <f>IF([Data da Aprovação]&lt;&gt;"ESTATUTÁRIO",YEAR([Data da Aprovação]),"")</f>
        <v>2006</v>
      </c>
      <c r="H8650" s="106">
        <f>Tabela9[[#This Row],[Valor do Provento R$]]/Tabela9[[#This Row],[Provento por 1 ou 1000 Ações]]</f>
        <v>8.8400000000000006E-2</v>
      </c>
    </row>
    <row r="8651" spans="1:8">
      <c r="A8651" s="119" t="s">
        <v>1731</v>
      </c>
      <c r="B8651" s="117" t="s">
        <v>1488</v>
      </c>
      <c r="C8651" s="140">
        <v>38806</v>
      </c>
      <c r="D8651" s="141">
        <v>0.117378</v>
      </c>
      <c r="E8651" s="119">
        <v>1</v>
      </c>
      <c r="F8651" s="119" t="s">
        <v>1489</v>
      </c>
      <c r="G8651" s="114">
        <f>IF([Data da Aprovação]&lt;&gt;"ESTATUTÁRIO",YEAR([Data da Aprovação]),"")</f>
        <v>2006</v>
      </c>
      <c r="H8651" s="106">
        <f>Tabela9[[#This Row],[Valor do Provento R$]]/Tabela9[[#This Row],[Provento por 1 ou 1000 Ações]]</f>
        <v>0.117378</v>
      </c>
    </row>
    <row r="8652" spans="1:8">
      <c r="A8652" s="118" t="s">
        <v>1731</v>
      </c>
      <c r="B8652" s="116" t="s">
        <v>1488</v>
      </c>
      <c r="C8652" s="138">
        <v>38897</v>
      </c>
      <c r="D8652" s="139">
        <v>0.10008</v>
      </c>
      <c r="E8652" s="118">
        <v>1</v>
      </c>
      <c r="F8652" s="118" t="s">
        <v>1489</v>
      </c>
      <c r="G8652" s="113">
        <f>IF([Data da Aprovação]&lt;&gt;"ESTATUTÁRIO",YEAR([Data da Aprovação]),"")</f>
        <v>2006</v>
      </c>
      <c r="H8652" s="106">
        <f>Tabela9[[#This Row],[Valor do Provento R$]]/Tabela9[[#This Row],[Provento por 1 ou 1000 Ações]]</f>
        <v>0.10008</v>
      </c>
    </row>
    <row r="8653" spans="1:8">
      <c r="A8653" s="119" t="s">
        <v>1731</v>
      </c>
      <c r="B8653" s="117" t="s">
        <v>1488</v>
      </c>
      <c r="C8653" s="140">
        <v>38909</v>
      </c>
      <c r="D8653" s="141">
        <v>3.5099999999999999E-2</v>
      </c>
      <c r="E8653" s="119">
        <v>1</v>
      </c>
      <c r="F8653" s="119" t="s">
        <v>1489</v>
      </c>
      <c r="G8653" s="114">
        <f>IF([Data da Aprovação]&lt;&gt;"ESTATUTÁRIO",YEAR([Data da Aprovação]),"")</f>
        <v>2006</v>
      </c>
      <c r="H8653" s="106">
        <f>Tabela9[[#This Row],[Valor do Provento R$]]/Tabela9[[#This Row],[Provento por 1 ou 1000 Ações]]</f>
        <v>3.5099999999999999E-2</v>
      </c>
    </row>
    <row r="8654" spans="1:8">
      <c r="A8654" s="118" t="s">
        <v>1731</v>
      </c>
      <c r="B8654" s="116" t="s">
        <v>1488</v>
      </c>
      <c r="C8654" s="138">
        <v>38989</v>
      </c>
      <c r="D8654" s="139">
        <v>0.142179</v>
      </c>
      <c r="E8654" s="118">
        <v>1</v>
      </c>
      <c r="F8654" s="118" t="s">
        <v>1489</v>
      </c>
      <c r="G8654" s="113">
        <f>IF([Data da Aprovação]&lt;&gt;"ESTATUTÁRIO",YEAR([Data da Aprovação]),"")</f>
        <v>2006</v>
      </c>
      <c r="H8654" s="106">
        <f>Tabela9[[#This Row],[Valor do Provento R$]]/Tabela9[[#This Row],[Provento por 1 ou 1000 Ações]]</f>
        <v>0.142179</v>
      </c>
    </row>
    <row r="8655" spans="1:8">
      <c r="A8655" s="119" t="s">
        <v>1731</v>
      </c>
      <c r="B8655" s="117" t="s">
        <v>1488</v>
      </c>
      <c r="C8655" s="140">
        <v>39077</v>
      </c>
      <c r="D8655" s="141">
        <v>0.13614100000000001</v>
      </c>
      <c r="E8655" s="119">
        <v>1</v>
      </c>
      <c r="F8655" s="119" t="s">
        <v>1489</v>
      </c>
      <c r="G8655" s="114">
        <f>IF([Data da Aprovação]&lt;&gt;"ESTATUTÁRIO",YEAR([Data da Aprovação]),"")</f>
        <v>2006</v>
      </c>
      <c r="H8655" s="106">
        <f>Tabela9[[#This Row],[Valor do Provento R$]]/Tabela9[[#This Row],[Provento por 1 ou 1000 Ações]]</f>
        <v>0.13614100000000001</v>
      </c>
    </row>
    <row r="8656" spans="1:8">
      <c r="A8656" s="118" t="s">
        <v>1731</v>
      </c>
      <c r="B8656" s="116" t="s">
        <v>1488</v>
      </c>
      <c r="C8656" s="138">
        <v>39169</v>
      </c>
      <c r="D8656" s="139">
        <v>8.8405999999999998E-2</v>
      </c>
      <c r="E8656" s="118">
        <v>1</v>
      </c>
      <c r="F8656" s="118" t="s">
        <v>1489</v>
      </c>
      <c r="G8656" s="113">
        <f>IF([Data da Aprovação]&lt;&gt;"ESTATUTÁRIO",YEAR([Data da Aprovação]),"")</f>
        <v>2007</v>
      </c>
      <c r="H8656" s="106">
        <f>Tabela9[[#This Row],[Valor do Provento R$]]/Tabela9[[#This Row],[Provento por 1 ou 1000 Ações]]</f>
        <v>8.8405999999999998E-2</v>
      </c>
    </row>
    <row r="8657" spans="1:8">
      <c r="A8657" s="119" t="s">
        <v>1731</v>
      </c>
      <c r="B8657" s="117" t="s">
        <v>1488</v>
      </c>
      <c r="C8657" s="140">
        <v>39183</v>
      </c>
      <c r="D8657" s="141">
        <v>1.1490640000000001</v>
      </c>
      <c r="E8657" s="119">
        <v>1</v>
      </c>
      <c r="F8657" s="119" t="s">
        <v>1492</v>
      </c>
      <c r="G8657" s="114">
        <f>IF([Data da Aprovação]&lt;&gt;"ESTATUTÁRIO",YEAR([Data da Aprovação]),"")</f>
        <v>2007</v>
      </c>
      <c r="H8657" s="106">
        <f>Tabela9[[#This Row],[Valor do Provento R$]]/Tabela9[[#This Row],[Provento por 1 ou 1000 Ações]]</f>
        <v>1.1490640000000001</v>
      </c>
    </row>
    <row r="8658" spans="1:8">
      <c r="A8658" s="118" t="s">
        <v>1731</v>
      </c>
      <c r="B8658" s="116" t="s">
        <v>1488</v>
      </c>
      <c r="C8658" s="138">
        <v>39183</v>
      </c>
      <c r="D8658" s="139">
        <v>1.775936</v>
      </c>
      <c r="E8658" s="118">
        <v>1</v>
      </c>
      <c r="F8658" s="118" t="s">
        <v>1492</v>
      </c>
      <c r="G8658" s="113">
        <f>IF([Data da Aprovação]&lt;&gt;"ESTATUTÁRIO",YEAR([Data da Aprovação]),"")</f>
        <v>2007</v>
      </c>
      <c r="H8658" s="106">
        <f>Tabela9[[#This Row],[Valor do Provento R$]]/Tabela9[[#This Row],[Provento por 1 ou 1000 Ações]]</f>
        <v>1.775936</v>
      </c>
    </row>
    <row r="8659" spans="1:8">
      <c r="A8659" s="119" t="s">
        <v>1731</v>
      </c>
      <c r="B8659" s="117" t="s">
        <v>1488</v>
      </c>
      <c r="C8659" s="140">
        <v>39260</v>
      </c>
      <c r="D8659" s="141">
        <v>3.2773999999999998E-2</v>
      </c>
      <c r="E8659" s="119">
        <v>1</v>
      </c>
      <c r="F8659" s="119" t="s">
        <v>1489</v>
      </c>
      <c r="G8659" s="114">
        <f>IF([Data da Aprovação]&lt;&gt;"ESTATUTÁRIO",YEAR([Data da Aprovação]),"")</f>
        <v>2007</v>
      </c>
      <c r="H8659" s="106">
        <f>Tabela9[[#This Row],[Valor do Provento R$]]/Tabela9[[#This Row],[Provento por 1 ou 1000 Ações]]</f>
        <v>3.2773999999999998E-2</v>
      </c>
    </row>
    <row r="8660" spans="1:8">
      <c r="A8660" s="118" t="s">
        <v>1731</v>
      </c>
      <c r="B8660" s="116" t="s">
        <v>1488</v>
      </c>
      <c r="C8660" s="138">
        <v>39352</v>
      </c>
      <c r="D8660" s="139">
        <v>3.3658E-2</v>
      </c>
      <c r="E8660" s="118">
        <v>1</v>
      </c>
      <c r="F8660" s="118" t="s">
        <v>1489</v>
      </c>
      <c r="G8660" s="113">
        <f>IF([Data da Aprovação]&lt;&gt;"ESTATUTÁRIO",YEAR([Data da Aprovação]),"")</f>
        <v>2007</v>
      </c>
      <c r="H8660" s="106">
        <f>Tabela9[[#This Row],[Valor do Provento R$]]/Tabela9[[#This Row],[Provento por 1 ou 1000 Ações]]</f>
        <v>3.3658E-2</v>
      </c>
    </row>
    <row r="8661" spans="1:8">
      <c r="A8661" s="119" t="s">
        <v>1731</v>
      </c>
      <c r="B8661" s="117" t="s">
        <v>1488</v>
      </c>
      <c r="C8661" s="140">
        <v>39434</v>
      </c>
      <c r="D8661" s="141">
        <v>3.6967E-2</v>
      </c>
      <c r="E8661" s="119">
        <v>1</v>
      </c>
      <c r="F8661" s="119" t="s">
        <v>1489</v>
      </c>
      <c r="G8661" s="114">
        <f>IF([Data da Aprovação]&lt;&gt;"ESTATUTÁRIO",YEAR([Data da Aprovação]),"")</f>
        <v>2007</v>
      </c>
      <c r="H8661" s="106">
        <f>Tabela9[[#This Row],[Valor do Provento R$]]/Tabela9[[#This Row],[Provento por 1 ou 1000 Ações]]</f>
        <v>3.6967E-2</v>
      </c>
    </row>
    <row r="8662" spans="1:8">
      <c r="A8662" s="118" t="s">
        <v>1731</v>
      </c>
      <c r="B8662" s="116" t="s">
        <v>1488</v>
      </c>
      <c r="C8662" s="138">
        <v>39534</v>
      </c>
      <c r="D8662" s="139">
        <v>3.6721999999999998E-2</v>
      </c>
      <c r="E8662" s="118">
        <v>1</v>
      </c>
      <c r="F8662" s="118" t="s">
        <v>1489</v>
      </c>
      <c r="G8662" s="113">
        <f>IF([Data da Aprovação]&lt;&gt;"ESTATUTÁRIO",YEAR([Data da Aprovação]),"")</f>
        <v>2008</v>
      </c>
      <c r="H8662" s="106">
        <f>Tabela9[[#This Row],[Valor do Provento R$]]/Tabela9[[#This Row],[Provento por 1 ou 1000 Ações]]</f>
        <v>3.6721999999999998E-2</v>
      </c>
    </row>
    <row r="8663" spans="1:8">
      <c r="A8663" s="119" t="s">
        <v>1731</v>
      </c>
      <c r="B8663" s="117" t="s">
        <v>1488</v>
      </c>
      <c r="C8663" s="140">
        <v>39546</v>
      </c>
      <c r="D8663" s="141">
        <v>0.123517</v>
      </c>
      <c r="E8663" s="119">
        <v>1</v>
      </c>
      <c r="F8663" s="119" t="s">
        <v>1492</v>
      </c>
      <c r="G8663" s="114">
        <f>IF([Data da Aprovação]&lt;&gt;"ESTATUTÁRIO",YEAR([Data da Aprovação]),"")</f>
        <v>2008</v>
      </c>
      <c r="H8663" s="106">
        <f>Tabela9[[#This Row],[Valor do Provento R$]]/Tabela9[[#This Row],[Provento por 1 ou 1000 Ações]]</f>
        <v>0.123517</v>
      </c>
    </row>
    <row r="8664" spans="1:8">
      <c r="A8664" s="118" t="s">
        <v>1731</v>
      </c>
      <c r="B8664" s="116" t="s">
        <v>1488</v>
      </c>
      <c r="C8664" s="138">
        <v>39629</v>
      </c>
      <c r="D8664" s="139">
        <v>3.6017938999999999E-2</v>
      </c>
      <c r="E8664" s="118">
        <v>1</v>
      </c>
      <c r="F8664" s="118" t="s">
        <v>1489</v>
      </c>
      <c r="G8664" s="113">
        <f>IF([Data da Aprovação]&lt;&gt;"ESTATUTÁRIO",YEAR([Data da Aprovação]),"")</f>
        <v>2008</v>
      </c>
      <c r="H8664" s="106">
        <f>Tabela9[[#This Row],[Valor do Provento R$]]/Tabela9[[#This Row],[Provento por 1 ou 1000 Ações]]</f>
        <v>3.6017938999999999E-2</v>
      </c>
    </row>
    <row r="8665" spans="1:8">
      <c r="A8665" s="119" t="s">
        <v>1731</v>
      </c>
      <c r="B8665" s="117" t="s">
        <v>1488</v>
      </c>
      <c r="C8665" s="140">
        <v>39721</v>
      </c>
      <c r="D8665" s="141">
        <v>4.1557183999999997E-2</v>
      </c>
      <c r="E8665" s="119">
        <v>1</v>
      </c>
      <c r="F8665" s="119" t="s">
        <v>1489</v>
      </c>
      <c r="G8665" s="114">
        <f>IF([Data da Aprovação]&lt;&gt;"ESTATUTÁRIO",YEAR([Data da Aprovação]),"")</f>
        <v>2008</v>
      </c>
      <c r="H8665" s="106">
        <f>Tabela9[[#This Row],[Valor do Provento R$]]/Tabela9[[#This Row],[Provento por 1 ou 1000 Ações]]</f>
        <v>4.1557183999999997E-2</v>
      </c>
    </row>
    <row r="8666" spans="1:8">
      <c r="A8666" s="118" t="s">
        <v>1731</v>
      </c>
      <c r="B8666" s="116" t="s">
        <v>1488</v>
      </c>
      <c r="C8666" s="138">
        <v>39797</v>
      </c>
      <c r="D8666" s="139">
        <v>4.4323793E-2</v>
      </c>
      <c r="E8666" s="118">
        <v>1</v>
      </c>
      <c r="F8666" s="118" t="s">
        <v>1489</v>
      </c>
      <c r="G8666" s="113">
        <f>IF([Data da Aprovação]&lt;&gt;"ESTATUTÁRIO",YEAR([Data da Aprovação]),"")</f>
        <v>2008</v>
      </c>
      <c r="H8666" s="106">
        <f>Tabela9[[#This Row],[Valor do Provento R$]]/Tabela9[[#This Row],[Provento por 1 ou 1000 Ações]]</f>
        <v>4.4323793E-2</v>
      </c>
    </row>
    <row r="8667" spans="1:8">
      <c r="A8667" s="119" t="s">
        <v>1731</v>
      </c>
      <c r="B8667" s="117" t="s">
        <v>1488</v>
      </c>
      <c r="C8667" s="140">
        <v>39884</v>
      </c>
      <c r="D8667" s="141">
        <v>4.1544609000000003E-2</v>
      </c>
      <c r="E8667" s="119">
        <v>1</v>
      </c>
      <c r="F8667" s="119" t="s">
        <v>1489</v>
      </c>
      <c r="G8667" s="114">
        <f>IF([Data da Aprovação]&lt;&gt;"ESTATUTÁRIO",YEAR([Data da Aprovação]),"")</f>
        <v>2009</v>
      </c>
      <c r="H8667" s="106">
        <f>Tabela9[[#This Row],[Valor do Provento R$]]/Tabela9[[#This Row],[Provento por 1 ou 1000 Ações]]</f>
        <v>4.1544609000000003E-2</v>
      </c>
    </row>
    <row r="8668" spans="1:8">
      <c r="A8668" s="118" t="s">
        <v>1731</v>
      </c>
      <c r="B8668" s="116" t="s">
        <v>1488</v>
      </c>
      <c r="C8668" s="138">
        <v>39919</v>
      </c>
      <c r="D8668" s="139">
        <v>2.8270920000000001E-2</v>
      </c>
      <c r="E8668" s="118">
        <v>1</v>
      </c>
      <c r="F8668" s="118" t="s">
        <v>1492</v>
      </c>
      <c r="G8668" s="113">
        <f>IF([Data da Aprovação]&lt;&gt;"ESTATUTÁRIO",YEAR([Data da Aprovação]),"")</f>
        <v>2009</v>
      </c>
      <c r="H8668" s="106">
        <f>Tabela9[[#This Row],[Valor do Provento R$]]/Tabela9[[#This Row],[Provento por 1 ou 1000 Ações]]</f>
        <v>2.8270920000000001E-2</v>
      </c>
    </row>
    <row r="8669" spans="1:8">
      <c r="A8669" s="119" t="s">
        <v>1731</v>
      </c>
      <c r="B8669" s="117" t="s">
        <v>1488</v>
      </c>
      <c r="C8669" s="140">
        <v>39993</v>
      </c>
      <c r="D8669" s="141">
        <v>4.3093618E-2</v>
      </c>
      <c r="E8669" s="119">
        <v>1</v>
      </c>
      <c r="F8669" s="119" t="s">
        <v>1489</v>
      </c>
      <c r="G8669" s="114">
        <f>IF([Data da Aprovação]&lt;&gt;"ESTATUTÁRIO",YEAR([Data da Aprovação]),"")</f>
        <v>2009</v>
      </c>
      <c r="H8669" s="106">
        <f>Tabela9[[#This Row],[Valor do Provento R$]]/Tabela9[[#This Row],[Provento por 1 ou 1000 Ações]]</f>
        <v>4.3093618E-2</v>
      </c>
    </row>
    <row r="8670" spans="1:8">
      <c r="A8670" s="118" t="s">
        <v>1731</v>
      </c>
      <c r="B8670" s="116" t="s">
        <v>1488</v>
      </c>
      <c r="C8670" s="138">
        <v>40071</v>
      </c>
      <c r="D8670" s="139">
        <v>4.3327325E-2</v>
      </c>
      <c r="E8670" s="118">
        <v>1</v>
      </c>
      <c r="F8670" s="118" t="s">
        <v>1489</v>
      </c>
      <c r="G8670" s="113">
        <f>IF([Data da Aprovação]&lt;&gt;"ESTATUTÁRIO",YEAR([Data da Aprovação]),"")</f>
        <v>2009</v>
      </c>
      <c r="H8670" s="106">
        <f>Tabela9[[#This Row],[Valor do Provento R$]]/Tabela9[[#This Row],[Provento por 1 ou 1000 Ações]]</f>
        <v>4.3327325E-2</v>
      </c>
    </row>
    <row r="8671" spans="1:8">
      <c r="A8671" s="119" t="s">
        <v>1731</v>
      </c>
      <c r="B8671" s="117" t="s">
        <v>1488</v>
      </c>
      <c r="C8671" s="140">
        <v>40268</v>
      </c>
      <c r="D8671" s="141">
        <v>4.5224977999999999E-2</v>
      </c>
      <c r="E8671" s="119">
        <v>1</v>
      </c>
      <c r="F8671" s="119" t="s">
        <v>1489</v>
      </c>
      <c r="G8671" s="114">
        <f>IF([Data da Aprovação]&lt;&gt;"ESTATUTÁRIO",YEAR([Data da Aprovação]),"")</f>
        <v>2010</v>
      </c>
      <c r="H8671" s="106">
        <f>Tabela9[[#This Row],[Valor do Provento R$]]/Tabela9[[#This Row],[Provento por 1 ou 1000 Ações]]</f>
        <v>4.5224977999999999E-2</v>
      </c>
    </row>
    <row r="8672" spans="1:8">
      <c r="A8672" s="118" t="s">
        <v>1731</v>
      </c>
      <c r="B8672" s="116" t="s">
        <v>1488</v>
      </c>
      <c r="C8672" s="138">
        <v>40297</v>
      </c>
      <c r="D8672" s="139">
        <v>3.0950794E-2</v>
      </c>
      <c r="E8672" s="118">
        <v>1</v>
      </c>
      <c r="F8672" s="118" t="s">
        <v>1492</v>
      </c>
      <c r="G8672" s="113">
        <f>IF([Data da Aprovação]&lt;&gt;"ESTATUTÁRIO",YEAR([Data da Aprovação]),"")</f>
        <v>2010</v>
      </c>
      <c r="H8672" s="106">
        <f>Tabela9[[#This Row],[Valor do Provento R$]]/Tabela9[[#This Row],[Provento por 1 ou 1000 Ações]]</f>
        <v>3.0950794E-2</v>
      </c>
    </row>
    <row r="8673" spans="1:8">
      <c r="A8673" s="119" t="s">
        <v>1731</v>
      </c>
      <c r="B8673" s="117" t="s">
        <v>1488</v>
      </c>
      <c r="C8673" s="140">
        <v>40353</v>
      </c>
      <c r="D8673" s="141">
        <v>4.8450058999999997E-2</v>
      </c>
      <c r="E8673" s="119">
        <v>1</v>
      </c>
      <c r="F8673" s="119" t="s">
        <v>1489</v>
      </c>
      <c r="G8673" s="114">
        <f>IF([Data da Aprovação]&lt;&gt;"ESTATUTÁRIO",YEAR([Data da Aprovação]),"")</f>
        <v>2010</v>
      </c>
      <c r="H8673" s="106">
        <f>Tabela9[[#This Row],[Valor do Provento R$]]/Tabela9[[#This Row],[Provento por 1 ou 1000 Ações]]</f>
        <v>4.8450058999999997E-2</v>
      </c>
    </row>
    <row r="8674" spans="1:8">
      <c r="A8674" s="118" t="s">
        <v>1731</v>
      </c>
      <c r="B8674" s="116" t="s">
        <v>1488</v>
      </c>
      <c r="C8674" s="138">
        <v>40444</v>
      </c>
      <c r="D8674" s="139">
        <v>5.2102043000000001E-2</v>
      </c>
      <c r="E8674" s="118">
        <v>1</v>
      </c>
      <c r="F8674" s="118" t="s">
        <v>1489</v>
      </c>
      <c r="G8674" s="113">
        <f>IF([Data da Aprovação]&lt;&gt;"ESTATUTÁRIO",YEAR([Data da Aprovação]),"")</f>
        <v>2010</v>
      </c>
      <c r="H8674" s="106">
        <f>Tabela9[[#This Row],[Valor do Provento R$]]/Tabela9[[#This Row],[Provento por 1 ou 1000 Ações]]</f>
        <v>5.2102043000000001E-2</v>
      </c>
    </row>
    <row r="8675" spans="1:8">
      <c r="A8675" s="119" t="s">
        <v>1731</v>
      </c>
      <c r="B8675" s="117" t="s">
        <v>1488</v>
      </c>
      <c r="C8675" s="140">
        <v>40507</v>
      </c>
      <c r="D8675" s="141">
        <v>5.7185369E-2</v>
      </c>
      <c r="E8675" s="119">
        <v>1</v>
      </c>
      <c r="F8675" s="119" t="s">
        <v>1489</v>
      </c>
      <c r="G8675" s="114">
        <f>IF([Data da Aprovação]&lt;&gt;"ESTATUTÁRIO",YEAR([Data da Aprovação]),"")</f>
        <v>2010</v>
      </c>
      <c r="H8675" s="106">
        <f>Tabela9[[#This Row],[Valor do Provento R$]]/Tabela9[[#This Row],[Provento por 1 ou 1000 Ações]]</f>
        <v>5.7185369E-2</v>
      </c>
    </row>
    <row r="8676" spans="1:8">
      <c r="A8676" s="118" t="s">
        <v>1731</v>
      </c>
      <c r="B8676" s="116" t="s">
        <v>1488</v>
      </c>
      <c r="C8676" s="138">
        <v>40534</v>
      </c>
      <c r="D8676" s="139">
        <v>4.3239449999999999E-2</v>
      </c>
      <c r="E8676" s="118">
        <v>1</v>
      </c>
      <c r="F8676" s="118" t="s">
        <v>1489</v>
      </c>
      <c r="G8676" s="113">
        <f>IF([Data da Aprovação]&lt;&gt;"ESTATUTÁRIO",YEAR([Data da Aprovação]),"")</f>
        <v>2010</v>
      </c>
      <c r="H8676" s="106">
        <f>Tabela9[[#This Row],[Valor do Provento R$]]/Tabela9[[#This Row],[Provento por 1 ou 1000 Ações]]</f>
        <v>4.3239449999999999E-2</v>
      </c>
    </row>
    <row r="8677" spans="1:8">
      <c r="A8677" s="119" t="s">
        <v>1731</v>
      </c>
      <c r="B8677" s="117" t="s">
        <v>1488</v>
      </c>
      <c r="C8677" s="140">
        <v>40626</v>
      </c>
      <c r="D8677" s="141">
        <v>5.7472161000000001E-2</v>
      </c>
      <c r="E8677" s="119">
        <v>1</v>
      </c>
      <c r="F8677" s="119" t="s">
        <v>1489</v>
      </c>
      <c r="G8677" s="114">
        <f>IF([Data da Aprovação]&lt;&gt;"ESTATUTÁRIO",YEAR([Data da Aprovação]),"")</f>
        <v>2011</v>
      </c>
      <c r="H8677" s="106">
        <f>Tabela9[[#This Row],[Valor do Provento R$]]/Tabela9[[#This Row],[Provento por 1 ou 1000 Ações]]</f>
        <v>5.7472161000000001E-2</v>
      </c>
    </row>
    <row r="8678" spans="1:8">
      <c r="A8678" s="118" t="s">
        <v>1731</v>
      </c>
      <c r="B8678" s="116" t="s">
        <v>1488</v>
      </c>
      <c r="C8678" s="138">
        <v>40658</v>
      </c>
      <c r="D8678" s="139">
        <v>0.11817383099999999</v>
      </c>
      <c r="E8678" s="118">
        <v>1</v>
      </c>
      <c r="F8678" s="118" t="s">
        <v>1492</v>
      </c>
      <c r="G8678" s="113">
        <f>IF([Data da Aprovação]&lt;&gt;"ESTATUTÁRIO",YEAR([Data da Aprovação]),"")</f>
        <v>2011</v>
      </c>
      <c r="H8678" s="106">
        <f>Tabela9[[#This Row],[Valor do Provento R$]]/Tabela9[[#This Row],[Provento por 1 ou 1000 Ações]]</f>
        <v>0.11817383099999999</v>
      </c>
    </row>
    <row r="8679" spans="1:8">
      <c r="A8679" s="119" t="s">
        <v>1731</v>
      </c>
      <c r="B8679" s="117" t="s">
        <v>1488</v>
      </c>
      <c r="C8679" s="140">
        <v>40724</v>
      </c>
      <c r="D8679" s="141">
        <v>6.1369231000000003E-2</v>
      </c>
      <c r="E8679" s="119">
        <v>1</v>
      </c>
      <c r="F8679" s="119" t="s">
        <v>1489</v>
      </c>
      <c r="G8679" s="114">
        <f>IF([Data da Aprovação]&lt;&gt;"ESTATUTÁRIO",YEAR([Data da Aprovação]),"")</f>
        <v>2011</v>
      </c>
      <c r="H8679" s="106">
        <f>Tabela9[[#This Row],[Valor do Provento R$]]/Tabela9[[#This Row],[Provento por 1 ou 1000 Ações]]</f>
        <v>6.1369231000000003E-2</v>
      </c>
    </row>
    <row r="8680" spans="1:8">
      <c r="A8680" s="118" t="s">
        <v>1731</v>
      </c>
      <c r="B8680" s="116" t="s">
        <v>1488</v>
      </c>
      <c r="C8680" s="138">
        <v>40808</v>
      </c>
      <c r="D8680" s="139">
        <v>6.5844384000000006E-2</v>
      </c>
      <c r="E8680" s="118">
        <v>1</v>
      </c>
      <c r="F8680" s="118" t="s">
        <v>1489</v>
      </c>
      <c r="G8680" s="113">
        <f>IF([Data da Aprovação]&lt;&gt;"ESTATUTÁRIO",YEAR([Data da Aprovação]),"")</f>
        <v>2011</v>
      </c>
      <c r="H8680" s="106">
        <f>Tabela9[[#This Row],[Valor do Provento R$]]/Tabela9[[#This Row],[Provento por 1 ou 1000 Ações]]</f>
        <v>6.5844384000000006E-2</v>
      </c>
    </row>
    <row r="8681" spans="1:8">
      <c r="A8681" s="119" t="s">
        <v>1731</v>
      </c>
      <c r="B8681" s="117" t="s">
        <v>1488</v>
      </c>
      <c r="C8681" s="140">
        <v>40892</v>
      </c>
      <c r="D8681" s="141">
        <v>7.1221080000000006E-2</v>
      </c>
      <c r="E8681" s="119">
        <v>1</v>
      </c>
      <c r="F8681" s="119" t="s">
        <v>1489</v>
      </c>
      <c r="G8681" s="114">
        <f>IF([Data da Aprovação]&lt;&gt;"ESTATUTÁRIO",YEAR([Data da Aprovação]),"")</f>
        <v>2011</v>
      </c>
      <c r="H8681" s="106">
        <f>Tabela9[[#This Row],[Valor do Provento R$]]/Tabela9[[#This Row],[Provento por 1 ou 1000 Ações]]</f>
        <v>7.1221080000000006E-2</v>
      </c>
    </row>
    <row r="8682" spans="1:8">
      <c r="A8682" s="118" t="s">
        <v>1731</v>
      </c>
      <c r="B8682" s="116" t="s">
        <v>1488</v>
      </c>
      <c r="C8682" s="138">
        <v>40975</v>
      </c>
      <c r="D8682" s="139">
        <v>7.2981037999999998E-2</v>
      </c>
      <c r="E8682" s="118">
        <v>1</v>
      </c>
      <c r="F8682" s="118" t="s">
        <v>1489</v>
      </c>
      <c r="G8682" s="113">
        <f>IF([Data da Aprovação]&lt;&gt;"ESTATUTÁRIO",YEAR([Data da Aprovação]),"")</f>
        <v>2012</v>
      </c>
      <c r="H8682" s="106">
        <f>Tabela9[[#This Row],[Valor do Provento R$]]/Tabela9[[#This Row],[Provento por 1 ou 1000 Ações]]</f>
        <v>7.2981037999999998E-2</v>
      </c>
    </row>
    <row r="8683" spans="1:8">
      <c r="A8683" s="119" t="s">
        <v>1731</v>
      </c>
      <c r="B8683" s="117" t="s">
        <v>1488</v>
      </c>
      <c r="C8683" s="140">
        <v>41012</v>
      </c>
      <c r="D8683" s="141">
        <v>0.13316516</v>
      </c>
      <c r="E8683" s="119">
        <v>1</v>
      </c>
      <c r="F8683" s="119" t="s">
        <v>1492</v>
      </c>
      <c r="G8683" s="114">
        <f>IF([Data da Aprovação]&lt;&gt;"ESTATUTÁRIO",YEAR([Data da Aprovação]),"")</f>
        <v>2012</v>
      </c>
      <c r="H8683" s="106">
        <f>Tabela9[[#This Row],[Valor do Provento R$]]/Tabela9[[#This Row],[Provento por 1 ou 1000 Ações]]</f>
        <v>0.13316516</v>
      </c>
    </row>
    <row r="8684" spans="1:8">
      <c r="A8684" s="118" t="s">
        <v>1731</v>
      </c>
      <c r="B8684" s="116" t="s">
        <v>1488</v>
      </c>
      <c r="C8684" s="138">
        <v>41081</v>
      </c>
      <c r="D8684" s="139">
        <v>7.7831453999999994E-2</v>
      </c>
      <c r="E8684" s="118">
        <v>1</v>
      </c>
      <c r="F8684" s="118" t="s">
        <v>1489</v>
      </c>
      <c r="G8684" s="113">
        <f>IF([Data da Aprovação]&lt;&gt;"ESTATUTÁRIO",YEAR([Data da Aprovação]),"")</f>
        <v>2012</v>
      </c>
      <c r="H8684" s="106">
        <f>Tabela9[[#This Row],[Valor do Provento R$]]/Tabela9[[#This Row],[Provento por 1 ou 1000 Ações]]</f>
        <v>7.7831453999999994E-2</v>
      </c>
    </row>
    <row r="8685" spans="1:8">
      <c r="A8685" s="119" t="s">
        <v>1731</v>
      </c>
      <c r="B8685" s="117" t="s">
        <v>1488</v>
      </c>
      <c r="C8685" s="140">
        <v>41172</v>
      </c>
      <c r="D8685" s="141">
        <v>7.5341448000000005E-2</v>
      </c>
      <c r="E8685" s="119">
        <v>1</v>
      </c>
      <c r="F8685" s="119" t="s">
        <v>1489</v>
      </c>
      <c r="G8685" s="114">
        <f>IF([Data da Aprovação]&lt;&gt;"ESTATUTÁRIO",YEAR([Data da Aprovação]),"")</f>
        <v>2012</v>
      </c>
      <c r="H8685" s="106">
        <f>Tabela9[[#This Row],[Valor do Provento R$]]/Tabela9[[#This Row],[Provento por 1 ou 1000 Ações]]</f>
        <v>7.5341448000000005E-2</v>
      </c>
    </row>
    <row r="8686" spans="1:8">
      <c r="A8686" s="118" t="s">
        <v>1731</v>
      </c>
      <c r="B8686" s="116" t="s">
        <v>1488</v>
      </c>
      <c r="C8686" s="138">
        <v>41261</v>
      </c>
      <c r="D8686" s="139">
        <v>7.9835755999999994E-2</v>
      </c>
      <c r="E8686" s="118">
        <v>1</v>
      </c>
      <c r="F8686" s="118" t="s">
        <v>1489</v>
      </c>
      <c r="G8686" s="113">
        <f>IF([Data da Aprovação]&lt;&gt;"ESTATUTÁRIO",YEAR([Data da Aprovação]),"")</f>
        <v>2012</v>
      </c>
      <c r="H8686" s="106">
        <f>Tabela9[[#This Row],[Valor do Provento R$]]/Tabela9[[#This Row],[Provento por 1 ou 1000 Ações]]</f>
        <v>7.9835755999999994E-2</v>
      </c>
    </row>
    <row r="8687" spans="1:8">
      <c r="A8687" s="119" t="s">
        <v>1731</v>
      </c>
      <c r="B8687" s="117" t="s">
        <v>1488</v>
      </c>
      <c r="C8687" s="140">
        <v>41341</v>
      </c>
      <c r="D8687" s="141">
        <v>7.3362818999999996E-2</v>
      </c>
      <c r="E8687" s="119">
        <v>1</v>
      </c>
      <c r="F8687" s="119" t="s">
        <v>1489</v>
      </c>
      <c r="G8687" s="114">
        <f>IF([Data da Aprovação]&lt;&gt;"ESTATUTÁRIO",YEAR([Data da Aprovação]),"")</f>
        <v>2013</v>
      </c>
      <c r="H8687" s="106">
        <f>Tabela9[[#This Row],[Valor do Provento R$]]/Tabela9[[#This Row],[Provento por 1 ou 1000 Ações]]</f>
        <v>7.3362818999999996E-2</v>
      </c>
    </row>
    <row r="8688" spans="1:8">
      <c r="A8688" s="118" t="s">
        <v>1731</v>
      </c>
      <c r="B8688" s="116" t="s">
        <v>1488</v>
      </c>
      <c r="C8688" s="138">
        <v>41393</v>
      </c>
      <c r="D8688" s="139">
        <v>2.5886386000000001E-2</v>
      </c>
      <c r="E8688" s="118">
        <v>1</v>
      </c>
      <c r="F8688" s="118" t="s">
        <v>1492</v>
      </c>
      <c r="G8688" s="113">
        <f>IF([Data da Aprovação]&lt;&gt;"ESTATUTÁRIO",YEAR([Data da Aprovação]),"")</f>
        <v>2013</v>
      </c>
      <c r="H8688" s="106">
        <f>Tabela9[[#This Row],[Valor do Provento R$]]/Tabela9[[#This Row],[Provento por 1 ou 1000 Ações]]</f>
        <v>2.5886386000000001E-2</v>
      </c>
    </row>
    <row r="8689" spans="1:8">
      <c r="A8689" s="119" t="s">
        <v>1731</v>
      </c>
      <c r="B8689" s="117" t="s">
        <v>1488</v>
      </c>
      <c r="C8689" s="140">
        <v>41445</v>
      </c>
      <c r="D8689" s="141">
        <v>7.4410472000000005E-2</v>
      </c>
      <c r="E8689" s="119">
        <v>1</v>
      </c>
      <c r="F8689" s="119" t="s">
        <v>1489</v>
      </c>
      <c r="G8689" s="114">
        <f>IF([Data da Aprovação]&lt;&gt;"ESTATUTÁRIO",YEAR([Data da Aprovação]),"")</f>
        <v>2013</v>
      </c>
      <c r="H8689" s="106">
        <f>Tabela9[[#This Row],[Valor do Provento R$]]/Tabela9[[#This Row],[Provento por 1 ou 1000 Ações]]</f>
        <v>7.4410472000000005E-2</v>
      </c>
    </row>
    <row r="8690" spans="1:8">
      <c r="A8690" s="144" t="s">
        <v>1731</v>
      </c>
      <c r="B8690" s="116" t="s">
        <v>1488</v>
      </c>
      <c r="C8690" s="138">
        <v>41547</v>
      </c>
      <c r="D8690" s="139">
        <v>6.9967873E-2</v>
      </c>
      <c r="E8690" s="145">
        <v>1</v>
      </c>
      <c r="F8690" s="118" t="s">
        <v>1489</v>
      </c>
      <c r="G8690" s="113">
        <f>IF([Data da Aprovação]&lt;&gt;"ESTATUTÁRIO",YEAR([Data da Aprovação]),"")</f>
        <v>2013</v>
      </c>
      <c r="H8690" s="106">
        <f>Tabela9[[#This Row],[Valor do Provento R$]]/Tabela9[[#This Row],[Provento por 1 ou 1000 Ações]]</f>
        <v>6.9967873E-2</v>
      </c>
    </row>
    <row r="8691" spans="1:8">
      <c r="A8691" s="119" t="s">
        <v>1731</v>
      </c>
      <c r="B8691" s="117" t="s">
        <v>1488</v>
      </c>
      <c r="C8691" s="140">
        <v>41571</v>
      </c>
      <c r="D8691" s="141">
        <v>1.201998052</v>
      </c>
      <c r="E8691" s="119">
        <v>1</v>
      </c>
      <c r="F8691" s="119" t="s">
        <v>1492</v>
      </c>
      <c r="G8691" s="114">
        <f>IF([Data da Aprovação]&lt;&gt;"ESTATUTÁRIO",YEAR([Data da Aprovação]),"")</f>
        <v>2013</v>
      </c>
      <c r="H8691" s="106">
        <f>Tabela9[[#This Row],[Valor do Provento R$]]/Tabela9[[#This Row],[Provento por 1 ou 1000 Ações]]</f>
        <v>1.201998052</v>
      </c>
    </row>
    <row r="8692" spans="1:8">
      <c r="A8692" s="118" t="s">
        <v>1731</v>
      </c>
      <c r="B8692" s="116" t="s">
        <v>1488</v>
      </c>
      <c r="C8692" s="138">
        <v>41626</v>
      </c>
      <c r="D8692" s="139">
        <v>8.0766485999999998E-2</v>
      </c>
      <c r="E8692" s="118">
        <v>1</v>
      </c>
      <c r="F8692" s="118" t="s">
        <v>1489</v>
      </c>
      <c r="G8692" s="113">
        <f>IF([Data da Aprovação]&lt;&gt;"ESTATUTÁRIO",YEAR([Data da Aprovação]),"")</f>
        <v>2013</v>
      </c>
      <c r="H8692" s="106">
        <f>Tabela9[[#This Row],[Valor do Provento R$]]/Tabela9[[#This Row],[Provento por 1 ou 1000 Ações]]</f>
        <v>8.0766485999999998E-2</v>
      </c>
    </row>
    <row r="8693" spans="1:8">
      <c r="A8693" s="119" t="s">
        <v>1732</v>
      </c>
      <c r="B8693" s="117" t="s">
        <v>1488</v>
      </c>
      <c r="C8693" s="140">
        <v>41180</v>
      </c>
      <c r="D8693" s="141">
        <v>7.0329427E-2</v>
      </c>
      <c r="E8693" s="119">
        <v>1</v>
      </c>
      <c r="F8693" s="119" t="s">
        <v>1489</v>
      </c>
      <c r="G8693" s="114">
        <f>IF([Data da Aprovação]&lt;&gt;"ESTATUTÁRIO",YEAR([Data da Aprovação]),"")</f>
        <v>2012</v>
      </c>
      <c r="H8693" s="106">
        <f>Tabela9[[#This Row],[Valor do Provento R$]]/Tabela9[[#This Row],[Provento por 1 ou 1000 Ações]]</f>
        <v>7.0329427E-2</v>
      </c>
    </row>
    <row r="8694" spans="1:8">
      <c r="A8694" s="118" t="s">
        <v>1732</v>
      </c>
      <c r="B8694" s="116" t="s">
        <v>1488</v>
      </c>
      <c r="C8694" s="138">
        <v>41254</v>
      </c>
      <c r="D8694" s="139">
        <v>6.8512457999999998E-2</v>
      </c>
      <c r="E8694" s="118">
        <v>1</v>
      </c>
      <c r="F8694" s="118" t="s">
        <v>1489</v>
      </c>
      <c r="G8694" s="113">
        <f>IF([Data da Aprovação]&lt;&gt;"ESTATUTÁRIO",YEAR([Data da Aprovação]),"")</f>
        <v>2012</v>
      </c>
      <c r="H8694" s="106">
        <f>Tabela9[[#This Row],[Valor do Provento R$]]/Tabela9[[#This Row],[Provento por 1 ou 1000 Ações]]</f>
        <v>6.8512457999999998E-2</v>
      </c>
    </row>
    <row r="8695" spans="1:8">
      <c r="A8695" s="119" t="s">
        <v>1732</v>
      </c>
      <c r="B8695" s="117" t="s">
        <v>1488</v>
      </c>
      <c r="C8695" s="140">
        <v>41353</v>
      </c>
      <c r="D8695" s="141">
        <v>5.6941209E-2</v>
      </c>
      <c r="E8695" s="119">
        <v>1</v>
      </c>
      <c r="F8695" s="119" t="s">
        <v>1489</v>
      </c>
      <c r="G8695" s="114">
        <f>IF([Data da Aprovação]&lt;&gt;"ESTATUTÁRIO",YEAR([Data da Aprovação]),"")</f>
        <v>2013</v>
      </c>
      <c r="H8695" s="106">
        <f>Tabela9[[#This Row],[Valor do Provento R$]]/Tabela9[[#This Row],[Provento por 1 ou 1000 Ações]]</f>
        <v>5.6941209E-2</v>
      </c>
    </row>
    <row r="8696" spans="1:8">
      <c r="A8696" s="118" t="s">
        <v>1732</v>
      </c>
      <c r="B8696" s="116" t="s">
        <v>1488</v>
      </c>
      <c r="C8696" s="138">
        <v>41444</v>
      </c>
      <c r="D8696" s="139">
        <v>6.0230440000000003E-2</v>
      </c>
      <c r="E8696" s="118">
        <v>1</v>
      </c>
      <c r="F8696" s="118" t="s">
        <v>1489</v>
      </c>
      <c r="G8696" s="113">
        <f>IF([Data da Aprovação]&lt;&gt;"ESTATUTÁRIO",YEAR([Data da Aprovação]),"")</f>
        <v>2013</v>
      </c>
      <c r="H8696" s="106">
        <f>Tabela9[[#This Row],[Valor do Provento R$]]/Tabela9[[#This Row],[Provento por 1 ou 1000 Ações]]</f>
        <v>6.0230440000000003E-2</v>
      </c>
    </row>
    <row r="8697" spans="1:8">
      <c r="A8697" s="142" t="s">
        <v>1732</v>
      </c>
      <c r="B8697" s="117" t="s">
        <v>1488</v>
      </c>
      <c r="C8697" s="140">
        <v>41535</v>
      </c>
      <c r="D8697" s="141">
        <v>6.2955740999999996E-2</v>
      </c>
      <c r="E8697" s="143">
        <v>1</v>
      </c>
      <c r="F8697" s="119" t="s">
        <v>1489</v>
      </c>
      <c r="G8697" s="114">
        <f>IF([Data da Aprovação]&lt;&gt;"ESTATUTÁRIO",YEAR([Data da Aprovação]),"")</f>
        <v>2013</v>
      </c>
      <c r="H8697" s="106">
        <f>Tabela9[[#This Row],[Valor do Provento R$]]/Tabela9[[#This Row],[Provento por 1 ou 1000 Ações]]</f>
        <v>6.2955740999999996E-2</v>
      </c>
    </row>
    <row r="8698" spans="1:8">
      <c r="A8698" s="118" t="s">
        <v>1733</v>
      </c>
      <c r="B8698" s="116" t="s">
        <v>1488</v>
      </c>
      <c r="C8698" s="138">
        <v>39511</v>
      </c>
      <c r="D8698" s="139">
        <v>6.7403000000000005E-2</v>
      </c>
      <c r="E8698" s="118">
        <v>1</v>
      </c>
      <c r="F8698" s="118" t="s">
        <v>1492</v>
      </c>
      <c r="G8698" s="113">
        <f>IF([Data da Aprovação]&lt;&gt;"ESTATUTÁRIO",YEAR([Data da Aprovação]),"")</f>
        <v>2008</v>
      </c>
      <c r="H8698" s="106">
        <f>Tabela9[[#This Row],[Valor do Provento R$]]/Tabela9[[#This Row],[Provento por 1 ou 1000 Ações]]</f>
        <v>6.7403000000000005E-2</v>
      </c>
    </row>
    <row r="8699" spans="1:8">
      <c r="A8699" s="119" t="s">
        <v>1733</v>
      </c>
      <c r="B8699" s="117" t="s">
        <v>1488</v>
      </c>
      <c r="C8699" s="140">
        <v>39511</v>
      </c>
      <c r="D8699" s="141">
        <v>0.114746</v>
      </c>
      <c r="E8699" s="119">
        <v>1</v>
      </c>
      <c r="F8699" s="119" t="s">
        <v>1489</v>
      </c>
      <c r="G8699" s="114">
        <f>IF([Data da Aprovação]&lt;&gt;"ESTATUTÁRIO",YEAR([Data da Aprovação]),"")</f>
        <v>2008</v>
      </c>
      <c r="H8699" s="106">
        <f>Tabela9[[#This Row],[Valor do Provento R$]]/Tabela9[[#This Row],[Provento por 1 ou 1000 Ações]]</f>
        <v>0.114746</v>
      </c>
    </row>
    <row r="8700" spans="1:8">
      <c r="A8700" s="118" t="s">
        <v>1733</v>
      </c>
      <c r="B8700" s="116" t="s">
        <v>1488</v>
      </c>
      <c r="C8700" s="138">
        <v>39889</v>
      </c>
      <c r="D8700" s="139">
        <v>0.23127545291000001</v>
      </c>
      <c r="E8700" s="118">
        <v>1</v>
      </c>
      <c r="F8700" s="118" t="s">
        <v>1492</v>
      </c>
      <c r="G8700" s="113">
        <f>IF([Data da Aprovação]&lt;&gt;"ESTATUTÁRIO",YEAR([Data da Aprovação]),"")</f>
        <v>2009</v>
      </c>
      <c r="H8700" s="106">
        <f>Tabela9[[#This Row],[Valor do Provento R$]]/Tabela9[[#This Row],[Provento por 1 ou 1000 Ações]]</f>
        <v>0.23127545291000001</v>
      </c>
    </row>
    <row r="8701" spans="1:8">
      <c r="A8701" s="119" t="s">
        <v>1734</v>
      </c>
      <c r="B8701" s="117" t="s">
        <v>1488</v>
      </c>
      <c r="C8701" s="140">
        <v>35157</v>
      </c>
      <c r="D8701" s="141">
        <v>0.28520000000000001</v>
      </c>
      <c r="E8701" s="119">
        <v>1000</v>
      </c>
      <c r="F8701" s="119" t="s">
        <v>1492</v>
      </c>
      <c r="G8701" s="114">
        <f>IF([Data da Aprovação]&lt;&gt;"ESTATUTÁRIO",YEAR([Data da Aprovação]),"")</f>
        <v>1996</v>
      </c>
      <c r="H8701" s="106">
        <f>Tabela9[[#This Row],[Valor do Provento R$]]/Tabela9[[#This Row],[Provento por 1 ou 1000 Ações]]</f>
        <v>2.8519999999999999E-4</v>
      </c>
    </row>
    <row r="8702" spans="1:8">
      <c r="A8702" s="118" t="s">
        <v>1734</v>
      </c>
      <c r="B8702" s="116" t="s">
        <v>1488</v>
      </c>
      <c r="C8702" s="138">
        <v>36130</v>
      </c>
      <c r="D8702" s="139">
        <v>1.0266735145999999</v>
      </c>
      <c r="E8702" s="118">
        <v>1000</v>
      </c>
      <c r="F8702" s="118" t="s">
        <v>1489</v>
      </c>
      <c r="G8702" s="113">
        <f>IF([Data da Aprovação]&lt;&gt;"ESTATUTÁRIO",YEAR([Data da Aprovação]),"")</f>
        <v>1998</v>
      </c>
      <c r="H8702" s="106">
        <f>Tabela9[[#This Row],[Valor do Provento R$]]/Tabela9[[#This Row],[Provento por 1 ou 1000 Ações]]</f>
        <v>1.0266735145999998E-3</v>
      </c>
    </row>
    <row r="8703" spans="1:8">
      <c r="A8703" s="119" t="s">
        <v>1734</v>
      </c>
      <c r="B8703" s="117" t="s">
        <v>1488</v>
      </c>
      <c r="C8703" s="140">
        <v>36230</v>
      </c>
      <c r="D8703" s="141">
        <v>1.2952E-2</v>
      </c>
      <c r="E8703" s="119">
        <v>1000</v>
      </c>
      <c r="F8703" s="119" t="s">
        <v>1492</v>
      </c>
      <c r="G8703" s="114">
        <f>IF([Data da Aprovação]&lt;&gt;"ESTATUTÁRIO",YEAR([Data da Aprovação]),"")</f>
        <v>1999</v>
      </c>
      <c r="H8703" s="106">
        <f>Tabela9[[#This Row],[Valor do Provento R$]]/Tabela9[[#This Row],[Provento por 1 ou 1000 Ações]]</f>
        <v>1.2952000000000001E-5</v>
      </c>
    </row>
    <row r="8704" spans="1:8">
      <c r="A8704" s="118" t="s">
        <v>1734</v>
      </c>
      <c r="B8704" s="116" t="s">
        <v>1488</v>
      </c>
      <c r="C8704" s="138">
        <v>36630</v>
      </c>
      <c r="D8704" s="139">
        <v>0.17430699999999999</v>
      </c>
      <c r="E8704" s="118">
        <v>1000</v>
      </c>
      <c r="F8704" s="118" t="s">
        <v>1492</v>
      </c>
      <c r="G8704" s="113">
        <f>IF([Data da Aprovação]&lt;&gt;"ESTATUTÁRIO",YEAR([Data da Aprovação]),"")</f>
        <v>2000</v>
      </c>
      <c r="H8704" s="106">
        <f>Tabela9[[#This Row],[Valor do Provento R$]]/Tabela9[[#This Row],[Provento por 1 ou 1000 Ações]]</f>
        <v>1.7430699999999998E-4</v>
      </c>
    </row>
    <row r="8705" spans="1:8">
      <c r="A8705" s="119" t="s">
        <v>1734</v>
      </c>
      <c r="B8705" s="117" t="s">
        <v>1488</v>
      </c>
      <c r="C8705" s="140">
        <v>37323</v>
      </c>
      <c r="D8705" s="141">
        <v>0.2</v>
      </c>
      <c r="E8705" s="119">
        <v>1000</v>
      </c>
      <c r="F8705" s="119" t="s">
        <v>1492</v>
      </c>
      <c r="G8705" s="114">
        <f>IF([Data da Aprovação]&lt;&gt;"ESTATUTÁRIO",YEAR([Data da Aprovação]),"")</f>
        <v>2002</v>
      </c>
      <c r="H8705" s="106">
        <f>Tabela9[[#This Row],[Valor do Provento R$]]/Tabela9[[#This Row],[Provento por 1 ou 1000 Ações]]</f>
        <v>2.0000000000000001E-4</v>
      </c>
    </row>
    <row r="8706" spans="1:8">
      <c r="A8706" s="118" t="s">
        <v>1734</v>
      </c>
      <c r="B8706" s="116" t="s">
        <v>1488</v>
      </c>
      <c r="C8706" s="138">
        <v>37559</v>
      </c>
      <c r="D8706" s="139">
        <v>0.26450000000000001</v>
      </c>
      <c r="E8706" s="118">
        <v>1000</v>
      </c>
      <c r="F8706" s="118" t="s">
        <v>1492</v>
      </c>
      <c r="G8706" s="113">
        <f>IF([Data da Aprovação]&lt;&gt;"ESTATUTÁRIO",YEAR([Data da Aprovação]),"")</f>
        <v>2002</v>
      </c>
      <c r="H8706" s="106">
        <f>Tabela9[[#This Row],[Valor do Provento R$]]/Tabela9[[#This Row],[Provento por 1 ou 1000 Ações]]</f>
        <v>2.6450000000000003E-4</v>
      </c>
    </row>
    <row r="8707" spans="1:8">
      <c r="A8707" s="119" t="s">
        <v>1734</v>
      </c>
      <c r="B8707" s="117" t="s">
        <v>1488</v>
      </c>
      <c r="C8707" s="140">
        <v>37559</v>
      </c>
      <c r="D8707" s="141">
        <v>0.88549999999999995</v>
      </c>
      <c r="E8707" s="119">
        <v>1000</v>
      </c>
      <c r="F8707" s="119" t="s">
        <v>1492</v>
      </c>
      <c r="G8707" s="114">
        <f>IF([Data da Aprovação]&lt;&gt;"ESTATUTÁRIO",YEAR([Data da Aprovação]),"")</f>
        <v>2002</v>
      </c>
      <c r="H8707" s="106">
        <f>Tabela9[[#This Row],[Valor do Provento R$]]/Tabela9[[#This Row],[Provento por 1 ou 1000 Ações]]</f>
        <v>8.855E-4</v>
      </c>
    </row>
    <row r="8708" spans="1:8">
      <c r="A8708" s="118" t="s">
        <v>1734</v>
      </c>
      <c r="B8708" s="116" t="s">
        <v>1488</v>
      </c>
      <c r="C8708" s="138">
        <v>37721</v>
      </c>
      <c r="D8708" s="139">
        <v>0.10014000000000001</v>
      </c>
      <c r="E8708" s="118">
        <v>1000</v>
      </c>
      <c r="F8708" s="118" t="s">
        <v>1492</v>
      </c>
      <c r="G8708" s="113">
        <f>IF([Data da Aprovação]&lt;&gt;"ESTATUTÁRIO",YEAR([Data da Aprovação]),"")</f>
        <v>2003</v>
      </c>
      <c r="H8708" s="106">
        <f>Tabela9[[#This Row],[Valor do Provento R$]]/Tabela9[[#This Row],[Provento por 1 ou 1000 Ações]]</f>
        <v>1.0014E-4</v>
      </c>
    </row>
    <row r="8709" spans="1:8">
      <c r="A8709" s="119" t="s">
        <v>1734</v>
      </c>
      <c r="B8709" s="117" t="s">
        <v>1488</v>
      </c>
      <c r="C8709" s="140">
        <v>37922</v>
      </c>
      <c r="D8709" s="141">
        <v>0.62175199999999997</v>
      </c>
      <c r="E8709" s="119">
        <v>1000</v>
      </c>
      <c r="F8709" s="119" t="s">
        <v>1492</v>
      </c>
      <c r="G8709" s="114">
        <f>IF([Data da Aprovação]&lt;&gt;"ESTATUTÁRIO",YEAR([Data da Aprovação]),"")</f>
        <v>2003</v>
      </c>
      <c r="H8709" s="106">
        <f>Tabela9[[#This Row],[Valor do Provento R$]]/Tabela9[[#This Row],[Provento por 1 ou 1000 Ações]]</f>
        <v>6.2175199999999994E-4</v>
      </c>
    </row>
    <row r="8710" spans="1:8">
      <c r="A8710" s="118" t="s">
        <v>1734</v>
      </c>
      <c r="B8710" s="116" t="s">
        <v>1488</v>
      </c>
      <c r="C8710" s="138">
        <v>37922</v>
      </c>
      <c r="D8710" s="139">
        <v>0.35091800000000001</v>
      </c>
      <c r="E8710" s="118">
        <v>1000</v>
      </c>
      <c r="F8710" s="118" t="s">
        <v>1492</v>
      </c>
      <c r="G8710" s="113">
        <f>IF([Data da Aprovação]&lt;&gt;"ESTATUTÁRIO",YEAR([Data da Aprovação]),"")</f>
        <v>2003</v>
      </c>
      <c r="H8710" s="106">
        <f>Tabela9[[#This Row],[Valor do Provento R$]]/Tabela9[[#This Row],[Provento por 1 ou 1000 Ações]]</f>
        <v>3.5091800000000003E-4</v>
      </c>
    </row>
    <row r="8711" spans="1:8">
      <c r="A8711" s="119" t="s">
        <v>1734</v>
      </c>
      <c r="B8711" s="117" t="s">
        <v>1488</v>
      </c>
      <c r="C8711" s="140">
        <v>37922</v>
      </c>
      <c r="D8711" s="141">
        <v>0.337814</v>
      </c>
      <c r="E8711" s="119">
        <v>1000</v>
      </c>
      <c r="F8711" s="119" t="s">
        <v>1489</v>
      </c>
      <c r="G8711" s="114">
        <f>IF([Data da Aprovação]&lt;&gt;"ESTATUTÁRIO",YEAR([Data da Aprovação]),"")</f>
        <v>2003</v>
      </c>
      <c r="H8711" s="106">
        <f>Tabela9[[#This Row],[Valor do Provento R$]]/Tabela9[[#This Row],[Provento por 1 ou 1000 Ações]]</f>
        <v>3.3781400000000003E-4</v>
      </c>
    </row>
    <row r="8712" spans="1:8">
      <c r="A8712" s="118" t="s">
        <v>1734</v>
      </c>
      <c r="B8712" s="116" t="s">
        <v>1488</v>
      </c>
      <c r="C8712" s="138">
        <v>38209</v>
      </c>
      <c r="D8712" s="139">
        <v>0.58295699999999995</v>
      </c>
      <c r="E8712" s="118">
        <v>1000</v>
      </c>
      <c r="F8712" s="118" t="s">
        <v>1492</v>
      </c>
      <c r="G8712" s="113">
        <f>IF([Data da Aprovação]&lt;&gt;"ESTATUTÁRIO",YEAR([Data da Aprovação]),"")</f>
        <v>2004</v>
      </c>
      <c r="H8712" s="106">
        <f>Tabela9[[#This Row],[Valor do Provento R$]]/Tabela9[[#This Row],[Provento por 1 ou 1000 Ações]]</f>
        <v>5.8295699999999994E-4</v>
      </c>
    </row>
    <row r="8713" spans="1:8">
      <c r="A8713" s="119" t="s">
        <v>1734</v>
      </c>
      <c r="B8713" s="117" t="s">
        <v>1488</v>
      </c>
      <c r="C8713" s="140">
        <v>38209</v>
      </c>
      <c r="D8713" s="141">
        <v>0.14902099999999999</v>
      </c>
      <c r="E8713" s="119">
        <v>1000</v>
      </c>
      <c r="F8713" s="119" t="s">
        <v>1489</v>
      </c>
      <c r="G8713" s="114">
        <f>IF([Data da Aprovação]&lt;&gt;"ESTATUTÁRIO",YEAR([Data da Aprovação]),"")</f>
        <v>2004</v>
      </c>
      <c r="H8713" s="106">
        <f>Tabela9[[#This Row],[Valor do Provento R$]]/Tabela9[[#This Row],[Provento por 1 ou 1000 Ações]]</f>
        <v>1.49021E-4</v>
      </c>
    </row>
    <row r="8714" spans="1:8">
      <c r="A8714" s="118" t="s">
        <v>1734</v>
      </c>
      <c r="B8714" s="116" t="s">
        <v>1488</v>
      </c>
      <c r="C8714" s="138">
        <v>38321</v>
      </c>
      <c r="D8714" s="139">
        <v>0.42468400000000001</v>
      </c>
      <c r="E8714" s="118">
        <v>1000</v>
      </c>
      <c r="F8714" s="118" t="s">
        <v>1492</v>
      </c>
      <c r="G8714" s="113">
        <f>IF([Data da Aprovação]&lt;&gt;"ESTATUTÁRIO",YEAR([Data da Aprovação]),"")</f>
        <v>2004</v>
      </c>
      <c r="H8714" s="106">
        <f>Tabela9[[#This Row],[Valor do Provento R$]]/Tabela9[[#This Row],[Provento por 1 ou 1000 Ações]]</f>
        <v>4.2468399999999999E-4</v>
      </c>
    </row>
    <row r="8715" spans="1:8">
      <c r="A8715" s="119" t="s">
        <v>1734</v>
      </c>
      <c r="B8715" s="117" t="s">
        <v>1488</v>
      </c>
      <c r="C8715" s="140">
        <v>38321</v>
      </c>
      <c r="D8715" s="141">
        <v>9.9092E-2</v>
      </c>
      <c r="E8715" s="119">
        <v>1000</v>
      </c>
      <c r="F8715" s="119" t="s">
        <v>1492</v>
      </c>
      <c r="G8715" s="114">
        <f>IF([Data da Aprovação]&lt;&gt;"ESTATUTÁRIO",YEAR([Data da Aprovação]),"")</f>
        <v>2004</v>
      </c>
      <c r="H8715" s="106">
        <f>Tabela9[[#This Row],[Valor do Provento R$]]/Tabela9[[#This Row],[Provento por 1 ou 1000 Ações]]</f>
        <v>9.9092000000000006E-5</v>
      </c>
    </row>
    <row r="8716" spans="1:8">
      <c r="A8716" s="118" t="s">
        <v>1734</v>
      </c>
      <c r="B8716" s="116" t="s">
        <v>1488</v>
      </c>
      <c r="C8716" s="138">
        <v>38470</v>
      </c>
      <c r="D8716" s="139">
        <v>3.392E-3</v>
      </c>
      <c r="E8716" s="118">
        <v>1000</v>
      </c>
      <c r="F8716" s="118" t="s">
        <v>1492</v>
      </c>
      <c r="G8716" s="113">
        <f>IF([Data da Aprovação]&lt;&gt;"ESTATUTÁRIO",YEAR([Data da Aprovação]),"")</f>
        <v>2005</v>
      </c>
      <c r="H8716" s="106">
        <f>Tabela9[[#This Row],[Valor do Provento R$]]/Tabela9[[#This Row],[Provento por 1 ou 1000 Ações]]</f>
        <v>3.3919999999999999E-6</v>
      </c>
    </row>
    <row r="8717" spans="1:8">
      <c r="A8717" s="119" t="s">
        <v>1734</v>
      </c>
      <c r="B8717" s="117" t="s">
        <v>1488</v>
      </c>
      <c r="C8717" s="140">
        <v>38607</v>
      </c>
      <c r="D8717" s="141">
        <v>0.59520600000000001</v>
      </c>
      <c r="E8717" s="119">
        <v>1000</v>
      </c>
      <c r="F8717" s="119" t="s">
        <v>1492</v>
      </c>
      <c r="G8717" s="114">
        <f>IF([Data da Aprovação]&lt;&gt;"ESTATUTÁRIO",YEAR([Data da Aprovação]),"")</f>
        <v>2005</v>
      </c>
      <c r="H8717" s="106">
        <f>Tabela9[[#This Row],[Valor do Provento R$]]/Tabela9[[#This Row],[Provento por 1 ou 1000 Ações]]</f>
        <v>5.9520600000000003E-4</v>
      </c>
    </row>
    <row r="8718" spans="1:8">
      <c r="A8718" s="118" t="s">
        <v>1734</v>
      </c>
      <c r="B8718" s="116" t="s">
        <v>1488</v>
      </c>
      <c r="C8718" s="138">
        <v>38607</v>
      </c>
      <c r="D8718" s="139">
        <v>0.25508799999999998</v>
      </c>
      <c r="E8718" s="118">
        <v>1000</v>
      </c>
      <c r="F8718" s="118" t="s">
        <v>1489</v>
      </c>
      <c r="G8718" s="113">
        <f>IF([Data da Aprovação]&lt;&gt;"ESTATUTÁRIO",YEAR([Data da Aprovação]),"")</f>
        <v>2005</v>
      </c>
      <c r="H8718" s="106">
        <f>Tabela9[[#This Row],[Valor do Provento R$]]/Tabela9[[#This Row],[Provento por 1 ou 1000 Ações]]</f>
        <v>2.5508799999999999E-4</v>
      </c>
    </row>
    <row r="8719" spans="1:8">
      <c r="A8719" s="119" t="s">
        <v>1734</v>
      </c>
      <c r="B8719" s="117" t="s">
        <v>1488</v>
      </c>
      <c r="C8719" s="140">
        <v>38782</v>
      </c>
      <c r="D8719" s="141">
        <v>0.49317299999999997</v>
      </c>
      <c r="E8719" s="119">
        <v>1000</v>
      </c>
      <c r="F8719" s="119" t="s">
        <v>1492</v>
      </c>
      <c r="G8719" s="114">
        <f>IF([Data da Aprovação]&lt;&gt;"ESTATUTÁRIO",YEAR([Data da Aprovação]),"")</f>
        <v>2006</v>
      </c>
      <c r="H8719" s="106">
        <f>Tabela9[[#This Row],[Valor do Provento R$]]/Tabela9[[#This Row],[Provento por 1 ou 1000 Ações]]</f>
        <v>4.9317299999999996E-4</v>
      </c>
    </row>
    <row r="8720" spans="1:8">
      <c r="A8720" s="118" t="s">
        <v>1734</v>
      </c>
      <c r="B8720" s="116" t="s">
        <v>1488</v>
      </c>
      <c r="C8720" s="138">
        <v>38782</v>
      </c>
      <c r="D8720" s="139">
        <v>0.352267</v>
      </c>
      <c r="E8720" s="118">
        <v>1000</v>
      </c>
      <c r="F8720" s="118" t="s">
        <v>1489</v>
      </c>
      <c r="G8720" s="113">
        <f>IF([Data da Aprovação]&lt;&gt;"ESTATUTÁRIO",YEAR([Data da Aprovação]),"")</f>
        <v>2006</v>
      </c>
      <c r="H8720" s="106">
        <f>Tabela9[[#This Row],[Valor do Provento R$]]/Tabela9[[#This Row],[Provento por 1 ou 1000 Ações]]</f>
        <v>3.5226700000000002E-4</v>
      </c>
    </row>
    <row r="8721" spans="1:8">
      <c r="A8721" s="119" t="s">
        <v>1734</v>
      </c>
      <c r="B8721" s="117" t="s">
        <v>1488</v>
      </c>
      <c r="C8721" s="140">
        <v>39048</v>
      </c>
      <c r="D8721" s="141">
        <v>0.68245400000000001</v>
      </c>
      <c r="E8721" s="119">
        <v>1000</v>
      </c>
      <c r="F8721" s="119" t="s">
        <v>1492</v>
      </c>
      <c r="G8721" s="114">
        <f>IF([Data da Aprovação]&lt;&gt;"ESTATUTÁRIO",YEAR([Data da Aprovação]),"")</f>
        <v>2006</v>
      </c>
      <c r="H8721" s="106">
        <f>Tabela9[[#This Row],[Valor do Provento R$]]/Tabela9[[#This Row],[Provento por 1 ou 1000 Ações]]</f>
        <v>6.8245399999999998E-4</v>
      </c>
    </row>
    <row r="8722" spans="1:8">
      <c r="A8722" s="118" t="s">
        <v>1734</v>
      </c>
      <c r="B8722" s="116" t="s">
        <v>1488</v>
      </c>
      <c r="C8722" s="138">
        <v>39128</v>
      </c>
      <c r="D8722" s="139">
        <v>0.498307</v>
      </c>
      <c r="E8722" s="118">
        <v>1000</v>
      </c>
      <c r="F8722" s="118" t="s">
        <v>1492</v>
      </c>
      <c r="G8722" s="113">
        <f>IF([Data da Aprovação]&lt;&gt;"ESTATUTÁRIO",YEAR([Data da Aprovação]),"")</f>
        <v>2007</v>
      </c>
      <c r="H8722" s="106">
        <f>Tabela9[[#This Row],[Valor do Provento R$]]/Tabela9[[#This Row],[Provento por 1 ou 1000 Ações]]</f>
        <v>4.9830700000000003E-4</v>
      </c>
    </row>
    <row r="8723" spans="1:8">
      <c r="A8723" s="119" t="s">
        <v>1734</v>
      </c>
      <c r="B8723" s="117" t="s">
        <v>1488</v>
      </c>
      <c r="C8723" s="140">
        <v>39128</v>
      </c>
      <c r="D8723" s="141">
        <v>0.184305</v>
      </c>
      <c r="E8723" s="119">
        <v>1000</v>
      </c>
      <c r="F8723" s="119" t="s">
        <v>1489</v>
      </c>
      <c r="G8723" s="114">
        <f>IF([Data da Aprovação]&lt;&gt;"ESTATUTÁRIO",YEAR([Data da Aprovação]),"")</f>
        <v>2007</v>
      </c>
      <c r="H8723" s="106">
        <f>Tabela9[[#This Row],[Valor do Provento R$]]/Tabela9[[#This Row],[Provento por 1 ou 1000 Ações]]</f>
        <v>1.84305E-4</v>
      </c>
    </row>
    <row r="8724" spans="1:8">
      <c r="A8724" s="118" t="s">
        <v>1734</v>
      </c>
      <c r="B8724" s="116" t="s">
        <v>1488</v>
      </c>
      <c r="C8724" s="138">
        <v>39413</v>
      </c>
      <c r="D8724" s="139">
        <v>2.6072999999999999E-2</v>
      </c>
      <c r="E8724" s="118">
        <v>1</v>
      </c>
      <c r="F8724" s="118" t="s">
        <v>1492</v>
      </c>
      <c r="G8724" s="113">
        <f>IF([Data da Aprovação]&lt;&gt;"ESTATUTÁRIO",YEAR([Data da Aprovação]),"")</f>
        <v>2007</v>
      </c>
      <c r="H8724" s="106">
        <f>Tabela9[[#This Row],[Valor do Provento R$]]/Tabela9[[#This Row],[Provento por 1 ou 1000 Ações]]</f>
        <v>2.6072999999999999E-2</v>
      </c>
    </row>
    <row r="8725" spans="1:8">
      <c r="A8725" s="119" t="s">
        <v>1734</v>
      </c>
      <c r="B8725" s="117" t="s">
        <v>1488</v>
      </c>
      <c r="C8725" s="140">
        <v>39513</v>
      </c>
      <c r="D8725" s="141">
        <v>4.2555999999999997E-2</v>
      </c>
      <c r="E8725" s="119">
        <v>1</v>
      </c>
      <c r="F8725" s="119" t="s">
        <v>1492</v>
      </c>
      <c r="G8725" s="114">
        <f>IF([Data da Aprovação]&lt;&gt;"ESTATUTÁRIO",YEAR([Data da Aprovação]),"")</f>
        <v>2008</v>
      </c>
      <c r="H8725" s="106">
        <f>Tabela9[[#This Row],[Valor do Provento R$]]/Tabela9[[#This Row],[Provento por 1 ou 1000 Ações]]</f>
        <v>4.2555999999999997E-2</v>
      </c>
    </row>
    <row r="8726" spans="1:8">
      <c r="A8726" s="118" t="s">
        <v>1734</v>
      </c>
      <c r="B8726" s="116" t="s">
        <v>1488</v>
      </c>
      <c r="C8726" s="138">
        <v>39884</v>
      </c>
      <c r="D8726" s="139">
        <v>1.7188999999999999E-2</v>
      </c>
      <c r="E8726" s="118">
        <v>1</v>
      </c>
      <c r="F8726" s="118" t="s">
        <v>1492</v>
      </c>
      <c r="G8726" s="113">
        <f>IF([Data da Aprovação]&lt;&gt;"ESTATUTÁRIO",YEAR([Data da Aprovação]),"")</f>
        <v>2009</v>
      </c>
      <c r="H8726" s="106">
        <f>Tabela9[[#This Row],[Valor do Provento R$]]/Tabela9[[#This Row],[Provento por 1 ou 1000 Ações]]</f>
        <v>1.7188999999999999E-2</v>
      </c>
    </row>
    <row r="8727" spans="1:8">
      <c r="A8727" s="119" t="s">
        <v>1734</v>
      </c>
      <c r="B8727" s="117" t="s">
        <v>1488</v>
      </c>
      <c r="C8727" s="140">
        <v>39884</v>
      </c>
      <c r="D8727" s="141">
        <v>2.4615000000000001E-2</v>
      </c>
      <c r="E8727" s="119">
        <v>1</v>
      </c>
      <c r="F8727" s="119" t="s">
        <v>1489</v>
      </c>
      <c r="G8727" s="114">
        <f>IF([Data da Aprovação]&lt;&gt;"ESTATUTÁRIO",YEAR([Data da Aprovação]),"")</f>
        <v>2009</v>
      </c>
      <c r="H8727" s="106">
        <f>Tabela9[[#This Row],[Valor do Provento R$]]/Tabela9[[#This Row],[Provento por 1 ou 1000 Ações]]</f>
        <v>2.4615000000000001E-2</v>
      </c>
    </row>
    <row r="8728" spans="1:8">
      <c r="A8728" s="118" t="s">
        <v>1734</v>
      </c>
      <c r="B8728" s="116" t="s">
        <v>1488</v>
      </c>
      <c r="C8728" s="138">
        <v>40248</v>
      </c>
      <c r="D8728" s="139">
        <v>3.1588999999999999E-2</v>
      </c>
      <c r="E8728" s="118">
        <v>1</v>
      </c>
      <c r="F8728" s="118" t="s">
        <v>1492</v>
      </c>
      <c r="G8728" s="113">
        <f>IF([Data da Aprovação]&lt;&gt;"ESTATUTÁRIO",YEAR([Data da Aprovação]),"")</f>
        <v>2010</v>
      </c>
      <c r="H8728" s="106">
        <f>Tabela9[[#This Row],[Valor do Provento R$]]/Tabela9[[#This Row],[Provento por 1 ou 1000 Ações]]</f>
        <v>3.1588999999999999E-2</v>
      </c>
    </row>
    <row r="8729" spans="1:8">
      <c r="A8729" s="119" t="s">
        <v>1734</v>
      </c>
      <c r="B8729" s="117" t="s">
        <v>1488</v>
      </c>
      <c r="C8729" s="140">
        <v>40248</v>
      </c>
      <c r="D8729" s="141">
        <v>2.1351999999999999E-2</v>
      </c>
      <c r="E8729" s="119">
        <v>1</v>
      </c>
      <c r="F8729" s="119" t="s">
        <v>1489</v>
      </c>
      <c r="G8729" s="114">
        <f>IF([Data da Aprovação]&lt;&gt;"ESTATUTÁRIO",YEAR([Data da Aprovação]),"")</f>
        <v>2010</v>
      </c>
      <c r="H8729" s="106">
        <f>Tabela9[[#This Row],[Valor do Provento R$]]/Tabela9[[#This Row],[Provento por 1 ou 1000 Ações]]</f>
        <v>2.1351999999999999E-2</v>
      </c>
    </row>
    <row r="8730" spans="1:8">
      <c r="A8730" s="118" t="s">
        <v>1734</v>
      </c>
      <c r="B8730" s="116" t="s">
        <v>1488</v>
      </c>
      <c r="C8730" s="138">
        <v>40462</v>
      </c>
      <c r="D8730" s="139">
        <v>2.1975999999999999E-2</v>
      </c>
      <c r="E8730" s="118">
        <v>1</v>
      </c>
      <c r="F8730" s="118" t="s">
        <v>1489</v>
      </c>
      <c r="G8730" s="113">
        <f>IF([Data da Aprovação]&lt;&gt;"ESTATUTÁRIO",YEAR([Data da Aprovação]),"")</f>
        <v>2010</v>
      </c>
      <c r="H8730" s="106">
        <f>Tabela9[[#This Row],[Valor do Provento R$]]/Tabela9[[#This Row],[Provento por 1 ou 1000 Ações]]</f>
        <v>2.1975999999999999E-2</v>
      </c>
    </row>
    <row r="8731" spans="1:8">
      <c r="A8731" s="119" t="s">
        <v>1734</v>
      </c>
      <c r="B8731" s="117" t="s">
        <v>1488</v>
      </c>
      <c r="C8731" s="140">
        <v>40543</v>
      </c>
      <c r="D8731" s="141">
        <v>1.0302E-2</v>
      </c>
      <c r="E8731" s="119">
        <v>1</v>
      </c>
      <c r="F8731" s="119" t="s">
        <v>1489</v>
      </c>
      <c r="G8731" s="114">
        <f>IF([Data da Aprovação]&lt;&gt;"ESTATUTÁRIO",YEAR([Data da Aprovação]),"")</f>
        <v>2010</v>
      </c>
      <c r="H8731" s="106">
        <f>Tabela9[[#This Row],[Valor do Provento R$]]/Tabela9[[#This Row],[Provento por 1 ou 1000 Ações]]</f>
        <v>1.0302E-2</v>
      </c>
    </row>
    <row r="8732" spans="1:8">
      <c r="A8732" s="118" t="s">
        <v>1734</v>
      </c>
      <c r="B8732" s="116" t="s">
        <v>1488</v>
      </c>
      <c r="C8732" s="138">
        <v>40619</v>
      </c>
      <c r="D8732" s="139">
        <v>6.5622E-2</v>
      </c>
      <c r="E8732" s="118">
        <v>1</v>
      </c>
      <c r="F8732" s="118" t="s">
        <v>1492</v>
      </c>
      <c r="G8732" s="113">
        <f>IF([Data da Aprovação]&lt;&gt;"ESTATUTÁRIO",YEAR([Data da Aprovação]),"")</f>
        <v>2011</v>
      </c>
      <c r="H8732" s="106">
        <f>Tabela9[[#This Row],[Valor do Provento R$]]/Tabela9[[#This Row],[Provento por 1 ou 1000 Ações]]</f>
        <v>6.5622E-2</v>
      </c>
    </row>
    <row r="8733" spans="1:8">
      <c r="A8733" s="119" t="s">
        <v>1734</v>
      </c>
      <c r="B8733" s="117" t="s">
        <v>1488</v>
      </c>
      <c r="C8733" s="140">
        <v>40833</v>
      </c>
      <c r="D8733" s="141">
        <v>2.8164198000000001E-2</v>
      </c>
      <c r="E8733" s="119">
        <v>1</v>
      </c>
      <c r="F8733" s="119" t="s">
        <v>1489</v>
      </c>
      <c r="G8733" s="114">
        <f>IF([Data da Aprovação]&lt;&gt;"ESTATUTÁRIO",YEAR([Data da Aprovação]),"")</f>
        <v>2011</v>
      </c>
      <c r="H8733" s="106">
        <f>Tabela9[[#This Row],[Valor do Provento R$]]/Tabela9[[#This Row],[Provento por 1 ou 1000 Ações]]</f>
        <v>2.8164198000000001E-2</v>
      </c>
    </row>
    <row r="8734" spans="1:8">
      <c r="A8734" s="118" t="s">
        <v>1734</v>
      </c>
      <c r="B8734" s="116" t="s">
        <v>1488</v>
      </c>
      <c r="C8734" s="138">
        <v>40908</v>
      </c>
      <c r="D8734" s="139">
        <v>1.072946E-2</v>
      </c>
      <c r="E8734" s="118">
        <v>1</v>
      </c>
      <c r="F8734" s="118" t="s">
        <v>1489</v>
      </c>
      <c r="G8734" s="113">
        <f>IF([Data da Aprovação]&lt;&gt;"ESTATUTÁRIO",YEAR([Data da Aprovação]),"")</f>
        <v>2011</v>
      </c>
      <c r="H8734" s="106">
        <f>Tabela9[[#This Row],[Valor do Provento R$]]/Tabela9[[#This Row],[Provento por 1 ou 1000 Ações]]</f>
        <v>1.072946E-2</v>
      </c>
    </row>
    <row r="8735" spans="1:8">
      <c r="A8735" s="119" t="s">
        <v>1734</v>
      </c>
      <c r="B8735" s="117" t="s">
        <v>1488</v>
      </c>
      <c r="C8735" s="140">
        <v>40976</v>
      </c>
      <c r="D8735" s="141">
        <v>6.8200856000000004E-2</v>
      </c>
      <c r="E8735" s="119">
        <v>1</v>
      </c>
      <c r="F8735" s="119" t="s">
        <v>1492</v>
      </c>
      <c r="G8735" s="114">
        <f>IF([Data da Aprovação]&lt;&gt;"ESTATUTÁRIO",YEAR([Data da Aprovação]),"")</f>
        <v>2012</v>
      </c>
      <c r="H8735" s="106">
        <f>Tabela9[[#This Row],[Valor do Provento R$]]/Tabela9[[#This Row],[Provento por 1 ou 1000 Ações]]</f>
        <v>6.8200856000000004E-2</v>
      </c>
    </row>
    <row r="8736" spans="1:8">
      <c r="A8736" s="118" t="s">
        <v>1734</v>
      </c>
      <c r="B8736" s="116" t="s">
        <v>1488</v>
      </c>
      <c r="C8736" s="138">
        <v>41152</v>
      </c>
      <c r="D8736" s="139">
        <v>2.7745941E-2</v>
      </c>
      <c r="E8736" s="118">
        <v>1</v>
      </c>
      <c r="F8736" s="118" t="s">
        <v>1489</v>
      </c>
      <c r="G8736" s="113">
        <f>IF([Data da Aprovação]&lt;&gt;"ESTATUTÁRIO",YEAR([Data da Aprovação]),"")</f>
        <v>2012</v>
      </c>
      <c r="H8736" s="106">
        <f>Tabela9[[#This Row],[Valor do Provento R$]]/Tabela9[[#This Row],[Provento por 1 ou 1000 Ações]]</f>
        <v>2.7745941E-2</v>
      </c>
    </row>
    <row r="8737" spans="1:8">
      <c r="A8737" s="119" t="s">
        <v>1734</v>
      </c>
      <c r="B8737" s="117" t="s">
        <v>1488</v>
      </c>
      <c r="C8737" s="140">
        <v>41274</v>
      </c>
      <c r="D8737" s="141">
        <v>1.1637757E-2</v>
      </c>
      <c r="E8737" s="119">
        <v>1</v>
      </c>
      <c r="F8737" s="119" t="s">
        <v>1489</v>
      </c>
      <c r="G8737" s="114">
        <f>IF([Data da Aprovação]&lt;&gt;"ESTATUTÁRIO",YEAR([Data da Aprovação]),"")</f>
        <v>2012</v>
      </c>
      <c r="H8737" s="106">
        <f>Tabela9[[#This Row],[Valor do Provento R$]]/Tabela9[[#This Row],[Provento por 1 ou 1000 Ações]]</f>
        <v>1.1637757E-2</v>
      </c>
    </row>
    <row r="8738" spans="1:8">
      <c r="A8738" s="118" t="s">
        <v>1734</v>
      </c>
      <c r="B8738" s="116" t="s">
        <v>1488</v>
      </c>
      <c r="C8738" s="138">
        <v>41345</v>
      </c>
      <c r="D8738" s="139">
        <v>6.6132837E-2</v>
      </c>
      <c r="E8738" s="118">
        <v>1</v>
      </c>
      <c r="F8738" s="118" t="s">
        <v>1492</v>
      </c>
      <c r="G8738" s="113">
        <f>IF([Data da Aprovação]&lt;&gt;"ESTATUTÁRIO",YEAR([Data da Aprovação]),"")</f>
        <v>2013</v>
      </c>
      <c r="H8738" s="106">
        <f>Tabela9[[#This Row],[Valor do Provento R$]]/Tabela9[[#This Row],[Provento por 1 ou 1000 Ações]]</f>
        <v>6.6132837E-2</v>
      </c>
    </row>
    <row r="8739" spans="1:8">
      <c r="A8739" s="142" t="s">
        <v>1734</v>
      </c>
      <c r="B8739" s="117" t="s">
        <v>1488</v>
      </c>
      <c r="C8739" s="140">
        <v>41517</v>
      </c>
      <c r="D8739" s="141">
        <v>2.7511260999999999E-2</v>
      </c>
      <c r="E8739" s="143">
        <v>1</v>
      </c>
      <c r="F8739" s="119" t="s">
        <v>1489</v>
      </c>
      <c r="G8739" s="114">
        <f>IF([Data da Aprovação]&lt;&gt;"ESTATUTÁRIO",YEAR([Data da Aprovação]),"")</f>
        <v>2013</v>
      </c>
      <c r="H8739" s="106">
        <f>Tabela9[[#This Row],[Valor do Provento R$]]/Tabela9[[#This Row],[Provento por 1 ou 1000 Ações]]</f>
        <v>2.7511260999999999E-2</v>
      </c>
    </row>
    <row r="8740" spans="1:8">
      <c r="A8740" s="118" t="s">
        <v>1734</v>
      </c>
      <c r="B8740" s="116" t="s">
        <v>1488</v>
      </c>
      <c r="C8740" s="138">
        <v>41639</v>
      </c>
      <c r="D8740" s="139">
        <v>1.3734694E-2</v>
      </c>
      <c r="E8740" s="118">
        <v>1</v>
      </c>
      <c r="F8740" s="118" t="s">
        <v>1489</v>
      </c>
      <c r="G8740" s="113">
        <f>IF([Data da Aprovação]&lt;&gt;"ESTATUTÁRIO",YEAR([Data da Aprovação]),"")</f>
        <v>2013</v>
      </c>
      <c r="H8740" s="106">
        <f>Tabela9[[#This Row],[Valor do Provento R$]]/Tabela9[[#This Row],[Provento por 1 ou 1000 Ações]]</f>
        <v>1.3734694E-2</v>
      </c>
    </row>
    <row r="8741" spans="1:8">
      <c r="A8741" s="119" t="s">
        <v>1734</v>
      </c>
      <c r="B8741" s="117" t="s">
        <v>1490</v>
      </c>
      <c r="C8741" s="140">
        <v>35157</v>
      </c>
      <c r="D8741" s="141">
        <v>0.28520000000000001</v>
      </c>
      <c r="E8741" s="119">
        <v>1000</v>
      </c>
      <c r="F8741" s="119" t="s">
        <v>1492</v>
      </c>
      <c r="G8741" s="114">
        <f>IF([Data da Aprovação]&lt;&gt;"ESTATUTÁRIO",YEAR([Data da Aprovação]),"")</f>
        <v>1996</v>
      </c>
      <c r="H8741" s="106">
        <f>Tabela9[[#This Row],[Valor do Provento R$]]/Tabela9[[#This Row],[Provento por 1 ou 1000 Ações]]</f>
        <v>2.8519999999999999E-4</v>
      </c>
    </row>
    <row r="8742" spans="1:8">
      <c r="A8742" s="118" t="s">
        <v>1734</v>
      </c>
      <c r="B8742" s="116" t="s">
        <v>1490</v>
      </c>
      <c r="C8742" s="138">
        <v>36130</v>
      </c>
      <c r="D8742" s="139">
        <v>1.0266735145999999</v>
      </c>
      <c r="E8742" s="118">
        <v>1000</v>
      </c>
      <c r="F8742" s="118" t="s">
        <v>1489</v>
      </c>
      <c r="G8742" s="113">
        <f>IF([Data da Aprovação]&lt;&gt;"ESTATUTÁRIO",YEAR([Data da Aprovação]),"")</f>
        <v>1998</v>
      </c>
      <c r="H8742" s="106">
        <f>Tabela9[[#This Row],[Valor do Provento R$]]/Tabela9[[#This Row],[Provento por 1 ou 1000 Ações]]</f>
        <v>1.0266735145999998E-3</v>
      </c>
    </row>
    <row r="8743" spans="1:8">
      <c r="A8743" s="119" t="s">
        <v>1734</v>
      </c>
      <c r="B8743" s="117" t="s">
        <v>1490</v>
      </c>
      <c r="C8743" s="140">
        <v>36230</v>
      </c>
      <c r="D8743" s="141">
        <v>0.10159799999999999</v>
      </c>
      <c r="E8743" s="119">
        <v>1000</v>
      </c>
      <c r="F8743" s="119" t="s">
        <v>1492</v>
      </c>
      <c r="G8743" s="114">
        <f>IF([Data da Aprovação]&lt;&gt;"ESTATUTÁRIO",YEAR([Data da Aprovação]),"")</f>
        <v>1999</v>
      </c>
      <c r="H8743" s="106">
        <f>Tabela9[[#This Row],[Valor do Provento R$]]/Tabela9[[#This Row],[Provento por 1 ou 1000 Ações]]</f>
        <v>1.01598E-4</v>
      </c>
    </row>
    <row r="8744" spans="1:8">
      <c r="A8744" s="118" t="s">
        <v>1734</v>
      </c>
      <c r="B8744" s="116" t="s">
        <v>1490</v>
      </c>
      <c r="C8744" s="138">
        <v>36630</v>
      </c>
      <c r="D8744" s="139">
        <v>0.19173799999999999</v>
      </c>
      <c r="E8744" s="118">
        <v>1000</v>
      </c>
      <c r="F8744" s="118" t="s">
        <v>1492</v>
      </c>
      <c r="G8744" s="113">
        <f>IF([Data da Aprovação]&lt;&gt;"ESTATUTÁRIO",YEAR([Data da Aprovação]),"")</f>
        <v>2000</v>
      </c>
      <c r="H8744" s="106">
        <f>Tabela9[[#This Row],[Valor do Provento R$]]/Tabela9[[#This Row],[Provento por 1 ou 1000 Ações]]</f>
        <v>1.91738E-4</v>
      </c>
    </row>
    <row r="8745" spans="1:8">
      <c r="A8745" s="119" t="s">
        <v>1734</v>
      </c>
      <c r="B8745" s="117" t="s">
        <v>1490</v>
      </c>
      <c r="C8745" s="140">
        <v>37323</v>
      </c>
      <c r="D8745" s="141">
        <v>0.22</v>
      </c>
      <c r="E8745" s="119">
        <v>1000</v>
      </c>
      <c r="F8745" s="119" t="s">
        <v>1492</v>
      </c>
      <c r="G8745" s="114">
        <f>IF([Data da Aprovação]&lt;&gt;"ESTATUTÁRIO",YEAR([Data da Aprovação]),"")</f>
        <v>2002</v>
      </c>
      <c r="H8745" s="106">
        <f>Tabela9[[#This Row],[Valor do Provento R$]]/Tabela9[[#This Row],[Provento por 1 ou 1000 Ações]]</f>
        <v>2.2000000000000001E-4</v>
      </c>
    </row>
    <row r="8746" spans="1:8">
      <c r="A8746" s="118" t="s">
        <v>1734</v>
      </c>
      <c r="B8746" s="116" t="s">
        <v>1490</v>
      </c>
      <c r="C8746" s="138">
        <v>37559</v>
      </c>
      <c r="D8746" s="139">
        <v>0.29094999999999999</v>
      </c>
      <c r="E8746" s="118">
        <v>1000</v>
      </c>
      <c r="F8746" s="118" t="s">
        <v>1492</v>
      </c>
      <c r="G8746" s="113">
        <f>IF([Data da Aprovação]&lt;&gt;"ESTATUTÁRIO",YEAR([Data da Aprovação]),"")</f>
        <v>2002</v>
      </c>
      <c r="H8746" s="106">
        <f>Tabela9[[#This Row],[Valor do Provento R$]]/Tabela9[[#This Row],[Provento por 1 ou 1000 Ações]]</f>
        <v>2.9095E-4</v>
      </c>
    </row>
    <row r="8747" spans="1:8">
      <c r="A8747" s="119" t="s">
        <v>1734</v>
      </c>
      <c r="B8747" s="117" t="s">
        <v>1490</v>
      </c>
      <c r="C8747" s="140">
        <v>37559</v>
      </c>
      <c r="D8747" s="141">
        <v>0.97404999999999997</v>
      </c>
      <c r="E8747" s="119">
        <v>1000</v>
      </c>
      <c r="F8747" s="119" t="s">
        <v>1492</v>
      </c>
      <c r="G8747" s="114">
        <f>IF([Data da Aprovação]&lt;&gt;"ESTATUTÁRIO",YEAR([Data da Aprovação]),"")</f>
        <v>2002</v>
      </c>
      <c r="H8747" s="106">
        <f>Tabela9[[#This Row],[Valor do Provento R$]]/Tabela9[[#This Row],[Provento por 1 ou 1000 Ações]]</f>
        <v>9.7404999999999996E-4</v>
      </c>
    </row>
    <row r="8748" spans="1:8">
      <c r="A8748" s="118" t="s">
        <v>1734</v>
      </c>
      <c r="B8748" s="116" t="s">
        <v>1490</v>
      </c>
      <c r="C8748" s="138">
        <v>37721</v>
      </c>
      <c r="D8748" s="139">
        <v>0.11015</v>
      </c>
      <c r="E8748" s="118">
        <v>1000</v>
      </c>
      <c r="F8748" s="118" t="s">
        <v>1492</v>
      </c>
      <c r="G8748" s="113">
        <f>IF([Data da Aprovação]&lt;&gt;"ESTATUTÁRIO",YEAR([Data da Aprovação]),"")</f>
        <v>2003</v>
      </c>
      <c r="H8748" s="106">
        <f>Tabela9[[#This Row],[Valor do Provento R$]]/Tabela9[[#This Row],[Provento por 1 ou 1000 Ações]]</f>
        <v>1.1014999999999999E-4</v>
      </c>
    </row>
    <row r="8749" spans="1:8">
      <c r="A8749" s="119" t="s">
        <v>1734</v>
      </c>
      <c r="B8749" s="117" t="s">
        <v>1490</v>
      </c>
      <c r="C8749" s="140">
        <v>37922</v>
      </c>
      <c r="D8749" s="141">
        <v>0.68392699999999995</v>
      </c>
      <c r="E8749" s="119">
        <v>1000</v>
      </c>
      <c r="F8749" s="119" t="s">
        <v>1492</v>
      </c>
      <c r="G8749" s="114">
        <f>IF([Data da Aprovação]&lt;&gt;"ESTATUTÁRIO",YEAR([Data da Aprovação]),"")</f>
        <v>2003</v>
      </c>
      <c r="H8749" s="106">
        <f>Tabela9[[#This Row],[Valor do Provento R$]]/Tabela9[[#This Row],[Provento por 1 ou 1000 Ações]]</f>
        <v>6.8392699999999997E-4</v>
      </c>
    </row>
    <row r="8750" spans="1:8">
      <c r="A8750" s="118" t="s">
        <v>1734</v>
      </c>
      <c r="B8750" s="116" t="s">
        <v>1490</v>
      </c>
      <c r="C8750" s="138">
        <v>37922</v>
      </c>
      <c r="D8750" s="139">
        <v>0.38601099999999999</v>
      </c>
      <c r="E8750" s="118">
        <v>1000</v>
      </c>
      <c r="F8750" s="118" t="s">
        <v>1492</v>
      </c>
      <c r="G8750" s="113">
        <f>IF([Data da Aprovação]&lt;&gt;"ESTATUTÁRIO",YEAR([Data da Aprovação]),"")</f>
        <v>2003</v>
      </c>
      <c r="H8750" s="106">
        <f>Tabela9[[#This Row],[Valor do Provento R$]]/Tabela9[[#This Row],[Provento por 1 ou 1000 Ações]]</f>
        <v>3.8601100000000001E-4</v>
      </c>
    </row>
    <row r="8751" spans="1:8">
      <c r="A8751" s="119" t="s">
        <v>1734</v>
      </c>
      <c r="B8751" s="117" t="s">
        <v>1490</v>
      </c>
      <c r="C8751" s="140">
        <v>37922</v>
      </c>
      <c r="D8751" s="141">
        <v>0.37159500000000001</v>
      </c>
      <c r="E8751" s="119">
        <v>1000</v>
      </c>
      <c r="F8751" s="119" t="s">
        <v>1489</v>
      </c>
      <c r="G8751" s="114">
        <f>IF([Data da Aprovação]&lt;&gt;"ESTATUTÁRIO",YEAR([Data da Aprovação]),"")</f>
        <v>2003</v>
      </c>
      <c r="H8751" s="106">
        <f>Tabela9[[#This Row],[Valor do Provento R$]]/Tabela9[[#This Row],[Provento por 1 ou 1000 Ações]]</f>
        <v>3.7159500000000001E-4</v>
      </c>
    </row>
    <row r="8752" spans="1:8">
      <c r="A8752" s="118" t="s">
        <v>1734</v>
      </c>
      <c r="B8752" s="116" t="s">
        <v>1490</v>
      </c>
      <c r="C8752" s="138">
        <v>38209</v>
      </c>
      <c r="D8752" s="139">
        <v>0.64125299999999996</v>
      </c>
      <c r="E8752" s="118">
        <v>1000</v>
      </c>
      <c r="F8752" s="118" t="s">
        <v>1492</v>
      </c>
      <c r="G8752" s="113">
        <f>IF([Data da Aprovação]&lt;&gt;"ESTATUTÁRIO",YEAR([Data da Aprovação]),"")</f>
        <v>2004</v>
      </c>
      <c r="H8752" s="106">
        <f>Tabela9[[#This Row],[Valor do Provento R$]]/Tabela9[[#This Row],[Provento por 1 ou 1000 Ações]]</f>
        <v>6.4125299999999994E-4</v>
      </c>
    </row>
    <row r="8753" spans="1:8">
      <c r="A8753" s="119" t="s">
        <v>1734</v>
      </c>
      <c r="B8753" s="117" t="s">
        <v>1490</v>
      </c>
      <c r="C8753" s="140">
        <v>38209</v>
      </c>
      <c r="D8753" s="141">
        <v>0.16392200000000001</v>
      </c>
      <c r="E8753" s="119">
        <v>1000</v>
      </c>
      <c r="F8753" s="119" t="s">
        <v>1489</v>
      </c>
      <c r="G8753" s="114">
        <f>IF([Data da Aprovação]&lt;&gt;"ESTATUTÁRIO",YEAR([Data da Aprovação]),"")</f>
        <v>2004</v>
      </c>
      <c r="H8753" s="106">
        <f>Tabela9[[#This Row],[Valor do Provento R$]]/Tabela9[[#This Row],[Provento por 1 ou 1000 Ações]]</f>
        <v>1.6392200000000002E-4</v>
      </c>
    </row>
    <row r="8754" spans="1:8">
      <c r="A8754" s="118" t="s">
        <v>1734</v>
      </c>
      <c r="B8754" s="116" t="s">
        <v>1490</v>
      </c>
      <c r="C8754" s="138">
        <v>38321</v>
      </c>
      <c r="D8754" s="139">
        <v>0.46715200000000001</v>
      </c>
      <c r="E8754" s="118">
        <v>1000</v>
      </c>
      <c r="F8754" s="118" t="s">
        <v>1492</v>
      </c>
      <c r="G8754" s="113">
        <f>IF([Data da Aprovação]&lt;&gt;"ESTATUTÁRIO",YEAR([Data da Aprovação]),"")</f>
        <v>2004</v>
      </c>
      <c r="H8754" s="106">
        <f>Tabela9[[#This Row],[Valor do Provento R$]]/Tabela9[[#This Row],[Provento por 1 ou 1000 Ações]]</f>
        <v>4.6715200000000003E-4</v>
      </c>
    </row>
    <row r="8755" spans="1:8">
      <c r="A8755" s="119" t="s">
        <v>1734</v>
      </c>
      <c r="B8755" s="117" t="s">
        <v>1490</v>
      </c>
      <c r="C8755" s="140">
        <v>38321</v>
      </c>
      <c r="D8755" s="141">
        <v>0.109001</v>
      </c>
      <c r="E8755" s="119">
        <v>1000</v>
      </c>
      <c r="F8755" s="119" t="s">
        <v>1492</v>
      </c>
      <c r="G8755" s="114">
        <f>IF([Data da Aprovação]&lt;&gt;"ESTATUTÁRIO",YEAR([Data da Aprovação]),"")</f>
        <v>2004</v>
      </c>
      <c r="H8755" s="106">
        <f>Tabela9[[#This Row],[Valor do Provento R$]]/Tabela9[[#This Row],[Provento por 1 ou 1000 Ações]]</f>
        <v>1.09001E-4</v>
      </c>
    </row>
    <row r="8756" spans="1:8">
      <c r="A8756" s="118" t="s">
        <v>1734</v>
      </c>
      <c r="B8756" s="116" t="s">
        <v>1490</v>
      </c>
      <c r="C8756" s="138">
        <v>38470</v>
      </c>
      <c r="D8756" s="139">
        <v>3.7320000000000001E-3</v>
      </c>
      <c r="E8756" s="118">
        <v>1000</v>
      </c>
      <c r="F8756" s="118" t="s">
        <v>1492</v>
      </c>
      <c r="G8756" s="113">
        <f>IF([Data da Aprovação]&lt;&gt;"ESTATUTÁRIO",YEAR([Data da Aprovação]),"")</f>
        <v>2005</v>
      </c>
      <c r="H8756" s="106">
        <f>Tabela9[[#This Row],[Valor do Provento R$]]/Tabela9[[#This Row],[Provento por 1 ou 1000 Ações]]</f>
        <v>3.732E-6</v>
      </c>
    </row>
    <row r="8757" spans="1:8">
      <c r="A8757" s="119" t="s">
        <v>1734</v>
      </c>
      <c r="B8757" s="117" t="s">
        <v>1490</v>
      </c>
      <c r="C8757" s="140">
        <v>38607</v>
      </c>
      <c r="D8757" s="141">
        <v>0.65472600000000003</v>
      </c>
      <c r="E8757" s="119">
        <v>1000</v>
      </c>
      <c r="F8757" s="119" t="s">
        <v>1492</v>
      </c>
      <c r="G8757" s="114">
        <f>IF([Data da Aprovação]&lt;&gt;"ESTATUTÁRIO",YEAR([Data da Aprovação]),"")</f>
        <v>2005</v>
      </c>
      <c r="H8757" s="106">
        <f>Tabela9[[#This Row],[Valor do Provento R$]]/Tabela9[[#This Row],[Provento por 1 ou 1000 Ações]]</f>
        <v>6.5472600000000001E-4</v>
      </c>
    </row>
    <row r="8758" spans="1:8">
      <c r="A8758" s="118" t="s">
        <v>1734</v>
      </c>
      <c r="B8758" s="116" t="s">
        <v>1490</v>
      </c>
      <c r="C8758" s="138">
        <v>38607</v>
      </c>
      <c r="D8758" s="139">
        <v>0.28059800000000001</v>
      </c>
      <c r="E8758" s="118">
        <v>1000</v>
      </c>
      <c r="F8758" s="118" t="s">
        <v>1489</v>
      </c>
      <c r="G8758" s="113">
        <f>IF([Data da Aprovação]&lt;&gt;"ESTATUTÁRIO",YEAR([Data da Aprovação]),"")</f>
        <v>2005</v>
      </c>
      <c r="H8758" s="106">
        <f>Tabela9[[#This Row],[Valor do Provento R$]]/Tabela9[[#This Row],[Provento por 1 ou 1000 Ações]]</f>
        <v>2.8059800000000001E-4</v>
      </c>
    </row>
    <row r="8759" spans="1:8">
      <c r="A8759" s="119" t="s">
        <v>1734</v>
      </c>
      <c r="B8759" s="117" t="s">
        <v>1490</v>
      </c>
      <c r="C8759" s="140">
        <v>38782</v>
      </c>
      <c r="D8759" s="141">
        <v>0.54249099999999995</v>
      </c>
      <c r="E8759" s="119">
        <v>1000</v>
      </c>
      <c r="F8759" s="119" t="s">
        <v>1492</v>
      </c>
      <c r="G8759" s="114">
        <f>IF([Data da Aprovação]&lt;&gt;"ESTATUTÁRIO",YEAR([Data da Aprovação]),"")</f>
        <v>2006</v>
      </c>
      <c r="H8759" s="106">
        <f>Tabela9[[#This Row],[Valor do Provento R$]]/Tabela9[[#This Row],[Provento por 1 ou 1000 Ações]]</f>
        <v>5.4249099999999998E-4</v>
      </c>
    </row>
    <row r="8760" spans="1:8">
      <c r="A8760" s="118" t="s">
        <v>1734</v>
      </c>
      <c r="B8760" s="116" t="s">
        <v>1490</v>
      </c>
      <c r="C8760" s="138">
        <v>38782</v>
      </c>
      <c r="D8760" s="139">
        <v>0.38749400000000001</v>
      </c>
      <c r="E8760" s="118">
        <v>1000</v>
      </c>
      <c r="F8760" s="118" t="s">
        <v>1489</v>
      </c>
      <c r="G8760" s="113">
        <f>IF([Data da Aprovação]&lt;&gt;"ESTATUTÁRIO",YEAR([Data da Aprovação]),"")</f>
        <v>2006</v>
      </c>
      <c r="H8760" s="106">
        <f>Tabela9[[#This Row],[Valor do Provento R$]]/Tabela9[[#This Row],[Provento por 1 ou 1000 Ações]]</f>
        <v>3.87494E-4</v>
      </c>
    </row>
    <row r="8761" spans="1:8">
      <c r="A8761" s="119" t="s">
        <v>1734</v>
      </c>
      <c r="B8761" s="117" t="s">
        <v>1490</v>
      </c>
      <c r="C8761" s="140">
        <v>39048</v>
      </c>
      <c r="D8761" s="141">
        <v>0.68245400000000001</v>
      </c>
      <c r="E8761" s="119">
        <v>1000</v>
      </c>
      <c r="F8761" s="119" t="s">
        <v>1492</v>
      </c>
      <c r="G8761" s="114">
        <f>IF([Data da Aprovação]&lt;&gt;"ESTATUTÁRIO",YEAR([Data da Aprovação]),"")</f>
        <v>2006</v>
      </c>
      <c r="H8761" s="106">
        <f>Tabela9[[#This Row],[Valor do Provento R$]]/Tabela9[[#This Row],[Provento por 1 ou 1000 Ações]]</f>
        <v>6.8245399999999998E-4</v>
      </c>
    </row>
    <row r="8762" spans="1:8">
      <c r="A8762" s="118" t="s">
        <v>1734</v>
      </c>
      <c r="B8762" s="116" t="s">
        <v>1490</v>
      </c>
      <c r="C8762" s="138">
        <v>39128</v>
      </c>
      <c r="D8762" s="139">
        <v>0.498307</v>
      </c>
      <c r="E8762" s="118">
        <v>1000</v>
      </c>
      <c r="F8762" s="118" t="s">
        <v>1492</v>
      </c>
      <c r="G8762" s="113">
        <f>IF([Data da Aprovação]&lt;&gt;"ESTATUTÁRIO",YEAR([Data da Aprovação]),"")</f>
        <v>2007</v>
      </c>
      <c r="H8762" s="106">
        <f>Tabela9[[#This Row],[Valor do Provento R$]]/Tabela9[[#This Row],[Provento por 1 ou 1000 Ações]]</f>
        <v>4.9830700000000003E-4</v>
      </c>
    </row>
    <row r="8763" spans="1:8">
      <c r="A8763" s="119" t="s">
        <v>1734</v>
      </c>
      <c r="B8763" s="117" t="s">
        <v>1490</v>
      </c>
      <c r="C8763" s="140">
        <v>39128</v>
      </c>
      <c r="D8763" s="141">
        <v>0.184305</v>
      </c>
      <c r="E8763" s="119">
        <v>1000</v>
      </c>
      <c r="F8763" s="119" t="s">
        <v>1489</v>
      </c>
      <c r="G8763" s="114">
        <f>IF([Data da Aprovação]&lt;&gt;"ESTATUTÁRIO",YEAR([Data da Aprovação]),"")</f>
        <v>2007</v>
      </c>
      <c r="H8763" s="106">
        <f>Tabela9[[#This Row],[Valor do Provento R$]]/Tabela9[[#This Row],[Provento por 1 ou 1000 Ações]]</f>
        <v>1.84305E-4</v>
      </c>
    </row>
    <row r="8764" spans="1:8">
      <c r="A8764" s="118" t="s">
        <v>1734</v>
      </c>
      <c r="B8764" s="116" t="s">
        <v>1490</v>
      </c>
      <c r="C8764" s="138">
        <v>39413</v>
      </c>
      <c r="D8764" s="139">
        <v>2.6072999999999999E-2</v>
      </c>
      <c r="E8764" s="118">
        <v>1</v>
      </c>
      <c r="F8764" s="118" t="s">
        <v>1492</v>
      </c>
      <c r="G8764" s="113">
        <f>IF([Data da Aprovação]&lt;&gt;"ESTATUTÁRIO",YEAR([Data da Aprovação]),"")</f>
        <v>2007</v>
      </c>
      <c r="H8764" s="106">
        <f>Tabela9[[#This Row],[Valor do Provento R$]]/Tabela9[[#This Row],[Provento por 1 ou 1000 Ações]]</f>
        <v>2.6072999999999999E-2</v>
      </c>
    </row>
    <row r="8765" spans="1:8">
      <c r="A8765" s="119" t="s">
        <v>1734</v>
      </c>
      <c r="B8765" s="117" t="s">
        <v>1490</v>
      </c>
      <c r="C8765" s="140">
        <v>39513</v>
      </c>
      <c r="D8765" s="141">
        <v>4.2555999999999997E-2</v>
      </c>
      <c r="E8765" s="119">
        <v>1</v>
      </c>
      <c r="F8765" s="119" t="s">
        <v>1492</v>
      </c>
      <c r="G8765" s="114">
        <f>IF([Data da Aprovação]&lt;&gt;"ESTATUTÁRIO",YEAR([Data da Aprovação]),"")</f>
        <v>2008</v>
      </c>
      <c r="H8765" s="106">
        <f>Tabela9[[#This Row],[Valor do Provento R$]]/Tabela9[[#This Row],[Provento por 1 ou 1000 Ações]]</f>
        <v>4.2555999999999997E-2</v>
      </c>
    </row>
    <row r="8766" spans="1:8">
      <c r="A8766" s="118" t="s">
        <v>1734</v>
      </c>
      <c r="B8766" s="116" t="s">
        <v>1490</v>
      </c>
      <c r="C8766" s="138">
        <v>39884</v>
      </c>
      <c r="D8766" s="139">
        <v>1.7188999999999999E-2</v>
      </c>
      <c r="E8766" s="118">
        <v>1</v>
      </c>
      <c r="F8766" s="118" t="s">
        <v>1492</v>
      </c>
      <c r="G8766" s="113">
        <f>IF([Data da Aprovação]&lt;&gt;"ESTATUTÁRIO",YEAR([Data da Aprovação]),"")</f>
        <v>2009</v>
      </c>
      <c r="H8766" s="106">
        <f>Tabela9[[#This Row],[Valor do Provento R$]]/Tabela9[[#This Row],[Provento por 1 ou 1000 Ações]]</f>
        <v>1.7188999999999999E-2</v>
      </c>
    </row>
    <row r="8767" spans="1:8">
      <c r="A8767" s="119" t="s">
        <v>1734</v>
      </c>
      <c r="B8767" s="117" t="s">
        <v>1490</v>
      </c>
      <c r="C8767" s="140">
        <v>39884</v>
      </c>
      <c r="D8767" s="141">
        <v>2.4615000000000001E-2</v>
      </c>
      <c r="E8767" s="119">
        <v>1</v>
      </c>
      <c r="F8767" s="119" t="s">
        <v>1489</v>
      </c>
      <c r="G8767" s="114">
        <f>IF([Data da Aprovação]&lt;&gt;"ESTATUTÁRIO",YEAR([Data da Aprovação]),"")</f>
        <v>2009</v>
      </c>
      <c r="H8767" s="106">
        <f>Tabela9[[#This Row],[Valor do Provento R$]]/Tabela9[[#This Row],[Provento por 1 ou 1000 Ações]]</f>
        <v>2.4615000000000001E-2</v>
      </c>
    </row>
    <row r="8768" spans="1:8">
      <c r="A8768" s="118" t="s">
        <v>1734</v>
      </c>
      <c r="B8768" s="116" t="s">
        <v>1490</v>
      </c>
      <c r="C8768" s="138">
        <v>40248</v>
      </c>
      <c r="D8768" s="139">
        <v>3.1588999999999999E-2</v>
      </c>
      <c r="E8768" s="118">
        <v>1</v>
      </c>
      <c r="F8768" s="118" t="s">
        <v>1492</v>
      </c>
      <c r="G8768" s="113">
        <f>IF([Data da Aprovação]&lt;&gt;"ESTATUTÁRIO",YEAR([Data da Aprovação]),"")</f>
        <v>2010</v>
      </c>
      <c r="H8768" s="106">
        <f>Tabela9[[#This Row],[Valor do Provento R$]]/Tabela9[[#This Row],[Provento por 1 ou 1000 Ações]]</f>
        <v>3.1588999999999999E-2</v>
      </c>
    </row>
    <row r="8769" spans="1:8">
      <c r="A8769" s="119" t="s">
        <v>1734</v>
      </c>
      <c r="B8769" s="117" t="s">
        <v>1490</v>
      </c>
      <c r="C8769" s="140">
        <v>40248</v>
      </c>
      <c r="D8769" s="141">
        <v>2.1351999999999999E-2</v>
      </c>
      <c r="E8769" s="119">
        <v>1</v>
      </c>
      <c r="F8769" s="119" t="s">
        <v>1489</v>
      </c>
      <c r="G8769" s="114">
        <f>IF([Data da Aprovação]&lt;&gt;"ESTATUTÁRIO",YEAR([Data da Aprovação]),"")</f>
        <v>2010</v>
      </c>
      <c r="H8769" s="106">
        <f>Tabela9[[#This Row],[Valor do Provento R$]]/Tabela9[[#This Row],[Provento por 1 ou 1000 Ações]]</f>
        <v>2.1351999999999999E-2</v>
      </c>
    </row>
    <row r="8770" spans="1:8">
      <c r="A8770" s="118" t="s">
        <v>1734</v>
      </c>
      <c r="B8770" s="116" t="s">
        <v>1490</v>
      </c>
      <c r="C8770" s="138">
        <v>40462</v>
      </c>
      <c r="D8770" s="139">
        <v>2.1975999999999999E-2</v>
      </c>
      <c r="E8770" s="118">
        <v>1</v>
      </c>
      <c r="F8770" s="118" t="s">
        <v>1489</v>
      </c>
      <c r="G8770" s="113">
        <f>IF([Data da Aprovação]&lt;&gt;"ESTATUTÁRIO",YEAR([Data da Aprovação]),"")</f>
        <v>2010</v>
      </c>
      <c r="H8770" s="106">
        <f>Tabela9[[#This Row],[Valor do Provento R$]]/Tabela9[[#This Row],[Provento por 1 ou 1000 Ações]]</f>
        <v>2.1975999999999999E-2</v>
      </c>
    </row>
    <row r="8771" spans="1:8">
      <c r="A8771" s="119" t="s">
        <v>1734</v>
      </c>
      <c r="B8771" s="117" t="s">
        <v>1490</v>
      </c>
      <c r="C8771" s="140">
        <v>40543</v>
      </c>
      <c r="D8771" s="141">
        <v>1.0302E-2</v>
      </c>
      <c r="E8771" s="119">
        <v>1</v>
      </c>
      <c r="F8771" s="119" t="s">
        <v>1489</v>
      </c>
      <c r="G8771" s="114">
        <f>IF([Data da Aprovação]&lt;&gt;"ESTATUTÁRIO",YEAR([Data da Aprovação]),"")</f>
        <v>2010</v>
      </c>
      <c r="H8771" s="106">
        <f>Tabela9[[#This Row],[Valor do Provento R$]]/Tabela9[[#This Row],[Provento por 1 ou 1000 Ações]]</f>
        <v>1.0302E-2</v>
      </c>
    </row>
    <row r="8772" spans="1:8">
      <c r="A8772" s="118" t="s">
        <v>1734</v>
      </c>
      <c r="B8772" s="116" t="s">
        <v>1490</v>
      </c>
      <c r="C8772" s="138">
        <v>40619</v>
      </c>
      <c r="D8772" s="139">
        <v>6.5622E-2</v>
      </c>
      <c r="E8772" s="118">
        <v>1</v>
      </c>
      <c r="F8772" s="118" t="s">
        <v>1492</v>
      </c>
      <c r="G8772" s="113">
        <f>IF([Data da Aprovação]&lt;&gt;"ESTATUTÁRIO",YEAR([Data da Aprovação]),"")</f>
        <v>2011</v>
      </c>
      <c r="H8772" s="106">
        <f>Tabela9[[#This Row],[Valor do Provento R$]]/Tabela9[[#This Row],[Provento por 1 ou 1000 Ações]]</f>
        <v>6.5622E-2</v>
      </c>
    </row>
    <row r="8773" spans="1:8">
      <c r="A8773" s="119" t="s">
        <v>1734</v>
      </c>
      <c r="B8773" s="117" t="s">
        <v>1490</v>
      </c>
      <c r="C8773" s="140">
        <v>40833</v>
      </c>
      <c r="D8773" s="141">
        <v>2.8164198000000001E-2</v>
      </c>
      <c r="E8773" s="119">
        <v>1</v>
      </c>
      <c r="F8773" s="119" t="s">
        <v>1489</v>
      </c>
      <c r="G8773" s="114">
        <f>IF([Data da Aprovação]&lt;&gt;"ESTATUTÁRIO",YEAR([Data da Aprovação]),"")</f>
        <v>2011</v>
      </c>
      <c r="H8773" s="106">
        <f>Tabela9[[#This Row],[Valor do Provento R$]]/Tabela9[[#This Row],[Provento por 1 ou 1000 Ações]]</f>
        <v>2.8164198000000001E-2</v>
      </c>
    </row>
    <row r="8774" spans="1:8">
      <c r="A8774" s="118" t="s">
        <v>1734</v>
      </c>
      <c r="B8774" s="116" t="s">
        <v>1490</v>
      </c>
      <c r="C8774" s="138">
        <v>40908</v>
      </c>
      <c r="D8774" s="139">
        <v>1.072946E-2</v>
      </c>
      <c r="E8774" s="118">
        <v>1</v>
      </c>
      <c r="F8774" s="118" t="s">
        <v>1489</v>
      </c>
      <c r="G8774" s="113">
        <f>IF([Data da Aprovação]&lt;&gt;"ESTATUTÁRIO",YEAR([Data da Aprovação]),"")</f>
        <v>2011</v>
      </c>
      <c r="H8774" s="106">
        <f>Tabela9[[#This Row],[Valor do Provento R$]]/Tabela9[[#This Row],[Provento por 1 ou 1000 Ações]]</f>
        <v>1.072946E-2</v>
      </c>
    </row>
    <row r="8775" spans="1:8">
      <c r="A8775" s="119" t="s">
        <v>1734</v>
      </c>
      <c r="B8775" s="117" t="s">
        <v>1490</v>
      </c>
      <c r="C8775" s="140">
        <v>40976</v>
      </c>
      <c r="D8775" s="141">
        <v>6.8200856000000004E-2</v>
      </c>
      <c r="E8775" s="119">
        <v>1</v>
      </c>
      <c r="F8775" s="119" t="s">
        <v>1492</v>
      </c>
      <c r="G8775" s="114">
        <f>IF([Data da Aprovação]&lt;&gt;"ESTATUTÁRIO",YEAR([Data da Aprovação]),"")</f>
        <v>2012</v>
      </c>
      <c r="H8775" s="106">
        <f>Tabela9[[#This Row],[Valor do Provento R$]]/Tabela9[[#This Row],[Provento por 1 ou 1000 Ações]]</f>
        <v>6.8200856000000004E-2</v>
      </c>
    </row>
    <row r="8776" spans="1:8">
      <c r="A8776" s="118" t="s">
        <v>1734</v>
      </c>
      <c r="B8776" s="116" t="s">
        <v>1490</v>
      </c>
      <c r="C8776" s="138">
        <v>41152</v>
      </c>
      <c r="D8776" s="139">
        <v>2.7745941E-2</v>
      </c>
      <c r="E8776" s="118">
        <v>1</v>
      </c>
      <c r="F8776" s="118" t="s">
        <v>1489</v>
      </c>
      <c r="G8776" s="113">
        <f>IF([Data da Aprovação]&lt;&gt;"ESTATUTÁRIO",YEAR([Data da Aprovação]),"")</f>
        <v>2012</v>
      </c>
      <c r="H8776" s="106">
        <f>Tabela9[[#This Row],[Valor do Provento R$]]/Tabela9[[#This Row],[Provento por 1 ou 1000 Ações]]</f>
        <v>2.7745941E-2</v>
      </c>
    </row>
    <row r="8777" spans="1:8">
      <c r="A8777" s="119" t="s">
        <v>1734</v>
      </c>
      <c r="B8777" s="117" t="s">
        <v>1490</v>
      </c>
      <c r="C8777" s="140">
        <v>41274</v>
      </c>
      <c r="D8777" s="141">
        <v>1.1637757E-2</v>
      </c>
      <c r="E8777" s="119">
        <v>1</v>
      </c>
      <c r="F8777" s="119" t="s">
        <v>1489</v>
      </c>
      <c r="G8777" s="114">
        <f>IF([Data da Aprovação]&lt;&gt;"ESTATUTÁRIO",YEAR([Data da Aprovação]),"")</f>
        <v>2012</v>
      </c>
      <c r="H8777" s="106">
        <f>Tabela9[[#This Row],[Valor do Provento R$]]/Tabela9[[#This Row],[Provento por 1 ou 1000 Ações]]</f>
        <v>1.1637757E-2</v>
      </c>
    </row>
    <row r="8778" spans="1:8">
      <c r="A8778" s="118" t="s">
        <v>1734</v>
      </c>
      <c r="B8778" s="116" t="s">
        <v>1490</v>
      </c>
      <c r="C8778" s="138">
        <v>41345</v>
      </c>
      <c r="D8778" s="139">
        <v>6.6132837E-2</v>
      </c>
      <c r="E8778" s="118">
        <v>1</v>
      </c>
      <c r="F8778" s="118" t="s">
        <v>1492</v>
      </c>
      <c r="G8778" s="113">
        <f>IF([Data da Aprovação]&lt;&gt;"ESTATUTÁRIO",YEAR([Data da Aprovação]),"")</f>
        <v>2013</v>
      </c>
      <c r="H8778" s="106">
        <f>Tabela9[[#This Row],[Valor do Provento R$]]/Tabela9[[#This Row],[Provento por 1 ou 1000 Ações]]</f>
        <v>6.6132837E-2</v>
      </c>
    </row>
    <row r="8779" spans="1:8">
      <c r="A8779" s="142" t="s">
        <v>1734</v>
      </c>
      <c r="B8779" s="117" t="s">
        <v>1490</v>
      </c>
      <c r="C8779" s="140">
        <v>41517</v>
      </c>
      <c r="D8779" s="141">
        <v>2.7511260999999999E-2</v>
      </c>
      <c r="E8779" s="143">
        <v>1</v>
      </c>
      <c r="F8779" s="119" t="s">
        <v>1489</v>
      </c>
      <c r="G8779" s="114">
        <f>IF([Data da Aprovação]&lt;&gt;"ESTATUTÁRIO",YEAR([Data da Aprovação]),"")</f>
        <v>2013</v>
      </c>
      <c r="H8779" s="106">
        <f>Tabela9[[#This Row],[Valor do Provento R$]]/Tabela9[[#This Row],[Provento por 1 ou 1000 Ações]]</f>
        <v>2.7511260999999999E-2</v>
      </c>
    </row>
    <row r="8780" spans="1:8">
      <c r="A8780" s="118" t="s">
        <v>1734</v>
      </c>
      <c r="B8780" s="116" t="s">
        <v>1490</v>
      </c>
      <c r="C8780" s="138">
        <v>41639</v>
      </c>
      <c r="D8780" s="139">
        <v>1.3734694E-2</v>
      </c>
      <c r="E8780" s="118">
        <v>1</v>
      </c>
      <c r="F8780" s="118" t="s">
        <v>1489</v>
      </c>
      <c r="G8780" s="113">
        <f>IF([Data da Aprovação]&lt;&gt;"ESTATUTÁRIO",YEAR([Data da Aprovação]),"")</f>
        <v>2013</v>
      </c>
      <c r="H8780" s="106">
        <f>Tabela9[[#This Row],[Valor do Provento R$]]/Tabela9[[#This Row],[Provento por 1 ou 1000 Ações]]</f>
        <v>1.3734694E-2</v>
      </c>
    </row>
    <row r="8781" spans="1:8">
      <c r="A8781" s="119" t="s">
        <v>1735</v>
      </c>
      <c r="B8781" s="117" t="s">
        <v>1488</v>
      </c>
      <c r="C8781" s="140">
        <v>40393</v>
      </c>
      <c r="D8781" s="141">
        <v>5.3893889E-2</v>
      </c>
      <c r="E8781" s="119">
        <v>1</v>
      </c>
      <c r="F8781" s="119" t="s">
        <v>1492</v>
      </c>
      <c r="G8781" s="114">
        <f>IF([Data da Aprovação]&lt;&gt;"ESTATUTÁRIO",YEAR([Data da Aprovação]),"")</f>
        <v>2010</v>
      </c>
      <c r="H8781" s="106">
        <f>Tabela9[[#This Row],[Valor do Provento R$]]/Tabela9[[#This Row],[Provento por 1 ou 1000 Ações]]</f>
        <v>5.3893889E-2</v>
      </c>
    </row>
    <row r="8782" spans="1:8">
      <c r="A8782" s="118" t="s">
        <v>1735</v>
      </c>
      <c r="B8782" s="116" t="s">
        <v>1488</v>
      </c>
      <c r="C8782" s="138">
        <v>40393</v>
      </c>
      <c r="D8782" s="139">
        <v>0.11445888722</v>
      </c>
      <c r="E8782" s="118">
        <v>1</v>
      </c>
      <c r="F8782" s="118" t="s">
        <v>1489</v>
      </c>
      <c r="G8782" s="113">
        <f>IF([Data da Aprovação]&lt;&gt;"ESTATUTÁRIO",YEAR([Data da Aprovação]),"")</f>
        <v>2010</v>
      </c>
      <c r="H8782" s="106">
        <f>Tabela9[[#This Row],[Valor do Provento R$]]/Tabela9[[#This Row],[Provento por 1 ou 1000 Ações]]</f>
        <v>0.11445888722</v>
      </c>
    </row>
    <row r="8783" spans="1:8">
      <c r="A8783" s="119" t="s">
        <v>1735</v>
      </c>
      <c r="B8783" s="117" t="s">
        <v>1488</v>
      </c>
      <c r="C8783" s="140">
        <v>40508</v>
      </c>
      <c r="D8783" s="141">
        <v>5.7229443999999997E-2</v>
      </c>
      <c r="E8783" s="119">
        <v>1</v>
      </c>
      <c r="F8783" s="119" t="s">
        <v>1489</v>
      </c>
      <c r="G8783" s="114">
        <f>IF([Data da Aprovação]&lt;&gt;"ESTATUTÁRIO",YEAR([Data da Aprovação]),"")</f>
        <v>2010</v>
      </c>
      <c r="H8783" s="106">
        <f>Tabela9[[#This Row],[Valor do Provento R$]]/Tabela9[[#This Row],[Provento por 1 ou 1000 Ações]]</f>
        <v>5.7229443999999997E-2</v>
      </c>
    </row>
    <row r="8784" spans="1:8">
      <c r="A8784" s="118" t="s">
        <v>1735</v>
      </c>
      <c r="B8784" s="116" t="s">
        <v>1488</v>
      </c>
      <c r="C8784" s="138">
        <v>40522</v>
      </c>
      <c r="D8784" s="139">
        <v>5.7229443999999997E-2</v>
      </c>
      <c r="E8784" s="118">
        <v>1</v>
      </c>
      <c r="F8784" s="118" t="s">
        <v>1489</v>
      </c>
      <c r="G8784" s="113">
        <f>IF([Data da Aprovação]&lt;&gt;"ESTATUTÁRIO",YEAR([Data da Aprovação]),"")</f>
        <v>2010</v>
      </c>
      <c r="H8784" s="106">
        <f>Tabela9[[#This Row],[Valor do Provento R$]]/Tabela9[[#This Row],[Provento por 1 ou 1000 Ações]]</f>
        <v>5.7229443999999997E-2</v>
      </c>
    </row>
    <row r="8785" spans="1:8">
      <c r="A8785" s="119" t="s">
        <v>1735</v>
      </c>
      <c r="B8785" s="117" t="s">
        <v>1488</v>
      </c>
      <c r="C8785" s="140">
        <v>40652</v>
      </c>
      <c r="D8785" s="141">
        <v>7.0625334999999997E-2</v>
      </c>
      <c r="E8785" s="119">
        <v>1</v>
      </c>
      <c r="F8785" s="119" t="s">
        <v>1492</v>
      </c>
      <c r="G8785" s="114">
        <f>IF([Data da Aprovação]&lt;&gt;"ESTATUTÁRIO",YEAR([Data da Aprovação]),"")</f>
        <v>2011</v>
      </c>
      <c r="H8785" s="106">
        <f>Tabela9[[#This Row],[Valor do Provento R$]]/Tabela9[[#This Row],[Provento por 1 ou 1000 Ações]]</f>
        <v>7.0625334999999997E-2</v>
      </c>
    </row>
    <row r="8786" spans="1:8">
      <c r="A8786" s="118" t="s">
        <v>1735</v>
      </c>
      <c r="B8786" s="116" t="s">
        <v>1488</v>
      </c>
      <c r="C8786" s="138">
        <v>40683</v>
      </c>
      <c r="D8786" s="139">
        <v>6.6895002999999995E-2</v>
      </c>
      <c r="E8786" s="118">
        <v>1</v>
      </c>
      <c r="F8786" s="118" t="s">
        <v>1489</v>
      </c>
      <c r="G8786" s="113">
        <f>IF([Data da Aprovação]&lt;&gt;"ESTATUTÁRIO",YEAR([Data da Aprovação]),"")</f>
        <v>2011</v>
      </c>
      <c r="H8786" s="106">
        <f>Tabela9[[#This Row],[Valor do Provento R$]]/Tabela9[[#This Row],[Provento por 1 ou 1000 Ações]]</f>
        <v>6.6895002999999995E-2</v>
      </c>
    </row>
    <row r="8787" spans="1:8">
      <c r="A8787" s="119" t="s">
        <v>1735</v>
      </c>
      <c r="B8787" s="117" t="s">
        <v>1488</v>
      </c>
      <c r="C8787" s="140">
        <v>40742</v>
      </c>
      <c r="D8787" s="141">
        <v>0.54185496399999999</v>
      </c>
      <c r="E8787" s="119">
        <v>1</v>
      </c>
      <c r="F8787" s="119" t="s">
        <v>1492</v>
      </c>
      <c r="G8787" s="114">
        <f>IF([Data da Aprovação]&lt;&gt;"ESTATUTÁRIO",YEAR([Data da Aprovação]),"")</f>
        <v>2011</v>
      </c>
      <c r="H8787" s="106">
        <f>Tabela9[[#This Row],[Valor do Provento R$]]/Tabela9[[#This Row],[Provento por 1 ou 1000 Ações]]</f>
        <v>0.54185496399999999</v>
      </c>
    </row>
    <row r="8788" spans="1:8">
      <c r="A8788" s="118" t="s">
        <v>1735</v>
      </c>
      <c r="B8788" s="116" t="s">
        <v>1488</v>
      </c>
      <c r="C8788" s="138">
        <v>41018</v>
      </c>
      <c r="D8788" s="139">
        <v>0.17026767700000001</v>
      </c>
      <c r="E8788" s="118">
        <v>1</v>
      </c>
      <c r="F8788" s="118" t="s">
        <v>1492</v>
      </c>
      <c r="G8788" s="113">
        <f>IF([Data da Aprovação]&lt;&gt;"ESTATUTÁRIO",YEAR([Data da Aprovação]),"")</f>
        <v>2012</v>
      </c>
      <c r="H8788" s="106">
        <f>Tabela9[[#This Row],[Valor do Provento R$]]/Tabela9[[#This Row],[Provento por 1 ou 1000 Ações]]</f>
        <v>0.17026767700000001</v>
      </c>
    </row>
    <row r="8789" spans="1:8">
      <c r="A8789" s="119" t="s">
        <v>1735</v>
      </c>
      <c r="B8789" s="117" t="s">
        <v>1488</v>
      </c>
      <c r="C8789" s="140">
        <v>41242</v>
      </c>
      <c r="D8789" s="141">
        <v>0.20814050100000001</v>
      </c>
      <c r="E8789" s="119">
        <v>1</v>
      </c>
      <c r="F8789" s="119" t="s">
        <v>1489</v>
      </c>
      <c r="G8789" s="114">
        <f>IF([Data da Aprovação]&lt;&gt;"ESTATUTÁRIO",YEAR([Data da Aprovação]),"")</f>
        <v>2012</v>
      </c>
      <c r="H8789" s="106">
        <f>Tabela9[[#This Row],[Valor do Provento R$]]/Tabela9[[#This Row],[Provento por 1 ou 1000 Ações]]</f>
        <v>0.20814050100000001</v>
      </c>
    </row>
    <row r="8790" spans="1:8">
      <c r="A8790" s="118" t="s">
        <v>1735</v>
      </c>
      <c r="B8790" s="116" t="s">
        <v>1488</v>
      </c>
      <c r="C8790" s="138">
        <v>41382</v>
      </c>
      <c r="D8790" s="139">
        <v>0.11558447299999999</v>
      </c>
      <c r="E8790" s="118">
        <v>1</v>
      </c>
      <c r="F8790" s="118" t="s">
        <v>1492</v>
      </c>
      <c r="G8790" s="113">
        <f>IF([Data da Aprovação]&lt;&gt;"ESTATUTÁRIO",YEAR([Data da Aprovação]),"")</f>
        <v>2013</v>
      </c>
      <c r="H8790" s="106">
        <f>Tabela9[[#This Row],[Valor do Provento R$]]/Tabela9[[#This Row],[Provento por 1 ou 1000 Ações]]</f>
        <v>0.11558447299999999</v>
      </c>
    </row>
    <row r="8791" spans="1:8">
      <c r="A8791" s="119" t="s">
        <v>1736</v>
      </c>
      <c r="B8791" s="117" t="s">
        <v>1488</v>
      </c>
      <c r="C8791" s="140">
        <v>35184</v>
      </c>
      <c r="D8791" s="141">
        <v>0.85099999999999998</v>
      </c>
      <c r="E8791" s="119">
        <v>1000</v>
      </c>
      <c r="F8791" s="119" t="s">
        <v>1492</v>
      </c>
      <c r="G8791" s="114">
        <f>IF([Data da Aprovação]&lt;&gt;"ESTATUTÁRIO",YEAR([Data da Aprovação]),"")</f>
        <v>1996</v>
      </c>
      <c r="H8791" s="106">
        <f>Tabela9[[#This Row],[Valor do Provento R$]]/Tabela9[[#This Row],[Provento por 1 ou 1000 Ações]]</f>
        <v>8.5099999999999998E-4</v>
      </c>
    </row>
    <row r="8792" spans="1:8">
      <c r="A8792" s="118" t="s">
        <v>1736</v>
      </c>
      <c r="B8792" s="116" t="s">
        <v>1488</v>
      </c>
      <c r="C8792" s="138">
        <v>35520</v>
      </c>
      <c r="D8792" s="139">
        <v>1.31</v>
      </c>
      <c r="E8792" s="118">
        <v>1000</v>
      </c>
      <c r="F8792" s="118" t="s">
        <v>1492</v>
      </c>
      <c r="G8792" s="113">
        <f>IF([Data da Aprovação]&lt;&gt;"ESTATUTÁRIO",YEAR([Data da Aprovação]),"")</f>
        <v>1997</v>
      </c>
      <c r="H8792" s="106">
        <f>Tabela9[[#This Row],[Valor do Provento R$]]/Tabela9[[#This Row],[Provento por 1 ou 1000 Ações]]</f>
        <v>1.31E-3</v>
      </c>
    </row>
    <row r="8793" spans="1:8">
      <c r="A8793" s="119" t="s">
        <v>1736</v>
      </c>
      <c r="B8793" s="117" t="s">
        <v>1488</v>
      </c>
      <c r="C8793" s="140">
        <v>35795</v>
      </c>
      <c r="D8793" s="141">
        <v>1.474</v>
      </c>
      <c r="E8793" s="119">
        <v>1000</v>
      </c>
      <c r="F8793" s="119" t="s">
        <v>1489</v>
      </c>
      <c r="G8793" s="114">
        <f>IF([Data da Aprovação]&lt;&gt;"ESTATUTÁRIO",YEAR([Data da Aprovação]),"")</f>
        <v>1997</v>
      </c>
      <c r="H8793" s="106">
        <f>Tabela9[[#This Row],[Valor do Provento R$]]/Tabela9[[#This Row],[Provento por 1 ou 1000 Ações]]</f>
        <v>1.474E-3</v>
      </c>
    </row>
    <row r="8794" spans="1:8">
      <c r="A8794" s="118" t="s">
        <v>1736</v>
      </c>
      <c r="B8794" s="116" t="s">
        <v>1488</v>
      </c>
      <c r="C8794" s="138">
        <v>36151</v>
      </c>
      <c r="D8794" s="139">
        <v>1.2</v>
      </c>
      <c r="E8794" s="118">
        <v>1000</v>
      </c>
      <c r="F8794" s="118" t="s">
        <v>1489</v>
      </c>
      <c r="G8794" s="113">
        <f>IF([Data da Aprovação]&lt;&gt;"ESTATUTÁRIO",YEAR([Data da Aprovação]),"")</f>
        <v>1998</v>
      </c>
      <c r="H8794" s="106">
        <f>Tabela9[[#This Row],[Valor do Provento R$]]/Tabela9[[#This Row],[Provento por 1 ou 1000 Ações]]</f>
        <v>1.1999999999999999E-3</v>
      </c>
    </row>
    <row r="8795" spans="1:8">
      <c r="A8795" s="119" t="s">
        <v>1736</v>
      </c>
      <c r="B8795" s="117" t="s">
        <v>1488</v>
      </c>
      <c r="C8795" s="140">
        <v>36524</v>
      </c>
      <c r="D8795" s="141">
        <v>1.2</v>
      </c>
      <c r="E8795" s="119">
        <v>1000</v>
      </c>
      <c r="F8795" s="119" t="s">
        <v>1489</v>
      </c>
      <c r="G8795" s="114">
        <f>IF([Data da Aprovação]&lt;&gt;"ESTATUTÁRIO",YEAR([Data da Aprovação]),"")</f>
        <v>1999</v>
      </c>
      <c r="H8795" s="106">
        <f>Tabela9[[#This Row],[Valor do Provento R$]]/Tabela9[[#This Row],[Provento por 1 ou 1000 Ações]]</f>
        <v>1.1999999999999999E-3</v>
      </c>
    </row>
    <row r="8796" spans="1:8">
      <c r="A8796" s="118" t="s">
        <v>1736</v>
      </c>
      <c r="B8796" s="116" t="s">
        <v>1488</v>
      </c>
      <c r="C8796" s="138">
        <v>37008</v>
      </c>
      <c r="D8796" s="139">
        <v>6.7599999999999993E-2</v>
      </c>
      <c r="E8796" s="118">
        <v>1000</v>
      </c>
      <c r="F8796" s="118" t="s">
        <v>1492</v>
      </c>
      <c r="G8796" s="113">
        <f>IF([Data da Aprovação]&lt;&gt;"ESTATUTÁRIO",YEAR([Data da Aprovação]),"")</f>
        <v>2001</v>
      </c>
      <c r="H8796" s="106">
        <f>Tabela9[[#This Row],[Valor do Provento R$]]/Tabela9[[#This Row],[Provento por 1 ou 1000 Ações]]</f>
        <v>6.759999999999999E-5</v>
      </c>
    </row>
    <row r="8797" spans="1:8">
      <c r="A8797" s="119" t="s">
        <v>1736</v>
      </c>
      <c r="B8797" s="117" t="s">
        <v>1488</v>
      </c>
      <c r="C8797" s="140">
        <v>38672</v>
      </c>
      <c r="D8797" s="141">
        <v>0.92</v>
      </c>
      <c r="E8797" s="119">
        <v>1</v>
      </c>
      <c r="F8797" s="119" t="s">
        <v>1489</v>
      </c>
      <c r="G8797" s="114">
        <f>IF([Data da Aprovação]&lt;&gt;"ESTATUTÁRIO",YEAR([Data da Aprovação]),"")</f>
        <v>2005</v>
      </c>
      <c r="H8797" s="106">
        <f>Tabela9[[#This Row],[Valor do Provento R$]]/Tabela9[[#This Row],[Provento por 1 ou 1000 Ações]]</f>
        <v>0.92</v>
      </c>
    </row>
    <row r="8798" spans="1:8">
      <c r="A8798" s="118" t="s">
        <v>1736</v>
      </c>
      <c r="B8798" s="116" t="s">
        <v>1488</v>
      </c>
      <c r="C8798" s="138">
        <v>38714</v>
      </c>
      <c r="D8798" s="139">
        <v>0.33</v>
      </c>
      <c r="E8798" s="118">
        <v>1</v>
      </c>
      <c r="F8798" s="118" t="s">
        <v>1489</v>
      </c>
      <c r="G8798" s="113">
        <f>IF([Data da Aprovação]&lt;&gt;"ESTATUTÁRIO",YEAR([Data da Aprovação]),"")</f>
        <v>2005</v>
      </c>
      <c r="H8798" s="106">
        <f>Tabela9[[#This Row],[Valor do Provento R$]]/Tabela9[[#This Row],[Provento por 1 ou 1000 Ações]]</f>
        <v>0.33</v>
      </c>
    </row>
    <row r="8799" spans="1:8">
      <c r="A8799" s="119" t="s">
        <v>1736</v>
      </c>
      <c r="B8799" s="117" t="s">
        <v>1488</v>
      </c>
      <c r="C8799" s="140">
        <v>38797</v>
      </c>
      <c r="D8799" s="141">
        <v>1.4541519999999999</v>
      </c>
      <c r="E8799" s="119">
        <v>1</v>
      </c>
      <c r="F8799" s="119" t="s">
        <v>1492</v>
      </c>
      <c r="G8799" s="114">
        <f>IF([Data da Aprovação]&lt;&gt;"ESTATUTÁRIO",YEAR([Data da Aprovação]),"")</f>
        <v>2006</v>
      </c>
      <c r="H8799" s="106">
        <f>Tabela9[[#This Row],[Valor do Provento R$]]/Tabela9[[#This Row],[Provento por 1 ou 1000 Ações]]</f>
        <v>1.4541519999999999</v>
      </c>
    </row>
    <row r="8800" spans="1:8">
      <c r="A8800" s="118" t="s">
        <v>1736</v>
      </c>
      <c r="B8800" s="116" t="s">
        <v>1488</v>
      </c>
      <c r="C8800" s="138">
        <v>38925</v>
      </c>
      <c r="D8800" s="139">
        <v>0.89459999999999995</v>
      </c>
      <c r="E8800" s="118">
        <v>1</v>
      </c>
      <c r="F8800" s="118" t="s">
        <v>1489</v>
      </c>
      <c r="G8800" s="113">
        <f>IF([Data da Aprovação]&lt;&gt;"ESTATUTÁRIO",YEAR([Data da Aprovação]),"")</f>
        <v>2006</v>
      </c>
      <c r="H8800" s="106">
        <f>Tabela9[[#This Row],[Valor do Provento R$]]/Tabela9[[#This Row],[Provento por 1 ou 1000 Ações]]</f>
        <v>0.89459999999999995</v>
      </c>
    </row>
    <row r="8801" spans="1:8">
      <c r="A8801" s="119" t="s">
        <v>1736</v>
      </c>
      <c r="B8801" s="117" t="s">
        <v>1488</v>
      </c>
      <c r="C8801" s="140">
        <v>39078</v>
      </c>
      <c r="D8801" s="141">
        <v>0.15629999999999999</v>
      </c>
      <c r="E8801" s="119">
        <v>1</v>
      </c>
      <c r="F8801" s="119" t="s">
        <v>1489</v>
      </c>
      <c r="G8801" s="114">
        <f>IF([Data da Aprovação]&lt;&gt;"ESTATUTÁRIO",YEAR([Data da Aprovação]),"")</f>
        <v>2006</v>
      </c>
      <c r="H8801" s="106">
        <f>Tabela9[[#This Row],[Valor do Provento R$]]/Tabela9[[#This Row],[Provento por 1 ou 1000 Ações]]</f>
        <v>0.15629999999999999</v>
      </c>
    </row>
    <row r="8802" spans="1:8">
      <c r="A8802" s="118" t="s">
        <v>1736</v>
      </c>
      <c r="B8802" s="116" t="s">
        <v>1488</v>
      </c>
      <c r="C8802" s="138">
        <v>39174</v>
      </c>
      <c r="D8802" s="139">
        <v>0.274557</v>
      </c>
      <c r="E8802" s="118">
        <v>1</v>
      </c>
      <c r="F8802" s="118" t="s">
        <v>1492</v>
      </c>
      <c r="G8802" s="113">
        <f>IF([Data da Aprovação]&lt;&gt;"ESTATUTÁRIO",YEAR([Data da Aprovação]),"")</f>
        <v>2007</v>
      </c>
      <c r="H8802" s="106">
        <f>Tabela9[[#This Row],[Valor do Provento R$]]/Tabela9[[#This Row],[Provento por 1 ou 1000 Ações]]</f>
        <v>0.274557</v>
      </c>
    </row>
    <row r="8803" spans="1:8">
      <c r="A8803" s="119" t="s">
        <v>1736</v>
      </c>
      <c r="B8803" s="117" t="s">
        <v>1488</v>
      </c>
      <c r="C8803" s="140">
        <v>39443</v>
      </c>
      <c r="D8803" s="141">
        <v>0.28520000000000001</v>
      </c>
      <c r="E8803" s="119">
        <v>1</v>
      </c>
      <c r="F8803" s="119" t="s">
        <v>1489</v>
      </c>
      <c r="G8803" s="114">
        <f>IF([Data da Aprovação]&lt;&gt;"ESTATUTÁRIO",YEAR([Data da Aprovação]),"")</f>
        <v>2007</v>
      </c>
      <c r="H8803" s="106">
        <f>Tabela9[[#This Row],[Valor do Provento R$]]/Tabela9[[#This Row],[Provento por 1 ou 1000 Ações]]</f>
        <v>0.28520000000000001</v>
      </c>
    </row>
    <row r="8804" spans="1:8">
      <c r="A8804" s="118" t="s">
        <v>1736</v>
      </c>
      <c r="B8804" s="116" t="s">
        <v>1488</v>
      </c>
      <c r="C8804" s="138">
        <v>39538</v>
      </c>
      <c r="D8804" s="139">
        <v>0.67630000000000001</v>
      </c>
      <c r="E8804" s="118">
        <v>1</v>
      </c>
      <c r="F8804" s="118" t="s">
        <v>1492</v>
      </c>
      <c r="G8804" s="113">
        <f>IF([Data da Aprovação]&lt;&gt;"ESTATUTÁRIO",YEAR([Data da Aprovação]),"")</f>
        <v>2008</v>
      </c>
      <c r="H8804" s="106">
        <f>Tabela9[[#This Row],[Valor do Provento R$]]/Tabela9[[#This Row],[Provento por 1 ou 1000 Ações]]</f>
        <v>0.67630000000000001</v>
      </c>
    </row>
    <row r="8805" spans="1:8">
      <c r="A8805" s="119" t="s">
        <v>1736</v>
      </c>
      <c r="B8805" s="117" t="s">
        <v>1488</v>
      </c>
      <c r="C8805" s="140">
        <v>39798</v>
      </c>
      <c r="D8805" s="141">
        <v>0.29959999999999998</v>
      </c>
      <c r="E8805" s="119">
        <v>1</v>
      </c>
      <c r="F8805" s="119" t="s">
        <v>1489</v>
      </c>
      <c r="G8805" s="114">
        <f>IF([Data da Aprovação]&lt;&gt;"ESTATUTÁRIO",YEAR([Data da Aprovação]),"")</f>
        <v>2008</v>
      </c>
      <c r="H8805" s="106">
        <f>Tabela9[[#This Row],[Valor do Provento R$]]/Tabela9[[#This Row],[Provento por 1 ou 1000 Ações]]</f>
        <v>0.29959999999999998</v>
      </c>
    </row>
    <row r="8806" spans="1:8">
      <c r="A8806" s="118" t="s">
        <v>1736</v>
      </c>
      <c r="B8806" s="116" t="s">
        <v>1488</v>
      </c>
      <c r="C8806" s="138">
        <v>39918</v>
      </c>
      <c r="D8806" s="139">
        <v>7.0900000000000005E-2</v>
      </c>
      <c r="E8806" s="118">
        <v>1</v>
      </c>
      <c r="F8806" s="118" t="s">
        <v>1492</v>
      </c>
      <c r="G8806" s="113">
        <f>IF([Data da Aprovação]&lt;&gt;"ESTATUTÁRIO",YEAR([Data da Aprovação]),"")</f>
        <v>2009</v>
      </c>
      <c r="H8806" s="106">
        <f>Tabela9[[#This Row],[Valor do Provento R$]]/Tabela9[[#This Row],[Provento por 1 ou 1000 Ações]]</f>
        <v>7.0900000000000005E-2</v>
      </c>
    </row>
    <row r="8807" spans="1:8">
      <c r="A8807" s="119" t="s">
        <v>1736</v>
      </c>
      <c r="B8807" s="117" t="s">
        <v>1488</v>
      </c>
      <c r="C8807" s="140">
        <v>40164</v>
      </c>
      <c r="D8807" s="141">
        <v>0.36670000000000003</v>
      </c>
      <c r="E8807" s="119">
        <v>1</v>
      </c>
      <c r="F8807" s="119" t="s">
        <v>1489</v>
      </c>
      <c r="G8807" s="114">
        <f>IF([Data da Aprovação]&lt;&gt;"ESTATUTÁRIO",YEAR([Data da Aprovação]),"")</f>
        <v>2009</v>
      </c>
      <c r="H8807" s="106">
        <f>Tabela9[[#This Row],[Valor do Provento R$]]/Tabela9[[#This Row],[Provento por 1 ou 1000 Ações]]</f>
        <v>0.36670000000000003</v>
      </c>
    </row>
    <row r="8808" spans="1:8">
      <c r="A8808" s="118" t="s">
        <v>1736</v>
      </c>
      <c r="B8808" s="116" t="s">
        <v>1488</v>
      </c>
      <c r="C8808" s="138">
        <v>40290</v>
      </c>
      <c r="D8808" s="139">
        <v>0.80010000000000003</v>
      </c>
      <c r="E8808" s="118">
        <v>1</v>
      </c>
      <c r="F8808" s="118" t="s">
        <v>1492</v>
      </c>
      <c r="G8808" s="113">
        <f>IF([Data da Aprovação]&lt;&gt;"ESTATUTÁRIO",YEAR([Data da Aprovação]),"")</f>
        <v>2010</v>
      </c>
      <c r="H8808" s="106">
        <f>Tabela9[[#This Row],[Valor do Provento R$]]/Tabela9[[#This Row],[Provento por 1 ou 1000 Ações]]</f>
        <v>0.80010000000000003</v>
      </c>
    </row>
    <row r="8809" spans="1:8">
      <c r="A8809" s="119" t="s">
        <v>1736</v>
      </c>
      <c r="B8809" s="117" t="s">
        <v>1488</v>
      </c>
      <c r="C8809" s="140">
        <v>40528</v>
      </c>
      <c r="D8809" s="141">
        <v>0.57399999999999995</v>
      </c>
      <c r="E8809" s="119">
        <v>1</v>
      </c>
      <c r="F8809" s="119" t="s">
        <v>1489</v>
      </c>
      <c r="G8809" s="114">
        <f>IF([Data da Aprovação]&lt;&gt;"ESTATUTÁRIO",YEAR([Data da Aprovação]),"")</f>
        <v>2010</v>
      </c>
      <c r="H8809" s="106">
        <f>Tabela9[[#This Row],[Valor do Provento R$]]/Tabela9[[#This Row],[Provento por 1 ou 1000 Ações]]</f>
        <v>0.57399999999999995</v>
      </c>
    </row>
    <row r="8810" spans="1:8">
      <c r="A8810" s="118" t="s">
        <v>1736</v>
      </c>
      <c r="B8810" s="116" t="s">
        <v>1488</v>
      </c>
      <c r="C8810" s="138">
        <v>40616</v>
      </c>
      <c r="D8810" s="139">
        <v>0.151</v>
      </c>
      <c r="E8810" s="118">
        <v>1</v>
      </c>
      <c r="F8810" s="118" t="s">
        <v>1489</v>
      </c>
      <c r="G8810" s="113">
        <f>IF([Data da Aprovação]&lt;&gt;"ESTATUTÁRIO",YEAR([Data da Aprovação]),"")</f>
        <v>2011</v>
      </c>
      <c r="H8810" s="106">
        <f>Tabela9[[#This Row],[Valor do Provento R$]]/Tabela9[[#This Row],[Provento por 1 ou 1000 Ações]]</f>
        <v>0.151</v>
      </c>
    </row>
    <row r="8811" spans="1:8">
      <c r="A8811" s="119" t="s">
        <v>1736</v>
      </c>
      <c r="B8811" s="117" t="s">
        <v>1488</v>
      </c>
      <c r="C8811" s="140">
        <v>40644</v>
      </c>
      <c r="D8811" s="141">
        <v>1.3142</v>
      </c>
      <c r="E8811" s="119">
        <v>1</v>
      </c>
      <c r="F8811" s="119" t="s">
        <v>1492</v>
      </c>
      <c r="G8811" s="114">
        <f>IF([Data da Aprovação]&lt;&gt;"ESTATUTÁRIO",YEAR([Data da Aprovação]),"")</f>
        <v>2011</v>
      </c>
      <c r="H8811" s="106">
        <f>Tabela9[[#This Row],[Valor do Provento R$]]/Tabela9[[#This Row],[Provento por 1 ou 1000 Ações]]</f>
        <v>1.3142</v>
      </c>
    </row>
    <row r="8812" spans="1:8">
      <c r="A8812" s="118" t="s">
        <v>1736</v>
      </c>
      <c r="B8812" s="116" t="s">
        <v>1488</v>
      </c>
      <c r="C8812" s="138">
        <v>40720</v>
      </c>
      <c r="D8812" s="139">
        <v>0.15440000000000001</v>
      </c>
      <c r="E8812" s="118">
        <v>1</v>
      </c>
      <c r="F8812" s="118" t="s">
        <v>1489</v>
      </c>
      <c r="G8812" s="113">
        <f>IF([Data da Aprovação]&lt;&gt;"ESTATUTÁRIO",YEAR([Data da Aprovação]),"")</f>
        <v>2011</v>
      </c>
      <c r="H8812" s="106">
        <f>Tabela9[[#This Row],[Valor do Provento R$]]/Tabela9[[#This Row],[Provento por 1 ou 1000 Ações]]</f>
        <v>0.15440000000000001</v>
      </c>
    </row>
    <row r="8813" spans="1:8">
      <c r="A8813" s="119" t="s">
        <v>1736</v>
      </c>
      <c r="B8813" s="117" t="s">
        <v>1488</v>
      </c>
      <c r="C8813" s="140">
        <v>40809</v>
      </c>
      <c r="D8813" s="141">
        <v>0.15809999999999999</v>
      </c>
      <c r="E8813" s="119">
        <v>1</v>
      </c>
      <c r="F8813" s="119" t="s">
        <v>1489</v>
      </c>
      <c r="G8813" s="114">
        <f>IF([Data da Aprovação]&lt;&gt;"ESTATUTÁRIO",YEAR([Data da Aprovação]),"")</f>
        <v>2011</v>
      </c>
      <c r="H8813" s="106">
        <f>Tabela9[[#This Row],[Valor do Provento R$]]/Tabela9[[#This Row],[Provento por 1 ou 1000 Ações]]</f>
        <v>0.15809999999999999</v>
      </c>
    </row>
    <row r="8814" spans="1:8">
      <c r="A8814" s="118" t="s">
        <v>1736</v>
      </c>
      <c r="B8814" s="116" t="s">
        <v>1488</v>
      </c>
      <c r="C8814" s="138">
        <v>40896</v>
      </c>
      <c r="D8814" s="139">
        <v>0.16020000000000001</v>
      </c>
      <c r="E8814" s="118">
        <v>1</v>
      </c>
      <c r="F8814" s="118" t="s">
        <v>1489</v>
      </c>
      <c r="G8814" s="113">
        <f>IF([Data da Aprovação]&lt;&gt;"ESTATUTÁRIO",YEAR([Data da Aprovação]),"")</f>
        <v>2011</v>
      </c>
      <c r="H8814" s="106">
        <f>Tabela9[[#This Row],[Valor do Provento R$]]/Tabela9[[#This Row],[Provento por 1 ou 1000 Ações]]</f>
        <v>0.16020000000000001</v>
      </c>
    </row>
    <row r="8815" spans="1:8">
      <c r="A8815" s="119" t="s">
        <v>1736</v>
      </c>
      <c r="B8815" s="117" t="s">
        <v>1488</v>
      </c>
      <c r="C8815" s="140">
        <v>40982</v>
      </c>
      <c r="D8815" s="141">
        <v>0.1653</v>
      </c>
      <c r="E8815" s="119">
        <v>1</v>
      </c>
      <c r="F8815" s="119" t="s">
        <v>1489</v>
      </c>
      <c r="G8815" s="114">
        <f>IF([Data da Aprovação]&lt;&gt;"ESTATUTÁRIO",YEAR([Data da Aprovação]),"")</f>
        <v>2012</v>
      </c>
      <c r="H8815" s="106">
        <f>Tabela9[[#This Row],[Valor do Provento R$]]/Tabela9[[#This Row],[Provento por 1 ou 1000 Ações]]</f>
        <v>0.1653</v>
      </c>
    </row>
    <row r="8816" spans="1:8">
      <c r="A8816" s="118" t="s">
        <v>1736</v>
      </c>
      <c r="B8816" s="116" t="s">
        <v>1488</v>
      </c>
      <c r="C8816" s="138">
        <v>41019</v>
      </c>
      <c r="D8816" s="139">
        <v>1.4348890000000001</v>
      </c>
      <c r="E8816" s="118">
        <v>1</v>
      </c>
      <c r="F8816" s="118" t="s">
        <v>1492</v>
      </c>
      <c r="G8816" s="113">
        <f>IF([Data da Aprovação]&lt;&gt;"ESTATUTÁRIO",YEAR([Data da Aprovação]),"")</f>
        <v>2012</v>
      </c>
      <c r="H8816" s="106">
        <f>Tabela9[[#This Row],[Valor do Provento R$]]/Tabela9[[#This Row],[Provento por 1 ou 1000 Ações]]</f>
        <v>1.4348890000000001</v>
      </c>
    </row>
    <row r="8817" spans="1:8">
      <c r="A8817" s="119" t="s">
        <v>1736</v>
      </c>
      <c r="B8817" s="117" t="s">
        <v>1488</v>
      </c>
      <c r="C8817" s="140">
        <v>41079</v>
      </c>
      <c r="D8817" s="141">
        <v>0.16750000000000001</v>
      </c>
      <c r="E8817" s="119">
        <v>1</v>
      </c>
      <c r="F8817" s="119" t="s">
        <v>1489</v>
      </c>
      <c r="G8817" s="114">
        <f>IF([Data da Aprovação]&lt;&gt;"ESTATUTÁRIO",YEAR([Data da Aprovação]),"")</f>
        <v>2012</v>
      </c>
      <c r="H8817" s="106">
        <f>Tabela9[[#This Row],[Valor do Provento R$]]/Tabela9[[#This Row],[Provento por 1 ou 1000 Ações]]</f>
        <v>0.16750000000000001</v>
      </c>
    </row>
    <row r="8818" spans="1:8">
      <c r="A8818" s="118" t="s">
        <v>1736</v>
      </c>
      <c r="B8818" s="116" t="s">
        <v>1488</v>
      </c>
      <c r="C8818" s="138">
        <v>41171</v>
      </c>
      <c r="D8818" s="139">
        <v>0.16209999999999999</v>
      </c>
      <c r="E8818" s="118">
        <v>1</v>
      </c>
      <c r="F8818" s="118" t="s">
        <v>1489</v>
      </c>
      <c r="G8818" s="113">
        <f>IF([Data da Aprovação]&lt;&gt;"ESTATUTÁRIO",YEAR([Data da Aprovação]),"")</f>
        <v>2012</v>
      </c>
      <c r="H8818" s="106">
        <f>Tabela9[[#This Row],[Valor do Provento R$]]/Tabela9[[#This Row],[Provento por 1 ou 1000 Ações]]</f>
        <v>0.16209999999999999</v>
      </c>
    </row>
    <row r="8819" spans="1:8">
      <c r="A8819" s="119" t="s">
        <v>1736</v>
      </c>
      <c r="B8819" s="117" t="s">
        <v>1488</v>
      </c>
      <c r="C8819" s="140">
        <v>41262</v>
      </c>
      <c r="D8819" s="141">
        <v>0.1643</v>
      </c>
      <c r="E8819" s="119">
        <v>1</v>
      </c>
      <c r="F8819" s="119" t="s">
        <v>1489</v>
      </c>
      <c r="G8819" s="114">
        <f>IF([Data da Aprovação]&lt;&gt;"ESTATUTÁRIO",YEAR([Data da Aprovação]),"")</f>
        <v>2012</v>
      </c>
      <c r="H8819" s="106">
        <f>Tabela9[[#This Row],[Valor do Provento R$]]/Tabela9[[#This Row],[Provento por 1 ou 1000 Ações]]</f>
        <v>0.1643</v>
      </c>
    </row>
    <row r="8820" spans="1:8">
      <c r="A8820" s="118" t="s">
        <v>1736</v>
      </c>
      <c r="B8820" s="116" t="s">
        <v>1488</v>
      </c>
      <c r="C8820" s="138">
        <v>41348</v>
      </c>
      <c r="D8820" s="139">
        <v>0.11119999999999999</v>
      </c>
      <c r="E8820" s="118">
        <v>1</v>
      </c>
      <c r="F8820" s="118" t="s">
        <v>1489</v>
      </c>
      <c r="G8820" s="113">
        <f>IF([Data da Aprovação]&lt;&gt;"ESTATUTÁRIO",YEAR([Data da Aprovação]),"")</f>
        <v>2013</v>
      </c>
      <c r="H8820" s="106">
        <f>Tabela9[[#This Row],[Valor do Provento R$]]/Tabela9[[#This Row],[Provento por 1 ou 1000 Ações]]</f>
        <v>0.11119999999999999</v>
      </c>
    </row>
    <row r="8821" spans="1:8">
      <c r="A8821" s="119" t="s">
        <v>1736</v>
      </c>
      <c r="B8821" s="117" t="s">
        <v>1488</v>
      </c>
      <c r="C8821" s="140">
        <v>41382</v>
      </c>
      <c r="D8821" s="141">
        <v>1.4911000000000001</v>
      </c>
      <c r="E8821" s="119">
        <v>1</v>
      </c>
      <c r="F8821" s="119" t="s">
        <v>1492</v>
      </c>
      <c r="G8821" s="114">
        <f>IF([Data da Aprovação]&lt;&gt;"ESTATUTÁRIO",YEAR([Data da Aprovação]),"")</f>
        <v>2013</v>
      </c>
      <c r="H8821" s="106">
        <f>Tabela9[[#This Row],[Valor do Provento R$]]/Tabela9[[#This Row],[Provento por 1 ou 1000 Ações]]</f>
        <v>1.4911000000000001</v>
      </c>
    </row>
    <row r="8822" spans="1:8">
      <c r="A8822" s="118" t="s">
        <v>1736</v>
      </c>
      <c r="B8822" s="116" t="s">
        <v>1488</v>
      </c>
      <c r="C8822" s="138">
        <v>41444</v>
      </c>
      <c r="D8822" s="139">
        <v>0.1143</v>
      </c>
      <c r="E8822" s="118">
        <v>1</v>
      </c>
      <c r="F8822" s="118" t="s">
        <v>1489</v>
      </c>
      <c r="G8822" s="113">
        <f>IF([Data da Aprovação]&lt;&gt;"ESTATUTÁRIO",YEAR([Data da Aprovação]),"")</f>
        <v>2013</v>
      </c>
      <c r="H8822" s="106">
        <f>Tabela9[[#This Row],[Valor do Provento R$]]/Tabela9[[#This Row],[Provento por 1 ou 1000 Ações]]</f>
        <v>0.1143</v>
      </c>
    </row>
    <row r="8823" spans="1:8">
      <c r="A8823" s="142" t="s">
        <v>1736</v>
      </c>
      <c r="B8823" s="117" t="s">
        <v>1488</v>
      </c>
      <c r="C8823" s="140">
        <v>41535</v>
      </c>
      <c r="D8823" s="141">
        <v>0.1181</v>
      </c>
      <c r="E8823" s="143">
        <v>1</v>
      </c>
      <c r="F8823" s="119" t="s">
        <v>1489</v>
      </c>
      <c r="G8823" s="114">
        <f>IF([Data da Aprovação]&lt;&gt;"ESTATUTÁRIO",YEAR([Data da Aprovação]),"")</f>
        <v>2013</v>
      </c>
      <c r="H8823" s="106">
        <f>Tabela9[[#This Row],[Valor do Provento R$]]/Tabela9[[#This Row],[Provento por 1 ou 1000 Ações]]</f>
        <v>0.1181</v>
      </c>
    </row>
    <row r="8824" spans="1:8">
      <c r="A8824" s="118" t="s">
        <v>1736</v>
      </c>
      <c r="B8824" s="116" t="s">
        <v>1488</v>
      </c>
      <c r="C8824" s="138">
        <v>41626</v>
      </c>
      <c r="D8824" s="139">
        <v>0.11949</v>
      </c>
      <c r="E8824" s="118">
        <v>1</v>
      </c>
      <c r="F8824" s="118" t="s">
        <v>1489</v>
      </c>
      <c r="G8824" s="113">
        <f>IF([Data da Aprovação]&lt;&gt;"ESTATUTÁRIO",YEAR([Data da Aprovação]),"")</f>
        <v>2013</v>
      </c>
      <c r="H8824" s="106">
        <f>Tabela9[[#This Row],[Valor do Provento R$]]/Tabela9[[#This Row],[Provento por 1 ou 1000 Ações]]</f>
        <v>0.11949</v>
      </c>
    </row>
    <row r="8825" spans="1:8">
      <c r="A8825" s="119" t="s">
        <v>1736</v>
      </c>
      <c r="B8825" s="117" t="s">
        <v>1490</v>
      </c>
      <c r="C8825" s="140">
        <v>35184</v>
      </c>
      <c r="D8825" s="141">
        <v>0.85099999999999998</v>
      </c>
      <c r="E8825" s="119">
        <v>1000</v>
      </c>
      <c r="F8825" s="119" t="s">
        <v>1492</v>
      </c>
      <c r="G8825" s="114">
        <f>IF([Data da Aprovação]&lt;&gt;"ESTATUTÁRIO",YEAR([Data da Aprovação]),"")</f>
        <v>1996</v>
      </c>
      <c r="H8825" s="106">
        <f>Tabela9[[#This Row],[Valor do Provento R$]]/Tabela9[[#This Row],[Provento por 1 ou 1000 Ações]]</f>
        <v>8.5099999999999998E-4</v>
      </c>
    </row>
    <row r="8826" spans="1:8">
      <c r="A8826" s="118" t="s">
        <v>1736</v>
      </c>
      <c r="B8826" s="116" t="s">
        <v>1490</v>
      </c>
      <c r="C8826" s="138">
        <v>35520</v>
      </c>
      <c r="D8826" s="139">
        <v>1.31</v>
      </c>
      <c r="E8826" s="118">
        <v>1000</v>
      </c>
      <c r="F8826" s="118" t="s">
        <v>1492</v>
      </c>
      <c r="G8826" s="113">
        <f>IF([Data da Aprovação]&lt;&gt;"ESTATUTÁRIO",YEAR([Data da Aprovação]),"")</f>
        <v>1997</v>
      </c>
      <c r="H8826" s="106">
        <f>Tabela9[[#This Row],[Valor do Provento R$]]/Tabela9[[#This Row],[Provento por 1 ou 1000 Ações]]</f>
        <v>1.31E-3</v>
      </c>
    </row>
    <row r="8827" spans="1:8">
      <c r="A8827" s="119" t="s">
        <v>1736</v>
      </c>
      <c r="B8827" s="117" t="s">
        <v>1490</v>
      </c>
      <c r="C8827" s="140">
        <v>35795</v>
      </c>
      <c r="D8827" s="141">
        <v>1.6214</v>
      </c>
      <c r="E8827" s="119">
        <v>1000</v>
      </c>
      <c r="F8827" s="119" t="s">
        <v>1489</v>
      </c>
      <c r="G8827" s="114">
        <f>IF([Data da Aprovação]&lt;&gt;"ESTATUTÁRIO",YEAR([Data da Aprovação]),"")</f>
        <v>1997</v>
      </c>
      <c r="H8827" s="106">
        <f>Tabela9[[#This Row],[Valor do Provento R$]]/Tabela9[[#This Row],[Provento por 1 ou 1000 Ações]]</f>
        <v>1.6214000000000001E-3</v>
      </c>
    </row>
    <row r="8828" spans="1:8">
      <c r="A8828" s="118" t="s">
        <v>1736</v>
      </c>
      <c r="B8828" s="116" t="s">
        <v>1490</v>
      </c>
      <c r="C8828" s="138">
        <v>36151</v>
      </c>
      <c r="D8828" s="139">
        <v>1.32</v>
      </c>
      <c r="E8828" s="118">
        <v>1000</v>
      </c>
      <c r="F8828" s="118" t="s">
        <v>1489</v>
      </c>
      <c r="G8828" s="113">
        <f>IF([Data da Aprovação]&lt;&gt;"ESTATUTÁRIO",YEAR([Data da Aprovação]),"")</f>
        <v>1998</v>
      </c>
      <c r="H8828" s="106">
        <f>Tabela9[[#This Row],[Valor do Provento R$]]/Tabela9[[#This Row],[Provento por 1 ou 1000 Ações]]</f>
        <v>1.32E-3</v>
      </c>
    </row>
    <row r="8829" spans="1:8">
      <c r="A8829" s="119" t="s">
        <v>1736</v>
      </c>
      <c r="B8829" s="117" t="s">
        <v>1490</v>
      </c>
      <c r="C8829" s="140">
        <v>36524</v>
      </c>
      <c r="D8829" s="141">
        <v>1.32</v>
      </c>
      <c r="E8829" s="119">
        <v>1000</v>
      </c>
      <c r="F8829" s="119" t="s">
        <v>1489</v>
      </c>
      <c r="G8829" s="114">
        <f>IF([Data da Aprovação]&lt;&gt;"ESTATUTÁRIO",YEAR([Data da Aprovação]),"")</f>
        <v>1999</v>
      </c>
      <c r="H8829" s="106">
        <f>Tabela9[[#This Row],[Valor do Provento R$]]/Tabela9[[#This Row],[Provento por 1 ou 1000 Ações]]</f>
        <v>1.32E-3</v>
      </c>
    </row>
    <row r="8830" spans="1:8">
      <c r="A8830" s="118" t="s">
        <v>1736</v>
      </c>
      <c r="B8830" s="116" t="s">
        <v>1490</v>
      </c>
      <c r="C8830" s="138">
        <v>37008</v>
      </c>
      <c r="D8830" s="139">
        <v>7.4399999999999994E-2</v>
      </c>
      <c r="E8830" s="118">
        <v>1000</v>
      </c>
      <c r="F8830" s="118" t="s">
        <v>1492</v>
      </c>
      <c r="G8830" s="113">
        <f>IF([Data da Aprovação]&lt;&gt;"ESTATUTÁRIO",YEAR([Data da Aprovação]),"")</f>
        <v>2001</v>
      </c>
      <c r="H8830" s="106">
        <f>Tabela9[[#This Row],[Valor do Provento R$]]/Tabela9[[#This Row],[Provento por 1 ou 1000 Ações]]</f>
        <v>7.4399999999999992E-5</v>
      </c>
    </row>
    <row r="8831" spans="1:8">
      <c r="A8831" s="119" t="s">
        <v>1737</v>
      </c>
      <c r="B8831" s="117" t="s">
        <v>1488</v>
      </c>
      <c r="C8831" s="140">
        <v>39567</v>
      </c>
      <c r="D8831" s="141">
        <v>0.70930000000000004</v>
      </c>
      <c r="E8831" s="119">
        <v>1</v>
      </c>
      <c r="F8831" s="119" t="s">
        <v>1492</v>
      </c>
      <c r="G8831" s="114">
        <f>IF([Data da Aprovação]&lt;&gt;"ESTATUTÁRIO",YEAR([Data da Aprovação]),"")</f>
        <v>2008</v>
      </c>
      <c r="H8831" s="106">
        <f>Tabela9[[#This Row],[Valor do Provento R$]]/Tabela9[[#This Row],[Provento por 1 ou 1000 Ações]]</f>
        <v>0.70930000000000004</v>
      </c>
    </row>
    <row r="8832" spans="1:8">
      <c r="A8832" s="118" t="s">
        <v>1737</v>
      </c>
      <c r="B8832" s="116" t="s">
        <v>1488</v>
      </c>
      <c r="C8832" s="138">
        <v>40294</v>
      </c>
      <c r="D8832" s="139">
        <v>0.83489999999999998</v>
      </c>
      <c r="E8832" s="118">
        <v>1</v>
      </c>
      <c r="F8832" s="118" t="s">
        <v>1492</v>
      </c>
      <c r="G8832" s="113">
        <f>IF([Data da Aprovação]&lt;&gt;"ESTATUTÁRIO",YEAR([Data da Aprovação]),"")</f>
        <v>2010</v>
      </c>
      <c r="H8832" s="106">
        <f>Tabela9[[#This Row],[Valor do Provento R$]]/Tabela9[[#This Row],[Provento por 1 ou 1000 Ações]]</f>
        <v>0.83489999999999998</v>
      </c>
    </row>
    <row r="8833" spans="1:8">
      <c r="A8833" s="119" t="s">
        <v>1737</v>
      </c>
      <c r="B8833" s="117" t="s">
        <v>1488</v>
      </c>
      <c r="C8833" s="140">
        <v>40662</v>
      </c>
      <c r="D8833" s="141">
        <v>0.46150000000000002</v>
      </c>
      <c r="E8833" s="119">
        <v>1</v>
      </c>
      <c r="F8833" s="119" t="s">
        <v>1492</v>
      </c>
      <c r="G8833" s="114">
        <f>IF([Data da Aprovação]&lt;&gt;"ESTATUTÁRIO",YEAR([Data da Aprovação]),"")</f>
        <v>2011</v>
      </c>
      <c r="H8833" s="106">
        <f>Tabela9[[#This Row],[Valor do Provento R$]]/Tabela9[[#This Row],[Provento por 1 ou 1000 Ações]]</f>
        <v>0.46150000000000002</v>
      </c>
    </row>
    <row r="8834" spans="1:8">
      <c r="A8834" s="118" t="s">
        <v>1737</v>
      </c>
      <c r="B8834" s="116" t="s">
        <v>1488</v>
      </c>
      <c r="C8834" s="138">
        <v>41039</v>
      </c>
      <c r="D8834" s="139">
        <v>0.36726999999999999</v>
      </c>
      <c r="E8834" s="118">
        <v>1</v>
      </c>
      <c r="F8834" s="118" t="s">
        <v>1492</v>
      </c>
      <c r="G8834" s="113">
        <f>IF([Data da Aprovação]&lt;&gt;"ESTATUTÁRIO",YEAR([Data da Aprovação]),"")</f>
        <v>2012</v>
      </c>
      <c r="H8834" s="106">
        <f>Tabela9[[#This Row],[Valor do Provento R$]]/Tabela9[[#This Row],[Provento por 1 ou 1000 Ações]]</f>
        <v>0.36726999999999999</v>
      </c>
    </row>
    <row r="8835" spans="1:8">
      <c r="A8835" s="119" t="s">
        <v>1737</v>
      </c>
      <c r="B8835" s="117" t="s">
        <v>1488</v>
      </c>
      <c r="C8835" s="140">
        <v>41039</v>
      </c>
      <c r="D8835" s="141">
        <v>0.27122000000000002</v>
      </c>
      <c r="E8835" s="119">
        <v>1</v>
      </c>
      <c r="F8835" s="119" t="s">
        <v>1489</v>
      </c>
      <c r="G8835" s="114">
        <f>IF([Data da Aprovação]&lt;&gt;"ESTATUTÁRIO",YEAR([Data da Aprovação]),"")</f>
        <v>2012</v>
      </c>
      <c r="H8835" s="106">
        <f>Tabela9[[#This Row],[Valor do Provento R$]]/Tabela9[[#This Row],[Provento por 1 ou 1000 Ações]]</f>
        <v>0.27122000000000002</v>
      </c>
    </row>
    <row r="8836" spans="1:8">
      <c r="A8836" s="118" t="s">
        <v>1737</v>
      </c>
      <c r="B8836" s="116" t="s">
        <v>1488</v>
      </c>
      <c r="C8836" s="138">
        <v>41386</v>
      </c>
      <c r="D8836" s="139">
        <v>0.212443305</v>
      </c>
      <c r="E8836" s="118">
        <v>1</v>
      </c>
      <c r="F8836" s="118" t="s">
        <v>1489</v>
      </c>
      <c r="G8836" s="113">
        <f>IF([Data da Aprovação]&lt;&gt;"ESTATUTÁRIO",YEAR([Data da Aprovação]),"")</f>
        <v>2013</v>
      </c>
      <c r="H8836" s="106">
        <f>Tabela9[[#This Row],[Valor do Provento R$]]/Tabela9[[#This Row],[Provento por 1 ou 1000 Ações]]</f>
        <v>0.212443305</v>
      </c>
    </row>
    <row r="8837" spans="1:8">
      <c r="A8837" s="119" t="s">
        <v>1737</v>
      </c>
      <c r="B8837" s="117" t="s">
        <v>1488</v>
      </c>
      <c r="C8837" s="140">
        <v>41386</v>
      </c>
      <c r="D8837" s="141">
        <v>3.3661523999999998E-2</v>
      </c>
      <c r="E8837" s="119">
        <v>1</v>
      </c>
      <c r="F8837" s="119" t="s">
        <v>1492</v>
      </c>
      <c r="G8837" s="114">
        <f>IF([Data da Aprovação]&lt;&gt;"ESTATUTÁRIO",YEAR([Data da Aprovação]),"")</f>
        <v>2013</v>
      </c>
      <c r="H8837" s="106">
        <f>Tabela9[[#This Row],[Valor do Provento R$]]/Tabela9[[#This Row],[Provento por 1 ou 1000 Ações]]</f>
        <v>3.3661523999999998E-2</v>
      </c>
    </row>
    <row r="8838" spans="1:8">
      <c r="A8838" s="118" t="s">
        <v>1737</v>
      </c>
      <c r="B8838" s="116" t="s">
        <v>1488</v>
      </c>
      <c r="C8838" s="138">
        <v>41386</v>
      </c>
      <c r="D8838" s="139">
        <v>6.4764428999999998E-2</v>
      </c>
      <c r="E8838" s="118">
        <v>1</v>
      </c>
      <c r="F8838" s="118" t="s">
        <v>1492</v>
      </c>
      <c r="G8838" s="113">
        <f>IF([Data da Aprovação]&lt;&gt;"ESTATUTÁRIO",YEAR([Data da Aprovação]),"")</f>
        <v>2013</v>
      </c>
      <c r="H8838" s="106">
        <f>Tabela9[[#This Row],[Valor do Provento R$]]/Tabela9[[#This Row],[Provento por 1 ou 1000 Ações]]</f>
        <v>6.4764428999999998E-2</v>
      </c>
    </row>
    <row r="8839" spans="1:8">
      <c r="A8839" s="119" t="s">
        <v>1738</v>
      </c>
      <c r="B8839" s="117" t="s">
        <v>1488</v>
      </c>
      <c r="C8839" s="140">
        <v>39181</v>
      </c>
      <c r="D8839" s="141">
        <v>0.127670638</v>
      </c>
      <c r="E8839" s="119">
        <v>1</v>
      </c>
      <c r="F8839" s="119" t="s">
        <v>1492</v>
      </c>
      <c r="G8839" s="114">
        <f>IF([Data da Aprovação]&lt;&gt;"ESTATUTÁRIO",YEAR([Data da Aprovação]),"")</f>
        <v>2007</v>
      </c>
      <c r="H8839" s="106">
        <f>Tabela9[[#This Row],[Valor do Provento R$]]/Tabela9[[#This Row],[Provento por 1 ou 1000 Ações]]</f>
        <v>0.127670638</v>
      </c>
    </row>
    <row r="8840" spans="1:8">
      <c r="A8840" s="118" t="s">
        <v>1739</v>
      </c>
      <c r="B8840" s="116" t="s">
        <v>1488</v>
      </c>
      <c r="C8840" s="138">
        <v>35184</v>
      </c>
      <c r="D8840" s="139">
        <v>1.3520000000000001E-2</v>
      </c>
      <c r="E8840" s="118">
        <v>1</v>
      </c>
      <c r="F8840" s="118" t="s">
        <v>1492</v>
      </c>
      <c r="G8840" s="113">
        <f>IF([Data da Aprovação]&lt;&gt;"ESTATUTÁRIO",YEAR([Data da Aprovação]),"")</f>
        <v>1996</v>
      </c>
      <c r="H8840" s="106">
        <f>Tabela9[[#This Row],[Valor do Provento R$]]/Tabela9[[#This Row],[Provento por 1 ou 1000 Ações]]</f>
        <v>1.3520000000000001E-2</v>
      </c>
    </row>
    <row r="8841" spans="1:8">
      <c r="A8841" s="119" t="s">
        <v>1739</v>
      </c>
      <c r="B8841" s="117" t="s">
        <v>1490</v>
      </c>
      <c r="C8841" s="140">
        <v>35191</v>
      </c>
      <c r="D8841" s="141">
        <v>1.3520000000000001E-2</v>
      </c>
      <c r="E8841" s="119">
        <v>1</v>
      </c>
      <c r="F8841" s="119" t="s">
        <v>1492</v>
      </c>
      <c r="G8841" s="114">
        <f>IF([Data da Aprovação]&lt;&gt;"ESTATUTÁRIO",YEAR([Data da Aprovação]),"")</f>
        <v>1996</v>
      </c>
      <c r="H8841" s="106">
        <f>Tabela9[[#This Row],[Valor do Provento R$]]/Tabela9[[#This Row],[Provento por 1 ou 1000 Ações]]</f>
        <v>1.3520000000000001E-2</v>
      </c>
    </row>
    <row r="8842" spans="1:8">
      <c r="A8842" s="118" t="s">
        <v>1740</v>
      </c>
      <c r="B8842" s="116" t="s">
        <v>1488</v>
      </c>
      <c r="C8842" s="138">
        <v>39197</v>
      </c>
      <c r="D8842" s="139">
        <v>0.38314873500000002</v>
      </c>
      <c r="E8842" s="118">
        <v>1</v>
      </c>
      <c r="F8842" s="118" t="s">
        <v>1492</v>
      </c>
      <c r="G8842" s="113">
        <f>IF([Data da Aprovação]&lt;&gt;"ESTATUTÁRIO",YEAR([Data da Aprovação]),"")</f>
        <v>2007</v>
      </c>
      <c r="H8842" s="106">
        <f>Tabela9[[#This Row],[Valor do Provento R$]]/Tabela9[[#This Row],[Provento por 1 ou 1000 Ações]]</f>
        <v>0.38314873500000002</v>
      </c>
    </row>
    <row r="8843" spans="1:8">
      <c r="A8843" s="119" t="s">
        <v>1740</v>
      </c>
      <c r="B8843" s="117" t="s">
        <v>1488</v>
      </c>
      <c r="C8843" s="140">
        <v>39567</v>
      </c>
      <c r="D8843" s="141">
        <v>0.27</v>
      </c>
      <c r="E8843" s="119">
        <v>1</v>
      </c>
      <c r="F8843" s="119" t="s">
        <v>1492</v>
      </c>
      <c r="G8843" s="114">
        <f>IF([Data da Aprovação]&lt;&gt;"ESTATUTÁRIO",YEAR([Data da Aprovação]),"")</f>
        <v>2008</v>
      </c>
      <c r="H8843" s="106">
        <f>Tabela9[[#This Row],[Valor do Provento R$]]/Tabela9[[#This Row],[Provento por 1 ou 1000 Ações]]</f>
        <v>0.27</v>
      </c>
    </row>
    <row r="8844" spans="1:8">
      <c r="A8844" s="118" t="s">
        <v>1740</v>
      </c>
      <c r="B8844" s="116" t="s">
        <v>1488</v>
      </c>
      <c r="C8844" s="138">
        <v>39927</v>
      </c>
      <c r="D8844" s="139">
        <v>0.27914513000000002</v>
      </c>
      <c r="E8844" s="118">
        <v>1</v>
      </c>
      <c r="F8844" s="118" t="s">
        <v>1492</v>
      </c>
      <c r="G8844" s="113">
        <f>IF([Data da Aprovação]&lt;&gt;"ESTATUTÁRIO",YEAR([Data da Aprovação]),"")</f>
        <v>2009</v>
      </c>
      <c r="H8844" s="106">
        <f>Tabela9[[#This Row],[Valor do Provento R$]]/Tabela9[[#This Row],[Provento por 1 ou 1000 Ações]]</f>
        <v>0.27914513000000002</v>
      </c>
    </row>
    <row r="8845" spans="1:8">
      <c r="A8845" s="119" t="s">
        <v>1740</v>
      </c>
      <c r="B8845" s="117" t="s">
        <v>1488</v>
      </c>
      <c r="C8845" s="140">
        <v>40273</v>
      </c>
      <c r="D8845" s="141">
        <v>0.67257615000000004</v>
      </c>
      <c r="E8845" s="119">
        <v>1</v>
      </c>
      <c r="F8845" s="119" t="s">
        <v>1492</v>
      </c>
      <c r="G8845" s="114">
        <f>IF([Data da Aprovação]&lt;&gt;"ESTATUTÁRIO",YEAR([Data da Aprovação]),"")</f>
        <v>2010</v>
      </c>
      <c r="H8845" s="106">
        <f>Tabela9[[#This Row],[Valor do Provento R$]]/Tabela9[[#This Row],[Provento por 1 ou 1000 Ações]]</f>
        <v>0.67257615000000004</v>
      </c>
    </row>
    <row r="8846" spans="1:8">
      <c r="A8846" s="118" t="s">
        <v>1740</v>
      </c>
      <c r="B8846" s="116" t="s">
        <v>1488</v>
      </c>
      <c r="C8846" s="138">
        <v>40644</v>
      </c>
      <c r="D8846" s="139">
        <v>0.7712</v>
      </c>
      <c r="E8846" s="118">
        <v>1</v>
      </c>
      <c r="F8846" s="118" t="s">
        <v>1489</v>
      </c>
      <c r="G8846" s="113">
        <f>IF([Data da Aprovação]&lt;&gt;"ESTATUTÁRIO",YEAR([Data da Aprovação]),"")</f>
        <v>2011</v>
      </c>
      <c r="H8846" s="106">
        <f>Tabela9[[#This Row],[Valor do Provento R$]]/Tabela9[[#This Row],[Provento por 1 ou 1000 Ações]]</f>
        <v>0.7712</v>
      </c>
    </row>
    <row r="8847" spans="1:8">
      <c r="A8847" s="119" t="s">
        <v>1740</v>
      </c>
      <c r="B8847" s="117" t="s">
        <v>1488</v>
      </c>
      <c r="C8847" s="140">
        <v>40905</v>
      </c>
      <c r="D8847" s="141">
        <v>0.77126486999999999</v>
      </c>
      <c r="E8847" s="119">
        <v>1</v>
      </c>
      <c r="F8847" s="119" t="s">
        <v>1489</v>
      </c>
      <c r="G8847" s="114">
        <f>IF([Data da Aprovação]&lt;&gt;"ESTATUTÁRIO",YEAR([Data da Aprovação]),"")</f>
        <v>2011</v>
      </c>
      <c r="H8847" s="106">
        <f>Tabela9[[#This Row],[Valor do Provento R$]]/Tabela9[[#This Row],[Provento por 1 ou 1000 Ações]]</f>
        <v>0.77126486999999999</v>
      </c>
    </row>
    <row r="8848" spans="1:8">
      <c r="A8848" s="118" t="s">
        <v>1740</v>
      </c>
      <c r="B8848" s="116" t="s">
        <v>1488</v>
      </c>
      <c r="C8848" s="138">
        <v>41264</v>
      </c>
      <c r="D8848" s="139">
        <v>1.0093264346999999</v>
      </c>
      <c r="E8848" s="118">
        <v>1</v>
      </c>
      <c r="F8848" s="118" t="s">
        <v>1489</v>
      </c>
      <c r="G8848" s="113">
        <f>IF([Data da Aprovação]&lt;&gt;"ESTATUTÁRIO",YEAR([Data da Aprovação]),"")</f>
        <v>2012</v>
      </c>
      <c r="H8848" s="106">
        <f>Tabela9[[#This Row],[Valor do Provento R$]]/Tabela9[[#This Row],[Provento por 1 ou 1000 Ações]]</f>
        <v>1.0093264346999999</v>
      </c>
    </row>
    <row r="8849" spans="1:8">
      <c r="A8849" s="119" t="s">
        <v>1740</v>
      </c>
      <c r="B8849" s="117" t="s">
        <v>1488</v>
      </c>
      <c r="C8849" s="140">
        <v>41617</v>
      </c>
      <c r="D8849" s="141">
        <v>1.033671107</v>
      </c>
      <c r="E8849" s="119">
        <v>1</v>
      </c>
      <c r="F8849" s="119" t="s">
        <v>1489</v>
      </c>
      <c r="G8849" s="114">
        <f>IF([Data da Aprovação]&lt;&gt;"ESTATUTÁRIO",YEAR([Data da Aprovação]),"")</f>
        <v>2013</v>
      </c>
      <c r="H8849" s="106">
        <f>Tabela9[[#This Row],[Valor do Provento R$]]/Tabela9[[#This Row],[Provento por 1 ou 1000 Ações]]</f>
        <v>1.033671107</v>
      </c>
    </row>
    <row r="8850" spans="1:8">
      <c r="A8850" s="118" t="s">
        <v>1741</v>
      </c>
      <c r="B8850" s="116" t="s">
        <v>1488</v>
      </c>
      <c r="C8850" s="138">
        <v>41029</v>
      </c>
      <c r="D8850" s="139">
        <v>1.4857E-2</v>
      </c>
      <c r="E8850" s="118">
        <v>1</v>
      </c>
      <c r="F8850" s="118" t="s">
        <v>1492</v>
      </c>
      <c r="G8850" s="113">
        <f>IF([Data da Aprovação]&lt;&gt;"ESTATUTÁRIO",YEAR([Data da Aprovação]),"")</f>
        <v>2012</v>
      </c>
      <c r="H8850" s="106">
        <f>Tabela9[[#This Row],[Valor do Provento R$]]/Tabela9[[#This Row],[Provento por 1 ou 1000 Ações]]</f>
        <v>1.4857E-2</v>
      </c>
    </row>
    <row r="8851" spans="1:8">
      <c r="A8851" s="119" t="s">
        <v>1741</v>
      </c>
      <c r="B8851" s="117" t="s">
        <v>1488</v>
      </c>
      <c r="C8851" s="140">
        <v>41669</v>
      </c>
      <c r="D8851" s="141">
        <v>6.5519999999999995E-2</v>
      </c>
      <c r="E8851" s="119">
        <v>1</v>
      </c>
      <c r="F8851" s="119" t="s">
        <v>1489</v>
      </c>
      <c r="G8851" s="114">
        <f>IF([Data da Aprovação]&lt;&gt;"ESTATUTÁRIO",YEAR([Data da Aprovação]),"")</f>
        <v>2014</v>
      </c>
      <c r="H8851" s="106">
        <f>Tabela9[[#This Row],[Valor do Provento R$]]/Tabela9[[#This Row],[Provento por 1 ou 1000 Ações]]</f>
        <v>6.5519999999999995E-2</v>
      </c>
    </row>
    <row r="8852" spans="1:8">
      <c r="A8852" s="118" t="s">
        <v>1742</v>
      </c>
      <c r="B8852" s="116" t="s">
        <v>1488</v>
      </c>
      <c r="C8852" s="138">
        <v>41025</v>
      </c>
      <c r="D8852" s="139">
        <v>0.03</v>
      </c>
      <c r="E8852" s="118">
        <v>1</v>
      </c>
      <c r="F8852" s="118" t="s">
        <v>1492</v>
      </c>
      <c r="G8852" s="113">
        <f>IF([Data da Aprovação]&lt;&gt;"ESTATUTÁRIO",YEAR([Data da Aprovação]),"")</f>
        <v>2012</v>
      </c>
      <c r="H8852" s="106">
        <f>Tabela9[[#This Row],[Valor do Provento R$]]/Tabela9[[#This Row],[Provento por 1 ou 1000 Ações]]</f>
        <v>0.03</v>
      </c>
    </row>
    <row r="8853" spans="1:8">
      <c r="A8853" s="119" t="s">
        <v>1742</v>
      </c>
      <c r="B8853" s="117" t="s">
        <v>1488</v>
      </c>
      <c r="C8853" s="140">
        <v>41383</v>
      </c>
      <c r="D8853" s="141">
        <v>5.7680254E-2</v>
      </c>
      <c r="E8853" s="119">
        <v>1</v>
      </c>
      <c r="F8853" s="119" t="s">
        <v>1492</v>
      </c>
      <c r="G8853" s="114">
        <f>IF([Data da Aprovação]&lt;&gt;"ESTATUTÁRIO",YEAR([Data da Aprovação]),"")</f>
        <v>2013</v>
      </c>
      <c r="H8853" s="106">
        <f>Tabela9[[#This Row],[Valor do Provento R$]]/Tabela9[[#This Row],[Provento por 1 ou 1000 Ações]]</f>
        <v>5.7680254E-2</v>
      </c>
    </row>
    <row r="8854" spans="1:8">
      <c r="A8854" s="118" t="s">
        <v>1743</v>
      </c>
      <c r="B8854" s="116" t="s">
        <v>1488</v>
      </c>
      <c r="C8854" s="138">
        <v>35915</v>
      </c>
      <c r="D8854" s="139">
        <v>6.0999999999999999E-2</v>
      </c>
      <c r="E8854" s="118">
        <v>1000</v>
      </c>
      <c r="F8854" s="118" t="s">
        <v>1492</v>
      </c>
      <c r="G8854" s="113">
        <f>IF([Data da Aprovação]&lt;&gt;"ESTATUTÁRIO",YEAR([Data da Aprovação]),"")</f>
        <v>1998</v>
      </c>
      <c r="H8854" s="106">
        <f>Tabela9[[#This Row],[Valor do Provento R$]]/Tabela9[[#This Row],[Provento por 1 ou 1000 Ações]]</f>
        <v>6.0999999999999999E-5</v>
      </c>
    </row>
    <row r="8855" spans="1:8">
      <c r="A8855" s="119" t="s">
        <v>1743</v>
      </c>
      <c r="B8855" s="117" t="s">
        <v>1488</v>
      </c>
      <c r="C8855" s="140">
        <v>36644</v>
      </c>
      <c r="D8855" s="141">
        <v>0.1193</v>
      </c>
      <c r="E8855" s="119">
        <v>1000</v>
      </c>
      <c r="F8855" s="119" t="s">
        <v>1492</v>
      </c>
      <c r="G8855" s="114">
        <f>IF([Data da Aprovação]&lt;&gt;"ESTATUTÁRIO",YEAR([Data da Aprovação]),"")</f>
        <v>2000</v>
      </c>
      <c r="H8855" s="106">
        <f>Tabela9[[#This Row],[Valor do Provento R$]]/Tabela9[[#This Row],[Provento por 1 ou 1000 Ações]]</f>
        <v>1.193E-4</v>
      </c>
    </row>
    <row r="8856" spans="1:8">
      <c r="A8856" s="118" t="s">
        <v>1743</v>
      </c>
      <c r="B8856" s="116" t="s">
        <v>1488</v>
      </c>
      <c r="C8856" s="138">
        <v>37006</v>
      </c>
      <c r="D8856" s="139">
        <v>7.7700000000000005E-2</v>
      </c>
      <c r="E8856" s="118">
        <v>1000</v>
      </c>
      <c r="F8856" s="118" t="s">
        <v>1492</v>
      </c>
      <c r="G8856" s="113">
        <f>IF([Data da Aprovação]&lt;&gt;"ESTATUTÁRIO",YEAR([Data da Aprovação]),"")</f>
        <v>2001</v>
      </c>
      <c r="H8856" s="106">
        <f>Tabela9[[#This Row],[Valor do Provento R$]]/Tabela9[[#This Row],[Provento por 1 ou 1000 Ações]]</f>
        <v>7.7700000000000005E-5</v>
      </c>
    </row>
    <row r="8857" spans="1:8">
      <c r="A8857" s="119" t="s">
        <v>1743</v>
      </c>
      <c r="B8857" s="117" t="s">
        <v>1488</v>
      </c>
      <c r="C8857" s="140">
        <v>37376</v>
      </c>
      <c r="D8857" s="141">
        <v>3.7990000000000003E-2</v>
      </c>
      <c r="E8857" s="119">
        <v>1000</v>
      </c>
      <c r="F8857" s="119" t="s">
        <v>1492</v>
      </c>
      <c r="G8857" s="114">
        <f>IF([Data da Aprovação]&lt;&gt;"ESTATUTÁRIO",YEAR([Data da Aprovação]),"")</f>
        <v>2002</v>
      </c>
      <c r="H8857" s="106">
        <f>Tabela9[[#This Row],[Valor do Provento R$]]/Tabela9[[#This Row],[Provento por 1 ou 1000 Ações]]</f>
        <v>3.799E-5</v>
      </c>
    </row>
    <row r="8858" spans="1:8">
      <c r="A8858" s="118" t="s">
        <v>1743</v>
      </c>
      <c r="B8858" s="116" t="s">
        <v>1488</v>
      </c>
      <c r="C8858" s="138">
        <v>38105</v>
      </c>
      <c r="D8858" s="139">
        <v>0.1905</v>
      </c>
      <c r="E8858" s="118">
        <v>1000</v>
      </c>
      <c r="F8858" s="118" t="s">
        <v>1492</v>
      </c>
      <c r="G8858" s="113">
        <f>IF([Data da Aprovação]&lt;&gt;"ESTATUTÁRIO",YEAR([Data da Aprovação]),"")</f>
        <v>2004</v>
      </c>
      <c r="H8858" s="106">
        <f>Tabela9[[#This Row],[Valor do Provento R$]]/Tabela9[[#This Row],[Provento por 1 ou 1000 Ações]]</f>
        <v>1.905E-4</v>
      </c>
    </row>
    <row r="8859" spans="1:8">
      <c r="A8859" s="119" t="s">
        <v>1743</v>
      </c>
      <c r="B8859" s="117" t="s">
        <v>1488</v>
      </c>
      <c r="C8859" s="140">
        <v>38470</v>
      </c>
      <c r="D8859" s="141">
        <v>0.49</v>
      </c>
      <c r="E8859" s="119">
        <v>1</v>
      </c>
      <c r="F8859" s="119" t="s">
        <v>1492</v>
      </c>
      <c r="G8859" s="114">
        <f>IF([Data da Aprovação]&lt;&gt;"ESTATUTÁRIO",YEAR([Data da Aprovação]),"")</f>
        <v>2005</v>
      </c>
      <c r="H8859" s="106">
        <f>Tabela9[[#This Row],[Valor do Provento R$]]/Tabela9[[#This Row],[Provento por 1 ou 1000 Ações]]</f>
        <v>0.49</v>
      </c>
    </row>
    <row r="8860" spans="1:8">
      <c r="A8860" s="118" t="s">
        <v>1743</v>
      </c>
      <c r="B8860" s="116" t="s">
        <v>1488</v>
      </c>
      <c r="C8860" s="138">
        <v>38835</v>
      </c>
      <c r="D8860" s="139">
        <v>0.3</v>
      </c>
      <c r="E8860" s="118">
        <v>1</v>
      </c>
      <c r="F8860" s="118" t="s">
        <v>1492</v>
      </c>
      <c r="G8860" s="113">
        <f>IF([Data da Aprovação]&lt;&gt;"ESTATUTÁRIO",YEAR([Data da Aprovação]),"")</f>
        <v>2006</v>
      </c>
      <c r="H8860" s="106">
        <f>Tabela9[[#This Row],[Valor do Provento R$]]/Tabela9[[#This Row],[Provento por 1 ou 1000 Ações]]</f>
        <v>0.3</v>
      </c>
    </row>
    <row r="8861" spans="1:8">
      <c r="A8861" s="119" t="s">
        <v>1743</v>
      </c>
      <c r="B8861" s="117" t="s">
        <v>1488</v>
      </c>
      <c r="C8861" s="140">
        <v>39199</v>
      </c>
      <c r="D8861" s="141">
        <v>0.14000000000000001</v>
      </c>
      <c r="E8861" s="119">
        <v>1</v>
      </c>
      <c r="F8861" s="119" t="s">
        <v>1492</v>
      </c>
      <c r="G8861" s="114">
        <f>IF([Data da Aprovação]&lt;&gt;"ESTATUTÁRIO",YEAR([Data da Aprovação]),"")</f>
        <v>2007</v>
      </c>
      <c r="H8861" s="106">
        <f>Tabela9[[#This Row],[Valor do Provento R$]]/Tabela9[[#This Row],[Provento por 1 ou 1000 Ações]]</f>
        <v>0.14000000000000001</v>
      </c>
    </row>
    <row r="8862" spans="1:8">
      <c r="A8862" s="118" t="s">
        <v>1743</v>
      </c>
      <c r="B8862" s="116" t="s">
        <v>1488</v>
      </c>
      <c r="C8862" s="138">
        <v>39568</v>
      </c>
      <c r="D8862" s="139">
        <v>0.95599999999999996</v>
      </c>
      <c r="E8862" s="118">
        <v>1</v>
      </c>
      <c r="F8862" s="118" t="s">
        <v>1492</v>
      </c>
      <c r="G8862" s="113">
        <f>IF([Data da Aprovação]&lt;&gt;"ESTATUTÁRIO",YEAR([Data da Aprovação]),"")</f>
        <v>2008</v>
      </c>
      <c r="H8862" s="106">
        <f>Tabela9[[#This Row],[Valor do Provento R$]]/Tabela9[[#This Row],[Provento por 1 ou 1000 Ações]]</f>
        <v>0.95599999999999996</v>
      </c>
    </row>
    <row r="8863" spans="1:8">
      <c r="A8863" s="119" t="s">
        <v>1743</v>
      </c>
      <c r="B8863" s="117" t="s">
        <v>1488</v>
      </c>
      <c r="C8863" s="140">
        <v>39933</v>
      </c>
      <c r="D8863" s="141">
        <v>2.7262999999999999E-2</v>
      </c>
      <c r="E8863" s="119">
        <v>1</v>
      </c>
      <c r="F8863" s="119" t="s">
        <v>1492</v>
      </c>
      <c r="G8863" s="114">
        <f>IF([Data da Aprovação]&lt;&gt;"ESTATUTÁRIO",YEAR([Data da Aprovação]),"")</f>
        <v>2009</v>
      </c>
      <c r="H8863" s="106">
        <f>Tabela9[[#This Row],[Valor do Provento R$]]/Tabela9[[#This Row],[Provento por 1 ou 1000 Ações]]</f>
        <v>2.7262999999999999E-2</v>
      </c>
    </row>
    <row r="8864" spans="1:8">
      <c r="A8864" s="118" t="s">
        <v>1743</v>
      </c>
      <c r="B8864" s="116" t="s">
        <v>1488</v>
      </c>
      <c r="C8864" s="138">
        <v>40298</v>
      </c>
      <c r="D8864" s="139">
        <v>0.23</v>
      </c>
      <c r="E8864" s="118">
        <v>1</v>
      </c>
      <c r="F8864" s="118" t="s">
        <v>1492</v>
      </c>
      <c r="G8864" s="113">
        <f>IF([Data da Aprovação]&lt;&gt;"ESTATUTÁRIO",YEAR([Data da Aprovação]),"")</f>
        <v>2010</v>
      </c>
      <c r="H8864" s="106">
        <f>Tabela9[[#This Row],[Valor do Provento R$]]/Tabela9[[#This Row],[Provento por 1 ou 1000 Ações]]</f>
        <v>0.23</v>
      </c>
    </row>
    <row r="8865" spans="1:8">
      <c r="A8865" s="119" t="s">
        <v>1743</v>
      </c>
      <c r="B8865" s="117" t="s">
        <v>1488</v>
      </c>
      <c r="C8865" s="140">
        <v>40662</v>
      </c>
      <c r="D8865" s="141">
        <v>0.29499999999999998</v>
      </c>
      <c r="E8865" s="119">
        <v>1</v>
      </c>
      <c r="F8865" s="119" t="s">
        <v>1492</v>
      </c>
      <c r="G8865" s="114">
        <f>IF([Data da Aprovação]&lt;&gt;"ESTATUTÁRIO",YEAR([Data da Aprovação]),"")</f>
        <v>2011</v>
      </c>
      <c r="H8865" s="106">
        <f>Tabela9[[#This Row],[Valor do Provento R$]]/Tabela9[[#This Row],[Provento por 1 ou 1000 Ações]]</f>
        <v>0.29499999999999998</v>
      </c>
    </row>
    <row r="8866" spans="1:8">
      <c r="A8866" s="118" t="s">
        <v>1743</v>
      </c>
      <c r="B8866" s="116" t="s">
        <v>1490</v>
      </c>
      <c r="C8866" s="138">
        <v>35915</v>
      </c>
      <c r="D8866" s="139">
        <v>6.7100000000000007E-2</v>
      </c>
      <c r="E8866" s="118">
        <v>1000</v>
      </c>
      <c r="F8866" s="118" t="s">
        <v>1492</v>
      </c>
      <c r="G8866" s="113">
        <f>IF([Data da Aprovação]&lt;&gt;"ESTATUTÁRIO",YEAR([Data da Aprovação]),"")</f>
        <v>1998</v>
      </c>
      <c r="H8866" s="106">
        <f>Tabela9[[#This Row],[Valor do Provento R$]]/Tabela9[[#This Row],[Provento por 1 ou 1000 Ações]]</f>
        <v>6.7100000000000005E-5</v>
      </c>
    </row>
    <row r="8867" spans="1:8">
      <c r="A8867" s="119" t="s">
        <v>1743</v>
      </c>
      <c r="B8867" s="117" t="s">
        <v>1490</v>
      </c>
      <c r="C8867" s="140">
        <v>36644</v>
      </c>
      <c r="D8867" s="141">
        <v>0.13120000000000001</v>
      </c>
      <c r="E8867" s="119">
        <v>1000</v>
      </c>
      <c r="F8867" s="119" t="s">
        <v>1492</v>
      </c>
      <c r="G8867" s="114">
        <f>IF([Data da Aprovação]&lt;&gt;"ESTATUTÁRIO",YEAR([Data da Aprovação]),"")</f>
        <v>2000</v>
      </c>
      <c r="H8867" s="106">
        <f>Tabela9[[#This Row],[Valor do Provento R$]]/Tabela9[[#This Row],[Provento por 1 ou 1000 Ações]]</f>
        <v>1.3120000000000002E-4</v>
      </c>
    </row>
    <row r="8868" spans="1:8">
      <c r="A8868" s="118" t="s">
        <v>1743</v>
      </c>
      <c r="B8868" s="116" t="s">
        <v>1490</v>
      </c>
      <c r="C8868" s="138">
        <v>37006</v>
      </c>
      <c r="D8868" s="139">
        <v>8.5500000000000007E-2</v>
      </c>
      <c r="E8868" s="118">
        <v>1000</v>
      </c>
      <c r="F8868" s="118" t="s">
        <v>1492</v>
      </c>
      <c r="G8868" s="113">
        <f>IF([Data da Aprovação]&lt;&gt;"ESTATUTÁRIO",YEAR([Data da Aprovação]),"")</f>
        <v>2001</v>
      </c>
      <c r="H8868" s="106">
        <f>Tabela9[[#This Row],[Valor do Provento R$]]/Tabela9[[#This Row],[Provento por 1 ou 1000 Ações]]</f>
        <v>8.5500000000000005E-5</v>
      </c>
    </row>
    <row r="8869" spans="1:8">
      <c r="A8869" s="119" t="s">
        <v>1743</v>
      </c>
      <c r="B8869" s="117" t="s">
        <v>1490</v>
      </c>
      <c r="C8869" s="140">
        <v>37376</v>
      </c>
      <c r="D8869" s="141">
        <v>4.1919999999999999E-2</v>
      </c>
      <c r="E8869" s="119">
        <v>1000</v>
      </c>
      <c r="F8869" s="119" t="s">
        <v>1492</v>
      </c>
      <c r="G8869" s="114">
        <f>IF([Data da Aprovação]&lt;&gt;"ESTATUTÁRIO",YEAR([Data da Aprovação]),"")</f>
        <v>2002</v>
      </c>
      <c r="H8869" s="106">
        <f>Tabela9[[#This Row],[Valor do Provento R$]]/Tabela9[[#This Row],[Provento por 1 ou 1000 Ações]]</f>
        <v>4.1919999999999998E-5</v>
      </c>
    </row>
    <row r="8870" spans="1:8">
      <c r="A8870" s="118" t="s">
        <v>1743</v>
      </c>
      <c r="B8870" s="116" t="s">
        <v>1490</v>
      </c>
      <c r="C8870" s="138">
        <v>38105</v>
      </c>
      <c r="D8870" s="139">
        <v>0.21</v>
      </c>
      <c r="E8870" s="118">
        <v>1000</v>
      </c>
      <c r="F8870" s="118" t="s">
        <v>1492</v>
      </c>
      <c r="G8870" s="113">
        <f>IF([Data da Aprovação]&lt;&gt;"ESTATUTÁRIO",YEAR([Data da Aprovação]),"")</f>
        <v>2004</v>
      </c>
      <c r="H8870" s="106">
        <f>Tabela9[[#This Row],[Valor do Provento R$]]/Tabela9[[#This Row],[Provento por 1 ou 1000 Ações]]</f>
        <v>2.0999999999999998E-4</v>
      </c>
    </row>
    <row r="8871" spans="1:8">
      <c r="A8871" s="119" t="s">
        <v>1743</v>
      </c>
      <c r="B8871" s="117" t="s">
        <v>1490</v>
      </c>
      <c r="C8871" s="140">
        <v>38470</v>
      </c>
      <c r="D8871" s="141">
        <v>0.54</v>
      </c>
      <c r="E8871" s="119">
        <v>1</v>
      </c>
      <c r="F8871" s="119" t="s">
        <v>1492</v>
      </c>
      <c r="G8871" s="114">
        <f>IF([Data da Aprovação]&lt;&gt;"ESTATUTÁRIO",YEAR([Data da Aprovação]),"")</f>
        <v>2005</v>
      </c>
      <c r="H8871" s="106">
        <f>Tabela9[[#This Row],[Valor do Provento R$]]/Tabela9[[#This Row],[Provento por 1 ou 1000 Ações]]</f>
        <v>0.54</v>
      </c>
    </row>
    <row r="8872" spans="1:8">
      <c r="A8872" s="118" t="s">
        <v>1743</v>
      </c>
      <c r="B8872" s="116" t="s">
        <v>1490</v>
      </c>
      <c r="C8872" s="138">
        <v>38835</v>
      </c>
      <c r="D8872" s="139">
        <v>0.33</v>
      </c>
      <c r="E8872" s="118">
        <v>1</v>
      </c>
      <c r="F8872" s="118" t="s">
        <v>1492</v>
      </c>
      <c r="G8872" s="113">
        <f>IF([Data da Aprovação]&lt;&gt;"ESTATUTÁRIO",YEAR([Data da Aprovação]),"")</f>
        <v>2006</v>
      </c>
      <c r="H8872" s="106">
        <f>Tabela9[[#This Row],[Valor do Provento R$]]/Tabela9[[#This Row],[Provento por 1 ou 1000 Ações]]</f>
        <v>0.33</v>
      </c>
    </row>
    <row r="8873" spans="1:8">
      <c r="A8873" s="119" t="s">
        <v>1743</v>
      </c>
      <c r="B8873" s="117" t="s">
        <v>1490</v>
      </c>
      <c r="C8873" s="140">
        <v>39199</v>
      </c>
      <c r="D8873" s="141">
        <v>0.154</v>
      </c>
      <c r="E8873" s="119">
        <v>1</v>
      </c>
      <c r="F8873" s="119" t="s">
        <v>1492</v>
      </c>
      <c r="G8873" s="114">
        <f>IF([Data da Aprovação]&lt;&gt;"ESTATUTÁRIO",YEAR([Data da Aprovação]),"")</f>
        <v>2007</v>
      </c>
      <c r="H8873" s="106">
        <f>Tabela9[[#This Row],[Valor do Provento R$]]/Tabela9[[#This Row],[Provento por 1 ou 1000 Ações]]</f>
        <v>0.154</v>
      </c>
    </row>
    <row r="8874" spans="1:8">
      <c r="A8874" s="118" t="s">
        <v>1743</v>
      </c>
      <c r="B8874" s="116" t="s">
        <v>1490</v>
      </c>
      <c r="C8874" s="138">
        <v>39568</v>
      </c>
      <c r="D8874" s="139">
        <v>1.0555000000000001</v>
      </c>
      <c r="E8874" s="118">
        <v>1</v>
      </c>
      <c r="F8874" s="118" t="s">
        <v>1492</v>
      </c>
      <c r="G8874" s="113">
        <f>IF([Data da Aprovação]&lt;&gt;"ESTATUTÁRIO",YEAR([Data da Aprovação]),"")</f>
        <v>2008</v>
      </c>
      <c r="H8874" s="106">
        <f>Tabela9[[#This Row],[Valor do Provento R$]]/Tabela9[[#This Row],[Provento por 1 ou 1000 Ações]]</f>
        <v>1.0555000000000001</v>
      </c>
    </row>
    <row r="8875" spans="1:8">
      <c r="A8875" s="119" t="s">
        <v>1743</v>
      </c>
      <c r="B8875" s="117" t="s">
        <v>1490</v>
      </c>
      <c r="C8875" s="140">
        <v>39933</v>
      </c>
      <c r="D8875" s="141">
        <v>2.9988999999999998E-2</v>
      </c>
      <c r="E8875" s="119">
        <v>1</v>
      </c>
      <c r="F8875" s="119" t="s">
        <v>1492</v>
      </c>
      <c r="G8875" s="114">
        <f>IF([Data da Aprovação]&lt;&gt;"ESTATUTÁRIO",YEAR([Data da Aprovação]),"")</f>
        <v>2009</v>
      </c>
      <c r="H8875" s="106">
        <f>Tabela9[[#This Row],[Valor do Provento R$]]/Tabela9[[#This Row],[Provento por 1 ou 1000 Ações]]</f>
        <v>2.9988999999999998E-2</v>
      </c>
    </row>
    <row r="8876" spans="1:8">
      <c r="A8876" s="118" t="s">
        <v>1743</v>
      </c>
      <c r="B8876" s="116" t="s">
        <v>1490</v>
      </c>
      <c r="C8876" s="138">
        <v>40298</v>
      </c>
      <c r="D8876" s="139">
        <v>0.253</v>
      </c>
      <c r="E8876" s="118">
        <v>1</v>
      </c>
      <c r="F8876" s="118" t="s">
        <v>1492</v>
      </c>
      <c r="G8876" s="113">
        <f>IF([Data da Aprovação]&lt;&gt;"ESTATUTÁRIO",YEAR([Data da Aprovação]),"")</f>
        <v>2010</v>
      </c>
      <c r="H8876" s="106">
        <f>Tabela9[[#This Row],[Valor do Provento R$]]/Tabela9[[#This Row],[Provento por 1 ou 1000 Ações]]</f>
        <v>0.253</v>
      </c>
    </row>
    <row r="8877" spans="1:8">
      <c r="A8877" s="119" t="s">
        <v>1743</v>
      </c>
      <c r="B8877" s="117" t="s">
        <v>1490</v>
      </c>
      <c r="C8877" s="140">
        <v>40662</v>
      </c>
      <c r="D8877" s="141">
        <v>0.32500000000000001</v>
      </c>
      <c r="E8877" s="119">
        <v>1</v>
      </c>
      <c r="F8877" s="119" t="s">
        <v>1492</v>
      </c>
      <c r="G8877" s="114">
        <f>IF([Data da Aprovação]&lt;&gt;"ESTATUTÁRIO",YEAR([Data da Aprovação]),"")</f>
        <v>2011</v>
      </c>
      <c r="H8877" s="106">
        <f>Tabela9[[#This Row],[Valor do Provento R$]]/Tabela9[[#This Row],[Provento por 1 ou 1000 Ações]]</f>
        <v>0.32500000000000001</v>
      </c>
    </row>
    <row r="8878" spans="1:8">
      <c r="A8878" s="118" t="s">
        <v>1744</v>
      </c>
      <c r="B8878" s="116" t="s">
        <v>1488</v>
      </c>
      <c r="C8878" s="138">
        <v>35466</v>
      </c>
      <c r="D8878" s="139">
        <v>7</v>
      </c>
      <c r="E8878" s="118">
        <v>1000</v>
      </c>
      <c r="F8878" s="118" t="s">
        <v>1492</v>
      </c>
      <c r="G8878" s="113">
        <f>IF([Data da Aprovação]&lt;&gt;"ESTATUTÁRIO",YEAR([Data da Aprovação]),"")</f>
        <v>1997</v>
      </c>
      <c r="H8878" s="106">
        <f>Tabela9[[#This Row],[Valor do Provento R$]]/Tabela9[[#This Row],[Provento por 1 ou 1000 Ações]]</f>
        <v>7.0000000000000001E-3</v>
      </c>
    </row>
    <row r="8879" spans="1:8">
      <c r="A8879" s="119" t="s">
        <v>1744</v>
      </c>
      <c r="B8879" s="117" t="s">
        <v>1488</v>
      </c>
      <c r="C8879" s="140">
        <v>35466</v>
      </c>
      <c r="D8879" s="141">
        <v>1.5</v>
      </c>
      <c r="E8879" s="119">
        <v>1000</v>
      </c>
      <c r="F8879" s="119" t="s">
        <v>1492</v>
      </c>
      <c r="G8879" s="114">
        <f>IF([Data da Aprovação]&lt;&gt;"ESTATUTÁRIO",YEAR([Data da Aprovação]),"")</f>
        <v>1997</v>
      </c>
      <c r="H8879" s="106">
        <f>Tabela9[[#This Row],[Valor do Provento R$]]/Tabela9[[#This Row],[Provento por 1 ou 1000 Ações]]</f>
        <v>1.5E-3</v>
      </c>
    </row>
    <row r="8880" spans="1:8">
      <c r="A8880" s="118" t="s">
        <v>1744</v>
      </c>
      <c r="B8880" s="116" t="s">
        <v>1488</v>
      </c>
      <c r="C8880" s="138">
        <v>35730</v>
      </c>
      <c r="D8880" s="139">
        <v>12.5</v>
      </c>
      <c r="E8880" s="118">
        <v>1000</v>
      </c>
      <c r="F8880" s="118" t="s">
        <v>1489</v>
      </c>
      <c r="G8880" s="113">
        <f>IF([Data da Aprovação]&lt;&gt;"ESTATUTÁRIO",YEAR([Data da Aprovação]),"")</f>
        <v>1997</v>
      </c>
      <c r="H8880" s="106">
        <f>Tabela9[[#This Row],[Valor do Provento R$]]/Tabela9[[#This Row],[Provento por 1 ou 1000 Ações]]</f>
        <v>1.2500000000000001E-2</v>
      </c>
    </row>
    <row r="8881" spans="1:8">
      <c r="A8881" s="119" t="s">
        <v>1744</v>
      </c>
      <c r="B8881" s="117" t="s">
        <v>1488</v>
      </c>
      <c r="C8881" s="140">
        <v>35775</v>
      </c>
      <c r="D8881" s="141">
        <v>8</v>
      </c>
      <c r="E8881" s="119">
        <v>1000</v>
      </c>
      <c r="F8881" s="119" t="s">
        <v>1489</v>
      </c>
      <c r="G8881" s="114">
        <f>IF([Data da Aprovação]&lt;&gt;"ESTATUTÁRIO",YEAR([Data da Aprovação]),"")</f>
        <v>1997</v>
      </c>
      <c r="H8881" s="106">
        <f>Tabela9[[#This Row],[Valor do Provento R$]]/Tabela9[[#This Row],[Provento por 1 ou 1000 Ações]]</f>
        <v>8.0000000000000002E-3</v>
      </c>
    </row>
    <row r="8882" spans="1:8">
      <c r="A8882" s="118" t="s">
        <v>1744</v>
      </c>
      <c r="B8882" s="116" t="s">
        <v>1488</v>
      </c>
      <c r="C8882" s="138">
        <v>36003</v>
      </c>
      <c r="D8882" s="139">
        <v>0.08</v>
      </c>
      <c r="E8882" s="118">
        <v>1</v>
      </c>
      <c r="F8882" s="118" t="s">
        <v>1489</v>
      </c>
      <c r="G8882" s="113">
        <f>IF([Data da Aprovação]&lt;&gt;"ESTATUTÁRIO",YEAR([Data da Aprovação]),"")</f>
        <v>1998</v>
      </c>
      <c r="H8882" s="106">
        <f>Tabela9[[#This Row],[Valor do Provento R$]]/Tabela9[[#This Row],[Provento por 1 ou 1000 Ações]]</f>
        <v>0.08</v>
      </c>
    </row>
    <row r="8883" spans="1:8">
      <c r="A8883" s="119" t="s">
        <v>1744</v>
      </c>
      <c r="B8883" s="117" t="s">
        <v>1488</v>
      </c>
      <c r="C8883" s="140">
        <v>36094</v>
      </c>
      <c r="D8883" s="141">
        <v>0.05</v>
      </c>
      <c r="E8883" s="119">
        <v>1</v>
      </c>
      <c r="F8883" s="119" t="s">
        <v>1489</v>
      </c>
      <c r="G8883" s="114">
        <f>IF([Data da Aprovação]&lt;&gt;"ESTATUTÁRIO",YEAR([Data da Aprovação]),"")</f>
        <v>1998</v>
      </c>
      <c r="H8883" s="106">
        <f>Tabela9[[#This Row],[Valor do Provento R$]]/Tabela9[[#This Row],[Provento por 1 ou 1000 Ações]]</f>
        <v>0.05</v>
      </c>
    </row>
    <row r="8884" spans="1:8">
      <c r="A8884" s="118" t="s">
        <v>1744</v>
      </c>
      <c r="B8884" s="116" t="s">
        <v>1488</v>
      </c>
      <c r="C8884" s="138">
        <v>36129</v>
      </c>
      <c r="D8884" s="139">
        <v>0.12</v>
      </c>
      <c r="E8884" s="118">
        <v>1</v>
      </c>
      <c r="F8884" s="118" t="s">
        <v>1489</v>
      </c>
      <c r="G8884" s="113">
        <f>IF([Data da Aprovação]&lt;&gt;"ESTATUTÁRIO",YEAR([Data da Aprovação]),"")</f>
        <v>1998</v>
      </c>
      <c r="H8884" s="106">
        <f>Tabela9[[#This Row],[Valor do Provento R$]]/Tabela9[[#This Row],[Provento por 1 ou 1000 Ações]]</f>
        <v>0.12</v>
      </c>
    </row>
    <row r="8885" spans="1:8">
      <c r="A8885" s="119" t="s">
        <v>1744</v>
      </c>
      <c r="B8885" s="117" t="s">
        <v>1488</v>
      </c>
      <c r="C8885" s="140">
        <v>36521</v>
      </c>
      <c r="D8885" s="141">
        <v>4.4999999999999998E-2</v>
      </c>
      <c r="E8885" s="119">
        <v>1</v>
      </c>
      <c r="F8885" s="119" t="s">
        <v>1489</v>
      </c>
      <c r="G8885" s="114">
        <f>IF([Data da Aprovação]&lt;&gt;"ESTATUTÁRIO",YEAR([Data da Aprovação]),"")</f>
        <v>1999</v>
      </c>
      <c r="H8885" s="106">
        <f>Tabela9[[#This Row],[Valor do Provento R$]]/Tabela9[[#This Row],[Provento por 1 ou 1000 Ações]]</f>
        <v>4.4999999999999998E-2</v>
      </c>
    </row>
    <row r="8886" spans="1:8">
      <c r="A8886" s="118" t="s">
        <v>1744</v>
      </c>
      <c r="B8886" s="116" t="s">
        <v>1488</v>
      </c>
      <c r="C8886" s="138">
        <v>36881</v>
      </c>
      <c r="D8886" s="139">
        <v>8.6900000000000005E-2</v>
      </c>
      <c r="E8886" s="118">
        <v>1</v>
      </c>
      <c r="F8886" s="118" t="s">
        <v>1489</v>
      </c>
      <c r="G8886" s="113">
        <f>IF([Data da Aprovação]&lt;&gt;"ESTATUTÁRIO",YEAR([Data da Aprovação]),"")</f>
        <v>2000</v>
      </c>
      <c r="H8886" s="106">
        <f>Tabela9[[#This Row],[Valor do Provento R$]]/Tabela9[[#This Row],[Provento por 1 ou 1000 Ações]]</f>
        <v>8.6900000000000005E-2</v>
      </c>
    </row>
    <row r="8887" spans="1:8">
      <c r="A8887" s="119" t="s">
        <v>1744</v>
      </c>
      <c r="B8887" s="117" t="s">
        <v>1488</v>
      </c>
      <c r="C8887" s="140">
        <v>37256</v>
      </c>
      <c r="D8887" s="141">
        <v>0.23699999999999999</v>
      </c>
      <c r="E8887" s="119">
        <v>1</v>
      </c>
      <c r="F8887" s="119" t="s">
        <v>1489</v>
      </c>
      <c r="G8887" s="114">
        <f>IF([Data da Aprovação]&lt;&gt;"ESTATUTÁRIO",YEAR([Data da Aprovação]),"")</f>
        <v>2001</v>
      </c>
      <c r="H8887" s="106">
        <f>Tabela9[[#This Row],[Valor do Provento R$]]/Tabela9[[#This Row],[Provento por 1 ou 1000 Ações]]</f>
        <v>0.23699999999999999</v>
      </c>
    </row>
    <row r="8888" spans="1:8">
      <c r="A8888" s="118" t="s">
        <v>1744</v>
      </c>
      <c r="B8888" s="116" t="s">
        <v>1488</v>
      </c>
      <c r="C8888" s="138">
        <v>37610</v>
      </c>
      <c r="D8888" s="139">
        <v>0.19</v>
      </c>
      <c r="E8888" s="118">
        <v>1</v>
      </c>
      <c r="F8888" s="118" t="s">
        <v>1489</v>
      </c>
      <c r="G8888" s="113">
        <f>IF([Data da Aprovação]&lt;&gt;"ESTATUTÁRIO",YEAR([Data da Aprovação]),"")</f>
        <v>2002</v>
      </c>
      <c r="H8888" s="106">
        <f>Tabela9[[#This Row],[Valor do Provento R$]]/Tabela9[[#This Row],[Provento por 1 ou 1000 Ações]]</f>
        <v>0.19</v>
      </c>
    </row>
    <row r="8889" spans="1:8">
      <c r="A8889" s="119" t="s">
        <v>1744</v>
      </c>
      <c r="B8889" s="117" t="s">
        <v>1488</v>
      </c>
      <c r="C8889" s="140">
        <v>37711</v>
      </c>
      <c r="D8889" s="141">
        <v>0.08</v>
      </c>
      <c r="E8889" s="119">
        <v>1</v>
      </c>
      <c r="F8889" s="119" t="s">
        <v>1489</v>
      </c>
      <c r="G8889" s="114">
        <f>IF([Data da Aprovação]&lt;&gt;"ESTATUTÁRIO",YEAR([Data da Aprovação]),"")</f>
        <v>2003</v>
      </c>
      <c r="H8889" s="106">
        <f>Tabela9[[#This Row],[Valor do Provento R$]]/Tabela9[[#This Row],[Provento por 1 ou 1000 Ações]]</f>
        <v>0.08</v>
      </c>
    </row>
    <row r="8890" spans="1:8">
      <c r="A8890" s="118" t="s">
        <v>1744</v>
      </c>
      <c r="B8890" s="116" t="s">
        <v>1488</v>
      </c>
      <c r="C8890" s="138">
        <v>37974</v>
      </c>
      <c r="D8890" s="139">
        <v>0.27600000000000002</v>
      </c>
      <c r="E8890" s="118">
        <v>1</v>
      </c>
      <c r="F8890" s="118" t="s">
        <v>1489</v>
      </c>
      <c r="G8890" s="113">
        <f>IF([Data da Aprovação]&lt;&gt;"ESTATUTÁRIO",YEAR([Data da Aprovação]),"")</f>
        <v>2003</v>
      </c>
      <c r="H8890" s="106">
        <f>Tabela9[[#This Row],[Valor do Provento R$]]/Tabela9[[#This Row],[Provento por 1 ou 1000 Ações]]</f>
        <v>0.27600000000000002</v>
      </c>
    </row>
    <row r="8891" spans="1:8">
      <c r="A8891" s="119" t="s">
        <v>1744</v>
      </c>
      <c r="B8891" s="117" t="s">
        <v>1488</v>
      </c>
      <c r="C8891" s="140">
        <v>38338</v>
      </c>
      <c r="D8891" s="141">
        <v>0.34</v>
      </c>
      <c r="E8891" s="119">
        <v>1</v>
      </c>
      <c r="F8891" s="119" t="s">
        <v>1489</v>
      </c>
      <c r="G8891" s="114">
        <f>IF([Data da Aprovação]&lt;&gt;"ESTATUTÁRIO",YEAR([Data da Aprovação]),"")</f>
        <v>2004</v>
      </c>
      <c r="H8891" s="106">
        <f>Tabela9[[#This Row],[Valor do Provento R$]]/Tabela9[[#This Row],[Provento por 1 ou 1000 Ações]]</f>
        <v>0.34</v>
      </c>
    </row>
    <row r="8892" spans="1:8">
      <c r="A8892" s="118" t="s">
        <v>1744</v>
      </c>
      <c r="B8892" s="116" t="s">
        <v>1488</v>
      </c>
      <c r="C8892" s="138">
        <v>38702</v>
      </c>
      <c r="D8892" s="139">
        <v>0.38</v>
      </c>
      <c r="E8892" s="118">
        <v>1</v>
      </c>
      <c r="F8892" s="118" t="s">
        <v>1489</v>
      </c>
      <c r="G8892" s="113">
        <f>IF([Data da Aprovação]&lt;&gt;"ESTATUTÁRIO",YEAR([Data da Aprovação]),"")</f>
        <v>2005</v>
      </c>
      <c r="H8892" s="106">
        <f>Tabela9[[#This Row],[Valor do Provento R$]]/Tabela9[[#This Row],[Provento por 1 ou 1000 Ações]]</f>
        <v>0.38</v>
      </c>
    </row>
    <row r="8893" spans="1:8">
      <c r="A8893" s="119" t="s">
        <v>1744</v>
      </c>
      <c r="B8893" s="117" t="s">
        <v>1488</v>
      </c>
      <c r="C8893" s="140">
        <v>39066</v>
      </c>
      <c r="D8893" s="141">
        <v>0.16539999999999999</v>
      </c>
      <c r="E8893" s="119">
        <v>1</v>
      </c>
      <c r="F8893" s="119" t="s">
        <v>1489</v>
      </c>
      <c r="G8893" s="114">
        <f>IF([Data da Aprovação]&lt;&gt;"ESTATUTÁRIO",YEAR([Data da Aprovação]),"")</f>
        <v>2006</v>
      </c>
      <c r="H8893" s="106">
        <f>Tabela9[[#This Row],[Valor do Provento R$]]/Tabela9[[#This Row],[Provento por 1 ou 1000 Ações]]</f>
        <v>0.16539999999999999</v>
      </c>
    </row>
    <row r="8894" spans="1:8">
      <c r="A8894" s="118" t="s">
        <v>1744</v>
      </c>
      <c r="B8894" s="116" t="s">
        <v>1488</v>
      </c>
      <c r="C8894" s="138">
        <v>39066</v>
      </c>
      <c r="D8894" s="139">
        <v>0.06</v>
      </c>
      <c r="E8894" s="118">
        <v>1</v>
      </c>
      <c r="F8894" s="118" t="s">
        <v>1492</v>
      </c>
      <c r="G8894" s="113">
        <f>IF([Data da Aprovação]&lt;&gt;"ESTATUTÁRIO",YEAR([Data da Aprovação]),"")</f>
        <v>2006</v>
      </c>
      <c r="H8894" s="106">
        <f>Tabela9[[#This Row],[Valor do Provento R$]]/Tabela9[[#This Row],[Provento por 1 ou 1000 Ações]]</f>
        <v>0.06</v>
      </c>
    </row>
    <row r="8895" spans="1:8">
      <c r="A8895" s="119" t="s">
        <v>1744</v>
      </c>
      <c r="B8895" s="117" t="s">
        <v>1488</v>
      </c>
      <c r="C8895" s="140">
        <v>39430</v>
      </c>
      <c r="D8895" s="141">
        <v>0.15429999999999999</v>
      </c>
      <c r="E8895" s="119">
        <v>1</v>
      </c>
      <c r="F8895" s="119" t="s">
        <v>1489</v>
      </c>
      <c r="G8895" s="114">
        <f>IF([Data da Aprovação]&lt;&gt;"ESTATUTÁRIO",YEAR([Data da Aprovação]),"")</f>
        <v>2007</v>
      </c>
      <c r="H8895" s="106">
        <f>Tabela9[[#This Row],[Valor do Provento R$]]/Tabela9[[#This Row],[Provento por 1 ou 1000 Ações]]</f>
        <v>0.15429999999999999</v>
      </c>
    </row>
    <row r="8896" spans="1:8">
      <c r="A8896" s="118" t="s">
        <v>1744</v>
      </c>
      <c r="B8896" s="116" t="s">
        <v>1488</v>
      </c>
      <c r="C8896" s="138">
        <v>39430</v>
      </c>
      <c r="D8896" s="139">
        <v>0.18099999999999999</v>
      </c>
      <c r="E8896" s="118">
        <v>1</v>
      </c>
      <c r="F8896" s="118" t="s">
        <v>1492</v>
      </c>
      <c r="G8896" s="113">
        <f>IF([Data da Aprovação]&lt;&gt;"ESTATUTÁRIO",YEAR([Data da Aprovação]),"")</f>
        <v>2007</v>
      </c>
      <c r="H8896" s="106">
        <f>Tabela9[[#This Row],[Valor do Provento R$]]/Tabela9[[#This Row],[Provento por 1 ou 1000 Ações]]</f>
        <v>0.18099999999999999</v>
      </c>
    </row>
    <row r="8897" spans="1:8">
      <c r="A8897" s="119" t="s">
        <v>1744</v>
      </c>
      <c r="B8897" s="117" t="s">
        <v>1488</v>
      </c>
      <c r="C8897" s="140">
        <v>39794</v>
      </c>
      <c r="D8897" s="141">
        <v>6.6500000000000004E-2</v>
      </c>
      <c r="E8897" s="119">
        <v>1</v>
      </c>
      <c r="F8897" s="119" t="s">
        <v>1492</v>
      </c>
      <c r="G8897" s="114">
        <f>IF([Data da Aprovação]&lt;&gt;"ESTATUTÁRIO",YEAR([Data da Aprovação]),"")</f>
        <v>2008</v>
      </c>
      <c r="H8897" s="106">
        <f>Tabela9[[#This Row],[Valor do Provento R$]]/Tabela9[[#This Row],[Provento por 1 ou 1000 Ações]]</f>
        <v>6.6500000000000004E-2</v>
      </c>
    </row>
    <row r="8898" spans="1:8">
      <c r="A8898" s="118" t="s">
        <v>1744</v>
      </c>
      <c r="B8898" s="116" t="s">
        <v>1488</v>
      </c>
      <c r="C8898" s="138">
        <v>39794</v>
      </c>
      <c r="D8898" s="139">
        <v>0.16719999999999999</v>
      </c>
      <c r="E8898" s="118">
        <v>1</v>
      </c>
      <c r="F8898" s="118" t="s">
        <v>1489</v>
      </c>
      <c r="G8898" s="113">
        <f>IF([Data da Aprovação]&lt;&gt;"ESTATUTÁRIO",YEAR([Data da Aprovação]),"")</f>
        <v>2008</v>
      </c>
      <c r="H8898" s="106">
        <f>Tabela9[[#This Row],[Valor do Provento R$]]/Tabela9[[#This Row],[Provento por 1 ou 1000 Ações]]</f>
        <v>0.16719999999999999</v>
      </c>
    </row>
    <row r="8899" spans="1:8">
      <c r="A8899" s="119" t="s">
        <v>1744</v>
      </c>
      <c r="B8899" s="117" t="s">
        <v>1488</v>
      </c>
      <c r="C8899" s="140">
        <v>40057</v>
      </c>
      <c r="D8899" s="141">
        <v>0.06</v>
      </c>
      <c r="E8899" s="119">
        <v>1</v>
      </c>
      <c r="F8899" s="119" t="s">
        <v>1489</v>
      </c>
      <c r="G8899" s="114">
        <f>IF([Data da Aprovação]&lt;&gt;"ESTATUTÁRIO",YEAR([Data da Aprovação]),"")</f>
        <v>2009</v>
      </c>
      <c r="H8899" s="106">
        <f>Tabela9[[#This Row],[Valor do Provento R$]]/Tabela9[[#This Row],[Provento por 1 ou 1000 Ações]]</f>
        <v>0.06</v>
      </c>
    </row>
    <row r="8900" spans="1:8">
      <c r="A8900" s="118" t="s">
        <v>1744</v>
      </c>
      <c r="B8900" s="116" t="s">
        <v>1488</v>
      </c>
      <c r="C8900" s="138">
        <v>40057</v>
      </c>
      <c r="D8900" s="139">
        <v>0.06</v>
      </c>
      <c r="E8900" s="118">
        <v>1</v>
      </c>
      <c r="F8900" s="118" t="s">
        <v>1489</v>
      </c>
      <c r="G8900" s="113">
        <f>IF([Data da Aprovação]&lt;&gt;"ESTATUTÁRIO",YEAR([Data da Aprovação]),"")</f>
        <v>2009</v>
      </c>
      <c r="H8900" s="106">
        <f>Tabela9[[#This Row],[Valor do Provento R$]]/Tabela9[[#This Row],[Provento por 1 ou 1000 Ações]]</f>
        <v>0.06</v>
      </c>
    </row>
    <row r="8901" spans="1:8">
      <c r="A8901" s="119" t="s">
        <v>1744</v>
      </c>
      <c r="B8901" s="117" t="s">
        <v>1488</v>
      </c>
      <c r="C8901" s="140">
        <v>40158</v>
      </c>
      <c r="D8901" s="141">
        <v>6.8000000000000005E-2</v>
      </c>
      <c r="E8901" s="119">
        <v>1</v>
      </c>
      <c r="F8901" s="119" t="s">
        <v>1489</v>
      </c>
      <c r="G8901" s="114">
        <f>IF([Data da Aprovação]&lt;&gt;"ESTATUTÁRIO",YEAR([Data da Aprovação]),"")</f>
        <v>2009</v>
      </c>
      <c r="H8901" s="106">
        <f>Tabela9[[#This Row],[Valor do Provento R$]]/Tabela9[[#This Row],[Provento por 1 ou 1000 Ações]]</f>
        <v>6.8000000000000005E-2</v>
      </c>
    </row>
    <row r="8902" spans="1:8">
      <c r="A8902" s="118" t="s">
        <v>1744</v>
      </c>
      <c r="B8902" s="116" t="s">
        <v>1488</v>
      </c>
      <c r="C8902" s="138">
        <v>40158</v>
      </c>
      <c r="D8902" s="139">
        <v>0.13300000000000001</v>
      </c>
      <c r="E8902" s="118">
        <v>1</v>
      </c>
      <c r="F8902" s="118" t="s">
        <v>1492</v>
      </c>
      <c r="G8902" s="113">
        <f>IF([Data da Aprovação]&lt;&gt;"ESTATUTÁRIO",YEAR([Data da Aprovação]),"")</f>
        <v>2009</v>
      </c>
      <c r="H8902" s="106">
        <f>Tabela9[[#This Row],[Valor do Provento R$]]/Tabela9[[#This Row],[Provento por 1 ou 1000 Ações]]</f>
        <v>0.13300000000000001</v>
      </c>
    </row>
    <row r="8903" spans="1:8">
      <c r="A8903" s="119" t="s">
        <v>1744</v>
      </c>
      <c r="B8903" s="117" t="s">
        <v>1488</v>
      </c>
      <c r="C8903" s="140">
        <v>40256</v>
      </c>
      <c r="D8903" s="141">
        <v>0.05</v>
      </c>
      <c r="E8903" s="119">
        <v>1</v>
      </c>
      <c r="F8903" s="119" t="s">
        <v>1489</v>
      </c>
      <c r="G8903" s="114">
        <f>IF([Data da Aprovação]&lt;&gt;"ESTATUTÁRIO",YEAR([Data da Aprovação]),"")</f>
        <v>2010</v>
      </c>
      <c r="H8903" s="106">
        <f>Tabela9[[#This Row],[Valor do Provento R$]]/Tabela9[[#This Row],[Provento por 1 ou 1000 Ações]]</f>
        <v>0.05</v>
      </c>
    </row>
    <row r="8904" spans="1:8">
      <c r="A8904" s="118" t="s">
        <v>1744</v>
      </c>
      <c r="B8904" s="116" t="s">
        <v>1488</v>
      </c>
      <c r="C8904" s="138">
        <v>40350</v>
      </c>
      <c r="D8904" s="139">
        <v>0.05</v>
      </c>
      <c r="E8904" s="118">
        <v>1</v>
      </c>
      <c r="F8904" s="118" t="s">
        <v>1489</v>
      </c>
      <c r="G8904" s="113">
        <f>IF([Data da Aprovação]&lt;&gt;"ESTATUTÁRIO",YEAR([Data da Aprovação]),"")</f>
        <v>2010</v>
      </c>
      <c r="H8904" s="106">
        <f>Tabela9[[#This Row],[Valor do Provento R$]]/Tabela9[[#This Row],[Provento por 1 ou 1000 Ações]]</f>
        <v>0.05</v>
      </c>
    </row>
    <row r="8905" spans="1:8">
      <c r="A8905" s="119" t="s">
        <v>1744</v>
      </c>
      <c r="B8905" s="117" t="s">
        <v>1488</v>
      </c>
      <c r="C8905" s="140">
        <v>40437</v>
      </c>
      <c r="D8905" s="141">
        <v>2.5000000000000001E-2</v>
      </c>
      <c r="E8905" s="119">
        <v>1</v>
      </c>
      <c r="F8905" s="119" t="s">
        <v>1489</v>
      </c>
      <c r="G8905" s="114">
        <f>IF([Data da Aprovação]&lt;&gt;"ESTATUTÁRIO",YEAR([Data da Aprovação]),"")</f>
        <v>2010</v>
      </c>
      <c r="H8905" s="106">
        <f>Tabela9[[#This Row],[Valor do Provento R$]]/Tabela9[[#This Row],[Provento por 1 ou 1000 Ações]]</f>
        <v>2.5000000000000001E-2</v>
      </c>
    </row>
    <row r="8906" spans="1:8">
      <c r="A8906" s="118" t="s">
        <v>1744</v>
      </c>
      <c r="B8906" s="116" t="s">
        <v>1488</v>
      </c>
      <c r="C8906" s="138">
        <v>40521</v>
      </c>
      <c r="D8906" s="139">
        <v>0.2344</v>
      </c>
      <c r="E8906" s="118">
        <v>1</v>
      </c>
      <c r="F8906" s="118" t="s">
        <v>1492</v>
      </c>
      <c r="G8906" s="113">
        <f>IF([Data da Aprovação]&lt;&gt;"ESTATUTÁRIO",YEAR([Data da Aprovação]),"")</f>
        <v>2010</v>
      </c>
      <c r="H8906" s="106">
        <f>Tabela9[[#This Row],[Valor do Provento R$]]/Tabela9[[#This Row],[Provento por 1 ou 1000 Ações]]</f>
        <v>0.2344</v>
      </c>
    </row>
    <row r="8907" spans="1:8">
      <c r="A8907" s="119" t="s">
        <v>1744</v>
      </c>
      <c r="B8907" s="117" t="s">
        <v>1488</v>
      </c>
      <c r="C8907" s="140">
        <v>40521</v>
      </c>
      <c r="D8907" s="141">
        <v>2.5999999999999999E-2</v>
      </c>
      <c r="E8907" s="119">
        <v>1</v>
      </c>
      <c r="F8907" s="119" t="s">
        <v>1489</v>
      </c>
      <c r="G8907" s="114">
        <f>IF([Data da Aprovação]&lt;&gt;"ESTATUTÁRIO",YEAR([Data da Aprovação]),"")</f>
        <v>2010</v>
      </c>
      <c r="H8907" s="106">
        <f>Tabela9[[#This Row],[Valor do Provento R$]]/Tabela9[[#This Row],[Provento por 1 ou 1000 Ações]]</f>
        <v>2.5999999999999999E-2</v>
      </c>
    </row>
    <row r="8908" spans="1:8">
      <c r="A8908" s="118" t="s">
        <v>1744</v>
      </c>
      <c r="B8908" s="116" t="s">
        <v>1488</v>
      </c>
      <c r="C8908" s="138">
        <v>40597</v>
      </c>
      <c r="D8908" s="139">
        <v>2.9000000000000001E-2</v>
      </c>
      <c r="E8908" s="118">
        <v>1</v>
      </c>
      <c r="F8908" s="118" t="s">
        <v>1489</v>
      </c>
      <c r="G8908" s="113">
        <f>IF([Data da Aprovação]&lt;&gt;"ESTATUTÁRIO",YEAR([Data da Aprovação]),"")</f>
        <v>2011</v>
      </c>
      <c r="H8908" s="106">
        <f>Tabela9[[#This Row],[Valor do Provento R$]]/Tabela9[[#This Row],[Provento por 1 ou 1000 Ações]]</f>
        <v>2.9000000000000001E-2</v>
      </c>
    </row>
    <row r="8909" spans="1:8">
      <c r="A8909" s="119" t="s">
        <v>1744</v>
      </c>
      <c r="B8909" s="117" t="s">
        <v>1488</v>
      </c>
      <c r="C8909" s="140">
        <v>40672</v>
      </c>
      <c r="D8909" s="141">
        <v>2.9000000000000001E-2</v>
      </c>
      <c r="E8909" s="119">
        <v>1</v>
      </c>
      <c r="F8909" s="119" t="s">
        <v>1489</v>
      </c>
      <c r="G8909" s="114">
        <f>IF([Data da Aprovação]&lt;&gt;"ESTATUTÁRIO",YEAR([Data da Aprovação]),"")</f>
        <v>2011</v>
      </c>
      <c r="H8909" s="106">
        <f>Tabela9[[#This Row],[Valor do Provento R$]]/Tabela9[[#This Row],[Provento por 1 ou 1000 Ações]]</f>
        <v>2.9000000000000001E-2</v>
      </c>
    </row>
    <row r="8910" spans="1:8">
      <c r="A8910" s="118" t="s">
        <v>1744</v>
      </c>
      <c r="B8910" s="116" t="s">
        <v>1488</v>
      </c>
      <c r="C8910" s="138">
        <v>40763</v>
      </c>
      <c r="D8910" s="139">
        <v>2.9000000000000001E-2</v>
      </c>
      <c r="E8910" s="118">
        <v>1</v>
      </c>
      <c r="F8910" s="118" t="s">
        <v>1489</v>
      </c>
      <c r="G8910" s="113">
        <f>IF([Data da Aprovação]&lt;&gt;"ESTATUTÁRIO",YEAR([Data da Aprovação]),"")</f>
        <v>2011</v>
      </c>
      <c r="H8910" s="106">
        <f>Tabela9[[#This Row],[Valor do Provento R$]]/Tabela9[[#This Row],[Provento por 1 ou 1000 Ações]]</f>
        <v>2.9000000000000001E-2</v>
      </c>
    </row>
    <row r="8911" spans="1:8">
      <c r="A8911" s="119" t="s">
        <v>1744</v>
      </c>
      <c r="B8911" s="117" t="s">
        <v>1488</v>
      </c>
      <c r="C8911" s="140">
        <v>40886</v>
      </c>
      <c r="D8911" s="141">
        <v>3.5000000000000003E-2</v>
      </c>
      <c r="E8911" s="119">
        <v>1</v>
      </c>
      <c r="F8911" s="119" t="s">
        <v>1489</v>
      </c>
      <c r="G8911" s="114">
        <f>IF([Data da Aprovação]&lt;&gt;"ESTATUTÁRIO",YEAR([Data da Aprovação]),"")</f>
        <v>2011</v>
      </c>
      <c r="H8911" s="106">
        <f>Tabela9[[#This Row],[Valor do Provento R$]]/Tabela9[[#This Row],[Provento por 1 ou 1000 Ações]]</f>
        <v>3.5000000000000003E-2</v>
      </c>
    </row>
    <row r="8912" spans="1:8">
      <c r="A8912" s="118" t="s">
        <v>1744</v>
      </c>
      <c r="B8912" s="116" t="s">
        <v>1488</v>
      </c>
      <c r="C8912" s="138">
        <v>40886</v>
      </c>
      <c r="D8912" s="139">
        <v>0.25</v>
      </c>
      <c r="E8912" s="118">
        <v>1</v>
      </c>
      <c r="F8912" s="118" t="s">
        <v>1492</v>
      </c>
      <c r="G8912" s="113">
        <f>IF([Data da Aprovação]&lt;&gt;"ESTATUTÁRIO",YEAR([Data da Aprovação]),"")</f>
        <v>2011</v>
      </c>
      <c r="H8912" s="106">
        <f>Tabela9[[#This Row],[Valor do Provento R$]]/Tabela9[[#This Row],[Provento por 1 ou 1000 Ações]]</f>
        <v>0.25</v>
      </c>
    </row>
    <row r="8913" spans="1:8">
      <c r="A8913" s="119" t="s">
        <v>1744</v>
      </c>
      <c r="B8913" s="117" t="s">
        <v>1488</v>
      </c>
      <c r="C8913" s="140">
        <v>40963</v>
      </c>
      <c r="D8913" s="141">
        <v>3.5000000000000003E-2</v>
      </c>
      <c r="E8913" s="119">
        <v>1</v>
      </c>
      <c r="F8913" s="119" t="s">
        <v>1489</v>
      </c>
      <c r="G8913" s="114">
        <f>IF([Data da Aprovação]&lt;&gt;"ESTATUTÁRIO",YEAR([Data da Aprovação]),"")</f>
        <v>2012</v>
      </c>
      <c r="H8913" s="106">
        <f>Tabela9[[#This Row],[Valor do Provento R$]]/Tabela9[[#This Row],[Provento por 1 ou 1000 Ações]]</f>
        <v>3.5000000000000003E-2</v>
      </c>
    </row>
    <row r="8914" spans="1:8">
      <c r="A8914" s="118" t="s">
        <v>1744</v>
      </c>
      <c r="B8914" s="116" t="s">
        <v>1488</v>
      </c>
      <c r="C8914" s="138">
        <v>40963</v>
      </c>
      <c r="D8914" s="139">
        <v>3.5000000000000003E-2</v>
      </c>
      <c r="E8914" s="118">
        <v>1</v>
      </c>
      <c r="F8914" s="118" t="s">
        <v>1489</v>
      </c>
      <c r="G8914" s="113">
        <f>IF([Data da Aprovação]&lt;&gt;"ESTATUTÁRIO",YEAR([Data da Aprovação]),"")</f>
        <v>2012</v>
      </c>
      <c r="H8914" s="106">
        <f>Tabela9[[#This Row],[Valor do Provento R$]]/Tabela9[[#This Row],[Provento por 1 ou 1000 Ações]]</f>
        <v>3.5000000000000003E-2</v>
      </c>
    </row>
    <row r="8915" spans="1:8">
      <c r="A8915" s="119" t="s">
        <v>1744</v>
      </c>
      <c r="B8915" s="117" t="s">
        <v>1488</v>
      </c>
      <c r="C8915" s="140">
        <v>40963</v>
      </c>
      <c r="D8915" s="141">
        <v>3.5000000000000003E-2</v>
      </c>
      <c r="E8915" s="119">
        <v>1</v>
      </c>
      <c r="F8915" s="119" t="s">
        <v>1489</v>
      </c>
      <c r="G8915" s="114">
        <f>IF([Data da Aprovação]&lt;&gt;"ESTATUTÁRIO",YEAR([Data da Aprovação]),"")</f>
        <v>2012</v>
      </c>
      <c r="H8915" s="106">
        <f>Tabela9[[#This Row],[Valor do Provento R$]]/Tabela9[[#This Row],[Provento por 1 ou 1000 Ações]]</f>
        <v>3.5000000000000003E-2</v>
      </c>
    </row>
    <row r="8916" spans="1:8">
      <c r="A8916" s="118" t="s">
        <v>1744</v>
      </c>
      <c r="B8916" s="116" t="s">
        <v>1488</v>
      </c>
      <c r="C8916" s="138">
        <v>41262</v>
      </c>
      <c r="D8916" s="139">
        <v>0.17899999999999999</v>
      </c>
      <c r="E8916" s="118">
        <v>1</v>
      </c>
      <c r="F8916" s="118" t="s">
        <v>1492</v>
      </c>
      <c r="G8916" s="113">
        <f>IF([Data da Aprovação]&lt;&gt;"ESTATUTÁRIO",YEAR([Data da Aprovação]),"")</f>
        <v>2012</v>
      </c>
      <c r="H8916" s="106">
        <f>Tabela9[[#This Row],[Valor do Provento R$]]/Tabela9[[#This Row],[Provento por 1 ou 1000 Ações]]</f>
        <v>0.17899999999999999</v>
      </c>
    </row>
    <row r="8917" spans="1:8">
      <c r="A8917" s="119" t="s">
        <v>1744</v>
      </c>
      <c r="B8917" s="117" t="s">
        <v>1488</v>
      </c>
      <c r="C8917" s="140">
        <v>41262</v>
      </c>
      <c r="D8917" s="141">
        <v>3.5999999999999997E-2</v>
      </c>
      <c r="E8917" s="119">
        <v>1</v>
      </c>
      <c r="F8917" s="119" t="s">
        <v>1489</v>
      </c>
      <c r="G8917" s="114">
        <f>IF([Data da Aprovação]&lt;&gt;"ESTATUTÁRIO",YEAR([Data da Aprovação]),"")</f>
        <v>2012</v>
      </c>
      <c r="H8917" s="106">
        <f>Tabela9[[#This Row],[Valor do Provento R$]]/Tabela9[[#This Row],[Provento por 1 ou 1000 Ações]]</f>
        <v>3.5999999999999997E-2</v>
      </c>
    </row>
    <row r="8918" spans="1:8">
      <c r="A8918" s="118" t="s">
        <v>1744</v>
      </c>
      <c r="B8918" s="116" t="s">
        <v>1488</v>
      </c>
      <c r="C8918" s="138">
        <v>41326</v>
      </c>
      <c r="D8918" s="139">
        <v>3.5000000000000003E-2</v>
      </c>
      <c r="E8918" s="118">
        <v>1</v>
      </c>
      <c r="F8918" s="118" t="s">
        <v>1489</v>
      </c>
      <c r="G8918" s="113">
        <f>IF([Data da Aprovação]&lt;&gt;"ESTATUTÁRIO",YEAR([Data da Aprovação]),"")</f>
        <v>2013</v>
      </c>
      <c r="H8918" s="106">
        <f>Tabela9[[#This Row],[Valor do Provento R$]]/Tabela9[[#This Row],[Provento por 1 ou 1000 Ações]]</f>
        <v>3.5000000000000003E-2</v>
      </c>
    </row>
    <row r="8919" spans="1:8">
      <c r="A8919" s="119" t="s">
        <v>1744</v>
      </c>
      <c r="B8919" s="117" t="s">
        <v>1488</v>
      </c>
      <c r="C8919" s="140">
        <v>41326</v>
      </c>
      <c r="D8919" s="141">
        <v>3.5000000000000003E-2</v>
      </c>
      <c r="E8919" s="119">
        <v>1</v>
      </c>
      <c r="F8919" s="119" t="s">
        <v>1489</v>
      </c>
      <c r="G8919" s="114">
        <f>IF([Data da Aprovação]&lt;&gt;"ESTATUTÁRIO",YEAR([Data da Aprovação]),"")</f>
        <v>2013</v>
      </c>
      <c r="H8919" s="106">
        <f>Tabela9[[#This Row],[Valor do Provento R$]]/Tabela9[[#This Row],[Provento por 1 ou 1000 Ações]]</f>
        <v>3.5000000000000003E-2</v>
      </c>
    </row>
    <row r="8920" spans="1:8">
      <c r="A8920" s="144" t="s">
        <v>1744</v>
      </c>
      <c r="B8920" s="116" t="s">
        <v>1488</v>
      </c>
      <c r="C8920" s="138">
        <v>41326</v>
      </c>
      <c r="D8920" s="139">
        <v>1.7500000000000002E-2</v>
      </c>
      <c r="E8920" s="145">
        <v>1</v>
      </c>
      <c r="F8920" s="118" t="s">
        <v>1489</v>
      </c>
      <c r="G8920" s="113">
        <f>IF([Data da Aprovação]&lt;&gt;"ESTATUTÁRIO",YEAR([Data da Aprovação]),"")</f>
        <v>2013</v>
      </c>
      <c r="H8920" s="106">
        <f>Tabela9[[#This Row],[Valor do Provento R$]]/Tabela9[[#This Row],[Provento por 1 ou 1000 Ações]]</f>
        <v>1.7500000000000002E-2</v>
      </c>
    </row>
    <row r="8921" spans="1:8">
      <c r="A8921" s="119" t="s">
        <v>1744</v>
      </c>
      <c r="B8921" s="117" t="s">
        <v>1488</v>
      </c>
      <c r="C8921" s="140">
        <v>41582</v>
      </c>
      <c r="D8921" s="141">
        <v>1.7500000000000002E-2</v>
      </c>
      <c r="E8921" s="119">
        <v>1</v>
      </c>
      <c r="F8921" s="119" t="s">
        <v>1489</v>
      </c>
      <c r="G8921" s="114">
        <f>IF([Data da Aprovação]&lt;&gt;"ESTATUTÁRIO",YEAR([Data da Aprovação]),"")</f>
        <v>2013</v>
      </c>
      <c r="H8921" s="106">
        <f>Tabela9[[#This Row],[Valor do Provento R$]]/Tabela9[[#This Row],[Provento por 1 ou 1000 Ações]]</f>
        <v>1.7500000000000002E-2</v>
      </c>
    </row>
    <row r="8922" spans="1:8">
      <c r="A8922" s="118" t="s">
        <v>1744</v>
      </c>
      <c r="B8922" s="116" t="s">
        <v>1488</v>
      </c>
      <c r="C8922" s="138">
        <v>41691</v>
      </c>
      <c r="D8922" s="139">
        <v>7.4999999999999997E-2</v>
      </c>
      <c r="E8922" s="118">
        <v>1</v>
      </c>
      <c r="F8922" s="118" t="s">
        <v>1492</v>
      </c>
      <c r="G8922" s="113">
        <f>IF([Data da Aprovação]&lt;&gt;"ESTATUTÁRIO",YEAR([Data da Aprovação]),"")</f>
        <v>2014</v>
      </c>
      <c r="H8922" s="106">
        <f>Tabela9[[#This Row],[Valor do Provento R$]]/Tabela9[[#This Row],[Provento por 1 ou 1000 Ações]]</f>
        <v>7.4999999999999997E-2</v>
      </c>
    </row>
    <row r="8923" spans="1:8">
      <c r="A8923" s="119" t="s">
        <v>1744</v>
      </c>
      <c r="B8923" s="117" t="s">
        <v>1490</v>
      </c>
      <c r="C8923" s="140">
        <v>35466</v>
      </c>
      <c r="D8923" s="141">
        <v>7</v>
      </c>
      <c r="E8923" s="119">
        <v>1000</v>
      </c>
      <c r="F8923" s="119" t="s">
        <v>1492</v>
      </c>
      <c r="G8923" s="114">
        <f>IF([Data da Aprovação]&lt;&gt;"ESTATUTÁRIO",YEAR([Data da Aprovação]),"")</f>
        <v>1997</v>
      </c>
      <c r="H8923" s="106">
        <f>Tabela9[[#This Row],[Valor do Provento R$]]/Tabela9[[#This Row],[Provento por 1 ou 1000 Ações]]</f>
        <v>7.0000000000000001E-3</v>
      </c>
    </row>
    <row r="8924" spans="1:8">
      <c r="A8924" s="118" t="s">
        <v>1744</v>
      </c>
      <c r="B8924" s="116" t="s">
        <v>1490</v>
      </c>
      <c r="C8924" s="138">
        <v>35466</v>
      </c>
      <c r="D8924" s="139">
        <v>1.5</v>
      </c>
      <c r="E8924" s="118">
        <v>1000</v>
      </c>
      <c r="F8924" s="118" t="s">
        <v>1492</v>
      </c>
      <c r="G8924" s="113">
        <f>IF([Data da Aprovação]&lt;&gt;"ESTATUTÁRIO",YEAR([Data da Aprovação]),"")</f>
        <v>1997</v>
      </c>
      <c r="H8924" s="106">
        <f>Tabela9[[#This Row],[Valor do Provento R$]]/Tabela9[[#This Row],[Provento por 1 ou 1000 Ações]]</f>
        <v>1.5E-3</v>
      </c>
    </row>
    <row r="8925" spans="1:8">
      <c r="A8925" s="119" t="s">
        <v>1744</v>
      </c>
      <c r="B8925" s="117" t="s">
        <v>1490</v>
      </c>
      <c r="C8925" s="140">
        <v>35730</v>
      </c>
      <c r="D8925" s="141">
        <v>13.75</v>
      </c>
      <c r="E8925" s="119">
        <v>1000</v>
      </c>
      <c r="F8925" s="119" t="s">
        <v>1489</v>
      </c>
      <c r="G8925" s="114">
        <f>IF([Data da Aprovação]&lt;&gt;"ESTATUTÁRIO",YEAR([Data da Aprovação]),"")</f>
        <v>1997</v>
      </c>
      <c r="H8925" s="106">
        <f>Tabela9[[#This Row],[Valor do Provento R$]]/Tabela9[[#This Row],[Provento por 1 ou 1000 Ações]]</f>
        <v>1.375E-2</v>
      </c>
    </row>
    <row r="8926" spans="1:8">
      <c r="A8926" s="118" t="s">
        <v>1744</v>
      </c>
      <c r="B8926" s="116" t="s">
        <v>1490</v>
      </c>
      <c r="C8926" s="138">
        <v>35775</v>
      </c>
      <c r="D8926" s="139">
        <v>8</v>
      </c>
      <c r="E8926" s="118">
        <v>1000</v>
      </c>
      <c r="F8926" s="118" t="s">
        <v>1489</v>
      </c>
      <c r="G8926" s="113">
        <f>IF([Data da Aprovação]&lt;&gt;"ESTATUTÁRIO",YEAR([Data da Aprovação]),"")</f>
        <v>1997</v>
      </c>
      <c r="H8926" s="106">
        <f>Tabela9[[#This Row],[Valor do Provento R$]]/Tabela9[[#This Row],[Provento por 1 ou 1000 Ações]]</f>
        <v>8.0000000000000002E-3</v>
      </c>
    </row>
    <row r="8927" spans="1:8">
      <c r="A8927" s="119" t="s">
        <v>1744</v>
      </c>
      <c r="B8927" s="117" t="s">
        <v>1490</v>
      </c>
      <c r="C8927" s="140">
        <v>36003</v>
      </c>
      <c r="D8927" s="141">
        <v>8.7999999999999995E-2</v>
      </c>
      <c r="E8927" s="119">
        <v>1</v>
      </c>
      <c r="F8927" s="119" t="s">
        <v>1489</v>
      </c>
      <c r="G8927" s="114">
        <f>IF([Data da Aprovação]&lt;&gt;"ESTATUTÁRIO",YEAR([Data da Aprovação]),"")</f>
        <v>1998</v>
      </c>
      <c r="H8927" s="106">
        <f>Tabela9[[#This Row],[Valor do Provento R$]]/Tabela9[[#This Row],[Provento por 1 ou 1000 Ações]]</f>
        <v>8.7999999999999995E-2</v>
      </c>
    </row>
    <row r="8928" spans="1:8">
      <c r="A8928" s="118" t="s">
        <v>1744</v>
      </c>
      <c r="B8928" s="116" t="s">
        <v>1490</v>
      </c>
      <c r="C8928" s="138">
        <v>36094</v>
      </c>
      <c r="D8928" s="139">
        <v>5.5E-2</v>
      </c>
      <c r="E8928" s="118">
        <v>1</v>
      </c>
      <c r="F8928" s="118" t="s">
        <v>1489</v>
      </c>
      <c r="G8928" s="113">
        <f>IF([Data da Aprovação]&lt;&gt;"ESTATUTÁRIO",YEAR([Data da Aprovação]),"")</f>
        <v>1998</v>
      </c>
      <c r="H8928" s="106">
        <f>Tabela9[[#This Row],[Valor do Provento R$]]/Tabela9[[#This Row],[Provento por 1 ou 1000 Ações]]</f>
        <v>5.5E-2</v>
      </c>
    </row>
    <row r="8929" spans="1:8">
      <c r="A8929" s="119" t="s">
        <v>1744</v>
      </c>
      <c r="B8929" s="117" t="s">
        <v>1490</v>
      </c>
      <c r="C8929" s="140">
        <v>36129</v>
      </c>
      <c r="D8929" s="141">
        <v>0.12</v>
      </c>
      <c r="E8929" s="119">
        <v>1</v>
      </c>
      <c r="F8929" s="119" t="s">
        <v>1489</v>
      </c>
      <c r="G8929" s="114">
        <f>IF([Data da Aprovação]&lt;&gt;"ESTATUTÁRIO",YEAR([Data da Aprovação]),"")</f>
        <v>1998</v>
      </c>
      <c r="H8929" s="106">
        <f>Tabela9[[#This Row],[Valor do Provento R$]]/Tabela9[[#This Row],[Provento por 1 ou 1000 Ações]]</f>
        <v>0.12</v>
      </c>
    </row>
    <row r="8930" spans="1:8">
      <c r="A8930" s="118" t="s">
        <v>1744</v>
      </c>
      <c r="B8930" s="116" t="s">
        <v>1490</v>
      </c>
      <c r="C8930" s="138">
        <v>36521</v>
      </c>
      <c r="D8930" s="139">
        <v>4.9500000000000002E-2</v>
      </c>
      <c r="E8930" s="118">
        <v>1</v>
      </c>
      <c r="F8930" s="118" t="s">
        <v>1489</v>
      </c>
      <c r="G8930" s="113">
        <f>IF([Data da Aprovação]&lt;&gt;"ESTATUTÁRIO",YEAR([Data da Aprovação]),"")</f>
        <v>1999</v>
      </c>
      <c r="H8930" s="106">
        <f>Tabela9[[#This Row],[Valor do Provento R$]]/Tabela9[[#This Row],[Provento por 1 ou 1000 Ações]]</f>
        <v>4.9500000000000002E-2</v>
      </c>
    </row>
    <row r="8931" spans="1:8">
      <c r="A8931" s="119" t="s">
        <v>1744</v>
      </c>
      <c r="B8931" s="117" t="s">
        <v>1490</v>
      </c>
      <c r="C8931" s="140">
        <v>36881</v>
      </c>
      <c r="D8931" s="141">
        <v>9.5600000000000004E-2</v>
      </c>
      <c r="E8931" s="119">
        <v>1</v>
      </c>
      <c r="F8931" s="119" t="s">
        <v>1489</v>
      </c>
      <c r="G8931" s="114">
        <f>IF([Data da Aprovação]&lt;&gt;"ESTATUTÁRIO",YEAR([Data da Aprovação]),"")</f>
        <v>2000</v>
      </c>
      <c r="H8931" s="106">
        <f>Tabela9[[#This Row],[Valor do Provento R$]]/Tabela9[[#This Row],[Provento por 1 ou 1000 Ações]]</f>
        <v>9.5600000000000004E-2</v>
      </c>
    </row>
    <row r="8932" spans="1:8">
      <c r="A8932" s="118" t="s">
        <v>1744</v>
      </c>
      <c r="B8932" s="116" t="s">
        <v>1490</v>
      </c>
      <c r="C8932" s="138">
        <v>37256</v>
      </c>
      <c r="D8932" s="139">
        <v>0.26069999999999999</v>
      </c>
      <c r="E8932" s="118">
        <v>1</v>
      </c>
      <c r="F8932" s="118" t="s">
        <v>1489</v>
      </c>
      <c r="G8932" s="113">
        <f>IF([Data da Aprovação]&lt;&gt;"ESTATUTÁRIO",YEAR([Data da Aprovação]),"")</f>
        <v>2001</v>
      </c>
      <c r="H8932" s="106">
        <f>Tabela9[[#This Row],[Valor do Provento R$]]/Tabela9[[#This Row],[Provento por 1 ou 1000 Ações]]</f>
        <v>0.26069999999999999</v>
      </c>
    </row>
    <row r="8933" spans="1:8">
      <c r="A8933" s="119" t="s">
        <v>1744</v>
      </c>
      <c r="B8933" s="117" t="s">
        <v>1490</v>
      </c>
      <c r="C8933" s="140">
        <v>37610</v>
      </c>
      <c r="D8933" s="141">
        <v>0.19</v>
      </c>
      <c r="E8933" s="119">
        <v>1</v>
      </c>
      <c r="F8933" s="119" t="s">
        <v>1489</v>
      </c>
      <c r="G8933" s="114">
        <f>IF([Data da Aprovação]&lt;&gt;"ESTATUTÁRIO",YEAR([Data da Aprovação]),"")</f>
        <v>2002</v>
      </c>
      <c r="H8933" s="106">
        <f>Tabela9[[#This Row],[Valor do Provento R$]]/Tabela9[[#This Row],[Provento por 1 ou 1000 Ações]]</f>
        <v>0.19</v>
      </c>
    </row>
    <row r="8934" spans="1:8">
      <c r="A8934" s="118" t="s">
        <v>1744</v>
      </c>
      <c r="B8934" s="116" t="s">
        <v>1490</v>
      </c>
      <c r="C8934" s="138">
        <v>37711</v>
      </c>
      <c r="D8934" s="139">
        <v>0.08</v>
      </c>
      <c r="E8934" s="118">
        <v>1</v>
      </c>
      <c r="F8934" s="118" t="s">
        <v>1489</v>
      </c>
      <c r="G8934" s="113">
        <f>IF([Data da Aprovação]&lt;&gt;"ESTATUTÁRIO",YEAR([Data da Aprovação]),"")</f>
        <v>2003</v>
      </c>
      <c r="H8934" s="106">
        <f>Tabela9[[#This Row],[Valor do Provento R$]]/Tabela9[[#This Row],[Provento por 1 ou 1000 Ações]]</f>
        <v>0.08</v>
      </c>
    </row>
    <row r="8935" spans="1:8">
      <c r="A8935" s="119" t="s">
        <v>1744</v>
      </c>
      <c r="B8935" s="117" t="s">
        <v>1490</v>
      </c>
      <c r="C8935" s="140">
        <v>37974</v>
      </c>
      <c r="D8935" s="141">
        <v>0.27600000000000002</v>
      </c>
      <c r="E8935" s="119">
        <v>1</v>
      </c>
      <c r="F8935" s="119" t="s">
        <v>1489</v>
      </c>
      <c r="G8935" s="114">
        <f>IF([Data da Aprovação]&lt;&gt;"ESTATUTÁRIO",YEAR([Data da Aprovação]),"")</f>
        <v>2003</v>
      </c>
      <c r="H8935" s="106">
        <f>Tabela9[[#This Row],[Valor do Provento R$]]/Tabela9[[#This Row],[Provento por 1 ou 1000 Ações]]</f>
        <v>0.27600000000000002</v>
      </c>
    </row>
    <row r="8936" spans="1:8">
      <c r="A8936" s="118" t="s">
        <v>1744</v>
      </c>
      <c r="B8936" s="116" t="s">
        <v>1490</v>
      </c>
      <c r="C8936" s="138">
        <v>38338</v>
      </c>
      <c r="D8936" s="139">
        <v>0.34</v>
      </c>
      <c r="E8936" s="118">
        <v>1</v>
      </c>
      <c r="F8936" s="118" t="s">
        <v>1489</v>
      </c>
      <c r="G8936" s="113">
        <f>IF([Data da Aprovação]&lt;&gt;"ESTATUTÁRIO",YEAR([Data da Aprovação]),"")</f>
        <v>2004</v>
      </c>
      <c r="H8936" s="106">
        <f>Tabela9[[#This Row],[Valor do Provento R$]]/Tabela9[[#This Row],[Provento por 1 ou 1000 Ações]]</f>
        <v>0.34</v>
      </c>
    </row>
    <row r="8937" spans="1:8">
      <c r="A8937" s="119" t="s">
        <v>1744</v>
      </c>
      <c r="B8937" s="117" t="s">
        <v>1490</v>
      </c>
      <c r="C8937" s="140">
        <v>38702</v>
      </c>
      <c r="D8937" s="141">
        <v>0.38</v>
      </c>
      <c r="E8937" s="119">
        <v>1</v>
      </c>
      <c r="F8937" s="119" t="s">
        <v>1489</v>
      </c>
      <c r="G8937" s="114">
        <f>IF([Data da Aprovação]&lt;&gt;"ESTATUTÁRIO",YEAR([Data da Aprovação]),"")</f>
        <v>2005</v>
      </c>
      <c r="H8937" s="106">
        <f>Tabela9[[#This Row],[Valor do Provento R$]]/Tabela9[[#This Row],[Provento por 1 ou 1000 Ações]]</f>
        <v>0.38</v>
      </c>
    </row>
    <row r="8938" spans="1:8">
      <c r="A8938" s="118" t="s">
        <v>1744</v>
      </c>
      <c r="B8938" s="116" t="s">
        <v>1490</v>
      </c>
      <c r="C8938" s="138">
        <v>38873</v>
      </c>
      <c r="D8938" s="139">
        <v>0.06</v>
      </c>
      <c r="E8938" s="118">
        <v>1</v>
      </c>
      <c r="F8938" s="118" t="s">
        <v>1492</v>
      </c>
      <c r="G8938" s="113">
        <f>IF([Data da Aprovação]&lt;&gt;"ESTATUTÁRIO",YEAR([Data da Aprovação]),"")</f>
        <v>2006</v>
      </c>
      <c r="H8938" s="106">
        <f>Tabela9[[#This Row],[Valor do Provento R$]]/Tabela9[[#This Row],[Provento por 1 ou 1000 Ações]]</f>
        <v>0.06</v>
      </c>
    </row>
    <row r="8939" spans="1:8">
      <c r="A8939" s="119" t="s">
        <v>1744</v>
      </c>
      <c r="B8939" s="117" t="s">
        <v>1490</v>
      </c>
      <c r="C8939" s="140">
        <v>39066</v>
      </c>
      <c r="D8939" s="141">
        <v>0.16539999999999999</v>
      </c>
      <c r="E8939" s="119">
        <v>1</v>
      </c>
      <c r="F8939" s="119" t="s">
        <v>1489</v>
      </c>
      <c r="G8939" s="114">
        <f>IF([Data da Aprovação]&lt;&gt;"ESTATUTÁRIO",YEAR([Data da Aprovação]),"")</f>
        <v>2006</v>
      </c>
      <c r="H8939" s="106">
        <f>Tabela9[[#This Row],[Valor do Provento R$]]/Tabela9[[#This Row],[Provento por 1 ou 1000 Ações]]</f>
        <v>0.16539999999999999</v>
      </c>
    </row>
    <row r="8940" spans="1:8">
      <c r="A8940" s="118" t="s">
        <v>1744</v>
      </c>
      <c r="B8940" s="116" t="s">
        <v>1490</v>
      </c>
      <c r="C8940" s="138">
        <v>39430</v>
      </c>
      <c r="D8940" s="139">
        <v>0.15429999999999999</v>
      </c>
      <c r="E8940" s="118">
        <v>1</v>
      </c>
      <c r="F8940" s="118" t="s">
        <v>1489</v>
      </c>
      <c r="G8940" s="113">
        <f>IF([Data da Aprovação]&lt;&gt;"ESTATUTÁRIO",YEAR([Data da Aprovação]),"")</f>
        <v>2007</v>
      </c>
      <c r="H8940" s="106">
        <f>Tabela9[[#This Row],[Valor do Provento R$]]/Tabela9[[#This Row],[Provento por 1 ou 1000 Ações]]</f>
        <v>0.15429999999999999</v>
      </c>
    </row>
    <row r="8941" spans="1:8">
      <c r="A8941" s="119" t="s">
        <v>1744</v>
      </c>
      <c r="B8941" s="117" t="s">
        <v>1490</v>
      </c>
      <c r="C8941" s="140">
        <v>39430</v>
      </c>
      <c r="D8941" s="141">
        <v>0.18099999999999999</v>
      </c>
      <c r="E8941" s="119">
        <v>1</v>
      </c>
      <c r="F8941" s="119" t="s">
        <v>1492</v>
      </c>
      <c r="G8941" s="114">
        <f>IF([Data da Aprovação]&lt;&gt;"ESTATUTÁRIO",YEAR([Data da Aprovação]),"")</f>
        <v>2007</v>
      </c>
      <c r="H8941" s="106">
        <f>Tabela9[[#This Row],[Valor do Provento R$]]/Tabela9[[#This Row],[Provento por 1 ou 1000 Ações]]</f>
        <v>0.18099999999999999</v>
      </c>
    </row>
    <row r="8942" spans="1:8">
      <c r="A8942" s="118" t="s">
        <v>1744</v>
      </c>
      <c r="B8942" s="116" t="s">
        <v>1490</v>
      </c>
      <c r="C8942" s="138">
        <v>39794</v>
      </c>
      <c r="D8942" s="139">
        <v>6.6500000000000004E-2</v>
      </c>
      <c r="E8942" s="118">
        <v>1</v>
      </c>
      <c r="F8942" s="118" t="s">
        <v>1492</v>
      </c>
      <c r="G8942" s="113">
        <f>IF([Data da Aprovação]&lt;&gt;"ESTATUTÁRIO",YEAR([Data da Aprovação]),"")</f>
        <v>2008</v>
      </c>
      <c r="H8942" s="106">
        <f>Tabela9[[#This Row],[Valor do Provento R$]]/Tabela9[[#This Row],[Provento por 1 ou 1000 Ações]]</f>
        <v>6.6500000000000004E-2</v>
      </c>
    </row>
    <row r="8943" spans="1:8">
      <c r="A8943" s="119" t="s">
        <v>1744</v>
      </c>
      <c r="B8943" s="117" t="s">
        <v>1490</v>
      </c>
      <c r="C8943" s="140">
        <v>39797</v>
      </c>
      <c r="D8943" s="141">
        <v>0.16719999999999999</v>
      </c>
      <c r="E8943" s="119">
        <v>1</v>
      </c>
      <c r="F8943" s="119" t="s">
        <v>1489</v>
      </c>
      <c r="G8943" s="114">
        <f>IF([Data da Aprovação]&lt;&gt;"ESTATUTÁRIO",YEAR([Data da Aprovação]),"")</f>
        <v>2008</v>
      </c>
      <c r="H8943" s="106">
        <f>Tabela9[[#This Row],[Valor do Provento R$]]/Tabela9[[#This Row],[Provento por 1 ou 1000 Ações]]</f>
        <v>0.16719999999999999</v>
      </c>
    </row>
    <row r="8944" spans="1:8">
      <c r="A8944" s="118" t="s">
        <v>1744</v>
      </c>
      <c r="B8944" s="116" t="s">
        <v>1490</v>
      </c>
      <c r="C8944" s="138">
        <v>40057</v>
      </c>
      <c r="D8944" s="139">
        <v>0.06</v>
      </c>
      <c r="E8944" s="118">
        <v>1</v>
      </c>
      <c r="F8944" s="118" t="s">
        <v>1489</v>
      </c>
      <c r="G8944" s="113">
        <f>IF([Data da Aprovação]&lt;&gt;"ESTATUTÁRIO",YEAR([Data da Aprovação]),"")</f>
        <v>2009</v>
      </c>
      <c r="H8944" s="106">
        <f>Tabela9[[#This Row],[Valor do Provento R$]]/Tabela9[[#This Row],[Provento por 1 ou 1000 Ações]]</f>
        <v>0.06</v>
      </c>
    </row>
    <row r="8945" spans="1:8">
      <c r="A8945" s="119" t="s">
        <v>1744</v>
      </c>
      <c r="B8945" s="117" t="s">
        <v>1490</v>
      </c>
      <c r="C8945" s="140">
        <v>40057</v>
      </c>
      <c r="D8945" s="141">
        <v>0.06</v>
      </c>
      <c r="E8945" s="119">
        <v>1</v>
      </c>
      <c r="F8945" s="119" t="s">
        <v>1489</v>
      </c>
      <c r="G8945" s="114">
        <f>IF([Data da Aprovação]&lt;&gt;"ESTATUTÁRIO",YEAR([Data da Aprovação]),"")</f>
        <v>2009</v>
      </c>
      <c r="H8945" s="106">
        <f>Tabela9[[#This Row],[Valor do Provento R$]]/Tabela9[[#This Row],[Provento por 1 ou 1000 Ações]]</f>
        <v>0.06</v>
      </c>
    </row>
    <row r="8946" spans="1:8">
      <c r="A8946" s="118" t="s">
        <v>1744</v>
      </c>
      <c r="B8946" s="116" t="s">
        <v>1490</v>
      </c>
      <c r="C8946" s="138">
        <v>40158</v>
      </c>
      <c r="D8946" s="139">
        <v>6.8000000000000005E-2</v>
      </c>
      <c r="E8946" s="118">
        <v>1</v>
      </c>
      <c r="F8946" s="118" t="s">
        <v>1489</v>
      </c>
      <c r="G8946" s="113">
        <f>IF([Data da Aprovação]&lt;&gt;"ESTATUTÁRIO",YEAR([Data da Aprovação]),"")</f>
        <v>2009</v>
      </c>
      <c r="H8946" s="106">
        <f>Tabela9[[#This Row],[Valor do Provento R$]]/Tabela9[[#This Row],[Provento por 1 ou 1000 Ações]]</f>
        <v>6.8000000000000005E-2</v>
      </c>
    </row>
    <row r="8947" spans="1:8">
      <c r="A8947" s="119" t="s">
        <v>1744</v>
      </c>
      <c r="B8947" s="117" t="s">
        <v>1490</v>
      </c>
      <c r="C8947" s="140">
        <v>40158</v>
      </c>
      <c r="D8947" s="141">
        <v>0.13300000000000001</v>
      </c>
      <c r="E8947" s="119">
        <v>1</v>
      </c>
      <c r="F8947" s="119" t="s">
        <v>1492</v>
      </c>
      <c r="G8947" s="114">
        <f>IF([Data da Aprovação]&lt;&gt;"ESTATUTÁRIO",YEAR([Data da Aprovação]),"")</f>
        <v>2009</v>
      </c>
      <c r="H8947" s="106">
        <f>Tabela9[[#This Row],[Valor do Provento R$]]/Tabela9[[#This Row],[Provento por 1 ou 1000 Ações]]</f>
        <v>0.13300000000000001</v>
      </c>
    </row>
    <row r="8948" spans="1:8">
      <c r="A8948" s="118" t="s">
        <v>1744</v>
      </c>
      <c r="B8948" s="116" t="s">
        <v>1490</v>
      </c>
      <c r="C8948" s="138">
        <v>40256</v>
      </c>
      <c r="D8948" s="139">
        <v>0.05</v>
      </c>
      <c r="E8948" s="118">
        <v>1</v>
      </c>
      <c r="F8948" s="118" t="s">
        <v>1489</v>
      </c>
      <c r="G8948" s="113">
        <f>IF([Data da Aprovação]&lt;&gt;"ESTATUTÁRIO",YEAR([Data da Aprovação]),"")</f>
        <v>2010</v>
      </c>
      <c r="H8948" s="106">
        <f>Tabela9[[#This Row],[Valor do Provento R$]]/Tabela9[[#This Row],[Provento por 1 ou 1000 Ações]]</f>
        <v>0.05</v>
      </c>
    </row>
    <row r="8949" spans="1:8">
      <c r="A8949" s="119" t="s">
        <v>1744</v>
      </c>
      <c r="B8949" s="117" t="s">
        <v>1490</v>
      </c>
      <c r="C8949" s="140">
        <v>40346</v>
      </c>
      <c r="D8949" s="141">
        <v>0.05</v>
      </c>
      <c r="E8949" s="119">
        <v>1</v>
      </c>
      <c r="F8949" s="119" t="s">
        <v>1489</v>
      </c>
      <c r="G8949" s="114">
        <f>IF([Data da Aprovação]&lt;&gt;"ESTATUTÁRIO",YEAR([Data da Aprovação]),"")</f>
        <v>2010</v>
      </c>
      <c r="H8949" s="106">
        <f>Tabela9[[#This Row],[Valor do Provento R$]]/Tabela9[[#This Row],[Provento por 1 ou 1000 Ações]]</f>
        <v>0.05</v>
      </c>
    </row>
    <row r="8950" spans="1:8">
      <c r="A8950" s="118" t="s">
        <v>1744</v>
      </c>
      <c r="B8950" s="116" t="s">
        <v>1490</v>
      </c>
      <c r="C8950" s="138">
        <v>40437</v>
      </c>
      <c r="D8950" s="139">
        <v>2.5000000000000001E-2</v>
      </c>
      <c r="E8950" s="118">
        <v>1</v>
      </c>
      <c r="F8950" s="118" t="s">
        <v>1489</v>
      </c>
      <c r="G8950" s="113">
        <f>IF([Data da Aprovação]&lt;&gt;"ESTATUTÁRIO",YEAR([Data da Aprovação]),"")</f>
        <v>2010</v>
      </c>
      <c r="H8950" s="106">
        <f>Tabela9[[#This Row],[Valor do Provento R$]]/Tabela9[[#This Row],[Provento por 1 ou 1000 Ações]]</f>
        <v>2.5000000000000001E-2</v>
      </c>
    </row>
    <row r="8951" spans="1:8">
      <c r="A8951" s="119" t="s">
        <v>1744</v>
      </c>
      <c r="B8951" s="117" t="s">
        <v>1490</v>
      </c>
      <c r="C8951" s="140">
        <v>40521</v>
      </c>
      <c r="D8951" s="141">
        <v>0.2344</v>
      </c>
      <c r="E8951" s="119">
        <v>1</v>
      </c>
      <c r="F8951" s="119" t="s">
        <v>1492</v>
      </c>
      <c r="G8951" s="114">
        <f>IF([Data da Aprovação]&lt;&gt;"ESTATUTÁRIO",YEAR([Data da Aprovação]),"")</f>
        <v>2010</v>
      </c>
      <c r="H8951" s="106">
        <f>Tabela9[[#This Row],[Valor do Provento R$]]/Tabela9[[#This Row],[Provento por 1 ou 1000 Ações]]</f>
        <v>0.2344</v>
      </c>
    </row>
    <row r="8952" spans="1:8">
      <c r="A8952" s="118" t="s">
        <v>1744</v>
      </c>
      <c r="B8952" s="116" t="s">
        <v>1490</v>
      </c>
      <c r="C8952" s="138">
        <v>40521</v>
      </c>
      <c r="D8952" s="139">
        <v>2.5999999999999999E-2</v>
      </c>
      <c r="E8952" s="118">
        <v>1</v>
      </c>
      <c r="F8952" s="118" t="s">
        <v>1489</v>
      </c>
      <c r="G8952" s="113">
        <f>IF([Data da Aprovação]&lt;&gt;"ESTATUTÁRIO",YEAR([Data da Aprovação]),"")</f>
        <v>2010</v>
      </c>
      <c r="H8952" s="106">
        <f>Tabela9[[#This Row],[Valor do Provento R$]]/Tabela9[[#This Row],[Provento por 1 ou 1000 Ações]]</f>
        <v>2.5999999999999999E-2</v>
      </c>
    </row>
    <row r="8953" spans="1:8">
      <c r="A8953" s="119" t="s">
        <v>1744</v>
      </c>
      <c r="B8953" s="117" t="s">
        <v>1490</v>
      </c>
      <c r="C8953" s="140">
        <v>40597</v>
      </c>
      <c r="D8953" s="141">
        <v>2.9000000000000001E-2</v>
      </c>
      <c r="E8953" s="119">
        <v>1</v>
      </c>
      <c r="F8953" s="119" t="s">
        <v>1489</v>
      </c>
      <c r="G8953" s="114">
        <f>IF([Data da Aprovação]&lt;&gt;"ESTATUTÁRIO",YEAR([Data da Aprovação]),"")</f>
        <v>2011</v>
      </c>
      <c r="H8953" s="106">
        <f>Tabela9[[#This Row],[Valor do Provento R$]]/Tabela9[[#This Row],[Provento por 1 ou 1000 Ações]]</f>
        <v>2.9000000000000001E-2</v>
      </c>
    </row>
    <row r="8954" spans="1:8">
      <c r="A8954" s="118" t="s">
        <v>1744</v>
      </c>
      <c r="B8954" s="116" t="s">
        <v>1490</v>
      </c>
      <c r="C8954" s="138">
        <v>40672</v>
      </c>
      <c r="D8954" s="139">
        <v>2.9000000000000001E-2</v>
      </c>
      <c r="E8954" s="118">
        <v>1</v>
      </c>
      <c r="F8954" s="118" t="s">
        <v>1489</v>
      </c>
      <c r="G8954" s="113">
        <f>IF([Data da Aprovação]&lt;&gt;"ESTATUTÁRIO",YEAR([Data da Aprovação]),"")</f>
        <v>2011</v>
      </c>
      <c r="H8954" s="106">
        <f>Tabela9[[#This Row],[Valor do Provento R$]]/Tabela9[[#This Row],[Provento por 1 ou 1000 Ações]]</f>
        <v>2.9000000000000001E-2</v>
      </c>
    </row>
    <row r="8955" spans="1:8">
      <c r="A8955" s="119" t="s">
        <v>1744</v>
      </c>
      <c r="B8955" s="117" t="s">
        <v>1490</v>
      </c>
      <c r="C8955" s="140">
        <v>40763</v>
      </c>
      <c r="D8955" s="141">
        <v>2.9000000000000001E-2</v>
      </c>
      <c r="E8955" s="119">
        <v>1</v>
      </c>
      <c r="F8955" s="119" t="s">
        <v>1489</v>
      </c>
      <c r="G8955" s="114">
        <f>IF([Data da Aprovação]&lt;&gt;"ESTATUTÁRIO",YEAR([Data da Aprovação]),"")</f>
        <v>2011</v>
      </c>
      <c r="H8955" s="106">
        <f>Tabela9[[#This Row],[Valor do Provento R$]]/Tabela9[[#This Row],[Provento por 1 ou 1000 Ações]]</f>
        <v>2.9000000000000001E-2</v>
      </c>
    </row>
    <row r="8956" spans="1:8">
      <c r="A8956" s="118" t="s">
        <v>1744</v>
      </c>
      <c r="B8956" s="116" t="s">
        <v>1490</v>
      </c>
      <c r="C8956" s="138">
        <v>40886</v>
      </c>
      <c r="D8956" s="139">
        <v>3.5000000000000003E-2</v>
      </c>
      <c r="E8956" s="118">
        <v>1</v>
      </c>
      <c r="F8956" s="118" t="s">
        <v>1489</v>
      </c>
      <c r="G8956" s="113">
        <f>IF([Data da Aprovação]&lt;&gt;"ESTATUTÁRIO",YEAR([Data da Aprovação]),"")</f>
        <v>2011</v>
      </c>
      <c r="H8956" s="106">
        <f>Tabela9[[#This Row],[Valor do Provento R$]]/Tabela9[[#This Row],[Provento por 1 ou 1000 Ações]]</f>
        <v>3.5000000000000003E-2</v>
      </c>
    </row>
    <row r="8957" spans="1:8">
      <c r="A8957" s="119" t="s">
        <v>1744</v>
      </c>
      <c r="B8957" s="117" t="s">
        <v>1490</v>
      </c>
      <c r="C8957" s="140">
        <v>40886</v>
      </c>
      <c r="D8957" s="141">
        <v>0.25</v>
      </c>
      <c r="E8957" s="119">
        <v>1</v>
      </c>
      <c r="F8957" s="119" t="s">
        <v>1492</v>
      </c>
      <c r="G8957" s="114">
        <f>IF([Data da Aprovação]&lt;&gt;"ESTATUTÁRIO",YEAR([Data da Aprovação]),"")</f>
        <v>2011</v>
      </c>
      <c r="H8957" s="106">
        <f>Tabela9[[#This Row],[Valor do Provento R$]]/Tabela9[[#This Row],[Provento por 1 ou 1000 Ações]]</f>
        <v>0.25</v>
      </c>
    </row>
    <row r="8958" spans="1:8">
      <c r="A8958" s="118" t="s">
        <v>1744</v>
      </c>
      <c r="B8958" s="116" t="s">
        <v>1490</v>
      </c>
      <c r="C8958" s="138">
        <v>40963</v>
      </c>
      <c r="D8958" s="139">
        <v>3.5000000000000003E-2</v>
      </c>
      <c r="E8958" s="118">
        <v>1</v>
      </c>
      <c r="F8958" s="118" t="s">
        <v>1489</v>
      </c>
      <c r="G8958" s="113">
        <f>IF([Data da Aprovação]&lt;&gt;"ESTATUTÁRIO",YEAR([Data da Aprovação]),"")</f>
        <v>2012</v>
      </c>
      <c r="H8958" s="106">
        <f>Tabela9[[#This Row],[Valor do Provento R$]]/Tabela9[[#This Row],[Provento por 1 ou 1000 Ações]]</f>
        <v>3.5000000000000003E-2</v>
      </c>
    </row>
    <row r="8959" spans="1:8">
      <c r="A8959" s="119" t="s">
        <v>1744</v>
      </c>
      <c r="B8959" s="117" t="s">
        <v>1490</v>
      </c>
      <c r="C8959" s="140">
        <v>40963</v>
      </c>
      <c r="D8959" s="141">
        <v>3.5000000000000003E-2</v>
      </c>
      <c r="E8959" s="119">
        <v>1</v>
      </c>
      <c r="F8959" s="119" t="s">
        <v>1489</v>
      </c>
      <c r="G8959" s="114">
        <f>IF([Data da Aprovação]&lt;&gt;"ESTATUTÁRIO",YEAR([Data da Aprovação]),"")</f>
        <v>2012</v>
      </c>
      <c r="H8959" s="106">
        <f>Tabela9[[#This Row],[Valor do Provento R$]]/Tabela9[[#This Row],[Provento por 1 ou 1000 Ações]]</f>
        <v>3.5000000000000003E-2</v>
      </c>
    </row>
    <row r="8960" spans="1:8">
      <c r="A8960" s="118" t="s">
        <v>1744</v>
      </c>
      <c r="B8960" s="116" t="s">
        <v>1490</v>
      </c>
      <c r="C8960" s="138">
        <v>40963</v>
      </c>
      <c r="D8960" s="139">
        <v>3.5000000000000003E-2</v>
      </c>
      <c r="E8960" s="118">
        <v>1</v>
      </c>
      <c r="F8960" s="118" t="s">
        <v>1489</v>
      </c>
      <c r="G8960" s="113">
        <f>IF([Data da Aprovação]&lt;&gt;"ESTATUTÁRIO",YEAR([Data da Aprovação]),"")</f>
        <v>2012</v>
      </c>
      <c r="H8960" s="106">
        <f>Tabela9[[#This Row],[Valor do Provento R$]]/Tabela9[[#This Row],[Provento por 1 ou 1000 Ações]]</f>
        <v>3.5000000000000003E-2</v>
      </c>
    </row>
    <row r="8961" spans="1:8">
      <c r="A8961" s="119" t="s">
        <v>1744</v>
      </c>
      <c r="B8961" s="117" t="s">
        <v>1490</v>
      </c>
      <c r="C8961" s="140">
        <v>41262</v>
      </c>
      <c r="D8961" s="141">
        <v>0.17899999999999999</v>
      </c>
      <c r="E8961" s="119">
        <v>1</v>
      </c>
      <c r="F8961" s="119" t="s">
        <v>1492</v>
      </c>
      <c r="G8961" s="114">
        <f>IF([Data da Aprovação]&lt;&gt;"ESTATUTÁRIO",YEAR([Data da Aprovação]),"")</f>
        <v>2012</v>
      </c>
      <c r="H8961" s="106">
        <f>Tabela9[[#This Row],[Valor do Provento R$]]/Tabela9[[#This Row],[Provento por 1 ou 1000 Ações]]</f>
        <v>0.17899999999999999</v>
      </c>
    </row>
    <row r="8962" spans="1:8">
      <c r="A8962" s="118" t="s">
        <v>1744</v>
      </c>
      <c r="B8962" s="116" t="s">
        <v>1490</v>
      </c>
      <c r="C8962" s="138">
        <v>41262</v>
      </c>
      <c r="D8962" s="139">
        <v>3.5999999999999997E-2</v>
      </c>
      <c r="E8962" s="118">
        <v>1</v>
      </c>
      <c r="F8962" s="118" t="s">
        <v>1489</v>
      </c>
      <c r="G8962" s="113">
        <f>IF([Data da Aprovação]&lt;&gt;"ESTATUTÁRIO",YEAR([Data da Aprovação]),"")</f>
        <v>2012</v>
      </c>
      <c r="H8962" s="106">
        <f>Tabela9[[#This Row],[Valor do Provento R$]]/Tabela9[[#This Row],[Provento por 1 ou 1000 Ações]]</f>
        <v>3.5999999999999997E-2</v>
      </c>
    </row>
    <row r="8963" spans="1:8">
      <c r="A8963" s="119" t="s">
        <v>1744</v>
      </c>
      <c r="B8963" s="117" t="s">
        <v>1490</v>
      </c>
      <c r="C8963" s="140">
        <v>41326</v>
      </c>
      <c r="D8963" s="141">
        <v>3.5000000000000003E-2</v>
      </c>
      <c r="E8963" s="119">
        <v>1</v>
      </c>
      <c r="F8963" s="119" t="s">
        <v>1489</v>
      </c>
      <c r="G8963" s="114">
        <f>IF([Data da Aprovação]&lt;&gt;"ESTATUTÁRIO",YEAR([Data da Aprovação]),"")</f>
        <v>2013</v>
      </c>
      <c r="H8963" s="106">
        <f>Tabela9[[#This Row],[Valor do Provento R$]]/Tabela9[[#This Row],[Provento por 1 ou 1000 Ações]]</f>
        <v>3.5000000000000003E-2</v>
      </c>
    </row>
    <row r="8964" spans="1:8">
      <c r="A8964" s="118" t="s">
        <v>1744</v>
      </c>
      <c r="B8964" s="116" t="s">
        <v>1490</v>
      </c>
      <c r="C8964" s="138">
        <v>41326</v>
      </c>
      <c r="D8964" s="139">
        <v>3.5000000000000003E-2</v>
      </c>
      <c r="E8964" s="118">
        <v>1</v>
      </c>
      <c r="F8964" s="118" t="s">
        <v>1489</v>
      </c>
      <c r="G8964" s="113">
        <f>IF([Data da Aprovação]&lt;&gt;"ESTATUTÁRIO",YEAR([Data da Aprovação]),"")</f>
        <v>2013</v>
      </c>
      <c r="H8964" s="106">
        <f>Tabela9[[#This Row],[Valor do Provento R$]]/Tabela9[[#This Row],[Provento por 1 ou 1000 Ações]]</f>
        <v>3.5000000000000003E-2</v>
      </c>
    </row>
    <row r="8965" spans="1:8">
      <c r="A8965" s="142" t="s">
        <v>1744</v>
      </c>
      <c r="B8965" s="117" t="s">
        <v>1490</v>
      </c>
      <c r="C8965" s="140">
        <v>41326</v>
      </c>
      <c r="D8965" s="141">
        <v>1.7500000000000002E-2</v>
      </c>
      <c r="E8965" s="143">
        <v>1</v>
      </c>
      <c r="F8965" s="119" t="s">
        <v>1489</v>
      </c>
      <c r="G8965" s="114">
        <f>IF([Data da Aprovação]&lt;&gt;"ESTATUTÁRIO",YEAR([Data da Aprovação]),"")</f>
        <v>2013</v>
      </c>
      <c r="H8965" s="106">
        <f>Tabela9[[#This Row],[Valor do Provento R$]]/Tabela9[[#This Row],[Provento por 1 ou 1000 Ações]]</f>
        <v>1.7500000000000002E-2</v>
      </c>
    </row>
    <row r="8966" spans="1:8">
      <c r="A8966" s="118" t="s">
        <v>1744</v>
      </c>
      <c r="B8966" s="116" t="s">
        <v>1490</v>
      </c>
      <c r="C8966" s="138">
        <v>41582</v>
      </c>
      <c r="D8966" s="139">
        <v>1.7500000000000002E-2</v>
      </c>
      <c r="E8966" s="118">
        <v>1</v>
      </c>
      <c r="F8966" s="118" t="s">
        <v>1489</v>
      </c>
      <c r="G8966" s="113">
        <f>IF([Data da Aprovação]&lt;&gt;"ESTATUTÁRIO",YEAR([Data da Aprovação]),"")</f>
        <v>2013</v>
      </c>
      <c r="H8966" s="106">
        <f>Tabela9[[#This Row],[Valor do Provento R$]]/Tabela9[[#This Row],[Provento por 1 ou 1000 Ações]]</f>
        <v>1.7500000000000002E-2</v>
      </c>
    </row>
    <row r="8967" spans="1:8">
      <c r="A8967" s="119" t="s">
        <v>1744</v>
      </c>
      <c r="B8967" s="117" t="s">
        <v>1490</v>
      </c>
      <c r="C8967" s="140">
        <v>41691</v>
      </c>
      <c r="D8967" s="141">
        <v>7.4999999999999997E-2</v>
      </c>
      <c r="E8967" s="119">
        <v>1</v>
      </c>
      <c r="F8967" s="119" t="s">
        <v>1492</v>
      </c>
      <c r="G8967" s="114">
        <f>IF([Data da Aprovação]&lt;&gt;"ESTATUTÁRIO",YEAR([Data da Aprovação]),"")</f>
        <v>2014</v>
      </c>
      <c r="H8967" s="106">
        <f>Tabela9[[#This Row],[Valor do Provento R$]]/Tabela9[[#This Row],[Provento por 1 ou 1000 Ações]]</f>
        <v>7.4999999999999997E-2</v>
      </c>
    </row>
    <row r="8968" spans="1:8">
      <c r="A8968" s="118" t="s">
        <v>1745</v>
      </c>
      <c r="B8968" s="116" t="s">
        <v>1488</v>
      </c>
      <c r="C8968" s="138">
        <v>39434</v>
      </c>
      <c r="D8968" s="139">
        <v>0.18435985699999999</v>
      </c>
      <c r="E8968" s="118">
        <v>1</v>
      </c>
      <c r="F8968" s="118" t="s">
        <v>1489</v>
      </c>
      <c r="G8968" s="113">
        <f>IF([Data da Aprovação]&lt;&gt;"ESTATUTÁRIO",YEAR([Data da Aprovação]),"")</f>
        <v>2007</v>
      </c>
      <c r="H8968" s="106">
        <f>Tabela9[[#This Row],[Valor do Provento R$]]/Tabela9[[#This Row],[Provento por 1 ou 1000 Ações]]</f>
        <v>0.18435985699999999</v>
      </c>
    </row>
    <row r="8969" spans="1:8">
      <c r="A8969" s="119" t="s">
        <v>1745</v>
      </c>
      <c r="B8969" s="117" t="s">
        <v>1488</v>
      </c>
      <c r="C8969" s="140">
        <v>40176</v>
      </c>
      <c r="D8969" s="141">
        <v>0.48993619999999999</v>
      </c>
      <c r="E8969" s="119">
        <v>1</v>
      </c>
      <c r="F8969" s="119" t="s">
        <v>1489</v>
      </c>
      <c r="G8969" s="114">
        <f>IF([Data da Aprovação]&lt;&gt;"ESTATUTÁRIO",YEAR([Data da Aprovação]),"")</f>
        <v>2009</v>
      </c>
      <c r="H8969" s="106">
        <f>Tabela9[[#This Row],[Valor do Provento R$]]/Tabela9[[#This Row],[Provento por 1 ou 1000 Ações]]</f>
        <v>0.48993619999999999</v>
      </c>
    </row>
    <row r="8970" spans="1:8">
      <c r="A8970" s="118" t="s">
        <v>1745</v>
      </c>
      <c r="B8970" s="116" t="s">
        <v>1488</v>
      </c>
      <c r="C8970" s="138">
        <v>40298</v>
      </c>
      <c r="D8970" s="139">
        <v>4.3941000000000001E-2</v>
      </c>
      <c r="E8970" s="118">
        <v>1</v>
      </c>
      <c r="F8970" s="118" t="s">
        <v>1492</v>
      </c>
      <c r="G8970" s="113">
        <f>IF([Data da Aprovação]&lt;&gt;"ESTATUTÁRIO",YEAR([Data da Aprovação]),"")</f>
        <v>2010</v>
      </c>
      <c r="H8970" s="106">
        <f>Tabela9[[#This Row],[Valor do Provento R$]]/Tabela9[[#This Row],[Provento por 1 ou 1000 Ações]]</f>
        <v>4.3941000000000001E-2</v>
      </c>
    </row>
    <row r="8971" spans="1:8">
      <c r="A8971" s="119" t="s">
        <v>1745</v>
      </c>
      <c r="B8971" s="117" t="s">
        <v>1488</v>
      </c>
      <c r="C8971" s="140">
        <v>40542</v>
      </c>
      <c r="D8971" s="141">
        <v>9.9632921999999999E-2</v>
      </c>
      <c r="E8971" s="119">
        <v>1</v>
      </c>
      <c r="F8971" s="119" t="s">
        <v>1489</v>
      </c>
      <c r="G8971" s="114">
        <f>IF([Data da Aprovação]&lt;&gt;"ESTATUTÁRIO",YEAR([Data da Aprovação]),"")</f>
        <v>2010</v>
      </c>
      <c r="H8971" s="106">
        <f>Tabela9[[#This Row],[Valor do Provento R$]]/Tabela9[[#This Row],[Provento por 1 ou 1000 Ações]]</f>
        <v>9.9632921999999999E-2</v>
      </c>
    </row>
    <row r="8972" spans="1:8">
      <c r="A8972" s="118" t="s">
        <v>1745</v>
      </c>
      <c r="B8972" s="116" t="s">
        <v>1488</v>
      </c>
      <c r="C8972" s="138">
        <v>40663</v>
      </c>
      <c r="D8972" s="139">
        <v>1.4035578999999999E-2</v>
      </c>
      <c r="E8972" s="118">
        <v>1</v>
      </c>
      <c r="F8972" s="118" t="s">
        <v>1492</v>
      </c>
      <c r="G8972" s="113">
        <f>IF([Data da Aprovação]&lt;&gt;"ESTATUTÁRIO",YEAR([Data da Aprovação]),"")</f>
        <v>2011</v>
      </c>
      <c r="H8972" s="106">
        <f>Tabela9[[#This Row],[Valor do Provento R$]]/Tabela9[[#This Row],[Provento por 1 ou 1000 Ações]]</f>
        <v>1.4035578999999999E-2</v>
      </c>
    </row>
    <row r="8973" spans="1:8">
      <c r="A8973" s="119" t="s">
        <v>1746</v>
      </c>
      <c r="B8973" s="117" t="s">
        <v>1488</v>
      </c>
      <c r="C8973" s="140">
        <v>39566</v>
      </c>
      <c r="D8973" s="141">
        <v>1.3337E-2</v>
      </c>
      <c r="E8973" s="119">
        <v>1</v>
      </c>
      <c r="F8973" s="119" t="s">
        <v>1492</v>
      </c>
      <c r="G8973" s="114">
        <f>IF([Data da Aprovação]&lt;&gt;"ESTATUTÁRIO",YEAR([Data da Aprovação]),"")</f>
        <v>2008</v>
      </c>
      <c r="H8973" s="106">
        <f>Tabela9[[#This Row],[Valor do Provento R$]]/Tabela9[[#This Row],[Provento por 1 ou 1000 Ações]]</f>
        <v>1.3337E-2</v>
      </c>
    </row>
    <row r="8974" spans="1:8">
      <c r="A8974" s="118" t="s">
        <v>1746</v>
      </c>
      <c r="B8974" s="116" t="s">
        <v>1488</v>
      </c>
      <c r="C8974" s="138">
        <v>39918</v>
      </c>
      <c r="D8974" s="139">
        <v>6.4341278569999993E-2</v>
      </c>
      <c r="E8974" s="118">
        <v>1</v>
      </c>
      <c r="F8974" s="118" t="s">
        <v>1492</v>
      </c>
      <c r="G8974" s="113">
        <f>IF([Data da Aprovação]&lt;&gt;"ESTATUTÁRIO",YEAR([Data da Aprovação]),"")</f>
        <v>2009</v>
      </c>
      <c r="H8974" s="106">
        <f>Tabela9[[#This Row],[Valor do Provento R$]]/Tabela9[[#This Row],[Provento por 1 ou 1000 Ações]]</f>
        <v>6.4341278569999993E-2</v>
      </c>
    </row>
    <row r="8975" spans="1:8">
      <c r="A8975" s="119" t="s">
        <v>1746</v>
      </c>
      <c r="B8975" s="117" t="s">
        <v>1488</v>
      </c>
      <c r="C8975" s="140">
        <v>40176</v>
      </c>
      <c r="D8975" s="141">
        <v>9.5306742E-2</v>
      </c>
      <c r="E8975" s="119">
        <v>1</v>
      </c>
      <c r="F8975" s="119" t="s">
        <v>1489</v>
      </c>
      <c r="G8975" s="114">
        <f>IF([Data da Aprovação]&lt;&gt;"ESTATUTÁRIO",YEAR([Data da Aprovação]),"")</f>
        <v>2009</v>
      </c>
      <c r="H8975" s="106">
        <f>Tabela9[[#This Row],[Valor do Provento R$]]/Tabela9[[#This Row],[Provento por 1 ou 1000 Ações]]</f>
        <v>9.5306742E-2</v>
      </c>
    </row>
    <row r="8976" spans="1:8">
      <c r="A8976" s="118" t="s">
        <v>1746</v>
      </c>
      <c r="B8976" s="116" t="s">
        <v>1488</v>
      </c>
      <c r="C8976" s="138">
        <v>40284</v>
      </c>
      <c r="D8976" s="139">
        <v>0.103569519</v>
      </c>
      <c r="E8976" s="118">
        <v>1</v>
      </c>
      <c r="F8976" s="118" t="s">
        <v>1492</v>
      </c>
      <c r="G8976" s="113">
        <f>IF([Data da Aprovação]&lt;&gt;"ESTATUTÁRIO",YEAR([Data da Aprovação]),"")</f>
        <v>2010</v>
      </c>
      <c r="H8976" s="106">
        <f>Tabela9[[#This Row],[Valor do Provento R$]]/Tabela9[[#This Row],[Provento por 1 ou 1000 Ações]]</f>
        <v>0.103569519</v>
      </c>
    </row>
    <row r="8977" spans="1:8">
      <c r="A8977" s="119" t="s">
        <v>1746</v>
      </c>
      <c r="B8977" s="117" t="s">
        <v>1488</v>
      </c>
      <c r="C8977" s="140">
        <v>40305</v>
      </c>
      <c r="D8977" s="141">
        <v>0.135463741</v>
      </c>
      <c r="E8977" s="119">
        <v>1</v>
      </c>
      <c r="F8977" s="119" t="s">
        <v>1492</v>
      </c>
      <c r="G8977" s="114">
        <f>IF([Data da Aprovação]&lt;&gt;"ESTATUTÁRIO",YEAR([Data da Aprovação]),"")</f>
        <v>2010</v>
      </c>
      <c r="H8977" s="106">
        <f>Tabela9[[#This Row],[Valor do Provento R$]]/Tabela9[[#This Row],[Provento por 1 ou 1000 Ações]]</f>
        <v>0.135463741</v>
      </c>
    </row>
    <row r="8978" spans="1:8">
      <c r="A8978" s="118" t="s">
        <v>1747</v>
      </c>
      <c r="B8978" s="116" t="s">
        <v>1488</v>
      </c>
      <c r="C8978" s="138">
        <v>38471</v>
      </c>
      <c r="D8978" s="139">
        <v>7.6970739999999996E-2</v>
      </c>
      <c r="E8978" s="118">
        <v>1</v>
      </c>
      <c r="F8978" s="118" t="s">
        <v>1492</v>
      </c>
      <c r="G8978" s="113">
        <f>IF([Data da Aprovação]&lt;&gt;"ESTATUTÁRIO",YEAR([Data da Aprovação]),"")</f>
        <v>2005</v>
      </c>
      <c r="H8978" s="106">
        <f>Tabela9[[#This Row],[Valor do Provento R$]]/Tabela9[[#This Row],[Provento por 1 ou 1000 Ações]]</f>
        <v>7.6970739999999996E-2</v>
      </c>
    </row>
    <row r="8979" spans="1:8">
      <c r="A8979" s="119" t="s">
        <v>1747</v>
      </c>
      <c r="B8979" s="117" t="s">
        <v>1488</v>
      </c>
      <c r="C8979" s="140">
        <v>38839</v>
      </c>
      <c r="D8979" s="141">
        <v>0.11003702999999999</v>
      </c>
      <c r="E8979" s="119">
        <v>1</v>
      </c>
      <c r="F8979" s="119" t="s">
        <v>1492</v>
      </c>
      <c r="G8979" s="114">
        <f>IF([Data da Aprovação]&lt;&gt;"ESTATUTÁRIO",YEAR([Data da Aprovação]),"")</f>
        <v>2006</v>
      </c>
      <c r="H8979" s="106">
        <f>Tabela9[[#This Row],[Valor do Provento R$]]/Tabela9[[#This Row],[Provento por 1 ou 1000 Ações]]</f>
        <v>0.11003702999999999</v>
      </c>
    </row>
    <row r="8980" spans="1:8">
      <c r="A8980" s="118" t="s">
        <v>1747</v>
      </c>
      <c r="B8980" s="116" t="s">
        <v>1490</v>
      </c>
      <c r="C8980" s="138">
        <v>38471</v>
      </c>
      <c r="D8980" s="139">
        <v>7.6970739999999996E-2</v>
      </c>
      <c r="E8980" s="118">
        <v>1</v>
      </c>
      <c r="F8980" s="118" t="s">
        <v>1492</v>
      </c>
      <c r="G8980" s="113">
        <f>IF([Data da Aprovação]&lt;&gt;"ESTATUTÁRIO",YEAR([Data da Aprovação]),"")</f>
        <v>2005</v>
      </c>
      <c r="H8980" s="106">
        <f>Tabela9[[#This Row],[Valor do Provento R$]]/Tabela9[[#This Row],[Provento por 1 ou 1000 Ações]]</f>
        <v>7.6970739999999996E-2</v>
      </c>
    </row>
    <row r="8981" spans="1:8">
      <c r="A8981" s="119" t="s">
        <v>1747</v>
      </c>
      <c r="B8981" s="117" t="s">
        <v>1490</v>
      </c>
      <c r="C8981" s="140">
        <v>38839</v>
      </c>
      <c r="D8981" s="141">
        <v>0.11003702999999999</v>
      </c>
      <c r="E8981" s="119">
        <v>1</v>
      </c>
      <c r="F8981" s="119" t="s">
        <v>1492</v>
      </c>
      <c r="G8981" s="114">
        <f>IF([Data da Aprovação]&lt;&gt;"ESTATUTÁRIO",YEAR([Data da Aprovação]),"")</f>
        <v>2006</v>
      </c>
      <c r="H8981" s="106">
        <f>Tabela9[[#This Row],[Valor do Provento R$]]/Tabela9[[#This Row],[Provento por 1 ou 1000 Ações]]</f>
        <v>0.11003702999999999</v>
      </c>
    </row>
    <row r="8982" spans="1:8">
      <c r="A8982" s="118" t="s">
        <v>1748</v>
      </c>
      <c r="B8982" s="116" t="s">
        <v>1488</v>
      </c>
      <c r="C8982" s="138">
        <v>37032</v>
      </c>
      <c r="D8982" s="139">
        <v>6.4</v>
      </c>
      <c r="E8982" s="118">
        <v>1000</v>
      </c>
      <c r="F8982" s="118" t="s">
        <v>1492</v>
      </c>
      <c r="G8982" s="113">
        <f>IF([Data da Aprovação]&lt;&gt;"ESTATUTÁRIO",YEAR([Data da Aprovação]),"")</f>
        <v>2001</v>
      </c>
      <c r="H8982" s="106">
        <f>Tabela9[[#This Row],[Valor do Provento R$]]/Tabela9[[#This Row],[Provento por 1 ou 1000 Ações]]</f>
        <v>6.4000000000000003E-3</v>
      </c>
    </row>
    <row r="8983" spans="1:8">
      <c r="A8983" s="119" t="s">
        <v>1748</v>
      </c>
      <c r="B8983" s="117" t="s">
        <v>1488</v>
      </c>
      <c r="C8983" s="140">
        <v>39568</v>
      </c>
      <c r="D8983" s="141">
        <v>5.78</v>
      </c>
      <c r="E8983" s="119">
        <v>1</v>
      </c>
      <c r="F8983" s="119" t="s">
        <v>1492</v>
      </c>
      <c r="G8983" s="114">
        <f>IF([Data da Aprovação]&lt;&gt;"ESTATUTÁRIO",YEAR([Data da Aprovação]),"")</f>
        <v>2008</v>
      </c>
      <c r="H8983" s="106">
        <f>Tabela9[[#This Row],[Valor do Provento R$]]/Tabela9[[#This Row],[Provento por 1 ou 1000 Ações]]</f>
        <v>5.78</v>
      </c>
    </row>
    <row r="8984" spans="1:8">
      <c r="A8984" s="118" t="s">
        <v>1748</v>
      </c>
      <c r="B8984" s="116" t="s">
        <v>1488</v>
      </c>
      <c r="C8984" s="138">
        <v>39933</v>
      </c>
      <c r="D8984" s="139">
        <v>9.08</v>
      </c>
      <c r="E8984" s="118">
        <v>1</v>
      </c>
      <c r="F8984" s="118" t="s">
        <v>1492</v>
      </c>
      <c r="G8984" s="113">
        <f>IF([Data da Aprovação]&lt;&gt;"ESTATUTÁRIO",YEAR([Data da Aprovação]),"")</f>
        <v>2009</v>
      </c>
      <c r="H8984" s="106">
        <f>Tabela9[[#This Row],[Valor do Provento R$]]/Tabela9[[#This Row],[Provento por 1 ou 1000 Ações]]</f>
        <v>9.08</v>
      </c>
    </row>
    <row r="8985" spans="1:8">
      <c r="A8985" s="119" t="s">
        <v>1748</v>
      </c>
      <c r="B8985" s="117" t="s">
        <v>1488</v>
      </c>
      <c r="C8985" s="140">
        <v>40298</v>
      </c>
      <c r="D8985" s="141">
        <v>0.18</v>
      </c>
      <c r="E8985" s="119">
        <v>1</v>
      </c>
      <c r="F8985" s="119" t="s">
        <v>1492</v>
      </c>
      <c r="G8985" s="114">
        <f>IF([Data da Aprovação]&lt;&gt;"ESTATUTÁRIO",YEAR([Data da Aprovação]),"")</f>
        <v>2010</v>
      </c>
      <c r="H8985" s="106">
        <f>Tabela9[[#This Row],[Valor do Provento R$]]/Tabela9[[#This Row],[Provento por 1 ou 1000 Ações]]</f>
        <v>0.18</v>
      </c>
    </row>
    <row r="8986" spans="1:8">
      <c r="A8986" s="118" t="s">
        <v>1748</v>
      </c>
      <c r="B8986" s="116" t="s">
        <v>1488</v>
      </c>
      <c r="C8986" s="138">
        <v>40298</v>
      </c>
      <c r="D8986" s="139">
        <v>0.37</v>
      </c>
      <c r="E8986" s="118">
        <v>1</v>
      </c>
      <c r="F8986" s="118" t="s">
        <v>1492</v>
      </c>
      <c r="G8986" s="113">
        <f>IF([Data da Aprovação]&lt;&gt;"ESTATUTÁRIO",YEAR([Data da Aprovação]),"")</f>
        <v>2010</v>
      </c>
      <c r="H8986" s="106">
        <f>Tabela9[[#This Row],[Valor do Provento R$]]/Tabela9[[#This Row],[Provento por 1 ou 1000 Ações]]</f>
        <v>0.37</v>
      </c>
    </row>
    <row r="8987" spans="1:8">
      <c r="A8987" s="119" t="s">
        <v>1748</v>
      </c>
      <c r="B8987" s="117" t="s">
        <v>1488</v>
      </c>
      <c r="C8987" s="140">
        <v>40298</v>
      </c>
      <c r="D8987" s="141">
        <v>0.4</v>
      </c>
      <c r="E8987" s="119">
        <v>1</v>
      </c>
      <c r="F8987" s="119" t="s">
        <v>1492</v>
      </c>
      <c r="G8987" s="114">
        <f>IF([Data da Aprovação]&lt;&gt;"ESTATUTÁRIO",YEAR([Data da Aprovação]),"")</f>
        <v>2010</v>
      </c>
      <c r="H8987" s="106">
        <f>Tabela9[[#This Row],[Valor do Provento R$]]/Tabela9[[#This Row],[Provento por 1 ou 1000 Ações]]</f>
        <v>0.4</v>
      </c>
    </row>
    <row r="8988" spans="1:8">
      <c r="A8988" s="118" t="s">
        <v>1748</v>
      </c>
      <c r="B8988" s="116" t="s">
        <v>1488</v>
      </c>
      <c r="C8988" s="138">
        <v>40298</v>
      </c>
      <c r="D8988" s="139">
        <v>0.31</v>
      </c>
      <c r="E8988" s="118">
        <v>1</v>
      </c>
      <c r="F8988" s="118" t="s">
        <v>1492</v>
      </c>
      <c r="G8988" s="113">
        <f>IF([Data da Aprovação]&lt;&gt;"ESTATUTÁRIO",YEAR([Data da Aprovação]),"")</f>
        <v>2010</v>
      </c>
      <c r="H8988" s="106">
        <f>Tabela9[[#This Row],[Valor do Provento R$]]/Tabela9[[#This Row],[Provento por 1 ou 1000 Ações]]</f>
        <v>0.31</v>
      </c>
    </row>
    <row r="8989" spans="1:8">
      <c r="A8989" s="119" t="s">
        <v>1748</v>
      </c>
      <c r="B8989" s="117" t="s">
        <v>1488</v>
      </c>
      <c r="C8989" s="140">
        <v>40298</v>
      </c>
      <c r="D8989" s="141">
        <v>8.77</v>
      </c>
      <c r="E8989" s="119">
        <v>1</v>
      </c>
      <c r="F8989" s="119" t="s">
        <v>1492</v>
      </c>
      <c r="G8989" s="114">
        <f>IF([Data da Aprovação]&lt;&gt;"ESTATUTÁRIO",YEAR([Data da Aprovação]),"")</f>
        <v>2010</v>
      </c>
      <c r="H8989" s="106">
        <f>Tabela9[[#This Row],[Valor do Provento R$]]/Tabela9[[#This Row],[Provento por 1 ou 1000 Ações]]</f>
        <v>8.77</v>
      </c>
    </row>
    <row r="8990" spans="1:8">
      <c r="A8990" s="118" t="s">
        <v>1748</v>
      </c>
      <c r="B8990" s="116" t="s">
        <v>1488</v>
      </c>
      <c r="C8990" s="138">
        <v>40681</v>
      </c>
      <c r="D8990" s="139">
        <v>16.16</v>
      </c>
      <c r="E8990" s="118">
        <v>1</v>
      </c>
      <c r="F8990" s="118" t="s">
        <v>1492</v>
      </c>
      <c r="G8990" s="113">
        <f>IF([Data da Aprovação]&lt;&gt;"ESTATUTÁRIO",YEAR([Data da Aprovação]),"")</f>
        <v>2011</v>
      </c>
      <c r="H8990" s="106">
        <f>Tabela9[[#This Row],[Valor do Provento R$]]/Tabela9[[#This Row],[Provento por 1 ou 1000 Ações]]</f>
        <v>16.16</v>
      </c>
    </row>
    <row r="8991" spans="1:8">
      <c r="A8991" s="119" t="s">
        <v>1748</v>
      </c>
      <c r="B8991" s="117" t="s">
        <v>1488</v>
      </c>
      <c r="C8991" s="140">
        <v>41029</v>
      </c>
      <c r="D8991" s="141">
        <v>13.51030231</v>
      </c>
      <c r="E8991" s="119">
        <v>1</v>
      </c>
      <c r="F8991" s="119" t="s">
        <v>1492</v>
      </c>
      <c r="G8991" s="114">
        <f>IF([Data da Aprovação]&lt;&gt;"ESTATUTÁRIO",YEAR([Data da Aprovação]),"")</f>
        <v>2012</v>
      </c>
      <c r="H8991" s="106">
        <f>Tabela9[[#This Row],[Valor do Provento R$]]/Tabela9[[#This Row],[Provento por 1 ou 1000 Ações]]</f>
        <v>13.51030231</v>
      </c>
    </row>
    <row r="8992" spans="1:8">
      <c r="A8992" s="118" t="s">
        <v>1748</v>
      </c>
      <c r="B8992" s="116" t="s">
        <v>1502</v>
      </c>
      <c r="C8992" s="138">
        <v>37032</v>
      </c>
      <c r="D8992" s="139">
        <v>9.33</v>
      </c>
      <c r="E8992" s="118">
        <v>1000</v>
      </c>
      <c r="F8992" s="118" t="s">
        <v>1492</v>
      </c>
      <c r="G8992" s="113">
        <f>IF([Data da Aprovação]&lt;&gt;"ESTATUTÁRIO",YEAR([Data da Aprovação]),"")</f>
        <v>2001</v>
      </c>
      <c r="H8992" s="106">
        <f>Tabela9[[#This Row],[Valor do Provento R$]]/Tabela9[[#This Row],[Provento por 1 ou 1000 Ações]]</f>
        <v>9.3299999999999998E-3</v>
      </c>
    </row>
    <row r="8993" spans="1:8">
      <c r="A8993" s="119" t="s">
        <v>1748</v>
      </c>
      <c r="B8993" s="117" t="s">
        <v>1502</v>
      </c>
      <c r="C8993" s="140">
        <v>39568</v>
      </c>
      <c r="D8993" s="141">
        <v>5.78</v>
      </c>
      <c r="E8993" s="119">
        <v>1</v>
      </c>
      <c r="F8993" s="119" t="s">
        <v>1492</v>
      </c>
      <c r="G8993" s="114">
        <f>IF([Data da Aprovação]&lt;&gt;"ESTATUTÁRIO",YEAR([Data da Aprovação]),"")</f>
        <v>2008</v>
      </c>
      <c r="H8993" s="106">
        <f>Tabela9[[#This Row],[Valor do Provento R$]]/Tabela9[[#This Row],[Provento por 1 ou 1000 Ações]]</f>
        <v>5.78</v>
      </c>
    </row>
    <row r="8994" spans="1:8">
      <c r="A8994" s="118" t="s">
        <v>1748</v>
      </c>
      <c r="B8994" s="116" t="s">
        <v>1502</v>
      </c>
      <c r="C8994" s="138">
        <v>39933</v>
      </c>
      <c r="D8994" s="139">
        <v>9.08</v>
      </c>
      <c r="E8994" s="118">
        <v>1</v>
      </c>
      <c r="F8994" s="118" t="s">
        <v>1492</v>
      </c>
      <c r="G8994" s="113">
        <f>IF([Data da Aprovação]&lt;&gt;"ESTATUTÁRIO",YEAR([Data da Aprovação]),"")</f>
        <v>2009</v>
      </c>
      <c r="H8994" s="106">
        <f>Tabela9[[#This Row],[Valor do Provento R$]]/Tabela9[[#This Row],[Provento por 1 ou 1000 Ações]]</f>
        <v>9.08</v>
      </c>
    </row>
    <row r="8995" spans="1:8">
      <c r="A8995" s="119" t="s">
        <v>1748</v>
      </c>
      <c r="B8995" s="117" t="s">
        <v>1502</v>
      </c>
      <c r="C8995" s="140">
        <v>40298</v>
      </c>
      <c r="D8995" s="141">
        <v>0.18</v>
      </c>
      <c r="E8995" s="119">
        <v>1</v>
      </c>
      <c r="F8995" s="119" t="s">
        <v>1492</v>
      </c>
      <c r="G8995" s="114">
        <f>IF([Data da Aprovação]&lt;&gt;"ESTATUTÁRIO",YEAR([Data da Aprovação]),"")</f>
        <v>2010</v>
      </c>
      <c r="H8995" s="106">
        <f>Tabela9[[#This Row],[Valor do Provento R$]]/Tabela9[[#This Row],[Provento por 1 ou 1000 Ações]]</f>
        <v>0.18</v>
      </c>
    </row>
    <row r="8996" spans="1:8">
      <c r="A8996" s="118" t="s">
        <v>1748</v>
      </c>
      <c r="B8996" s="116" t="s">
        <v>1502</v>
      </c>
      <c r="C8996" s="138">
        <v>40298</v>
      </c>
      <c r="D8996" s="139">
        <v>0.37</v>
      </c>
      <c r="E8996" s="118">
        <v>1</v>
      </c>
      <c r="F8996" s="118" t="s">
        <v>1492</v>
      </c>
      <c r="G8996" s="113">
        <f>IF([Data da Aprovação]&lt;&gt;"ESTATUTÁRIO",YEAR([Data da Aprovação]),"")</f>
        <v>2010</v>
      </c>
      <c r="H8996" s="106">
        <f>Tabela9[[#This Row],[Valor do Provento R$]]/Tabela9[[#This Row],[Provento por 1 ou 1000 Ações]]</f>
        <v>0.37</v>
      </c>
    </row>
    <row r="8997" spans="1:8">
      <c r="A8997" s="119" t="s">
        <v>1748</v>
      </c>
      <c r="B8997" s="117" t="s">
        <v>1502</v>
      </c>
      <c r="C8997" s="140">
        <v>40298</v>
      </c>
      <c r="D8997" s="141">
        <v>0.4</v>
      </c>
      <c r="E8997" s="119">
        <v>1</v>
      </c>
      <c r="F8997" s="119" t="s">
        <v>1492</v>
      </c>
      <c r="G8997" s="114">
        <f>IF([Data da Aprovação]&lt;&gt;"ESTATUTÁRIO",YEAR([Data da Aprovação]),"")</f>
        <v>2010</v>
      </c>
      <c r="H8997" s="106">
        <f>Tabela9[[#This Row],[Valor do Provento R$]]/Tabela9[[#This Row],[Provento por 1 ou 1000 Ações]]</f>
        <v>0.4</v>
      </c>
    </row>
    <row r="8998" spans="1:8">
      <c r="A8998" s="118" t="s">
        <v>1748</v>
      </c>
      <c r="B8998" s="116" t="s">
        <v>1502</v>
      </c>
      <c r="C8998" s="138">
        <v>40298</v>
      </c>
      <c r="D8998" s="139">
        <v>0.31</v>
      </c>
      <c r="E8998" s="118">
        <v>1</v>
      </c>
      <c r="F8998" s="118" t="s">
        <v>1492</v>
      </c>
      <c r="G8998" s="113">
        <f>IF([Data da Aprovação]&lt;&gt;"ESTATUTÁRIO",YEAR([Data da Aprovação]),"")</f>
        <v>2010</v>
      </c>
      <c r="H8998" s="106">
        <f>Tabela9[[#This Row],[Valor do Provento R$]]/Tabela9[[#This Row],[Provento por 1 ou 1000 Ações]]</f>
        <v>0.31</v>
      </c>
    </row>
    <row r="8999" spans="1:8">
      <c r="A8999" s="119" t="s">
        <v>1748</v>
      </c>
      <c r="B8999" s="117" t="s">
        <v>1502</v>
      </c>
      <c r="C8999" s="140">
        <v>40298</v>
      </c>
      <c r="D8999" s="141">
        <v>8.77</v>
      </c>
      <c r="E8999" s="119">
        <v>1</v>
      </c>
      <c r="F8999" s="119" t="s">
        <v>1492</v>
      </c>
      <c r="G8999" s="114">
        <f>IF([Data da Aprovação]&lt;&gt;"ESTATUTÁRIO",YEAR([Data da Aprovação]),"")</f>
        <v>2010</v>
      </c>
      <c r="H8999" s="106">
        <f>Tabela9[[#This Row],[Valor do Provento R$]]/Tabela9[[#This Row],[Provento por 1 ou 1000 Ações]]</f>
        <v>8.77</v>
      </c>
    </row>
    <row r="9000" spans="1:8">
      <c r="A9000" s="118" t="s">
        <v>1748</v>
      </c>
      <c r="B9000" s="116" t="s">
        <v>1502</v>
      </c>
      <c r="C9000" s="138">
        <v>40681</v>
      </c>
      <c r="D9000" s="139">
        <v>16.16</v>
      </c>
      <c r="E9000" s="118">
        <v>1</v>
      </c>
      <c r="F9000" s="118" t="s">
        <v>1492</v>
      </c>
      <c r="G9000" s="113">
        <f>IF([Data da Aprovação]&lt;&gt;"ESTATUTÁRIO",YEAR([Data da Aprovação]),"")</f>
        <v>2011</v>
      </c>
      <c r="H9000" s="106">
        <f>Tabela9[[#This Row],[Valor do Provento R$]]/Tabela9[[#This Row],[Provento por 1 ou 1000 Ações]]</f>
        <v>16.16</v>
      </c>
    </row>
    <row r="9001" spans="1:8">
      <c r="A9001" s="119" t="s">
        <v>1748</v>
      </c>
      <c r="B9001" s="117" t="s">
        <v>1502</v>
      </c>
      <c r="C9001" s="140">
        <v>41029</v>
      </c>
      <c r="D9001" s="141">
        <v>13.51030231</v>
      </c>
      <c r="E9001" s="119">
        <v>1</v>
      </c>
      <c r="F9001" s="119" t="s">
        <v>1492</v>
      </c>
      <c r="G9001" s="114">
        <f>IF([Data da Aprovação]&lt;&gt;"ESTATUTÁRIO",YEAR([Data da Aprovação]),"")</f>
        <v>2012</v>
      </c>
      <c r="H9001" s="106">
        <f>Tabela9[[#This Row],[Valor do Provento R$]]/Tabela9[[#This Row],[Provento por 1 ou 1000 Ações]]</f>
        <v>13.51030231</v>
      </c>
    </row>
    <row r="9002" spans="1:8">
      <c r="A9002" s="118" t="s">
        <v>1748</v>
      </c>
      <c r="B9002" s="116" t="s">
        <v>1503</v>
      </c>
      <c r="C9002" s="138">
        <v>37032</v>
      </c>
      <c r="D9002" s="139">
        <v>9.11</v>
      </c>
      <c r="E9002" s="118">
        <v>1000</v>
      </c>
      <c r="F9002" s="118" t="s">
        <v>1492</v>
      </c>
      <c r="G9002" s="113">
        <f>IF([Data da Aprovação]&lt;&gt;"ESTATUTÁRIO",YEAR([Data da Aprovação]),"")</f>
        <v>2001</v>
      </c>
      <c r="H9002" s="106">
        <f>Tabela9[[#This Row],[Valor do Provento R$]]/Tabela9[[#This Row],[Provento por 1 ou 1000 Ações]]</f>
        <v>9.11E-3</v>
      </c>
    </row>
    <row r="9003" spans="1:8">
      <c r="A9003" s="119" t="s">
        <v>1748</v>
      </c>
      <c r="B9003" s="117" t="s">
        <v>1503</v>
      </c>
      <c r="C9003" s="140">
        <v>39568</v>
      </c>
      <c r="D9003" s="141">
        <v>5.78</v>
      </c>
      <c r="E9003" s="119">
        <v>1</v>
      </c>
      <c r="F9003" s="119" t="s">
        <v>1492</v>
      </c>
      <c r="G9003" s="114">
        <f>IF([Data da Aprovação]&lt;&gt;"ESTATUTÁRIO",YEAR([Data da Aprovação]),"")</f>
        <v>2008</v>
      </c>
      <c r="H9003" s="106">
        <f>Tabela9[[#This Row],[Valor do Provento R$]]/Tabela9[[#This Row],[Provento por 1 ou 1000 Ações]]</f>
        <v>5.78</v>
      </c>
    </row>
    <row r="9004" spans="1:8">
      <c r="A9004" s="118" t="s">
        <v>1748</v>
      </c>
      <c r="B9004" s="116" t="s">
        <v>1503</v>
      </c>
      <c r="C9004" s="138">
        <v>39933</v>
      </c>
      <c r="D9004" s="139">
        <v>9.08</v>
      </c>
      <c r="E9004" s="118">
        <v>1</v>
      </c>
      <c r="F9004" s="118" t="s">
        <v>1492</v>
      </c>
      <c r="G9004" s="113">
        <f>IF([Data da Aprovação]&lt;&gt;"ESTATUTÁRIO",YEAR([Data da Aprovação]),"")</f>
        <v>2009</v>
      </c>
      <c r="H9004" s="106">
        <f>Tabela9[[#This Row],[Valor do Provento R$]]/Tabela9[[#This Row],[Provento por 1 ou 1000 Ações]]</f>
        <v>9.08</v>
      </c>
    </row>
    <row r="9005" spans="1:8">
      <c r="A9005" s="119" t="s">
        <v>1748</v>
      </c>
      <c r="B9005" s="117" t="s">
        <v>1503</v>
      </c>
      <c r="C9005" s="140">
        <v>40298</v>
      </c>
      <c r="D9005" s="141">
        <v>0.18</v>
      </c>
      <c r="E9005" s="119">
        <v>1</v>
      </c>
      <c r="F9005" s="119" t="s">
        <v>1492</v>
      </c>
      <c r="G9005" s="114">
        <f>IF([Data da Aprovação]&lt;&gt;"ESTATUTÁRIO",YEAR([Data da Aprovação]),"")</f>
        <v>2010</v>
      </c>
      <c r="H9005" s="106">
        <f>Tabela9[[#This Row],[Valor do Provento R$]]/Tabela9[[#This Row],[Provento por 1 ou 1000 Ações]]</f>
        <v>0.18</v>
      </c>
    </row>
    <row r="9006" spans="1:8">
      <c r="A9006" s="118" t="s">
        <v>1748</v>
      </c>
      <c r="B9006" s="116" t="s">
        <v>1503</v>
      </c>
      <c r="C9006" s="138">
        <v>40298</v>
      </c>
      <c r="D9006" s="139">
        <v>0.37</v>
      </c>
      <c r="E9006" s="118">
        <v>1</v>
      </c>
      <c r="F9006" s="118" t="s">
        <v>1492</v>
      </c>
      <c r="G9006" s="113">
        <f>IF([Data da Aprovação]&lt;&gt;"ESTATUTÁRIO",YEAR([Data da Aprovação]),"")</f>
        <v>2010</v>
      </c>
      <c r="H9006" s="106">
        <f>Tabela9[[#This Row],[Valor do Provento R$]]/Tabela9[[#This Row],[Provento por 1 ou 1000 Ações]]</f>
        <v>0.37</v>
      </c>
    </row>
    <row r="9007" spans="1:8">
      <c r="A9007" s="119" t="s">
        <v>1748</v>
      </c>
      <c r="B9007" s="117" t="s">
        <v>1503</v>
      </c>
      <c r="C9007" s="140">
        <v>40298</v>
      </c>
      <c r="D9007" s="141">
        <v>0.4</v>
      </c>
      <c r="E9007" s="119">
        <v>1</v>
      </c>
      <c r="F9007" s="119" t="s">
        <v>1492</v>
      </c>
      <c r="G9007" s="114">
        <f>IF([Data da Aprovação]&lt;&gt;"ESTATUTÁRIO",YEAR([Data da Aprovação]),"")</f>
        <v>2010</v>
      </c>
      <c r="H9007" s="106">
        <f>Tabela9[[#This Row],[Valor do Provento R$]]/Tabela9[[#This Row],[Provento por 1 ou 1000 Ações]]</f>
        <v>0.4</v>
      </c>
    </row>
    <row r="9008" spans="1:8">
      <c r="A9008" s="118" t="s">
        <v>1748</v>
      </c>
      <c r="B9008" s="116" t="s">
        <v>1503</v>
      </c>
      <c r="C9008" s="138">
        <v>40298</v>
      </c>
      <c r="D9008" s="139">
        <v>0.31</v>
      </c>
      <c r="E9008" s="118">
        <v>1</v>
      </c>
      <c r="F9008" s="118" t="s">
        <v>1492</v>
      </c>
      <c r="G9008" s="113">
        <f>IF([Data da Aprovação]&lt;&gt;"ESTATUTÁRIO",YEAR([Data da Aprovação]),"")</f>
        <v>2010</v>
      </c>
      <c r="H9008" s="106">
        <f>Tabela9[[#This Row],[Valor do Provento R$]]/Tabela9[[#This Row],[Provento por 1 ou 1000 Ações]]</f>
        <v>0.31</v>
      </c>
    </row>
    <row r="9009" spans="1:8">
      <c r="A9009" s="119" t="s">
        <v>1748</v>
      </c>
      <c r="B9009" s="117" t="s">
        <v>1503</v>
      </c>
      <c r="C9009" s="140">
        <v>40298</v>
      </c>
      <c r="D9009" s="141">
        <v>8.77</v>
      </c>
      <c r="E9009" s="119">
        <v>1</v>
      </c>
      <c r="F9009" s="119" t="s">
        <v>1492</v>
      </c>
      <c r="G9009" s="114">
        <f>IF([Data da Aprovação]&lt;&gt;"ESTATUTÁRIO",YEAR([Data da Aprovação]),"")</f>
        <v>2010</v>
      </c>
      <c r="H9009" s="106">
        <f>Tabela9[[#This Row],[Valor do Provento R$]]/Tabela9[[#This Row],[Provento por 1 ou 1000 Ações]]</f>
        <v>8.77</v>
      </c>
    </row>
    <row r="9010" spans="1:8">
      <c r="A9010" s="118" t="s">
        <v>1748</v>
      </c>
      <c r="B9010" s="116" t="s">
        <v>1503</v>
      </c>
      <c r="C9010" s="138">
        <v>40681</v>
      </c>
      <c r="D9010" s="139">
        <v>16.16</v>
      </c>
      <c r="E9010" s="118">
        <v>1</v>
      </c>
      <c r="F9010" s="118" t="s">
        <v>1492</v>
      </c>
      <c r="G9010" s="113">
        <f>IF([Data da Aprovação]&lt;&gt;"ESTATUTÁRIO",YEAR([Data da Aprovação]),"")</f>
        <v>2011</v>
      </c>
      <c r="H9010" s="106">
        <f>Tabela9[[#This Row],[Valor do Provento R$]]/Tabela9[[#This Row],[Provento por 1 ou 1000 Ações]]</f>
        <v>16.16</v>
      </c>
    </row>
    <row r="9011" spans="1:8">
      <c r="A9011" s="119" t="s">
        <v>1748</v>
      </c>
      <c r="B9011" s="117" t="s">
        <v>1503</v>
      </c>
      <c r="C9011" s="140">
        <v>41029</v>
      </c>
      <c r="D9011" s="141">
        <v>13.51030231</v>
      </c>
      <c r="E9011" s="119">
        <v>1</v>
      </c>
      <c r="F9011" s="119" t="s">
        <v>1492</v>
      </c>
      <c r="G9011" s="114">
        <f>IF([Data da Aprovação]&lt;&gt;"ESTATUTÁRIO",YEAR([Data da Aprovação]),"")</f>
        <v>2012</v>
      </c>
      <c r="H9011" s="106">
        <f>Tabela9[[#This Row],[Valor do Provento R$]]/Tabela9[[#This Row],[Provento por 1 ou 1000 Ações]]</f>
        <v>13.51030231</v>
      </c>
    </row>
    <row r="9012" spans="1:8">
      <c r="A9012" s="118" t="s">
        <v>1749</v>
      </c>
      <c r="B9012" s="116" t="s">
        <v>1488</v>
      </c>
      <c r="C9012" s="138">
        <v>35103</v>
      </c>
      <c r="D9012" s="139">
        <v>10</v>
      </c>
      <c r="E9012" s="118">
        <v>1000</v>
      </c>
      <c r="F9012" s="118" t="s">
        <v>1492</v>
      </c>
      <c r="G9012" s="113">
        <f>IF([Data da Aprovação]&lt;&gt;"ESTATUTÁRIO",YEAR([Data da Aprovação]),"")</f>
        <v>1996</v>
      </c>
      <c r="H9012" s="106">
        <f>Tabela9[[#This Row],[Valor do Provento R$]]/Tabela9[[#This Row],[Provento por 1 ou 1000 Ações]]</f>
        <v>0.01</v>
      </c>
    </row>
    <row r="9013" spans="1:8">
      <c r="A9013" s="119" t="s">
        <v>1749</v>
      </c>
      <c r="B9013" s="117" t="s">
        <v>1488</v>
      </c>
      <c r="C9013" s="140">
        <v>35304</v>
      </c>
      <c r="D9013" s="141">
        <v>9</v>
      </c>
      <c r="E9013" s="119">
        <v>1000</v>
      </c>
      <c r="F9013" s="119" t="s">
        <v>1492</v>
      </c>
      <c r="G9013" s="114">
        <f>IF([Data da Aprovação]&lt;&gt;"ESTATUTÁRIO",YEAR([Data da Aprovação]),"")</f>
        <v>1996</v>
      </c>
      <c r="H9013" s="106">
        <f>Tabela9[[#This Row],[Valor do Provento R$]]/Tabela9[[#This Row],[Provento por 1 ou 1000 Ações]]</f>
        <v>8.9999999999999993E-3</v>
      </c>
    </row>
    <row r="9014" spans="1:8">
      <c r="A9014" s="118" t="s">
        <v>1749</v>
      </c>
      <c r="B9014" s="116" t="s">
        <v>1488</v>
      </c>
      <c r="C9014" s="138">
        <v>35480</v>
      </c>
      <c r="D9014" s="139">
        <v>12.8</v>
      </c>
      <c r="E9014" s="118">
        <v>1000</v>
      </c>
      <c r="F9014" s="118" t="s">
        <v>1492</v>
      </c>
      <c r="G9014" s="113">
        <f>IF([Data da Aprovação]&lt;&gt;"ESTATUTÁRIO",YEAR([Data da Aprovação]),"")</f>
        <v>1997</v>
      </c>
      <c r="H9014" s="106">
        <f>Tabela9[[#This Row],[Valor do Provento R$]]/Tabela9[[#This Row],[Provento por 1 ou 1000 Ações]]</f>
        <v>1.2800000000000001E-2</v>
      </c>
    </row>
    <row r="9015" spans="1:8">
      <c r="A9015" s="119" t="s">
        <v>1749</v>
      </c>
      <c r="B9015" s="117" t="s">
        <v>1488</v>
      </c>
      <c r="C9015" s="140">
        <v>35642</v>
      </c>
      <c r="D9015" s="141">
        <v>10.588229999999999</v>
      </c>
      <c r="E9015" s="119">
        <v>1000</v>
      </c>
      <c r="F9015" s="119" t="s">
        <v>1489</v>
      </c>
      <c r="G9015" s="114">
        <f>IF([Data da Aprovação]&lt;&gt;"ESTATUTÁRIO",YEAR([Data da Aprovação]),"")</f>
        <v>1997</v>
      </c>
      <c r="H9015" s="106">
        <f>Tabela9[[#This Row],[Valor do Provento R$]]/Tabela9[[#This Row],[Provento por 1 ou 1000 Ações]]</f>
        <v>1.0588229999999999E-2</v>
      </c>
    </row>
    <row r="9016" spans="1:8">
      <c r="A9016" s="118" t="s">
        <v>1749</v>
      </c>
      <c r="B9016" s="116" t="s">
        <v>1488</v>
      </c>
      <c r="C9016" s="138">
        <v>35797</v>
      </c>
      <c r="D9016" s="139">
        <v>8.47058</v>
      </c>
      <c r="E9016" s="118">
        <v>1000</v>
      </c>
      <c r="F9016" s="118" t="s">
        <v>1489</v>
      </c>
      <c r="G9016" s="113">
        <f>IF([Data da Aprovação]&lt;&gt;"ESTATUTÁRIO",YEAR([Data da Aprovação]),"")</f>
        <v>1998</v>
      </c>
      <c r="H9016" s="106">
        <f>Tabela9[[#This Row],[Valor do Provento R$]]/Tabela9[[#This Row],[Provento por 1 ou 1000 Ações]]</f>
        <v>8.4705800000000001E-3</v>
      </c>
    </row>
    <row r="9017" spans="1:8">
      <c r="A9017" s="119" t="s">
        <v>1749</v>
      </c>
      <c r="B9017" s="117" t="s">
        <v>1488</v>
      </c>
      <c r="C9017" s="140">
        <v>36024</v>
      </c>
      <c r="D9017" s="141">
        <v>9.18</v>
      </c>
      <c r="E9017" s="119">
        <v>1000</v>
      </c>
      <c r="F9017" s="119" t="s">
        <v>1492</v>
      </c>
      <c r="G9017" s="114">
        <f>IF([Data da Aprovação]&lt;&gt;"ESTATUTÁRIO",YEAR([Data da Aprovação]),"")</f>
        <v>1998</v>
      </c>
      <c r="H9017" s="106">
        <f>Tabela9[[#This Row],[Valor do Provento R$]]/Tabela9[[#This Row],[Provento por 1 ou 1000 Ações]]</f>
        <v>9.1799999999999989E-3</v>
      </c>
    </row>
    <row r="9018" spans="1:8">
      <c r="A9018" s="118" t="s">
        <v>1749</v>
      </c>
      <c r="B9018" s="116" t="s">
        <v>1488</v>
      </c>
      <c r="C9018" s="138">
        <v>36215</v>
      </c>
      <c r="D9018" s="139">
        <v>10.199999999999999</v>
      </c>
      <c r="E9018" s="118">
        <v>1000</v>
      </c>
      <c r="F9018" s="118" t="s">
        <v>1492</v>
      </c>
      <c r="G9018" s="113">
        <f>IF([Data da Aprovação]&lt;&gt;"ESTATUTÁRIO",YEAR([Data da Aprovação]),"")</f>
        <v>1999</v>
      </c>
      <c r="H9018" s="106">
        <f>Tabela9[[#This Row],[Valor do Provento R$]]/Tabela9[[#This Row],[Provento por 1 ou 1000 Ações]]</f>
        <v>1.0199999999999999E-2</v>
      </c>
    </row>
    <row r="9019" spans="1:8">
      <c r="A9019" s="119" t="s">
        <v>1749</v>
      </c>
      <c r="B9019" s="117" t="s">
        <v>1488</v>
      </c>
      <c r="C9019" s="140">
        <v>36377</v>
      </c>
      <c r="D9019" s="141">
        <v>10.199999999999999</v>
      </c>
      <c r="E9019" s="119">
        <v>1000</v>
      </c>
      <c r="F9019" s="119" t="s">
        <v>1492</v>
      </c>
      <c r="G9019" s="114">
        <f>IF([Data da Aprovação]&lt;&gt;"ESTATUTÁRIO",YEAR([Data da Aprovação]),"")</f>
        <v>1999</v>
      </c>
      <c r="H9019" s="106">
        <f>Tabela9[[#This Row],[Valor do Provento R$]]/Tabela9[[#This Row],[Provento por 1 ou 1000 Ações]]</f>
        <v>1.0199999999999999E-2</v>
      </c>
    </row>
    <row r="9020" spans="1:8">
      <c r="A9020" s="118" t="s">
        <v>1749</v>
      </c>
      <c r="B9020" s="116" t="s">
        <v>1488</v>
      </c>
      <c r="C9020" s="138">
        <v>36517</v>
      </c>
      <c r="D9020" s="139">
        <v>12</v>
      </c>
      <c r="E9020" s="118">
        <v>1000</v>
      </c>
      <c r="F9020" s="118" t="s">
        <v>1489</v>
      </c>
      <c r="G9020" s="113">
        <f>IF([Data da Aprovação]&lt;&gt;"ESTATUTÁRIO",YEAR([Data da Aprovação]),"")</f>
        <v>1999</v>
      </c>
      <c r="H9020" s="106">
        <f>Tabela9[[#This Row],[Valor do Provento R$]]/Tabela9[[#This Row],[Provento por 1 ou 1000 Ações]]</f>
        <v>1.2E-2</v>
      </c>
    </row>
    <row r="9021" spans="1:8">
      <c r="A9021" s="119" t="s">
        <v>1749</v>
      </c>
      <c r="B9021" s="117" t="s">
        <v>1488</v>
      </c>
      <c r="C9021" s="140">
        <v>36731</v>
      </c>
      <c r="D9021" s="141">
        <v>12.35</v>
      </c>
      <c r="E9021" s="119">
        <v>1000</v>
      </c>
      <c r="F9021" s="119" t="s">
        <v>1489</v>
      </c>
      <c r="G9021" s="114">
        <f>IF([Data da Aprovação]&lt;&gt;"ESTATUTÁRIO",YEAR([Data da Aprovação]),"")</f>
        <v>2000</v>
      </c>
      <c r="H9021" s="106">
        <f>Tabela9[[#This Row],[Valor do Provento R$]]/Tabela9[[#This Row],[Provento por 1 ou 1000 Ações]]</f>
        <v>1.235E-2</v>
      </c>
    </row>
    <row r="9022" spans="1:8">
      <c r="A9022" s="118" t="s">
        <v>1749</v>
      </c>
      <c r="B9022" s="116" t="s">
        <v>1488</v>
      </c>
      <c r="C9022" s="138">
        <v>36881</v>
      </c>
      <c r="D9022" s="139">
        <v>12.35</v>
      </c>
      <c r="E9022" s="118">
        <v>1000</v>
      </c>
      <c r="F9022" s="118" t="s">
        <v>1489</v>
      </c>
      <c r="G9022" s="113">
        <f>IF([Data da Aprovação]&lt;&gt;"ESTATUTÁRIO",YEAR([Data da Aprovação]),"")</f>
        <v>2000</v>
      </c>
      <c r="H9022" s="106">
        <f>Tabela9[[#This Row],[Valor do Provento R$]]/Tabela9[[#This Row],[Provento por 1 ou 1000 Ações]]</f>
        <v>1.235E-2</v>
      </c>
    </row>
    <row r="9023" spans="1:8">
      <c r="A9023" s="119" t="s">
        <v>1749</v>
      </c>
      <c r="B9023" s="117" t="s">
        <v>1488</v>
      </c>
      <c r="C9023" s="140">
        <v>37077</v>
      </c>
      <c r="D9023" s="141">
        <v>12.35</v>
      </c>
      <c r="E9023" s="119">
        <v>1000</v>
      </c>
      <c r="F9023" s="119" t="s">
        <v>1489</v>
      </c>
      <c r="G9023" s="114">
        <f>IF([Data da Aprovação]&lt;&gt;"ESTATUTÁRIO",YEAR([Data da Aprovação]),"")</f>
        <v>2001</v>
      </c>
      <c r="H9023" s="106">
        <f>Tabela9[[#This Row],[Valor do Provento R$]]/Tabela9[[#This Row],[Provento por 1 ou 1000 Ações]]</f>
        <v>1.235E-2</v>
      </c>
    </row>
    <row r="9024" spans="1:8">
      <c r="A9024" s="118" t="s">
        <v>1749</v>
      </c>
      <c r="B9024" s="116" t="s">
        <v>1488</v>
      </c>
      <c r="C9024" s="138">
        <v>37245</v>
      </c>
      <c r="D9024" s="139">
        <v>12.35</v>
      </c>
      <c r="E9024" s="118">
        <v>1000</v>
      </c>
      <c r="F9024" s="118" t="s">
        <v>1489</v>
      </c>
      <c r="G9024" s="113">
        <f>IF([Data da Aprovação]&lt;&gt;"ESTATUTÁRIO",YEAR([Data da Aprovação]),"")</f>
        <v>2001</v>
      </c>
      <c r="H9024" s="106">
        <f>Tabela9[[#This Row],[Valor do Provento R$]]/Tabela9[[#This Row],[Provento por 1 ou 1000 Ações]]</f>
        <v>1.235E-2</v>
      </c>
    </row>
    <row r="9025" spans="1:8">
      <c r="A9025" s="119" t="s">
        <v>1749</v>
      </c>
      <c r="B9025" s="117" t="s">
        <v>1488</v>
      </c>
      <c r="C9025" s="140">
        <v>37481</v>
      </c>
      <c r="D9025" s="141">
        <v>10.5</v>
      </c>
      <c r="E9025" s="119">
        <v>1000</v>
      </c>
      <c r="F9025" s="119" t="s">
        <v>1492</v>
      </c>
      <c r="G9025" s="114">
        <f>IF([Data da Aprovação]&lt;&gt;"ESTATUTÁRIO",YEAR([Data da Aprovação]),"")</f>
        <v>2002</v>
      </c>
      <c r="H9025" s="106">
        <f>Tabela9[[#This Row],[Valor do Provento R$]]/Tabela9[[#This Row],[Provento por 1 ou 1000 Ações]]</f>
        <v>1.0500000000000001E-2</v>
      </c>
    </row>
    <row r="9026" spans="1:8">
      <c r="A9026" s="118" t="s">
        <v>1749</v>
      </c>
      <c r="B9026" s="116" t="s">
        <v>1488</v>
      </c>
      <c r="C9026" s="138">
        <v>37662</v>
      </c>
      <c r="D9026" s="139">
        <v>10.5</v>
      </c>
      <c r="E9026" s="118">
        <v>1000</v>
      </c>
      <c r="F9026" s="118" t="s">
        <v>1492</v>
      </c>
      <c r="G9026" s="113">
        <f>IF([Data da Aprovação]&lt;&gt;"ESTATUTÁRIO",YEAR([Data da Aprovação]),"")</f>
        <v>2003</v>
      </c>
      <c r="H9026" s="106">
        <f>Tabela9[[#This Row],[Valor do Provento R$]]/Tabela9[[#This Row],[Provento por 1 ou 1000 Ações]]</f>
        <v>1.0500000000000001E-2</v>
      </c>
    </row>
    <row r="9027" spans="1:8">
      <c r="A9027" s="119" t="s">
        <v>1749</v>
      </c>
      <c r="B9027" s="117" t="s">
        <v>1488</v>
      </c>
      <c r="C9027" s="140">
        <v>37846</v>
      </c>
      <c r="D9027" s="141">
        <v>12.35</v>
      </c>
      <c r="E9027" s="119">
        <v>1000</v>
      </c>
      <c r="F9027" s="119" t="s">
        <v>1489</v>
      </c>
      <c r="G9027" s="114">
        <f>IF([Data da Aprovação]&lt;&gt;"ESTATUTÁRIO",YEAR([Data da Aprovação]),"")</f>
        <v>2003</v>
      </c>
      <c r="H9027" s="106">
        <f>Tabela9[[#This Row],[Valor do Provento R$]]/Tabela9[[#This Row],[Provento por 1 ou 1000 Ações]]</f>
        <v>1.235E-2</v>
      </c>
    </row>
    <row r="9028" spans="1:8">
      <c r="A9028" s="118" t="s">
        <v>1749</v>
      </c>
      <c r="B9028" s="116" t="s">
        <v>1488</v>
      </c>
      <c r="C9028" s="138">
        <v>37985</v>
      </c>
      <c r="D9028" s="139">
        <v>12.35</v>
      </c>
      <c r="E9028" s="118">
        <v>1000</v>
      </c>
      <c r="F9028" s="118" t="s">
        <v>1489</v>
      </c>
      <c r="G9028" s="113">
        <f>IF([Data da Aprovação]&lt;&gt;"ESTATUTÁRIO",YEAR([Data da Aprovação]),"")</f>
        <v>2003</v>
      </c>
      <c r="H9028" s="106">
        <f>Tabela9[[#This Row],[Valor do Provento R$]]/Tabela9[[#This Row],[Provento por 1 ou 1000 Ações]]</f>
        <v>1.235E-2</v>
      </c>
    </row>
    <row r="9029" spans="1:8">
      <c r="A9029" s="119" t="s">
        <v>1749</v>
      </c>
      <c r="B9029" s="117" t="s">
        <v>1488</v>
      </c>
      <c r="C9029" s="140">
        <v>38209</v>
      </c>
      <c r="D9029" s="141">
        <v>12.35</v>
      </c>
      <c r="E9029" s="119">
        <v>1000</v>
      </c>
      <c r="F9029" s="119" t="s">
        <v>1489</v>
      </c>
      <c r="G9029" s="114">
        <f>IF([Data da Aprovação]&lt;&gt;"ESTATUTÁRIO",YEAR([Data da Aprovação]),"")</f>
        <v>2004</v>
      </c>
      <c r="H9029" s="106">
        <f>Tabela9[[#This Row],[Valor do Provento R$]]/Tabela9[[#This Row],[Provento por 1 ou 1000 Ações]]</f>
        <v>1.235E-2</v>
      </c>
    </row>
    <row r="9030" spans="1:8">
      <c r="A9030" s="118" t="s">
        <v>1749</v>
      </c>
      <c r="B9030" s="116" t="s">
        <v>1488</v>
      </c>
      <c r="C9030" s="138">
        <v>38358</v>
      </c>
      <c r="D9030" s="139">
        <v>12.35</v>
      </c>
      <c r="E9030" s="118">
        <v>1000</v>
      </c>
      <c r="F9030" s="118" t="s">
        <v>1489</v>
      </c>
      <c r="G9030" s="113">
        <f>IF([Data da Aprovação]&lt;&gt;"ESTATUTÁRIO",YEAR([Data da Aprovação]),"")</f>
        <v>2005</v>
      </c>
      <c r="H9030" s="106">
        <f>Tabela9[[#This Row],[Valor do Provento R$]]/Tabela9[[#This Row],[Provento por 1 ou 1000 Ações]]</f>
        <v>1.235E-2</v>
      </c>
    </row>
    <row r="9031" spans="1:8">
      <c r="A9031" s="119" t="s">
        <v>1749</v>
      </c>
      <c r="B9031" s="117" t="s">
        <v>1488</v>
      </c>
      <c r="C9031" s="140">
        <v>38580</v>
      </c>
      <c r="D9031" s="141">
        <v>12.71</v>
      </c>
      <c r="E9031" s="119">
        <v>1000</v>
      </c>
      <c r="F9031" s="119" t="s">
        <v>1489</v>
      </c>
      <c r="G9031" s="114">
        <f>IF([Data da Aprovação]&lt;&gt;"ESTATUTÁRIO",YEAR([Data da Aprovação]),"")</f>
        <v>2005</v>
      </c>
      <c r="H9031" s="106">
        <f>Tabela9[[#This Row],[Valor do Provento R$]]/Tabela9[[#This Row],[Provento por 1 ou 1000 Ações]]</f>
        <v>1.2710000000000001E-2</v>
      </c>
    </row>
    <row r="9032" spans="1:8">
      <c r="A9032" s="118" t="s">
        <v>1749</v>
      </c>
      <c r="B9032" s="116" t="s">
        <v>1488</v>
      </c>
      <c r="C9032" s="138">
        <v>38733</v>
      </c>
      <c r="D9032" s="139">
        <v>12.71</v>
      </c>
      <c r="E9032" s="118">
        <v>1000</v>
      </c>
      <c r="F9032" s="118" t="s">
        <v>1489</v>
      </c>
      <c r="G9032" s="113">
        <f>IF([Data da Aprovação]&lt;&gt;"ESTATUTÁRIO",YEAR([Data da Aprovação]),"")</f>
        <v>2006</v>
      </c>
      <c r="H9032" s="106">
        <f>Tabela9[[#This Row],[Valor do Provento R$]]/Tabela9[[#This Row],[Provento por 1 ou 1000 Ações]]</f>
        <v>1.2710000000000001E-2</v>
      </c>
    </row>
    <row r="9033" spans="1:8">
      <c r="A9033" s="119" t="s">
        <v>1749</v>
      </c>
      <c r="B9033" s="117" t="s">
        <v>1488</v>
      </c>
      <c r="C9033" s="140">
        <v>38945</v>
      </c>
      <c r="D9033" s="141">
        <v>12.71</v>
      </c>
      <c r="E9033" s="119">
        <v>1000</v>
      </c>
      <c r="F9033" s="119" t="s">
        <v>1489</v>
      </c>
      <c r="G9033" s="114">
        <f>IF([Data da Aprovação]&lt;&gt;"ESTATUTÁRIO",YEAR([Data da Aprovação]),"")</f>
        <v>2006</v>
      </c>
      <c r="H9033" s="106">
        <f>Tabela9[[#This Row],[Valor do Provento R$]]/Tabela9[[#This Row],[Provento por 1 ou 1000 Ações]]</f>
        <v>1.2710000000000001E-2</v>
      </c>
    </row>
    <row r="9034" spans="1:8">
      <c r="A9034" s="118" t="s">
        <v>1749</v>
      </c>
      <c r="B9034" s="116" t="s">
        <v>1488</v>
      </c>
      <c r="C9034" s="138">
        <v>39092</v>
      </c>
      <c r="D9034" s="139">
        <v>12.71</v>
      </c>
      <c r="E9034" s="118">
        <v>1000</v>
      </c>
      <c r="F9034" s="118" t="s">
        <v>1489</v>
      </c>
      <c r="G9034" s="113">
        <f>IF([Data da Aprovação]&lt;&gt;"ESTATUTÁRIO",YEAR([Data da Aprovação]),"")</f>
        <v>2007</v>
      </c>
      <c r="H9034" s="106">
        <f>Tabela9[[#This Row],[Valor do Provento R$]]/Tabela9[[#This Row],[Provento por 1 ou 1000 Ações]]</f>
        <v>1.2710000000000001E-2</v>
      </c>
    </row>
    <row r="9035" spans="1:8">
      <c r="A9035" s="119" t="s">
        <v>1749</v>
      </c>
      <c r="B9035" s="117" t="s">
        <v>1488</v>
      </c>
      <c r="C9035" s="140">
        <v>39303</v>
      </c>
      <c r="D9035" s="141">
        <v>12.72</v>
      </c>
      <c r="E9035" s="119">
        <v>1000</v>
      </c>
      <c r="F9035" s="119" t="s">
        <v>1489</v>
      </c>
      <c r="G9035" s="114">
        <f>IF([Data da Aprovação]&lt;&gt;"ESTATUTÁRIO",YEAR([Data da Aprovação]),"")</f>
        <v>2007</v>
      </c>
      <c r="H9035" s="106">
        <f>Tabela9[[#This Row],[Valor do Provento R$]]/Tabela9[[#This Row],[Provento por 1 ou 1000 Ações]]</f>
        <v>1.272E-2</v>
      </c>
    </row>
    <row r="9036" spans="1:8">
      <c r="A9036" s="118" t="s">
        <v>1749</v>
      </c>
      <c r="B9036" s="116" t="s">
        <v>1488</v>
      </c>
      <c r="C9036" s="138">
        <v>39465</v>
      </c>
      <c r="D9036" s="139">
        <v>0.25440000000000002</v>
      </c>
      <c r="E9036" s="118">
        <v>1</v>
      </c>
      <c r="F9036" s="118" t="s">
        <v>1489</v>
      </c>
      <c r="G9036" s="113">
        <f>IF([Data da Aprovação]&lt;&gt;"ESTATUTÁRIO",YEAR([Data da Aprovação]),"")</f>
        <v>2008</v>
      </c>
      <c r="H9036" s="106">
        <f>Tabela9[[#This Row],[Valor do Provento R$]]/Tabela9[[#This Row],[Provento por 1 ou 1000 Ações]]</f>
        <v>0.25440000000000002</v>
      </c>
    </row>
    <row r="9037" spans="1:8">
      <c r="A9037" s="119" t="s">
        <v>1749</v>
      </c>
      <c r="B9037" s="117" t="s">
        <v>1488</v>
      </c>
      <c r="C9037" s="140">
        <v>39667</v>
      </c>
      <c r="D9037" s="141">
        <v>0.323019</v>
      </c>
      <c r="E9037" s="119">
        <v>1</v>
      </c>
      <c r="F9037" s="119" t="s">
        <v>1489</v>
      </c>
      <c r="G9037" s="114">
        <f>IF([Data da Aprovação]&lt;&gt;"ESTATUTÁRIO",YEAR([Data da Aprovação]),"")</f>
        <v>2008</v>
      </c>
      <c r="H9037" s="106">
        <f>Tabela9[[#This Row],[Valor do Provento R$]]/Tabela9[[#This Row],[Provento por 1 ou 1000 Ações]]</f>
        <v>0.323019</v>
      </c>
    </row>
    <row r="9038" spans="1:8">
      <c r="A9038" s="118" t="s">
        <v>1749</v>
      </c>
      <c r="B9038" s="116" t="s">
        <v>1488</v>
      </c>
      <c r="C9038" s="138">
        <v>39825</v>
      </c>
      <c r="D9038" s="139">
        <v>0.25411800000000001</v>
      </c>
      <c r="E9038" s="118">
        <v>1</v>
      </c>
      <c r="F9038" s="118" t="s">
        <v>1489</v>
      </c>
      <c r="G9038" s="113">
        <f>IF([Data da Aprovação]&lt;&gt;"ESTATUTÁRIO",YEAR([Data da Aprovação]),"")</f>
        <v>2009</v>
      </c>
      <c r="H9038" s="106">
        <f>Tabela9[[#This Row],[Valor do Provento R$]]/Tabela9[[#This Row],[Provento por 1 ou 1000 Ações]]</f>
        <v>0.25411800000000001</v>
      </c>
    </row>
    <row r="9039" spans="1:8">
      <c r="A9039" s="119" t="s">
        <v>1749</v>
      </c>
      <c r="B9039" s="117" t="s">
        <v>1488</v>
      </c>
      <c r="C9039" s="140">
        <v>40014</v>
      </c>
      <c r="D9039" s="141">
        <v>0.26117600000000002</v>
      </c>
      <c r="E9039" s="119">
        <v>1</v>
      </c>
      <c r="F9039" s="119" t="s">
        <v>1489</v>
      </c>
      <c r="G9039" s="114">
        <f>IF([Data da Aprovação]&lt;&gt;"ESTATUTÁRIO",YEAR([Data da Aprovação]),"")</f>
        <v>2009</v>
      </c>
      <c r="H9039" s="106">
        <f>Tabela9[[#This Row],[Valor do Provento R$]]/Tabela9[[#This Row],[Provento por 1 ou 1000 Ações]]</f>
        <v>0.26117600000000002</v>
      </c>
    </row>
    <row r="9040" spans="1:8">
      <c r="A9040" s="118" t="s">
        <v>1749</v>
      </c>
      <c r="B9040" s="116" t="s">
        <v>1488</v>
      </c>
      <c r="C9040" s="138">
        <v>40218</v>
      </c>
      <c r="D9040" s="139">
        <v>0.26117600000000002</v>
      </c>
      <c r="E9040" s="118">
        <v>1</v>
      </c>
      <c r="F9040" s="118" t="s">
        <v>1489</v>
      </c>
      <c r="G9040" s="113">
        <f>IF([Data da Aprovação]&lt;&gt;"ESTATUTÁRIO",YEAR([Data da Aprovação]),"")</f>
        <v>2010</v>
      </c>
      <c r="H9040" s="106">
        <f>Tabela9[[#This Row],[Valor do Provento R$]]/Tabela9[[#This Row],[Provento por 1 ou 1000 Ações]]</f>
        <v>0.26117600000000002</v>
      </c>
    </row>
    <row r="9041" spans="1:8">
      <c r="A9041" s="119" t="s">
        <v>1749</v>
      </c>
      <c r="B9041" s="117" t="s">
        <v>1488</v>
      </c>
      <c r="C9041" s="140">
        <v>40393</v>
      </c>
      <c r="D9041" s="141">
        <v>0.85968100000000003</v>
      </c>
      <c r="E9041" s="119">
        <v>1</v>
      </c>
      <c r="F9041" s="119" t="s">
        <v>1489</v>
      </c>
      <c r="G9041" s="114">
        <f>IF([Data da Aprovação]&lt;&gt;"ESTATUTÁRIO",YEAR([Data da Aprovação]),"")</f>
        <v>2010</v>
      </c>
      <c r="H9041" s="106">
        <f>Tabela9[[#This Row],[Valor do Provento R$]]/Tabela9[[#This Row],[Provento por 1 ou 1000 Ações]]</f>
        <v>0.85968100000000003</v>
      </c>
    </row>
    <row r="9042" spans="1:8">
      <c r="A9042" s="118" t="s">
        <v>1749</v>
      </c>
      <c r="B9042" s="116" t="s">
        <v>1488</v>
      </c>
      <c r="C9042" s="138">
        <v>40393</v>
      </c>
      <c r="D9042" s="139">
        <v>0.19223699999999999</v>
      </c>
      <c r="E9042" s="118">
        <v>1</v>
      </c>
      <c r="F9042" s="118" t="s">
        <v>1492</v>
      </c>
      <c r="G9042" s="113">
        <f>IF([Data da Aprovação]&lt;&gt;"ESTATUTÁRIO",YEAR([Data da Aprovação]),"")</f>
        <v>2010</v>
      </c>
      <c r="H9042" s="106">
        <f>Tabela9[[#This Row],[Valor do Provento R$]]/Tabela9[[#This Row],[Provento por 1 ou 1000 Ações]]</f>
        <v>0.19223699999999999</v>
      </c>
    </row>
    <row r="9043" spans="1:8">
      <c r="A9043" s="119" t="s">
        <v>1749</v>
      </c>
      <c r="B9043" s="117" t="s">
        <v>1488</v>
      </c>
      <c r="C9043" s="140">
        <v>40583</v>
      </c>
      <c r="D9043" s="141">
        <v>0.33176499999999998</v>
      </c>
      <c r="E9043" s="119">
        <v>1</v>
      </c>
      <c r="F9043" s="119" t="s">
        <v>1489</v>
      </c>
      <c r="G9043" s="114">
        <f>IF([Data da Aprovação]&lt;&gt;"ESTATUTÁRIO",YEAR([Data da Aprovação]),"")</f>
        <v>2011</v>
      </c>
      <c r="H9043" s="106">
        <f>Tabela9[[#This Row],[Valor do Provento R$]]/Tabela9[[#This Row],[Provento por 1 ou 1000 Ações]]</f>
        <v>0.33176499999999998</v>
      </c>
    </row>
    <row r="9044" spans="1:8">
      <c r="A9044" s="118" t="s">
        <v>1749</v>
      </c>
      <c r="B9044" s="116" t="s">
        <v>1488</v>
      </c>
      <c r="C9044" s="138">
        <v>40757</v>
      </c>
      <c r="D9044" s="139">
        <v>0.52</v>
      </c>
      <c r="E9044" s="118">
        <v>1</v>
      </c>
      <c r="F9044" s="118" t="s">
        <v>1489</v>
      </c>
      <c r="G9044" s="113">
        <f>IF([Data da Aprovação]&lt;&gt;"ESTATUTÁRIO",YEAR([Data da Aprovação]),"")</f>
        <v>2011</v>
      </c>
      <c r="H9044" s="106">
        <f>Tabela9[[#This Row],[Valor do Provento R$]]/Tabela9[[#This Row],[Provento por 1 ou 1000 Ações]]</f>
        <v>0.52</v>
      </c>
    </row>
    <row r="9045" spans="1:8">
      <c r="A9045" s="119" t="s">
        <v>1749</v>
      </c>
      <c r="B9045" s="117" t="s">
        <v>1488</v>
      </c>
      <c r="C9045" s="140">
        <v>40947</v>
      </c>
      <c r="D9045" s="141">
        <v>0.25</v>
      </c>
      <c r="E9045" s="119">
        <v>1</v>
      </c>
      <c r="F9045" s="119" t="s">
        <v>1489</v>
      </c>
      <c r="G9045" s="114">
        <f>IF([Data da Aprovação]&lt;&gt;"ESTATUTÁRIO",YEAR([Data da Aprovação]),"")</f>
        <v>2012</v>
      </c>
      <c r="H9045" s="106">
        <f>Tabela9[[#This Row],[Valor do Provento R$]]/Tabela9[[#This Row],[Provento por 1 ou 1000 Ações]]</f>
        <v>0.25</v>
      </c>
    </row>
    <row r="9046" spans="1:8">
      <c r="A9046" s="118" t="s">
        <v>1749</v>
      </c>
      <c r="B9046" s="116" t="s">
        <v>1488</v>
      </c>
      <c r="C9046" s="138">
        <v>41128</v>
      </c>
      <c r="D9046" s="139">
        <v>0.33176499999999998</v>
      </c>
      <c r="E9046" s="118">
        <v>1</v>
      </c>
      <c r="F9046" s="118" t="s">
        <v>1489</v>
      </c>
      <c r="G9046" s="113">
        <f>IF([Data da Aprovação]&lt;&gt;"ESTATUTÁRIO",YEAR([Data da Aprovação]),"")</f>
        <v>2012</v>
      </c>
      <c r="H9046" s="106">
        <f>Tabela9[[#This Row],[Valor do Provento R$]]/Tabela9[[#This Row],[Provento por 1 ou 1000 Ações]]</f>
        <v>0.33176499999999998</v>
      </c>
    </row>
    <row r="9047" spans="1:8">
      <c r="A9047" s="119" t="s">
        <v>1749</v>
      </c>
      <c r="B9047" s="117" t="s">
        <v>1488</v>
      </c>
      <c r="C9047" s="140">
        <v>41312</v>
      </c>
      <c r="D9047" s="141">
        <v>0.33176499999999998</v>
      </c>
      <c r="E9047" s="119">
        <v>1</v>
      </c>
      <c r="F9047" s="119" t="s">
        <v>1489</v>
      </c>
      <c r="G9047" s="114">
        <f>IF([Data da Aprovação]&lt;&gt;"ESTATUTÁRIO",YEAR([Data da Aprovação]),"")</f>
        <v>2013</v>
      </c>
      <c r="H9047" s="106">
        <f>Tabela9[[#This Row],[Valor do Provento R$]]/Tabela9[[#This Row],[Provento por 1 ou 1000 Ações]]</f>
        <v>0.33176499999999998</v>
      </c>
    </row>
    <row r="9048" spans="1:8">
      <c r="A9048" s="118" t="s">
        <v>1749</v>
      </c>
      <c r="B9048" s="116" t="s">
        <v>1488</v>
      </c>
      <c r="C9048" s="138">
        <v>41491</v>
      </c>
      <c r="D9048" s="139">
        <v>0.29858800000000002</v>
      </c>
      <c r="E9048" s="118">
        <v>1</v>
      </c>
      <c r="F9048" s="118" t="s">
        <v>1489</v>
      </c>
      <c r="G9048" s="113">
        <f>IF([Data da Aprovação]&lt;&gt;"ESTATUTÁRIO",YEAR([Data da Aprovação]),"")</f>
        <v>2013</v>
      </c>
      <c r="H9048" s="106">
        <f>Tabela9[[#This Row],[Valor do Provento R$]]/Tabela9[[#This Row],[Provento por 1 ou 1000 Ações]]</f>
        <v>0.29858800000000002</v>
      </c>
    </row>
    <row r="9049" spans="1:8">
      <c r="A9049" s="119" t="s">
        <v>1749</v>
      </c>
      <c r="B9049" s="117" t="s">
        <v>1490</v>
      </c>
      <c r="C9049" s="140">
        <v>35103</v>
      </c>
      <c r="D9049" s="141">
        <v>10</v>
      </c>
      <c r="E9049" s="119">
        <v>1000</v>
      </c>
      <c r="F9049" s="119" t="s">
        <v>1492</v>
      </c>
      <c r="G9049" s="114">
        <f>IF([Data da Aprovação]&lt;&gt;"ESTATUTÁRIO",YEAR([Data da Aprovação]),"")</f>
        <v>1996</v>
      </c>
      <c r="H9049" s="106">
        <f>Tabela9[[#This Row],[Valor do Provento R$]]/Tabela9[[#This Row],[Provento por 1 ou 1000 Ações]]</f>
        <v>0.01</v>
      </c>
    </row>
    <row r="9050" spans="1:8">
      <c r="A9050" s="118" t="s">
        <v>1749</v>
      </c>
      <c r="B9050" s="116" t="s">
        <v>1490</v>
      </c>
      <c r="C9050" s="138">
        <v>35304</v>
      </c>
      <c r="D9050" s="139">
        <v>9</v>
      </c>
      <c r="E9050" s="118">
        <v>1000</v>
      </c>
      <c r="F9050" s="118" t="s">
        <v>1492</v>
      </c>
      <c r="G9050" s="113">
        <f>IF([Data da Aprovação]&lt;&gt;"ESTATUTÁRIO",YEAR([Data da Aprovação]),"")</f>
        <v>1996</v>
      </c>
      <c r="H9050" s="106">
        <f>Tabela9[[#This Row],[Valor do Provento R$]]/Tabela9[[#This Row],[Provento por 1 ou 1000 Ações]]</f>
        <v>8.9999999999999993E-3</v>
      </c>
    </row>
    <row r="9051" spans="1:8">
      <c r="A9051" s="119" t="s">
        <v>1749</v>
      </c>
      <c r="B9051" s="117" t="s">
        <v>1490</v>
      </c>
      <c r="C9051" s="140">
        <v>35480</v>
      </c>
      <c r="D9051" s="141">
        <v>12.8</v>
      </c>
      <c r="E9051" s="119">
        <v>1000</v>
      </c>
      <c r="F9051" s="119" t="s">
        <v>1492</v>
      </c>
      <c r="G9051" s="114">
        <f>IF([Data da Aprovação]&lt;&gt;"ESTATUTÁRIO",YEAR([Data da Aprovação]),"")</f>
        <v>1997</v>
      </c>
      <c r="H9051" s="106">
        <f>Tabela9[[#This Row],[Valor do Provento R$]]/Tabela9[[#This Row],[Provento por 1 ou 1000 Ações]]</f>
        <v>1.2800000000000001E-2</v>
      </c>
    </row>
    <row r="9052" spans="1:8">
      <c r="A9052" s="118" t="s">
        <v>1749</v>
      </c>
      <c r="B9052" s="116" t="s">
        <v>1490</v>
      </c>
      <c r="C9052" s="138">
        <v>35642</v>
      </c>
      <c r="D9052" s="139">
        <v>10.588229999999999</v>
      </c>
      <c r="E9052" s="118">
        <v>1000</v>
      </c>
      <c r="F9052" s="118" t="s">
        <v>1489</v>
      </c>
      <c r="G9052" s="113">
        <f>IF([Data da Aprovação]&lt;&gt;"ESTATUTÁRIO",YEAR([Data da Aprovação]),"")</f>
        <v>1997</v>
      </c>
      <c r="H9052" s="106">
        <f>Tabela9[[#This Row],[Valor do Provento R$]]/Tabela9[[#This Row],[Provento por 1 ou 1000 Ações]]</f>
        <v>1.0588229999999999E-2</v>
      </c>
    </row>
    <row r="9053" spans="1:8">
      <c r="A9053" s="119" t="s">
        <v>1749</v>
      </c>
      <c r="B9053" s="117" t="s">
        <v>1490</v>
      </c>
      <c r="C9053" s="140">
        <v>35797</v>
      </c>
      <c r="D9053" s="141">
        <v>10.588229999999999</v>
      </c>
      <c r="E9053" s="119">
        <v>1000</v>
      </c>
      <c r="F9053" s="119" t="s">
        <v>1489</v>
      </c>
      <c r="G9053" s="114">
        <f>IF([Data da Aprovação]&lt;&gt;"ESTATUTÁRIO",YEAR([Data da Aprovação]),"")</f>
        <v>1998</v>
      </c>
      <c r="H9053" s="106">
        <f>Tabela9[[#This Row],[Valor do Provento R$]]/Tabela9[[#This Row],[Provento por 1 ou 1000 Ações]]</f>
        <v>1.0588229999999999E-2</v>
      </c>
    </row>
    <row r="9054" spans="1:8">
      <c r="A9054" s="118" t="s">
        <v>1749</v>
      </c>
      <c r="B9054" s="116" t="s">
        <v>1490</v>
      </c>
      <c r="C9054" s="138">
        <v>36024</v>
      </c>
      <c r="D9054" s="139">
        <v>10.199999999999999</v>
      </c>
      <c r="E9054" s="118">
        <v>1000</v>
      </c>
      <c r="F9054" s="118" t="s">
        <v>1492</v>
      </c>
      <c r="G9054" s="113">
        <f>IF([Data da Aprovação]&lt;&gt;"ESTATUTÁRIO",YEAR([Data da Aprovação]),"")</f>
        <v>1998</v>
      </c>
      <c r="H9054" s="106">
        <f>Tabela9[[#This Row],[Valor do Provento R$]]/Tabela9[[#This Row],[Provento por 1 ou 1000 Ações]]</f>
        <v>1.0199999999999999E-2</v>
      </c>
    </row>
    <row r="9055" spans="1:8">
      <c r="A9055" s="119" t="s">
        <v>1749</v>
      </c>
      <c r="B9055" s="117" t="s">
        <v>1490</v>
      </c>
      <c r="C9055" s="140">
        <v>36215</v>
      </c>
      <c r="D9055" s="141">
        <v>10.199999999999999</v>
      </c>
      <c r="E9055" s="119">
        <v>1000</v>
      </c>
      <c r="F9055" s="119" t="s">
        <v>1492</v>
      </c>
      <c r="G9055" s="114">
        <f>IF([Data da Aprovação]&lt;&gt;"ESTATUTÁRIO",YEAR([Data da Aprovação]),"")</f>
        <v>1999</v>
      </c>
      <c r="H9055" s="106">
        <f>Tabela9[[#This Row],[Valor do Provento R$]]/Tabela9[[#This Row],[Provento por 1 ou 1000 Ações]]</f>
        <v>1.0199999999999999E-2</v>
      </c>
    </row>
    <row r="9056" spans="1:8">
      <c r="A9056" s="118" t="s">
        <v>1749</v>
      </c>
      <c r="B9056" s="116" t="s">
        <v>1490</v>
      </c>
      <c r="C9056" s="138">
        <v>36377</v>
      </c>
      <c r="D9056" s="139">
        <v>10.199999999999999</v>
      </c>
      <c r="E9056" s="118">
        <v>1000</v>
      </c>
      <c r="F9056" s="118" t="s">
        <v>1492</v>
      </c>
      <c r="G9056" s="113">
        <f>IF([Data da Aprovação]&lt;&gt;"ESTATUTÁRIO",YEAR([Data da Aprovação]),"")</f>
        <v>1999</v>
      </c>
      <c r="H9056" s="106">
        <f>Tabela9[[#This Row],[Valor do Provento R$]]/Tabela9[[#This Row],[Provento por 1 ou 1000 Ações]]</f>
        <v>1.0199999999999999E-2</v>
      </c>
    </row>
    <row r="9057" spans="1:8">
      <c r="A9057" s="119" t="s">
        <v>1749</v>
      </c>
      <c r="B9057" s="117" t="s">
        <v>1490</v>
      </c>
      <c r="C9057" s="140">
        <v>36517</v>
      </c>
      <c r="D9057" s="141">
        <v>12</v>
      </c>
      <c r="E9057" s="119">
        <v>1000</v>
      </c>
      <c r="F9057" s="119" t="s">
        <v>1489</v>
      </c>
      <c r="G9057" s="114">
        <f>IF([Data da Aprovação]&lt;&gt;"ESTATUTÁRIO",YEAR([Data da Aprovação]),"")</f>
        <v>1999</v>
      </c>
      <c r="H9057" s="106">
        <f>Tabela9[[#This Row],[Valor do Provento R$]]/Tabela9[[#This Row],[Provento por 1 ou 1000 Ações]]</f>
        <v>1.2E-2</v>
      </c>
    </row>
    <row r="9058" spans="1:8">
      <c r="A9058" s="118" t="s">
        <v>1749</v>
      </c>
      <c r="B9058" s="116" t="s">
        <v>1490</v>
      </c>
      <c r="C9058" s="138">
        <v>36731</v>
      </c>
      <c r="D9058" s="139">
        <v>12.35</v>
      </c>
      <c r="E9058" s="118">
        <v>1000</v>
      </c>
      <c r="F9058" s="118" t="s">
        <v>1489</v>
      </c>
      <c r="G9058" s="113">
        <f>IF([Data da Aprovação]&lt;&gt;"ESTATUTÁRIO",YEAR([Data da Aprovação]),"")</f>
        <v>2000</v>
      </c>
      <c r="H9058" s="106">
        <f>Tabela9[[#This Row],[Valor do Provento R$]]/Tabela9[[#This Row],[Provento por 1 ou 1000 Ações]]</f>
        <v>1.235E-2</v>
      </c>
    </row>
    <row r="9059" spans="1:8">
      <c r="A9059" s="119" t="s">
        <v>1749</v>
      </c>
      <c r="B9059" s="117" t="s">
        <v>1490</v>
      </c>
      <c r="C9059" s="140">
        <v>36881</v>
      </c>
      <c r="D9059" s="141">
        <v>12.35</v>
      </c>
      <c r="E9059" s="119">
        <v>1000</v>
      </c>
      <c r="F9059" s="119" t="s">
        <v>1489</v>
      </c>
      <c r="G9059" s="114">
        <f>IF([Data da Aprovação]&lt;&gt;"ESTATUTÁRIO",YEAR([Data da Aprovação]),"")</f>
        <v>2000</v>
      </c>
      <c r="H9059" s="106">
        <f>Tabela9[[#This Row],[Valor do Provento R$]]/Tabela9[[#This Row],[Provento por 1 ou 1000 Ações]]</f>
        <v>1.235E-2</v>
      </c>
    </row>
    <row r="9060" spans="1:8">
      <c r="A9060" s="118" t="s">
        <v>1749</v>
      </c>
      <c r="B9060" s="116" t="s">
        <v>1490</v>
      </c>
      <c r="C9060" s="138">
        <v>37077</v>
      </c>
      <c r="D9060" s="139">
        <v>12.35</v>
      </c>
      <c r="E9060" s="118">
        <v>1000</v>
      </c>
      <c r="F9060" s="118" t="s">
        <v>1489</v>
      </c>
      <c r="G9060" s="113">
        <f>IF([Data da Aprovação]&lt;&gt;"ESTATUTÁRIO",YEAR([Data da Aprovação]),"")</f>
        <v>2001</v>
      </c>
      <c r="H9060" s="106">
        <f>Tabela9[[#This Row],[Valor do Provento R$]]/Tabela9[[#This Row],[Provento por 1 ou 1000 Ações]]</f>
        <v>1.235E-2</v>
      </c>
    </row>
    <row r="9061" spans="1:8">
      <c r="A9061" s="119" t="s">
        <v>1749</v>
      </c>
      <c r="B9061" s="117" t="s">
        <v>1490</v>
      </c>
      <c r="C9061" s="140">
        <v>37245</v>
      </c>
      <c r="D9061" s="141">
        <v>12.35</v>
      </c>
      <c r="E9061" s="119">
        <v>1000</v>
      </c>
      <c r="F9061" s="119" t="s">
        <v>1489</v>
      </c>
      <c r="G9061" s="114">
        <f>IF([Data da Aprovação]&lt;&gt;"ESTATUTÁRIO",YEAR([Data da Aprovação]),"")</f>
        <v>2001</v>
      </c>
      <c r="H9061" s="106">
        <f>Tabela9[[#This Row],[Valor do Provento R$]]/Tabela9[[#This Row],[Provento por 1 ou 1000 Ações]]</f>
        <v>1.235E-2</v>
      </c>
    </row>
    <row r="9062" spans="1:8">
      <c r="A9062" s="118" t="s">
        <v>1749</v>
      </c>
      <c r="B9062" s="116" t="s">
        <v>1490</v>
      </c>
      <c r="C9062" s="138">
        <v>37481</v>
      </c>
      <c r="D9062" s="139">
        <v>10.5</v>
      </c>
      <c r="E9062" s="118">
        <v>1000</v>
      </c>
      <c r="F9062" s="118" t="s">
        <v>1492</v>
      </c>
      <c r="G9062" s="113">
        <f>IF([Data da Aprovação]&lt;&gt;"ESTATUTÁRIO",YEAR([Data da Aprovação]),"")</f>
        <v>2002</v>
      </c>
      <c r="H9062" s="106">
        <f>Tabela9[[#This Row],[Valor do Provento R$]]/Tabela9[[#This Row],[Provento por 1 ou 1000 Ações]]</f>
        <v>1.0500000000000001E-2</v>
      </c>
    </row>
    <row r="9063" spans="1:8">
      <c r="A9063" s="119" t="s">
        <v>1749</v>
      </c>
      <c r="B9063" s="117" t="s">
        <v>1490</v>
      </c>
      <c r="C9063" s="140">
        <v>37662</v>
      </c>
      <c r="D9063" s="141">
        <v>10.5</v>
      </c>
      <c r="E9063" s="119">
        <v>1000</v>
      </c>
      <c r="F9063" s="119" t="s">
        <v>1492</v>
      </c>
      <c r="G9063" s="114">
        <f>IF([Data da Aprovação]&lt;&gt;"ESTATUTÁRIO",YEAR([Data da Aprovação]),"")</f>
        <v>2003</v>
      </c>
      <c r="H9063" s="106">
        <f>Tabela9[[#This Row],[Valor do Provento R$]]/Tabela9[[#This Row],[Provento por 1 ou 1000 Ações]]</f>
        <v>1.0500000000000001E-2</v>
      </c>
    </row>
    <row r="9064" spans="1:8">
      <c r="A9064" s="118" t="s">
        <v>1749</v>
      </c>
      <c r="B9064" s="116" t="s">
        <v>1490</v>
      </c>
      <c r="C9064" s="138">
        <v>37846</v>
      </c>
      <c r="D9064" s="139">
        <v>12.35</v>
      </c>
      <c r="E9064" s="118">
        <v>1000</v>
      </c>
      <c r="F9064" s="118" t="s">
        <v>1489</v>
      </c>
      <c r="G9064" s="113">
        <f>IF([Data da Aprovação]&lt;&gt;"ESTATUTÁRIO",YEAR([Data da Aprovação]),"")</f>
        <v>2003</v>
      </c>
      <c r="H9064" s="106">
        <f>Tabela9[[#This Row],[Valor do Provento R$]]/Tabela9[[#This Row],[Provento por 1 ou 1000 Ações]]</f>
        <v>1.235E-2</v>
      </c>
    </row>
    <row r="9065" spans="1:8">
      <c r="A9065" s="119" t="s">
        <v>1749</v>
      </c>
      <c r="B9065" s="117" t="s">
        <v>1490</v>
      </c>
      <c r="C9065" s="140">
        <v>37985</v>
      </c>
      <c r="D9065" s="141">
        <v>12.35</v>
      </c>
      <c r="E9065" s="119">
        <v>1000</v>
      </c>
      <c r="F9065" s="119" t="s">
        <v>1489</v>
      </c>
      <c r="G9065" s="114">
        <f>IF([Data da Aprovação]&lt;&gt;"ESTATUTÁRIO",YEAR([Data da Aprovação]),"")</f>
        <v>2003</v>
      </c>
      <c r="H9065" s="106">
        <f>Tabela9[[#This Row],[Valor do Provento R$]]/Tabela9[[#This Row],[Provento por 1 ou 1000 Ações]]</f>
        <v>1.235E-2</v>
      </c>
    </row>
    <row r="9066" spans="1:8">
      <c r="A9066" s="118" t="s">
        <v>1749</v>
      </c>
      <c r="B9066" s="116" t="s">
        <v>1490</v>
      </c>
      <c r="C9066" s="138">
        <v>38167</v>
      </c>
      <c r="D9066" s="139">
        <v>2.1</v>
      </c>
      <c r="E9066" s="118">
        <v>1000</v>
      </c>
      <c r="F9066" s="118" t="s">
        <v>1492</v>
      </c>
      <c r="G9066" s="113">
        <f>IF([Data da Aprovação]&lt;&gt;"ESTATUTÁRIO",YEAR([Data da Aprovação]),"")</f>
        <v>2004</v>
      </c>
      <c r="H9066" s="106">
        <f>Tabela9[[#This Row],[Valor do Provento R$]]/Tabela9[[#This Row],[Provento por 1 ou 1000 Ações]]</f>
        <v>2.1000000000000003E-3</v>
      </c>
    </row>
    <row r="9067" spans="1:8">
      <c r="A9067" s="119" t="s">
        <v>1749</v>
      </c>
      <c r="B9067" s="117" t="s">
        <v>1490</v>
      </c>
      <c r="C9067" s="140">
        <v>38167</v>
      </c>
      <c r="D9067" s="141">
        <v>0.12</v>
      </c>
      <c r="E9067" s="119">
        <v>1000</v>
      </c>
      <c r="F9067" s="119" t="s">
        <v>1496</v>
      </c>
      <c r="G9067" s="114">
        <f>IF([Data da Aprovação]&lt;&gt;"ESTATUTÁRIO",YEAR([Data da Aprovação]),"")</f>
        <v>2004</v>
      </c>
      <c r="H9067" s="106">
        <f>Tabela9[[#This Row],[Valor do Provento R$]]/Tabela9[[#This Row],[Provento por 1 ou 1000 Ações]]</f>
        <v>1.1999999999999999E-4</v>
      </c>
    </row>
    <row r="9068" spans="1:8">
      <c r="A9068" s="118" t="s">
        <v>1749</v>
      </c>
      <c r="B9068" s="116" t="s">
        <v>1490</v>
      </c>
      <c r="C9068" s="138">
        <v>38209</v>
      </c>
      <c r="D9068" s="139">
        <v>13.59</v>
      </c>
      <c r="E9068" s="118">
        <v>1000</v>
      </c>
      <c r="F9068" s="118" t="s">
        <v>1489</v>
      </c>
      <c r="G9068" s="113">
        <f>IF([Data da Aprovação]&lt;&gt;"ESTATUTÁRIO",YEAR([Data da Aprovação]),"")</f>
        <v>2004</v>
      </c>
      <c r="H9068" s="106">
        <f>Tabela9[[#This Row],[Valor do Provento R$]]/Tabela9[[#This Row],[Provento por 1 ou 1000 Ações]]</f>
        <v>1.359E-2</v>
      </c>
    </row>
    <row r="9069" spans="1:8">
      <c r="A9069" s="119" t="s">
        <v>1749</v>
      </c>
      <c r="B9069" s="117" t="s">
        <v>1490</v>
      </c>
      <c r="C9069" s="140">
        <v>38358</v>
      </c>
      <c r="D9069" s="141">
        <v>13.59</v>
      </c>
      <c r="E9069" s="119">
        <v>1000</v>
      </c>
      <c r="F9069" s="119" t="s">
        <v>1489</v>
      </c>
      <c r="G9069" s="114">
        <f>IF([Data da Aprovação]&lt;&gt;"ESTATUTÁRIO",YEAR([Data da Aprovação]),"")</f>
        <v>2005</v>
      </c>
      <c r="H9069" s="106">
        <f>Tabela9[[#This Row],[Valor do Provento R$]]/Tabela9[[#This Row],[Provento por 1 ou 1000 Ações]]</f>
        <v>1.359E-2</v>
      </c>
    </row>
    <row r="9070" spans="1:8">
      <c r="A9070" s="118" t="s">
        <v>1749</v>
      </c>
      <c r="B9070" s="116" t="s">
        <v>1490</v>
      </c>
      <c r="C9070" s="138">
        <v>38580</v>
      </c>
      <c r="D9070" s="139">
        <v>13.98</v>
      </c>
      <c r="E9070" s="118">
        <v>1000</v>
      </c>
      <c r="F9070" s="118" t="s">
        <v>1489</v>
      </c>
      <c r="G9070" s="113">
        <f>IF([Data da Aprovação]&lt;&gt;"ESTATUTÁRIO",YEAR([Data da Aprovação]),"")</f>
        <v>2005</v>
      </c>
      <c r="H9070" s="106">
        <f>Tabela9[[#This Row],[Valor do Provento R$]]/Tabela9[[#This Row],[Provento por 1 ou 1000 Ações]]</f>
        <v>1.3980000000000001E-2</v>
      </c>
    </row>
    <row r="9071" spans="1:8">
      <c r="A9071" s="119" t="s">
        <v>1749</v>
      </c>
      <c r="B9071" s="117" t="s">
        <v>1490</v>
      </c>
      <c r="C9071" s="140">
        <v>38733</v>
      </c>
      <c r="D9071" s="141">
        <v>13.98</v>
      </c>
      <c r="E9071" s="119">
        <v>1000</v>
      </c>
      <c r="F9071" s="119" t="s">
        <v>1489</v>
      </c>
      <c r="G9071" s="114">
        <f>IF([Data da Aprovação]&lt;&gt;"ESTATUTÁRIO",YEAR([Data da Aprovação]),"")</f>
        <v>2006</v>
      </c>
      <c r="H9071" s="106">
        <f>Tabela9[[#This Row],[Valor do Provento R$]]/Tabela9[[#This Row],[Provento por 1 ou 1000 Ações]]</f>
        <v>1.3980000000000001E-2</v>
      </c>
    </row>
    <row r="9072" spans="1:8">
      <c r="A9072" s="118" t="s">
        <v>1749</v>
      </c>
      <c r="B9072" s="116" t="s">
        <v>1490</v>
      </c>
      <c r="C9072" s="138">
        <v>38945</v>
      </c>
      <c r="D9072" s="139">
        <v>13.98</v>
      </c>
      <c r="E9072" s="118">
        <v>1000</v>
      </c>
      <c r="F9072" s="118" t="s">
        <v>1489</v>
      </c>
      <c r="G9072" s="113">
        <f>IF([Data da Aprovação]&lt;&gt;"ESTATUTÁRIO",YEAR([Data da Aprovação]),"")</f>
        <v>2006</v>
      </c>
      <c r="H9072" s="106">
        <f>Tabela9[[#This Row],[Valor do Provento R$]]/Tabela9[[#This Row],[Provento por 1 ou 1000 Ações]]</f>
        <v>1.3980000000000001E-2</v>
      </c>
    </row>
    <row r="9073" spans="1:8">
      <c r="A9073" s="119" t="s">
        <v>1749</v>
      </c>
      <c r="B9073" s="117" t="s">
        <v>1490</v>
      </c>
      <c r="C9073" s="140">
        <v>39092</v>
      </c>
      <c r="D9073" s="141">
        <v>13.98</v>
      </c>
      <c r="E9073" s="119">
        <v>1000</v>
      </c>
      <c r="F9073" s="119" t="s">
        <v>1489</v>
      </c>
      <c r="G9073" s="114">
        <f>IF([Data da Aprovação]&lt;&gt;"ESTATUTÁRIO",YEAR([Data da Aprovação]),"")</f>
        <v>2007</v>
      </c>
      <c r="H9073" s="106">
        <f>Tabela9[[#This Row],[Valor do Provento R$]]/Tabela9[[#This Row],[Provento por 1 ou 1000 Ações]]</f>
        <v>1.3980000000000001E-2</v>
      </c>
    </row>
    <row r="9074" spans="1:8">
      <c r="A9074" s="118" t="s">
        <v>1749</v>
      </c>
      <c r="B9074" s="116" t="s">
        <v>1490</v>
      </c>
      <c r="C9074" s="138">
        <v>39303</v>
      </c>
      <c r="D9074" s="139">
        <v>14</v>
      </c>
      <c r="E9074" s="118">
        <v>1000</v>
      </c>
      <c r="F9074" s="118" t="s">
        <v>1489</v>
      </c>
      <c r="G9074" s="113">
        <f>IF([Data da Aprovação]&lt;&gt;"ESTATUTÁRIO",YEAR([Data da Aprovação]),"")</f>
        <v>2007</v>
      </c>
      <c r="H9074" s="106">
        <f>Tabela9[[#This Row],[Valor do Provento R$]]/Tabela9[[#This Row],[Provento por 1 ou 1000 Ações]]</f>
        <v>1.4E-2</v>
      </c>
    </row>
    <row r="9075" spans="1:8">
      <c r="A9075" s="119" t="s">
        <v>1749</v>
      </c>
      <c r="B9075" s="117" t="s">
        <v>1490</v>
      </c>
      <c r="C9075" s="140">
        <v>39465</v>
      </c>
      <c r="D9075" s="141">
        <v>0.28000000000000003</v>
      </c>
      <c r="E9075" s="119">
        <v>1</v>
      </c>
      <c r="F9075" s="119" t="s">
        <v>1489</v>
      </c>
      <c r="G9075" s="114">
        <f>IF([Data da Aprovação]&lt;&gt;"ESTATUTÁRIO",YEAR([Data da Aprovação]),"")</f>
        <v>2008</v>
      </c>
      <c r="H9075" s="106">
        <f>Tabela9[[#This Row],[Valor do Provento R$]]/Tabela9[[#This Row],[Provento por 1 ou 1000 Ações]]</f>
        <v>0.28000000000000003</v>
      </c>
    </row>
    <row r="9076" spans="1:8">
      <c r="A9076" s="118" t="s">
        <v>1749</v>
      </c>
      <c r="B9076" s="116" t="s">
        <v>1490</v>
      </c>
      <c r="C9076" s="138">
        <v>39667</v>
      </c>
      <c r="D9076" s="139">
        <v>0.355321</v>
      </c>
      <c r="E9076" s="118">
        <v>1</v>
      </c>
      <c r="F9076" s="118" t="s">
        <v>1489</v>
      </c>
      <c r="G9076" s="113">
        <f>IF([Data da Aprovação]&lt;&gt;"ESTATUTÁRIO",YEAR([Data da Aprovação]),"")</f>
        <v>2008</v>
      </c>
      <c r="H9076" s="106">
        <f>Tabela9[[#This Row],[Valor do Provento R$]]/Tabela9[[#This Row],[Provento por 1 ou 1000 Ações]]</f>
        <v>0.355321</v>
      </c>
    </row>
    <row r="9077" spans="1:8">
      <c r="A9077" s="119" t="s">
        <v>1749</v>
      </c>
      <c r="B9077" s="117" t="s">
        <v>1490</v>
      </c>
      <c r="C9077" s="140">
        <v>39825</v>
      </c>
      <c r="D9077" s="141">
        <v>0.27952900000000003</v>
      </c>
      <c r="E9077" s="119">
        <v>1</v>
      </c>
      <c r="F9077" s="119" t="s">
        <v>1489</v>
      </c>
      <c r="G9077" s="114">
        <f>IF([Data da Aprovação]&lt;&gt;"ESTATUTÁRIO",YEAR([Data da Aprovação]),"")</f>
        <v>2009</v>
      </c>
      <c r="H9077" s="106">
        <f>Tabela9[[#This Row],[Valor do Provento R$]]/Tabela9[[#This Row],[Provento por 1 ou 1000 Ações]]</f>
        <v>0.27952900000000003</v>
      </c>
    </row>
    <row r="9078" spans="1:8">
      <c r="A9078" s="118" t="s">
        <v>1749</v>
      </c>
      <c r="B9078" s="116" t="s">
        <v>1490</v>
      </c>
      <c r="C9078" s="138">
        <v>40014</v>
      </c>
      <c r="D9078" s="139">
        <v>0.28729399999999999</v>
      </c>
      <c r="E9078" s="118">
        <v>1</v>
      </c>
      <c r="F9078" s="118" t="s">
        <v>1489</v>
      </c>
      <c r="G9078" s="113">
        <f>IF([Data da Aprovação]&lt;&gt;"ESTATUTÁRIO",YEAR([Data da Aprovação]),"")</f>
        <v>2009</v>
      </c>
      <c r="H9078" s="106">
        <f>Tabela9[[#This Row],[Valor do Provento R$]]/Tabela9[[#This Row],[Provento por 1 ou 1000 Ações]]</f>
        <v>0.28729399999999999</v>
      </c>
    </row>
    <row r="9079" spans="1:8">
      <c r="A9079" s="119" t="s">
        <v>1749</v>
      </c>
      <c r="B9079" s="117" t="s">
        <v>1490</v>
      </c>
      <c r="C9079" s="140">
        <v>40218</v>
      </c>
      <c r="D9079" s="141">
        <v>0.28729399999999999</v>
      </c>
      <c r="E9079" s="119">
        <v>1</v>
      </c>
      <c r="F9079" s="119" t="s">
        <v>1489</v>
      </c>
      <c r="G9079" s="114">
        <f>IF([Data da Aprovação]&lt;&gt;"ESTATUTÁRIO",YEAR([Data da Aprovação]),"")</f>
        <v>2010</v>
      </c>
      <c r="H9079" s="106">
        <f>Tabela9[[#This Row],[Valor do Provento R$]]/Tabela9[[#This Row],[Provento por 1 ou 1000 Ações]]</f>
        <v>0.28729399999999999</v>
      </c>
    </row>
    <row r="9080" spans="1:8">
      <c r="A9080" s="118" t="s">
        <v>1749</v>
      </c>
      <c r="B9080" s="116" t="s">
        <v>1490</v>
      </c>
      <c r="C9080" s="138">
        <v>40393</v>
      </c>
      <c r="D9080" s="139">
        <v>0.94564899999999996</v>
      </c>
      <c r="E9080" s="118">
        <v>1</v>
      </c>
      <c r="F9080" s="118" t="s">
        <v>1489</v>
      </c>
      <c r="G9080" s="113">
        <f>IF([Data da Aprovação]&lt;&gt;"ESTATUTÁRIO",YEAR([Data da Aprovação]),"")</f>
        <v>2010</v>
      </c>
      <c r="H9080" s="106">
        <f>Tabela9[[#This Row],[Valor do Provento R$]]/Tabela9[[#This Row],[Provento por 1 ou 1000 Ações]]</f>
        <v>0.94564899999999996</v>
      </c>
    </row>
    <row r="9081" spans="1:8">
      <c r="A9081" s="119" t="s">
        <v>1749</v>
      </c>
      <c r="B9081" s="117" t="s">
        <v>1490</v>
      </c>
      <c r="C9081" s="140">
        <v>40393</v>
      </c>
      <c r="D9081" s="141">
        <v>0.21146100000000001</v>
      </c>
      <c r="E9081" s="119">
        <v>1</v>
      </c>
      <c r="F9081" s="119" t="s">
        <v>1492</v>
      </c>
      <c r="G9081" s="114">
        <f>IF([Data da Aprovação]&lt;&gt;"ESTATUTÁRIO",YEAR([Data da Aprovação]),"")</f>
        <v>2010</v>
      </c>
      <c r="H9081" s="106">
        <f>Tabela9[[#This Row],[Valor do Provento R$]]/Tabela9[[#This Row],[Provento por 1 ou 1000 Ações]]</f>
        <v>0.21146100000000001</v>
      </c>
    </row>
    <row r="9082" spans="1:8">
      <c r="A9082" s="118" t="s">
        <v>1749</v>
      </c>
      <c r="B9082" s="116" t="s">
        <v>1490</v>
      </c>
      <c r="C9082" s="138">
        <v>40583</v>
      </c>
      <c r="D9082" s="139">
        <v>0.36494100000000002</v>
      </c>
      <c r="E9082" s="118">
        <v>1</v>
      </c>
      <c r="F9082" s="118" t="s">
        <v>1489</v>
      </c>
      <c r="G9082" s="113">
        <f>IF([Data da Aprovação]&lt;&gt;"ESTATUTÁRIO",YEAR([Data da Aprovação]),"")</f>
        <v>2011</v>
      </c>
      <c r="H9082" s="106">
        <f>Tabela9[[#This Row],[Valor do Provento R$]]/Tabela9[[#This Row],[Provento por 1 ou 1000 Ações]]</f>
        <v>0.36494100000000002</v>
      </c>
    </row>
    <row r="9083" spans="1:8">
      <c r="A9083" s="119" t="s">
        <v>1749</v>
      </c>
      <c r="B9083" s="117" t="s">
        <v>1490</v>
      </c>
      <c r="C9083" s="140">
        <v>40757</v>
      </c>
      <c r="D9083" s="141">
        <v>0.57199999999999995</v>
      </c>
      <c r="E9083" s="119">
        <v>1</v>
      </c>
      <c r="F9083" s="119" t="s">
        <v>1489</v>
      </c>
      <c r="G9083" s="114">
        <f>IF([Data da Aprovação]&lt;&gt;"ESTATUTÁRIO",YEAR([Data da Aprovação]),"")</f>
        <v>2011</v>
      </c>
      <c r="H9083" s="106">
        <f>Tabela9[[#This Row],[Valor do Provento R$]]/Tabela9[[#This Row],[Provento por 1 ou 1000 Ações]]</f>
        <v>0.57199999999999995</v>
      </c>
    </row>
    <row r="9084" spans="1:8">
      <c r="A9084" s="118" t="s">
        <v>1749</v>
      </c>
      <c r="B9084" s="116" t="s">
        <v>1490</v>
      </c>
      <c r="C9084" s="138">
        <v>40947</v>
      </c>
      <c r="D9084" s="139">
        <v>0.27500000000000002</v>
      </c>
      <c r="E9084" s="118">
        <v>1</v>
      </c>
      <c r="F9084" s="118" t="s">
        <v>1489</v>
      </c>
      <c r="G9084" s="113">
        <f>IF([Data da Aprovação]&lt;&gt;"ESTATUTÁRIO",YEAR([Data da Aprovação]),"")</f>
        <v>2012</v>
      </c>
      <c r="H9084" s="106">
        <f>Tabela9[[#This Row],[Valor do Provento R$]]/Tabela9[[#This Row],[Provento por 1 ou 1000 Ações]]</f>
        <v>0.27500000000000002</v>
      </c>
    </row>
    <row r="9085" spans="1:8">
      <c r="A9085" s="119" t="s">
        <v>1749</v>
      </c>
      <c r="B9085" s="117" t="s">
        <v>1490</v>
      </c>
      <c r="C9085" s="140">
        <v>41128</v>
      </c>
      <c r="D9085" s="141">
        <v>0.36494199999999999</v>
      </c>
      <c r="E9085" s="119">
        <v>1</v>
      </c>
      <c r="F9085" s="119" t="s">
        <v>1489</v>
      </c>
      <c r="G9085" s="114">
        <f>IF([Data da Aprovação]&lt;&gt;"ESTATUTÁRIO",YEAR([Data da Aprovação]),"")</f>
        <v>2012</v>
      </c>
      <c r="H9085" s="106">
        <f>Tabela9[[#This Row],[Valor do Provento R$]]/Tabela9[[#This Row],[Provento por 1 ou 1000 Ações]]</f>
        <v>0.36494199999999999</v>
      </c>
    </row>
    <row r="9086" spans="1:8">
      <c r="A9086" s="118" t="s">
        <v>1749</v>
      </c>
      <c r="B9086" s="116" t="s">
        <v>1490</v>
      </c>
      <c r="C9086" s="138">
        <v>41312</v>
      </c>
      <c r="D9086" s="139">
        <v>0.36494199999999999</v>
      </c>
      <c r="E9086" s="118">
        <v>1</v>
      </c>
      <c r="F9086" s="118" t="s">
        <v>1489</v>
      </c>
      <c r="G9086" s="113">
        <f>IF([Data da Aprovação]&lt;&gt;"ESTATUTÁRIO",YEAR([Data da Aprovação]),"")</f>
        <v>2013</v>
      </c>
      <c r="H9086" s="106">
        <f>Tabela9[[#This Row],[Valor do Provento R$]]/Tabela9[[#This Row],[Provento por 1 ou 1000 Ações]]</f>
        <v>0.36494199999999999</v>
      </c>
    </row>
    <row r="9087" spans="1:8">
      <c r="A9087" s="119" t="s">
        <v>1749</v>
      </c>
      <c r="B9087" s="117" t="s">
        <v>1490</v>
      </c>
      <c r="C9087" s="140">
        <v>41491</v>
      </c>
      <c r="D9087" s="141">
        <v>0.33176499999999998</v>
      </c>
      <c r="E9087" s="119">
        <v>1</v>
      </c>
      <c r="F9087" s="119" t="s">
        <v>1489</v>
      </c>
      <c r="G9087" s="114">
        <f>IF([Data da Aprovação]&lt;&gt;"ESTATUTÁRIO",YEAR([Data da Aprovação]),"")</f>
        <v>2013</v>
      </c>
      <c r="H9087" s="106">
        <f>Tabela9[[#This Row],[Valor do Provento R$]]/Tabela9[[#This Row],[Provento por 1 ou 1000 Ações]]</f>
        <v>0.33176499999999998</v>
      </c>
    </row>
    <row r="9088" spans="1:8">
      <c r="A9088" s="118" t="s">
        <v>1749</v>
      </c>
      <c r="B9088" s="116" t="s">
        <v>1490</v>
      </c>
      <c r="C9088" s="138">
        <v>41689</v>
      </c>
      <c r="D9088" s="139">
        <v>0.33176499999999998</v>
      </c>
      <c r="E9088" s="118">
        <v>1</v>
      </c>
      <c r="F9088" s="118" t="s">
        <v>1489</v>
      </c>
      <c r="G9088" s="113">
        <f>IF([Data da Aprovação]&lt;&gt;"ESTATUTÁRIO",YEAR([Data da Aprovação]),"")</f>
        <v>2014</v>
      </c>
      <c r="H9088" s="106">
        <f>Tabela9[[#This Row],[Valor do Provento R$]]/Tabela9[[#This Row],[Provento por 1 ou 1000 Ações]]</f>
        <v>0.33176499999999998</v>
      </c>
    </row>
    <row r="9089" spans="1:8">
      <c r="A9089" s="119" t="s">
        <v>1750</v>
      </c>
      <c r="B9089" s="117" t="s">
        <v>1488</v>
      </c>
      <c r="C9089" s="140">
        <v>35103</v>
      </c>
      <c r="D9089" s="141">
        <v>2.7</v>
      </c>
      <c r="E9089" s="119">
        <v>1000</v>
      </c>
      <c r="F9089" s="119" t="s">
        <v>1492</v>
      </c>
      <c r="G9089" s="114">
        <f>IF([Data da Aprovação]&lt;&gt;"ESTATUTÁRIO",YEAR([Data da Aprovação]),"")</f>
        <v>1996</v>
      </c>
      <c r="H9089" s="106">
        <f>Tabela9[[#This Row],[Valor do Provento R$]]/Tabela9[[#This Row],[Provento por 1 ou 1000 Ações]]</f>
        <v>2.7000000000000001E-3</v>
      </c>
    </row>
    <row r="9090" spans="1:8">
      <c r="A9090" s="118" t="s">
        <v>1750</v>
      </c>
      <c r="B9090" s="116" t="s">
        <v>1488</v>
      </c>
      <c r="C9090" s="138">
        <v>35304</v>
      </c>
      <c r="D9090" s="139">
        <v>6.2</v>
      </c>
      <c r="E9090" s="118">
        <v>1000</v>
      </c>
      <c r="F9090" s="118" t="s">
        <v>1492</v>
      </c>
      <c r="G9090" s="113">
        <f>IF([Data da Aprovação]&lt;&gt;"ESTATUTÁRIO",YEAR([Data da Aprovação]),"")</f>
        <v>1996</v>
      </c>
      <c r="H9090" s="106">
        <f>Tabela9[[#This Row],[Valor do Provento R$]]/Tabela9[[#This Row],[Provento por 1 ou 1000 Ações]]</f>
        <v>6.1999999999999998E-3</v>
      </c>
    </row>
    <row r="9091" spans="1:8">
      <c r="A9091" s="119" t="s">
        <v>1750</v>
      </c>
      <c r="B9091" s="117" t="s">
        <v>1488</v>
      </c>
      <c r="C9091" s="140">
        <v>35480</v>
      </c>
      <c r="D9091" s="141">
        <v>7.1</v>
      </c>
      <c r="E9091" s="119">
        <v>1000</v>
      </c>
      <c r="F9091" s="119" t="s">
        <v>1492</v>
      </c>
      <c r="G9091" s="114">
        <f>IF([Data da Aprovação]&lt;&gt;"ESTATUTÁRIO",YEAR([Data da Aprovação]),"")</f>
        <v>1997</v>
      </c>
      <c r="H9091" s="106">
        <f>Tabela9[[#This Row],[Valor do Provento R$]]/Tabela9[[#This Row],[Provento por 1 ou 1000 Ações]]</f>
        <v>7.0999999999999995E-3</v>
      </c>
    </row>
    <row r="9092" spans="1:8">
      <c r="A9092" s="118" t="s">
        <v>1750</v>
      </c>
      <c r="B9092" s="116" t="s">
        <v>1488</v>
      </c>
      <c r="C9092" s="138">
        <v>35648</v>
      </c>
      <c r="D9092" s="139">
        <v>6.6</v>
      </c>
      <c r="E9092" s="118">
        <v>1000</v>
      </c>
      <c r="F9092" s="118" t="s">
        <v>1492</v>
      </c>
      <c r="G9092" s="113">
        <f>IF([Data da Aprovação]&lt;&gt;"ESTATUTÁRIO",YEAR([Data da Aprovação]),"")</f>
        <v>1997</v>
      </c>
      <c r="H9092" s="106">
        <f>Tabela9[[#This Row],[Valor do Provento R$]]/Tabela9[[#This Row],[Provento por 1 ou 1000 Ações]]</f>
        <v>6.6E-3</v>
      </c>
    </row>
    <row r="9093" spans="1:8">
      <c r="A9093" s="119" t="s">
        <v>1750</v>
      </c>
      <c r="B9093" s="117" t="s">
        <v>1488</v>
      </c>
      <c r="C9093" s="140">
        <v>35803</v>
      </c>
      <c r="D9093" s="141">
        <v>8.7058800000000005</v>
      </c>
      <c r="E9093" s="119">
        <v>1000</v>
      </c>
      <c r="F9093" s="119" t="s">
        <v>1489</v>
      </c>
      <c r="G9093" s="114">
        <f>IF([Data da Aprovação]&lt;&gt;"ESTATUTÁRIO",YEAR([Data da Aprovação]),"")</f>
        <v>1998</v>
      </c>
      <c r="H9093" s="106">
        <f>Tabela9[[#This Row],[Valor do Provento R$]]/Tabela9[[#This Row],[Provento por 1 ou 1000 Ações]]</f>
        <v>8.7058800000000009E-3</v>
      </c>
    </row>
    <row r="9094" spans="1:8">
      <c r="A9094" s="118" t="s">
        <v>1750</v>
      </c>
      <c r="B9094" s="116" t="s">
        <v>1488</v>
      </c>
      <c r="C9094" s="138">
        <v>36020</v>
      </c>
      <c r="D9094" s="139">
        <v>5.2</v>
      </c>
      <c r="E9094" s="118">
        <v>1000</v>
      </c>
      <c r="F9094" s="118" t="s">
        <v>1492</v>
      </c>
      <c r="G9094" s="113">
        <f>IF([Data da Aprovação]&lt;&gt;"ESTATUTÁRIO",YEAR([Data da Aprovação]),"")</f>
        <v>1998</v>
      </c>
      <c r="H9094" s="106">
        <f>Tabela9[[#This Row],[Valor do Provento R$]]/Tabela9[[#This Row],[Provento por 1 ou 1000 Ações]]</f>
        <v>5.1999999999999998E-3</v>
      </c>
    </row>
    <row r="9095" spans="1:8">
      <c r="A9095" s="119" t="s">
        <v>1750</v>
      </c>
      <c r="B9095" s="117" t="s">
        <v>1488</v>
      </c>
      <c r="C9095" s="140">
        <v>36213</v>
      </c>
      <c r="D9095" s="141">
        <v>6.4</v>
      </c>
      <c r="E9095" s="119">
        <v>1000</v>
      </c>
      <c r="F9095" s="119" t="s">
        <v>1492</v>
      </c>
      <c r="G9095" s="114">
        <f>IF([Data da Aprovação]&lt;&gt;"ESTATUTÁRIO",YEAR([Data da Aprovação]),"")</f>
        <v>1999</v>
      </c>
      <c r="H9095" s="106">
        <f>Tabela9[[#This Row],[Valor do Provento R$]]/Tabela9[[#This Row],[Provento por 1 ou 1000 Ações]]</f>
        <v>6.4000000000000003E-3</v>
      </c>
    </row>
    <row r="9096" spans="1:8">
      <c r="A9096" s="118" t="s">
        <v>1750</v>
      </c>
      <c r="B9096" s="116" t="s">
        <v>1488</v>
      </c>
      <c r="C9096" s="138">
        <v>36377</v>
      </c>
      <c r="D9096" s="139">
        <v>5.7</v>
      </c>
      <c r="E9096" s="118">
        <v>1000</v>
      </c>
      <c r="F9096" s="118" t="s">
        <v>1492</v>
      </c>
      <c r="G9096" s="113">
        <f>IF([Data da Aprovação]&lt;&gt;"ESTATUTÁRIO",YEAR([Data da Aprovação]),"")</f>
        <v>1999</v>
      </c>
      <c r="H9096" s="106">
        <f>Tabela9[[#This Row],[Valor do Provento R$]]/Tabela9[[#This Row],[Provento por 1 ou 1000 Ações]]</f>
        <v>5.7000000000000002E-3</v>
      </c>
    </row>
    <row r="9097" spans="1:8">
      <c r="A9097" s="119" t="s">
        <v>1750</v>
      </c>
      <c r="B9097" s="117" t="s">
        <v>1488</v>
      </c>
      <c r="C9097" s="140">
        <v>36517</v>
      </c>
      <c r="D9097" s="141">
        <v>11.33</v>
      </c>
      <c r="E9097" s="119">
        <v>1000</v>
      </c>
      <c r="F9097" s="119" t="s">
        <v>1489</v>
      </c>
      <c r="G9097" s="114">
        <f>IF([Data da Aprovação]&lt;&gt;"ESTATUTÁRIO",YEAR([Data da Aprovação]),"")</f>
        <v>1999</v>
      </c>
      <c r="H9097" s="106">
        <f>Tabela9[[#This Row],[Valor do Provento R$]]/Tabela9[[#This Row],[Provento por 1 ou 1000 Ações]]</f>
        <v>1.133E-2</v>
      </c>
    </row>
    <row r="9098" spans="1:8">
      <c r="A9098" s="118" t="s">
        <v>1750</v>
      </c>
      <c r="B9098" s="116" t="s">
        <v>1488</v>
      </c>
      <c r="C9098" s="138">
        <v>36740</v>
      </c>
      <c r="D9098" s="139">
        <v>9.9</v>
      </c>
      <c r="E9098" s="118">
        <v>1000</v>
      </c>
      <c r="F9098" s="118" t="s">
        <v>1489</v>
      </c>
      <c r="G9098" s="113">
        <f>IF([Data da Aprovação]&lt;&gt;"ESTATUTÁRIO",YEAR([Data da Aprovação]),"")</f>
        <v>2000</v>
      </c>
      <c r="H9098" s="106">
        <f>Tabela9[[#This Row],[Valor do Provento R$]]/Tabela9[[#This Row],[Provento por 1 ou 1000 Ações]]</f>
        <v>9.9000000000000008E-3</v>
      </c>
    </row>
    <row r="9099" spans="1:8">
      <c r="A9099" s="119" t="s">
        <v>1750</v>
      </c>
      <c r="B9099" s="117" t="s">
        <v>1488</v>
      </c>
      <c r="C9099" s="140">
        <v>36881</v>
      </c>
      <c r="D9099" s="141">
        <v>7.11</v>
      </c>
      <c r="E9099" s="119">
        <v>1000</v>
      </c>
      <c r="F9099" s="119" t="s">
        <v>1489</v>
      </c>
      <c r="G9099" s="114">
        <f>IF([Data da Aprovação]&lt;&gt;"ESTATUTÁRIO",YEAR([Data da Aprovação]),"")</f>
        <v>2000</v>
      </c>
      <c r="H9099" s="106">
        <f>Tabela9[[#This Row],[Valor do Provento R$]]/Tabela9[[#This Row],[Provento por 1 ou 1000 Ações]]</f>
        <v>7.11E-3</v>
      </c>
    </row>
    <row r="9100" spans="1:8">
      <c r="A9100" s="118" t="s">
        <v>1750</v>
      </c>
      <c r="B9100" s="116" t="s">
        <v>1488</v>
      </c>
      <c r="C9100" s="138">
        <v>37077</v>
      </c>
      <c r="D9100" s="139">
        <v>11.92</v>
      </c>
      <c r="E9100" s="118">
        <v>1000</v>
      </c>
      <c r="F9100" s="118" t="s">
        <v>1489</v>
      </c>
      <c r="G9100" s="113">
        <f>IF([Data da Aprovação]&lt;&gt;"ESTATUTÁRIO",YEAR([Data da Aprovação]),"")</f>
        <v>2001</v>
      </c>
      <c r="H9100" s="106">
        <f>Tabela9[[#This Row],[Valor do Provento R$]]/Tabela9[[#This Row],[Provento por 1 ou 1000 Ações]]</f>
        <v>1.192E-2</v>
      </c>
    </row>
    <row r="9101" spans="1:8">
      <c r="A9101" s="119" t="s">
        <v>1750</v>
      </c>
      <c r="B9101" s="117" t="s">
        <v>1488</v>
      </c>
      <c r="C9101" s="140">
        <v>37245</v>
      </c>
      <c r="D9101" s="141">
        <v>11.92</v>
      </c>
      <c r="E9101" s="119">
        <v>1000</v>
      </c>
      <c r="F9101" s="119" t="s">
        <v>1489</v>
      </c>
      <c r="G9101" s="114">
        <f>IF([Data da Aprovação]&lt;&gt;"ESTATUTÁRIO",YEAR([Data da Aprovação]),"")</f>
        <v>2001</v>
      </c>
      <c r="H9101" s="106">
        <f>Tabela9[[#This Row],[Valor do Provento R$]]/Tabela9[[#This Row],[Provento por 1 ou 1000 Ações]]</f>
        <v>1.192E-2</v>
      </c>
    </row>
    <row r="9102" spans="1:8">
      <c r="A9102" s="118" t="s">
        <v>1750</v>
      </c>
      <c r="B9102" s="116" t="s">
        <v>1488</v>
      </c>
      <c r="C9102" s="138">
        <v>37481</v>
      </c>
      <c r="D9102" s="139">
        <v>11.8</v>
      </c>
      <c r="E9102" s="118">
        <v>1000</v>
      </c>
      <c r="F9102" s="118" t="s">
        <v>1489</v>
      </c>
      <c r="G9102" s="113">
        <f>IF([Data da Aprovação]&lt;&gt;"ESTATUTÁRIO",YEAR([Data da Aprovação]),"")</f>
        <v>2002</v>
      </c>
      <c r="H9102" s="106">
        <f>Tabela9[[#This Row],[Valor do Provento R$]]/Tabela9[[#This Row],[Provento por 1 ou 1000 Ações]]</f>
        <v>1.1800000000000001E-2</v>
      </c>
    </row>
    <row r="9103" spans="1:8">
      <c r="A9103" s="119" t="s">
        <v>1750</v>
      </c>
      <c r="B9103" s="117" t="s">
        <v>1488</v>
      </c>
      <c r="C9103" s="140">
        <v>37621</v>
      </c>
      <c r="D9103" s="141">
        <v>7.4</v>
      </c>
      <c r="E9103" s="119">
        <v>1000</v>
      </c>
      <c r="F9103" s="119" t="s">
        <v>1489</v>
      </c>
      <c r="G9103" s="114">
        <f>IF([Data da Aprovação]&lt;&gt;"ESTATUTÁRIO",YEAR([Data da Aprovação]),"")</f>
        <v>2002</v>
      </c>
      <c r="H9103" s="106">
        <f>Tabela9[[#This Row],[Valor do Provento R$]]/Tabela9[[#This Row],[Provento por 1 ou 1000 Ações]]</f>
        <v>7.4000000000000003E-3</v>
      </c>
    </row>
    <row r="9104" spans="1:8">
      <c r="A9104" s="118" t="s">
        <v>1750</v>
      </c>
      <c r="B9104" s="116" t="s">
        <v>1488</v>
      </c>
      <c r="C9104" s="138">
        <v>37851</v>
      </c>
      <c r="D9104" s="139">
        <v>14.2</v>
      </c>
      <c r="E9104" s="118">
        <v>1000</v>
      </c>
      <c r="F9104" s="118" t="s">
        <v>1489</v>
      </c>
      <c r="G9104" s="113">
        <f>IF([Data da Aprovação]&lt;&gt;"ESTATUTÁRIO",YEAR([Data da Aprovação]),"")</f>
        <v>2003</v>
      </c>
      <c r="H9104" s="106">
        <f>Tabela9[[#This Row],[Valor do Provento R$]]/Tabela9[[#This Row],[Provento por 1 ou 1000 Ações]]</f>
        <v>1.4199999999999999E-2</v>
      </c>
    </row>
    <row r="9105" spans="1:8">
      <c r="A9105" s="119" t="s">
        <v>1750</v>
      </c>
      <c r="B9105" s="117" t="s">
        <v>1488</v>
      </c>
      <c r="C9105" s="140">
        <v>37985</v>
      </c>
      <c r="D9105" s="141">
        <v>15.3</v>
      </c>
      <c r="E9105" s="119">
        <v>1000</v>
      </c>
      <c r="F9105" s="119" t="s">
        <v>1489</v>
      </c>
      <c r="G9105" s="114">
        <f>IF([Data da Aprovação]&lt;&gt;"ESTATUTÁRIO",YEAR([Data da Aprovação]),"")</f>
        <v>2003</v>
      </c>
      <c r="H9105" s="106">
        <f>Tabela9[[#This Row],[Valor do Provento R$]]/Tabela9[[#This Row],[Provento por 1 ou 1000 Ações]]</f>
        <v>1.5300000000000001E-2</v>
      </c>
    </row>
    <row r="9106" spans="1:8">
      <c r="A9106" s="118" t="s">
        <v>1750</v>
      </c>
      <c r="B9106" s="116" t="s">
        <v>1488</v>
      </c>
      <c r="C9106" s="138">
        <v>38210</v>
      </c>
      <c r="D9106" s="139">
        <v>17.2</v>
      </c>
      <c r="E9106" s="118">
        <v>1000</v>
      </c>
      <c r="F9106" s="118" t="s">
        <v>1489</v>
      </c>
      <c r="G9106" s="113">
        <f>IF([Data da Aprovação]&lt;&gt;"ESTATUTÁRIO",YEAR([Data da Aprovação]),"")</f>
        <v>2004</v>
      </c>
      <c r="H9106" s="106">
        <f>Tabela9[[#This Row],[Valor do Provento R$]]/Tabela9[[#This Row],[Provento por 1 ou 1000 Ações]]</f>
        <v>1.72E-2</v>
      </c>
    </row>
    <row r="9107" spans="1:8">
      <c r="A9107" s="119" t="s">
        <v>1750</v>
      </c>
      <c r="B9107" s="117" t="s">
        <v>1488</v>
      </c>
      <c r="C9107" s="140">
        <v>38358</v>
      </c>
      <c r="D9107" s="141">
        <v>19</v>
      </c>
      <c r="E9107" s="119">
        <v>1000</v>
      </c>
      <c r="F9107" s="119" t="s">
        <v>1489</v>
      </c>
      <c r="G9107" s="114">
        <f>IF([Data da Aprovação]&lt;&gt;"ESTATUTÁRIO",YEAR([Data da Aprovação]),"")</f>
        <v>2005</v>
      </c>
      <c r="H9107" s="106">
        <f>Tabela9[[#This Row],[Valor do Provento R$]]/Tabela9[[#This Row],[Provento por 1 ou 1000 Ações]]</f>
        <v>1.9E-2</v>
      </c>
    </row>
    <row r="9108" spans="1:8">
      <c r="A9108" s="118" t="s">
        <v>1750</v>
      </c>
      <c r="B9108" s="116" t="s">
        <v>1488</v>
      </c>
      <c r="C9108" s="138">
        <v>38593</v>
      </c>
      <c r="D9108" s="139">
        <v>17.399999999999999</v>
      </c>
      <c r="E9108" s="118">
        <v>1000</v>
      </c>
      <c r="F9108" s="118" t="s">
        <v>1489</v>
      </c>
      <c r="G9108" s="113">
        <f>IF([Data da Aprovação]&lt;&gt;"ESTATUTÁRIO",YEAR([Data da Aprovação]),"")</f>
        <v>2005</v>
      </c>
      <c r="H9108" s="106">
        <f>Tabela9[[#This Row],[Valor do Provento R$]]/Tabela9[[#This Row],[Provento por 1 ou 1000 Ações]]</f>
        <v>1.7399999999999999E-2</v>
      </c>
    </row>
    <row r="9109" spans="1:8">
      <c r="A9109" s="119" t="s">
        <v>1750</v>
      </c>
      <c r="B9109" s="117" t="s">
        <v>1488</v>
      </c>
      <c r="C9109" s="140">
        <v>38733</v>
      </c>
      <c r="D9109" s="141">
        <v>19</v>
      </c>
      <c r="E9109" s="119">
        <v>1000</v>
      </c>
      <c r="F9109" s="119" t="s">
        <v>1489</v>
      </c>
      <c r="G9109" s="114">
        <f>IF([Data da Aprovação]&lt;&gt;"ESTATUTÁRIO",YEAR([Data da Aprovação]),"")</f>
        <v>2006</v>
      </c>
      <c r="H9109" s="106">
        <f>Tabela9[[#This Row],[Valor do Provento R$]]/Tabela9[[#This Row],[Provento por 1 ou 1000 Ações]]</f>
        <v>1.9E-2</v>
      </c>
    </row>
    <row r="9110" spans="1:8">
      <c r="A9110" s="118" t="s">
        <v>1750</v>
      </c>
      <c r="B9110" s="116" t="s">
        <v>1488</v>
      </c>
      <c r="C9110" s="138">
        <v>38945</v>
      </c>
      <c r="D9110" s="139">
        <v>15</v>
      </c>
      <c r="E9110" s="118">
        <v>1000</v>
      </c>
      <c r="F9110" s="118" t="s">
        <v>1489</v>
      </c>
      <c r="G9110" s="113">
        <f>IF([Data da Aprovação]&lt;&gt;"ESTATUTÁRIO",YEAR([Data da Aprovação]),"")</f>
        <v>2006</v>
      </c>
      <c r="H9110" s="106">
        <f>Tabela9[[#This Row],[Valor do Provento R$]]/Tabela9[[#This Row],[Provento por 1 ou 1000 Ações]]</f>
        <v>1.4999999999999999E-2</v>
      </c>
    </row>
    <row r="9111" spans="1:8">
      <c r="A9111" s="119" t="s">
        <v>1750</v>
      </c>
      <c r="B9111" s="117" t="s">
        <v>1488</v>
      </c>
      <c r="C9111" s="140">
        <v>39092</v>
      </c>
      <c r="D9111" s="141">
        <v>13.6</v>
      </c>
      <c r="E9111" s="119">
        <v>1000</v>
      </c>
      <c r="F9111" s="119" t="s">
        <v>1489</v>
      </c>
      <c r="G9111" s="114">
        <f>IF([Data da Aprovação]&lt;&gt;"ESTATUTÁRIO",YEAR([Data da Aprovação]),"")</f>
        <v>2007</v>
      </c>
      <c r="H9111" s="106">
        <f>Tabela9[[#This Row],[Valor do Provento R$]]/Tabela9[[#This Row],[Provento por 1 ou 1000 Ações]]</f>
        <v>1.3599999999999999E-2</v>
      </c>
    </row>
    <row r="9112" spans="1:8">
      <c r="A9112" s="118" t="s">
        <v>1750</v>
      </c>
      <c r="B9112" s="116" t="s">
        <v>1488</v>
      </c>
      <c r="C9112" s="138">
        <v>39310</v>
      </c>
      <c r="D9112" s="139">
        <v>12</v>
      </c>
      <c r="E9112" s="118">
        <v>1000</v>
      </c>
      <c r="F9112" s="118" t="s">
        <v>1489</v>
      </c>
      <c r="G9112" s="113">
        <f>IF([Data da Aprovação]&lt;&gt;"ESTATUTÁRIO",YEAR([Data da Aprovação]),"")</f>
        <v>2007</v>
      </c>
      <c r="H9112" s="106">
        <f>Tabela9[[#This Row],[Valor do Provento R$]]/Tabela9[[#This Row],[Provento por 1 ou 1000 Ações]]</f>
        <v>1.2E-2</v>
      </c>
    </row>
    <row r="9113" spans="1:8">
      <c r="A9113" s="119" t="s">
        <v>1750</v>
      </c>
      <c r="B9113" s="117" t="s">
        <v>1488</v>
      </c>
      <c r="C9113" s="140">
        <v>39471</v>
      </c>
      <c r="D9113" s="141">
        <v>0.13800000000000001</v>
      </c>
      <c r="E9113" s="119">
        <v>1</v>
      </c>
      <c r="F9113" s="119" t="s">
        <v>1489</v>
      </c>
      <c r="G9113" s="114">
        <f>IF([Data da Aprovação]&lt;&gt;"ESTATUTÁRIO",YEAR([Data da Aprovação]),"")</f>
        <v>2008</v>
      </c>
      <c r="H9113" s="106">
        <f>Tabela9[[#This Row],[Valor do Provento R$]]/Tabela9[[#This Row],[Provento por 1 ou 1000 Ações]]</f>
        <v>0.13800000000000001</v>
      </c>
    </row>
    <row r="9114" spans="1:8">
      <c r="A9114" s="118" t="s">
        <v>1750</v>
      </c>
      <c r="B9114" s="116" t="s">
        <v>1488</v>
      </c>
      <c r="C9114" s="138">
        <v>39679</v>
      </c>
      <c r="D9114" s="139">
        <v>0.12</v>
      </c>
      <c r="E9114" s="118">
        <v>1</v>
      </c>
      <c r="F9114" s="118" t="s">
        <v>1489</v>
      </c>
      <c r="G9114" s="113">
        <f>IF([Data da Aprovação]&lt;&gt;"ESTATUTÁRIO",YEAR([Data da Aprovação]),"")</f>
        <v>2008</v>
      </c>
      <c r="H9114" s="106">
        <f>Tabela9[[#This Row],[Valor do Provento R$]]/Tabela9[[#This Row],[Provento por 1 ou 1000 Ações]]</f>
        <v>0.12</v>
      </c>
    </row>
    <row r="9115" spans="1:8">
      <c r="A9115" s="119" t="s">
        <v>1750</v>
      </c>
      <c r="B9115" s="117" t="s">
        <v>1488</v>
      </c>
      <c r="C9115" s="140">
        <v>39828</v>
      </c>
      <c r="D9115" s="141">
        <v>7.0000000000000007E-2</v>
      </c>
      <c r="E9115" s="119">
        <v>1</v>
      </c>
      <c r="F9115" s="119" t="s">
        <v>1489</v>
      </c>
      <c r="G9115" s="114">
        <f>IF([Data da Aprovação]&lt;&gt;"ESTATUTÁRIO",YEAR([Data da Aprovação]),"")</f>
        <v>2009</v>
      </c>
      <c r="H9115" s="106">
        <f>Tabela9[[#This Row],[Valor do Provento R$]]/Tabela9[[#This Row],[Provento por 1 ou 1000 Ações]]</f>
        <v>7.0000000000000007E-2</v>
      </c>
    </row>
    <row r="9116" spans="1:8">
      <c r="A9116" s="118" t="s">
        <v>1750</v>
      </c>
      <c r="B9116" s="116" t="s">
        <v>1488</v>
      </c>
      <c r="C9116" s="138">
        <v>40014</v>
      </c>
      <c r="D9116" s="139">
        <v>0.08</v>
      </c>
      <c r="E9116" s="118">
        <v>1</v>
      </c>
      <c r="F9116" s="118" t="s">
        <v>1489</v>
      </c>
      <c r="G9116" s="113">
        <f>IF([Data da Aprovação]&lt;&gt;"ESTATUTÁRIO",YEAR([Data da Aprovação]),"")</f>
        <v>2009</v>
      </c>
      <c r="H9116" s="106">
        <f>Tabela9[[#This Row],[Valor do Provento R$]]/Tabela9[[#This Row],[Provento por 1 ou 1000 Ações]]</f>
        <v>0.08</v>
      </c>
    </row>
    <row r="9117" spans="1:8">
      <c r="A9117" s="119" t="s">
        <v>1750</v>
      </c>
      <c r="B9117" s="117" t="s">
        <v>1488</v>
      </c>
      <c r="C9117" s="140">
        <v>40240</v>
      </c>
      <c r="D9117" s="141">
        <v>6.4000000000000001E-2</v>
      </c>
      <c r="E9117" s="119">
        <v>1</v>
      </c>
      <c r="F9117" s="119" t="s">
        <v>1489</v>
      </c>
      <c r="G9117" s="114">
        <f>IF([Data da Aprovação]&lt;&gt;"ESTATUTÁRIO",YEAR([Data da Aprovação]),"")</f>
        <v>2010</v>
      </c>
      <c r="H9117" s="106">
        <f>Tabela9[[#This Row],[Valor do Provento R$]]/Tabela9[[#This Row],[Provento por 1 ou 1000 Ações]]</f>
        <v>6.4000000000000001E-2</v>
      </c>
    </row>
    <row r="9118" spans="1:8">
      <c r="A9118" s="118" t="s">
        <v>1750</v>
      </c>
      <c r="B9118" s="116" t="s">
        <v>1488</v>
      </c>
      <c r="C9118" s="138">
        <v>40400</v>
      </c>
      <c r="D9118" s="139">
        <v>0.14000000000000001</v>
      </c>
      <c r="E9118" s="118">
        <v>1</v>
      </c>
      <c r="F9118" s="118" t="s">
        <v>1489</v>
      </c>
      <c r="G9118" s="113">
        <f>IF([Data da Aprovação]&lt;&gt;"ESTATUTÁRIO",YEAR([Data da Aprovação]),"")</f>
        <v>2010</v>
      </c>
      <c r="H9118" s="106">
        <f>Tabela9[[#This Row],[Valor do Provento R$]]/Tabela9[[#This Row],[Provento por 1 ou 1000 Ações]]</f>
        <v>0.14000000000000001</v>
      </c>
    </row>
    <row r="9119" spans="1:8">
      <c r="A9119" s="119" t="s">
        <v>1750</v>
      </c>
      <c r="B9119" s="117" t="s">
        <v>1488</v>
      </c>
      <c r="C9119" s="140">
        <v>40591</v>
      </c>
      <c r="D9119" s="141">
        <v>0.496</v>
      </c>
      <c r="E9119" s="119">
        <v>1</v>
      </c>
      <c r="F9119" s="119" t="s">
        <v>1489</v>
      </c>
      <c r="G9119" s="114">
        <f>IF([Data da Aprovação]&lt;&gt;"ESTATUTÁRIO",YEAR([Data da Aprovação]),"")</f>
        <v>2011</v>
      </c>
      <c r="H9119" s="106">
        <f>Tabela9[[#This Row],[Valor do Provento R$]]/Tabela9[[#This Row],[Provento por 1 ou 1000 Ações]]</f>
        <v>0.496</v>
      </c>
    </row>
    <row r="9120" spans="1:8">
      <c r="A9120" s="118" t="s">
        <v>1750</v>
      </c>
      <c r="B9120" s="116" t="s">
        <v>1488</v>
      </c>
      <c r="C9120" s="138">
        <v>40764</v>
      </c>
      <c r="D9120" s="139">
        <v>8.2000000000000003E-2</v>
      </c>
      <c r="E9120" s="118">
        <v>1</v>
      </c>
      <c r="F9120" s="118" t="s">
        <v>1489</v>
      </c>
      <c r="G9120" s="113">
        <f>IF([Data da Aprovação]&lt;&gt;"ESTATUTÁRIO",YEAR([Data da Aprovação]),"")</f>
        <v>2011</v>
      </c>
      <c r="H9120" s="106">
        <f>Tabela9[[#This Row],[Valor do Provento R$]]/Tabela9[[#This Row],[Provento por 1 ou 1000 Ações]]</f>
        <v>8.2000000000000003E-2</v>
      </c>
    </row>
    <row r="9121" spans="1:8">
      <c r="A9121" s="119" t="s">
        <v>1750</v>
      </c>
      <c r="B9121" s="117" t="s">
        <v>1488</v>
      </c>
      <c r="C9121" s="140">
        <v>40953</v>
      </c>
      <c r="D9121" s="141">
        <v>0.14000000000000001</v>
      </c>
      <c r="E9121" s="119">
        <v>1</v>
      </c>
      <c r="F9121" s="119" t="s">
        <v>1489</v>
      </c>
      <c r="G9121" s="114">
        <f>IF([Data da Aprovação]&lt;&gt;"ESTATUTÁRIO",YEAR([Data da Aprovação]),"")</f>
        <v>2012</v>
      </c>
      <c r="H9121" s="106">
        <f>Tabela9[[#This Row],[Valor do Provento R$]]/Tabela9[[#This Row],[Provento por 1 ou 1000 Ações]]</f>
        <v>0.14000000000000001</v>
      </c>
    </row>
    <row r="9122" spans="1:8">
      <c r="A9122" s="118" t="s">
        <v>1750</v>
      </c>
      <c r="B9122" s="116" t="s">
        <v>1488</v>
      </c>
      <c r="C9122" s="138">
        <v>41135</v>
      </c>
      <c r="D9122" s="139">
        <v>0.154</v>
      </c>
      <c r="E9122" s="118">
        <v>1</v>
      </c>
      <c r="F9122" s="118" t="s">
        <v>1489</v>
      </c>
      <c r="G9122" s="113">
        <f>IF([Data da Aprovação]&lt;&gt;"ESTATUTÁRIO",YEAR([Data da Aprovação]),"")</f>
        <v>2012</v>
      </c>
      <c r="H9122" s="106">
        <f>Tabela9[[#This Row],[Valor do Provento R$]]/Tabela9[[#This Row],[Provento por 1 ou 1000 Ações]]</f>
        <v>0.154</v>
      </c>
    </row>
    <row r="9123" spans="1:8">
      <c r="A9123" s="119" t="s">
        <v>1750</v>
      </c>
      <c r="B9123" s="117" t="s">
        <v>1488</v>
      </c>
      <c r="C9123" s="140">
        <v>41324</v>
      </c>
      <c r="D9123" s="141">
        <v>0.27</v>
      </c>
      <c r="E9123" s="119">
        <v>1</v>
      </c>
      <c r="F9123" s="119" t="s">
        <v>1489</v>
      </c>
      <c r="G9123" s="114">
        <f>IF([Data da Aprovação]&lt;&gt;"ESTATUTÁRIO",YEAR([Data da Aprovação]),"")</f>
        <v>2013</v>
      </c>
      <c r="H9123" s="106">
        <f>Tabela9[[#This Row],[Valor do Provento R$]]/Tabela9[[#This Row],[Provento por 1 ou 1000 Ações]]</f>
        <v>0.27</v>
      </c>
    </row>
    <row r="9124" spans="1:8">
      <c r="A9124" s="118" t="s">
        <v>1750</v>
      </c>
      <c r="B9124" s="116" t="s">
        <v>1488</v>
      </c>
      <c r="C9124" s="138">
        <v>41499</v>
      </c>
      <c r="D9124" s="139">
        <v>0.38</v>
      </c>
      <c r="E9124" s="118">
        <v>1</v>
      </c>
      <c r="F9124" s="118" t="s">
        <v>1489</v>
      </c>
      <c r="G9124" s="113">
        <f>IF([Data da Aprovação]&lt;&gt;"ESTATUTÁRIO",YEAR([Data da Aprovação]),"")</f>
        <v>2013</v>
      </c>
      <c r="H9124" s="106">
        <f>Tabela9[[#This Row],[Valor do Provento R$]]/Tabela9[[#This Row],[Provento por 1 ou 1000 Ações]]</f>
        <v>0.38</v>
      </c>
    </row>
    <row r="9125" spans="1:8">
      <c r="A9125" s="119" t="s">
        <v>1750</v>
      </c>
      <c r="B9125" s="117" t="s">
        <v>1488</v>
      </c>
      <c r="C9125" s="140">
        <v>41689</v>
      </c>
      <c r="D9125" s="141">
        <v>0.15</v>
      </c>
      <c r="E9125" s="119">
        <v>1</v>
      </c>
      <c r="F9125" s="119" t="s">
        <v>1489</v>
      </c>
      <c r="G9125" s="114">
        <f>IF([Data da Aprovação]&lt;&gt;"ESTATUTÁRIO",YEAR([Data da Aprovação]),"")</f>
        <v>2014</v>
      </c>
      <c r="H9125" s="106">
        <f>Tabela9[[#This Row],[Valor do Provento R$]]/Tabela9[[#This Row],[Provento por 1 ou 1000 Ações]]</f>
        <v>0.15</v>
      </c>
    </row>
    <row r="9126" spans="1:8">
      <c r="A9126" s="118" t="s">
        <v>1750</v>
      </c>
      <c r="B9126" s="116" t="s">
        <v>1490</v>
      </c>
      <c r="C9126" s="138">
        <v>35103</v>
      </c>
      <c r="D9126" s="139">
        <v>2.7</v>
      </c>
      <c r="E9126" s="118">
        <v>1000</v>
      </c>
      <c r="F9126" s="118" t="s">
        <v>1492</v>
      </c>
      <c r="G9126" s="113">
        <f>IF([Data da Aprovação]&lt;&gt;"ESTATUTÁRIO",YEAR([Data da Aprovação]),"")</f>
        <v>1996</v>
      </c>
      <c r="H9126" s="106">
        <f>Tabela9[[#This Row],[Valor do Provento R$]]/Tabela9[[#This Row],[Provento por 1 ou 1000 Ações]]</f>
        <v>2.7000000000000001E-3</v>
      </c>
    </row>
    <row r="9127" spans="1:8">
      <c r="A9127" s="119" t="s">
        <v>1750</v>
      </c>
      <c r="B9127" s="117" t="s">
        <v>1490</v>
      </c>
      <c r="C9127" s="140">
        <v>35304</v>
      </c>
      <c r="D9127" s="141">
        <v>6.2</v>
      </c>
      <c r="E9127" s="119">
        <v>1000</v>
      </c>
      <c r="F9127" s="119" t="s">
        <v>1492</v>
      </c>
      <c r="G9127" s="114">
        <f>IF([Data da Aprovação]&lt;&gt;"ESTATUTÁRIO",YEAR([Data da Aprovação]),"")</f>
        <v>1996</v>
      </c>
      <c r="H9127" s="106">
        <f>Tabela9[[#This Row],[Valor do Provento R$]]/Tabela9[[#This Row],[Provento por 1 ou 1000 Ações]]</f>
        <v>6.1999999999999998E-3</v>
      </c>
    </row>
    <row r="9128" spans="1:8">
      <c r="A9128" s="118" t="s">
        <v>1750</v>
      </c>
      <c r="B9128" s="116" t="s">
        <v>1490</v>
      </c>
      <c r="C9128" s="138">
        <v>35480</v>
      </c>
      <c r="D9128" s="139">
        <v>7.1</v>
      </c>
      <c r="E9128" s="118">
        <v>1000</v>
      </c>
      <c r="F9128" s="118" t="s">
        <v>1492</v>
      </c>
      <c r="G9128" s="113">
        <f>IF([Data da Aprovação]&lt;&gt;"ESTATUTÁRIO",YEAR([Data da Aprovação]),"")</f>
        <v>1997</v>
      </c>
      <c r="H9128" s="106">
        <f>Tabela9[[#This Row],[Valor do Provento R$]]/Tabela9[[#This Row],[Provento por 1 ou 1000 Ações]]</f>
        <v>7.0999999999999995E-3</v>
      </c>
    </row>
    <row r="9129" spans="1:8">
      <c r="A9129" s="119" t="s">
        <v>1750</v>
      </c>
      <c r="B9129" s="117" t="s">
        <v>1490</v>
      </c>
      <c r="C9129" s="140">
        <v>35648</v>
      </c>
      <c r="D9129" s="141">
        <v>6.6</v>
      </c>
      <c r="E9129" s="119">
        <v>1000</v>
      </c>
      <c r="F9129" s="119" t="s">
        <v>1492</v>
      </c>
      <c r="G9129" s="114">
        <f>IF([Data da Aprovação]&lt;&gt;"ESTATUTÁRIO",YEAR([Data da Aprovação]),"")</f>
        <v>1997</v>
      </c>
      <c r="H9129" s="106">
        <f>Tabela9[[#This Row],[Valor do Provento R$]]/Tabela9[[#This Row],[Provento por 1 ou 1000 Ações]]</f>
        <v>6.6E-3</v>
      </c>
    </row>
    <row r="9130" spans="1:8">
      <c r="A9130" s="118" t="s">
        <v>1750</v>
      </c>
      <c r="B9130" s="116" t="s">
        <v>1490</v>
      </c>
      <c r="C9130" s="138">
        <v>35803</v>
      </c>
      <c r="D9130" s="139">
        <v>10.35294</v>
      </c>
      <c r="E9130" s="118">
        <v>1000</v>
      </c>
      <c r="F9130" s="118" t="s">
        <v>1489</v>
      </c>
      <c r="G9130" s="113">
        <f>IF([Data da Aprovação]&lt;&gt;"ESTATUTÁRIO",YEAR([Data da Aprovação]),"")</f>
        <v>1998</v>
      </c>
      <c r="H9130" s="106">
        <f>Tabela9[[#This Row],[Valor do Provento R$]]/Tabela9[[#This Row],[Provento por 1 ou 1000 Ações]]</f>
        <v>1.035294E-2</v>
      </c>
    </row>
    <row r="9131" spans="1:8">
      <c r="A9131" s="119" t="s">
        <v>1750</v>
      </c>
      <c r="B9131" s="117" t="s">
        <v>1490</v>
      </c>
      <c r="C9131" s="140">
        <v>36020</v>
      </c>
      <c r="D9131" s="141">
        <v>5.72</v>
      </c>
      <c r="E9131" s="119">
        <v>1000</v>
      </c>
      <c r="F9131" s="119" t="s">
        <v>1492</v>
      </c>
      <c r="G9131" s="114">
        <f>IF([Data da Aprovação]&lt;&gt;"ESTATUTÁRIO",YEAR([Data da Aprovação]),"")</f>
        <v>1998</v>
      </c>
      <c r="H9131" s="106">
        <f>Tabela9[[#This Row],[Valor do Provento R$]]/Tabela9[[#This Row],[Provento por 1 ou 1000 Ações]]</f>
        <v>5.7199999999999994E-3</v>
      </c>
    </row>
    <row r="9132" spans="1:8">
      <c r="A9132" s="118" t="s">
        <v>1750</v>
      </c>
      <c r="B9132" s="116" t="s">
        <v>1490</v>
      </c>
      <c r="C9132" s="138">
        <v>36213</v>
      </c>
      <c r="D9132" s="139">
        <v>6.4</v>
      </c>
      <c r="E9132" s="118">
        <v>1000</v>
      </c>
      <c r="F9132" s="118" t="s">
        <v>1492</v>
      </c>
      <c r="G9132" s="113">
        <f>IF([Data da Aprovação]&lt;&gt;"ESTATUTÁRIO",YEAR([Data da Aprovação]),"")</f>
        <v>1999</v>
      </c>
      <c r="H9132" s="106">
        <f>Tabela9[[#This Row],[Valor do Provento R$]]/Tabela9[[#This Row],[Provento por 1 ou 1000 Ações]]</f>
        <v>6.4000000000000003E-3</v>
      </c>
    </row>
    <row r="9133" spans="1:8">
      <c r="A9133" s="119" t="s">
        <v>1750</v>
      </c>
      <c r="B9133" s="117" t="s">
        <v>1490</v>
      </c>
      <c r="C9133" s="140">
        <v>36377</v>
      </c>
      <c r="D9133" s="141">
        <v>5.7</v>
      </c>
      <c r="E9133" s="119">
        <v>1000</v>
      </c>
      <c r="F9133" s="119" t="s">
        <v>1492</v>
      </c>
      <c r="G9133" s="114">
        <f>IF([Data da Aprovação]&lt;&gt;"ESTATUTÁRIO",YEAR([Data da Aprovação]),"")</f>
        <v>1999</v>
      </c>
      <c r="H9133" s="106">
        <f>Tabela9[[#This Row],[Valor do Provento R$]]/Tabela9[[#This Row],[Provento por 1 ou 1000 Ações]]</f>
        <v>5.7000000000000002E-3</v>
      </c>
    </row>
    <row r="9134" spans="1:8">
      <c r="A9134" s="118" t="s">
        <v>1750</v>
      </c>
      <c r="B9134" s="116" t="s">
        <v>1490</v>
      </c>
      <c r="C9134" s="138">
        <v>36517</v>
      </c>
      <c r="D9134" s="139">
        <v>11.33</v>
      </c>
      <c r="E9134" s="118">
        <v>1000</v>
      </c>
      <c r="F9134" s="118" t="s">
        <v>1489</v>
      </c>
      <c r="G9134" s="113">
        <f>IF([Data da Aprovação]&lt;&gt;"ESTATUTÁRIO",YEAR([Data da Aprovação]),"")</f>
        <v>1999</v>
      </c>
      <c r="H9134" s="106">
        <f>Tabela9[[#This Row],[Valor do Provento R$]]/Tabela9[[#This Row],[Provento por 1 ou 1000 Ações]]</f>
        <v>1.133E-2</v>
      </c>
    </row>
    <row r="9135" spans="1:8">
      <c r="A9135" s="119" t="s">
        <v>1750</v>
      </c>
      <c r="B9135" s="117" t="s">
        <v>1490</v>
      </c>
      <c r="C9135" s="140">
        <v>36740</v>
      </c>
      <c r="D9135" s="141">
        <v>9.9</v>
      </c>
      <c r="E9135" s="119">
        <v>1000</v>
      </c>
      <c r="F9135" s="119" t="s">
        <v>1489</v>
      </c>
      <c r="G9135" s="114">
        <f>IF([Data da Aprovação]&lt;&gt;"ESTATUTÁRIO",YEAR([Data da Aprovação]),"")</f>
        <v>2000</v>
      </c>
      <c r="H9135" s="106">
        <f>Tabela9[[#This Row],[Valor do Provento R$]]/Tabela9[[#This Row],[Provento por 1 ou 1000 Ações]]</f>
        <v>9.9000000000000008E-3</v>
      </c>
    </row>
    <row r="9136" spans="1:8">
      <c r="A9136" s="118" t="s">
        <v>1750</v>
      </c>
      <c r="B9136" s="116" t="s">
        <v>1490</v>
      </c>
      <c r="C9136" s="138">
        <v>36881</v>
      </c>
      <c r="D9136" s="139">
        <v>7.11</v>
      </c>
      <c r="E9136" s="118">
        <v>1000</v>
      </c>
      <c r="F9136" s="118" t="s">
        <v>1489</v>
      </c>
      <c r="G9136" s="113">
        <f>IF([Data da Aprovação]&lt;&gt;"ESTATUTÁRIO",YEAR([Data da Aprovação]),"")</f>
        <v>2000</v>
      </c>
      <c r="H9136" s="106">
        <f>Tabela9[[#This Row],[Valor do Provento R$]]/Tabela9[[#This Row],[Provento por 1 ou 1000 Ações]]</f>
        <v>7.11E-3</v>
      </c>
    </row>
    <row r="9137" spans="1:8">
      <c r="A9137" s="119" t="s">
        <v>1750</v>
      </c>
      <c r="B9137" s="117" t="s">
        <v>1490</v>
      </c>
      <c r="C9137" s="140">
        <v>37077</v>
      </c>
      <c r="D9137" s="141">
        <v>11.92</v>
      </c>
      <c r="E9137" s="119">
        <v>1000</v>
      </c>
      <c r="F9137" s="119" t="s">
        <v>1489</v>
      </c>
      <c r="G9137" s="114">
        <f>IF([Data da Aprovação]&lt;&gt;"ESTATUTÁRIO",YEAR([Data da Aprovação]),"")</f>
        <v>2001</v>
      </c>
      <c r="H9137" s="106">
        <f>Tabela9[[#This Row],[Valor do Provento R$]]/Tabela9[[#This Row],[Provento por 1 ou 1000 Ações]]</f>
        <v>1.192E-2</v>
      </c>
    </row>
    <row r="9138" spans="1:8">
      <c r="A9138" s="118" t="s">
        <v>1750</v>
      </c>
      <c r="B9138" s="116" t="s">
        <v>1490</v>
      </c>
      <c r="C9138" s="138">
        <v>37245</v>
      </c>
      <c r="D9138" s="139">
        <v>11.92</v>
      </c>
      <c r="E9138" s="118">
        <v>1000</v>
      </c>
      <c r="F9138" s="118" t="s">
        <v>1489</v>
      </c>
      <c r="G9138" s="113">
        <f>IF([Data da Aprovação]&lt;&gt;"ESTATUTÁRIO",YEAR([Data da Aprovação]),"")</f>
        <v>2001</v>
      </c>
      <c r="H9138" s="106">
        <f>Tabela9[[#This Row],[Valor do Provento R$]]/Tabela9[[#This Row],[Provento por 1 ou 1000 Ações]]</f>
        <v>1.192E-2</v>
      </c>
    </row>
    <row r="9139" spans="1:8">
      <c r="A9139" s="119" t="s">
        <v>1750</v>
      </c>
      <c r="B9139" s="117" t="s">
        <v>1490</v>
      </c>
      <c r="C9139" s="140">
        <v>37481</v>
      </c>
      <c r="D9139" s="141">
        <v>11.8</v>
      </c>
      <c r="E9139" s="119">
        <v>1000</v>
      </c>
      <c r="F9139" s="119" t="s">
        <v>1489</v>
      </c>
      <c r="G9139" s="114">
        <f>IF([Data da Aprovação]&lt;&gt;"ESTATUTÁRIO",YEAR([Data da Aprovação]),"")</f>
        <v>2002</v>
      </c>
      <c r="H9139" s="106">
        <f>Tabela9[[#This Row],[Valor do Provento R$]]/Tabela9[[#This Row],[Provento por 1 ou 1000 Ações]]</f>
        <v>1.1800000000000001E-2</v>
      </c>
    </row>
    <row r="9140" spans="1:8">
      <c r="A9140" s="118" t="s">
        <v>1750</v>
      </c>
      <c r="B9140" s="116" t="s">
        <v>1490</v>
      </c>
      <c r="C9140" s="138">
        <v>37621</v>
      </c>
      <c r="D9140" s="139">
        <v>7.4</v>
      </c>
      <c r="E9140" s="118">
        <v>1000</v>
      </c>
      <c r="F9140" s="118" t="s">
        <v>1489</v>
      </c>
      <c r="G9140" s="113">
        <f>IF([Data da Aprovação]&lt;&gt;"ESTATUTÁRIO",YEAR([Data da Aprovação]),"")</f>
        <v>2002</v>
      </c>
      <c r="H9140" s="106">
        <f>Tabela9[[#This Row],[Valor do Provento R$]]/Tabela9[[#This Row],[Provento por 1 ou 1000 Ações]]</f>
        <v>7.4000000000000003E-3</v>
      </c>
    </row>
    <row r="9141" spans="1:8">
      <c r="A9141" s="119" t="s">
        <v>1750</v>
      </c>
      <c r="B9141" s="117" t="s">
        <v>1490</v>
      </c>
      <c r="C9141" s="140">
        <v>37851</v>
      </c>
      <c r="D9141" s="141">
        <v>15.62</v>
      </c>
      <c r="E9141" s="119">
        <v>1000</v>
      </c>
      <c r="F9141" s="119" t="s">
        <v>1489</v>
      </c>
      <c r="G9141" s="114">
        <f>IF([Data da Aprovação]&lt;&gt;"ESTATUTÁRIO",YEAR([Data da Aprovação]),"")</f>
        <v>2003</v>
      </c>
      <c r="H9141" s="106">
        <f>Tabela9[[#This Row],[Valor do Provento R$]]/Tabela9[[#This Row],[Provento por 1 ou 1000 Ações]]</f>
        <v>1.5619999999999998E-2</v>
      </c>
    </row>
    <row r="9142" spans="1:8">
      <c r="A9142" s="118" t="s">
        <v>1750</v>
      </c>
      <c r="B9142" s="116" t="s">
        <v>1490</v>
      </c>
      <c r="C9142" s="138">
        <v>37985</v>
      </c>
      <c r="D9142" s="139">
        <v>16.829999999999998</v>
      </c>
      <c r="E9142" s="118">
        <v>1000</v>
      </c>
      <c r="F9142" s="118" t="s">
        <v>1489</v>
      </c>
      <c r="G9142" s="113">
        <f>IF([Data da Aprovação]&lt;&gt;"ESTATUTÁRIO",YEAR([Data da Aprovação]),"")</f>
        <v>2003</v>
      </c>
      <c r="H9142" s="106">
        <f>Tabela9[[#This Row],[Valor do Provento R$]]/Tabela9[[#This Row],[Provento por 1 ou 1000 Ações]]</f>
        <v>1.6829999999999998E-2</v>
      </c>
    </row>
    <row r="9143" spans="1:8">
      <c r="A9143" s="119" t="s">
        <v>1750</v>
      </c>
      <c r="B9143" s="117" t="s">
        <v>1490</v>
      </c>
      <c r="C9143" s="140">
        <v>38210</v>
      </c>
      <c r="D9143" s="141">
        <v>19</v>
      </c>
      <c r="E9143" s="119">
        <v>1000</v>
      </c>
      <c r="F9143" s="119" t="s">
        <v>1489</v>
      </c>
      <c r="G9143" s="114">
        <f>IF([Data da Aprovação]&lt;&gt;"ESTATUTÁRIO",YEAR([Data da Aprovação]),"")</f>
        <v>2004</v>
      </c>
      <c r="H9143" s="106">
        <f>Tabela9[[#This Row],[Valor do Provento R$]]/Tabela9[[#This Row],[Provento por 1 ou 1000 Ações]]</f>
        <v>1.9E-2</v>
      </c>
    </row>
    <row r="9144" spans="1:8">
      <c r="A9144" s="118" t="s">
        <v>1750</v>
      </c>
      <c r="B9144" s="116" t="s">
        <v>1490</v>
      </c>
      <c r="C9144" s="138">
        <v>38358</v>
      </c>
      <c r="D9144" s="139">
        <v>21</v>
      </c>
      <c r="E9144" s="118">
        <v>1000</v>
      </c>
      <c r="F9144" s="118" t="s">
        <v>1489</v>
      </c>
      <c r="G9144" s="113">
        <f>IF([Data da Aprovação]&lt;&gt;"ESTATUTÁRIO",YEAR([Data da Aprovação]),"")</f>
        <v>2005</v>
      </c>
      <c r="H9144" s="106">
        <f>Tabela9[[#This Row],[Valor do Provento R$]]/Tabela9[[#This Row],[Provento por 1 ou 1000 Ações]]</f>
        <v>2.1000000000000001E-2</v>
      </c>
    </row>
    <row r="9145" spans="1:8">
      <c r="A9145" s="119" t="s">
        <v>1750</v>
      </c>
      <c r="B9145" s="117" t="s">
        <v>1490</v>
      </c>
      <c r="C9145" s="140">
        <v>38593</v>
      </c>
      <c r="D9145" s="141">
        <v>19.2</v>
      </c>
      <c r="E9145" s="119">
        <v>1000</v>
      </c>
      <c r="F9145" s="119" t="s">
        <v>1489</v>
      </c>
      <c r="G9145" s="114">
        <f>IF([Data da Aprovação]&lt;&gt;"ESTATUTÁRIO",YEAR([Data da Aprovação]),"")</f>
        <v>2005</v>
      </c>
      <c r="H9145" s="106">
        <f>Tabela9[[#This Row],[Valor do Provento R$]]/Tabela9[[#This Row],[Provento por 1 ou 1000 Ações]]</f>
        <v>1.9199999999999998E-2</v>
      </c>
    </row>
    <row r="9146" spans="1:8">
      <c r="A9146" s="118" t="s">
        <v>1750</v>
      </c>
      <c r="B9146" s="116" t="s">
        <v>1490</v>
      </c>
      <c r="C9146" s="138">
        <v>38733</v>
      </c>
      <c r="D9146" s="139">
        <v>21</v>
      </c>
      <c r="E9146" s="118">
        <v>1000</v>
      </c>
      <c r="F9146" s="118" t="s">
        <v>1489</v>
      </c>
      <c r="G9146" s="113">
        <f>IF([Data da Aprovação]&lt;&gt;"ESTATUTÁRIO",YEAR([Data da Aprovação]),"")</f>
        <v>2006</v>
      </c>
      <c r="H9146" s="106">
        <f>Tabela9[[#This Row],[Valor do Provento R$]]/Tabela9[[#This Row],[Provento por 1 ou 1000 Ações]]</f>
        <v>2.1000000000000001E-2</v>
      </c>
    </row>
    <row r="9147" spans="1:8">
      <c r="A9147" s="119" t="s">
        <v>1750</v>
      </c>
      <c r="B9147" s="117" t="s">
        <v>1490</v>
      </c>
      <c r="C9147" s="140">
        <v>38945</v>
      </c>
      <c r="D9147" s="141">
        <v>16.600000000000001</v>
      </c>
      <c r="E9147" s="119">
        <v>1000</v>
      </c>
      <c r="F9147" s="119" t="s">
        <v>1489</v>
      </c>
      <c r="G9147" s="114">
        <f>IF([Data da Aprovação]&lt;&gt;"ESTATUTÁRIO",YEAR([Data da Aprovação]),"")</f>
        <v>2006</v>
      </c>
      <c r="H9147" s="106">
        <f>Tabela9[[#This Row],[Valor do Provento R$]]/Tabela9[[#This Row],[Provento por 1 ou 1000 Ações]]</f>
        <v>1.66E-2</v>
      </c>
    </row>
    <row r="9148" spans="1:8">
      <c r="A9148" s="118" t="s">
        <v>1750</v>
      </c>
      <c r="B9148" s="116" t="s">
        <v>1490</v>
      </c>
      <c r="C9148" s="138">
        <v>39092</v>
      </c>
      <c r="D9148" s="139">
        <v>15</v>
      </c>
      <c r="E9148" s="118">
        <v>1000</v>
      </c>
      <c r="F9148" s="118" t="s">
        <v>1489</v>
      </c>
      <c r="G9148" s="113">
        <f>IF([Data da Aprovação]&lt;&gt;"ESTATUTÁRIO",YEAR([Data da Aprovação]),"")</f>
        <v>2007</v>
      </c>
      <c r="H9148" s="106">
        <f>Tabela9[[#This Row],[Valor do Provento R$]]/Tabela9[[#This Row],[Provento por 1 ou 1000 Ações]]</f>
        <v>1.4999999999999999E-2</v>
      </c>
    </row>
    <row r="9149" spans="1:8">
      <c r="A9149" s="119" t="s">
        <v>1750</v>
      </c>
      <c r="B9149" s="117" t="s">
        <v>1490</v>
      </c>
      <c r="C9149" s="140">
        <v>39310</v>
      </c>
      <c r="D9149" s="141">
        <v>16</v>
      </c>
      <c r="E9149" s="119">
        <v>1000</v>
      </c>
      <c r="F9149" s="119" t="s">
        <v>1489</v>
      </c>
      <c r="G9149" s="114">
        <f>IF([Data da Aprovação]&lt;&gt;"ESTATUTÁRIO",YEAR([Data da Aprovação]),"")</f>
        <v>2007</v>
      </c>
      <c r="H9149" s="106">
        <f>Tabela9[[#This Row],[Valor do Provento R$]]/Tabela9[[#This Row],[Provento por 1 ou 1000 Ações]]</f>
        <v>1.6E-2</v>
      </c>
    </row>
    <row r="9150" spans="1:8">
      <c r="A9150" s="118" t="s">
        <v>1750</v>
      </c>
      <c r="B9150" s="116" t="s">
        <v>1490</v>
      </c>
      <c r="C9150" s="138">
        <v>39471</v>
      </c>
      <c r="D9150" s="139">
        <v>0.152</v>
      </c>
      <c r="E9150" s="118">
        <v>1</v>
      </c>
      <c r="F9150" s="118" t="s">
        <v>1489</v>
      </c>
      <c r="G9150" s="113">
        <f>IF([Data da Aprovação]&lt;&gt;"ESTATUTÁRIO",YEAR([Data da Aprovação]),"")</f>
        <v>2008</v>
      </c>
      <c r="H9150" s="106">
        <f>Tabela9[[#This Row],[Valor do Provento R$]]/Tabela9[[#This Row],[Provento por 1 ou 1000 Ações]]</f>
        <v>0.152</v>
      </c>
    </row>
    <row r="9151" spans="1:8">
      <c r="A9151" s="119" t="s">
        <v>1750</v>
      </c>
      <c r="B9151" s="117" t="s">
        <v>1490</v>
      </c>
      <c r="C9151" s="140">
        <v>39679</v>
      </c>
      <c r="D9151" s="141">
        <v>0.16200000000000001</v>
      </c>
      <c r="E9151" s="119">
        <v>1</v>
      </c>
      <c r="F9151" s="119" t="s">
        <v>1489</v>
      </c>
      <c r="G9151" s="114">
        <f>IF([Data da Aprovação]&lt;&gt;"ESTATUTÁRIO",YEAR([Data da Aprovação]),"")</f>
        <v>2008</v>
      </c>
      <c r="H9151" s="106">
        <f>Tabela9[[#This Row],[Valor do Provento R$]]/Tabela9[[#This Row],[Provento por 1 ou 1000 Ações]]</f>
        <v>0.16200000000000001</v>
      </c>
    </row>
    <row r="9152" spans="1:8">
      <c r="A9152" s="118" t="s">
        <v>1750</v>
      </c>
      <c r="B9152" s="116" t="s">
        <v>1490</v>
      </c>
      <c r="C9152" s="138">
        <v>39828</v>
      </c>
      <c r="D9152" s="139">
        <v>0.16200000000000001</v>
      </c>
      <c r="E9152" s="118">
        <v>1</v>
      </c>
      <c r="F9152" s="118" t="s">
        <v>1489</v>
      </c>
      <c r="G9152" s="113">
        <f>IF([Data da Aprovação]&lt;&gt;"ESTATUTÁRIO",YEAR([Data da Aprovação]),"")</f>
        <v>2009</v>
      </c>
      <c r="H9152" s="106">
        <f>Tabela9[[#This Row],[Valor do Provento R$]]/Tabela9[[#This Row],[Provento por 1 ou 1000 Ações]]</f>
        <v>0.16200000000000001</v>
      </c>
    </row>
    <row r="9153" spans="1:8">
      <c r="A9153" s="119" t="s">
        <v>1750</v>
      </c>
      <c r="B9153" s="117" t="s">
        <v>1490</v>
      </c>
      <c r="C9153" s="140">
        <v>40014</v>
      </c>
      <c r="D9153" s="141">
        <v>0.16200000000000001</v>
      </c>
      <c r="E9153" s="119">
        <v>1</v>
      </c>
      <c r="F9153" s="119" t="s">
        <v>1489</v>
      </c>
      <c r="G9153" s="114">
        <f>IF([Data da Aprovação]&lt;&gt;"ESTATUTÁRIO",YEAR([Data da Aprovação]),"")</f>
        <v>2009</v>
      </c>
      <c r="H9153" s="106">
        <f>Tabela9[[#This Row],[Valor do Provento R$]]/Tabela9[[#This Row],[Provento por 1 ou 1000 Ações]]</f>
        <v>0.16200000000000001</v>
      </c>
    </row>
    <row r="9154" spans="1:8">
      <c r="A9154" s="118" t="s">
        <v>1750</v>
      </c>
      <c r="B9154" s="116" t="s">
        <v>1490</v>
      </c>
      <c r="C9154" s="138">
        <v>40240</v>
      </c>
      <c r="D9154" s="139">
        <v>0.1762</v>
      </c>
      <c r="E9154" s="118">
        <v>1</v>
      </c>
      <c r="F9154" s="118" t="s">
        <v>1489</v>
      </c>
      <c r="G9154" s="113">
        <f>IF([Data da Aprovação]&lt;&gt;"ESTATUTÁRIO",YEAR([Data da Aprovação]),"")</f>
        <v>2010</v>
      </c>
      <c r="H9154" s="106">
        <f>Tabela9[[#This Row],[Valor do Provento R$]]/Tabela9[[#This Row],[Provento por 1 ou 1000 Ações]]</f>
        <v>0.1762</v>
      </c>
    </row>
    <row r="9155" spans="1:8">
      <c r="A9155" s="119" t="s">
        <v>1750</v>
      </c>
      <c r="B9155" s="117" t="s">
        <v>1490</v>
      </c>
      <c r="C9155" s="140">
        <v>40402</v>
      </c>
      <c r="D9155" s="141">
        <v>0.1908</v>
      </c>
      <c r="E9155" s="119">
        <v>1</v>
      </c>
      <c r="F9155" s="119" t="s">
        <v>1489</v>
      </c>
      <c r="G9155" s="114">
        <f>IF([Data da Aprovação]&lt;&gt;"ESTATUTÁRIO",YEAR([Data da Aprovação]),"")</f>
        <v>2010</v>
      </c>
      <c r="H9155" s="106">
        <f>Tabela9[[#This Row],[Valor do Provento R$]]/Tabela9[[#This Row],[Provento por 1 ou 1000 Ações]]</f>
        <v>0.1908</v>
      </c>
    </row>
    <row r="9156" spans="1:8">
      <c r="A9156" s="118" t="s">
        <v>1750</v>
      </c>
      <c r="B9156" s="116" t="s">
        <v>1490</v>
      </c>
      <c r="C9156" s="138">
        <v>40591</v>
      </c>
      <c r="D9156" s="139">
        <v>0.54559999999999997</v>
      </c>
      <c r="E9156" s="118">
        <v>1</v>
      </c>
      <c r="F9156" s="118" t="s">
        <v>1489</v>
      </c>
      <c r="G9156" s="113">
        <f>IF([Data da Aprovação]&lt;&gt;"ESTATUTÁRIO",YEAR([Data da Aprovação]),"")</f>
        <v>2011</v>
      </c>
      <c r="H9156" s="106">
        <f>Tabela9[[#This Row],[Valor do Provento R$]]/Tabela9[[#This Row],[Provento por 1 ou 1000 Ações]]</f>
        <v>0.54559999999999997</v>
      </c>
    </row>
    <row r="9157" spans="1:8">
      <c r="A9157" s="119" t="s">
        <v>1750</v>
      </c>
      <c r="B9157" s="117" t="s">
        <v>1490</v>
      </c>
      <c r="C9157" s="140">
        <v>40764</v>
      </c>
      <c r="D9157" s="141">
        <v>0.22600000000000001</v>
      </c>
      <c r="E9157" s="119">
        <v>1</v>
      </c>
      <c r="F9157" s="119" t="s">
        <v>1489</v>
      </c>
      <c r="G9157" s="114">
        <f>IF([Data da Aprovação]&lt;&gt;"ESTATUTÁRIO",YEAR([Data da Aprovação]),"")</f>
        <v>2011</v>
      </c>
      <c r="H9157" s="106">
        <f>Tabela9[[#This Row],[Valor do Provento R$]]/Tabela9[[#This Row],[Provento por 1 ou 1000 Ações]]</f>
        <v>0.22600000000000001</v>
      </c>
    </row>
    <row r="9158" spans="1:8">
      <c r="A9158" s="118" t="s">
        <v>1750</v>
      </c>
      <c r="B9158" s="116" t="s">
        <v>1490</v>
      </c>
      <c r="C9158" s="138">
        <v>40953</v>
      </c>
      <c r="D9158" s="139">
        <v>0.22600000000000001</v>
      </c>
      <c r="E9158" s="118">
        <v>1</v>
      </c>
      <c r="F9158" s="118" t="s">
        <v>1489</v>
      </c>
      <c r="G9158" s="113">
        <f>IF([Data da Aprovação]&lt;&gt;"ESTATUTÁRIO",YEAR([Data da Aprovação]),"")</f>
        <v>2012</v>
      </c>
      <c r="H9158" s="106">
        <f>Tabela9[[#This Row],[Valor do Provento R$]]/Tabela9[[#This Row],[Provento por 1 ou 1000 Ações]]</f>
        <v>0.22600000000000001</v>
      </c>
    </row>
    <row r="9159" spans="1:8">
      <c r="A9159" s="119" t="s">
        <v>1750</v>
      </c>
      <c r="B9159" s="117" t="s">
        <v>1490</v>
      </c>
      <c r="C9159" s="140">
        <v>41135</v>
      </c>
      <c r="D9159" s="141">
        <v>0.22600000000000001</v>
      </c>
      <c r="E9159" s="119">
        <v>1</v>
      </c>
      <c r="F9159" s="119" t="s">
        <v>1489</v>
      </c>
      <c r="G9159" s="114">
        <f>IF([Data da Aprovação]&lt;&gt;"ESTATUTÁRIO",YEAR([Data da Aprovação]),"")</f>
        <v>2012</v>
      </c>
      <c r="H9159" s="106">
        <f>Tabela9[[#This Row],[Valor do Provento R$]]/Tabela9[[#This Row],[Provento por 1 ou 1000 Ações]]</f>
        <v>0.22600000000000001</v>
      </c>
    </row>
    <row r="9160" spans="1:8">
      <c r="A9160" s="118" t="s">
        <v>1750</v>
      </c>
      <c r="B9160" s="116" t="s">
        <v>1490</v>
      </c>
      <c r="C9160" s="138">
        <v>41324</v>
      </c>
      <c r="D9160" s="139">
        <v>0.29699999999999999</v>
      </c>
      <c r="E9160" s="118">
        <v>1</v>
      </c>
      <c r="F9160" s="118" t="s">
        <v>1489</v>
      </c>
      <c r="G9160" s="113">
        <f>IF([Data da Aprovação]&lt;&gt;"ESTATUTÁRIO",YEAR([Data da Aprovação]),"")</f>
        <v>2013</v>
      </c>
      <c r="H9160" s="106">
        <f>Tabela9[[#This Row],[Valor do Provento R$]]/Tabela9[[#This Row],[Provento por 1 ou 1000 Ações]]</f>
        <v>0.29699999999999999</v>
      </c>
    </row>
    <row r="9161" spans="1:8">
      <c r="A9161" s="119" t="s">
        <v>1750</v>
      </c>
      <c r="B9161" s="117" t="s">
        <v>1490</v>
      </c>
      <c r="C9161" s="140">
        <v>41499</v>
      </c>
      <c r="D9161" s="141">
        <v>0.41799999999999998</v>
      </c>
      <c r="E9161" s="119">
        <v>1</v>
      </c>
      <c r="F9161" s="119" t="s">
        <v>1489</v>
      </c>
      <c r="G9161" s="114">
        <f>IF([Data da Aprovação]&lt;&gt;"ESTATUTÁRIO",YEAR([Data da Aprovação]),"")</f>
        <v>2013</v>
      </c>
      <c r="H9161" s="106">
        <f>Tabela9[[#This Row],[Valor do Provento R$]]/Tabela9[[#This Row],[Provento por 1 ou 1000 Ações]]</f>
        <v>0.41799999999999998</v>
      </c>
    </row>
    <row r="9162" spans="1:8">
      <c r="A9162" s="118" t="s">
        <v>1750</v>
      </c>
      <c r="B9162" s="116" t="s">
        <v>1490</v>
      </c>
      <c r="C9162" s="138">
        <v>41689</v>
      </c>
      <c r="D9162" s="139">
        <v>0.16500000000000001</v>
      </c>
      <c r="E9162" s="118">
        <v>1</v>
      </c>
      <c r="F9162" s="118" t="s">
        <v>1489</v>
      </c>
      <c r="G9162" s="113">
        <f>IF([Data da Aprovação]&lt;&gt;"ESTATUTÁRIO",YEAR([Data da Aprovação]),"")</f>
        <v>2014</v>
      </c>
      <c r="H9162" s="106">
        <f>Tabela9[[#This Row],[Valor do Provento R$]]/Tabela9[[#This Row],[Provento por 1 ou 1000 Ações]]</f>
        <v>0.16500000000000001</v>
      </c>
    </row>
    <row r="9163" spans="1:8">
      <c r="A9163" s="119" t="s">
        <v>1751</v>
      </c>
      <c r="B9163" s="117" t="s">
        <v>1488</v>
      </c>
      <c r="C9163" s="140">
        <v>35103</v>
      </c>
      <c r="D9163" s="141">
        <v>2.2999999999999998</v>
      </c>
      <c r="E9163" s="119">
        <v>1000</v>
      </c>
      <c r="F9163" s="119" t="s">
        <v>1492</v>
      </c>
      <c r="G9163" s="114">
        <f>IF([Data da Aprovação]&lt;&gt;"ESTATUTÁRIO",YEAR([Data da Aprovação]),"")</f>
        <v>1996</v>
      </c>
      <c r="H9163" s="106">
        <f>Tabela9[[#This Row],[Valor do Provento R$]]/Tabela9[[#This Row],[Provento por 1 ou 1000 Ações]]</f>
        <v>2.3E-3</v>
      </c>
    </row>
    <row r="9164" spans="1:8">
      <c r="A9164" s="118" t="s">
        <v>1751</v>
      </c>
      <c r="B9164" s="116" t="s">
        <v>1488</v>
      </c>
      <c r="C9164" s="138">
        <v>35304</v>
      </c>
      <c r="D9164" s="139">
        <v>3.5</v>
      </c>
      <c r="E9164" s="118">
        <v>1000</v>
      </c>
      <c r="F9164" s="118" t="s">
        <v>1492</v>
      </c>
      <c r="G9164" s="113">
        <f>IF([Data da Aprovação]&lt;&gt;"ESTATUTÁRIO",YEAR([Data da Aprovação]),"")</f>
        <v>1996</v>
      </c>
      <c r="H9164" s="106">
        <f>Tabela9[[#This Row],[Valor do Provento R$]]/Tabela9[[#This Row],[Provento por 1 ou 1000 Ações]]</f>
        <v>3.5000000000000001E-3</v>
      </c>
    </row>
    <row r="9165" spans="1:8">
      <c r="A9165" s="119" t="s">
        <v>1751</v>
      </c>
      <c r="B9165" s="117" t="s">
        <v>1488</v>
      </c>
      <c r="C9165" s="140">
        <v>35480</v>
      </c>
      <c r="D9165" s="141">
        <v>1.4</v>
      </c>
      <c r="E9165" s="119">
        <v>1000</v>
      </c>
      <c r="F9165" s="119" t="s">
        <v>1492</v>
      </c>
      <c r="G9165" s="114">
        <f>IF([Data da Aprovação]&lt;&gt;"ESTATUTÁRIO",YEAR([Data da Aprovação]),"")</f>
        <v>1997</v>
      </c>
      <c r="H9165" s="106">
        <f>Tabela9[[#This Row],[Valor do Provento R$]]/Tabela9[[#This Row],[Provento por 1 ou 1000 Ações]]</f>
        <v>1.4E-3</v>
      </c>
    </row>
    <row r="9166" spans="1:8">
      <c r="A9166" s="118" t="s">
        <v>1751</v>
      </c>
      <c r="B9166" s="116" t="s">
        <v>1488</v>
      </c>
      <c r="C9166" s="138">
        <v>35648</v>
      </c>
      <c r="D9166" s="139">
        <v>2.8</v>
      </c>
      <c r="E9166" s="118">
        <v>1000</v>
      </c>
      <c r="F9166" s="118" t="s">
        <v>1489</v>
      </c>
      <c r="G9166" s="113">
        <f>IF([Data da Aprovação]&lt;&gt;"ESTATUTÁRIO",YEAR([Data da Aprovação]),"")</f>
        <v>1997</v>
      </c>
      <c r="H9166" s="106">
        <f>Tabela9[[#This Row],[Valor do Provento R$]]/Tabela9[[#This Row],[Provento por 1 ou 1000 Ações]]</f>
        <v>2.8E-3</v>
      </c>
    </row>
    <row r="9167" spans="1:8">
      <c r="A9167" s="119" t="s">
        <v>1751</v>
      </c>
      <c r="B9167" s="117" t="s">
        <v>1488</v>
      </c>
      <c r="C9167" s="140">
        <v>35803</v>
      </c>
      <c r="D9167" s="141">
        <v>4.5882300000000003</v>
      </c>
      <c r="E9167" s="119">
        <v>1000</v>
      </c>
      <c r="F9167" s="119" t="s">
        <v>1489</v>
      </c>
      <c r="G9167" s="114">
        <f>IF([Data da Aprovação]&lt;&gt;"ESTATUTÁRIO",YEAR([Data da Aprovação]),"")</f>
        <v>1998</v>
      </c>
      <c r="H9167" s="106">
        <f>Tabela9[[#This Row],[Valor do Provento R$]]/Tabela9[[#This Row],[Provento por 1 ou 1000 Ações]]</f>
        <v>4.5882300000000004E-3</v>
      </c>
    </row>
    <row r="9168" spans="1:8">
      <c r="A9168" s="118" t="s">
        <v>1751</v>
      </c>
      <c r="B9168" s="116" t="s">
        <v>1488</v>
      </c>
      <c r="C9168" s="138">
        <v>36020</v>
      </c>
      <c r="D9168" s="139">
        <v>0.12</v>
      </c>
      <c r="E9168" s="118">
        <v>1000</v>
      </c>
      <c r="F9168" s="118" t="s">
        <v>1492</v>
      </c>
      <c r="G9168" s="113">
        <f>IF([Data da Aprovação]&lt;&gt;"ESTATUTÁRIO",YEAR([Data da Aprovação]),"")</f>
        <v>1998</v>
      </c>
      <c r="H9168" s="106">
        <f>Tabela9[[#This Row],[Valor do Provento R$]]/Tabela9[[#This Row],[Provento por 1 ou 1000 Ações]]</f>
        <v>1.1999999999999999E-4</v>
      </c>
    </row>
    <row r="9169" spans="1:8">
      <c r="A9169" s="119" t="s">
        <v>1751</v>
      </c>
      <c r="B9169" s="117" t="s">
        <v>1488</v>
      </c>
      <c r="C9169" s="140">
        <v>36213</v>
      </c>
      <c r="D9169" s="141">
        <v>0.98</v>
      </c>
      <c r="E9169" s="119">
        <v>1000</v>
      </c>
      <c r="F9169" s="119" t="s">
        <v>1492</v>
      </c>
      <c r="G9169" s="114">
        <f>IF([Data da Aprovação]&lt;&gt;"ESTATUTÁRIO",YEAR([Data da Aprovação]),"")</f>
        <v>1999</v>
      </c>
      <c r="H9169" s="106">
        <f>Tabela9[[#This Row],[Valor do Provento R$]]/Tabela9[[#This Row],[Provento por 1 ou 1000 Ações]]</f>
        <v>9.7999999999999997E-4</v>
      </c>
    </row>
    <row r="9170" spans="1:8">
      <c r="A9170" s="118" t="s">
        <v>1751</v>
      </c>
      <c r="B9170" s="116" t="s">
        <v>1488</v>
      </c>
      <c r="C9170" s="138">
        <v>36377</v>
      </c>
      <c r="D9170" s="139">
        <v>0.19</v>
      </c>
      <c r="E9170" s="118">
        <v>1000</v>
      </c>
      <c r="F9170" s="118" t="s">
        <v>1492</v>
      </c>
      <c r="G9170" s="113">
        <f>IF([Data da Aprovação]&lt;&gt;"ESTATUTÁRIO",YEAR([Data da Aprovação]),"")</f>
        <v>1999</v>
      </c>
      <c r="H9170" s="106">
        <f>Tabela9[[#This Row],[Valor do Provento R$]]/Tabela9[[#This Row],[Provento por 1 ou 1000 Ações]]</f>
        <v>1.9000000000000001E-4</v>
      </c>
    </row>
    <row r="9171" spans="1:8">
      <c r="A9171" s="119" t="s">
        <v>1751</v>
      </c>
      <c r="B9171" s="117" t="s">
        <v>1488</v>
      </c>
      <c r="C9171" s="140">
        <v>36578</v>
      </c>
      <c r="D9171" s="141">
        <v>0.36</v>
      </c>
      <c r="E9171" s="119">
        <v>1000</v>
      </c>
      <c r="F9171" s="119" t="s">
        <v>1492</v>
      </c>
      <c r="G9171" s="114">
        <f>IF([Data da Aprovação]&lt;&gt;"ESTATUTÁRIO",YEAR([Data da Aprovação]),"")</f>
        <v>2000</v>
      </c>
      <c r="H9171" s="106">
        <f>Tabela9[[#This Row],[Valor do Provento R$]]/Tabela9[[#This Row],[Provento por 1 ou 1000 Ações]]</f>
        <v>3.5999999999999997E-4</v>
      </c>
    </row>
    <row r="9172" spans="1:8">
      <c r="A9172" s="118" t="s">
        <v>1751</v>
      </c>
      <c r="B9172" s="116" t="s">
        <v>1488</v>
      </c>
      <c r="C9172" s="138">
        <v>36740</v>
      </c>
      <c r="D9172" s="139">
        <v>0.12</v>
      </c>
      <c r="E9172" s="118">
        <v>1000</v>
      </c>
      <c r="F9172" s="118" t="s">
        <v>1492</v>
      </c>
      <c r="G9172" s="113">
        <f>IF([Data da Aprovação]&lt;&gt;"ESTATUTÁRIO",YEAR([Data da Aprovação]),"")</f>
        <v>2000</v>
      </c>
      <c r="H9172" s="106">
        <f>Tabela9[[#This Row],[Valor do Provento R$]]/Tabela9[[#This Row],[Provento por 1 ou 1000 Ações]]</f>
        <v>1.1999999999999999E-4</v>
      </c>
    </row>
    <row r="9173" spans="1:8">
      <c r="A9173" s="119" t="s">
        <v>1751</v>
      </c>
      <c r="B9173" s="117" t="s">
        <v>1488</v>
      </c>
      <c r="C9173" s="140">
        <v>36922</v>
      </c>
      <c r="D9173" s="141">
        <v>0.78</v>
      </c>
      <c r="E9173" s="119">
        <v>1000</v>
      </c>
      <c r="F9173" s="119" t="s">
        <v>1492</v>
      </c>
      <c r="G9173" s="114">
        <f>IF([Data da Aprovação]&lt;&gt;"ESTATUTÁRIO",YEAR([Data da Aprovação]),"")</f>
        <v>2001</v>
      </c>
      <c r="H9173" s="106">
        <f>Tabela9[[#This Row],[Valor do Provento R$]]/Tabela9[[#This Row],[Provento por 1 ou 1000 Ações]]</f>
        <v>7.7999999999999999E-4</v>
      </c>
    </row>
    <row r="9174" spans="1:8">
      <c r="A9174" s="118" t="s">
        <v>1751</v>
      </c>
      <c r="B9174" s="116" t="s">
        <v>1488</v>
      </c>
      <c r="C9174" s="138">
        <v>37125</v>
      </c>
      <c r="D9174" s="139">
        <v>1.4</v>
      </c>
      <c r="E9174" s="118">
        <v>1000</v>
      </c>
      <c r="F9174" s="118" t="s">
        <v>1492</v>
      </c>
      <c r="G9174" s="113">
        <f>IF([Data da Aprovação]&lt;&gt;"ESTATUTÁRIO",YEAR([Data da Aprovação]),"")</f>
        <v>2001</v>
      </c>
      <c r="H9174" s="106">
        <f>Tabela9[[#This Row],[Valor do Provento R$]]/Tabela9[[#This Row],[Provento por 1 ou 1000 Ações]]</f>
        <v>1.4E-3</v>
      </c>
    </row>
    <row r="9175" spans="1:8">
      <c r="A9175" s="119" t="s">
        <v>1751</v>
      </c>
      <c r="B9175" s="117" t="s">
        <v>1488</v>
      </c>
      <c r="C9175" s="140">
        <v>37340</v>
      </c>
      <c r="D9175" s="141">
        <v>0.6</v>
      </c>
      <c r="E9175" s="119">
        <v>1000</v>
      </c>
      <c r="F9175" s="119" t="s">
        <v>1492</v>
      </c>
      <c r="G9175" s="114">
        <f>IF([Data da Aprovação]&lt;&gt;"ESTATUTÁRIO",YEAR([Data da Aprovação]),"")</f>
        <v>2002</v>
      </c>
      <c r="H9175" s="106">
        <f>Tabela9[[#This Row],[Valor do Provento R$]]/Tabela9[[#This Row],[Provento por 1 ou 1000 Ações]]</f>
        <v>5.9999999999999995E-4</v>
      </c>
    </row>
    <row r="9176" spans="1:8">
      <c r="A9176" s="118" t="s">
        <v>1751</v>
      </c>
      <c r="B9176" s="116" t="s">
        <v>1488</v>
      </c>
      <c r="C9176" s="138">
        <v>37481</v>
      </c>
      <c r="D9176" s="139">
        <v>2</v>
      </c>
      <c r="E9176" s="118">
        <v>1000</v>
      </c>
      <c r="F9176" s="118" t="s">
        <v>1489</v>
      </c>
      <c r="G9176" s="113">
        <f>IF([Data da Aprovação]&lt;&gt;"ESTATUTÁRIO",YEAR([Data da Aprovação]),"")</f>
        <v>2002</v>
      </c>
      <c r="H9176" s="106">
        <f>Tabela9[[#This Row],[Valor do Provento R$]]/Tabela9[[#This Row],[Provento por 1 ou 1000 Ações]]</f>
        <v>2E-3</v>
      </c>
    </row>
    <row r="9177" spans="1:8">
      <c r="A9177" s="119" t="s">
        <v>1751</v>
      </c>
      <c r="B9177" s="117" t="s">
        <v>1488</v>
      </c>
      <c r="C9177" s="140">
        <v>37846</v>
      </c>
      <c r="D9177" s="141">
        <v>0.01</v>
      </c>
      <c r="E9177" s="119">
        <v>1</v>
      </c>
      <c r="F9177" s="119" t="s">
        <v>1489</v>
      </c>
      <c r="G9177" s="114">
        <f>IF([Data da Aprovação]&lt;&gt;"ESTATUTÁRIO",YEAR([Data da Aprovação]),"")</f>
        <v>2003</v>
      </c>
      <c r="H9177" s="106">
        <f>Tabela9[[#This Row],[Valor do Provento R$]]/Tabela9[[#This Row],[Provento por 1 ou 1000 Ações]]</f>
        <v>0.01</v>
      </c>
    </row>
    <row r="9178" spans="1:8">
      <c r="A9178" s="118" t="s">
        <v>1751</v>
      </c>
      <c r="B9178" s="116" t="s">
        <v>1488</v>
      </c>
      <c r="C9178" s="138">
        <v>37985</v>
      </c>
      <c r="D9178" s="139">
        <v>3.0000000000000001E-3</v>
      </c>
      <c r="E9178" s="118">
        <v>1</v>
      </c>
      <c r="F9178" s="118" t="s">
        <v>1489</v>
      </c>
      <c r="G9178" s="113">
        <f>IF([Data da Aprovação]&lt;&gt;"ESTATUTÁRIO",YEAR([Data da Aprovação]),"")</f>
        <v>2003</v>
      </c>
      <c r="H9178" s="106">
        <f>Tabela9[[#This Row],[Valor do Provento R$]]/Tabela9[[#This Row],[Provento por 1 ou 1000 Ações]]</f>
        <v>3.0000000000000001E-3</v>
      </c>
    </row>
    <row r="9179" spans="1:8">
      <c r="A9179" s="119" t="s">
        <v>1751</v>
      </c>
      <c r="B9179" s="117" t="s">
        <v>1488</v>
      </c>
      <c r="C9179" s="140">
        <v>38209</v>
      </c>
      <c r="D9179" s="141">
        <v>3.3999999999999998E-3</v>
      </c>
      <c r="E9179" s="119">
        <v>1</v>
      </c>
      <c r="F9179" s="119" t="s">
        <v>1489</v>
      </c>
      <c r="G9179" s="114">
        <f>IF([Data da Aprovação]&lt;&gt;"ESTATUTÁRIO",YEAR([Data da Aprovação]),"")</f>
        <v>2004</v>
      </c>
      <c r="H9179" s="106">
        <f>Tabela9[[#This Row],[Valor do Provento R$]]/Tabela9[[#This Row],[Provento por 1 ou 1000 Ações]]</f>
        <v>3.3999999999999998E-3</v>
      </c>
    </row>
    <row r="9180" spans="1:8">
      <c r="A9180" s="118" t="s">
        <v>1751</v>
      </c>
      <c r="B9180" s="116" t="s">
        <v>1488</v>
      </c>
      <c r="C9180" s="138">
        <v>38358</v>
      </c>
      <c r="D9180" s="139">
        <v>7.6E-3</v>
      </c>
      <c r="E9180" s="118">
        <v>1</v>
      </c>
      <c r="F9180" s="118" t="s">
        <v>1489</v>
      </c>
      <c r="G9180" s="113">
        <f>IF([Data da Aprovação]&lt;&gt;"ESTATUTÁRIO",YEAR([Data da Aprovação]),"")</f>
        <v>2005</v>
      </c>
      <c r="H9180" s="106">
        <f>Tabela9[[#This Row],[Valor do Provento R$]]/Tabela9[[#This Row],[Provento por 1 ou 1000 Ações]]</f>
        <v>7.6E-3</v>
      </c>
    </row>
    <row r="9181" spans="1:8">
      <c r="A9181" s="119" t="s">
        <v>1751</v>
      </c>
      <c r="B9181" s="117" t="s">
        <v>1488</v>
      </c>
      <c r="C9181" s="140">
        <v>38593</v>
      </c>
      <c r="D9181" s="141">
        <v>4.1999999999999997E-3</v>
      </c>
      <c r="E9181" s="119">
        <v>1</v>
      </c>
      <c r="F9181" s="119" t="s">
        <v>1489</v>
      </c>
      <c r="G9181" s="114">
        <f>IF([Data da Aprovação]&lt;&gt;"ESTATUTÁRIO",YEAR([Data da Aprovação]),"")</f>
        <v>2005</v>
      </c>
      <c r="H9181" s="106">
        <f>Tabela9[[#This Row],[Valor do Provento R$]]/Tabela9[[#This Row],[Provento por 1 ou 1000 Ações]]</f>
        <v>4.1999999999999997E-3</v>
      </c>
    </row>
    <row r="9182" spans="1:8">
      <c r="A9182" s="118" t="s">
        <v>1751</v>
      </c>
      <c r="B9182" s="116" t="s">
        <v>1488</v>
      </c>
      <c r="C9182" s="138">
        <v>38733</v>
      </c>
      <c r="D9182" s="139">
        <v>3.5999999999999999E-3</v>
      </c>
      <c r="E9182" s="118">
        <v>1</v>
      </c>
      <c r="F9182" s="118" t="s">
        <v>1489</v>
      </c>
      <c r="G9182" s="113">
        <f>IF([Data da Aprovação]&lt;&gt;"ESTATUTÁRIO",YEAR([Data da Aprovação]),"")</f>
        <v>2006</v>
      </c>
      <c r="H9182" s="106">
        <f>Tabela9[[#This Row],[Valor do Provento R$]]/Tabela9[[#This Row],[Provento por 1 ou 1000 Ações]]</f>
        <v>3.5999999999999999E-3</v>
      </c>
    </row>
    <row r="9183" spans="1:8">
      <c r="A9183" s="119" t="s">
        <v>1751</v>
      </c>
      <c r="B9183" s="117" t="s">
        <v>1488</v>
      </c>
      <c r="C9183" s="140">
        <v>38945</v>
      </c>
      <c r="D9183" s="141">
        <v>3.0000000000000001E-3</v>
      </c>
      <c r="E9183" s="119">
        <v>1</v>
      </c>
      <c r="F9183" s="119" t="s">
        <v>1489</v>
      </c>
      <c r="G9183" s="114">
        <f>IF([Data da Aprovação]&lt;&gt;"ESTATUTÁRIO",YEAR([Data da Aprovação]),"")</f>
        <v>2006</v>
      </c>
      <c r="H9183" s="106">
        <f>Tabela9[[#This Row],[Valor do Provento R$]]/Tabela9[[#This Row],[Provento por 1 ou 1000 Ações]]</f>
        <v>3.0000000000000001E-3</v>
      </c>
    </row>
    <row r="9184" spans="1:8">
      <c r="A9184" s="118" t="s">
        <v>1751</v>
      </c>
      <c r="B9184" s="116" t="s">
        <v>1488</v>
      </c>
      <c r="C9184" s="138">
        <v>39092</v>
      </c>
      <c r="D9184" s="139">
        <v>3.0000000000000001E-3</v>
      </c>
      <c r="E9184" s="118">
        <v>1</v>
      </c>
      <c r="F9184" s="118" t="s">
        <v>1489</v>
      </c>
      <c r="G9184" s="113">
        <f>IF([Data da Aprovação]&lt;&gt;"ESTATUTÁRIO",YEAR([Data da Aprovação]),"")</f>
        <v>2007</v>
      </c>
      <c r="H9184" s="106">
        <f>Tabela9[[#This Row],[Valor do Provento R$]]/Tabela9[[#This Row],[Provento por 1 ou 1000 Ações]]</f>
        <v>3.0000000000000001E-3</v>
      </c>
    </row>
    <row r="9185" spans="1:8">
      <c r="A9185" s="119" t="s">
        <v>1751</v>
      </c>
      <c r="B9185" s="117" t="s">
        <v>1488</v>
      </c>
      <c r="C9185" s="140">
        <v>39310</v>
      </c>
      <c r="D9185" s="141">
        <v>3.0000000000000001E-3</v>
      </c>
      <c r="E9185" s="119">
        <v>1</v>
      </c>
      <c r="F9185" s="119" t="s">
        <v>1489</v>
      </c>
      <c r="G9185" s="114">
        <f>IF([Data da Aprovação]&lt;&gt;"ESTATUTÁRIO",YEAR([Data da Aprovação]),"")</f>
        <v>2007</v>
      </c>
      <c r="H9185" s="106">
        <f>Tabela9[[#This Row],[Valor do Provento R$]]/Tabela9[[#This Row],[Provento por 1 ou 1000 Ações]]</f>
        <v>3.0000000000000001E-3</v>
      </c>
    </row>
    <row r="9186" spans="1:8">
      <c r="A9186" s="118" t="s">
        <v>1751</v>
      </c>
      <c r="B9186" s="116" t="s">
        <v>1488</v>
      </c>
      <c r="C9186" s="138">
        <v>39465</v>
      </c>
      <c r="D9186" s="139">
        <v>4.0000000000000001E-3</v>
      </c>
      <c r="E9186" s="118">
        <v>1</v>
      </c>
      <c r="F9186" s="118" t="s">
        <v>1489</v>
      </c>
      <c r="G9186" s="113">
        <f>IF([Data da Aprovação]&lt;&gt;"ESTATUTÁRIO",YEAR([Data da Aprovação]),"")</f>
        <v>2008</v>
      </c>
      <c r="H9186" s="106">
        <f>Tabela9[[#This Row],[Valor do Provento R$]]/Tabela9[[#This Row],[Provento por 1 ou 1000 Ações]]</f>
        <v>4.0000000000000001E-3</v>
      </c>
    </row>
    <row r="9187" spans="1:8">
      <c r="A9187" s="119" t="s">
        <v>1751</v>
      </c>
      <c r="B9187" s="117" t="s">
        <v>1488</v>
      </c>
      <c r="C9187" s="140">
        <v>39679</v>
      </c>
      <c r="D9187" s="141">
        <v>2E-3</v>
      </c>
      <c r="E9187" s="119">
        <v>1</v>
      </c>
      <c r="F9187" s="119" t="s">
        <v>1489</v>
      </c>
      <c r="G9187" s="114">
        <f>IF([Data da Aprovação]&lt;&gt;"ESTATUTÁRIO",YEAR([Data da Aprovação]),"")</f>
        <v>2008</v>
      </c>
      <c r="H9187" s="106">
        <f>Tabela9[[#This Row],[Valor do Provento R$]]/Tabela9[[#This Row],[Provento por 1 ou 1000 Ações]]</f>
        <v>2E-3</v>
      </c>
    </row>
    <row r="9188" spans="1:8">
      <c r="A9188" s="118" t="s">
        <v>1751</v>
      </c>
      <c r="B9188" s="116" t="s">
        <v>1488</v>
      </c>
      <c r="C9188" s="138">
        <v>39828</v>
      </c>
      <c r="D9188" s="139">
        <v>1.1999999999999999E-3</v>
      </c>
      <c r="E9188" s="118">
        <v>1</v>
      </c>
      <c r="F9188" s="118" t="s">
        <v>1489</v>
      </c>
      <c r="G9188" s="113">
        <f>IF([Data da Aprovação]&lt;&gt;"ESTATUTÁRIO",YEAR([Data da Aprovação]),"")</f>
        <v>2009</v>
      </c>
      <c r="H9188" s="106">
        <f>Tabela9[[#This Row],[Valor do Provento R$]]/Tabela9[[#This Row],[Provento por 1 ou 1000 Ações]]</f>
        <v>1.1999999999999999E-3</v>
      </c>
    </row>
    <row r="9189" spans="1:8">
      <c r="A9189" s="119" t="s">
        <v>1751</v>
      </c>
      <c r="B9189" s="117" t="s">
        <v>1488</v>
      </c>
      <c r="C9189" s="140">
        <v>40014</v>
      </c>
      <c r="D9189" s="141">
        <v>5.0000000000000001E-3</v>
      </c>
      <c r="E9189" s="119">
        <v>1</v>
      </c>
      <c r="F9189" s="119" t="s">
        <v>1489</v>
      </c>
      <c r="G9189" s="114">
        <f>IF([Data da Aprovação]&lt;&gt;"ESTATUTÁRIO",YEAR([Data da Aprovação]),"")</f>
        <v>2009</v>
      </c>
      <c r="H9189" s="106">
        <f>Tabela9[[#This Row],[Valor do Provento R$]]/Tabela9[[#This Row],[Provento por 1 ou 1000 Ações]]</f>
        <v>5.0000000000000001E-3</v>
      </c>
    </row>
    <row r="9190" spans="1:8">
      <c r="A9190" s="118" t="s">
        <v>1751</v>
      </c>
      <c r="B9190" s="116" t="s">
        <v>1488</v>
      </c>
      <c r="C9190" s="138">
        <v>40240</v>
      </c>
      <c r="D9190" s="139">
        <v>2E-3</v>
      </c>
      <c r="E9190" s="118">
        <v>1</v>
      </c>
      <c r="F9190" s="118" t="s">
        <v>1489</v>
      </c>
      <c r="G9190" s="113">
        <f>IF([Data da Aprovação]&lt;&gt;"ESTATUTÁRIO",YEAR([Data da Aprovação]),"")</f>
        <v>2010</v>
      </c>
      <c r="H9190" s="106">
        <f>Tabela9[[#This Row],[Valor do Provento R$]]/Tabela9[[#This Row],[Provento por 1 ou 1000 Ações]]</f>
        <v>2E-3</v>
      </c>
    </row>
    <row r="9191" spans="1:8">
      <c r="A9191" s="119" t="s">
        <v>1751</v>
      </c>
      <c r="B9191" s="117" t="s">
        <v>1488</v>
      </c>
      <c r="C9191" s="140">
        <v>40400</v>
      </c>
      <c r="D9191" s="141">
        <v>2E-3</v>
      </c>
      <c r="E9191" s="119">
        <v>1</v>
      </c>
      <c r="F9191" s="119" t="s">
        <v>1489</v>
      </c>
      <c r="G9191" s="114">
        <f>IF([Data da Aprovação]&lt;&gt;"ESTATUTÁRIO",YEAR([Data da Aprovação]),"")</f>
        <v>2010</v>
      </c>
      <c r="H9191" s="106">
        <f>Tabela9[[#This Row],[Valor do Provento R$]]/Tabela9[[#This Row],[Provento por 1 ou 1000 Ações]]</f>
        <v>2E-3</v>
      </c>
    </row>
    <row r="9192" spans="1:8">
      <c r="A9192" s="118" t="s">
        <v>1751</v>
      </c>
      <c r="B9192" s="116" t="s">
        <v>1488</v>
      </c>
      <c r="C9192" s="138">
        <v>40591</v>
      </c>
      <c r="D9192" s="139">
        <v>2.5999999999999999E-3</v>
      </c>
      <c r="E9192" s="118">
        <v>1</v>
      </c>
      <c r="F9192" s="118" t="s">
        <v>1489</v>
      </c>
      <c r="G9192" s="113">
        <f>IF([Data da Aprovação]&lt;&gt;"ESTATUTÁRIO",YEAR([Data da Aprovação]),"")</f>
        <v>2011</v>
      </c>
      <c r="H9192" s="106">
        <f>Tabela9[[#This Row],[Valor do Provento R$]]/Tabela9[[#This Row],[Provento por 1 ou 1000 Ações]]</f>
        <v>2.5999999999999999E-3</v>
      </c>
    </row>
    <row r="9193" spans="1:8">
      <c r="A9193" s="119" t="s">
        <v>1751</v>
      </c>
      <c r="B9193" s="117" t="s">
        <v>1488</v>
      </c>
      <c r="C9193" s="140">
        <v>40764</v>
      </c>
      <c r="D9193" s="141">
        <v>4.4000000000000003E-3</v>
      </c>
      <c r="E9193" s="119">
        <v>1</v>
      </c>
      <c r="F9193" s="119" t="s">
        <v>1489</v>
      </c>
      <c r="G9193" s="114">
        <f>IF([Data da Aprovação]&lt;&gt;"ESTATUTÁRIO",YEAR([Data da Aprovação]),"")</f>
        <v>2011</v>
      </c>
      <c r="H9193" s="106">
        <f>Tabela9[[#This Row],[Valor do Provento R$]]/Tabela9[[#This Row],[Provento por 1 ou 1000 Ações]]</f>
        <v>4.4000000000000003E-3</v>
      </c>
    </row>
    <row r="9194" spans="1:8">
      <c r="A9194" s="118" t="s">
        <v>1751</v>
      </c>
      <c r="B9194" s="116" t="s">
        <v>1488</v>
      </c>
      <c r="C9194" s="138">
        <v>40953</v>
      </c>
      <c r="D9194" s="139">
        <v>4.5999999999999999E-3</v>
      </c>
      <c r="E9194" s="118">
        <v>1</v>
      </c>
      <c r="F9194" s="118" t="s">
        <v>1489</v>
      </c>
      <c r="G9194" s="113">
        <f>IF([Data da Aprovação]&lt;&gt;"ESTATUTÁRIO",YEAR([Data da Aprovação]),"")</f>
        <v>2012</v>
      </c>
      <c r="H9194" s="106">
        <f>Tabela9[[#This Row],[Valor do Provento R$]]/Tabela9[[#This Row],[Provento por 1 ou 1000 Ações]]</f>
        <v>4.5999999999999999E-3</v>
      </c>
    </row>
    <row r="9195" spans="1:8">
      <c r="A9195" s="119" t="s">
        <v>1751</v>
      </c>
      <c r="B9195" s="117" t="s">
        <v>1488</v>
      </c>
      <c r="C9195" s="140">
        <v>41135</v>
      </c>
      <c r="D9195" s="141">
        <v>5.4000000000000003E-3</v>
      </c>
      <c r="E9195" s="119">
        <v>1</v>
      </c>
      <c r="F9195" s="119" t="s">
        <v>1489</v>
      </c>
      <c r="G9195" s="114">
        <f>IF([Data da Aprovação]&lt;&gt;"ESTATUTÁRIO",YEAR([Data da Aprovação]),"")</f>
        <v>2012</v>
      </c>
      <c r="H9195" s="106">
        <f>Tabela9[[#This Row],[Valor do Provento R$]]/Tabela9[[#This Row],[Provento por 1 ou 1000 Ações]]</f>
        <v>5.4000000000000003E-3</v>
      </c>
    </row>
    <row r="9196" spans="1:8">
      <c r="A9196" s="118" t="s">
        <v>1751</v>
      </c>
      <c r="B9196" s="116" t="s">
        <v>1488</v>
      </c>
      <c r="C9196" s="138">
        <v>41324</v>
      </c>
      <c r="D9196" s="139">
        <v>3.5999999999999999E-3</v>
      </c>
      <c r="E9196" s="118">
        <v>1</v>
      </c>
      <c r="F9196" s="118" t="s">
        <v>1489</v>
      </c>
      <c r="G9196" s="113">
        <f>IF([Data da Aprovação]&lt;&gt;"ESTATUTÁRIO",YEAR([Data da Aprovação]),"")</f>
        <v>2013</v>
      </c>
      <c r="H9196" s="106">
        <f>Tabela9[[#This Row],[Valor do Provento R$]]/Tabela9[[#This Row],[Provento por 1 ou 1000 Ações]]</f>
        <v>3.5999999999999999E-3</v>
      </c>
    </row>
    <row r="9197" spans="1:8">
      <c r="A9197" s="119" t="s">
        <v>1751</v>
      </c>
      <c r="B9197" s="117" t="s">
        <v>1488</v>
      </c>
      <c r="C9197" s="140">
        <v>41499</v>
      </c>
      <c r="D9197" s="141">
        <v>2.3999999999999998E-3</v>
      </c>
      <c r="E9197" s="119">
        <v>1</v>
      </c>
      <c r="F9197" s="119" t="s">
        <v>1489</v>
      </c>
      <c r="G9197" s="114">
        <f>IF([Data da Aprovação]&lt;&gt;"ESTATUTÁRIO",YEAR([Data da Aprovação]),"")</f>
        <v>2013</v>
      </c>
      <c r="H9197" s="106">
        <f>Tabela9[[#This Row],[Valor do Provento R$]]/Tabela9[[#This Row],[Provento por 1 ou 1000 Ações]]</f>
        <v>2.3999999999999998E-3</v>
      </c>
    </row>
    <row r="9198" spans="1:8">
      <c r="A9198" s="118" t="s">
        <v>1751</v>
      </c>
      <c r="B9198" s="116" t="s">
        <v>1488</v>
      </c>
      <c r="C9198" s="138">
        <v>41689</v>
      </c>
      <c r="D9198" s="139">
        <v>1.1199999999999999E-3</v>
      </c>
      <c r="E9198" s="118">
        <v>1</v>
      </c>
      <c r="F9198" s="118" t="s">
        <v>1489</v>
      </c>
      <c r="G9198" s="113">
        <f>IF([Data da Aprovação]&lt;&gt;"ESTATUTÁRIO",YEAR([Data da Aprovação]),"")</f>
        <v>2014</v>
      </c>
      <c r="H9198" s="106">
        <f>Tabela9[[#This Row],[Valor do Provento R$]]/Tabela9[[#This Row],[Provento por 1 ou 1000 Ações]]</f>
        <v>1.1199999999999999E-3</v>
      </c>
    </row>
    <row r="9199" spans="1:8">
      <c r="A9199" s="119" t="s">
        <v>1751</v>
      </c>
      <c r="B9199" s="117" t="s">
        <v>1490</v>
      </c>
      <c r="C9199" s="140">
        <v>35103</v>
      </c>
      <c r="D9199" s="141">
        <v>2.2999999999999998</v>
      </c>
      <c r="E9199" s="119">
        <v>1000</v>
      </c>
      <c r="F9199" s="119" t="s">
        <v>1492</v>
      </c>
      <c r="G9199" s="114">
        <f>IF([Data da Aprovação]&lt;&gt;"ESTATUTÁRIO",YEAR([Data da Aprovação]),"")</f>
        <v>1996</v>
      </c>
      <c r="H9199" s="106">
        <f>Tabela9[[#This Row],[Valor do Provento R$]]/Tabela9[[#This Row],[Provento por 1 ou 1000 Ações]]</f>
        <v>2.3E-3</v>
      </c>
    </row>
    <row r="9200" spans="1:8">
      <c r="A9200" s="118" t="s">
        <v>1751</v>
      </c>
      <c r="B9200" s="116" t="s">
        <v>1490</v>
      </c>
      <c r="C9200" s="138">
        <v>35304</v>
      </c>
      <c r="D9200" s="139">
        <v>3.5</v>
      </c>
      <c r="E9200" s="118">
        <v>1000</v>
      </c>
      <c r="F9200" s="118" t="s">
        <v>1492</v>
      </c>
      <c r="G9200" s="113">
        <f>IF([Data da Aprovação]&lt;&gt;"ESTATUTÁRIO",YEAR([Data da Aprovação]),"")</f>
        <v>1996</v>
      </c>
      <c r="H9200" s="106">
        <f>Tabela9[[#This Row],[Valor do Provento R$]]/Tabela9[[#This Row],[Provento por 1 ou 1000 Ações]]</f>
        <v>3.5000000000000001E-3</v>
      </c>
    </row>
    <row r="9201" spans="1:8">
      <c r="A9201" s="119" t="s">
        <v>1751</v>
      </c>
      <c r="B9201" s="117" t="s">
        <v>1490</v>
      </c>
      <c r="C9201" s="140">
        <v>35480</v>
      </c>
      <c r="D9201" s="141">
        <v>3.1</v>
      </c>
      <c r="E9201" s="119">
        <v>1000</v>
      </c>
      <c r="F9201" s="119" t="s">
        <v>1492</v>
      </c>
      <c r="G9201" s="114">
        <f>IF([Data da Aprovação]&lt;&gt;"ESTATUTÁRIO",YEAR([Data da Aprovação]),"")</f>
        <v>1997</v>
      </c>
      <c r="H9201" s="106">
        <f>Tabela9[[#This Row],[Valor do Provento R$]]/Tabela9[[#This Row],[Provento por 1 ou 1000 Ações]]</f>
        <v>3.0999999999999999E-3</v>
      </c>
    </row>
    <row r="9202" spans="1:8">
      <c r="A9202" s="118" t="s">
        <v>1751</v>
      </c>
      <c r="B9202" s="116" t="s">
        <v>1490</v>
      </c>
      <c r="C9202" s="138">
        <v>35648</v>
      </c>
      <c r="D9202" s="139">
        <v>1.1000000000000001</v>
      </c>
      <c r="E9202" s="118">
        <v>1000</v>
      </c>
      <c r="F9202" s="118" t="s">
        <v>1492</v>
      </c>
      <c r="G9202" s="113">
        <f>IF([Data da Aprovação]&lt;&gt;"ESTATUTÁRIO",YEAR([Data da Aprovação]),"")</f>
        <v>1997</v>
      </c>
      <c r="H9202" s="106">
        <f>Tabela9[[#This Row],[Valor do Provento R$]]/Tabela9[[#This Row],[Provento por 1 ou 1000 Ações]]</f>
        <v>1.1000000000000001E-3</v>
      </c>
    </row>
    <row r="9203" spans="1:8">
      <c r="A9203" s="119" t="s">
        <v>1751</v>
      </c>
      <c r="B9203" s="117" t="s">
        <v>1490</v>
      </c>
      <c r="C9203" s="140">
        <v>35648</v>
      </c>
      <c r="D9203" s="141">
        <v>2.8</v>
      </c>
      <c r="E9203" s="119">
        <v>1000</v>
      </c>
      <c r="F9203" s="119" t="s">
        <v>1489</v>
      </c>
      <c r="G9203" s="114">
        <f>IF([Data da Aprovação]&lt;&gt;"ESTATUTÁRIO",YEAR([Data da Aprovação]),"")</f>
        <v>1997</v>
      </c>
      <c r="H9203" s="106">
        <f>Tabela9[[#This Row],[Valor do Provento R$]]/Tabela9[[#This Row],[Provento por 1 ou 1000 Ações]]</f>
        <v>2.8E-3</v>
      </c>
    </row>
    <row r="9204" spans="1:8">
      <c r="A9204" s="118" t="s">
        <v>1751</v>
      </c>
      <c r="B9204" s="116" t="s">
        <v>1490</v>
      </c>
      <c r="C9204" s="138">
        <v>35803</v>
      </c>
      <c r="D9204" s="139">
        <v>4.5882300000000003</v>
      </c>
      <c r="E9204" s="118">
        <v>1000</v>
      </c>
      <c r="F9204" s="118" t="s">
        <v>1489</v>
      </c>
      <c r="G9204" s="113">
        <f>IF([Data da Aprovação]&lt;&gt;"ESTATUTÁRIO",YEAR([Data da Aprovação]),"")</f>
        <v>1998</v>
      </c>
      <c r="H9204" s="106">
        <f>Tabela9[[#This Row],[Valor do Provento R$]]/Tabela9[[#This Row],[Provento por 1 ou 1000 Ações]]</f>
        <v>4.5882300000000004E-3</v>
      </c>
    </row>
    <row r="9205" spans="1:8">
      <c r="A9205" s="119" t="s">
        <v>1751</v>
      </c>
      <c r="B9205" s="117" t="s">
        <v>1490</v>
      </c>
      <c r="C9205" s="140">
        <v>36020</v>
      </c>
      <c r="D9205" s="141">
        <v>0.14000000000000001</v>
      </c>
      <c r="E9205" s="119">
        <v>1000</v>
      </c>
      <c r="F9205" s="119" t="s">
        <v>1492</v>
      </c>
      <c r="G9205" s="114">
        <f>IF([Data da Aprovação]&lt;&gt;"ESTATUTÁRIO",YEAR([Data da Aprovação]),"")</f>
        <v>1998</v>
      </c>
      <c r="H9205" s="106">
        <f>Tabela9[[#This Row],[Valor do Provento R$]]/Tabela9[[#This Row],[Provento por 1 ou 1000 Ações]]</f>
        <v>1.4000000000000001E-4</v>
      </c>
    </row>
    <row r="9206" spans="1:8">
      <c r="A9206" s="118" t="s">
        <v>1751</v>
      </c>
      <c r="B9206" s="116" t="s">
        <v>1490</v>
      </c>
      <c r="C9206" s="138">
        <v>36213</v>
      </c>
      <c r="D9206" s="139">
        <v>6.86</v>
      </c>
      <c r="E9206" s="118">
        <v>1000</v>
      </c>
      <c r="F9206" s="118" t="s">
        <v>1492</v>
      </c>
      <c r="G9206" s="113">
        <f>IF([Data da Aprovação]&lt;&gt;"ESTATUTÁRIO",YEAR([Data da Aprovação]),"")</f>
        <v>1999</v>
      </c>
      <c r="H9206" s="106">
        <f>Tabela9[[#This Row],[Valor do Provento R$]]/Tabela9[[#This Row],[Provento por 1 ou 1000 Ações]]</f>
        <v>6.8600000000000006E-3</v>
      </c>
    </row>
    <row r="9207" spans="1:8">
      <c r="A9207" s="119" t="s">
        <v>1751</v>
      </c>
      <c r="B9207" s="117" t="s">
        <v>1490</v>
      </c>
      <c r="C9207" s="140">
        <v>36377</v>
      </c>
      <c r="D9207" s="141">
        <v>0.19</v>
      </c>
      <c r="E9207" s="119">
        <v>1000</v>
      </c>
      <c r="F9207" s="119" t="s">
        <v>1492</v>
      </c>
      <c r="G9207" s="114">
        <f>IF([Data da Aprovação]&lt;&gt;"ESTATUTÁRIO",YEAR([Data da Aprovação]),"")</f>
        <v>1999</v>
      </c>
      <c r="H9207" s="106">
        <f>Tabela9[[#This Row],[Valor do Provento R$]]/Tabela9[[#This Row],[Provento por 1 ou 1000 Ações]]</f>
        <v>1.9000000000000001E-4</v>
      </c>
    </row>
    <row r="9208" spans="1:8">
      <c r="A9208" s="118" t="s">
        <v>1751</v>
      </c>
      <c r="B9208" s="116" t="s">
        <v>1490</v>
      </c>
      <c r="C9208" s="138">
        <v>36578</v>
      </c>
      <c r="D9208" s="139">
        <v>6.81</v>
      </c>
      <c r="E9208" s="118">
        <v>1000</v>
      </c>
      <c r="F9208" s="118" t="s">
        <v>1492</v>
      </c>
      <c r="G9208" s="113">
        <f>IF([Data da Aprovação]&lt;&gt;"ESTATUTÁRIO",YEAR([Data da Aprovação]),"")</f>
        <v>2000</v>
      </c>
      <c r="H9208" s="106">
        <f>Tabela9[[#This Row],[Valor do Provento R$]]/Tabela9[[#This Row],[Provento por 1 ou 1000 Ações]]</f>
        <v>6.8099999999999992E-3</v>
      </c>
    </row>
    <row r="9209" spans="1:8">
      <c r="A9209" s="119" t="s">
        <v>1751</v>
      </c>
      <c r="B9209" s="117" t="s">
        <v>1490</v>
      </c>
      <c r="C9209" s="140">
        <v>36740</v>
      </c>
      <c r="D9209" s="141">
        <v>0.12</v>
      </c>
      <c r="E9209" s="119">
        <v>1000</v>
      </c>
      <c r="F9209" s="119" t="s">
        <v>1492</v>
      </c>
      <c r="G9209" s="114">
        <f>IF([Data da Aprovação]&lt;&gt;"ESTATUTÁRIO",YEAR([Data da Aprovação]),"")</f>
        <v>2000</v>
      </c>
      <c r="H9209" s="106">
        <f>Tabela9[[#This Row],[Valor do Provento R$]]/Tabela9[[#This Row],[Provento por 1 ou 1000 Ações]]</f>
        <v>1.1999999999999999E-4</v>
      </c>
    </row>
    <row r="9210" spans="1:8">
      <c r="A9210" s="118" t="s">
        <v>1751</v>
      </c>
      <c r="B9210" s="116" t="s">
        <v>1490</v>
      </c>
      <c r="C9210" s="138">
        <v>36922</v>
      </c>
      <c r="D9210" s="139">
        <v>6.88</v>
      </c>
      <c r="E9210" s="118">
        <v>1000</v>
      </c>
      <c r="F9210" s="118" t="s">
        <v>1492</v>
      </c>
      <c r="G9210" s="113">
        <f>IF([Data da Aprovação]&lt;&gt;"ESTATUTÁRIO",YEAR([Data da Aprovação]),"")</f>
        <v>2001</v>
      </c>
      <c r="H9210" s="106">
        <f>Tabela9[[#This Row],[Valor do Provento R$]]/Tabela9[[#This Row],[Provento por 1 ou 1000 Ações]]</f>
        <v>6.8799999999999998E-3</v>
      </c>
    </row>
    <row r="9211" spans="1:8">
      <c r="A9211" s="119" t="s">
        <v>1751</v>
      </c>
      <c r="B9211" s="117" t="s">
        <v>1490</v>
      </c>
      <c r="C9211" s="140">
        <v>37125</v>
      </c>
      <c r="D9211" s="141">
        <v>3.5</v>
      </c>
      <c r="E9211" s="119">
        <v>1000</v>
      </c>
      <c r="F9211" s="119" t="s">
        <v>1492</v>
      </c>
      <c r="G9211" s="114">
        <f>IF([Data da Aprovação]&lt;&gt;"ESTATUTÁRIO",YEAR([Data da Aprovação]),"")</f>
        <v>2001</v>
      </c>
      <c r="H9211" s="106">
        <f>Tabela9[[#This Row],[Valor do Provento R$]]/Tabela9[[#This Row],[Provento por 1 ou 1000 Ações]]</f>
        <v>3.5000000000000001E-3</v>
      </c>
    </row>
    <row r="9212" spans="1:8">
      <c r="A9212" s="118" t="s">
        <v>1751</v>
      </c>
      <c r="B9212" s="116" t="s">
        <v>1490</v>
      </c>
      <c r="C9212" s="138">
        <v>37340</v>
      </c>
      <c r="D9212" s="139">
        <v>3.5</v>
      </c>
      <c r="E9212" s="118">
        <v>1000</v>
      </c>
      <c r="F9212" s="118" t="s">
        <v>1492</v>
      </c>
      <c r="G9212" s="113">
        <f>IF([Data da Aprovação]&lt;&gt;"ESTATUTÁRIO",YEAR([Data da Aprovação]),"")</f>
        <v>2002</v>
      </c>
      <c r="H9212" s="106">
        <f>Tabela9[[#This Row],[Valor do Provento R$]]/Tabela9[[#This Row],[Provento por 1 ou 1000 Ações]]</f>
        <v>3.5000000000000001E-3</v>
      </c>
    </row>
    <row r="9213" spans="1:8">
      <c r="A9213" s="119" t="s">
        <v>1751</v>
      </c>
      <c r="B9213" s="117" t="s">
        <v>1490</v>
      </c>
      <c r="C9213" s="140">
        <v>37481</v>
      </c>
      <c r="D9213" s="141">
        <v>4.2</v>
      </c>
      <c r="E9213" s="119">
        <v>1000</v>
      </c>
      <c r="F9213" s="119" t="s">
        <v>1489</v>
      </c>
      <c r="G9213" s="114">
        <f>IF([Data da Aprovação]&lt;&gt;"ESTATUTÁRIO",YEAR([Data da Aprovação]),"")</f>
        <v>2002</v>
      </c>
      <c r="H9213" s="106">
        <f>Tabela9[[#This Row],[Valor do Provento R$]]/Tabela9[[#This Row],[Provento por 1 ou 1000 Ações]]</f>
        <v>4.2000000000000006E-3</v>
      </c>
    </row>
    <row r="9214" spans="1:8">
      <c r="A9214" s="118" t="s">
        <v>1751</v>
      </c>
      <c r="B9214" s="116" t="s">
        <v>1490</v>
      </c>
      <c r="C9214" s="138">
        <v>37846</v>
      </c>
      <c r="D9214" s="139">
        <v>1.0999999999999999E-2</v>
      </c>
      <c r="E9214" s="118">
        <v>1</v>
      </c>
      <c r="F9214" s="118" t="s">
        <v>1489</v>
      </c>
      <c r="G9214" s="113">
        <f>IF([Data da Aprovação]&lt;&gt;"ESTATUTÁRIO",YEAR([Data da Aprovação]),"")</f>
        <v>2003</v>
      </c>
      <c r="H9214" s="106">
        <f>Tabela9[[#This Row],[Valor do Provento R$]]/Tabela9[[#This Row],[Provento por 1 ou 1000 Ações]]</f>
        <v>1.0999999999999999E-2</v>
      </c>
    </row>
    <row r="9215" spans="1:8">
      <c r="A9215" s="119" t="s">
        <v>1751</v>
      </c>
      <c r="B9215" s="117" t="s">
        <v>1490</v>
      </c>
      <c r="C9215" s="140">
        <v>37985</v>
      </c>
      <c r="D9215" s="141">
        <v>3.3E-3</v>
      </c>
      <c r="E9215" s="119">
        <v>1</v>
      </c>
      <c r="F9215" s="119" t="s">
        <v>1489</v>
      </c>
      <c r="G9215" s="114">
        <f>IF([Data da Aprovação]&lt;&gt;"ESTATUTÁRIO",YEAR([Data da Aprovação]),"")</f>
        <v>2003</v>
      </c>
      <c r="H9215" s="106">
        <f>Tabela9[[#This Row],[Valor do Provento R$]]/Tabela9[[#This Row],[Provento por 1 ou 1000 Ações]]</f>
        <v>3.3E-3</v>
      </c>
    </row>
    <row r="9216" spans="1:8">
      <c r="A9216" s="118" t="s">
        <v>1751</v>
      </c>
      <c r="B9216" s="116" t="s">
        <v>1490</v>
      </c>
      <c r="C9216" s="138">
        <v>38209</v>
      </c>
      <c r="D9216" s="139">
        <v>4.1999999999999997E-3</v>
      </c>
      <c r="E9216" s="118">
        <v>1</v>
      </c>
      <c r="F9216" s="118" t="s">
        <v>1489</v>
      </c>
      <c r="G9216" s="113">
        <f>IF([Data da Aprovação]&lt;&gt;"ESTATUTÁRIO",YEAR([Data da Aprovação]),"")</f>
        <v>2004</v>
      </c>
      <c r="H9216" s="106">
        <f>Tabela9[[#This Row],[Valor do Provento R$]]/Tabela9[[#This Row],[Provento por 1 ou 1000 Ações]]</f>
        <v>4.1999999999999997E-3</v>
      </c>
    </row>
    <row r="9217" spans="1:8">
      <c r="A9217" s="119" t="s">
        <v>1751</v>
      </c>
      <c r="B9217" s="117" t="s">
        <v>1490</v>
      </c>
      <c r="C9217" s="140">
        <v>38358</v>
      </c>
      <c r="D9217" s="141">
        <v>8.3999999999999995E-3</v>
      </c>
      <c r="E9217" s="119">
        <v>1</v>
      </c>
      <c r="F9217" s="119" t="s">
        <v>1489</v>
      </c>
      <c r="G9217" s="114">
        <f>IF([Data da Aprovação]&lt;&gt;"ESTATUTÁRIO",YEAR([Data da Aprovação]),"")</f>
        <v>2005</v>
      </c>
      <c r="H9217" s="106">
        <f>Tabela9[[#This Row],[Valor do Provento R$]]/Tabela9[[#This Row],[Provento por 1 ou 1000 Ações]]</f>
        <v>8.3999999999999995E-3</v>
      </c>
    </row>
    <row r="9218" spans="1:8">
      <c r="A9218" s="118" t="s">
        <v>1751</v>
      </c>
      <c r="B9218" s="116" t="s">
        <v>1490</v>
      </c>
      <c r="C9218" s="138">
        <v>38593</v>
      </c>
      <c r="D9218" s="139">
        <v>4.7999999999999996E-3</v>
      </c>
      <c r="E9218" s="118">
        <v>1</v>
      </c>
      <c r="F9218" s="118" t="s">
        <v>1489</v>
      </c>
      <c r="G9218" s="113">
        <f>IF([Data da Aprovação]&lt;&gt;"ESTATUTÁRIO",YEAR([Data da Aprovação]),"")</f>
        <v>2005</v>
      </c>
      <c r="H9218" s="106">
        <f>Tabela9[[#This Row],[Valor do Provento R$]]/Tabela9[[#This Row],[Provento por 1 ou 1000 Ações]]</f>
        <v>4.7999999999999996E-3</v>
      </c>
    </row>
    <row r="9219" spans="1:8">
      <c r="A9219" s="119" t="s">
        <v>1751</v>
      </c>
      <c r="B9219" s="117" t="s">
        <v>1490</v>
      </c>
      <c r="C9219" s="140">
        <v>38733</v>
      </c>
      <c r="D9219" s="141">
        <v>4.5999999999999999E-3</v>
      </c>
      <c r="E9219" s="119">
        <v>1</v>
      </c>
      <c r="F9219" s="119" t="s">
        <v>1489</v>
      </c>
      <c r="G9219" s="114">
        <f>IF([Data da Aprovação]&lt;&gt;"ESTATUTÁRIO",YEAR([Data da Aprovação]),"")</f>
        <v>2006</v>
      </c>
      <c r="H9219" s="106">
        <f>Tabela9[[#This Row],[Valor do Provento R$]]/Tabela9[[#This Row],[Provento por 1 ou 1000 Ações]]</f>
        <v>4.5999999999999999E-3</v>
      </c>
    </row>
    <row r="9220" spans="1:8">
      <c r="A9220" s="118" t="s">
        <v>1751</v>
      </c>
      <c r="B9220" s="116" t="s">
        <v>1490</v>
      </c>
      <c r="C9220" s="138">
        <v>38945</v>
      </c>
      <c r="D9220" s="139">
        <v>4.5999999999999999E-3</v>
      </c>
      <c r="E9220" s="118">
        <v>1</v>
      </c>
      <c r="F9220" s="118" t="s">
        <v>1489</v>
      </c>
      <c r="G9220" s="113">
        <f>IF([Data da Aprovação]&lt;&gt;"ESTATUTÁRIO",YEAR([Data da Aprovação]),"")</f>
        <v>2006</v>
      </c>
      <c r="H9220" s="106">
        <f>Tabela9[[#This Row],[Valor do Provento R$]]/Tabela9[[#This Row],[Provento por 1 ou 1000 Ações]]</f>
        <v>4.5999999999999999E-3</v>
      </c>
    </row>
    <row r="9221" spans="1:8">
      <c r="A9221" s="119" t="s">
        <v>1751</v>
      </c>
      <c r="B9221" s="117" t="s">
        <v>1490</v>
      </c>
      <c r="C9221" s="140">
        <v>39092</v>
      </c>
      <c r="D9221" s="141">
        <v>4.5999999999999999E-3</v>
      </c>
      <c r="E9221" s="119">
        <v>1</v>
      </c>
      <c r="F9221" s="119" t="s">
        <v>1489</v>
      </c>
      <c r="G9221" s="114">
        <f>IF([Data da Aprovação]&lt;&gt;"ESTATUTÁRIO",YEAR([Data da Aprovação]),"")</f>
        <v>2007</v>
      </c>
      <c r="H9221" s="106">
        <f>Tabela9[[#This Row],[Valor do Provento R$]]/Tabela9[[#This Row],[Provento por 1 ou 1000 Ações]]</f>
        <v>4.5999999999999999E-3</v>
      </c>
    </row>
    <row r="9222" spans="1:8">
      <c r="A9222" s="118" t="s">
        <v>1751</v>
      </c>
      <c r="B9222" s="116" t="s">
        <v>1490</v>
      </c>
      <c r="C9222" s="138">
        <v>39310</v>
      </c>
      <c r="D9222" s="139">
        <v>5.0000000000000001E-3</v>
      </c>
      <c r="E9222" s="118">
        <v>1</v>
      </c>
      <c r="F9222" s="118" t="s">
        <v>1489</v>
      </c>
      <c r="G9222" s="113">
        <f>IF([Data da Aprovação]&lt;&gt;"ESTATUTÁRIO",YEAR([Data da Aprovação]),"")</f>
        <v>2007</v>
      </c>
      <c r="H9222" s="106">
        <f>Tabela9[[#This Row],[Valor do Provento R$]]/Tabela9[[#This Row],[Provento por 1 ou 1000 Ações]]</f>
        <v>5.0000000000000001E-3</v>
      </c>
    </row>
    <row r="9223" spans="1:8">
      <c r="A9223" s="119" t="s">
        <v>1751</v>
      </c>
      <c r="B9223" s="117" t="s">
        <v>1490</v>
      </c>
      <c r="C9223" s="140">
        <v>39465</v>
      </c>
      <c r="D9223" s="141">
        <v>5.0000000000000001E-3</v>
      </c>
      <c r="E9223" s="119">
        <v>1</v>
      </c>
      <c r="F9223" s="119" t="s">
        <v>1489</v>
      </c>
      <c r="G9223" s="114">
        <f>IF([Data da Aprovação]&lt;&gt;"ESTATUTÁRIO",YEAR([Data da Aprovação]),"")</f>
        <v>2008</v>
      </c>
      <c r="H9223" s="106">
        <f>Tabela9[[#This Row],[Valor do Provento R$]]/Tabela9[[#This Row],[Provento por 1 ou 1000 Ações]]</f>
        <v>5.0000000000000001E-3</v>
      </c>
    </row>
    <row r="9224" spans="1:8">
      <c r="A9224" s="118" t="s">
        <v>1751</v>
      </c>
      <c r="B9224" s="116" t="s">
        <v>1490</v>
      </c>
      <c r="C9224" s="138">
        <v>39679</v>
      </c>
      <c r="D9224" s="139">
        <v>5.0000000000000001E-3</v>
      </c>
      <c r="E9224" s="118">
        <v>1</v>
      </c>
      <c r="F9224" s="118" t="s">
        <v>1489</v>
      </c>
      <c r="G9224" s="113">
        <f>IF([Data da Aprovação]&lt;&gt;"ESTATUTÁRIO",YEAR([Data da Aprovação]),"")</f>
        <v>2008</v>
      </c>
      <c r="H9224" s="106">
        <f>Tabela9[[#This Row],[Valor do Provento R$]]/Tabela9[[#This Row],[Provento por 1 ou 1000 Ações]]</f>
        <v>5.0000000000000001E-3</v>
      </c>
    </row>
    <row r="9225" spans="1:8">
      <c r="A9225" s="119" t="s">
        <v>1751</v>
      </c>
      <c r="B9225" s="117" t="s">
        <v>1490</v>
      </c>
      <c r="C9225" s="140">
        <v>39828</v>
      </c>
      <c r="D9225" s="141">
        <v>5.0000000000000001E-3</v>
      </c>
      <c r="E9225" s="119">
        <v>1</v>
      </c>
      <c r="F9225" s="119" t="s">
        <v>1489</v>
      </c>
      <c r="G9225" s="114">
        <f>IF([Data da Aprovação]&lt;&gt;"ESTATUTÁRIO",YEAR([Data da Aprovação]),"")</f>
        <v>2009</v>
      </c>
      <c r="H9225" s="106">
        <f>Tabela9[[#This Row],[Valor do Provento R$]]/Tabela9[[#This Row],[Provento por 1 ou 1000 Ações]]</f>
        <v>5.0000000000000001E-3</v>
      </c>
    </row>
    <row r="9226" spans="1:8">
      <c r="A9226" s="118" t="s">
        <v>1751</v>
      </c>
      <c r="B9226" s="116" t="s">
        <v>1490</v>
      </c>
      <c r="C9226" s="138">
        <v>40014</v>
      </c>
      <c r="D9226" s="139">
        <v>5.4999999999999997E-3</v>
      </c>
      <c r="E9226" s="118">
        <v>1</v>
      </c>
      <c r="F9226" s="118" t="s">
        <v>1489</v>
      </c>
      <c r="G9226" s="113">
        <f>IF([Data da Aprovação]&lt;&gt;"ESTATUTÁRIO",YEAR([Data da Aprovação]),"")</f>
        <v>2009</v>
      </c>
      <c r="H9226" s="106">
        <f>Tabela9[[#This Row],[Valor do Provento R$]]/Tabela9[[#This Row],[Provento por 1 ou 1000 Ações]]</f>
        <v>5.4999999999999997E-3</v>
      </c>
    </row>
    <row r="9227" spans="1:8">
      <c r="A9227" s="119" t="s">
        <v>1751</v>
      </c>
      <c r="B9227" s="117" t="s">
        <v>1490</v>
      </c>
      <c r="C9227" s="140">
        <v>40240</v>
      </c>
      <c r="D9227" s="141">
        <v>5.4999999999999997E-3</v>
      </c>
      <c r="E9227" s="119">
        <v>1</v>
      </c>
      <c r="F9227" s="119" t="s">
        <v>1489</v>
      </c>
      <c r="G9227" s="114">
        <f>IF([Data da Aprovação]&lt;&gt;"ESTATUTÁRIO",YEAR([Data da Aprovação]),"")</f>
        <v>2010</v>
      </c>
      <c r="H9227" s="106">
        <f>Tabela9[[#This Row],[Valor do Provento R$]]/Tabela9[[#This Row],[Provento por 1 ou 1000 Ações]]</f>
        <v>5.4999999999999997E-3</v>
      </c>
    </row>
    <row r="9228" spans="1:8">
      <c r="A9228" s="118" t="s">
        <v>1751</v>
      </c>
      <c r="B9228" s="116" t="s">
        <v>1490</v>
      </c>
      <c r="C9228" s="138">
        <v>40400</v>
      </c>
      <c r="D9228" s="139">
        <v>5.4999999999999997E-3</v>
      </c>
      <c r="E9228" s="118">
        <v>1</v>
      </c>
      <c r="F9228" s="118" t="s">
        <v>1489</v>
      </c>
      <c r="G9228" s="113">
        <f>IF([Data da Aprovação]&lt;&gt;"ESTATUTÁRIO",YEAR([Data da Aprovação]),"")</f>
        <v>2010</v>
      </c>
      <c r="H9228" s="106">
        <f>Tabela9[[#This Row],[Valor do Provento R$]]/Tabela9[[#This Row],[Provento por 1 ou 1000 Ações]]</f>
        <v>5.4999999999999997E-3</v>
      </c>
    </row>
    <row r="9229" spans="1:8">
      <c r="A9229" s="119" t="s">
        <v>1751</v>
      </c>
      <c r="B9229" s="117" t="s">
        <v>1490</v>
      </c>
      <c r="C9229" s="140">
        <v>40591</v>
      </c>
      <c r="D9229" s="141">
        <v>6.1000000000000004E-3</v>
      </c>
      <c r="E9229" s="119">
        <v>1</v>
      </c>
      <c r="F9229" s="119" t="s">
        <v>1489</v>
      </c>
      <c r="G9229" s="114">
        <f>IF([Data da Aprovação]&lt;&gt;"ESTATUTÁRIO",YEAR([Data da Aprovação]),"")</f>
        <v>2011</v>
      </c>
      <c r="H9229" s="106">
        <f>Tabela9[[#This Row],[Valor do Provento R$]]/Tabela9[[#This Row],[Provento por 1 ou 1000 Ações]]</f>
        <v>6.1000000000000004E-3</v>
      </c>
    </row>
    <row r="9230" spans="1:8">
      <c r="A9230" s="118" t="s">
        <v>1751</v>
      </c>
      <c r="B9230" s="116" t="s">
        <v>1490</v>
      </c>
      <c r="C9230" s="138">
        <v>40764</v>
      </c>
      <c r="D9230" s="139">
        <v>5.7999999999999996E-3</v>
      </c>
      <c r="E9230" s="118">
        <v>1</v>
      </c>
      <c r="F9230" s="118" t="s">
        <v>1489</v>
      </c>
      <c r="G9230" s="113">
        <f>IF([Data da Aprovação]&lt;&gt;"ESTATUTÁRIO",YEAR([Data da Aprovação]),"")</f>
        <v>2011</v>
      </c>
      <c r="H9230" s="106">
        <f>Tabela9[[#This Row],[Valor do Provento R$]]/Tabela9[[#This Row],[Provento por 1 ou 1000 Ações]]</f>
        <v>5.7999999999999996E-3</v>
      </c>
    </row>
    <row r="9231" spans="1:8">
      <c r="A9231" s="119" t="s">
        <v>1751</v>
      </c>
      <c r="B9231" s="117" t="s">
        <v>1490</v>
      </c>
      <c r="C9231" s="140">
        <v>40953</v>
      </c>
      <c r="D9231" s="141">
        <v>5.7999999999999996E-3</v>
      </c>
      <c r="E9231" s="119">
        <v>1</v>
      </c>
      <c r="F9231" s="119" t="s">
        <v>1489</v>
      </c>
      <c r="G9231" s="114">
        <f>IF([Data da Aprovação]&lt;&gt;"ESTATUTÁRIO",YEAR([Data da Aprovação]),"")</f>
        <v>2012</v>
      </c>
      <c r="H9231" s="106">
        <f>Tabela9[[#This Row],[Valor do Provento R$]]/Tabela9[[#This Row],[Provento por 1 ou 1000 Ações]]</f>
        <v>5.7999999999999996E-3</v>
      </c>
    </row>
    <row r="9232" spans="1:8">
      <c r="A9232" s="118" t="s">
        <v>1751</v>
      </c>
      <c r="B9232" s="116" t="s">
        <v>1490</v>
      </c>
      <c r="C9232" s="138">
        <v>41135</v>
      </c>
      <c r="D9232" s="139">
        <v>6.1760000000000001E-3</v>
      </c>
      <c r="E9232" s="118">
        <v>1</v>
      </c>
      <c r="F9232" s="118" t="s">
        <v>1489</v>
      </c>
      <c r="G9232" s="113">
        <f>IF([Data da Aprovação]&lt;&gt;"ESTATUTÁRIO",YEAR([Data da Aprovação]),"")</f>
        <v>2012</v>
      </c>
      <c r="H9232" s="106">
        <f>Tabela9[[#This Row],[Valor do Provento R$]]/Tabela9[[#This Row],[Provento por 1 ou 1000 Ações]]</f>
        <v>6.1760000000000001E-3</v>
      </c>
    </row>
    <row r="9233" spans="1:8">
      <c r="A9233" s="119" t="s">
        <v>1751</v>
      </c>
      <c r="B9233" s="117" t="s">
        <v>1490</v>
      </c>
      <c r="C9233" s="140">
        <v>41324</v>
      </c>
      <c r="D9233" s="141">
        <v>6.1764999999999997E-3</v>
      </c>
      <c r="E9233" s="119">
        <v>1</v>
      </c>
      <c r="F9233" s="119" t="s">
        <v>1489</v>
      </c>
      <c r="G9233" s="114">
        <f>IF([Data da Aprovação]&lt;&gt;"ESTATUTÁRIO",YEAR([Data da Aprovação]),"")</f>
        <v>2013</v>
      </c>
      <c r="H9233" s="106">
        <f>Tabela9[[#This Row],[Valor do Provento R$]]/Tabela9[[#This Row],[Provento por 1 ou 1000 Ações]]</f>
        <v>6.1764999999999997E-3</v>
      </c>
    </row>
    <row r="9234" spans="1:8">
      <c r="A9234" s="118" t="s">
        <v>1751</v>
      </c>
      <c r="B9234" s="116" t="s">
        <v>1490</v>
      </c>
      <c r="C9234" s="138">
        <v>41499</v>
      </c>
      <c r="D9234" s="139">
        <v>6.6E-3</v>
      </c>
      <c r="E9234" s="118">
        <v>1</v>
      </c>
      <c r="F9234" s="118" t="s">
        <v>1489</v>
      </c>
      <c r="G9234" s="113">
        <f>IF([Data da Aprovação]&lt;&gt;"ESTATUTÁRIO",YEAR([Data da Aprovação]),"")</f>
        <v>2013</v>
      </c>
      <c r="H9234" s="106">
        <f>Tabela9[[#This Row],[Valor do Provento R$]]/Tabela9[[#This Row],[Provento por 1 ou 1000 Ações]]</f>
        <v>6.6E-3</v>
      </c>
    </row>
    <row r="9235" spans="1:8">
      <c r="A9235" s="119" t="s">
        <v>1751</v>
      </c>
      <c r="B9235" s="117" t="s">
        <v>1490</v>
      </c>
      <c r="C9235" s="140">
        <v>41689</v>
      </c>
      <c r="D9235" s="141">
        <v>6.6E-3</v>
      </c>
      <c r="E9235" s="119">
        <v>1</v>
      </c>
      <c r="F9235" s="119" t="s">
        <v>1489</v>
      </c>
      <c r="G9235" s="114">
        <f>IF([Data da Aprovação]&lt;&gt;"ESTATUTÁRIO",YEAR([Data da Aprovação]),"")</f>
        <v>2014</v>
      </c>
      <c r="H9235" s="106">
        <f>Tabela9[[#This Row],[Valor do Provento R$]]/Tabela9[[#This Row],[Provento por 1 ou 1000 Ações]]</f>
        <v>6.6E-3</v>
      </c>
    </row>
    <row r="9236" spans="1:8">
      <c r="A9236" s="118" t="s">
        <v>1752</v>
      </c>
      <c r="B9236" s="116" t="s">
        <v>1488</v>
      </c>
      <c r="C9236" s="138">
        <v>35150</v>
      </c>
      <c r="D9236" s="139">
        <v>3.52</v>
      </c>
      <c r="E9236" s="118">
        <v>1000</v>
      </c>
      <c r="F9236" s="118" t="s">
        <v>1492</v>
      </c>
      <c r="G9236" s="113">
        <f>IF([Data da Aprovação]&lt;&gt;"ESTATUTÁRIO",YEAR([Data da Aprovação]),"")</f>
        <v>1996</v>
      </c>
      <c r="H9236" s="106">
        <f>Tabela9[[#This Row],[Valor do Provento R$]]/Tabela9[[#This Row],[Provento por 1 ou 1000 Ações]]</f>
        <v>3.5200000000000001E-3</v>
      </c>
    </row>
    <row r="9237" spans="1:8">
      <c r="A9237" s="119" t="s">
        <v>1752</v>
      </c>
      <c r="B9237" s="117" t="s">
        <v>1488</v>
      </c>
      <c r="C9237" s="140">
        <v>35514</v>
      </c>
      <c r="D9237" s="141">
        <v>6.7</v>
      </c>
      <c r="E9237" s="119">
        <v>1000</v>
      </c>
      <c r="F9237" s="119" t="s">
        <v>1492</v>
      </c>
      <c r="G9237" s="114">
        <f>IF([Data da Aprovação]&lt;&gt;"ESTATUTÁRIO",YEAR([Data da Aprovação]),"")</f>
        <v>1997</v>
      </c>
      <c r="H9237" s="106">
        <f>Tabela9[[#This Row],[Valor do Provento R$]]/Tabela9[[#This Row],[Provento por 1 ou 1000 Ações]]</f>
        <v>6.7000000000000002E-3</v>
      </c>
    </row>
    <row r="9238" spans="1:8">
      <c r="A9238" s="118" t="s">
        <v>1752</v>
      </c>
      <c r="B9238" s="116" t="s">
        <v>1488</v>
      </c>
      <c r="C9238" s="138">
        <v>35865</v>
      </c>
      <c r="D9238" s="139">
        <v>6.7058799999999996</v>
      </c>
      <c r="E9238" s="118">
        <v>1000</v>
      </c>
      <c r="F9238" s="118" t="s">
        <v>1489</v>
      </c>
      <c r="G9238" s="113">
        <f>IF([Data da Aprovação]&lt;&gt;"ESTATUTÁRIO",YEAR([Data da Aprovação]),"")</f>
        <v>1998</v>
      </c>
      <c r="H9238" s="106">
        <f>Tabela9[[#This Row],[Valor do Provento R$]]/Tabela9[[#This Row],[Provento por 1 ou 1000 Ações]]</f>
        <v>6.70588E-3</v>
      </c>
    </row>
    <row r="9239" spans="1:8">
      <c r="A9239" s="119" t="s">
        <v>1752</v>
      </c>
      <c r="B9239" s="117" t="s">
        <v>1488</v>
      </c>
      <c r="C9239" s="140">
        <v>36248</v>
      </c>
      <c r="D9239" s="141">
        <v>5.65</v>
      </c>
      <c r="E9239" s="119">
        <v>1000</v>
      </c>
      <c r="F9239" s="119" t="s">
        <v>1489</v>
      </c>
      <c r="G9239" s="114">
        <f>IF([Data da Aprovação]&lt;&gt;"ESTATUTÁRIO",YEAR([Data da Aprovação]),"")</f>
        <v>1999</v>
      </c>
      <c r="H9239" s="106">
        <f>Tabela9[[#This Row],[Valor do Provento R$]]/Tabela9[[#This Row],[Provento por 1 ou 1000 Ações]]</f>
        <v>5.6500000000000005E-3</v>
      </c>
    </row>
    <row r="9240" spans="1:8">
      <c r="A9240" s="118" t="s">
        <v>1752</v>
      </c>
      <c r="B9240" s="116" t="s">
        <v>1488</v>
      </c>
      <c r="C9240" s="138">
        <v>36613</v>
      </c>
      <c r="D9240" s="139">
        <v>3.46</v>
      </c>
      <c r="E9240" s="118">
        <v>1000</v>
      </c>
      <c r="F9240" s="118" t="s">
        <v>1489</v>
      </c>
      <c r="G9240" s="113">
        <f>IF([Data da Aprovação]&lt;&gt;"ESTATUTÁRIO",YEAR([Data da Aprovação]),"")</f>
        <v>2000</v>
      </c>
      <c r="H9240" s="106">
        <f>Tabela9[[#This Row],[Valor do Provento R$]]/Tabela9[[#This Row],[Provento por 1 ou 1000 Ações]]</f>
        <v>3.46E-3</v>
      </c>
    </row>
    <row r="9241" spans="1:8">
      <c r="A9241" s="119" t="s">
        <v>1752</v>
      </c>
      <c r="B9241" s="117" t="s">
        <v>1488</v>
      </c>
      <c r="C9241" s="140">
        <v>36971</v>
      </c>
      <c r="D9241" s="141">
        <v>3.6</v>
      </c>
      <c r="E9241" s="119">
        <v>1000</v>
      </c>
      <c r="F9241" s="119" t="s">
        <v>1489</v>
      </c>
      <c r="G9241" s="114">
        <f>IF([Data da Aprovação]&lt;&gt;"ESTATUTÁRIO",YEAR([Data da Aprovação]),"")</f>
        <v>2001</v>
      </c>
      <c r="H9241" s="106">
        <f>Tabela9[[#This Row],[Valor do Provento R$]]/Tabela9[[#This Row],[Provento por 1 ou 1000 Ações]]</f>
        <v>3.5999999999999999E-3</v>
      </c>
    </row>
    <row r="9242" spans="1:8">
      <c r="A9242" s="118" t="s">
        <v>1752</v>
      </c>
      <c r="B9242" s="116" t="s">
        <v>1488</v>
      </c>
      <c r="C9242" s="138">
        <v>37341</v>
      </c>
      <c r="D9242" s="139">
        <v>5.61</v>
      </c>
      <c r="E9242" s="118">
        <v>1000</v>
      </c>
      <c r="F9242" s="118" t="s">
        <v>1489</v>
      </c>
      <c r="G9242" s="113">
        <f>IF([Data da Aprovação]&lt;&gt;"ESTATUTÁRIO",YEAR([Data da Aprovação]),"")</f>
        <v>2002</v>
      </c>
      <c r="H9242" s="106">
        <f>Tabela9[[#This Row],[Valor do Provento R$]]/Tabela9[[#This Row],[Provento por 1 ou 1000 Ações]]</f>
        <v>5.6100000000000004E-3</v>
      </c>
    </row>
    <row r="9243" spans="1:8">
      <c r="A9243" s="119" t="s">
        <v>1752</v>
      </c>
      <c r="B9243" s="117" t="s">
        <v>1488</v>
      </c>
      <c r="C9243" s="140">
        <v>37707</v>
      </c>
      <c r="D9243" s="141">
        <v>4.78</v>
      </c>
      <c r="E9243" s="119">
        <v>1000</v>
      </c>
      <c r="F9243" s="119" t="s">
        <v>1489</v>
      </c>
      <c r="G9243" s="114">
        <f>IF([Data da Aprovação]&lt;&gt;"ESTATUTÁRIO",YEAR([Data da Aprovação]),"")</f>
        <v>2003</v>
      </c>
      <c r="H9243" s="106">
        <f>Tabela9[[#This Row],[Valor do Provento R$]]/Tabela9[[#This Row],[Provento por 1 ou 1000 Ações]]</f>
        <v>4.7800000000000004E-3</v>
      </c>
    </row>
    <row r="9244" spans="1:8">
      <c r="A9244" s="118" t="s">
        <v>1752</v>
      </c>
      <c r="B9244" s="116" t="s">
        <v>1488</v>
      </c>
      <c r="C9244" s="138">
        <v>37707</v>
      </c>
      <c r="D9244" s="139">
        <v>0.76</v>
      </c>
      <c r="E9244" s="118">
        <v>1000</v>
      </c>
      <c r="F9244" s="118" t="s">
        <v>1492</v>
      </c>
      <c r="G9244" s="113">
        <f>IF([Data da Aprovação]&lt;&gt;"ESTATUTÁRIO",YEAR([Data da Aprovação]),"")</f>
        <v>2003</v>
      </c>
      <c r="H9244" s="106">
        <f>Tabela9[[#This Row],[Valor do Provento R$]]/Tabela9[[#This Row],[Provento por 1 ou 1000 Ações]]</f>
        <v>7.6000000000000004E-4</v>
      </c>
    </row>
    <row r="9245" spans="1:8">
      <c r="A9245" s="119" t="s">
        <v>1752</v>
      </c>
      <c r="B9245" s="117" t="s">
        <v>1488</v>
      </c>
      <c r="C9245" s="140">
        <v>38077</v>
      </c>
      <c r="D9245" s="141">
        <v>6.32</v>
      </c>
      <c r="E9245" s="119">
        <v>1000</v>
      </c>
      <c r="F9245" s="119" t="s">
        <v>1489</v>
      </c>
      <c r="G9245" s="114">
        <f>IF([Data da Aprovação]&lt;&gt;"ESTATUTÁRIO",YEAR([Data da Aprovação]),"")</f>
        <v>2004</v>
      </c>
      <c r="H9245" s="106">
        <f>Tabela9[[#This Row],[Valor do Provento R$]]/Tabela9[[#This Row],[Provento por 1 ou 1000 Ações]]</f>
        <v>6.3200000000000001E-3</v>
      </c>
    </row>
    <row r="9246" spans="1:8">
      <c r="A9246" s="118" t="s">
        <v>1752</v>
      </c>
      <c r="B9246" s="116" t="s">
        <v>1488</v>
      </c>
      <c r="C9246" s="138">
        <v>38440</v>
      </c>
      <c r="D9246" s="139">
        <v>5.37</v>
      </c>
      <c r="E9246" s="118">
        <v>1000</v>
      </c>
      <c r="F9246" s="118" t="s">
        <v>1489</v>
      </c>
      <c r="G9246" s="113">
        <f>IF([Data da Aprovação]&lt;&gt;"ESTATUTÁRIO",YEAR([Data da Aprovação]),"")</f>
        <v>2005</v>
      </c>
      <c r="H9246" s="106">
        <f>Tabela9[[#This Row],[Valor do Provento R$]]/Tabela9[[#This Row],[Provento por 1 ou 1000 Ações]]</f>
        <v>5.3699999999999998E-3</v>
      </c>
    </row>
    <row r="9247" spans="1:8">
      <c r="A9247" s="119" t="s">
        <v>1752</v>
      </c>
      <c r="B9247" s="117" t="s">
        <v>1488</v>
      </c>
      <c r="C9247" s="140">
        <v>38803</v>
      </c>
      <c r="D9247" s="141">
        <v>2.5299999999999998</v>
      </c>
      <c r="E9247" s="119">
        <v>1000</v>
      </c>
      <c r="F9247" s="119" t="s">
        <v>1489</v>
      </c>
      <c r="G9247" s="114">
        <f>IF([Data da Aprovação]&lt;&gt;"ESTATUTÁRIO",YEAR([Data da Aprovação]),"")</f>
        <v>2006</v>
      </c>
      <c r="H9247" s="106">
        <f>Tabela9[[#This Row],[Valor do Provento R$]]/Tabela9[[#This Row],[Provento por 1 ou 1000 Ações]]</f>
        <v>2.5299999999999997E-3</v>
      </c>
    </row>
    <row r="9248" spans="1:8">
      <c r="A9248" s="118" t="s">
        <v>1752</v>
      </c>
      <c r="B9248" s="116" t="s">
        <v>1488</v>
      </c>
      <c r="C9248" s="138">
        <v>39170</v>
      </c>
      <c r="D9248" s="139">
        <v>2.2799999999999998</v>
      </c>
      <c r="E9248" s="118">
        <v>1000</v>
      </c>
      <c r="F9248" s="118" t="s">
        <v>1489</v>
      </c>
      <c r="G9248" s="113">
        <f>IF([Data da Aprovação]&lt;&gt;"ESTATUTÁRIO",YEAR([Data da Aprovação]),"")</f>
        <v>2007</v>
      </c>
      <c r="H9248" s="106">
        <f>Tabela9[[#This Row],[Valor do Provento R$]]/Tabela9[[#This Row],[Provento por 1 ou 1000 Ações]]</f>
        <v>2.2799999999999999E-3</v>
      </c>
    </row>
    <row r="9249" spans="1:8">
      <c r="A9249" s="119" t="s">
        <v>1752</v>
      </c>
      <c r="B9249" s="117" t="s">
        <v>1488</v>
      </c>
      <c r="C9249" s="140">
        <v>39170</v>
      </c>
      <c r="D9249" s="141">
        <v>2.6</v>
      </c>
      <c r="E9249" s="119">
        <v>1000</v>
      </c>
      <c r="F9249" s="119" t="s">
        <v>1492</v>
      </c>
      <c r="G9249" s="114">
        <f>IF([Data da Aprovação]&lt;&gt;"ESTATUTÁRIO",YEAR([Data da Aprovação]),"")</f>
        <v>2007</v>
      </c>
      <c r="H9249" s="106">
        <f>Tabela9[[#This Row],[Valor do Provento R$]]/Tabela9[[#This Row],[Provento por 1 ou 1000 Ações]]</f>
        <v>2.5999999999999999E-3</v>
      </c>
    </row>
    <row r="9250" spans="1:8">
      <c r="A9250" s="118" t="s">
        <v>1752</v>
      </c>
      <c r="B9250" s="116" t="s">
        <v>1488</v>
      </c>
      <c r="C9250" s="138">
        <v>39532</v>
      </c>
      <c r="D9250" s="139">
        <v>0.67</v>
      </c>
      <c r="E9250" s="118">
        <v>1</v>
      </c>
      <c r="F9250" s="118" t="s">
        <v>1492</v>
      </c>
      <c r="G9250" s="113">
        <f>IF([Data da Aprovação]&lt;&gt;"ESTATUTÁRIO",YEAR([Data da Aprovação]),"")</f>
        <v>2008</v>
      </c>
      <c r="H9250" s="106">
        <f>Tabela9[[#This Row],[Valor do Provento R$]]/Tabela9[[#This Row],[Provento por 1 ou 1000 Ações]]</f>
        <v>0.67</v>
      </c>
    </row>
    <row r="9251" spans="1:8">
      <c r="A9251" s="119" t="s">
        <v>1752</v>
      </c>
      <c r="B9251" s="117" t="s">
        <v>1488</v>
      </c>
      <c r="C9251" s="140">
        <v>39532</v>
      </c>
      <c r="D9251" s="141">
        <v>0.67</v>
      </c>
      <c r="E9251" s="119">
        <v>1</v>
      </c>
      <c r="F9251" s="119" t="s">
        <v>1489</v>
      </c>
      <c r="G9251" s="114">
        <f>IF([Data da Aprovação]&lt;&gt;"ESTATUTÁRIO",YEAR([Data da Aprovação]),"")</f>
        <v>2008</v>
      </c>
      <c r="H9251" s="106">
        <f>Tabela9[[#This Row],[Valor do Provento R$]]/Tabela9[[#This Row],[Provento por 1 ou 1000 Ações]]</f>
        <v>0.67</v>
      </c>
    </row>
    <row r="9252" spans="1:8">
      <c r="A9252" s="118" t="s">
        <v>1752</v>
      </c>
      <c r="B9252" s="116" t="s">
        <v>1488</v>
      </c>
      <c r="C9252" s="138">
        <v>40620</v>
      </c>
      <c r="D9252" s="139">
        <v>1.8700000000000001E-2</v>
      </c>
      <c r="E9252" s="118">
        <v>1</v>
      </c>
      <c r="F9252" s="118" t="s">
        <v>1489</v>
      </c>
      <c r="G9252" s="113">
        <f>IF([Data da Aprovação]&lt;&gt;"ESTATUTÁRIO",YEAR([Data da Aprovação]),"")</f>
        <v>2011</v>
      </c>
      <c r="H9252" s="106">
        <f>Tabela9[[#This Row],[Valor do Provento R$]]/Tabela9[[#This Row],[Provento por 1 ou 1000 Ações]]</f>
        <v>1.8700000000000001E-2</v>
      </c>
    </row>
    <row r="9253" spans="1:8">
      <c r="A9253" s="119" t="s">
        <v>1752</v>
      </c>
      <c r="B9253" s="117" t="s">
        <v>1488</v>
      </c>
      <c r="C9253" s="140">
        <v>40620</v>
      </c>
      <c r="D9253" s="141">
        <v>0.14849999999999999</v>
      </c>
      <c r="E9253" s="119">
        <v>1</v>
      </c>
      <c r="F9253" s="119" t="s">
        <v>1492</v>
      </c>
      <c r="G9253" s="114">
        <f>IF([Data da Aprovação]&lt;&gt;"ESTATUTÁRIO",YEAR([Data da Aprovação]),"")</f>
        <v>2011</v>
      </c>
      <c r="H9253" s="106">
        <f>Tabela9[[#This Row],[Valor do Provento R$]]/Tabela9[[#This Row],[Provento por 1 ou 1000 Ações]]</f>
        <v>0.14849999999999999</v>
      </c>
    </row>
    <row r="9254" spans="1:8">
      <c r="A9254" s="118" t="s">
        <v>1752</v>
      </c>
      <c r="B9254" s="116" t="s">
        <v>1488</v>
      </c>
      <c r="C9254" s="138">
        <v>41029</v>
      </c>
      <c r="D9254" s="139">
        <v>0.4</v>
      </c>
      <c r="E9254" s="118">
        <v>1</v>
      </c>
      <c r="F9254" s="118" t="s">
        <v>1492</v>
      </c>
      <c r="G9254" s="113">
        <f>IF([Data da Aprovação]&lt;&gt;"ESTATUTÁRIO",YEAR([Data da Aprovação]),"")</f>
        <v>2012</v>
      </c>
      <c r="H9254" s="106">
        <f>Tabela9[[#This Row],[Valor do Provento R$]]/Tabela9[[#This Row],[Provento por 1 ou 1000 Ações]]</f>
        <v>0.4</v>
      </c>
    </row>
    <row r="9255" spans="1:8">
      <c r="A9255" s="119" t="s">
        <v>1752</v>
      </c>
      <c r="B9255" s="117" t="s">
        <v>1490</v>
      </c>
      <c r="C9255" s="140">
        <v>35150</v>
      </c>
      <c r="D9255" s="141">
        <v>3.52</v>
      </c>
      <c r="E9255" s="119">
        <v>1000</v>
      </c>
      <c r="F9255" s="119" t="s">
        <v>1492</v>
      </c>
      <c r="G9255" s="114">
        <f>IF([Data da Aprovação]&lt;&gt;"ESTATUTÁRIO",YEAR([Data da Aprovação]),"")</f>
        <v>1996</v>
      </c>
      <c r="H9255" s="106">
        <f>Tabela9[[#This Row],[Valor do Provento R$]]/Tabela9[[#This Row],[Provento por 1 ou 1000 Ações]]</f>
        <v>3.5200000000000001E-3</v>
      </c>
    </row>
    <row r="9256" spans="1:8">
      <c r="A9256" s="118" t="s">
        <v>1752</v>
      </c>
      <c r="B9256" s="116" t="s">
        <v>1490</v>
      </c>
      <c r="C9256" s="138">
        <v>35514</v>
      </c>
      <c r="D9256" s="139">
        <v>6.7</v>
      </c>
      <c r="E9256" s="118">
        <v>1000</v>
      </c>
      <c r="F9256" s="118" t="s">
        <v>1492</v>
      </c>
      <c r="G9256" s="113">
        <f>IF([Data da Aprovação]&lt;&gt;"ESTATUTÁRIO",YEAR([Data da Aprovação]),"")</f>
        <v>1997</v>
      </c>
      <c r="H9256" s="106">
        <f>Tabela9[[#This Row],[Valor do Provento R$]]/Tabela9[[#This Row],[Provento por 1 ou 1000 Ações]]</f>
        <v>6.7000000000000002E-3</v>
      </c>
    </row>
    <row r="9257" spans="1:8">
      <c r="A9257" s="119" t="s">
        <v>1752</v>
      </c>
      <c r="B9257" s="117" t="s">
        <v>1490</v>
      </c>
      <c r="C9257" s="140">
        <v>35865</v>
      </c>
      <c r="D9257" s="141">
        <v>7.3764000000000003</v>
      </c>
      <c r="E9257" s="119">
        <v>1000</v>
      </c>
      <c r="F9257" s="119" t="s">
        <v>1489</v>
      </c>
      <c r="G9257" s="114">
        <f>IF([Data da Aprovação]&lt;&gt;"ESTATUTÁRIO",YEAR([Data da Aprovação]),"")</f>
        <v>1998</v>
      </c>
      <c r="H9257" s="106">
        <f>Tabela9[[#This Row],[Valor do Provento R$]]/Tabela9[[#This Row],[Provento por 1 ou 1000 Ações]]</f>
        <v>7.3764E-3</v>
      </c>
    </row>
    <row r="9258" spans="1:8">
      <c r="A9258" s="118" t="s">
        <v>1752</v>
      </c>
      <c r="B9258" s="116" t="s">
        <v>1490</v>
      </c>
      <c r="C9258" s="138">
        <v>36248</v>
      </c>
      <c r="D9258" s="139">
        <v>6.21</v>
      </c>
      <c r="E9258" s="118">
        <v>1000</v>
      </c>
      <c r="F9258" s="118" t="s">
        <v>1489</v>
      </c>
      <c r="G9258" s="113">
        <f>IF([Data da Aprovação]&lt;&gt;"ESTATUTÁRIO",YEAR([Data da Aprovação]),"")</f>
        <v>1999</v>
      </c>
      <c r="H9258" s="106">
        <f>Tabela9[[#This Row],[Valor do Provento R$]]/Tabela9[[#This Row],[Provento por 1 ou 1000 Ações]]</f>
        <v>6.2100000000000002E-3</v>
      </c>
    </row>
    <row r="9259" spans="1:8">
      <c r="A9259" s="119" t="s">
        <v>1752</v>
      </c>
      <c r="B9259" s="117" t="s">
        <v>1490</v>
      </c>
      <c r="C9259" s="140">
        <v>36613</v>
      </c>
      <c r="D9259" s="141">
        <v>3.8</v>
      </c>
      <c r="E9259" s="119">
        <v>1000</v>
      </c>
      <c r="F9259" s="119" t="s">
        <v>1489</v>
      </c>
      <c r="G9259" s="114">
        <f>IF([Data da Aprovação]&lt;&gt;"ESTATUTÁRIO",YEAR([Data da Aprovação]),"")</f>
        <v>2000</v>
      </c>
      <c r="H9259" s="106">
        <f>Tabela9[[#This Row],[Valor do Provento R$]]/Tabela9[[#This Row],[Provento por 1 ou 1000 Ações]]</f>
        <v>3.8E-3</v>
      </c>
    </row>
    <row r="9260" spans="1:8">
      <c r="A9260" s="118" t="s">
        <v>1752</v>
      </c>
      <c r="B9260" s="116" t="s">
        <v>1490</v>
      </c>
      <c r="C9260" s="138">
        <v>36971</v>
      </c>
      <c r="D9260" s="139">
        <v>3.96</v>
      </c>
      <c r="E9260" s="118">
        <v>1000</v>
      </c>
      <c r="F9260" s="118" t="s">
        <v>1489</v>
      </c>
      <c r="G9260" s="113">
        <f>IF([Data da Aprovação]&lt;&gt;"ESTATUTÁRIO",YEAR([Data da Aprovação]),"")</f>
        <v>2001</v>
      </c>
      <c r="H9260" s="106">
        <f>Tabela9[[#This Row],[Valor do Provento R$]]/Tabela9[[#This Row],[Provento por 1 ou 1000 Ações]]</f>
        <v>3.96E-3</v>
      </c>
    </row>
    <row r="9261" spans="1:8">
      <c r="A9261" s="119" t="s">
        <v>1752</v>
      </c>
      <c r="B9261" s="117" t="s">
        <v>1490</v>
      </c>
      <c r="C9261" s="140">
        <v>37341</v>
      </c>
      <c r="D9261" s="141">
        <v>6.18</v>
      </c>
      <c r="E9261" s="119">
        <v>1000</v>
      </c>
      <c r="F9261" s="119" t="s">
        <v>1489</v>
      </c>
      <c r="G9261" s="114">
        <f>IF([Data da Aprovação]&lt;&gt;"ESTATUTÁRIO",YEAR([Data da Aprovação]),"")</f>
        <v>2002</v>
      </c>
      <c r="H9261" s="106">
        <f>Tabela9[[#This Row],[Valor do Provento R$]]/Tabela9[[#This Row],[Provento por 1 ou 1000 Ações]]</f>
        <v>6.1799999999999997E-3</v>
      </c>
    </row>
    <row r="9262" spans="1:8">
      <c r="A9262" s="118" t="s">
        <v>1752</v>
      </c>
      <c r="B9262" s="116" t="s">
        <v>1490</v>
      </c>
      <c r="C9262" s="138">
        <v>37707</v>
      </c>
      <c r="D9262" s="139">
        <v>5.26</v>
      </c>
      <c r="E9262" s="118">
        <v>1000</v>
      </c>
      <c r="F9262" s="118" t="s">
        <v>1489</v>
      </c>
      <c r="G9262" s="113">
        <f>IF([Data da Aprovação]&lt;&gt;"ESTATUTÁRIO",YEAR([Data da Aprovação]),"")</f>
        <v>2003</v>
      </c>
      <c r="H9262" s="106">
        <f>Tabela9[[#This Row],[Valor do Provento R$]]/Tabela9[[#This Row],[Provento por 1 ou 1000 Ações]]</f>
        <v>5.2599999999999999E-3</v>
      </c>
    </row>
    <row r="9263" spans="1:8">
      <c r="A9263" s="119" t="s">
        <v>1752</v>
      </c>
      <c r="B9263" s="117" t="s">
        <v>1490</v>
      </c>
      <c r="C9263" s="140">
        <v>37707</v>
      </c>
      <c r="D9263" s="141">
        <v>0.83</v>
      </c>
      <c r="E9263" s="119">
        <v>1000</v>
      </c>
      <c r="F9263" s="119" t="s">
        <v>1492</v>
      </c>
      <c r="G9263" s="114">
        <f>IF([Data da Aprovação]&lt;&gt;"ESTATUTÁRIO",YEAR([Data da Aprovação]),"")</f>
        <v>2003</v>
      </c>
      <c r="H9263" s="106">
        <f>Tabela9[[#This Row],[Valor do Provento R$]]/Tabela9[[#This Row],[Provento por 1 ou 1000 Ações]]</f>
        <v>8.3000000000000001E-4</v>
      </c>
    </row>
    <row r="9264" spans="1:8">
      <c r="A9264" s="118" t="s">
        <v>1752</v>
      </c>
      <c r="B9264" s="116" t="s">
        <v>1490</v>
      </c>
      <c r="C9264" s="138">
        <v>38077</v>
      </c>
      <c r="D9264" s="139">
        <v>6.95</v>
      </c>
      <c r="E9264" s="118">
        <v>1000</v>
      </c>
      <c r="F9264" s="118" t="s">
        <v>1489</v>
      </c>
      <c r="G9264" s="113">
        <f>IF([Data da Aprovação]&lt;&gt;"ESTATUTÁRIO",YEAR([Data da Aprovação]),"")</f>
        <v>2004</v>
      </c>
      <c r="H9264" s="106">
        <f>Tabela9[[#This Row],[Valor do Provento R$]]/Tabela9[[#This Row],[Provento por 1 ou 1000 Ações]]</f>
        <v>6.9500000000000004E-3</v>
      </c>
    </row>
    <row r="9265" spans="1:8">
      <c r="A9265" s="119" t="s">
        <v>1752</v>
      </c>
      <c r="B9265" s="117" t="s">
        <v>1490</v>
      </c>
      <c r="C9265" s="140">
        <v>38440</v>
      </c>
      <c r="D9265" s="141">
        <v>5.91</v>
      </c>
      <c r="E9265" s="119">
        <v>1000</v>
      </c>
      <c r="F9265" s="119" t="s">
        <v>1489</v>
      </c>
      <c r="G9265" s="114">
        <f>IF([Data da Aprovação]&lt;&gt;"ESTATUTÁRIO",YEAR([Data da Aprovação]),"")</f>
        <v>2005</v>
      </c>
      <c r="H9265" s="106">
        <f>Tabela9[[#This Row],[Valor do Provento R$]]/Tabela9[[#This Row],[Provento por 1 ou 1000 Ações]]</f>
        <v>5.9100000000000003E-3</v>
      </c>
    </row>
    <row r="9266" spans="1:8">
      <c r="A9266" s="118" t="s">
        <v>1752</v>
      </c>
      <c r="B9266" s="116" t="s">
        <v>1490</v>
      </c>
      <c r="C9266" s="138">
        <v>38803</v>
      </c>
      <c r="D9266" s="139">
        <v>2.78</v>
      </c>
      <c r="E9266" s="118">
        <v>1000</v>
      </c>
      <c r="F9266" s="118" t="s">
        <v>1489</v>
      </c>
      <c r="G9266" s="113">
        <f>IF([Data da Aprovação]&lt;&gt;"ESTATUTÁRIO",YEAR([Data da Aprovação]),"")</f>
        <v>2006</v>
      </c>
      <c r="H9266" s="106">
        <f>Tabela9[[#This Row],[Valor do Provento R$]]/Tabela9[[#This Row],[Provento por 1 ou 1000 Ações]]</f>
        <v>2.7799999999999999E-3</v>
      </c>
    </row>
    <row r="9267" spans="1:8">
      <c r="A9267" s="119" t="s">
        <v>1752</v>
      </c>
      <c r="B9267" s="117" t="s">
        <v>1490</v>
      </c>
      <c r="C9267" s="140">
        <v>39170</v>
      </c>
      <c r="D9267" s="141">
        <v>2.5099999999999998</v>
      </c>
      <c r="E9267" s="119">
        <v>1000</v>
      </c>
      <c r="F9267" s="119" t="s">
        <v>1489</v>
      </c>
      <c r="G9267" s="114">
        <f>IF([Data da Aprovação]&lt;&gt;"ESTATUTÁRIO",YEAR([Data da Aprovação]),"")</f>
        <v>2007</v>
      </c>
      <c r="H9267" s="106">
        <f>Tabela9[[#This Row],[Valor do Provento R$]]/Tabela9[[#This Row],[Provento por 1 ou 1000 Ações]]</f>
        <v>2.5099999999999996E-3</v>
      </c>
    </row>
    <row r="9268" spans="1:8">
      <c r="A9268" s="118" t="s">
        <v>1752</v>
      </c>
      <c r="B9268" s="116" t="s">
        <v>1490</v>
      </c>
      <c r="C9268" s="138">
        <v>39170</v>
      </c>
      <c r="D9268" s="139">
        <v>2.86</v>
      </c>
      <c r="E9268" s="118">
        <v>1000</v>
      </c>
      <c r="F9268" s="118" t="s">
        <v>1492</v>
      </c>
      <c r="G9268" s="113">
        <f>IF([Data da Aprovação]&lt;&gt;"ESTATUTÁRIO",YEAR([Data da Aprovação]),"")</f>
        <v>2007</v>
      </c>
      <c r="H9268" s="106">
        <f>Tabela9[[#This Row],[Valor do Provento R$]]/Tabela9[[#This Row],[Provento por 1 ou 1000 Ações]]</f>
        <v>2.8599999999999997E-3</v>
      </c>
    </row>
    <row r="9269" spans="1:8">
      <c r="A9269" s="119" t="s">
        <v>1752</v>
      </c>
      <c r="B9269" s="117" t="s">
        <v>1490</v>
      </c>
      <c r="C9269" s="140">
        <v>39532</v>
      </c>
      <c r="D9269" s="141">
        <v>0.74</v>
      </c>
      <c r="E9269" s="119">
        <v>1</v>
      </c>
      <c r="F9269" s="119" t="s">
        <v>1492</v>
      </c>
      <c r="G9269" s="114">
        <f>IF([Data da Aprovação]&lt;&gt;"ESTATUTÁRIO",YEAR([Data da Aprovação]),"")</f>
        <v>2008</v>
      </c>
      <c r="H9269" s="106">
        <f>Tabela9[[#This Row],[Valor do Provento R$]]/Tabela9[[#This Row],[Provento por 1 ou 1000 Ações]]</f>
        <v>0.74</v>
      </c>
    </row>
    <row r="9270" spans="1:8">
      <c r="A9270" s="118" t="s">
        <v>1752</v>
      </c>
      <c r="B9270" s="116" t="s">
        <v>1490</v>
      </c>
      <c r="C9270" s="138">
        <v>39532</v>
      </c>
      <c r="D9270" s="139">
        <v>0.74</v>
      </c>
      <c r="E9270" s="118">
        <v>1</v>
      </c>
      <c r="F9270" s="118" t="s">
        <v>1489</v>
      </c>
      <c r="G9270" s="113">
        <f>IF([Data da Aprovação]&lt;&gt;"ESTATUTÁRIO",YEAR([Data da Aprovação]),"")</f>
        <v>2008</v>
      </c>
      <c r="H9270" s="106">
        <f>Tabela9[[#This Row],[Valor do Provento R$]]/Tabela9[[#This Row],[Provento por 1 ou 1000 Ações]]</f>
        <v>0.74</v>
      </c>
    </row>
    <row r="9271" spans="1:8">
      <c r="A9271" s="119" t="s">
        <v>1752</v>
      </c>
      <c r="B9271" s="117" t="s">
        <v>1490</v>
      </c>
      <c r="C9271" s="140">
        <v>40620</v>
      </c>
      <c r="D9271" s="141">
        <v>2.06E-2</v>
      </c>
      <c r="E9271" s="119">
        <v>1</v>
      </c>
      <c r="F9271" s="119" t="s">
        <v>1489</v>
      </c>
      <c r="G9271" s="114">
        <f>IF([Data da Aprovação]&lt;&gt;"ESTATUTÁRIO",YEAR([Data da Aprovação]),"")</f>
        <v>2011</v>
      </c>
      <c r="H9271" s="106">
        <f>Tabela9[[#This Row],[Valor do Provento R$]]/Tabela9[[#This Row],[Provento por 1 ou 1000 Ações]]</f>
        <v>2.06E-2</v>
      </c>
    </row>
    <row r="9272" spans="1:8">
      <c r="A9272" s="118" t="s">
        <v>1752</v>
      </c>
      <c r="B9272" s="116" t="s">
        <v>1490</v>
      </c>
      <c r="C9272" s="138">
        <v>40620</v>
      </c>
      <c r="D9272" s="139">
        <v>0.16339999999999999</v>
      </c>
      <c r="E9272" s="118">
        <v>1</v>
      </c>
      <c r="F9272" s="118" t="s">
        <v>1492</v>
      </c>
      <c r="G9272" s="113">
        <f>IF([Data da Aprovação]&lt;&gt;"ESTATUTÁRIO",YEAR([Data da Aprovação]),"")</f>
        <v>2011</v>
      </c>
      <c r="H9272" s="106">
        <f>Tabela9[[#This Row],[Valor do Provento R$]]/Tabela9[[#This Row],[Provento por 1 ou 1000 Ações]]</f>
        <v>0.16339999999999999</v>
      </c>
    </row>
    <row r="9273" spans="1:8">
      <c r="A9273" s="119" t="s">
        <v>1752</v>
      </c>
      <c r="B9273" s="117" t="s">
        <v>1490</v>
      </c>
      <c r="C9273" s="140">
        <v>41029</v>
      </c>
      <c r="D9273" s="141">
        <v>0.44</v>
      </c>
      <c r="E9273" s="119">
        <v>1</v>
      </c>
      <c r="F9273" s="119" t="s">
        <v>1492</v>
      </c>
      <c r="G9273" s="114">
        <f>IF([Data da Aprovação]&lt;&gt;"ESTATUTÁRIO",YEAR([Data da Aprovação]),"")</f>
        <v>2012</v>
      </c>
      <c r="H9273" s="106">
        <f>Tabela9[[#This Row],[Valor do Provento R$]]/Tabela9[[#This Row],[Provento por 1 ou 1000 Ações]]</f>
        <v>0.44</v>
      </c>
    </row>
    <row r="9274" spans="1:8">
      <c r="A9274" s="118" t="s">
        <v>1753</v>
      </c>
      <c r="B9274" s="116" t="s">
        <v>1488</v>
      </c>
      <c r="C9274" s="138">
        <v>35180</v>
      </c>
      <c r="D9274" s="139">
        <v>0.61</v>
      </c>
      <c r="E9274" s="118">
        <v>1000</v>
      </c>
      <c r="F9274" s="118" t="s">
        <v>1492</v>
      </c>
      <c r="G9274" s="113">
        <f>IF([Data da Aprovação]&lt;&gt;"ESTATUTÁRIO",YEAR([Data da Aprovação]),"")</f>
        <v>1996</v>
      </c>
      <c r="H9274" s="106">
        <f>Tabela9[[#This Row],[Valor do Provento R$]]/Tabela9[[#This Row],[Provento por 1 ou 1000 Ações]]</f>
        <v>6.0999999999999997E-4</v>
      </c>
    </row>
    <row r="9275" spans="1:8">
      <c r="A9275" s="119" t="s">
        <v>1753</v>
      </c>
      <c r="B9275" s="117" t="s">
        <v>1488</v>
      </c>
      <c r="C9275" s="140">
        <v>35436</v>
      </c>
      <c r="D9275" s="141">
        <v>2.1</v>
      </c>
      <c r="E9275" s="119">
        <v>1000</v>
      </c>
      <c r="F9275" s="119" t="s">
        <v>1492</v>
      </c>
      <c r="G9275" s="114">
        <f>IF([Data da Aprovação]&lt;&gt;"ESTATUTÁRIO",YEAR([Data da Aprovação]),"")</f>
        <v>1997</v>
      </c>
      <c r="H9275" s="106">
        <f>Tabela9[[#This Row],[Valor do Provento R$]]/Tabela9[[#This Row],[Provento por 1 ou 1000 Ações]]</f>
        <v>2.1000000000000003E-3</v>
      </c>
    </row>
    <row r="9276" spans="1:8">
      <c r="A9276" s="118" t="s">
        <v>1753</v>
      </c>
      <c r="B9276" s="116" t="s">
        <v>1488</v>
      </c>
      <c r="C9276" s="138">
        <v>35536</v>
      </c>
      <c r="D9276" s="139">
        <v>0.15687000000000001</v>
      </c>
      <c r="E9276" s="118">
        <v>1000</v>
      </c>
      <c r="F9276" s="118" t="s">
        <v>1492</v>
      </c>
      <c r="G9276" s="113">
        <f>IF([Data da Aprovação]&lt;&gt;"ESTATUTÁRIO",YEAR([Data da Aprovação]),"")</f>
        <v>1997</v>
      </c>
      <c r="H9276" s="106">
        <f>Tabela9[[#This Row],[Valor do Provento R$]]/Tabela9[[#This Row],[Provento por 1 ou 1000 Ações]]</f>
        <v>1.5687000000000001E-4</v>
      </c>
    </row>
    <row r="9277" spans="1:8">
      <c r="A9277" s="119" t="s">
        <v>1753</v>
      </c>
      <c r="B9277" s="117" t="s">
        <v>1488</v>
      </c>
      <c r="C9277" s="140">
        <v>35795</v>
      </c>
      <c r="D9277" s="141">
        <v>2.67</v>
      </c>
      <c r="E9277" s="119">
        <v>1000</v>
      </c>
      <c r="F9277" s="119" t="s">
        <v>1489</v>
      </c>
      <c r="G9277" s="114">
        <f>IF([Data da Aprovação]&lt;&gt;"ESTATUTÁRIO",YEAR([Data da Aprovação]),"")</f>
        <v>1997</v>
      </c>
      <c r="H9277" s="106">
        <f>Tabela9[[#This Row],[Valor do Provento R$]]/Tabela9[[#This Row],[Provento por 1 ou 1000 Ações]]</f>
        <v>2.6700000000000001E-3</v>
      </c>
    </row>
    <row r="9278" spans="1:8">
      <c r="A9278" s="118" t="s">
        <v>1753</v>
      </c>
      <c r="B9278" s="116" t="s">
        <v>1488</v>
      </c>
      <c r="C9278" s="138">
        <v>35914</v>
      </c>
      <c r="D9278" s="139">
        <v>2.12</v>
      </c>
      <c r="E9278" s="118">
        <v>1000</v>
      </c>
      <c r="F9278" s="118" t="s">
        <v>1492</v>
      </c>
      <c r="G9278" s="113">
        <f>IF([Data da Aprovação]&lt;&gt;"ESTATUTÁRIO",YEAR([Data da Aprovação]),"")</f>
        <v>1998</v>
      </c>
      <c r="H9278" s="106">
        <f>Tabela9[[#This Row],[Valor do Provento R$]]/Tabela9[[#This Row],[Provento por 1 ou 1000 Ações]]</f>
        <v>2.1199999999999999E-3</v>
      </c>
    </row>
    <row r="9279" spans="1:8">
      <c r="A9279" s="119" t="s">
        <v>1753</v>
      </c>
      <c r="B9279" s="117" t="s">
        <v>1488</v>
      </c>
      <c r="C9279" s="140">
        <v>36068</v>
      </c>
      <c r="D9279" s="141">
        <v>3.9060000000000001</v>
      </c>
      <c r="E9279" s="119">
        <v>1000</v>
      </c>
      <c r="F9279" s="119" t="s">
        <v>1489</v>
      </c>
      <c r="G9279" s="114">
        <f>IF([Data da Aprovação]&lt;&gt;"ESTATUTÁRIO",YEAR([Data da Aprovação]),"")</f>
        <v>1998</v>
      </c>
      <c r="H9279" s="106">
        <f>Tabela9[[#This Row],[Valor do Provento R$]]/Tabela9[[#This Row],[Provento por 1 ou 1000 Ações]]</f>
        <v>3.9060000000000002E-3</v>
      </c>
    </row>
    <row r="9280" spans="1:8">
      <c r="A9280" s="118" t="s">
        <v>1753</v>
      </c>
      <c r="B9280" s="116" t="s">
        <v>1488</v>
      </c>
      <c r="C9280" s="138">
        <v>36132</v>
      </c>
      <c r="D9280" s="139">
        <v>0.98470000000000002</v>
      </c>
      <c r="E9280" s="118">
        <v>1000</v>
      </c>
      <c r="F9280" s="118" t="s">
        <v>1489</v>
      </c>
      <c r="G9280" s="113">
        <f>IF([Data da Aprovação]&lt;&gt;"ESTATUTÁRIO",YEAR([Data da Aprovação]),"")</f>
        <v>1998</v>
      </c>
      <c r="H9280" s="106">
        <f>Tabela9[[#This Row],[Valor do Provento R$]]/Tabela9[[#This Row],[Provento por 1 ou 1000 Ações]]</f>
        <v>9.8470000000000003E-4</v>
      </c>
    </row>
    <row r="9281" spans="1:8">
      <c r="A9281" s="119" t="s">
        <v>1753</v>
      </c>
      <c r="B9281" s="117" t="s">
        <v>1488</v>
      </c>
      <c r="C9281" s="140">
        <v>36160</v>
      </c>
      <c r="D9281" s="141">
        <v>0.87780000000000002</v>
      </c>
      <c r="E9281" s="119">
        <v>1000</v>
      </c>
      <c r="F9281" s="119" t="s">
        <v>1489</v>
      </c>
      <c r="G9281" s="114">
        <f>IF([Data da Aprovação]&lt;&gt;"ESTATUTÁRIO",YEAR([Data da Aprovação]),"")</f>
        <v>1998</v>
      </c>
      <c r="H9281" s="106">
        <f>Tabela9[[#This Row],[Valor do Provento R$]]/Tabela9[[#This Row],[Provento por 1 ou 1000 Ações]]</f>
        <v>8.7779999999999998E-4</v>
      </c>
    </row>
    <row r="9282" spans="1:8">
      <c r="A9282" s="118" t="s">
        <v>1753</v>
      </c>
      <c r="B9282" s="116" t="s">
        <v>1488</v>
      </c>
      <c r="C9282" s="138">
        <v>36277</v>
      </c>
      <c r="D9282" s="139">
        <v>0.38159999999999999</v>
      </c>
      <c r="E9282" s="118">
        <v>1000</v>
      </c>
      <c r="F9282" s="118" t="s">
        <v>1492</v>
      </c>
      <c r="G9282" s="113">
        <f>IF([Data da Aprovação]&lt;&gt;"ESTATUTÁRIO",YEAR([Data da Aprovação]),"")</f>
        <v>1999</v>
      </c>
      <c r="H9282" s="106">
        <f>Tabela9[[#This Row],[Valor do Provento R$]]/Tabela9[[#This Row],[Provento por 1 ou 1000 Ações]]</f>
        <v>3.8160000000000001E-4</v>
      </c>
    </row>
    <row r="9283" spans="1:8">
      <c r="A9283" s="119" t="s">
        <v>1753</v>
      </c>
      <c r="B9283" s="117" t="s">
        <v>1488</v>
      </c>
      <c r="C9283" s="140">
        <v>36341</v>
      </c>
      <c r="D9283" s="141">
        <v>3.4481000000000002</v>
      </c>
      <c r="E9283" s="119">
        <v>1000</v>
      </c>
      <c r="F9283" s="119" t="s">
        <v>1489</v>
      </c>
      <c r="G9283" s="114">
        <f>IF([Data da Aprovação]&lt;&gt;"ESTATUTÁRIO",YEAR([Data da Aprovação]),"")</f>
        <v>1999</v>
      </c>
      <c r="H9283" s="106">
        <f>Tabela9[[#This Row],[Valor do Provento R$]]/Tabela9[[#This Row],[Provento por 1 ou 1000 Ações]]</f>
        <v>3.4480999999999999E-3</v>
      </c>
    </row>
    <row r="9284" spans="1:8">
      <c r="A9284" s="118" t="s">
        <v>1753</v>
      </c>
      <c r="B9284" s="116" t="s">
        <v>1488</v>
      </c>
      <c r="C9284" s="138">
        <v>36374</v>
      </c>
      <c r="D9284" s="139">
        <v>1.2069000000000001</v>
      </c>
      <c r="E9284" s="118">
        <v>1000</v>
      </c>
      <c r="F9284" s="118" t="s">
        <v>1489</v>
      </c>
      <c r="G9284" s="113">
        <f>IF([Data da Aprovação]&lt;&gt;"ESTATUTÁRIO",YEAR([Data da Aprovação]),"")</f>
        <v>1999</v>
      </c>
      <c r="H9284" s="106">
        <f>Tabela9[[#This Row],[Valor do Provento R$]]/Tabela9[[#This Row],[Provento por 1 ou 1000 Ações]]</f>
        <v>1.2069000000000001E-3</v>
      </c>
    </row>
    <row r="9285" spans="1:8">
      <c r="A9285" s="119" t="s">
        <v>1753</v>
      </c>
      <c r="B9285" s="117" t="s">
        <v>1488</v>
      </c>
      <c r="C9285" s="140">
        <v>36406</v>
      </c>
      <c r="D9285" s="141">
        <v>2.15</v>
      </c>
      <c r="E9285" s="119">
        <v>1000</v>
      </c>
      <c r="F9285" s="119" t="s">
        <v>1489</v>
      </c>
      <c r="G9285" s="114">
        <f>IF([Data da Aprovação]&lt;&gt;"ESTATUTÁRIO",YEAR([Data da Aprovação]),"")</f>
        <v>1999</v>
      </c>
      <c r="H9285" s="106">
        <f>Tabela9[[#This Row],[Valor do Provento R$]]/Tabela9[[#This Row],[Provento por 1 ou 1000 Ações]]</f>
        <v>2.15E-3</v>
      </c>
    </row>
    <row r="9286" spans="1:8">
      <c r="A9286" s="118" t="s">
        <v>1753</v>
      </c>
      <c r="B9286" s="116" t="s">
        <v>1488</v>
      </c>
      <c r="C9286" s="138">
        <v>36437</v>
      </c>
      <c r="D9286" s="139">
        <v>0.69</v>
      </c>
      <c r="E9286" s="118">
        <v>1000</v>
      </c>
      <c r="F9286" s="118" t="s">
        <v>1489</v>
      </c>
      <c r="G9286" s="113">
        <f>IF([Data da Aprovação]&lt;&gt;"ESTATUTÁRIO",YEAR([Data da Aprovação]),"")</f>
        <v>1999</v>
      </c>
      <c r="H9286" s="106">
        <f>Tabela9[[#This Row],[Valor do Provento R$]]/Tabela9[[#This Row],[Provento por 1 ou 1000 Ações]]</f>
        <v>6.8999999999999997E-4</v>
      </c>
    </row>
    <row r="9287" spans="1:8">
      <c r="A9287" s="119" t="s">
        <v>1753</v>
      </c>
      <c r="B9287" s="117" t="s">
        <v>1488</v>
      </c>
      <c r="C9287" s="140">
        <v>36468</v>
      </c>
      <c r="D9287" s="141">
        <v>0.83</v>
      </c>
      <c r="E9287" s="119">
        <v>1000</v>
      </c>
      <c r="F9287" s="119" t="s">
        <v>1489</v>
      </c>
      <c r="G9287" s="114">
        <f>IF([Data da Aprovação]&lt;&gt;"ESTATUTÁRIO",YEAR([Data da Aprovação]),"")</f>
        <v>1999</v>
      </c>
      <c r="H9287" s="106">
        <f>Tabela9[[#This Row],[Valor do Provento R$]]/Tabela9[[#This Row],[Provento por 1 ou 1000 Ações]]</f>
        <v>8.3000000000000001E-4</v>
      </c>
    </row>
    <row r="9288" spans="1:8">
      <c r="A9288" s="118" t="s">
        <v>1753</v>
      </c>
      <c r="B9288" s="116" t="s">
        <v>1488</v>
      </c>
      <c r="C9288" s="138">
        <v>36500</v>
      </c>
      <c r="D9288" s="139">
        <v>0.86199999999999999</v>
      </c>
      <c r="E9288" s="118">
        <v>1000</v>
      </c>
      <c r="F9288" s="118" t="s">
        <v>1489</v>
      </c>
      <c r="G9288" s="113">
        <f>IF([Data da Aprovação]&lt;&gt;"ESTATUTÁRIO",YEAR([Data da Aprovação]),"")</f>
        <v>1999</v>
      </c>
      <c r="H9288" s="106">
        <f>Tabela9[[#This Row],[Valor do Provento R$]]/Tabela9[[#This Row],[Provento por 1 ou 1000 Ações]]</f>
        <v>8.6200000000000003E-4</v>
      </c>
    </row>
    <row r="9289" spans="1:8">
      <c r="A9289" s="119" t="s">
        <v>1753</v>
      </c>
      <c r="B9289" s="117" t="s">
        <v>1488</v>
      </c>
      <c r="C9289" s="140">
        <v>36707</v>
      </c>
      <c r="D9289" s="141">
        <v>2.1</v>
      </c>
      <c r="E9289" s="119">
        <v>1000</v>
      </c>
      <c r="F9289" s="119" t="s">
        <v>1489</v>
      </c>
      <c r="G9289" s="114">
        <f>IF([Data da Aprovação]&lt;&gt;"ESTATUTÁRIO",YEAR([Data da Aprovação]),"")</f>
        <v>2000</v>
      </c>
      <c r="H9289" s="106">
        <f>Tabela9[[#This Row],[Valor do Provento R$]]/Tabela9[[#This Row],[Provento por 1 ou 1000 Ações]]</f>
        <v>2.1000000000000003E-3</v>
      </c>
    </row>
    <row r="9290" spans="1:8">
      <c r="A9290" s="118" t="s">
        <v>1753</v>
      </c>
      <c r="B9290" s="116" t="s">
        <v>1488</v>
      </c>
      <c r="C9290" s="138">
        <v>36738</v>
      </c>
      <c r="D9290" s="139">
        <v>2.11</v>
      </c>
      <c r="E9290" s="118">
        <v>1000</v>
      </c>
      <c r="F9290" s="118" t="s">
        <v>1489</v>
      </c>
      <c r="G9290" s="113">
        <f>IF([Data da Aprovação]&lt;&gt;"ESTATUTÁRIO",YEAR([Data da Aprovação]),"")</f>
        <v>2000</v>
      </c>
      <c r="H9290" s="106">
        <f>Tabela9[[#This Row],[Valor do Provento R$]]/Tabela9[[#This Row],[Provento por 1 ou 1000 Ações]]</f>
        <v>2.1099999999999999E-3</v>
      </c>
    </row>
    <row r="9291" spans="1:8">
      <c r="A9291" s="119" t="s">
        <v>1753</v>
      </c>
      <c r="B9291" s="117" t="s">
        <v>1488</v>
      </c>
      <c r="C9291" s="140">
        <v>36769</v>
      </c>
      <c r="D9291" s="141">
        <v>2.12</v>
      </c>
      <c r="E9291" s="119">
        <v>1000</v>
      </c>
      <c r="F9291" s="119" t="s">
        <v>1489</v>
      </c>
      <c r="G9291" s="114">
        <f>IF([Data da Aprovação]&lt;&gt;"ESTATUTÁRIO",YEAR([Data da Aprovação]),"")</f>
        <v>2000</v>
      </c>
      <c r="H9291" s="106">
        <f>Tabela9[[#This Row],[Valor do Provento R$]]/Tabela9[[#This Row],[Provento por 1 ou 1000 Ações]]</f>
        <v>2.1199999999999999E-3</v>
      </c>
    </row>
    <row r="9292" spans="1:8">
      <c r="A9292" s="118" t="s">
        <v>1753</v>
      </c>
      <c r="B9292" s="116" t="s">
        <v>1488</v>
      </c>
      <c r="C9292" s="138">
        <v>36798</v>
      </c>
      <c r="D9292" s="139">
        <v>2.13</v>
      </c>
      <c r="E9292" s="118">
        <v>1000</v>
      </c>
      <c r="F9292" s="118" t="s">
        <v>1489</v>
      </c>
      <c r="G9292" s="113">
        <f>IF([Data da Aprovação]&lt;&gt;"ESTATUTÁRIO",YEAR([Data da Aprovação]),"")</f>
        <v>2000</v>
      </c>
      <c r="H9292" s="106">
        <f>Tabela9[[#This Row],[Valor do Provento R$]]/Tabela9[[#This Row],[Provento por 1 ou 1000 Ações]]</f>
        <v>2.1299999999999999E-3</v>
      </c>
    </row>
    <row r="9293" spans="1:8">
      <c r="A9293" s="119" t="s">
        <v>1753</v>
      </c>
      <c r="B9293" s="117" t="s">
        <v>1488</v>
      </c>
      <c r="C9293" s="140">
        <v>36864</v>
      </c>
      <c r="D9293" s="141">
        <v>1.91</v>
      </c>
      <c r="E9293" s="119">
        <v>1000</v>
      </c>
      <c r="F9293" s="119" t="s">
        <v>1489</v>
      </c>
      <c r="G9293" s="114">
        <f>IF([Data da Aprovação]&lt;&gt;"ESTATUTÁRIO",YEAR([Data da Aprovação]),"")</f>
        <v>2000</v>
      </c>
      <c r="H9293" s="106">
        <f>Tabela9[[#This Row],[Valor do Provento R$]]/Tabela9[[#This Row],[Provento por 1 ou 1000 Ações]]</f>
        <v>1.91E-3</v>
      </c>
    </row>
    <row r="9294" spans="1:8">
      <c r="A9294" s="118" t="s">
        <v>1753</v>
      </c>
      <c r="B9294" s="116" t="s">
        <v>1488</v>
      </c>
      <c r="C9294" s="138">
        <v>36970</v>
      </c>
      <c r="D9294" s="139">
        <v>4.66</v>
      </c>
      <c r="E9294" s="118">
        <v>1000</v>
      </c>
      <c r="F9294" s="118" t="s">
        <v>1492</v>
      </c>
      <c r="G9294" s="113">
        <f>IF([Data da Aprovação]&lt;&gt;"ESTATUTÁRIO",YEAR([Data da Aprovação]),"")</f>
        <v>2001</v>
      </c>
      <c r="H9294" s="106">
        <f>Tabela9[[#This Row],[Valor do Provento R$]]/Tabela9[[#This Row],[Provento por 1 ou 1000 Ações]]</f>
        <v>4.6600000000000001E-3</v>
      </c>
    </row>
    <row r="9295" spans="1:8">
      <c r="A9295" s="119" t="s">
        <v>1753</v>
      </c>
      <c r="B9295" s="117" t="s">
        <v>1488</v>
      </c>
      <c r="C9295" s="140">
        <v>37072</v>
      </c>
      <c r="D9295" s="141">
        <v>1.56</v>
      </c>
      <c r="E9295" s="119">
        <v>1000</v>
      </c>
      <c r="F9295" s="119" t="s">
        <v>1489</v>
      </c>
      <c r="G9295" s="114">
        <f>IF([Data da Aprovação]&lt;&gt;"ESTATUTÁRIO",YEAR([Data da Aprovação]),"")</f>
        <v>2001</v>
      </c>
      <c r="H9295" s="106">
        <f>Tabela9[[#This Row],[Valor do Provento R$]]/Tabela9[[#This Row],[Provento por 1 ou 1000 Ações]]</f>
        <v>1.56E-3</v>
      </c>
    </row>
    <row r="9296" spans="1:8">
      <c r="A9296" s="118" t="s">
        <v>1753</v>
      </c>
      <c r="B9296" s="116" t="s">
        <v>1488</v>
      </c>
      <c r="C9296" s="138">
        <v>37103</v>
      </c>
      <c r="D9296" s="139">
        <v>1.57</v>
      </c>
      <c r="E9296" s="118">
        <v>1000</v>
      </c>
      <c r="F9296" s="118" t="s">
        <v>1489</v>
      </c>
      <c r="G9296" s="113">
        <f>IF([Data da Aprovação]&lt;&gt;"ESTATUTÁRIO",YEAR([Data da Aprovação]),"")</f>
        <v>2001</v>
      </c>
      <c r="H9296" s="106">
        <f>Tabela9[[#This Row],[Valor do Provento R$]]/Tabela9[[#This Row],[Provento por 1 ou 1000 Ações]]</f>
        <v>1.57E-3</v>
      </c>
    </row>
    <row r="9297" spans="1:8">
      <c r="A9297" s="119" t="s">
        <v>1753</v>
      </c>
      <c r="B9297" s="117" t="s">
        <v>1488</v>
      </c>
      <c r="C9297" s="140">
        <v>37134</v>
      </c>
      <c r="D9297" s="141">
        <v>1.58</v>
      </c>
      <c r="E9297" s="119">
        <v>1000</v>
      </c>
      <c r="F9297" s="119" t="s">
        <v>1489</v>
      </c>
      <c r="G9297" s="114">
        <f>IF([Data da Aprovação]&lt;&gt;"ESTATUTÁRIO",YEAR([Data da Aprovação]),"")</f>
        <v>2001</v>
      </c>
      <c r="H9297" s="106">
        <f>Tabela9[[#This Row],[Valor do Provento R$]]/Tabela9[[#This Row],[Provento por 1 ou 1000 Ações]]</f>
        <v>1.58E-3</v>
      </c>
    </row>
    <row r="9298" spans="1:8">
      <c r="A9298" s="118" t="s">
        <v>1753</v>
      </c>
      <c r="B9298" s="116" t="s">
        <v>1488</v>
      </c>
      <c r="C9298" s="138">
        <v>37162</v>
      </c>
      <c r="D9298" s="139">
        <v>1.36</v>
      </c>
      <c r="E9298" s="118">
        <v>1000</v>
      </c>
      <c r="F9298" s="118" t="s">
        <v>1489</v>
      </c>
      <c r="G9298" s="113">
        <f>IF([Data da Aprovação]&lt;&gt;"ESTATUTÁRIO",YEAR([Data da Aprovação]),"")</f>
        <v>2001</v>
      </c>
      <c r="H9298" s="106">
        <f>Tabela9[[#This Row],[Valor do Provento R$]]/Tabela9[[#This Row],[Provento por 1 ou 1000 Ações]]</f>
        <v>1.3600000000000001E-3</v>
      </c>
    </row>
    <row r="9299" spans="1:8">
      <c r="A9299" s="119" t="s">
        <v>1753</v>
      </c>
      <c r="B9299" s="117" t="s">
        <v>1488</v>
      </c>
      <c r="C9299" s="140">
        <v>37195</v>
      </c>
      <c r="D9299" s="141">
        <v>1.37</v>
      </c>
      <c r="E9299" s="119">
        <v>1000</v>
      </c>
      <c r="F9299" s="119" t="s">
        <v>1489</v>
      </c>
      <c r="G9299" s="114">
        <f>IF([Data da Aprovação]&lt;&gt;"ESTATUTÁRIO",YEAR([Data da Aprovação]),"")</f>
        <v>2001</v>
      </c>
      <c r="H9299" s="106">
        <f>Tabela9[[#This Row],[Valor do Provento R$]]/Tabela9[[#This Row],[Provento por 1 ou 1000 Ações]]</f>
        <v>1.3700000000000001E-3</v>
      </c>
    </row>
    <row r="9300" spans="1:8">
      <c r="A9300" s="118" t="s">
        <v>1753</v>
      </c>
      <c r="B9300" s="116" t="s">
        <v>1488</v>
      </c>
      <c r="C9300" s="138">
        <v>37225</v>
      </c>
      <c r="D9300" s="139">
        <v>1.38</v>
      </c>
      <c r="E9300" s="118">
        <v>1000</v>
      </c>
      <c r="F9300" s="118" t="s">
        <v>1489</v>
      </c>
      <c r="G9300" s="113">
        <f>IF([Data da Aprovação]&lt;&gt;"ESTATUTÁRIO",YEAR([Data da Aprovação]),"")</f>
        <v>2001</v>
      </c>
      <c r="H9300" s="106">
        <f>Tabela9[[#This Row],[Valor do Provento R$]]/Tabela9[[#This Row],[Provento por 1 ou 1000 Ações]]</f>
        <v>1.3799999999999999E-3</v>
      </c>
    </row>
    <row r="9301" spans="1:8">
      <c r="A9301" s="119" t="s">
        <v>1753</v>
      </c>
      <c r="B9301" s="117" t="s">
        <v>1488</v>
      </c>
      <c r="C9301" s="140">
        <v>37235</v>
      </c>
      <c r="D9301" s="141">
        <v>1.335</v>
      </c>
      <c r="E9301" s="119">
        <v>1000</v>
      </c>
      <c r="F9301" s="119" t="s">
        <v>1489</v>
      </c>
      <c r="G9301" s="114">
        <f>IF([Data da Aprovação]&lt;&gt;"ESTATUTÁRIO",YEAR([Data da Aprovação]),"")</f>
        <v>2001</v>
      </c>
      <c r="H9301" s="106">
        <f>Tabela9[[#This Row],[Valor do Provento R$]]/Tabela9[[#This Row],[Provento por 1 ou 1000 Ações]]</f>
        <v>1.335E-3</v>
      </c>
    </row>
    <row r="9302" spans="1:8">
      <c r="A9302" s="118" t="s">
        <v>1753</v>
      </c>
      <c r="B9302" s="116" t="s">
        <v>1488</v>
      </c>
      <c r="C9302" s="138">
        <v>37335</v>
      </c>
      <c r="D9302" s="139">
        <v>2</v>
      </c>
      <c r="E9302" s="118">
        <v>1000</v>
      </c>
      <c r="F9302" s="118" t="s">
        <v>1492</v>
      </c>
      <c r="G9302" s="113">
        <f>IF([Data da Aprovação]&lt;&gt;"ESTATUTÁRIO",YEAR([Data da Aprovação]),"")</f>
        <v>2002</v>
      </c>
      <c r="H9302" s="106">
        <f>Tabela9[[#This Row],[Valor do Provento R$]]/Tabela9[[#This Row],[Provento por 1 ou 1000 Ações]]</f>
        <v>2E-3</v>
      </c>
    </row>
    <row r="9303" spans="1:8">
      <c r="A9303" s="119" t="s">
        <v>1753</v>
      </c>
      <c r="B9303" s="117" t="s">
        <v>1488</v>
      </c>
      <c r="C9303" s="140">
        <v>37407</v>
      </c>
      <c r="D9303" s="141">
        <v>1.35</v>
      </c>
      <c r="E9303" s="119">
        <v>1000</v>
      </c>
      <c r="F9303" s="119" t="s">
        <v>1489</v>
      </c>
      <c r="G9303" s="114">
        <f>IF([Data da Aprovação]&lt;&gt;"ESTATUTÁRIO",YEAR([Data da Aprovação]),"")</f>
        <v>2002</v>
      </c>
      <c r="H9303" s="106">
        <f>Tabela9[[#This Row],[Valor do Provento R$]]/Tabela9[[#This Row],[Provento por 1 ou 1000 Ações]]</f>
        <v>1.3500000000000001E-3</v>
      </c>
    </row>
    <row r="9304" spans="1:8">
      <c r="A9304" s="118" t="s">
        <v>1753</v>
      </c>
      <c r="B9304" s="116" t="s">
        <v>1488</v>
      </c>
      <c r="C9304" s="138">
        <v>37435</v>
      </c>
      <c r="D9304" s="139">
        <v>1.36</v>
      </c>
      <c r="E9304" s="118">
        <v>1000</v>
      </c>
      <c r="F9304" s="118" t="s">
        <v>1489</v>
      </c>
      <c r="G9304" s="113">
        <f>IF([Data da Aprovação]&lt;&gt;"ESTATUTÁRIO",YEAR([Data da Aprovação]),"")</f>
        <v>2002</v>
      </c>
      <c r="H9304" s="106">
        <f>Tabela9[[#This Row],[Valor do Provento R$]]/Tabela9[[#This Row],[Provento por 1 ou 1000 Ações]]</f>
        <v>1.3600000000000001E-3</v>
      </c>
    </row>
    <row r="9305" spans="1:8">
      <c r="A9305" s="119" t="s">
        <v>1753</v>
      </c>
      <c r="B9305" s="117" t="s">
        <v>1488</v>
      </c>
      <c r="C9305" s="140">
        <v>37468</v>
      </c>
      <c r="D9305" s="141">
        <v>0.87</v>
      </c>
      <c r="E9305" s="119">
        <v>1000</v>
      </c>
      <c r="F9305" s="119" t="s">
        <v>1489</v>
      </c>
      <c r="G9305" s="114">
        <f>IF([Data da Aprovação]&lt;&gt;"ESTATUTÁRIO",YEAR([Data da Aprovação]),"")</f>
        <v>2002</v>
      </c>
      <c r="H9305" s="106">
        <f>Tabela9[[#This Row],[Valor do Provento R$]]/Tabela9[[#This Row],[Provento por 1 ou 1000 Ações]]</f>
        <v>8.7000000000000001E-4</v>
      </c>
    </row>
    <row r="9306" spans="1:8">
      <c r="A9306" s="118" t="s">
        <v>1753</v>
      </c>
      <c r="B9306" s="116" t="s">
        <v>1488</v>
      </c>
      <c r="C9306" s="138">
        <v>37498</v>
      </c>
      <c r="D9306" s="139">
        <v>1.04</v>
      </c>
      <c r="E9306" s="118">
        <v>1000</v>
      </c>
      <c r="F9306" s="118" t="s">
        <v>1489</v>
      </c>
      <c r="G9306" s="113">
        <f>IF([Data da Aprovação]&lt;&gt;"ESTATUTÁRIO",YEAR([Data da Aprovação]),"")</f>
        <v>2002</v>
      </c>
      <c r="H9306" s="106">
        <f>Tabela9[[#This Row],[Valor do Provento R$]]/Tabela9[[#This Row],[Provento por 1 ou 1000 Ações]]</f>
        <v>1.0400000000000001E-3</v>
      </c>
    </row>
    <row r="9307" spans="1:8">
      <c r="A9307" s="119" t="s">
        <v>1753</v>
      </c>
      <c r="B9307" s="117" t="s">
        <v>1488</v>
      </c>
      <c r="C9307" s="140">
        <v>37529</v>
      </c>
      <c r="D9307" s="141">
        <v>1.05</v>
      </c>
      <c r="E9307" s="119">
        <v>1000</v>
      </c>
      <c r="F9307" s="119" t="s">
        <v>1489</v>
      </c>
      <c r="G9307" s="114">
        <f>IF([Data da Aprovação]&lt;&gt;"ESTATUTÁRIO",YEAR([Data da Aprovação]),"")</f>
        <v>2002</v>
      </c>
      <c r="H9307" s="106">
        <f>Tabela9[[#This Row],[Valor do Provento R$]]/Tabela9[[#This Row],[Provento por 1 ou 1000 Ações]]</f>
        <v>1.0500000000000002E-3</v>
      </c>
    </row>
    <row r="9308" spans="1:8">
      <c r="A9308" s="118" t="s">
        <v>1753</v>
      </c>
      <c r="B9308" s="116" t="s">
        <v>1488</v>
      </c>
      <c r="C9308" s="138">
        <v>37560</v>
      </c>
      <c r="D9308" s="139">
        <v>1.105</v>
      </c>
      <c r="E9308" s="118">
        <v>1000</v>
      </c>
      <c r="F9308" s="118" t="s">
        <v>1489</v>
      </c>
      <c r="G9308" s="113">
        <f>IF([Data da Aprovação]&lt;&gt;"ESTATUTÁRIO",YEAR([Data da Aprovação]),"")</f>
        <v>2002</v>
      </c>
      <c r="H9308" s="106">
        <f>Tabela9[[#This Row],[Valor do Provento R$]]/Tabela9[[#This Row],[Provento por 1 ou 1000 Ações]]</f>
        <v>1.1050000000000001E-3</v>
      </c>
    </row>
    <row r="9309" spans="1:8">
      <c r="A9309" s="119" t="s">
        <v>1753</v>
      </c>
      <c r="B9309" s="117" t="s">
        <v>1488</v>
      </c>
      <c r="C9309" s="140">
        <v>37590</v>
      </c>
      <c r="D9309" s="141">
        <v>1.1100000000000001</v>
      </c>
      <c r="E9309" s="119">
        <v>1000</v>
      </c>
      <c r="F9309" s="119" t="s">
        <v>1489</v>
      </c>
      <c r="G9309" s="114">
        <f>IF([Data da Aprovação]&lt;&gt;"ESTATUTÁRIO",YEAR([Data da Aprovação]),"")</f>
        <v>2002</v>
      </c>
      <c r="H9309" s="106">
        <f>Tabela9[[#This Row],[Valor do Provento R$]]/Tabela9[[#This Row],[Provento por 1 ou 1000 Ações]]</f>
        <v>1.1100000000000001E-3</v>
      </c>
    </row>
    <row r="9310" spans="1:8">
      <c r="A9310" s="118" t="s">
        <v>1753</v>
      </c>
      <c r="B9310" s="116" t="s">
        <v>1488</v>
      </c>
      <c r="C9310" s="138">
        <v>37741</v>
      </c>
      <c r="D9310" s="139">
        <v>2.0699999999999998E-3</v>
      </c>
      <c r="E9310" s="118">
        <v>1</v>
      </c>
      <c r="F9310" s="118" t="s">
        <v>1489</v>
      </c>
      <c r="G9310" s="113">
        <f>IF([Data da Aprovação]&lt;&gt;"ESTATUTÁRIO",YEAR([Data da Aprovação]),"")</f>
        <v>2003</v>
      </c>
      <c r="H9310" s="106">
        <f>Tabela9[[#This Row],[Valor do Provento R$]]/Tabela9[[#This Row],[Provento por 1 ou 1000 Ações]]</f>
        <v>2.0699999999999998E-3</v>
      </c>
    </row>
    <row r="9311" spans="1:8">
      <c r="A9311" s="119" t="s">
        <v>1753</v>
      </c>
      <c r="B9311" s="117" t="s">
        <v>1488</v>
      </c>
      <c r="C9311" s="140">
        <v>37802</v>
      </c>
      <c r="D9311" s="141">
        <v>6.8999999999999997E-4</v>
      </c>
      <c r="E9311" s="119">
        <v>1</v>
      </c>
      <c r="F9311" s="119" t="s">
        <v>1489</v>
      </c>
      <c r="G9311" s="114">
        <f>IF([Data da Aprovação]&lt;&gt;"ESTATUTÁRIO",YEAR([Data da Aprovação]),"")</f>
        <v>2003</v>
      </c>
      <c r="H9311" s="106">
        <f>Tabela9[[#This Row],[Valor do Provento R$]]/Tabela9[[#This Row],[Provento por 1 ou 1000 Ações]]</f>
        <v>6.8999999999999997E-4</v>
      </c>
    </row>
    <row r="9312" spans="1:8">
      <c r="A9312" s="118" t="s">
        <v>1753</v>
      </c>
      <c r="B9312" s="116" t="s">
        <v>1488</v>
      </c>
      <c r="C9312" s="138">
        <v>37833</v>
      </c>
      <c r="D9312" s="139">
        <v>6.9999999999999999E-4</v>
      </c>
      <c r="E9312" s="118">
        <v>1</v>
      </c>
      <c r="F9312" s="118" t="s">
        <v>1489</v>
      </c>
      <c r="G9312" s="113">
        <f>IF([Data da Aprovação]&lt;&gt;"ESTATUTÁRIO",YEAR([Data da Aprovação]),"")</f>
        <v>2003</v>
      </c>
      <c r="H9312" s="106">
        <f>Tabela9[[#This Row],[Valor do Provento R$]]/Tabela9[[#This Row],[Provento por 1 ou 1000 Ações]]</f>
        <v>6.9999999999999999E-4</v>
      </c>
    </row>
    <row r="9313" spans="1:8">
      <c r="A9313" s="119" t="s">
        <v>1753</v>
      </c>
      <c r="B9313" s="117" t="s">
        <v>1488</v>
      </c>
      <c r="C9313" s="140">
        <v>37862</v>
      </c>
      <c r="D9313" s="141">
        <v>7.1000000000000002E-4</v>
      </c>
      <c r="E9313" s="119">
        <v>1</v>
      </c>
      <c r="F9313" s="119" t="s">
        <v>1489</v>
      </c>
      <c r="G9313" s="114">
        <f>IF([Data da Aprovação]&lt;&gt;"ESTATUTÁRIO",YEAR([Data da Aprovação]),"")</f>
        <v>2003</v>
      </c>
      <c r="H9313" s="106">
        <f>Tabela9[[#This Row],[Valor do Provento R$]]/Tabela9[[#This Row],[Provento por 1 ou 1000 Ações]]</f>
        <v>7.1000000000000002E-4</v>
      </c>
    </row>
    <row r="9314" spans="1:8">
      <c r="A9314" s="118" t="s">
        <v>1753</v>
      </c>
      <c r="B9314" s="116" t="s">
        <v>1488</v>
      </c>
      <c r="C9314" s="138">
        <v>37894</v>
      </c>
      <c r="D9314" s="139">
        <v>1.0399999999999999E-3</v>
      </c>
      <c r="E9314" s="118">
        <v>1</v>
      </c>
      <c r="F9314" s="118" t="s">
        <v>1489</v>
      </c>
      <c r="G9314" s="113">
        <f>IF([Data da Aprovação]&lt;&gt;"ESTATUTÁRIO",YEAR([Data da Aprovação]),"")</f>
        <v>2003</v>
      </c>
      <c r="H9314" s="106">
        <f>Tabela9[[#This Row],[Valor do Provento R$]]/Tabela9[[#This Row],[Provento por 1 ou 1000 Ações]]</f>
        <v>1.0399999999999999E-3</v>
      </c>
    </row>
    <row r="9315" spans="1:8">
      <c r="A9315" s="119" t="s">
        <v>1753</v>
      </c>
      <c r="B9315" s="117" t="s">
        <v>1488</v>
      </c>
      <c r="C9315" s="140">
        <v>37925</v>
      </c>
      <c r="D9315" s="141">
        <v>1.467E-3</v>
      </c>
      <c r="E9315" s="119">
        <v>1</v>
      </c>
      <c r="F9315" s="119" t="s">
        <v>1489</v>
      </c>
      <c r="G9315" s="114">
        <f>IF([Data da Aprovação]&lt;&gt;"ESTATUTÁRIO",YEAR([Data da Aprovação]),"")</f>
        <v>2003</v>
      </c>
      <c r="H9315" s="106">
        <f>Tabela9[[#This Row],[Valor do Provento R$]]/Tabela9[[#This Row],[Provento por 1 ou 1000 Ações]]</f>
        <v>1.467E-3</v>
      </c>
    </row>
    <row r="9316" spans="1:8">
      <c r="A9316" s="118" t="s">
        <v>1753</v>
      </c>
      <c r="B9316" s="116" t="s">
        <v>1488</v>
      </c>
      <c r="C9316" s="138">
        <v>37925</v>
      </c>
      <c r="D9316" s="139">
        <v>1.474E-3</v>
      </c>
      <c r="E9316" s="118">
        <v>1</v>
      </c>
      <c r="F9316" s="118" t="s">
        <v>1489</v>
      </c>
      <c r="G9316" s="113">
        <f>IF([Data da Aprovação]&lt;&gt;"ESTATUTÁRIO",YEAR([Data da Aprovação]),"")</f>
        <v>2003</v>
      </c>
      <c r="H9316" s="106">
        <f>Tabela9[[#This Row],[Valor do Provento R$]]/Tabela9[[#This Row],[Provento por 1 ou 1000 Ações]]</f>
        <v>1.474E-3</v>
      </c>
    </row>
    <row r="9317" spans="1:8">
      <c r="A9317" s="119" t="s">
        <v>1753</v>
      </c>
      <c r="B9317" s="117" t="s">
        <v>1488</v>
      </c>
      <c r="C9317" s="140">
        <v>37925</v>
      </c>
      <c r="D9317" s="141">
        <v>1.493E-3</v>
      </c>
      <c r="E9317" s="119">
        <v>1</v>
      </c>
      <c r="F9317" s="119" t="s">
        <v>1489</v>
      </c>
      <c r="G9317" s="114">
        <f>IF([Data da Aprovação]&lt;&gt;"ESTATUTÁRIO",YEAR([Data da Aprovação]),"")</f>
        <v>2003</v>
      </c>
      <c r="H9317" s="106">
        <f>Tabela9[[#This Row],[Valor do Provento R$]]/Tabela9[[#This Row],[Provento por 1 ou 1000 Ações]]</f>
        <v>1.493E-3</v>
      </c>
    </row>
    <row r="9318" spans="1:8">
      <c r="A9318" s="118" t="s">
        <v>1753</v>
      </c>
      <c r="B9318" s="116" t="s">
        <v>1488</v>
      </c>
      <c r="C9318" s="138">
        <v>37925</v>
      </c>
      <c r="D9318" s="139">
        <v>1.4859999999999999E-3</v>
      </c>
      <c r="E9318" s="118">
        <v>1</v>
      </c>
      <c r="F9318" s="118" t="s">
        <v>1489</v>
      </c>
      <c r="G9318" s="113">
        <f>IF([Data da Aprovação]&lt;&gt;"ESTATUTÁRIO",YEAR([Data da Aprovação]),"")</f>
        <v>2003</v>
      </c>
      <c r="H9318" s="106">
        <f>Tabela9[[#This Row],[Valor do Provento R$]]/Tabela9[[#This Row],[Provento por 1 ou 1000 Ações]]</f>
        <v>1.4859999999999999E-3</v>
      </c>
    </row>
    <row r="9319" spans="1:8">
      <c r="A9319" s="119" t="s">
        <v>1753</v>
      </c>
      <c r="B9319" s="117" t="s">
        <v>1488</v>
      </c>
      <c r="C9319" s="140">
        <v>37925</v>
      </c>
      <c r="D9319" s="141">
        <v>1.4610000000000001E-3</v>
      </c>
      <c r="E9319" s="119">
        <v>1</v>
      </c>
      <c r="F9319" s="119" t="s">
        <v>1489</v>
      </c>
      <c r="G9319" s="114">
        <f>IF([Data da Aprovação]&lt;&gt;"ESTATUTÁRIO",YEAR([Data da Aprovação]),"")</f>
        <v>2003</v>
      </c>
      <c r="H9319" s="106">
        <f>Tabela9[[#This Row],[Valor do Provento R$]]/Tabela9[[#This Row],[Provento por 1 ou 1000 Ações]]</f>
        <v>1.4610000000000001E-3</v>
      </c>
    </row>
    <row r="9320" spans="1:8">
      <c r="A9320" s="118" t="s">
        <v>1753</v>
      </c>
      <c r="B9320" s="116" t="s">
        <v>1488</v>
      </c>
      <c r="C9320" s="138">
        <v>37925</v>
      </c>
      <c r="D9320" s="139">
        <v>1.4090000000000001E-3</v>
      </c>
      <c r="E9320" s="118">
        <v>1</v>
      </c>
      <c r="F9320" s="118" t="s">
        <v>1489</v>
      </c>
      <c r="G9320" s="113">
        <f>IF([Data da Aprovação]&lt;&gt;"ESTATUTÁRIO",YEAR([Data da Aprovação]),"")</f>
        <v>2003</v>
      </c>
      <c r="H9320" s="106">
        <f>Tabela9[[#This Row],[Valor do Provento R$]]/Tabela9[[#This Row],[Provento por 1 ou 1000 Ações]]</f>
        <v>1.4090000000000001E-3</v>
      </c>
    </row>
    <row r="9321" spans="1:8">
      <c r="A9321" s="119" t="s">
        <v>1753</v>
      </c>
      <c r="B9321" s="117" t="s">
        <v>1488</v>
      </c>
      <c r="C9321" s="140">
        <v>38197</v>
      </c>
      <c r="D9321" s="141">
        <v>1.73E-3</v>
      </c>
      <c r="E9321" s="119">
        <v>1</v>
      </c>
      <c r="F9321" s="119" t="s">
        <v>1489</v>
      </c>
      <c r="G9321" s="114">
        <f>IF([Data da Aprovação]&lt;&gt;"ESTATUTÁRIO",YEAR([Data da Aprovação]),"")</f>
        <v>2004</v>
      </c>
      <c r="H9321" s="106">
        <f>Tabela9[[#This Row],[Valor do Provento R$]]/Tabela9[[#This Row],[Provento por 1 ou 1000 Ações]]</f>
        <v>1.73E-3</v>
      </c>
    </row>
    <row r="9322" spans="1:8">
      <c r="A9322" s="118" t="s">
        <v>1753</v>
      </c>
      <c r="B9322" s="116" t="s">
        <v>1488</v>
      </c>
      <c r="C9322" s="138">
        <v>38230</v>
      </c>
      <c r="D9322" s="139">
        <v>1.74E-3</v>
      </c>
      <c r="E9322" s="118">
        <v>1</v>
      </c>
      <c r="F9322" s="118" t="s">
        <v>1489</v>
      </c>
      <c r="G9322" s="113">
        <f>IF([Data da Aprovação]&lt;&gt;"ESTATUTÁRIO",YEAR([Data da Aprovação]),"")</f>
        <v>2004</v>
      </c>
      <c r="H9322" s="106">
        <f>Tabela9[[#This Row],[Valor do Provento R$]]/Tabela9[[#This Row],[Provento por 1 ou 1000 Ações]]</f>
        <v>1.74E-3</v>
      </c>
    </row>
    <row r="9323" spans="1:8">
      <c r="A9323" s="119" t="s">
        <v>1753</v>
      </c>
      <c r="B9323" s="117" t="s">
        <v>1488</v>
      </c>
      <c r="C9323" s="140">
        <v>38260</v>
      </c>
      <c r="D9323" s="141">
        <v>1.75E-3</v>
      </c>
      <c r="E9323" s="119">
        <v>1</v>
      </c>
      <c r="F9323" s="119" t="s">
        <v>1489</v>
      </c>
      <c r="G9323" s="114">
        <f>IF([Data da Aprovação]&lt;&gt;"ESTATUTÁRIO",YEAR([Data da Aprovação]),"")</f>
        <v>2004</v>
      </c>
      <c r="H9323" s="106">
        <f>Tabela9[[#This Row],[Valor do Provento R$]]/Tabela9[[#This Row],[Provento por 1 ou 1000 Ações]]</f>
        <v>1.75E-3</v>
      </c>
    </row>
    <row r="9324" spans="1:8">
      <c r="A9324" s="118" t="s">
        <v>1753</v>
      </c>
      <c r="B9324" s="116" t="s">
        <v>1488</v>
      </c>
      <c r="C9324" s="138">
        <v>38289</v>
      </c>
      <c r="D9324" s="139">
        <v>1.7600000000000001E-3</v>
      </c>
      <c r="E9324" s="118">
        <v>1</v>
      </c>
      <c r="F9324" s="118" t="s">
        <v>1489</v>
      </c>
      <c r="G9324" s="113">
        <f>IF([Data da Aprovação]&lt;&gt;"ESTATUTÁRIO",YEAR([Data da Aprovação]),"")</f>
        <v>2004</v>
      </c>
      <c r="H9324" s="106">
        <f>Tabela9[[#This Row],[Valor do Provento R$]]/Tabela9[[#This Row],[Provento por 1 ou 1000 Ações]]</f>
        <v>1.7600000000000001E-3</v>
      </c>
    </row>
    <row r="9325" spans="1:8">
      <c r="A9325" s="119" t="s">
        <v>1753</v>
      </c>
      <c r="B9325" s="117" t="s">
        <v>1488</v>
      </c>
      <c r="C9325" s="140">
        <v>38321</v>
      </c>
      <c r="D9325" s="141">
        <v>1.14E-3</v>
      </c>
      <c r="E9325" s="119">
        <v>1</v>
      </c>
      <c r="F9325" s="119" t="s">
        <v>1489</v>
      </c>
      <c r="G9325" s="114">
        <f>IF([Data da Aprovação]&lt;&gt;"ESTATUTÁRIO",YEAR([Data da Aprovação]),"")</f>
        <v>2004</v>
      </c>
      <c r="H9325" s="106">
        <f>Tabela9[[#This Row],[Valor do Provento R$]]/Tabela9[[#This Row],[Provento por 1 ou 1000 Ações]]</f>
        <v>1.14E-3</v>
      </c>
    </row>
    <row r="9326" spans="1:8">
      <c r="A9326" s="118" t="s">
        <v>1753</v>
      </c>
      <c r="B9326" s="116" t="s">
        <v>1488</v>
      </c>
      <c r="C9326" s="138">
        <v>38352</v>
      </c>
      <c r="D9326" s="139">
        <v>5.4400000000000004E-3</v>
      </c>
      <c r="E9326" s="118">
        <v>1</v>
      </c>
      <c r="F9326" s="118" t="s">
        <v>1489</v>
      </c>
      <c r="G9326" s="113">
        <f>IF([Data da Aprovação]&lt;&gt;"ESTATUTÁRIO",YEAR([Data da Aprovação]),"")</f>
        <v>2004</v>
      </c>
      <c r="H9326" s="106">
        <f>Tabela9[[#This Row],[Valor do Provento R$]]/Tabela9[[#This Row],[Provento por 1 ou 1000 Ações]]</f>
        <v>5.4400000000000004E-3</v>
      </c>
    </row>
    <row r="9327" spans="1:8">
      <c r="A9327" s="119" t="s">
        <v>1753</v>
      </c>
      <c r="B9327" s="117" t="s">
        <v>1488</v>
      </c>
      <c r="C9327" s="140">
        <v>38716</v>
      </c>
      <c r="D9327" s="141">
        <v>2.5890000000000002E-3</v>
      </c>
      <c r="E9327" s="119">
        <v>1</v>
      </c>
      <c r="F9327" s="119" t="s">
        <v>1489</v>
      </c>
      <c r="G9327" s="114">
        <f>IF([Data da Aprovação]&lt;&gt;"ESTATUTÁRIO",YEAR([Data da Aprovação]),"")</f>
        <v>2005</v>
      </c>
      <c r="H9327" s="106">
        <f>Tabela9[[#This Row],[Valor do Provento R$]]/Tabela9[[#This Row],[Provento por 1 ou 1000 Ações]]</f>
        <v>2.5890000000000002E-3</v>
      </c>
    </row>
    <row r="9328" spans="1:8">
      <c r="A9328" s="118" t="s">
        <v>1753</v>
      </c>
      <c r="B9328" s="116" t="s">
        <v>1488</v>
      </c>
      <c r="C9328" s="138">
        <v>39190</v>
      </c>
      <c r="D9328" s="139">
        <v>8.0000000000000004E-4</v>
      </c>
      <c r="E9328" s="118">
        <v>1</v>
      </c>
      <c r="F9328" s="118" t="s">
        <v>1492</v>
      </c>
      <c r="G9328" s="113">
        <f>IF([Data da Aprovação]&lt;&gt;"ESTATUTÁRIO",YEAR([Data da Aprovação]),"")</f>
        <v>2007</v>
      </c>
      <c r="H9328" s="106">
        <f>Tabela9[[#This Row],[Valor do Provento R$]]/Tabela9[[#This Row],[Provento por 1 ou 1000 Ações]]</f>
        <v>8.0000000000000004E-4</v>
      </c>
    </row>
    <row r="9329" spans="1:8">
      <c r="A9329" s="119" t="s">
        <v>1753</v>
      </c>
      <c r="B9329" s="117" t="s">
        <v>1488</v>
      </c>
      <c r="C9329" s="140">
        <v>39561</v>
      </c>
      <c r="D9329" s="141">
        <v>5.2999999999999998E-4</v>
      </c>
      <c r="E9329" s="119">
        <v>1</v>
      </c>
      <c r="F9329" s="119" t="s">
        <v>1492</v>
      </c>
      <c r="G9329" s="114">
        <f>IF([Data da Aprovação]&lt;&gt;"ESTATUTÁRIO",YEAR([Data da Aprovação]),"")</f>
        <v>2008</v>
      </c>
      <c r="H9329" s="106">
        <f>Tabela9[[#This Row],[Valor do Provento R$]]/Tabela9[[#This Row],[Provento por 1 ou 1000 Ações]]</f>
        <v>5.2999999999999998E-4</v>
      </c>
    </row>
    <row r="9330" spans="1:8">
      <c r="A9330" s="118" t="s">
        <v>1753</v>
      </c>
      <c r="B9330" s="116" t="s">
        <v>1488</v>
      </c>
      <c r="C9330" s="138">
        <v>40906</v>
      </c>
      <c r="D9330" s="139">
        <v>8.0000000000000004E-4</v>
      </c>
      <c r="E9330" s="118">
        <v>1</v>
      </c>
      <c r="F9330" s="118" t="s">
        <v>1489</v>
      </c>
      <c r="G9330" s="113">
        <f>IF([Data da Aprovação]&lt;&gt;"ESTATUTÁRIO",YEAR([Data da Aprovação]),"")</f>
        <v>2011</v>
      </c>
      <c r="H9330" s="106">
        <f>Tabela9[[#This Row],[Valor do Provento R$]]/Tabela9[[#This Row],[Provento por 1 ou 1000 Ações]]</f>
        <v>8.0000000000000004E-4</v>
      </c>
    </row>
    <row r="9331" spans="1:8">
      <c r="A9331" s="119" t="s">
        <v>1753</v>
      </c>
      <c r="B9331" s="117" t="s">
        <v>1490</v>
      </c>
      <c r="C9331" s="140">
        <v>35180</v>
      </c>
      <c r="D9331" s="141">
        <v>0.61</v>
      </c>
      <c r="E9331" s="119">
        <v>1000</v>
      </c>
      <c r="F9331" s="119" t="s">
        <v>1492</v>
      </c>
      <c r="G9331" s="114">
        <f>IF([Data da Aprovação]&lt;&gt;"ESTATUTÁRIO",YEAR([Data da Aprovação]),"")</f>
        <v>1996</v>
      </c>
      <c r="H9331" s="106">
        <f>Tabela9[[#This Row],[Valor do Provento R$]]/Tabela9[[#This Row],[Provento por 1 ou 1000 Ações]]</f>
        <v>6.0999999999999997E-4</v>
      </c>
    </row>
    <row r="9332" spans="1:8">
      <c r="A9332" s="118" t="s">
        <v>1753</v>
      </c>
      <c r="B9332" s="116" t="s">
        <v>1490</v>
      </c>
      <c r="C9332" s="138">
        <v>35436</v>
      </c>
      <c r="D9332" s="139">
        <v>2.1</v>
      </c>
      <c r="E9332" s="118">
        <v>1000</v>
      </c>
      <c r="F9332" s="118" t="s">
        <v>1492</v>
      </c>
      <c r="G9332" s="113">
        <f>IF([Data da Aprovação]&lt;&gt;"ESTATUTÁRIO",YEAR([Data da Aprovação]),"")</f>
        <v>1997</v>
      </c>
      <c r="H9332" s="106">
        <f>Tabela9[[#This Row],[Valor do Provento R$]]/Tabela9[[#This Row],[Provento por 1 ou 1000 Ações]]</f>
        <v>2.1000000000000003E-3</v>
      </c>
    </row>
    <row r="9333" spans="1:8">
      <c r="A9333" s="119" t="s">
        <v>1753</v>
      </c>
      <c r="B9333" s="117" t="s">
        <v>1490</v>
      </c>
      <c r="C9333" s="140">
        <v>35536</v>
      </c>
      <c r="D9333" s="141">
        <v>0.15687000000000001</v>
      </c>
      <c r="E9333" s="119">
        <v>1000</v>
      </c>
      <c r="F9333" s="119" t="s">
        <v>1492</v>
      </c>
      <c r="G9333" s="114">
        <f>IF([Data da Aprovação]&lt;&gt;"ESTATUTÁRIO",YEAR([Data da Aprovação]),"")</f>
        <v>1997</v>
      </c>
      <c r="H9333" s="106">
        <f>Tabela9[[#This Row],[Valor do Provento R$]]/Tabela9[[#This Row],[Provento por 1 ou 1000 Ações]]</f>
        <v>1.5687000000000001E-4</v>
      </c>
    </row>
    <row r="9334" spans="1:8">
      <c r="A9334" s="118" t="s">
        <v>1753</v>
      </c>
      <c r="B9334" s="116" t="s">
        <v>1490</v>
      </c>
      <c r="C9334" s="138">
        <v>35795</v>
      </c>
      <c r="D9334" s="139">
        <v>2.67</v>
      </c>
      <c r="E9334" s="118">
        <v>1000</v>
      </c>
      <c r="F9334" s="118" t="s">
        <v>1489</v>
      </c>
      <c r="G9334" s="113">
        <f>IF([Data da Aprovação]&lt;&gt;"ESTATUTÁRIO",YEAR([Data da Aprovação]),"")</f>
        <v>1997</v>
      </c>
      <c r="H9334" s="106">
        <f>Tabela9[[#This Row],[Valor do Provento R$]]/Tabela9[[#This Row],[Provento por 1 ou 1000 Ações]]</f>
        <v>2.6700000000000001E-3</v>
      </c>
    </row>
    <row r="9335" spans="1:8">
      <c r="A9335" s="119" t="s">
        <v>1753</v>
      </c>
      <c r="B9335" s="117" t="s">
        <v>1490</v>
      </c>
      <c r="C9335" s="140">
        <v>35914</v>
      </c>
      <c r="D9335" s="141">
        <v>2.12</v>
      </c>
      <c r="E9335" s="119">
        <v>1000</v>
      </c>
      <c r="F9335" s="119" t="s">
        <v>1492</v>
      </c>
      <c r="G9335" s="114">
        <f>IF([Data da Aprovação]&lt;&gt;"ESTATUTÁRIO",YEAR([Data da Aprovação]),"")</f>
        <v>1998</v>
      </c>
      <c r="H9335" s="106">
        <f>Tabela9[[#This Row],[Valor do Provento R$]]/Tabela9[[#This Row],[Provento por 1 ou 1000 Ações]]</f>
        <v>2.1199999999999999E-3</v>
      </c>
    </row>
    <row r="9336" spans="1:8">
      <c r="A9336" s="118" t="s">
        <v>1753</v>
      </c>
      <c r="B9336" s="116" t="s">
        <v>1490</v>
      </c>
      <c r="C9336" s="138">
        <v>36068</v>
      </c>
      <c r="D9336" s="139">
        <v>3.9060000000000001</v>
      </c>
      <c r="E9336" s="118">
        <v>1000</v>
      </c>
      <c r="F9336" s="118" t="s">
        <v>1489</v>
      </c>
      <c r="G9336" s="113">
        <f>IF([Data da Aprovação]&lt;&gt;"ESTATUTÁRIO",YEAR([Data da Aprovação]),"")</f>
        <v>1998</v>
      </c>
      <c r="H9336" s="106">
        <f>Tabela9[[#This Row],[Valor do Provento R$]]/Tabela9[[#This Row],[Provento por 1 ou 1000 Ações]]</f>
        <v>3.9060000000000002E-3</v>
      </c>
    </row>
    <row r="9337" spans="1:8">
      <c r="A9337" s="119" t="s">
        <v>1753</v>
      </c>
      <c r="B9337" s="117" t="s">
        <v>1490</v>
      </c>
      <c r="C9337" s="140">
        <v>36132</v>
      </c>
      <c r="D9337" s="141">
        <v>0.98470000000000002</v>
      </c>
      <c r="E9337" s="119">
        <v>1000</v>
      </c>
      <c r="F9337" s="119" t="s">
        <v>1489</v>
      </c>
      <c r="G9337" s="114">
        <f>IF([Data da Aprovação]&lt;&gt;"ESTATUTÁRIO",YEAR([Data da Aprovação]),"")</f>
        <v>1998</v>
      </c>
      <c r="H9337" s="106">
        <f>Tabela9[[#This Row],[Valor do Provento R$]]/Tabela9[[#This Row],[Provento por 1 ou 1000 Ações]]</f>
        <v>9.8470000000000003E-4</v>
      </c>
    </row>
    <row r="9338" spans="1:8">
      <c r="A9338" s="118" t="s">
        <v>1753</v>
      </c>
      <c r="B9338" s="116" t="s">
        <v>1490</v>
      </c>
      <c r="C9338" s="138">
        <v>36160</v>
      </c>
      <c r="D9338" s="139">
        <v>0.87780000000000002</v>
      </c>
      <c r="E9338" s="118">
        <v>1000</v>
      </c>
      <c r="F9338" s="118" t="s">
        <v>1489</v>
      </c>
      <c r="G9338" s="113">
        <f>IF([Data da Aprovação]&lt;&gt;"ESTATUTÁRIO",YEAR([Data da Aprovação]),"")</f>
        <v>1998</v>
      </c>
      <c r="H9338" s="106">
        <f>Tabela9[[#This Row],[Valor do Provento R$]]/Tabela9[[#This Row],[Provento por 1 ou 1000 Ações]]</f>
        <v>8.7779999999999998E-4</v>
      </c>
    </row>
    <row r="9339" spans="1:8">
      <c r="A9339" s="119" t="s">
        <v>1753</v>
      </c>
      <c r="B9339" s="117" t="s">
        <v>1490</v>
      </c>
      <c r="C9339" s="140">
        <v>36277</v>
      </c>
      <c r="D9339" s="141">
        <v>0.38159999999999999</v>
      </c>
      <c r="E9339" s="119">
        <v>1000</v>
      </c>
      <c r="F9339" s="119" t="s">
        <v>1492</v>
      </c>
      <c r="G9339" s="114">
        <f>IF([Data da Aprovação]&lt;&gt;"ESTATUTÁRIO",YEAR([Data da Aprovação]),"")</f>
        <v>1999</v>
      </c>
      <c r="H9339" s="106">
        <f>Tabela9[[#This Row],[Valor do Provento R$]]/Tabela9[[#This Row],[Provento por 1 ou 1000 Ações]]</f>
        <v>3.8160000000000001E-4</v>
      </c>
    </row>
    <row r="9340" spans="1:8">
      <c r="A9340" s="118" t="s">
        <v>1753</v>
      </c>
      <c r="B9340" s="116" t="s">
        <v>1490</v>
      </c>
      <c r="C9340" s="138">
        <v>36341</v>
      </c>
      <c r="D9340" s="139">
        <v>3.4481000000000002</v>
      </c>
      <c r="E9340" s="118">
        <v>1000</v>
      </c>
      <c r="F9340" s="118" t="s">
        <v>1489</v>
      </c>
      <c r="G9340" s="113">
        <f>IF([Data da Aprovação]&lt;&gt;"ESTATUTÁRIO",YEAR([Data da Aprovação]),"")</f>
        <v>1999</v>
      </c>
      <c r="H9340" s="106">
        <f>Tabela9[[#This Row],[Valor do Provento R$]]/Tabela9[[#This Row],[Provento por 1 ou 1000 Ações]]</f>
        <v>3.4480999999999999E-3</v>
      </c>
    </row>
    <row r="9341" spans="1:8">
      <c r="A9341" s="119" t="s">
        <v>1753</v>
      </c>
      <c r="B9341" s="117" t="s">
        <v>1490</v>
      </c>
      <c r="C9341" s="140">
        <v>36374</v>
      </c>
      <c r="D9341" s="141">
        <v>1.2069000000000001</v>
      </c>
      <c r="E9341" s="119">
        <v>1000</v>
      </c>
      <c r="F9341" s="119" t="s">
        <v>1489</v>
      </c>
      <c r="G9341" s="114">
        <f>IF([Data da Aprovação]&lt;&gt;"ESTATUTÁRIO",YEAR([Data da Aprovação]),"")</f>
        <v>1999</v>
      </c>
      <c r="H9341" s="106">
        <f>Tabela9[[#This Row],[Valor do Provento R$]]/Tabela9[[#This Row],[Provento por 1 ou 1000 Ações]]</f>
        <v>1.2069000000000001E-3</v>
      </c>
    </row>
    <row r="9342" spans="1:8">
      <c r="A9342" s="118" t="s">
        <v>1753</v>
      </c>
      <c r="B9342" s="116" t="s">
        <v>1490</v>
      </c>
      <c r="C9342" s="138">
        <v>36406</v>
      </c>
      <c r="D9342" s="139">
        <v>2.15</v>
      </c>
      <c r="E9342" s="118">
        <v>1000</v>
      </c>
      <c r="F9342" s="118" t="s">
        <v>1489</v>
      </c>
      <c r="G9342" s="113">
        <f>IF([Data da Aprovação]&lt;&gt;"ESTATUTÁRIO",YEAR([Data da Aprovação]),"")</f>
        <v>1999</v>
      </c>
      <c r="H9342" s="106">
        <f>Tabela9[[#This Row],[Valor do Provento R$]]/Tabela9[[#This Row],[Provento por 1 ou 1000 Ações]]</f>
        <v>2.15E-3</v>
      </c>
    </row>
    <row r="9343" spans="1:8">
      <c r="A9343" s="119" t="s">
        <v>1753</v>
      </c>
      <c r="B9343" s="117" t="s">
        <v>1490</v>
      </c>
      <c r="C9343" s="140">
        <v>36437</v>
      </c>
      <c r="D9343" s="141">
        <v>0.69</v>
      </c>
      <c r="E9343" s="119">
        <v>1000</v>
      </c>
      <c r="F9343" s="119" t="s">
        <v>1489</v>
      </c>
      <c r="G9343" s="114">
        <f>IF([Data da Aprovação]&lt;&gt;"ESTATUTÁRIO",YEAR([Data da Aprovação]),"")</f>
        <v>1999</v>
      </c>
      <c r="H9343" s="106">
        <f>Tabela9[[#This Row],[Valor do Provento R$]]/Tabela9[[#This Row],[Provento por 1 ou 1000 Ações]]</f>
        <v>6.8999999999999997E-4</v>
      </c>
    </row>
    <row r="9344" spans="1:8">
      <c r="A9344" s="118" t="s">
        <v>1753</v>
      </c>
      <c r="B9344" s="116" t="s">
        <v>1490</v>
      </c>
      <c r="C9344" s="138">
        <v>36468</v>
      </c>
      <c r="D9344" s="139">
        <v>0.83</v>
      </c>
      <c r="E9344" s="118">
        <v>1000</v>
      </c>
      <c r="F9344" s="118" t="s">
        <v>1489</v>
      </c>
      <c r="G9344" s="113">
        <f>IF([Data da Aprovação]&lt;&gt;"ESTATUTÁRIO",YEAR([Data da Aprovação]),"")</f>
        <v>1999</v>
      </c>
      <c r="H9344" s="106">
        <f>Tabela9[[#This Row],[Valor do Provento R$]]/Tabela9[[#This Row],[Provento por 1 ou 1000 Ações]]</f>
        <v>8.3000000000000001E-4</v>
      </c>
    </row>
    <row r="9345" spans="1:8">
      <c r="A9345" s="119" t="s">
        <v>1753</v>
      </c>
      <c r="B9345" s="117" t="s">
        <v>1490</v>
      </c>
      <c r="C9345" s="140">
        <v>36500</v>
      </c>
      <c r="D9345" s="141">
        <v>0.86199999999999999</v>
      </c>
      <c r="E9345" s="119">
        <v>1000</v>
      </c>
      <c r="F9345" s="119" t="s">
        <v>1489</v>
      </c>
      <c r="G9345" s="114">
        <f>IF([Data da Aprovação]&lt;&gt;"ESTATUTÁRIO",YEAR([Data da Aprovação]),"")</f>
        <v>1999</v>
      </c>
      <c r="H9345" s="106">
        <f>Tabela9[[#This Row],[Valor do Provento R$]]/Tabela9[[#This Row],[Provento por 1 ou 1000 Ações]]</f>
        <v>8.6200000000000003E-4</v>
      </c>
    </row>
    <row r="9346" spans="1:8">
      <c r="A9346" s="118" t="s">
        <v>1753</v>
      </c>
      <c r="B9346" s="116" t="s">
        <v>1490</v>
      </c>
      <c r="C9346" s="138">
        <v>36707</v>
      </c>
      <c r="D9346" s="139">
        <v>2.1</v>
      </c>
      <c r="E9346" s="118">
        <v>1000</v>
      </c>
      <c r="F9346" s="118" t="s">
        <v>1489</v>
      </c>
      <c r="G9346" s="113">
        <f>IF([Data da Aprovação]&lt;&gt;"ESTATUTÁRIO",YEAR([Data da Aprovação]),"")</f>
        <v>2000</v>
      </c>
      <c r="H9346" s="106">
        <f>Tabela9[[#This Row],[Valor do Provento R$]]/Tabela9[[#This Row],[Provento por 1 ou 1000 Ações]]</f>
        <v>2.1000000000000003E-3</v>
      </c>
    </row>
    <row r="9347" spans="1:8">
      <c r="A9347" s="119" t="s">
        <v>1753</v>
      </c>
      <c r="B9347" s="117" t="s">
        <v>1490</v>
      </c>
      <c r="C9347" s="140">
        <v>36738</v>
      </c>
      <c r="D9347" s="141">
        <v>2.11</v>
      </c>
      <c r="E9347" s="119">
        <v>1000</v>
      </c>
      <c r="F9347" s="119" t="s">
        <v>1489</v>
      </c>
      <c r="G9347" s="114">
        <f>IF([Data da Aprovação]&lt;&gt;"ESTATUTÁRIO",YEAR([Data da Aprovação]),"")</f>
        <v>2000</v>
      </c>
      <c r="H9347" s="106">
        <f>Tabela9[[#This Row],[Valor do Provento R$]]/Tabela9[[#This Row],[Provento por 1 ou 1000 Ações]]</f>
        <v>2.1099999999999999E-3</v>
      </c>
    </row>
    <row r="9348" spans="1:8">
      <c r="A9348" s="118" t="s">
        <v>1753</v>
      </c>
      <c r="B9348" s="116" t="s">
        <v>1490</v>
      </c>
      <c r="C9348" s="138">
        <v>36769</v>
      </c>
      <c r="D9348" s="139">
        <v>2.12</v>
      </c>
      <c r="E9348" s="118">
        <v>1000</v>
      </c>
      <c r="F9348" s="118" t="s">
        <v>1489</v>
      </c>
      <c r="G9348" s="113">
        <f>IF([Data da Aprovação]&lt;&gt;"ESTATUTÁRIO",YEAR([Data da Aprovação]),"")</f>
        <v>2000</v>
      </c>
      <c r="H9348" s="106">
        <f>Tabela9[[#This Row],[Valor do Provento R$]]/Tabela9[[#This Row],[Provento por 1 ou 1000 Ações]]</f>
        <v>2.1199999999999999E-3</v>
      </c>
    </row>
    <row r="9349" spans="1:8">
      <c r="A9349" s="119" t="s">
        <v>1753</v>
      </c>
      <c r="B9349" s="117" t="s">
        <v>1490</v>
      </c>
      <c r="C9349" s="140">
        <v>36798</v>
      </c>
      <c r="D9349" s="141">
        <v>2.13</v>
      </c>
      <c r="E9349" s="119">
        <v>1000</v>
      </c>
      <c r="F9349" s="119" t="s">
        <v>1489</v>
      </c>
      <c r="G9349" s="114">
        <f>IF([Data da Aprovação]&lt;&gt;"ESTATUTÁRIO",YEAR([Data da Aprovação]),"")</f>
        <v>2000</v>
      </c>
      <c r="H9349" s="106">
        <f>Tabela9[[#This Row],[Valor do Provento R$]]/Tabela9[[#This Row],[Provento por 1 ou 1000 Ações]]</f>
        <v>2.1299999999999999E-3</v>
      </c>
    </row>
    <row r="9350" spans="1:8">
      <c r="A9350" s="118" t="s">
        <v>1753</v>
      </c>
      <c r="B9350" s="116" t="s">
        <v>1490</v>
      </c>
      <c r="C9350" s="138">
        <v>36864</v>
      </c>
      <c r="D9350" s="139">
        <v>1.91</v>
      </c>
      <c r="E9350" s="118">
        <v>1000</v>
      </c>
      <c r="F9350" s="118" t="s">
        <v>1489</v>
      </c>
      <c r="G9350" s="113">
        <f>IF([Data da Aprovação]&lt;&gt;"ESTATUTÁRIO",YEAR([Data da Aprovação]),"")</f>
        <v>2000</v>
      </c>
      <c r="H9350" s="106">
        <f>Tabela9[[#This Row],[Valor do Provento R$]]/Tabela9[[#This Row],[Provento por 1 ou 1000 Ações]]</f>
        <v>1.91E-3</v>
      </c>
    </row>
    <row r="9351" spans="1:8">
      <c r="A9351" s="119" t="s">
        <v>1753</v>
      </c>
      <c r="B9351" s="117" t="s">
        <v>1490</v>
      </c>
      <c r="C9351" s="140">
        <v>36970</v>
      </c>
      <c r="D9351" s="141">
        <v>4.66</v>
      </c>
      <c r="E9351" s="119">
        <v>1000</v>
      </c>
      <c r="F9351" s="119" t="s">
        <v>1492</v>
      </c>
      <c r="G9351" s="114">
        <f>IF([Data da Aprovação]&lt;&gt;"ESTATUTÁRIO",YEAR([Data da Aprovação]),"")</f>
        <v>2001</v>
      </c>
      <c r="H9351" s="106">
        <f>Tabela9[[#This Row],[Valor do Provento R$]]/Tabela9[[#This Row],[Provento por 1 ou 1000 Ações]]</f>
        <v>4.6600000000000001E-3</v>
      </c>
    </row>
    <row r="9352" spans="1:8">
      <c r="A9352" s="118" t="s">
        <v>1753</v>
      </c>
      <c r="B9352" s="116" t="s">
        <v>1490</v>
      </c>
      <c r="C9352" s="138">
        <v>37072</v>
      </c>
      <c r="D9352" s="139">
        <v>1.56</v>
      </c>
      <c r="E9352" s="118">
        <v>1000</v>
      </c>
      <c r="F9352" s="118" t="s">
        <v>1489</v>
      </c>
      <c r="G9352" s="113">
        <f>IF([Data da Aprovação]&lt;&gt;"ESTATUTÁRIO",YEAR([Data da Aprovação]),"")</f>
        <v>2001</v>
      </c>
      <c r="H9352" s="106">
        <f>Tabela9[[#This Row],[Valor do Provento R$]]/Tabela9[[#This Row],[Provento por 1 ou 1000 Ações]]</f>
        <v>1.56E-3</v>
      </c>
    </row>
    <row r="9353" spans="1:8">
      <c r="A9353" s="119" t="s">
        <v>1753</v>
      </c>
      <c r="B9353" s="117" t="s">
        <v>1490</v>
      </c>
      <c r="C9353" s="140">
        <v>37103</v>
      </c>
      <c r="D9353" s="141">
        <v>1.57</v>
      </c>
      <c r="E9353" s="119">
        <v>1000</v>
      </c>
      <c r="F9353" s="119" t="s">
        <v>1489</v>
      </c>
      <c r="G9353" s="114">
        <f>IF([Data da Aprovação]&lt;&gt;"ESTATUTÁRIO",YEAR([Data da Aprovação]),"")</f>
        <v>2001</v>
      </c>
      <c r="H9353" s="106">
        <f>Tabela9[[#This Row],[Valor do Provento R$]]/Tabela9[[#This Row],[Provento por 1 ou 1000 Ações]]</f>
        <v>1.57E-3</v>
      </c>
    </row>
    <row r="9354" spans="1:8">
      <c r="A9354" s="118" t="s">
        <v>1753</v>
      </c>
      <c r="B9354" s="116" t="s">
        <v>1490</v>
      </c>
      <c r="C9354" s="138">
        <v>37134</v>
      </c>
      <c r="D9354" s="139">
        <v>1.58</v>
      </c>
      <c r="E9354" s="118">
        <v>1000</v>
      </c>
      <c r="F9354" s="118" t="s">
        <v>1489</v>
      </c>
      <c r="G9354" s="113">
        <f>IF([Data da Aprovação]&lt;&gt;"ESTATUTÁRIO",YEAR([Data da Aprovação]),"")</f>
        <v>2001</v>
      </c>
      <c r="H9354" s="106">
        <f>Tabela9[[#This Row],[Valor do Provento R$]]/Tabela9[[#This Row],[Provento por 1 ou 1000 Ações]]</f>
        <v>1.58E-3</v>
      </c>
    </row>
    <row r="9355" spans="1:8">
      <c r="A9355" s="119" t="s">
        <v>1753</v>
      </c>
      <c r="B9355" s="117" t="s">
        <v>1490</v>
      </c>
      <c r="C9355" s="140">
        <v>37162</v>
      </c>
      <c r="D9355" s="141">
        <v>1.36</v>
      </c>
      <c r="E9355" s="119">
        <v>1000</v>
      </c>
      <c r="F9355" s="119" t="s">
        <v>1489</v>
      </c>
      <c r="G9355" s="114">
        <f>IF([Data da Aprovação]&lt;&gt;"ESTATUTÁRIO",YEAR([Data da Aprovação]),"")</f>
        <v>2001</v>
      </c>
      <c r="H9355" s="106">
        <f>Tabela9[[#This Row],[Valor do Provento R$]]/Tabela9[[#This Row],[Provento por 1 ou 1000 Ações]]</f>
        <v>1.3600000000000001E-3</v>
      </c>
    </row>
    <row r="9356" spans="1:8">
      <c r="A9356" s="118" t="s">
        <v>1753</v>
      </c>
      <c r="B9356" s="116" t="s">
        <v>1490</v>
      </c>
      <c r="C9356" s="138">
        <v>37195</v>
      </c>
      <c r="D9356" s="139">
        <v>1.37</v>
      </c>
      <c r="E9356" s="118">
        <v>1000</v>
      </c>
      <c r="F9356" s="118" t="s">
        <v>1489</v>
      </c>
      <c r="G9356" s="113">
        <f>IF([Data da Aprovação]&lt;&gt;"ESTATUTÁRIO",YEAR([Data da Aprovação]),"")</f>
        <v>2001</v>
      </c>
      <c r="H9356" s="106">
        <f>Tabela9[[#This Row],[Valor do Provento R$]]/Tabela9[[#This Row],[Provento por 1 ou 1000 Ações]]</f>
        <v>1.3700000000000001E-3</v>
      </c>
    </row>
    <row r="9357" spans="1:8">
      <c r="A9357" s="119" t="s">
        <v>1753</v>
      </c>
      <c r="B9357" s="117" t="s">
        <v>1490</v>
      </c>
      <c r="C9357" s="140">
        <v>37225</v>
      </c>
      <c r="D9357" s="141">
        <v>1.38</v>
      </c>
      <c r="E9357" s="119">
        <v>1000</v>
      </c>
      <c r="F9357" s="119" t="s">
        <v>1489</v>
      </c>
      <c r="G9357" s="114">
        <f>IF([Data da Aprovação]&lt;&gt;"ESTATUTÁRIO",YEAR([Data da Aprovação]),"")</f>
        <v>2001</v>
      </c>
      <c r="H9357" s="106">
        <f>Tabela9[[#This Row],[Valor do Provento R$]]/Tabela9[[#This Row],[Provento por 1 ou 1000 Ações]]</f>
        <v>1.3799999999999999E-3</v>
      </c>
    </row>
    <row r="9358" spans="1:8">
      <c r="A9358" s="118" t="s">
        <v>1753</v>
      </c>
      <c r="B9358" s="116" t="s">
        <v>1490</v>
      </c>
      <c r="C9358" s="138">
        <v>37235</v>
      </c>
      <c r="D9358" s="139">
        <v>1.335</v>
      </c>
      <c r="E9358" s="118">
        <v>1000</v>
      </c>
      <c r="F9358" s="118" t="s">
        <v>1489</v>
      </c>
      <c r="G9358" s="113">
        <f>IF([Data da Aprovação]&lt;&gt;"ESTATUTÁRIO",YEAR([Data da Aprovação]),"")</f>
        <v>2001</v>
      </c>
      <c r="H9358" s="106">
        <f>Tabela9[[#This Row],[Valor do Provento R$]]/Tabela9[[#This Row],[Provento por 1 ou 1000 Ações]]</f>
        <v>1.335E-3</v>
      </c>
    </row>
    <row r="9359" spans="1:8">
      <c r="A9359" s="119" t="s">
        <v>1753</v>
      </c>
      <c r="B9359" s="117" t="s">
        <v>1490</v>
      </c>
      <c r="C9359" s="140">
        <v>37335</v>
      </c>
      <c r="D9359" s="141">
        <v>2</v>
      </c>
      <c r="E9359" s="119">
        <v>1000</v>
      </c>
      <c r="F9359" s="119" t="s">
        <v>1492</v>
      </c>
      <c r="G9359" s="114">
        <f>IF([Data da Aprovação]&lt;&gt;"ESTATUTÁRIO",YEAR([Data da Aprovação]),"")</f>
        <v>2002</v>
      </c>
      <c r="H9359" s="106">
        <f>Tabela9[[#This Row],[Valor do Provento R$]]/Tabela9[[#This Row],[Provento por 1 ou 1000 Ações]]</f>
        <v>2E-3</v>
      </c>
    </row>
    <row r="9360" spans="1:8">
      <c r="A9360" s="118" t="s">
        <v>1753</v>
      </c>
      <c r="B9360" s="116" t="s">
        <v>1490</v>
      </c>
      <c r="C9360" s="138">
        <v>37407</v>
      </c>
      <c r="D9360" s="139">
        <v>1.35</v>
      </c>
      <c r="E9360" s="118">
        <v>1000</v>
      </c>
      <c r="F9360" s="118" t="s">
        <v>1489</v>
      </c>
      <c r="G9360" s="113">
        <f>IF([Data da Aprovação]&lt;&gt;"ESTATUTÁRIO",YEAR([Data da Aprovação]),"")</f>
        <v>2002</v>
      </c>
      <c r="H9360" s="106">
        <f>Tabela9[[#This Row],[Valor do Provento R$]]/Tabela9[[#This Row],[Provento por 1 ou 1000 Ações]]</f>
        <v>1.3500000000000001E-3</v>
      </c>
    </row>
    <row r="9361" spans="1:8">
      <c r="A9361" s="146" t="s">
        <v>1753</v>
      </c>
      <c r="B9361" s="147" t="s">
        <v>1490</v>
      </c>
      <c r="C9361" s="148">
        <v>37435</v>
      </c>
      <c r="D9361" s="149">
        <v>1.36</v>
      </c>
      <c r="E9361" s="146">
        <v>1000</v>
      </c>
      <c r="F9361" s="146" t="s">
        <v>1489</v>
      </c>
      <c r="G9361" s="115">
        <f>IF([Data da Aprovação]&lt;&gt;"ESTATUTÁRIO",YEAR([Data da Aprovação]),"")</f>
        <v>2002</v>
      </c>
      <c r="H9361" s="106">
        <f>Tabela9[[#This Row],[Valor do Provento R$]]/Tabela9[[#This Row],[Provento por 1 ou 1000 Ações]]</f>
        <v>1.3600000000000001E-3</v>
      </c>
    </row>
    <row r="9362" spans="1:8">
      <c r="A9362" s="118" t="s">
        <v>1753</v>
      </c>
      <c r="B9362" s="116" t="s">
        <v>1490</v>
      </c>
      <c r="C9362" s="138">
        <v>37468</v>
      </c>
      <c r="D9362" s="139">
        <v>0.87</v>
      </c>
      <c r="E9362" s="118">
        <v>1000</v>
      </c>
      <c r="F9362" s="118" t="s">
        <v>1489</v>
      </c>
      <c r="G9362" s="113">
        <f>IF([Data da Aprovação]&lt;&gt;"ESTATUTÁRIO",YEAR([Data da Aprovação]),"")</f>
        <v>2002</v>
      </c>
      <c r="H9362" s="106">
        <f>Tabela9[[#This Row],[Valor do Provento R$]]/Tabela9[[#This Row],[Provento por 1 ou 1000 Ações]]</f>
        <v>8.7000000000000001E-4</v>
      </c>
    </row>
    <row r="9363" spans="1:8">
      <c r="A9363" s="119" t="s">
        <v>1753</v>
      </c>
      <c r="B9363" s="117" t="s">
        <v>1490</v>
      </c>
      <c r="C9363" s="140">
        <v>37498</v>
      </c>
      <c r="D9363" s="141">
        <v>1.04</v>
      </c>
      <c r="E9363" s="119">
        <v>1000</v>
      </c>
      <c r="F9363" s="119" t="s">
        <v>1489</v>
      </c>
      <c r="G9363" s="114">
        <f>IF([Data da Aprovação]&lt;&gt;"ESTATUTÁRIO",YEAR([Data da Aprovação]),"")</f>
        <v>2002</v>
      </c>
      <c r="H9363" s="106">
        <f>Tabela9[[#This Row],[Valor do Provento R$]]/Tabela9[[#This Row],[Provento por 1 ou 1000 Ações]]</f>
        <v>1.0400000000000001E-3</v>
      </c>
    </row>
    <row r="9364" spans="1:8">
      <c r="A9364" s="118" t="s">
        <v>1753</v>
      </c>
      <c r="B9364" s="116" t="s">
        <v>1490</v>
      </c>
      <c r="C9364" s="138">
        <v>37529</v>
      </c>
      <c r="D9364" s="139">
        <v>1.05</v>
      </c>
      <c r="E9364" s="118">
        <v>1000</v>
      </c>
      <c r="F9364" s="118" t="s">
        <v>1489</v>
      </c>
      <c r="G9364" s="113">
        <f>IF([Data da Aprovação]&lt;&gt;"ESTATUTÁRIO",YEAR([Data da Aprovação]),"")</f>
        <v>2002</v>
      </c>
      <c r="H9364" s="106">
        <f>Tabela9[[#This Row],[Valor do Provento R$]]/Tabela9[[#This Row],[Provento por 1 ou 1000 Ações]]</f>
        <v>1.0500000000000002E-3</v>
      </c>
    </row>
    <row r="9365" spans="1:8">
      <c r="A9365" s="119" t="s">
        <v>1753</v>
      </c>
      <c r="B9365" s="117" t="s">
        <v>1490</v>
      </c>
      <c r="C9365" s="140">
        <v>37560</v>
      </c>
      <c r="D9365" s="141">
        <v>1.105</v>
      </c>
      <c r="E9365" s="119">
        <v>1000</v>
      </c>
      <c r="F9365" s="119" t="s">
        <v>1489</v>
      </c>
      <c r="G9365" s="114">
        <f>IF([Data da Aprovação]&lt;&gt;"ESTATUTÁRIO",YEAR([Data da Aprovação]),"")</f>
        <v>2002</v>
      </c>
      <c r="H9365" s="106">
        <f>Tabela9[[#This Row],[Valor do Provento R$]]/Tabela9[[#This Row],[Provento por 1 ou 1000 Ações]]</f>
        <v>1.1050000000000001E-3</v>
      </c>
    </row>
    <row r="9366" spans="1:8">
      <c r="A9366" s="118" t="s">
        <v>1753</v>
      </c>
      <c r="B9366" s="116" t="s">
        <v>1490</v>
      </c>
      <c r="C9366" s="138">
        <v>37590</v>
      </c>
      <c r="D9366" s="139">
        <v>1.1100000000000001</v>
      </c>
      <c r="E9366" s="118">
        <v>1000</v>
      </c>
      <c r="F9366" s="118" t="s">
        <v>1489</v>
      </c>
      <c r="G9366" s="113">
        <f>IF([Data da Aprovação]&lt;&gt;"ESTATUTÁRIO",YEAR([Data da Aprovação]),"")</f>
        <v>2002</v>
      </c>
      <c r="H9366" s="106">
        <f>Tabela9[[#This Row],[Valor do Provento R$]]/Tabela9[[#This Row],[Provento por 1 ou 1000 Ações]]</f>
        <v>1.1100000000000001E-3</v>
      </c>
    </row>
    <row r="9367" spans="1:8">
      <c r="A9367" s="119" t="s">
        <v>1753</v>
      </c>
      <c r="B9367" s="117" t="s">
        <v>1490</v>
      </c>
      <c r="C9367" s="140">
        <v>37741</v>
      </c>
      <c r="D9367" s="141">
        <v>2.0699999999999998E-3</v>
      </c>
      <c r="E9367" s="119">
        <v>1</v>
      </c>
      <c r="F9367" s="119" t="s">
        <v>1489</v>
      </c>
      <c r="G9367" s="114">
        <f>IF([Data da Aprovação]&lt;&gt;"ESTATUTÁRIO",YEAR([Data da Aprovação]),"")</f>
        <v>2003</v>
      </c>
      <c r="H9367" s="106">
        <f>Tabela9[[#This Row],[Valor do Provento R$]]/Tabela9[[#This Row],[Provento por 1 ou 1000 Ações]]</f>
        <v>2.0699999999999998E-3</v>
      </c>
    </row>
    <row r="9368" spans="1:8">
      <c r="A9368" s="118" t="s">
        <v>1753</v>
      </c>
      <c r="B9368" s="116" t="s">
        <v>1490</v>
      </c>
      <c r="C9368" s="138">
        <v>37802</v>
      </c>
      <c r="D9368" s="139">
        <v>6.8999999999999997E-4</v>
      </c>
      <c r="E9368" s="118">
        <v>1</v>
      </c>
      <c r="F9368" s="118" t="s">
        <v>1489</v>
      </c>
      <c r="G9368" s="113">
        <f>IF([Data da Aprovação]&lt;&gt;"ESTATUTÁRIO",YEAR([Data da Aprovação]),"")</f>
        <v>2003</v>
      </c>
      <c r="H9368" s="106">
        <f>Tabela9[[#This Row],[Valor do Provento R$]]/Tabela9[[#This Row],[Provento por 1 ou 1000 Ações]]</f>
        <v>6.8999999999999997E-4</v>
      </c>
    </row>
    <row r="9369" spans="1:8">
      <c r="A9369" s="119" t="s">
        <v>1753</v>
      </c>
      <c r="B9369" s="117" t="s">
        <v>1490</v>
      </c>
      <c r="C9369" s="140">
        <v>37833</v>
      </c>
      <c r="D9369" s="141">
        <v>6.9999999999999999E-4</v>
      </c>
      <c r="E9369" s="119">
        <v>1</v>
      </c>
      <c r="F9369" s="119" t="s">
        <v>1489</v>
      </c>
      <c r="G9369" s="114">
        <f>IF([Data da Aprovação]&lt;&gt;"ESTATUTÁRIO",YEAR([Data da Aprovação]),"")</f>
        <v>2003</v>
      </c>
      <c r="H9369" s="106">
        <f>Tabela9[[#This Row],[Valor do Provento R$]]/Tabela9[[#This Row],[Provento por 1 ou 1000 Ações]]</f>
        <v>6.9999999999999999E-4</v>
      </c>
    </row>
    <row r="9370" spans="1:8">
      <c r="A9370" s="118" t="s">
        <v>1753</v>
      </c>
      <c r="B9370" s="116" t="s">
        <v>1490</v>
      </c>
      <c r="C9370" s="138">
        <v>37862</v>
      </c>
      <c r="D9370" s="139">
        <v>7.1000000000000002E-4</v>
      </c>
      <c r="E9370" s="118">
        <v>1</v>
      </c>
      <c r="F9370" s="118" t="s">
        <v>1489</v>
      </c>
      <c r="G9370" s="113">
        <f>IF([Data da Aprovação]&lt;&gt;"ESTATUTÁRIO",YEAR([Data da Aprovação]),"")</f>
        <v>2003</v>
      </c>
      <c r="H9370" s="106">
        <f>Tabela9[[#This Row],[Valor do Provento R$]]/Tabela9[[#This Row],[Provento por 1 ou 1000 Ações]]</f>
        <v>7.1000000000000002E-4</v>
      </c>
    </row>
    <row r="9371" spans="1:8">
      <c r="A9371" s="119" t="s">
        <v>1753</v>
      </c>
      <c r="B9371" s="117" t="s">
        <v>1490</v>
      </c>
      <c r="C9371" s="140">
        <v>37894</v>
      </c>
      <c r="D9371" s="141">
        <v>1.0399999999999999E-3</v>
      </c>
      <c r="E9371" s="119">
        <v>1</v>
      </c>
      <c r="F9371" s="119" t="s">
        <v>1489</v>
      </c>
      <c r="G9371" s="114">
        <f>IF([Data da Aprovação]&lt;&gt;"ESTATUTÁRIO",YEAR([Data da Aprovação]),"")</f>
        <v>2003</v>
      </c>
      <c r="H9371" s="106">
        <f>Tabela9[[#This Row],[Valor do Provento R$]]/Tabela9[[#This Row],[Provento por 1 ou 1000 Ações]]</f>
        <v>1.0399999999999999E-3</v>
      </c>
    </row>
    <row r="9372" spans="1:8">
      <c r="A9372" s="118" t="s">
        <v>1753</v>
      </c>
      <c r="B9372" s="116" t="s">
        <v>1490</v>
      </c>
      <c r="C9372" s="138">
        <v>37925</v>
      </c>
      <c r="D9372" s="139">
        <v>1.467E-3</v>
      </c>
      <c r="E9372" s="118">
        <v>1</v>
      </c>
      <c r="F9372" s="118" t="s">
        <v>1489</v>
      </c>
      <c r="G9372" s="113">
        <f>IF([Data da Aprovação]&lt;&gt;"ESTATUTÁRIO",YEAR([Data da Aprovação]),"")</f>
        <v>2003</v>
      </c>
      <c r="H9372" s="106">
        <f>Tabela9[[#This Row],[Valor do Provento R$]]/Tabela9[[#This Row],[Provento por 1 ou 1000 Ações]]</f>
        <v>1.467E-3</v>
      </c>
    </row>
    <row r="9373" spans="1:8">
      <c r="A9373" s="119" t="s">
        <v>1753</v>
      </c>
      <c r="B9373" s="117" t="s">
        <v>1490</v>
      </c>
      <c r="C9373" s="140">
        <v>37925</v>
      </c>
      <c r="D9373" s="141">
        <v>1.474E-3</v>
      </c>
      <c r="E9373" s="119">
        <v>1</v>
      </c>
      <c r="F9373" s="119" t="s">
        <v>1489</v>
      </c>
      <c r="G9373" s="114">
        <f>IF([Data da Aprovação]&lt;&gt;"ESTATUTÁRIO",YEAR([Data da Aprovação]),"")</f>
        <v>2003</v>
      </c>
      <c r="H9373" s="106">
        <f>Tabela9[[#This Row],[Valor do Provento R$]]/Tabela9[[#This Row],[Provento por 1 ou 1000 Ações]]</f>
        <v>1.474E-3</v>
      </c>
    </row>
    <row r="9374" spans="1:8">
      <c r="A9374" s="118" t="s">
        <v>1753</v>
      </c>
      <c r="B9374" s="116" t="s">
        <v>1490</v>
      </c>
      <c r="C9374" s="138">
        <v>37925</v>
      </c>
      <c r="D9374" s="139">
        <v>1.493E-3</v>
      </c>
      <c r="E9374" s="118">
        <v>1</v>
      </c>
      <c r="F9374" s="118" t="s">
        <v>1489</v>
      </c>
      <c r="G9374" s="113">
        <f>IF([Data da Aprovação]&lt;&gt;"ESTATUTÁRIO",YEAR([Data da Aprovação]),"")</f>
        <v>2003</v>
      </c>
      <c r="H9374" s="106">
        <f>Tabela9[[#This Row],[Valor do Provento R$]]/Tabela9[[#This Row],[Provento por 1 ou 1000 Ações]]</f>
        <v>1.493E-3</v>
      </c>
    </row>
    <row r="9375" spans="1:8">
      <c r="A9375" s="119" t="s">
        <v>1753</v>
      </c>
      <c r="B9375" s="117" t="s">
        <v>1490</v>
      </c>
      <c r="C9375" s="140">
        <v>37925</v>
      </c>
      <c r="D9375" s="141">
        <v>1.4859999999999999E-3</v>
      </c>
      <c r="E9375" s="119">
        <v>1</v>
      </c>
      <c r="F9375" s="119" t="s">
        <v>1489</v>
      </c>
      <c r="G9375" s="114">
        <f>IF([Data da Aprovação]&lt;&gt;"ESTATUTÁRIO",YEAR([Data da Aprovação]),"")</f>
        <v>2003</v>
      </c>
      <c r="H9375" s="106">
        <f>Tabela9[[#This Row],[Valor do Provento R$]]/Tabela9[[#This Row],[Provento por 1 ou 1000 Ações]]</f>
        <v>1.4859999999999999E-3</v>
      </c>
    </row>
    <row r="9376" spans="1:8">
      <c r="A9376" s="118" t="s">
        <v>1753</v>
      </c>
      <c r="B9376" s="116" t="s">
        <v>1490</v>
      </c>
      <c r="C9376" s="138">
        <v>37925</v>
      </c>
      <c r="D9376" s="139">
        <v>1.4610000000000001E-3</v>
      </c>
      <c r="E9376" s="118">
        <v>1</v>
      </c>
      <c r="F9376" s="118" t="s">
        <v>1489</v>
      </c>
      <c r="G9376" s="113">
        <f>IF([Data da Aprovação]&lt;&gt;"ESTATUTÁRIO",YEAR([Data da Aprovação]),"")</f>
        <v>2003</v>
      </c>
      <c r="H9376" s="106">
        <f>Tabela9[[#This Row],[Valor do Provento R$]]/Tabela9[[#This Row],[Provento por 1 ou 1000 Ações]]</f>
        <v>1.4610000000000001E-3</v>
      </c>
    </row>
    <row r="9377" spans="1:8">
      <c r="A9377" s="119" t="s">
        <v>1753</v>
      </c>
      <c r="B9377" s="117" t="s">
        <v>1490</v>
      </c>
      <c r="C9377" s="140">
        <v>37925</v>
      </c>
      <c r="D9377" s="141">
        <v>1.4090000000000001E-3</v>
      </c>
      <c r="E9377" s="119">
        <v>1</v>
      </c>
      <c r="F9377" s="119" t="s">
        <v>1489</v>
      </c>
      <c r="G9377" s="114">
        <f>IF([Data da Aprovação]&lt;&gt;"ESTATUTÁRIO",YEAR([Data da Aprovação]),"")</f>
        <v>2003</v>
      </c>
      <c r="H9377" s="106">
        <f>Tabela9[[#This Row],[Valor do Provento R$]]/Tabela9[[#This Row],[Provento por 1 ou 1000 Ações]]</f>
        <v>1.4090000000000001E-3</v>
      </c>
    </row>
    <row r="9378" spans="1:8">
      <c r="A9378" s="118" t="s">
        <v>1753</v>
      </c>
      <c r="B9378" s="116" t="s">
        <v>1490</v>
      </c>
      <c r="C9378" s="138">
        <v>38197</v>
      </c>
      <c r="D9378" s="139">
        <v>1.73E-3</v>
      </c>
      <c r="E9378" s="118">
        <v>1</v>
      </c>
      <c r="F9378" s="118" t="s">
        <v>1489</v>
      </c>
      <c r="G9378" s="113">
        <f>IF([Data da Aprovação]&lt;&gt;"ESTATUTÁRIO",YEAR([Data da Aprovação]),"")</f>
        <v>2004</v>
      </c>
      <c r="H9378" s="106">
        <f>Tabela9[[#This Row],[Valor do Provento R$]]/Tabela9[[#This Row],[Provento por 1 ou 1000 Ações]]</f>
        <v>1.73E-3</v>
      </c>
    </row>
    <row r="9379" spans="1:8">
      <c r="A9379" s="119" t="s">
        <v>1753</v>
      </c>
      <c r="B9379" s="117" t="s">
        <v>1490</v>
      </c>
      <c r="C9379" s="140">
        <v>38230</v>
      </c>
      <c r="D9379" s="141">
        <v>1.74E-3</v>
      </c>
      <c r="E9379" s="119">
        <v>1</v>
      </c>
      <c r="F9379" s="119" t="s">
        <v>1489</v>
      </c>
      <c r="G9379" s="114">
        <f>IF([Data da Aprovação]&lt;&gt;"ESTATUTÁRIO",YEAR([Data da Aprovação]),"")</f>
        <v>2004</v>
      </c>
      <c r="H9379" s="106">
        <f>Tabela9[[#This Row],[Valor do Provento R$]]/Tabela9[[#This Row],[Provento por 1 ou 1000 Ações]]</f>
        <v>1.74E-3</v>
      </c>
    </row>
    <row r="9380" spans="1:8">
      <c r="A9380" s="118" t="s">
        <v>1753</v>
      </c>
      <c r="B9380" s="116" t="s">
        <v>1490</v>
      </c>
      <c r="C9380" s="138">
        <v>38260</v>
      </c>
      <c r="D9380" s="139">
        <v>1.75E-3</v>
      </c>
      <c r="E9380" s="118">
        <v>1</v>
      </c>
      <c r="F9380" s="118" t="s">
        <v>1489</v>
      </c>
      <c r="G9380" s="113">
        <f>IF([Data da Aprovação]&lt;&gt;"ESTATUTÁRIO",YEAR([Data da Aprovação]),"")</f>
        <v>2004</v>
      </c>
      <c r="H9380" s="106">
        <f>Tabela9[[#This Row],[Valor do Provento R$]]/Tabela9[[#This Row],[Provento por 1 ou 1000 Ações]]</f>
        <v>1.75E-3</v>
      </c>
    </row>
    <row r="9381" spans="1:8">
      <c r="A9381" s="119" t="s">
        <v>1753</v>
      </c>
      <c r="B9381" s="117" t="s">
        <v>1490</v>
      </c>
      <c r="C9381" s="140">
        <v>38289</v>
      </c>
      <c r="D9381" s="141">
        <v>1.7600000000000001E-3</v>
      </c>
      <c r="E9381" s="119">
        <v>1</v>
      </c>
      <c r="F9381" s="119" t="s">
        <v>1489</v>
      </c>
      <c r="G9381" s="114">
        <f>IF([Data da Aprovação]&lt;&gt;"ESTATUTÁRIO",YEAR([Data da Aprovação]),"")</f>
        <v>2004</v>
      </c>
      <c r="H9381" s="106">
        <f>Tabela9[[#This Row],[Valor do Provento R$]]/Tabela9[[#This Row],[Provento por 1 ou 1000 Ações]]</f>
        <v>1.7600000000000001E-3</v>
      </c>
    </row>
    <row r="9382" spans="1:8">
      <c r="A9382" s="118" t="s">
        <v>1753</v>
      </c>
      <c r="B9382" s="116" t="s">
        <v>1490</v>
      </c>
      <c r="C9382" s="138">
        <v>38321</v>
      </c>
      <c r="D9382" s="139">
        <v>1.14E-3</v>
      </c>
      <c r="E9382" s="118">
        <v>1</v>
      </c>
      <c r="F9382" s="118" t="s">
        <v>1489</v>
      </c>
      <c r="G9382" s="113">
        <f>IF([Data da Aprovação]&lt;&gt;"ESTATUTÁRIO",YEAR([Data da Aprovação]),"")</f>
        <v>2004</v>
      </c>
      <c r="H9382" s="106">
        <f>Tabela9[[#This Row],[Valor do Provento R$]]/Tabela9[[#This Row],[Provento por 1 ou 1000 Ações]]</f>
        <v>1.14E-3</v>
      </c>
    </row>
    <row r="9383" spans="1:8">
      <c r="A9383" s="119" t="s">
        <v>1753</v>
      </c>
      <c r="B9383" s="117" t="s">
        <v>1490</v>
      </c>
      <c r="C9383" s="140">
        <v>38352</v>
      </c>
      <c r="D9383" s="141">
        <v>5.4400000000000004E-3</v>
      </c>
      <c r="E9383" s="119">
        <v>1</v>
      </c>
      <c r="F9383" s="119" t="s">
        <v>1489</v>
      </c>
      <c r="G9383" s="114">
        <f>IF([Data da Aprovação]&lt;&gt;"ESTATUTÁRIO",YEAR([Data da Aprovação]),"")</f>
        <v>2004</v>
      </c>
      <c r="H9383" s="106">
        <f>Tabela9[[#This Row],[Valor do Provento R$]]/Tabela9[[#This Row],[Provento por 1 ou 1000 Ações]]</f>
        <v>5.4400000000000004E-3</v>
      </c>
    </row>
    <row r="9384" spans="1:8">
      <c r="A9384" s="118" t="s">
        <v>1753</v>
      </c>
      <c r="B9384" s="116" t="s">
        <v>1490</v>
      </c>
      <c r="C9384" s="138">
        <v>38716</v>
      </c>
      <c r="D9384" s="139">
        <v>2.5890000000000002E-3</v>
      </c>
      <c r="E9384" s="118">
        <v>1</v>
      </c>
      <c r="F9384" s="118" t="s">
        <v>1489</v>
      </c>
      <c r="G9384" s="113">
        <f>IF([Data da Aprovação]&lt;&gt;"ESTATUTÁRIO",YEAR([Data da Aprovação]),"")</f>
        <v>2005</v>
      </c>
      <c r="H9384" s="106">
        <f>Tabela9[[#This Row],[Valor do Provento R$]]/Tabela9[[#This Row],[Provento por 1 ou 1000 Ações]]</f>
        <v>2.5890000000000002E-3</v>
      </c>
    </row>
    <row r="9385" spans="1:8">
      <c r="A9385" s="119" t="s">
        <v>1753</v>
      </c>
      <c r="B9385" s="117" t="s">
        <v>1490</v>
      </c>
      <c r="C9385" s="140">
        <v>39190</v>
      </c>
      <c r="D9385" s="141">
        <v>8.0000000000000004E-4</v>
      </c>
      <c r="E9385" s="119">
        <v>1</v>
      </c>
      <c r="F9385" s="119" t="s">
        <v>1492</v>
      </c>
      <c r="G9385" s="114">
        <f>IF([Data da Aprovação]&lt;&gt;"ESTATUTÁRIO",YEAR([Data da Aprovação]),"")</f>
        <v>2007</v>
      </c>
      <c r="H9385" s="106">
        <f>Tabela9[[#This Row],[Valor do Provento R$]]/Tabela9[[#This Row],[Provento por 1 ou 1000 Ações]]</f>
        <v>8.0000000000000004E-4</v>
      </c>
    </row>
    <row r="9386" spans="1:8">
      <c r="A9386" s="118" t="s">
        <v>1753</v>
      </c>
      <c r="B9386" s="116" t="s">
        <v>1490</v>
      </c>
      <c r="C9386" s="138">
        <v>39561</v>
      </c>
      <c r="D9386" s="139">
        <v>5.2999999999999998E-4</v>
      </c>
      <c r="E9386" s="118">
        <v>1</v>
      </c>
      <c r="F9386" s="118" t="s">
        <v>1492</v>
      </c>
      <c r="G9386" s="113">
        <f>IF([Data da Aprovação]&lt;&gt;"ESTATUTÁRIO",YEAR([Data da Aprovação]),"")</f>
        <v>2008</v>
      </c>
      <c r="H9386" s="106">
        <f>Tabela9[[#This Row],[Valor do Provento R$]]/Tabela9[[#This Row],[Provento por 1 ou 1000 Ações]]</f>
        <v>5.2999999999999998E-4</v>
      </c>
    </row>
    <row r="9387" spans="1:8">
      <c r="A9387" s="119" t="s">
        <v>1753</v>
      </c>
      <c r="B9387" s="117" t="s">
        <v>1490</v>
      </c>
      <c r="C9387" s="140">
        <v>40906</v>
      </c>
      <c r="D9387" s="141">
        <v>8.0000000000000004E-4</v>
      </c>
      <c r="E9387" s="119">
        <v>1</v>
      </c>
      <c r="F9387" s="119" t="s">
        <v>1489</v>
      </c>
      <c r="G9387" s="114">
        <f>IF([Data da Aprovação]&lt;&gt;"ESTATUTÁRIO",YEAR([Data da Aprovação]),"")</f>
        <v>2011</v>
      </c>
      <c r="H9387" s="106">
        <f>Tabela9[[#This Row],[Valor do Provento R$]]/Tabela9[[#This Row],[Provento por 1 ou 1000 Ações]]</f>
        <v>8.0000000000000004E-4</v>
      </c>
    </row>
    <row r="9388" spans="1:8">
      <c r="A9388" s="118" t="s">
        <v>1754</v>
      </c>
      <c r="B9388" s="116" t="s">
        <v>1488</v>
      </c>
      <c r="C9388" s="138">
        <v>35885</v>
      </c>
      <c r="D9388" s="139">
        <v>0.16700000000000001</v>
      </c>
      <c r="E9388" s="118">
        <v>1000</v>
      </c>
      <c r="F9388" s="118" t="s">
        <v>1492</v>
      </c>
      <c r="G9388" s="113">
        <f>IF([Data da Aprovação]&lt;&gt;"ESTATUTÁRIO",YEAR([Data da Aprovação]),"")</f>
        <v>1998</v>
      </c>
      <c r="H9388" s="106">
        <f>Tabela9[[#This Row],[Valor do Provento R$]]/Tabela9[[#This Row],[Provento por 1 ou 1000 Ações]]</f>
        <v>1.6700000000000002E-4</v>
      </c>
    </row>
    <row r="9389" spans="1:8">
      <c r="A9389" s="119" t="s">
        <v>1754</v>
      </c>
      <c r="B9389" s="117" t="s">
        <v>1488</v>
      </c>
      <c r="C9389" s="140">
        <v>36643</v>
      </c>
      <c r="D9389" s="141">
        <v>1.1120000000000001</v>
      </c>
      <c r="E9389" s="119">
        <v>1000</v>
      </c>
      <c r="F9389" s="119" t="s">
        <v>1492</v>
      </c>
      <c r="G9389" s="114">
        <f>IF([Data da Aprovação]&lt;&gt;"ESTATUTÁRIO",YEAR([Data da Aprovação]),"")</f>
        <v>2000</v>
      </c>
      <c r="H9389" s="106">
        <f>Tabela9[[#This Row],[Valor do Provento R$]]/Tabela9[[#This Row],[Provento por 1 ou 1000 Ações]]</f>
        <v>1.1120000000000001E-3</v>
      </c>
    </row>
    <row r="9390" spans="1:8">
      <c r="A9390" s="118" t="s">
        <v>1754</v>
      </c>
      <c r="B9390" s="116" t="s">
        <v>1488</v>
      </c>
      <c r="C9390" s="138">
        <v>37011</v>
      </c>
      <c r="D9390" s="139">
        <v>2.1829999999999998</v>
      </c>
      <c r="E9390" s="118">
        <v>1000</v>
      </c>
      <c r="F9390" s="118" t="s">
        <v>1492</v>
      </c>
      <c r="G9390" s="113">
        <f>IF([Data da Aprovação]&lt;&gt;"ESTATUTÁRIO",YEAR([Data da Aprovação]),"")</f>
        <v>2001</v>
      </c>
      <c r="H9390" s="106">
        <f>Tabela9[[#This Row],[Valor do Provento R$]]/Tabela9[[#This Row],[Provento por 1 ou 1000 Ações]]</f>
        <v>2.183E-3</v>
      </c>
    </row>
    <row r="9391" spans="1:8">
      <c r="A9391" s="119" t="s">
        <v>1754</v>
      </c>
      <c r="B9391" s="117" t="s">
        <v>1488</v>
      </c>
      <c r="C9391" s="140">
        <v>37370</v>
      </c>
      <c r="D9391" s="141">
        <v>4.1479999999999997</v>
      </c>
      <c r="E9391" s="119">
        <v>1000</v>
      </c>
      <c r="F9391" s="119" t="s">
        <v>1492</v>
      </c>
      <c r="G9391" s="114">
        <f>IF([Data da Aprovação]&lt;&gt;"ESTATUTÁRIO",YEAR([Data da Aprovação]),"")</f>
        <v>2002</v>
      </c>
      <c r="H9391" s="106">
        <f>Tabela9[[#This Row],[Valor do Provento R$]]/Tabela9[[#This Row],[Provento por 1 ou 1000 Ações]]</f>
        <v>4.1479999999999998E-3</v>
      </c>
    </row>
    <row r="9392" spans="1:8">
      <c r="A9392" s="118" t="s">
        <v>1754</v>
      </c>
      <c r="B9392" s="116" t="s">
        <v>1488</v>
      </c>
      <c r="C9392" s="138">
        <v>37516</v>
      </c>
      <c r="D9392" s="139">
        <v>1.2585379999999999</v>
      </c>
      <c r="E9392" s="118">
        <v>1000</v>
      </c>
      <c r="F9392" s="118" t="s">
        <v>1489</v>
      </c>
      <c r="G9392" s="113">
        <f>IF([Data da Aprovação]&lt;&gt;"ESTATUTÁRIO",YEAR([Data da Aprovação]),"")</f>
        <v>2002</v>
      </c>
      <c r="H9392" s="106">
        <f>Tabela9[[#This Row],[Valor do Provento R$]]/Tabela9[[#This Row],[Provento por 1 ou 1000 Ações]]</f>
        <v>1.258538E-3</v>
      </c>
    </row>
    <row r="9393" spans="1:8">
      <c r="A9393" s="119" t="s">
        <v>1754</v>
      </c>
      <c r="B9393" s="117" t="s">
        <v>1488</v>
      </c>
      <c r="C9393" s="140">
        <v>37595</v>
      </c>
      <c r="D9393" s="141">
        <v>1.877427</v>
      </c>
      <c r="E9393" s="119">
        <v>1000</v>
      </c>
      <c r="F9393" s="119" t="s">
        <v>1489</v>
      </c>
      <c r="G9393" s="114">
        <f>IF([Data da Aprovação]&lt;&gt;"ESTATUTÁRIO",YEAR([Data da Aprovação]),"")</f>
        <v>2002</v>
      </c>
      <c r="H9393" s="106">
        <f>Tabela9[[#This Row],[Valor do Provento R$]]/Tabela9[[#This Row],[Provento por 1 ou 1000 Ações]]</f>
        <v>1.8774269999999999E-3</v>
      </c>
    </row>
    <row r="9394" spans="1:8">
      <c r="A9394" s="118" t="s">
        <v>1754</v>
      </c>
      <c r="B9394" s="116" t="s">
        <v>1488</v>
      </c>
      <c r="C9394" s="138">
        <v>37734</v>
      </c>
      <c r="D9394" s="139">
        <v>0.95899999999999996</v>
      </c>
      <c r="E9394" s="118">
        <v>1000</v>
      </c>
      <c r="F9394" s="118" t="s">
        <v>1492</v>
      </c>
      <c r="G9394" s="113">
        <f>IF([Data da Aprovação]&lt;&gt;"ESTATUTÁRIO",YEAR([Data da Aprovação]),"")</f>
        <v>2003</v>
      </c>
      <c r="H9394" s="106">
        <f>Tabela9[[#This Row],[Valor do Provento R$]]/Tabela9[[#This Row],[Provento por 1 ou 1000 Ações]]</f>
        <v>9.59E-4</v>
      </c>
    </row>
    <row r="9395" spans="1:8">
      <c r="A9395" s="119" t="s">
        <v>1754</v>
      </c>
      <c r="B9395" s="117" t="s">
        <v>1488</v>
      </c>
      <c r="C9395" s="140">
        <v>37956</v>
      </c>
      <c r="D9395" s="141">
        <v>5.1794760000000002</v>
      </c>
      <c r="E9395" s="119">
        <v>1000</v>
      </c>
      <c r="F9395" s="119" t="s">
        <v>1489</v>
      </c>
      <c r="G9395" s="114">
        <f>IF([Data da Aprovação]&lt;&gt;"ESTATUTÁRIO",YEAR([Data da Aprovação]),"")</f>
        <v>2003</v>
      </c>
      <c r="H9395" s="106">
        <f>Tabela9[[#This Row],[Valor do Provento R$]]/Tabela9[[#This Row],[Provento por 1 ou 1000 Ações]]</f>
        <v>5.1794760000000006E-3</v>
      </c>
    </row>
    <row r="9396" spans="1:8">
      <c r="A9396" s="118" t="s">
        <v>1754</v>
      </c>
      <c r="B9396" s="116" t="s">
        <v>1488</v>
      </c>
      <c r="C9396" s="138">
        <v>38323</v>
      </c>
      <c r="D9396" s="139">
        <v>5.6942849999999998</v>
      </c>
      <c r="E9396" s="118">
        <v>1000</v>
      </c>
      <c r="F9396" s="118" t="s">
        <v>1489</v>
      </c>
      <c r="G9396" s="113">
        <f>IF([Data da Aprovação]&lt;&gt;"ESTATUTÁRIO",YEAR([Data da Aprovação]),"")</f>
        <v>2004</v>
      </c>
      <c r="H9396" s="106">
        <f>Tabela9[[#This Row],[Valor do Provento R$]]/Tabela9[[#This Row],[Provento por 1 ou 1000 Ações]]</f>
        <v>5.6942849999999995E-3</v>
      </c>
    </row>
    <row r="9397" spans="1:8">
      <c r="A9397" s="119" t="s">
        <v>1754</v>
      </c>
      <c r="B9397" s="117" t="s">
        <v>1488</v>
      </c>
      <c r="C9397" s="140">
        <v>38471</v>
      </c>
      <c r="D9397" s="141">
        <v>12.0151</v>
      </c>
      <c r="E9397" s="119">
        <v>1000</v>
      </c>
      <c r="F9397" s="119" t="s">
        <v>1492</v>
      </c>
      <c r="G9397" s="114">
        <f>IF([Data da Aprovação]&lt;&gt;"ESTATUTÁRIO",YEAR([Data da Aprovação]),"")</f>
        <v>2005</v>
      </c>
      <c r="H9397" s="106">
        <f>Tabela9[[#This Row],[Valor do Provento R$]]/Tabela9[[#This Row],[Provento por 1 ou 1000 Ações]]</f>
        <v>1.2015100000000001E-2</v>
      </c>
    </row>
    <row r="9398" spans="1:8">
      <c r="A9398" s="118" t="s">
        <v>1754</v>
      </c>
      <c r="B9398" s="116" t="s">
        <v>1488</v>
      </c>
      <c r="C9398" s="138">
        <v>38692</v>
      </c>
      <c r="D9398" s="139">
        <v>1.72468</v>
      </c>
      <c r="E9398" s="118">
        <v>1</v>
      </c>
      <c r="F9398" s="118" t="s">
        <v>1489</v>
      </c>
      <c r="G9398" s="113">
        <f>IF([Data da Aprovação]&lt;&gt;"ESTATUTÁRIO",YEAR([Data da Aprovação]),"")</f>
        <v>2005</v>
      </c>
      <c r="H9398" s="106">
        <f>Tabela9[[#This Row],[Valor do Provento R$]]/Tabela9[[#This Row],[Provento por 1 ou 1000 Ações]]</f>
        <v>1.72468</v>
      </c>
    </row>
    <row r="9399" spans="1:8">
      <c r="A9399" s="119" t="s">
        <v>1754</v>
      </c>
      <c r="B9399" s="117" t="s">
        <v>1488</v>
      </c>
      <c r="C9399" s="140">
        <v>38825</v>
      </c>
      <c r="D9399" s="141">
        <v>5.6632100000000003</v>
      </c>
      <c r="E9399" s="119">
        <v>1</v>
      </c>
      <c r="F9399" s="119" t="s">
        <v>1492</v>
      </c>
      <c r="G9399" s="114">
        <f>IF([Data da Aprovação]&lt;&gt;"ESTATUTÁRIO",YEAR([Data da Aprovação]),"")</f>
        <v>2006</v>
      </c>
      <c r="H9399" s="106">
        <f>Tabela9[[#This Row],[Valor do Provento R$]]/Tabela9[[#This Row],[Provento por 1 ou 1000 Ações]]</f>
        <v>5.6632100000000003</v>
      </c>
    </row>
    <row r="9400" spans="1:8">
      <c r="A9400" s="118" t="s">
        <v>1754</v>
      </c>
      <c r="B9400" s="116" t="s">
        <v>1488</v>
      </c>
      <c r="C9400" s="138">
        <v>38825</v>
      </c>
      <c r="D9400" s="139">
        <v>1.2625500000000001</v>
      </c>
      <c r="E9400" s="118">
        <v>1</v>
      </c>
      <c r="F9400" s="118" t="s">
        <v>1492</v>
      </c>
      <c r="G9400" s="113">
        <f>IF([Data da Aprovação]&lt;&gt;"ESTATUTÁRIO",YEAR([Data da Aprovação]),"")</f>
        <v>2006</v>
      </c>
      <c r="H9400" s="106">
        <f>Tabela9[[#This Row],[Valor do Provento R$]]/Tabela9[[#This Row],[Provento por 1 ou 1000 Ações]]</f>
        <v>1.2625500000000001</v>
      </c>
    </row>
    <row r="9401" spans="1:8">
      <c r="A9401" s="119" t="s">
        <v>1754</v>
      </c>
      <c r="B9401" s="117" t="s">
        <v>1488</v>
      </c>
      <c r="C9401" s="140">
        <v>39056</v>
      </c>
      <c r="D9401" s="141">
        <v>0.95905493799999997</v>
      </c>
      <c r="E9401" s="119">
        <v>1</v>
      </c>
      <c r="F9401" s="119" t="s">
        <v>1489</v>
      </c>
      <c r="G9401" s="114">
        <f>IF([Data da Aprovação]&lt;&gt;"ESTATUTÁRIO",YEAR([Data da Aprovação]),"")</f>
        <v>2006</v>
      </c>
      <c r="H9401" s="106">
        <f>Tabela9[[#This Row],[Valor do Provento R$]]/Tabela9[[#This Row],[Provento por 1 ou 1000 Ações]]</f>
        <v>0.95905493799999997</v>
      </c>
    </row>
    <row r="9402" spans="1:8">
      <c r="A9402" s="118" t="s">
        <v>1754</v>
      </c>
      <c r="B9402" s="116" t="s">
        <v>1488</v>
      </c>
      <c r="C9402" s="138">
        <v>39198</v>
      </c>
      <c r="D9402" s="139">
        <v>0.61971519090000005</v>
      </c>
      <c r="E9402" s="118">
        <v>1</v>
      </c>
      <c r="F9402" s="118" t="s">
        <v>1492</v>
      </c>
      <c r="G9402" s="113">
        <f>IF([Data da Aprovação]&lt;&gt;"ESTATUTÁRIO",YEAR([Data da Aprovação]),"")</f>
        <v>2007</v>
      </c>
      <c r="H9402" s="106">
        <f>Tabela9[[#This Row],[Valor do Provento R$]]/Tabela9[[#This Row],[Provento por 1 ou 1000 Ações]]</f>
        <v>0.61971519090000005</v>
      </c>
    </row>
    <row r="9403" spans="1:8">
      <c r="A9403" s="119" t="s">
        <v>1754</v>
      </c>
      <c r="B9403" s="117" t="s">
        <v>1488</v>
      </c>
      <c r="C9403" s="140">
        <v>39420</v>
      </c>
      <c r="D9403" s="141">
        <v>0.86345385799999996</v>
      </c>
      <c r="E9403" s="119">
        <v>1</v>
      </c>
      <c r="F9403" s="119" t="s">
        <v>1489</v>
      </c>
      <c r="G9403" s="114">
        <f>IF([Data da Aprovação]&lt;&gt;"ESTATUTÁRIO",YEAR([Data da Aprovação]),"")</f>
        <v>2007</v>
      </c>
      <c r="H9403" s="106">
        <f>Tabela9[[#This Row],[Valor do Provento R$]]/Tabela9[[#This Row],[Provento por 1 ou 1000 Ações]]</f>
        <v>0.86345385799999996</v>
      </c>
    </row>
    <row r="9404" spans="1:8">
      <c r="A9404" s="118" t="s">
        <v>1754</v>
      </c>
      <c r="B9404" s="116" t="s">
        <v>1488</v>
      </c>
      <c r="C9404" s="138">
        <v>39568</v>
      </c>
      <c r="D9404" s="139">
        <v>0.30985759499999999</v>
      </c>
      <c r="E9404" s="118">
        <v>1</v>
      </c>
      <c r="F9404" s="118" t="s">
        <v>1492</v>
      </c>
      <c r="G9404" s="113">
        <f>IF([Data da Aprovação]&lt;&gt;"ESTATUTÁRIO",YEAR([Data da Aprovação]),"")</f>
        <v>2008</v>
      </c>
      <c r="H9404" s="106">
        <f>Tabela9[[#This Row],[Valor do Provento R$]]/Tabela9[[#This Row],[Provento por 1 ou 1000 Ações]]</f>
        <v>0.30985759499999999</v>
      </c>
    </row>
    <row r="9405" spans="1:8">
      <c r="A9405" s="119" t="s">
        <v>1754</v>
      </c>
      <c r="B9405" s="117" t="s">
        <v>1488</v>
      </c>
      <c r="C9405" s="140">
        <v>39780</v>
      </c>
      <c r="D9405" s="141">
        <v>0.9904711128</v>
      </c>
      <c r="E9405" s="119">
        <v>1</v>
      </c>
      <c r="F9405" s="119" t="s">
        <v>1489</v>
      </c>
      <c r="G9405" s="114">
        <f>IF([Data da Aprovação]&lt;&gt;"ESTATUTÁRIO",YEAR([Data da Aprovação]),"")</f>
        <v>2008</v>
      </c>
      <c r="H9405" s="106">
        <f>Tabela9[[#This Row],[Valor do Provento R$]]/Tabela9[[#This Row],[Provento por 1 ou 1000 Ações]]</f>
        <v>0.9904711128</v>
      </c>
    </row>
    <row r="9406" spans="1:8">
      <c r="A9406" s="118" t="s">
        <v>1754</v>
      </c>
      <c r="B9406" s="116" t="s">
        <v>1488</v>
      </c>
      <c r="C9406" s="138">
        <v>40162</v>
      </c>
      <c r="D9406" s="139">
        <v>1.01982328</v>
      </c>
      <c r="E9406" s="118">
        <v>1</v>
      </c>
      <c r="F9406" s="118" t="s">
        <v>1489</v>
      </c>
      <c r="G9406" s="113">
        <f>IF([Data da Aprovação]&lt;&gt;"ESTATUTÁRIO",YEAR([Data da Aprovação]),"")</f>
        <v>2009</v>
      </c>
      <c r="H9406" s="106">
        <f>Tabela9[[#This Row],[Valor do Provento R$]]/Tabela9[[#This Row],[Provento por 1 ou 1000 Ações]]</f>
        <v>1.01982328</v>
      </c>
    </row>
    <row r="9407" spans="1:8">
      <c r="A9407" s="119" t="s">
        <v>1754</v>
      </c>
      <c r="B9407" s="117" t="s">
        <v>1488</v>
      </c>
      <c r="C9407" s="140">
        <v>40491</v>
      </c>
      <c r="D9407" s="141">
        <v>0.78229353999999995</v>
      </c>
      <c r="E9407" s="119">
        <v>1</v>
      </c>
      <c r="F9407" s="119" t="s">
        <v>1489</v>
      </c>
      <c r="G9407" s="114">
        <f>IF([Data da Aprovação]&lt;&gt;"ESTATUTÁRIO",YEAR([Data da Aprovação]),"")</f>
        <v>2010</v>
      </c>
      <c r="H9407" s="106">
        <f>Tabela9[[#This Row],[Valor do Provento R$]]/Tabela9[[#This Row],[Provento por 1 ou 1000 Ações]]</f>
        <v>0.78229353999999995</v>
      </c>
    </row>
    <row r="9408" spans="1:8">
      <c r="A9408" s="118" t="s">
        <v>1754</v>
      </c>
      <c r="B9408" s="116" t="s">
        <v>1488</v>
      </c>
      <c r="C9408" s="138">
        <v>40491</v>
      </c>
      <c r="D9408" s="139">
        <v>1.7294256100000001</v>
      </c>
      <c r="E9408" s="118">
        <v>1</v>
      </c>
      <c r="F9408" s="118" t="s">
        <v>1492</v>
      </c>
      <c r="G9408" s="113">
        <f>IF([Data da Aprovação]&lt;&gt;"ESTATUTÁRIO",YEAR([Data da Aprovação]),"")</f>
        <v>2010</v>
      </c>
      <c r="H9408" s="106">
        <f>Tabela9[[#This Row],[Valor do Provento R$]]/Tabela9[[#This Row],[Provento por 1 ou 1000 Ações]]</f>
        <v>1.7294256100000001</v>
      </c>
    </row>
    <row r="9409" spans="1:8">
      <c r="A9409" s="119" t="s">
        <v>1754</v>
      </c>
      <c r="B9409" s="117" t="s">
        <v>1488</v>
      </c>
      <c r="C9409" s="140">
        <v>40767</v>
      </c>
      <c r="D9409" s="141">
        <v>0.97474738999999999</v>
      </c>
      <c r="E9409" s="119">
        <v>1</v>
      </c>
      <c r="F9409" s="119" t="s">
        <v>1489</v>
      </c>
      <c r="G9409" s="114">
        <f>IF([Data da Aprovação]&lt;&gt;"ESTATUTÁRIO",YEAR([Data da Aprovação]),"")</f>
        <v>2011</v>
      </c>
      <c r="H9409" s="106">
        <f>Tabela9[[#This Row],[Valor do Provento R$]]/Tabela9[[#This Row],[Provento por 1 ou 1000 Ações]]</f>
        <v>0.97474738999999999</v>
      </c>
    </row>
    <row r="9410" spans="1:8">
      <c r="A9410" s="118" t="s">
        <v>1754</v>
      </c>
      <c r="B9410" s="116" t="s">
        <v>1488</v>
      </c>
      <c r="C9410" s="138">
        <v>40886</v>
      </c>
      <c r="D9410" s="139">
        <v>0.57607693569999996</v>
      </c>
      <c r="E9410" s="118">
        <v>1</v>
      </c>
      <c r="F9410" s="118" t="s">
        <v>1489</v>
      </c>
      <c r="G9410" s="113">
        <f>IF([Data da Aprovação]&lt;&gt;"ESTATUTÁRIO",YEAR([Data da Aprovação]),"")</f>
        <v>2011</v>
      </c>
      <c r="H9410" s="106">
        <f>Tabela9[[#This Row],[Valor do Provento R$]]/Tabela9[[#This Row],[Provento por 1 ou 1000 Ações]]</f>
        <v>0.57607693569999996</v>
      </c>
    </row>
    <row r="9411" spans="1:8">
      <c r="A9411" s="119" t="s">
        <v>1754</v>
      </c>
      <c r="B9411" s="117" t="s">
        <v>1488</v>
      </c>
      <c r="C9411" s="140">
        <v>40886</v>
      </c>
      <c r="D9411" s="141">
        <v>2.6517674577500001</v>
      </c>
      <c r="E9411" s="119">
        <v>1</v>
      </c>
      <c r="F9411" s="119" t="s">
        <v>1492</v>
      </c>
      <c r="G9411" s="114">
        <f>IF([Data da Aprovação]&lt;&gt;"ESTATUTÁRIO",YEAR([Data da Aprovação]),"")</f>
        <v>2011</v>
      </c>
      <c r="H9411" s="106">
        <f>Tabela9[[#This Row],[Valor do Provento R$]]/Tabela9[[#This Row],[Provento por 1 ou 1000 Ações]]</f>
        <v>2.6517674577500001</v>
      </c>
    </row>
    <row r="9412" spans="1:8">
      <c r="A9412" s="118" t="s">
        <v>1754</v>
      </c>
      <c r="B9412" s="116" t="s">
        <v>1488</v>
      </c>
      <c r="C9412" s="138">
        <v>40906</v>
      </c>
      <c r="D9412" s="139">
        <v>0.14817664664999999</v>
      </c>
      <c r="E9412" s="118">
        <v>1</v>
      </c>
      <c r="F9412" s="118" t="s">
        <v>1489</v>
      </c>
      <c r="G9412" s="113">
        <f>IF([Data da Aprovação]&lt;&gt;"ESTATUTÁRIO",YEAR([Data da Aprovação]),"")</f>
        <v>2011</v>
      </c>
      <c r="H9412" s="106">
        <f>Tabela9[[#This Row],[Valor do Provento R$]]/Tabela9[[#This Row],[Provento por 1 ou 1000 Ações]]</f>
        <v>0.14817664664999999</v>
      </c>
    </row>
    <row r="9413" spans="1:8">
      <c r="A9413" s="119" t="s">
        <v>1754</v>
      </c>
      <c r="B9413" s="117" t="s">
        <v>1488</v>
      </c>
      <c r="C9413" s="140">
        <v>41009</v>
      </c>
      <c r="D9413" s="141">
        <v>0.46669537730999999</v>
      </c>
      <c r="E9413" s="119">
        <v>1</v>
      </c>
      <c r="F9413" s="119" t="s">
        <v>1492</v>
      </c>
      <c r="G9413" s="114">
        <f>IF([Data da Aprovação]&lt;&gt;"ESTATUTÁRIO",YEAR([Data da Aprovação]),"")</f>
        <v>2012</v>
      </c>
      <c r="H9413" s="106">
        <f>Tabela9[[#This Row],[Valor do Provento R$]]/Tabela9[[#This Row],[Provento por 1 ou 1000 Ações]]</f>
        <v>0.46669537730999999</v>
      </c>
    </row>
    <row r="9414" spans="1:8">
      <c r="A9414" s="118" t="s">
        <v>1754</v>
      </c>
      <c r="B9414" s="116" t="s">
        <v>1488</v>
      </c>
      <c r="C9414" s="138">
        <v>41009</v>
      </c>
      <c r="D9414" s="139">
        <v>0.39046172489999997</v>
      </c>
      <c r="E9414" s="118">
        <v>1</v>
      </c>
      <c r="F9414" s="118" t="s">
        <v>1489</v>
      </c>
      <c r="G9414" s="113">
        <f>IF([Data da Aprovação]&lt;&gt;"ESTATUTÁRIO",YEAR([Data da Aprovação]),"")</f>
        <v>2012</v>
      </c>
      <c r="H9414" s="106">
        <f>Tabela9[[#This Row],[Valor do Provento R$]]/Tabela9[[#This Row],[Provento por 1 ou 1000 Ações]]</f>
        <v>0.39046172489999997</v>
      </c>
    </row>
    <row r="9415" spans="1:8">
      <c r="A9415" s="119" t="s">
        <v>1754</v>
      </c>
      <c r="B9415" s="117" t="s">
        <v>1488</v>
      </c>
      <c r="C9415" s="140">
        <v>41122</v>
      </c>
      <c r="D9415" s="141">
        <v>0.17039026139999999</v>
      </c>
      <c r="E9415" s="119">
        <v>1</v>
      </c>
      <c r="F9415" s="119" t="s">
        <v>1489</v>
      </c>
      <c r="G9415" s="114">
        <f>IF([Data da Aprovação]&lt;&gt;"ESTATUTÁRIO",YEAR([Data da Aprovação]),"")</f>
        <v>2012</v>
      </c>
      <c r="H9415" s="106">
        <f>Tabela9[[#This Row],[Valor do Provento R$]]/Tabela9[[#This Row],[Provento por 1 ou 1000 Ações]]</f>
        <v>0.17039026139999999</v>
      </c>
    </row>
    <row r="9416" spans="1:8">
      <c r="A9416" s="118" t="s">
        <v>1754</v>
      </c>
      <c r="B9416" s="116" t="s">
        <v>1488</v>
      </c>
      <c r="C9416" s="138">
        <v>41247</v>
      </c>
      <c r="D9416" s="139">
        <v>0.13766652069999999</v>
      </c>
      <c r="E9416" s="118">
        <v>1</v>
      </c>
      <c r="F9416" s="118" t="s">
        <v>1489</v>
      </c>
      <c r="G9416" s="113">
        <f>IF([Data da Aprovação]&lt;&gt;"ESTATUTÁRIO",YEAR([Data da Aprovação]),"")</f>
        <v>2012</v>
      </c>
      <c r="H9416" s="106">
        <f>Tabela9[[#This Row],[Valor do Provento R$]]/Tabela9[[#This Row],[Provento por 1 ou 1000 Ações]]</f>
        <v>0.13766652069999999</v>
      </c>
    </row>
    <row r="9417" spans="1:8">
      <c r="A9417" s="119" t="s">
        <v>1754</v>
      </c>
      <c r="B9417" s="117" t="s">
        <v>1488</v>
      </c>
      <c r="C9417" s="140">
        <v>41247</v>
      </c>
      <c r="D9417" s="141">
        <v>0.60386373023999995</v>
      </c>
      <c r="E9417" s="119">
        <v>1</v>
      </c>
      <c r="F9417" s="119" t="s">
        <v>1492</v>
      </c>
      <c r="G9417" s="114">
        <f>IF([Data da Aprovação]&lt;&gt;"ESTATUTÁRIO",YEAR([Data da Aprovação]),"")</f>
        <v>2012</v>
      </c>
      <c r="H9417" s="106">
        <f>Tabela9[[#This Row],[Valor do Provento R$]]/Tabela9[[#This Row],[Provento por 1 ou 1000 Ações]]</f>
        <v>0.60386373023999995</v>
      </c>
    </row>
    <row r="9418" spans="1:8">
      <c r="A9418" s="118" t="s">
        <v>1754</v>
      </c>
      <c r="B9418" s="116" t="s">
        <v>1488</v>
      </c>
      <c r="C9418" s="138">
        <v>41271</v>
      </c>
      <c r="D9418" s="139">
        <v>6.0311528699999999E-2</v>
      </c>
      <c r="E9418" s="118">
        <v>1</v>
      </c>
      <c r="F9418" s="118" t="s">
        <v>1489</v>
      </c>
      <c r="G9418" s="113">
        <f>IF([Data da Aprovação]&lt;&gt;"ESTATUTÁRIO",YEAR([Data da Aprovação]),"")</f>
        <v>2012</v>
      </c>
      <c r="H9418" s="106">
        <f>Tabela9[[#This Row],[Valor do Provento R$]]/Tabela9[[#This Row],[Provento por 1 ou 1000 Ações]]</f>
        <v>6.0311528699999999E-2</v>
      </c>
    </row>
    <row r="9419" spans="1:8">
      <c r="A9419" s="119" t="s">
        <v>1754</v>
      </c>
      <c r="B9419" s="117" t="s">
        <v>1488</v>
      </c>
      <c r="C9419" s="140">
        <v>41383</v>
      </c>
      <c r="D9419" s="141">
        <v>0.35065826208</v>
      </c>
      <c r="E9419" s="119">
        <v>1</v>
      </c>
      <c r="F9419" s="119" t="s">
        <v>1492</v>
      </c>
      <c r="G9419" s="114">
        <f>IF([Data da Aprovação]&lt;&gt;"ESTATUTÁRIO",YEAR([Data da Aprovação]),"")</f>
        <v>2013</v>
      </c>
      <c r="H9419" s="106">
        <f>Tabela9[[#This Row],[Valor do Provento R$]]/Tabela9[[#This Row],[Provento por 1 ou 1000 Ações]]</f>
        <v>0.35065826208</v>
      </c>
    </row>
    <row r="9420" spans="1:8">
      <c r="A9420" s="118" t="s">
        <v>1754</v>
      </c>
      <c r="B9420" s="116" t="s">
        <v>1488</v>
      </c>
      <c r="C9420" s="138">
        <v>41383</v>
      </c>
      <c r="D9420" s="139">
        <v>0.1056519306</v>
      </c>
      <c r="E9420" s="118">
        <v>1</v>
      </c>
      <c r="F9420" s="118" t="s">
        <v>1489</v>
      </c>
      <c r="G9420" s="113">
        <f>IF([Data da Aprovação]&lt;&gt;"ESTATUTÁRIO",YEAR([Data da Aprovação]),"")</f>
        <v>2013</v>
      </c>
      <c r="H9420" s="106">
        <f>Tabela9[[#This Row],[Valor do Provento R$]]/Tabela9[[#This Row],[Provento por 1 ou 1000 Ações]]</f>
        <v>0.1056519306</v>
      </c>
    </row>
    <row r="9421" spans="1:8">
      <c r="A9421" s="119" t="s">
        <v>1754</v>
      </c>
      <c r="B9421" s="117" t="s">
        <v>1488</v>
      </c>
      <c r="C9421" s="140">
        <v>41493</v>
      </c>
      <c r="D9421" s="141">
        <v>0.1299870504</v>
      </c>
      <c r="E9421" s="119">
        <v>1</v>
      </c>
      <c r="F9421" s="119" t="s">
        <v>1489</v>
      </c>
      <c r="G9421" s="114">
        <f>IF([Data da Aprovação]&lt;&gt;"ESTATUTÁRIO",YEAR([Data da Aprovação]),"")</f>
        <v>2013</v>
      </c>
      <c r="H9421" s="106">
        <f>Tabela9[[#This Row],[Valor do Provento R$]]/Tabela9[[#This Row],[Provento por 1 ou 1000 Ações]]</f>
        <v>0.1299870504</v>
      </c>
    </row>
    <row r="9422" spans="1:8">
      <c r="A9422" s="118" t="s">
        <v>1754</v>
      </c>
      <c r="B9422" s="116" t="s">
        <v>1488</v>
      </c>
      <c r="C9422" s="138">
        <v>41614</v>
      </c>
      <c r="D9422" s="139">
        <v>3.7869568100000001E-2</v>
      </c>
      <c r="E9422" s="118">
        <v>1</v>
      </c>
      <c r="F9422" s="118" t="s">
        <v>1489</v>
      </c>
      <c r="G9422" s="113">
        <f>IF([Data da Aprovação]&lt;&gt;"ESTATUTÁRIO",YEAR([Data da Aprovação]),"")</f>
        <v>2013</v>
      </c>
      <c r="H9422" s="106">
        <f>Tabela9[[#This Row],[Valor do Provento R$]]/Tabela9[[#This Row],[Provento por 1 ou 1000 Ações]]</f>
        <v>3.7869568100000001E-2</v>
      </c>
    </row>
    <row r="9423" spans="1:8">
      <c r="A9423" s="119" t="s">
        <v>1754</v>
      </c>
      <c r="B9423" s="117" t="s">
        <v>1488</v>
      </c>
      <c r="C9423" s="140">
        <v>41614</v>
      </c>
      <c r="D9423" s="141">
        <v>0.62394122460000001</v>
      </c>
      <c r="E9423" s="119">
        <v>1</v>
      </c>
      <c r="F9423" s="119" t="s">
        <v>1492</v>
      </c>
      <c r="G9423" s="114">
        <f>IF([Data da Aprovação]&lt;&gt;"ESTATUTÁRIO",YEAR([Data da Aprovação]),"")</f>
        <v>2013</v>
      </c>
      <c r="H9423" s="106">
        <f>Tabela9[[#This Row],[Valor do Provento R$]]/Tabela9[[#This Row],[Provento por 1 ou 1000 Ações]]</f>
        <v>0.62394122460000001</v>
      </c>
    </row>
    <row r="9424" spans="1:8">
      <c r="A9424" s="118" t="s">
        <v>1754</v>
      </c>
      <c r="B9424" s="116" t="s">
        <v>1490</v>
      </c>
      <c r="C9424" s="138">
        <v>35885</v>
      </c>
      <c r="D9424" s="139">
        <v>0.184</v>
      </c>
      <c r="E9424" s="118">
        <v>1000</v>
      </c>
      <c r="F9424" s="118" t="s">
        <v>1492</v>
      </c>
      <c r="G9424" s="113">
        <f>IF([Data da Aprovação]&lt;&gt;"ESTATUTÁRIO",YEAR([Data da Aprovação]),"")</f>
        <v>1998</v>
      </c>
      <c r="H9424" s="106">
        <f>Tabela9[[#This Row],[Valor do Provento R$]]/Tabela9[[#This Row],[Provento por 1 ou 1000 Ações]]</f>
        <v>1.84E-4</v>
      </c>
    </row>
    <row r="9425" spans="1:8">
      <c r="A9425" s="119" t="s">
        <v>1754</v>
      </c>
      <c r="B9425" s="117" t="s">
        <v>1490</v>
      </c>
      <c r="C9425" s="140">
        <v>36643</v>
      </c>
      <c r="D9425" s="141">
        <v>1.2230000000000001</v>
      </c>
      <c r="E9425" s="119">
        <v>1000</v>
      </c>
      <c r="F9425" s="119" t="s">
        <v>1492</v>
      </c>
      <c r="G9425" s="114">
        <f>IF([Data da Aprovação]&lt;&gt;"ESTATUTÁRIO",YEAR([Data da Aprovação]),"")</f>
        <v>2000</v>
      </c>
      <c r="H9425" s="106">
        <f>Tabela9[[#This Row],[Valor do Provento R$]]/Tabela9[[#This Row],[Provento por 1 ou 1000 Ações]]</f>
        <v>1.2230000000000001E-3</v>
      </c>
    </row>
    <row r="9426" spans="1:8">
      <c r="A9426" s="118" t="s">
        <v>1754</v>
      </c>
      <c r="B9426" s="116" t="s">
        <v>1490</v>
      </c>
      <c r="C9426" s="138">
        <v>37011</v>
      </c>
      <c r="D9426" s="139">
        <v>2.4009999999999998</v>
      </c>
      <c r="E9426" s="118">
        <v>1000</v>
      </c>
      <c r="F9426" s="118" t="s">
        <v>1492</v>
      </c>
      <c r="G9426" s="113">
        <f>IF([Data da Aprovação]&lt;&gt;"ESTATUTÁRIO",YEAR([Data da Aprovação]),"")</f>
        <v>2001</v>
      </c>
      <c r="H9426" s="106">
        <f>Tabela9[[#This Row],[Valor do Provento R$]]/Tabela9[[#This Row],[Provento por 1 ou 1000 Ações]]</f>
        <v>2.4009999999999999E-3</v>
      </c>
    </row>
    <row r="9427" spans="1:8">
      <c r="A9427" s="119" t="s">
        <v>1754</v>
      </c>
      <c r="B9427" s="117" t="s">
        <v>1490</v>
      </c>
      <c r="C9427" s="140">
        <v>37370</v>
      </c>
      <c r="D9427" s="141">
        <v>4.5629999999999997</v>
      </c>
      <c r="E9427" s="119">
        <v>1000</v>
      </c>
      <c r="F9427" s="119" t="s">
        <v>1492</v>
      </c>
      <c r="G9427" s="114">
        <f>IF([Data da Aprovação]&lt;&gt;"ESTATUTÁRIO",YEAR([Data da Aprovação]),"")</f>
        <v>2002</v>
      </c>
      <c r="H9427" s="106">
        <f>Tabela9[[#This Row],[Valor do Provento R$]]/Tabela9[[#This Row],[Provento por 1 ou 1000 Ações]]</f>
        <v>4.5629999999999993E-3</v>
      </c>
    </row>
    <row r="9428" spans="1:8">
      <c r="A9428" s="118" t="s">
        <v>1754</v>
      </c>
      <c r="B9428" s="116" t="s">
        <v>1490</v>
      </c>
      <c r="C9428" s="138">
        <v>37516</v>
      </c>
      <c r="D9428" s="139">
        <v>1.3843920000000001</v>
      </c>
      <c r="E9428" s="118">
        <v>1000</v>
      </c>
      <c r="F9428" s="118" t="s">
        <v>1489</v>
      </c>
      <c r="G9428" s="113">
        <f>IF([Data da Aprovação]&lt;&gt;"ESTATUTÁRIO",YEAR([Data da Aprovação]),"")</f>
        <v>2002</v>
      </c>
      <c r="H9428" s="106">
        <f>Tabela9[[#This Row],[Valor do Provento R$]]/Tabela9[[#This Row],[Provento por 1 ou 1000 Ações]]</f>
        <v>1.3843920000000001E-3</v>
      </c>
    </row>
    <row r="9429" spans="1:8">
      <c r="A9429" s="119" t="s">
        <v>1754</v>
      </c>
      <c r="B9429" s="117" t="s">
        <v>1490</v>
      </c>
      <c r="C9429" s="140">
        <v>37595</v>
      </c>
      <c r="D9429" s="141">
        <v>2.0651700000000002</v>
      </c>
      <c r="E9429" s="119">
        <v>1000</v>
      </c>
      <c r="F9429" s="119" t="s">
        <v>1489</v>
      </c>
      <c r="G9429" s="114">
        <f>IF([Data da Aprovação]&lt;&gt;"ESTATUTÁRIO",YEAR([Data da Aprovação]),"")</f>
        <v>2002</v>
      </c>
      <c r="H9429" s="106">
        <f>Tabela9[[#This Row],[Valor do Provento R$]]/Tabela9[[#This Row],[Provento por 1 ou 1000 Ações]]</f>
        <v>2.0651700000000003E-3</v>
      </c>
    </row>
    <row r="9430" spans="1:8">
      <c r="A9430" s="118" t="s">
        <v>1754</v>
      </c>
      <c r="B9430" s="116" t="s">
        <v>1490</v>
      </c>
      <c r="C9430" s="138">
        <v>37734</v>
      </c>
      <c r="D9430" s="139">
        <v>1.0548999999999999</v>
      </c>
      <c r="E9430" s="118">
        <v>1000</v>
      </c>
      <c r="F9430" s="118" t="s">
        <v>1492</v>
      </c>
      <c r="G9430" s="113">
        <f>IF([Data da Aprovação]&lt;&gt;"ESTATUTÁRIO",YEAR([Data da Aprovação]),"")</f>
        <v>2003</v>
      </c>
      <c r="H9430" s="106">
        <f>Tabela9[[#This Row],[Valor do Provento R$]]/Tabela9[[#This Row],[Provento por 1 ou 1000 Ações]]</f>
        <v>1.0548999999999999E-3</v>
      </c>
    </row>
    <row r="9431" spans="1:8">
      <c r="A9431" s="119" t="s">
        <v>1754</v>
      </c>
      <c r="B9431" s="117" t="s">
        <v>1490</v>
      </c>
      <c r="C9431" s="140">
        <v>37956</v>
      </c>
      <c r="D9431" s="141">
        <v>5.6974239999999998</v>
      </c>
      <c r="E9431" s="119">
        <v>1000</v>
      </c>
      <c r="F9431" s="119" t="s">
        <v>1489</v>
      </c>
      <c r="G9431" s="114">
        <f>IF([Data da Aprovação]&lt;&gt;"ESTATUTÁRIO",YEAR([Data da Aprovação]),"")</f>
        <v>2003</v>
      </c>
      <c r="H9431" s="106">
        <f>Tabela9[[#This Row],[Valor do Provento R$]]/Tabela9[[#This Row],[Provento por 1 ou 1000 Ações]]</f>
        <v>5.6974239999999995E-3</v>
      </c>
    </row>
    <row r="9432" spans="1:8">
      <c r="A9432" s="118" t="s">
        <v>1754</v>
      </c>
      <c r="B9432" s="116" t="s">
        <v>1490</v>
      </c>
      <c r="C9432" s="138">
        <v>38323</v>
      </c>
      <c r="D9432" s="139">
        <v>6.2637140000000002</v>
      </c>
      <c r="E9432" s="118">
        <v>1000</v>
      </c>
      <c r="F9432" s="118" t="s">
        <v>1489</v>
      </c>
      <c r="G9432" s="113">
        <f>IF([Data da Aprovação]&lt;&gt;"ESTATUTÁRIO",YEAR([Data da Aprovação]),"")</f>
        <v>2004</v>
      </c>
      <c r="H9432" s="106">
        <f>Tabela9[[#This Row],[Valor do Provento R$]]/Tabela9[[#This Row],[Provento por 1 ou 1000 Ações]]</f>
        <v>6.2637140000000001E-3</v>
      </c>
    </row>
    <row r="9433" spans="1:8">
      <c r="A9433" s="119" t="s">
        <v>1754</v>
      </c>
      <c r="B9433" s="117" t="s">
        <v>1490</v>
      </c>
      <c r="C9433" s="140">
        <v>38471</v>
      </c>
      <c r="D9433" s="141">
        <v>13.2166</v>
      </c>
      <c r="E9433" s="119">
        <v>1000</v>
      </c>
      <c r="F9433" s="119" t="s">
        <v>1492</v>
      </c>
      <c r="G9433" s="114">
        <f>IF([Data da Aprovação]&lt;&gt;"ESTATUTÁRIO",YEAR([Data da Aprovação]),"")</f>
        <v>2005</v>
      </c>
      <c r="H9433" s="106">
        <f>Tabela9[[#This Row],[Valor do Provento R$]]/Tabela9[[#This Row],[Provento por 1 ou 1000 Ações]]</f>
        <v>1.32166E-2</v>
      </c>
    </row>
    <row r="9434" spans="1:8">
      <c r="A9434" s="118" t="s">
        <v>1754</v>
      </c>
      <c r="B9434" s="116" t="s">
        <v>1490</v>
      </c>
      <c r="C9434" s="138">
        <v>38692</v>
      </c>
      <c r="D9434" s="139">
        <v>1.89714</v>
      </c>
      <c r="E9434" s="118">
        <v>1</v>
      </c>
      <c r="F9434" s="118" t="s">
        <v>1489</v>
      </c>
      <c r="G9434" s="113">
        <f>IF([Data da Aprovação]&lt;&gt;"ESTATUTÁRIO",YEAR([Data da Aprovação]),"")</f>
        <v>2005</v>
      </c>
      <c r="H9434" s="106">
        <f>Tabela9[[#This Row],[Valor do Provento R$]]/Tabela9[[#This Row],[Provento por 1 ou 1000 Ações]]</f>
        <v>1.89714</v>
      </c>
    </row>
    <row r="9435" spans="1:8">
      <c r="A9435" s="119" t="s">
        <v>1754</v>
      </c>
      <c r="B9435" s="117" t="s">
        <v>1490</v>
      </c>
      <c r="C9435" s="140">
        <v>38825</v>
      </c>
      <c r="D9435" s="141">
        <v>6.2295199999999999</v>
      </c>
      <c r="E9435" s="119">
        <v>1</v>
      </c>
      <c r="F9435" s="119" t="s">
        <v>1492</v>
      </c>
      <c r="G9435" s="114">
        <f>IF([Data da Aprovação]&lt;&gt;"ESTATUTÁRIO",YEAR([Data da Aprovação]),"")</f>
        <v>2006</v>
      </c>
      <c r="H9435" s="106">
        <f>Tabela9[[#This Row],[Valor do Provento R$]]/Tabela9[[#This Row],[Provento por 1 ou 1000 Ações]]</f>
        <v>6.2295199999999999</v>
      </c>
    </row>
    <row r="9436" spans="1:8">
      <c r="A9436" s="118" t="s">
        <v>1754</v>
      </c>
      <c r="B9436" s="116" t="s">
        <v>1490</v>
      </c>
      <c r="C9436" s="138">
        <v>38825</v>
      </c>
      <c r="D9436" s="139">
        <v>1.3888799999999999</v>
      </c>
      <c r="E9436" s="118">
        <v>1</v>
      </c>
      <c r="F9436" s="118" t="s">
        <v>1492</v>
      </c>
      <c r="G9436" s="113">
        <f>IF([Data da Aprovação]&lt;&gt;"ESTATUTÁRIO",YEAR([Data da Aprovação]),"")</f>
        <v>2006</v>
      </c>
      <c r="H9436" s="106">
        <f>Tabela9[[#This Row],[Valor do Provento R$]]/Tabela9[[#This Row],[Provento por 1 ou 1000 Ações]]</f>
        <v>1.3888799999999999</v>
      </c>
    </row>
    <row r="9437" spans="1:8">
      <c r="A9437" s="119" t="s">
        <v>1754</v>
      </c>
      <c r="B9437" s="117" t="s">
        <v>1490</v>
      </c>
      <c r="C9437" s="140">
        <v>39056</v>
      </c>
      <c r="D9437" s="141">
        <v>1.0549604318000001</v>
      </c>
      <c r="E9437" s="119">
        <v>1</v>
      </c>
      <c r="F9437" s="119" t="s">
        <v>1489</v>
      </c>
      <c r="G9437" s="114">
        <f>IF([Data da Aprovação]&lt;&gt;"ESTATUTÁRIO",YEAR([Data da Aprovação]),"")</f>
        <v>2006</v>
      </c>
      <c r="H9437" s="106">
        <f>Tabela9[[#This Row],[Valor do Provento R$]]/Tabela9[[#This Row],[Provento por 1 ou 1000 Ações]]</f>
        <v>1.0549604318000001</v>
      </c>
    </row>
    <row r="9438" spans="1:8">
      <c r="A9438" s="118" t="s">
        <v>1754</v>
      </c>
      <c r="B9438" s="116" t="s">
        <v>1490</v>
      </c>
      <c r="C9438" s="138">
        <v>39198</v>
      </c>
      <c r="D9438" s="139">
        <v>0.68168670890000005</v>
      </c>
      <c r="E9438" s="118">
        <v>1</v>
      </c>
      <c r="F9438" s="118" t="s">
        <v>1492</v>
      </c>
      <c r="G9438" s="113">
        <f>IF([Data da Aprovação]&lt;&gt;"ESTATUTÁRIO",YEAR([Data da Aprovação]),"")</f>
        <v>2007</v>
      </c>
      <c r="H9438" s="106">
        <f>Tabela9[[#This Row],[Valor do Provento R$]]/Tabela9[[#This Row],[Provento por 1 ou 1000 Ações]]</f>
        <v>0.68168670890000005</v>
      </c>
    </row>
    <row r="9439" spans="1:8">
      <c r="A9439" s="119" t="s">
        <v>1754</v>
      </c>
      <c r="B9439" s="117" t="s">
        <v>1490</v>
      </c>
      <c r="C9439" s="140">
        <v>39420</v>
      </c>
      <c r="D9439" s="141">
        <v>0.94979924380000003</v>
      </c>
      <c r="E9439" s="119">
        <v>1</v>
      </c>
      <c r="F9439" s="119" t="s">
        <v>1489</v>
      </c>
      <c r="G9439" s="114">
        <f>IF([Data da Aprovação]&lt;&gt;"ESTATUTÁRIO",YEAR([Data da Aprovação]),"")</f>
        <v>2007</v>
      </c>
      <c r="H9439" s="106">
        <f>Tabela9[[#This Row],[Valor do Provento R$]]/Tabela9[[#This Row],[Provento por 1 ou 1000 Ações]]</f>
        <v>0.94979924380000003</v>
      </c>
    </row>
    <row r="9440" spans="1:8">
      <c r="A9440" s="118" t="s">
        <v>1754</v>
      </c>
      <c r="B9440" s="116" t="s">
        <v>1490</v>
      </c>
      <c r="C9440" s="138">
        <v>39568</v>
      </c>
      <c r="D9440" s="139">
        <v>0.34084335500000001</v>
      </c>
      <c r="E9440" s="118">
        <v>1</v>
      </c>
      <c r="F9440" s="118" t="s">
        <v>1492</v>
      </c>
      <c r="G9440" s="113">
        <f>IF([Data da Aprovação]&lt;&gt;"ESTATUTÁRIO",YEAR([Data da Aprovação]),"")</f>
        <v>2008</v>
      </c>
      <c r="H9440" s="106">
        <f>Tabela9[[#This Row],[Valor do Provento R$]]/Tabela9[[#This Row],[Provento por 1 ou 1000 Ações]]</f>
        <v>0.34084335500000001</v>
      </c>
    </row>
    <row r="9441" spans="1:8">
      <c r="A9441" s="119" t="s">
        <v>1754</v>
      </c>
      <c r="B9441" s="117" t="s">
        <v>1490</v>
      </c>
      <c r="C9441" s="140">
        <v>39780</v>
      </c>
      <c r="D9441" s="141">
        <v>1.0895182241000001</v>
      </c>
      <c r="E9441" s="119">
        <v>1</v>
      </c>
      <c r="F9441" s="119" t="s">
        <v>1489</v>
      </c>
      <c r="G9441" s="114">
        <f>IF([Data da Aprovação]&lt;&gt;"ESTATUTÁRIO",YEAR([Data da Aprovação]),"")</f>
        <v>2008</v>
      </c>
      <c r="H9441" s="106">
        <f>Tabela9[[#This Row],[Valor do Provento R$]]/Tabela9[[#This Row],[Provento por 1 ou 1000 Ações]]</f>
        <v>1.0895182241000001</v>
      </c>
    </row>
    <row r="9442" spans="1:8">
      <c r="A9442" s="118" t="s">
        <v>1754</v>
      </c>
      <c r="B9442" s="116" t="s">
        <v>1490</v>
      </c>
      <c r="C9442" s="138">
        <v>40162</v>
      </c>
      <c r="D9442" s="139">
        <v>1.12180561</v>
      </c>
      <c r="E9442" s="118">
        <v>1</v>
      </c>
      <c r="F9442" s="118" t="s">
        <v>1489</v>
      </c>
      <c r="G9442" s="113">
        <f>IF([Data da Aprovação]&lt;&gt;"ESTATUTÁRIO",YEAR([Data da Aprovação]),"")</f>
        <v>2009</v>
      </c>
      <c r="H9442" s="106">
        <f>Tabela9[[#This Row],[Valor do Provento R$]]/Tabela9[[#This Row],[Provento por 1 ou 1000 Ações]]</f>
        <v>1.12180561</v>
      </c>
    </row>
    <row r="9443" spans="1:8">
      <c r="A9443" s="119" t="s">
        <v>1754</v>
      </c>
      <c r="B9443" s="117" t="s">
        <v>1490</v>
      </c>
      <c r="C9443" s="140">
        <v>40491</v>
      </c>
      <c r="D9443" s="141">
        <v>0.86052289000000004</v>
      </c>
      <c r="E9443" s="119">
        <v>1</v>
      </c>
      <c r="F9443" s="119" t="s">
        <v>1489</v>
      </c>
      <c r="G9443" s="114">
        <f>IF([Data da Aprovação]&lt;&gt;"ESTATUTÁRIO",YEAR([Data da Aprovação]),"")</f>
        <v>2010</v>
      </c>
      <c r="H9443" s="106">
        <f>Tabela9[[#This Row],[Valor do Provento R$]]/Tabela9[[#This Row],[Provento por 1 ou 1000 Ações]]</f>
        <v>0.86052289000000004</v>
      </c>
    </row>
    <row r="9444" spans="1:8">
      <c r="A9444" s="118" t="s">
        <v>1754</v>
      </c>
      <c r="B9444" s="116" t="s">
        <v>1490</v>
      </c>
      <c r="C9444" s="138">
        <v>40491</v>
      </c>
      <c r="D9444" s="139">
        <v>1.9023681699999999</v>
      </c>
      <c r="E9444" s="118">
        <v>1</v>
      </c>
      <c r="F9444" s="118" t="s">
        <v>1492</v>
      </c>
      <c r="G9444" s="113">
        <f>IF([Data da Aprovação]&lt;&gt;"ESTATUTÁRIO",YEAR([Data da Aprovação]),"")</f>
        <v>2010</v>
      </c>
      <c r="H9444" s="106">
        <f>Tabela9[[#This Row],[Valor do Provento R$]]/Tabela9[[#This Row],[Provento por 1 ou 1000 Ações]]</f>
        <v>1.9023681699999999</v>
      </c>
    </row>
    <row r="9445" spans="1:8">
      <c r="A9445" s="119" t="s">
        <v>1755</v>
      </c>
      <c r="B9445" s="117" t="s">
        <v>1488</v>
      </c>
      <c r="C9445" s="140">
        <v>39546</v>
      </c>
      <c r="D9445" s="141">
        <v>6.3952540000000002E-2</v>
      </c>
      <c r="E9445" s="119">
        <v>1</v>
      </c>
      <c r="F9445" s="119" t="s">
        <v>1492</v>
      </c>
      <c r="G9445" s="114">
        <f>IF([Data da Aprovação]&lt;&gt;"ESTATUTÁRIO",YEAR([Data da Aprovação]),"")</f>
        <v>2008</v>
      </c>
      <c r="H9445" s="106">
        <f>Tabela9[[#This Row],[Valor do Provento R$]]/Tabela9[[#This Row],[Provento por 1 ou 1000 Ações]]</f>
        <v>6.3952540000000002E-2</v>
      </c>
    </row>
    <row r="9446" spans="1:8">
      <c r="A9446" s="118" t="s">
        <v>1755</v>
      </c>
      <c r="B9446" s="116" t="s">
        <v>1488</v>
      </c>
      <c r="C9446" s="138">
        <v>40122</v>
      </c>
      <c r="D9446" s="139">
        <v>0.26500000000000001</v>
      </c>
      <c r="E9446" s="118">
        <v>1</v>
      </c>
      <c r="F9446" s="118" t="s">
        <v>1492</v>
      </c>
      <c r="G9446" s="113">
        <f>IF([Data da Aprovação]&lt;&gt;"ESTATUTÁRIO",YEAR([Data da Aprovação]),"")</f>
        <v>2009</v>
      </c>
      <c r="H9446" s="106">
        <f>Tabela9[[#This Row],[Valor do Provento R$]]/Tabela9[[#This Row],[Provento por 1 ou 1000 Ações]]</f>
        <v>0.26500000000000001</v>
      </c>
    </row>
    <row r="9447" spans="1:8">
      <c r="A9447" s="119" t="s">
        <v>1755</v>
      </c>
      <c r="B9447" s="117" t="s">
        <v>1488</v>
      </c>
      <c r="C9447" s="140">
        <v>40298</v>
      </c>
      <c r="D9447" s="141">
        <v>0.29228178078</v>
      </c>
      <c r="E9447" s="119">
        <v>1</v>
      </c>
      <c r="F9447" s="119" t="s">
        <v>1492</v>
      </c>
      <c r="G9447" s="114">
        <f>IF([Data da Aprovação]&lt;&gt;"ESTATUTÁRIO",YEAR([Data da Aprovação]),"")</f>
        <v>2010</v>
      </c>
      <c r="H9447" s="106">
        <f>Tabela9[[#This Row],[Valor do Provento R$]]/Tabela9[[#This Row],[Provento por 1 ou 1000 Ações]]</f>
        <v>0.29228178078</v>
      </c>
    </row>
    <row r="9448" spans="1:8">
      <c r="A9448" s="118" t="s">
        <v>1755</v>
      </c>
      <c r="B9448" s="116" t="s">
        <v>1488</v>
      </c>
      <c r="C9448" s="138">
        <v>40304</v>
      </c>
      <c r="D9448" s="139">
        <v>0.30199999999999999</v>
      </c>
      <c r="E9448" s="118">
        <v>1</v>
      </c>
      <c r="F9448" s="118" t="s">
        <v>1492</v>
      </c>
      <c r="G9448" s="113">
        <f>IF([Data da Aprovação]&lt;&gt;"ESTATUTÁRIO",YEAR([Data da Aprovação]),"")</f>
        <v>2010</v>
      </c>
      <c r="H9448" s="106">
        <f>Tabela9[[#This Row],[Valor do Provento R$]]/Tabela9[[#This Row],[Provento por 1 ou 1000 Ações]]</f>
        <v>0.30199999999999999</v>
      </c>
    </row>
    <row r="9449" spans="1:8">
      <c r="A9449" s="119" t="s">
        <v>1755</v>
      </c>
      <c r="B9449" s="117" t="s">
        <v>1488</v>
      </c>
      <c r="C9449" s="140">
        <v>40640</v>
      </c>
      <c r="D9449" s="141">
        <v>0.44900000000000001</v>
      </c>
      <c r="E9449" s="119">
        <v>1</v>
      </c>
      <c r="F9449" s="119" t="s">
        <v>1492</v>
      </c>
      <c r="G9449" s="114">
        <f>IF([Data da Aprovação]&lt;&gt;"ESTATUTÁRIO",YEAR([Data da Aprovação]),"")</f>
        <v>2011</v>
      </c>
      <c r="H9449" s="106">
        <f>Tabela9[[#This Row],[Valor do Provento R$]]/Tabela9[[#This Row],[Provento por 1 ou 1000 Ações]]</f>
        <v>0.44900000000000001</v>
      </c>
    </row>
    <row r="9450" spans="1:8">
      <c r="A9450" s="118" t="s">
        <v>1755</v>
      </c>
      <c r="B9450" s="116" t="s">
        <v>1488</v>
      </c>
      <c r="C9450" s="138">
        <v>40640</v>
      </c>
      <c r="D9450" s="139">
        <v>0.23369999999999999</v>
      </c>
      <c r="E9450" s="118">
        <v>1</v>
      </c>
      <c r="F9450" s="118" t="s">
        <v>1499</v>
      </c>
      <c r="G9450" s="113">
        <f>IF([Data da Aprovação]&lt;&gt;"ESTATUTÁRIO",YEAR([Data da Aprovação]),"")</f>
        <v>2011</v>
      </c>
      <c r="H9450" s="106">
        <f>Tabela9[[#This Row],[Valor do Provento R$]]/Tabela9[[#This Row],[Provento por 1 ou 1000 Ações]]</f>
        <v>0.23369999999999999</v>
      </c>
    </row>
    <row r="9451" spans="1:8">
      <c r="A9451" s="119" t="s">
        <v>1756</v>
      </c>
      <c r="B9451" s="117" t="s">
        <v>1488</v>
      </c>
      <c r="C9451" s="140">
        <v>35180</v>
      </c>
      <c r="D9451" s="141">
        <v>0.76</v>
      </c>
      <c r="E9451" s="119">
        <v>1000</v>
      </c>
      <c r="F9451" s="119" t="s">
        <v>1492</v>
      </c>
      <c r="G9451" s="114">
        <f>IF([Data da Aprovação]&lt;&gt;"ESTATUTÁRIO",YEAR([Data da Aprovação]),"")</f>
        <v>1996</v>
      </c>
      <c r="H9451" s="106">
        <f>Tabela9[[#This Row],[Valor do Provento R$]]/Tabela9[[#This Row],[Provento por 1 ou 1000 Ações]]</f>
        <v>7.6000000000000004E-4</v>
      </c>
    </row>
    <row r="9452" spans="1:8">
      <c r="A9452" s="118" t="s">
        <v>1756</v>
      </c>
      <c r="B9452" s="116" t="s">
        <v>1488</v>
      </c>
      <c r="C9452" s="138">
        <v>35549</v>
      </c>
      <c r="D9452" s="139">
        <v>1</v>
      </c>
      <c r="E9452" s="118">
        <v>1000</v>
      </c>
      <c r="F9452" s="118" t="s">
        <v>1492</v>
      </c>
      <c r="G9452" s="113">
        <f>IF([Data da Aprovação]&lt;&gt;"ESTATUTÁRIO",YEAR([Data da Aprovação]),"")</f>
        <v>1997</v>
      </c>
      <c r="H9452" s="106">
        <f>Tabela9[[#This Row],[Valor do Provento R$]]/Tabela9[[#This Row],[Provento por 1 ou 1000 Ações]]</f>
        <v>1E-3</v>
      </c>
    </row>
    <row r="9453" spans="1:8">
      <c r="A9453" s="119" t="s">
        <v>1756</v>
      </c>
      <c r="B9453" s="117" t="s">
        <v>1488</v>
      </c>
      <c r="C9453" s="140">
        <v>35914</v>
      </c>
      <c r="D9453" s="141">
        <v>1</v>
      </c>
      <c r="E9453" s="119">
        <v>1000</v>
      </c>
      <c r="F9453" s="119" t="s">
        <v>1489</v>
      </c>
      <c r="G9453" s="114">
        <f>IF([Data da Aprovação]&lt;&gt;"ESTATUTÁRIO",YEAR([Data da Aprovação]),"")</f>
        <v>1998</v>
      </c>
      <c r="H9453" s="106">
        <f>Tabela9[[#This Row],[Valor do Provento R$]]/Tabela9[[#This Row],[Provento por 1 ou 1000 Ações]]</f>
        <v>1E-3</v>
      </c>
    </row>
    <row r="9454" spans="1:8">
      <c r="A9454" s="118" t="s">
        <v>1756</v>
      </c>
      <c r="B9454" s="116" t="s">
        <v>1488</v>
      </c>
      <c r="C9454" s="138">
        <v>36279</v>
      </c>
      <c r="D9454" s="139">
        <v>1.1958800000000001</v>
      </c>
      <c r="E9454" s="118">
        <v>1000</v>
      </c>
      <c r="F9454" s="118" t="s">
        <v>1489</v>
      </c>
      <c r="G9454" s="113">
        <f>IF([Data da Aprovação]&lt;&gt;"ESTATUTÁRIO",YEAR([Data da Aprovação]),"")</f>
        <v>1999</v>
      </c>
      <c r="H9454" s="106">
        <f>Tabela9[[#This Row],[Valor do Provento R$]]/Tabela9[[#This Row],[Provento por 1 ou 1000 Ações]]</f>
        <v>1.1958800000000001E-3</v>
      </c>
    </row>
    <row r="9455" spans="1:8">
      <c r="A9455" s="119" t="s">
        <v>1756</v>
      </c>
      <c r="B9455" s="117" t="s">
        <v>1488</v>
      </c>
      <c r="C9455" s="140">
        <v>36641</v>
      </c>
      <c r="D9455" s="141">
        <v>1.2</v>
      </c>
      <c r="E9455" s="119">
        <v>1000</v>
      </c>
      <c r="F9455" s="119" t="s">
        <v>1489</v>
      </c>
      <c r="G9455" s="114">
        <f>IF([Data da Aprovação]&lt;&gt;"ESTATUTÁRIO",YEAR([Data da Aprovação]),"")</f>
        <v>2000</v>
      </c>
      <c r="H9455" s="106">
        <f>Tabela9[[#This Row],[Valor do Provento R$]]/Tabela9[[#This Row],[Provento por 1 ou 1000 Ações]]</f>
        <v>1.1999999999999999E-3</v>
      </c>
    </row>
    <row r="9456" spans="1:8">
      <c r="A9456" s="118" t="s">
        <v>1756</v>
      </c>
      <c r="B9456" s="116" t="s">
        <v>1488</v>
      </c>
      <c r="C9456" s="138">
        <v>37007</v>
      </c>
      <c r="D9456" s="139">
        <v>1.2</v>
      </c>
      <c r="E9456" s="118">
        <v>1000</v>
      </c>
      <c r="F9456" s="118" t="s">
        <v>1489</v>
      </c>
      <c r="G9456" s="113">
        <f>IF([Data da Aprovação]&lt;&gt;"ESTATUTÁRIO",YEAR([Data da Aprovação]),"")</f>
        <v>2001</v>
      </c>
      <c r="H9456" s="106">
        <f>Tabela9[[#This Row],[Valor do Provento R$]]/Tabela9[[#This Row],[Provento por 1 ou 1000 Ações]]</f>
        <v>1.1999999999999999E-3</v>
      </c>
    </row>
    <row r="9457" spans="1:8">
      <c r="A9457" s="119" t="s">
        <v>1756</v>
      </c>
      <c r="B9457" s="117" t="s">
        <v>1488</v>
      </c>
      <c r="C9457" s="140">
        <v>37376</v>
      </c>
      <c r="D9457" s="141">
        <v>1.6</v>
      </c>
      <c r="E9457" s="119">
        <v>1000</v>
      </c>
      <c r="F9457" s="119" t="s">
        <v>1489</v>
      </c>
      <c r="G9457" s="114">
        <f>IF([Data da Aprovação]&lt;&gt;"ESTATUTÁRIO",YEAR([Data da Aprovação]),"")</f>
        <v>2002</v>
      </c>
      <c r="H9457" s="106">
        <f>Tabela9[[#This Row],[Valor do Provento R$]]/Tabela9[[#This Row],[Provento por 1 ou 1000 Ações]]</f>
        <v>1.6000000000000001E-3</v>
      </c>
    </row>
    <row r="9458" spans="1:8">
      <c r="A9458" s="118" t="s">
        <v>1756</v>
      </c>
      <c r="B9458" s="116" t="s">
        <v>1488</v>
      </c>
      <c r="C9458" s="138">
        <v>37735</v>
      </c>
      <c r="D9458" s="139">
        <v>2.35541</v>
      </c>
      <c r="E9458" s="118">
        <v>1000</v>
      </c>
      <c r="F9458" s="118" t="s">
        <v>1489</v>
      </c>
      <c r="G9458" s="113">
        <f>IF([Data da Aprovação]&lt;&gt;"ESTATUTÁRIO",YEAR([Data da Aprovação]),"")</f>
        <v>2003</v>
      </c>
      <c r="H9458" s="106">
        <f>Tabela9[[#This Row],[Valor do Provento R$]]/Tabela9[[#This Row],[Provento por 1 ou 1000 Ações]]</f>
        <v>2.3554100000000001E-3</v>
      </c>
    </row>
    <row r="9459" spans="1:8">
      <c r="A9459" s="119" t="s">
        <v>1756</v>
      </c>
      <c r="B9459" s="117" t="s">
        <v>1488</v>
      </c>
      <c r="C9459" s="140">
        <v>37964</v>
      </c>
      <c r="D9459" s="141">
        <v>2.77</v>
      </c>
      <c r="E9459" s="119">
        <v>1000</v>
      </c>
      <c r="F9459" s="119" t="s">
        <v>1489</v>
      </c>
      <c r="G9459" s="114">
        <f>IF([Data da Aprovação]&lt;&gt;"ESTATUTÁRIO",YEAR([Data da Aprovação]),"")</f>
        <v>2003</v>
      </c>
      <c r="H9459" s="106">
        <f>Tabela9[[#This Row],[Valor do Provento R$]]/Tabela9[[#This Row],[Provento por 1 ou 1000 Ações]]</f>
        <v>2.7699999999999999E-3</v>
      </c>
    </row>
    <row r="9460" spans="1:8">
      <c r="A9460" s="118" t="s">
        <v>1756</v>
      </c>
      <c r="B9460" s="116" t="s">
        <v>1488</v>
      </c>
      <c r="C9460" s="138">
        <v>38331</v>
      </c>
      <c r="D9460" s="139">
        <v>3.7</v>
      </c>
      <c r="E9460" s="118">
        <v>1000</v>
      </c>
      <c r="F9460" s="118" t="s">
        <v>1489</v>
      </c>
      <c r="G9460" s="113">
        <f>IF([Data da Aprovação]&lt;&gt;"ESTATUTÁRIO",YEAR([Data da Aprovação]),"")</f>
        <v>2004</v>
      </c>
      <c r="H9460" s="106">
        <f>Tabela9[[#This Row],[Valor do Provento R$]]/Tabela9[[#This Row],[Provento por 1 ou 1000 Ações]]</f>
        <v>3.7000000000000002E-3</v>
      </c>
    </row>
    <row r="9461" spans="1:8">
      <c r="A9461" s="119" t="s">
        <v>1756</v>
      </c>
      <c r="B9461" s="117" t="s">
        <v>1488</v>
      </c>
      <c r="C9461" s="140">
        <v>38709</v>
      </c>
      <c r="D9461" s="141">
        <v>2.8</v>
      </c>
      <c r="E9461" s="119">
        <v>1000</v>
      </c>
      <c r="F9461" s="119" t="s">
        <v>1489</v>
      </c>
      <c r="G9461" s="114">
        <f>IF([Data da Aprovação]&lt;&gt;"ESTATUTÁRIO",YEAR([Data da Aprovação]),"")</f>
        <v>2005</v>
      </c>
      <c r="H9461" s="106">
        <f>Tabela9[[#This Row],[Valor do Provento R$]]/Tabela9[[#This Row],[Provento por 1 ou 1000 Ações]]</f>
        <v>2.8E-3</v>
      </c>
    </row>
    <row r="9462" spans="1:8">
      <c r="A9462" s="118" t="s">
        <v>1756</v>
      </c>
      <c r="B9462" s="116" t="s">
        <v>1488</v>
      </c>
      <c r="C9462" s="138">
        <v>39063</v>
      </c>
      <c r="D9462" s="139">
        <v>4</v>
      </c>
      <c r="E9462" s="118">
        <v>1000</v>
      </c>
      <c r="F9462" s="118" t="s">
        <v>1489</v>
      </c>
      <c r="G9462" s="113">
        <f>IF([Data da Aprovação]&lt;&gt;"ESTATUTÁRIO",YEAR([Data da Aprovação]),"")</f>
        <v>2006</v>
      </c>
      <c r="H9462" s="106">
        <f>Tabela9[[#This Row],[Valor do Provento R$]]/Tabela9[[#This Row],[Provento por 1 ou 1000 Ações]]</f>
        <v>4.0000000000000001E-3</v>
      </c>
    </row>
    <row r="9463" spans="1:8">
      <c r="A9463" s="119" t="s">
        <v>1756</v>
      </c>
      <c r="B9463" s="117" t="s">
        <v>1488</v>
      </c>
      <c r="C9463" s="140">
        <v>39423</v>
      </c>
      <c r="D9463" s="141">
        <v>0.3866</v>
      </c>
      <c r="E9463" s="119">
        <v>1</v>
      </c>
      <c r="F9463" s="119" t="s">
        <v>1489</v>
      </c>
      <c r="G9463" s="114">
        <f>IF([Data da Aprovação]&lt;&gt;"ESTATUTÁRIO",YEAR([Data da Aprovação]),"")</f>
        <v>2007</v>
      </c>
      <c r="H9463" s="106">
        <f>Tabela9[[#This Row],[Valor do Provento R$]]/Tabela9[[#This Row],[Provento por 1 ou 1000 Ações]]</f>
        <v>0.3866</v>
      </c>
    </row>
    <row r="9464" spans="1:8">
      <c r="A9464" s="118" t="s">
        <v>1756</v>
      </c>
      <c r="B9464" s="116" t="s">
        <v>1488</v>
      </c>
      <c r="C9464" s="138">
        <v>39554</v>
      </c>
      <c r="D9464" s="139">
        <v>0.1</v>
      </c>
      <c r="E9464" s="118">
        <v>1</v>
      </c>
      <c r="F9464" s="118" t="s">
        <v>1492</v>
      </c>
      <c r="G9464" s="113">
        <f>IF([Data da Aprovação]&lt;&gt;"ESTATUTÁRIO",YEAR([Data da Aprovação]),"")</f>
        <v>2008</v>
      </c>
      <c r="H9464" s="106">
        <f>Tabela9[[#This Row],[Valor do Provento R$]]/Tabela9[[#This Row],[Provento por 1 ou 1000 Ações]]</f>
        <v>0.1</v>
      </c>
    </row>
    <row r="9465" spans="1:8">
      <c r="A9465" s="119" t="s">
        <v>1756</v>
      </c>
      <c r="B9465" s="117" t="s">
        <v>1488</v>
      </c>
      <c r="C9465" s="140">
        <v>39778</v>
      </c>
      <c r="D9465" s="141">
        <v>0.46200000000000002</v>
      </c>
      <c r="E9465" s="119">
        <v>1</v>
      </c>
      <c r="F9465" s="119" t="s">
        <v>1489</v>
      </c>
      <c r="G9465" s="114">
        <f>IF([Data da Aprovação]&lt;&gt;"ESTATUTÁRIO",YEAR([Data da Aprovação]),"")</f>
        <v>2008</v>
      </c>
      <c r="H9465" s="106">
        <f>Tabela9[[#This Row],[Valor do Provento R$]]/Tabela9[[#This Row],[Provento por 1 ou 1000 Ações]]</f>
        <v>0.46200000000000002</v>
      </c>
    </row>
    <row r="9466" spans="1:8">
      <c r="A9466" s="118" t="s">
        <v>1756</v>
      </c>
      <c r="B9466" s="116" t="s">
        <v>1488</v>
      </c>
      <c r="C9466" s="138">
        <v>39926</v>
      </c>
      <c r="D9466" s="139">
        <v>0.27050000000000002</v>
      </c>
      <c r="E9466" s="118">
        <v>1</v>
      </c>
      <c r="F9466" s="118" t="s">
        <v>1492</v>
      </c>
      <c r="G9466" s="113">
        <f>IF([Data da Aprovação]&lt;&gt;"ESTATUTÁRIO",YEAR([Data da Aprovação]),"")</f>
        <v>2009</v>
      </c>
      <c r="H9466" s="106">
        <f>Tabela9[[#This Row],[Valor do Provento R$]]/Tabela9[[#This Row],[Provento por 1 ou 1000 Ações]]</f>
        <v>0.27050000000000002</v>
      </c>
    </row>
    <row r="9467" spans="1:8">
      <c r="A9467" s="119" t="s">
        <v>1756</v>
      </c>
      <c r="B9467" s="117" t="s">
        <v>1488</v>
      </c>
      <c r="C9467" s="140">
        <v>40129</v>
      </c>
      <c r="D9467" s="141">
        <v>0.54400000000000004</v>
      </c>
      <c r="E9467" s="119">
        <v>1</v>
      </c>
      <c r="F9467" s="119" t="s">
        <v>1489</v>
      </c>
      <c r="G9467" s="114">
        <f>IF([Data da Aprovação]&lt;&gt;"ESTATUTÁRIO",YEAR([Data da Aprovação]),"")</f>
        <v>2009</v>
      </c>
      <c r="H9467" s="106">
        <f>Tabela9[[#This Row],[Valor do Provento R$]]/Tabela9[[#This Row],[Provento por 1 ou 1000 Ações]]</f>
        <v>0.54400000000000004</v>
      </c>
    </row>
    <row r="9468" spans="1:8">
      <c r="A9468" s="118" t="s">
        <v>1756</v>
      </c>
      <c r="B9468" s="116" t="s">
        <v>1488</v>
      </c>
      <c r="C9468" s="138">
        <v>40288</v>
      </c>
      <c r="D9468" s="139">
        <v>0.12720000000000001</v>
      </c>
      <c r="E9468" s="118">
        <v>1</v>
      </c>
      <c r="F9468" s="118" t="s">
        <v>1492</v>
      </c>
      <c r="G9468" s="113">
        <f>IF([Data da Aprovação]&lt;&gt;"ESTATUTÁRIO",YEAR([Data da Aprovação]),"")</f>
        <v>2010</v>
      </c>
      <c r="H9468" s="106">
        <f>Tabela9[[#This Row],[Valor do Provento R$]]/Tabela9[[#This Row],[Provento por 1 ou 1000 Ações]]</f>
        <v>0.12720000000000001</v>
      </c>
    </row>
    <row r="9469" spans="1:8">
      <c r="A9469" s="119" t="s">
        <v>1756</v>
      </c>
      <c r="B9469" s="117" t="s">
        <v>1488</v>
      </c>
      <c r="C9469" s="140">
        <v>40288</v>
      </c>
      <c r="D9469" s="141">
        <v>0.1288</v>
      </c>
      <c r="E9469" s="119">
        <v>1</v>
      </c>
      <c r="F9469" s="119" t="s">
        <v>1492</v>
      </c>
      <c r="G9469" s="114">
        <f>IF([Data da Aprovação]&lt;&gt;"ESTATUTÁRIO",YEAR([Data da Aprovação]),"")</f>
        <v>2010</v>
      </c>
      <c r="H9469" s="106">
        <f>Tabela9[[#This Row],[Valor do Provento R$]]/Tabela9[[#This Row],[Provento por 1 ou 1000 Ações]]</f>
        <v>0.1288</v>
      </c>
    </row>
    <row r="9470" spans="1:8">
      <c r="A9470" s="118" t="s">
        <v>1756</v>
      </c>
      <c r="B9470" s="116" t="s">
        <v>1488</v>
      </c>
      <c r="C9470" s="138">
        <v>40522</v>
      </c>
      <c r="D9470" s="139">
        <v>0.64</v>
      </c>
      <c r="E9470" s="118">
        <v>1</v>
      </c>
      <c r="F9470" s="118" t="s">
        <v>1489</v>
      </c>
      <c r="G9470" s="113">
        <f>IF([Data da Aprovação]&lt;&gt;"ESTATUTÁRIO",YEAR([Data da Aprovação]),"")</f>
        <v>2010</v>
      </c>
      <c r="H9470" s="106">
        <f>Tabela9[[#This Row],[Valor do Provento R$]]/Tabela9[[#This Row],[Provento por 1 ou 1000 Ações]]</f>
        <v>0.64</v>
      </c>
    </row>
    <row r="9471" spans="1:8">
      <c r="A9471" s="119" t="s">
        <v>1756</v>
      </c>
      <c r="B9471" s="117" t="s">
        <v>1488</v>
      </c>
      <c r="C9471" s="140">
        <v>40662</v>
      </c>
      <c r="D9471" s="141">
        <v>0.15</v>
      </c>
      <c r="E9471" s="119">
        <v>1</v>
      </c>
      <c r="F9471" s="119" t="s">
        <v>1492</v>
      </c>
      <c r="G9471" s="114">
        <f>IF([Data da Aprovação]&lt;&gt;"ESTATUTÁRIO",YEAR([Data da Aprovação]),"")</f>
        <v>2011</v>
      </c>
      <c r="H9471" s="106">
        <f>Tabela9[[#This Row],[Valor do Provento R$]]/Tabela9[[#This Row],[Provento por 1 ou 1000 Ações]]</f>
        <v>0.15</v>
      </c>
    </row>
    <row r="9472" spans="1:8">
      <c r="A9472" s="118" t="s">
        <v>1756</v>
      </c>
      <c r="B9472" s="116" t="s">
        <v>1488</v>
      </c>
      <c r="C9472" s="138">
        <v>40837</v>
      </c>
      <c r="D9472" s="139">
        <v>0.65</v>
      </c>
      <c r="E9472" s="118">
        <v>1</v>
      </c>
      <c r="F9472" s="118" t="s">
        <v>1489</v>
      </c>
      <c r="G9472" s="113">
        <f>IF([Data da Aprovação]&lt;&gt;"ESTATUTÁRIO",YEAR([Data da Aprovação]),"")</f>
        <v>2011</v>
      </c>
      <c r="H9472" s="106">
        <f>Tabela9[[#This Row],[Valor do Provento R$]]/Tabela9[[#This Row],[Provento por 1 ou 1000 Ações]]</f>
        <v>0.65</v>
      </c>
    </row>
    <row r="9473" spans="1:8">
      <c r="A9473" s="119" t="s">
        <v>1756</v>
      </c>
      <c r="B9473" s="117" t="s">
        <v>1488</v>
      </c>
      <c r="C9473" s="140">
        <v>41016</v>
      </c>
      <c r="D9473" s="141">
        <v>0.2</v>
      </c>
      <c r="E9473" s="119">
        <v>1</v>
      </c>
      <c r="F9473" s="119" t="s">
        <v>1492</v>
      </c>
      <c r="G9473" s="114">
        <f>IF([Data da Aprovação]&lt;&gt;"ESTATUTÁRIO",YEAR([Data da Aprovação]),"")</f>
        <v>2012</v>
      </c>
      <c r="H9473" s="106">
        <f>Tabela9[[#This Row],[Valor do Provento R$]]/Tabela9[[#This Row],[Provento por 1 ou 1000 Ações]]</f>
        <v>0.2</v>
      </c>
    </row>
    <row r="9474" spans="1:8">
      <c r="A9474" s="118" t="s">
        <v>1756</v>
      </c>
      <c r="B9474" s="116" t="s">
        <v>1488</v>
      </c>
      <c r="C9474" s="138">
        <v>41220</v>
      </c>
      <c r="D9474" s="139">
        <v>0.75</v>
      </c>
      <c r="E9474" s="118">
        <v>1</v>
      </c>
      <c r="F9474" s="118" t="s">
        <v>1489</v>
      </c>
      <c r="G9474" s="113">
        <f>IF([Data da Aprovação]&lt;&gt;"ESTATUTÁRIO",YEAR([Data da Aprovação]),"")</f>
        <v>2012</v>
      </c>
      <c r="H9474" s="106">
        <f>Tabela9[[#This Row],[Valor do Provento R$]]/Tabela9[[#This Row],[Provento por 1 ou 1000 Ações]]</f>
        <v>0.75</v>
      </c>
    </row>
    <row r="9475" spans="1:8">
      <c r="A9475" s="119" t="s">
        <v>1756</v>
      </c>
      <c r="B9475" s="117" t="s">
        <v>1488</v>
      </c>
      <c r="C9475" s="140">
        <v>41383</v>
      </c>
      <c r="D9475" s="141">
        <v>0.2</v>
      </c>
      <c r="E9475" s="119">
        <v>1</v>
      </c>
      <c r="F9475" s="119" t="s">
        <v>1492</v>
      </c>
      <c r="G9475" s="114">
        <f>IF([Data da Aprovação]&lt;&gt;"ESTATUTÁRIO",YEAR([Data da Aprovação]),"")</f>
        <v>2013</v>
      </c>
      <c r="H9475" s="106">
        <f>Tabela9[[#This Row],[Valor do Provento R$]]/Tabela9[[#This Row],[Provento por 1 ou 1000 Ações]]</f>
        <v>0.2</v>
      </c>
    </row>
    <row r="9476" spans="1:8">
      <c r="A9476" s="118" t="s">
        <v>1756</v>
      </c>
      <c r="B9476" s="116" t="s">
        <v>1488</v>
      </c>
      <c r="C9476" s="138">
        <v>41583</v>
      </c>
      <c r="D9476" s="139">
        <v>0.75</v>
      </c>
      <c r="E9476" s="118">
        <v>1</v>
      </c>
      <c r="F9476" s="118" t="s">
        <v>1489</v>
      </c>
      <c r="G9476" s="113">
        <f>IF([Data da Aprovação]&lt;&gt;"ESTATUTÁRIO",YEAR([Data da Aprovação]),"")</f>
        <v>2013</v>
      </c>
      <c r="H9476" s="106">
        <f>Tabela9[[#This Row],[Valor do Provento R$]]/Tabela9[[#This Row],[Provento por 1 ou 1000 Ações]]</f>
        <v>0.75</v>
      </c>
    </row>
    <row r="9477" spans="1:8">
      <c r="A9477" s="119" t="s">
        <v>1756</v>
      </c>
      <c r="B9477" s="117" t="s">
        <v>1490</v>
      </c>
      <c r="C9477" s="140">
        <v>35180</v>
      </c>
      <c r="D9477" s="141">
        <v>0.76</v>
      </c>
      <c r="E9477" s="119">
        <v>1000</v>
      </c>
      <c r="F9477" s="119" t="s">
        <v>1492</v>
      </c>
      <c r="G9477" s="114">
        <f>IF([Data da Aprovação]&lt;&gt;"ESTATUTÁRIO",YEAR([Data da Aprovação]),"")</f>
        <v>1996</v>
      </c>
      <c r="H9477" s="106">
        <f>Tabela9[[#This Row],[Valor do Provento R$]]/Tabela9[[#This Row],[Provento por 1 ou 1000 Ações]]</f>
        <v>7.6000000000000004E-4</v>
      </c>
    </row>
    <row r="9478" spans="1:8">
      <c r="A9478" s="118" t="s">
        <v>1756</v>
      </c>
      <c r="B9478" s="116" t="s">
        <v>1490</v>
      </c>
      <c r="C9478" s="138">
        <v>35549</v>
      </c>
      <c r="D9478" s="139">
        <v>1</v>
      </c>
      <c r="E9478" s="118">
        <v>1000</v>
      </c>
      <c r="F9478" s="118" t="s">
        <v>1492</v>
      </c>
      <c r="G9478" s="113">
        <f>IF([Data da Aprovação]&lt;&gt;"ESTATUTÁRIO",YEAR([Data da Aprovação]),"")</f>
        <v>1997</v>
      </c>
      <c r="H9478" s="106">
        <f>Tabela9[[#This Row],[Valor do Provento R$]]/Tabela9[[#This Row],[Provento por 1 ou 1000 Ações]]</f>
        <v>1E-3</v>
      </c>
    </row>
    <row r="9479" spans="1:8">
      <c r="A9479" s="119" t="s">
        <v>1756</v>
      </c>
      <c r="B9479" s="117" t="s">
        <v>1490</v>
      </c>
      <c r="C9479" s="140">
        <v>35914</v>
      </c>
      <c r="D9479" s="141">
        <v>1.1000000000000001</v>
      </c>
      <c r="E9479" s="119">
        <v>1000</v>
      </c>
      <c r="F9479" s="119" t="s">
        <v>1489</v>
      </c>
      <c r="G9479" s="114">
        <f>IF([Data da Aprovação]&lt;&gt;"ESTATUTÁRIO",YEAR([Data da Aprovação]),"")</f>
        <v>1998</v>
      </c>
      <c r="H9479" s="106">
        <f>Tabela9[[#This Row],[Valor do Provento R$]]/Tabela9[[#This Row],[Provento por 1 ou 1000 Ações]]</f>
        <v>1.1000000000000001E-3</v>
      </c>
    </row>
    <row r="9480" spans="1:8">
      <c r="A9480" s="118" t="s">
        <v>1756</v>
      </c>
      <c r="B9480" s="116" t="s">
        <v>1490</v>
      </c>
      <c r="C9480" s="138">
        <v>36279</v>
      </c>
      <c r="D9480" s="139">
        <v>1.1958800000000001</v>
      </c>
      <c r="E9480" s="118">
        <v>1000</v>
      </c>
      <c r="F9480" s="118" t="s">
        <v>1489</v>
      </c>
      <c r="G9480" s="113">
        <f>IF([Data da Aprovação]&lt;&gt;"ESTATUTÁRIO",YEAR([Data da Aprovação]),"")</f>
        <v>1999</v>
      </c>
      <c r="H9480" s="106">
        <f>Tabela9[[#This Row],[Valor do Provento R$]]/Tabela9[[#This Row],[Provento por 1 ou 1000 Ações]]</f>
        <v>1.1958800000000001E-3</v>
      </c>
    </row>
    <row r="9481" spans="1:8">
      <c r="A9481" s="119" t="s">
        <v>1756</v>
      </c>
      <c r="B9481" s="117" t="s">
        <v>1490</v>
      </c>
      <c r="C9481" s="140">
        <v>36641</v>
      </c>
      <c r="D9481" s="141">
        <v>1.2</v>
      </c>
      <c r="E9481" s="119">
        <v>1000</v>
      </c>
      <c r="F9481" s="119" t="s">
        <v>1489</v>
      </c>
      <c r="G9481" s="114">
        <f>IF([Data da Aprovação]&lt;&gt;"ESTATUTÁRIO",YEAR([Data da Aprovação]),"")</f>
        <v>2000</v>
      </c>
      <c r="H9481" s="106">
        <f>Tabela9[[#This Row],[Valor do Provento R$]]/Tabela9[[#This Row],[Provento por 1 ou 1000 Ações]]</f>
        <v>1.1999999999999999E-3</v>
      </c>
    </row>
    <row r="9482" spans="1:8">
      <c r="A9482" s="118" t="s">
        <v>1756</v>
      </c>
      <c r="B9482" s="116" t="s">
        <v>1490</v>
      </c>
      <c r="C9482" s="138">
        <v>37007</v>
      </c>
      <c r="D9482" s="139">
        <v>1.2</v>
      </c>
      <c r="E9482" s="118">
        <v>1000</v>
      </c>
      <c r="F9482" s="118" t="s">
        <v>1489</v>
      </c>
      <c r="G9482" s="113">
        <f>IF([Data da Aprovação]&lt;&gt;"ESTATUTÁRIO",YEAR([Data da Aprovação]),"")</f>
        <v>2001</v>
      </c>
      <c r="H9482" s="106">
        <f>Tabela9[[#This Row],[Valor do Provento R$]]/Tabela9[[#This Row],[Provento por 1 ou 1000 Ações]]</f>
        <v>1.1999999999999999E-3</v>
      </c>
    </row>
    <row r="9483" spans="1:8">
      <c r="A9483" s="119" t="s">
        <v>1756</v>
      </c>
      <c r="B9483" s="117" t="s">
        <v>1490</v>
      </c>
      <c r="C9483" s="140">
        <v>37376</v>
      </c>
      <c r="D9483" s="141">
        <v>1.6</v>
      </c>
      <c r="E9483" s="119">
        <v>1000</v>
      </c>
      <c r="F9483" s="119" t="s">
        <v>1489</v>
      </c>
      <c r="G9483" s="114">
        <f>IF([Data da Aprovação]&lt;&gt;"ESTATUTÁRIO",YEAR([Data da Aprovação]),"")</f>
        <v>2002</v>
      </c>
      <c r="H9483" s="106">
        <f>Tabela9[[#This Row],[Valor do Provento R$]]/Tabela9[[#This Row],[Provento por 1 ou 1000 Ações]]</f>
        <v>1.6000000000000001E-3</v>
      </c>
    </row>
    <row r="9484" spans="1:8">
      <c r="A9484" s="118" t="s">
        <v>1756</v>
      </c>
      <c r="B9484" s="116" t="s">
        <v>1490</v>
      </c>
      <c r="C9484" s="138">
        <v>37735</v>
      </c>
      <c r="D9484" s="139">
        <v>2.5909499999999999</v>
      </c>
      <c r="E9484" s="118">
        <v>1000</v>
      </c>
      <c r="F9484" s="118" t="s">
        <v>1489</v>
      </c>
      <c r="G9484" s="113">
        <f>IF([Data da Aprovação]&lt;&gt;"ESTATUTÁRIO",YEAR([Data da Aprovação]),"")</f>
        <v>2003</v>
      </c>
      <c r="H9484" s="106">
        <f>Tabela9[[#This Row],[Valor do Provento R$]]/Tabela9[[#This Row],[Provento por 1 ou 1000 Ações]]</f>
        <v>2.5909499999999999E-3</v>
      </c>
    </row>
    <row r="9485" spans="1:8">
      <c r="A9485" s="119" t="s">
        <v>1756</v>
      </c>
      <c r="B9485" s="117" t="s">
        <v>1490</v>
      </c>
      <c r="C9485" s="140">
        <v>37964</v>
      </c>
      <c r="D9485" s="141">
        <v>3.05</v>
      </c>
      <c r="E9485" s="119">
        <v>1000</v>
      </c>
      <c r="F9485" s="119" t="s">
        <v>1489</v>
      </c>
      <c r="G9485" s="114">
        <f>IF([Data da Aprovação]&lt;&gt;"ESTATUTÁRIO",YEAR([Data da Aprovação]),"")</f>
        <v>2003</v>
      </c>
      <c r="H9485" s="106">
        <f>Tabela9[[#This Row],[Valor do Provento R$]]/Tabela9[[#This Row],[Provento por 1 ou 1000 Ações]]</f>
        <v>3.0499999999999998E-3</v>
      </c>
    </row>
    <row r="9486" spans="1:8">
      <c r="A9486" s="118" t="s">
        <v>1756</v>
      </c>
      <c r="B9486" s="116" t="s">
        <v>1490</v>
      </c>
      <c r="C9486" s="138">
        <v>38331</v>
      </c>
      <c r="D9486" s="139">
        <v>4.07</v>
      </c>
      <c r="E9486" s="118">
        <v>1000</v>
      </c>
      <c r="F9486" s="118" t="s">
        <v>1489</v>
      </c>
      <c r="G9486" s="113">
        <f>IF([Data da Aprovação]&lt;&gt;"ESTATUTÁRIO",YEAR([Data da Aprovação]),"")</f>
        <v>2004</v>
      </c>
      <c r="H9486" s="106">
        <f>Tabela9[[#This Row],[Valor do Provento R$]]/Tabela9[[#This Row],[Provento por 1 ou 1000 Ações]]</f>
        <v>4.0700000000000007E-3</v>
      </c>
    </row>
    <row r="9487" spans="1:8">
      <c r="A9487" s="119" t="s">
        <v>1756</v>
      </c>
      <c r="B9487" s="117" t="s">
        <v>1490</v>
      </c>
      <c r="C9487" s="140">
        <v>38709</v>
      </c>
      <c r="D9487" s="141">
        <v>3.08</v>
      </c>
      <c r="E9487" s="119">
        <v>1000</v>
      </c>
      <c r="F9487" s="119" t="s">
        <v>1489</v>
      </c>
      <c r="G9487" s="114">
        <f>IF([Data da Aprovação]&lt;&gt;"ESTATUTÁRIO",YEAR([Data da Aprovação]),"")</f>
        <v>2005</v>
      </c>
      <c r="H9487" s="106">
        <f>Tabela9[[#This Row],[Valor do Provento R$]]/Tabela9[[#This Row],[Provento por 1 ou 1000 Ações]]</f>
        <v>3.0800000000000003E-3</v>
      </c>
    </row>
    <row r="9488" spans="1:8">
      <c r="A9488" s="118" t="s">
        <v>1756</v>
      </c>
      <c r="B9488" s="116" t="s">
        <v>1490</v>
      </c>
      <c r="C9488" s="138">
        <v>39063</v>
      </c>
      <c r="D9488" s="139">
        <v>4.4000000000000004</v>
      </c>
      <c r="E9488" s="118">
        <v>1000</v>
      </c>
      <c r="F9488" s="118" t="s">
        <v>1489</v>
      </c>
      <c r="G9488" s="113">
        <f>IF([Data da Aprovação]&lt;&gt;"ESTATUTÁRIO",YEAR([Data da Aprovação]),"")</f>
        <v>2006</v>
      </c>
      <c r="H9488" s="106">
        <f>Tabela9[[#This Row],[Valor do Provento R$]]/Tabela9[[#This Row],[Provento por 1 ou 1000 Ações]]</f>
        <v>4.4000000000000003E-3</v>
      </c>
    </row>
    <row r="9489" spans="1:8">
      <c r="A9489" s="119" t="s">
        <v>1756</v>
      </c>
      <c r="B9489" s="117" t="s">
        <v>1490</v>
      </c>
      <c r="C9489" s="140">
        <v>39423</v>
      </c>
      <c r="D9489" s="141">
        <v>0.4254</v>
      </c>
      <c r="E9489" s="119">
        <v>1</v>
      </c>
      <c r="F9489" s="119" t="s">
        <v>1489</v>
      </c>
      <c r="G9489" s="114">
        <f>IF([Data da Aprovação]&lt;&gt;"ESTATUTÁRIO",YEAR([Data da Aprovação]),"")</f>
        <v>2007</v>
      </c>
      <c r="H9489" s="106">
        <f>Tabela9[[#This Row],[Valor do Provento R$]]/Tabela9[[#This Row],[Provento por 1 ou 1000 Ações]]</f>
        <v>0.4254</v>
      </c>
    </row>
    <row r="9490" spans="1:8">
      <c r="A9490" s="118" t="s">
        <v>1756</v>
      </c>
      <c r="B9490" s="116" t="s">
        <v>1490</v>
      </c>
      <c r="C9490" s="138">
        <v>39554</v>
      </c>
      <c r="D9490" s="139">
        <v>0.11</v>
      </c>
      <c r="E9490" s="118">
        <v>1</v>
      </c>
      <c r="F9490" s="118" t="s">
        <v>1492</v>
      </c>
      <c r="G9490" s="113">
        <f>IF([Data da Aprovação]&lt;&gt;"ESTATUTÁRIO",YEAR([Data da Aprovação]),"")</f>
        <v>2008</v>
      </c>
      <c r="H9490" s="106">
        <f>Tabela9[[#This Row],[Valor do Provento R$]]/Tabela9[[#This Row],[Provento por 1 ou 1000 Ações]]</f>
        <v>0.11</v>
      </c>
    </row>
    <row r="9491" spans="1:8">
      <c r="A9491" s="119" t="s">
        <v>1756</v>
      </c>
      <c r="B9491" s="117" t="s">
        <v>1490</v>
      </c>
      <c r="C9491" s="140">
        <v>39778</v>
      </c>
      <c r="D9491" s="141">
        <v>0.50819999999999999</v>
      </c>
      <c r="E9491" s="119">
        <v>1</v>
      </c>
      <c r="F9491" s="119" t="s">
        <v>1489</v>
      </c>
      <c r="G9491" s="114">
        <f>IF([Data da Aprovação]&lt;&gt;"ESTATUTÁRIO",YEAR([Data da Aprovação]),"")</f>
        <v>2008</v>
      </c>
      <c r="H9491" s="106">
        <f>Tabela9[[#This Row],[Valor do Provento R$]]/Tabela9[[#This Row],[Provento por 1 ou 1000 Ações]]</f>
        <v>0.50819999999999999</v>
      </c>
    </row>
    <row r="9492" spans="1:8">
      <c r="A9492" s="118" t="s">
        <v>1756</v>
      </c>
      <c r="B9492" s="116" t="s">
        <v>1490</v>
      </c>
      <c r="C9492" s="138">
        <v>39926</v>
      </c>
      <c r="D9492" s="139">
        <v>0.29759999999999998</v>
      </c>
      <c r="E9492" s="118">
        <v>1</v>
      </c>
      <c r="F9492" s="118" t="s">
        <v>1492</v>
      </c>
      <c r="G9492" s="113">
        <f>IF([Data da Aprovação]&lt;&gt;"ESTATUTÁRIO",YEAR([Data da Aprovação]),"")</f>
        <v>2009</v>
      </c>
      <c r="H9492" s="106">
        <f>Tabela9[[#This Row],[Valor do Provento R$]]/Tabela9[[#This Row],[Provento por 1 ou 1000 Ações]]</f>
        <v>0.29759999999999998</v>
      </c>
    </row>
    <row r="9493" spans="1:8">
      <c r="A9493" s="119" t="s">
        <v>1756</v>
      </c>
      <c r="B9493" s="117" t="s">
        <v>1490</v>
      </c>
      <c r="C9493" s="140">
        <v>40129</v>
      </c>
      <c r="D9493" s="141">
        <v>0.6</v>
      </c>
      <c r="E9493" s="119">
        <v>1</v>
      </c>
      <c r="F9493" s="119" t="s">
        <v>1489</v>
      </c>
      <c r="G9493" s="114">
        <f>IF([Data da Aprovação]&lt;&gt;"ESTATUTÁRIO",YEAR([Data da Aprovação]),"")</f>
        <v>2009</v>
      </c>
      <c r="H9493" s="106">
        <f>Tabela9[[#This Row],[Valor do Provento R$]]/Tabela9[[#This Row],[Provento por 1 ou 1000 Ações]]</f>
        <v>0.6</v>
      </c>
    </row>
    <row r="9494" spans="1:8">
      <c r="A9494" s="118" t="s">
        <v>1756</v>
      </c>
      <c r="B9494" s="116" t="s">
        <v>1490</v>
      </c>
      <c r="C9494" s="138">
        <v>40288</v>
      </c>
      <c r="D9494" s="139">
        <v>0.1399</v>
      </c>
      <c r="E9494" s="118">
        <v>1</v>
      </c>
      <c r="F9494" s="118" t="s">
        <v>1492</v>
      </c>
      <c r="G9494" s="113">
        <f>IF([Data da Aprovação]&lt;&gt;"ESTATUTÁRIO",YEAR([Data da Aprovação]),"")</f>
        <v>2010</v>
      </c>
      <c r="H9494" s="106">
        <f>Tabela9[[#This Row],[Valor do Provento R$]]/Tabela9[[#This Row],[Provento por 1 ou 1000 Ações]]</f>
        <v>0.1399</v>
      </c>
    </row>
    <row r="9495" spans="1:8">
      <c r="A9495" s="119" t="s">
        <v>1756</v>
      </c>
      <c r="B9495" s="117" t="s">
        <v>1490</v>
      </c>
      <c r="C9495" s="140">
        <v>40288</v>
      </c>
      <c r="D9495" s="141">
        <v>0.1401</v>
      </c>
      <c r="E9495" s="119">
        <v>1</v>
      </c>
      <c r="F9495" s="119" t="s">
        <v>1492</v>
      </c>
      <c r="G9495" s="114">
        <f>IF([Data da Aprovação]&lt;&gt;"ESTATUTÁRIO",YEAR([Data da Aprovação]),"")</f>
        <v>2010</v>
      </c>
      <c r="H9495" s="106">
        <f>Tabela9[[#This Row],[Valor do Provento R$]]/Tabela9[[#This Row],[Provento por 1 ou 1000 Ações]]</f>
        <v>0.1401</v>
      </c>
    </row>
    <row r="9496" spans="1:8">
      <c r="A9496" s="118" t="s">
        <v>1756</v>
      </c>
      <c r="B9496" s="116" t="s">
        <v>1490</v>
      </c>
      <c r="C9496" s="138">
        <v>40522</v>
      </c>
      <c r="D9496" s="139">
        <v>0.70399999999999996</v>
      </c>
      <c r="E9496" s="118">
        <v>1</v>
      </c>
      <c r="F9496" s="118" t="s">
        <v>1489</v>
      </c>
      <c r="G9496" s="113">
        <f>IF([Data da Aprovação]&lt;&gt;"ESTATUTÁRIO",YEAR([Data da Aprovação]),"")</f>
        <v>2010</v>
      </c>
      <c r="H9496" s="106">
        <f>Tabela9[[#This Row],[Valor do Provento R$]]/Tabela9[[#This Row],[Provento por 1 ou 1000 Ações]]</f>
        <v>0.70399999999999996</v>
      </c>
    </row>
    <row r="9497" spans="1:8">
      <c r="A9497" s="119" t="s">
        <v>1756</v>
      </c>
      <c r="B9497" s="117" t="s">
        <v>1490</v>
      </c>
      <c r="C9497" s="140">
        <v>40662</v>
      </c>
      <c r="D9497" s="141">
        <v>0.16500000000000001</v>
      </c>
      <c r="E9497" s="119">
        <v>1</v>
      </c>
      <c r="F9497" s="119" t="s">
        <v>1492</v>
      </c>
      <c r="G9497" s="114">
        <f>IF([Data da Aprovação]&lt;&gt;"ESTATUTÁRIO",YEAR([Data da Aprovação]),"")</f>
        <v>2011</v>
      </c>
      <c r="H9497" s="106">
        <f>Tabela9[[#This Row],[Valor do Provento R$]]/Tabela9[[#This Row],[Provento por 1 ou 1000 Ações]]</f>
        <v>0.16500000000000001</v>
      </c>
    </row>
    <row r="9498" spans="1:8">
      <c r="A9498" s="118" t="s">
        <v>1756</v>
      </c>
      <c r="B9498" s="116" t="s">
        <v>1490</v>
      </c>
      <c r="C9498" s="138">
        <v>40837</v>
      </c>
      <c r="D9498" s="139">
        <v>0.71499999999999997</v>
      </c>
      <c r="E9498" s="118">
        <v>1</v>
      </c>
      <c r="F9498" s="118" t="s">
        <v>1489</v>
      </c>
      <c r="G9498" s="113">
        <f>IF([Data da Aprovação]&lt;&gt;"ESTATUTÁRIO",YEAR([Data da Aprovação]),"")</f>
        <v>2011</v>
      </c>
      <c r="H9498" s="106">
        <f>Tabela9[[#This Row],[Valor do Provento R$]]/Tabela9[[#This Row],[Provento por 1 ou 1000 Ações]]</f>
        <v>0.71499999999999997</v>
      </c>
    </row>
    <row r="9499" spans="1:8">
      <c r="A9499" s="119" t="s">
        <v>1756</v>
      </c>
      <c r="B9499" s="117" t="s">
        <v>1490</v>
      </c>
      <c r="C9499" s="140">
        <v>41016</v>
      </c>
      <c r="D9499" s="141">
        <v>0.22</v>
      </c>
      <c r="E9499" s="119">
        <v>1</v>
      </c>
      <c r="F9499" s="119" t="s">
        <v>1492</v>
      </c>
      <c r="G9499" s="114">
        <f>IF([Data da Aprovação]&lt;&gt;"ESTATUTÁRIO",YEAR([Data da Aprovação]),"")</f>
        <v>2012</v>
      </c>
      <c r="H9499" s="106">
        <f>Tabela9[[#This Row],[Valor do Provento R$]]/Tabela9[[#This Row],[Provento por 1 ou 1000 Ações]]</f>
        <v>0.22</v>
      </c>
    </row>
    <row r="9500" spans="1:8">
      <c r="A9500" s="118" t="s">
        <v>1756</v>
      </c>
      <c r="B9500" s="116" t="s">
        <v>1490</v>
      </c>
      <c r="C9500" s="138">
        <v>41220</v>
      </c>
      <c r="D9500" s="139">
        <v>0.82499999999999996</v>
      </c>
      <c r="E9500" s="118">
        <v>1</v>
      </c>
      <c r="F9500" s="118" t="s">
        <v>1489</v>
      </c>
      <c r="G9500" s="113">
        <f>IF([Data da Aprovação]&lt;&gt;"ESTATUTÁRIO",YEAR([Data da Aprovação]),"")</f>
        <v>2012</v>
      </c>
      <c r="H9500" s="106">
        <f>Tabela9[[#This Row],[Valor do Provento R$]]/Tabela9[[#This Row],[Provento por 1 ou 1000 Ações]]</f>
        <v>0.82499999999999996</v>
      </c>
    </row>
    <row r="9501" spans="1:8">
      <c r="A9501" s="119" t="s">
        <v>1756</v>
      </c>
      <c r="B9501" s="117" t="s">
        <v>1490</v>
      </c>
      <c r="C9501" s="140">
        <v>41383</v>
      </c>
      <c r="D9501" s="141">
        <v>0.22</v>
      </c>
      <c r="E9501" s="119">
        <v>1</v>
      </c>
      <c r="F9501" s="119" t="s">
        <v>1492</v>
      </c>
      <c r="G9501" s="114">
        <f>IF([Data da Aprovação]&lt;&gt;"ESTATUTÁRIO",YEAR([Data da Aprovação]),"")</f>
        <v>2013</v>
      </c>
      <c r="H9501" s="106">
        <f>Tabela9[[#This Row],[Valor do Provento R$]]/Tabela9[[#This Row],[Provento por 1 ou 1000 Ações]]</f>
        <v>0.22</v>
      </c>
    </row>
    <row r="9502" spans="1:8">
      <c r="A9502" s="118" t="s">
        <v>1756</v>
      </c>
      <c r="B9502" s="116" t="s">
        <v>1490</v>
      </c>
      <c r="C9502" s="138">
        <v>41583</v>
      </c>
      <c r="D9502" s="139">
        <v>0.82499999999999996</v>
      </c>
      <c r="E9502" s="118">
        <v>1</v>
      </c>
      <c r="F9502" s="118" t="s">
        <v>1489</v>
      </c>
      <c r="G9502" s="113">
        <f>IF([Data da Aprovação]&lt;&gt;"ESTATUTÁRIO",YEAR([Data da Aprovação]),"")</f>
        <v>2013</v>
      </c>
      <c r="H9502" s="106">
        <f>Tabela9[[#This Row],[Valor do Provento R$]]/Tabela9[[#This Row],[Provento por 1 ou 1000 Ações]]</f>
        <v>0.82499999999999996</v>
      </c>
    </row>
    <row r="9503" spans="1:8">
      <c r="A9503" s="119" t="s">
        <v>1757</v>
      </c>
      <c r="B9503" s="117" t="s">
        <v>1488</v>
      </c>
      <c r="C9503" s="140">
        <v>35185</v>
      </c>
      <c r="D9503" s="141">
        <v>0.38</v>
      </c>
      <c r="E9503" s="119">
        <v>1000</v>
      </c>
      <c r="F9503" s="119" t="s">
        <v>1492</v>
      </c>
      <c r="G9503" s="114">
        <f>IF([Data da Aprovação]&lt;&gt;"ESTATUTÁRIO",YEAR([Data da Aprovação]),"")</f>
        <v>1996</v>
      </c>
      <c r="H9503" s="106">
        <f>Tabela9[[#This Row],[Valor do Provento R$]]/Tabela9[[#This Row],[Provento por 1 ou 1000 Ações]]</f>
        <v>3.8000000000000002E-4</v>
      </c>
    </row>
    <row r="9504" spans="1:8">
      <c r="A9504" s="118" t="s">
        <v>1757</v>
      </c>
      <c r="B9504" s="116" t="s">
        <v>1488</v>
      </c>
      <c r="C9504" s="138">
        <v>36280</v>
      </c>
      <c r="D9504" s="139">
        <v>0.38</v>
      </c>
      <c r="E9504" s="118">
        <v>1000</v>
      </c>
      <c r="F9504" s="118" t="s">
        <v>1492</v>
      </c>
      <c r="G9504" s="113">
        <f>IF([Data da Aprovação]&lt;&gt;"ESTATUTÁRIO",YEAR([Data da Aprovação]),"")</f>
        <v>1999</v>
      </c>
      <c r="H9504" s="106">
        <f>Tabela9[[#This Row],[Valor do Provento R$]]/Tabela9[[#This Row],[Provento por 1 ou 1000 Ações]]</f>
        <v>3.8000000000000002E-4</v>
      </c>
    </row>
    <row r="9505" spans="1:8">
      <c r="A9505" s="119" t="s">
        <v>1757</v>
      </c>
      <c r="B9505" s="117" t="s">
        <v>1488</v>
      </c>
      <c r="C9505" s="140">
        <v>36644</v>
      </c>
      <c r="D9505" s="141">
        <v>2.04</v>
      </c>
      <c r="E9505" s="119">
        <v>1000</v>
      </c>
      <c r="F9505" s="119" t="s">
        <v>1492</v>
      </c>
      <c r="G9505" s="114">
        <f>IF([Data da Aprovação]&lt;&gt;"ESTATUTÁRIO",YEAR([Data da Aprovação]),"")</f>
        <v>2000</v>
      </c>
      <c r="H9505" s="106">
        <f>Tabela9[[#This Row],[Valor do Provento R$]]/Tabela9[[#This Row],[Provento por 1 ou 1000 Ações]]</f>
        <v>2.0400000000000001E-3</v>
      </c>
    </row>
    <row r="9506" spans="1:8">
      <c r="A9506" s="118" t="s">
        <v>1757</v>
      </c>
      <c r="B9506" s="116" t="s">
        <v>1488</v>
      </c>
      <c r="C9506" s="138">
        <v>37011</v>
      </c>
      <c r="D9506" s="139">
        <v>2.16</v>
      </c>
      <c r="E9506" s="118">
        <v>1000</v>
      </c>
      <c r="F9506" s="118" t="s">
        <v>1492</v>
      </c>
      <c r="G9506" s="113">
        <f>IF([Data da Aprovação]&lt;&gt;"ESTATUTÁRIO",YEAR([Data da Aprovação]),"")</f>
        <v>2001</v>
      </c>
      <c r="H9506" s="106">
        <f>Tabela9[[#This Row],[Valor do Provento R$]]/Tabela9[[#This Row],[Provento por 1 ou 1000 Ações]]</f>
        <v>2.16E-3</v>
      </c>
    </row>
    <row r="9507" spans="1:8">
      <c r="A9507" s="119" t="s">
        <v>1757</v>
      </c>
      <c r="B9507" s="117" t="s">
        <v>1488</v>
      </c>
      <c r="C9507" s="140">
        <v>37376</v>
      </c>
      <c r="D9507" s="141">
        <v>3.07</v>
      </c>
      <c r="E9507" s="119">
        <v>1000</v>
      </c>
      <c r="F9507" s="119" t="s">
        <v>1492</v>
      </c>
      <c r="G9507" s="114">
        <f>IF([Data da Aprovação]&lt;&gt;"ESTATUTÁRIO",YEAR([Data da Aprovação]),"")</f>
        <v>2002</v>
      </c>
      <c r="H9507" s="106">
        <f>Tabela9[[#This Row],[Valor do Provento R$]]/Tabela9[[#This Row],[Provento por 1 ou 1000 Ações]]</f>
        <v>3.0699999999999998E-3</v>
      </c>
    </row>
    <row r="9508" spans="1:8">
      <c r="A9508" s="118" t="s">
        <v>1757</v>
      </c>
      <c r="B9508" s="116" t="s">
        <v>1488</v>
      </c>
      <c r="C9508" s="138">
        <v>37741</v>
      </c>
      <c r="D9508" s="139">
        <v>5.2</v>
      </c>
      <c r="E9508" s="118">
        <v>1000</v>
      </c>
      <c r="F9508" s="118" t="s">
        <v>1492</v>
      </c>
      <c r="G9508" s="113">
        <f>IF([Data da Aprovação]&lt;&gt;"ESTATUTÁRIO",YEAR([Data da Aprovação]),"")</f>
        <v>2003</v>
      </c>
      <c r="H9508" s="106">
        <f>Tabela9[[#This Row],[Valor do Provento R$]]/Tabela9[[#This Row],[Provento por 1 ou 1000 Ações]]</f>
        <v>5.1999999999999998E-3</v>
      </c>
    </row>
    <row r="9509" spans="1:8">
      <c r="A9509" s="119" t="s">
        <v>1757</v>
      </c>
      <c r="B9509" s="117" t="s">
        <v>1488</v>
      </c>
      <c r="C9509" s="140">
        <v>38093</v>
      </c>
      <c r="D9509" s="141">
        <v>4.76</v>
      </c>
      <c r="E9509" s="119">
        <v>1000</v>
      </c>
      <c r="F9509" s="119" t="s">
        <v>1492</v>
      </c>
      <c r="G9509" s="114">
        <f>IF([Data da Aprovação]&lt;&gt;"ESTATUTÁRIO",YEAR([Data da Aprovação]),"")</f>
        <v>2004</v>
      </c>
      <c r="H9509" s="106">
        <f>Tabela9[[#This Row],[Valor do Provento R$]]/Tabela9[[#This Row],[Provento por 1 ou 1000 Ações]]</f>
        <v>4.7599999999999995E-3</v>
      </c>
    </row>
    <row r="9510" spans="1:8">
      <c r="A9510" s="118" t="s">
        <v>1757</v>
      </c>
      <c r="B9510" s="116" t="s">
        <v>1488</v>
      </c>
      <c r="C9510" s="138">
        <v>38190</v>
      </c>
      <c r="D9510" s="139">
        <v>8.6199999999999992</v>
      </c>
      <c r="E9510" s="118">
        <v>1000</v>
      </c>
      <c r="F9510" s="118" t="s">
        <v>1492</v>
      </c>
      <c r="G9510" s="113">
        <f>IF([Data da Aprovação]&lt;&gt;"ESTATUTÁRIO",YEAR([Data da Aprovação]),"")</f>
        <v>2004</v>
      </c>
      <c r="H9510" s="106">
        <f>Tabela9[[#This Row],[Valor do Provento R$]]/Tabela9[[#This Row],[Provento por 1 ou 1000 Ações]]</f>
        <v>8.6199999999999992E-3</v>
      </c>
    </row>
    <row r="9511" spans="1:8">
      <c r="A9511" s="119" t="s">
        <v>1757</v>
      </c>
      <c r="B9511" s="117" t="s">
        <v>1488</v>
      </c>
      <c r="C9511" s="140">
        <v>38470</v>
      </c>
      <c r="D9511" s="141">
        <v>5.93</v>
      </c>
      <c r="E9511" s="119">
        <v>1000</v>
      </c>
      <c r="F9511" s="119" t="s">
        <v>1492</v>
      </c>
      <c r="G9511" s="114">
        <f>IF([Data da Aprovação]&lt;&gt;"ESTATUTÁRIO",YEAR([Data da Aprovação]),"")</f>
        <v>2005</v>
      </c>
      <c r="H9511" s="106">
        <f>Tabela9[[#This Row],[Valor do Provento R$]]/Tabela9[[#This Row],[Provento por 1 ou 1000 Ações]]</f>
        <v>5.9299999999999995E-3</v>
      </c>
    </row>
    <row r="9512" spans="1:8">
      <c r="A9512" s="118" t="s">
        <v>1757</v>
      </c>
      <c r="B9512" s="116" t="s">
        <v>1488</v>
      </c>
      <c r="C9512" s="138">
        <v>38586</v>
      </c>
      <c r="D9512" s="139">
        <v>15.05</v>
      </c>
      <c r="E9512" s="118">
        <v>1000</v>
      </c>
      <c r="F9512" s="118" t="s">
        <v>1489</v>
      </c>
      <c r="G9512" s="113">
        <f>IF([Data da Aprovação]&lt;&gt;"ESTATUTÁRIO",YEAR([Data da Aprovação]),"")</f>
        <v>2005</v>
      </c>
      <c r="H9512" s="106">
        <f>Tabela9[[#This Row],[Valor do Provento R$]]/Tabela9[[#This Row],[Provento por 1 ou 1000 Ações]]</f>
        <v>1.5050000000000001E-2</v>
      </c>
    </row>
    <row r="9513" spans="1:8">
      <c r="A9513" s="119" t="s">
        <v>1757</v>
      </c>
      <c r="B9513" s="117" t="s">
        <v>1488</v>
      </c>
      <c r="C9513" s="140">
        <v>38586</v>
      </c>
      <c r="D9513" s="141">
        <v>2.6</v>
      </c>
      <c r="E9513" s="119">
        <v>1000</v>
      </c>
      <c r="F9513" s="119" t="s">
        <v>1492</v>
      </c>
      <c r="G9513" s="114">
        <f>IF([Data da Aprovação]&lt;&gt;"ESTATUTÁRIO",YEAR([Data da Aprovação]),"")</f>
        <v>2005</v>
      </c>
      <c r="H9513" s="106">
        <f>Tabela9[[#This Row],[Valor do Provento R$]]/Tabela9[[#This Row],[Provento por 1 ou 1000 Ações]]</f>
        <v>2.5999999999999999E-3</v>
      </c>
    </row>
    <row r="9514" spans="1:8">
      <c r="A9514" s="118" t="s">
        <v>1757</v>
      </c>
      <c r="B9514" s="116" t="s">
        <v>1488</v>
      </c>
      <c r="C9514" s="138">
        <v>38691</v>
      </c>
      <c r="D9514" s="139">
        <v>4.3</v>
      </c>
      <c r="E9514" s="118">
        <v>1000</v>
      </c>
      <c r="F9514" s="118" t="s">
        <v>1492</v>
      </c>
      <c r="G9514" s="113">
        <f>IF([Data da Aprovação]&lt;&gt;"ESTATUTÁRIO",YEAR([Data da Aprovação]),"")</f>
        <v>2005</v>
      </c>
      <c r="H9514" s="106">
        <f>Tabela9[[#This Row],[Valor do Provento R$]]/Tabela9[[#This Row],[Provento por 1 ou 1000 Ações]]</f>
        <v>4.3E-3</v>
      </c>
    </row>
    <row r="9515" spans="1:8">
      <c r="A9515" s="119" t="s">
        <v>1757</v>
      </c>
      <c r="B9515" s="117" t="s">
        <v>1488</v>
      </c>
      <c r="C9515" s="140">
        <v>38834</v>
      </c>
      <c r="D9515" s="141">
        <v>2.15</v>
      </c>
      <c r="E9515" s="119">
        <v>1000</v>
      </c>
      <c r="F9515" s="119" t="s">
        <v>1489</v>
      </c>
      <c r="G9515" s="114">
        <f>IF([Data da Aprovação]&lt;&gt;"ESTATUTÁRIO",YEAR([Data da Aprovação]),"")</f>
        <v>2006</v>
      </c>
      <c r="H9515" s="106">
        <f>Tabela9[[#This Row],[Valor do Provento R$]]/Tabela9[[#This Row],[Provento por 1 ou 1000 Ações]]</f>
        <v>2.15E-3</v>
      </c>
    </row>
    <row r="9516" spans="1:8">
      <c r="A9516" s="118" t="s">
        <v>1757</v>
      </c>
      <c r="B9516" s="116" t="s">
        <v>1488</v>
      </c>
      <c r="C9516" s="138">
        <v>39199</v>
      </c>
      <c r="D9516" s="139">
        <v>3.6</v>
      </c>
      <c r="E9516" s="118">
        <v>1000</v>
      </c>
      <c r="F9516" s="118" t="s">
        <v>1492</v>
      </c>
      <c r="G9516" s="113">
        <f>IF([Data da Aprovação]&lt;&gt;"ESTATUTÁRIO",YEAR([Data da Aprovação]),"")</f>
        <v>2007</v>
      </c>
      <c r="H9516" s="106">
        <f>Tabela9[[#This Row],[Valor do Provento R$]]/Tabela9[[#This Row],[Provento por 1 ou 1000 Ações]]</f>
        <v>3.5999999999999999E-3</v>
      </c>
    </row>
    <row r="9517" spans="1:8">
      <c r="A9517" s="119" t="s">
        <v>1757</v>
      </c>
      <c r="B9517" s="117" t="s">
        <v>1488</v>
      </c>
      <c r="C9517" s="140">
        <v>40297</v>
      </c>
      <c r="D9517" s="141">
        <v>5.2999999999999998E-4</v>
      </c>
      <c r="E9517" s="119">
        <v>1</v>
      </c>
      <c r="F9517" s="119" t="s">
        <v>1492</v>
      </c>
      <c r="G9517" s="114">
        <f>IF([Data da Aprovação]&lt;&gt;"ESTATUTÁRIO",YEAR([Data da Aprovação]),"")</f>
        <v>2010</v>
      </c>
      <c r="H9517" s="106">
        <f>Tabela9[[#This Row],[Valor do Provento R$]]/Tabela9[[#This Row],[Provento por 1 ou 1000 Ações]]</f>
        <v>5.2999999999999998E-4</v>
      </c>
    </row>
    <row r="9518" spans="1:8">
      <c r="A9518" s="118" t="s">
        <v>1757</v>
      </c>
      <c r="B9518" s="116" t="s">
        <v>1488</v>
      </c>
      <c r="C9518" s="138">
        <v>41026</v>
      </c>
      <c r="D9518" s="139">
        <v>4.1999999999999997E-3</v>
      </c>
      <c r="E9518" s="118">
        <v>1</v>
      </c>
      <c r="F9518" s="118" t="s">
        <v>1492</v>
      </c>
      <c r="G9518" s="113">
        <f>IF([Data da Aprovação]&lt;&gt;"ESTATUTÁRIO",YEAR([Data da Aprovação]),"")</f>
        <v>2012</v>
      </c>
      <c r="H9518" s="106">
        <f>Tabela9[[#This Row],[Valor do Provento R$]]/Tabela9[[#This Row],[Provento por 1 ou 1000 Ações]]</f>
        <v>4.1999999999999997E-3</v>
      </c>
    </row>
    <row r="9519" spans="1:8">
      <c r="A9519" s="119" t="s">
        <v>1757</v>
      </c>
      <c r="B9519" s="117" t="s">
        <v>1488</v>
      </c>
      <c r="C9519" s="140">
        <v>41394</v>
      </c>
      <c r="D9519" s="141">
        <v>4.7999999999999996E-3</v>
      </c>
      <c r="E9519" s="119">
        <v>1</v>
      </c>
      <c r="F9519" s="119" t="s">
        <v>1492</v>
      </c>
      <c r="G9519" s="114">
        <f>IF([Data da Aprovação]&lt;&gt;"ESTATUTÁRIO",YEAR([Data da Aprovação]),"")</f>
        <v>2013</v>
      </c>
      <c r="H9519" s="106">
        <f>Tabela9[[#This Row],[Valor do Provento R$]]/Tabela9[[#This Row],[Provento por 1 ou 1000 Ações]]</f>
        <v>4.7999999999999996E-3</v>
      </c>
    </row>
    <row r="9520" spans="1:8">
      <c r="A9520" s="118" t="s">
        <v>1757</v>
      </c>
      <c r="B9520" s="116" t="s">
        <v>1488</v>
      </c>
      <c r="C9520" s="138">
        <v>41626</v>
      </c>
      <c r="D9520" s="139">
        <v>4.1589542300000002E-3</v>
      </c>
      <c r="E9520" s="118">
        <v>1</v>
      </c>
      <c r="F9520" s="118" t="s">
        <v>1492</v>
      </c>
      <c r="G9520" s="113">
        <f>IF([Data da Aprovação]&lt;&gt;"ESTATUTÁRIO",YEAR([Data da Aprovação]),"")</f>
        <v>2013</v>
      </c>
      <c r="H9520" s="106">
        <f>Tabela9[[#This Row],[Valor do Provento R$]]/Tabela9[[#This Row],[Provento por 1 ou 1000 Ações]]</f>
        <v>4.1589542300000002E-3</v>
      </c>
    </row>
    <row r="9521" spans="1:8">
      <c r="A9521" s="119" t="s">
        <v>1757</v>
      </c>
      <c r="B9521" s="117" t="s">
        <v>1502</v>
      </c>
      <c r="C9521" s="140">
        <v>35185</v>
      </c>
      <c r="D9521" s="141">
        <v>1.2</v>
      </c>
      <c r="E9521" s="119">
        <v>1000</v>
      </c>
      <c r="F9521" s="119" t="s">
        <v>1492</v>
      </c>
      <c r="G9521" s="114">
        <f>IF([Data da Aprovação]&lt;&gt;"ESTATUTÁRIO",YEAR([Data da Aprovação]),"")</f>
        <v>1996</v>
      </c>
      <c r="H9521" s="106">
        <f>Tabela9[[#This Row],[Valor do Provento R$]]/Tabela9[[#This Row],[Provento por 1 ou 1000 Ações]]</f>
        <v>1.1999999999999999E-3</v>
      </c>
    </row>
    <row r="9522" spans="1:8">
      <c r="A9522" s="118" t="s">
        <v>1757</v>
      </c>
      <c r="B9522" s="116" t="s">
        <v>1502</v>
      </c>
      <c r="C9522" s="138">
        <v>36280</v>
      </c>
      <c r="D9522" s="139">
        <v>1.2</v>
      </c>
      <c r="E9522" s="118">
        <v>1000</v>
      </c>
      <c r="F9522" s="118" t="s">
        <v>1492</v>
      </c>
      <c r="G9522" s="113">
        <f>IF([Data da Aprovação]&lt;&gt;"ESTATUTÁRIO",YEAR([Data da Aprovação]),"")</f>
        <v>1999</v>
      </c>
      <c r="H9522" s="106">
        <f>Tabela9[[#This Row],[Valor do Provento R$]]/Tabela9[[#This Row],[Provento por 1 ou 1000 Ações]]</f>
        <v>1.1999999999999999E-3</v>
      </c>
    </row>
    <row r="9523" spans="1:8">
      <c r="A9523" s="119" t="s">
        <v>1757</v>
      </c>
      <c r="B9523" s="117" t="s">
        <v>1502</v>
      </c>
      <c r="C9523" s="140">
        <v>36644</v>
      </c>
      <c r="D9523" s="141">
        <v>2.04</v>
      </c>
      <c r="E9523" s="119">
        <v>1000</v>
      </c>
      <c r="F9523" s="119" t="s">
        <v>1492</v>
      </c>
      <c r="G9523" s="114">
        <f>IF([Data da Aprovação]&lt;&gt;"ESTATUTÁRIO",YEAR([Data da Aprovação]),"")</f>
        <v>2000</v>
      </c>
      <c r="H9523" s="106">
        <f>Tabela9[[#This Row],[Valor do Provento R$]]/Tabela9[[#This Row],[Provento por 1 ou 1000 Ações]]</f>
        <v>2.0400000000000001E-3</v>
      </c>
    </row>
    <row r="9524" spans="1:8">
      <c r="A9524" s="118" t="s">
        <v>1757</v>
      </c>
      <c r="B9524" s="116" t="s">
        <v>1502</v>
      </c>
      <c r="C9524" s="138">
        <v>37011</v>
      </c>
      <c r="D9524" s="139">
        <v>2.16</v>
      </c>
      <c r="E9524" s="118">
        <v>1000</v>
      </c>
      <c r="F9524" s="118" t="s">
        <v>1492</v>
      </c>
      <c r="G9524" s="113">
        <f>IF([Data da Aprovação]&lt;&gt;"ESTATUTÁRIO",YEAR([Data da Aprovação]),"")</f>
        <v>2001</v>
      </c>
      <c r="H9524" s="106">
        <f>Tabela9[[#This Row],[Valor do Provento R$]]/Tabela9[[#This Row],[Provento por 1 ou 1000 Ações]]</f>
        <v>2.16E-3</v>
      </c>
    </row>
    <row r="9525" spans="1:8">
      <c r="A9525" s="119" t="s">
        <v>1757</v>
      </c>
      <c r="B9525" s="117" t="s">
        <v>1502</v>
      </c>
      <c r="C9525" s="140">
        <v>37376</v>
      </c>
      <c r="D9525" s="141">
        <v>3.07</v>
      </c>
      <c r="E9525" s="119">
        <v>1000</v>
      </c>
      <c r="F9525" s="119" t="s">
        <v>1492</v>
      </c>
      <c r="G9525" s="114">
        <f>IF([Data da Aprovação]&lt;&gt;"ESTATUTÁRIO",YEAR([Data da Aprovação]),"")</f>
        <v>2002</v>
      </c>
      <c r="H9525" s="106">
        <f>Tabela9[[#This Row],[Valor do Provento R$]]/Tabela9[[#This Row],[Provento por 1 ou 1000 Ações]]</f>
        <v>3.0699999999999998E-3</v>
      </c>
    </row>
    <row r="9526" spans="1:8">
      <c r="A9526" s="118" t="s">
        <v>1757</v>
      </c>
      <c r="B9526" s="116" t="s">
        <v>1502</v>
      </c>
      <c r="C9526" s="138">
        <v>37741</v>
      </c>
      <c r="D9526" s="139">
        <v>5.2</v>
      </c>
      <c r="E9526" s="118">
        <v>1000</v>
      </c>
      <c r="F9526" s="118" t="s">
        <v>1492</v>
      </c>
      <c r="G9526" s="113">
        <f>IF([Data da Aprovação]&lt;&gt;"ESTATUTÁRIO",YEAR([Data da Aprovação]),"")</f>
        <v>2003</v>
      </c>
      <c r="H9526" s="106">
        <f>Tabela9[[#This Row],[Valor do Provento R$]]/Tabela9[[#This Row],[Provento por 1 ou 1000 Ações]]</f>
        <v>5.1999999999999998E-3</v>
      </c>
    </row>
    <row r="9527" spans="1:8">
      <c r="A9527" s="119" t="s">
        <v>1757</v>
      </c>
      <c r="B9527" s="117" t="s">
        <v>1502</v>
      </c>
      <c r="C9527" s="140">
        <v>38093</v>
      </c>
      <c r="D9527" s="141">
        <v>4.76</v>
      </c>
      <c r="E9527" s="119">
        <v>1000</v>
      </c>
      <c r="F9527" s="119" t="s">
        <v>1492</v>
      </c>
      <c r="G9527" s="114">
        <f>IF([Data da Aprovação]&lt;&gt;"ESTATUTÁRIO",YEAR([Data da Aprovação]),"")</f>
        <v>2004</v>
      </c>
      <c r="H9527" s="106">
        <f>Tabela9[[#This Row],[Valor do Provento R$]]/Tabela9[[#This Row],[Provento por 1 ou 1000 Ações]]</f>
        <v>4.7599999999999995E-3</v>
      </c>
    </row>
    <row r="9528" spans="1:8">
      <c r="A9528" s="118" t="s">
        <v>1757</v>
      </c>
      <c r="B9528" s="116" t="s">
        <v>1502</v>
      </c>
      <c r="C9528" s="138">
        <v>38190</v>
      </c>
      <c r="D9528" s="139">
        <v>8.6199999999999992</v>
      </c>
      <c r="E9528" s="118">
        <v>1000</v>
      </c>
      <c r="F9528" s="118" t="s">
        <v>1492</v>
      </c>
      <c r="G9528" s="113">
        <f>IF([Data da Aprovação]&lt;&gt;"ESTATUTÁRIO",YEAR([Data da Aprovação]),"")</f>
        <v>2004</v>
      </c>
      <c r="H9528" s="106">
        <f>Tabela9[[#This Row],[Valor do Provento R$]]/Tabela9[[#This Row],[Provento por 1 ou 1000 Ações]]</f>
        <v>8.6199999999999992E-3</v>
      </c>
    </row>
    <row r="9529" spans="1:8">
      <c r="A9529" s="119" t="s">
        <v>1757</v>
      </c>
      <c r="B9529" s="117" t="s">
        <v>1502</v>
      </c>
      <c r="C9529" s="140">
        <v>38470</v>
      </c>
      <c r="D9529" s="141">
        <v>5.93</v>
      </c>
      <c r="E9529" s="119">
        <v>1000</v>
      </c>
      <c r="F9529" s="119" t="s">
        <v>1492</v>
      </c>
      <c r="G9529" s="114">
        <f>IF([Data da Aprovação]&lt;&gt;"ESTATUTÁRIO",YEAR([Data da Aprovação]),"")</f>
        <v>2005</v>
      </c>
      <c r="H9529" s="106">
        <f>Tabela9[[#This Row],[Valor do Provento R$]]/Tabela9[[#This Row],[Provento por 1 ou 1000 Ações]]</f>
        <v>5.9299999999999995E-3</v>
      </c>
    </row>
    <row r="9530" spans="1:8">
      <c r="A9530" s="118" t="s">
        <v>1757</v>
      </c>
      <c r="B9530" s="116" t="s">
        <v>1502</v>
      </c>
      <c r="C9530" s="138">
        <v>38586</v>
      </c>
      <c r="D9530" s="139">
        <v>15.05</v>
      </c>
      <c r="E9530" s="118">
        <v>1000</v>
      </c>
      <c r="F9530" s="118" t="s">
        <v>1489</v>
      </c>
      <c r="G9530" s="113">
        <f>IF([Data da Aprovação]&lt;&gt;"ESTATUTÁRIO",YEAR([Data da Aprovação]),"")</f>
        <v>2005</v>
      </c>
      <c r="H9530" s="106">
        <f>Tabela9[[#This Row],[Valor do Provento R$]]/Tabela9[[#This Row],[Provento por 1 ou 1000 Ações]]</f>
        <v>1.5050000000000001E-2</v>
      </c>
    </row>
    <row r="9531" spans="1:8">
      <c r="A9531" s="119" t="s">
        <v>1757</v>
      </c>
      <c r="B9531" s="117" t="s">
        <v>1502</v>
      </c>
      <c r="C9531" s="140">
        <v>38586</v>
      </c>
      <c r="D9531" s="141">
        <v>2.6</v>
      </c>
      <c r="E9531" s="119">
        <v>1000</v>
      </c>
      <c r="F9531" s="119" t="s">
        <v>1492</v>
      </c>
      <c r="G9531" s="114">
        <f>IF([Data da Aprovação]&lt;&gt;"ESTATUTÁRIO",YEAR([Data da Aprovação]),"")</f>
        <v>2005</v>
      </c>
      <c r="H9531" s="106">
        <f>Tabela9[[#This Row],[Valor do Provento R$]]/Tabela9[[#This Row],[Provento por 1 ou 1000 Ações]]</f>
        <v>2.5999999999999999E-3</v>
      </c>
    </row>
    <row r="9532" spans="1:8">
      <c r="A9532" s="118" t="s">
        <v>1757</v>
      </c>
      <c r="B9532" s="116" t="s">
        <v>1502</v>
      </c>
      <c r="C9532" s="138">
        <v>38691</v>
      </c>
      <c r="D9532" s="139">
        <v>4.3</v>
      </c>
      <c r="E9532" s="118">
        <v>1000</v>
      </c>
      <c r="F9532" s="118" t="s">
        <v>1492</v>
      </c>
      <c r="G9532" s="113">
        <f>IF([Data da Aprovação]&lt;&gt;"ESTATUTÁRIO",YEAR([Data da Aprovação]),"")</f>
        <v>2005</v>
      </c>
      <c r="H9532" s="106">
        <f>Tabela9[[#This Row],[Valor do Provento R$]]/Tabela9[[#This Row],[Provento por 1 ou 1000 Ações]]</f>
        <v>4.3E-3</v>
      </c>
    </row>
    <row r="9533" spans="1:8">
      <c r="A9533" s="119" t="s">
        <v>1757</v>
      </c>
      <c r="B9533" s="117" t="s">
        <v>1502</v>
      </c>
      <c r="C9533" s="140">
        <v>38834</v>
      </c>
      <c r="D9533" s="141">
        <v>2.15</v>
      </c>
      <c r="E9533" s="119">
        <v>1000</v>
      </c>
      <c r="F9533" s="119" t="s">
        <v>1489</v>
      </c>
      <c r="G9533" s="114">
        <f>IF([Data da Aprovação]&lt;&gt;"ESTATUTÁRIO",YEAR([Data da Aprovação]),"")</f>
        <v>2006</v>
      </c>
      <c r="H9533" s="106">
        <f>Tabela9[[#This Row],[Valor do Provento R$]]/Tabela9[[#This Row],[Provento por 1 ou 1000 Ações]]</f>
        <v>2.15E-3</v>
      </c>
    </row>
    <row r="9534" spans="1:8">
      <c r="A9534" s="118" t="s">
        <v>1757</v>
      </c>
      <c r="B9534" s="116" t="s">
        <v>1502</v>
      </c>
      <c r="C9534" s="138">
        <v>39199</v>
      </c>
      <c r="D9534" s="139">
        <v>3.6</v>
      </c>
      <c r="E9534" s="118">
        <v>1000</v>
      </c>
      <c r="F9534" s="118" t="s">
        <v>1492</v>
      </c>
      <c r="G9534" s="113">
        <f>IF([Data da Aprovação]&lt;&gt;"ESTATUTÁRIO",YEAR([Data da Aprovação]),"")</f>
        <v>2007</v>
      </c>
      <c r="H9534" s="106">
        <f>Tabela9[[#This Row],[Valor do Provento R$]]/Tabela9[[#This Row],[Provento por 1 ou 1000 Ações]]</f>
        <v>3.5999999999999999E-3</v>
      </c>
    </row>
    <row r="9535" spans="1:8">
      <c r="A9535" s="119" t="s">
        <v>1757</v>
      </c>
      <c r="B9535" s="117" t="s">
        <v>1502</v>
      </c>
      <c r="C9535" s="140">
        <v>39568</v>
      </c>
      <c r="D9535" s="141">
        <v>3.5999999999999999E-3</v>
      </c>
      <c r="E9535" s="119">
        <v>1</v>
      </c>
      <c r="F9535" s="119" t="s">
        <v>1492</v>
      </c>
      <c r="G9535" s="114">
        <f>IF([Data da Aprovação]&lt;&gt;"ESTATUTÁRIO",YEAR([Data da Aprovação]),"")</f>
        <v>2008</v>
      </c>
      <c r="H9535" s="106">
        <f>Tabela9[[#This Row],[Valor do Provento R$]]/Tabela9[[#This Row],[Provento por 1 ou 1000 Ações]]</f>
        <v>3.5999999999999999E-3</v>
      </c>
    </row>
    <row r="9536" spans="1:8">
      <c r="A9536" s="118" t="s">
        <v>1757</v>
      </c>
      <c r="B9536" s="116" t="s">
        <v>1502</v>
      </c>
      <c r="C9536" s="138">
        <v>40297</v>
      </c>
      <c r="D9536" s="139">
        <v>4.1999999999999997E-3</v>
      </c>
      <c r="E9536" s="118">
        <v>1</v>
      </c>
      <c r="F9536" s="118" t="s">
        <v>1492</v>
      </c>
      <c r="G9536" s="113">
        <f>IF([Data da Aprovação]&lt;&gt;"ESTATUTÁRIO",YEAR([Data da Aprovação]),"")</f>
        <v>2010</v>
      </c>
      <c r="H9536" s="106">
        <f>Tabela9[[#This Row],[Valor do Provento R$]]/Tabela9[[#This Row],[Provento por 1 ou 1000 Ações]]</f>
        <v>4.1999999999999997E-3</v>
      </c>
    </row>
    <row r="9537" spans="1:8">
      <c r="A9537" s="119" t="s">
        <v>1757</v>
      </c>
      <c r="B9537" s="117" t="s">
        <v>1502</v>
      </c>
      <c r="C9537" s="140">
        <v>40661</v>
      </c>
      <c r="D9537" s="141">
        <v>4.1999999999999997E-3</v>
      </c>
      <c r="E9537" s="119">
        <v>1</v>
      </c>
      <c r="F9537" s="119" t="s">
        <v>1492</v>
      </c>
      <c r="G9537" s="114">
        <f>IF([Data da Aprovação]&lt;&gt;"ESTATUTÁRIO",YEAR([Data da Aprovação]),"")</f>
        <v>2011</v>
      </c>
      <c r="H9537" s="106">
        <f>Tabela9[[#This Row],[Valor do Provento R$]]/Tabela9[[#This Row],[Provento por 1 ou 1000 Ações]]</f>
        <v>4.1999999999999997E-3</v>
      </c>
    </row>
    <row r="9538" spans="1:8">
      <c r="A9538" s="118" t="s">
        <v>1757</v>
      </c>
      <c r="B9538" s="116" t="s">
        <v>1502</v>
      </c>
      <c r="C9538" s="138">
        <v>41026</v>
      </c>
      <c r="D9538" s="139">
        <v>4.1999999999999997E-3</v>
      </c>
      <c r="E9538" s="118">
        <v>1</v>
      </c>
      <c r="F9538" s="118" t="s">
        <v>1492</v>
      </c>
      <c r="G9538" s="113">
        <f>IF([Data da Aprovação]&lt;&gt;"ESTATUTÁRIO",YEAR([Data da Aprovação]),"")</f>
        <v>2012</v>
      </c>
      <c r="H9538" s="106">
        <f>Tabela9[[#This Row],[Valor do Provento R$]]/Tabela9[[#This Row],[Provento por 1 ou 1000 Ações]]</f>
        <v>4.1999999999999997E-3</v>
      </c>
    </row>
    <row r="9539" spans="1:8">
      <c r="A9539" s="119" t="s">
        <v>1757</v>
      </c>
      <c r="B9539" s="117" t="s">
        <v>1502</v>
      </c>
      <c r="C9539" s="140">
        <v>41394</v>
      </c>
      <c r="D9539" s="141">
        <v>4.1999999999999997E-3</v>
      </c>
      <c r="E9539" s="119">
        <v>1</v>
      </c>
      <c r="F9539" s="119" t="s">
        <v>1492</v>
      </c>
      <c r="G9539" s="114">
        <f>IF([Data da Aprovação]&lt;&gt;"ESTATUTÁRIO",YEAR([Data da Aprovação]),"")</f>
        <v>2013</v>
      </c>
      <c r="H9539" s="106">
        <f>Tabela9[[#This Row],[Valor do Provento R$]]/Tabela9[[#This Row],[Provento por 1 ou 1000 Ações]]</f>
        <v>4.1999999999999997E-3</v>
      </c>
    </row>
    <row r="9540" spans="1:8">
      <c r="A9540" s="118" t="s">
        <v>1757</v>
      </c>
      <c r="B9540" s="116" t="s">
        <v>1503</v>
      </c>
      <c r="C9540" s="138">
        <v>35185</v>
      </c>
      <c r="D9540" s="139">
        <v>0.38</v>
      </c>
      <c r="E9540" s="118">
        <v>1000</v>
      </c>
      <c r="F9540" s="118" t="s">
        <v>1492</v>
      </c>
      <c r="G9540" s="113">
        <f>IF([Data da Aprovação]&lt;&gt;"ESTATUTÁRIO",YEAR([Data da Aprovação]),"")</f>
        <v>1996</v>
      </c>
      <c r="H9540" s="106">
        <f>Tabela9[[#This Row],[Valor do Provento R$]]/Tabela9[[#This Row],[Provento por 1 ou 1000 Ações]]</f>
        <v>3.8000000000000002E-4</v>
      </c>
    </row>
    <row r="9541" spans="1:8">
      <c r="A9541" s="119" t="s">
        <v>1757</v>
      </c>
      <c r="B9541" s="117" t="s">
        <v>1503</v>
      </c>
      <c r="C9541" s="140">
        <v>36280</v>
      </c>
      <c r="D9541" s="141">
        <v>0.41</v>
      </c>
      <c r="E9541" s="119">
        <v>1000</v>
      </c>
      <c r="F9541" s="119" t="s">
        <v>1492</v>
      </c>
      <c r="G9541" s="114">
        <f>IF([Data da Aprovação]&lt;&gt;"ESTATUTÁRIO",YEAR([Data da Aprovação]),"")</f>
        <v>1999</v>
      </c>
      <c r="H9541" s="106">
        <f>Tabela9[[#This Row],[Valor do Provento R$]]/Tabela9[[#This Row],[Provento por 1 ou 1000 Ações]]</f>
        <v>4.0999999999999999E-4</v>
      </c>
    </row>
    <row r="9542" spans="1:8">
      <c r="A9542" s="118" t="s">
        <v>1757</v>
      </c>
      <c r="B9542" s="116" t="s">
        <v>1503</v>
      </c>
      <c r="C9542" s="138">
        <v>36644</v>
      </c>
      <c r="D9542" s="139">
        <v>2.04</v>
      </c>
      <c r="E9542" s="118">
        <v>1000</v>
      </c>
      <c r="F9542" s="118" t="s">
        <v>1492</v>
      </c>
      <c r="G9542" s="113">
        <f>IF([Data da Aprovação]&lt;&gt;"ESTATUTÁRIO",YEAR([Data da Aprovação]),"")</f>
        <v>2000</v>
      </c>
      <c r="H9542" s="106">
        <f>Tabela9[[#This Row],[Valor do Provento R$]]/Tabela9[[#This Row],[Provento por 1 ou 1000 Ações]]</f>
        <v>2.0400000000000001E-3</v>
      </c>
    </row>
    <row r="9543" spans="1:8">
      <c r="A9543" s="119" t="s">
        <v>1757</v>
      </c>
      <c r="B9543" s="117" t="s">
        <v>1503</v>
      </c>
      <c r="C9543" s="140">
        <v>37011</v>
      </c>
      <c r="D9543" s="141">
        <v>2.16</v>
      </c>
      <c r="E9543" s="119">
        <v>1000</v>
      </c>
      <c r="F9543" s="119" t="s">
        <v>1492</v>
      </c>
      <c r="G9543" s="114">
        <f>IF([Data da Aprovação]&lt;&gt;"ESTATUTÁRIO",YEAR([Data da Aprovação]),"")</f>
        <v>2001</v>
      </c>
      <c r="H9543" s="106">
        <f>Tabela9[[#This Row],[Valor do Provento R$]]/Tabela9[[#This Row],[Provento por 1 ou 1000 Ações]]</f>
        <v>2.16E-3</v>
      </c>
    </row>
    <row r="9544" spans="1:8">
      <c r="A9544" s="118" t="s">
        <v>1757</v>
      </c>
      <c r="B9544" s="116" t="s">
        <v>1503</v>
      </c>
      <c r="C9544" s="138">
        <v>37376</v>
      </c>
      <c r="D9544" s="139">
        <v>3.07</v>
      </c>
      <c r="E9544" s="118">
        <v>1000</v>
      </c>
      <c r="F9544" s="118" t="s">
        <v>1492</v>
      </c>
      <c r="G9544" s="113">
        <f>IF([Data da Aprovação]&lt;&gt;"ESTATUTÁRIO",YEAR([Data da Aprovação]),"")</f>
        <v>2002</v>
      </c>
      <c r="H9544" s="106">
        <f>Tabela9[[#This Row],[Valor do Provento R$]]/Tabela9[[#This Row],[Provento por 1 ou 1000 Ações]]</f>
        <v>3.0699999999999998E-3</v>
      </c>
    </row>
    <row r="9545" spans="1:8">
      <c r="A9545" s="119" t="s">
        <v>1757</v>
      </c>
      <c r="B9545" s="117" t="s">
        <v>1503</v>
      </c>
      <c r="C9545" s="140">
        <v>37741</v>
      </c>
      <c r="D9545" s="141">
        <v>5.2</v>
      </c>
      <c r="E9545" s="119">
        <v>1000</v>
      </c>
      <c r="F9545" s="119" t="s">
        <v>1492</v>
      </c>
      <c r="G9545" s="114">
        <f>IF([Data da Aprovação]&lt;&gt;"ESTATUTÁRIO",YEAR([Data da Aprovação]),"")</f>
        <v>2003</v>
      </c>
      <c r="H9545" s="106">
        <f>Tabela9[[#This Row],[Valor do Provento R$]]/Tabela9[[#This Row],[Provento por 1 ou 1000 Ações]]</f>
        <v>5.1999999999999998E-3</v>
      </c>
    </row>
    <row r="9546" spans="1:8">
      <c r="A9546" s="118" t="s">
        <v>1757</v>
      </c>
      <c r="B9546" s="116" t="s">
        <v>1503</v>
      </c>
      <c r="C9546" s="138">
        <v>38093</v>
      </c>
      <c r="D9546" s="139">
        <v>4.76</v>
      </c>
      <c r="E9546" s="118">
        <v>1000</v>
      </c>
      <c r="F9546" s="118" t="s">
        <v>1492</v>
      </c>
      <c r="G9546" s="113">
        <f>IF([Data da Aprovação]&lt;&gt;"ESTATUTÁRIO",YEAR([Data da Aprovação]),"")</f>
        <v>2004</v>
      </c>
      <c r="H9546" s="106">
        <f>Tabela9[[#This Row],[Valor do Provento R$]]/Tabela9[[#This Row],[Provento por 1 ou 1000 Ações]]</f>
        <v>4.7599999999999995E-3</v>
      </c>
    </row>
    <row r="9547" spans="1:8">
      <c r="A9547" s="119" t="s">
        <v>1757</v>
      </c>
      <c r="B9547" s="117" t="s">
        <v>1503</v>
      </c>
      <c r="C9547" s="140">
        <v>38190</v>
      </c>
      <c r="D9547" s="141">
        <v>8.6199999999999992</v>
      </c>
      <c r="E9547" s="119">
        <v>1000</v>
      </c>
      <c r="F9547" s="119" t="s">
        <v>1492</v>
      </c>
      <c r="G9547" s="114">
        <f>IF([Data da Aprovação]&lt;&gt;"ESTATUTÁRIO",YEAR([Data da Aprovação]),"")</f>
        <v>2004</v>
      </c>
      <c r="H9547" s="106">
        <f>Tabela9[[#This Row],[Valor do Provento R$]]/Tabela9[[#This Row],[Provento por 1 ou 1000 Ações]]</f>
        <v>8.6199999999999992E-3</v>
      </c>
    </row>
    <row r="9548" spans="1:8">
      <c r="A9548" s="118" t="s">
        <v>1757</v>
      </c>
      <c r="B9548" s="116" t="s">
        <v>1503</v>
      </c>
      <c r="C9548" s="138">
        <v>38470</v>
      </c>
      <c r="D9548" s="139">
        <v>5.93</v>
      </c>
      <c r="E9548" s="118">
        <v>1000</v>
      </c>
      <c r="F9548" s="118" t="s">
        <v>1492</v>
      </c>
      <c r="G9548" s="113">
        <f>IF([Data da Aprovação]&lt;&gt;"ESTATUTÁRIO",YEAR([Data da Aprovação]),"")</f>
        <v>2005</v>
      </c>
      <c r="H9548" s="106">
        <f>Tabela9[[#This Row],[Valor do Provento R$]]/Tabela9[[#This Row],[Provento por 1 ou 1000 Ações]]</f>
        <v>5.9299999999999995E-3</v>
      </c>
    </row>
    <row r="9549" spans="1:8">
      <c r="A9549" s="119" t="s">
        <v>1757</v>
      </c>
      <c r="B9549" s="117" t="s">
        <v>1503</v>
      </c>
      <c r="C9549" s="140">
        <v>38586</v>
      </c>
      <c r="D9549" s="141">
        <v>15.05</v>
      </c>
      <c r="E9549" s="119">
        <v>1000</v>
      </c>
      <c r="F9549" s="119" t="s">
        <v>1489</v>
      </c>
      <c r="G9549" s="114">
        <f>IF([Data da Aprovação]&lt;&gt;"ESTATUTÁRIO",YEAR([Data da Aprovação]),"")</f>
        <v>2005</v>
      </c>
      <c r="H9549" s="106">
        <f>Tabela9[[#This Row],[Valor do Provento R$]]/Tabela9[[#This Row],[Provento por 1 ou 1000 Ações]]</f>
        <v>1.5050000000000001E-2</v>
      </c>
    </row>
    <row r="9550" spans="1:8">
      <c r="A9550" s="118" t="s">
        <v>1757</v>
      </c>
      <c r="B9550" s="116" t="s">
        <v>1503</v>
      </c>
      <c r="C9550" s="138">
        <v>38586</v>
      </c>
      <c r="D9550" s="139">
        <v>2.6</v>
      </c>
      <c r="E9550" s="118">
        <v>1000</v>
      </c>
      <c r="F9550" s="118" t="s">
        <v>1492</v>
      </c>
      <c r="G9550" s="113">
        <f>IF([Data da Aprovação]&lt;&gt;"ESTATUTÁRIO",YEAR([Data da Aprovação]),"")</f>
        <v>2005</v>
      </c>
      <c r="H9550" s="106">
        <f>Tabela9[[#This Row],[Valor do Provento R$]]/Tabela9[[#This Row],[Provento por 1 ou 1000 Ações]]</f>
        <v>2.5999999999999999E-3</v>
      </c>
    </row>
    <row r="9551" spans="1:8">
      <c r="A9551" s="119" t="s">
        <v>1757</v>
      </c>
      <c r="B9551" s="117" t="s">
        <v>1503</v>
      </c>
      <c r="C9551" s="140">
        <v>38691</v>
      </c>
      <c r="D9551" s="141">
        <v>4.3</v>
      </c>
      <c r="E9551" s="119">
        <v>1000</v>
      </c>
      <c r="F9551" s="119" t="s">
        <v>1492</v>
      </c>
      <c r="G9551" s="114">
        <f>IF([Data da Aprovação]&lt;&gt;"ESTATUTÁRIO",YEAR([Data da Aprovação]),"")</f>
        <v>2005</v>
      </c>
      <c r="H9551" s="106">
        <f>Tabela9[[#This Row],[Valor do Provento R$]]/Tabela9[[#This Row],[Provento por 1 ou 1000 Ações]]</f>
        <v>4.3E-3</v>
      </c>
    </row>
    <row r="9552" spans="1:8">
      <c r="A9552" s="118" t="s">
        <v>1757</v>
      </c>
      <c r="B9552" s="116" t="s">
        <v>1503</v>
      </c>
      <c r="C9552" s="138">
        <v>38834</v>
      </c>
      <c r="D9552" s="139">
        <v>2.15</v>
      </c>
      <c r="E9552" s="118">
        <v>1000</v>
      </c>
      <c r="F9552" s="118" t="s">
        <v>1489</v>
      </c>
      <c r="G9552" s="113">
        <f>IF([Data da Aprovação]&lt;&gt;"ESTATUTÁRIO",YEAR([Data da Aprovação]),"")</f>
        <v>2006</v>
      </c>
      <c r="H9552" s="106">
        <f>Tabela9[[#This Row],[Valor do Provento R$]]/Tabela9[[#This Row],[Provento por 1 ou 1000 Ações]]</f>
        <v>2.15E-3</v>
      </c>
    </row>
    <row r="9553" spans="1:8">
      <c r="A9553" s="119" t="s">
        <v>1757</v>
      </c>
      <c r="B9553" s="117" t="s">
        <v>1503</v>
      </c>
      <c r="C9553" s="140">
        <v>39199</v>
      </c>
      <c r="D9553" s="141">
        <v>3.6</v>
      </c>
      <c r="E9553" s="119">
        <v>1000</v>
      </c>
      <c r="F9553" s="119" t="s">
        <v>1492</v>
      </c>
      <c r="G9553" s="114">
        <f>IF([Data da Aprovação]&lt;&gt;"ESTATUTÁRIO",YEAR([Data da Aprovação]),"")</f>
        <v>2007</v>
      </c>
      <c r="H9553" s="106">
        <f>Tabela9[[#This Row],[Valor do Provento R$]]/Tabela9[[#This Row],[Provento por 1 ou 1000 Ações]]</f>
        <v>3.5999999999999999E-3</v>
      </c>
    </row>
    <row r="9554" spans="1:8">
      <c r="A9554" s="118" t="s">
        <v>1757</v>
      </c>
      <c r="B9554" s="116" t="s">
        <v>1503</v>
      </c>
      <c r="C9554" s="138">
        <v>40297</v>
      </c>
      <c r="D9554" s="139">
        <v>5.2999999999999998E-4</v>
      </c>
      <c r="E9554" s="118">
        <v>1</v>
      </c>
      <c r="F9554" s="118" t="s">
        <v>1492</v>
      </c>
      <c r="G9554" s="113">
        <f>IF([Data da Aprovação]&lt;&gt;"ESTATUTÁRIO",YEAR([Data da Aprovação]),"")</f>
        <v>2010</v>
      </c>
      <c r="H9554" s="106">
        <f>Tabela9[[#This Row],[Valor do Provento R$]]/Tabela9[[#This Row],[Provento por 1 ou 1000 Ações]]</f>
        <v>5.2999999999999998E-4</v>
      </c>
    </row>
    <row r="9555" spans="1:8">
      <c r="A9555" s="119" t="s">
        <v>1757</v>
      </c>
      <c r="B9555" s="117" t="s">
        <v>1503</v>
      </c>
      <c r="C9555" s="140">
        <v>41026</v>
      </c>
      <c r="D9555" s="141">
        <v>4.1999999999999997E-3</v>
      </c>
      <c r="E9555" s="119">
        <v>1</v>
      </c>
      <c r="F9555" s="119" t="s">
        <v>1492</v>
      </c>
      <c r="G9555" s="114">
        <f>IF([Data da Aprovação]&lt;&gt;"ESTATUTÁRIO",YEAR([Data da Aprovação]),"")</f>
        <v>2012</v>
      </c>
      <c r="H9555" s="106">
        <f>Tabela9[[#This Row],[Valor do Provento R$]]/Tabela9[[#This Row],[Provento por 1 ou 1000 Ações]]</f>
        <v>4.1999999999999997E-3</v>
      </c>
    </row>
    <row r="9556" spans="1:8">
      <c r="A9556" s="118" t="s">
        <v>1757</v>
      </c>
      <c r="B9556" s="116" t="s">
        <v>1503</v>
      </c>
      <c r="C9556" s="138">
        <v>41394</v>
      </c>
      <c r="D9556" s="139">
        <v>4.7999999999999996E-3</v>
      </c>
      <c r="E9556" s="118">
        <v>1</v>
      </c>
      <c r="F9556" s="118" t="s">
        <v>1492</v>
      </c>
      <c r="G9556" s="113">
        <f>IF([Data da Aprovação]&lt;&gt;"ESTATUTÁRIO",YEAR([Data da Aprovação]),"")</f>
        <v>2013</v>
      </c>
      <c r="H9556" s="106">
        <f>Tabela9[[#This Row],[Valor do Provento R$]]/Tabela9[[#This Row],[Provento por 1 ou 1000 Ações]]</f>
        <v>4.7999999999999996E-3</v>
      </c>
    </row>
    <row r="9557" spans="1:8">
      <c r="A9557" s="119" t="s">
        <v>1757</v>
      </c>
      <c r="B9557" s="117" t="s">
        <v>1503</v>
      </c>
      <c r="C9557" s="140">
        <v>41626</v>
      </c>
      <c r="D9557" s="141">
        <v>8.1535012199999996E-3</v>
      </c>
      <c r="E9557" s="119">
        <v>1</v>
      </c>
      <c r="F9557" s="119" t="s">
        <v>1492</v>
      </c>
      <c r="G9557" s="114">
        <f>IF([Data da Aprovação]&lt;&gt;"ESTATUTÁRIO",YEAR([Data da Aprovação]),"")</f>
        <v>2013</v>
      </c>
      <c r="H9557" s="106">
        <f>Tabela9[[#This Row],[Valor do Provento R$]]/Tabela9[[#This Row],[Provento por 1 ou 1000 Ações]]</f>
        <v>8.1535012199999996E-3</v>
      </c>
    </row>
    <row r="9558" spans="1:8">
      <c r="A9558" s="118" t="s">
        <v>1757</v>
      </c>
      <c r="B9558" s="116" t="s">
        <v>1507</v>
      </c>
      <c r="C9558" s="138">
        <v>35185</v>
      </c>
      <c r="D9558" s="139">
        <v>0.38</v>
      </c>
      <c r="E9558" s="118">
        <v>1000</v>
      </c>
      <c r="F9558" s="118" t="s">
        <v>1492</v>
      </c>
      <c r="G9558" s="113">
        <f>IF([Data da Aprovação]&lt;&gt;"ESTATUTÁRIO",YEAR([Data da Aprovação]),"")</f>
        <v>1996</v>
      </c>
      <c r="H9558" s="106">
        <f>Tabela9[[#This Row],[Valor do Provento R$]]/Tabela9[[#This Row],[Provento por 1 ou 1000 Ações]]</f>
        <v>3.8000000000000002E-4</v>
      </c>
    </row>
    <row r="9559" spans="1:8">
      <c r="A9559" s="119" t="s">
        <v>1757</v>
      </c>
      <c r="B9559" s="117" t="s">
        <v>1507</v>
      </c>
      <c r="C9559" s="140">
        <v>36280</v>
      </c>
      <c r="D9559" s="141">
        <v>0.41</v>
      </c>
      <c r="E9559" s="119">
        <v>1000</v>
      </c>
      <c r="F9559" s="119" t="s">
        <v>1492</v>
      </c>
      <c r="G9559" s="114">
        <f>IF([Data da Aprovação]&lt;&gt;"ESTATUTÁRIO",YEAR([Data da Aprovação]),"")</f>
        <v>1999</v>
      </c>
      <c r="H9559" s="106">
        <f>Tabela9[[#This Row],[Valor do Provento R$]]/Tabela9[[#This Row],[Provento por 1 ou 1000 Ações]]</f>
        <v>4.0999999999999999E-4</v>
      </c>
    </row>
    <row r="9560" spans="1:8">
      <c r="A9560" s="118" t="s">
        <v>1757</v>
      </c>
      <c r="B9560" s="116" t="s">
        <v>1507</v>
      </c>
      <c r="C9560" s="138">
        <v>36644</v>
      </c>
      <c r="D9560" s="139">
        <v>2.04</v>
      </c>
      <c r="E9560" s="118">
        <v>1000</v>
      </c>
      <c r="F9560" s="118" t="s">
        <v>1492</v>
      </c>
      <c r="G9560" s="113">
        <f>IF([Data da Aprovação]&lt;&gt;"ESTATUTÁRIO",YEAR([Data da Aprovação]),"")</f>
        <v>2000</v>
      </c>
      <c r="H9560" s="106">
        <f>Tabela9[[#This Row],[Valor do Provento R$]]/Tabela9[[#This Row],[Provento por 1 ou 1000 Ações]]</f>
        <v>2.0400000000000001E-3</v>
      </c>
    </row>
    <row r="9561" spans="1:8">
      <c r="A9561" s="119" t="s">
        <v>1758</v>
      </c>
      <c r="B9561" s="117" t="s">
        <v>1488</v>
      </c>
      <c r="C9561" s="140">
        <v>40540</v>
      </c>
      <c r="D9561" s="141">
        <v>0.20239800299999999</v>
      </c>
      <c r="E9561" s="119">
        <v>1</v>
      </c>
      <c r="F9561" s="119" t="s">
        <v>1489</v>
      </c>
      <c r="G9561" s="114">
        <f>IF([Data da Aprovação]&lt;&gt;"ESTATUTÁRIO",YEAR([Data da Aprovação]),"")</f>
        <v>2010</v>
      </c>
      <c r="H9561" s="106">
        <f>Tabela9[[#This Row],[Valor do Provento R$]]/Tabela9[[#This Row],[Provento por 1 ou 1000 Ações]]</f>
        <v>0.20239800299999999</v>
      </c>
    </row>
    <row r="9562" spans="1:8">
      <c r="A9562" s="118" t="s">
        <v>1758</v>
      </c>
      <c r="B9562" s="116" t="s">
        <v>1488</v>
      </c>
      <c r="C9562" s="138">
        <v>40652</v>
      </c>
      <c r="D9562" s="139">
        <v>2.1615362999999999E-2</v>
      </c>
      <c r="E9562" s="118">
        <v>1</v>
      </c>
      <c r="F9562" s="118" t="s">
        <v>1492</v>
      </c>
      <c r="G9562" s="113">
        <f>IF([Data da Aprovação]&lt;&gt;"ESTATUTÁRIO",YEAR([Data da Aprovação]),"")</f>
        <v>2011</v>
      </c>
      <c r="H9562" s="106">
        <f>Tabela9[[#This Row],[Valor do Provento R$]]/Tabela9[[#This Row],[Provento por 1 ou 1000 Ações]]</f>
        <v>2.1615362999999999E-2</v>
      </c>
    </row>
    <row r="9563" spans="1:8">
      <c r="A9563" s="119" t="s">
        <v>1758</v>
      </c>
      <c r="B9563" s="117" t="s">
        <v>1488</v>
      </c>
      <c r="C9563" s="140">
        <v>40814</v>
      </c>
      <c r="D9563" s="141">
        <v>0.175171673</v>
      </c>
      <c r="E9563" s="119">
        <v>1</v>
      </c>
      <c r="F9563" s="119" t="s">
        <v>1489</v>
      </c>
      <c r="G9563" s="114">
        <f>IF([Data da Aprovação]&lt;&gt;"ESTATUTÁRIO",YEAR([Data da Aprovação]),"")</f>
        <v>2011</v>
      </c>
      <c r="H9563" s="106">
        <f>Tabela9[[#This Row],[Valor do Provento R$]]/Tabela9[[#This Row],[Provento por 1 ou 1000 Ações]]</f>
        <v>0.175171673</v>
      </c>
    </row>
    <row r="9564" spans="1:8">
      <c r="A9564" s="118" t="s">
        <v>1758</v>
      </c>
      <c r="B9564" s="116" t="s">
        <v>1488</v>
      </c>
      <c r="C9564" s="138">
        <v>40898</v>
      </c>
      <c r="D9564" s="139">
        <v>1.9099654399999999E-2</v>
      </c>
      <c r="E9564" s="118">
        <v>1</v>
      </c>
      <c r="F9564" s="118" t="s">
        <v>1489</v>
      </c>
      <c r="G9564" s="113">
        <f>IF([Data da Aprovação]&lt;&gt;"ESTATUTÁRIO",YEAR([Data da Aprovação]),"")</f>
        <v>2011</v>
      </c>
      <c r="H9564" s="106">
        <f>Tabela9[[#This Row],[Valor do Provento R$]]/Tabela9[[#This Row],[Provento por 1 ou 1000 Ações]]</f>
        <v>1.9099654399999999E-2</v>
      </c>
    </row>
    <row r="9565" spans="1:8">
      <c r="A9565" s="119" t="s">
        <v>1758</v>
      </c>
      <c r="B9565" s="117" t="s">
        <v>1488</v>
      </c>
      <c r="C9565" s="140">
        <v>41019</v>
      </c>
      <c r="D9565" s="141">
        <v>7.5316070999999997E-3</v>
      </c>
      <c r="E9565" s="119">
        <v>1</v>
      </c>
      <c r="F9565" s="119" t="s">
        <v>1492</v>
      </c>
      <c r="G9565" s="114">
        <f>IF([Data da Aprovação]&lt;&gt;"ESTATUTÁRIO",YEAR([Data da Aprovação]),"")</f>
        <v>2012</v>
      </c>
      <c r="H9565" s="106">
        <f>Tabela9[[#This Row],[Valor do Provento R$]]/Tabela9[[#This Row],[Provento por 1 ou 1000 Ações]]</f>
        <v>7.5316070999999997E-3</v>
      </c>
    </row>
    <row r="9566" spans="1:8">
      <c r="A9566" s="118" t="s">
        <v>1758</v>
      </c>
      <c r="B9566" s="116" t="s">
        <v>1488</v>
      </c>
      <c r="C9566" s="138">
        <v>41081</v>
      </c>
      <c r="D9566" s="139">
        <v>0.17265345800000001</v>
      </c>
      <c r="E9566" s="118">
        <v>1</v>
      </c>
      <c r="F9566" s="118" t="s">
        <v>1489</v>
      </c>
      <c r="G9566" s="113">
        <f>IF([Data da Aprovação]&lt;&gt;"ESTATUTÁRIO",YEAR([Data da Aprovação]),"")</f>
        <v>2012</v>
      </c>
      <c r="H9566" s="106">
        <f>Tabela9[[#This Row],[Valor do Provento R$]]/Tabela9[[#This Row],[Provento por 1 ou 1000 Ações]]</f>
        <v>0.17265345800000001</v>
      </c>
    </row>
    <row r="9567" spans="1:8">
      <c r="A9567" s="119" t="s">
        <v>1758</v>
      </c>
      <c r="B9567" s="117" t="s">
        <v>1488</v>
      </c>
      <c r="C9567" s="140">
        <v>41274</v>
      </c>
      <c r="D9567" s="141">
        <v>0.15822856199999999</v>
      </c>
      <c r="E9567" s="119">
        <v>1</v>
      </c>
      <c r="F9567" s="119" t="s">
        <v>1489</v>
      </c>
      <c r="G9567" s="114">
        <f>IF([Data da Aprovação]&lt;&gt;"ESTATUTÁRIO",YEAR([Data da Aprovação]),"")</f>
        <v>2012</v>
      </c>
      <c r="H9567" s="106">
        <f>Tabela9[[#This Row],[Valor do Provento R$]]/Tabela9[[#This Row],[Provento por 1 ou 1000 Ações]]</f>
        <v>0.15822856199999999</v>
      </c>
    </row>
    <row r="9568" spans="1:8">
      <c r="A9568" s="118" t="s">
        <v>1758</v>
      </c>
      <c r="B9568" s="116" t="s">
        <v>1488</v>
      </c>
      <c r="C9568" s="138">
        <v>41446</v>
      </c>
      <c r="D9568" s="139">
        <v>0.18445509299999999</v>
      </c>
      <c r="E9568" s="118">
        <v>1</v>
      </c>
      <c r="F9568" s="118" t="s">
        <v>1489</v>
      </c>
      <c r="G9568" s="113">
        <f>IF([Data da Aprovação]&lt;&gt;"ESTATUTÁRIO",YEAR([Data da Aprovação]),"")</f>
        <v>2013</v>
      </c>
      <c r="H9568" s="106">
        <f>Tabela9[[#This Row],[Valor do Provento R$]]/Tabela9[[#This Row],[Provento por 1 ou 1000 Ações]]</f>
        <v>0.18445509299999999</v>
      </c>
    </row>
    <row r="9569" spans="1:8">
      <c r="A9569" s="119" t="s">
        <v>1758</v>
      </c>
      <c r="B9569" s="117" t="s">
        <v>1488</v>
      </c>
      <c r="C9569" s="140">
        <v>41631</v>
      </c>
      <c r="D9569" s="141">
        <v>0.15359616100000001</v>
      </c>
      <c r="E9569" s="119">
        <v>1</v>
      </c>
      <c r="F9569" s="119" t="s">
        <v>1489</v>
      </c>
      <c r="G9569" s="114">
        <f>IF([Data da Aprovação]&lt;&gt;"ESTATUTÁRIO",YEAR([Data da Aprovação]),"")</f>
        <v>2013</v>
      </c>
      <c r="H9569" s="106">
        <f>Tabela9[[#This Row],[Valor do Provento R$]]/Tabela9[[#This Row],[Provento por 1 ou 1000 Ações]]</f>
        <v>0.15359616100000001</v>
      </c>
    </row>
    <row r="9570" spans="1:8">
      <c r="A9570" s="118" t="s">
        <v>1759</v>
      </c>
      <c r="B9570" s="116" t="s">
        <v>1488</v>
      </c>
      <c r="C9570" s="138">
        <v>35157</v>
      </c>
      <c r="D9570" s="139">
        <v>3.7480000000000002</v>
      </c>
      <c r="E9570" s="118">
        <v>1</v>
      </c>
      <c r="F9570" s="118" t="s">
        <v>1492</v>
      </c>
      <c r="G9570" s="113">
        <f>IF([Data da Aprovação]&lt;&gt;"ESTATUTÁRIO",YEAR([Data da Aprovação]),"")</f>
        <v>1996</v>
      </c>
      <c r="H9570" s="106">
        <f>Tabela9[[#This Row],[Valor do Provento R$]]/Tabela9[[#This Row],[Provento por 1 ou 1000 Ações]]</f>
        <v>3.7480000000000002</v>
      </c>
    </row>
    <row r="9571" spans="1:8">
      <c r="A9571" s="119" t="s">
        <v>1759</v>
      </c>
      <c r="B9571" s="117" t="s">
        <v>1488</v>
      </c>
      <c r="C9571" s="140">
        <v>35538</v>
      </c>
      <c r="D9571" s="141">
        <v>1.835197</v>
      </c>
      <c r="E9571" s="119">
        <v>1</v>
      </c>
      <c r="F9571" s="119" t="s">
        <v>1492</v>
      </c>
      <c r="G9571" s="114">
        <f>IF([Data da Aprovação]&lt;&gt;"ESTATUTÁRIO",YEAR([Data da Aprovação]),"")</f>
        <v>1997</v>
      </c>
      <c r="H9571" s="106">
        <f>Tabela9[[#This Row],[Valor do Provento R$]]/Tabela9[[#This Row],[Provento por 1 ou 1000 Ações]]</f>
        <v>1.835197</v>
      </c>
    </row>
    <row r="9572" spans="1:8">
      <c r="A9572" s="118" t="s">
        <v>1759</v>
      </c>
      <c r="B9572" s="116" t="s">
        <v>1488</v>
      </c>
      <c r="C9572" s="138">
        <v>35902</v>
      </c>
      <c r="D9572" s="139">
        <v>4.8149280000000001</v>
      </c>
      <c r="E9572" s="118">
        <v>1</v>
      </c>
      <c r="F9572" s="118" t="s">
        <v>1492</v>
      </c>
      <c r="G9572" s="113">
        <f>IF([Data da Aprovação]&lt;&gt;"ESTATUTÁRIO",YEAR([Data da Aprovação]),"")</f>
        <v>1998</v>
      </c>
      <c r="H9572" s="106">
        <f>Tabela9[[#This Row],[Valor do Provento R$]]/Tabela9[[#This Row],[Provento por 1 ou 1000 Ações]]</f>
        <v>4.8149280000000001</v>
      </c>
    </row>
    <row r="9573" spans="1:8">
      <c r="A9573" s="119" t="s">
        <v>1759</v>
      </c>
      <c r="B9573" s="117" t="s">
        <v>1488</v>
      </c>
      <c r="C9573" s="140">
        <v>36256</v>
      </c>
      <c r="D9573" s="141">
        <v>1.9796180000000001</v>
      </c>
      <c r="E9573" s="119">
        <v>1</v>
      </c>
      <c r="F9573" s="119" t="s">
        <v>1492</v>
      </c>
      <c r="G9573" s="114">
        <f>IF([Data da Aprovação]&lt;&gt;"ESTATUTÁRIO",YEAR([Data da Aprovação]),"")</f>
        <v>1999</v>
      </c>
      <c r="H9573" s="106">
        <f>Tabela9[[#This Row],[Valor do Provento R$]]/Tabela9[[#This Row],[Provento por 1 ou 1000 Ações]]</f>
        <v>1.9796180000000001</v>
      </c>
    </row>
    <row r="9574" spans="1:8">
      <c r="A9574" s="118" t="s">
        <v>1759</v>
      </c>
      <c r="B9574" s="116" t="s">
        <v>1488</v>
      </c>
      <c r="C9574" s="138">
        <v>36643</v>
      </c>
      <c r="D9574" s="139">
        <v>1.3960999999999999</v>
      </c>
      <c r="E9574" s="118">
        <v>1</v>
      </c>
      <c r="F9574" s="118" t="s">
        <v>1492</v>
      </c>
      <c r="G9574" s="113">
        <f>IF([Data da Aprovação]&lt;&gt;"ESTATUTÁRIO",YEAR([Data da Aprovação]),"")</f>
        <v>2000</v>
      </c>
      <c r="H9574" s="106">
        <f>Tabela9[[#This Row],[Valor do Provento R$]]/Tabela9[[#This Row],[Provento por 1 ou 1000 Ações]]</f>
        <v>1.3960999999999999</v>
      </c>
    </row>
    <row r="9575" spans="1:8">
      <c r="A9575" s="119" t="s">
        <v>1759</v>
      </c>
      <c r="B9575" s="117" t="s">
        <v>1488</v>
      </c>
      <c r="C9575" s="140">
        <v>37008</v>
      </c>
      <c r="D9575" s="141">
        <v>0.90129999999999999</v>
      </c>
      <c r="E9575" s="119">
        <v>1</v>
      </c>
      <c r="F9575" s="119" t="s">
        <v>1492</v>
      </c>
      <c r="G9575" s="114">
        <f>IF([Data da Aprovação]&lt;&gt;"ESTATUTÁRIO",YEAR([Data da Aprovação]),"")</f>
        <v>2001</v>
      </c>
      <c r="H9575" s="106">
        <f>Tabela9[[#This Row],[Valor do Provento R$]]/Tabela9[[#This Row],[Provento por 1 ou 1000 Ações]]</f>
        <v>0.90129999999999999</v>
      </c>
    </row>
    <row r="9576" spans="1:8">
      <c r="A9576" s="118" t="s">
        <v>1759</v>
      </c>
      <c r="B9576" s="116" t="s">
        <v>1488</v>
      </c>
      <c r="C9576" s="138">
        <v>37375</v>
      </c>
      <c r="D9576" s="139">
        <v>1.711139</v>
      </c>
      <c r="E9576" s="118">
        <v>1</v>
      </c>
      <c r="F9576" s="118" t="s">
        <v>1492</v>
      </c>
      <c r="G9576" s="113">
        <f>IF([Data da Aprovação]&lt;&gt;"ESTATUTÁRIO",YEAR([Data da Aprovação]),"")</f>
        <v>2002</v>
      </c>
      <c r="H9576" s="106">
        <f>Tabela9[[#This Row],[Valor do Provento R$]]/Tabela9[[#This Row],[Provento por 1 ou 1000 Ações]]</f>
        <v>1.711139</v>
      </c>
    </row>
    <row r="9577" spans="1:8">
      <c r="A9577" s="119" t="s">
        <v>1759</v>
      </c>
      <c r="B9577" s="117" t="s">
        <v>1488</v>
      </c>
      <c r="C9577" s="140">
        <v>37739</v>
      </c>
      <c r="D9577" s="141">
        <v>1.6315569999999999</v>
      </c>
      <c r="E9577" s="119">
        <v>1</v>
      </c>
      <c r="F9577" s="119" t="s">
        <v>1492</v>
      </c>
      <c r="G9577" s="114">
        <f>IF([Data da Aprovação]&lt;&gt;"ESTATUTÁRIO",YEAR([Data da Aprovação]),"")</f>
        <v>2003</v>
      </c>
      <c r="H9577" s="106">
        <f>Tabela9[[#This Row],[Valor do Provento R$]]/Tabela9[[#This Row],[Provento por 1 ou 1000 Ações]]</f>
        <v>1.6315569999999999</v>
      </c>
    </row>
    <row r="9578" spans="1:8">
      <c r="A9578" s="118" t="s">
        <v>1759</v>
      </c>
      <c r="B9578" s="116" t="s">
        <v>1488</v>
      </c>
      <c r="C9578" s="138">
        <v>38107</v>
      </c>
      <c r="D9578" s="139">
        <v>4.0064080000000004</v>
      </c>
      <c r="E9578" s="118">
        <v>1</v>
      </c>
      <c r="F9578" s="118" t="s">
        <v>1492</v>
      </c>
      <c r="G9578" s="113">
        <f>IF([Data da Aprovação]&lt;&gt;"ESTATUTÁRIO",YEAR([Data da Aprovação]),"")</f>
        <v>2004</v>
      </c>
      <c r="H9578" s="106">
        <f>Tabela9[[#This Row],[Valor do Provento R$]]/Tabela9[[#This Row],[Provento por 1 ou 1000 Ações]]</f>
        <v>4.0064080000000004</v>
      </c>
    </row>
    <row r="9579" spans="1:8">
      <c r="A9579" s="119" t="s">
        <v>1759</v>
      </c>
      <c r="B9579" s="117" t="s">
        <v>1488</v>
      </c>
      <c r="C9579" s="140">
        <v>38464</v>
      </c>
      <c r="D9579" s="141">
        <v>10.327035</v>
      </c>
      <c r="E9579" s="119">
        <v>1</v>
      </c>
      <c r="F9579" s="119" t="s">
        <v>1492</v>
      </c>
      <c r="G9579" s="114">
        <f>IF([Data da Aprovação]&lt;&gt;"ESTATUTÁRIO",YEAR([Data da Aprovação]),"")</f>
        <v>2005</v>
      </c>
      <c r="H9579" s="106">
        <f>Tabela9[[#This Row],[Valor do Provento R$]]/Tabela9[[#This Row],[Provento por 1 ou 1000 Ações]]</f>
        <v>10.327035</v>
      </c>
    </row>
    <row r="9580" spans="1:8">
      <c r="A9580" s="118" t="s">
        <v>1759</v>
      </c>
      <c r="B9580" s="116" t="s">
        <v>1488</v>
      </c>
      <c r="C9580" s="138">
        <v>38835</v>
      </c>
      <c r="D9580" s="139">
        <v>11.205494</v>
      </c>
      <c r="E9580" s="118">
        <v>1</v>
      </c>
      <c r="F9580" s="118" t="s">
        <v>1492</v>
      </c>
      <c r="G9580" s="113">
        <f>IF([Data da Aprovação]&lt;&gt;"ESTATUTÁRIO",YEAR([Data da Aprovação]),"")</f>
        <v>2006</v>
      </c>
      <c r="H9580" s="106">
        <f>Tabela9[[#This Row],[Valor do Provento R$]]/Tabela9[[#This Row],[Provento por 1 ou 1000 Ações]]</f>
        <v>11.205494</v>
      </c>
    </row>
    <row r="9581" spans="1:8">
      <c r="A9581" s="119" t="s">
        <v>1759</v>
      </c>
      <c r="B9581" s="117" t="s">
        <v>1488</v>
      </c>
      <c r="C9581" s="140">
        <v>39202</v>
      </c>
      <c r="D9581" s="141">
        <v>15.41</v>
      </c>
      <c r="E9581" s="119">
        <v>1</v>
      </c>
      <c r="F9581" s="119" t="s">
        <v>1492</v>
      </c>
      <c r="G9581" s="114">
        <f>IF([Data da Aprovação]&lt;&gt;"ESTATUTÁRIO",YEAR([Data da Aprovação]),"")</f>
        <v>2007</v>
      </c>
      <c r="H9581" s="106">
        <f>Tabela9[[#This Row],[Valor do Provento R$]]/Tabela9[[#This Row],[Provento por 1 ou 1000 Ações]]</f>
        <v>15.41</v>
      </c>
    </row>
    <row r="9582" spans="1:8">
      <c r="A9582" s="118" t="s">
        <v>1759</v>
      </c>
      <c r="B9582" s="116" t="s">
        <v>1488</v>
      </c>
      <c r="C9582" s="138">
        <v>39563</v>
      </c>
      <c r="D9582" s="139">
        <v>17.565443999999999</v>
      </c>
      <c r="E9582" s="118">
        <v>1</v>
      </c>
      <c r="F9582" s="118" t="s">
        <v>1492</v>
      </c>
      <c r="G9582" s="113">
        <f>IF([Data da Aprovação]&lt;&gt;"ESTATUTÁRIO",YEAR([Data da Aprovação]),"")</f>
        <v>2008</v>
      </c>
      <c r="H9582" s="106">
        <f>Tabela9[[#This Row],[Valor do Provento R$]]/Tabela9[[#This Row],[Provento por 1 ou 1000 Ações]]</f>
        <v>17.565443999999999</v>
      </c>
    </row>
    <row r="9583" spans="1:8">
      <c r="A9583" s="119" t="s">
        <v>1759</v>
      </c>
      <c r="B9583" s="117" t="s">
        <v>1488</v>
      </c>
      <c r="C9583" s="140">
        <v>39918</v>
      </c>
      <c r="D9583" s="141">
        <v>23.877735000000001</v>
      </c>
      <c r="E9583" s="119">
        <v>1</v>
      </c>
      <c r="F9583" s="119" t="s">
        <v>1492</v>
      </c>
      <c r="G9583" s="114">
        <f>IF([Data da Aprovação]&lt;&gt;"ESTATUTÁRIO",YEAR([Data da Aprovação]),"")</f>
        <v>2009</v>
      </c>
      <c r="H9583" s="106">
        <f>Tabela9[[#This Row],[Valor do Provento R$]]/Tabela9[[#This Row],[Provento por 1 ou 1000 Ações]]</f>
        <v>23.877735000000001</v>
      </c>
    </row>
    <row r="9584" spans="1:8">
      <c r="A9584" s="118" t="s">
        <v>1759</v>
      </c>
      <c r="B9584" s="116" t="s">
        <v>1488</v>
      </c>
      <c r="C9584" s="138">
        <v>40295</v>
      </c>
      <c r="D9584" s="139">
        <v>18.431650000000001</v>
      </c>
      <c r="E9584" s="118">
        <v>1</v>
      </c>
      <c r="F9584" s="118" t="s">
        <v>1492</v>
      </c>
      <c r="G9584" s="113">
        <f>IF([Data da Aprovação]&lt;&gt;"ESTATUTÁRIO",YEAR([Data da Aprovação]),"")</f>
        <v>2010</v>
      </c>
      <c r="H9584" s="106">
        <f>Tabela9[[#This Row],[Valor do Provento R$]]/Tabela9[[#This Row],[Provento por 1 ou 1000 Ações]]</f>
        <v>18.431650000000001</v>
      </c>
    </row>
    <row r="9585" spans="1:8">
      <c r="A9585" s="119" t="s">
        <v>1759</v>
      </c>
      <c r="B9585" s="117" t="s">
        <v>1488</v>
      </c>
      <c r="C9585" s="140">
        <v>40662</v>
      </c>
      <c r="D9585" s="141">
        <v>21.963887</v>
      </c>
      <c r="E9585" s="119">
        <v>1</v>
      </c>
      <c r="F9585" s="119" t="s">
        <v>1492</v>
      </c>
      <c r="G9585" s="114">
        <f>IF([Data da Aprovação]&lt;&gt;"ESTATUTÁRIO",YEAR([Data da Aprovação]),"")</f>
        <v>2011</v>
      </c>
      <c r="H9585" s="106">
        <f>Tabela9[[#This Row],[Valor do Provento R$]]/Tabela9[[#This Row],[Provento por 1 ou 1000 Ações]]</f>
        <v>21.963887</v>
      </c>
    </row>
    <row r="9586" spans="1:8">
      <c r="A9586" s="118" t="s">
        <v>1759</v>
      </c>
      <c r="B9586" s="116" t="s">
        <v>1488</v>
      </c>
      <c r="C9586" s="138">
        <v>41022</v>
      </c>
      <c r="D9586" s="139">
        <v>32.065933999999999</v>
      </c>
      <c r="E9586" s="118">
        <v>1</v>
      </c>
      <c r="F9586" s="118" t="s">
        <v>1492</v>
      </c>
      <c r="G9586" s="113">
        <f>IF([Data da Aprovação]&lt;&gt;"ESTATUTÁRIO",YEAR([Data da Aprovação]),"")</f>
        <v>2012</v>
      </c>
      <c r="H9586" s="106">
        <f>Tabela9[[#This Row],[Valor do Provento R$]]/Tabela9[[#This Row],[Provento por 1 ou 1000 Ações]]</f>
        <v>32.065933999999999</v>
      </c>
    </row>
    <row r="9587" spans="1:8">
      <c r="A9587" s="119" t="s">
        <v>1759</v>
      </c>
      <c r="B9587" s="117" t="s">
        <v>1488</v>
      </c>
      <c r="C9587" s="140">
        <v>41393</v>
      </c>
      <c r="D9587" s="141">
        <v>21.316088000000001</v>
      </c>
      <c r="E9587" s="119">
        <v>1</v>
      </c>
      <c r="F9587" s="119" t="s">
        <v>1492</v>
      </c>
      <c r="G9587" s="114">
        <f>IF([Data da Aprovação]&lt;&gt;"ESTATUTÁRIO",YEAR([Data da Aprovação]),"")</f>
        <v>2013</v>
      </c>
      <c r="H9587" s="106">
        <f>Tabela9[[#This Row],[Valor do Provento R$]]/Tabela9[[#This Row],[Provento por 1 ou 1000 Ações]]</f>
        <v>21.316088000000001</v>
      </c>
    </row>
    <row r="9588" spans="1:8">
      <c r="A9588" s="118" t="s">
        <v>1759</v>
      </c>
      <c r="B9588" s="116" t="s">
        <v>1490</v>
      </c>
      <c r="C9588" s="138">
        <v>35157</v>
      </c>
      <c r="D9588" s="139">
        <v>5.23</v>
      </c>
      <c r="E9588" s="118">
        <v>1</v>
      </c>
      <c r="F9588" s="118" t="s">
        <v>1492</v>
      </c>
      <c r="G9588" s="113">
        <f>IF([Data da Aprovação]&lt;&gt;"ESTATUTÁRIO",YEAR([Data da Aprovação]),"")</f>
        <v>1996</v>
      </c>
      <c r="H9588" s="106">
        <f>Tabela9[[#This Row],[Valor do Provento R$]]/Tabela9[[#This Row],[Provento por 1 ou 1000 Ações]]</f>
        <v>5.23</v>
      </c>
    </row>
    <row r="9589" spans="1:8">
      <c r="A9589" s="119" t="s">
        <v>1759</v>
      </c>
      <c r="B9589" s="117" t="s">
        <v>1490</v>
      </c>
      <c r="C9589" s="140">
        <v>35538</v>
      </c>
      <c r="D9589" s="141">
        <v>2.5598999999999998</v>
      </c>
      <c r="E9589" s="119">
        <v>1</v>
      </c>
      <c r="F9589" s="119" t="s">
        <v>1492</v>
      </c>
      <c r="G9589" s="114">
        <f>IF([Data da Aprovação]&lt;&gt;"ESTATUTÁRIO",YEAR([Data da Aprovação]),"")</f>
        <v>1997</v>
      </c>
      <c r="H9589" s="106">
        <f>Tabela9[[#This Row],[Valor do Provento R$]]/Tabela9[[#This Row],[Provento por 1 ou 1000 Ações]]</f>
        <v>2.5598999999999998</v>
      </c>
    </row>
    <row r="9590" spans="1:8">
      <c r="A9590" s="118" t="s">
        <v>1759</v>
      </c>
      <c r="B9590" s="116" t="s">
        <v>1490</v>
      </c>
      <c r="C9590" s="138">
        <v>35902</v>
      </c>
      <c r="D9590" s="139">
        <v>6.7163019999999998</v>
      </c>
      <c r="E9590" s="118">
        <v>1</v>
      </c>
      <c r="F9590" s="118" t="s">
        <v>1492</v>
      </c>
      <c r="G9590" s="113">
        <f>IF([Data da Aprovação]&lt;&gt;"ESTATUTÁRIO",YEAR([Data da Aprovação]),"")</f>
        <v>1998</v>
      </c>
      <c r="H9590" s="106">
        <f>Tabela9[[#This Row],[Valor do Provento R$]]/Tabela9[[#This Row],[Provento por 1 ou 1000 Ações]]</f>
        <v>6.7163019999999998</v>
      </c>
    </row>
    <row r="9591" spans="1:8">
      <c r="A9591" s="119" t="s">
        <v>1759</v>
      </c>
      <c r="B9591" s="117" t="s">
        <v>1490</v>
      </c>
      <c r="C9591" s="140">
        <v>36256</v>
      </c>
      <c r="D9591" s="141">
        <v>2.761352</v>
      </c>
      <c r="E9591" s="119">
        <v>1</v>
      </c>
      <c r="F9591" s="119" t="s">
        <v>1492</v>
      </c>
      <c r="G9591" s="114">
        <f>IF([Data da Aprovação]&lt;&gt;"ESTATUTÁRIO",YEAR([Data da Aprovação]),"")</f>
        <v>1999</v>
      </c>
      <c r="H9591" s="106">
        <f>Tabela9[[#This Row],[Valor do Provento R$]]/Tabela9[[#This Row],[Provento por 1 ou 1000 Ações]]</f>
        <v>2.761352</v>
      </c>
    </row>
    <row r="9592" spans="1:8">
      <c r="A9592" s="118" t="s">
        <v>1759</v>
      </c>
      <c r="B9592" s="116" t="s">
        <v>1490</v>
      </c>
      <c r="C9592" s="138">
        <v>36643</v>
      </c>
      <c r="D9592" s="139">
        <v>1.9474</v>
      </c>
      <c r="E9592" s="118">
        <v>1</v>
      </c>
      <c r="F9592" s="118" t="s">
        <v>1492</v>
      </c>
      <c r="G9592" s="113">
        <f>IF([Data da Aprovação]&lt;&gt;"ESTATUTÁRIO",YEAR([Data da Aprovação]),"")</f>
        <v>2000</v>
      </c>
      <c r="H9592" s="106">
        <f>Tabela9[[#This Row],[Valor do Provento R$]]/Tabela9[[#This Row],[Provento por 1 ou 1000 Ações]]</f>
        <v>1.9474</v>
      </c>
    </row>
    <row r="9593" spans="1:8">
      <c r="A9593" s="119" t="s">
        <v>1759</v>
      </c>
      <c r="B9593" s="117" t="s">
        <v>1490</v>
      </c>
      <c r="C9593" s="140">
        <v>37008</v>
      </c>
      <c r="D9593" s="141">
        <v>1.2775000000000001</v>
      </c>
      <c r="E9593" s="119">
        <v>1</v>
      </c>
      <c r="F9593" s="119" t="s">
        <v>1492</v>
      </c>
      <c r="G9593" s="114">
        <f>IF([Data da Aprovação]&lt;&gt;"ESTATUTÁRIO",YEAR([Data da Aprovação]),"")</f>
        <v>2001</v>
      </c>
      <c r="H9593" s="106">
        <f>Tabela9[[#This Row],[Valor do Provento R$]]/Tabela9[[#This Row],[Provento por 1 ou 1000 Ações]]</f>
        <v>1.2775000000000001</v>
      </c>
    </row>
    <row r="9594" spans="1:8">
      <c r="A9594" s="118" t="s">
        <v>1759</v>
      </c>
      <c r="B9594" s="116" t="s">
        <v>1490</v>
      </c>
      <c r="C9594" s="138">
        <v>37375</v>
      </c>
      <c r="D9594" s="139">
        <v>2.4253040000000001</v>
      </c>
      <c r="E9594" s="118">
        <v>1</v>
      </c>
      <c r="F9594" s="118" t="s">
        <v>1492</v>
      </c>
      <c r="G9594" s="113">
        <f>IF([Data da Aprovação]&lt;&gt;"ESTATUTÁRIO",YEAR([Data da Aprovação]),"")</f>
        <v>2002</v>
      </c>
      <c r="H9594" s="106">
        <f>Tabela9[[#This Row],[Valor do Provento R$]]/Tabela9[[#This Row],[Provento por 1 ou 1000 Ações]]</f>
        <v>2.4253040000000001</v>
      </c>
    </row>
    <row r="9595" spans="1:8">
      <c r="A9595" s="119" t="s">
        <v>1759</v>
      </c>
      <c r="B9595" s="117" t="s">
        <v>1490</v>
      </c>
      <c r="C9595" s="140">
        <v>37739</v>
      </c>
      <c r="D9595" s="141">
        <v>2.3125070000000001</v>
      </c>
      <c r="E9595" s="119">
        <v>1</v>
      </c>
      <c r="F9595" s="119" t="s">
        <v>1492</v>
      </c>
      <c r="G9595" s="114">
        <f>IF([Data da Aprovação]&lt;&gt;"ESTATUTÁRIO",YEAR([Data da Aprovação]),"")</f>
        <v>2003</v>
      </c>
      <c r="H9595" s="106">
        <f>Tabela9[[#This Row],[Valor do Provento R$]]/Tabela9[[#This Row],[Provento por 1 ou 1000 Ações]]</f>
        <v>2.3125070000000001</v>
      </c>
    </row>
    <row r="9596" spans="1:8">
      <c r="A9596" s="118" t="s">
        <v>1759</v>
      </c>
      <c r="B9596" s="116" t="s">
        <v>1490</v>
      </c>
      <c r="C9596" s="138">
        <v>38107</v>
      </c>
      <c r="D9596" s="139">
        <v>5.6785319999999997</v>
      </c>
      <c r="E9596" s="118">
        <v>1</v>
      </c>
      <c r="F9596" s="118" t="s">
        <v>1492</v>
      </c>
      <c r="G9596" s="113">
        <f>IF([Data da Aprovação]&lt;&gt;"ESTATUTÁRIO",YEAR([Data da Aprovação]),"")</f>
        <v>2004</v>
      </c>
      <c r="H9596" s="106">
        <f>Tabela9[[#This Row],[Valor do Provento R$]]/Tabela9[[#This Row],[Provento por 1 ou 1000 Ações]]</f>
        <v>5.6785319999999997</v>
      </c>
    </row>
    <row r="9597" spans="1:8">
      <c r="A9597" s="119" t="s">
        <v>1759</v>
      </c>
      <c r="B9597" s="117" t="s">
        <v>1490</v>
      </c>
      <c r="C9597" s="140">
        <v>38464</v>
      </c>
      <c r="D9597" s="141">
        <v>14.637150999999999</v>
      </c>
      <c r="E9597" s="119">
        <v>1</v>
      </c>
      <c r="F9597" s="119" t="s">
        <v>1492</v>
      </c>
      <c r="G9597" s="114">
        <f>IF([Data da Aprovação]&lt;&gt;"ESTATUTÁRIO",YEAR([Data da Aprovação]),"")</f>
        <v>2005</v>
      </c>
      <c r="H9597" s="106">
        <f>Tabela9[[#This Row],[Valor do Provento R$]]/Tabela9[[#This Row],[Provento por 1 ou 1000 Ações]]</f>
        <v>14.637150999999999</v>
      </c>
    </row>
    <row r="9598" spans="1:8">
      <c r="A9598" s="118" t="s">
        <v>1759</v>
      </c>
      <c r="B9598" s="116" t="s">
        <v>1490</v>
      </c>
      <c r="C9598" s="138">
        <v>38835</v>
      </c>
      <c r="D9598" s="139">
        <v>15.882244999999999</v>
      </c>
      <c r="E9598" s="118">
        <v>1</v>
      </c>
      <c r="F9598" s="118" t="s">
        <v>1492</v>
      </c>
      <c r="G9598" s="113">
        <f>IF([Data da Aprovação]&lt;&gt;"ESTATUTÁRIO",YEAR([Data da Aprovação]),"")</f>
        <v>2006</v>
      </c>
      <c r="H9598" s="106">
        <f>Tabela9[[#This Row],[Valor do Provento R$]]/Tabela9[[#This Row],[Provento por 1 ou 1000 Ações]]</f>
        <v>15.882244999999999</v>
      </c>
    </row>
    <row r="9599" spans="1:8">
      <c r="A9599" s="119" t="s">
        <v>1759</v>
      </c>
      <c r="B9599" s="117" t="s">
        <v>1490</v>
      </c>
      <c r="C9599" s="140">
        <v>39202</v>
      </c>
      <c r="D9599" s="141">
        <v>21.84</v>
      </c>
      <c r="E9599" s="119">
        <v>1</v>
      </c>
      <c r="F9599" s="119" t="s">
        <v>1492</v>
      </c>
      <c r="G9599" s="114">
        <f>IF([Data da Aprovação]&lt;&gt;"ESTATUTÁRIO",YEAR([Data da Aprovação]),"")</f>
        <v>2007</v>
      </c>
      <c r="H9599" s="106">
        <f>Tabela9[[#This Row],[Valor do Provento R$]]/Tabela9[[#This Row],[Provento por 1 ou 1000 Ações]]</f>
        <v>21.84</v>
      </c>
    </row>
    <row r="9600" spans="1:8">
      <c r="A9600" s="118" t="s">
        <v>1759</v>
      </c>
      <c r="B9600" s="116" t="s">
        <v>1490</v>
      </c>
      <c r="C9600" s="138">
        <v>39563</v>
      </c>
      <c r="D9600" s="139">
        <v>24.896598000000001</v>
      </c>
      <c r="E9600" s="118">
        <v>1</v>
      </c>
      <c r="F9600" s="118" t="s">
        <v>1492</v>
      </c>
      <c r="G9600" s="113">
        <f>IF([Data da Aprovação]&lt;&gt;"ESTATUTÁRIO",YEAR([Data da Aprovação]),"")</f>
        <v>2008</v>
      </c>
      <c r="H9600" s="106">
        <f>Tabela9[[#This Row],[Valor do Provento R$]]/Tabela9[[#This Row],[Provento por 1 ou 1000 Ações]]</f>
        <v>24.896598000000001</v>
      </c>
    </row>
    <row r="9601" spans="1:8">
      <c r="A9601" s="119" t="s">
        <v>1759</v>
      </c>
      <c r="B9601" s="117" t="s">
        <v>1490</v>
      </c>
      <c r="C9601" s="140">
        <v>39918</v>
      </c>
      <c r="D9601" s="141">
        <v>33.843401</v>
      </c>
      <c r="E9601" s="119">
        <v>1</v>
      </c>
      <c r="F9601" s="119" t="s">
        <v>1492</v>
      </c>
      <c r="G9601" s="114">
        <f>IF([Data da Aprovação]&lt;&gt;"ESTATUTÁRIO",YEAR([Data da Aprovação]),"")</f>
        <v>2009</v>
      </c>
      <c r="H9601" s="106">
        <f>Tabela9[[#This Row],[Valor do Provento R$]]/Tabela9[[#This Row],[Provento por 1 ou 1000 Ações]]</f>
        <v>33.843401</v>
      </c>
    </row>
    <row r="9602" spans="1:8">
      <c r="A9602" s="118" t="s">
        <v>1759</v>
      </c>
      <c r="B9602" s="116" t="s">
        <v>1490</v>
      </c>
      <c r="C9602" s="138">
        <v>40295</v>
      </c>
      <c r="D9602" s="139">
        <v>26.124327000000001</v>
      </c>
      <c r="E9602" s="118">
        <v>1</v>
      </c>
      <c r="F9602" s="118" t="s">
        <v>1492</v>
      </c>
      <c r="G9602" s="113">
        <f>IF([Data da Aprovação]&lt;&gt;"ESTATUTÁRIO",YEAR([Data da Aprovação]),"")</f>
        <v>2010</v>
      </c>
      <c r="H9602" s="106">
        <f>Tabela9[[#This Row],[Valor do Provento R$]]/Tabela9[[#This Row],[Provento por 1 ou 1000 Ações]]</f>
        <v>26.124327000000001</v>
      </c>
    </row>
    <row r="9603" spans="1:8">
      <c r="A9603" s="119" t="s">
        <v>1759</v>
      </c>
      <c r="B9603" s="117" t="s">
        <v>1490</v>
      </c>
      <c r="C9603" s="140">
        <v>40662</v>
      </c>
      <c r="D9603" s="141">
        <v>31.130784999999999</v>
      </c>
      <c r="E9603" s="119">
        <v>1</v>
      </c>
      <c r="F9603" s="119" t="s">
        <v>1492</v>
      </c>
      <c r="G9603" s="114">
        <f>IF([Data da Aprovação]&lt;&gt;"ESTATUTÁRIO",YEAR([Data da Aprovação]),"")</f>
        <v>2011</v>
      </c>
      <c r="H9603" s="106">
        <f>Tabela9[[#This Row],[Valor do Provento R$]]/Tabela9[[#This Row],[Provento por 1 ou 1000 Ações]]</f>
        <v>31.130784999999999</v>
      </c>
    </row>
    <row r="9604" spans="1:8">
      <c r="A9604" s="118" t="s">
        <v>1759</v>
      </c>
      <c r="B9604" s="116" t="s">
        <v>1490</v>
      </c>
      <c r="C9604" s="138">
        <v>41022</v>
      </c>
      <c r="D9604" s="139">
        <v>45.449044999999998</v>
      </c>
      <c r="E9604" s="118">
        <v>1</v>
      </c>
      <c r="F9604" s="118" t="s">
        <v>1492</v>
      </c>
      <c r="G9604" s="113">
        <f>IF([Data da Aprovação]&lt;&gt;"ESTATUTÁRIO",YEAR([Data da Aprovação]),"")</f>
        <v>2012</v>
      </c>
      <c r="H9604" s="106">
        <f>Tabela9[[#This Row],[Valor do Provento R$]]/Tabela9[[#This Row],[Provento por 1 ou 1000 Ações]]</f>
        <v>45.449044999999998</v>
      </c>
    </row>
    <row r="9605" spans="1:8">
      <c r="A9605" s="119" t="s">
        <v>1759</v>
      </c>
      <c r="B9605" s="117" t="s">
        <v>1490</v>
      </c>
      <c r="C9605" s="140">
        <v>41393</v>
      </c>
      <c r="D9605" s="141">
        <v>30.212619</v>
      </c>
      <c r="E9605" s="119">
        <v>1</v>
      </c>
      <c r="F9605" s="119" t="s">
        <v>1492</v>
      </c>
      <c r="G9605" s="114">
        <f>IF([Data da Aprovação]&lt;&gt;"ESTATUTÁRIO",YEAR([Data da Aprovação]),"")</f>
        <v>2013</v>
      </c>
      <c r="H9605" s="106">
        <f>Tabela9[[#This Row],[Valor do Provento R$]]/Tabela9[[#This Row],[Provento por 1 ou 1000 Ações]]</f>
        <v>30.212619</v>
      </c>
    </row>
    <row r="9606" spans="1:8">
      <c r="A9606" s="118" t="s">
        <v>1760</v>
      </c>
      <c r="B9606" s="116" t="s">
        <v>1488</v>
      </c>
      <c r="C9606" s="138">
        <v>39568</v>
      </c>
      <c r="D9606" s="139">
        <v>0.1224819228</v>
      </c>
      <c r="E9606" s="118">
        <v>1</v>
      </c>
      <c r="F9606" s="118" t="s">
        <v>1492</v>
      </c>
      <c r="G9606" s="113">
        <f>IF([Data da Aprovação]&lt;&gt;"ESTATUTÁRIO",YEAR([Data da Aprovação]),"")</f>
        <v>2008</v>
      </c>
      <c r="H9606" s="106">
        <f>Tabela9[[#This Row],[Valor do Provento R$]]/Tabela9[[#This Row],[Provento por 1 ou 1000 Ações]]</f>
        <v>0.1224819228</v>
      </c>
    </row>
    <row r="9607" spans="1:8">
      <c r="A9607" s="119" t="s">
        <v>1760</v>
      </c>
      <c r="B9607" s="117" t="s">
        <v>1488</v>
      </c>
      <c r="C9607" s="140">
        <v>40605</v>
      </c>
      <c r="D9607" s="141">
        <v>6.3486000000000001E-2</v>
      </c>
      <c r="E9607" s="119">
        <v>1</v>
      </c>
      <c r="F9607" s="119" t="s">
        <v>1492</v>
      </c>
      <c r="G9607" s="114">
        <f>IF([Data da Aprovação]&lt;&gt;"ESTATUTÁRIO",YEAR([Data da Aprovação]),"")</f>
        <v>2011</v>
      </c>
      <c r="H9607" s="106">
        <f>Tabela9[[#This Row],[Valor do Provento R$]]/Tabela9[[#This Row],[Provento por 1 ou 1000 Ações]]</f>
        <v>6.3486000000000001E-2</v>
      </c>
    </row>
    <row r="9608" spans="1:8">
      <c r="A9608" s="118" t="s">
        <v>1760</v>
      </c>
      <c r="B9608" s="116" t="s">
        <v>1488</v>
      </c>
      <c r="C9608" s="138">
        <v>40973</v>
      </c>
      <c r="D9608" s="139">
        <v>0.114732</v>
      </c>
      <c r="E9608" s="118">
        <v>1</v>
      </c>
      <c r="F9608" s="118" t="s">
        <v>1492</v>
      </c>
      <c r="G9608" s="113">
        <f>IF([Data da Aprovação]&lt;&gt;"ESTATUTÁRIO",YEAR([Data da Aprovação]),"")</f>
        <v>2012</v>
      </c>
      <c r="H9608" s="106">
        <f>Tabela9[[#This Row],[Valor do Provento R$]]/Tabela9[[#This Row],[Provento por 1 ou 1000 Ações]]</f>
        <v>0.114732</v>
      </c>
    </row>
    <row r="9609" spans="1:8">
      <c r="A9609" s="119" t="s">
        <v>1760</v>
      </c>
      <c r="B9609" s="117" t="s">
        <v>1488</v>
      </c>
      <c r="C9609" s="140">
        <v>40973</v>
      </c>
      <c r="D9609" s="141">
        <v>0.20055400000000001</v>
      </c>
      <c r="E9609" s="119">
        <v>1</v>
      </c>
      <c r="F9609" s="119" t="s">
        <v>1489</v>
      </c>
      <c r="G9609" s="114">
        <f>IF([Data da Aprovação]&lt;&gt;"ESTATUTÁRIO",YEAR([Data da Aprovação]),"")</f>
        <v>2012</v>
      </c>
      <c r="H9609" s="106">
        <f>Tabela9[[#This Row],[Valor do Provento R$]]/Tabela9[[#This Row],[Provento por 1 ou 1000 Ações]]</f>
        <v>0.20055400000000001</v>
      </c>
    </row>
    <row r="9610" spans="1:8">
      <c r="A9610" s="118" t="s">
        <v>1761</v>
      </c>
      <c r="B9610" s="116" t="s">
        <v>1488</v>
      </c>
      <c r="C9610" s="138">
        <v>35184</v>
      </c>
      <c r="D9610" s="139">
        <v>0.03</v>
      </c>
      <c r="E9610" s="118">
        <v>1000</v>
      </c>
      <c r="F9610" s="118" t="s">
        <v>1492</v>
      </c>
      <c r="G9610" s="113">
        <f>IF([Data da Aprovação]&lt;&gt;"ESTATUTÁRIO",YEAR([Data da Aprovação]),"")</f>
        <v>1996</v>
      </c>
      <c r="H9610" s="106">
        <f>Tabela9[[#This Row],[Valor do Provento R$]]/Tabela9[[#This Row],[Provento por 1 ou 1000 Ações]]</f>
        <v>2.9999999999999997E-5</v>
      </c>
    </row>
    <row r="9611" spans="1:8">
      <c r="A9611" s="119" t="s">
        <v>1761</v>
      </c>
      <c r="B9611" s="117" t="s">
        <v>1488</v>
      </c>
      <c r="C9611" s="140">
        <v>36280</v>
      </c>
      <c r="D9611" s="141">
        <v>5.0000000000000001E-3</v>
      </c>
      <c r="E9611" s="119">
        <v>1000</v>
      </c>
      <c r="F9611" s="119" t="s">
        <v>1492</v>
      </c>
      <c r="G9611" s="114">
        <f>IF([Data da Aprovação]&lt;&gt;"ESTATUTÁRIO",YEAR([Data da Aprovação]),"")</f>
        <v>1999</v>
      </c>
      <c r="H9611" s="106">
        <f>Tabela9[[#This Row],[Valor do Provento R$]]/Tabela9[[#This Row],[Provento por 1 ou 1000 Ações]]</f>
        <v>5.0000000000000004E-6</v>
      </c>
    </row>
    <row r="9612" spans="1:8">
      <c r="A9612" s="118" t="s">
        <v>1761</v>
      </c>
      <c r="B9612" s="116" t="s">
        <v>1490</v>
      </c>
      <c r="C9612" s="138">
        <v>35184</v>
      </c>
      <c r="D9612" s="139">
        <v>0.03</v>
      </c>
      <c r="E9612" s="118">
        <v>1000</v>
      </c>
      <c r="F9612" s="118" t="s">
        <v>1492</v>
      </c>
      <c r="G9612" s="113">
        <f>IF([Data da Aprovação]&lt;&gt;"ESTATUTÁRIO",YEAR([Data da Aprovação]),"")</f>
        <v>1996</v>
      </c>
      <c r="H9612" s="106">
        <f>Tabela9[[#This Row],[Valor do Provento R$]]/Tabela9[[#This Row],[Provento por 1 ou 1000 Ações]]</f>
        <v>2.9999999999999997E-5</v>
      </c>
    </row>
    <row r="9613" spans="1:8">
      <c r="A9613" s="119" t="s">
        <v>1761</v>
      </c>
      <c r="B9613" s="117" t="s">
        <v>1490</v>
      </c>
      <c r="C9613" s="140">
        <v>36280</v>
      </c>
      <c r="D9613" s="141">
        <v>5.0000000000000001E-3</v>
      </c>
      <c r="E9613" s="119">
        <v>1000</v>
      </c>
      <c r="F9613" s="119" t="s">
        <v>1492</v>
      </c>
      <c r="G9613" s="114">
        <f>IF([Data da Aprovação]&lt;&gt;"ESTATUTÁRIO",YEAR([Data da Aprovação]),"")</f>
        <v>1999</v>
      </c>
      <c r="H9613" s="106">
        <f>Tabela9[[#This Row],[Valor do Provento R$]]/Tabela9[[#This Row],[Provento por 1 ou 1000 Ações]]</f>
        <v>5.0000000000000004E-6</v>
      </c>
    </row>
    <row r="9614" spans="1:8">
      <c r="A9614" s="118" t="s">
        <v>1762</v>
      </c>
      <c r="B9614" s="116" t="s">
        <v>1488</v>
      </c>
      <c r="C9614" s="138">
        <v>35215</v>
      </c>
      <c r="D9614" s="139">
        <v>0.92</v>
      </c>
      <c r="E9614" s="118">
        <v>1000</v>
      </c>
      <c r="F9614" s="118" t="s">
        <v>1492</v>
      </c>
      <c r="G9614" s="113">
        <f>IF([Data da Aprovação]&lt;&gt;"ESTATUTÁRIO",YEAR([Data da Aprovação]),"")</f>
        <v>1996</v>
      </c>
      <c r="H9614" s="106">
        <f>Tabela9[[#This Row],[Valor do Provento R$]]/Tabela9[[#This Row],[Provento por 1 ou 1000 Ações]]</f>
        <v>9.2000000000000003E-4</v>
      </c>
    </row>
    <row r="9615" spans="1:8">
      <c r="A9615" s="119" t="s">
        <v>1762</v>
      </c>
      <c r="B9615" s="117" t="s">
        <v>1488</v>
      </c>
      <c r="C9615" s="140">
        <v>35403</v>
      </c>
      <c r="D9615" s="141">
        <v>0.92</v>
      </c>
      <c r="E9615" s="119">
        <v>1000</v>
      </c>
      <c r="F9615" s="119" t="s">
        <v>1492</v>
      </c>
      <c r="G9615" s="114">
        <f>IF([Data da Aprovação]&lt;&gt;"ESTATUTÁRIO",YEAR([Data da Aprovação]),"")</f>
        <v>1996</v>
      </c>
      <c r="H9615" s="106">
        <f>Tabela9[[#This Row],[Valor do Provento R$]]/Tabela9[[#This Row],[Provento por 1 ou 1000 Ações]]</f>
        <v>9.2000000000000003E-4</v>
      </c>
    </row>
    <row r="9616" spans="1:8">
      <c r="A9616" s="118" t="s">
        <v>1762</v>
      </c>
      <c r="B9616" s="116" t="s">
        <v>1488</v>
      </c>
      <c r="C9616" s="138">
        <v>35640</v>
      </c>
      <c r="D9616" s="139">
        <v>0.76</v>
      </c>
      <c r="E9616" s="118">
        <v>1000</v>
      </c>
      <c r="F9616" s="118" t="s">
        <v>1492</v>
      </c>
      <c r="G9616" s="113">
        <f>IF([Data da Aprovação]&lt;&gt;"ESTATUTÁRIO",YEAR([Data da Aprovação]),"")</f>
        <v>1997</v>
      </c>
      <c r="H9616" s="106">
        <f>Tabela9[[#This Row],[Valor do Provento R$]]/Tabela9[[#This Row],[Provento por 1 ou 1000 Ações]]</f>
        <v>7.6000000000000004E-4</v>
      </c>
    </row>
    <row r="9617" spans="1:8">
      <c r="A9617" s="119" t="s">
        <v>1762</v>
      </c>
      <c r="B9617" s="117" t="s">
        <v>1488</v>
      </c>
      <c r="C9617" s="140">
        <v>35724</v>
      </c>
      <c r="D9617" s="141">
        <v>1.22</v>
      </c>
      <c r="E9617" s="119">
        <v>1000</v>
      </c>
      <c r="F9617" s="119" t="s">
        <v>1489</v>
      </c>
      <c r="G9617" s="114">
        <f>IF([Data da Aprovação]&lt;&gt;"ESTATUTÁRIO",YEAR([Data da Aprovação]),"")</f>
        <v>1997</v>
      </c>
      <c r="H9617" s="106">
        <f>Tabela9[[#This Row],[Valor do Provento R$]]/Tabela9[[#This Row],[Provento por 1 ou 1000 Ações]]</f>
        <v>1.2199999999999999E-3</v>
      </c>
    </row>
    <row r="9618" spans="1:8">
      <c r="A9618" s="118" t="s">
        <v>1762</v>
      </c>
      <c r="B9618" s="116" t="s">
        <v>1488</v>
      </c>
      <c r="C9618" s="138">
        <v>35919</v>
      </c>
      <c r="D9618" s="139">
        <v>0.82</v>
      </c>
      <c r="E9618" s="118">
        <v>1000</v>
      </c>
      <c r="F9618" s="118" t="s">
        <v>1492</v>
      </c>
      <c r="G9618" s="113">
        <f>IF([Data da Aprovação]&lt;&gt;"ESTATUTÁRIO",YEAR([Data da Aprovação]),"")</f>
        <v>1998</v>
      </c>
      <c r="H9618" s="106">
        <f>Tabela9[[#This Row],[Valor do Provento R$]]/Tabela9[[#This Row],[Provento por 1 ou 1000 Ações]]</f>
        <v>8.1999999999999998E-4</v>
      </c>
    </row>
    <row r="9619" spans="1:8">
      <c r="A9619" s="119" t="s">
        <v>1762</v>
      </c>
      <c r="B9619" s="117" t="s">
        <v>1488</v>
      </c>
      <c r="C9619" s="140">
        <v>36074</v>
      </c>
      <c r="D9619" s="141">
        <v>0.82</v>
      </c>
      <c r="E9619" s="119">
        <v>1000</v>
      </c>
      <c r="F9619" s="119" t="s">
        <v>1489</v>
      </c>
      <c r="G9619" s="114">
        <f>IF([Data da Aprovação]&lt;&gt;"ESTATUTÁRIO",YEAR([Data da Aprovação]),"")</f>
        <v>1998</v>
      </c>
      <c r="H9619" s="106">
        <f>Tabela9[[#This Row],[Valor do Provento R$]]/Tabela9[[#This Row],[Provento por 1 ou 1000 Ações]]</f>
        <v>8.1999999999999998E-4</v>
      </c>
    </row>
    <row r="9620" spans="1:8">
      <c r="A9620" s="118" t="s">
        <v>1762</v>
      </c>
      <c r="B9620" s="116" t="s">
        <v>1488</v>
      </c>
      <c r="C9620" s="138">
        <v>36263</v>
      </c>
      <c r="D9620" s="139">
        <v>0.87</v>
      </c>
      <c r="E9620" s="118">
        <v>1000</v>
      </c>
      <c r="F9620" s="118" t="s">
        <v>1492</v>
      </c>
      <c r="G9620" s="113">
        <f>IF([Data da Aprovação]&lt;&gt;"ESTATUTÁRIO",YEAR([Data da Aprovação]),"")</f>
        <v>1999</v>
      </c>
      <c r="H9620" s="106">
        <f>Tabela9[[#This Row],[Valor do Provento R$]]/Tabela9[[#This Row],[Provento por 1 ou 1000 Ações]]</f>
        <v>8.7000000000000001E-4</v>
      </c>
    </row>
    <row r="9621" spans="1:8">
      <c r="A9621" s="119" t="s">
        <v>1762</v>
      </c>
      <c r="B9621" s="117" t="s">
        <v>1488</v>
      </c>
      <c r="C9621" s="140">
        <v>36423</v>
      </c>
      <c r="D9621" s="141">
        <v>1.03</v>
      </c>
      <c r="E9621" s="119">
        <v>1000</v>
      </c>
      <c r="F9621" s="119" t="s">
        <v>1489</v>
      </c>
      <c r="G9621" s="114">
        <f>IF([Data da Aprovação]&lt;&gt;"ESTATUTÁRIO",YEAR([Data da Aprovação]),"")</f>
        <v>1999</v>
      </c>
      <c r="H9621" s="106">
        <f>Tabela9[[#This Row],[Valor do Provento R$]]/Tabela9[[#This Row],[Provento por 1 ou 1000 Ações]]</f>
        <v>1.0300000000000001E-3</v>
      </c>
    </row>
    <row r="9622" spans="1:8">
      <c r="A9622" s="118" t="s">
        <v>1762</v>
      </c>
      <c r="B9622" s="116" t="s">
        <v>1488</v>
      </c>
      <c r="C9622" s="138">
        <v>36601</v>
      </c>
      <c r="D9622" s="139">
        <v>0.96</v>
      </c>
      <c r="E9622" s="118">
        <v>1000</v>
      </c>
      <c r="F9622" s="118" t="s">
        <v>1492</v>
      </c>
      <c r="G9622" s="113">
        <f>IF([Data da Aprovação]&lt;&gt;"ESTATUTÁRIO",YEAR([Data da Aprovação]),"")</f>
        <v>2000</v>
      </c>
      <c r="H9622" s="106">
        <f>Tabela9[[#This Row],[Valor do Provento R$]]/Tabela9[[#This Row],[Provento por 1 ou 1000 Ações]]</f>
        <v>9.5999999999999992E-4</v>
      </c>
    </row>
    <row r="9623" spans="1:8">
      <c r="A9623" s="119" t="s">
        <v>1762</v>
      </c>
      <c r="B9623" s="117" t="s">
        <v>1488</v>
      </c>
      <c r="C9623" s="140">
        <v>36762</v>
      </c>
      <c r="D9623" s="141">
        <v>0.87</v>
      </c>
      <c r="E9623" s="119">
        <v>1000</v>
      </c>
      <c r="F9623" s="119" t="s">
        <v>1492</v>
      </c>
      <c r="G9623" s="114">
        <f>IF([Data da Aprovação]&lt;&gt;"ESTATUTÁRIO",YEAR([Data da Aprovação]),"")</f>
        <v>2000</v>
      </c>
      <c r="H9623" s="106">
        <f>Tabela9[[#This Row],[Valor do Provento R$]]/Tabela9[[#This Row],[Provento por 1 ou 1000 Ações]]</f>
        <v>8.7000000000000001E-4</v>
      </c>
    </row>
    <row r="9624" spans="1:8">
      <c r="A9624" s="118" t="s">
        <v>1762</v>
      </c>
      <c r="B9624" s="116" t="s">
        <v>1488</v>
      </c>
      <c r="C9624" s="138">
        <v>36977</v>
      </c>
      <c r="D9624" s="139">
        <v>0.78300000000000003</v>
      </c>
      <c r="E9624" s="118">
        <v>1000</v>
      </c>
      <c r="F9624" s="118" t="s">
        <v>1492</v>
      </c>
      <c r="G9624" s="113">
        <f>IF([Data da Aprovação]&lt;&gt;"ESTATUTÁRIO",YEAR([Data da Aprovação]),"")</f>
        <v>2001</v>
      </c>
      <c r="H9624" s="106">
        <f>Tabela9[[#This Row],[Valor do Provento R$]]/Tabela9[[#This Row],[Provento por 1 ou 1000 Ações]]</f>
        <v>7.8300000000000006E-4</v>
      </c>
    </row>
    <row r="9625" spans="1:8">
      <c r="A9625" s="119" t="s">
        <v>1762</v>
      </c>
      <c r="B9625" s="117" t="s">
        <v>1488</v>
      </c>
      <c r="C9625" s="140">
        <v>37188</v>
      </c>
      <c r="D9625" s="141">
        <v>0.78300000000000003</v>
      </c>
      <c r="E9625" s="119">
        <v>1000</v>
      </c>
      <c r="F9625" s="119" t="s">
        <v>1492</v>
      </c>
      <c r="G9625" s="114">
        <f>IF([Data da Aprovação]&lt;&gt;"ESTATUTÁRIO",YEAR([Data da Aprovação]),"")</f>
        <v>2001</v>
      </c>
      <c r="H9625" s="106">
        <f>Tabela9[[#This Row],[Valor do Provento R$]]/Tabela9[[#This Row],[Provento por 1 ou 1000 Ações]]</f>
        <v>7.8300000000000006E-4</v>
      </c>
    </row>
    <row r="9626" spans="1:8">
      <c r="A9626" s="118" t="s">
        <v>1762</v>
      </c>
      <c r="B9626" s="116" t="s">
        <v>1488</v>
      </c>
      <c r="C9626" s="138">
        <v>37336</v>
      </c>
      <c r="D9626" s="139">
        <v>0.78300000000000003</v>
      </c>
      <c r="E9626" s="118">
        <v>1000</v>
      </c>
      <c r="F9626" s="118" t="s">
        <v>1492</v>
      </c>
      <c r="G9626" s="113">
        <f>IF([Data da Aprovação]&lt;&gt;"ESTATUTÁRIO",YEAR([Data da Aprovação]),"")</f>
        <v>2002</v>
      </c>
      <c r="H9626" s="106">
        <f>Tabela9[[#This Row],[Valor do Provento R$]]/Tabela9[[#This Row],[Provento por 1 ou 1000 Ações]]</f>
        <v>7.8300000000000006E-4</v>
      </c>
    </row>
    <row r="9627" spans="1:8">
      <c r="A9627" s="119" t="s">
        <v>1762</v>
      </c>
      <c r="B9627" s="117" t="s">
        <v>1488</v>
      </c>
      <c r="C9627" s="140">
        <v>37515</v>
      </c>
      <c r="D9627" s="141">
        <v>0.78300000000000003</v>
      </c>
      <c r="E9627" s="119">
        <v>1000</v>
      </c>
      <c r="F9627" s="119" t="s">
        <v>1492</v>
      </c>
      <c r="G9627" s="114">
        <f>IF([Data da Aprovação]&lt;&gt;"ESTATUTÁRIO",YEAR([Data da Aprovação]),"")</f>
        <v>2002</v>
      </c>
      <c r="H9627" s="106">
        <f>Tabela9[[#This Row],[Valor do Provento R$]]/Tabela9[[#This Row],[Provento por 1 ou 1000 Ações]]</f>
        <v>7.8300000000000006E-4</v>
      </c>
    </row>
    <row r="9628" spans="1:8">
      <c r="A9628" s="118" t="s">
        <v>1762</v>
      </c>
      <c r="B9628" s="116" t="s">
        <v>1488</v>
      </c>
      <c r="C9628" s="138">
        <v>37692</v>
      </c>
      <c r="D9628" s="139">
        <v>0.78300000000000003</v>
      </c>
      <c r="E9628" s="118">
        <v>1000</v>
      </c>
      <c r="F9628" s="118" t="s">
        <v>1492</v>
      </c>
      <c r="G9628" s="113">
        <f>IF([Data da Aprovação]&lt;&gt;"ESTATUTÁRIO",YEAR([Data da Aprovação]),"")</f>
        <v>2003</v>
      </c>
      <c r="H9628" s="106">
        <f>Tabela9[[#This Row],[Valor do Provento R$]]/Tabela9[[#This Row],[Provento por 1 ou 1000 Ações]]</f>
        <v>7.8300000000000006E-4</v>
      </c>
    </row>
    <row r="9629" spans="1:8">
      <c r="A9629" s="119" t="s">
        <v>1762</v>
      </c>
      <c r="B9629" s="117" t="s">
        <v>1488</v>
      </c>
      <c r="C9629" s="140">
        <v>37855</v>
      </c>
      <c r="D9629" s="141">
        <v>1.0525</v>
      </c>
      <c r="E9629" s="119">
        <v>1000</v>
      </c>
      <c r="F9629" s="119" t="s">
        <v>1492</v>
      </c>
      <c r="G9629" s="114">
        <f>IF([Data da Aprovação]&lt;&gt;"ESTATUTÁRIO",YEAR([Data da Aprovação]),"")</f>
        <v>2003</v>
      </c>
      <c r="H9629" s="106">
        <f>Tabela9[[#This Row],[Valor do Provento R$]]/Tabela9[[#This Row],[Provento por 1 ou 1000 Ações]]</f>
        <v>1.0525000000000001E-3</v>
      </c>
    </row>
    <row r="9630" spans="1:8">
      <c r="A9630" s="118" t="s">
        <v>1762</v>
      </c>
      <c r="B9630" s="116" t="s">
        <v>1488</v>
      </c>
      <c r="C9630" s="138">
        <v>38037</v>
      </c>
      <c r="D9630" s="139">
        <v>1.0963000000000001</v>
      </c>
      <c r="E9630" s="118">
        <v>1000</v>
      </c>
      <c r="F9630" s="118" t="s">
        <v>1492</v>
      </c>
      <c r="G9630" s="113">
        <f>IF([Data da Aprovação]&lt;&gt;"ESTATUTÁRIO",YEAR([Data da Aprovação]),"")</f>
        <v>2004</v>
      </c>
      <c r="H9630" s="106">
        <f>Tabela9[[#This Row],[Valor do Provento R$]]/Tabela9[[#This Row],[Provento por 1 ou 1000 Ações]]</f>
        <v>1.0963000000000001E-3</v>
      </c>
    </row>
    <row r="9631" spans="1:8">
      <c r="A9631" s="119" t="s">
        <v>1762</v>
      </c>
      <c r="B9631" s="117" t="s">
        <v>1488</v>
      </c>
      <c r="C9631" s="140">
        <v>38215</v>
      </c>
      <c r="D9631" s="141">
        <v>1.5347999999999999</v>
      </c>
      <c r="E9631" s="119">
        <v>1000</v>
      </c>
      <c r="F9631" s="119" t="s">
        <v>1492</v>
      </c>
      <c r="G9631" s="114">
        <f>IF([Data da Aprovação]&lt;&gt;"ESTATUTÁRIO",YEAR([Data da Aprovação]),"")</f>
        <v>2004</v>
      </c>
      <c r="H9631" s="106">
        <f>Tabela9[[#This Row],[Valor do Provento R$]]/Tabela9[[#This Row],[Provento por 1 ou 1000 Ações]]</f>
        <v>1.5348E-3</v>
      </c>
    </row>
    <row r="9632" spans="1:8">
      <c r="A9632" s="118" t="s">
        <v>1762</v>
      </c>
      <c r="B9632" s="116" t="s">
        <v>1488</v>
      </c>
      <c r="C9632" s="138">
        <v>38400</v>
      </c>
      <c r="D9632" s="139">
        <v>0.77529999999999999</v>
      </c>
      <c r="E9632" s="118">
        <v>1000</v>
      </c>
      <c r="F9632" s="118" t="s">
        <v>1492</v>
      </c>
      <c r="G9632" s="113">
        <f>IF([Data da Aprovação]&lt;&gt;"ESTATUTÁRIO",YEAR([Data da Aprovação]),"")</f>
        <v>2005</v>
      </c>
      <c r="H9632" s="106">
        <f>Tabela9[[#This Row],[Valor do Provento R$]]/Tabela9[[#This Row],[Provento por 1 ou 1000 Ações]]</f>
        <v>7.7530000000000003E-4</v>
      </c>
    </row>
    <row r="9633" spans="1:8">
      <c r="A9633" s="119" t="s">
        <v>1762</v>
      </c>
      <c r="B9633" s="117" t="s">
        <v>1488</v>
      </c>
      <c r="C9633" s="140">
        <v>38446</v>
      </c>
      <c r="D9633" s="141">
        <v>0.71389999999999998</v>
      </c>
      <c r="E9633" s="119">
        <v>1000</v>
      </c>
      <c r="F9633" s="119" t="s">
        <v>1489</v>
      </c>
      <c r="G9633" s="114">
        <f>IF([Data da Aprovação]&lt;&gt;"ESTATUTÁRIO",YEAR([Data da Aprovação]),"")</f>
        <v>2005</v>
      </c>
      <c r="H9633" s="106">
        <f>Tabela9[[#This Row],[Valor do Provento R$]]/Tabela9[[#This Row],[Provento por 1 ou 1000 Ações]]</f>
        <v>7.1389999999999995E-4</v>
      </c>
    </row>
    <row r="9634" spans="1:8">
      <c r="A9634" s="118" t="s">
        <v>1762</v>
      </c>
      <c r="B9634" s="116" t="s">
        <v>1488</v>
      </c>
      <c r="C9634" s="138">
        <v>38582</v>
      </c>
      <c r="D9634" s="139">
        <v>1.4909410000000001</v>
      </c>
      <c r="E9634" s="118">
        <v>1</v>
      </c>
      <c r="F9634" s="118" t="s">
        <v>1492</v>
      </c>
      <c r="G9634" s="113">
        <f>IF([Data da Aprovação]&lt;&gt;"ESTATUTÁRIO",YEAR([Data da Aprovação]),"")</f>
        <v>2005</v>
      </c>
      <c r="H9634" s="106">
        <f>Tabela9[[#This Row],[Valor do Provento R$]]/Tabela9[[#This Row],[Provento por 1 ou 1000 Ações]]</f>
        <v>1.4909410000000001</v>
      </c>
    </row>
    <row r="9635" spans="1:8">
      <c r="A9635" s="119" t="s">
        <v>1762</v>
      </c>
      <c r="B9635" s="117" t="s">
        <v>1488</v>
      </c>
      <c r="C9635" s="140">
        <v>38751</v>
      </c>
      <c r="D9635" s="141">
        <v>1.315537</v>
      </c>
      <c r="E9635" s="119">
        <v>1</v>
      </c>
      <c r="F9635" s="119" t="s">
        <v>1492</v>
      </c>
      <c r="G9635" s="114">
        <f>IF([Data da Aprovação]&lt;&gt;"ESTATUTÁRIO",YEAR([Data da Aprovação]),"")</f>
        <v>2006</v>
      </c>
      <c r="H9635" s="106">
        <f>Tabela9[[#This Row],[Valor do Provento R$]]/Tabela9[[#This Row],[Provento por 1 ou 1000 Ações]]</f>
        <v>1.315537</v>
      </c>
    </row>
    <row r="9636" spans="1:8">
      <c r="A9636" s="118" t="s">
        <v>1762</v>
      </c>
      <c r="B9636" s="116" t="s">
        <v>1488</v>
      </c>
      <c r="C9636" s="138">
        <v>38917</v>
      </c>
      <c r="D9636" s="139">
        <v>1.4909410000000001</v>
      </c>
      <c r="E9636" s="118">
        <v>1</v>
      </c>
      <c r="F9636" s="118" t="s">
        <v>1492</v>
      </c>
      <c r="G9636" s="113">
        <f>IF([Data da Aprovação]&lt;&gt;"ESTATUTÁRIO",YEAR([Data da Aprovação]),"")</f>
        <v>2006</v>
      </c>
      <c r="H9636" s="106">
        <f>Tabela9[[#This Row],[Valor do Provento R$]]/Tabela9[[#This Row],[Provento por 1 ou 1000 Ações]]</f>
        <v>1.4909410000000001</v>
      </c>
    </row>
    <row r="9637" spans="1:8">
      <c r="A9637" s="119" t="s">
        <v>1762</v>
      </c>
      <c r="B9637" s="117" t="s">
        <v>1488</v>
      </c>
      <c r="C9637" s="140">
        <v>39106</v>
      </c>
      <c r="D9637" s="141">
        <v>1.315536</v>
      </c>
      <c r="E9637" s="119">
        <v>1</v>
      </c>
      <c r="F9637" s="119" t="s">
        <v>1492</v>
      </c>
      <c r="G9637" s="114">
        <f>IF([Data da Aprovação]&lt;&gt;"ESTATUTÁRIO",YEAR([Data da Aprovação]),"")</f>
        <v>2007</v>
      </c>
      <c r="H9637" s="106">
        <f>Tabela9[[#This Row],[Valor do Provento R$]]/Tabela9[[#This Row],[Provento por 1 ou 1000 Ações]]</f>
        <v>1.315536</v>
      </c>
    </row>
    <row r="9638" spans="1:8">
      <c r="A9638" s="118" t="s">
        <v>1762</v>
      </c>
      <c r="B9638" s="116" t="s">
        <v>1488</v>
      </c>
      <c r="C9638" s="138">
        <v>39148</v>
      </c>
      <c r="D9638" s="139">
        <v>1.7540480000000001</v>
      </c>
      <c r="E9638" s="118">
        <v>1</v>
      </c>
      <c r="F9638" s="118" t="s">
        <v>1492</v>
      </c>
      <c r="G9638" s="113">
        <f>IF([Data da Aprovação]&lt;&gt;"ESTATUTÁRIO",YEAR([Data da Aprovação]),"")</f>
        <v>2007</v>
      </c>
      <c r="H9638" s="106">
        <f>Tabela9[[#This Row],[Valor do Provento R$]]/Tabela9[[#This Row],[Provento por 1 ou 1000 Ações]]</f>
        <v>1.7540480000000001</v>
      </c>
    </row>
    <row r="9639" spans="1:8">
      <c r="A9639" s="119" t="s">
        <v>1762</v>
      </c>
      <c r="B9639" s="117" t="s">
        <v>1488</v>
      </c>
      <c r="C9639" s="140">
        <v>39293</v>
      </c>
      <c r="D9639" s="141">
        <v>1.7540480000000001</v>
      </c>
      <c r="E9639" s="119">
        <v>1</v>
      </c>
      <c r="F9639" s="119" t="s">
        <v>1492</v>
      </c>
      <c r="G9639" s="114">
        <f>IF([Data da Aprovação]&lt;&gt;"ESTATUTÁRIO",YEAR([Data da Aprovação]),"")</f>
        <v>2007</v>
      </c>
      <c r="H9639" s="106">
        <f>Tabela9[[#This Row],[Valor do Provento R$]]/Tabela9[[#This Row],[Provento por 1 ou 1000 Ações]]</f>
        <v>1.7540480000000001</v>
      </c>
    </row>
    <row r="9640" spans="1:8">
      <c r="A9640" s="118" t="s">
        <v>1762</v>
      </c>
      <c r="B9640" s="116" t="s">
        <v>1488</v>
      </c>
      <c r="C9640" s="138">
        <v>39464</v>
      </c>
      <c r="D9640" s="139">
        <v>1.7540480000000001</v>
      </c>
      <c r="E9640" s="118">
        <v>1</v>
      </c>
      <c r="F9640" s="118" t="s">
        <v>1492</v>
      </c>
      <c r="G9640" s="113">
        <f>IF([Data da Aprovação]&lt;&gt;"ESTATUTÁRIO",YEAR([Data da Aprovação]),"")</f>
        <v>2008</v>
      </c>
      <c r="H9640" s="106">
        <f>Tabela9[[#This Row],[Valor do Provento R$]]/Tabela9[[#This Row],[Provento por 1 ou 1000 Ações]]</f>
        <v>1.7540480000000001</v>
      </c>
    </row>
    <row r="9641" spans="1:8">
      <c r="A9641" s="119" t="s">
        <v>1762</v>
      </c>
      <c r="B9641" s="117" t="s">
        <v>1488</v>
      </c>
      <c r="C9641" s="140">
        <v>39603</v>
      </c>
      <c r="D9641" s="141">
        <v>1.315536</v>
      </c>
      <c r="E9641" s="119">
        <v>1</v>
      </c>
      <c r="F9641" s="119" t="s">
        <v>1492</v>
      </c>
      <c r="G9641" s="114">
        <f>IF([Data da Aprovação]&lt;&gt;"ESTATUTÁRIO",YEAR([Data da Aprovação]),"")</f>
        <v>2008</v>
      </c>
      <c r="H9641" s="106">
        <f>Tabela9[[#This Row],[Valor do Provento R$]]/Tabela9[[#This Row],[Provento por 1 ou 1000 Ações]]</f>
        <v>1.315536</v>
      </c>
    </row>
    <row r="9642" spans="1:8">
      <c r="A9642" s="118" t="s">
        <v>1762</v>
      </c>
      <c r="B9642" s="116" t="s">
        <v>1488</v>
      </c>
      <c r="C9642" s="138">
        <v>39692</v>
      </c>
      <c r="D9642" s="139">
        <v>1.7540480000000001</v>
      </c>
      <c r="E9642" s="118">
        <v>1</v>
      </c>
      <c r="F9642" s="118" t="s">
        <v>1492</v>
      </c>
      <c r="G9642" s="113">
        <f>IF([Data da Aprovação]&lt;&gt;"ESTATUTÁRIO",YEAR([Data da Aprovação]),"")</f>
        <v>2008</v>
      </c>
      <c r="H9642" s="106">
        <f>Tabela9[[#This Row],[Valor do Provento R$]]/Tabela9[[#This Row],[Provento por 1 ou 1000 Ações]]</f>
        <v>1.7540480000000001</v>
      </c>
    </row>
    <row r="9643" spans="1:8">
      <c r="A9643" s="119" t="s">
        <v>1762</v>
      </c>
      <c r="B9643" s="117" t="s">
        <v>1488</v>
      </c>
      <c r="C9643" s="140">
        <v>39820</v>
      </c>
      <c r="D9643" s="141">
        <v>1.4909410000000001</v>
      </c>
      <c r="E9643" s="119">
        <v>1</v>
      </c>
      <c r="F9643" s="119" t="s">
        <v>1492</v>
      </c>
      <c r="G9643" s="114">
        <f>IF([Data da Aprovação]&lt;&gt;"ESTATUTÁRIO",YEAR([Data da Aprovação]),"")</f>
        <v>2009</v>
      </c>
      <c r="H9643" s="106">
        <f>Tabela9[[#This Row],[Valor do Provento R$]]/Tabela9[[#This Row],[Provento por 1 ou 1000 Ações]]</f>
        <v>1.4909410000000001</v>
      </c>
    </row>
    <row r="9644" spans="1:8">
      <c r="A9644" s="118" t="s">
        <v>1762</v>
      </c>
      <c r="B9644" s="116" t="s">
        <v>1488</v>
      </c>
      <c r="C9644" s="138">
        <v>39932</v>
      </c>
      <c r="D9644" s="139">
        <v>1.315536</v>
      </c>
      <c r="E9644" s="118">
        <v>1</v>
      </c>
      <c r="F9644" s="118" t="s">
        <v>1492</v>
      </c>
      <c r="G9644" s="113">
        <f>IF([Data da Aprovação]&lt;&gt;"ESTATUTÁRIO",YEAR([Data da Aprovação]),"")</f>
        <v>2009</v>
      </c>
      <c r="H9644" s="106">
        <f>Tabela9[[#This Row],[Valor do Provento R$]]/Tabela9[[#This Row],[Provento por 1 ou 1000 Ações]]</f>
        <v>1.315536</v>
      </c>
    </row>
    <row r="9645" spans="1:8">
      <c r="A9645" s="119" t="s">
        <v>1762</v>
      </c>
      <c r="B9645" s="117" t="s">
        <v>1488</v>
      </c>
      <c r="C9645" s="140">
        <v>40039</v>
      </c>
      <c r="D9645" s="141">
        <v>1.4909410000000001</v>
      </c>
      <c r="E9645" s="119">
        <v>1</v>
      </c>
      <c r="F9645" s="119" t="s">
        <v>1492</v>
      </c>
      <c r="G9645" s="114">
        <f>IF([Data da Aprovação]&lt;&gt;"ESTATUTÁRIO",YEAR([Data da Aprovação]),"")</f>
        <v>2009</v>
      </c>
      <c r="H9645" s="106">
        <f>Tabela9[[#This Row],[Valor do Provento R$]]/Tabela9[[#This Row],[Provento por 1 ou 1000 Ações]]</f>
        <v>1.4909410000000001</v>
      </c>
    </row>
    <row r="9646" spans="1:8">
      <c r="A9646" s="118" t="s">
        <v>1762</v>
      </c>
      <c r="B9646" s="116" t="s">
        <v>1488</v>
      </c>
      <c r="C9646" s="138">
        <v>40186</v>
      </c>
      <c r="D9646" s="139">
        <v>1.0962799999999999</v>
      </c>
      <c r="E9646" s="118">
        <v>1</v>
      </c>
      <c r="F9646" s="118" t="s">
        <v>1492</v>
      </c>
      <c r="G9646" s="113">
        <f>IF([Data da Aprovação]&lt;&gt;"ESTATUTÁRIO",YEAR([Data da Aprovação]),"")</f>
        <v>2010</v>
      </c>
      <c r="H9646" s="106">
        <f>Tabela9[[#This Row],[Valor do Provento R$]]/Tabela9[[#This Row],[Provento por 1 ou 1000 Ações]]</f>
        <v>1.0962799999999999</v>
      </c>
    </row>
    <row r="9647" spans="1:8">
      <c r="A9647" s="119" t="s">
        <v>1762</v>
      </c>
      <c r="B9647" s="117" t="s">
        <v>1488</v>
      </c>
      <c r="C9647" s="140">
        <v>40346</v>
      </c>
      <c r="D9647" s="141">
        <v>0.79658099999999998</v>
      </c>
      <c r="E9647" s="119">
        <v>1</v>
      </c>
      <c r="F9647" s="119" t="s">
        <v>1492</v>
      </c>
      <c r="G9647" s="114">
        <f>IF([Data da Aprovação]&lt;&gt;"ESTATUTÁRIO",YEAR([Data da Aprovação]),"")</f>
        <v>2010</v>
      </c>
      <c r="H9647" s="106">
        <f>Tabela9[[#This Row],[Valor do Provento R$]]/Tabela9[[#This Row],[Provento por 1 ou 1000 Ações]]</f>
        <v>0.79658099999999998</v>
      </c>
    </row>
    <row r="9648" spans="1:8">
      <c r="A9648" s="118" t="s">
        <v>1762</v>
      </c>
      <c r="B9648" s="116" t="s">
        <v>1488</v>
      </c>
      <c r="C9648" s="138">
        <v>40443</v>
      </c>
      <c r="D9648" s="139">
        <v>0.840835</v>
      </c>
      <c r="E9648" s="118">
        <v>1</v>
      </c>
      <c r="F9648" s="118" t="s">
        <v>1492</v>
      </c>
      <c r="G9648" s="113">
        <f>IF([Data da Aprovação]&lt;&gt;"ESTATUTÁRIO",YEAR([Data da Aprovação]),"")</f>
        <v>2010</v>
      </c>
      <c r="H9648" s="106">
        <f>Tabela9[[#This Row],[Valor do Provento R$]]/Tabela9[[#This Row],[Provento por 1 ou 1000 Ações]]</f>
        <v>0.840835</v>
      </c>
    </row>
    <row r="9649" spans="1:8">
      <c r="A9649" s="119" t="s">
        <v>1762</v>
      </c>
      <c r="B9649" s="117" t="s">
        <v>1488</v>
      </c>
      <c r="C9649" s="140">
        <v>40506</v>
      </c>
      <c r="D9649" s="141">
        <v>0.44254500000000002</v>
      </c>
      <c r="E9649" s="119">
        <v>1</v>
      </c>
      <c r="F9649" s="119" t="s">
        <v>1492</v>
      </c>
      <c r="G9649" s="114">
        <f>IF([Data da Aprovação]&lt;&gt;"ESTATUTÁRIO",YEAR([Data da Aprovação]),"")</f>
        <v>2010</v>
      </c>
      <c r="H9649" s="106">
        <f>Tabela9[[#This Row],[Valor do Provento R$]]/Tabela9[[#This Row],[Provento por 1 ou 1000 Ações]]</f>
        <v>0.44254500000000002</v>
      </c>
    </row>
    <row r="9650" spans="1:8">
      <c r="A9650" s="118" t="s">
        <v>1762</v>
      </c>
      <c r="B9650" s="116" t="s">
        <v>1488</v>
      </c>
      <c r="C9650" s="138">
        <v>40546</v>
      </c>
      <c r="D9650" s="139">
        <v>0.79658019999999996</v>
      </c>
      <c r="E9650" s="118">
        <v>1</v>
      </c>
      <c r="F9650" s="118" t="s">
        <v>1492</v>
      </c>
      <c r="G9650" s="113">
        <f>IF([Data da Aprovação]&lt;&gt;"ESTATUTÁRIO",YEAR([Data da Aprovação]),"")</f>
        <v>2011</v>
      </c>
      <c r="H9650" s="106">
        <f>Tabela9[[#This Row],[Valor do Provento R$]]/Tabela9[[#This Row],[Provento por 1 ou 1000 Ações]]</f>
        <v>0.79658019999999996</v>
      </c>
    </row>
    <row r="9651" spans="1:8">
      <c r="A9651" s="119" t="s">
        <v>1762</v>
      </c>
      <c r="B9651" s="117" t="s">
        <v>1488</v>
      </c>
      <c r="C9651" s="140">
        <v>40625</v>
      </c>
      <c r="D9651" s="141">
        <v>1.1063620000000001</v>
      </c>
      <c r="E9651" s="119">
        <v>1</v>
      </c>
      <c r="F9651" s="119" t="s">
        <v>1492</v>
      </c>
      <c r="G9651" s="114">
        <f>IF([Data da Aprovação]&lt;&gt;"ESTATUTÁRIO",YEAR([Data da Aprovação]),"")</f>
        <v>2011</v>
      </c>
      <c r="H9651" s="106">
        <f>Tabela9[[#This Row],[Valor do Provento R$]]/Tabela9[[#This Row],[Provento por 1 ou 1000 Ações]]</f>
        <v>1.1063620000000001</v>
      </c>
    </row>
    <row r="9652" spans="1:8">
      <c r="A9652" s="118" t="s">
        <v>1762</v>
      </c>
      <c r="B9652" s="116" t="s">
        <v>1488</v>
      </c>
      <c r="C9652" s="138">
        <v>40710</v>
      </c>
      <c r="D9652" s="139">
        <v>0.79658099999999998</v>
      </c>
      <c r="E9652" s="118">
        <v>1</v>
      </c>
      <c r="F9652" s="118" t="s">
        <v>1492</v>
      </c>
      <c r="G9652" s="113">
        <f>IF([Data da Aprovação]&lt;&gt;"ESTATUTÁRIO",YEAR([Data da Aprovação]),"")</f>
        <v>2011</v>
      </c>
      <c r="H9652" s="106">
        <f>Tabela9[[#This Row],[Valor do Provento R$]]/Tabela9[[#This Row],[Provento por 1 ou 1000 Ações]]</f>
        <v>0.79658099999999998</v>
      </c>
    </row>
    <row r="9653" spans="1:8">
      <c r="A9653" s="119" t="s">
        <v>1762</v>
      </c>
      <c r="B9653" s="117" t="s">
        <v>1488</v>
      </c>
      <c r="C9653" s="140">
        <v>40815</v>
      </c>
      <c r="D9653" s="141">
        <v>2.2721749999999998</v>
      </c>
      <c r="E9653" s="119">
        <v>1</v>
      </c>
      <c r="F9653" s="119" t="s">
        <v>1492</v>
      </c>
      <c r="G9653" s="114">
        <f>IF([Data da Aprovação]&lt;&gt;"ESTATUTÁRIO",YEAR([Data da Aprovação]),"")</f>
        <v>2011</v>
      </c>
      <c r="H9653" s="106">
        <f>Tabela9[[#This Row],[Valor do Provento R$]]/Tabela9[[#This Row],[Provento por 1 ou 1000 Ações]]</f>
        <v>2.2721749999999998</v>
      </c>
    </row>
    <row r="9654" spans="1:8">
      <c r="A9654" s="118" t="s">
        <v>1762</v>
      </c>
      <c r="B9654" s="116" t="s">
        <v>1488</v>
      </c>
      <c r="C9654" s="138">
        <v>40815</v>
      </c>
      <c r="D9654" s="139">
        <v>0.53105400000000003</v>
      </c>
      <c r="E9654" s="118">
        <v>1</v>
      </c>
      <c r="F9654" s="118" t="s">
        <v>1489</v>
      </c>
      <c r="G9654" s="113">
        <f>IF([Data da Aprovação]&lt;&gt;"ESTATUTÁRIO",YEAR([Data da Aprovação]),"")</f>
        <v>2011</v>
      </c>
      <c r="H9654" s="106">
        <f>Tabela9[[#This Row],[Valor do Provento R$]]/Tabela9[[#This Row],[Provento por 1 ou 1000 Ações]]</f>
        <v>0.53105400000000003</v>
      </c>
    </row>
    <row r="9655" spans="1:8">
      <c r="A9655" s="119" t="s">
        <v>1762</v>
      </c>
      <c r="B9655" s="117" t="s">
        <v>1488</v>
      </c>
      <c r="C9655" s="140">
        <v>40878</v>
      </c>
      <c r="D9655" s="141">
        <v>0.44254500000000002</v>
      </c>
      <c r="E9655" s="119">
        <v>1</v>
      </c>
      <c r="F9655" s="119" t="s">
        <v>1492</v>
      </c>
      <c r="G9655" s="114">
        <f>IF([Data da Aprovação]&lt;&gt;"ESTATUTÁRIO",YEAR([Data da Aprovação]),"")</f>
        <v>2011</v>
      </c>
      <c r="H9655" s="106">
        <f>Tabela9[[#This Row],[Valor do Provento R$]]/Tabela9[[#This Row],[Provento por 1 ou 1000 Ações]]</f>
        <v>0.44254500000000002</v>
      </c>
    </row>
    <row r="9656" spans="1:8">
      <c r="A9656" s="118" t="s">
        <v>1762</v>
      </c>
      <c r="B9656" s="116" t="s">
        <v>1488</v>
      </c>
      <c r="C9656" s="138">
        <v>40911</v>
      </c>
      <c r="D9656" s="139">
        <v>0.88509000000000004</v>
      </c>
      <c r="E9656" s="118">
        <v>1</v>
      </c>
      <c r="F9656" s="118" t="s">
        <v>1492</v>
      </c>
      <c r="G9656" s="113">
        <f>IF([Data da Aprovação]&lt;&gt;"ESTATUTÁRIO",YEAR([Data da Aprovação]),"")</f>
        <v>2012</v>
      </c>
      <c r="H9656" s="106">
        <f>Tabela9[[#This Row],[Valor do Provento R$]]/Tabela9[[#This Row],[Provento por 1 ou 1000 Ações]]</f>
        <v>0.88509000000000004</v>
      </c>
    </row>
    <row r="9657" spans="1:8">
      <c r="A9657" s="119" t="s">
        <v>1762</v>
      </c>
      <c r="B9657" s="117" t="s">
        <v>1488</v>
      </c>
      <c r="C9657" s="140">
        <v>40983</v>
      </c>
      <c r="D9657" s="141">
        <v>2.3012320000000002</v>
      </c>
      <c r="E9657" s="119">
        <v>1</v>
      </c>
      <c r="F9657" s="119" t="s">
        <v>1489</v>
      </c>
      <c r="G9657" s="114">
        <f>IF([Data da Aprovação]&lt;&gt;"ESTATUTÁRIO",YEAR([Data da Aprovação]),"")</f>
        <v>2012</v>
      </c>
      <c r="H9657" s="106">
        <f>Tabela9[[#This Row],[Valor do Provento R$]]/Tabela9[[#This Row],[Provento por 1 ou 1000 Ações]]</f>
        <v>2.3012320000000002</v>
      </c>
    </row>
    <row r="9658" spans="1:8">
      <c r="A9658" s="118" t="s">
        <v>1762</v>
      </c>
      <c r="B9658" s="116" t="s">
        <v>1488</v>
      </c>
      <c r="C9658" s="138">
        <v>40997</v>
      </c>
      <c r="D9658" s="139">
        <v>1.7878989999999999</v>
      </c>
      <c r="E9658" s="118">
        <v>1</v>
      </c>
      <c r="F9658" s="118" t="s">
        <v>1489</v>
      </c>
      <c r="G9658" s="113">
        <f>IF([Data da Aprovação]&lt;&gt;"ESTATUTÁRIO",YEAR([Data da Aprovação]),"")</f>
        <v>2012</v>
      </c>
      <c r="H9658" s="106">
        <f>Tabela9[[#This Row],[Valor do Provento R$]]/Tabela9[[#This Row],[Provento por 1 ou 1000 Ações]]</f>
        <v>1.7878989999999999</v>
      </c>
    </row>
    <row r="9659" spans="1:8">
      <c r="A9659" s="119" t="s">
        <v>1762</v>
      </c>
      <c r="B9659" s="117" t="s">
        <v>1488</v>
      </c>
      <c r="C9659" s="140">
        <v>41127</v>
      </c>
      <c r="D9659" s="141">
        <v>2.9298710106999999</v>
      </c>
      <c r="E9659" s="119">
        <v>1</v>
      </c>
      <c r="F9659" s="119" t="s">
        <v>1492</v>
      </c>
      <c r="G9659" s="114">
        <f>IF([Data da Aprovação]&lt;&gt;"ESTATUTÁRIO",YEAR([Data da Aprovação]),"")</f>
        <v>2012</v>
      </c>
      <c r="H9659" s="106">
        <f>Tabela9[[#This Row],[Valor do Provento R$]]/Tabela9[[#This Row],[Provento por 1 ou 1000 Ações]]</f>
        <v>2.9298710106999999</v>
      </c>
    </row>
    <row r="9660" spans="1:8">
      <c r="A9660" s="118" t="s">
        <v>1762</v>
      </c>
      <c r="B9660" s="116" t="s">
        <v>1488</v>
      </c>
      <c r="C9660" s="138">
        <v>41292</v>
      </c>
      <c r="D9660" s="139">
        <v>19.47195941</v>
      </c>
      <c r="E9660" s="118">
        <v>1</v>
      </c>
      <c r="F9660" s="118" t="s">
        <v>1492</v>
      </c>
      <c r="G9660" s="113">
        <f>IF([Data da Aprovação]&lt;&gt;"ESTATUTÁRIO",YEAR([Data da Aprovação]),"")</f>
        <v>2013</v>
      </c>
      <c r="H9660" s="106">
        <f>Tabela9[[#This Row],[Valor do Provento R$]]/Tabela9[[#This Row],[Provento por 1 ou 1000 Ações]]</f>
        <v>19.47195941</v>
      </c>
    </row>
    <row r="9661" spans="1:8">
      <c r="A9661" s="119" t="s">
        <v>1762</v>
      </c>
      <c r="B9661" s="117" t="s">
        <v>1488</v>
      </c>
      <c r="C9661" s="140">
        <v>41576</v>
      </c>
      <c r="D9661" s="141">
        <v>0.76414981199999998</v>
      </c>
      <c r="E9661" s="119">
        <v>1</v>
      </c>
      <c r="F9661" s="119" t="s">
        <v>1492</v>
      </c>
      <c r="G9661" s="114">
        <f>IF([Data da Aprovação]&lt;&gt;"ESTATUTÁRIO",YEAR([Data da Aprovação]),"")</f>
        <v>2013</v>
      </c>
      <c r="H9661" s="106">
        <f>Tabela9[[#This Row],[Valor do Provento R$]]/Tabela9[[#This Row],[Provento por 1 ou 1000 Ações]]</f>
        <v>0.76414981199999998</v>
      </c>
    </row>
    <row r="9662" spans="1:8">
      <c r="A9662" s="118" t="s">
        <v>1762</v>
      </c>
      <c r="B9662" s="116" t="s">
        <v>1488</v>
      </c>
      <c r="C9662" s="138">
        <v>41625</v>
      </c>
      <c r="D9662" s="139">
        <v>1.2243677589999999</v>
      </c>
      <c r="E9662" s="118">
        <v>1</v>
      </c>
      <c r="F9662" s="118" t="s">
        <v>1492</v>
      </c>
      <c r="G9662" s="113">
        <f>IF([Data da Aprovação]&lt;&gt;"ESTATUTÁRIO",YEAR([Data da Aprovação]),"")</f>
        <v>2013</v>
      </c>
      <c r="H9662" s="106">
        <f>Tabela9[[#This Row],[Valor do Provento R$]]/Tabela9[[#This Row],[Provento por 1 ou 1000 Ações]]</f>
        <v>1.2243677589999999</v>
      </c>
    </row>
    <row r="9663" spans="1:8">
      <c r="A9663" s="119" t="s">
        <v>1762</v>
      </c>
      <c r="B9663" s="117" t="s">
        <v>1488</v>
      </c>
      <c r="C9663" s="140">
        <v>41668</v>
      </c>
      <c r="D9663" s="141">
        <v>3.8363523113000002</v>
      </c>
      <c r="E9663" s="119">
        <v>1</v>
      </c>
      <c r="F9663" s="119" t="s">
        <v>1489</v>
      </c>
      <c r="G9663" s="114">
        <f>IF([Data da Aprovação]&lt;&gt;"ESTATUTÁRIO",YEAR([Data da Aprovação]),"")</f>
        <v>2014</v>
      </c>
      <c r="H9663" s="106">
        <f>Tabela9[[#This Row],[Valor do Provento R$]]/Tabela9[[#This Row],[Provento por 1 ou 1000 Ações]]</f>
        <v>3.8363523113000002</v>
      </c>
    </row>
    <row r="9664" spans="1:8">
      <c r="A9664" s="118" t="s">
        <v>1763</v>
      </c>
      <c r="B9664" s="116" t="s">
        <v>1488</v>
      </c>
      <c r="C9664" s="138">
        <v>39552</v>
      </c>
      <c r="D9664" s="139">
        <v>7.5172081200000004E-2</v>
      </c>
      <c r="E9664" s="118">
        <v>1</v>
      </c>
      <c r="F9664" s="118" t="s">
        <v>1492</v>
      </c>
      <c r="G9664" s="113">
        <f>IF([Data da Aprovação]&lt;&gt;"ESTATUTÁRIO",YEAR([Data da Aprovação]),"")</f>
        <v>2008</v>
      </c>
      <c r="H9664" s="106">
        <f>Tabela9[[#This Row],[Valor do Provento R$]]/Tabela9[[#This Row],[Provento por 1 ou 1000 Ações]]</f>
        <v>7.5172081200000004E-2</v>
      </c>
    </row>
    <row r="9665" spans="1:8">
      <c r="A9665" s="119" t="s">
        <v>1763</v>
      </c>
      <c r="B9665" s="117" t="s">
        <v>1488</v>
      </c>
      <c r="C9665" s="140">
        <v>39930</v>
      </c>
      <c r="D9665" s="141">
        <v>0.37738699999999997</v>
      </c>
      <c r="E9665" s="119">
        <v>1</v>
      </c>
      <c r="F9665" s="119" t="s">
        <v>1492</v>
      </c>
      <c r="G9665" s="114">
        <f>IF([Data da Aprovação]&lt;&gt;"ESTATUTÁRIO",YEAR([Data da Aprovação]),"")</f>
        <v>2009</v>
      </c>
      <c r="H9665" s="106">
        <f>Tabela9[[#This Row],[Valor do Provento R$]]/Tabela9[[#This Row],[Provento por 1 ou 1000 Ações]]</f>
        <v>0.37738699999999997</v>
      </c>
    </row>
    <row r="9666" spans="1:8">
      <c r="A9666" s="118" t="s">
        <v>1763</v>
      </c>
      <c r="B9666" s="116" t="s">
        <v>1488</v>
      </c>
      <c r="C9666" s="138">
        <v>40298</v>
      </c>
      <c r="D9666" s="139">
        <v>0.171379113</v>
      </c>
      <c r="E9666" s="118">
        <v>1</v>
      </c>
      <c r="F9666" s="118" t="s">
        <v>1492</v>
      </c>
      <c r="G9666" s="113">
        <f>IF([Data da Aprovação]&lt;&gt;"ESTATUTÁRIO",YEAR([Data da Aprovação]),"")</f>
        <v>2010</v>
      </c>
      <c r="H9666" s="106">
        <f>Tabela9[[#This Row],[Valor do Provento R$]]/Tabela9[[#This Row],[Provento por 1 ou 1000 Ações]]</f>
        <v>0.171379113</v>
      </c>
    </row>
    <row r="9667" spans="1:8">
      <c r="A9667" s="119" t="s">
        <v>1763</v>
      </c>
      <c r="B9667" s="117" t="s">
        <v>1488</v>
      </c>
      <c r="C9667" s="140">
        <v>40535</v>
      </c>
      <c r="D9667" s="141">
        <v>0.156</v>
      </c>
      <c r="E9667" s="119">
        <v>1</v>
      </c>
      <c r="F9667" s="119" t="s">
        <v>1489</v>
      </c>
      <c r="G9667" s="114">
        <f>IF([Data da Aprovação]&lt;&gt;"ESTATUTÁRIO",YEAR([Data da Aprovação]),"")</f>
        <v>2010</v>
      </c>
      <c r="H9667" s="106">
        <f>Tabela9[[#This Row],[Valor do Provento R$]]/Tabela9[[#This Row],[Provento por 1 ou 1000 Ações]]</f>
        <v>0.156</v>
      </c>
    </row>
    <row r="9668" spans="1:8">
      <c r="A9668" s="118" t="s">
        <v>1763</v>
      </c>
      <c r="B9668" s="116" t="s">
        <v>1488</v>
      </c>
      <c r="C9668" s="138">
        <v>40663</v>
      </c>
      <c r="D9668" s="139">
        <v>0.180192941</v>
      </c>
      <c r="E9668" s="118">
        <v>1</v>
      </c>
      <c r="F9668" s="118" t="s">
        <v>1492</v>
      </c>
      <c r="G9668" s="113">
        <f>IF([Data da Aprovação]&lt;&gt;"ESTATUTÁRIO",YEAR([Data da Aprovação]),"")</f>
        <v>2011</v>
      </c>
      <c r="H9668" s="106">
        <f>Tabela9[[#This Row],[Valor do Provento R$]]/Tabela9[[#This Row],[Provento por 1 ou 1000 Ações]]</f>
        <v>0.180192941</v>
      </c>
    </row>
    <row r="9669" spans="1:8">
      <c r="A9669" s="119" t="s">
        <v>1763</v>
      </c>
      <c r="B9669" s="117" t="s">
        <v>1488</v>
      </c>
      <c r="C9669" s="140">
        <v>41029</v>
      </c>
      <c r="D9669" s="141">
        <v>0.37709306199999998</v>
      </c>
      <c r="E9669" s="119">
        <v>1</v>
      </c>
      <c r="F9669" s="119" t="s">
        <v>1492</v>
      </c>
      <c r="G9669" s="114">
        <f>IF([Data da Aprovação]&lt;&gt;"ESTATUTÁRIO",YEAR([Data da Aprovação]),"")</f>
        <v>2012</v>
      </c>
      <c r="H9669" s="106">
        <f>Tabela9[[#This Row],[Valor do Provento R$]]/Tabela9[[#This Row],[Provento por 1 ou 1000 Ações]]</f>
        <v>0.37709306199999998</v>
      </c>
    </row>
    <row r="9670" spans="1:8">
      <c r="A9670" s="118" t="s">
        <v>1763</v>
      </c>
      <c r="B9670" s="116" t="s">
        <v>1488</v>
      </c>
      <c r="C9670" s="138">
        <v>41394</v>
      </c>
      <c r="D9670" s="139">
        <v>0.26236522699999998</v>
      </c>
      <c r="E9670" s="118">
        <v>1</v>
      </c>
      <c r="F9670" s="118" t="s">
        <v>1492</v>
      </c>
      <c r="G9670" s="113">
        <f>IF([Data da Aprovação]&lt;&gt;"ESTATUTÁRIO",YEAR([Data da Aprovação]),"")</f>
        <v>2013</v>
      </c>
      <c r="H9670" s="106">
        <f>Tabela9[[#This Row],[Valor do Provento R$]]/Tabela9[[#This Row],[Provento por 1 ou 1000 Ações]]</f>
        <v>0.26236522699999998</v>
      </c>
    </row>
    <row r="9671" spans="1:8">
      <c r="A9671" s="119" t="s">
        <v>1764</v>
      </c>
      <c r="B9671" s="117" t="s">
        <v>1488</v>
      </c>
      <c r="C9671" s="140">
        <v>39933</v>
      </c>
      <c r="D9671" s="141">
        <v>0.13619999999999999</v>
      </c>
      <c r="E9671" s="119">
        <v>1</v>
      </c>
      <c r="F9671" s="119" t="s">
        <v>1492</v>
      </c>
      <c r="G9671" s="114">
        <f>IF([Data da Aprovação]&lt;&gt;"ESTATUTÁRIO",YEAR([Data da Aprovação]),"")</f>
        <v>2009</v>
      </c>
      <c r="H9671" s="106">
        <f>Tabela9[[#This Row],[Valor do Provento R$]]/Tabela9[[#This Row],[Provento por 1 ou 1000 Ações]]</f>
        <v>0.13619999999999999</v>
      </c>
    </row>
    <row r="9672" spans="1:8">
      <c r="A9672" s="118" t="s">
        <v>1764</v>
      </c>
      <c r="B9672" s="116" t="s">
        <v>1488</v>
      </c>
      <c r="C9672" s="138">
        <v>40298</v>
      </c>
      <c r="D9672" s="139">
        <v>0.34039999999999998</v>
      </c>
      <c r="E9672" s="118">
        <v>1</v>
      </c>
      <c r="F9672" s="118" t="s">
        <v>1492</v>
      </c>
      <c r="G9672" s="113">
        <f>IF([Data da Aprovação]&lt;&gt;"ESTATUTÁRIO",YEAR([Data da Aprovação]),"")</f>
        <v>2010</v>
      </c>
      <c r="H9672" s="106">
        <f>Tabela9[[#This Row],[Valor do Provento R$]]/Tabela9[[#This Row],[Provento por 1 ou 1000 Ações]]</f>
        <v>0.34039999999999998</v>
      </c>
    </row>
    <row r="9673" spans="1:8">
      <c r="A9673" s="119" t="s">
        <v>1764</v>
      </c>
      <c r="B9673" s="117" t="s">
        <v>1488</v>
      </c>
      <c r="C9673" s="140">
        <v>40662</v>
      </c>
      <c r="D9673" s="141">
        <v>0.57872216964000001</v>
      </c>
      <c r="E9673" s="119">
        <v>1</v>
      </c>
      <c r="F9673" s="119" t="s">
        <v>1492</v>
      </c>
      <c r="G9673" s="114">
        <f>IF([Data da Aprovação]&lt;&gt;"ESTATUTÁRIO",YEAR([Data da Aprovação]),"")</f>
        <v>2011</v>
      </c>
      <c r="H9673" s="106">
        <f>Tabela9[[#This Row],[Valor do Provento R$]]/Tabela9[[#This Row],[Provento por 1 ou 1000 Ações]]</f>
        <v>0.57872216964000001</v>
      </c>
    </row>
    <row r="9674" spans="1:8">
      <c r="A9674" s="118" t="s">
        <v>1764</v>
      </c>
      <c r="B9674" s="116" t="s">
        <v>1488</v>
      </c>
      <c r="C9674" s="138">
        <v>40869</v>
      </c>
      <c r="D9674" s="139">
        <v>0.56182710999999996</v>
      </c>
      <c r="E9674" s="118">
        <v>1</v>
      </c>
      <c r="F9674" s="118" t="s">
        <v>1489</v>
      </c>
      <c r="G9674" s="113">
        <f>IF([Data da Aprovação]&lt;&gt;"ESTATUTÁRIO",YEAR([Data da Aprovação]),"")</f>
        <v>2011</v>
      </c>
      <c r="H9674" s="106">
        <f>Tabela9[[#This Row],[Valor do Provento R$]]/Tabela9[[#This Row],[Provento por 1 ou 1000 Ações]]</f>
        <v>0.56182710999999996</v>
      </c>
    </row>
    <row r="9675" spans="1:8">
      <c r="A9675" s="119" t="s">
        <v>1764</v>
      </c>
      <c r="B9675" s="117" t="s">
        <v>1488</v>
      </c>
      <c r="C9675" s="140">
        <v>41029</v>
      </c>
      <c r="D9675" s="141">
        <v>0.27463813450000002</v>
      </c>
      <c r="E9675" s="119">
        <v>1</v>
      </c>
      <c r="F9675" s="119" t="s">
        <v>1492</v>
      </c>
      <c r="G9675" s="114">
        <f>IF([Data da Aprovação]&lt;&gt;"ESTATUTÁRIO",YEAR([Data da Aprovação]),"")</f>
        <v>2012</v>
      </c>
      <c r="H9675" s="106">
        <f>Tabela9[[#This Row],[Valor do Provento R$]]/Tabela9[[#This Row],[Provento por 1 ou 1000 Ações]]</f>
        <v>0.27463813450000002</v>
      </c>
    </row>
    <row r="9676" spans="1:8">
      <c r="A9676" s="118" t="s">
        <v>1764</v>
      </c>
      <c r="B9676" s="116" t="s">
        <v>1488</v>
      </c>
      <c r="C9676" s="138">
        <v>41254</v>
      </c>
      <c r="D9676" s="139">
        <v>0.70082007999999996</v>
      </c>
      <c r="E9676" s="118">
        <v>1</v>
      </c>
      <c r="F9676" s="118" t="s">
        <v>1489</v>
      </c>
      <c r="G9676" s="113">
        <f>IF([Data da Aprovação]&lt;&gt;"ESTATUTÁRIO",YEAR([Data da Aprovação]),"")</f>
        <v>2012</v>
      </c>
      <c r="H9676" s="106">
        <f>Tabela9[[#This Row],[Valor do Provento R$]]/Tabela9[[#This Row],[Provento por 1 ou 1000 Ações]]</f>
        <v>0.70082007999999996</v>
      </c>
    </row>
    <row r="9677" spans="1:8">
      <c r="A9677" s="119" t="s">
        <v>1764</v>
      </c>
      <c r="B9677" s="117" t="s">
        <v>1488</v>
      </c>
      <c r="C9677" s="140">
        <v>41339</v>
      </c>
      <c r="D9677" s="141">
        <v>0.329661498</v>
      </c>
      <c r="E9677" s="119">
        <v>1</v>
      </c>
      <c r="F9677" s="119" t="s">
        <v>1492</v>
      </c>
      <c r="G9677" s="114">
        <f>IF([Data da Aprovação]&lt;&gt;"ESTATUTÁRIO",YEAR([Data da Aprovação]),"")</f>
        <v>2013</v>
      </c>
      <c r="H9677" s="106">
        <f>Tabela9[[#This Row],[Valor do Provento R$]]/Tabela9[[#This Row],[Provento por 1 ou 1000 Ações]]</f>
        <v>0.329661498</v>
      </c>
    </row>
    <row r="9678" spans="1:8">
      <c r="A9678" s="118" t="s">
        <v>1764</v>
      </c>
      <c r="B9678" s="116" t="s">
        <v>1488</v>
      </c>
      <c r="C9678" s="138">
        <v>41452</v>
      </c>
      <c r="D9678" s="139">
        <v>0.23826806</v>
      </c>
      <c r="E9678" s="118">
        <v>1</v>
      </c>
      <c r="F9678" s="118" t="s">
        <v>1489</v>
      </c>
      <c r="G9678" s="113">
        <f>IF([Data da Aprovação]&lt;&gt;"ESTATUTÁRIO",YEAR([Data da Aprovação]),"")</f>
        <v>2013</v>
      </c>
      <c r="H9678" s="106">
        <f>Tabela9[[#This Row],[Valor do Provento R$]]/Tabela9[[#This Row],[Provento por 1 ou 1000 Ações]]</f>
        <v>0.23826806</v>
      </c>
    </row>
    <row r="9679" spans="1:8">
      <c r="A9679" s="142" t="s">
        <v>1764</v>
      </c>
      <c r="B9679" s="117" t="s">
        <v>1488</v>
      </c>
      <c r="C9679" s="140">
        <v>41543</v>
      </c>
      <c r="D9679" s="141">
        <v>0.23940828</v>
      </c>
      <c r="E9679" s="143">
        <v>1</v>
      </c>
      <c r="F9679" s="119" t="s">
        <v>1489</v>
      </c>
      <c r="G9679" s="114">
        <f>IF([Data da Aprovação]&lt;&gt;"ESTATUTÁRIO",YEAR([Data da Aprovação]),"")</f>
        <v>2013</v>
      </c>
      <c r="H9679" s="106">
        <f>Tabela9[[#This Row],[Valor do Provento R$]]/Tabela9[[#This Row],[Provento por 1 ou 1000 Ações]]</f>
        <v>0.23940828</v>
      </c>
    </row>
    <row r="9680" spans="1:8">
      <c r="A9680" s="118" t="s">
        <v>1764</v>
      </c>
      <c r="B9680" s="116" t="s">
        <v>1488</v>
      </c>
      <c r="C9680" s="138">
        <v>41625</v>
      </c>
      <c r="D9680" s="139">
        <v>0.23960318999999999</v>
      </c>
      <c r="E9680" s="118">
        <v>1</v>
      </c>
      <c r="F9680" s="118" t="s">
        <v>1489</v>
      </c>
      <c r="G9680" s="113">
        <f>IF([Data da Aprovação]&lt;&gt;"ESTATUTÁRIO",YEAR([Data da Aprovação]),"")</f>
        <v>2013</v>
      </c>
      <c r="H9680" s="106">
        <f>Tabela9[[#This Row],[Valor do Provento R$]]/Tabela9[[#This Row],[Provento por 1 ou 1000 Ações]]</f>
        <v>0.23960318999999999</v>
      </c>
    </row>
    <row r="9681" spans="1:8">
      <c r="A9681" s="119" t="s">
        <v>1765</v>
      </c>
      <c r="B9681" s="117" t="s">
        <v>1488</v>
      </c>
      <c r="C9681" s="140">
        <v>40394</v>
      </c>
      <c r="D9681" s="141">
        <v>9.4E-2</v>
      </c>
      <c r="E9681" s="119">
        <v>1</v>
      </c>
      <c r="F9681" s="119" t="s">
        <v>1489</v>
      </c>
      <c r="G9681" s="114">
        <f>IF([Data da Aprovação]&lt;&gt;"ESTATUTÁRIO",YEAR([Data da Aprovação]),"")</f>
        <v>2010</v>
      </c>
      <c r="H9681" s="106">
        <f>Tabela9[[#This Row],[Valor do Provento R$]]/Tabela9[[#This Row],[Provento por 1 ou 1000 Ações]]</f>
        <v>9.4E-2</v>
      </c>
    </row>
    <row r="9682" spans="1:8">
      <c r="A9682" s="118" t="s">
        <v>1765</v>
      </c>
      <c r="B9682" s="116" t="s">
        <v>1488</v>
      </c>
      <c r="C9682" s="138">
        <v>40394</v>
      </c>
      <c r="D9682" s="139">
        <v>8.5999999999999993E-2</v>
      </c>
      <c r="E9682" s="118">
        <v>1</v>
      </c>
      <c r="F9682" s="118" t="s">
        <v>1492</v>
      </c>
      <c r="G9682" s="113">
        <f>IF([Data da Aprovação]&lt;&gt;"ESTATUTÁRIO",YEAR([Data da Aprovação]),"")</f>
        <v>2010</v>
      </c>
      <c r="H9682" s="106">
        <f>Tabela9[[#This Row],[Valor do Provento R$]]/Tabela9[[#This Row],[Provento por 1 ou 1000 Ações]]</f>
        <v>8.5999999999999993E-2</v>
      </c>
    </row>
    <row r="9683" spans="1:8">
      <c r="A9683" s="119" t="s">
        <v>1765</v>
      </c>
      <c r="B9683" s="117" t="s">
        <v>1488</v>
      </c>
      <c r="C9683" s="140">
        <v>40532</v>
      </c>
      <c r="D9683" s="141">
        <v>0.105</v>
      </c>
      <c r="E9683" s="119">
        <v>1</v>
      </c>
      <c r="F9683" s="119" t="s">
        <v>1489</v>
      </c>
      <c r="G9683" s="114">
        <f>IF([Data da Aprovação]&lt;&gt;"ESTATUTÁRIO",YEAR([Data da Aprovação]),"")</f>
        <v>2010</v>
      </c>
      <c r="H9683" s="106">
        <f>Tabela9[[#This Row],[Valor do Provento R$]]/Tabela9[[#This Row],[Provento por 1 ou 1000 Ações]]</f>
        <v>0.105</v>
      </c>
    </row>
    <row r="9684" spans="1:8">
      <c r="A9684" s="118" t="s">
        <v>1765</v>
      </c>
      <c r="B9684" s="116" t="s">
        <v>1488</v>
      </c>
      <c r="C9684" s="138">
        <v>40603</v>
      </c>
      <c r="D9684" s="139">
        <v>0.41148663000000002</v>
      </c>
      <c r="E9684" s="118">
        <v>1</v>
      </c>
      <c r="F9684" s="118" t="s">
        <v>1492</v>
      </c>
      <c r="G9684" s="113">
        <f>IF([Data da Aprovação]&lt;&gt;"ESTATUTÁRIO",YEAR([Data da Aprovação]),"")</f>
        <v>2011</v>
      </c>
      <c r="H9684" s="106">
        <f>Tabela9[[#This Row],[Valor do Provento R$]]/Tabela9[[#This Row],[Provento por 1 ou 1000 Ações]]</f>
        <v>0.41148663000000002</v>
      </c>
    </row>
    <row r="9685" spans="1:8">
      <c r="A9685" s="119" t="s">
        <v>1765</v>
      </c>
      <c r="B9685" s="117" t="s">
        <v>1488</v>
      </c>
      <c r="C9685" s="140">
        <v>40683</v>
      </c>
      <c r="D9685" s="141">
        <v>3.72</v>
      </c>
      <c r="E9685" s="119">
        <v>1</v>
      </c>
      <c r="F9685" s="119" t="s">
        <v>1499</v>
      </c>
      <c r="G9685" s="114">
        <f>IF([Data da Aprovação]&lt;&gt;"ESTATUTÁRIO",YEAR([Data da Aprovação]),"")</f>
        <v>2011</v>
      </c>
      <c r="H9685" s="106">
        <f>Tabela9[[#This Row],[Valor do Provento R$]]/Tabela9[[#This Row],[Provento por 1 ou 1000 Ações]]</f>
        <v>3.72</v>
      </c>
    </row>
    <row r="9686" spans="1:8">
      <c r="A9686" s="118" t="s">
        <v>1765</v>
      </c>
      <c r="B9686" s="116" t="s">
        <v>1488</v>
      </c>
      <c r="C9686" s="138">
        <v>40900</v>
      </c>
      <c r="D9686" s="139">
        <v>0.13689999999999999</v>
      </c>
      <c r="E9686" s="118">
        <v>1</v>
      </c>
      <c r="F9686" s="118" t="s">
        <v>1489</v>
      </c>
      <c r="G9686" s="113">
        <f>IF([Data da Aprovação]&lt;&gt;"ESTATUTÁRIO",YEAR([Data da Aprovação]),"")</f>
        <v>2011</v>
      </c>
      <c r="H9686" s="106">
        <f>Tabela9[[#This Row],[Valor do Provento R$]]/Tabela9[[#This Row],[Provento por 1 ou 1000 Ações]]</f>
        <v>0.13689999999999999</v>
      </c>
    </row>
    <row r="9687" spans="1:8">
      <c r="A9687" s="119" t="s">
        <v>1765</v>
      </c>
      <c r="B9687" s="117" t="s">
        <v>1488</v>
      </c>
      <c r="C9687" s="140">
        <v>40948</v>
      </c>
      <c r="D9687" s="141">
        <v>1.483093</v>
      </c>
      <c r="E9687" s="119">
        <v>1</v>
      </c>
      <c r="F9687" s="119" t="s">
        <v>1492</v>
      </c>
      <c r="G9687" s="114">
        <f>IF([Data da Aprovação]&lt;&gt;"ESTATUTÁRIO",YEAR([Data da Aprovação]),"")</f>
        <v>2012</v>
      </c>
      <c r="H9687" s="106">
        <f>Tabela9[[#This Row],[Valor do Provento R$]]/Tabela9[[#This Row],[Provento por 1 ou 1000 Ações]]</f>
        <v>1.483093</v>
      </c>
    </row>
    <row r="9688" spans="1:8">
      <c r="A9688" s="118" t="s">
        <v>1765</v>
      </c>
      <c r="B9688" s="116" t="s">
        <v>1488</v>
      </c>
      <c r="C9688" s="138">
        <v>41220</v>
      </c>
      <c r="D9688" s="139">
        <v>0.90661000000000003</v>
      </c>
      <c r="E9688" s="118">
        <v>1</v>
      </c>
      <c r="F9688" s="118" t="s">
        <v>1492</v>
      </c>
      <c r="G9688" s="113">
        <f>IF([Data da Aprovação]&lt;&gt;"ESTATUTÁRIO",YEAR([Data da Aprovação]),"")</f>
        <v>2012</v>
      </c>
      <c r="H9688" s="106">
        <f>Tabela9[[#This Row],[Valor do Provento R$]]/Tabela9[[#This Row],[Provento por 1 ou 1000 Ações]]</f>
        <v>0.90661000000000003</v>
      </c>
    </row>
    <row r="9689" spans="1:8">
      <c r="A9689" s="119" t="s">
        <v>1765</v>
      </c>
      <c r="B9689" s="117" t="s">
        <v>1488</v>
      </c>
      <c r="C9689" s="140">
        <v>41220</v>
      </c>
      <c r="D9689" s="141">
        <v>5.2650000000000002E-2</v>
      </c>
      <c r="E9689" s="119">
        <v>1</v>
      </c>
      <c r="F9689" s="119" t="s">
        <v>1489</v>
      </c>
      <c r="G9689" s="114">
        <f>IF([Data da Aprovação]&lt;&gt;"ESTATUTÁRIO",YEAR([Data da Aprovação]),"")</f>
        <v>2012</v>
      </c>
      <c r="H9689" s="106">
        <f>Tabela9[[#This Row],[Valor do Provento R$]]/Tabela9[[#This Row],[Provento por 1 ou 1000 Ações]]</f>
        <v>5.2650000000000002E-2</v>
      </c>
    </row>
    <row r="9690" spans="1:8">
      <c r="A9690" s="118" t="s">
        <v>1765</v>
      </c>
      <c r="B9690" s="116" t="s">
        <v>1488</v>
      </c>
      <c r="C9690" s="138">
        <v>41332</v>
      </c>
      <c r="D9690" s="139">
        <v>0.39556999999999998</v>
      </c>
      <c r="E9690" s="118">
        <v>1</v>
      </c>
      <c r="F9690" s="118" t="s">
        <v>1492</v>
      </c>
      <c r="G9690" s="113">
        <f>IF([Data da Aprovação]&lt;&gt;"ESTATUTÁRIO",YEAR([Data da Aprovação]),"")</f>
        <v>2013</v>
      </c>
      <c r="H9690" s="106">
        <f>Tabela9[[#This Row],[Valor do Provento R$]]/Tabela9[[#This Row],[Provento por 1 ou 1000 Ações]]</f>
        <v>0.39556999999999998</v>
      </c>
    </row>
    <row r="9691" spans="1:8">
      <c r="A9691" s="119" t="s">
        <v>1765</v>
      </c>
      <c r="B9691" s="117" t="s">
        <v>1488</v>
      </c>
      <c r="C9691" s="140">
        <v>41332</v>
      </c>
      <c r="D9691" s="141">
        <v>1.8950000000000002E-2</v>
      </c>
      <c r="E9691" s="119">
        <v>1</v>
      </c>
      <c r="F9691" s="119" t="s">
        <v>1489</v>
      </c>
      <c r="G9691" s="114">
        <f>IF([Data da Aprovação]&lt;&gt;"ESTATUTÁRIO",YEAR([Data da Aprovação]),"")</f>
        <v>2013</v>
      </c>
      <c r="H9691" s="106">
        <f>Tabela9[[#This Row],[Valor do Provento R$]]/Tabela9[[#This Row],[Provento por 1 ou 1000 Ações]]</f>
        <v>1.8950000000000002E-2</v>
      </c>
    </row>
    <row r="9692" spans="1:8">
      <c r="A9692" s="118" t="s">
        <v>1765</v>
      </c>
      <c r="B9692" s="116" t="s">
        <v>1488</v>
      </c>
      <c r="C9692" s="138">
        <v>41402</v>
      </c>
      <c r="D9692" s="139">
        <v>0.25746999999999998</v>
      </c>
      <c r="E9692" s="118">
        <v>1</v>
      </c>
      <c r="F9692" s="118" t="s">
        <v>1492</v>
      </c>
      <c r="G9692" s="113">
        <f>IF([Data da Aprovação]&lt;&gt;"ESTATUTÁRIO",YEAR([Data da Aprovação]),"")</f>
        <v>2013</v>
      </c>
      <c r="H9692" s="106">
        <f>Tabela9[[#This Row],[Valor do Provento R$]]/Tabela9[[#This Row],[Provento por 1 ou 1000 Ações]]</f>
        <v>0.25746999999999998</v>
      </c>
    </row>
    <row r="9693" spans="1:8">
      <c r="A9693" s="119" t="s">
        <v>1765</v>
      </c>
      <c r="B9693" s="117" t="s">
        <v>1488</v>
      </c>
      <c r="C9693" s="140">
        <v>41402</v>
      </c>
      <c r="D9693" s="141">
        <v>1.7330000000000002E-2</v>
      </c>
      <c r="E9693" s="119">
        <v>1</v>
      </c>
      <c r="F9693" s="119" t="s">
        <v>1489</v>
      </c>
      <c r="G9693" s="114">
        <f>IF([Data da Aprovação]&lt;&gt;"ESTATUTÁRIO",YEAR([Data da Aprovação]),"")</f>
        <v>2013</v>
      </c>
      <c r="H9693" s="106">
        <f>Tabela9[[#This Row],[Valor do Provento R$]]/Tabela9[[#This Row],[Provento por 1 ou 1000 Ações]]</f>
        <v>1.7330000000000002E-2</v>
      </c>
    </row>
    <row r="9694" spans="1:8">
      <c r="A9694" s="118" t="s">
        <v>1765</v>
      </c>
      <c r="B9694" s="116" t="s">
        <v>1488</v>
      </c>
      <c r="C9694" s="138">
        <v>41493</v>
      </c>
      <c r="D9694" s="139">
        <v>0.32085000000000002</v>
      </c>
      <c r="E9694" s="118">
        <v>1</v>
      </c>
      <c r="F9694" s="118" t="s">
        <v>1492</v>
      </c>
      <c r="G9694" s="113">
        <f>IF([Data da Aprovação]&lt;&gt;"ESTATUTÁRIO",YEAR([Data da Aprovação]),"")</f>
        <v>2013</v>
      </c>
      <c r="H9694" s="106">
        <f>Tabela9[[#This Row],[Valor do Provento R$]]/Tabela9[[#This Row],[Provento por 1 ou 1000 Ações]]</f>
        <v>0.32085000000000002</v>
      </c>
    </row>
    <row r="9695" spans="1:8">
      <c r="A9695" s="119" t="s">
        <v>1765</v>
      </c>
      <c r="B9695" s="117" t="s">
        <v>1488</v>
      </c>
      <c r="C9695" s="140">
        <v>41493</v>
      </c>
      <c r="D9695" s="141">
        <v>1.6029999999999999E-2</v>
      </c>
      <c r="E9695" s="119">
        <v>1</v>
      </c>
      <c r="F9695" s="119" t="s">
        <v>1489</v>
      </c>
      <c r="G9695" s="114">
        <f>IF([Data da Aprovação]&lt;&gt;"ESTATUTÁRIO",YEAR([Data da Aprovação]),"")</f>
        <v>2013</v>
      </c>
      <c r="H9695" s="106">
        <f>Tabela9[[#This Row],[Valor do Provento R$]]/Tabela9[[#This Row],[Provento por 1 ou 1000 Ações]]</f>
        <v>1.6029999999999999E-2</v>
      </c>
    </row>
    <row r="9696" spans="1:8">
      <c r="A9696" s="118" t="s">
        <v>1765</v>
      </c>
      <c r="B9696" s="116" t="s">
        <v>1488</v>
      </c>
      <c r="C9696" s="138">
        <v>41584</v>
      </c>
      <c r="D9696" s="139">
        <v>0.34622999999999998</v>
      </c>
      <c r="E9696" s="118">
        <v>1</v>
      </c>
      <c r="F9696" s="118" t="s">
        <v>1492</v>
      </c>
      <c r="G9696" s="113">
        <f>IF([Data da Aprovação]&lt;&gt;"ESTATUTÁRIO",YEAR([Data da Aprovação]),"")</f>
        <v>2013</v>
      </c>
      <c r="H9696" s="106">
        <f>Tabela9[[#This Row],[Valor do Provento R$]]/Tabela9[[#This Row],[Provento por 1 ou 1000 Ações]]</f>
        <v>0.34622999999999998</v>
      </c>
    </row>
    <row r="9697" spans="1:8">
      <c r="A9697" s="119" t="s">
        <v>1765</v>
      </c>
      <c r="B9697" s="117" t="s">
        <v>1488</v>
      </c>
      <c r="C9697" s="140">
        <v>41584</v>
      </c>
      <c r="D9697" s="141">
        <v>1.7409999999999998E-2</v>
      </c>
      <c r="E9697" s="119">
        <v>1</v>
      </c>
      <c r="F9697" s="119" t="s">
        <v>1489</v>
      </c>
      <c r="G9697" s="114">
        <f>IF([Data da Aprovação]&lt;&gt;"ESTATUTÁRIO",YEAR([Data da Aprovação]),"")</f>
        <v>2013</v>
      </c>
      <c r="H9697" s="106">
        <f>Tabela9[[#This Row],[Valor do Provento R$]]/Tabela9[[#This Row],[Provento por 1 ou 1000 Ações]]</f>
        <v>1.7409999999999998E-2</v>
      </c>
    </row>
    <row r="9698" spans="1:8">
      <c r="A9698" s="118" t="s">
        <v>1766</v>
      </c>
      <c r="B9698" s="116" t="s">
        <v>1488</v>
      </c>
      <c r="C9698" s="138" t="s">
        <v>1767</v>
      </c>
      <c r="D9698" s="139">
        <v>6.7980000000000002E-3</v>
      </c>
      <c r="E9698" s="118">
        <v>1000</v>
      </c>
      <c r="F9698" s="118" t="s">
        <v>1492</v>
      </c>
      <c r="G9698" s="113">
        <f>IF([Data da Aprovação]&lt;&gt;"ESTATUTÁRIO",YEAR([Data da Aprovação]),"")</f>
        <v>1996</v>
      </c>
      <c r="H9698" s="106">
        <f>Tabela9[[#This Row],[Valor do Provento R$]]/Tabela9[[#This Row],[Provento por 1 ou 1000 Ações]]</f>
        <v>6.798E-6</v>
      </c>
    </row>
    <row r="9699" spans="1:8">
      <c r="A9699" s="119" t="s">
        <v>1766</v>
      </c>
      <c r="B9699" s="117" t="s">
        <v>1488</v>
      </c>
      <c r="C9699" s="140" t="s">
        <v>1768</v>
      </c>
      <c r="D9699" s="141">
        <v>2.1800000000000001E-3</v>
      </c>
      <c r="E9699" s="119">
        <v>1</v>
      </c>
      <c r="F9699" s="119" t="s">
        <v>1496</v>
      </c>
      <c r="G9699" s="114">
        <f>IF([Data da Aprovação]&lt;&gt;"ESTATUTÁRIO",YEAR([Data da Aprovação]),"")</f>
        <v>2002</v>
      </c>
      <c r="H9699" s="106">
        <f>Tabela9[[#This Row],[Valor do Provento R$]]/Tabela9[[#This Row],[Provento por 1 ou 1000 Ações]]</f>
        <v>2.1800000000000001E-3</v>
      </c>
    </row>
    <row r="9700" spans="1:8">
      <c r="A9700" s="118" t="s">
        <v>1766</v>
      </c>
      <c r="B9700" s="116" t="s">
        <v>1488</v>
      </c>
      <c r="C9700" s="138" t="s">
        <v>1768</v>
      </c>
      <c r="D9700" s="139">
        <v>0.10571999999999999</v>
      </c>
      <c r="E9700" s="118">
        <v>1</v>
      </c>
      <c r="F9700" s="118" t="s">
        <v>1492</v>
      </c>
      <c r="G9700" s="113">
        <f>IF([Data da Aprovação]&lt;&gt;"ESTATUTÁRIO",YEAR([Data da Aprovação]),"")</f>
        <v>2002</v>
      </c>
      <c r="H9700" s="106">
        <f>Tabela9[[#This Row],[Valor do Provento R$]]/Tabela9[[#This Row],[Provento por 1 ou 1000 Ações]]</f>
        <v>0.10571999999999999</v>
      </c>
    </row>
    <row r="9701" spans="1:8">
      <c r="A9701" s="119" t="s">
        <v>1766</v>
      </c>
      <c r="B9701" s="117" t="s">
        <v>1488</v>
      </c>
      <c r="C9701" s="140" t="s">
        <v>1769</v>
      </c>
      <c r="D9701" s="141">
        <v>3.3E-3</v>
      </c>
      <c r="E9701" s="119">
        <v>1</v>
      </c>
      <c r="F9701" s="119" t="s">
        <v>1496</v>
      </c>
      <c r="G9701" s="114">
        <f>IF([Data da Aprovação]&lt;&gt;"ESTATUTÁRIO",YEAR([Data da Aprovação]),"")</f>
        <v>2003</v>
      </c>
      <c r="H9701" s="106">
        <f>Tabela9[[#This Row],[Valor do Provento R$]]/Tabela9[[#This Row],[Provento por 1 ou 1000 Ações]]</f>
        <v>3.3E-3</v>
      </c>
    </row>
    <row r="9702" spans="1:8">
      <c r="A9702" s="118" t="s">
        <v>1766</v>
      </c>
      <c r="B9702" s="116" t="s">
        <v>1488</v>
      </c>
      <c r="C9702" s="138" t="s">
        <v>1769</v>
      </c>
      <c r="D9702" s="139">
        <v>9.8900000000000002E-2</v>
      </c>
      <c r="E9702" s="118">
        <v>1</v>
      </c>
      <c r="F9702" s="118" t="s">
        <v>1489</v>
      </c>
      <c r="G9702" s="113">
        <f>IF([Data da Aprovação]&lt;&gt;"ESTATUTÁRIO",YEAR([Data da Aprovação]),"")</f>
        <v>2003</v>
      </c>
      <c r="H9702" s="106">
        <f>Tabela9[[#This Row],[Valor do Provento R$]]/Tabela9[[#This Row],[Provento por 1 ou 1000 Ações]]</f>
        <v>9.8900000000000002E-2</v>
      </c>
    </row>
    <row r="9703" spans="1:8">
      <c r="A9703" s="119" t="s">
        <v>1766</v>
      </c>
      <c r="B9703" s="117" t="s">
        <v>1488</v>
      </c>
      <c r="C9703" s="140">
        <v>39241</v>
      </c>
      <c r="D9703" s="141">
        <v>8.6E-3</v>
      </c>
      <c r="E9703" s="119">
        <v>1</v>
      </c>
      <c r="F9703" s="119" t="s">
        <v>1489</v>
      </c>
      <c r="G9703" s="114">
        <f>IF([Data da Aprovação]&lt;&gt;"ESTATUTÁRIO",YEAR([Data da Aprovação]),"")</f>
        <v>2007</v>
      </c>
      <c r="H9703" s="106">
        <f>Tabela9[[#This Row],[Valor do Provento R$]]/Tabela9[[#This Row],[Provento por 1 ou 1000 Ações]]</f>
        <v>8.6E-3</v>
      </c>
    </row>
    <row r="9704" spans="1:8">
      <c r="A9704" s="118" t="s">
        <v>1766</v>
      </c>
      <c r="B9704" s="116" t="s">
        <v>1488</v>
      </c>
      <c r="C9704" s="138">
        <v>39241</v>
      </c>
      <c r="D9704" s="139">
        <v>1E-4</v>
      </c>
      <c r="E9704" s="118">
        <v>1</v>
      </c>
      <c r="F9704" s="118" t="s">
        <v>1496</v>
      </c>
      <c r="G9704" s="113">
        <f>IF([Data da Aprovação]&lt;&gt;"ESTATUTÁRIO",YEAR([Data da Aprovação]),"")</f>
        <v>2007</v>
      </c>
      <c r="H9704" s="106">
        <f>Tabela9[[#This Row],[Valor do Provento R$]]/Tabela9[[#This Row],[Provento por 1 ou 1000 Ações]]</f>
        <v>1E-4</v>
      </c>
    </row>
    <row r="9705" spans="1:8">
      <c r="A9705" s="119" t="s">
        <v>1766</v>
      </c>
      <c r="B9705" s="117" t="s">
        <v>1488</v>
      </c>
      <c r="C9705" s="140">
        <v>39241</v>
      </c>
      <c r="D9705" s="141">
        <v>8.6E-3</v>
      </c>
      <c r="E9705" s="119">
        <v>1</v>
      </c>
      <c r="F9705" s="119" t="s">
        <v>1489</v>
      </c>
      <c r="G9705" s="114">
        <f>IF([Data da Aprovação]&lt;&gt;"ESTATUTÁRIO",YEAR([Data da Aprovação]),"")</f>
        <v>2007</v>
      </c>
      <c r="H9705" s="106">
        <f>Tabela9[[#This Row],[Valor do Provento R$]]/Tabela9[[#This Row],[Provento por 1 ou 1000 Ações]]</f>
        <v>8.6E-3</v>
      </c>
    </row>
    <row r="9706" spans="1:8">
      <c r="A9706" s="118" t="s">
        <v>1766</v>
      </c>
      <c r="B9706" s="116" t="s">
        <v>1488</v>
      </c>
      <c r="C9706" s="138">
        <v>39241</v>
      </c>
      <c r="D9706" s="139">
        <v>1E-4</v>
      </c>
      <c r="E9706" s="118">
        <v>1</v>
      </c>
      <c r="F9706" s="118" t="s">
        <v>1496</v>
      </c>
      <c r="G9706" s="113">
        <f>IF([Data da Aprovação]&lt;&gt;"ESTATUTÁRIO",YEAR([Data da Aprovação]),"")</f>
        <v>2007</v>
      </c>
      <c r="H9706" s="106">
        <f>Tabela9[[#This Row],[Valor do Provento R$]]/Tabela9[[#This Row],[Provento por 1 ou 1000 Ações]]</f>
        <v>1E-4</v>
      </c>
    </row>
    <row r="9707" spans="1:8">
      <c r="A9707" s="119" t="s">
        <v>1766</v>
      </c>
      <c r="B9707" s="117" t="s">
        <v>1488</v>
      </c>
      <c r="C9707" s="140">
        <v>39241</v>
      </c>
      <c r="D9707" s="141">
        <v>8.6E-3</v>
      </c>
      <c r="E9707" s="119">
        <v>1</v>
      </c>
      <c r="F9707" s="119" t="s">
        <v>1489</v>
      </c>
      <c r="G9707" s="114">
        <f>IF([Data da Aprovação]&lt;&gt;"ESTATUTÁRIO",YEAR([Data da Aprovação]),"")</f>
        <v>2007</v>
      </c>
      <c r="H9707" s="106">
        <f>Tabela9[[#This Row],[Valor do Provento R$]]/Tabela9[[#This Row],[Provento por 1 ou 1000 Ações]]</f>
        <v>8.6E-3</v>
      </c>
    </row>
    <row r="9708" spans="1:8">
      <c r="A9708" s="118" t="s">
        <v>1766</v>
      </c>
      <c r="B9708" s="116" t="s">
        <v>1488</v>
      </c>
      <c r="C9708" s="138">
        <v>39241</v>
      </c>
      <c r="D9708" s="139">
        <v>1E-4</v>
      </c>
      <c r="E9708" s="118">
        <v>1</v>
      </c>
      <c r="F9708" s="118" t="s">
        <v>1496</v>
      </c>
      <c r="G9708" s="113">
        <f>IF([Data da Aprovação]&lt;&gt;"ESTATUTÁRIO",YEAR([Data da Aprovação]),"")</f>
        <v>2007</v>
      </c>
      <c r="H9708" s="106">
        <f>Tabela9[[#This Row],[Valor do Provento R$]]/Tabela9[[#This Row],[Provento por 1 ou 1000 Ações]]</f>
        <v>1E-4</v>
      </c>
    </row>
    <row r="9709" spans="1:8">
      <c r="A9709" s="119" t="s">
        <v>1766</v>
      </c>
      <c r="B9709" s="117" t="s">
        <v>1488</v>
      </c>
      <c r="C9709" s="140">
        <v>39241</v>
      </c>
      <c r="D9709" s="141">
        <v>8.6E-3</v>
      </c>
      <c r="E9709" s="119">
        <v>1</v>
      </c>
      <c r="F9709" s="119" t="s">
        <v>1489</v>
      </c>
      <c r="G9709" s="114">
        <f>IF([Data da Aprovação]&lt;&gt;"ESTATUTÁRIO",YEAR([Data da Aprovação]),"")</f>
        <v>2007</v>
      </c>
      <c r="H9709" s="106">
        <f>Tabela9[[#This Row],[Valor do Provento R$]]/Tabela9[[#This Row],[Provento por 1 ou 1000 Ações]]</f>
        <v>8.6E-3</v>
      </c>
    </row>
    <row r="9710" spans="1:8">
      <c r="A9710" s="118" t="s">
        <v>1766</v>
      </c>
      <c r="B9710" s="116" t="s">
        <v>1488</v>
      </c>
      <c r="C9710" s="138">
        <v>39241</v>
      </c>
      <c r="D9710" s="139">
        <v>1E-4</v>
      </c>
      <c r="E9710" s="118">
        <v>1</v>
      </c>
      <c r="F9710" s="118" t="s">
        <v>1496</v>
      </c>
      <c r="G9710" s="113">
        <f>IF([Data da Aprovação]&lt;&gt;"ESTATUTÁRIO",YEAR([Data da Aprovação]),"")</f>
        <v>2007</v>
      </c>
      <c r="H9710" s="106">
        <f>Tabela9[[#This Row],[Valor do Provento R$]]/Tabela9[[#This Row],[Provento por 1 ou 1000 Ações]]</f>
        <v>1E-4</v>
      </c>
    </row>
    <row r="9711" spans="1:8">
      <c r="A9711" s="119" t="s">
        <v>1766</v>
      </c>
      <c r="B9711" s="117" t="s">
        <v>1488</v>
      </c>
      <c r="C9711" s="140">
        <v>39241</v>
      </c>
      <c r="D9711" s="141">
        <v>8.6E-3</v>
      </c>
      <c r="E9711" s="119">
        <v>1</v>
      </c>
      <c r="F9711" s="119" t="s">
        <v>1489</v>
      </c>
      <c r="G9711" s="114">
        <f>IF([Data da Aprovação]&lt;&gt;"ESTATUTÁRIO",YEAR([Data da Aprovação]),"")</f>
        <v>2007</v>
      </c>
      <c r="H9711" s="106">
        <f>Tabela9[[#This Row],[Valor do Provento R$]]/Tabela9[[#This Row],[Provento por 1 ou 1000 Ações]]</f>
        <v>8.6E-3</v>
      </c>
    </row>
    <row r="9712" spans="1:8">
      <c r="A9712" s="118" t="s">
        <v>1766</v>
      </c>
      <c r="B9712" s="116" t="s">
        <v>1488</v>
      </c>
      <c r="C9712" s="138">
        <v>39241</v>
      </c>
      <c r="D9712" s="139">
        <v>1E-4</v>
      </c>
      <c r="E9712" s="118">
        <v>1</v>
      </c>
      <c r="F9712" s="118" t="s">
        <v>1496</v>
      </c>
      <c r="G9712" s="113">
        <f>IF([Data da Aprovação]&lt;&gt;"ESTATUTÁRIO",YEAR([Data da Aprovação]),"")</f>
        <v>2007</v>
      </c>
      <c r="H9712" s="106">
        <f>Tabela9[[#This Row],[Valor do Provento R$]]/Tabela9[[#This Row],[Provento por 1 ou 1000 Ações]]</f>
        <v>1E-4</v>
      </c>
    </row>
    <row r="9713" spans="1:8">
      <c r="A9713" s="119" t="s">
        <v>1766</v>
      </c>
      <c r="B9713" s="117" t="s">
        <v>1488</v>
      </c>
      <c r="C9713" s="140">
        <v>39576</v>
      </c>
      <c r="D9713" s="141">
        <v>6.96E-3</v>
      </c>
      <c r="E9713" s="119">
        <v>1</v>
      </c>
      <c r="F9713" s="119" t="s">
        <v>1489</v>
      </c>
      <c r="G9713" s="114">
        <f>IF([Data da Aprovação]&lt;&gt;"ESTATUTÁRIO",YEAR([Data da Aprovação]),"")</f>
        <v>2008</v>
      </c>
      <c r="H9713" s="106">
        <f>Tabela9[[#This Row],[Valor do Provento R$]]/Tabela9[[#This Row],[Provento por 1 ou 1000 Ações]]</f>
        <v>6.96E-3</v>
      </c>
    </row>
    <row r="9714" spans="1:8">
      <c r="A9714" s="118" t="s">
        <v>1766</v>
      </c>
      <c r="B9714" s="116" t="s">
        <v>1488</v>
      </c>
      <c r="C9714" s="138">
        <v>39576</v>
      </c>
      <c r="D9714" s="139">
        <v>1.2229999999999999E-3</v>
      </c>
      <c r="E9714" s="118">
        <v>1</v>
      </c>
      <c r="F9714" s="118" t="s">
        <v>1496</v>
      </c>
      <c r="G9714" s="113">
        <f>IF([Data da Aprovação]&lt;&gt;"ESTATUTÁRIO",YEAR([Data da Aprovação]),"")</f>
        <v>2008</v>
      </c>
      <c r="H9714" s="106">
        <f>Tabela9[[#This Row],[Valor do Provento R$]]/Tabela9[[#This Row],[Provento por 1 ou 1000 Ações]]</f>
        <v>1.2229999999999999E-3</v>
      </c>
    </row>
    <row r="9715" spans="1:8">
      <c r="A9715" s="119" t="s">
        <v>1766</v>
      </c>
      <c r="B9715" s="117" t="s">
        <v>1488</v>
      </c>
      <c r="C9715" s="140">
        <v>39576</v>
      </c>
      <c r="D9715" s="141">
        <v>6.96E-3</v>
      </c>
      <c r="E9715" s="119">
        <v>1</v>
      </c>
      <c r="F9715" s="119" t="s">
        <v>1489</v>
      </c>
      <c r="G9715" s="114">
        <f>IF([Data da Aprovação]&lt;&gt;"ESTATUTÁRIO",YEAR([Data da Aprovação]),"")</f>
        <v>2008</v>
      </c>
      <c r="H9715" s="106">
        <f>Tabela9[[#This Row],[Valor do Provento R$]]/Tabela9[[#This Row],[Provento por 1 ou 1000 Ações]]</f>
        <v>6.96E-3</v>
      </c>
    </row>
    <row r="9716" spans="1:8">
      <c r="A9716" s="118" t="s">
        <v>1766</v>
      </c>
      <c r="B9716" s="116" t="s">
        <v>1488</v>
      </c>
      <c r="C9716" s="138">
        <v>39576</v>
      </c>
      <c r="D9716" s="139">
        <v>1.2229999999999999E-3</v>
      </c>
      <c r="E9716" s="118">
        <v>1</v>
      </c>
      <c r="F9716" s="118" t="s">
        <v>1496</v>
      </c>
      <c r="G9716" s="113">
        <f>IF([Data da Aprovação]&lt;&gt;"ESTATUTÁRIO",YEAR([Data da Aprovação]),"")</f>
        <v>2008</v>
      </c>
      <c r="H9716" s="106">
        <f>Tabela9[[#This Row],[Valor do Provento R$]]/Tabela9[[#This Row],[Provento por 1 ou 1000 Ações]]</f>
        <v>1.2229999999999999E-3</v>
      </c>
    </row>
    <row r="9717" spans="1:8">
      <c r="A9717" s="119" t="s">
        <v>1766</v>
      </c>
      <c r="B9717" s="117" t="s">
        <v>1488</v>
      </c>
      <c r="C9717" s="140">
        <v>39576</v>
      </c>
      <c r="D9717" s="141">
        <v>6.96E-3</v>
      </c>
      <c r="E9717" s="119">
        <v>1</v>
      </c>
      <c r="F9717" s="119" t="s">
        <v>1489</v>
      </c>
      <c r="G9717" s="114">
        <f>IF([Data da Aprovação]&lt;&gt;"ESTATUTÁRIO",YEAR([Data da Aprovação]),"")</f>
        <v>2008</v>
      </c>
      <c r="H9717" s="106">
        <f>Tabela9[[#This Row],[Valor do Provento R$]]/Tabela9[[#This Row],[Provento por 1 ou 1000 Ações]]</f>
        <v>6.96E-3</v>
      </c>
    </row>
    <row r="9718" spans="1:8">
      <c r="A9718" s="118" t="s">
        <v>1766</v>
      </c>
      <c r="B9718" s="116" t="s">
        <v>1488</v>
      </c>
      <c r="C9718" s="138">
        <v>39576</v>
      </c>
      <c r="D9718" s="139">
        <v>1.2229999999999999E-3</v>
      </c>
      <c r="E9718" s="118">
        <v>1</v>
      </c>
      <c r="F9718" s="118" t="s">
        <v>1496</v>
      </c>
      <c r="G9718" s="113">
        <f>IF([Data da Aprovação]&lt;&gt;"ESTATUTÁRIO",YEAR([Data da Aprovação]),"")</f>
        <v>2008</v>
      </c>
      <c r="H9718" s="106">
        <f>Tabela9[[#This Row],[Valor do Provento R$]]/Tabela9[[#This Row],[Provento por 1 ou 1000 Ações]]</f>
        <v>1.2229999999999999E-3</v>
      </c>
    </row>
    <row r="9719" spans="1:8">
      <c r="A9719" s="119" t="s">
        <v>1766</v>
      </c>
      <c r="B9719" s="117" t="s">
        <v>1488</v>
      </c>
      <c r="C9719" s="140">
        <v>39576</v>
      </c>
      <c r="D9719" s="141">
        <v>6.96E-3</v>
      </c>
      <c r="E9719" s="119">
        <v>1</v>
      </c>
      <c r="F9719" s="119" t="s">
        <v>1489</v>
      </c>
      <c r="G9719" s="114">
        <f>IF([Data da Aprovação]&lt;&gt;"ESTATUTÁRIO",YEAR([Data da Aprovação]),"")</f>
        <v>2008</v>
      </c>
      <c r="H9719" s="106">
        <f>Tabela9[[#This Row],[Valor do Provento R$]]/Tabela9[[#This Row],[Provento por 1 ou 1000 Ações]]</f>
        <v>6.96E-3</v>
      </c>
    </row>
    <row r="9720" spans="1:8">
      <c r="A9720" s="118" t="s">
        <v>1766</v>
      </c>
      <c r="B9720" s="116" t="s">
        <v>1488</v>
      </c>
      <c r="C9720" s="138">
        <v>39576</v>
      </c>
      <c r="D9720" s="139">
        <v>1.2229999999999999E-3</v>
      </c>
      <c r="E9720" s="118">
        <v>1</v>
      </c>
      <c r="F9720" s="118" t="s">
        <v>1496</v>
      </c>
      <c r="G9720" s="113">
        <f>IF([Data da Aprovação]&lt;&gt;"ESTATUTÁRIO",YEAR([Data da Aprovação]),"")</f>
        <v>2008</v>
      </c>
      <c r="H9720" s="106">
        <f>Tabela9[[#This Row],[Valor do Provento R$]]/Tabela9[[#This Row],[Provento por 1 ou 1000 Ações]]</f>
        <v>1.2229999999999999E-3</v>
      </c>
    </row>
    <row r="9721" spans="1:8">
      <c r="A9721" s="119" t="s">
        <v>1766</v>
      </c>
      <c r="B9721" s="117" t="s">
        <v>1488</v>
      </c>
      <c r="C9721" s="140">
        <v>39576</v>
      </c>
      <c r="D9721" s="141">
        <v>6.96E-3</v>
      </c>
      <c r="E9721" s="119">
        <v>1</v>
      </c>
      <c r="F9721" s="119" t="s">
        <v>1489</v>
      </c>
      <c r="G9721" s="114">
        <f>IF([Data da Aprovação]&lt;&gt;"ESTATUTÁRIO",YEAR([Data da Aprovação]),"")</f>
        <v>2008</v>
      </c>
      <c r="H9721" s="106">
        <f>Tabela9[[#This Row],[Valor do Provento R$]]/Tabela9[[#This Row],[Provento por 1 ou 1000 Ações]]</f>
        <v>6.96E-3</v>
      </c>
    </row>
    <row r="9722" spans="1:8">
      <c r="A9722" s="118" t="s">
        <v>1766</v>
      </c>
      <c r="B9722" s="116" t="s">
        <v>1488</v>
      </c>
      <c r="C9722" s="138">
        <v>39576</v>
      </c>
      <c r="D9722" s="139">
        <v>1.2229999999999999E-3</v>
      </c>
      <c r="E9722" s="118">
        <v>1</v>
      </c>
      <c r="F9722" s="118" t="s">
        <v>1496</v>
      </c>
      <c r="G9722" s="113">
        <f>IF([Data da Aprovação]&lt;&gt;"ESTATUTÁRIO",YEAR([Data da Aprovação]),"")</f>
        <v>2008</v>
      </c>
      <c r="H9722" s="106">
        <f>Tabela9[[#This Row],[Valor do Provento R$]]/Tabela9[[#This Row],[Provento por 1 ou 1000 Ações]]</f>
        <v>1.2229999999999999E-3</v>
      </c>
    </row>
    <row r="9723" spans="1:8">
      <c r="A9723" s="119" t="s">
        <v>1766</v>
      </c>
      <c r="B9723" s="117" t="s">
        <v>1488</v>
      </c>
      <c r="C9723" s="140">
        <v>40690</v>
      </c>
      <c r="D9723" s="141">
        <v>7.1466666600000003E-3</v>
      </c>
      <c r="E9723" s="119">
        <v>1</v>
      </c>
      <c r="F9723" s="119" t="s">
        <v>1489</v>
      </c>
      <c r="G9723" s="114">
        <f>IF([Data da Aprovação]&lt;&gt;"ESTATUTÁRIO",YEAR([Data da Aprovação]),"")</f>
        <v>2011</v>
      </c>
      <c r="H9723" s="106">
        <f>Tabela9[[#This Row],[Valor do Provento R$]]/Tabela9[[#This Row],[Provento por 1 ou 1000 Ações]]</f>
        <v>7.1466666600000003E-3</v>
      </c>
    </row>
    <row r="9724" spans="1:8">
      <c r="A9724" s="118" t="s">
        <v>1766</v>
      </c>
      <c r="B9724" s="116" t="s">
        <v>1488</v>
      </c>
      <c r="C9724" s="138">
        <v>40690</v>
      </c>
      <c r="D9724" s="139">
        <v>3.1833333E-4</v>
      </c>
      <c r="E9724" s="118">
        <v>1</v>
      </c>
      <c r="F9724" s="118" t="s">
        <v>1496</v>
      </c>
      <c r="G9724" s="113">
        <f>IF([Data da Aprovação]&lt;&gt;"ESTATUTÁRIO",YEAR([Data da Aprovação]),"")</f>
        <v>2011</v>
      </c>
      <c r="H9724" s="106">
        <f>Tabela9[[#This Row],[Valor do Provento R$]]/Tabela9[[#This Row],[Provento por 1 ou 1000 Ações]]</f>
        <v>3.1833333E-4</v>
      </c>
    </row>
    <row r="9725" spans="1:8">
      <c r="A9725" s="119" t="s">
        <v>1766</v>
      </c>
      <c r="B9725" s="117" t="s">
        <v>1488</v>
      </c>
      <c r="C9725" s="140">
        <v>40690</v>
      </c>
      <c r="D9725" s="141">
        <v>7.1466666600000003E-3</v>
      </c>
      <c r="E9725" s="119">
        <v>1</v>
      </c>
      <c r="F9725" s="119" t="s">
        <v>1489</v>
      </c>
      <c r="G9725" s="114">
        <f>IF([Data da Aprovação]&lt;&gt;"ESTATUTÁRIO",YEAR([Data da Aprovação]),"")</f>
        <v>2011</v>
      </c>
      <c r="H9725" s="106">
        <f>Tabela9[[#This Row],[Valor do Provento R$]]/Tabela9[[#This Row],[Provento por 1 ou 1000 Ações]]</f>
        <v>7.1466666600000003E-3</v>
      </c>
    </row>
    <row r="9726" spans="1:8">
      <c r="A9726" s="118" t="s">
        <v>1766</v>
      </c>
      <c r="B9726" s="116" t="s">
        <v>1488</v>
      </c>
      <c r="C9726" s="138">
        <v>40690</v>
      </c>
      <c r="D9726" s="139">
        <v>3.1833333E-4</v>
      </c>
      <c r="E9726" s="118">
        <v>1</v>
      </c>
      <c r="F9726" s="118" t="s">
        <v>1496</v>
      </c>
      <c r="G9726" s="113">
        <f>IF([Data da Aprovação]&lt;&gt;"ESTATUTÁRIO",YEAR([Data da Aprovação]),"")</f>
        <v>2011</v>
      </c>
      <c r="H9726" s="106">
        <f>Tabela9[[#This Row],[Valor do Provento R$]]/Tabela9[[#This Row],[Provento por 1 ou 1000 Ações]]</f>
        <v>3.1833333E-4</v>
      </c>
    </row>
    <row r="9727" spans="1:8">
      <c r="A9727" s="119" t="s">
        <v>1766</v>
      </c>
      <c r="B9727" s="117" t="s">
        <v>1488</v>
      </c>
      <c r="C9727" s="140">
        <v>40690</v>
      </c>
      <c r="D9727" s="141">
        <v>7.1466666600000003E-3</v>
      </c>
      <c r="E9727" s="119">
        <v>1</v>
      </c>
      <c r="F9727" s="119" t="s">
        <v>1489</v>
      </c>
      <c r="G9727" s="114">
        <f>IF([Data da Aprovação]&lt;&gt;"ESTATUTÁRIO",YEAR([Data da Aprovação]),"")</f>
        <v>2011</v>
      </c>
      <c r="H9727" s="106">
        <f>Tabela9[[#This Row],[Valor do Provento R$]]/Tabela9[[#This Row],[Provento por 1 ou 1000 Ações]]</f>
        <v>7.1466666600000003E-3</v>
      </c>
    </row>
    <row r="9728" spans="1:8">
      <c r="A9728" s="118" t="s">
        <v>1766</v>
      </c>
      <c r="B9728" s="116" t="s">
        <v>1488</v>
      </c>
      <c r="C9728" s="138">
        <v>40690</v>
      </c>
      <c r="D9728" s="139">
        <v>3.1833333E-4</v>
      </c>
      <c r="E9728" s="118">
        <v>1</v>
      </c>
      <c r="F9728" s="118" t="s">
        <v>1496</v>
      </c>
      <c r="G9728" s="113">
        <f>IF([Data da Aprovação]&lt;&gt;"ESTATUTÁRIO",YEAR([Data da Aprovação]),"")</f>
        <v>2011</v>
      </c>
      <c r="H9728" s="106">
        <f>Tabela9[[#This Row],[Valor do Provento R$]]/Tabela9[[#This Row],[Provento por 1 ou 1000 Ações]]</f>
        <v>3.1833333E-4</v>
      </c>
    </row>
    <row r="9729" spans="1:8">
      <c r="A9729" s="119" t="s">
        <v>1766</v>
      </c>
      <c r="B9729" s="117" t="s">
        <v>1488</v>
      </c>
      <c r="C9729" s="140">
        <v>40690</v>
      </c>
      <c r="D9729" s="141">
        <v>7.1466666600000003E-3</v>
      </c>
      <c r="E9729" s="119">
        <v>1</v>
      </c>
      <c r="F9729" s="119" t="s">
        <v>1489</v>
      </c>
      <c r="G9729" s="114">
        <f>IF([Data da Aprovação]&lt;&gt;"ESTATUTÁRIO",YEAR([Data da Aprovação]),"")</f>
        <v>2011</v>
      </c>
      <c r="H9729" s="106">
        <f>Tabela9[[#This Row],[Valor do Provento R$]]/Tabela9[[#This Row],[Provento por 1 ou 1000 Ações]]</f>
        <v>7.1466666600000003E-3</v>
      </c>
    </row>
    <row r="9730" spans="1:8">
      <c r="A9730" s="118" t="s">
        <v>1766</v>
      </c>
      <c r="B9730" s="116" t="s">
        <v>1488</v>
      </c>
      <c r="C9730" s="138">
        <v>40690</v>
      </c>
      <c r="D9730" s="139">
        <v>3.1833333E-4</v>
      </c>
      <c r="E9730" s="118">
        <v>1</v>
      </c>
      <c r="F9730" s="118" t="s">
        <v>1496</v>
      </c>
      <c r="G9730" s="113">
        <f>IF([Data da Aprovação]&lt;&gt;"ESTATUTÁRIO",YEAR([Data da Aprovação]),"")</f>
        <v>2011</v>
      </c>
      <c r="H9730" s="106">
        <f>Tabela9[[#This Row],[Valor do Provento R$]]/Tabela9[[#This Row],[Provento por 1 ou 1000 Ações]]</f>
        <v>3.1833333E-4</v>
      </c>
    </row>
    <row r="9731" spans="1:8">
      <c r="A9731" s="119" t="s">
        <v>1766</v>
      </c>
      <c r="B9731" s="117" t="s">
        <v>1488</v>
      </c>
      <c r="C9731" s="140">
        <v>40690</v>
      </c>
      <c r="D9731" s="141">
        <v>7.1466666600000003E-3</v>
      </c>
      <c r="E9731" s="119">
        <v>1</v>
      </c>
      <c r="F9731" s="119" t="s">
        <v>1489</v>
      </c>
      <c r="G9731" s="114">
        <f>IF([Data da Aprovação]&lt;&gt;"ESTATUTÁRIO",YEAR([Data da Aprovação]),"")</f>
        <v>2011</v>
      </c>
      <c r="H9731" s="106">
        <f>Tabela9[[#This Row],[Valor do Provento R$]]/Tabela9[[#This Row],[Provento por 1 ou 1000 Ações]]</f>
        <v>7.1466666600000003E-3</v>
      </c>
    </row>
    <row r="9732" spans="1:8">
      <c r="A9732" s="118" t="s">
        <v>1766</v>
      </c>
      <c r="B9732" s="116" t="s">
        <v>1488</v>
      </c>
      <c r="C9732" s="138">
        <v>40690</v>
      </c>
      <c r="D9732" s="139">
        <v>3.1833333E-4</v>
      </c>
      <c r="E9732" s="118">
        <v>1</v>
      </c>
      <c r="F9732" s="118" t="s">
        <v>1496</v>
      </c>
      <c r="G9732" s="113">
        <f>IF([Data da Aprovação]&lt;&gt;"ESTATUTÁRIO",YEAR([Data da Aprovação]),"")</f>
        <v>2011</v>
      </c>
      <c r="H9732" s="106">
        <f>Tabela9[[#This Row],[Valor do Provento R$]]/Tabela9[[#This Row],[Provento por 1 ou 1000 Ações]]</f>
        <v>3.1833333E-4</v>
      </c>
    </row>
    <row r="9733" spans="1:8">
      <c r="A9733" s="119" t="s">
        <v>1766</v>
      </c>
      <c r="B9733" s="117" t="s">
        <v>1488</v>
      </c>
      <c r="C9733" s="140">
        <v>40690</v>
      </c>
      <c r="D9733" s="141">
        <v>7.1466666600000003E-3</v>
      </c>
      <c r="E9733" s="119">
        <v>1</v>
      </c>
      <c r="F9733" s="119" t="s">
        <v>1489</v>
      </c>
      <c r="G9733" s="114">
        <f>IF([Data da Aprovação]&lt;&gt;"ESTATUTÁRIO",YEAR([Data da Aprovação]),"")</f>
        <v>2011</v>
      </c>
      <c r="H9733" s="106">
        <f>Tabela9[[#This Row],[Valor do Provento R$]]/Tabela9[[#This Row],[Provento por 1 ou 1000 Ações]]</f>
        <v>7.1466666600000003E-3</v>
      </c>
    </row>
    <row r="9734" spans="1:8">
      <c r="A9734" s="118" t="s">
        <v>1766</v>
      </c>
      <c r="B9734" s="116" t="s">
        <v>1488</v>
      </c>
      <c r="C9734" s="138">
        <v>40690</v>
      </c>
      <c r="D9734" s="139">
        <v>3.1833333E-4</v>
      </c>
      <c r="E9734" s="118">
        <v>1</v>
      </c>
      <c r="F9734" s="118" t="s">
        <v>1496</v>
      </c>
      <c r="G9734" s="113">
        <f>IF([Data da Aprovação]&lt;&gt;"ESTATUTÁRIO",YEAR([Data da Aprovação]),"")</f>
        <v>2011</v>
      </c>
      <c r="H9734" s="106">
        <f>Tabela9[[#This Row],[Valor do Provento R$]]/Tabela9[[#This Row],[Provento por 1 ou 1000 Ações]]</f>
        <v>3.1833333E-4</v>
      </c>
    </row>
    <row r="9735" spans="1:8">
      <c r="A9735" s="119" t="s">
        <v>1766</v>
      </c>
      <c r="B9735" s="117" t="s">
        <v>1490</v>
      </c>
      <c r="C9735" s="140" t="s">
        <v>1767</v>
      </c>
      <c r="D9735" s="141">
        <v>6.7980000000000002E-3</v>
      </c>
      <c r="E9735" s="119">
        <v>1000</v>
      </c>
      <c r="F9735" s="119" t="s">
        <v>1492</v>
      </c>
      <c r="G9735" s="114">
        <f>IF([Data da Aprovação]&lt;&gt;"ESTATUTÁRIO",YEAR([Data da Aprovação]),"")</f>
        <v>1996</v>
      </c>
      <c r="H9735" s="106">
        <f>Tabela9[[#This Row],[Valor do Provento R$]]/Tabela9[[#This Row],[Provento por 1 ou 1000 Ações]]</f>
        <v>6.798E-6</v>
      </c>
    </row>
    <row r="9736" spans="1:8">
      <c r="A9736" s="118" t="s">
        <v>1766</v>
      </c>
      <c r="B9736" s="116" t="s">
        <v>1490</v>
      </c>
      <c r="C9736" s="138" t="s">
        <v>1768</v>
      </c>
      <c r="D9736" s="139">
        <v>2.3900000000000002E-3</v>
      </c>
      <c r="E9736" s="118">
        <v>1</v>
      </c>
      <c r="F9736" s="118" t="s">
        <v>1496</v>
      </c>
      <c r="G9736" s="113">
        <f>IF([Data da Aprovação]&lt;&gt;"ESTATUTÁRIO",YEAR([Data da Aprovação]),"")</f>
        <v>2002</v>
      </c>
      <c r="H9736" s="106">
        <f>Tabela9[[#This Row],[Valor do Provento R$]]/Tabela9[[#This Row],[Provento por 1 ou 1000 Ações]]</f>
        <v>2.3900000000000002E-3</v>
      </c>
    </row>
    <row r="9737" spans="1:8">
      <c r="A9737" s="119" t="s">
        <v>1766</v>
      </c>
      <c r="B9737" s="117" t="s">
        <v>1490</v>
      </c>
      <c r="C9737" s="140" t="s">
        <v>1768</v>
      </c>
      <c r="D9737" s="141">
        <v>0.1163</v>
      </c>
      <c r="E9737" s="119">
        <v>1</v>
      </c>
      <c r="F9737" s="119" t="s">
        <v>1492</v>
      </c>
      <c r="G9737" s="114">
        <f>IF([Data da Aprovação]&lt;&gt;"ESTATUTÁRIO",YEAR([Data da Aprovação]),"")</f>
        <v>2002</v>
      </c>
      <c r="H9737" s="106">
        <f>Tabela9[[#This Row],[Valor do Provento R$]]/Tabela9[[#This Row],[Provento por 1 ou 1000 Ações]]</f>
        <v>0.1163</v>
      </c>
    </row>
    <row r="9738" spans="1:8">
      <c r="A9738" s="118" t="s">
        <v>1766</v>
      </c>
      <c r="B9738" s="116" t="s">
        <v>1490</v>
      </c>
      <c r="C9738" s="138" t="s">
        <v>1769</v>
      </c>
      <c r="D9738" s="139">
        <v>3.5999999999999999E-3</v>
      </c>
      <c r="E9738" s="118">
        <v>1</v>
      </c>
      <c r="F9738" s="118" t="s">
        <v>1496</v>
      </c>
      <c r="G9738" s="113">
        <f>IF([Data da Aprovação]&lt;&gt;"ESTATUTÁRIO",YEAR([Data da Aprovação]),"")</f>
        <v>2003</v>
      </c>
      <c r="H9738" s="106">
        <f>Tabela9[[#This Row],[Valor do Provento R$]]/Tabela9[[#This Row],[Provento por 1 ou 1000 Ações]]</f>
        <v>3.5999999999999999E-3</v>
      </c>
    </row>
    <row r="9739" spans="1:8">
      <c r="A9739" s="119" t="s">
        <v>1766</v>
      </c>
      <c r="B9739" s="117" t="s">
        <v>1490</v>
      </c>
      <c r="C9739" s="140" t="s">
        <v>1769</v>
      </c>
      <c r="D9739" s="141">
        <v>0.10879999999999999</v>
      </c>
      <c r="E9739" s="119">
        <v>1</v>
      </c>
      <c r="F9739" s="119" t="s">
        <v>1489</v>
      </c>
      <c r="G9739" s="114">
        <f>IF([Data da Aprovação]&lt;&gt;"ESTATUTÁRIO",YEAR([Data da Aprovação]),"")</f>
        <v>2003</v>
      </c>
      <c r="H9739" s="106">
        <f>Tabela9[[#This Row],[Valor do Provento R$]]/Tabela9[[#This Row],[Provento por 1 ou 1000 Ações]]</f>
        <v>0.10879999999999999</v>
      </c>
    </row>
    <row r="9740" spans="1:8">
      <c r="A9740" s="118" t="s">
        <v>1766</v>
      </c>
      <c r="B9740" s="116" t="s">
        <v>1490</v>
      </c>
      <c r="C9740" s="138">
        <v>39241</v>
      </c>
      <c r="D9740" s="139">
        <v>9.4000000000000004E-3</v>
      </c>
      <c r="E9740" s="118">
        <v>1</v>
      </c>
      <c r="F9740" s="118" t="s">
        <v>1489</v>
      </c>
      <c r="G9740" s="113">
        <f>IF([Data da Aprovação]&lt;&gt;"ESTATUTÁRIO",YEAR([Data da Aprovação]),"")</f>
        <v>2007</v>
      </c>
      <c r="H9740" s="106">
        <f>Tabela9[[#This Row],[Valor do Provento R$]]/Tabela9[[#This Row],[Provento por 1 ou 1000 Ações]]</f>
        <v>9.4000000000000004E-3</v>
      </c>
    </row>
    <row r="9741" spans="1:8">
      <c r="A9741" s="119" t="s">
        <v>1766</v>
      </c>
      <c r="B9741" s="117" t="s">
        <v>1490</v>
      </c>
      <c r="C9741" s="140">
        <v>39241</v>
      </c>
      <c r="D9741" s="141">
        <v>1E-4</v>
      </c>
      <c r="E9741" s="119">
        <v>1</v>
      </c>
      <c r="F9741" s="119" t="s">
        <v>1496</v>
      </c>
      <c r="G9741" s="114">
        <f>IF([Data da Aprovação]&lt;&gt;"ESTATUTÁRIO",YEAR([Data da Aprovação]),"")</f>
        <v>2007</v>
      </c>
      <c r="H9741" s="106">
        <f>Tabela9[[#This Row],[Valor do Provento R$]]/Tabela9[[#This Row],[Provento por 1 ou 1000 Ações]]</f>
        <v>1E-4</v>
      </c>
    </row>
    <row r="9742" spans="1:8">
      <c r="A9742" s="118" t="s">
        <v>1766</v>
      </c>
      <c r="B9742" s="116" t="s">
        <v>1490</v>
      </c>
      <c r="C9742" s="138">
        <v>39241</v>
      </c>
      <c r="D9742" s="139">
        <v>9.4000000000000004E-3</v>
      </c>
      <c r="E9742" s="118">
        <v>1</v>
      </c>
      <c r="F9742" s="118" t="s">
        <v>1489</v>
      </c>
      <c r="G9742" s="113">
        <f>IF([Data da Aprovação]&lt;&gt;"ESTATUTÁRIO",YEAR([Data da Aprovação]),"")</f>
        <v>2007</v>
      </c>
      <c r="H9742" s="106">
        <f>Tabela9[[#This Row],[Valor do Provento R$]]/Tabela9[[#This Row],[Provento por 1 ou 1000 Ações]]</f>
        <v>9.4000000000000004E-3</v>
      </c>
    </row>
    <row r="9743" spans="1:8">
      <c r="A9743" s="119" t="s">
        <v>1766</v>
      </c>
      <c r="B9743" s="117" t="s">
        <v>1490</v>
      </c>
      <c r="C9743" s="140">
        <v>39241</v>
      </c>
      <c r="D9743" s="141">
        <v>1E-4</v>
      </c>
      <c r="E9743" s="119">
        <v>1</v>
      </c>
      <c r="F9743" s="119" t="s">
        <v>1496</v>
      </c>
      <c r="G9743" s="114">
        <f>IF([Data da Aprovação]&lt;&gt;"ESTATUTÁRIO",YEAR([Data da Aprovação]),"")</f>
        <v>2007</v>
      </c>
      <c r="H9743" s="106">
        <f>Tabela9[[#This Row],[Valor do Provento R$]]/Tabela9[[#This Row],[Provento por 1 ou 1000 Ações]]</f>
        <v>1E-4</v>
      </c>
    </row>
    <row r="9744" spans="1:8">
      <c r="A9744" s="118" t="s">
        <v>1766</v>
      </c>
      <c r="B9744" s="116" t="s">
        <v>1490</v>
      </c>
      <c r="C9744" s="138">
        <v>39241</v>
      </c>
      <c r="D9744" s="139">
        <v>9.4000000000000004E-3</v>
      </c>
      <c r="E9744" s="118">
        <v>1</v>
      </c>
      <c r="F9744" s="118" t="s">
        <v>1489</v>
      </c>
      <c r="G9744" s="113">
        <f>IF([Data da Aprovação]&lt;&gt;"ESTATUTÁRIO",YEAR([Data da Aprovação]),"")</f>
        <v>2007</v>
      </c>
      <c r="H9744" s="106">
        <f>Tabela9[[#This Row],[Valor do Provento R$]]/Tabela9[[#This Row],[Provento por 1 ou 1000 Ações]]</f>
        <v>9.4000000000000004E-3</v>
      </c>
    </row>
    <row r="9745" spans="1:8">
      <c r="A9745" s="119" t="s">
        <v>1766</v>
      </c>
      <c r="B9745" s="117" t="s">
        <v>1490</v>
      </c>
      <c r="C9745" s="140">
        <v>39241</v>
      </c>
      <c r="D9745" s="141">
        <v>1E-4</v>
      </c>
      <c r="E9745" s="119">
        <v>1</v>
      </c>
      <c r="F9745" s="119" t="s">
        <v>1496</v>
      </c>
      <c r="G9745" s="114">
        <f>IF([Data da Aprovação]&lt;&gt;"ESTATUTÁRIO",YEAR([Data da Aprovação]),"")</f>
        <v>2007</v>
      </c>
      <c r="H9745" s="106">
        <f>Tabela9[[#This Row],[Valor do Provento R$]]/Tabela9[[#This Row],[Provento por 1 ou 1000 Ações]]</f>
        <v>1E-4</v>
      </c>
    </row>
    <row r="9746" spans="1:8">
      <c r="A9746" s="118" t="s">
        <v>1766</v>
      </c>
      <c r="B9746" s="116" t="s">
        <v>1490</v>
      </c>
      <c r="C9746" s="138">
        <v>39241</v>
      </c>
      <c r="D9746" s="139">
        <v>9.4000000000000004E-3</v>
      </c>
      <c r="E9746" s="118">
        <v>1</v>
      </c>
      <c r="F9746" s="118" t="s">
        <v>1489</v>
      </c>
      <c r="G9746" s="113">
        <f>IF([Data da Aprovação]&lt;&gt;"ESTATUTÁRIO",YEAR([Data da Aprovação]),"")</f>
        <v>2007</v>
      </c>
      <c r="H9746" s="106">
        <f>Tabela9[[#This Row],[Valor do Provento R$]]/Tabela9[[#This Row],[Provento por 1 ou 1000 Ações]]</f>
        <v>9.4000000000000004E-3</v>
      </c>
    </row>
    <row r="9747" spans="1:8">
      <c r="A9747" s="119" t="s">
        <v>1766</v>
      </c>
      <c r="B9747" s="117" t="s">
        <v>1490</v>
      </c>
      <c r="C9747" s="140">
        <v>39241</v>
      </c>
      <c r="D9747" s="141">
        <v>1E-4</v>
      </c>
      <c r="E9747" s="119">
        <v>1</v>
      </c>
      <c r="F9747" s="119" t="s">
        <v>1496</v>
      </c>
      <c r="G9747" s="114">
        <f>IF([Data da Aprovação]&lt;&gt;"ESTATUTÁRIO",YEAR([Data da Aprovação]),"")</f>
        <v>2007</v>
      </c>
      <c r="H9747" s="106">
        <f>Tabela9[[#This Row],[Valor do Provento R$]]/Tabela9[[#This Row],[Provento por 1 ou 1000 Ações]]</f>
        <v>1E-4</v>
      </c>
    </row>
    <row r="9748" spans="1:8">
      <c r="A9748" s="118" t="s">
        <v>1766</v>
      </c>
      <c r="B9748" s="116" t="s">
        <v>1490</v>
      </c>
      <c r="C9748" s="138">
        <v>39241</v>
      </c>
      <c r="D9748" s="139">
        <v>9.4000000000000004E-3</v>
      </c>
      <c r="E9748" s="118">
        <v>1</v>
      </c>
      <c r="F9748" s="118" t="s">
        <v>1489</v>
      </c>
      <c r="G9748" s="113">
        <f>IF([Data da Aprovação]&lt;&gt;"ESTATUTÁRIO",YEAR([Data da Aprovação]),"")</f>
        <v>2007</v>
      </c>
      <c r="H9748" s="106">
        <f>Tabela9[[#This Row],[Valor do Provento R$]]/Tabela9[[#This Row],[Provento por 1 ou 1000 Ações]]</f>
        <v>9.4000000000000004E-3</v>
      </c>
    </row>
    <row r="9749" spans="1:8">
      <c r="A9749" s="119" t="s">
        <v>1766</v>
      </c>
      <c r="B9749" s="117" t="s">
        <v>1490</v>
      </c>
      <c r="C9749" s="140">
        <v>39241</v>
      </c>
      <c r="D9749" s="141">
        <v>1E-4</v>
      </c>
      <c r="E9749" s="119">
        <v>1</v>
      </c>
      <c r="F9749" s="119" t="s">
        <v>1496</v>
      </c>
      <c r="G9749" s="114">
        <f>IF([Data da Aprovação]&lt;&gt;"ESTATUTÁRIO",YEAR([Data da Aprovação]),"")</f>
        <v>2007</v>
      </c>
      <c r="H9749" s="106">
        <f>Tabela9[[#This Row],[Valor do Provento R$]]/Tabela9[[#This Row],[Provento por 1 ou 1000 Ações]]</f>
        <v>1E-4</v>
      </c>
    </row>
    <row r="9750" spans="1:8">
      <c r="A9750" s="118" t="s">
        <v>1766</v>
      </c>
      <c r="B9750" s="116" t="s">
        <v>1490</v>
      </c>
      <c r="C9750" s="138">
        <v>39576</v>
      </c>
      <c r="D9750" s="139">
        <v>7.6600000000000001E-3</v>
      </c>
      <c r="E9750" s="118">
        <v>1</v>
      </c>
      <c r="F9750" s="118" t="s">
        <v>1489</v>
      </c>
      <c r="G9750" s="113">
        <f>IF([Data da Aprovação]&lt;&gt;"ESTATUTÁRIO",YEAR([Data da Aprovação]),"")</f>
        <v>2008</v>
      </c>
      <c r="H9750" s="106">
        <f>Tabela9[[#This Row],[Valor do Provento R$]]/Tabela9[[#This Row],[Provento por 1 ou 1000 Ações]]</f>
        <v>7.6600000000000001E-3</v>
      </c>
    </row>
    <row r="9751" spans="1:8">
      <c r="A9751" s="119" t="s">
        <v>1766</v>
      </c>
      <c r="B9751" s="117" t="s">
        <v>1490</v>
      </c>
      <c r="C9751" s="140">
        <v>39576</v>
      </c>
      <c r="D9751" s="141">
        <v>1.3412000000000001E-3</v>
      </c>
      <c r="E9751" s="119">
        <v>1</v>
      </c>
      <c r="F9751" s="119" t="s">
        <v>1496</v>
      </c>
      <c r="G9751" s="114">
        <f>IF([Data da Aprovação]&lt;&gt;"ESTATUTÁRIO",YEAR([Data da Aprovação]),"")</f>
        <v>2008</v>
      </c>
      <c r="H9751" s="106">
        <f>Tabela9[[#This Row],[Valor do Provento R$]]/Tabela9[[#This Row],[Provento por 1 ou 1000 Ações]]</f>
        <v>1.3412000000000001E-3</v>
      </c>
    </row>
    <row r="9752" spans="1:8">
      <c r="A9752" s="118" t="s">
        <v>1766</v>
      </c>
      <c r="B9752" s="116" t="s">
        <v>1490</v>
      </c>
      <c r="C9752" s="138">
        <v>39576</v>
      </c>
      <c r="D9752" s="139">
        <v>7.6600000000000001E-3</v>
      </c>
      <c r="E9752" s="118">
        <v>1</v>
      </c>
      <c r="F9752" s="118" t="s">
        <v>1489</v>
      </c>
      <c r="G9752" s="113">
        <f>IF([Data da Aprovação]&lt;&gt;"ESTATUTÁRIO",YEAR([Data da Aprovação]),"")</f>
        <v>2008</v>
      </c>
      <c r="H9752" s="106">
        <f>Tabela9[[#This Row],[Valor do Provento R$]]/Tabela9[[#This Row],[Provento por 1 ou 1000 Ações]]</f>
        <v>7.6600000000000001E-3</v>
      </c>
    </row>
    <row r="9753" spans="1:8">
      <c r="A9753" s="119" t="s">
        <v>1766</v>
      </c>
      <c r="B9753" s="117" t="s">
        <v>1490</v>
      </c>
      <c r="C9753" s="140">
        <v>39576</v>
      </c>
      <c r="D9753" s="141">
        <v>1.3412000000000001E-3</v>
      </c>
      <c r="E9753" s="119">
        <v>1</v>
      </c>
      <c r="F9753" s="119" t="s">
        <v>1496</v>
      </c>
      <c r="G9753" s="114">
        <f>IF([Data da Aprovação]&lt;&gt;"ESTATUTÁRIO",YEAR([Data da Aprovação]),"")</f>
        <v>2008</v>
      </c>
      <c r="H9753" s="106">
        <f>Tabela9[[#This Row],[Valor do Provento R$]]/Tabela9[[#This Row],[Provento por 1 ou 1000 Ações]]</f>
        <v>1.3412000000000001E-3</v>
      </c>
    </row>
    <row r="9754" spans="1:8">
      <c r="A9754" s="118" t="s">
        <v>1766</v>
      </c>
      <c r="B9754" s="116" t="s">
        <v>1490</v>
      </c>
      <c r="C9754" s="138">
        <v>39576</v>
      </c>
      <c r="D9754" s="139">
        <v>7.6600000000000001E-3</v>
      </c>
      <c r="E9754" s="118">
        <v>1</v>
      </c>
      <c r="F9754" s="118" t="s">
        <v>1489</v>
      </c>
      <c r="G9754" s="113">
        <f>IF([Data da Aprovação]&lt;&gt;"ESTATUTÁRIO",YEAR([Data da Aprovação]),"")</f>
        <v>2008</v>
      </c>
      <c r="H9754" s="106">
        <f>Tabela9[[#This Row],[Valor do Provento R$]]/Tabela9[[#This Row],[Provento por 1 ou 1000 Ações]]</f>
        <v>7.6600000000000001E-3</v>
      </c>
    </row>
    <row r="9755" spans="1:8">
      <c r="A9755" s="119" t="s">
        <v>1766</v>
      </c>
      <c r="B9755" s="117" t="s">
        <v>1490</v>
      </c>
      <c r="C9755" s="140">
        <v>39576</v>
      </c>
      <c r="D9755" s="141">
        <v>1.3412000000000001E-3</v>
      </c>
      <c r="E9755" s="119">
        <v>1</v>
      </c>
      <c r="F9755" s="119" t="s">
        <v>1496</v>
      </c>
      <c r="G9755" s="114">
        <f>IF([Data da Aprovação]&lt;&gt;"ESTATUTÁRIO",YEAR([Data da Aprovação]),"")</f>
        <v>2008</v>
      </c>
      <c r="H9755" s="106">
        <f>Tabela9[[#This Row],[Valor do Provento R$]]/Tabela9[[#This Row],[Provento por 1 ou 1000 Ações]]</f>
        <v>1.3412000000000001E-3</v>
      </c>
    </row>
    <row r="9756" spans="1:8">
      <c r="A9756" s="118" t="s">
        <v>1766</v>
      </c>
      <c r="B9756" s="116" t="s">
        <v>1490</v>
      </c>
      <c r="C9756" s="138">
        <v>39576</v>
      </c>
      <c r="D9756" s="139">
        <v>7.6600000000000001E-3</v>
      </c>
      <c r="E9756" s="118">
        <v>1</v>
      </c>
      <c r="F9756" s="118" t="s">
        <v>1489</v>
      </c>
      <c r="G9756" s="113">
        <f>IF([Data da Aprovação]&lt;&gt;"ESTATUTÁRIO",YEAR([Data da Aprovação]),"")</f>
        <v>2008</v>
      </c>
      <c r="H9756" s="106">
        <f>Tabela9[[#This Row],[Valor do Provento R$]]/Tabela9[[#This Row],[Provento por 1 ou 1000 Ações]]</f>
        <v>7.6600000000000001E-3</v>
      </c>
    </row>
    <row r="9757" spans="1:8">
      <c r="A9757" s="119" t="s">
        <v>1766</v>
      </c>
      <c r="B9757" s="117" t="s">
        <v>1490</v>
      </c>
      <c r="C9757" s="140">
        <v>39576</v>
      </c>
      <c r="D9757" s="141">
        <v>1.3412000000000001E-3</v>
      </c>
      <c r="E9757" s="119">
        <v>1</v>
      </c>
      <c r="F9757" s="119" t="s">
        <v>1496</v>
      </c>
      <c r="G9757" s="114">
        <f>IF([Data da Aprovação]&lt;&gt;"ESTATUTÁRIO",YEAR([Data da Aprovação]),"")</f>
        <v>2008</v>
      </c>
      <c r="H9757" s="106">
        <f>Tabela9[[#This Row],[Valor do Provento R$]]/Tabela9[[#This Row],[Provento por 1 ou 1000 Ações]]</f>
        <v>1.3412000000000001E-3</v>
      </c>
    </row>
    <row r="9758" spans="1:8">
      <c r="A9758" s="118" t="s">
        <v>1766</v>
      </c>
      <c r="B9758" s="116" t="s">
        <v>1490</v>
      </c>
      <c r="C9758" s="138">
        <v>39576</v>
      </c>
      <c r="D9758" s="139">
        <v>7.6600000000000001E-3</v>
      </c>
      <c r="E9758" s="118">
        <v>1</v>
      </c>
      <c r="F9758" s="118" t="s">
        <v>1489</v>
      </c>
      <c r="G9758" s="113">
        <f>IF([Data da Aprovação]&lt;&gt;"ESTATUTÁRIO",YEAR([Data da Aprovação]),"")</f>
        <v>2008</v>
      </c>
      <c r="H9758" s="106">
        <f>Tabela9[[#This Row],[Valor do Provento R$]]/Tabela9[[#This Row],[Provento por 1 ou 1000 Ações]]</f>
        <v>7.6600000000000001E-3</v>
      </c>
    </row>
    <row r="9759" spans="1:8">
      <c r="A9759" s="119" t="s">
        <v>1766</v>
      </c>
      <c r="B9759" s="117" t="s">
        <v>1490</v>
      </c>
      <c r="C9759" s="140">
        <v>39576</v>
      </c>
      <c r="D9759" s="141">
        <v>1.3412000000000001E-3</v>
      </c>
      <c r="E9759" s="119">
        <v>1</v>
      </c>
      <c r="F9759" s="119" t="s">
        <v>1496</v>
      </c>
      <c r="G9759" s="114">
        <f>IF([Data da Aprovação]&lt;&gt;"ESTATUTÁRIO",YEAR([Data da Aprovação]),"")</f>
        <v>2008</v>
      </c>
      <c r="H9759" s="106">
        <f>Tabela9[[#This Row],[Valor do Provento R$]]/Tabela9[[#This Row],[Provento por 1 ou 1000 Ações]]</f>
        <v>1.3412000000000001E-3</v>
      </c>
    </row>
    <row r="9760" spans="1:8">
      <c r="A9760" s="118" t="s">
        <v>1766</v>
      </c>
      <c r="B9760" s="116" t="s">
        <v>1490</v>
      </c>
      <c r="C9760" s="138">
        <v>40690</v>
      </c>
      <c r="D9760" s="139">
        <v>7.1466666600000003E-3</v>
      </c>
      <c r="E9760" s="118">
        <v>1</v>
      </c>
      <c r="F9760" s="118" t="s">
        <v>1489</v>
      </c>
      <c r="G9760" s="113">
        <f>IF([Data da Aprovação]&lt;&gt;"ESTATUTÁRIO",YEAR([Data da Aprovação]),"")</f>
        <v>2011</v>
      </c>
      <c r="H9760" s="106">
        <f>Tabela9[[#This Row],[Valor do Provento R$]]/Tabela9[[#This Row],[Provento por 1 ou 1000 Ações]]</f>
        <v>7.1466666600000003E-3</v>
      </c>
    </row>
    <row r="9761" spans="1:8">
      <c r="A9761" s="119" t="s">
        <v>1766</v>
      </c>
      <c r="B9761" s="117" t="s">
        <v>1490</v>
      </c>
      <c r="C9761" s="140">
        <v>40690</v>
      </c>
      <c r="D9761" s="141">
        <v>3.1833333E-4</v>
      </c>
      <c r="E9761" s="119">
        <v>1</v>
      </c>
      <c r="F9761" s="119" t="s">
        <v>1496</v>
      </c>
      <c r="G9761" s="114">
        <f>IF([Data da Aprovação]&lt;&gt;"ESTATUTÁRIO",YEAR([Data da Aprovação]),"")</f>
        <v>2011</v>
      </c>
      <c r="H9761" s="106">
        <f>Tabela9[[#This Row],[Valor do Provento R$]]/Tabela9[[#This Row],[Provento por 1 ou 1000 Ações]]</f>
        <v>3.1833333E-4</v>
      </c>
    </row>
    <row r="9762" spans="1:8">
      <c r="A9762" s="118" t="s">
        <v>1766</v>
      </c>
      <c r="B9762" s="116" t="s">
        <v>1490</v>
      </c>
      <c r="C9762" s="138">
        <v>40690</v>
      </c>
      <c r="D9762" s="139">
        <v>7.1466666600000003E-3</v>
      </c>
      <c r="E9762" s="118">
        <v>1</v>
      </c>
      <c r="F9762" s="118" t="s">
        <v>1489</v>
      </c>
      <c r="G9762" s="113">
        <f>IF([Data da Aprovação]&lt;&gt;"ESTATUTÁRIO",YEAR([Data da Aprovação]),"")</f>
        <v>2011</v>
      </c>
      <c r="H9762" s="106">
        <f>Tabela9[[#This Row],[Valor do Provento R$]]/Tabela9[[#This Row],[Provento por 1 ou 1000 Ações]]</f>
        <v>7.1466666600000003E-3</v>
      </c>
    </row>
    <row r="9763" spans="1:8">
      <c r="A9763" s="119" t="s">
        <v>1766</v>
      </c>
      <c r="B9763" s="117" t="s">
        <v>1490</v>
      </c>
      <c r="C9763" s="140">
        <v>40690</v>
      </c>
      <c r="D9763" s="141">
        <v>3.1833333E-4</v>
      </c>
      <c r="E9763" s="119">
        <v>1</v>
      </c>
      <c r="F9763" s="119" t="s">
        <v>1496</v>
      </c>
      <c r="G9763" s="114">
        <f>IF([Data da Aprovação]&lt;&gt;"ESTATUTÁRIO",YEAR([Data da Aprovação]),"")</f>
        <v>2011</v>
      </c>
      <c r="H9763" s="106">
        <f>Tabela9[[#This Row],[Valor do Provento R$]]/Tabela9[[#This Row],[Provento por 1 ou 1000 Ações]]</f>
        <v>3.1833333E-4</v>
      </c>
    </row>
    <row r="9764" spans="1:8">
      <c r="A9764" s="118" t="s">
        <v>1766</v>
      </c>
      <c r="B9764" s="116" t="s">
        <v>1490</v>
      </c>
      <c r="C9764" s="138">
        <v>40690</v>
      </c>
      <c r="D9764" s="139">
        <v>7.1466666600000003E-3</v>
      </c>
      <c r="E9764" s="118">
        <v>1</v>
      </c>
      <c r="F9764" s="118" t="s">
        <v>1489</v>
      </c>
      <c r="G9764" s="113">
        <f>IF([Data da Aprovação]&lt;&gt;"ESTATUTÁRIO",YEAR([Data da Aprovação]),"")</f>
        <v>2011</v>
      </c>
      <c r="H9764" s="106">
        <f>Tabela9[[#This Row],[Valor do Provento R$]]/Tabela9[[#This Row],[Provento por 1 ou 1000 Ações]]</f>
        <v>7.1466666600000003E-3</v>
      </c>
    </row>
    <row r="9765" spans="1:8">
      <c r="A9765" s="119" t="s">
        <v>1766</v>
      </c>
      <c r="B9765" s="117" t="s">
        <v>1490</v>
      </c>
      <c r="C9765" s="140">
        <v>40690</v>
      </c>
      <c r="D9765" s="141">
        <v>3.1833333E-4</v>
      </c>
      <c r="E9765" s="119">
        <v>1</v>
      </c>
      <c r="F9765" s="119" t="s">
        <v>1496</v>
      </c>
      <c r="G9765" s="114">
        <f>IF([Data da Aprovação]&lt;&gt;"ESTATUTÁRIO",YEAR([Data da Aprovação]),"")</f>
        <v>2011</v>
      </c>
      <c r="H9765" s="106">
        <f>Tabela9[[#This Row],[Valor do Provento R$]]/Tabela9[[#This Row],[Provento por 1 ou 1000 Ações]]</f>
        <v>3.1833333E-4</v>
      </c>
    </row>
    <row r="9766" spans="1:8">
      <c r="A9766" s="118" t="s">
        <v>1766</v>
      </c>
      <c r="B9766" s="116" t="s">
        <v>1490</v>
      </c>
      <c r="C9766" s="138">
        <v>40690</v>
      </c>
      <c r="D9766" s="139">
        <v>7.1466666600000003E-3</v>
      </c>
      <c r="E9766" s="118">
        <v>1</v>
      </c>
      <c r="F9766" s="118" t="s">
        <v>1489</v>
      </c>
      <c r="G9766" s="113">
        <f>IF([Data da Aprovação]&lt;&gt;"ESTATUTÁRIO",YEAR([Data da Aprovação]),"")</f>
        <v>2011</v>
      </c>
      <c r="H9766" s="106">
        <f>Tabela9[[#This Row],[Valor do Provento R$]]/Tabela9[[#This Row],[Provento por 1 ou 1000 Ações]]</f>
        <v>7.1466666600000003E-3</v>
      </c>
    </row>
    <row r="9767" spans="1:8">
      <c r="A9767" s="119" t="s">
        <v>1766</v>
      </c>
      <c r="B9767" s="117" t="s">
        <v>1490</v>
      </c>
      <c r="C9767" s="140">
        <v>40690</v>
      </c>
      <c r="D9767" s="141">
        <v>3.1833333E-4</v>
      </c>
      <c r="E9767" s="119">
        <v>1</v>
      </c>
      <c r="F9767" s="119" t="s">
        <v>1496</v>
      </c>
      <c r="G9767" s="114">
        <f>IF([Data da Aprovação]&lt;&gt;"ESTATUTÁRIO",YEAR([Data da Aprovação]),"")</f>
        <v>2011</v>
      </c>
      <c r="H9767" s="106">
        <f>Tabela9[[#This Row],[Valor do Provento R$]]/Tabela9[[#This Row],[Provento por 1 ou 1000 Ações]]</f>
        <v>3.1833333E-4</v>
      </c>
    </row>
    <row r="9768" spans="1:8">
      <c r="A9768" s="118" t="s">
        <v>1766</v>
      </c>
      <c r="B9768" s="116" t="s">
        <v>1490</v>
      </c>
      <c r="C9768" s="138">
        <v>40690</v>
      </c>
      <c r="D9768" s="139">
        <v>7.1466666600000003E-3</v>
      </c>
      <c r="E9768" s="118">
        <v>1</v>
      </c>
      <c r="F9768" s="118" t="s">
        <v>1489</v>
      </c>
      <c r="G9768" s="113">
        <f>IF([Data da Aprovação]&lt;&gt;"ESTATUTÁRIO",YEAR([Data da Aprovação]),"")</f>
        <v>2011</v>
      </c>
      <c r="H9768" s="106">
        <f>Tabela9[[#This Row],[Valor do Provento R$]]/Tabela9[[#This Row],[Provento por 1 ou 1000 Ações]]</f>
        <v>7.1466666600000003E-3</v>
      </c>
    </row>
    <row r="9769" spans="1:8">
      <c r="A9769" s="119" t="s">
        <v>1766</v>
      </c>
      <c r="B9769" s="117" t="s">
        <v>1490</v>
      </c>
      <c r="C9769" s="140">
        <v>40690</v>
      </c>
      <c r="D9769" s="141">
        <v>3.1833333E-4</v>
      </c>
      <c r="E9769" s="119">
        <v>1</v>
      </c>
      <c r="F9769" s="119" t="s">
        <v>1496</v>
      </c>
      <c r="G9769" s="114">
        <f>IF([Data da Aprovação]&lt;&gt;"ESTATUTÁRIO",YEAR([Data da Aprovação]),"")</f>
        <v>2011</v>
      </c>
      <c r="H9769" s="106">
        <f>Tabela9[[#This Row],[Valor do Provento R$]]/Tabela9[[#This Row],[Provento por 1 ou 1000 Ações]]</f>
        <v>3.1833333E-4</v>
      </c>
    </row>
    <row r="9770" spans="1:8">
      <c r="A9770" s="118" t="s">
        <v>1766</v>
      </c>
      <c r="B9770" s="116" t="s">
        <v>1490</v>
      </c>
      <c r="C9770" s="138">
        <v>40690</v>
      </c>
      <c r="D9770" s="139">
        <v>7.1466666600000003E-3</v>
      </c>
      <c r="E9770" s="118">
        <v>1</v>
      </c>
      <c r="F9770" s="118" t="s">
        <v>1489</v>
      </c>
      <c r="G9770" s="113">
        <f>IF([Data da Aprovação]&lt;&gt;"ESTATUTÁRIO",YEAR([Data da Aprovação]),"")</f>
        <v>2011</v>
      </c>
      <c r="H9770" s="106">
        <f>Tabela9[[#This Row],[Valor do Provento R$]]/Tabela9[[#This Row],[Provento por 1 ou 1000 Ações]]</f>
        <v>7.1466666600000003E-3</v>
      </c>
    </row>
    <row r="9771" spans="1:8">
      <c r="A9771" s="119" t="s">
        <v>1766</v>
      </c>
      <c r="B9771" s="117" t="s">
        <v>1490</v>
      </c>
      <c r="C9771" s="140">
        <v>40690</v>
      </c>
      <c r="D9771" s="141">
        <v>3.1833333E-4</v>
      </c>
      <c r="E9771" s="119">
        <v>1</v>
      </c>
      <c r="F9771" s="119" t="s">
        <v>1496</v>
      </c>
      <c r="G9771" s="114">
        <f>IF([Data da Aprovação]&lt;&gt;"ESTATUTÁRIO",YEAR([Data da Aprovação]),"")</f>
        <v>2011</v>
      </c>
      <c r="H9771" s="106">
        <f>Tabela9[[#This Row],[Valor do Provento R$]]/Tabela9[[#This Row],[Provento por 1 ou 1000 Ações]]</f>
        <v>3.1833333E-4</v>
      </c>
    </row>
    <row r="9772" spans="1:8">
      <c r="A9772" s="118" t="s">
        <v>1770</v>
      </c>
      <c r="B9772" s="116" t="s">
        <v>1488</v>
      </c>
      <c r="C9772" s="138">
        <v>35135</v>
      </c>
      <c r="D9772" s="139">
        <v>5.4385999999999997E-2</v>
      </c>
      <c r="E9772" s="118">
        <v>1</v>
      </c>
      <c r="F9772" s="118" t="s">
        <v>1492</v>
      </c>
      <c r="G9772" s="113">
        <f>IF([Data da Aprovação]&lt;&gt;"ESTATUTÁRIO",YEAR([Data da Aprovação]),"")</f>
        <v>1996</v>
      </c>
      <c r="H9772" s="106">
        <f>Tabela9[[#This Row],[Valor do Provento R$]]/Tabela9[[#This Row],[Provento por 1 ou 1000 Ações]]</f>
        <v>5.4385999999999997E-2</v>
      </c>
    </row>
    <row r="9773" spans="1:8">
      <c r="A9773" s="119" t="s">
        <v>1770</v>
      </c>
      <c r="B9773" s="117" t="s">
        <v>1488</v>
      </c>
      <c r="C9773" s="140">
        <v>35185</v>
      </c>
      <c r="D9773" s="141">
        <v>0.10878400000000001</v>
      </c>
      <c r="E9773" s="119">
        <v>1</v>
      </c>
      <c r="F9773" s="119" t="s">
        <v>1492</v>
      </c>
      <c r="G9773" s="114">
        <f>IF([Data da Aprovação]&lt;&gt;"ESTATUTÁRIO",YEAR([Data da Aprovação]),"")</f>
        <v>1996</v>
      </c>
      <c r="H9773" s="106">
        <f>Tabela9[[#This Row],[Valor do Provento R$]]/Tabela9[[#This Row],[Provento por 1 ou 1000 Ações]]</f>
        <v>0.10878400000000001</v>
      </c>
    </row>
    <row r="9774" spans="1:8">
      <c r="A9774" s="118" t="s">
        <v>1770</v>
      </c>
      <c r="B9774" s="116" t="s">
        <v>1488</v>
      </c>
      <c r="C9774" s="138">
        <v>36228</v>
      </c>
      <c r="D9774" s="139">
        <v>2.7195E-2</v>
      </c>
      <c r="E9774" s="118">
        <v>1</v>
      </c>
      <c r="F9774" s="118" t="s">
        <v>1492</v>
      </c>
      <c r="G9774" s="113">
        <f>IF([Data da Aprovação]&lt;&gt;"ESTATUTÁRIO",YEAR([Data da Aprovação]),"")</f>
        <v>1999</v>
      </c>
      <c r="H9774" s="106">
        <f>Tabela9[[#This Row],[Valor do Provento R$]]/Tabela9[[#This Row],[Provento por 1 ou 1000 Ações]]</f>
        <v>2.7195E-2</v>
      </c>
    </row>
    <row r="9775" spans="1:8">
      <c r="A9775" s="119" t="s">
        <v>1770</v>
      </c>
      <c r="B9775" s="117" t="s">
        <v>1488</v>
      </c>
      <c r="C9775" s="140">
        <v>36228</v>
      </c>
      <c r="D9775" s="141">
        <v>2.7195E-2</v>
      </c>
      <c r="E9775" s="119">
        <v>1</v>
      </c>
      <c r="F9775" s="119" t="s">
        <v>1492</v>
      </c>
      <c r="G9775" s="114">
        <f>IF([Data da Aprovação]&lt;&gt;"ESTATUTÁRIO",YEAR([Data da Aprovação]),"")</f>
        <v>1999</v>
      </c>
      <c r="H9775" s="106">
        <f>Tabela9[[#This Row],[Valor do Provento R$]]/Tabela9[[#This Row],[Provento por 1 ou 1000 Ações]]</f>
        <v>2.7195E-2</v>
      </c>
    </row>
    <row r="9776" spans="1:8">
      <c r="A9776" s="118" t="s">
        <v>1770</v>
      </c>
      <c r="B9776" s="116" t="s">
        <v>1488</v>
      </c>
      <c r="C9776" s="138">
        <v>36273</v>
      </c>
      <c r="D9776" s="139">
        <v>2.7195E-2</v>
      </c>
      <c r="E9776" s="118">
        <v>1</v>
      </c>
      <c r="F9776" s="118" t="s">
        <v>1492</v>
      </c>
      <c r="G9776" s="113">
        <f>IF([Data da Aprovação]&lt;&gt;"ESTATUTÁRIO",YEAR([Data da Aprovação]),"")</f>
        <v>1999</v>
      </c>
      <c r="H9776" s="106">
        <f>Tabela9[[#This Row],[Valor do Provento R$]]/Tabela9[[#This Row],[Provento por 1 ou 1000 Ações]]</f>
        <v>2.7195E-2</v>
      </c>
    </row>
    <row r="9777" spans="1:8">
      <c r="A9777" s="119" t="s">
        <v>1770</v>
      </c>
      <c r="B9777" s="117" t="s">
        <v>1488</v>
      </c>
      <c r="C9777" s="140">
        <v>36273</v>
      </c>
      <c r="D9777" s="141">
        <v>2.7195E-2</v>
      </c>
      <c r="E9777" s="119">
        <v>1</v>
      </c>
      <c r="F9777" s="119" t="s">
        <v>1492</v>
      </c>
      <c r="G9777" s="114">
        <f>IF([Data da Aprovação]&lt;&gt;"ESTATUTÁRIO",YEAR([Data da Aprovação]),"")</f>
        <v>1999</v>
      </c>
      <c r="H9777" s="106">
        <f>Tabela9[[#This Row],[Valor do Provento R$]]/Tabela9[[#This Row],[Provento por 1 ou 1000 Ações]]</f>
        <v>2.7195E-2</v>
      </c>
    </row>
    <row r="9778" spans="1:8">
      <c r="A9778" s="118" t="s">
        <v>1770</v>
      </c>
      <c r="B9778" s="116" t="s">
        <v>1488</v>
      </c>
      <c r="C9778" s="138">
        <v>36273</v>
      </c>
      <c r="D9778" s="139">
        <v>2.7195E-2</v>
      </c>
      <c r="E9778" s="118">
        <v>1</v>
      </c>
      <c r="F9778" s="118" t="s">
        <v>1492</v>
      </c>
      <c r="G9778" s="113">
        <f>IF([Data da Aprovação]&lt;&gt;"ESTATUTÁRIO",YEAR([Data da Aprovação]),"")</f>
        <v>1999</v>
      </c>
      <c r="H9778" s="106">
        <f>Tabela9[[#This Row],[Valor do Provento R$]]/Tabela9[[#This Row],[Provento por 1 ou 1000 Ações]]</f>
        <v>2.7195E-2</v>
      </c>
    </row>
    <row r="9779" spans="1:8">
      <c r="A9779" s="119" t="s">
        <v>1770</v>
      </c>
      <c r="B9779" s="117" t="s">
        <v>1488</v>
      </c>
      <c r="C9779" s="140">
        <v>36273</v>
      </c>
      <c r="D9779" s="141">
        <v>2.7195E-2</v>
      </c>
      <c r="E9779" s="119">
        <v>1</v>
      </c>
      <c r="F9779" s="119" t="s">
        <v>1492</v>
      </c>
      <c r="G9779" s="114">
        <f>IF([Data da Aprovação]&lt;&gt;"ESTATUTÁRIO",YEAR([Data da Aprovação]),"")</f>
        <v>1999</v>
      </c>
      <c r="H9779" s="106">
        <f>Tabela9[[#This Row],[Valor do Provento R$]]/Tabela9[[#This Row],[Provento por 1 ou 1000 Ações]]</f>
        <v>2.7195E-2</v>
      </c>
    </row>
    <row r="9780" spans="1:8">
      <c r="A9780" s="118" t="s">
        <v>1770</v>
      </c>
      <c r="B9780" s="116" t="s">
        <v>1488</v>
      </c>
      <c r="C9780" s="138">
        <v>36474</v>
      </c>
      <c r="D9780" s="139">
        <v>0.48093000000000002</v>
      </c>
      <c r="E9780" s="118">
        <v>1</v>
      </c>
      <c r="F9780" s="118" t="s">
        <v>1489</v>
      </c>
      <c r="G9780" s="113">
        <f>IF([Data da Aprovação]&lt;&gt;"ESTATUTÁRIO",YEAR([Data da Aprovação]),"")</f>
        <v>1999</v>
      </c>
      <c r="H9780" s="106">
        <f>Tabela9[[#This Row],[Valor do Provento R$]]/Tabela9[[#This Row],[Provento por 1 ou 1000 Ações]]</f>
        <v>0.48093000000000002</v>
      </c>
    </row>
    <row r="9781" spans="1:8">
      <c r="A9781" s="119" t="s">
        <v>1770</v>
      </c>
      <c r="B9781" s="117" t="s">
        <v>1488</v>
      </c>
      <c r="C9781" s="140">
        <v>36657</v>
      </c>
      <c r="D9781" s="141">
        <v>3.5659999999999997E-2</v>
      </c>
      <c r="E9781" s="119">
        <v>1</v>
      </c>
      <c r="F9781" s="119" t="s">
        <v>1489</v>
      </c>
      <c r="G9781" s="114">
        <f>IF([Data da Aprovação]&lt;&gt;"ESTATUTÁRIO",YEAR([Data da Aprovação]),"")</f>
        <v>2000</v>
      </c>
      <c r="H9781" s="106">
        <f>Tabela9[[#This Row],[Valor do Provento R$]]/Tabela9[[#This Row],[Provento por 1 ou 1000 Ações]]</f>
        <v>3.5659999999999997E-2</v>
      </c>
    </row>
    <row r="9782" spans="1:8">
      <c r="A9782" s="118" t="s">
        <v>1770</v>
      </c>
      <c r="B9782" s="116" t="s">
        <v>1488</v>
      </c>
      <c r="C9782" s="138">
        <v>36657</v>
      </c>
      <c r="D9782" s="139">
        <v>3.5659999999999997E-2</v>
      </c>
      <c r="E9782" s="118">
        <v>1</v>
      </c>
      <c r="F9782" s="118" t="s">
        <v>1489</v>
      </c>
      <c r="G9782" s="113">
        <f>IF([Data da Aprovação]&lt;&gt;"ESTATUTÁRIO",YEAR([Data da Aprovação]),"")</f>
        <v>2000</v>
      </c>
      <c r="H9782" s="106">
        <f>Tabela9[[#This Row],[Valor do Provento R$]]/Tabela9[[#This Row],[Provento por 1 ou 1000 Ações]]</f>
        <v>3.5659999999999997E-2</v>
      </c>
    </row>
    <row r="9783" spans="1:8">
      <c r="A9783" s="119" t="s">
        <v>1770</v>
      </c>
      <c r="B9783" s="117" t="s">
        <v>1488</v>
      </c>
      <c r="C9783" s="140">
        <v>36830</v>
      </c>
      <c r="D9783" s="141">
        <v>3.022E-2</v>
      </c>
      <c r="E9783" s="119">
        <v>1</v>
      </c>
      <c r="F9783" s="119" t="s">
        <v>1489</v>
      </c>
      <c r="G9783" s="114">
        <f>IF([Data da Aprovação]&lt;&gt;"ESTATUTÁRIO",YEAR([Data da Aprovação]),"")</f>
        <v>2000</v>
      </c>
      <c r="H9783" s="106">
        <f>Tabela9[[#This Row],[Valor do Provento R$]]/Tabela9[[#This Row],[Provento por 1 ou 1000 Ações]]</f>
        <v>3.022E-2</v>
      </c>
    </row>
    <row r="9784" spans="1:8">
      <c r="A9784" s="118" t="s">
        <v>1770</v>
      </c>
      <c r="B9784" s="116" t="s">
        <v>1488</v>
      </c>
      <c r="C9784" s="138">
        <v>36830</v>
      </c>
      <c r="D9784" s="139">
        <v>3.022E-2</v>
      </c>
      <c r="E9784" s="118">
        <v>1</v>
      </c>
      <c r="F9784" s="118" t="s">
        <v>1489</v>
      </c>
      <c r="G9784" s="113">
        <f>IF([Data da Aprovação]&lt;&gt;"ESTATUTÁRIO",YEAR([Data da Aprovação]),"")</f>
        <v>2000</v>
      </c>
      <c r="H9784" s="106">
        <f>Tabela9[[#This Row],[Valor do Provento R$]]/Tabela9[[#This Row],[Provento por 1 ou 1000 Ações]]</f>
        <v>3.022E-2</v>
      </c>
    </row>
    <row r="9785" spans="1:8">
      <c r="A9785" s="119" t="s">
        <v>1770</v>
      </c>
      <c r="B9785" s="117" t="s">
        <v>1488</v>
      </c>
      <c r="C9785" s="140">
        <v>36860</v>
      </c>
      <c r="D9785" s="141">
        <v>7.1190000000000003E-2</v>
      </c>
      <c r="E9785" s="119">
        <v>1</v>
      </c>
      <c r="F9785" s="119" t="s">
        <v>1489</v>
      </c>
      <c r="G9785" s="114">
        <f>IF([Data da Aprovação]&lt;&gt;"ESTATUTÁRIO",YEAR([Data da Aprovação]),"")</f>
        <v>2000</v>
      </c>
      <c r="H9785" s="106">
        <f>Tabela9[[#This Row],[Valor do Provento R$]]/Tabela9[[#This Row],[Provento por 1 ou 1000 Ações]]</f>
        <v>7.1190000000000003E-2</v>
      </c>
    </row>
    <row r="9786" spans="1:8">
      <c r="A9786" s="118" t="s">
        <v>1770</v>
      </c>
      <c r="B9786" s="116" t="s">
        <v>1488</v>
      </c>
      <c r="C9786" s="138">
        <v>36860</v>
      </c>
      <c r="D9786" s="139">
        <v>4.0969999999999999E-2</v>
      </c>
      <c r="E9786" s="118">
        <v>1</v>
      </c>
      <c r="F9786" s="118" t="s">
        <v>1489</v>
      </c>
      <c r="G9786" s="113">
        <f>IF([Data da Aprovação]&lt;&gt;"ESTATUTÁRIO",YEAR([Data da Aprovação]),"")</f>
        <v>2000</v>
      </c>
      <c r="H9786" s="106">
        <f>Tabela9[[#This Row],[Valor do Provento R$]]/Tabela9[[#This Row],[Provento por 1 ou 1000 Ações]]</f>
        <v>4.0969999999999999E-2</v>
      </c>
    </row>
    <row r="9787" spans="1:8">
      <c r="A9787" s="119" t="s">
        <v>1770</v>
      </c>
      <c r="B9787" s="117" t="s">
        <v>1488</v>
      </c>
      <c r="C9787" s="140">
        <v>36881</v>
      </c>
      <c r="D9787" s="141">
        <v>4.0969999999999999E-2</v>
      </c>
      <c r="E9787" s="119">
        <v>1</v>
      </c>
      <c r="F9787" s="119" t="s">
        <v>1489</v>
      </c>
      <c r="G9787" s="114">
        <f>IF([Data da Aprovação]&lt;&gt;"ESTATUTÁRIO",YEAR([Data da Aprovação]),"")</f>
        <v>2000</v>
      </c>
      <c r="H9787" s="106">
        <f>Tabela9[[#This Row],[Valor do Provento R$]]/Tabela9[[#This Row],[Provento por 1 ou 1000 Ações]]</f>
        <v>4.0969999999999999E-2</v>
      </c>
    </row>
    <row r="9788" spans="1:8">
      <c r="A9788" s="118" t="s">
        <v>1770</v>
      </c>
      <c r="B9788" s="116" t="s">
        <v>1488</v>
      </c>
      <c r="C9788" s="138">
        <v>36950</v>
      </c>
      <c r="D9788" s="139">
        <v>4.0969999999999999E-2</v>
      </c>
      <c r="E9788" s="118">
        <v>1</v>
      </c>
      <c r="F9788" s="118" t="s">
        <v>1489</v>
      </c>
      <c r="G9788" s="113">
        <f>IF([Data da Aprovação]&lt;&gt;"ESTATUTÁRIO",YEAR([Data da Aprovação]),"")</f>
        <v>2001</v>
      </c>
      <c r="H9788" s="106">
        <f>Tabela9[[#This Row],[Valor do Provento R$]]/Tabela9[[#This Row],[Provento por 1 ou 1000 Ações]]</f>
        <v>4.0969999999999999E-2</v>
      </c>
    </row>
    <row r="9789" spans="1:8">
      <c r="A9789" s="119" t="s">
        <v>1770</v>
      </c>
      <c r="B9789" s="117" t="s">
        <v>1488</v>
      </c>
      <c r="C9789" s="140">
        <v>37011</v>
      </c>
      <c r="D9789" s="141">
        <v>4.0969999999999999E-2</v>
      </c>
      <c r="E9789" s="119">
        <v>1</v>
      </c>
      <c r="F9789" s="119" t="s">
        <v>1489</v>
      </c>
      <c r="G9789" s="114">
        <f>IF([Data da Aprovação]&lt;&gt;"ESTATUTÁRIO",YEAR([Data da Aprovação]),"")</f>
        <v>2001</v>
      </c>
      <c r="H9789" s="106">
        <f>Tabela9[[#This Row],[Valor do Provento R$]]/Tabela9[[#This Row],[Provento por 1 ou 1000 Ações]]</f>
        <v>4.0969999999999999E-2</v>
      </c>
    </row>
    <row r="9790" spans="1:8">
      <c r="A9790" s="118" t="s">
        <v>1770</v>
      </c>
      <c r="B9790" s="116" t="s">
        <v>1488</v>
      </c>
      <c r="C9790" s="138">
        <v>37042</v>
      </c>
      <c r="D9790" s="139">
        <v>4.5999999999999999E-2</v>
      </c>
      <c r="E9790" s="118">
        <v>1</v>
      </c>
      <c r="F9790" s="118" t="s">
        <v>1489</v>
      </c>
      <c r="G9790" s="113">
        <f>IF([Data da Aprovação]&lt;&gt;"ESTATUTÁRIO",YEAR([Data da Aprovação]),"")</f>
        <v>2001</v>
      </c>
      <c r="H9790" s="106">
        <f>Tabela9[[#This Row],[Valor do Provento R$]]/Tabela9[[#This Row],[Provento por 1 ou 1000 Ações]]</f>
        <v>4.5999999999999999E-2</v>
      </c>
    </row>
    <row r="9791" spans="1:8">
      <c r="A9791" s="119" t="s">
        <v>1770</v>
      </c>
      <c r="B9791" s="117" t="s">
        <v>1488</v>
      </c>
      <c r="C9791" s="140">
        <v>37071</v>
      </c>
      <c r="D9791" s="141">
        <v>3.3000000000000002E-2</v>
      </c>
      <c r="E9791" s="119">
        <v>1</v>
      </c>
      <c r="F9791" s="119" t="s">
        <v>1489</v>
      </c>
      <c r="G9791" s="114">
        <f>IF([Data da Aprovação]&lt;&gt;"ESTATUTÁRIO",YEAR([Data da Aprovação]),"")</f>
        <v>2001</v>
      </c>
      <c r="H9791" s="106">
        <f>Tabela9[[#This Row],[Valor do Provento R$]]/Tabela9[[#This Row],[Provento por 1 ou 1000 Ações]]</f>
        <v>3.3000000000000002E-2</v>
      </c>
    </row>
    <row r="9792" spans="1:8">
      <c r="A9792" s="118" t="s">
        <v>1770</v>
      </c>
      <c r="B9792" s="116" t="s">
        <v>1488</v>
      </c>
      <c r="C9792" s="138">
        <v>37102</v>
      </c>
      <c r="D9792" s="139">
        <v>4.0969999999999999E-2</v>
      </c>
      <c r="E9792" s="118">
        <v>1</v>
      </c>
      <c r="F9792" s="118" t="s">
        <v>1489</v>
      </c>
      <c r="G9792" s="113">
        <f>IF([Data da Aprovação]&lt;&gt;"ESTATUTÁRIO",YEAR([Data da Aprovação]),"")</f>
        <v>2001</v>
      </c>
      <c r="H9792" s="106">
        <f>Tabela9[[#This Row],[Valor do Provento R$]]/Tabela9[[#This Row],[Provento por 1 ou 1000 Ações]]</f>
        <v>4.0969999999999999E-2</v>
      </c>
    </row>
    <row r="9793" spans="1:8">
      <c r="A9793" s="119" t="s">
        <v>1770</v>
      </c>
      <c r="B9793" s="117" t="s">
        <v>1488</v>
      </c>
      <c r="C9793" s="140">
        <v>37134</v>
      </c>
      <c r="D9793" s="141">
        <v>4.0969999999999999E-2</v>
      </c>
      <c r="E9793" s="119">
        <v>1</v>
      </c>
      <c r="F9793" s="119" t="s">
        <v>1489</v>
      </c>
      <c r="G9793" s="114">
        <f>IF([Data da Aprovação]&lt;&gt;"ESTATUTÁRIO",YEAR([Data da Aprovação]),"")</f>
        <v>2001</v>
      </c>
      <c r="H9793" s="106">
        <f>Tabela9[[#This Row],[Valor do Provento R$]]/Tabela9[[#This Row],[Provento por 1 ou 1000 Ações]]</f>
        <v>4.0969999999999999E-2</v>
      </c>
    </row>
    <row r="9794" spans="1:8">
      <c r="A9794" s="118" t="s">
        <v>1770</v>
      </c>
      <c r="B9794" s="116" t="s">
        <v>1488</v>
      </c>
      <c r="C9794" s="138">
        <v>37162</v>
      </c>
      <c r="D9794" s="139">
        <v>3.5920000000000001E-2</v>
      </c>
      <c r="E9794" s="118">
        <v>1</v>
      </c>
      <c r="F9794" s="118" t="s">
        <v>1489</v>
      </c>
      <c r="G9794" s="113">
        <f>IF([Data da Aprovação]&lt;&gt;"ESTATUTÁRIO",YEAR([Data da Aprovação]),"")</f>
        <v>2001</v>
      </c>
      <c r="H9794" s="106">
        <f>Tabela9[[#This Row],[Valor do Provento R$]]/Tabela9[[#This Row],[Provento por 1 ou 1000 Ações]]</f>
        <v>3.5920000000000001E-2</v>
      </c>
    </row>
    <row r="9795" spans="1:8">
      <c r="A9795" s="119" t="s">
        <v>1770</v>
      </c>
      <c r="B9795" s="117" t="s">
        <v>1488</v>
      </c>
      <c r="C9795" s="140">
        <v>37195</v>
      </c>
      <c r="D9795" s="141">
        <v>7.689E-2</v>
      </c>
      <c r="E9795" s="119">
        <v>1</v>
      </c>
      <c r="F9795" s="119" t="s">
        <v>1489</v>
      </c>
      <c r="G9795" s="114">
        <f>IF([Data da Aprovação]&lt;&gt;"ESTATUTÁRIO",YEAR([Data da Aprovação]),"")</f>
        <v>2001</v>
      </c>
      <c r="H9795" s="106">
        <f>Tabela9[[#This Row],[Valor do Provento R$]]/Tabela9[[#This Row],[Provento por 1 ou 1000 Ações]]</f>
        <v>7.689E-2</v>
      </c>
    </row>
    <row r="9796" spans="1:8">
      <c r="A9796" s="118" t="s">
        <v>1770</v>
      </c>
      <c r="B9796" s="116" t="s">
        <v>1488</v>
      </c>
      <c r="C9796" s="138">
        <v>37225</v>
      </c>
      <c r="D9796" s="139">
        <v>8.1000000000000003E-2</v>
      </c>
      <c r="E9796" s="118">
        <v>1</v>
      </c>
      <c r="F9796" s="118" t="s">
        <v>1489</v>
      </c>
      <c r="G9796" s="113">
        <f>IF([Data da Aprovação]&lt;&gt;"ESTATUTÁRIO",YEAR([Data da Aprovação]),"")</f>
        <v>2001</v>
      </c>
      <c r="H9796" s="106">
        <f>Tabela9[[#This Row],[Valor do Provento R$]]/Tabela9[[#This Row],[Provento por 1 ou 1000 Ações]]</f>
        <v>8.1000000000000003E-2</v>
      </c>
    </row>
    <row r="9797" spans="1:8">
      <c r="A9797" s="119" t="s">
        <v>1770</v>
      </c>
      <c r="B9797" s="117" t="s">
        <v>1488</v>
      </c>
      <c r="C9797" s="140">
        <v>37225</v>
      </c>
      <c r="D9797" s="141">
        <v>6.9000000000000006E-2</v>
      </c>
      <c r="E9797" s="119">
        <v>1</v>
      </c>
      <c r="F9797" s="119" t="s">
        <v>1489</v>
      </c>
      <c r="G9797" s="114">
        <f>IF([Data da Aprovação]&lt;&gt;"ESTATUTÁRIO",YEAR([Data da Aprovação]),"")</f>
        <v>2001</v>
      </c>
      <c r="H9797" s="106">
        <f>Tabela9[[#This Row],[Valor do Provento R$]]/Tabela9[[#This Row],[Provento por 1 ou 1000 Ações]]</f>
        <v>6.9000000000000006E-2</v>
      </c>
    </row>
    <row r="9798" spans="1:8">
      <c r="A9798" s="118" t="s">
        <v>1770</v>
      </c>
      <c r="B9798" s="116" t="s">
        <v>1488</v>
      </c>
      <c r="C9798" s="138">
        <v>37253</v>
      </c>
      <c r="D9798" s="139">
        <v>1.6119999999999999E-2</v>
      </c>
      <c r="E9798" s="118">
        <v>1</v>
      </c>
      <c r="F9798" s="118" t="s">
        <v>1489</v>
      </c>
      <c r="G9798" s="113">
        <f>IF([Data da Aprovação]&lt;&gt;"ESTATUTÁRIO",YEAR([Data da Aprovação]),"")</f>
        <v>2001</v>
      </c>
      <c r="H9798" s="106">
        <f>Tabela9[[#This Row],[Valor do Provento R$]]/Tabela9[[#This Row],[Provento por 1 ou 1000 Ações]]</f>
        <v>1.6119999999999999E-2</v>
      </c>
    </row>
    <row r="9799" spans="1:8">
      <c r="A9799" s="119" t="s">
        <v>1770</v>
      </c>
      <c r="B9799" s="117" t="s">
        <v>1488</v>
      </c>
      <c r="C9799" s="140">
        <v>37287</v>
      </c>
      <c r="D9799" s="141">
        <v>4.1000000000000002E-2</v>
      </c>
      <c r="E9799" s="119">
        <v>1</v>
      </c>
      <c r="F9799" s="119" t="s">
        <v>1489</v>
      </c>
      <c r="G9799" s="114">
        <f>IF([Data da Aprovação]&lt;&gt;"ESTATUTÁRIO",YEAR([Data da Aprovação]),"")</f>
        <v>2002</v>
      </c>
      <c r="H9799" s="106">
        <f>Tabela9[[#This Row],[Valor do Provento R$]]/Tabela9[[#This Row],[Provento por 1 ou 1000 Ações]]</f>
        <v>4.1000000000000002E-2</v>
      </c>
    </row>
    <row r="9800" spans="1:8">
      <c r="A9800" s="118" t="s">
        <v>1770</v>
      </c>
      <c r="B9800" s="116" t="s">
        <v>1488</v>
      </c>
      <c r="C9800" s="138">
        <v>37343</v>
      </c>
      <c r="D9800" s="139">
        <v>4.1000000000000002E-2</v>
      </c>
      <c r="E9800" s="118">
        <v>1</v>
      </c>
      <c r="F9800" s="118" t="s">
        <v>1489</v>
      </c>
      <c r="G9800" s="113">
        <f>IF([Data da Aprovação]&lt;&gt;"ESTATUTÁRIO",YEAR([Data da Aprovação]),"")</f>
        <v>2002</v>
      </c>
      <c r="H9800" s="106">
        <f>Tabela9[[#This Row],[Valor do Provento R$]]/Tabela9[[#This Row],[Provento por 1 ou 1000 Ações]]</f>
        <v>4.1000000000000002E-2</v>
      </c>
    </row>
    <row r="9801" spans="1:8">
      <c r="A9801" s="119" t="s">
        <v>1770</v>
      </c>
      <c r="B9801" s="117" t="s">
        <v>1488</v>
      </c>
      <c r="C9801" s="140">
        <v>37376</v>
      </c>
      <c r="D9801" s="141">
        <v>4.8500000000000001E-2</v>
      </c>
      <c r="E9801" s="119">
        <v>1</v>
      </c>
      <c r="F9801" s="119" t="s">
        <v>1489</v>
      </c>
      <c r="G9801" s="114">
        <f>IF([Data da Aprovação]&lt;&gt;"ESTATUTÁRIO",YEAR([Data da Aprovação]),"")</f>
        <v>2002</v>
      </c>
      <c r="H9801" s="106">
        <f>Tabela9[[#This Row],[Valor do Provento R$]]/Tabela9[[#This Row],[Provento por 1 ou 1000 Ações]]</f>
        <v>4.8500000000000001E-2</v>
      </c>
    </row>
    <row r="9802" spans="1:8">
      <c r="A9802" s="118" t="s">
        <v>1770</v>
      </c>
      <c r="B9802" s="116" t="s">
        <v>1488</v>
      </c>
      <c r="C9802" s="138">
        <v>37407</v>
      </c>
      <c r="D9802" s="139">
        <v>1.7500000000000002E-2</v>
      </c>
      <c r="E9802" s="118">
        <v>1</v>
      </c>
      <c r="F9802" s="118" t="s">
        <v>1489</v>
      </c>
      <c r="G9802" s="113">
        <f>IF([Data da Aprovação]&lt;&gt;"ESTATUTÁRIO",YEAR([Data da Aprovação]),"")</f>
        <v>2002</v>
      </c>
      <c r="H9802" s="106">
        <f>Tabela9[[#This Row],[Valor do Provento R$]]/Tabela9[[#This Row],[Provento por 1 ou 1000 Ações]]</f>
        <v>1.7500000000000002E-2</v>
      </c>
    </row>
    <row r="9803" spans="1:8">
      <c r="A9803" s="119" t="s">
        <v>1770</v>
      </c>
      <c r="B9803" s="117" t="s">
        <v>1488</v>
      </c>
      <c r="C9803" s="140">
        <v>37741</v>
      </c>
      <c r="D9803" s="141">
        <v>2.01E-2</v>
      </c>
      <c r="E9803" s="119">
        <v>1</v>
      </c>
      <c r="F9803" s="119" t="s">
        <v>1489</v>
      </c>
      <c r="G9803" s="114">
        <f>IF([Data da Aprovação]&lt;&gt;"ESTATUTÁRIO",YEAR([Data da Aprovação]),"")</f>
        <v>2003</v>
      </c>
      <c r="H9803" s="106">
        <f>Tabela9[[#This Row],[Valor do Provento R$]]/Tabela9[[#This Row],[Provento por 1 ou 1000 Ações]]</f>
        <v>2.01E-2</v>
      </c>
    </row>
    <row r="9804" spans="1:8">
      <c r="A9804" s="118" t="s">
        <v>1770</v>
      </c>
      <c r="B9804" s="116" t="s">
        <v>1488</v>
      </c>
      <c r="C9804" s="138">
        <v>37741</v>
      </c>
      <c r="D9804" s="139">
        <v>2.009E-2</v>
      </c>
      <c r="E9804" s="118">
        <v>1</v>
      </c>
      <c r="F9804" s="118" t="s">
        <v>1489</v>
      </c>
      <c r="G9804" s="113">
        <f>IF([Data da Aprovação]&lt;&gt;"ESTATUTÁRIO",YEAR([Data da Aprovação]),"")</f>
        <v>2003</v>
      </c>
      <c r="H9804" s="106">
        <f>Tabela9[[#This Row],[Valor do Provento R$]]/Tabela9[[#This Row],[Provento por 1 ou 1000 Ações]]</f>
        <v>2.009E-2</v>
      </c>
    </row>
    <row r="9805" spans="1:8">
      <c r="A9805" s="119" t="s">
        <v>1770</v>
      </c>
      <c r="B9805" s="117" t="s">
        <v>1488</v>
      </c>
      <c r="C9805" s="140">
        <v>37741</v>
      </c>
      <c r="D9805" s="141">
        <v>2.0109999999999999E-2</v>
      </c>
      <c r="E9805" s="119">
        <v>1</v>
      </c>
      <c r="F9805" s="119" t="s">
        <v>1489</v>
      </c>
      <c r="G9805" s="114">
        <f>IF([Data da Aprovação]&lt;&gt;"ESTATUTÁRIO",YEAR([Data da Aprovação]),"")</f>
        <v>2003</v>
      </c>
      <c r="H9805" s="106">
        <f>Tabela9[[#This Row],[Valor do Provento R$]]/Tabela9[[#This Row],[Provento por 1 ou 1000 Ações]]</f>
        <v>2.0109999999999999E-2</v>
      </c>
    </row>
    <row r="9806" spans="1:8">
      <c r="A9806" s="118" t="s">
        <v>1770</v>
      </c>
      <c r="B9806" s="116" t="s">
        <v>1488</v>
      </c>
      <c r="C9806" s="138">
        <v>37770</v>
      </c>
      <c r="D9806" s="139">
        <v>2.4500000000000001E-2</v>
      </c>
      <c r="E9806" s="118">
        <v>1</v>
      </c>
      <c r="F9806" s="118" t="s">
        <v>1489</v>
      </c>
      <c r="G9806" s="113">
        <f>IF([Data da Aprovação]&lt;&gt;"ESTATUTÁRIO",YEAR([Data da Aprovação]),"")</f>
        <v>2003</v>
      </c>
      <c r="H9806" s="106">
        <f>Tabela9[[#This Row],[Valor do Provento R$]]/Tabela9[[#This Row],[Provento por 1 ou 1000 Ações]]</f>
        <v>2.4500000000000001E-2</v>
      </c>
    </row>
    <row r="9807" spans="1:8">
      <c r="A9807" s="119" t="s">
        <v>1770</v>
      </c>
      <c r="B9807" s="117" t="s">
        <v>1488</v>
      </c>
      <c r="C9807" s="140">
        <v>37833</v>
      </c>
      <c r="D9807" s="141">
        <v>2.4500000000000001E-2</v>
      </c>
      <c r="E9807" s="119">
        <v>1</v>
      </c>
      <c r="F9807" s="119" t="s">
        <v>1489</v>
      </c>
      <c r="G9807" s="114">
        <f>IF([Data da Aprovação]&lt;&gt;"ESTATUTÁRIO",YEAR([Data da Aprovação]),"")</f>
        <v>2003</v>
      </c>
      <c r="H9807" s="106">
        <f>Tabela9[[#This Row],[Valor do Provento R$]]/Tabela9[[#This Row],[Provento por 1 ou 1000 Ações]]</f>
        <v>2.4500000000000001E-2</v>
      </c>
    </row>
    <row r="9808" spans="1:8">
      <c r="A9808" s="118" t="s">
        <v>1770</v>
      </c>
      <c r="B9808" s="116" t="s">
        <v>1488</v>
      </c>
      <c r="C9808" s="138">
        <v>38012</v>
      </c>
      <c r="D9808" s="139">
        <v>1.5720000000000001E-2</v>
      </c>
      <c r="E9808" s="118">
        <v>1</v>
      </c>
      <c r="F9808" s="118" t="s">
        <v>1492</v>
      </c>
      <c r="G9808" s="113">
        <f>IF([Data da Aprovação]&lt;&gt;"ESTATUTÁRIO",YEAR([Data da Aprovação]),"")</f>
        <v>2004</v>
      </c>
      <c r="H9808" s="106">
        <f>Tabela9[[#This Row],[Valor do Provento R$]]/Tabela9[[#This Row],[Provento por 1 ou 1000 Ações]]</f>
        <v>1.5720000000000001E-2</v>
      </c>
    </row>
    <row r="9809" spans="1:8">
      <c r="A9809" s="119" t="s">
        <v>1770</v>
      </c>
      <c r="B9809" s="117" t="s">
        <v>1488</v>
      </c>
      <c r="C9809" s="140">
        <v>38051</v>
      </c>
      <c r="D9809" s="141">
        <v>2.5100000000000001E-2</v>
      </c>
      <c r="E9809" s="119">
        <v>1</v>
      </c>
      <c r="F9809" s="119" t="s">
        <v>1492</v>
      </c>
      <c r="G9809" s="114">
        <f>IF([Data da Aprovação]&lt;&gt;"ESTATUTÁRIO",YEAR([Data da Aprovação]),"")</f>
        <v>2004</v>
      </c>
      <c r="H9809" s="106">
        <f>Tabela9[[#This Row],[Valor do Provento R$]]/Tabela9[[#This Row],[Provento por 1 ou 1000 Ações]]</f>
        <v>2.5100000000000001E-2</v>
      </c>
    </row>
    <row r="9810" spans="1:8">
      <c r="A9810" s="118" t="s">
        <v>1770</v>
      </c>
      <c r="B9810" s="116" t="s">
        <v>1488</v>
      </c>
      <c r="C9810" s="138">
        <v>38051</v>
      </c>
      <c r="D9810" s="139">
        <v>2.52E-2</v>
      </c>
      <c r="E9810" s="118">
        <v>1</v>
      </c>
      <c r="F9810" s="118" t="s">
        <v>1492</v>
      </c>
      <c r="G9810" s="113">
        <f>IF([Data da Aprovação]&lt;&gt;"ESTATUTÁRIO",YEAR([Data da Aprovação]),"")</f>
        <v>2004</v>
      </c>
      <c r="H9810" s="106">
        <f>Tabela9[[#This Row],[Valor do Provento R$]]/Tabela9[[#This Row],[Provento por 1 ou 1000 Ações]]</f>
        <v>2.52E-2</v>
      </c>
    </row>
    <row r="9811" spans="1:8">
      <c r="A9811" s="119" t="s">
        <v>1770</v>
      </c>
      <c r="B9811" s="117" t="s">
        <v>1488</v>
      </c>
      <c r="C9811" s="140">
        <v>38051</v>
      </c>
      <c r="D9811" s="141">
        <v>2.5000000000000001E-2</v>
      </c>
      <c r="E9811" s="119">
        <v>1</v>
      </c>
      <c r="F9811" s="119" t="s">
        <v>1492</v>
      </c>
      <c r="G9811" s="114">
        <f>IF([Data da Aprovação]&lt;&gt;"ESTATUTÁRIO",YEAR([Data da Aprovação]),"")</f>
        <v>2004</v>
      </c>
      <c r="H9811" s="106">
        <f>Tabela9[[#This Row],[Valor do Provento R$]]/Tabela9[[#This Row],[Provento por 1 ou 1000 Ações]]</f>
        <v>2.5000000000000001E-2</v>
      </c>
    </row>
    <row r="9812" spans="1:8">
      <c r="A9812" s="118" t="s">
        <v>1770</v>
      </c>
      <c r="B9812" s="116" t="s">
        <v>1488</v>
      </c>
      <c r="C9812" s="138">
        <v>38077</v>
      </c>
      <c r="D9812" s="139">
        <v>2.954E-2</v>
      </c>
      <c r="E9812" s="118">
        <v>1</v>
      </c>
      <c r="F9812" s="118" t="s">
        <v>1489</v>
      </c>
      <c r="G9812" s="113">
        <f>IF([Data da Aprovação]&lt;&gt;"ESTATUTÁRIO",YEAR([Data da Aprovação]),"")</f>
        <v>2004</v>
      </c>
      <c r="H9812" s="106">
        <f>Tabela9[[#This Row],[Valor do Provento R$]]/Tabela9[[#This Row],[Provento por 1 ou 1000 Ações]]</f>
        <v>2.954E-2</v>
      </c>
    </row>
    <row r="9813" spans="1:8">
      <c r="A9813" s="119" t="s">
        <v>1770</v>
      </c>
      <c r="B9813" s="117" t="s">
        <v>1488</v>
      </c>
      <c r="C9813" s="140">
        <v>38077</v>
      </c>
      <c r="D9813" s="141">
        <v>2.9520000000000001E-2</v>
      </c>
      <c r="E9813" s="119">
        <v>1</v>
      </c>
      <c r="F9813" s="119" t="s">
        <v>1489</v>
      </c>
      <c r="G9813" s="114">
        <f>IF([Data da Aprovação]&lt;&gt;"ESTATUTÁRIO",YEAR([Data da Aprovação]),"")</f>
        <v>2004</v>
      </c>
      <c r="H9813" s="106">
        <f>Tabela9[[#This Row],[Valor do Provento R$]]/Tabela9[[#This Row],[Provento por 1 ou 1000 Ações]]</f>
        <v>2.9520000000000001E-2</v>
      </c>
    </row>
    <row r="9814" spans="1:8">
      <c r="A9814" s="118" t="s">
        <v>1770</v>
      </c>
      <c r="B9814" s="116" t="s">
        <v>1488</v>
      </c>
      <c r="C9814" s="138">
        <v>38110</v>
      </c>
      <c r="D9814" s="139">
        <v>3.2469999999999999E-2</v>
      </c>
      <c r="E9814" s="118">
        <v>1</v>
      </c>
      <c r="F9814" s="118" t="s">
        <v>1489</v>
      </c>
      <c r="G9814" s="113">
        <f>IF([Data da Aprovação]&lt;&gt;"ESTATUTÁRIO",YEAR([Data da Aprovação]),"")</f>
        <v>2004</v>
      </c>
      <c r="H9814" s="106">
        <f>Tabela9[[#This Row],[Valor do Provento R$]]/Tabela9[[#This Row],[Provento por 1 ou 1000 Ações]]</f>
        <v>3.2469999999999999E-2</v>
      </c>
    </row>
    <row r="9815" spans="1:8">
      <c r="A9815" s="119" t="s">
        <v>1770</v>
      </c>
      <c r="B9815" s="117" t="s">
        <v>1488</v>
      </c>
      <c r="C9815" s="140">
        <v>38110</v>
      </c>
      <c r="D9815" s="141">
        <v>3.2489999999999998E-2</v>
      </c>
      <c r="E9815" s="119">
        <v>1</v>
      </c>
      <c r="F9815" s="119" t="s">
        <v>1489</v>
      </c>
      <c r="G9815" s="114">
        <f>IF([Data da Aprovação]&lt;&gt;"ESTATUTÁRIO",YEAR([Data da Aprovação]),"")</f>
        <v>2004</v>
      </c>
      <c r="H9815" s="106">
        <f>Tabela9[[#This Row],[Valor do Provento R$]]/Tabela9[[#This Row],[Provento por 1 ou 1000 Ações]]</f>
        <v>3.2489999999999998E-2</v>
      </c>
    </row>
    <row r="9816" spans="1:8">
      <c r="A9816" s="118" t="s">
        <v>1770</v>
      </c>
      <c r="B9816" s="116" t="s">
        <v>1488</v>
      </c>
      <c r="C9816" s="138">
        <v>38138</v>
      </c>
      <c r="D9816" s="139">
        <v>0.02</v>
      </c>
      <c r="E9816" s="118">
        <v>1</v>
      </c>
      <c r="F9816" s="118" t="s">
        <v>1489</v>
      </c>
      <c r="G9816" s="113">
        <f>IF([Data da Aprovação]&lt;&gt;"ESTATUTÁRIO",YEAR([Data da Aprovação]),"")</f>
        <v>2004</v>
      </c>
      <c r="H9816" s="106">
        <f>Tabela9[[#This Row],[Valor do Provento R$]]/Tabela9[[#This Row],[Provento por 1 ou 1000 Ações]]</f>
        <v>0.02</v>
      </c>
    </row>
    <row r="9817" spans="1:8">
      <c r="A9817" s="119" t="s">
        <v>1770</v>
      </c>
      <c r="B9817" s="117" t="s">
        <v>1488</v>
      </c>
      <c r="C9817" s="140">
        <v>38138</v>
      </c>
      <c r="D9817" s="141">
        <v>1.7999999999999999E-2</v>
      </c>
      <c r="E9817" s="119">
        <v>1</v>
      </c>
      <c r="F9817" s="119" t="s">
        <v>1489</v>
      </c>
      <c r="G9817" s="114">
        <f>IF([Data da Aprovação]&lt;&gt;"ESTATUTÁRIO",YEAR([Data da Aprovação]),"")</f>
        <v>2004</v>
      </c>
      <c r="H9817" s="106">
        <f>Tabela9[[#This Row],[Valor do Provento R$]]/Tabela9[[#This Row],[Provento por 1 ou 1000 Ações]]</f>
        <v>1.7999999999999999E-2</v>
      </c>
    </row>
    <row r="9818" spans="1:8">
      <c r="A9818" s="118" t="s">
        <v>1770</v>
      </c>
      <c r="B9818" s="116" t="s">
        <v>1488</v>
      </c>
      <c r="C9818" s="138">
        <v>38168</v>
      </c>
      <c r="D9818" s="139">
        <v>1.9E-2</v>
      </c>
      <c r="E9818" s="118">
        <v>1</v>
      </c>
      <c r="F9818" s="118" t="s">
        <v>1489</v>
      </c>
      <c r="G9818" s="113">
        <f>IF([Data da Aprovação]&lt;&gt;"ESTATUTÁRIO",YEAR([Data da Aprovação]),"")</f>
        <v>2004</v>
      </c>
      <c r="H9818" s="106">
        <f>Tabela9[[#This Row],[Valor do Provento R$]]/Tabela9[[#This Row],[Provento por 1 ou 1000 Ações]]</f>
        <v>1.9E-2</v>
      </c>
    </row>
    <row r="9819" spans="1:8">
      <c r="A9819" s="119" t="s">
        <v>1770</v>
      </c>
      <c r="B9819" s="117" t="s">
        <v>1488</v>
      </c>
      <c r="C9819" s="140">
        <v>38198</v>
      </c>
      <c r="D9819" s="141">
        <v>1.8530000000000001E-2</v>
      </c>
      <c r="E9819" s="119">
        <v>1</v>
      </c>
      <c r="F9819" s="119" t="s">
        <v>1489</v>
      </c>
      <c r="G9819" s="114">
        <f>IF([Data da Aprovação]&lt;&gt;"ESTATUTÁRIO",YEAR([Data da Aprovação]),"")</f>
        <v>2004</v>
      </c>
      <c r="H9819" s="106">
        <f>Tabela9[[#This Row],[Valor do Provento R$]]/Tabela9[[#This Row],[Provento por 1 ou 1000 Ações]]</f>
        <v>1.8530000000000001E-2</v>
      </c>
    </row>
    <row r="9820" spans="1:8">
      <c r="A9820" s="118" t="s">
        <v>1770</v>
      </c>
      <c r="B9820" s="116" t="s">
        <v>1488</v>
      </c>
      <c r="C9820" s="138">
        <v>38198</v>
      </c>
      <c r="D9820" s="139">
        <v>1.8550000000000001E-2</v>
      </c>
      <c r="E9820" s="118">
        <v>1</v>
      </c>
      <c r="F9820" s="118" t="s">
        <v>1489</v>
      </c>
      <c r="G9820" s="113">
        <f>IF([Data da Aprovação]&lt;&gt;"ESTATUTÁRIO",YEAR([Data da Aprovação]),"")</f>
        <v>2004</v>
      </c>
      <c r="H9820" s="106">
        <f>Tabela9[[#This Row],[Valor do Provento R$]]/Tabela9[[#This Row],[Provento por 1 ou 1000 Ações]]</f>
        <v>1.8550000000000001E-2</v>
      </c>
    </row>
    <row r="9821" spans="1:8">
      <c r="A9821" s="119" t="s">
        <v>1770</v>
      </c>
      <c r="B9821" s="117" t="s">
        <v>1488</v>
      </c>
      <c r="C9821" s="140">
        <v>38230</v>
      </c>
      <c r="D9821" s="141">
        <v>1.8530000000000001E-2</v>
      </c>
      <c r="E9821" s="119">
        <v>1</v>
      </c>
      <c r="F9821" s="119" t="s">
        <v>1489</v>
      </c>
      <c r="G9821" s="114">
        <f>IF([Data da Aprovação]&lt;&gt;"ESTATUTÁRIO",YEAR([Data da Aprovação]),"")</f>
        <v>2004</v>
      </c>
      <c r="H9821" s="106">
        <f>Tabela9[[#This Row],[Valor do Provento R$]]/Tabela9[[#This Row],[Provento por 1 ou 1000 Ações]]</f>
        <v>1.8530000000000001E-2</v>
      </c>
    </row>
    <row r="9822" spans="1:8">
      <c r="A9822" s="118" t="s">
        <v>1770</v>
      </c>
      <c r="B9822" s="116" t="s">
        <v>1488</v>
      </c>
      <c r="C9822" s="138">
        <v>38230</v>
      </c>
      <c r="D9822" s="139">
        <v>1.8550000000000001E-2</v>
      </c>
      <c r="E9822" s="118">
        <v>1</v>
      </c>
      <c r="F9822" s="118" t="s">
        <v>1489</v>
      </c>
      <c r="G9822" s="113">
        <f>IF([Data da Aprovação]&lt;&gt;"ESTATUTÁRIO",YEAR([Data da Aprovação]),"")</f>
        <v>2004</v>
      </c>
      <c r="H9822" s="106">
        <f>Tabela9[[#This Row],[Valor do Provento R$]]/Tabela9[[#This Row],[Provento por 1 ou 1000 Ações]]</f>
        <v>1.8550000000000001E-2</v>
      </c>
    </row>
    <row r="9823" spans="1:8">
      <c r="A9823" s="119" t="s">
        <v>1770</v>
      </c>
      <c r="B9823" s="117" t="s">
        <v>1488</v>
      </c>
      <c r="C9823" s="140">
        <v>38260</v>
      </c>
      <c r="D9823" s="141">
        <v>1.8540000000000001E-2</v>
      </c>
      <c r="E9823" s="119">
        <v>1</v>
      </c>
      <c r="F9823" s="119" t="s">
        <v>1489</v>
      </c>
      <c r="G9823" s="114">
        <f>IF([Data da Aprovação]&lt;&gt;"ESTATUTÁRIO",YEAR([Data da Aprovação]),"")</f>
        <v>2004</v>
      </c>
      <c r="H9823" s="106">
        <f>Tabela9[[#This Row],[Valor do Provento R$]]/Tabela9[[#This Row],[Provento por 1 ou 1000 Ações]]</f>
        <v>1.8540000000000001E-2</v>
      </c>
    </row>
    <row r="9824" spans="1:8">
      <c r="A9824" s="118" t="s">
        <v>1770</v>
      </c>
      <c r="B9824" s="116" t="s">
        <v>1488</v>
      </c>
      <c r="C9824" s="138">
        <v>38260</v>
      </c>
      <c r="D9824" s="139">
        <v>1.8530000000000001E-2</v>
      </c>
      <c r="E9824" s="118">
        <v>1</v>
      </c>
      <c r="F9824" s="118" t="s">
        <v>1489</v>
      </c>
      <c r="G9824" s="113">
        <f>IF([Data da Aprovação]&lt;&gt;"ESTATUTÁRIO",YEAR([Data da Aprovação]),"")</f>
        <v>2004</v>
      </c>
      <c r="H9824" s="106">
        <f>Tabela9[[#This Row],[Valor do Provento R$]]/Tabela9[[#This Row],[Provento por 1 ou 1000 Ações]]</f>
        <v>1.8530000000000001E-2</v>
      </c>
    </row>
    <row r="9825" spans="1:8">
      <c r="A9825" s="119" t="s">
        <v>1770</v>
      </c>
      <c r="B9825" s="117" t="s">
        <v>1488</v>
      </c>
      <c r="C9825" s="140">
        <v>38260</v>
      </c>
      <c r="D9825" s="141">
        <v>1.8550000000000001E-2</v>
      </c>
      <c r="E9825" s="119">
        <v>1</v>
      </c>
      <c r="F9825" s="119" t="s">
        <v>1489</v>
      </c>
      <c r="G9825" s="114">
        <f>IF([Data da Aprovação]&lt;&gt;"ESTATUTÁRIO",YEAR([Data da Aprovação]),"")</f>
        <v>2004</v>
      </c>
      <c r="H9825" s="106">
        <f>Tabela9[[#This Row],[Valor do Provento R$]]/Tabela9[[#This Row],[Provento por 1 ou 1000 Ações]]</f>
        <v>1.8550000000000001E-2</v>
      </c>
    </row>
    <row r="9826" spans="1:8">
      <c r="A9826" s="118" t="s">
        <v>1770</v>
      </c>
      <c r="B9826" s="116" t="s">
        <v>1488</v>
      </c>
      <c r="C9826" s="138">
        <v>38289</v>
      </c>
      <c r="D9826" s="139">
        <v>1.8530000000000001E-2</v>
      </c>
      <c r="E9826" s="118">
        <v>1</v>
      </c>
      <c r="F9826" s="118" t="s">
        <v>1489</v>
      </c>
      <c r="G9826" s="113">
        <f>IF([Data da Aprovação]&lt;&gt;"ESTATUTÁRIO",YEAR([Data da Aprovação]),"")</f>
        <v>2004</v>
      </c>
      <c r="H9826" s="106">
        <f>Tabela9[[#This Row],[Valor do Provento R$]]/Tabela9[[#This Row],[Provento por 1 ou 1000 Ações]]</f>
        <v>1.8530000000000001E-2</v>
      </c>
    </row>
    <row r="9827" spans="1:8">
      <c r="A9827" s="119" t="s">
        <v>1770</v>
      </c>
      <c r="B9827" s="117" t="s">
        <v>1488</v>
      </c>
      <c r="C9827" s="140">
        <v>38289</v>
      </c>
      <c r="D9827" s="141">
        <v>1.8540000000000001E-2</v>
      </c>
      <c r="E9827" s="119">
        <v>1</v>
      </c>
      <c r="F9827" s="119" t="s">
        <v>1489</v>
      </c>
      <c r="G9827" s="114">
        <f>IF([Data da Aprovação]&lt;&gt;"ESTATUTÁRIO",YEAR([Data da Aprovação]),"")</f>
        <v>2004</v>
      </c>
      <c r="H9827" s="106">
        <f>Tabela9[[#This Row],[Valor do Provento R$]]/Tabela9[[#This Row],[Provento por 1 ou 1000 Ações]]</f>
        <v>1.8540000000000001E-2</v>
      </c>
    </row>
    <row r="9828" spans="1:8">
      <c r="A9828" s="118" t="s">
        <v>1770</v>
      </c>
      <c r="B9828" s="116" t="s">
        <v>1488</v>
      </c>
      <c r="C9828" s="138">
        <v>38289</v>
      </c>
      <c r="D9828" s="139">
        <v>1.8550000000000001E-2</v>
      </c>
      <c r="E9828" s="118">
        <v>1</v>
      </c>
      <c r="F9828" s="118" t="s">
        <v>1489</v>
      </c>
      <c r="G9828" s="113">
        <f>IF([Data da Aprovação]&lt;&gt;"ESTATUTÁRIO",YEAR([Data da Aprovação]),"")</f>
        <v>2004</v>
      </c>
      <c r="H9828" s="106">
        <f>Tabela9[[#This Row],[Valor do Provento R$]]/Tabela9[[#This Row],[Provento por 1 ou 1000 Ações]]</f>
        <v>1.8550000000000001E-2</v>
      </c>
    </row>
    <row r="9829" spans="1:8">
      <c r="A9829" s="119" t="s">
        <v>1770</v>
      </c>
      <c r="B9829" s="117" t="s">
        <v>1488</v>
      </c>
      <c r="C9829" s="140">
        <v>38321</v>
      </c>
      <c r="D9829" s="141">
        <v>2.6100000000000002E-2</v>
      </c>
      <c r="E9829" s="119">
        <v>1</v>
      </c>
      <c r="F9829" s="119" t="s">
        <v>1489</v>
      </c>
      <c r="G9829" s="114">
        <f>IF([Data da Aprovação]&lt;&gt;"ESTATUTÁRIO",YEAR([Data da Aprovação]),"")</f>
        <v>2004</v>
      </c>
      <c r="H9829" s="106">
        <f>Tabela9[[#This Row],[Valor do Provento R$]]/Tabela9[[#This Row],[Provento por 1 ou 1000 Ações]]</f>
        <v>2.6100000000000002E-2</v>
      </c>
    </row>
    <row r="9830" spans="1:8">
      <c r="A9830" s="118" t="s">
        <v>1770</v>
      </c>
      <c r="B9830" s="116" t="s">
        <v>1488</v>
      </c>
      <c r="C9830" s="138">
        <v>38321</v>
      </c>
      <c r="D9830" s="139">
        <v>2.6200000000000001E-2</v>
      </c>
      <c r="E9830" s="118">
        <v>1</v>
      </c>
      <c r="F9830" s="118" t="s">
        <v>1489</v>
      </c>
      <c r="G9830" s="113">
        <f>IF([Data da Aprovação]&lt;&gt;"ESTATUTÁRIO",YEAR([Data da Aprovação]),"")</f>
        <v>2004</v>
      </c>
      <c r="H9830" s="106">
        <f>Tabela9[[#This Row],[Valor do Provento R$]]/Tabela9[[#This Row],[Provento por 1 ou 1000 Ações]]</f>
        <v>2.6200000000000001E-2</v>
      </c>
    </row>
    <row r="9831" spans="1:8">
      <c r="A9831" s="119" t="s">
        <v>1770</v>
      </c>
      <c r="B9831" s="117" t="s">
        <v>1488</v>
      </c>
      <c r="C9831" s="140">
        <v>38321</v>
      </c>
      <c r="D9831" s="141">
        <v>2.63E-2</v>
      </c>
      <c r="E9831" s="119">
        <v>1</v>
      </c>
      <c r="F9831" s="119" t="s">
        <v>1489</v>
      </c>
      <c r="G9831" s="114">
        <f>IF([Data da Aprovação]&lt;&gt;"ESTATUTÁRIO",YEAR([Data da Aprovação]),"")</f>
        <v>2004</v>
      </c>
      <c r="H9831" s="106">
        <f>Tabela9[[#This Row],[Valor do Provento R$]]/Tabela9[[#This Row],[Provento por 1 ou 1000 Ações]]</f>
        <v>2.63E-2</v>
      </c>
    </row>
    <row r="9832" spans="1:8">
      <c r="A9832" s="118" t="s">
        <v>1770</v>
      </c>
      <c r="B9832" s="116" t="s">
        <v>1488</v>
      </c>
      <c r="C9832" s="138">
        <v>38352</v>
      </c>
      <c r="D9832" s="139">
        <v>1.8530000000000001E-2</v>
      </c>
      <c r="E9832" s="118">
        <v>1</v>
      </c>
      <c r="F9832" s="118" t="s">
        <v>1489</v>
      </c>
      <c r="G9832" s="113">
        <f>IF([Data da Aprovação]&lt;&gt;"ESTATUTÁRIO",YEAR([Data da Aprovação]),"")</f>
        <v>2004</v>
      </c>
      <c r="H9832" s="106">
        <f>Tabela9[[#This Row],[Valor do Provento R$]]/Tabela9[[#This Row],[Provento por 1 ou 1000 Ações]]</f>
        <v>1.8530000000000001E-2</v>
      </c>
    </row>
    <row r="9833" spans="1:8">
      <c r="A9833" s="119" t="s">
        <v>1770</v>
      </c>
      <c r="B9833" s="117" t="s">
        <v>1488</v>
      </c>
      <c r="C9833" s="140">
        <v>38352</v>
      </c>
      <c r="D9833" s="141">
        <v>1.8550000000000001E-2</v>
      </c>
      <c r="E9833" s="119">
        <v>1</v>
      </c>
      <c r="F9833" s="119" t="s">
        <v>1489</v>
      </c>
      <c r="G9833" s="114">
        <f>IF([Data da Aprovação]&lt;&gt;"ESTATUTÁRIO",YEAR([Data da Aprovação]),"")</f>
        <v>2004</v>
      </c>
      <c r="H9833" s="106">
        <f>Tabela9[[#This Row],[Valor do Provento R$]]/Tabela9[[#This Row],[Provento por 1 ou 1000 Ações]]</f>
        <v>1.8550000000000001E-2</v>
      </c>
    </row>
    <row r="9834" spans="1:8">
      <c r="A9834" s="118" t="s">
        <v>1770</v>
      </c>
      <c r="B9834" s="116" t="s">
        <v>1488</v>
      </c>
      <c r="C9834" s="138">
        <v>38411</v>
      </c>
      <c r="D9834" s="139">
        <v>1.8530000000000001E-2</v>
      </c>
      <c r="E9834" s="118">
        <v>1</v>
      </c>
      <c r="F9834" s="118" t="s">
        <v>1489</v>
      </c>
      <c r="G9834" s="113">
        <f>IF([Data da Aprovação]&lt;&gt;"ESTATUTÁRIO",YEAR([Data da Aprovação]),"")</f>
        <v>2005</v>
      </c>
      <c r="H9834" s="106">
        <f>Tabela9[[#This Row],[Valor do Provento R$]]/Tabela9[[#This Row],[Provento por 1 ou 1000 Ações]]</f>
        <v>1.8530000000000001E-2</v>
      </c>
    </row>
    <row r="9835" spans="1:8">
      <c r="A9835" s="119" t="s">
        <v>1770</v>
      </c>
      <c r="B9835" s="117" t="s">
        <v>1488</v>
      </c>
      <c r="C9835" s="140">
        <v>38411</v>
      </c>
      <c r="D9835" s="141">
        <v>1.8550000000000001E-2</v>
      </c>
      <c r="E9835" s="119">
        <v>1</v>
      </c>
      <c r="F9835" s="119" t="s">
        <v>1489</v>
      </c>
      <c r="G9835" s="114">
        <f>IF([Data da Aprovação]&lt;&gt;"ESTATUTÁRIO",YEAR([Data da Aprovação]),"")</f>
        <v>2005</v>
      </c>
      <c r="H9835" s="106">
        <f>Tabela9[[#This Row],[Valor do Provento R$]]/Tabela9[[#This Row],[Provento por 1 ou 1000 Ações]]</f>
        <v>1.8550000000000001E-2</v>
      </c>
    </row>
    <row r="9836" spans="1:8">
      <c r="A9836" s="118" t="s">
        <v>1770</v>
      </c>
      <c r="B9836" s="116" t="s">
        <v>1488</v>
      </c>
      <c r="C9836" s="138">
        <v>38442</v>
      </c>
      <c r="D9836" s="139">
        <v>1.8540000000000001E-2</v>
      </c>
      <c r="E9836" s="118">
        <v>1</v>
      </c>
      <c r="F9836" s="118" t="s">
        <v>1489</v>
      </c>
      <c r="G9836" s="113">
        <f>IF([Data da Aprovação]&lt;&gt;"ESTATUTÁRIO",YEAR([Data da Aprovação]),"")</f>
        <v>2005</v>
      </c>
      <c r="H9836" s="106">
        <f>Tabela9[[#This Row],[Valor do Provento R$]]/Tabela9[[#This Row],[Provento por 1 ou 1000 Ações]]</f>
        <v>1.8540000000000001E-2</v>
      </c>
    </row>
    <row r="9837" spans="1:8">
      <c r="A9837" s="119" t="s">
        <v>1770</v>
      </c>
      <c r="B9837" s="117" t="s">
        <v>1488</v>
      </c>
      <c r="C9837" s="140">
        <v>38625</v>
      </c>
      <c r="D9837" s="141">
        <v>1.5299999999999999E-2</v>
      </c>
      <c r="E9837" s="119">
        <v>1</v>
      </c>
      <c r="F9837" s="119" t="s">
        <v>1489</v>
      </c>
      <c r="G9837" s="114">
        <f>IF([Data da Aprovação]&lt;&gt;"ESTATUTÁRIO",YEAR([Data da Aprovação]),"")</f>
        <v>2005</v>
      </c>
      <c r="H9837" s="106">
        <f>Tabela9[[#This Row],[Valor do Provento R$]]/Tabela9[[#This Row],[Provento por 1 ou 1000 Ações]]</f>
        <v>1.5299999999999999E-2</v>
      </c>
    </row>
    <row r="9838" spans="1:8">
      <c r="A9838" s="118" t="s">
        <v>1770</v>
      </c>
      <c r="B9838" s="116" t="s">
        <v>1488</v>
      </c>
      <c r="C9838" s="138">
        <v>38625</v>
      </c>
      <c r="D9838" s="139">
        <v>1.5299999999999999E-2</v>
      </c>
      <c r="E9838" s="118">
        <v>1</v>
      </c>
      <c r="F9838" s="118" t="s">
        <v>1489</v>
      </c>
      <c r="G9838" s="113">
        <f>IF([Data da Aprovação]&lt;&gt;"ESTATUTÁRIO",YEAR([Data da Aprovação]),"")</f>
        <v>2005</v>
      </c>
      <c r="H9838" s="106">
        <f>Tabela9[[#This Row],[Valor do Provento R$]]/Tabela9[[#This Row],[Provento por 1 ou 1000 Ações]]</f>
        <v>1.5299999999999999E-2</v>
      </c>
    </row>
    <row r="9839" spans="1:8">
      <c r="A9839" s="119" t="s">
        <v>1770</v>
      </c>
      <c r="B9839" s="117" t="s">
        <v>1488</v>
      </c>
      <c r="C9839" s="140">
        <v>38625</v>
      </c>
      <c r="D9839" s="141">
        <v>1.5299999999999999E-2</v>
      </c>
      <c r="E9839" s="119">
        <v>1</v>
      </c>
      <c r="F9839" s="119" t="s">
        <v>1489</v>
      </c>
      <c r="G9839" s="114">
        <f>IF([Data da Aprovação]&lt;&gt;"ESTATUTÁRIO",YEAR([Data da Aprovação]),"")</f>
        <v>2005</v>
      </c>
      <c r="H9839" s="106">
        <f>Tabela9[[#This Row],[Valor do Provento R$]]/Tabela9[[#This Row],[Provento por 1 ou 1000 Ações]]</f>
        <v>1.5299999999999999E-2</v>
      </c>
    </row>
    <row r="9840" spans="1:8">
      <c r="A9840" s="118" t="s">
        <v>1770</v>
      </c>
      <c r="B9840" s="116" t="s">
        <v>1488</v>
      </c>
      <c r="C9840" s="138">
        <v>38656</v>
      </c>
      <c r="D9840" s="139">
        <v>1.5285E-2</v>
      </c>
      <c r="E9840" s="118">
        <v>1</v>
      </c>
      <c r="F9840" s="118" t="s">
        <v>1489</v>
      </c>
      <c r="G9840" s="113">
        <f>IF([Data da Aprovação]&lt;&gt;"ESTATUTÁRIO",YEAR([Data da Aprovação]),"")</f>
        <v>2005</v>
      </c>
      <c r="H9840" s="106">
        <f>Tabela9[[#This Row],[Valor do Provento R$]]/Tabela9[[#This Row],[Provento por 1 ou 1000 Ações]]</f>
        <v>1.5285E-2</v>
      </c>
    </row>
    <row r="9841" spans="1:8">
      <c r="A9841" s="119" t="s">
        <v>1770</v>
      </c>
      <c r="B9841" s="117" t="s">
        <v>1488</v>
      </c>
      <c r="C9841" s="140">
        <v>38656</v>
      </c>
      <c r="D9841" s="141">
        <v>1.5285E-2</v>
      </c>
      <c r="E9841" s="119">
        <v>1</v>
      </c>
      <c r="F9841" s="119" t="s">
        <v>1489</v>
      </c>
      <c r="G9841" s="114">
        <f>IF([Data da Aprovação]&lt;&gt;"ESTATUTÁRIO",YEAR([Data da Aprovação]),"")</f>
        <v>2005</v>
      </c>
      <c r="H9841" s="106">
        <f>Tabela9[[#This Row],[Valor do Provento R$]]/Tabela9[[#This Row],[Provento por 1 ou 1000 Ações]]</f>
        <v>1.5285E-2</v>
      </c>
    </row>
    <row r="9842" spans="1:8">
      <c r="A9842" s="118" t="s">
        <v>1770</v>
      </c>
      <c r="B9842" s="116" t="s">
        <v>1488</v>
      </c>
      <c r="C9842" s="138">
        <v>38656</v>
      </c>
      <c r="D9842" s="139">
        <v>1.5285E-2</v>
      </c>
      <c r="E9842" s="118">
        <v>1</v>
      </c>
      <c r="F9842" s="118" t="s">
        <v>1489</v>
      </c>
      <c r="G9842" s="113">
        <f>IF([Data da Aprovação]&lt;&gt;"ESTATUTÁRIO",YEAR([Data da Aprovação]),"")</f>
        <v>2005</v>
      </c>
      <c r="H9842" s="106">
        <f>Tabela9[[#This Row],[Valor do Provento R$]]/Tabela9[[#This Row],[Provento por 1 ou 1000 Ações]]</f>
        <v>1.5285E-2</v>
      </c>
    </row>
    <row r="9843" spans="1:8">
      <c r="A9843" s="119" t="s">
        <v>1770</v>
      </c>
      <c r="B9843" s="117" t="s">
        <v>1488</v>
      </c>
      <c r="C9843" s="140">
        <v>38656</v>
      </c>
      <c r="D9843" s="141">
        <v>1.5285E-2</v>
      </c>
      <c r="E9843" s="119">
        <v>1</v>
      </c>
      <c r="F9843" s="119" t="s">
        <v>1489</v>
      </c>
      <c r="G9843" s="114">
        <f>IF([Data da Aprovação]&lt;&gt;"ESTATUTÁRIO",YEAR([Data da Aprovação]),"")</f>
        <v>2005</v>
      </c>
      <c r="H9843" s="106">
        <f>Tabela9[[#This Row],[Valor do Provento R$]]/Tabela9[[#This Row],[Provento por 1 ou 1000 Ações]]</f>
        <v>1.5285E-2</v>
      </c>
    </row>
    <row r="9844" spans="1:8">
      <c r="A9844" s="118" t="s">
        <v>1770</v>
      </c>
      <c r="B9844" s="116" t="s">
        <v>1488</v>
      </c>
      <c r="C9844" s="138">
        <v>38686</v>
      </c>
      <c r="D9844" s="139">
        <v>1.5285E-2</v>
      </c>
      <c r="E9844" s="118">
        <v>1</v>
      </c>
      <c r="F9844" s="118" t="s">
        <v>1489</v>
      </c>
      <c r="G9844" s="113">
        <f>IF([Data da Aprovação]&lt;&gt;"ESTATUTÁRIO",YEAR([Data da Aprovação]),"")</f>
        <v>2005</v>
      </c>
      <c r="H9844" s="106">
        <f>Tabela9[[#This Row],[Valor do Provento R$]]/Tabela9[[#This Row],[Provento por 1 ou 1000 Ações]]</f>
        <v>1.5285E-2</v>
      </c>
    </row>
    <row r="9845" spans="1:8">
      <c r="A9845" s="119" t="s">
        <v>1770</v>
      </c>
      <c r="B9845" s="117" t="s">
        <v>1488</v>
      </c>
      <c r="C9845" s="140">
        <v>38686</v>
      </c>
      <c r="D9845" s="141">
        <v>1.5285E-2</v>
      </c>
      <c r="E9845" s="119">
        <v>1</v>
      </c>
      <c r="F9845" s="119" t="s">
        <v>1489</v>
      </c>
      <c r="G9845" s="114">
        <f>IF([Data da Aprovação]&lt;&gt;"ESTATUTÁRIO",YEAR([Data da Aprovação]),"")</f>
        <v>2005</v>
      </c>
      <c r="H9845" s="106">
        <f>Tabela9[[#This Row],[Valor do Provento R$]]/Tabela9[[#This Row],[Provento por 1 ou 1000 Ações]]</f>
        <v>1.5285E-2</v>
      </c>
    </row>
    <row r="9846" spans="1:8">
      <c r="A9846" s="118" t="s">
        <v>1770</v>
      </c>
      <c r="B9846" s="116" t="s">
        <v>1488</v>
      </c>
      <c r="C9846" s="138">
        <v>38686</v>
      </c>
      <c r="D9846" s="139">
        <v>1.5285E-2</v>
      </c>
      <c r="E9846" s="118">
        <v>1</v>
      </c>
      <c r="F9846" s="118" t="s">
        <v>1489</v>
      </c>
      <c r="G9846" s="113">
        <f>IF([Data da Aprovação]&lt;&gt;"ESTATUTÁRIO",YEAR([Data da Aprovação]),"")</f>
        <v>2005</v>
      </c>
      <c r="H9846" s="106">
        <f>Tabela9[[#This Row],[Valor do Provento R$]]/Tabela9[[#This Row],[Provento por 1 ou 1000 Ações]]</f>
        <v>1.5285E-2</v>
      </c>
    </row>
    <row r="9847" spans="1:8">
      <c r="A9847" s="119" t="s">
        <v>1770</v>
      </c>
      <c r="B9847" s="117" t="s">
        <v>1488</v>
      </c>
      <c r="C9847" s="140">
        <v>38686</v>
      </c>
      <c r="D9847" s="141">
        <v>1.5285E-2</v>
      </c>
      <c r="E9847" s="119">
        <v>1</v>
      </c>
      <c r="F9847" s="119" t="s">
        <v>1489</v>
      </c>
      <c r="G9847" s="114">
        <f>IF([Data da Aprovação]&lt;&gt;"ESTATUTÁRIO",YEAR([Data da Aprovação]),"")</f>
        <v>2005</v>
      </c>
      <c r="H9847" s="106">
        <f>Tabela9[[#This Row],[Valor do Provento R$]]/Tabela9[[#This Row],[Provento por 1 ou 1000 Ações]]</f>
        <v>1.5285E-2</v>
      </c>
    </row>
    <row r="9848" spans="1:8">
      <c r="A9848" s="118" t="s">
        <v>1770</v>
      </c>
      <c r="B9848" s="116" t="s">
        <v>1488</v>
      </c>
      <c r="C9848" s="138">
        <v>38686</v>
      </c>
      <c r="D9848" s="139">
        <v>1.5285E-2</v>
      </c>
      <c r="E9848" s="118">
        <v>1</v>
      </c>
      <c r="F9848" s="118" t="s">
        <v>1489</v>
      </c>
      <c r="G9848" s="113">
        <f>IF([Data da Aprovação]&lt;&gt;"ESTATUTÁRIO",YEAR([Data da Aprovação]),"")</f>
        <v>2005</v>
      </c>
      <c r="H9848" s="106">
        <f>Tabela9[[#This Row],[Valor do Provento R$]]/Tabela9[[#This Row],[Provento por 1 ou 1000 Ações]]</f>
        <v>1.5285E-2</v>
      </c>
    </row>
    <row r="9849" spans="1:8">
      <c r="A9849" s="119" t="s">
        <v>1770</v>
      </c>
      <c r="B9849" s="117" t="s">
        <v>1488</v>
      </c>
      <c r="C9849" s="140">
        <v>38686</v>
      </c>
      <c r="D9849" s="141">
        <v>1.5285E-2</v>
      </c>
      <c r="E9849" s="119">
        <v>1</v>
      </c>
      <c r="F9849" s="119" t="s">
        <v>1489</v>
      </c>
      <c r="G9849" s="114">
        <f>IF([Data da Aprovação]&lt;&gt;"ESTATUTÁRIO",YEAR([Data da Aprovação]),"")</f>
        <v>2005</v>
      </c>
      <c r="H9849" s="106">
        <f>Tabela9[[#This Row],[Valor do Provento R$]]/Tabela9[[#This Row],[Provento por 1 ou 1000 Ações]]</f>
        <v>1.5285E-2</v>
      </c>
    </row>
    <row r="9850" spans="1:8">
      <c r="A9850" s="118" t="s">
        <v>1770</v>
      </c>
      <c r="B9850" s="116" t="s">
        <v>1488</v>
      </c>
      <c r="C9850" s="138">
        <v>38709</v>
      </c>
      <c r="D9850" s="139">
        <v>1.5285E-2</v>
      </c>
      <c r="E9850" s="118">
        <v>1</v>
      </c>
      <c r="F9850" s="118" t="s">
        <v>1489</v>
      </c>
      <c r="G9850" s="113">
        <f>IF([Data da Aprovação]&lt;&gt;"ESTATUTÁRIO",YEAR([Data da Aprovação]),"")</f>
        <v>2005</v>
      </c>
      <c r="H9850" s="106">
        <f>Tabela9[[#This Row],[Valor do Provento R$]]/Tabela9[[#This Row],[Provento por 1 ou 1000 Ações]]</f>
        <v>1.5285E-2</v>
      </c>
    </row>
    <row r="9851" spans="1:8">
      <c r="A9851" s="119" t="s">
        <v>1770</v>
      </c>
      <c r="B9851" s="117" t="s">
        <v>1488</v>
      </c>
      <c r="C9851" s="140">
        <v>38709</v>
      </c>
      <c r="D9851" s="141">
        <v>1.5285E-2</v>
      </c>
      <c r="E9851" s="119">
        <v>1</v>
      </c>
      <c r="F9851" s="119" t="s">
        <v>1489</v>
      </c>
      <c r="G9851" s="114">
        <f>IF([Data da Aprovação]&lt;&gt;"ESTATUTÁRIO",YEAR([Data da Aprovação]),"")</f>
        <v>2005</v>
      </c>
      <c r="H9851" s="106">
        <f>Tabela9[[#This Row],[Valor do Provento R$]]/Tabela9[[#This Row],[Provento por 1 ou 1000 Ações]]</f>
        <v>1.5285E-2</v>
      </c>
    </row>
    <row r="9852" spans="1:8">
      <c r="A9852" s="118" t="s">
        <v>1770</v>
      </c>
      <c r="B9852" s="116" t="s">
        <v>1488</v>
      </c>
      <c r="C9852" s="138">
        <v>38737</v>
      </c>
      <c r="D9852" s="139">
        <v>1.5299999999999999E-2</v>
      </c>
      <c r="E9852" s="118">
        <v>1</v>
      </c>
      <c r="F9852" s="118" t="s">
        <v>1489</v>
      </c>
      <c r="G9852" s="113">
        <f>IF([Data da Aprovação]&lt;&gt;"ESTATUTÁRIO",YEAR([Data da Aprovação]),"")</f>
        <v>2006</v>
      </c>
      <c r="H9852" s="106">
        <f>Tabela9[[#This Row],[Valor do Provento R$]]/Tabela9[[#This Row],[Provento por 1 ou 1000 Ações]]</f>
        <v>1.5299999999999999E-2</v>
      </c>
    </row>
    <row r="9853" spans="1:8">
      <c r="A9853" s="119" t="s">
        <v>1770</v>
      </c>
      <c r="B9853" s="117" t="s">
        <v>1488</v>
      </c>
      <c r="C9853" s="140">
        <v>38748</v>
      </c>
      <c r="D9853" s="141">
        <v>1.84E-2</v>
      </c>
      <c r="E9853" s="119">
        <v>1</v>
      </c>
      <c r="F9853" s="119" t="s">
        <v>1489</v>
      </c>
      <c r="G9853" s="114">
        <f>IF([Data da Aprovação]&lt;&gt;"ESTATUTÁRIO",YEAR([Data da Aprovação]),"")</f>
        <v>2006</v>
      </c>
      <c r="H9853" s="106">
        <f>Tabela9[[#This Row],[Valor do Provento R$]]/Tabela9[[#This Row],[Provento por 1 ou 1000 Ações]]</f>
        <v>1.84E-2</v>
      </c>
    </row>
    <row r="9854" spans="1:8">
      <c r="A9854" s="118" t="s">
        <v>1770</v>
      </c>
      <c r="B9854" s="116" t="s">
        <v>1488</v>
      </c>
      <c r="C9854" s="138">
        <v>38748</v>
      </c>
      <c r="D9854" s="139">
        <v>1.84E-2</v>
      </c>
      <c r="E9854" s="118">
        <v>1</v>
      </c>
      <c r="F9854" s="118" t="s">
        <v>1489</v>
      </c>
      <c r="G9854" s="113">
        <f>IF([Data da Aprovação]&lt;&gt;"ESTATUTÁRIO",YEAR([Data da Aprovação]),"")</f>
        <v>2006</v>
      </c>
      <c r="H9854" s="106">
        <f>Tabela9[[#This Row],[Valor do Provento R$]]/Tabela9[[#This Row],[Provento por 1 ou 1000 Ações]]</f>
        <v>1.84E-2</v>
      </c>
    </row>
    <row r="9855" spans="1:8">
      <c r="A9855" s="119" t="s">
        <v>1770</v>
      </c>
      <c r="B9855" s="117" t="s">
        <v>1488</v>
      </c>
      <c r="C9855" s="140">
        <v>38772</v>
      </c>
      <c r="D9855" s="141">
        <v>1.84E-2</v>
      </c>
      <c r="E9855" s="119">
        <v>1</v>
      </c>
      <c r="F9855" s="119" t="s">
        <v>1489</v>
      </c>
      <c r="G9855" s="114">
        <f>IF([Data da Aprovação]&lt;&gt;"ESTATUTÁRIO",YEAR([Data da Aprovação]),"")</f>
        <v>2006</v>
      </c>
      <c r="H9855" s="106">
        <f>Tabela9[[#This Row],[Valor do Provento R$]]/Tabela9[[#This Row],[Provento por 1 ou 1000 Ações]]</f>
        <v>1.84E-2</v>
      </c>
    </row>
    <row r="9856" spans="1:8">
      <c r="A9856" s="118" t="s">
        <v>1770</v>
      </c>
      <c r="B9856" s="116" t="s">
        <v>1488</v>
      </c>
      <c r="C9856" s="138">
        <v>38807</v>
      </c>
      <c r="D9856" s="139">
        <v>4.4200000000000003E-3</v>
      </c>
      <c r="E9856" s="118">
        <v>1</v>
      </c>
      <c r="F9856" s="118" t="s">
        <v>1489</v>
      </c>
      <c r="G9856" s="113">
        <f>IF([Data da Aprovação]&lt;&gt;"ESTATUTÁRIO",YEAR([Data da Aprovação]),"")</f>
        <v>2006</v>
      </c>
      <c r="H9856" s="106">
        <f>Tabela9[[#This Row],[Valor do Provento R$]]/Tabela9[[#This Row],[Provento por 1 ou 1000 Ações]]</f>
        <v>4.4200000000000003E-3</v>
      </c>
    </row>
    <row r="9857" spans="1:8">
      <c r="A9857" s="119" t="s">
        <v>1770</v>
      </c>
      <c r="B9857" s="117" t="s">
        <v>1488</v>
      </c>
      <c r="C9857" s="140">
        <v>38807</v>
      </c>
      <c r="D9857" s="141">
        <v>8.8400000000000006E-3</v>
      </c>
      <c r="E9857" s="119">
        <v>1</v>
      </c>
      <c r="F9857" s="119" t="s">
        <v>1489</v>
      </c>
      <c r="G9857" s="114">
        <f>IF([Data da Aprovação]&lt;&gt;"ESTATUTÁRIO",YEAR([Data da Aprovação]),"")</f>
        <v>2006</v>
      </c>
      <c r="H9857" s="106">
        <f>Tabela9[[#This Row],[Valor do Provento R$]]/Tabela9[[#This Row],[Provento por 1 ou 1000 Ações]]</f>
        <v>8.8400000000000006E-3</v>
      </c>
    </row>
    <row r="9858" spans="1:8">
      <c r="A9858" s="118" t="s">
        <v>1770</v>
      </c>
      <c r="B9858" s="116" t="s">
        <v>1488</v>
      </c>
      <c r="C9858" s="138">
        <v>38807</v>
      </c>
      <c r="D9858" s="139">
        <v>1.9900000000000001E-2</v>
      </c>
      <c r="E9858" s="118">
        <v>1</v>
      </c>
      <c r="F9858" s="118" t="s">
        <v>1489</v>
      </c>
      <c r="G9858" s="113">
        <f>IF([Data da Aprovação]&lt;&gt;"ESTATUTÁRIO",YEAR([Data da Aprovação]),"")</f>
        <v>2006</v>
      </c>
      <c r="H9858" s="106">
        <f>Tabela9[[#This Row],[Valor do Provento R$]]/Tabela9[[#This Row],[Provento por 1 ou 1000 Ações]]</f>
        <v>1.9900000000000001E-2</v>
      </c>
    </row>
    <row r="9859" spans="1:8">
      <c r="A9859" s="119" t="s">
        <v>1770</v>
      </c>
      <c r="B9859" s="117" t="s">
        <v>1488</v>
      </c>
      <c r="C9859" s="140">
        <v>38839</v>
      </c>
      <c r="D9859" s="141">
        <v>1.9900000000000001E-2</v>
      </c>
      <c r="E9859" s="119">
        <v>1</v>
      </c>
      <c r="F9859" s="119" t="s">
        <v>1489</v>
      </c>
      <c r="G9859" s="114">
        <f>IF([Data da Aprovação]&lt;&gt;"ESTATUTÁRIO",YEAR([Data da Aprovação]),"")</f>
        <v>2006</v>
      </c>
      <c r="H9859" s="106">
        <f>Tabela9[[#This Row],[Valor do Provento R$]]/Tabela9[[#This Row],[Provento por 1 ou 1000 Ações]]</f>
        <v>1.9900000000000001E-2</v>
      </c>
    </row>
    <row r="9860" spans="1:8">
      <c r="A9860" s="118" t="s">
        <v>1770</v>
      </c>
      <c r="B9860" s="116" t="s">
        <v>1488</v>
      </c>
      <c r="C9860" s="138">
        <v>38868</v>
      </c>
      <c r="D9860" s="139">
        <v>1.7160000000000002E-2</v>
      </c>
      <c r="E9860" s="118">
        <v>1</v>
      </c>
      <c r="F9860" s="118" t="s">
        <v>1489</v>
      </c>
      <c r="G9860" s="113">
        <f>IF([Data da Aprovação]&lt;&gt;"ESTATUTÁRIO",YEAR([Data da Aprovação]),"")</f>
        <v>2006</v>
      </c>
      <c r="H9860" s="106">
        <f>Tabela9[[#This Row],[Valor do Provento R$]]/Tabela9[[#This Row],[Provento por 1 ou 1000 Ações]]</f>
        <v>1.7160000000000002E-2</v>
      </c>
    </row>
    <row r="9861" spans="1:8">
      <c r="A9861" s="119" t="s">
        <v>1770</v>
      </c>
      <c r="B9861" s="117" t="s">
        <v>1488</v>
      </c>
      <c r="C9861" s="140">
        <v>38929</v>
      </c>
      <c r="D9861" s="141">
        <v>8.5800000000000008E-3</v>
      </c>
      <c r="E9861" s="119">
        <v>1</v>
      </c>
      <c r="F9861" s="119" t="s">
        <v>1489</v>
      </c>
      <c r="G9861" s="114">
        <f>IF([Data da Aprovação]&lt;&gt;"ESTATUTÁRIO",YEAR([Data da Aprovação]),"")</f>
        <v>2006</v>
      </c>
      <c r="H9861" s="106">
        <f>Tabela9[[#This Row],[Valor do Provento R$]]/Tabela9[[#This Row],[Provento por 1 ou 1000 Ações]]</f>
        <v>8.5800000000000008E-3</v>
      </c>
    </row>
    <row r="9862" spans="1:8">
      <c r="A9862" s="118" t="s">
        <v>1770</v>
      </c>
      <c r="B9862" s="116" t="s">
        <v>1488</v>
      </c>
      <c r="C9862" s="138">
        <v>38929</v>
      </c>
      <c r="D9862" s="139">
        <v>8.5800000000000008E-3</v>
      </c>
      <c r="E9862" s="118">
        <v>1</v>
      </c>
      <c r="F9862" s="118" t="s">
        <v>1489</v>
      </c>
      <c r="G9862" s="113">
        <f>IF([Data da Aprovação]&lt;&gt;"ESTATUTÁRIO",YEAR([Data da Aprovação]),"")</f>
        <v>2006</v>
      </c>
      <c r="H9862" s="106">
        <f>Tabela9[[#This Row],[Valor do Provento R$]]/Tabela9[[#This Row],[Provento por 1 ou 1000 Ações]]</f>
        <v>8.5800000000000008E-3</v>
      </c>
    </row>
    <row r="9863" spans="1:8">
      <c r="A9863" s="119" t="s">
        <v>1770</v>
      </c>
      <c r="B9863" s="117" t="s">
        <v>1488</v>
      </c>
      <c r="C9863" s="140">
        <v>38989</v>
      </c>
      <c r="D9863" s="141">
        <v>1.5299999999999999E-2</v>
      </c>
      <c r="E9863" s="119">
        <v>1</v>
      </c>
      <c r="F9863" s="119" t="s">
        <v>1489</v>
      </c>
      <c r="G9863" s="114">
        <f>IF([Data da Aprovação]&lt;&gt;"ESTATUTÁRIO",YEAR([Data da Aprovação]),"")</f>
        <v>2006</v>
      </c>
      <c r="H9863" s="106">
        <f>Tabela9[[#This Row],[Valor do Provento R$]]/Tabela9[[#This Row],[Provento por 1 ou 1000 Ações]]</f>
        <v>1.5299999999999999E-2</v>
      </c>
    </row>
    <row r="9864" spans="1:8">
      <c r="A9864" s="118" t="s">
        <v>1770</v>
      </c>
      <c r="B9864" s="116" t="s">
        <v>1488</v>
      </c>
      <c r="C9864" s="138">
        <v>39021</v>
      </c>
      <c r="D9864" s="139">
        <v>3.4320000000000003E-2</v>
      </c>
      <c r="E9864" s="118">
        <v>1</v>
      </c>
      <c r="F9864" s="118" t="s">
        <v>1489</v>
      </c>
      <c r="G9864" s="113">
        <f>IF([Data da Aprovação]&lt;&gt;"ESTATUTÁRIO",YEAR([Data da Aprovação]),"")</f>
        <v>2006</v>
      </c>
      <c r="H9864" s="106">
        <f>Tabela9[[#This Row],[Valor do Provento R$]]/Tabela9[[#This Row],[Provento por 1 ou 1000 Ações]]</f>
        <v>3.4320000000000003E-2</v>
      </c>
    </row>
    <row r="9865" spans="1:8">
      <c r="A9865" s="119" t="s">
        <v>1770</v>
      </c>
      <c r="B9865" s="117" t="s">
        <v>1488</v>
      </c>
      <c r="C9865" s="140">
        <v>39051</v>
      </c>
      <c r="D9865" s="141">
        <v>1.7160000000000002E-2</v>
      </c>
      <c r="E9865" s="119">
        <v>1</v>
      </c>
      <c r="F9865" s="119" t="s">
        <v>1489</v>
      </c>
      <c r="G9865" s="114">
        <f>IF([Data da Aprovação]&lt;&gt;"ESTATUTÁRIO",YEAR([Data da Aprovação]),"")</f>
        <v>2006</v>
      </c>
      <c r="H9865" s="106">
        <f>Tabela9[[#This Row],[Valor do Provento R$]]/Tabela9[[#This Row],[Provento por 1 ou 1000 Ações]]</f>
        <v>1.7160000000000002E-2</v>
      </c>
    </row>
    <row r="9866" spans="1:8">
      <c r="A9866" s="118" t="s">
        <v>1770</v>
      </c>
      <c r="B9866" s="116" t="s">
        <v>1488</v>
      </c>
      <c r="C9866" s="138">
        <v>39051</v>
      </c>
      <c r="D9866" s="139">
        <v>1.7160000000000002E-2</v>
      </c>
      <c r="E9866" s="118">
        <v>1</v>
      </c>
      <c r="F9866" s="118" t="s">
        <v>1489</v>
      </c>
      <c r="G9866" s="113">
        <f>IF([Data da Aprovação]&lt;&gt;"ESTATUTÁRIO",YEAR([Data da Aprovação]),"")</f>
        <v>2006</v>
      </c>
      <c r="H9866" s="106">
        <f>Tabela9[[#This Row],[Valor do Provento R$]]/Tabela9[[#This Row],[Provento por 1 ou 1000 Ações]]</f>
        <v>1.7160000000000002E-2</v>
      </c>
    </row>
    <row r="9867" spans="1:8">
      <c r="A9867" s="119" t="s">
        <v>1770</v>
      </c>
      <c r="B9867" s="117" t="s">
        <v>1488</v>
      </c>
      <c r="C9867" s="140">
        <v>39071</v>
      </c>
      <c r="D9867" s="141">
        <v>1.7160000000000002E-2</v>
      </c>
      <c r="E9867" s="119">
        <v>1</v>
      </c>
      <c r="F9867" s="119" t="s">
        <v>1489</v>
      </c>
      <c r="G9867" s="114">
        <f>IF([Data da Aprovação]&lt;&gt;"ESTATUTÁRIO",YEAR([Data da Aprovação]),"")</f>
        <v>2006</v>
      </c>
      <c r="H9867" s="106">
        <f>Tabela9[[#This Row],[Valor do Provento R$]]/Tabela9[[#This Row],[Provento por 1 ou 1000 Ações]]</f>
        <v>1.7160000000000002E-2</v>
      </c>
    </row>
    <row r="9868" spans="1:8">
      <c r="A9868" s="118" t="s">
        <v>1770</v>
      </c>
      <c r="B9868" s="116" t="s">
        <v>1488</v>
      </c>
      <c r="C9868" s="138">
        <v>39071</v>
      </c>
      <c r="D9868" s="139">
        <v>1.7160000000000002E-2</v>
      </c>
      <c r="E9868" s="118">
        <v>1</v>
      </c>
      <c r="F9868" s="118" t="s">
        <v>1489</v>
      </c>
      <c r="G9868" s="113">
        <f>IF([Data da Aprovação]&lt;&gt;"ESTATUTÁRIO",YEAR([Data da Aprovação]),"")</f>
        <v>2006</v>
      </c>
      <c r="H9868" s="106">
        <f>Tabela9[[#This Row],[Valor do Provento R$]]/Tabela9[[#This Row],[Provento por 1 ou 1000 Ações]]</f>
        <v>1.7160000000000002E-2</v>
      </c>
    </row>
    <row r="9869" spans="1:8">
      <c r="A9869" s="119" t="s">
        <v>1770</v>
      </c>
      <c r="B9869" s="117" t="s">
        <v>1488</v>
      </c>
      <c r="C9869" s="140">
        <v>39113</v>
      </c>
      <c r="D9869" s="141">
        <v>1.7160000000000002E-2</v>
      </c>
      <c r="E9869" s="119">
        <v>1</v>
      </c>
      <c r="F9869" s="119" t="s">
        <v>1489</v>
      </c>
      <c r="G9869" s="114">
        <f>IF([Data da Aprovação]&lt;&gt;"ESTATUTÁRIO",YEAR([Data da Aprovação]),"")</f>
        <v>2007</v>
      </c>
      <c r="H9869" s="106">
        <f>Tabela9[[#This Row],[Valor do Provento R$]]/Tabela9[[#This Row],[Provento por 1 ou 1000 Ações]]</f>
        <v>1.7160000000000002E-2</v>
      </c>
    </row>
    <row r="9870" spans="1:8">
      <c r="A9870" s="118" t="s">
        <v>1770</v>
      </c>
      <c r="B9870" s="116" t="s">
        <v>1488</v>
      </c>
      <c r="C9870" s="138">
        <v>39113</v>
      </c>
      <c r="D9870" s="139">
        <v>1.7160000000000002E-2</v>
      </c>
      <c r="E9870" s="118">
        <v>1</v>
      </c>
      <c r="F9870" s="118" t="s">
        <v>1489</v>
      </c>
      <c r="G9870" s="113">
        <f>IF([Data da Aprovação]&lt;&gt;"ESTATUTÁRIO",YEAR([Data da Aprovação]),"")</f>
        <v>2007</v>
      </c>
      <c r="H9870" s="106">
        <f>Tabela9[[#This Row],[Valor do Provento R$]]/Tabela9[[#This Row],[Provento por 1 ou 1000 Ações]]</f>
        <v>1.7160000000000002E-2</v>
      </c>
    </row>
    <row r="9871" spans="1:8">
      <c r="A9871" s="119" t="s">
        <v>1770</v>
      </c>
      <c r="B9871" s="117" t="s">
        <v>1488</v>
      </c>
      <c r="C9871" s="140">
        <v>39141</v>
      </c>
      <c r="D9871" s="141">
        <v>1.7160000000000002E-2</v>
      </c>
      <c r="E9871" s="119">
        <v>1</v>
      </c>
      <c r="F9871" s="119" t="s">
        <v>1489</v>
      </c>
      <c r="G9871" s="114">
        <f>IF([Data da Aprovação]&lt;&gt;"ESTATUTÁRIO",YEAR([Data da Aprovação]),"")</f>
        <v>2007</v>
      </c>
      <c r="H9871" s="106">
        <f>Tabela9[[#This Row],[Valor do Provento R$]]/Tabela9[[#This Row],[Provento por 1 ou 1000 Ações]]</f>
        <v>1.7160000000000002E-2</v>
      </c>
    </row>
    <row r="9872" spans="1:8">
      <c r="A9872" s="118" t="s">
        <v>1770</v>
      </c>
      <c r="B9872" s="116" t="s">
        <v>1488</v>
      </c>
      <c r="C9872" s="138">
        <v>39171</v>
      </c>
      <c r="D9872" s="139">
        <v>8.5800000000000008E-3</v>
      </c>
      <c r="E9872" s="118">
        <v>1</v>
      </c>
      <c r="F9872" s="118" t="s">
        <v>1489</v>
      </c>
      <c r="G9872" s="113">
        <f>IF([Data da Aprovação]&lt;&gt;"ESTATUTÁRIO",YEAR([Data da Aprovação]),"")</f>
        <v>2007</v>
      </c>
      <c r="H9872" s="106">
        <f>Tabela9[[#This Row],[Valor do Provento R$]]/Tabela9[[#This Row],[Provento por 1 ou 1000 Ações]]</f>
        <v>8.5800000000000008E-3</v>
      </c>
    </row>
    <row r="9873" spans="1:8">
      <c r="A9873" s="119" t="s">
        <v>1770</v>
      </c>
      <c r="B9873" s="117" t="s">
        <v>1488</v>
      </c>
      <c r="C9873" s="140">
        <v>39171</v>
      </c>
      <c r="D9873" s="141">
        <v>1.7160000000000002E-2</v>
      </c>
      <c r="E9873" s="119">
        <v>1</v>
      </c>
      <c r="F9873" s="119" t="s">
        <v>1489</v>
      </c>
      <c r="G9873" s="114">
        <f>IF([Data da Aprovação]&lt;&gt;"ESTATUTÁRIO",YEAR([Data da Aprovação]),"")</f>
        <v>2007</v>
      </c>
      <c r="H9873" s="106">
        <f>Tabela9[[#This Row],[Valor do Provento R$]]/Tabela9[[#This Row],[Provento por 1 ou 1000 Ações]]</f>
        <v>1.7160000000000002E-2</v>
      </c>
    </row>
    <row r="9874" spans="1:8">
      <c r="A9874" s="118" t="s">
        <v>1770</v>
      </c>
      <c r="B9874" s="116" t="s">
        <v>1488</v>
      </c>
      <c r="C9874" s="138">
        <v>39175</v>
      </c>
      <c r="D9874" s="139">
        <v>2.6419000000000002E-2</v>
      </c>
      <c r="E9874" s="118">
        <v>1</v>
      </c>
      <c r="F9874" s="118" t="s">
        <v>1492</v>
      </c>
      <c r="G9874" s="113">
        <f>IF([Data da Aprovação]&lt;&gt;"ESTATUTÁRIO",YEAR([Data da Aprovação]),"")</f>
        <v>2007</v>
      </c>
      <c r="H9874" s="106">
        <f>Tabela9[[#This Row],[Valor do Provento R$]]/Tabela9[[#This Row],[Provento por 1 ou 1000 Ações]]</f>
        <v>2.6419000000000002E-2</v>
      </c>
    </row>
    <row r="9875" spans="1:8">
      <c r="A9875" s="119" t="s">
        <v>1770</v>
      </c>
      <c r="B9875" s="117" t="s">
        <v>1488</v>
      </c>
      <c r="C9875" s="140">
        <v>39199</v>
      </c>
      <c r="D9875" s="141">
        <v>8.5800000000000008E-3</v>
      </c>
      <c r="E9875" s="119">
        <v>1</v>
      </c>
      <c r="F9875" s="119" t="s">
        <v>1489</v>
      </c>
      <c r="G9875" s="114">
        <f>IF([Data da Aprovação]&lt;&gt;"ESTATUTÁRIO",YEAR([Data da Aprovação]),"")</f>
        <v>2007</v>
      </c>
      <c r="H9875" s="106">
        <f>Tabela9[[#This Row],[Valor do Provento R$]]/Tabela9[[#This Row],[Provento por 1 ou 1000 Ações]]</f>
        <v>8.5800000000000008E-3</v>
      </c>
    </row>
    <row r="9876" spans="1:8">
      <c r="A9876" s="118" t="s">
        <v>1770</v>
      </c>
      <c r="B9876" s="116" t="s">
        <v>1488</v>
      </c>
      <c r="C9876" s="138">
        <v>39199</v>
      </c>
      <c r="D9876" s="139">
        <v>1.7160000000000002E-2</v>
      </c>
      <c r="E9876" s="118">
        <v>1</v>
      </c>
      <c r="F9876" s="118" t="s">
        <v>1489</v>
      </c>
      <c r="G9876" s="113">
        <f>IF([Data da Aprovação]&lt;&gt;"ESTATUTÁRIO",YEAR([Data da Aprovação]),"")</f>
        <v>2007</v>
      </c>
      <c r="H9876" s="106">
        <f>Tabela9[[#This Row],[Valor do Provento R$]]/Tabela9[[#This Row],[Provento por 1 ou 1000 Ações]]</f>
        <v>1.7160000000000002E-2</v>
      </c>
    </row>
    <row r="9877" spans="1:8">
      <c r="A9877" s="119" t="s">
        <v>1770</v>
      </c>
      <c r="B9877" s="117" t="s">
        <v>1488</v>
      </c>
      <c r="C9877" s="140">
        <v>39232</v>
      </c>
      <c r="D9877" s="141">
        <v>1.1675E-2</v>
      </c>
      <c r="E9877" s="119">
        <v>1</v>
      </c>
      <c r="F9877" s="119" t="s">
        <v>1489</v>
      </c>
      <c r="G9877" s="114">
        <f>IF([Data da Aprovação]&lt;&gt;"ESTATUTÁRIO",YEAR([Data da Aprovação]),"")</f>
        <v>2007</v>
      </c>
      <c r="H9877" s="106">
        <f>Tabela9[[#This Row],[Valor do Provento R$]]/Tabela9[[#This Row],[Provento por 1 ou 1000 Ações]]</f>
        <v>1.1675E-2</v>
      </c>
    </row>
    <row r="9878" spans="1:8">
      <c r="A9878" s="118" t="s">
        <v>1770</v>
      </c>
      <c r="B9878" s="116" t="s">
        <v>1488</v>
      </c>
      <c r="C9878" s="138">
        <v>39232</v>
      </c>
      <c r="D9878" s="139">
        <v>1.1675E-2</v>
      </c>
      <c r="E9878" s="118">
        <v>1</v>
      </c>
      <c r="F9878" s="118" t="s">
        <v>1489</v>
      </c>
      <c r="G9878" s="113">
        <f>IF([Data da Aprovação]&lt;&gt;"ESTATUTÁRIO",YEAR([Data da Aprovação]),"")</f>
        <v>2007</v>
      </c>
      <c r="H9878" s="106">
        <f>Tabela9[[#This Row],[Valor do Provento R$]]/Tabela9[[#This Row],[Provento por 1 ou 1000 Ações]]</f>
        <v>1.1675E-2</v>
      </c>
    </row>
    <row r="9879" spans="1:8">
      <c r="A9879" s="119" t="s">
        <v>1770</v>
      </c>
      <c r="B9879" s="117" t="s">
        <v>1488</v>
      </c>
      <c r="C9879" s="140">
        <v>39294</v>
      </c>
      <c r="D9879" s="141">
        <v>1.7160000000000002E-2</v>
      </c>
      <c r="E9879" s="119">
        <v>1</v>
      </c>
      <c r="F9879" s="119" t="s">
        <v>1489</v>
      </c>
      <c r="G9879" s="114">
        <f>IF([Data da Aprovação]&lt;&gt;"ESTATUTÁRIO",YEAR([Data da Aprovação]),"")</f>
        <v>2007</v>
      </c>
      <c r="H9879" s="106">
        <f>Tabela9[[#This Row],[Valor do Provento R$]]/Tabela9[[#This Row],[Provento por 1 ou 1000 Ações]]</f>
        <v>1.7160000000000002E-2</v>
      </c>
    </row>
    <row r="9880" spans="1:8">
      <c r="A9880" s="118" t="s">
        <v>1770</v>
      </c>
      <c r="B9880" s="116" t="s">
        <v>1488</v>
      </c>
      <c r="C9880" s="138">
        <v>39325</v>
      </c>
      <c r="D9880" s="139">
        <v>1.1675E-2</v>
      </c>
      <c r="E9880" s="118">
        <v>1</v>
      </c>
      <c r="F9880" s="118" t="s">
        <v>1489</v>
      </c>
      <c r="G9880" s="113">
        <f>IF([Data da Aprovação]&lt;&gt;"ESTATUTÁRIO",YEAR([Data da Aprovação]),"")</f>
        <v>2007</v>
      </c>
      <c r="H9880" s="106">
        <f>Tabela9[[#This Row],[Valor do Provento R$]]/Tabela9[[#This Row],[Provento por 1 ou 1000 Ações]]</f>
        <v>1.1675E-2</v>
      </c>
    </row>
    <row r="9881" spans="1:8">
      <c r="A9881" s="119" t="s">
        <v>1770</v>
      </c>
      <c r="B9881" s="117" t="s">
        <v>1488</v>
      </c>
      <c r="C9881" s="140">
        <v>39325</v>
      </c>
      <c r="D9881" s="141">
        <v>1.7160000000000002E-2</v>
      </c>
      <c r="E9881" s="119">
        <v>1</v>
      </c>
      <c r="F9881" s="119" t="s">
        <v>1489</v>
      </c>
      <c r="G9881" s="114">
        <f>IF([Data da Aprovação]&lt;&gt;"ESTATUTÁRIO",YEAR([Data da Aprovação]),"")</f>
        <v>2007</v>
      </c>
      <c r="H9881" s="106">
        <f>Tabela9[[#This Row],[Valor do Provento R$]]/Tabela9[[#This Row],[Provento por 1 ou 1000 Ações]]</f>
        <v>1.7160000000000002E-2</v>
      </c>
    </row>
    <row r="9882" spans="1:8">
      <c r="A9882" s="118" t="s">
        <v>1770</v>
      </c>
      <c r="B9882" s="116" t="s">
        <v>1488</v>
      </c>
      <c r="C9882" s="138">
        <v>39353</v>
      </c>
      <c r="D9882" s="139">
        <v>1.8679999999999999E-2</v>
      </c>
      <c r="E9882" s="118">
        <v>1</v>
      </c>
      <c r="F9882" s="118" t="s">
        <v>1489</v>
      </c>
      <c r="G9882" s="113">
        <f>IF([Data da Aprovação]&lt;&gt;"ESTATUTÁRIO",YEAR([Data da Aprovação]),"")</f>
        <v>2007</v>
      </c>
      <c r="H9882" s="106">
        <f>Tabela9[[#This Row],[Valor do Provento R$]]/Tabela9[[#This Row],[Provento por 1 ou 1000 Ações]]</f>
        <v>1.8679999999999999E-2</v>
      </c>
    </row>
    <row r="9883" spans="1:8">
      <c r="A9883" s="119" t="s">
        <v>1770</v>
      </c>
      <c r="B9883" s="117" t="s">
        <v>1488</v>
      </c>
      <c r="C9883" s="140">
        <v>39353</v>
      </c>
      <c r="D9883" s="141">
        <v>1.7160000000000002E-2</v>
      </c>
      <c r="E9883" s="119">
        <v>1</v>
      </c>
      <c r="F9883" s="119" t="s">
        <v>1489</v>
      </c>
      <c r="G9883" s="114">
        <f>IF([Data da Aprovação]&lt;&gt;"ESTATUTÁRIO",YEAR([Data da Aprovação]),"")</f>
        <v>2007</v>
      </c>
      <c r="H9883" s="106">
        <f>Tabela9[[#This Row],[Valor do Provento R$]]/Tabela9[[#This Row],[Provento por 1 ou 1000 Ações]]</f>
        <v>1.7160000000000002E-2</v>
      </c>
    </row>
    <row r="9884" spans="1:8">
      <c r="A9884" s="118" t="s">
        <v>1770</v>
      </c>
      <c r="B9884" s="116" t="s">
        <v>1488</v>
      </c>
      <c r="C9884" s="138">
        <v>39379</v>
      </c>
      <c r="D9884" s="139">
        <v>1.8679999999999999E-2</v>
      </c>
      <c r="E9884" s="118">
        <v>1</v>
      </c>
      <c r="F9884" s="118" t="s">
        <v>1489</v>
      </c>
      <c r="G9884" s="113">
        <f>IF([Data da Aprovação]&lt;&gt;"ESTATUTÁRIO",YEAR([Data da Aprovação]),"")</f>
        <v>2007</v>
      </c>
      <c r="H9884" s="106">
        <f>Tabela9[[#This Row],[Valor do Provento R$]]/Tabela9[[#This Row],[Provento por 1 ou 1000 Ações]]</f>
        <v>1.8679999999999999E-2</v>
      </c>
    </row>
    <row r="9885" spans="1:8">
      <c r="A9885" s="119" t="s">
        <v>1770</v>
      </c>
      <c r="B9885" s="117" t="s">
        <v>1488</v>
      </c>
      <c r="C9885" s="140">
        <v>39379</v>
      </c>
      <c r="D9885" s="141">
        <v>1.7160000000000002E-2</v>
      </c>
      <c r="E9885" s="119">
        <v>1</v>
      </c>
      <c r="F9885" s="119" t="s">
        <v>1489</v>
      </c>
      <c r="G9885" s="114">
        <f>IF([Data da Aprovação]&lt;&gt;"ESTATUTÁRIO",YEAR([Data da Aprovação]),"")</f>
        <v>2007</v>
      </c>
      <c r="H9885" s="106">
        <f>Tabela9[[#This Row],[Valor do Provento R$]]/Tabela9[[#This Row],[Provento por 1 ou 1000 Ações]]</f>
        <v>1.7160000000000002E-2</v>
      </c>
    </row>
    <row r="9886" spans="1:8">
      <c r="A9886" s="118" t="s">
        <v>1770</v>
      </c>
      <c r="B9886" s="116" t="s">
        <v>1488</v>
      </c>
      <c r="C9886" s="138">
        <v>39416</v>
      </c>
      <c r="D9886" s="139">
        <v>3.5839999999999997E-2</v>
      </c>
      <c r="E9886" s="118">
        <v>1</v>
      </c>
      <c r="F9886" s="118" t="s">
        <v>1489</v>
      </c>
      <c r="G9886" s="113">
        <f>IF([Data da Aprovação]&lt;&gt;"ESTATUTÁRIO",YEAR([Data da Aprovação]),"")</f>
        <v>2007</v>
      </c>
      <c r="H9886" s="106">
        <f>Tabela9[[#This Row],[Valor do Provento R$]]/Tabela9[[#This Row],[Provento por 1 ou 1000 Ações]]</f>
        <v>3.5839999999999997E-2</v>
      </c>
    </row>
    <row r="9887" spans="1:8">
      <c r="A9887" s="119" t="s">
        <v>1770</v>
      </c>
      <c r="B9887" s="117" t="s">
        <v>1488</v>
      </c>
      <c r="C9887" s="140">
        <v>39416</v>
      </c>
      <c r="D9887" s="141">
        <v>1.7160000000000002E-2</v>
      </c>
      <c r="E9887" s="119">
        <v>1</v>
      </c>
      <c r="F9887" s="119" t="s">
        <v>1489</v>
      </c>
      <c r="G9887" s="114">
        <f>IF([Data da Aprovação]&lt;&gt;"ESTATUTÁRIO",YEAR([Data da Aprovação]),"")</f>
        <v>2007</v>
      </c>
      <c r="H9887" s="106">
        <f>Tabela9[[#This Row],[Valor do Provento R$]]/Tabela9[[#This Row],[Provento por 1 ou 1000 Ações]]</f>
        <v>1.7160000000000002E-2</v>
      </c>
    </row>
    <row r="9888" spans="1:8">
      <c r="A9888" s="118" t="s">
        <v>1770</v>
      </c>
      <c r="B9888" s="116" t="s">
        <v>1488</v>
      </c>
      <c r="C9888" s="138">
        <v>39437</v>
      </c>
      <c r="D9888" s="139">
        <v>3.5839999999999997E-2</v>
      </c>
      <c r="E9888" s="118">
        <v>1</v>
      </c>
      <c r="F9888" s="118" t="s">
        <v>1489</v>
      </c>
      <c r="G9888" s="113">
        <f>IF([Data da Aprovação]&lt;&gt;"ESTATUTÁRIO",YEAR([Data da Aprovação]),"")</f>
        <v>2007</v>
      </c>
      <c r="H9888" s="106">
        <f>Tabela9[[#This Row],[Valor do Provento R$]]/Tabela9[[#This Row],[Provento por 1 ou 1000 Ações]]</f>
        <v>3.5839999999999997E-2</v>
      </c>
    </row>
    <row r="9889" spans="1:8">
      <c r="A9889" s="119" t="s">
        <v>1770</v>
      </c>
      <c r="B9889" s="117" t="s">
        <v>1488</v>
      </c>
      <c r="C9889" s="140">
        <v>39437</v>
      </c>
      <c r="D9889" s="141">
        <v>1.7160000000000002E-2</v>
      </c>
      <c r="E9889" s="119">
        <v>1</v>
      </c>
      <c r="F9889" s="119" t="s">
        <v>1489</v>
      </c>
      <c r="G9889" s="114">
        <f>IF([Data da Aprovação]&lt;&gt;"ESTATUTÁRIO",YEAR([Data da Aprovação]),"")</f>
        <v>2007</v>
      </c>
      <c r="H9889" s="106">
        <f>Tabela9[[#This Row],[Valor do Provento R$]]/Tabela9[[#This Row],[Provento por 1 ou 1000 Ações]]</f>
        <v>1.7160000000000002E-2</v>
      </c>
    </row>
    <row r="9890" spans="1:8">
      <c r="A9890" s="118" t="s">
        <v>1770</v>
      </c>
      <c r="B9890" s="116" t="s">
        <v>1488</v>
      </c>
      <c r="C9890" s="138">
        <v>39478</v>
      </c>
      <c r="D9890" s="139">
        <v>1.4749999999999999E-2</v>
      </c>
      <c r="E9890" s="118">
        <v>1</v>
      </c>
      <c r="F9890" s="118" t="s">
        <v>1489</v>
      </c>
      <c r="G9890" s="113">
        <f>IF([Data da Aprovação]&lt;&gt;"ESTATUTÁRIO",YEAR([Data da Aprovação]),"")</f>
        <v>2008</v>
      </c>
      <c r="H9890" s="106">
        <f>Tabela9[[#This Row],[Valor do Provento R$]]/Tabela9[[#This Row],[Provento por 1 ou 1000 Ações]]</f>
        <v>1.4749999999999999E-2</v>
      </c>
    </row>
    <row r="9891" spans="1:8">
      <c r="A9891" s="119" t="s">
        <v>1770</v>
      </c>
      <c r="B9891" s="117" t="s">
        <v>1488</v>
      </c>
      <c r="C9891" s="140">
        <v>39498</v>
      </c>
      <c r="D9891" s="141">
        <v>1.4590000000000001E-2</v>
      </c>
      <c r="E9891" s="119">
        <v>1</v>
      </c>
      <c r="F9891" s="119" t="s">
        <v>1492</v>
      </c>
      <c r="G9891" s="114">
        <f>IF([Data da Aprovação]&lt;&gt;"ESTATUTÁRIO",YEAR([Data da Aprovação]),"")</f>
        <v>2008</v>
      </c>
      <c r="H9891" s="106">
        <f>Tabela9[[#This Row],[Valor do Provento R$]]/Tabela9[[#This Row],[Provento por 1 ou 1000 Ações]]</f>
        <v>1.4590000000000001E-2</v>
      </c>
    </row>
    <row r="9892" spans="1:8">
      <c r="A9892" s="118" t="s">
        <v>1770</v>
      </c>
      <c r="B9892" s="116" t="s">
        <v>1488</v>
      </c>
      <c r="C9892" s="138">
        <v>39498</v>
      </c>
      <c r="D9892" s="139">
        <v>1.2540000000000001E-2</v>
      </c>
      <c r="E9892" s="118">
        <v>1</v>
      </c>
      <c r="F9892" s="118" t="s">
        <v>1492</v>
      </c>
      <c r="G9892" s="113">
        <f>IF([Data da Aprovação]&lt;&gt;"ESTATUTÁRIO",YEAR([Data da Aprovação]),"")</f>
        <v>2008</v>
      </c>
      <c r="H9892" s="106">
        <f>Tabela9[[#This Row],[Valor do Provento R$]]/Tabela9[[#This Row],[Provento por 1 ou 1000 Ações]]</f>
        <v>1.2540000000000001E-2</v>
      </c>
    </row>
    <row r="9893" spans="1:8">
      <c r="A9893" s="119" t="s">
        <v>1770</v>
      </c>
      <c r="B9893" s="117" t="s">
        <v>1488</v>
      </c>
      <c r="C9893" s="140">
        <v>39532</v>
      </c>
      <c r="D9893" s="141">
        <v>1.4590000000000001E-2</v>
      </c>
      <c r="E9893" s="119">
        <v>1</v>
      </c>
      <c r="F9893" s="119" t="s">
        <v>1492</v>
      </c>
      <c r="G9893" s="114">
        <f>IF([Data da Aprovação]&lt;&gt;"ESTATUTÁRIO",YEAR([Data da Aprovação]),"")</f>
        <v>2008</v>
      </c>
      <c r="H9893" s="106">
        <f>Tabela9[[#This Row],[Valor do Provento R$]]/Tabela9[[#This Row],[Provento por 1 ou 1000 Ações]]</f>
        <v>1.4590000000000001E-2</v>
      </c>
    </row>
    <row r="9894" spans="1:8">
      <c r="A9894" s="118" t="s">
        <v>1770</v>
      </c>
      <c r="B9894" s="116" t="s">
        <v>1488</v>
      </c>
      <c r="C9894" s="138">
        <v>39532</v>
      </c>
      <c r="D9894" s="139">
        <v>2.6239999999999999E-2</v>
      </c>
      <c r="E9894" s="118">
        <v>1</v>
      </c>
      <c r="F9894" s="118" t="s">
        <v>1492</v>
      </c>
      <c r="G9894" s="113">
        <f>IF([Data da Aprovação]&lt;&gt;"ESTATUTÁRIO",YEAR([Data da Aprovação]),"")</f>
        <v>2008</v>
      </c>
      <c r="H9894" s="106">
        <f>Tabela9[[#This Row],[Valor do Provento R$]]/Tabela9[[#This Row],[Provento por 1 ou 1000 Ações]]</f>
        <v>2.6239999999999999E-2</v>
      </c>
    </row>
    <row r="9895" spans="1:8">
      <c r="A9895" s="119" t="s">
        <v>1770</v>
      </c>
      <c r="B9895" s="117" t="s">
        <v>1488</v>
      </c>
      <c r="C9895" s="140">
        <v>39563</v>
      </c>
      <c r="D9895" s="141">
        <v>1.4590000000000001E-2</v>
      </c>
      <c r="E9895" s="119">
        <v>1</v>
      </c>
      <c r="F9895" s="119" t="s">
        <v>1492</v>
      </c>
      <c r="G9895" s="114">
        <f>IF([Data da Aprovação]&lt;&gt;"ESTATUTÁRIO",YEAR([Data da Aprovação]),"")</f>
        <v>2008</v>
      </c>
      <c r="H9895" s="106">
        <f>Tabela9[[#This Row],[Valor do Provento R$]]/Tabela9[[#This Row],[Provento por 1 ou 1000 Ações]]</f>
        <v>1.4590000000000001E-2</v>
      </c>
    </row>
    <row r="9896" spans="1:8">
      <c r="A9896" s="118" t="s">
        <v>1770</v>
      </c>
      <c r="B9896" s="116" t="s">
        <v>1488</v>
      </c>
      <c r="C9896" s="138">
        <v>39597</v>
      </c>
      <c r="D9896" s="139">
        <v>1.4590000000000001E-2</v>
      </c>
      <c r="E9896" s="118">
        <v>1</v>
      </c>
      <c r="F9896" s="118" t="s">
        <v>1489</v>
      </c>
      <c r="G9896" s="113">
        <f>IF([Data da Aprovação]&lt;&gt;"ESTATUTÁRIO",YEAR([Data da Aprovação]),"")</f>
        <v>2008</v>
      </c>
      <c r="H9896" s="106">
        <f>Tabela9[[#This Row],[Valor do Provento R$]]/Tabela9[[#This Row],[Provento por 1 ou 1000 Ações]]</f>
        <v>1.4590000000000001E-2</v>
      </c>
    </row>
    <row r="9897" spans="1:8">
      <c r="A9897" s="119" t="s">
        <v>1770</v>
      </c>
      <c r="B9897" s="117" t="s">
        <v>1488</v>
      </c>
      <c r="C9897" s="140">
        <v>39625</v>
      </c>
      <c r="D9897" s="141">
        <v>1.4590000000000001E-2</v>
      </c>
      <c r="E9897" s="119">
        <v>1</v>
      </c>
      <c r="F9897" s="119" t="s">
        <v>1489</v>
      </c>
      <c r="G9897" s="114">
        <f>IF([Data da Aprovação]&lt;&gt;"ESTATUTÁRIO",YEAR([Data da Aprovação]),"")</f>
        <v>2008</v>
      </c>
      <c r="H9897" s="106">
        <f>Tabela9[[#This Row],[Valor do Provento R$]]/Tabela9[[#This Row],[Provento por 1 ou 1000 Ações]]</f>
        <v>1.4590000000000001E-2</v>
      </c>
    </row>
    <row r="9898" spans="1:8">
      <c r="A9898" s="118" t="s">
        <v>1770</v>
      </c>
      <c r="B9898" s="116" t="s">
        <v>1488</v>
      </c>
      <c r="C9898" s="138">
        <v>39639</v>
      </c>
      <c r="D9898" s="139">
        <v>1.4590000000000001E-2</v>
      </c>
      <c r="E9898" s="118">
        <v>1</v>
      </c>
      <c r="F9898" s="118" t="s">
        <v>1489</v>
      </c>
      <c r="G9898" s="113">
        <f>IF([Data da Aprovação]&lt;&gt;"ESTATUTÁRIO",YEAR([Data da Aprovação]),"")</f>
        <v>2008</v>
      </c>
      <c r="H9898" s="106">
        <f>Tabela9[[#This Row],[Valor do Provento R$]]/Tabela9[[#This Row],[Provento por 1 ou 1000 Ações]]</f>
        <v>1.4590000000000001E-2</v>
      </c>
    </row>
    <row r="9899" spans="1:8">
      <c r="A9899" s="119" t="s">
        <v>1770</v>
      </c>
      <c r="B9899" s="117" t="s">
        <v>1488</v>
      </c>
      <c r="C9899" s="140">
        <v>39658</v>
      </c>
      <c r="D9899" s="141">
        <v>1.5299999999999999E-2</v>
      </c>
      <c r="E9899" s="119">
        <v>1</v>
      </c>
      <c r="F9899" s="119" t="s">
        <v>1489</v>
      </c>
      <c r="G9899" s="114">
        <f>IF([Data da Aprovação]&lt;&gt;"ESTATUTÁRIO",YEAR([Data da Aprovação]),"")</f>
        <v>2008</v>
      </c>
      <c r="H9899" s="106">
        <f>Tabela9[[#This Row],[Valor do Provento R$]]/Tabela9[[#This Row],[Provento por 1 ou 1000 Ações]]</f>
        <v>1.5299999999999999E-2</v>
      </c>
    </row>
    <row r="9900" spans="1:8">
      <c r="A9900" s="118" t="s">
        <v>1770</v>
      </c>
      <c r="B9900" s="116" t="s">
        <v>1488</v>
      </c>
      <c r="C9900" s="138">
        <v>39658</v>
      </c>
      <c r="D9900" s="139">
        <v>1.5299999999999999E-2</v>
      </c>
      <c r="E9900" s="118">
        <v>1</v>
      </c>
      <c r="F9900" s="118" t="s">
        <v>1489</v>
      </c>
      <c r="G9900" s="113">
        <f>IF([Data da Aprovação]&lt;&gt;"ESTATUTÁRIO",YEAR([Data da Aprovação]),"")</f>
        <v>2008</v>
      </c>
      <c r="H9900" s="106">
        <f>Tabela9[[#This Row],[Valor do Provento R$]]/Tabela9[[#This Row],[Provento por 1 ou 1000 Ações]]</f>
        <v>1.5299999999999999E-2</v>
      </c>
    </row>
    <row r="9901" spans="1:8">
      <c r="A9901" s="119" t="s">
        <v>1770</v>
      </c>
      <c r="B9901" s="117" t="s">
        <v>1488</v>
      </c>
      <c r="C9901" s="140">
        <v>39658</v>
      </c>
      <c r="D9901" s="141">
        <v>1.5299999999999999E-2</v>
      </c>
      <c r="E9901" s="119">
        <v>1</v>
      </c>
      <c r="F9901" s="119" t="s">
        <v>1489</v>
      </c>
      <c r="G9901" s="114">
        <f>IF([Data da Aprovação]&lt;&gt;"ESTATUTÁRIO",YEAR([Data da Aprovação]),"")</f>
        <v>2008</v>
      </c>
      <c r="H9901" s="106">
        <f>Tabela9[[#This Row],[Valor do Provento R$]]/Tabela9[[#This Row],[Provento por 1 ou 1000 Ações]]</f>
        <v>1.5299999999999999E-2</v>
      </c>
    </row>
    <row r="9902" spans="1:8">
      <c r="A9902" s="118" t="s">
        <v>1770</v>
      </c>
      <c r="B9902" s="116" t="s">
        <v>1488</v>
      </c>
      <c r="C9902" s="138">
        <v>39658</v>
      </c>
      <c r="D9902" s="139">
        <v>1.5299999999999999E-2</v>
      </c>
      <c r="E9902" s="118">
        <v>1</v>
      </c>
      <c r="F9902" s="118" t="s">
        <v>1489</v>
      </c>
      <c r="G9902" s="113">
        <f>IF([Data da Aprovação]&lt;&gt;"ESTATUTÁRIO",YEAR([Data da Aprovação]),"")</f>
        <v>2008</v>
      </c>
      <c r="H9902" s="106">
        <f>Tabela9[[#This Row],[Valor do Provento R$]]/Tabela9[[#This Row],[Provento por 1 ou 1000 Ações]]</f>
        <v>1.5299999999999999E-2</v>
      </c>
    </row>
    <row r="9903" spans="1:8">
      <c r="A9903" s="119" t="s">
        <v>1770</v>
      </c>
      <c r="B9903" s="117" t="s">
        <v>1488</v>
      </c>
      <c r="C9903" s="140">
        <v>39658</v>
      </c>
      <c r="D9903" s="141">
        <v>1.5299999999999999E-2</v>
      </c>
      <c r="E9903" s="119">
        <v>1</v>
      </c>
      <c r="F9903" s="119" t="s">
        <v>1489</v>
      </c>
      <c r="G9903" s="114">
        <f>IF([Data da Aprovação]&lt;&gt;"ESTATUTÁRIO",YEAR([Data da Aprovação]),"")</f>
        <v>2008</v>
      </c>
      <c r="H9903" s="106">
        <f>Tabela9[[#This Row],[Valor do Provento R$]]/Tabela9[[#This Row],[Provento por 1 ou 1000 Ações]]</f>
        <v>1.5299999999999999E-2</v>
      </c>
    </row>
    <row r="9904" spans="1:8">
      <c r="A9904" s="118" t="s">
        <v>1770</v>
      </c>
      <c r="B9904" s="116" t="s">
        <v>1488</v>
      </c>
      <c r="C9904" s="138">
        <v>39706</v>
      </c>
      <c r="D9904" s="139">
        <v>1.8499999999999999E-2</v>
      </c>
      <c r="E9904" s="118">
        <v>1</v>
      </c>
      <c r="F9904" s="118" t="s">
        <v>1489</v>
      </c>
      <c r="G9904" s="113">
        <f>IF([Data da Aprovação]&lt;&gt;"ESTATUTÁRIO",YEAR([Data da Aprovação]),"")</f>
        <v>2008</v>
      </c>
      <c r="H9904" s="106">
        <f>Tabela9[[#This Row],[Valor do Provento R$]]/Tabela9[[#This Row],[Provento por 1 ou 1000 Ações]]</f>
        <v>1.8499999999999999E-2</v>
      </c>
    </row>
    <row r="9905" spans="1:8">
      <c r="A9905" s="119" t="s">
        <v>1770</v>
      </c>
      <c r="B9905" s="117" t="s">
        <v>1488</v>
      </c>
      <c r="C9905" s="140">
        <v>39736</v>
      </c>
      <c r="D9905" s="141">
        <v>1.8499999999999999E-2</v>
      </c>
      <c r="E9905" s="119">
        <v>1</v>
      </c>
      <c r="F9905" s="119" t="s">
        <v>1489</v>
      </c>
      <c r="G9905" s="114">
        <f>IF([Data da Aprovação]&lt;&gt;"ESTATUTÁRIO",YEAR([Data da Aprovação]),"")</f>
        <v>2008</v>
      </c>
      <c r="H9905" s="106">
        <f>Tabela9[[#This Row],[Valor do Provento R$]]/Tabela9[[#This Row],[Provento por 1 ou 1000 Ações]]</f>
        <v>1.8499999999999999E-2</v>
      </c>
    </row>
    <row r="9906" spans="1:8">
      <c r="A9906" s="118" t="s">
        <v>1770</v>
      </c>
      <c r="B9906" s="116" t="s">
        <v>1488</v>
      </c>
      <c r="C9906" s="138">
        <v>39765</v>
      </c>
      <c r="D9906" s="139">
        <v>1.5299999999999999E-2</v>
      </c>
      <c r="E9906" s="118">
        <v>1</v>
      </c>
      <c r="F9906" s="118" t="s">
        <v>1489</v>
      </c>
      <c r="G9906" s="113">
        <f>IF([Data da Aprovação]&lt;&gt;"ESTATUTÁRIO",YEAR([Data da Aprovação]),"")</f>
        <v>2008</v>
      </c>
      <c r="H9906" s="106">
        <f>Tabela9[[#This Row],[Valor do Provento R$]]/Tabela9[[#This Row],[Provento por 1 ou 1000 Ações]]</f>
        <v>1.5299999999999999E-2</v>
      </c>
    </row>
    <row r="9907" spans="1:8">
      <c r="A9907" s="119" t="s">
        <v>1770</v>
      </c>
      <c r="B9907" s="117" t="s">
        <v>1488</v>
      </c>
      <c r="C9907" s="140">
        <v>39765</v>
      </c>
      <c r="D9907" s="141">
        <v>1.5299999999999999E-2</v>
      </c>
      <c r="E9907" s="119">
        <v>1</v>
      </c>
      <c r="F9907" s="119" t="s">
        <v>1489</v>
      </c>
      <c r="G9907" s="114">
        <f>IF([Data da Aprovação]&lt;&gt;"ESTATUTÁRIO",YEAR([Data da Aprovação]),"")</f>
        <v>2008</v>
      </c>
      <c r="H9907" s="106">
        <f>Tabela9[[#This Row],[Valor do Provento R$]]/Tabela9[[#This Row],[Provento por 1 ou 1000 Ações]]</f>
        <v>1.5299999999999999E-2</v>
      </c>
    </row>
    <row r="9908" spans="1:8">
      <c r="A9908" s="118" t="s">
        <v>1770</v>
      </c>
      <c r="B9908" s="116" t="s">
        <v>1488</v>
      </c>
      <c r="C9908" s="138">
        <v>39792</v>
      </c>
      <c r="D9908" s="139">
        <v>1.5299999999999999E-2</v>
      </c>
      <c r="E9908" s="118">
        <v>1</v>
      </c>
      <c r="F9908" s="118" t="s">
        <v>1489</v>
      </c>
      <c r="G9908" s="113">
        <f>IF([Data da Aprovação]&lt;&gt;"ESTATUTÁRIO",YEAR([Data da Aprovação]),"")</f>
        <v>2008</v>
      </c>
      <c r="H9908" s="106">
        <f>Tabela9[[#This Row],[Valor do Provento R$]]/Tabela9[[#This Row],[Provento por 1 ou 1000 Ações]]</f>
        <v>1.5299999999999999E-2</v>
      </c>
    </row>
    <row r="9909" spans="1:8">
      <c r="A9909" s="119" t="s">
        <v>1770</v>
      </c>
      <c r="B9909" s="117" t="s">
        <v>1488</v>
      </c>
      <c r="C9909" s="140">
        <v>39792</v>
      </c>
      <c r="D9909" s="141">
        <v>1.5299999999999999E-2</v>
      </c>
      <c r="E9909" s="119">
        <v>1</v>
      </c>
      <c r="F9909" s="119" t="s">
        <v>1489</v>
      </c>
      <c r="G9909" s="114">
        <f>IF([Data da Aprovação]&lt;&gt;"ESTATUTÁRIO",YEAR([Data da Aprovação]),"")</f>
        <v>2008</v>
      </c>
      <c r="H9909" s="106">
        <f>Tabela9[[#This Row],[Valor do Provento R$]]/Tabela9[[#This Row],[Provento por 1 ou 1000 Ações]]</f>
        <v>1.5299999999999999E-2</v>
      </c>
    </row>
    <row r="9910" spans="1:8">
      <c r="A9910" s="118" t="s">
        <v>1770</v>
      </c>
      <c r="B9910" s="116" t="s">
        <v>1488</v>
      </c>
      <c r="C9910" s="138">
        <v>39829</v>
      </c>
      <c r="D9910" s="139">
        <v>1.3010000000000001E-2</v>
      </c>
      <c r="E9910" s="118">
        <v>1</v>
      </c>
      <c r="F9910" s="118" t="s">
        <v>1492</v>
      </c>
      <c r="G9910" s="113">
        <f>IF([Data da Aprovação]&lt;&gt;"ESTATUTÁRIO",YEAR([Data da Aprovação]),"")</f>
        <v>2009</v>
      </c>
      <c r="H9910" s="106">
        <f>Tabela9[[#This Row],[Valor do Provento R$]]/Tabela9[[#This Row],[Provento por 1 ou 1000 Ações]]</f>
        <v>1.3010000000000001E-2</v>
      </c>
    </row>
    <row r="9911" spans="1:8">
      <c r="A9911" s="119" t="s">
        <v>1770</v>
      </c>
      <c r="B9911" s="117" t="s">
        <v>1488</v>
      </c>
      <c r="C9911" s="140">
        <v>39829</v>
      </c>
      <c r="D9911" s="141">
        <v>1.3010000000000001E-2</v>
      </c>
      <c r="E9911" s="119">
        <v>1</v>
      </c>
      <c r="F9911" s="119" t="s">
        <v>1492</v>
      </c>
      <c r="G9911" s="114">
        <f>IF([Data da Aprovação]&lt;&gt;"ESTATUTÁRIO",YEAR([Data da Aprovação]),"")</f>
        <v>2009</v>
      </c>
      <c r="H9911" s="106">
        <f>Tabela9[[#This Row],[Valor do Provento R$]]/Tabela9[[#This Row],[Provento por 1 ou 1000 Ações]]</f>
        <v>1.3010000000000001E-2</v>
      </c>
    </row>
    <row r="9912" spans="1:8">
      <c r="A9912" s="118" t="s">
        <v>1770</v>
      </c>
      <c r="B9912" s="116" t="s">
        <v>1488</v>
      </c>
      <c r="C9912" s="138">
        <v>39884</v>
      </c>
      <c r="D9912" s="139">
        <v>2.1180000000000001E-2</v>
      </c>
      <c r="E9912" s="118">
        <v>1</v>
      </c>
      <c r="F9912" s="118" t="s">
        <v>1492</v>
      </c>
      <c r="G9912" s="113">
        <f>IF([Data da Aprovação]&lt;&gt;"ESTATUTÁRIO",YEAR([Data da Aprovação]),"")</f>
        <v>2009</v>
      </c>
      <c r="H9912" s="106">
        <f>Tabela9[[#This Row],[Valor do Provento R$]]/Tabela9[[#This Row],[Provento por 1 ou 1000 Ações]]</f>
        <v>2.1180000000000001E-2</v>
      </c>
    </row>
    <row r="9913" spans="1:8">
      <c r="A9913" s="119" t="s">
        <v>1770</v>
      </c>
      <c r="B9913" s="117" t="s">
        <v>1488</v>
      </c>
      <c r="C9913" s="140">
        <v>39884</v>
      </c>
      <c r="D9913" s="141">
        <v>1.3010000000000001E-2</v>
      </c>
      <c r="E9913" s="119">
        <v>1</v>
      </c>
      <c r="F9913" s="119" t="s">
        <v>1492</v>
      </c>
      <c r="G9913" s="114">
        <f>IF([Data da Aprovação]&lt;&gt;"ESTATUTÁRIO",YEAR([Data da Aprovação]),"")</f>
        <v>2009</v>
      </c>
      <c r="H9913" s="106">
        <f>Tabela9[[#This Row],[Valor do Provento R$]]/Tabela9[[#This Row],[Provento por 1 ou 1000 Ações]]</f>
        <v>1.3010000000000001E-2</v>
      </c>
    </row>
    <row r="9914" spans="1:8">
      <c r="A9914" s="118" t="s">
        <v>1770</v>
      </c>
      <c r="B9914" s="116" t="s">
        <v>1488</v>
      </c>
      <c r="C9914" s="138">
        <v>39884</v>
      </c>
      <c r="D9914" s="139">
        <v>1.3010000000000001E-2</v>
      </c>
      <c r="E9914" s="118">
        <v>1</v>
      </c>
      <c r="F9914" s="118" t="s">
        <v>1492</v>
      </c>
      <c r="G9914" s="113">
        <f>IF([Data da Aprovação]&lt;&gt;"ESTATUTÁRIO",YEAR([Data da Aprovação]),"")</f>
        <v>2009</v>
      </c>
      <c r="H9914" s="106">
        <f>Tabela9[[#This Row],[Valor do Provento R$]]/Tabela9[[#This Row],[Provento por 1 ou 1000 Ações]]</f>
        <v>1.3010000000000001E-2</v>
      </c>
    </row>
    <row r="9915" spans="1:8">
      <c r="A9915" s="119" t="s">
        <v>1770</v>
      </c>
      <c r="B9915" s="117" t="s">
        <v>1488</v>
      </c>
      <c r="C9915" s="140">
        <v>39926</v>
      </c>
      <c r="D9915" s="141">
        <v>1.5299999999999999E-2</v>
      </c>
      <c r="E9915" s="119">
        <v>1</v>
      </c>
      <c r="F9915" s="119" t="s">
        <v>1489</v>
      </c>
      <c r="G9915" s="114">
        <f>IF([Data da Aprovação]&lt;&gt;"ESTATUTÁRIO",YEAR([Data da Aprovação]),"")</f>
        <v>2009</v>
      </c>
      <c r="H9915" s="106">
        <f>Tabela9[[#This Row],[Valor do Provento R$]]/Tabela9[[#This Row],[Provento por 1 ou 1000 Ações]]</f>
        <v>1.5299999999999999E-2</v>
      </c>
    </row>
    <row r="9916" spans="1:8">
      <c r="A9916" s="118" t="s">
        <v>1770</v>
      </c>
      <c r="B9916" s="116" t="s">
        <v>1488</v>
      </c>
      <c r="C9916" s="138">
        <v>39926</v>
      </c>
      <c r="D9916" s="139">
        <v>1.5299999999999999E-2</v>
      </c>
      <c r="E9916" s="118">
        <v>1</v>
      </c>
      <c r="F9916" s="118" t="s">
        <v>1489</v>
      </c>
      <c r="G9916" s="113">
        <f>IF([Data da Aprovação]&lt;&gt;"ESTATUTÁRIO",YEAR([Data da Aprovação]),"")</f>
        <v>2009</v>
      </c>
      <c r="H9916" s="106">
        <f>Tabela9[[#This Row],[Valor do Provento R$]]/Tabela9[[#This Row],[Provento por 1 ou 1000 Ações]]</f>
        <v>1.5299999999999999E-2</v>
      </c>
    </row>
    <row r="9917" spans="1:8">
      <c r="A9917" s="119" t="s">
        <v>1770</v>
      </c>
      <c r="B9917" s="117" t="s">
        <v>1488</v>
      </c>
      <c r="C9917" s="140">
        <v>39926</v>
      </c>
      <c r="D9917" s="141">
        <v>1.5299999999999999E-2</v>
      </c>
      <c r="E9917" s="119">
        <v>1</v>
      </c>
      <c r="F9917" s="119" t="s">
        <v>1489</v>
      </c>
      <c r="G9917" s="114">
        <f>IF([Data da Aprovação]&lt;&gt;"ESTATUTÁRIO",YEAR([Data da Aprovação]),"")</f>
        <v>2009</v>
      </c>
      <c r="H9917" s="106">
        <f>Tabela9[[#This Row],[Valor do Provento R$]]/Tabela9[[#This Row],[Provento por 1 ou 1000 Ações]]</f>
        <v>1.5299999999999999E-2</v>
      </c>
    </row>
    <row r="9918" spans="1:8">
      <c r="A9918" s="118" t="s">
        <v>1770</v>
      </c>
      <c r="B9918" s="116" t="s">
        <v>1488</v>
      </c>
      <c r="C9918" s="138">
        <v>39993</v>
      </c>
      <c r="D9918" s="139">
        <v>1.5299999999999999E-2</v>
      </c>
      <c r="E9918" s="118">
        <v>1</v>
      </c>
      <c r="F9918" s="118" t="s">
        <v>1489</v>
      </c>
      <c r="G9918" s="113">
        <f>IF([Data da Aprovação]&lt;&gt;"ESTATUTÁRIO",YEAR([Data da Aprovação]),"")</f>
        <v>2009</v>
      </c>
      <c r="H9918" s="106">
        <f>Tabela9[[#This Row],[Valor do Provento R$]]/Tabela9[[#This Row],[Provento por 1 ou 1000 Ações]]</f>
        <v>1.5299999999999999E-2</v>
      </c>
    </row>
    <row r="9919" spans="1:8">
      <c r="A9919" s="119" t="s">
        <v>1770</v>
      </c>
      <c r="B9919" s="117" t="s">
        <v>1488</v>
      </c>
      <c r="C9919" s="140">
        <v>39993</v>
      </c>
      <c r="D9919" s="141">
        <v>1.5299999999999999E-2</v>
      </c>
      <c r="E9919" s="119">
        <v>1</v>
      </c>
      <c r="F9919" s="119" t="s">
        <v>1489</v>
      </c>
      <c r="G9919" s="114">
        <f>IF([Data da Aprovação]&lt;&gt;"ESTATUTÁRIO",YEAR([Data da Aprovação]),"")</f>
        <v>2009</v>
      </c>
      <c r="H9919" s="106">
        <f>Tabela9[[#This Row],[Valor do Provento R$]]/Tabela9[[#This Row],[Provento por 1 ou 1000 Ações]]</f>
        <v>1.5299999999999999E-2</v>
      </c>
    </row>
    <row r="9920" spans="1:8">
      <c r="A9920" s="118" t="s">
        <v>1770</v>
      </c>
      <c r="B9920" s="116" t="s">
        <v>1488</v>
      </c>
      <c r="C9920" s="138">
        <v>40044</v>
      </c>
      <c r="D9920" s="139">
        <v>2.9453E-2</v>
      </c>
      <c r="E9920" s="118">
        <v>1</v>
      </c>
      <c r="F9920" s="118" t="s">
        <v>1492</v>
      </c>
      <c r="G9920" s="113">
        <f>IF([Data da Aprovação]&lt;&gt;"ESTATUTÁRIO",YEAR([Data da Aprovação]),"")</f>
        <v>2009</v>
      </c>
      <c r="H9920" s="106">
        <f>Tabela9[[#This Row],[Valor do Provento R$]]/Tabela9[[#This Row],[Provento por 1 ou 1000 Ações]]</f>
        <v>2.9453E-2</v>
      </c>
    </row>
    <row r="9921" spans="1:8">
      <c r="A9921" s="119" t="s">
        <v>1770</v>
      </c>
      <c r="B9921" s="117" t="s">
        <v>1488</v>
      </c>
      <c r="C9921" s="140">
        <v>40077</v>
      </c>
      <c r="D9921" s="141">
        <v>1.5299999999999999E-2</v>
      </c>
      <c r="E9921" s="119">
        <v>1</v>
      </c>
      <c r="F9921" s="119" t="s">
        <v>1489</v>
      </c>
      <c r="G9921" s="114">
        <f>IF([Data da Aprovação]&lt;&gt;"ESTATUTÁRIO",YEAR([Data da Aprovação]),"")</f>
        <v>2009</v>
      </c>
      <c r="H9921" s="106">
        <f>Tabela9[[#This Row],[Valor do Provento R$]]/Tabela9[[#This Row],[Provento por 1 ou 1000 Ações]]</f>
        <v>1.5299999999999999E-2</v>
      </c>
    </row>
    <row r="9922" spans="1:8">
      <c r="A9922" s="118" t="s">
        <v>1770</v>
      </c>
      <c r="B9922" s="116" t="s">
        <v>1488</v>
      </c>
      <c r="C9922" s="138">
        <v>40077</v>
      </c>
      <c r="D9922" s="139">
        <v>1.5299999999999999E-2</v>
      </c>
      <c r="E9922" s="118">
        <v>1</v>
      </c>
      <c r="F9922" s="118" t="s">
        <v>1489</v>
      </c>
      <c r="G9922" s="113">
        <f>IF([Data da Aprovação]&lt;&gt;"ESTATUTÁRIO",YEAR([Data da Aprovação]),"")</f>
        <v>2009</v>
      </c>
      <c r="H9922" s="106">
        <f>Tabela9[[#This Row],[Valor do Provento R$]]/Tabela9[[#This Row],[Provento por 1 ou 1000 Ações]]</f>
        <v>1.5299999999999999E-2</v>
      </c>
    </row>
    <row r="9923" spans="1:8">
      <c r="A9923" s="119" t="s">
        <v>1770</v>
      </c>
      <c r="B9923" s="117" t="s">
        <v>1488</v>
      </c>
      <c r="C9923" s="140">
        <v>40121</v>
      </c>
      <c r="D9923" s="141">
        <v>2.6009999999999998E-2</v>
      </c>
      <c r="E9923" s="119">
        <v>1</v>
      </c>
      <c r="F9923" s="119" t="s">
        <v>1492</v>
      </c>
      <c r="G9923" s="114">
        <f>IF([Data da Aprovação]&lt;&gt;"ESTATUTÁRIO",YEAR([Data da Aprovação]),"")</f>
        <v>2009</v>
      </c>
      <c r="H9923" s="106">
        <f>Tabela9[[#This Row],[Valor do Provento R$]]/Tabela9[[#This Row],[Provento por 1 ou 1000 Ações]]</f>
        <v>2.6009999999999998E-2</v>
      </c>
    </row>
    <row r="9924" spans="1:8">
      <c r="A9924" s="118" t="s">
        <v>1770</v>
      </c>
      <c r="B9924" s="116" t="s">
        <v>1488</v>
      </c>
      <c r="C9924" s="138">
        <v>40121</v>
      </c>
      <c r="D9924" s="139">
        <v>1.5299999999999999E-2</v>
      </c>
      <c r="E9924" s="118">
        <v>1</v>
      </c>
      <c r="F9924" s="118" t="s">
        <v>1489</v>
      </c>
      <c r="G9924" s="113">
        <f>IF([Data da Aprovação]&lt;&gt;"ESTATUTÁRIO",YEAR([Data da Aprovação]),"")</f>
        <v>2009</v>
      </c>
      <c r="H9924" s="106">
        <f>Tabela9[[#This Row],[Valor do Provento R$]]/Tabela9[[#This Row],[Provento por 1 ou 1000 Ações]]</f>
        <v>1.5299999999999999E-2</v>
      </c>
    </row>
    <row r="9925" spans="1:8">
      <c r="A9925" s="119" t="s">
        <v>1770</v>
      </c>
      <c r="B9925" s="117" t="s">
        <v>1488</v>
      </c>
      <c r="C9925" s="140">
        <v>40121</v>
      </c>
      <c r="D9925" s="141">
        <v>1.5299999999999999E-2</v>
      </c>
      <c r="E9925" s="119">
        <v>1</v>
      </c>
      <c r="F9925" s="119" t="s">
        <v>1489</v>
      </c>
      <c r="G9925" s="114">
        <f>IF([Data da Aprovação]&lt;&gt;"ESTATUTÁRIO",YEAR([Data da Aprovação]),"")</f>
        <v>2009</v>
      </c>
      <c r="H9925" s="106">
        <f>Tabela9[[#This Row],[Valor do Provento R$]]/Tabela9[[#This Row],[Provento por 1 ou 1000 Ações]]</f>
        <v>1.5299999999999999E-2</v>
      </c>
    </row>
    <row r="9926" spans="1:8">
      <c r="A9926" s="118" t="s">
        <v>1770</v>
      </c>
      <c r="B9926" s="116" t="s">
        <v>1488</v>
      </c>
      <c r="C9926" s="138">
        <v>40121</v>
      </c>
      <c r="D9926" s="139">
        <v>1.5299999999999999E-2</v>
      </c>
      <c r="E9926" s="118">
        <v>1</v>
      </c>
      <c r="F9926" s="118" t="s">
        <v>1489</v>
      </c>
      <c r="G9926" s="113">
        <f>IF([Data da Aprovação]&lt;&gt;"ESTATUTÁRIO",YEAR([Data da Aprovação]),"")</f>
        <v>2009</v>
      </c>
      <c r="H9926" s="106">
        <f>Tabela9[[#This Row],[Valor do Provento R$]]/Tabela9[[#This Row],[Provento por 1 ou 1000 Ações]]</f>
        <v>1.5299999999999999E-2</v>
      </c>
    </row>
    <row r="9927" spans="1:8">
      <c r="A9927" s="119" t="s">
        <v>1770</v>
      </c>
      <c r="B9927" s="117" t="s">
        <v>1488</v>
      </c>
      <c r="C9927" s="140">
        <v>40121</v>
      </c>
      <c r="D9927" s="141">
        <v>1.5299999999999999E-2</v>
      </c>
      <c r="E9927" s="119">
        <v>1</v>
      </c>
      <c r="F9927" s="119" t="s">
        <v>1489</v>
      </c>
      <c r="G9927" s="114">
        <f>IF([Data da Aprovação]&lt;&gt;"ESTATUTÁRIO",YEAR([Data da Aprovação]),"")</f>
        <v>2009</v>
      </c>
      <c r="H9927" s="106">
        <f>Tabela9[[#This Row],[Valor do Provento R$]]/Tabela9[[#This Row],[Provento por 1 ou 1000 Ações]]</f>
        <v>1.5299999999999999E-2</v>
      </c>
    </row>
    <row r="9928" spans="1:8">
      <c r="A9928" s="118" t="s">
        <v>1770</v>
      </c>
      <c r="B9928" s="116" t="s">
        <v>1488</v>
      </c>
      <c r="C9928" s="138">
        <v>40150</v>
      </c>
      <c r="D9928" s="139">
        <v>4.8000000000000001E-2</v>
      </c>
      <c r="E9928" s="118">
        <v>1</v>
      </c>
      <c r="F9928" s="118" t="s">
        <v>1492</v>
      </c>
      <c r="G9928" s="113">
        <f>IF([Data da Aprovação]&lt;&gt;"ESTATUTÁRIO",YEAR([Data da Aprovação]),"")</f>
        <v>2009</v>
      </c>
      <c r="H9928" s="106">
        <f>Tabela9[[#This Row],[Valor do Provento R$]]/Tabela9[[#This Row],[Provento por 1 ou 1000 Ações]]</f>
        <v>4.8000000000000001E-2</v>
      </c>
    </row>
    <row r="9929" spans="1:8">
      <c r="A9929" s="119" t="s">
        <v>1770</v>
      </c>
      <c r="B9929" s="117" t="s">
        <v>1488</v>
      </c>
      <c r="C9929" s="140">
        <v>40190</v>
      </c>
      <c r="D9929" s="141">
        <v>1.3010000000000001E-2</v>
      </c>
      <c r="E9929" s="119">
        <v>1</v>
      </c>
      <c r="F9929" s="119" t="s">
        <v>1492</v>
      </c>
      <c r="G9929" s="114">
        <f>IF([Data da Aprovação]&lt;&gt;"ESTATUTÁRIO",YEAR([Data da Aprovação]),"")</f>
        <v>2010</v>
      </c>
      <c r="H9929" s="106">
        <f>Tabela9[[#This Row],[Valor do Provento R$]]/Tabela9[[#This Row],[Provento por 1 ou 1000 Ações]]</f>
        <v>1.3010000000000001E-2</v>
      </c>
    </row>
    <row r="9930" spans="1:8">
      <c r="A9930" s="118" t="s">
        <v>1770</v>
      </c>
      <c r="B9930" s="116" t="s">
        <v>1488</v>
      </c>
      <c r="C9930" s="138">
        <v>40190</v>
      </c>
      <c r="D9930" s="139">
        <v>1.3010000000000001E-2</v>
      </c>
      <c r="E9930" s="118">
        <v>1</v>
      </c>
      <c r="F9930" s="118" t="s">
        <v>1492</v>
      </c>
      <c r="G9930" s="113">
        <f>IF([Data da Aprovação]&lt;&gt;"ESTATUTÁRIO",YEAR([Data da Aprovação]),"")</f>
        <v>2010</v>
      </c>
      <c r="H9930" s="106">
        <f>Tabela9[[#This Row],[Valor do Provento R$]]/Tabela9[[#This Row],[Provento por 1 ou 1000 Ações]]</f>
        <v>1.3010000000000001E-2</v>
      </c>
    </row>
    <row r="9931" spans="1:8">
      <c r="A9931" s="119" t="s">
        <v>1770</v>
      </c>
      <c r="B9931" s="117" t="s">
        <v>1488</v>
      </c>
      <c r="C9931" s="140">
        <v>40254</v>
      </c>
      <c r="D9931" s="141">
        <v>1.1999999999999999E-3</v>
      </c>
      <c r="E9931" s="119">
        <v>1</v>
      </c>
      <c r="F9931" s="119" t="s">
        <v>1492</v>
      </c>
      <c r="G9931" s="114">
        <f>IF([Data da Aprovação]&lt;&gt;"ESTATUTÁRIO",YEAR([Data da Aprovação]),"")</f>
        <v>2010</v>
      </c>
      <c r="H9931" s="106">
        <f>Tabela9[[#This Row],[Valor do Provento R$]]/Tabela9[[#This Row],[Provento por 1 ou 1000 Ações]]</f>
        <v>1.1999999999999999E-3</v>
      </c>
    </row>
    <row r="9932" spans="1:8">
      <c r="A9932" s="118" t="s">
        <v>1770</v>
      </c>
      <c r="B9932" s="116" t="s">
        <v>1488</v>
      </c>
      <c r="C9932" s="138">
        <v>40254</v>
      </c>
      <c r="D9932" s="139">
        <v>1.1999999999999999E-3</v>
      </c>
      <c r="E9932" s="118">
        <v>1</v>
      </c>
      <c r="F9932" s="118" t="s">
        <v>1492</v>
      </c>
      <c r="G9932" s="113">
        <f>IF([Data da Aprovação]&lt;&gt;"ESTATUTÁRIO",YEAR([Data da Aprovação]),"")</f>
        <v>2010</v>
      </c>
      <c r="H9932" s="106">
        <f>Tabela9[[#This Row],[Valor do Provento R$]]/Tabela9[[#This Row],[Provento por 1 ou 1000 Ações]]</f>
        <v>1.1999999999999999E-3</v>
      </c>
    </row>
    <row r="9933" spans="1:8">
      <c r="A9933" s="119" t="s">
        <v>1770</v>
      </c>
      <c r="B9933" s="117" t="s">
        <v>1488</v>
      </c>
      <c r="C9933" s="140">
        <v>40254</v>
      </c>
      <c r="D9933" s="141">
        <v>1.5998999999999999E-2</v>
      </c>
      <c r="E9933" s="119">
        <v>1</v>
      </c>
      <c r="F9933" s="119" t="s">
        <v>1489</v>
      </c>
      <c r="G9933" s="114">
        <f>IF([Data da Aprovação]&lt;&gt;"ESTATUTÁRIO",YEAR([Data da Aprovação]),"")</f>
        <v>2010</v>
      </c>
      <c r="H9933" s="106">
        <f>Tabela9[[#This Row],[Valor do Provento R$]]/Tabela9[[#This Row],[Provento por 1 ou 1000 Ações]]</f>
        <v>1.5998999999999999E-2</v>
      </c>
    </row>
    <row r="9934" spans="1:8">
      <c r="A9934" s="118" t="s">
        <v>1770</v>
      </c>
      <c r="B9934" s="116" t="s">
        <v>1488</v>
      </c>
      <c r="C9934" s="138">
        <v>40254</v>
      </c>
      <c r="D9934" s="139">
        <v>1.5998999999999999E-2</v>
      </c>
      <c r="E9934" s="118">
        <v>1</v>
      </c>
      <c r="F9934" s="118" t="s">
        <v>1489</v>
      </c>
      <c r="G9934" s="113">
        <f>IF([Data da Aprovação]&lt;&gt;"ESTATUTÁRIO",YEAR([Data da Aprovação]),"")</f>
        <v>2010</v>
      </c>
      <c r="H9934" s="106">
        <f>Tabela9[[#This Row],[Valor do Provento R$]]/Tabela9[[#This Row],[Provento por 1 ou 1000 Ações]]</f>
        <v>1.5998999999999999E-2</v>
      </c>
    </row>
    <row r="9935" spans="1:8">
      <c r="A9935" s="119" t="s">
        <v>1770</v>
      </c>
      <c r="B9935" s="117" t="s">
        <v>1488</v>
      </c>
      <c r="C9935" s="140">
        <v>40254</v>
      </c>
      <c r="D9935" s="141">
        <v>1.5998999999999999E-2</v>
      </c>
      <c r="E9935" s="119">
        <v>1</v>
      </c>
      <c r="F9935" s="119" t="s">
        <v>1489</v>
      </c>
      <c r="G9935" s="114">
        <f>IF([Data da Aprovação]&lt;&gt;"ESTATUTÁRIO",YEAR([Data da Aprovação]),"")</f>
        <v>2010</v>
      </c>
      <c r="H9935" s="106">
        <f>Tabela9[[#This Row],[Valor do Provento R$]]/Tabela9[[#This Row],[Provento por 1 ou 1000 Ações]]</f>
        <v>1.5998999999999999E-2</v>
      </c>
    </row>
    <row r="9936" spans="1:8">
      <c r="A9936" s="118" t="s">
        <v>1770</v>
      </c>
      <c r="B9936" s="116" t="s">
        <v>1488</v>
      </c>
      <c r="C9936" s="138">
        <v>40350</v>
      </c>
      <c r="D9936" s="139">
        <v>1.5998999999999999E-2</v>
      </c>
      <c r="E9936" s="118">
        <v>1</v>
      </c>
      <c r="F9936" s="118" t="s">
        <v>1489</v>
      </c>
      <c r="G9936" s="113">
        <f>IF([Data da Aprovação]&lt;&gt;"ESTATUTÁRIO",YEAR([Data da Aprovação]),"")</f>
        <v>2010</v>
      </c>
      <c r="H9936" s="106">
        <f>Tabela9[[#This Row],[Valor do Provento R$]]/Tabela9[[#This Row],[Provento por 1 ou 1000 Ações]]</f>
        <v>1.5998999999999999E-2</v>
      </c>
    </row>
    <row r="9937" spans="1:8">
      <c r="A9937" s="119" t="s">
        <v>1770</v>
      </c>
      <c r="B9937" s="117" t="s">
        <v>1488</v>
      </c>
      <c r="C9937" s="140">
        <v>40350</v>
      </c>
      <c r="D9937" s="141">
        <v>1.5998999999999999E-2</v>
      </c>
      <c r="E9937" s="119">
        <v>1</v>
      </c>
      <c r="F9937" s="119" t="s">
        <v>1489</v>
      </c>
      <c r="G9937" s="114">
        <f>IF([Data da Aprovação]&lt;&gt;"ESTATUTÁRIO",YEAR([Data da Aprovação]),"")</f>
        <v>2010</v>
      </c>
      <c r="H9937" s="106">
        <f>Tabela9[[#This Row],[Valor do Provento R$]]/Tabela9[[#This Row],[Provento por 1 ou 1000 Ações]]</f>
        <v>1.5998999999999999E-2</v>
      </c>
    </row>
    <row r="9938" spans="1:8">
      <c r="A9938" s="118" t="s">
        <v>1770</v>
      </c>
      <c r="B9938" s="116" t="s">
        <v>1488</v>
      </c>
      <c r="C9938" s="138">
        <v>40350</v>
      </c>
      <c r="D9938" s="139">
        <v>1.5998999999999999E-2</v>
      </c>
      <c r="E9938" s="118">
        <v>1</v>
      </c>
      <c r="F9938" s="118" t="s">
        <v>1489</v>
      </c>
      <c r="G9938" s="113">
        <f>IF([Data da Aprovação]&lt;&gt;"ESTATUTÁRIO",YEAR([Data da Aprovação]),"")</f>
        <v>2010</v>
      </c>
      <c r="H9938" s="106">
        <f>Tabela9[[#This Row],[Valor do Provento R$]]/Tabela9[[#This Row],[Provento por 1 ou 1000 Ações]]</f>
        <v>1.5998999999999999E-2</v>
      </c>
    </row>
    <row r="9939" spans="1:8">
      <c r="A9939" s="119" t="s">
        <v>1770</v>
      </c>
      <c r="B9939" s="117" t="s">
        <v>1488</v>
      </c>
      <c r="C9939" s="140">
        <v>40408</v>
      </c>
      <c r="D9939" s="141">
        <v>7.3160000000000003E-2</v>
      </c>
      <c r="E9939" s="119">
        <v>1</v>
      </c>
      <c r="F9939" s="119" t="s">
        <v>1492</v>
      </c>
      <c r="G9939" s="114">
        <f>IF([Data da Aprovação]&lt;&gt;"ESTATUTÁRIO",YEAR([Data da Aprovação]),"")</f>
        <v>2010</v>
      </c>
      <c r="H9939" s="106">
        <f>Tabela9[[#This Row],[Valor do Provento R$]]/Tabela9[[#This Row],[Provento por 1 ou 1000 Ações]]</f>
        <v>7.3160000000000003E-2</v>
      </c>
    </row>
    <row r="9940" spans="1:8">
      <c r="A9940" s="118" t="s">
        <v>1770</v>
      </c>
      <c r="B9940" s="116" t="s">
        <v>1488</v>
      </c>
      <c r="C9940" s="138">
        <v>40443</v>
      </c>
      <c r="D9940" s="139">
        <v>1.5998999999999999E-2</v>
      </c>
      <c r="E9940" s="118">
        <v>1</v>
      </c>
      <c r="F9940" s="118" t="s">
        <v>1489</v>
      </c>
      <c r="G9940" s="113">
        <f>IF([Data da Aprovação]&lt;&gt;"ESTATUTÁRIO",YEAR([Data da Aprovação]),"")</f>
        <v>2010</v>
      </c>
      <c r="H9940" s="106">
        <f>Tabela9[[#This Row],[Valor do Provento R$]]/Tabela9[[#This Row],[Provento por 1 ou 1000 Ações]]</f>
        <v>1.5998999999999999E-2</v>
      </c>
    </row>
    <row r="9941" spans="1:8">
      <c r="A9941" s="119" t="s">
        <v>1770</v>
      </c>
      <c r="B9941" s="117" t="s">
        <v>1488</v>
      </c>
      <c r="C9941" s="140">
        <v>40443</v>
      </c>
      <c r="D9941" s="141">
        <v>1.5998999999999999E-2</v>
      </c>
      <c r="E9941" s="119">
        <v>1</v>
      </c>
      <c r="F9941" s="119" t="s">
        <v>1489</v>
      </c>
      <c r="G9941" s="114">
        <f>IF([Data da Aprovação]&lt;&gt;"ESTATUTÁRIO",YEAR([Data da Aprovação]),"")</f>
        <v>2010</v>
      </c>
      <c r="H9941" s="106">
        <f>Tabela9[[#This Row],[Valor do Provento R$]]/Tabela9[[#This Row],[Provento por 1 ou 1000 Ações]]</f>
        <v>1.5998999999999999E-2</v>
      </c>
    </row>
    <row r="9942" spans="1:8">
      <c r="A9942" s="118" t="s">
        <v>1770</v>
      </c>
      <c r="B9942" s="116" t="s">
        <v>1488</v>
      </c>
      <c r="C9942" s="138">
        <v>40443</v>
      </c>
      <c r="D9942" s="139">
        <v>1.5998999999999999E-2</v>
      </c>
      <c r="E9942" s="118">
        <v>1</v>
      </c>
      <c r="F9942" s="118" t="s">
        <v>1489</v>
      </c>
      <c r="G9942" s="113">
        <f>IF([Data da Aprovação]&lt;&gt;"ESTATUTÁRIO",YEAR([Data da Aprovação]),"")</f>
        <v>2010</v>
      </c>
      <c r="H9942" s="106">
        <f>Tabela9[[#This Row],[Valor do Provento R$]]/Tabela9[[#This Row],[Provento por 1 ou 1000 Ações]]</f>
        <v>1.5998999999999999E-2</v>
      </c>
    </row>
    <row r="9943" spans="1:8">
      <c r="A9943" s="119" t="s">
        <v>1770</v>
      </c>
      <c r="B9943" s="117" t="s">
        <v>1488</v>
      </c>
      <c r="C9943" s="140">
        <v>40479</v>
      </c>
      <c r="D9943" s="141">
        <v>7.3160000000000003E-2</v>
      </c>
      <c r="E9943" s="119">
        <v>1</v>
      </c>
      <c r="F9943" s="119" t="s">
        <v>1492</v>
      </c>
      <c r="G9943" s="114">
        <f>IF([Data da Aprovação]&lt;&gt;"ESTATUTÁRIO",YEAR([Data da Aprovação]),"")</f>
        <v>2010</v>
      </c>
      <c r="H9943" s="106">
        <f>Tabela9[[#This Row],[Valor do Provento R$]]/Tabela9[[#This Row],[Provento por 1 ou 1000 Ações]]</f>
        <v>7.3160000000000003E-2</v>
      </c>
    </row>
    <row r="9944" spans="1:8">
      <c r="A9944" s="118" t="s">
        <v>1770</v>
      </c>
      <c r="B9944" s="116" t="s">
        <v>1488</v>
      </c>
      <c r="C9944" s="138">
        <v>40515</v>
      </c>
      <c r="D9944" s="139">
        <v>1.5998999999999999E-2</v>
      </c>
      <c r="E9944" s="118">
        <v>1</v>
      </c>
      <c r="F9944" s="118" t="s">
        <v>1489</v>
      </c>
      <c r="G9944" s="113">
        <f>IF([Data da Aprovação]&lt;&gt;"ESTATUTÁRIO",YEAR([Data da Aprovação]),"")</f>
        <v>2010</v>
      </c>
      <c r="H9944" s="106">
        <f>Tabela9[[#This Row],[Valor do Provento R$]]/Tabela9[[#This Row],[Provento por 1 ou 1000 Ações]]</f>
        <v>1.5998999999999999E-2</v>
      </c>
    </row>
    <row r="9945" spans="1:8">
      <c r="A9945" s="119" t="s">
        <v>1770</v>
      </c>
      <c r="B9945" s="117" t="s">
        <v>1488</v>
      </c>
      <c r="C9945" s="140">
        <v>40515</v>
      </c>
      <c r="D9945" s="141">
        <v>1.5998999999999999E-2</v>
      </c>
      <c r="E9945" s="119">
        <v>1</v>
      </c>
      <c r="F9945" s="119" t="s">
        <v>1489</v>
      </c>
      <c r="G9945" s="114">
        <f>IF([Data da Aprovação]&lt;&gt;"ESTATUTÁRIO",YEAR([Data da Aprovação]),"")</f>
        <v>2010</v>
      </c>
      <c r="H9945" s="106">
        <f>Tabela9[[#This Row],[Valor do Provento R$]]/Tabela9[[#This Row],[Provento por 1 ou 1000 Ações]]</f>
        <v>1.5998999999999999E-2</v>
      </c>
    </row>
    <row r="9946" spans="1:8">
      <c r="A9946" s="118" t="s">
        <v>1770</v>
      </c>
      <c r="B9946" s="116" t="s">
        <v>1488</v>
      </c>
      <c r="C9946" s="138">
        <v>40515</v>
      </c>
      <c r="D9946" s="139">
        <v>1.5998999999999999E-2</v>
      </c>
      <c r="E9946" s="118">
        <v>1</v>
      </c>
      <c r="F9946" s="118" t="s">
        <v>1489</v>
      </c>
      <c r="G9946" s="113">
        <f>IF([Data da Aprovação]&lt;&gt;"ESTATUTÁRIO",YEAR([Data da Aprovação]),"")</f>
        <v>2010</v>
      </c>
      <c r="H9946" s="106">
        <f>Tabela9[[#This Row],[Valor do Provento R$]]/Tabela9[[#This Row],[Provento por 1 ou 1000 Ações]]</f>
        <v>1.5998999999999999E-2</v>
      </c>
    </row>
    <row r="9947" spans="1:8">
      <c r="A9947" s="119" t="s">
        <v>1770</v>
      </c>
      <c r="B9947" s="117" t="s">
        <v>1488</v>
      </c>
      <c r="C9947" s="140">
        <v>40564</v>
      </c>
      <c r="D9947" s="141">
        <v>1.5998999999999999E-2</v>
      </c>
      <c r="E9947" s="119">
        <v>1</v>
      </c>
      <c r="F9947" s="119" t="s">
        <v>1489</v>
      </c>
      <c r="G9947" s="114">
        <f>IF([Data da Aprovação]&lt;&gt;"ESTATUTÁRIO",YEAR([Data da Aprovação]),"")</f>
        <v>2011</v>
      </c>
      <c r="H9947" s="106">
        <f>Tabela9[[#This Row],[Valor do Provento R$]]/Tabela9[[#This Row],[Provento por 1 ou 1000 Ações]]</f>
        <v>1.5998999999999999E-2</v>
      </c>
    </row>
    <row r="9948" spans="1:8">
      <c r="A9948" s="118" t="s">
        <v>1770</v>
      </c>
      <c r="B9948" s="116" t="s">
        <v>1488</v>
      </c>
      <c r="C9948" s="138">
        <v>40564</v>
      </c>
      <c r="D9948" s="139">
        <v>1.5998999999999999E-2</v>
      </c>
      <c r="E9948" s="118">
        <v>1</v>
      </c>
      <c r="F9948" s="118" t="s">
        <v>1489</v>
      </c>
      <c r="G9948" s="113">
        <f>IF([Data da Aprovação]&lt;&gt;"ESTATUTÁRIO",YEAR([Data da Aprovação]),"")</f>
        <v>2011</v>
      </c>
      <c r="H9948" s="106">
        <f>Tabela9[[#This Row],[Valor do Provento R$]]/Tabela9[[#This Row],[Provento por 1 ou 1000 Ações]]</f>
        <v>1.5998999999999999E-2</v>
      </c>
    </row>
    <row r="9949" spans="1:8">
      <c r="A9949" s="119" t="s">
        <v>1770</v>
      </c>
      <c r="B9949" s="117" t="s">
        <v>1488</v>
      </c>
      <c r="C9949" s="140">
        <v>40620</v>
      </c>
      <c r="D9949" s="141">
        <v>2.1884000000000001E-2</v>
      </c>
      <c r="E9949" s="119">
        <v>1</v>
      </c>
      <c r="F9949" s="119" t="s">
        <v>1492</v>
      </c>
      <c r="G9949" s="114">
        <f>IF([Data da Aprovação]&lt;&gt;"ESTATUTÁRIO",YEAR([Data da Aprovação]),"")</f>
        <v>2011</v>
      </c>
      <c r="H9949" s="106">
        <f>Tabela9[[#This Row],[Valor do Provento R$]]/Tabela9[[#This Row],[Provento por 1 ou 1000 Ações]]</f>
        <v>2.1884000000000001E-2</v>
      </c>
    </row>
    <row r="9950" spans="1:8">
      <c r="A9950" s="118" t="s">
        <v>1770</v>
      </c>
      <c r="B9950" s="116" t="s">
        <v>1488</v>
      </c>
      <c r="C9950" s="138">
        <v>40620</v>
      </c>
      <c r="D9950" s="139">
        <v>1.5998999999999999E-2</v>
      </c>
      <c r="E9950" s="118">
        <v>1</v>
      </c>
      <c r="F9950" s="118" t="s">
        <v>1489</v>
      </c>
      <c r="G9950" s="113">
        <f>IF([Data da Aprovação]&lt;&gt;"ESTATUTÁRIO",YEAR([Data da Aprovação]),"")</f>
        <v>2011</v>
      </c>
      <c r="H9950" s="106">
        <f>Tabela9[[#This Row],[Valor do Provento R$]]/Tabela9[[#This Row],[Provento por 1 ou 1000 Ações]]</f>
        <v>1.5998999999999999E-2</v>
      </c>
    </row>
    <row r="9951" spans="1:8">
      <c r="A9951" s="119" t="s">
        <v>1770</v>
      </c>
      <c r="B9951" s="117" t="s">
        <v>1488</v>
      </c>
      <c r="C9951" s="140">
        <v>40620</v>
      </c>
      <c r="D9951" s="141">
        <v>1.5998999999999999E-2</v>
      </c>
      <c r="E9951" s="119">
        <v>1</v>
      </c>
      <c r="F9951" s="119" t="s">
        <v>1489</v>
      </c>
      <c r="G9951" s="114">
        <f>IF([Data da Aprovação]&lt;&gt;"ESTATUTÁRIO",YEAR([Data da Aprovação]),"")</f>
        <v>2011</v>
      </c>
      <c r="H9951" s="106">
        <f>Tabela9[[#This Row],[Valor do Provento R$]]/Tabela9[[#This Row],[Provento por 1 ou 1000 Ações]]</f>
        <v>1.5998999999999999E-2</v>
      </c>
    </row>
    <row r="9952" spans="1:8">
      <c r="A9952" s="118" t="s">
        <v>1770</v>
      </c>
      <c r="B9952" s="116" t="s">
        <v>1488</v>
      </c>
      <c r="C9952" s="138">
        <v>40679</v>
      </c>
      <c r="D9952" s="139">
        <v>1.5998999999999999E-2</v>
      </c>
      <c r="E9952" s="118">
        <v>1</v>
      </c>
      <c r="F9952" s="118" t="s">
        <v>1489</v>
      </c>
      <c r="G9952" s="113">
        <f>IF([Data da Aprovação]&lt;&gt;"ESTATUTÁRIO",YEAR([Data da Aprovação]),"")</f>
        <v>2011</v>
      </c>
      <c r="H9952" s="106">
        <f>Tabela9[[#This Row],[Valor do Provento R$]]/Tabela9[[#This Row],[Provento por 1 ou 1000 Ações]]</f>
        <v>1.5998999999999999E-2</v>
      </c>
    </row>
    <row r="9953" spans="1:8">
      <c r="A9953" s="119" t="s">
        <v>1770</v>
      </c>
      <c r="B9953" s="117" t="s">
        <v>1488</v>
      </c>
      <c r="C9953" s="140">
        <v>40679</v>
      </c>
      <c r="D9953" s="141">
        <v>1.5998999999999999E-2</v>
      </c>
      <c r="E9953" s="119">
        <v>1</v>
      </c>
      <c r="F9953" s="119" t="s">
        <v>1489</v>
      </c>
      <c r="G9953" s="114">
        <f>IF([Data da Aprovação]&lt;&gt;"ESTATUTÁRIO",YEAR([Data da Aprovação]),"")</f>
        <v>2011</v>
      </c>
      <c r="H9953" s="106">
        <f>Tabela9[[#This Row],[Valor do Provento R$]]/Tabela9[[#This Row],[Provento por 1 ou 1000 Ações]]</f>
        <v>1.5998999999999999E-2</v>
      </c>
    </row>
    <row r="9954" spans="1:8">
      <c r="A9954" s="118" t="s">
        <v>1770</v>
      </c>
      <c r="B9954" s="116" t="s">
        <v>1488</v>
      </c>
      <c r="C9954" s="138">
        <v>40679</v>
      </c>
      <c r="D9954" s="139">
        <v>1.5998999999999999E-2</v>
      </c>
      <c r="E9954" s="118">
        <v>1</v>
      </c>
      <c r="F9954" s="118" t="s">
        <v>1489</v>
      </c>
      <c r="G9954" s="113">
        <f>IF([Data da Aprovação]&lt;&gt;"ESTATUTÁRIO",YEAR([Data da Aprovação]),"")</f>
        <v>2011</v>
      </c>
      <c r="H9954" s="106">
        <f>Tabela9[[#This Row],[Valor do Provento R$]]/Tabela9[[#This Row],[Provento por 1 ou 1000 Ações]]</f>
        <v>1.5998999999999999E-2</v>
      </c>
    </row>
    <row r="9955" spans="1:8">
      <c r="A9955" s="119" t="s">
        <v>1770</v>
      </c>
      <c r="B9955" s="117" t="s">
        <v>1488</v>
      </c>
      <c r="C9955" s="140">
        <v>40771</v>
      </c>
      <c r="D9955" s="141">
        <v>1.5998999999999999E-2</v>
      </c>
      <c r="E9955" s="119">
        <v>1</v>
      </c>
      <c r="F9955" s="119" t="s">
        <v>1489</v>
      </c>
      <c r="G9955" s="114">
        <f>IF([Data da Aprovação]&lt;&gt;"ESTATUTÁRIO",YEAR([Data da Aprovação]),"")</f>
        <v>2011</v>
      </c>
      <c r="H9955" s="106">
        <f>Tabela9[[#This Row],[Valor do Provento R$]]/Tabela9[[#This Row],[Provento por 1 ou 1000 Ações]]</f>
        <v>1.5998999999999999E-2</v>
      </c>
    </row>
    <row r="9956" spans="1:8">
      <c r="A9956" s="118" t="s">
        <v>1770</v>
      </c>
      <c r="B9956" s="116" t="s">
        <v>1488</v>
      </c>
      <c r="C9956" s="138">
        <v>40771</v>
      </c>
      <c r="D9956" s="139">
        <v>1.5998999999999999E-2</v>
      </c>
      <c r="E9956" s="118">
        <v>1</v>
      </c>
      <c r="F9956" s="118" t="s">
        <v>1489</v>
      </c>
      <c r="G9956" s="113">
        <f>IF([Data da Aprovação]&lt;&gt;"ESTATUTÁRIO",YEAR([Data da Aprovação]),"")</f>
        <v>2011</v>
      </c>
      <c r="H9956" s="106">
        <f>Tabela9[[#This Row],[Valor do Provento R$]]/Tabela9[[#This Row],[Provento por 1 ou 1000 Ações]]</f>
        <v>1.5998999999999999E-2</v>
      </c>
    </row>
    <row r="9957" spans="1:8">
      <c r="A9957" s="119" t="s">
        <v>1770</v>
      </c>
      <c r="B9957" s="117" t="s">
        <v>1488</v>
      </c>
      <c r="C9957" s="140">
        <v>40771</v>
      </c>
      <c r="D9957" s="141">
        <v>1.5998999999999999E-2</v>
      </c>
      <c r="E9957" s="119">
        <v>1</v>
      </c>
      <c r="F9957" s="119" t="s">
        <v>1489</v>
      </c>
      <c r="G9957" s="114">
        <f>IF([Data da Aprovação]&lt;&gt;"ESTATUTÁRIO",YEAR([Data da Aprovação]),"")</f>
        <v>2011</v>
      </c>
      <c r="H9957" s="106">
        <f>Tabela9[[#This Row],[Valor do Provento R$]]/Tabela9[[#This Row],[Provento por 1 ou 1000 Ações]]</f>
        <v>1.5998999999999999E-2</v>
      </c>
    </row>
    <row r="9958" spans="1:8">
      <c r="A9958" s="118" t="s">
        <v>1770</v>
      </c>
      <c r="B9958" s="116" t="s">
        <v>1488</v>
      </c>
      <c r="C9958" s="138">
        <v>40791</v>
      </c>
      <c r="D9958" s="139">
        <v>3.1997999999999999E-2</v>
      </c>
      <c r="E9958" s="118">
        <v>1</v>
      </c>
      <c r="F9958" s="118" t="s">
        <v>1489</v>
      </c>
      <c r="G9958" s="113">
        <f>IF([Data da Aprovação]&lt;&gt;"ESTATUTÁRIO",YEAR([Data da Aprovação]),"")</f>
        <v>2011</v>
      </c>
      <c r="H9958" s="106">
        <f>Tabela9[[#This Row],[Valor do Provento R$]]/Tabela9[[#This Row],[Provento por 1 ou 1000 Ações]]</f>
        <v>3.1997999999999999E-2</v>
      </c>
    </row>
    <row r="9959" spans="1:8">
      <c r="A9959" s="119" t="s">
        <v>1770</v>
      </c>
      <c r="B9959" s="117" t="s">
        <v>1488</v>
      </c>
      <c r="C9959" s="140">
        <v>40791</v>
      </c>
      <c r="D9959" s="141">
        <v>3.1997999999999999E-2</v>
      </c>
      <c r="E9959" s="119">
        <v>1</v>
      </c>
      <c r="F9959" s="119" t="s">
        <v>1489</v>
      </c>
      <c r="G9959" s="114">
        <f>IF([Data da Aprovação]&lt;&gt;"ESTATUTÁRIO",YEAR([Data da Aprovação]),"")</f>
        <v>2011</v>
      </c>
      <c r="H9959" s="106">
        <f>Tabela9[[#This Row],[Valor do Provento R$]]/Tabela9[[#This Row],[Provento por 1 ou 1000 Ações]]</f>
        <v>3.1997999999999999E-2</v>
      </c>
    </row>
    <row r="9960" spans="1:8">
      <c r="A9960" s="118" t="s">
        <v>1770</v>
      </c>
      <c r="B9960" s="116" t="s">
        <v>1488</v>
      </c>
      <c r="C9960" s="138">
        <v>40857</v>
      </c>
      <c r="D9960" s="139">
        <v>1.5998999999999999E-2</v>
      </c>
      <c r="E9960" s="118">
        <v>1</v>
      </c>
      <c r="F9960" s="118" t="s">
        <v>1489</v>
      </c>
      <c r="G9960" s="113">
        <f>IF([Data da Aprovação]&lt;&gt;"ESTATUTÁRIO",YEAR([Data da Aprovação]),"")</f>
        <v>2011</v>
      </c>
      <c r="H9960" s="106">
        <f>Tabela9[[#This Row],[Valor do Provento R$]]/Tabela9[[#This Row],[Provento por 1 ou 1000 Ações]]</f>
        <v>1.5998999999999999E-2</v>
      </c>
    </row>
    <row r="9961" spans="1:8">
      <c r="A9961" s="119" t="s">
        <v>1770</v>
      </c>
      <c r="B9961" s="117" t="s">
        <v>1488</v>
      </c>
      <c r="C9961" s="140">
        <v>40857</v>
      </c>
      <c r="D9961" s="141">
        <v>1.5998999999999999E-2</v>
      </c>
      <c r="E9961" s="119">
        <v>1</v>
      </c>
      <c r="F9961" s="119" t="s">
        <v>1489</v>
      </c>
      <c r="G9961" s="114">
        <f>IF([Data da Aprovação]&lt;&gt;"ESTATUTÁRIO",YEAR([Data da Aprovação]),"")</f>
        <v>2011</v>
      </c>
      <c r="H9961" s="106">
        <f>Tabela9[[#This Row],[Valor do Provento R$]]/Tabela9[[#This Row],[Provento por 1 ou 1000 Ações]]</f>
        <v>1.5998999999999999E-2</v>
      </c>
    </row>
    <row r="9962" spans="1:8">
      <c r="A9962" s="118" t="s">
        <v>1770</v>
      </c>
      <c r="B9962" s="116" t="s">
        <v>1488</v>
      </c>
      <c r="C9962" s="138">
        <v>40857</v>
      </c>
      <c r="D9962" s="139">
        <v>1.5998999999999999E-2</v>
      </c>
      <c r="E9962" s="118">
        <v>1</v>
      </c>
      <c r="F9962" s="118" t="s">
        <v>1489</v>
      </c>
      <c r="G9962" s="113">
        <f>IF([Data da Aprovação]&lt;&gt;"ESTATUTÁRIO",YEAR([Data da Aprovação]),"")</f>
        <v>2011</v>
      </c>
      <c r="H9962" s="106">
        <f>Tabela9[[#This Row],[Valor do Provento R$]]/Tabela9[[#This Row],[Provento por 1 ou 1000 Ações]]</f>
        <v>1.5998999999999999E-2</v>
      </c>
    </row>
    <row r="9963" spans="1:8">
      <c r="A9963" s="119" t="s">
        <v>1770</v>
      </c>
      <c r="B9963" s="117" t="s">
        <v>1488</v>
      </c>
      <c r="C9963" s="140">
        <v>40857</v>
      </c>
      <c r="D9963" s="141">
        <v>1.5998999999999999E-2</v>
      </c>
      <c r="E9963" s="119">
        <v>1</v>
      </c>
      <c r="F9963" s="119" t="s">
        <v>1489</v>
      </c>
      <c r="G9963" s="114">
        <f>IF([Data da Aprovação]&lt;&gt;"ESTATUTÁRIO",YEAR([Data da Aprovação]),"")</f>
        <v>2011</v>
      </c>
      <c r="H9963" s="106">
        <f>Tabela9[[#This Row],[Valor do Provento R$]]/Tabela9[[#This Row],[Provento por 1 ou 1000 Ações]]</f>
        <v>1.5998999999999999E-2</v>
      </c>
    </row>
    <row r="9964" spans="1:8">
      <c r="A9964" s="118" t="s">
        <v>1770</v>
      </c>
      <c r="B9964" s="116" t="s">
        <v>1488</v>
      </c>
      <c r="C9964" s="138">
        <v>40904</v>
      </c>
      <c r="D9964" s="139">
        <v>6.5509999999999999E-2</v>
      </c>
      <c r="E9964" s="118">
        <v>1</v>
      </c>
      <c r="F9964" s="118" t="s">
        <v>1489</v>
      </c>
      <c r="G9964" s="113">
        <f>IF([Data da Aprovação]&lt;&gt;"ESTATUTÁRIO",YEAR([Data da Aprovação]),"")</f>
        <v>2011</v>
      </c>
      <c r="H9964" s="106">
        <f>Tabela9[[#This Row],[Valor do Provento R$]]/Tabela9[[#This Row],[Provento por 1 ou 1000 Ações]]</f>
        <v>6.5509999999999999E-2</v>
      </c>
    </row>
    <row r="9965" spans="1:8">
      <c r="A9965" s="119" t="s">
        <v>1770</v>
      </c>
      <c r="B9965" s="117" t="s">
        <v>1488</v>
      </c>
      <c r="C9965" s="140">
        <v>40904</v>
      </c>
      <c r="D9965" s="141">
        <v>9.0481000000000006E-2</v>
      </c>
      <c r="E9965" s="119">
        <v>1</v>
      </c>
      <c r="F9965" s="119" t="s">
        <v>1489</v>
      </c>
      <c r="G9965" s="114">
        <f>IF([Data da Aprovação]&lt;&gt;"ESTATUTÁRIO",YEAR([Data da Aprovação]),"")</f>
        <v>2011</v>
      </c>
      <c r="H9965" s="106">
        <f>Tabela9[[#This Row],[Valor do Provento R$]]/Tabela9[[#This Row],[Provento por 1 ou 1000 Ações]]</f>
        <v>9.0481000000000006E-2</v>
      </c>
    </row>
    <row r="9966" spans="1:8">
      <c r="A9966" s="118" t="s">
        <v>1770</v>
      </c>
      <c r="B9966" s="116" t="s">
        <v>1488</v>
      </c>
      <c r="C9966" s="138">
        <v>40920</v>
      </c>
      <c r="D9966" s="139">
        <v>1.5998999999999999E-2</v>
      </c>
      <c r="E9966" s="118">
        <v>1</v>
      </c>
      <c r="F9966" s="118" t="s">
        <v>1489</v>
      </c>
      <c r="G9966" s="113">
        <f>IF([Data da Aprovação]&lt;&gt;"ESTATUTÁRIO",YEAR([Data da Aprovação]),"")</f>
        <v>2012</v>
      </c>
      <c r="H9966" s="106">
        <f>Tabela9[[#This Row],[Valor do Provento R$]]/Tabela9[[#This Row],[Provento por 1 ou 1000 Ações]]</f>
        <v>1.5998999999999999E-2</v>
      </c>
    </row>
    <row r="9967" spans="1:8">
      <c r="A9967" s="119" t="s">
        <v>1770</v>
      </c>
      <c r="B9967" s="117" t="s">
        <v>1488</v>
      </c>
      <c r="C9967" s="140">
        <v>40920</v>
      </c>
      <c r="D9967" s="141">
        <v>1.5998999999999999E-2</v>
      </c>
      <c r="E9967" s="119">
        <v>1</v>
      </c>
      <c r="F9967" s="119" t="s">
        <v>1489</v>
      </c>
      <c r="G9967" s="114">
        <f>IF([Data da Aprovação]&lt;&gt;"ESTATUTÁRIO",YEAR([Data da Aprovação]),"")</f>
        <v>2012</v>
      </c>
      <c r="H9967" s="106">
        <f>Tabela9[[#This Row],[Valor do Provento R$]]/Tabela9[[#This Row],[Provento por 1 ou 1000 Ações]]</f>
        <v>1.5998999999999999E-2</v>
      </c>
    </row>
    <row r="9968" spans="1:8">
      <c r="A9968" s="118" t="s">
        <v>1770</v>
      </c>
      <c r="B9968" s="116" t="s">
        <v>1488</v>
      </c>
      <c r="C9968" s="138">
        <v>40920</v>
      </c>
      <c r="D9968" s="139">
        <v>1.5998999999999999E-2</v>
      </c>
      <c r="E9968" s="118">
        <v>1</v>
      </c>
      <c r="F9968" s="118" t="s">
        <v>1489</v>
      </c>
      <c r="G9968" s="113">
        <f>IF([Data da Aprovação]&lt;&gt;"ESTATUTÁRIO",YEAR([Data da Aprovação]),"")</f>
        <v>2012</v>
      </c>
      <c r="H9968" s="106">
        <f>Tabela9[[#This Row],[Valor do Provento R$]]/Tabela9[[#This Row],[Provento por 1 ou 1000 Ações]]</f>
        <v>1.5998999999999999E-2</v>
      </c>
    </row>
    <row r="9969" spans="1:8">
      <c r="A9969" s="119" t="s">
        <v>1770</v>
      </c>
      <c r="B9969" s="117" t="s">
        <v>1488</v>
      </c>
      <c r="C9969" s="140">
        <v>41015</v>
      </c>
      <c r="D9969" s="141">
        <v>1.5998999999999999E-2</v>
      </c>
      <c r="E9969" s="119">
        <v>1</v>
      </c>
      <c r="F9969" s="119" t="s">
        <v>1489</v>
      </c>
      <c r="G9969" s="114">
        <f>IF([Data da Aprovação]&lt;&gt;"ESTATUTÁRIO",YEAR([Data da Aprovação]),"")</f>
        <v>2012</v>
      </c>
      <c r="H9969" s="106">
        <f>Tabela9[[#This Row],[Valor do Provento R$]]/Tabela9[[#This Row],[Provento por 1 ou 1000 Ações]]</f>
        <v>1.5998999999999999E-2</v>
      </c>
    </row>
    <row r="9970" spans="1:8">
      <c r="A9970" s="118" t="s">
        <v>1770</v>
      </c>
      <c r="B9970" s="116" t="s">
        <v>1488</v>
      </c>
      <c r="C9970" s="138">
        <v>41015</v>
      </c>
      <c r="D9970" s="139">
        <v>1.5998999999999999E-2</v>
      </c>
      <c r="E9970" s="118">
        <v>1</v>
      </c>
      <c r="F9970" s="118" t="s">
        <v>1489</v>
      </c>
      <c r="G9970" s="113">
        <f>IF([Data da Aprovação]&lt;&gt;"ESTATUTÁRIO",YEAR([Data da Aprovação]),"")</f>
        <v>2012</v>
      </c>
      <c r="H9970" s="106">
        <f>Tabela9[[#This Row],[Valor do Provento R$]]/Tabela9[[#This Row],[Provento por 1 ou 1000 Ações]]</f>
        <v>1.5998999999999999E-2</v>
      </c>
    </row>
    <row r="9971" spans="1:8">
      <c r="A9971" s="119" t="s">
        <v>1770</v>
      </c>
      <c r="B9971" s="117" t="s">
        <v>1488</v>
      </c>
      <c r="C9971" s="140">
        <v>41015</v>
      </c>
      <c r="D9971" s="141">
        <v>1.5998999999999999E-2</v>
      </c>
      <c r="E9971" s="119">
        <v>1</v>
      </c>
      <c r="F9971" s="119" t="s">
        <v>1489</v>
      </c>
      <c r="G9971" s="114">
        <f>IF([Data da Aprovação]&lt;&gt;"ESTATUTÁRIO",YEAR([Data da Aprovação]),"")</f>
        <v>2012</v>
      </c>
      <c r="H9971" s="106">
        <f>Tabela9[[#This Row],[Valor do Provento R$]]/Tabela9[[#This Row],[Provento por 1 ou 1000 Ações]]</f>
        <v>1.5998999999999999E-2</v>
      </c>
    </row>
    <row r="9972" spans="1:8">
      <c r="A9972" s="118" t="s">
        <v>1770</v>
      </c>
      <c r="B9972" s="116" t="s">
        <v>1488</v>
      </c>
      <c r="C9972" s="138">
        <v>41029</v>
      </c>
      <c r="D9972" s="139">
        <v>1.63413E-2</v>
      </c>
      <c r="E9972" s="118">
        <v>1</v>
      </c>
      <c r="F9972" s="118" t="s">
        <v>1492</v>
      </c>
      <c r="G9972" s="113">
        <f>IF([Data da Aprovação]&lt;&gt;"ESTATUTÁRIO",YEAR([Data da Aprovação]),"")</f>
        <v>2012</v>
      </c>
      <c r="H9972" s="106">
        <f>Tabela9[[#This Row],[Valor do Provento R$]]/Tabela9[[#This Row],[Provento por 1 ou 1000 Ações]]</f>
        <v>1.63413E-2</v>
      </c>
    </row>
    <row r="9973" spans="1:8">
      <c r="A9973" s="119" t="s">
        <v>1770</v>
      </c>
      <c r="B9973" s="117" t="s">
        <v>1488</v>
      </c>
      <c r="C9973" s="140">
        <v>41029</v>
      </c>
      <c r="D9973" s="141">
        <v>1.63413E-2</v>
      </c>
      <c r="E9973" s="119">
        <v>1</v>
      </c>
      <c r="F9973" s="119" t="s">
        <v>1492</v>
      </c>
      <c r="G9973" s="114">
        <f>IF([Data da Aprovação]&lt;&gt;"ESTATUTÁRIO",YEAR([Data da Aprovação]),"")</f>
        <v>2012</v>
      </c>
      <c r="H9973" s="106">
        <f>Tabela9[[#This Row],[Valor do Provento R$]]/Tabela9[[#This Row],[Provento por 1 ou 1000 Ações]]</f>
        <v>1.63413E-2</v>
      </c>
    </row>
    <row r="9974" spans="1:8">
      <c r="A9974" s="118" t="s">
        <v>1770</v>
      </c>
      <c r="B9974" s="116" t="s">
        <v>1488</v>
      </c>
      <c r="C9974" s="138">
        <v>41171</v>
      </c>
      <c r="D9974" s="139">
        <v>1.5998999999999999E-2</v>
      </c>
      <c r="E9974" s="118">
        <v>1</v>
      </c>
      <c r="F9974" s="118" t="s">
        <v>1489</v>
      </c>
      <c r="G9974" s="113">
        <f>IF([Data da Aprovação]&lt;&gt;"ESTATUTÁRIO",YEAR([Data da Aprovação]),"")</f>
        <v>2012</v>
      </c>
      <c r="H9974" s="106">
        <f>Tabela9[[#This Row],[Valor do Provento R$]]/Tabela9[[#This Row],[Provento por 1 ou 1000 Ações]]</f>
        <v>1.5998999999999999E-2</v>
      </c>
    </row>
    <row r="9975" spans="1:8">
      <c r="A9975" s="119" t="s">
        <v>1770</v>
      </c>
      <c r="B9975" s="117" t="s">
        <v>1488</v>
      </c>
      <c r="C9975" s="140">
        <v>41171</v>
      </c>
      <c r="D9975" s="141">
        <v>1.5998999999999999E-2</v>
      </c>
      <c r="E9975" s="119">
        <v>1</v>
      </c>
      <c r="F9975" s="119" t="s">
        <v>1489</v>
      </c>
      <c r="G9975" s="114">
        <f>IF([Data da Aprovação]&lt;&gt;"ESTATUTÁRIO",YEAR([Data da Aprovação]),"")</f>
        <v>2012</v>
      </c>
      <c r="H9975" s="106">
        <f>Tabela9[[#This Row],[Valor do Provento R$]]/Tabela9[[#This Row],[Provento por 1 ou 1000 Ações]]</f>
        <v>1.5998999999999999E-2</v>
      </c>
    </row>
    <row r="9976" spans="1:8">
      <c r="A9976" s="118" t="s">
        <v>1770</v>
      </c>
      <c r="B9976" s="116" t="s">
        <v>1488</v>
      </c>
      <c r="C9976" s="138">
        <v>41171</v>
      </c>
      <c r="D9976" s="139">
        <v>1.5998999999999999E-2</v>
      </c>
      <c r="E9976" s="118">
        <v>1</v>
      </c>
      <c r="F9976" s="118" t="s">
        <v>1489</v>
      </c>
      <c r="G9976" s="113">
        <f>IF([Data da Aprovação]&lt;&gt;"ESTATUTÁRIO",YEAR([Data da Aprovação]),"")</f>
        <v>2012</v>
      </c>
      <c r="H9976" s="106">
        <f>Tabela9[[#This Row],[Valor do Provento R$]]/Tabela9[[#This Row],[Provento por 1 ou 1000 Ações]]</f>
        <v>1.5998999999999999E-2</v>
      </c>
    </row>
    <row r="9977" spans="1:8">
      <c r="A9977" s="119" t="s">
        <v>1770</v>
      </c>
      <c r="B9977" s="117" t="s">
        <v>1488</v>
      </c>
      <c r="C9977" s="140">
        <v>41171</v>
      </c>
      <c r="D9977" s="141">
        <v>1.5998999999999999E-2</v>
      </c>
      <c r="E9977" s="119">
        <v>1</v>
      </c>
      <c r="F9977" s="119" t="s">
        <v>1489</v>
      </c>
      <c r="G9977" s="114">
        <f>IF([Data da Aprovação]&lt;&gt;"ESTATUTÁRIO",YEAR([Data da Aprovação]),"")</f>
        <v>2012</v>
      </c>
      <c r="H9977" s="106">
        <f>Tabela9[[#This Row],[Valor do Provento R$]]/Tabela9[[#This Row],[Provento por 1 ou 1000 Ações]]</f>
        <v>1.5998999999999999E-2</v>
      </c>
    </row>
    <row r="9978" spans="1:8">
      <c r="A9978" s="118" t="s">
        <v>1770</v>
      </c>
      <c r="B9978" s="116" t="s">
        <v>1488</v>
      </c>
      <c r="C9978" s="138">
        <v>41171</v>
      </c>
      <c r="D9978" s="139">
        <v>1.5998999999999999E-2</v>
      </c>
      <c r="E9978" s="118">
        <v>1</v>
      </c>
      <c r="F9978" s="118" t="s">
        <v>1489</v>
      </c>
      <c r="G9978" s="113">
        <f>IF([Data da Aprovação]&lt;&gt;"ESTATUTÁRIO",YEAR([Data da Aprovação]),"")</f>
        <v>2012</v>
      </c>
      <c r="H9978" s="106">
        <f>Tabela9[[#This Row],[Valor do Provento R$]]/Tabela9[[#This Row],[Provento por 1 ou 1000 Ações]]</f>
        <v>1.5998999999999999E-2</v>
      </c>
    </row>
    <row r="9979" spans="1:8">
      <c r="A9979" s="119" t="s">
        <v>1770</v>
      </c>
      <c r="B9979" s="117" t="s">
        <v>1488</v>
      </c>
      <c r="C9979" s="140">
        <v>41171</v>
      </c>
      <c r="D9979" s="141">
        <v>1.5998999999999999E-2</v>
      </c>
      <c r="E9979" s="119">
        <v>1</v>
      </c>
      <c r="F9979" s="119" t="s">
        <v>1489</v>
      </c>
      <c r="G9979" s="114">
        <f>IF([Data da Aprovação]&lt;&gt;"ESTATUTÁRIO",YEAR([Data da Aprovação]),"")</f>
        <v>2012</v>
      </c>
      <c r="H9979" s="106">
        <f>Tabela9[[#This Row],[Valor do Provento R$]]/Tabela9[[#This Row],[Provento por 1 ou 1000 Ações]]</f>
        <v>1.5998999999999999E-2</v>
      </c>
    </row>
    <row r="9980" spans="1:8">
      <c r="A9980" s="118" t="s">
        <v>1770</v>
      </c>
      <c r="B9980" s="116" t="s">
        <v>1488</v>
      </c>
      <c r="C9980" s="138">
        <v>41199</v>
      </c>
      <c r="D9980" s="139">
        <v>5.5989999999999998E-2</v>
      </c>
      <c r="E9980" s="118">
        <v>1</v>
      </c>
      <c r="F9980" s="118" t="s">
        <v>1489</v>
      </c>
      <c r="G9980" s="113">
        <f>IF([Data da Aprovação]&lt;&gt;"ESTATUTÁRIO",YEAR([Data da Aprovação]),"")</f>
        <v>2012</v>
      </c>
      <c r="H9980" s="106">
        <f>Tabela9[[#This Row],[Valor do Provento R$]]/Tabela9[[#This Row],[Provento por 1 ou 1000 Ações]]</f>
        <v>5.5989999999999998E-2</v>
      </c>
    </row>
    <row r="9981" spans="1:8">
      <c r="A9981" s="119" t="s">
        <v>1770</v>
      </c>
      <c r="B9981" s="117" t="s">
        <v>1488</v>
      </c>
      <c r="C9981" s="140">
        <v>41283</v>
      </c>
      <c r="D9981" s="141">
        <v>1.5998999999999999E-2</v>
      </c>
      <c r="E9981" s="119">
        <v>1</v>
      </c>
      <c r="F9981" s="119" t="s">
        <v>1489</v>
      </c>
      <c r="G9981" s="114">
        <f>IF([Data da Aprovação]&lt;&gt;"ESTATUTÁRIO",YEAR([Data da Aprovação]),"")</f>
        <v>2013</v>
      </c>
      <c r="H9981" s="106">
        <f>Tabela9[[#This Row],[Valor do Provento R$]]/Tabela9[[#This Row],[Provento por 1 ou 1000 Ações]]</f>
        <v>1.5998999999999999E-2</v>
      </c>
    </row>
    <row r="9982" spans="1:8">
      <c r="A9982" s="118" t="s">
        <v>1770</v>
      </c>
      <c r="B9982" s="116" t="s">
        <v>1488</v>
      </c>
      <c r="C9982" s="138">
        <v>41283</v>
      </c>
      <c r="D9982" s="139">
        <v>1.5998999999999999E-2</v>
      </c>
      <c r="E9982" s="118">
        <v>1</v>
      </c>
      <c r="F9982" s="118" t="s">
        <v>1489</v>
      </c>
      <c r="G9982" s="113">
        <f>IF([Data da Aprovação]&lt;&gt;"ESTATUTÁRIO",YEAR([Data da Aprovação]),"")</f>
        <v>2013</v>
      </c>
      <c r="H9982" s="106">
        <f>Tabela9[[#This Row],[Valor do Provento R$]]/Tabela9[[#This Row],[Provento por 1 ou 1000 Ações]]</f>
        <v>1.5998999999999999E-2</v>
      </c>
    </row>
    <row r="9983" spans="1:8">
      <c r="A9983" s="119" t="s">
        <v>1770</v>
      </c>
      <c r="B9983" s="117" t="s">
        <v>1488</v>
      </c>
      <c r="C9983" s="140">
        <v>41283</v>
      </c>
      <c r="D9983" s="141">
        <v>1.5998999999999999E-2</v>
      </c>
      <c r="E9983" s="119">
        <v>1</v>
      </c>
      <c r="F9983" s="119" t="s">
        <v>1489</v>
      </c>
      <c r="G9983" s="114">
        <f>IF([Data da Aprovação]&lt;&gt;"ESTATUTÁRIO",YEAR([Data da Aprovação]),"")</f>
        <v>2013</v>
      </c>
      <c r="H9983" s="106">
        <f>Tabela9[[#This Row],[Valor do Provento R$]]/Tabela9[[#This Row],[Provento por 1 ou 1000 Ações]]</f>
        <v>1.5998999999999999E-2</v>
      </c>
    </row>
    <row r="9984" spans="1:8">
      <c r="A9984" s="118" t="s">
        <v>1770</v>
      </c>
      <c r="B9984" s="116" t="s">
        <v>1488</v>
      </c>
      <c r="C9984" s="138">
        <v>41339</v>
      </c>
      <c r="D9984" s="139">
        <v>2.3E-2</v>
      </c>
      <c r="E9984" s="118">
        <v>1</v>
      </c>
      <c r="F9984" s="118" t="s">
        <v>1492</v>
      </c>
      <c r="G9984" s="113">
        <f>IF([Data da Aprovação]&lt;&gt;"ESTATUTÁRIO",YEAR([Data da Aprovação]),"")</f>
        <v>2013</v>
      </c>
      <c r="H9984" s="106">
        <f>Tabela9[[#This Row],[Valor do Provento R$]]/Tabela9[[#This Row],[Provento por 1 ou 1000 Ações]]</f>
        <v>2.3E-2</v>
      </c>
    </row>
    <row r="9985" spans="1:8">
      <c r="A9985" s="119" t="s">
        <v>1770</v>
      </c>
      <c r="B9985" s="117" t="s">
        <v>1488</v>
      </c>
      <c r="C9985" s="140">
        <v>41374</v>
      </c>
      <c r="D9985" s="141">
        <v>2.3E-2</v>
      </c>
      <c r="E9985" s="119">
        <v>1</v>
      </c>
      <c r="F9985" s="119" t="s">
        <v>1492</v>
      </c>
      <c r="G9985" s="114">
        <f>IF([Data da Aprovação]&lt;&gt;"ESTATUTÁRIO",YEAR([Data da Aprovação]),"")</f>
        <v>2013</v>
      </c>
      <c r="H9985" s="106">
        <f>Tabela9[[#This Row],[Valor do Provento R$]]/Tabela9[[#This Row],[Provento por 1 ou 1000 Ações]]</f>
        <v>2.3E-2</v>
      </c>
    </row>
    <row r="9986" spans="1:8">
      <c r="A9986" s="118" t="s">
        <v>1770</v>
      </c>
      <c r="B9986" s="116" t="s">
        <v>1488</v>
      </c>
      <c r="C9986" s="138">
        <v>41394</v>
      </c>
      <c r="D9986" s="139">
        <v>1.5998999999999999E-2</v>
      </c>
      <c r="E9986" s="118">
        <v>1</v>
      </c>
      <c r="F9986" s="118" t="s">
        <v>1489</v>
      </c>
      <c r="G9986" s="113">
        <f>IF([Data da Aprovação]&lt;&gt;"ESTATUTÁRIO",YEAR([Data da Aprovação]),"")</f>
        <v>2013</v>
      </c>
      <c r="H9986" s="106">
        <f>Tabela9[[#This Row],[Valor do Provento R$]]/Tabela9[[#This Row],[Provento por 1 ou 1000 Ações]]</f>
        <v>1.5998999999999999E-2</v>
      </c>
    </row>
    <row r="9987" spans="1:8">
      <c r="A9987" s="119" t="s">
        <v>1770</v>
      </c>
      <c r="B9987" s="117" t="s">
        <v>1488</v>
      </c>
      <c r="C9987" s="140">
        <v>41394</v>
      </c>
      <c r="D9987" s="141">
        <v>1.5998999999999999E-2</v>
      </c>
      <c r="E9987" s="119">
        <v>1</v>
      </c>
      <c r="F9987" s="119" t="s">
        <v>1489</v>
      </c>
      <c r="G9987" s="114">
        <f>IF([Data da Aprovação]&lt;&gt;"ESTATUTÁRIO",YEAR([Data da Aprovação]),"")</f>
        <v>2013</v>
      </c>
      <c r="H9987" s="106">
        <f>Tabela9[[#This Row],[Valor do Provento R$]]/Tabela9[[#This Row],[Provento por 1 ou 1000 Ações]]</f>
        <v>1.5998999999999999E-2</v>
      </c>
    </row>
    <row r="9988" spans="1:8">
      <c r="A9988" s="118" t="s">
        <v>1770</v>
      </c>
      <c r="B9988" s="116" t="s">
        <v>1488</v>
      </c>
      <c r="C9988" s="138">
        <v>41394</v>
      </c>
      <c r="D9988" s="139">
        <v>1.5998999999999999E-2</v>
      </c>
      <c r="E9988" s="118">
        <v>1</v>
      </c>
      <c r="F9988" s="118" t="s">
        <v>1489</v>
      </c>
      <c r="G9988" s="113">
        <f>IF([Data da Aprovação]&lt;&gt;"ESTATUTÁRIO",YEAR([Data da Aprovação]),"")</f>
        <v>2013</v>
      </c>
      <c r="H9988" s="106">
        <f>Tabela9[[#This Row],[Valor do Provento R$]]/Tabela9[[#This Row],[Provento por 1 ou 1000 Ações]]</f>
        <v>1.5998999999999999E-2</v>
      </c>
    </row>
    <row r="9989" spans="1:8">
      <c r="A9989" s="119" t="s">
        <v>1770</v>
      </c>
      <c r="B9989" s="117" t="s">
        <v>1488</v>
      </c>
      <c r="C9989" s="140">
        <v>41444</v>
      </c>
      <c r="D9989" s="141">
        <v>1.5998999999999999E-2</v>
      </c>
      <c r="E9989" s="119">
        <v>1</v>
      </c>
      <c r="F9989" s="119" t="s">
        <v>1489</v>
      </c>
      <c r="G9989" s="114">
        <f>IF([Data da Aprovação]&lt;&gt;"ESTATUTÁRIO",YEAR([Data da Aprovação]),"")</f>
        <v>2013</v>
      </c>
      <c r="H9989" s="106">
        <f>Tabela9[[#This Row],[Valor do Provento R$]]/Tabela9[[#This Row],[Provento por 1 ou 1000 Ações]]</f>
        <v>1.5998999999999999E-2</v>
      </c>
    </row>
    <row r="9990" spans="1:8">
      <c r="A9990" s="118" t="s">
        <v>1770</v>
      </c>
      <c r="B9990" s="116" t="s">
        <v>1488</v>
      </c>
      <c r="C9990" s="138">
        <v>41444</v>
      </c>
      <c r="D9990" s="139">
        <v>1.5998999999999999E-2</v>
      </c>
      <c r="E9990" s="118">
        <v>1</v>
      </c>
      <c r="F9990" s="118" t="s">
        <v>1489</v>
      </c>
      <c r="G9990" s="113">
        <f>IF([Data da Aprovação]&lt;&gt;"ESTATUTÁRIO",YEAR([Data da Aprovação]),"")</f>
        <v>2013</v>
      </c>
      <c r="H9990" s="106">
        <f>Tabela9[[#This Row],[Valor do Provento R$]]/Tabela9[[#This Row],[Provento por 1 ou 1000 Ações]]</f>
        <v>1.5998999999999999E-2</v>
      </c>
    </row>
    <row r="9991" spans="1:8">
      <c r="A9991" s="119" t="s">
        <v>1770</v>
      </c>
      <c r="B9991" s="117" t="s">
        <v>1488</v>
      </c>
      <c r="C9991" s="140">
        <v>41444</v>
      </c>
      <c r="D9991" s="141">
        <v>1.5998999999999999E-2</v>
      </c>
      <c r="E9991" s="119">
        <v>1</v>
      </c>
      <c r="F9991" s="119" t="s">
        <v>1489</v>
      </c>
      <c r="G9991" s="114">
        <f>IF([Data da Aprovação]&lt;&gt;"ESTATUTÁRIO",YEAR([Data da Aprovação]),"")</f>
        <v>2013</v>
      </c>
      <c r="H9991" s="106">
        <f>Tabela9[[#This Row],[Valor do Provento R$]]/Tabela9[[#This Row],[Provento por 1 ou 1000 Ações]]</f>
        <v>1.5998999999999999E-2</v>
      </c>
    </row>
    <row r="9992" spans="1:8">
      <c r="A9992" s="118" t="s">
        <v>1770</v>
      </c>
      <c r="B9992" s="116" t="s">
        <v>1488</v>
      </c>
      <c r="C9992" s="138">
        <v>41507</v>
      </c>
      <c r="D9992" s="139">
        <v>2.7200000000000002E-3</v>
      </c>
      <c r="E9992" s="118">
        <v>1</v>
      </c>
      <c r="F9992" s="118" t="s">
        <v>1489</v>
      </c>
      <c r="G9992" s="113">
        <f>IF([Data da Aprovação]&lt;&gt;"ESTATUTÁRIO",YEAR([Data da Aprovação]),"")</f>
        <v>2013</v>
      </c>
      <c r="H9992" s="106">
        <f>Tabela9[[#This Row],[Valor do Provento R$]]/Tabela9[[#This Row],[Provento por 1 ou 1000 Ações]]</f>
        <v>2.7200000000000002E-3</v>
      </c>
    </row>
    <row r="9993" spans="1:8">
      <c r="A9993" s="119" t="s">
        <v>1770</v>
      </c>
      <c r="B9993" s="117" t="s">
        <v>1488</v>
      </c>
      <c r="C9993" s="140">
        <v>41507</v>
      </c>
      <c r="D9993" s="141">
        <v>2.7200000000000002E-3</v>
      </c>
      <c r="E9993" s="119">
        <v>1</v>
      </c>
      <c r="F9993" s="119" t="s">
        <v>1489</v>
      </c>
      <c r="G9993" s="114">
        <f>IF([Data da Aprovação]&lt;&gt;"ESTATUTÁRIO",YEAR([Data da Aprovação]),"")</f>
        <v>2013</v>
      </c>
      <c r="H9993" s="106">
        <f>Tabela9[[#This Row],[Valor do Provento R$]]/Tabela9[[#This Row],[Provento por 1 ou 1000 Ações]]</f>
        <v>2.7200000000000002E-3</v>
      </c>
    </row>
    <row r="9994" spans="1:8">
      <c r="A9994" s="118" t="s">
        <v>1770</v>
      </c>
      <c r="B9994" s="116" t="s">
        <v>1488</v>
      </c>
      <c r="C9994" s="138">
        <v>41569</v>
      </c>
      <c r="D9994" s="139">
        <v>1.9199000000000001E-2</v>
      </c>
      <c r="E9994" s="118">
        <v>1</v>
      </c>
      <c r="F9994" s="118" t="s">
        <v>1489</v>
      </c>
      <c r="G9994" s="113">
        <f>IF([Data da Aprovação]&lt;&gt;"ESTATUTÁRIO",YEAR([Data da Aprovação]),"")</f>
        <v>2013</v>
      </c>
      <c r="H9994" s="106">
        <f>Tabela9[[#This Row],[Valor do Provento R$]]/Tabela9[[#This Row],[Provento por 1 ou 1000 Ações]]</f>
        <v>1.9199000000000001E-2</v>
      </c>
    </row>
    <row r="9995" spans="1:8">
      <c r="A9995" s="119" t="s">
        <v>1770</v>
      </c>
      <c r="B9995" s="117" t="s">
        <v>1488</v>
      </c>
      <c r="C9995" s="140">
        <v>41569</v>
      </c>
      <c r="D9995" s="141">
        <v>1.9199000000000001E-2</v>
      </c>
      <c r="E9995" s="119">
        <v>1</v>
      </c>
      <c r="F9995" s="119" t="s">
        <v>1489</v>
      </c>
      <c r="G9995" s="114">
        <f>IF([Data da Aprovação]&lt;&gt;"ESTATUTÁRIO",YEAR([Data da Aprovação]),"")</f>
        <v>2013</v>
      </c>
      <c r="H9995" s="106">
        <f>Tabela9[[#This Row],[Valor do Provento R$]]/Tabela9[[#This Row],[Provento por 1 ou 1000 Ações]]</f>
        <v>1.9199000000000001E-2</v>
      </c>
    </row>
    <row r="9996" spans="1:8">
      <c r="A9996" s="118" t="s">
        <v>1770</v>
      </c>
      <c r="B9996" s="116" t="s">
        <v>1488</v>
      </c>
      <c r="C9996" s="138">
        <v>41569</v>
      </c>
      <c r="D9996" s="139">
        <v>1.9199000000000001E-2</v>
      </c>
      <c r="E9996" s="118">
        <v>1</v>
      </c>
      <c r="F9996" s="118" t="s">
        <v>1489</v>
      </c>
      <c r="G9996" s="113">
        <f>IF([Data da Aprovação]&lt;&gt;"ESTATUTÁRIO",YEAR([Data da Aprovação]),"")</f>
        <v>2013</v>
      </c>
      <c r="H9996" s="106">
        <f>Tabela9[[#This Row],[Valor do Provento R$]]/Tabela9[[#This Row],[Provento por 1 ou 1000 Ações]]</f>
        <v>1.9199000000000001E-2</v>
      </c>
    </row>
    <row r="9997" spans="1:8">
      <c r="A9997" s="119" t="s">
        <v>1770</v>
      </c>
      <c r="B9997" s="117" t="s">
        <v>1488</v>
      </c>
      <c r="C9997" s="140">
        <v>41569</v>
      </c>
      <c r="D9997" s="141">
        <v>1.9199000000000001E-2</v>
      </c>
      <c r="E9997" s="119">
        <v>1</v>
      </c>
      <c r="F9997" s="119" t="s">
        <v>1489</v>
      </c>
      <c r="G9997" s="114">
        <f>IF([Data da Aprovação]&lt;&gt;"ESTATUTÁRIO",YEAR([Data da Aprovação]),"")</f>
        <v>2013</v>
      </c>
      <c r="H9997" s="106">
        <f>Tabela9[[#This Row],[Valor do Provento R$]]/Tabela9[[#This Row],[Provento por 1 ou 1000 Ações]]</f>
        <v>1.9199000000000001E-2</v>
      </c>
    </row>
    <row r="9998" spans="1:8">
      <c r="A9998" s="118" t="s">
        <v>1770</v>
      </c>
      <c r="B9998" s="116" t="s">
        <v>1488</v>
      </c>
      <c r="C9998" s="138">
        <v>41569</v>
      </c>
      <c r="D9998" s="139">
        <v>1.9199000000000001E-2</v>
      </c>
      <c r="E9998" s="118">
        <v>1</v>
      </c>
      <c r="F9998" s="118" t="s">
        <v>1489</v>
      </c>
      <c r="G9998" s="113">
        <f>IF([Data da Aprovação]&lt;&gt;"ESTATUTÁRIO",YEAR([Data da Aprovação]),"")</f>
        <v>2013</v>
      </c>
      <c r="H9998" s="106">
        <f>Tabela9[[#This Row],[Valor do Provento R$]]/Tabela9[[#This Row],[Provento por 1 ou 1000 Ações]]</f>
        <v>1.9199000000000001E-2</v>
      </c>
    </row>
    <row r="9999" spans="1:8">
      <c r="A9999" s="119" t="s">
        <v>1770</v>
      </c>
      <c r="B9999" s="117" t="s">
        <v>1488</v>
      </c>
      <c r="C9999" s="140">
        <v>41641</v>
      </c>
      <c r="D9999" s="141">
        <v>7.3749999999999996E-2</v>
      </c>
      <c r="E9999" s="119">
        <v>1</v>
      </c>
      <c r="F9999" s="119" t="s">
        <v>1489</v>
      </c>
      <c r="G9999" s="114">
        <f>IF([Data da Aprovação]&lt;&gt;"ESTATUTÁRIO",YEAR([Data da Aprovação]),"")</f>
        <v>2014</v>
      </c>
      <c r="H9999" s="106">
        <f>Tabela9[[#This Row],[Valor do Provento R$]]/Tabela9[[#This Row],[Provento por 1 ou 1000 Ações]]</f>
        <v>7.3749999999999996E-2</v>
      </c>
    </row>
    <row r="10000" spans="1:8">
      <c r="A10000" s="118" t="s">
        <v>1770</v>
      </c>
      <c r="B10000" s="116" t="s">
        <v>1488</v>
      </c>
      <c r="C10000" s="138">
        <v>41649</v>
      </c>
      <c r="D10000" s="139">
        <v>1.9199000000000001E-2</v>
      </c>
      <c r="E10000" s="118">
        <v>1</v>
      </c>
      <c r="F10000" s="118" t="s">
        <v>1489</v>
      </c>
      <c r="G10000" s="113">
        <f>IF([Data da Aprovação]&lt;&gt;"ESTATUTÁRIO",YEAR([Data da Aprovação]),"")</f>
        <v>2014</v>
      </c>
      <c r="H10000" s="106">
        <f>Tabela9[[#This Row],[Valor do Provento R$]]/Tabela9[[#This Row],[Provento por 1 ou 1000 Ações]]</f>
        <v>1.9199000000000001E-2</v>
      </c>
    </row>
    <row r="10001" spans="1:8">
      <c r="A10001" s="119" t="s">
        <v>1770</v>
      </c>
      <c r="B10001" s="117" t="s">
        <v>1488</v>
      </c>
      <c r="C10001" s="140">
        <v>41649</v>
      </c>
      <c r="D10001" s="141">
        <v>1.9199000000000001E-2</v>
      </c>
      <c r="E10001" s="119">
        <v>1</v>
      </c>
      <c r="F10001" s="119" t="s">
        <v>1489</v>
      </c>
      <c r="G10001" s="114">
        <f>IF([Data da Aprovação]&lt;&gt;"ESTATUTÁRIO",YEAR([Data da Aprovação]),"")</f>
        <v>2014</v>
      </c>
      <c r="H10001" s="106">
        <f>Tabela9[[#This Row],[Valor do Provento R$]]/Tabela9[[#This Row],[Provento por 1 ou 1000 Ações]]</f>
        <v>1.9199000000000001E-2</v>
      </c>
    </row>
    <row r="10002" spans="1:8">
      <c r="A10002" s="118" t="s">
        <v>1770</v>
      </c>
      <c r="B10002" s="116" t="s">
        <v>1488</v>
      </c>
      <c r="C10002" s="138">
        <v>41649</v>
      </c>
      <c r="D10002" s="139">
        <v>1.9199000000000001E-2</v>
      </c>
      <c r="E10002" s="118">
        <v>1</v>
      </c>
      <c r="F10002" s="118" t="s">
        <v>1489</v>
      </c>
      <c r="G10002" s="113">
        <f>IF([Data da Aprovação]&lt;&gt;"ESTATUTÁRIO",YEAR([Data da Aprovação]),"")</f>
        <v>2014</v>
      </c>
      <c r="H10002" s="106">
        <f>Tabela9[[#This Row],[Valor do Provento R$]]/Tabela9[[#This Row],[Provento por 1 ou 1000 Ações]]</f>
        <v>1.9199000000000001E-2</v>
      </c>
    </row>
    <row r="10003" spans="1:8">
      <c r="A10003" s="119" t="s">
        <v>1770</v>
      </c>
      <c r="B10003" s="117" t="s">
        <v>1490</v>
      </c>
      <c r="C10003" s="140">
        <v>35135</v>
      </c>
      <c r="D10003" s="141">
        <v>5.4385999999999997E-2</v>
      </c>
      <c r="E10003" s="119">
        <v>1</v>
      </c>
      <c r="F10003" s="119" t="s">
        <v>1492</v>
      </c>
      <c r="G10003" s="114">
        <f>IF([Data da Aprovação]&lt;&gt;"ESTATUTÁRIO",YEAR([Data da Aprovação]),"")</f>
        <v>1996</v>
      </c>
      <c r="H10003" s="106">
        <f>Tabela9[[#This Row],[Valor do Provento R$]]/Tabela9[[#This Row],[Provento por 1 ou 1000 Ações]]</f>
        <v>5.4385999999999997E-2</v>
      </c>
    </row>
    <row r="10004" spans="1:8">
      <c r="A10004" s="118" t="s">
        <v>1770</v>
      </c>
      <c r="B10004" s="116" t="s">
        <v>1490</v>
      </c>
      <c r="C10004" s="138">
        <v>35185</v>
      </c>
      <c r="D10004" s="139">
        <v>0.10878400000000001</v>
      </c>
      <c r="E10004" s="118">
        <v>1</v>
      </c>
      <c r="F10004" s="118" t="s">
        <v>1492</v>
      </c>
      <c r="G10004" s="113">
        <f>IF([Data da Aprovação]&lt;&gt;"ESTATUTÁRIO",YEAR([Data da Aprovação]),"")</f>
        <v>1996</v>
      </c>
      <c r="H10004" s="106">
        <f>Tabela9[[#This Row],[Valor do Provento R$]]/Tabela9[[#This Row],[Provento por 1 ou 1000 Ações]]</f>
        <v>0.10878400000000001</v>
      </c>
    </row>
    <row r="10005" spans="1:8">
      <c r="A10005" s="119" t="s">
        <v>1770</v>
      </c>
      <c r="B10005" s="117" t="s">
        <v>1490</v>
      </c>
      <c r="C10005" s="140">
        <v>35545</v>
      </c>
      <c r="D10005" s="141">
        <v>2.5957000000000001E-2</v>
      </c>
      <c r="E10005" s="119">
        <v>1</v>
      </c>
      <c r="F10005" s="119" t="s">
        <v>1492</v>
      </c>
      <c r="G10005" s="114">
        <f>IF([Data da Aprovação]&lt;&gt;"ESTATUTÁRIO",YEAR([Data da Aprovação]),"")</f>
        <v>1997</v>
      </c>
      <c r="H10005" s="106">
        <f>Tabela9[[#This Row],[Valor do Provento R$]]/Tabela9[[#This Row],[Provento por 1 ou 1000 Ações]]</f>
        <v>2.5957000000000001E-2</v>
      </c>
    </row>
    <row r="10006" spans="1:8">
      <c r="A10006" s="118" t="s">
        <v>1770</v>
      </c>
      <c r="B10006" s="116" t="s">
        <v>1490</v>
      </c>
      <c r="C10006" s="138">
        <v>35913</v>
      </c>
      <c r="D10006" s="139">
        <v>5.45E-3</v>
      </c>
      <c r="E10006" s="118">
        <v>1</v>
      </c>
      <c r="F10006" s="118" t="s">
        <v>1492</v>
      </c>
      <c r="G10006" s="113">
        <f>IF([Data da Aprovação]&lt;&gt;"ESTATUTÁRIO",YEAR([Data da Aprovação]),"")</f>
        <v>1998</v>
      </c>
      <c r="H10006" s="106">
        <f>Tabela9[[#This Row],[Valor do Provento R$]]/Tabela9[[#This Row],[Provento por 1 ou 1000 Ações]]</f>
        <v>5.45E-3</v>
      </c>
    </row>
    <row r="10007" spans="1:8">
      <c r="A10007" s="119" t="s">
        <v>1770</v>
      </c>
      <c r="B10007" s="117" t="s">
        <v>1490</v>
      </c>
      <c r="C10007" s="140">
        <v>36228</v>
      </c>
      <c r="D10007" s="141">
        <v>2.7195E-2</v>
      </c>
      <c r="E10007" s="119">
        <v>1</v>
      </c>
      <c r="F10007" s="119" t="s">
        <v>1492</v>
      </c>
      <c r="G10007" s="114">
        <f>IF([Data da Aprovação]&lt;&gt;"ESTATUTÁRIO",YEAR([Data da Aprovação]),"")</f>
        <v>1999</v>
      </c>
      <c r="H10007" s="106">
        <f>Tabela9[[#This Row],[Valor do Provento R$]]/Tabela9[[#This Row],[Provento por 1 ou 1000 Ações]]</f>
        <v>2.7195E-2</v>
      </c>
    </row>
    <row r="10008" spans="1:8">
      <c r="A10008" s="118" t="s">
        <v>1770</v>
      </c>
      <c r="B10008" s="116" t="s">
        <v>1490</v>
      </c>
      <c r="C10008" s="138">
        <v>36228</v>
      </c>
      <c r="D10008" s="139">
        <v>2.7195E-2</v>
      </c>
      <c r="E10008" s="118">
        <v>1</v>
      </c>
      <c r="F10008" s="118" t="s">
        <v>1492</v>
      </c>
      <c r="G10008" s="113">
        <f>IF([Data da Aprovação]&lt;&gt;"ESTATUTÁRIO",YEAR([Data da Aprovação]),"")</f>
        <v>1999</v>
      </c>
      <c r="H10008" s="106">
        <f>Tabela9[[#This Row],[Valor do Provento R$]]/Tabela9[[#This Row],[Provento por 1 ou 1000 Ações]]</f>
        <v>2.7195E-2</v>
      </c>
    </row>
    <row r="10009" spans="1:8">
      <c r="A10009" s="119" t="s">
        <v>1770</v>
      </c>
      <c r="B10009" s="117" t="s">
        <v>1490</v>
      </c>
      <c r="C10009" s="140">
        <v>36273</v>
      </c>
      <c r="D10009" s="141">
        <v>2.7195E-2</v>
      </c>
      <c r="E10009" s="119">
        <v>1</v>
      </c>
      <c r="F10009" s="119" t="s">
        <v>1492</v>
      </c>
      <c r="G10009" s="114">
        <f>IF([Data da Aprovação]&lt;&gt;"ESTATUTÁRIO",YEAR([Data da Aprovação]),"")</f>
        <v>1999</v>
      </c>
      <c r="H10009" s="106">
        <f>Tabela9[[#This Row],[Valor do Provento R$]]/Tabela9[[#This Row],[Provento por 1 ou 1000 Ações]]</f>
        <v>2.7195E-2</v>
      </c>
    </row>
    <row r="10010" spans="1:8">
      <c r="A10010" s="118" t="s">
        <v>1770</v>
      </c>
      <c r="B10010" s="116" t="s">
        <v>1490</v>
      </c>
      <c r="C10010" s="138">
        <v>36273</v>
      </c>
      <c r="D10010" s="139">
        <v>2.7195E-2</v>
      </c>
      <c r="E10010" s="118">
        <v>1</v>
      </c>
      <c r="F10010" s="118" t="s">
        <v>1492</v>
      </c>
      <c r="G10010" s="113">
        <f>IF([Data da Aprovação]&lt;&gt;"ESTATUTÁRIO",YEAR([Data da Aprovação]),"")</f>
        <v>1999</v>
      </c>
      <c r="H10010" s="106">
        <f>Tabela9[[#This Row],[Valor do Provento R$]]/Tabela9[[#This Row],[Provento por 1 ou 1000 Ações]]</f>
        <v>2.7195E-2</v>
      </c>
    </row>
    <row r="10011" spans="1:8">
      <c r="A10011" s="119" t="s">
        <v>1770</v>
      </c>
      <c r="B10011" s="117" t="s">
        <v>1490</v>
      </c>
      <c r="C10011" s="140">
        <v>36273</v>
      </c>
      <c r="D10011" s="141">
        <v>2.7195E-2</v>
      </c>
      <c r="E10011" s="119">
        <v>1</v>
      </c>
      <c r="F10011" s="119" t="s">
        <v>1492</v>
      </c>
      <c r="G10011" s="114">
        <f>IF([Data da Aprovação]&lt;&gt;"ESTATUTÁRIO",YEAR([Data da Aprovação]),"")</f>
        <v>1999</v>
      </c>
      <c r="H10011" s="106">
        <f>Tabela9[[#This Row],[Valor do Provento R$]]/Tabela9[[#This Row],[Provento por 1 ou 1000 Ações]]</f>
        <v>2.7195E-2</v>
      </c>
    </row>
    <row r="10012" spans="1:8">
      <c r="A10012" s="118" t="s">
        <v>1770</v>
      </c>
      <c r="B10012" s="116" t="s">
        <v>1490</v>
      </c>
      <c r="C10012" s="138">
        <v>36273</v>
      </c>
      <c r="D10012" s="139">
        <v>2.7195E-2</v>
      </c>
      <c r="E10012" s="118">
        <v>1</v>
      </c>
      <c r="F10012" s="118" t="s">
        <v>1492</v>
      </c>
      <c r="G10012" s="113">
        <f>IF([Data da Aprovação]&lt;&gt;"ESTATUTÁRIO",YEAR([Data da Aprovação]),"")</f>
        <v>1999</v>
      </c>
      <c r="H10012" s="106">
        <f>Tabela9[[#This Row],[Valor do Provento R$]]/Tabela9[[#This Row],[Provento por 1 ou 1000 Ações]]</f>
        <v>2.7195E-2</v>
      </c>
    </row>
    <row r="10013" spans="1:8">
      <c r="A10013" s="119" t="s">
        <v>1770</v>
      </c>
      <c r="B10013" s="117" t="s">
        <v>1490</v>
      </c>
      <c r="C10013" s="140">
        <v>36474</v>
      </c>
      <c r="D10013" s="141">
        <v>0.48093000000000002</v>
      </c>
      <c r="E10013" s="119">
        <v>1</v>
      </c>
      <c r="F10013" s="119" t="s">
        <v>1489</v>
      </c>
      <c r="G10013" s="114">
        <f>IF([Data da Aprovação]&lt;&gt;"ESTATUTÁRIO",YEAR([Data da Aprovação]),"")</f>
        <v>1999</v>
      </c>
      <c r="H10013" s="106">
        <f>Tabela9[[#This Row],[Valor do Provento R$]]/Tabela9[[#This Row],[Provento por 1 ou 1000 Ações]]</f>
        <v>0.48093000000000002</v>
      </c>
    </row>
    <row r="10014" spans="1:8">
      <c r="A10014" s="118" t="s">
        <v>1770</v>
      </c>
      <c r="B10014" s="116" t="s">
        <v>1490</v>
      </c>
      <c r="C10014" s="138">
        <v>36657</v>
      </c>
      <c r="D10014" s="139">
        <v>3.5659999999999997E-2</v>
      </c>
      <c r="E10014" s="118">
        <v>1</v>
      </c>
      <c r="F10014" s="118" t="s">
        <v>1489</v>
      </c>
      <c r="G10014" s="113">
        <f>IF([Data da Aprovação]&lt;&gt;"ESTATUTÁRIO",YEAR([Data da Aprovação]),"")</f>
        <v>2000</v>
      </c>
      <c r="H10014" s="106">
        <f>Tabela9[[#This Row],[Valor do Provento R$]]/Tabela9[[#This Row],[Provento por 1 ou 1000 Ações]]</f>
        <v>3.5659999999999997E-2</v>
      </c>
    </row>
    <row r="10015" spans="1:8">
      <c r="A10015" s="119" t="s">
        <v>1770</v>
      </c>
      <c r="B10015" s="117" t="s">
        <v>1490</v>
      </c>
      <c r="C10015" s="140">
        <v>36657</v>
      </c>
      <c r="D10015" s="141">
        <v>3.5659999999999997E-2</v>
      </c>
      <c r="E10015" s="119">
        <v>1</v>
      </c>
      <c r="F10015" s="119" t="s">
        <v>1489</v>
      </c>
      <c r="G10015" s="114">
        <f>IF([Data da Aprovação]&lt;&gt;"ESTATUTÁRIO",YEAR([Data da Aprovação]),"")</f>
        <v>2000</v>
      </c>
      <c r="H10015" s="106">
        <f>Tabela9[[#This Row],[Valor do Provento R$]]/Tabela9[[#This Row],[Provento por 1 ou 1000 Ações]]</f>
        <v>3.5659999999999997E-2</v>
      </c>
    </row>
    <row r="10016" spans="1:8">
      <c r="A10016" s="118" t="s">
        <v>1770</v>
      </c>
      <c r="B10016" s="116" t="s">
        <v>1490</v>
      </c>
      <c r="C10016" s="138">
        <v>36830</v>
      </c>
      <c r="D10016" s="139">
        <v>3.022E-2</v>
      </c>
      <c r="E10016" s="118">
        <v>1</v>
      </c>
      <c r="F10016" s="118" t="s">
        <v>1489</v>
      </c>
      <c r="G10016" s="113">
        <f>IF([Data da Aprovação]&lt;&gt;"ESTATUTÁRIO",YEAR([Data da Aprovação]),"")</f>
        <v>2000</v>
      </c>
      <c r="H10016" s="106">
        <f>Tabela9[[#This Row],[Valor do Provento R$]]/Tabela9[[#This Row],[Provento por 1 ou 1000 Ações]]</f>
        <v>3.022E-2</v>
      </c>
    </row>
    <row r="10017" spans="1:8">
      <c r="A10017" s="119" t="s">
        <v>1770</v>
      </c>
      <c r="B10017" s="117" t="s">
        <v>1490</v>
      </c>
      <c r="C10017" s="140">
        <v>36830</v>
      </c>
      <c r="D10017" s="141">
        <v>3.022E-2</v>
      </c>
      <c r="E10017" s="119">
        <v>1</v>
      </c>
      <c r="F10017" s="119" t="s">
        <v>1489</v>
      </c>
      <c r="G10017" s="114">
        <f>IF([Data da Aprovação]&lt;&gt;"ESTATUTÁRIO",YEAR([Data da Aprovação]),"")</f>
        <v>2000</v>
      </c>
      <c r="H10017" s="106">
        <f>Tabela9[[#This Row],[Valor do Provento R$]]/Tabela9[[#This Row],[Provento por 1 ou 1000 Ações]]</f>
        <v>3.022E-2</v>
      </c>
    </row>
    <row r="10018" spans="1:8">
      <c r="A10018" s="118" t="s">
        <v>1770</v>
      </c>
      <c r="B10018" s="116" t="s">
        <v>1490</v>
      </c>
      <c r="C10018" s="138">
        <v>36860</v>
      </c>
      <c r="D10018" s="139">
        <v>7.1190000000000003E-2</v>
      </c>
      <c r="E10018" s="118">
        <v>1</v>
      </c>
      <c r="F10018" s="118" t="s">
        <v>1489</v>
      </c>
      <c r="G10018" s="113">
        <f>IF([Data da Aprovação]&lt;&gt;"ESTATUTÁRIO",YEAR([Data da Aprovação]),"")</f>
        <v>2000</v>
      </c>
      <c r="H10018" s="106">
        <f>Tabela9[[#This Row],[Valor do Provento R$]]/Tabela9[[#This Row],[Provento por 1 ou 1000 Ações]]</f>
        <v>7.1190000000000003E-2</v>
      </c>
    </row>
    <row r="10019" spans="1:8">
      <c r="A10019" s="119" t="s">
        <v>1770</v>
      </c>
      <c r="B10019" s="117" t="s">
        <v>1490</v>
      </c>
      <c r="C10019" s="140">
        <v>36860</v>
      </c>
      <c r="D10019" s="141">
        <v>4.0969999999999999E-2</v>
      </c>
      <c r="E10019" s="119">
        <v>1</v>
      </c>
      <c r="F10019" s="119" t="s">
        <v>1489</v>
      </c>
      <c r="G10019" s="114">
        <f>IF([Data da Aprovação]&lt;&gt;"ESTATUTÁRIO",YEAR([Data da Aprovação]),"")</f>
        <v>2000</v>
      </c>
      <c r="H10019" s="106">
        <f>Tabela9[[#This Row],[Valor do Provento R$]]/Tabela9[[#This Row],[Provento por 1 ou 1000 Ações]]</f>
        <v>4.0969999999999999E-2</v>
      </c>
    </row>
    <row r="10020" spans="1:8">
      <c r="A10020" s="118" t="s">
        <v>1770</v>
      </c>
      <c r="B10020" s="116" t="s">
        <v>1490</v>
      </c>
      <c r="C10020" s="138">
        <v>36881</v>
      </c>
      <c r="D10020" s="139">
        <v>4.0969999999999999E-2</v>
      </c>
      <c r="E10020" s="118">
        <v>1</v>
      </c>
      <c r="F10020" s="118" t="s">
        <v>1489</v>
      </c>
      <c r="G10020" s="113">
        <f>IF([Data da Aprovação]&lt;&gt;"ESTATUTÁRIO",YEAR([Data da Aprovação]),"")</f>
        <v>2000</v>
      </c>
      <c r="H10020" s="106">
        <f>Tabela9[[#This Row],[Valor do Provento R$]]/Tabela9[[#This Row],[Provento por 1 ou 1000 Ações]]</f>
        <v>4.0969999999999999E-2</v>
      </c>
    </row>
    <row r="10021" spans="1:8">
      <c r="A10021" s="119" t="s">
        <v>1770</v>
      </c>
      <c r="B10021" s="117" t="s">
        <v>1490</v>
      </c>
      <c r="C10021" s="140">
        <v>36950</v>
      </c>
      <c r="D10021" s="141">
        <v>4.0969999999999999E-2</v>
      </c>
      <c r="E10021" s="119">
        <v>1</v>
      </c>
      <c r="F10021" s="119" t="s">
        <v>1489</v>
      </c>
      <c r="G10021" s="114">
        <f>IF([Data da Aprovação]&lt;&gt;"ESTATUTÁRIO",YEAR([Data da Aprovação]),"")</f>
        <v>2001</v>
      </c>
      <c r="H10021" s="106">
        <f>Tabela9[[#This Row],[Valor do Provento R$]]/Tabela9[[#This Row],[Provento por 1 ou 1000 Ações]]</f>
        <v>4.0969999999999999E-2</v>
      </c>
    </row>
    <row r="10022" spans="1:8">
      <c r="A10022" s="118" t="s">
        <v>1770</v>
      </c>
      <c r="B10022" s="116" t="s">
        <v>1490</v>
      </c>
      <c r="C10022" s="138">
        <v>37011</v>
      </c>
      <c r="D10022" s="139">
        <v>4.0969999999999999E-2</v>
      </c>
      <c r="E10022" s="118">
        <v>1</v>
      </c>
      <c r="F10022" s="118" t="s">
        <v>1489</v>
      </c>
      <c r="G10022" s="113">
        <f>IF([Data da Aprovação]&lt;&gt;"ESTATUTÁRIO",YEAR([Data da Aprovação]),"")</f>
        <v>2001</v>
      </c>
      <c r="H10022" s="106">
        <f>Tabela9[[#This Row],[Valor do Provento R$]]/Tabela9[[#This Row],[Provento por 1 ou 1000 Ações]]</f>
        <v>4.0969999999999999E-2</v>
      </c>
    </row>
    <row r="10023" spans="1:8">
      <c r="A10023" s="119" t="s">
        <v>1770</v>
      </c>
      <c r="B10023" s="117" t="s">
        <v>1490</v>
      </c>
      <c r="C10023" s="140">
        <v>37042</v>
      </c>
      <c r="D10023" s="141">
        <v>4.5999999999999999E-2</v>
      </c>
      <c r="E10023" s="119">
        <v>1</v>
      </c>
      <c r="F10023" s="119" t="s">
        <v>1489</v>
      </c>
      <c r="G10023" s="114">
        <f>IF([Data da Aprovação]&lt;&gt;"ESTATUTÁRIO",YEAR([Data da Aprovação]),"")</f>
        <v>2001</v>
      </c>
      <c r="H10023" s="106">
        <f>Tabela9[[#This Row],[Valor do Provento R$]]/Tabela9[[#This Row],[Provento por 1 ou 1000 Ações]]</f>
        <v>4.5999999999999999E-2</v>
      </c>
    </row>
    <row r="10024" spans="1:8">
      <c r="A10024" s="118" t="s">
        <v>1770</v>
      </c>
      <c r="B10024" s="116" t="s">
        <v>1490</v>
      </c>
      <c r="C10024" s="138">
        <v>37071</v>
      </c>
      <c r="D10024" s="139">
        <v>3.3000000000000002E-2</v>
      </c>
      <c r="E10024" s="118">
        <v>1</v>
      </c>
      <c r="F10024" s="118" t="s">
        <v>1489</v>
      </c>
      <c r="G10024" s="113">
        <f>IF([Data da Aprovação]&lt;&gt;"ESTATUTÁRIO",YEAR([Data da Aprovação]),"")</f>
        <v>2001</v>
      </c>
      <c r="H10024" s="106">
        <f>Tabela9[[#This Row],[Valor do Provento R$]]/Tabela9[[#This Row],[Provento por 1 ou 1000 Ações]]</f>
        <v>3.3000000000000002E-2</v>
      </c>
    </row>
    <row r="10025" spans="1:8">
      <c r="A10025" s="119" t="s">
        <v>1770</v>
      </c>
      <c r="B10025" s="117" t="s">
        <v>1490</v>
      </c>
      <c r="C10025" s="140">
        <v>37102</v>
      </c>
      <c r="D10025" s="141">
        <v>4.0969999999999999E-2</v>
      </c>
      <c r="E10025" s="119">
        <v>1</v>
      </c>
      <c r="F10025" s="119" t="s">
        <v>1489</v>
      </c>
      <c r="G10025" s="114">
        <f>IF([Data da Aprovação]&lt;&gt;"ESTATUTÁRIO",YEAR([Data da Aprovação]),"")</f>
        <v>2001</v>
      </c>
      <c r="H10025" s="106">
        <f>Tabela9[[#This Row],[Valor do Provento R$]]/Tabela9[[#This Row],[Provento por 1 ou 1000 Ações]]</f>
        <v>4.0969999999999999E-2</v>
      </c>
    </row>
    <row r="10026" spans="1:8">
      <c r="A10026" s="118" t="s">
        <v>1770</v>
      </c>
      <c r="B10026" s="116" t="s">
        <v>1490</v>
      </c>
      <c r="C10026" s="138">
        <v>37134</v>
      </c>
      <c r="D10026" s="139">
        <v>4.0969999999999999E-2</v>
      </c>
      <c r="E10026" s="118">
        <v>1</v>
      </c>
      <c r="F10026" s="118" t="s">
        <v>1489</v>
      </c>
      <c r="G10026" s="113">
        <f>IF([Data da Aprovação]&lt;&gt;"ESTATUTÁRIO",YEAR([Data da Aprovação]),"")</f>
        <v>2001</v>
      </c>
      <c r="H10026" s="106">
        <f>Tabela9[[#This Row],[Valor do Provento R$]]/Tabela9[[#This Row],[Provento por 1 ou 1000 Ações]]</f>
        <v>4.0969999999999999E-2</v>
      </c>
    </row>
    <row r="10027" spans="1:8">
      <c r="A10027" s="119" t="s">
        <v>1770</v>
      </c>
      <c r="B10027" s="117" t="s">
        <v>1490</v>
      </c>
      <c r="C10027" s="140">
        <v>37162</v>
      </c>
      <c r="D10027" s="141">
        <v>3.5920000000000001E-2</v>
      </c>
      <c r="E10027" s="119">
        <v>1</v>
      </c>
      <c r="F10027" s="119" t="s">
        <v>1489</v>
      </c>
      <c r="G10027" s="114">
        <f>IF([Data da Aprovação]&lt;&gt;"ESTATUTÁRIO",YEAR([Data da Aprovação]),"")</f>
        <v>2001</v>
      </c>
      <c r="H10027" s="106">
        <f>Tabela9[[#This Row],[Valor do Provento R$]]/Tabela9[[#This Row],[Provento por 1 ou 1000 Ações]]</f>
        <v>3.5920000000000001E-2</v>
      </c>
    </row>
    <row r="10028" spans="1:8">
      <c r="A10028" s="118" t="s">
        <v>1770</v>
      </c>
      <c r="B10028" s="116" t="s">
        <v>1490</v>
      </c>
      <c r="C10028" s="138">
        <v>37195</v>
      </c>
      <c r="D10028" s="139">
        <v>7.689E-2</v>
      </c>
      <c r="E10028" s="118">
        <v>1</v>
      </c>
      <c r="F10028" s="118" t="s">
        <v>1489</v>
      </c>
      <c r="G10028" s="113">
        <f>IF([Data da Aprovação]&lt;&gt;"ESTATUTÁRIO",YEAR([Data da Aprovação]),"")</f>
        <v>2001</v>
      </c>
      <c r="H10028" s="106">
        <f>Tabela9[[#This Row],[Valor do Provento R$]]/Tabela9[[#This Row],[Provento por 1 ou 1000 Ações]]</f>
        <v>7.689E-2</v>
      </c>
    </row>
    <row r="10029" spans="1:8">
      <c r="A10029" s="119" t="s">
        <v>1770</v>
      </c>
      <c r="B10029" s="117" t="s">
        <v>1490</v>
      </c>
      <c r="C10029" s="140">
        <v>37225</v>
      </c>
      <c r="D10029" s="141">
        <v>8.1000000000000003E-2</v>
      </c>
      <c r="E10029" s="119">
        <v>1</v>
      </c>
      <c r="F10029" s="119" t="s">
        <v>1489</v>
      </c>
      <c r="G10029" s="114">
        <f>IF([Data da Aprovação]&lt;&gt;"ESTATUTÁRIO",YEAR([Data da Aprovação]),"")</f>
        <v>2001</v>
      </c>
      <c r="H10029" s="106">
        <f>Tabela9[[#This Row],[Valor do Provento R$]]/Tabela9[[#This Row],[Provento por 1 ou 1000 Ações]]</f>
        <v>8.1000000000000003E-2</v>
      </c>
    </row>
    <row r="10030" spans="1:8">
      <c r="A10030" s="118" t="s">
        <v>1770</v>
      </c>
      <c r="B10030" s="116" t="s">
        <v>1490</v>
      </c>
      <c r="C10030" s="138">
        <v>37225</v>
      </c>
      <c r="D10030" s="139">
        <v>6.9000000000000006E-2</v>
      </c>
      <c r="E10030" s="118">
        <v>1</v>
      </c>
      <c r="F10030" s="118" t="s">
        <v>1489</v>
      </c>
      <c r="G10030" s="113">
        <f>IF([Data da Aprovação]&lt;&gt;"ESTATUTÁRIO",YEAR([Data da Aprovação]),"")</f>
        <v>2001</v>
      </c>
      <c r="H10030" s="106">
        <f>Tabela9[[#This Row],[Valor do Provento R$]]/Tabela9[[#This Row],[Provento por 1 ou 1000 Ações]]</f>
        <v>6.9000000000000006E-2</v>
      </c>
    </row>
    <row r="10031" spans="1:8">
      <c r="A10031" s="119" t="s">
        <v>1770</v>
      </c>
      <c r="B10031" s="117" t="s">
        <v>1490</v>
      </c>
      <c r="C10031" s="140">
        <v>37253</v>
      </c>
      <c r="D10031" s="141">
        <v>1.6119999999999999E-2</v>
      </c>
      <c r="E10031" s="119">
        <v>1</v>
      </c>
      <c r="F10031" s="119" t="s">
        <v>1489</v>
      </c>
      <c r="G10031" s="114">
        <f>IF([Data da Aprovação]&lt;&gt;"ESTATUTÁRIO",YEAR([Data da Aprovação]),"")</f>
        <v>2001</v>
      </c>
      <c r="H10031" s="106">
        <f>Tabela9[[#This Row],[Valor do Provento R$]]/Tabela9[[#This Row],[Provento por 1 ou 1000 Ações]]</f>
        <v>1.6119999999999999E-2</v>
      </c>
    </row>
    <row r="10032" spans="1:8">
      <c r="A10032" s="118" t="s">
        <v>1770</v>
      </c>
      <c r="B10032" s="116" t="s">
        <v>1490</v>
      </c>
      <c r="C10032" s="138">
        <v>37287</v>
      </c>
      <c r="D10032" s="139">
        <v>4.1000000000000002E-2</v>
      </c>
      <c r="E10032" s="118">
        <v>1</v>
      </c>
      <c r="F10032" s="118" t="s">
        <v>1489</v>
      </c>
      <c r="G10032" s="113">
        <f>IF([Data da Aprovação]&lt;&gt;"ESTATUTÁRIO",YEAR([Data da Aprovação]),"")</f>
        <v>2002</v>
      </c>
      <c r="H10032" s="106">
        <f>Tabela9[[#This Row],[Valor do Provento R$]]/Tabela9[[#This Row],[Provento por 1 ou 1000 Ações]]</f>
        <v>4.1000000000000002E-2</v>
      </c>
    </row>
    <row r="10033" spans="1:8">
      <c r="A10033" s="119" t="s">
        <v>1770</v>
      </c>
      <c r="B10033" s="117" t="s">
        <v>1490</v>
      </c>
      <c r="C10033" s="140">
        <v>37343</v>
      </c>
      <c r="D10033" s="141">
        <v>4.1000000000000002E-2</v>
      </c>
      <c r="E10033" s="119">
        <v>1</v>
      </c>
      <c r="F10033" s="119" t="s">
        <v>1489</v>
      </c>
      <c r="G10033" s="114">
        <f>IF([Data da Aprovação]&lt;&gt;"ESTATUTÁRIO",YEAR([Data da Aprovação]),"")</f>
        <v>2002</v>
      </c>
      <c r="H10033" s="106">
        <f>Tabela9[[#This Row],[Valor do Provento R$]]/Tabela9[[#This Row],[Provento por 1 ou 1000 Ações]]</f>
        <v>4.1000000000000002E-2</v>
      </c>
    </row>
    <row r="10034" spans="1:8">
      <c r="A10034" s="118" t="s">
        <v>1770</v>
      </c>
      <c r="B10034" s="116" t="s">
        <v>1490</v>
      </c>
      <c r="C10034" s="138">
        <v>37376</v>
      </c>
      <c r="D10034" s="139">
        <v>4.8500000000000001E-2</v>
      </c>
      <c r="E10034" s="118">
        <v>1</v>
      </c>
      <c r="F10034" s="118" t="s">
        <v>1489</v>
      </c>
      <c r="G10034" s="113">
        <f>IF([Data da Aprovação]&lt;&gt;"ESTATUTÁRIO",YEAR([Data da Aprovação]),"")</f>
        <v>2002</v>
      </c>
      <c r="H10034" s="106">
        <f>Tabela9[[#This Row],[Valor do Provento R$]]/Tabela9[[#This Row],[Provento por 1 ou 1000 Ações]]</f>
        <v>4.8500000000000001E-2</v>
      </c>
    </row>
    <row r="10035" spans="1:8">
      <c r="A10035" s="119" t="s">
        <v>1770</v>
      </c>
      <c r="B10035" s="117" t="s">
        <v>1490</v>
      </c>
      <c r="C10035" s="140">
        <v>37407</v>
      </c>
      <c r="D10035" s="141">
        <v>1.7500000000000002E-2</v>
      </c>
      <c r="E10035" s="119">
        <v>1</v>
      </c>
      <c r="F10035" s="119" t="s">
        <v>1489</v>
      </c>
      <c r="G10035" s="114">
        <f>IF([Data da Aprovação]&lt;&gt;"ESTATUTÁRIO",YEAR([Data da Aprovação]),"")</f>
        <v>2002</v>
      </c>
      <c r="H10035" s="106">
        <f>Tabela9[[#This Row],[Valor do Provento R$]]/Tabela9[[#This Row],[Provento por 1 ou 1000 Ações]]</f>
        <v>1.7500000000000002E-2</v>
      </c>
    </row>
    <row r="10036" spans="1:8">
      <c r="A10036" s="118" t="s">
        <v>1770</v>
      </c>
      <c r="B10036" s="116" t="s">
        <v>1490</v>
      </c>
      <c r="C10036" s="138">
        <v>37739</v>
      </c>
      <c r="D10036" s="139">
        <v>4.2440569999999997E-2</v>
      </c>
      <c r="E10036" s="118">
        <v>1</v>
      </c>
      <c r="F10036" s="118" t="s">
        <v>1492</v>
      </c>
      <c r="G10036" s="113">
        <f>IF([Data da Aprovação]&lt;&gt;"ESTATUTÁRIO",YEAR([Data da Aprovação]),"")</f>
        <v>2003</v>
      </c>
      <c r="H10036" s="106">
        <f>Tabela9[[#This Row],[Valor do Provento R$]]/Tabela9[[#This Row],[Provento por 1 ou 1000 Ações]]</f>
        <v>4.2440569999999997E-2</v>
      </c>
    </row>
    <row r="10037" spans="1:8">
      <c r="A10037" s="119" t="s">
        <v>1770</v>
      </c>
      <c r="B10037" s="117" t="s">
        <v>1490</v>
      </c>
      <c r="C10037" s="140">
        <v>37741</v>
      </c>
      <c r="D10037" s="141">
        <v>2.01E-2</v>
      </c>
      <c r="E10037" s="119">
        <v>1</v>
      </c>
      <c r="F10037" s="119" t="s">
        <v>1489</v>
      </c>
      <c r="G10037" s="114">
        <f>IF([Data da Aprovação]&lt;&gt;"ESTATUTÁRIO",YEAR([Data da Aprovação]),"")</f>
        <v>2003</v>
      </c>
      <c r="H10037" s="106">
        <f>Tabela9[[#This Row],[Valor do Provento R$]]/Tabela9[[#This Row],[Provento por 1 ou 1000 Ações]]</f>
        <v>2.01E-2</v>
      </c>
    </row>
    <row r="10038" spans="1:8">
      <c r="A10038" s="118" t="s">
        <v>1770</v>
      </c>
      <c r="B10038" s="116" t="s">
        <v>1490</v>
      </c>
      <c r="C10038" s="138">
        <v>37741</v>
      </c>
      <c r="D10038" s="139">
        <v>2.009E-2</v>
      </c>
      <c r="E10038" s="118">
        <v>1</v>
      </c>
      <c r="F10038" s="118" t="s">
        <v>1489</v>
      </c>
      <c r="G10038" s="113">
        <f>IF([Data da Aprovação]&lt;&gt;"ESTATUTÁRIO",YEAR([Data da Aprovação]),"")</f>
        <v>2003</v>
      </c>
      <c r="H10038" s="106">
        <f>Tabela9[[#This Row],[Valor do Provento R$]]/Tabela9[[#This Row],[Provento por 1 ou 1000 Ações]]</f>
        <v>2.009E-2</v>
      </c>
    </row>
    <row r="10039" spans="1:8">
      <c r="A10039" s="119" t="s">
        <v>1770</v>
      </c>
      <c r="B10039" s="117" t="s">
        <v>1490</v>
      </c>
      <c r="C10039" s="140">
        <v>37741</v>
      </c>
      <c r="D10039" s="141">
        <v>2.0109999999999999E-2</v>
      </c>
      <c r="E10039" s="119">
        <v>1</v>
      </c>
      <c r="F10039" s="119" t="s">
        <v>1489</v>
      </c>
      <c r="G10039" s="114">
        <f>IF([Data da Aprovação]&lt;&gt;"ESTATUTÁRIO",YEAR([Data da Aprovação]),"")</f>
        <v>2003</v>
      </c>
      <c r="H10039" s="106">
        <f>Tabela9[[#This Row],[Valor do Provento R$]]/Tabela9[[#This Row],[Provento por 1 ou 1000 Ações]]</f>
        <v>2.0109999999999999E-2</v>
      </c>
    </row>
    <row r="10040" spans="1:8">
      <c r="A10040" s="118" t="s">
        <v>1770</v>
      </c>
      <c r="B10040" s="116" t="s">
        <v>1490</v>
      </c>
      <c r="C10040" s="138">
        <v>37770</v>
      </c>
      <c r="D10040" s="139">
        <v>2.4500000000000001E-2</v>
      </c>
      <c r="E10040" s="118">
        <v>1</v>
      </c>
      <c r="F10040" s="118" t="s">
        <v>1489</v>
      </c>
      <c r="G10040" s="113">
        <f>IF([Data da Aprovação]&lt;&gt;"ESTATUTÁRIO",YEAR([Data da Aprovação]),"")</f>
        <v>2003</v>
      </c>
      <c r="H10040" s="106">
        <f>Tabela9[[#This Row],[Valor do Provento R$]]/Tabela9[[#This Row],[Provento por 1 ou 1000 Ações]]</f>
        <v>2.4500000000000001E-2</v>
      </c>
    </row>
    <row r="10041" spans="1:8">
      <c r="A10041" s="119" t="s">
        <v>1770</v>
      </c>
      <c r="B10041" s="117" t="s">
        <v>1490</v>
      </c>
      <c r="C10041" s="140">
        <v>37833</v>
      </c>
      <c r="D10041" s="141">
        <v>2.4500000000000001E-2</v>
      </c>
      <c r="E10041" s="119">
        <v>1</v>
      </c>
      <c r="F10041" s="119" t="s">
        <v>1489</v>
      </c>
      <c r="G10041" s="114">
        <f>IF([Data da Aprovação]&lt;&gt;"ESTATUTÁRIO",YEAR([Data da Aprovação]),"")</f>
        <v>2003</v>
      </c>
      <c r="H10041" s="106">
        <f>Tabela9[[#This Row],[Valor do Provento R$]]/Tabela9[[#This Row],[Provento por 1 ou 1000 Ações]]</f>
        <v>2.4500000000000001E-2</v>
      </c>
    </row>
    <row r="10042" spans="1:8">
      <c r="A10042" s="118" t="s">
        <v>1770</v>
      </c>
      <c r="B10042" s="116" t="s">
        <v>1490</v>
      </c>
      <c r="C10042" s="138">
        <v>38012</v>
      </c>
      <c r="D10042" s="139">
        <v>1.5720000000000001E-2</v>
      </c>
      <c r="E10042" s="118">
        <v>1</v>
      </c>
      <c r="F10042" s="118" t="s">
        <v>1492</v>
      </c>
      <c r="G10042" s="113">
        <f>IF([Data da Aprovação]&lt;&gt;"ESTATUTÁRIO",YEAR([Data da Aprovação]),"")</f>
        <v>2004</v>
      </c>
      <c r="H10042" s="106">
        <f>Tabela9[[#This Row],[Valor do Provento R$]]/Tabela9[[#This Row],[Provento por 1 ou 1000 Ações]]</f>
        <v>1.5720000000000001E-2</v>
      </c>
    </row>
    <row r="10043" spans="1:8">
      <c r="A10043" s="119" t="s">
        <v>1770</v>
      </c>
      <c r="B10043" s="117" t="s">
        <v>1490</v>
      </c>
      <c r="C10043" s="140">
        <v>38051</v>
      </c>
      <c r="D10043" s="141">
        <v>2.5100000000000001E-2</v>
      </c>
      <c r="E10043" s="119">
        <v>1</v>
      </c>
      <c r="F10043" s="119" t="s">
        <v>1492</v>
      </c>
      <c r="G10043" s="114">
        <f>IF([Data da Aprovação]&lt;&gt;"ESTATUTÁRIO",YEAR([Data da Aprovação]),"")</f>
        <v>2004</v>
      </c>
      <c r="H10043" s="106">
        <f>Tabela9[[#This Row],[Valor do Provento R$]]/Tabela9[[#This Row],[Provento por 1 ou 1000 Ações]]</f>
        <v>2.5100000000000001E-2</v>
      </c>
    </row>
    <row r="10044" spans="1:8">
      <c r="A10044" s="118" t="s">
        <v>1770</v>
      </c>
      <c r="B10044" s="116" t="s">
        <v>1490</v>
      </c>
      <c r="C10044" s="138">
        <v>38051</v>
      </c>
      <c r="D10044" s="139">
        <v>2.52E-2</v>
      </c>
      <c r="E10044" s="118">
        <v>1</v>
      </c>
      <c r="F10044" s="118" t="s">
        <v>1492</v>
      </c>
      <c r="G10044" s="113">
        <f>IF([Data da Aprovação]&lt;&gt;"ESTATUTÁRIO",YEAR([Data da Aprovação]),"")</f>
        <v>2004</v>
      </c>
      <c r="H10044" s="106">
        <f>Tabela9[[#This Row],[Valor do Provento R$]]/Tabela9[[#This Row],[Provento por 1 ou 1000 Ações]]</f>
        <v>2.52E-2</v>
      </c>
    </row>
    <row r="10045" spans="1:8">
      <c r="A10045" s="119" t="s">
        <v>1770</v>
      </c>
      <c r="B10045" s="117" t="s">
        <v>1490</v>
      </c>
      <c r="C10045" s="140">
        <v>38051</v>
      </c>
      <c r="D10045" s="141">
        <v>2.5000000000000001E-2</v>
      </c>
      <c r="E10045" s="119">
        <v>1</v>
      </c>
      <c r="F10045" s="119" t="s">
        <v>1492</v>
      </c>
      <c r="G10045" s="114">
        <f>IF([Data da Aprovação]&lt;&gt;"ESTATUTÁRIO",YEAR([Data da Aprovação]),"")</f>
        <v>2004</v>
      </c>
      <c r="H10045" s="106">
        <f>Tabela9[[#This Row],[Valor do Provento R$]]/Tabela9[[#This Row],[Provento por 1 ou 1000 Ações]]</f>
        <v>2.5000000000000001E-2</v>
      </c>
    </row>
    <row r="10046" spans="1:8">
      <c r="A10046" s="118" t="s">
        <v>1770</v>
      </c>
      <c r="B10046" s="116" t="s">
        <v>1490</v>
      </c>
      <c r="C10046" s="138">
        <v>38077</v>
      </c>
      <c r="D10046" s="139">
        <v>2.954E-2</v>
      </c>
      <c r="E10046" s="118">
        <v>1</v>
      </c>
      <c r="F10046" s="118" t="s">
        <v>1489</v>
      </c>
      <c r="G10046" s="113">
        <f>IF([Data da Aprovação]&lt;&gt;"ESTATUTÁRIO",YEAR([Data da Aprovação]),"")</f>
        <v>2004</v>
      </c>
      <c r="H10046" s="106">
        <f>Tabela9[[#This Row],[Valor do Provento R$]]/Tabela9[[#This Row],[Provento por 1 ou 1000 Ações]]</f>
        <v>2.954E-2</v>
      </c>
    </row>
    <row r="10047" spans="1:8">
      <c r="A10047" s="119" t="s">
        <v>1770</v>
      </c>
      <c r="B10047" s="117" t="s">
        <v>1490</v>
      </c>
      <c r="C10047" s="140">
        <v>38077</v>
      </c>
      <c r="D10047" s="141">
        <v>2.9520000000000001E-2</v>
      </c>
      <c r="E10047" s="119">
        <v>1</v>
      </c>
      <c r="F10047" s="119" t="s">
        <v>1489</v>
      </c>
      <c r="G10047" s="114">
        <f>IF([Data da Aprovação]&lt;&gt;"ESTATUTÁRIO",YEAR([Data da Aprovação]),"")</f>
        <v>2004</v>
      </c>
      <c r="H10047" s="106">
        <f>Tabela9[[#This Row],[Valor do Provento R$]]/Tabela9[[#This Row],[Provento por 1 ou 1000 Ações]]</f>
        <v>2.9520000000000001E-2</v>
      </c>
    </row>
    <row r="10048" spans="1:8">
      <c r="A10048" s="118" t="s">
        <v>1770</v>
      </c>
      <c r="B10048" s="116" t="s">
        <v>1490</v>
      </c>
      <c r="C10048" s="138">
        <v>38110</v>
      </c>
      <c r="D10048" s="139">
        <v>3.2469999999999999E-2</v>
      </c>
      <c r="E10048" s="118">
        <v>1</v>
      </c>
      <c r="F10048" s="118" t="s">
        <v>1489</v>
      </c>
      <c r="G10048" s="113">
        <f>IF([Data da Aprovação]&lt;&gt;"ESTATUTÁRIO",YEAR([Data da Aprovação]),"")</f>
        <v>2004</v>
      </c>
      <c r="H10048" s="106">
        <f>Tabela9[[#This Row],[Valor do Provento R$]]/Tabela9[[#This Row],[Provento por 1 ou 1000 Ações]]</f>
        <v>3.2469999999999999E-2</v>
      </c>
    </row>
    <row r="10049" spans="1:8">
      <c r="A10049" s="119" t="s">
        <v>1770</v>
      </c>
      <c r="B10049" s="117" t="s">
        <v>1490</v>
      </c>
      <c r="C10049" s="140">
        <v>38110</v>
      </c>
      <c r="D10049" s="141">
        <v>3.2489999999999998E-2</v>
      </c>
      <c r="E10049" s="119">
        <v>1</v>
      </c>
      <c r="F10049" s="119" t="s">
        <v>1489</v>
      </c>
      <c r="G10049" s="114">
        <f>IF([Data da Aprovação]&lt;&gt;"ESTATUTÁRIO",YEAR([Data da Aprovação]),"")</f>
        <v>2004</v>
      </c>
      <c r="H10049" s="106">
        <f>Tabela9[[#This Row],[Valor do Provento R$]]/Tabela9[[#This Row],[Provento por 1 ou 1000 Ações]]</f>
        <v>3.2489999999999998E-2</v>
      </c>
    </row>
    <row r="10050" spans="1:8">
      <c r="A10050" s="118" t="s">
        <v>1770</v>
      </c>
      <c r="B10050" s="116" t="s">
        <v>1490</v>
      </c>
      <c r="C10050" s="138">
        <v>38138</v>
      </c>
      <c r="D10050" s="139">
        <v>0.02</v>
      </c>
      <c r="E10050" s="118">
        <v>1</v>
      </c>
      <c r="F10050" s="118" t="s">
        <v>1489</v>
      </c>
      <c r="G10050" s="113">
        <f>IF([Data da Aprovação]&lt;&gt;"ESTATUTÁRIO",YEAR([Data da Aprovação]),"")</f>
        <v>2004</v>
      </c>
      <c r="H10050" s="106">
        <f>Tabela9[[#This Row],[Valor do Provento R$]]/Tabela9[[#This Row],[Provento por 1 ou 1000 Ações]]</f>
        <v>0.02</v>
      </c>
    </row>
    <row r="10051" spans="1:8">
      <c r="A10051" s="119" t="s">
        <v>1770</v>
      </c>
      <c r="B10051" s="117" t="s">
        <v>1490</v>
      </c>
      <c r="C10051" s="140">
        <v>38138</v>
      </c>
      <c r="D10051" s="141">
        <v>1.7999999999999999E-2</v>
      </c>
      <c r="E10051" s="119">
        <v>1</v>
      </c>
      <c r="F10051" s="119" t="s">
        <v>1489</v>
      </c>
      <c r="G10051" s="114">
        <f>IF([Data da Aprovação]&lt;&gt;"ESTATUTÁRIO",YEAR([Data da Aprovação]),"")</f>
        <v>2004</v>
      </c>
      <c r="H10051" s="106">
        <f>Tabela9[[#This Row],[Valor do Provento R$]]/Tabela9[[#This Row],[Provento por 1 ou 1000 Ações]]</f>
        <v>1.7999999999999999E-2</v>
      </c>
    </row>
    <row r="10052" spans="1:8">
      <c r="A10052" s="118" t="s">
        <v>1770</v>
      </c>
      <c r="B10052" s="116" t="s">
        <v>1490</v>
      </c>
      <c r="C10052" s="138">
        <v>38168</v>
      </c>
      <c r="D10052" s="139">
        <v>1.9E-2</v>
      </c>
      <c r="E10052" s="118">
        <v>1</v>
      </c>
      <c r="F10052" s="118" t="s">
        <v>1489</v>
      </c>
      <c r="G10052" s="113">
        <f>IF([Data da Aprovação]&lt;&gt;"ESTATUTÁRIO",YEAR([Data da Aprovação]),"")</f>
        <v>2004</v>
      </c>
      <c r="H10052" s="106">
        <f>Tabela9[[#This Row],[Valor do Provento R$]]/Tabela9[[#This Row],[Provento por 1 ou 1000 Ações]]</f>
        <v>1.9E-2</v>
      </c>
    </row>
    <row r="10053" spans="1:8">
      <c r="A10053" s="119" t="s">
        <v>1770</v>
      </c>
      <c r="B10053" s="117" t="s">
        <v>1490</v>
      </c>
      <c r="C10053" s="140">
        <v>38198</v>
      </c>
      <c r="D10053" s="141">
        <v>1.8530000000000001E-2</v>
      </c>
      <c r="E10053" s="119">
        <v>1</v>
      </c>
      <c r="F10053" s="119" t="s">
        <v>1489</v>
      </c>
      <c r="G10053" s="114">
        <f>IF([Data da Aprovação]&lt;&gt;"ESTATUTÁRIO",YEAR([Data da Aprovação]),"")</f>
        <v>2004</v>
      </c>
      <c r="H10053" s="106">
        <f>Tabela9[[#This Row],[Valor do Provento R$]]/Tabela9[[#This Row],[Provento por 1 ou 1000 Ações]]</f>
        <v>1.8530000000000001E-2</v>
      </c>
    </row>
    <row r="10054" spans="1:8">
      <c r="A10054" s="118" t="s">
        <v>1770</v>
      </c>
      <c r="B10054" s="116" t="s">
        <v>1490</v>
      </c>
      <c r="C10054" s="138">
        <v>38198</v>
      </c>
      <c r="D10054" s="139">
        <v>1.8550000000000001E-2</v>
      </c>
      <c r="E10054" s="118">
        <v>1</v>
      </c>
      <c r="F10054" s="118" t="s">
        <v>1489</v>
      </c>
      <c r="G10054" s="113">
        <f>IF([Data da Aprovação]&lt;&gt;"ESTATUTÁRIO",YEAR([Data da Aprovação]),"")</f>
        <v>2004</v>
      </c>
      <c r="H10054" s="106">
        <f>Tabela9[[#This Row],[Valor do Provento R$]]/Tabela9[[#This Row],[Provento por 1 ou 1000 Ações]]</f>
        <v>1.8550000000000001E-2</v>
      </c>
    </row>
    <row r="10055" spans="1:8">
      <c r="A10055" s="119" t="s">
        <v>1770</v>
      </c>
      <c r="B10055" s="117" t="s">
        <v>1490</v>
      </c>
      <c r="C10055" s="140">
        <v>38230</v>
      </c>
      <c r="D10055" s="141">
        <v>1.8530000000000001E-2</v>
      </c>
      <c r="E10055" s="119">
        <v>1</v>
      </c>
      <c r="F10055" s="119" t="s">
        <v>1489</v>
      </c>
      <c r="G10055" s="114">
        <f>IF([Data da Aprovação]&lt;&gt;"ESTATUTÁRIO",YEAR([Data da Aprovação]),"")</f>
        <v>2004</v>
      </c>
      <c r="H10055" s="106">
        <f>Tabela9[[#This Row],[Valor do Provento R$]]/Tabela9[[#This Row],[Provento por 1 ou 1000 Ações]]</f>
        <v>1.8530000000000001E-2</v>
      </c>
    </row>
    <row r="10056" spans="1:8">
      <c r="A10056" s="118" t="s">
        <v>1770</v>
      </c>
      <c r="B10056" s="116" t="s">
        <v>1490</v>
      </c>
      <c r="C10056" s="138">
        <v>38230</v>
      </c>
      <c r="D10056" s="139">
        <v>1.8550000000000001E-2</v>
      </c>
      <c r="E10056" s="118">
        <v>1</v>
      </c>
      <c r="F10056" s="118" t="s">
        <v>1489</v>
      </c>
      <c r="G10056" s="113">
        <f>IF([Data da Aprovação]&lt;&gt;"ESTATUTÁRIO",YEAR([Data da Aprovação]),"")</f>
        <v>2004</v>
      </c>
      <c r="H10056" s="106">
        <f>Tabela9[[#This Row],[Valor do Provento R$]]/Tabela9[[#This Row],[Provento por 1 ou 1000 Ações]]</f>
        <v>1.8550000000000001E-2</v>
      </c>
    </row>
    <row r="10057" spans="1:8">
      <c r="A10057" s="119" t="s">
        <v>1770</v>
      </c>
      <c r="B10057" s="117" t="s">
        <v>1490</v>
      </c>
      <c r="C10057" s="140">
        <v>38260</v>
      </c>
      <c r="D10057" s="141">
        <v>1.8540000000000001E-2</v>
      </c>
      <c r="E10057" s="119">
        <v>1</v>
      </c>
      <c r="F10057" s="119" t="s">
        <v>1489</v>
      </c>
      <c r="G10057" s="114">
        <f>IF([Data da Aprovação]&lt;&gt;"ESTATUTÁRIO",YEAR([Data da Aprovação]),"")</f>
        <v>2004</v>
      </c>
      <c r="H10057" s="106">
        <f>Tabela9[[#This Row],[Valor do Provento R$]]/Tabela9[[#This Row],[Provento por 1 ou 1000 Ações]]</f>
        <v>1.8540000000000001E-2</v>
      </c>
    </row>
    <row r="10058" spans="1:8">
      <c r="A10058" s="118" t="s">
        <v>1770</v>
      </c>
      <c r="B10058" s="116" t="s">
        <v>1490</v>
      </c>
      <c r="C10058" s="138">
        <v>38260</v>
      </c>
      <c r="D10058" s="139">
        <v>1.8530000000000001E-2</v>
      </c>
      <c r="E10058" s="118">
        <v>1</v>
      </c>
      <c r="F10058" s="118" t="s">
        <v>1489</v>
      </c>
      <c r="G10058" s="113">
        <f>IF([Data da Aprovação]&lt;&gt;"ESTATUTÁRIO",YEAR([Data da Aprovação]),"")</f>
        <v>2004</v>
      </c>
      <c r="H10058" s="106">
        <f>Tabela9[[#This Row],[Valor do Provento R$]]/Tabela9[[#This Row],[Provento por 1 ou 1000 Ações]]</f>
        <v>1.8530000000000001E-2</v>
      </c>
    </row>
    <row r="10059" spans="1:8">
      <c r="A10059" s="119" t="s">
        <v>1770</v>
      </c>
      <c r="B10059" s="117" t="s">
        <v>1490</v>
      </c>
      <c r="C10059" s="140">
        <v>38260</v>
      </c>
      <c r="D10059" s="141">
        <v>1.8550000000000001E-2</v>
      </c>
      <c r="E10059" s="119">
        <v>1</v>
      </c>
      <c r="F10059" s="119" t="s">
        <v>1489</v>
      </c>
      <c r="G10059" s="114">
        <f>IF([Data da Aprovação]&lt;&gt;"ESTATUTÁRIO",YEAR([Data da Aprovação]),"")</f>
        <v>2004</v>
      </c>
      <c r="H10059" s="106">
        <f>Tabela9[[#This Row],[Valor do Provento R$]]/Tabela9[[#This Row],[Provento por 1 ou 1000 Ações]]</f>
        <v>1.8550000000000001E-2</v>
      </c>
    </row>
    <row r="10060" spans="1:8">
      <c r="A10060" s="118" t="s">
        <v>1770</v>
      </c>
      <c r="B10060" s="116" t="s">
        <v>1490</v>
      </c>
      <c r="C10060" s="138">
        <v>38289</v>
      </c>
      <c r="D10060" s="139">
        <v>1.8530000000000001E-2</v>
      </c>
      <c r="E10060" s="118">
        <v>1</v>
      </c>
      <c r="F10060" s="118" t="s">
        <v>1489</v>
      </c>
      <c r="G10060" s="113">
        <f>IF([Data da Aprovação]&lt;&gt;"ESTATUTÁRIO",YEAR([Data da Aprovação]),"")</f>
        <v>2004</v>
      </c>
      <c r="H10060" s="106">
        <f>Tabela9[[#This Row],[Valor do Provento R$]]/Tabela9[[#This Row],[Provento por 1 ou 1000 Ações]]</f>
        <v>1.8530000000000001E-2</v>
      </c>
    </row>
    <row r="10061" spans="1:8">
      <c r="A10061" s="119" t="s">
        <v>1770</v>
      </c>
      <c r="B10061" s="117" t="s">
        <v>1490</v>
      </c>
      <c r="C10061" s="140">
        <v>38289</v>
      </c>
      <c r="D10061" s="141">
        <v>1.8540000000000001E-2</v>
      </c>
      <c r="E10061" s="119">
        <v>1</v>
      </c>
      <c r="F10061" s="119" t="s">
        <v>1489</v>
      </c>
      <c r="G10061" s="114">
        <f>IF([Data da Aprovação]&lt;&gt;"ESTATUTÁRIO",YEAR([Data da Aprovação]),"")</f>
        <v>2004</v>
      </c>
      <c r="H10061" s="106">
        <f>Tabela9[[#This Row],[Valor do Provento R$]]/Tabela9[[#This Row],[Provento por 1 ou 1000 Ações]]</f>
        <v>1.8540000000000001E-2</v>
      </c>
    </row>
    <row r="10062" spans="1:8">
      <c r="A10062" s="118" t="s">
        <v>1770</v>
      </c>
      <c r="B10062" s="116" t="s">
        <v>1490</v>
      </c>
      <c r="C10062" s="138">
        <v>38289</v>
      </c>
      <c r="D10062" s="139">
        <v>1.8550000000000001E-2</v>
      </c>
      <c r="E10062" s="118">
        <v>1</v>
      </c>
      <c r="F10062" s="118" t="s">
        <v>1489</v>
      </c>
      <c r="G10062" s="113">
        <f>IF([Data da Aprovação]&lt;&gt;"ESTATUTÁRIO",YEAR([Data da Aprovação]),"")</f>
        <v>2004</v>
      </c>
      <c r="H10062" s="106">
        <f>Tabela9[[#This Row],[Valor do Provento R$]]/Tabela9[[#This Row],[Provento por 1 ou 1000 Ações]]</f>
        <v>1.8550000000000001E-2</v>
      </c>
    </row>
    <row r="10063" spans="1:8">
      <c r="A10063" s="119" t="s">
        <v>1770</v>
      </c>
      <c r="B10063" s="117" t="s">
        <v>1490</v>
      </c>
      <c r="C10063" s="140">
        <v>38321</v>
      </c>
      <c r="D10063" s="141">
        <v>2.6100000000000002E-2</v>
      </c>
      <c r="E10063" s="119">
        <v>1</v>
      </c>
      <c r="F10063" s="119" t="s">
        <v>1489</v>
      </c>
      <c r="G10063" s="114">
        <f>IF([Data da Aprovação]&lt;&gt;"ESTATUTÁRIO",YEAR([Data da Aprovação]),"")</f>
        <v>2004</v>
      </c>
      <c r="H10063" s="106">
        <f>Tabela9[[#This Row],[Valor do Provento R$]]/Tabela9[[#This Row],[Provento por 1 ou 1000 Ações]]</f>
        <v>2.6100000000000002E-2</v>
      </c>
    </row>
    <row r="10064" spans="1:8">
      <c r="A10064" s="118" t="s">
        <v>1770</v>
      </c>
      <c r="B10064" s="116" t="s">
        <v>1490</v>
      </c>
      <c r="C10064" s="138">
        <v>38321</v>
      </c>
      <c r="D10064" s="139">
        <v>2.6200000000000001E-2</v>
      </c>
      <c r="E10064" s="118">
        <v>1</v>
      </c>
      <c r="F10064" s="118" t="s">
        <v>1489</v>
      </c>
      <c r="G10064" s="113">
        <f>IF([Data da Aprovação]&lt;&gt;"ESTATUTÁRIO",YEAR([Data da Aprovação]),"")</f>
        <v>2004</v>
      </c>
      <c r="H10064" s="106">
        <f>Tabela9[[#This Row],[Valor do Provento R$]]/Tabela9[[#This Row],[Provento por 1 ou 1000 Ações]]</f>
        <v>2.6200000000000001E-2</v>
      </c>
    </row>
    <row r="10065" spans="1:8">
      <c r="A10065" s="119" t="s">
        <v>1770</v>
      </c>
      <c r="B10065" s="117" t="s">
        <v>1490</v>
      </c>
      <c r="C10065" s="140">
        <v>38321</v>
      </c>
      <c r="D10065" s="141">
        <v>2.63E-2</v>
      </c>
      <c r="E10065" s="119">
        <v>1</v>
      </c>
      <c r="F10065" s="119" t="s">
        <v>1489</v>
      </c>
      <c r="G10065" s="114">
        <f>IF([Data da Aprovação]&lt;&gt;"ESTATUTÁRIO",YEAR([Data da Aprovação]),"")</f>
        <v>2004</v>
      </c>
      <c r="H10065" s="106">
        <f>Tabela9[[#This Row],[Valor do Provento R$]]/Tabela9[[#This Row],[Provento por 1 ou 1000 Ações]]</f>
        <v>2.63E-2</v>
      </c>
    </row>
    <row r="10066" spans="1:8">
      <c r="A10066" s="118" t="s">
        <v>1770</v>
      </c>
      <c r="B10066" s="116" t="s">
        <v>1490</v>
      </c>
      <c r="C10066" s="138">
        <v>38352</v>
      </c>
      <c r="D10066" s="139">
        <v>1.8530000000000001E-2</v>
      </c>
      <c r="E10066" s="118">
        <v>1</v>
      </c>
      <c r="F10066" s="118" t="s">
        <v>1489</v>
      </c>
      <c r="G10066" s="113">
        <f>IF([Data da Aprovação]&lt;&gt;"ESTATUTÁRIO",YEAR([Data da Aprovação]),"")</f>
        <v>2004</v>
      </c>
      <c r="H10066" s="106">
        <f>Tabela9[[#This Row],[Valor do Provento R$]]/Tabela9[[#This Row],[Provento por 1 ou 1000 Ações]]</f>
        <v>1.8530000000000001E-2</v>
      </c>
    </row>
    <row r="10067" spans="1:8">
      <c r="A10067" s="119" t="s">
        <v>1770</v>
      </c>
      <c r="B10067" s="117" t="s">
        <v>1490</v>
      </c>
      <c r="C10067" s="140">
        <v>38352</v>
      </c>
      <c r="D10067" s="141">
        <v>1.8550000000000001E-2</v>
      </c>
      <c r="E10067" s="119">
        <v>1</v>
      </c>
      <c r="F10067" s="119" t="s">
        <v>1489</v>
      </c>
      <c r="G10067" s="114">
        <f>IF([Data da Aprovação]&lt;&gt;"ESTATUTÁRIO",YEAR([Data da Aprovação]),"")</f>
        <v>2004</v>
      </c>
      <c r="H10067" s="106">
        <f>Tabela9[[#This Row],[Valor do Provento R$]]/Tabela9[[#This Row],[Provento por 1 ou 1000 Ações]]</f>
        <v>1.8550000000000001E-2</v>
      </c>
    </row>
    <row r="10068" spans="1:8">
      <c r="A10068" s="118" t="s">
        <v>1770</v>
      </c>
      <c r="B10068" s="116" t="s">
        <v>1490</v>
      </c>
      <c r="C10068" s="138">
        <v>38411</v>
      </c>
      <c r="D10068" s="139">
        <v>1.8530000000000001E-2</v>
      </c>
      <c r="E10068" s="118">
        <v>1</v>
      </c>
      <c r="F10068" s="118" t="s">
        <v>1489</v>
      </c>
      <c r="G10068" s="113">
        <f>IF([Data da Aprovação]&lt;&gt;"ESTATUTÁRIO",YEAR([Data da Aprovação]),"")</f>
        <v>2005</v>
      </c>
      <c r="H10068" s="106">
        <f>Tabela9[[#This Row],[Valor do Provento R$]]/Tabela9[[#This Row],[Provento por 1 ou 1000 Ações]]</f>
        <v>1.8530000000000001E-2</v>
      </c>
    </row>
    <row r="10069" spans="1:8">
      <c r="A10069" s="119" t="s">
        <v>1770</v>
      </c>
      <c r="B10069" s="117" t="s">
        <v>1490</v>
      </c>
      <c r="C10069" s="140">
        <v>38411</v>
      </c>
      <c r="D10069" s="141">
        <v>1.8550000000000001E-2</v>
      </c>
      <c r="E10069" s="119">
        <v>1</v>
      </c>
      <c r="F10069" s="119" t="s">
        <v>1489</v>
      </c>
      <c r="G10069" s="114">
        <f>IF([Data da Aprovação]&lt;&gt;"ESTATUTÁRIO",YEAR([Data da Aprovação]),"")</f>
        <v>2005</v>
      </c>
      <c r="H10069" s="106">
        <f>Tabela9[[#This Row],[Valor do Provento R$]]/Tabela9[[#This Row],[Provento por 1 ou 1000 Ações]]</f>
        <v>1.8550000000000001E-2</v>
      </c>
    </row>
    <row r="10070" spans="1:8">
      <c r="A10070" s="118" t="s">
        <v>1770</v>
      </c>
      <c r="B10070" s="116" t="s">
        <v>1490</v>
      </c>
      <c r="C10070" s="138">
        <v>38442</v>
      </c>
      <c r="D10070" s="139">
        <v>1.8540000000000001E-2</v>
      </c>
      <c r="E10070" s="118">
        <v>1</v>
      </c>
      <c r="F10070" s="118" t="s">
        <v>1489</v>
      </c>
      <c r="G10070" s="113">
        <f>IF([Data da Aprovação]&lt;&gt;"ESTATUTÁRIO",YEAR([Data da Aprovação]),"")</f>
        <v>2005</v>
      </c>
      <c r="H10070" s="106">
        <f>Tabela9[[#This Row],[Valor do Provento R$]]/Tabela9[[#This Row],[Provento por 1 ou 1000 Ações]]</f>
        <v>1.8540000000000001E-2</v>
      </c>
    </row>
    <row r="10071" spans="1:8">
      <c r="A10071" s="119" t="s">
        <v>1770</v>
      </c>
      <c r="B10071" s="117" t="s">
        <v>1490</v>
      </c>
      <c r="C10071" s="140">
        <v>38625</v>
      </c>
      <c r="D10071" s="141">
        <v>1.5299999999999999E-2</v>
      </c>
      <c r="E10071" s="119">
        <v>1</v>
      </c>
      <c r="F10071" s="119" t="s">
        <v>1489</v>
      </c>
      <c r="G10071" s="114">
        <f>IF([Data da Aprovação]&lt;&gt;"ESTATUTÁRIO",YEAR([Data da Aprovação]),"")</f>
        <v>2005</v>
      </c>
      <c r="H10071" s="106">
        <f>Tabela9[[#This Row],[Valor do Provento R$]]/Tabela9[[#This Row],[Provento por 1 ou 1000 Ações]]</f>
        <v>1.5299999999999999E-2</v>
      </c>
    </row>
    <row r="10072" spans="1:8">
      <c r="A10072" s="118" t="s">
        <v>1770</v>
      </c>
      <c r="B10072" s="116" t="s">
        <v>1490</v>
      </c>
      <c r="C10072" s="138">
        <v>38625</v>
      </c>
      <c r="D10072" s="139">
        <v>1.5299999999999999E-2</v>
      </c>
      <c r="E10072" s="118">
        <v>1</v>
      </c>
      <c r="F10072" s="118" t="s">
        <v>1489</v>
      </c>
      <c r="G10072" s="113">
        <f>IF([Data da Aprovação]&lt;&gt;"ESTATUTÁRIO",YEAR([Data da Aprovação]),"")</f>
        <v>2005</v>
      </c>
      <c r="H10072" s="106">
        <f>Tabela9[[#This Row],[Valor do Provento R$]]/Tabela9[[#This Row],[Provento por 1 ou 1000 Ações]]</f>
        <v>1.5299999999999999E-2</v>
      </c>
    </row>
    <row r="10073" spans="1:8">
      <c r="A10073" s="119" t="s">
        <v>1770</v>
      </c>
      <c r="B10073" s="117" t="s">
        <v>1490</v>
      </c>
      <c r="C10073" s="140">
        <v>38625</v>
      </c>
      <c r="D10073" s="141">
        <v>1.5299999999999999E-2</v>
      </c>
      <c r="E10073" s="119">
        <v>1</v>
      </c>
      <c r="F10073" s="119" t="s">
        <v>1489</v>
      </c>
      <c r="G10073" s="114">
        <f>IF([Data da Aprovação]&lt;&gt;"ESTATUTÁRIO",YEAR([Data da Aprovação]),"")</f>
        <v>2005</v>
      </c>
      <c r="H10073" s="106">
        <f>Tabela9[[#This Row],[Valor do Provento R$]]/Tabela9[[#This Row],[Provento por 1 ou 1000 Ações]]</f>
        <v>1.5299999999999999E-2</v>
      </c>
    </row>
    <row r="10074" spans="1:8">
      <c r="A10074" s="118" t="s">
        <v>1770</v>
      </c>
      <c r="B10074" s="116" t="s">
        <v>1490</v>
      </c>
      <c r="C10074" s="138">
        <v>38656</v>
      </c>
      <c r="D10074" s="139">
        <v>1.5285E-2</v>
      </c>
      <c r="E10074" s="118">
        <v>1</v>
      </c>
      <c r="F10074" s="118" t="s">
        <v>1489</v>
      </c>
      <c r="G10074" s="113">
        <f>IF([Data da Aprovação]&lt;&gt;"ESTATUTÁRIO",YEAR([Data da Aprovação]),"")</f>
        <v>2005</v>
      </c>
      <c r="H10074" s="106">
        <f>Tabela9[[#This Row],[Valor do Provento R$]]/Tabela9[[#This Row],[Provento por 1 ou 1000 Ações]]</f>
        <v>1.5285E-2</v>
      </c>
    </row>
    <row r="10075" spans="1:8">
      <c r="A10075" s="119" t="s">
        <v>1770</v>
      </c>
      <c r="B10075" s="117" t="s">
        <v>1490</v>
      </c>
      <c r="C10075" s="140">
        <v>38656</v>
      </c>
      <c r="D10075" s="141">
        <v>1.5285E-2</v>
      </c>
      <c r="E10075" s="119">
        <v>1</v>
      </c>
      <c r="F10075" s="119" t="s">
        <v>1489</v>
      </c>
      <c r="G10075" s="114">
        <f>IF([Data da Aprovação]&lt;&gt;"ESTATUTÁRIO",YEAR([Data da Aprovação]),"")</f>
        <v>2005</v>
      </c>
      <c r="H10075" s="106">
        <f>Tabela9[[#This Row],[Valor do Provento R$]]/Tabela9[[#This Row],[Provento por 1 ou 1000 Ações]]</f>
        <v>1.5285E-2</v>
      </c>
    </row>
    <row r="10076" spans="1:8">
      <c r="A10076" s="118" t="s">
        <v>1770</v>
      </c>
      <c r="B10076" s="116" t="s">
        <v>1490</v>
      </c>
      <c r="C10076" s="138">
        <v>38656</v>
      </c>
      <c r="D10076" s="139">
        <v>1.5285E-2</v>
      </c>
      <c r="E10076" s="118">
        <v>1</v>
      </c>
      <c r="F10076" s="118" t="s">
        <v>1489</v>
      </c>
      <c r="G10076" s="113">
        <f>IF([Data da Aprovação]&lt;&gt;"ESTATUTÁRIO",YEAR([Data da Aprovação]),"")</f>
        <v>2005</v>
      </c>
      <c r="H10076" s="106">
        <f>Tabela9[[#This Row],[Valor do Provento R$]]/Tabela9[[#This Row],[Provento por 1 ou 1000 Ações]]</f>
        <v>1.5285E-2</v>
      </c>
    </row>
    <row r="10077" spans="1:8">
      <c r="A10077" s="119" t="s">
        <v>1770</v>
      </c>
      <c r="B10077" s="117" t="s">
        <v>1490</v>
      </c>
      <c r="C10077" s="140">
        <v>38656</v>
      </c>
      <c r="D10077" s="141">
        <v>1.5285E-2</v>
      </c>
      <c r="E10077" s="119">
        <v>1</v>
      </c>
      <c r="F10077" s="119" t="s">
        <v>1489</v>
      </c>
      <c r="G10077" s="114">
        <f>IF([Data da Aprovação]&lt;&gt;"ESTATUTÁRIO",YEAR([Data da Aprovação]),"")</f>
        <v>2005</v>
      </c>
      <c r="H10077" s="106">
        <f>Tabela9[[#This Row],[Valor do Provento R$]]/Tabela9[[#This Row],[Provento por 1 ou 1000 Ações]]</f>
        <v>1.5285E-2</v>
      </c>
    </row>
    <row r="10078" spans="1:8">
      <c r="A10078" s="118" t="s">
        <v>1770</v>
      </c>
      <c r="B10078" s="116" t="s">
        <v>1490</v>
      </c>
      <c r="C10078" s="138">
        <v>38686</v>
      </c>
      <c r="D10078" s="139">
        <v>1.5285E-2</v>
      </c>
      <c r="E10078" s="118">
        <v>1</v>
      </c>
      <c r="F10078" s="118" t="s">
        <v>1489</v>
      </c>
      <c r="G10078" s="113">
        <f>IF([Data da Aprovação]&lt;&gt;"ESTATUTÁRIO",YEAR([Data da Aprovação]),"")</f>
        <v>2005</v>
      </c>
      <c r="H10078" s="106">
        <f>Tabela9[[#This Row],[Valor do Provento R$]]/Tabela9[[#This Row],[Provento por 1 ou 1000 Ações]]</f>
        <v>1.5285E-2</v>
      </c>
    </row>
    <row r="10079" spans="1:8">
      <c r="A10079" s="119" t="s">
        <v>1770</v>
      </c>
      <c r="B10079" s="117" t="s">
        <v>1490</v>
      </c>
      <c r="C10079" s="140">
        <v>38686</v>
      </c>
      <c r="D10079" s="141">
        <v>1.5285E-2</v>
      </c>
      <c r="E10079" s="119">
        <v>1</v>
      </c>
      <c r="F10079" s="119" t="s">
        <v>1489</v>
      </c>
      <c r="G10079" s="114">
        <f>IF([Data da Aprovação]&lt;&gt;"ESTATUTÁRIO",YEAR([Data da Aprovação]),"")</f>
        <v>2005</v>
      </c>
      <c r="H10079" s="106">
        <f>Tabela9[[#This Row],[Valor do Provento R$]]/Tabela9[[#This Row],[Provento por 1 ou 1000 Ações]]</f>
        <v>1.5285E-2</v>
      </c>
    </row>
    <row r="10080" spans="1:8">
      <c r="A10080" s="118" t="s">
        <v>1770</v>
      </c>
      <c r="B10080" s="116" t="s">
        <v>1490</v>
      </c>
      <c r="C10080" s="138">
        <v>38686</v>
      </c>
      <c r="D10080" s="139">
        <v>1.5285E-2</v>
      </c>
      <c r="E10080" s="118">
        <v>1</v>
      </c>
      <c r="F10080" s="118" t="s">
        <v>1489</v>
      </c>
      <c r="G10080" s="113">
        <f>IF([Data da Aprovação]&lt;&gt;"ESTATUTÁRIO",YEAR([Data da Aprovação]),"")</f>
        <v>2005</v>
      </c>
      <c r="H10080" s="106">
        <f>Tabela9[[#This Row],[Valor do Provento R$]]/Tabela9[[#This Row],[Provento por 1 ou 1000 Ações]]</f>
        <v>1.5285E-2</v>
      </c>
    </row>
    <row r="10081" spans="1:8">
      <c r="A10081" s="119" t="s">
        <v>1770</v>
      </c>
      <c r="B10081" s="117" t="s">
        <v>1490</v>
      </c>
      <c r="C10081" s="140">
        <v>38686</v>
      </c>
      <c r="D10081" s="141">
        <v>1.5285E-2</v>
      </c>
      <c r="E10081" s="119">
        <v>1</v>
      </c>
      <c r="F10081" s="119" t="s">
        <v>1489</v>
      </c>
      <c r="G10081" s="114">
        <f>IF([Data da Aprovação]&lt;&gt;"ESTATUTÁRIO",YEAR([Data da Aprovação]),"")</f>
        <v>2005</v>
      </c>
      <c r="H10081" s="106">
        <f>Tabela9[[#This Row],[Valor do Provento R$]]/Tabela9[[#This Row],[Provento por 1 ou 1000 Ações]]</f>
        <v>1.5285E-2</v>
      </c>
    </row>
    <row r="10082" spans="1:8">
      <c r="A10082" s="118" t="s">
        <v>1770</v>
      </c>
      <c r="B10082" s="116" t="s">
        <v>1490</v>
      </c>
      <c r="C10082" s="138">
        <v>38686</v>
      </c>
      <c r="D10082" s="139">
        <v>1.5285E-2</v>
      </c>
      <c r="E10082" s="118">
        <v>1</v>
      </c>
      <c r="F10082" s="118" t="s">
        <v>1489</v>
      </c>
      <c r="G10082" s="113">
        <f>IF([Data da Aprovação]&lt;&gt;"ESTATUTÁRIO",YEAR([Data da Aprovação]),"")</f>
        <v>2005</v>
      </c>
      <c r="H10082" s="106">
        <f>Tabela9[[#This Row],[Valor do Provento R$]]/Tabela9[[#This Row],[Provento por 1 ou 1000 Ações]]</f>
        <v>1.5285E-2</v>
      </c>
    </row>
    <row r="10083" spans="1:8">
      <c r="A10083" s="119" t="s">
        <v>1770</v>
      </c>
      <c r="B10083" s="117" t="s">
        <v>1490</v>
      </c>
      <c r="C10083" s="140">
        <v>38686</v>
      </c>
      <c r="D10083" s="141">
        <v>1.5285E-2</v>
      </c>
      <c r="E10083" s="119">
        <v>1</v>
      </c>
      <c r="F10083" s="119" t="s">
        <v>1489</v>
      </c>
      <c r="G10083" s="114">
        <f>IF([Data da Aprovação]&lt;&gt;"ESTATUTÁRIO",YEAR([Data da Aprovação]),"")</f>
        <v>2005</v>
      </c>
      <c r="H10083" s="106">
        <f>Tabela9[[#This Row],[Valor do Provento R$]]/Tabela9[[#This Row],[Provento por 1 ou 1000 Ações]]</f>
        <v>1.5285E-2</v>
      </c>
    </row>
    <row r="10084" spans="1:8">
      <c r="A10084" s="118" t="s">
        <v>1770</v>
      </c>
      <c r="B10084" s="116" t="s">
        <v>1490</v>
      </c>
      <c r="C10084" s="138">
        <v>38709</v>
      </c>
      <c r="D10084" s="139">
        <v>1.5285E-2</v>
      </c>
      <c r="E10084" s="118">
        <v>1</v>
      </c>
      <c r="F10084" s="118" t="s">
        <v>1489</v>
      </c>
      <c r="G10084" s="113">
        <f>IF([Data da Aprovação]&lt;&gt;"ESTATUTÁRIO",YEAR([Data da Aprovação]),"")</f>
        <v>2005</v>
      </c>
      <c r="H10084" s="106">
        <f>Tabela9[[#This Row],[Valor do Provento R$]]/Tabela9[[#This Row],[Provento por 1 ou 1000 Ações]]</f>
        <v>1.5285E-2</v>
      </c>
    </row>
    <row r="10085" spans="1:8">
      <c r="A10085" s="119" t="s">
        <v>1770</v>
      </c>
      <c r="B10085" s="117" t="s">
        <v>1490</v>
      </c>
      <c r="C10085" s="140">
        <v>38709</v>
      </c>
      <c r="D10085" s="141">
        <v>1.5285E-2</v>
      </c>
      <c r="E10085" s="119">
        <v>1</v>
      </c>
      <c r="F10085" s="119" t="s">
        <v>1489</v>
      </c>
      <c r="G10085" s="114">
        <f>IF([Data da Aprovação]&lt;&gt;"ESTATUTÁRIO",YEAR([Data da Aprovação]),"")</f>
        <v>2005</v>
      </c>
      <c r="H10085" s="106">
        <f>Tabela9[[#This Row],[Valor do Provento R$]]/Tabela9[[#This Row],[Provento por 1 ou 1000 Ações]]</f>
        <v>1.5285E-2</v>
      </c>
    </row>
    <row r="10086" spans="1:8">
      <c r="A10086" s="118" t="s">
        <v>1770</v>
      </c>
      <c r="B10086" s="116" t="s">
        <v>1490</v>
      </c>
      <c r="C10086" s="138">
        <v>38737</v>
      </c>
      <c r="D10086" s="139">
        <v>1.5299999999999999E-2</v>
      </c>
      <c r="E10086" s="118">
        <v>1</v>
      </c>
      <c r="F10086" s="118" t="s">
        <v>1489</v>
      </c>
      <c r="G10086" s="113">
        <f>IF([Data da Aprovação]&lt;&gt;"ESTATUTÁRIO",YEAR([Data da Aprovação]),"")</f>
        <v>2006</v>
      </c>
      <c r="H10086" s="106">
        <f>Tabela9[[#This Row],[Valor do Provento R$]]/Tabela9[[#This Row],[Provento por 1 ou 1000 Ações]]</f>
        <v>1.5299999999999999E-2</v>
      </c>
    </row>
    <row r="10087" spans="1:8">
      <c r="A10087" s="119" t="s">
        <v>1770</v>
      </c>
      <c r="B10087" s="117" t="s">
        <v>1490</v>
      </c>
      <c r="C10087" s="140">
        <v>38748</v>
      </c>
      <c r="D10087" s="141">
        <v>1.84E-2</v>
      </c>
      <c r="E10087" s="119">
        <v>1</v>
      </c>
      <c r="F10087" s="119" t="s">
        <v>1489</v>
      </c>
      <c r="G10087" s="114">
        <f>IF([Data da Aprovação]&lt;&gt;"ESTATUTÁRIO",YEAR([Data da Aprovação]),"")</f>
        <v>2006</v>
      </c>
      <c r="H10087" s="106">
        <f>Tabela9[[#This Row],[Valor do Provento R$]]/Tabela9[[#This Row],[Provento por 1 ou 1000 Ações]]</f>
        <v>1.84E-2</v>
      </c>
    </row>
    <row r="10088" spans="1:8">
      <c r="A10088" s="118" t="s">
        <v>1770</v>
      </c>
      <c r="B10088" s="116" t="s">
        <v>1490</v>
      </c>
      <c r="C10088" s="138">
        <v>38748</v>
      </c>
      <c r="D10088" s="139">
        <v>1.84E-2</v>
      </c>
      <c r="E10088" s="118">
        <v>1</v>
      </c>
      <c r="F10088" s="118" t="s">
        <v>1489</v>
      </c>
      <c r="G10088" s="113">
        <f>IF([Data da Aprovação]&lt;&gt;"ESTATUTÁRIO",YEAR([Data da Aprovação]),"")</f>
        <v>2006</v>
      </c>
      <c r="H10088" s="106">
        <f>Tabela9[[#This Row],[Valor do Provento R$]]/Tabela9[[#This Row],[Provento por 1 ou 1000 Ações]]</f>
        <v>1.84E-2</v>
      </c>
    </row>
    <row r="10089" spans="1:8">
      <c r="A10089" s="119" t="s">
        <v>1770</v>
      </c>
      <c r="B10089" s="117" t="s">
        <v>1490</v>
      </c>
      <c r="C10089" s="140">
        <v>38772</v>
      </c>
      <c r="D10089" s="141">
        <v>1.84E-2</v>
      </c>
      <c r="E10089" s="119">
        <v>1</v>
      </c>
      <c r="F10089" s="119" t="s">
        <v>1489</v>
      </c>
      <c r="G10089" s="114">
        <f>IF([Data da Aprovação]&lt;&gt;"ESTATUTÁRIO",YEAR([Data da Aprovação]),"")</f>
        <v>2006</v>
      </c>
      <c r="H10089" s="106">
        <f>Tabela9[[#This Row],[Valor do Provento R$]]/Tabela9[[#This Row],[Provento por 1 ou 1000 Ações]]</f>
        <v>1.84E-2</v>
      </c>
    </row>
    <row r="10090" spans="1:8">
      <c r="A10090" s="118" t="s">
        <v>1770</v>
      </c>
      <c r="B10090" s="116" t="s">
        <v>1490</v>
      </c>
      <c r="C10090" s="138">
        <v>38807</v>
      </c>
      <c r="D10090" s="139">
        <v>4.4200000000000003E-3</v>
      </c>
      <c r="E10090" s="118">
        <v>1</v>
      </c>
      <c r="F10090" s="118" t="s">
        <v>1489</v>
      </c>
      <c r="G10090" s="113">
        <f>IF([Data da Aprovação]&lt;&gt;"ESTATUTÁRIO",YEAR([Data da Aprovação]),"")</f>
        <v>2006</v>
      </c>
      <c r="H10090" s="106">
        <f>Tabela9[[#This Row],[Valor do Provento R$]]/Tabela9[[#This Row],[Provento por 1 ou 1000 Ações]]</f>
        <v>4.4200000000000003E-3</v>
      </c>
    </row>
    <row r="10091" spans="1:8">
      <c r="A10091" s="119" t="s">
        <v>1770</v>
      </c>
      <c r="B10091" s="117" t="s">
        <v>1490</v>
      </c>
      <c r="C10091" s="140">
        <v>38807</v>
      </c>
      <c r="D10091" s="141">
        <v>8.8400000000000006E-3</v>
      </c>
      <c r="E10091" s="119">
        <v>1</v>
      </c>
      <c r="F10091" s="119" t="s">
        <v>1489</v>
      </c>
      <c r="G10091" s="114">
        <f>IF([Data da Aprovação]&lt;&gt;"ESTATUTÁRIO",YEAR([Data da Aprovação]),"")</f>
        <v>2006</v>
      </c>
      <c r="H10091" s="106">
        <f>Tabela9[[#This Row],[Valor do Provento R$]]/Tabela9[[#This Row],[Provento por 1 ou 1000 Ações]]</f>
        <v>8.8400000000000006E-3</v>
      </c>
    </row>
    <row r="10092" spans="1:8">
      <c r="A10092" s="118" t="s">
        <v>1770</v>
      </c>
      <c r="B10092" s="116" t="s">
        <v>1490</v>
      </c>
      <c r="C10092" s="138">
        <v>38807</v>
      </c>
      <c r="D10092" s="139">
        <v>1.9900000000000001E-2</v>
      </c>
      <c r="E10092" s="118">
        <v>1</v>
      </c>
      <c r="F10092" s="118" t="s">
        <v>1489</v>
      </c>
      <c r="G10092" s="113">
        <f>IF([Data da Aprovação]&lt;&gt;"ESTATUTÁRIO",YEAR([Data da Aprovação]),"")</f>
        <v>2006</v>
      </c>
      <c r="H10092" s="106">
        <f>Tabela9[[#This Row],[Valor do Provento R$]]/Tabela9[[#This Row],[Provento por 1 ou 1000 Ações]]</f>
        <v>1.9900000000000001E-2</v>
      </c>
    </row>
    <row r="10093" spans="1:8">
      <c r="A10093" s="119" t="s">
        <v>1770</v>
      </c>
      <c r="B10093" s="117" t="s">
        <v>1490</v>
      </c>
      <c r="C10093" s="140">
        <v>38832</v>
      </c>
      <c r="D10093" s="141">
        <v>2.8961000000000001E-2</v>
      </c>
      <c r="E10093" s="119">
        <v>1</v>
      </c>
      <c r="F10093" s="119" t="s">
        <v>1492</v>
      </c>
      <c r="G10093" s="114">
        <f>IF([Data da Aprovação]&lt;&gt;"ESTATUTÁRIO",YEAR([Data da Aprovação]),"")</f>
        <v>2006</v>
      </c>
      <c r="H10093" s="106">
        <f>Tabela9[[#This Row],[Valor do Provento R$]]/Tabela9[[#This Row],[Provento por 1 ou 1000 Ações]]</f>
        <v>2.8961000000000001E-2</v>
      </c>
    </row>
    <row r="10094" spans="1:8">
      <c r="A10094" s="118" t="s">
        <v>1770</v>
      </c>
      <c r="B10094" s="116" t="s">
        <v>1490</v>
      </c>
      <c r="C10094" s="138">
        <v>38832</v>
      </c>
      <c r="D10094" s="139">
        <v>2.8961000000000001E-2</v>
      </c>
      <c r="E10094" s="118">
        <v>1</v>
      </c>
      <c r="F10094" s="118" t="s">
        <v>1492</v>
      </c>
      <c r="G10094" s="113">
        <f>IF([Data da Aprovação]&lt;&gt;"ESTATUTÁRIO",YEAR([Data da Aprovação]),"")</f>
        <v>2006</v>
      </c>
      <c r="H10094" s="106">
        <f>Tabela9[[#This Row],[Valor do Provento R$]]/Tabela9[[#This Row],[Provento por 1 ou 1000 Ações]]</f>
        <v>2.8961000000000001E-2</v>
      </c>
    </row>
    <row r="10095" spans="1:8">
      <c r="A10095" s="119" t="s">
        <v>1770</v>
      </c>
      <c r="B10095" s="117" t="s">
        <v>1490</v>
      </c>
      <c r="C10095" s="140">
        <v>38839</v>
      </c>
      <c r="D10095" s="141">
        <v>1.9900000000000001E-2</v>
      </c>
      <c r="E10095" s="119">
        <v>1</v>
      </c>
      <c r="F10095" s="119" t="s">
        <v>1489</v>
      </c>
      <c r="G10095" s="114">
        <f>IF([Data da Aprovação]&lt;&gt;"ESTATUTÁRIO",YEAR([Data da Aprovação]),"")</f>
        <v>2006</v>
      </c>
      <c r="H10095" s="106">
        <f>Tabela9[[#This Row],[Valor do Provento R$]]/Tabela9[[#This Row],[Provento por 1 ou 1000 Ações]]</f>
        <v>1.9900000000000001E-2</v>
      </c>
    </row>
    <row r="10096" spans="1:8">
      <c r="A10096" s="118" t="s">
        <v>1770</v>
      </c>
      <c r="B10096" s="116" t="s">
        <v>1490</v>
      </c>
      <c r="C10096" s="138">
        <v>38868</v>
      </c>
      <c r="D10096" s="139">
        <v>1.7160000000000002E-2</v>
      </c>
      <c r="E10096" s="118">
        <v>1</v>
      </c>
      <c r="F10096" s="118" t="s">
        <v>1489</v>
      </c>
      <c r="G10096" s="113">
        <f>IF([Data da Aprovação]&lt;&gt;"ESTATUTÁRIO",YEAR([Data da Aprovação]),"")</f>
        <v>2006</v>
      </c>
      <c r="H10096" s="106">
        <f>Tabela9[[#This Row],[Valor do Provento R$]]/Tabela9[[#This Row],[Provento por 1 ou 1000 Ações]]</f>
        <v>1.7160000000000002E-2</v>
      </c>
    </row>
    <row r="10097" spans="1:8">
      <c r="A10097" s="119" t="s">
        <v>1770</v>
      </c>
      <c r="B10097" s="117" t="s">
        <v>1490</v>
      </c>
      <c r="C10097" s="140">
        <v>38929</v>
      </c>
      <c r="D10097" s="141">
        <v>8.5800000000000008E-3</v>
      </c>
      <c r="E10097" s="119">
        <v>1</v>
      </c>
      <c r="F10097" s="119" t="s">
        <v>1489</v>
      </c>
      <c r="G10097" s="114">
        <f>IF([Data da Aprovação]&lt;&gt;"ESTATUTÁRIO",YEAR([Data da Aprovação]),"")</f>
        <v>2006</v>
      </c>
      <c r="H10097" s="106">
        <f>Tabela9[[#This Row],[Valor do Provento R$]]/Tabela9[[#This Row],[Provento por 1 ou 1000 Ações]]</f>
        <v>8.5800000000000008E-3</v>
      </c>
    </row>
    <row r="10098" spans="1:8">
      <c r="A10098" s="118" t="s">
        <v>1770</v>
      </c>
      <c r="B10098" s="116" t="s">
        <v>1490</v>
      </c>
      <c r="C10098" s="138">
        <v>38929</v>
      </c>
      <c r="D10098" s="139">
        <v>8.5800000000000008E-3</v>
      </c>
      <c r="E10098" s="118">
        <v>1</v>
      </c>
      <c r="F10098" s="118" t="s">
        <v>1489</v>
      </c>
      <c r="G10098" s="113">
        <f>IF([Data da Aprovação]&lt;&gt;"ESTATUTÁRIO",YEAR([Data da Aprovação]),"")</f>
        <v>2006</v>
      </c>
      <c r="H10098" s="106">
        <f>Tabela9[[#This Row],[Valor do Provento R$]]/Tabela9[[#This Row],[Provento por 1 ou 1000 Ações]]</f>
        <v>8.5800000000000008E-3</v>
      </c>
    </row>
    <row r="10099" spans="1:8">
      <c r="A10099" s="119" t="s">
        <v>1770</v>
      </c>
      <c r="B10099" s="117" t="s">
        <v>1490</v>
      </c>
      <c r="C10099" s="140">
        <v>38989</v>
      </c>
      <c r="D10099" s="141">
        <v>1.5299999999999999E-2</v>
      </c>
      <c r="E10099" s="119">
        <v>1</v>
      </c>
      <c r="F10099" s="119" t="s">
        <v>1489</v>
      </c>
      <c r="G10099" s="114">
        <f>IF([Data da Aprovação]&lt;&gt;"ESTATUTÁRIO",YEAR([Data da Aprovação]),"")</f>
        <v>2006</v>
      </c>
      <c r="H10099" s="106">
        <f>Tabela9[[#This Row],[Valor do Provento R$]]/Tabela9[[#This Row],[Provento por 1 ou 1000 Ações]]</f>
        <v>1.5299999999999999E-2</v>
      </c>
    </row>
    <row r="10100" spans="1:8">
      <c r="A10100" s="118" t="s">
        <v>1770</v>
      </c>
      <c r="B10100" s="116" t="s">
        <v>1490</v>
      </c>
      <c r="C10100" s="138">
        <v>39021</v>
      </c>
      <c r="D10100" s="139">
        <v>3.4320000000000003E-2</v>
      </c>
      <c r="E10100" s="118">
        <v>1</v>
      </c>
      <c r="F10100" s="118" t="s">
        <v>1489</v>
      </c>
      <c r="G10100" s="113">
        <f>IF([Data da Aprovação]&lt;&gt;"ESTATUTÁRIO",YEAR([Data da Aprovação]),"")</f>
        <v>2006</v>
      </c>
      <c r="H10100" s="106">
        <f>Tabela9[[#This Row],[Valor do Provento R$]]/Tabela9[[#This Row],[Provento por 1 ou 1000 Ações]]</f>
        <v>3.4320000000000003E-2</v>
      </c>
    </row>
    <row r="10101" spans="1:8">
      <c r="A10101" s="119" t="s">
        <v>1770</v>
      </c>
      <c r="B10101" s="117" t="s">
        <v>1490</v>
      </c>
      <c r="C10101" s="140">
        <v>39051</v>
      </c>
      <c r="D10101" s="141">
        <v>1.7160000000000002E-2</v>
      </c>
      <c r="E10101" s="119">
        <v>1</v>
      </c>
      <c r="F10101" s="119" t="s">
        <v>1489</v>
      </c>
      <c r="G10101" s="114">
        <f>IF([Data da Aprovação]&lt;&gt;"ESTATUTÁRIO",YEAR([Data da Aprovação]),"")</f>
        <v>2006</v>
      </c>
      <c r="H10101" s="106">
        <f>Tabela9[[#This Row],[Valor do Provento R$]]/Tabela9[[#This Row],[Provento por 1 ou 1000 Ações]]</f>
        <v>1.7160000000000002E-2</v>
      </c>
    </row>
    <row r="10102" spans="1:8">
      <c r="A10102" s="118" t="s">
        <v>1770</v>
      </c>
      <c r="B10102" s="116" t="s">
        <v>1490</v>
      </c>
      <c r="C10102" s="138">
        <v>39051</v>
      </c>
      <c r="D10102" s="139">
        <v>1.7160000000000002E-2</v>
      </c>
      <c r="E10102" s="118">
        <v>1</v>
      </c>
      <c r="F10102" s="118" t="s">
        <v>1489</v>
      </c>
      <c r="G10102" s="113">
        <f>IF([Data da Aprovação]&lt;&gt;"ESTATUTÁRIO",YEAR([Data da Aprovação]),"")</f>
        <v>2006</v>
      </c>
      <c r="H10102" s="106">
        <f>Tabela9[[#This Row],[Valor do Provento R$]]/Tabela9[[#This Row],[Provento por 1 ou 1000 Ações]]</f>
        <v>1.7160000000000002E-2</v>
      </c>
    </row>
    <row r="10103" spans="1:8">
      <c r="A10103" s="119" t="s">
        <v>1770</v>
      </c>
      <c r="B10103" s="117" t="s">
        <v>1490</v>
      </c>
      <c r="C10103" s="140">
        <v>39071</v>
      </c>
      <c r="D10103" s="141">
        <v>1.7160000000000002E-2</v>
      </c>
      <c r="E10103" s="119">
        <v>1</v>
      </c>
      <c r="F10103" s="119" t="s">
        <v>1489</v>
      </c>
      <c r="G10103" s="114">
        <f>IF([Data da Aprovação]&lt;&gt;"ESTATUTÁRIO",YEAR([Data da Aprovação]),"")</f>
        <v>2006</v>
      </c>
      <c r="H10103" s="106">
        <f>Tabela9[[#This Row],[Valor do Provento R$]]/Tabela9[[#This Row],[Provento por 1 ou 1000 Ações]]</f>
        <v>1.7160000000000002E-2</v>
      </c>
    </row>
    <row r="10104" spans="1:8">
      <c r="A10104" s="118" t="s">
        <v>1770</v>
      </c>
      <c r="B10104" s="116" t="s">
        <v>1490</v>
      </c>
      <c r="C10104" s="138">
        <v>39071</v>
      </c>
      <c r="D10104" s="139">
        <v>1.7160000000000002E-2</v>
      </c>
      <c r="E10104" s="118">
        <v>1</v>
      </c>
      <c r="F10104" s="118" t="s">
        <v>1489</v>
      </c>
      <c r="G10104" s="113">
        <f>IF([Data da Aprovação]&lt;&gt;"ESTATUTÁRIO",YEAR([Data da Aprovação]),"")</f>
        <v>2006</v>
      </c>
      <c r="H10104" s="106">
        <f>Tabela9[[#This Row],[Valor do Provento R$]]/Tabela9[[#This Row],[Provento por 1 ou 1000 Ações]]</f>
        <v>1.7160000000000002E-2</v>
      </c>
    </row>
    <row r="10105" spans="1:8">
      <c r="A10105" s="119" t="s">
        <v>1770</v>
      </c>
      <c r="B10105" s="117" t="s">
        <v>1490</v>
      </c>
      <c r="C10105" s="140">
        <v>39113</v>
      </c>
      <c r="D10105" s="141">
        <v>1.7160000000000002E-2</v>
      </c>
      <c r="E10105" s="119">
        <v>1</v>
      </c>
      <c r="F10105" s="119" t="s">
        <v>1489</v>
      </c>
      <c r="G10105" s="114">
        <f>IF([Data da Aprovação]&lt;&gt;"ESTATUTÁRIO",YEAR([Data da Aprovação]),"")</f>
        <v>2007</v>
      </c>
      <c r="H10105" s="106">
        <f>Tabela9[[#This Row],[Valor do Provento R$]]/Tabela9[[#This Row],[Provento por 1 ou 1000 Ações]]</f>
        <v>1.7160000000000002E-2</v>
      </c>
    </row>
    <row r="10106" spans="1:8">
      <c r="A10106" s="118" t="s">
        <v>1770</v>
      </c>
      <c r="B10106" s="116" t="s">
        <v>1490</v>
      </c>
      <c r="C10106" s="138">
        <v>39113</v>
      </c>
      <c r="D10106" s="139">
        <v>1.7160000000000002E-2</v>
      </c>
      <c r="E10106" s="118">
        <v>1</v>
      </c>
      <c r="F10106" s="118" t="s">
        <v>1489</v>
      </c>
      <c r="G10106" s="113">
        <f>IF([Data da Aprovação]&lt;&gt;"ESTATUTÁRIO",YEAR([Data da Aprovação]),"")</f>
        <v>2007</v>
      </c>
      <c r="H10106" s="106">
        <f>Tabela9[[#This Row],[Valor do Provento R$]]/Tabela9[[#This Row],[Provento por 1 ou 1000 Ações]]</f>
        <v>1.7160000000000002E-2</v>
      </c>
    </row>
    <row r="10107" spans="1:8">
      <c r="A10107" s="119" t="s">
        <v>1770</v>
      </c>
      <c r="B10107" s="117" t="s">
        <v>1490</v>
      </c>
      <c r="C10107" s="140">
        <v>39141</v>
      </c>
      <c r="D10107" s="141">
        <v>1.7160000000000002E-2</v>
      </c>
      <c r="E10107" s="119">
        <v>1</v>
      </c>
      <c r="F10107" s="119" t="s">
        <v>1489</v>
      </c>
      <c r="G10107" s="114">
        <f>IF([Data da Aprovação]&lt;&gt;"ESTATUTÁRIO",YEAR([Data da Aprovação]),"")</f>
        <v>2007</v>
      </c>
      <c r="H10107" s="106">
        <f>Tabela9[[#This Row],[Valor do Provento R$]]/Tabela9[[#This Row],[Provento por 1 ou 1000 Ações]]</f>
        <v>1.7160000000000002E-2</v>
      </c>
    </row>
    <row r="10108" spans="1:8">
      <c r="A10108" s="118" t="s">
        <v>1770</v>
      </c>
      <c r="B10108" s="116" t="s">
        <v>1490</v>
      </c>
      <c r="C10108" s="138">
        <v>39171</v>
      </c>
      <c r="D10108" s="139">
        <v>8.5800000000000008E-3</v>
      </c>
      <c r="E10108" s="118">
        <v>1</v>
      </c>
      <c r="F10108" s="118" t="s">
        <v>1489</v>
      </c>
      <c r="G10108" s="113">
        <f>IF([Data da Aprovação]&lt;&gt;"ESTATUTÁRIO",YEAR([Data da Aprovação]),"")</f>
        <v>2007</v>
      </c>
      <c r="H10108" s="106">
        <f>Tabela9[[#This Row],[Valor do Provento R$]]/Tabela9[[#This Row],[Provento por 1 ou 1000 Ações]]</f>
        <v>8.5800000000000008E-3</v>
      </c>
    </row>
    <row r="10109" spans="1:8">
      <c r="A10109" s="119" t="s">
        <v>1770</v>
      </c>
      <c r="B10109" s="117" t="s">
        <v>1490</v>
      </c>
      <c r="C10109" s="140">
        <v>39171</v>
      </c>
      <c r="D10109" s="141">
        <v>1.7160000000000002E-2</v>
      </c>
      <c r="E10109" s="119">
        <v>1</v>
      </c>
      <c r="F10109" s="119" t="s">
        <v>1489</v>
      </c>
      <c r="G10109" s="114">
        <f>IF([Data da Aprovação]&lt;&gt;"ESTATUTÁRIO",YEAR([Data da Aprovação]),"")</f>
        <v>2007</v>
      </c>
      <c r="H10109" s="106">
        <f>Tabela9[[#This Row],[Valor do Provento R$]]/Tabela9[[#This Row],[Provento por 1 ou 1000 Ações]]</f>
        <v>1.7160000000000002E-2</v>
      </c>
    </row>
    <row r="10110" spans="1:8">
      <c r="A10110" s="118" t="s">
        <v>1770</v>
      </c>
      <c r="B10110" s="116" t="s">
        <v>1490</v>
      </c>
      <c r="C10110" s="138">
        <v>39175</v>
      </c>
      <c r="D10110" s="139">
        <v>2.6419000000000002E-2</v>
      </c>
      <c r="E10110" s="118">
        <v>1</v>
      </c>
      <c r="F10110" s="118" t="s">
        <v>1492</v>
      </c>
      <c r="G10110" s="113">
        <f>IF([Data da Aprovação]&lt;&gt;"ESTATUTÁRIO",YEAR([Data da Aprovação]),"")</f>
        <v>2007</v>
      </c>
      <c r="H10110" s="106">
        <f>Tabela9[[#This Row],[Valor do Provento R$]]/Tabela9[[#This Row],[Provento por 1 ou 1000 Ações]]</f>
        <v>2.6419000000000002E-2</v>
      </c>
    </row>
    <row r="10111" spans="1:8">
      <c r="A10111" s="119" t="s">
        <v>1770</v>
      </c>
      <c r="B10111" s="117" t="s">
        <v>1490</v>
      </c>
      <c r="C10111" s="140">
        <v>39199</v>
      </c>
      <c r="D10111" s="141">
        <v>8.5800000000000008E-3</v>
      </c>
      <c r="E10111" s="119">
        <v>1</v>
      </c>
      <c r="F10111" s="119" t="s">
        <v>1489</v>
      </c>
      <c r="G10111" s="114">
        <f>IF([Data da Aprovação]&lt;&gt;"ESTATUTÁRIO",YEAR([Data da Aprovação]),"")</f>
        <v>2007</v>
      </c>
      <c r="H10111" s="106">
        <f>Tabela9[[#This Row],[Valor do Provento R$]]/Tabela9[[#This Row],[Provento por 1 ou 1000 Ações]]</f>
        <v>8.5800000000000008E-3</v>
      </c>
    </row>
    <row r="10112" spans="1:8">
      <c r="A10112" s="118" t="s">
        <v>1770</v>
      </c>
      <c r="B10112" s="116" t="s">
        <v>1490</v>
      </c>
      <c r="C10112" s="138">
        <v>39199</v>
      </c>
      <c r="D10112" s="139">
        <v>1.7160000000000002E-2</v>
      </c>
      <c r="E10112" s="118">
        <v>1</v>
      </c>
      <c r="F10112" s="118" t="s">
        <v>1489</v>
      </c>
      <c r="G10112" s="113">
        <f>IF([Data da Aprovação]&lt;&gt;"ESTATUTÁRIO",YEAR([Data da Aprovação]),"")</f>
        <v>2007</v>
      </c>
      <c r="H10112" s="106">
        <f>Tabela9[[#This Row],[Valor do Provento R$]]/Tabela9[[#This Row],[Provento por 1 ou 1000 Ações]]</f>
        <v>1.7160000000000002E-2</v>
      </c>
    </row>
    <row r="10113" spans="1:8">
      <c r="A10113" s="119" t="s">
        <v>1770</v>
      </c>
      <c r="B10113" s="117" t="s">
        <v>1490</v>
      </c>
      <c r="C10113" s="140">
        <v>39232</v>
      </c>
      <c r="D10113" s="141">
        <v>1.1675E-2</v>
      </c>
      <c r="E10113" s="119">
        <v>1</v>
      </c>
      <c r="F10113" s="119" t="s">
        <v>1489</v>
      </c>
      <c r="G10113" s="114">
        <f>IF([Data da Aprovação]&lt;&gt;"ESTATUTÁRIO",YEAR([Data da Aprovação]),"")</f>
        <v>2007</v>
      </c>
      <c r="H10113" s="106">
        <f>Tabela9[[#This Row],[Valor do Provento R$]]/Tabela9[[#This Row],[Provento por 1 ou 1000 Ações]]</f>
        <v>1.1675E-2</v>
      </c>
    </row>
    <row r="10114" spans="1:8">
      <c r="A10114" s="118" t="s">
        <v>1770</v>
      </c>
      <c r="B10114" s="116" t="s">
        <v>1490</v>
      </c>
      <c r="C10114" s="138">
        <v>39232</v>
      </c>
      <c r="D10114" s="139">
        <v>1.1675E-2</v>
      </c>
      <c r="E10114" s="118">
        <v>1</v>
      </c>
      <c r="F10114" s="118" t="s">
        <v>1489</v>
      </c>
      <c r="G10114" s="113">
        <f>IF([Data da Aprovação]&lt;&gt;"ESTATUTÁRIO",YEAR([Data da Aprovação]),"")</f>
        <v>2007</v>
      </c>
      <c r="H10114" s="106">
        <f>Tabela9[[#This Row],[Valor do Provento R$]]/Tabela9[[#This Row],[Provento por 1 ou 1000 Ações]]</f>
        <v>1.1675E-2</v>
      </c>
    </row>
    <row r="10115" spans="1:8">
      <c r="A10115" s="119" t="s">
        <v>1770</v>
      </c>
      <c r="B10115" s="117" t="s">
        <v>1490</v>
      </c>
      <c r="C10115" s="140">
        <v>39294</v>
      </c>
      <c r="D10115" s="141">
        <v>1.7160000000000002E-2</v>
      </c>
      <c r="E10115" s="119">
        <v>1</v>
      </c>
      <c r="F10115" s="119" t="s">
        <v>1489</v>
      </c>
      <c r="G10115" s="114">
        <f>IF([Data da Aprovação]&lt;&gt;"ESTATUTÁRIO",YEAR([Data da Aprovação]),"")</f>
        <v>2007</v>
      </c>
      <c r="H10115" s="106">
        <f>Tabela9[[#This Row],[Valor do Provento R$]]/Tabela9[[#This Row],[Provento por 1 ou 1000 Ações]]</f>
        <v>1.7160000000000002E-2</v>
      </c>
    </row>
    <row r="10116" spans="1:8">
      <c r="A10116" s="118" t="s">
        <v>1770</v>
      </c>
      <c r="B10116" s="116" t="s">
        <v>1490</v>
      </c>
      <c r="C10116" s="138">
        <v>39325</v>
      </c>
      <c r="D10116" s="139">
        <v>1.1675E-2</v>
      </c>
      <c r="E10116" s="118">
        <v>1</v>
      </c>
      <c r="F10116" s="118" t="s">
        <v>1489</v>
      </c>
      <c r="G10116" s="113">
        <f>IF([Data da Aprovação]&lt;&gt;"ESTATUTÁRIO",YEAR([Data da Aprovação]),"")</f>
        <v>2007</v>
      </c>
      <c r="H10116" s="106">
        <f>Tabela9[[#This Row],[Valor do Provento R$]]/Tabela9[[#This Row],[Provento por 1 ou 1000 Ações]]</f>
        <v>1.1675E-2</v>
      </c>
    </row>
    <row r="10117" spans="1:8">
      <c r="A10117" s="119" t="s">
        <v>1770</v>
      </c>
      <c r="B10117" s="117" t="s">
        <v>1490</v>
      </c>
      <c r="C10117" s="140">
        <v>39325</v>
      </c>
      <c r="D10117" s="141">
        <v>1.7160000000000002E-2</v>
      </c>
      <c r="E10117" s="119">
        <v>1</v>
      </c>
      <c r="F10117" s="119" t="s">
        <v>1489</v>
      </c>
      <c r="G10117" s="114">
        <f>IF([Data da Aprovação]&lt;&gt;"ESTATUTÁRIO",YEAR([Data da Aprovação]),"")</f>
        <v>2007</v>
      </c>
      <c r="H10117" s="106">
        <f>Tabela9[[#This Row],[Valor do Provento R$]]/Tabela9[[#This Row],[Provento por 1 ou 1000 Ações]]</f>
        <v>1.7160000000000002E-2</v>
      </c>
    </row>
    <row r="10118" spans="1:8">
      <c r="A10118" s="118" t="s">
        <v>1770</v>
      </c>
      <c r="B10118" s="116" t="s">
        <v>1490</v>
      </c>
      <c r="C10118" s="138">
        <v>39353</v>
      </c>
      <c r="D10118" s="139">
        <v>1.8679999999999999E-2</v>
      </c>
      <c r="E10118" s="118">
        <v>1</v>
      </c>
      <c r="F10118" s="118" t="s">
        <v>1489</v>
      </c>
      <c r="G10118" s="113">
        <f>IF([Data da Aprovação]&lt;&gt;"ESTATUTÁRIO",YEAR([Data da Aprovação]),"")</f>
        <v>2007</v>
      </c>
      <c r="H10118" s="106">
        <f>Tabela9[[#This Row],[Valor do Provento R$]]/Tabela9[[#This Row],[Provento por 1 ou 1000 Ações]]</f>
        <v>1.8679999999999999E-2</v>
      </c>
    </row>
    <row r="10119" spans="1:8">
      <c r="A10119" s="119" t="s">
        <v>1770</v>
      </c>
      <c r="B10119" s="117" t="s">
        <v>1490</v>
      </c>
      <c r="C10119" s="140">
        <v>39353</v>
      </c>
      <c r="D10119" s="141">
        <v>1.7160000000000002E-2</v>
      </c>
      <c r="E10119" s="119">
        <v>1</v>
      </c>
      <c r="F10119" s="119" t="s">
        <v>1489</v>
      </c>
      <c r="G10119" s="114">
        <f>IF([Data da Aprovação]&lt;&gt;"ESTATUTÁRIO",YEAR([Data da Aprovação]),"")</f>
        <v>2007</v>
      </c>
      <c r="H10119" s="106">
        <f>Tabela9[[#This Row],[Valor do Provento R$]]/Tabela9[[#This Row],[Provento por 1 ou 1000 Ações]]</f>
        <v>1.7160000000000002E-2</v>
      </c>
    </row>
    <row r="10120" spans="1:8">
      <c r="A10120" s="118" t="s">
        <v>1770</v>
      </c>
      <c r="B10120" s="116" t="s">
        <v>1490</v>
      </c>
      <c r="C10120" s="138">
        <v>39379</v>
      </c>
      <c r="D10120" s="139">
        <v>1.8679999999999999E-2</v>
      </c>
      <c r="E10120" s="118">
        <v>1</v>
      </c>
      <c r="F10120" s="118" t="s">
        <v>1489</v>
      </c>
      <c r="G10120" s="113">
        <f>IF([Data da Aprovação]&lt;&gt;"ESTATUTÁRIO",YEAR([Data da Aprovação]),"")</f>
        <v>2007</v>
      </c>
      <c r="H10120" s="106">
        <f>Tabela9[[#This Row],[Valor do Provento R$]]/Tabela9[[#This Row],[Provento por 1 ou 1000 Ações]]</f>
        <v>1.8679999999999999E-2</v>
      </c>
    </row>
    <row r="10121" spans="1:8">
      <c r="A10121" s="119" t="s">
        <v>1770</v>
      </c>
      <c r="B10121" s="117" t="s">
        <v>1490</v>
      </c>
      <c r="C10121" s="140">
        <v>39379</v>
      </c>
      <c r="D10121" s="141">
        <v>1.7160000000000002E-2</v>
      </c>
      <c r="E10121" s="119">
        <v>1</v>
      </c>
      <c r="F10121" s="119" t="s">
        <v>1489</v>
      </c>
      <c r="G10121" s="114">
        <f>IF([Data da Aprovação]&lt;&gt;"ESTATUTÁRIO",YEAR([Data da Aprovação]),"")</f>
        <v>2007</v>
      </c>
      <c r="H10121" s="106">
        <f>Tabela9[[#This Row],[Valor do Provento R$]]/Tabela9[[#This Row],[Provento por 1 ou 1000 Ações]]</f>
        <v>1.7160000000000002E-2</v>
      </c>
    </row>
    <row r="10122" spans="1:8">
      <c r="A10122" s="118" t="s">
        <v>1770</v>
      </c>
      <c r="B10122" s="116" t="s">
        <v>1490</v>
      </c>
      <c r="C10122" s="138">
        <v>39416</v>
      </c>
      <c r="D10122" s="139">
        <v>3.5839999999999997E-2</v>
      </c>
      <c r="E10122" s="118">
        <v>1</v>
      </c>
      <c r="F10122" s="118" t="s">
        <v>1489</v>
      </c>
      <c r="G10122" s="113">
        <f>IF([Data da Aprovação]&lt;&gt;"ESTATUTÁRIO",YEAR([Data da Aprovação]),"")</f>
        <v>2007</v>
      </c>
      <c r="H10122" s="106">
        <f>Tabela9[[#This Row],[Valor do Provento R$]]/Tabela9[[#This Row],[Provento por 1 ou 1000 Ações]]</f>
        <v>3.5839999999999997E-2</v>
      </c>
    </row>
    <row r="10123" spans="1:8">
      <c r="A10123" s="119" t="s">
        <v>1770</v>
      </c>
      <c r="B10123" s="117" t="s">
        <v>1490</v>
      </c>
      <c r="C10123" s="140">
        <v>39416</v>
      </c>
      <c r="D10123" s="141">
        <v>1.7160000000000002E-2</v>
      </c>
      <c r="E10123" s="119">
        <v>1</v>
      </c>
      <c r="F10123" s="119" t="s">
        <v>1489</v>
      </c>
      <c r="G10123" s="114">
        <f>IF([Data da Aprovação]&lt;&gt;"ESTATUTÁRIO",YEAR([Data da Aprovação]),"")</f>
        <v>2007</v>
      </c>
      <c r="H10123" s="106">
        <f>Tabela9[[#This Row],[Valor do Provento R$]]/Tabela9[[#This Row],[Provento por 1 ou 1000 Ações]]</f>
        <v>1.7160000000000002E-2</v>
      </c>
    </row>
    <row r="10124" spans="1:8">
      <c r="A10124" s="118" t="s">
        <v>1770</v>
      </c>
      <c r="B10124" s="116" t="s">
        <v>1490</v>
      </c>
      <c r="C10124" s="138">
        <v>39437</v>
      </c>
      <c r="D10124" s="139">
        <v>3.5839999999999997E-2</v>
      </c>
      <c r="E10124" s="118">
        <v>1</v>
      </c>
      <c r="F10124" s="118" t="s">
        <v>1489</v>
      </c>
      <c r="G10124" s="113">
        <f>IF([Data da Aprovação]&lt;&gt;"ESTATUTÁRIO",YEAR([Data da Aprovação]),"")</f>
        <v>2007</v>
      </c>
      <c r="H10124" s="106">
        <f>Tabela9[[#This Row],[Valor do Provento R$]]/Tabela9[[#This Row],[Provento por 1 ou 1000 Ações]]</f>
        <v>3.5839999999999997E-2</v>
      </c>
    </row>
    <row r="10125" spans="1:8">
      <c r="A10125" s="119" t="s">
        <v>1770</v>
      </c>
      <c r="B10125" s="117" t="s">
        <v>1490</v>
      </c>
      <c r="C10125" s="140">
        <v>39437</v>
      </c>
      <c r="D10125" s="141">
        <v>1.7160000000000002E-2</v>
      </c>
      <c r="E10125" s="119">
        <v>1</v>
      </c>
      <c r="F10125" s="119" t="s">
        <v>1489</v>
      </c>
      <c r="G10125" s="114">
        <f>IF([Data da Aprovação]&lt;&gt;"ESTATUTÁRIO",YEAR([Data da Aprovação]),"")</f>
        <v>2007</v>
      </c>
      <c r="H10125" s="106">
        <f>Tabela9[[#This Row],[Valor do Provento R$]]/Tabela9[[#This Row],[Provento por 1 ou 1000 Ações]]</f>
        <v>1.7160000000000002E-2</v>
      </c>
    </row>
    <row r="10126" spans="1:8">
      <c r="A10126" s="118" t="s">
        <v>1770</v>
      </c>
      <c r="B10126" s="116" t="s">
        <v>1490</v>
      </c>
      <c r="C10126" s="138">
        <v>39478</v>
      </c>
      <c r="D10126" s="139">
        <v>1.4749999999999999E-2</v>
      </c>
      <c r="E10126" s="118">
        <v>1</v>
      </c>
      <c r="F10126" s="118" t="s">
        <v>1489</v>
      </c>
      <c r="G10126" s="113">
        <f>IF([Data da Aprovação]&lt;&gt;"ESTATUTÁRIO",YEAR([Data da Aprovação]),"")</f>
        <v>2008</v>
      </c>
      <c r="H10126" s="106">
        <f>Tabela9[[#This Row],[Valor do Provento R$]]/Tabela9[[#This Row],[Provento por 1 ou 1000 Ações]]</f>
        <v>1.4749999999999999E-2</v>
      </c>
    </row>
    <row r="10127" spans="1:8">
      <c r="A10127" s="119" t="s">
        <v>1770</v>
      </c>
      <c r="B10127" s="117" t="s">
        <v>1490</v>
      </c>
      <c r="C10127" s="140">
        <v>39498</v>
      </c>
      <c r="D10127" s="141">
        <v>1.4590000000000001E-2</v>
      </c>
      <c r="E10127" s="119">
        <v>1</v>
      </c>
      <c r="F10127" s="119" t="s">
        <v>1492</v>
      </c>
      <c r="G10127" s="114">
        <f>IF([Data da Aprovação]&lt;&gt;"ESTATUTÁRIO",YEAR([Data da Aprovação]),"")</f>
        <v>2008</v>
      </c>
      <c r="H10127" s="106">
        <f>Tabela9[[#This Row],[Valor do Provento R$]]/Tabela9[[#This Row],[Provento por 1 ou 1000 Ações]]</f>
        <v>1.4590000000000001E-2</v>
      </c>
    </row>
    <row r="10128" spans="1:8">
      <c r="A10128" s="118" t="s">
        <v>1770</v>
      </c>
      <c r="B10128" s="116" t="s">
        <v>1490</v>
      </c>
      <c r="C10128" s="138">
        <v>39498</v>
      </c>
      <c r="D10128" s="139">
        <v>1.2540000000000001E-2</v>
      </c>
      <c r="E10128" s="118">
        <v>1</v>
      </c>
      <c r="F10128" s="118" t="s">
        <v>1492</v>
      </c>
      <c r="G10128" s="113">
        <f>IF([Data da Aprovação]&lt;&gt;"ESTATUTÁRIO",YEAR([Data da Aprovação]),"")</f>
        <v>2008</v>
      </c>
      <c r="H10128" s="106">
        <f>Tabela9[[#This Row],[Valor do Provento R$]]/Tabela9[[#This Row],[Provento por 1 ou 1000 Ações]]</f>
        <v>1.2540000000000001E-2</v>
      </c>
    </row>
    <row r="10129" spans="1:8">
      <c r="A10129" s="119" t="s">
        <v>1770</v>
      </c>
      <c r="B10129" s="117" t="s">
        <v>1490</v>
      </c>
      <c r="C10129" s="140">
        <v>39532</v>
      </c>
      <c r="D10129" s="141">
        <v>1.4590000000000001E-2</v>
      </c>
      <c r="E10129" s="119">
        <v>1</v>
      </c>
      <c r="F10129" s="119" t="s">
        <v>1492</v>
      </c>
      <c r="G10129" s="114">
        <f>IF([Data da Aprovação]&lt;&gt;"ESTATUTÁRIO",YEAR([Data da Aprovação]),"")</f>
        <v>2008</v>
      </c>
      <c r="H10129" s="106">
        <f>Tabela9[[#This Row],[Valor do Provento R$]]/Tabela9[[#This Row],[Provento por 1 ou 1000 Ações]]</f>
        <v>1.4590000000000001E-2</v>
      </c>
    </row>
    <row r="10130" spans="1:8">
      <c r="A10130" s="118" t="s">
        <v>1770</v>
      </c>
      <c r="B10130" s="116" t="s">
        <v>1490</v>
      </c>
      <c r="C10130" s="138">
        <v>39532</v>
      </c>
      <c r="D10130" s="139">
        <v>2.6239999999999999E-2</v>
      </c>
      <c r="E10130" s="118">
        <v>1</v>
      </c>
      <c r="F10130" s="118" t="s">
        <v>1492</v>
      </c>
      <c r="G10130" s="113">
        <f>IF([Data da Aprovação]&lt;&gt;"ESTATUTÁRIO",YEAR([Data da Aprovação]),"")</f>
        <v>2008</v>
      </c>
      <c r="H10130" s="106">
        <f>Tabela9[[#This Row],[Valor do Provento R$]]/Tabela9[[#This Row],[Provento por 1 ou 1000 Ações]]</f>
        <v>2.6239999999999999E-2</v>
      </c>
    </row>
    <row r="10131" spans="1:8">
      <c r="A10131" s="119" t="s">
        <v>1770</v>
      </c>
      <c r="B10131" s="117" t="s">
        <v>1490</v>
      </c>
      <c r="C10131" s="140">
        <v>39563</v>
      </c>
      <c r="D10131" s="141">
        <v>1.4590000000000001E-2</v>
      </c>
      <c r="E10131" s="119">
        <v>1</v>
      </c>
      <c r="F10131" s="119" t="s">
        <v>1492</v>
      </c>
      <c r="G10131" s="114">
        <f>IF([Data da Aprovação]&lt;&gt;"ESTATUTÁRIO",YEAR([Data da Aprovação]),"")</f>
        <v>2008</v>
      </c>
      <c r="H10131" s="106">
        <f>Tabela9[[#This Row],[Valor do Provento R$]]/Tabela9[[#This Row],[Provento por 1 ou 1000 Ações]]</f>
        <v>1.4590000000000001E-2</v>
      </c>
    </row>
    <row r="10132" spans="1:8">
      <c r="A10132" s="118" t="s">
        <v>1770</v>
      </c>
      <c r="B10132" s="116" t="s">
        <v>1490</v>
      </c>
      <c r="C10132" s="138">
        <v>39597</v>
      </c>
      <c r="D10132" s="139">
        <v>1.4590000000000001E-2</v>
      </c>
      <c r="E10132" s="118">
        <v>1</v>
      </c>
      <c r="F10132" s="118" t="s">
        <v>1489</v>
      </c>
      <c r="G10132" s="113">
        <f>IF([Data da Aprovação]&lt;&gt;"ESTATUTÁRIO",YEAR([Data da Aprovação]),"")</f>
        <v>2008</v>
      </c>
      <c r="H10132" s="106">
        <f>Tabela9[[#This Row],[Valor do Provento R$]]/Tabela9[[#This Row],[Provento por 1 ou 1000 Ações]]</f>
        <v>1.4590000000000001E-2</v>
      </c>
    </row>
    <row r="10133" spans="1:8">
      <c r="A10133" s="119" t="s">
        <v>1770</v>
      </c>
      <c r="B10133" s="117" t="s">
        <v>1490</v>
      </c>
      <c r="C10133" s="140">
        <v>39625</v>
      </c>
      <c r="D10133" s="141">
        <v>1.4590000000000001E-2</v>
      </c>
      <c r="E10133" s="119">
        <v>1</v>
      </c>
      <c r="F10133" s="119" t="s">
        <v>1489</v>
      </c>
      <c r="G10133" s="114">
        <f>IF([Data da Aprovação]&lt;&gt;"ESTATUTÁRIO",YEAR([Data da Aprovação]),"")</f>
        <v>2008</v>
      </c>
      <c r="H10133" s="106">
        <f>Tabela9[[#This Row],[Valor do Provento R$]]/Tabela9[[#This Row],[Provento por 1 ou 1000 Ações]]</f>
        <v>1.4590000000000001E-2</v>
      </c>
    </row>
    <row r="10134" spans="1:8">
      <c r="A10134" s="118" t="s">
        <v>1770</v>
      </c>
      <c r="B10134" s="116" t="s">
        <v>1490</v>
      </c>
      <c r="C10134" s="138">
        <v>39639</v>
      </c>
      <c r="D10134" s="139">
        <v>1.4590000000000001E-2</v>
      </c>
      <c r="E10134" s="118">
        <v>1</v>
      </c>
      <c r="F10134" s="118" t="s">
        <v>1489</v>
      </c>
      <c r="G10134" s="113">
        <f>IF([Data da Aprovação]&lt;&gt;"ESTATUTÁRIO",YEAR([Data da Aprovação]),"")</f>
        <v>2008</v>
      </c>
      <c r="H10134" s="106">
        <f>Tabela9[[#This Row],[Valor do Provento R$]]/Tabela9[[#This Row],[Provento por 1 ou 1000 Ações]]</f>
        <v>1.4590000000000001E-2</v>
      </c>
    </row>
    <row r="10135" spans="1:8">
      <c r="A10135" s="119" t="s">
        <v>1770</v>
      </c>
      <c r="B10135" s="117" t="s">
        <v>1490</v>
      </c>
      <c r="C10135" s="140">
        <v>39658</v>
      </c>
      <c r="D10135" s="141">
        <v>1.5299999999999999E-2</v>
      </c>
      <c r="E10135" s="119">
        <v>1</v>
      </c>
      <c r="F10135" s="119" t="s">
        <v>1489</v>
      </c>
      <c r="G10135" s="114">
        <f>IF([Data da Aprovação]&lt;&gt;"ESTATUTÁRIO",YEAR([Data da Aprovação]),"")</f>
        <v>2008</v>
      </c>
      <c r="H10135" s="106">
        <f>Tabela9[[#This Row],[Valor do Provento R$]]/Tabela9[[#This Row],[Provento por 1 ou 1000 Ações]]</f>
        <v>1.5299999999999999E-2</v>
      </c>
    </row>
    <row r="10136" spans="1:8">
      <c r="A10136" s="118" t="s">
        <v>1770</v>
      </c>
      <c r="B10136" s="116" t="s">
        <v>1490</v>
      </c>
      <c r="C10136" s="138">
        <v>39658</v>
      </c>
      <c r="D10136" s="139">
        <v>1.5299999999999999E-2</v>
      </c>
      <c r="E10136" s="118">
        <v>1</v>
      </c>
      <c r="F10136" s="118" t="s">
        <v>1489</v>
      </c>
      <c r="G10136" s="113">
        <f>IF([Data da Aprovação]&lt;&gt;"ESTATUTÁRIO",YEAR([Data da Aprovação]),"")</f>
        <v>2008</v>
      </c>
      <c r="H10136" s="106">
        <f>Tabela9[[#This Row],[Valor do Provento R$]]/Tabela9[[#This Row],[Provento por 1 ou 1000 Ações]]</f>
        <v>1.5299999999999999E-2</v>
      </c>
    </row>
    <row r="10137" spans="1:8">
      <c r="A10137" s="119" t="s">
        <v>1770</v>
      </c>
      <c r="B10137" s="117" t="s">
        <v>1490</v>
      </c>
      <c r="C10137" s="140">
        <v>39658</v>
      </c>
      <c r="D10137" s="141">
        <v>1.5299999999999999E-2</v>
      </c>
      <c r="E10137" s="119">
        <v>1</v>
      </c>
      <c r="F10137" s="119" t="s">
        <v>1489</v>
      </c>
      <c r="G10137" s="114">
        <f>IF([Data da Aprovação]&lt;&gt;"ESTATUTÁRIO",YEAR([Data da Aprovação]),"")</f>
        <v>2008</v>
      </c>
      <c r="H10137" s="106">
        <f>Tabela9[[#This Row],[Valor do Provento R$]]/Tabela9[[#This Row],[Provento por 1 ou 1000 Ações]]</f>
        <v>1.5299999999999999E-2</v>
      </c>
    </row>
    <row r="10138" spans="1:8">
      <c r="A10138" s="118" t="s">
        <v>1770</v>
      </c>
      <c r="B10138" s="116" t="s">
        <v>1490</v>
      </c>
      <c r="C10138" s="138">
        <v>39658</v>
      </c>
      <c r="D10138" s="139">
        <v>1.5299999999999999E-2</v>
      </c>
      <c r="E10138" s="118">
        <v>1</v>
      </c>
      <c r="F10138" s="118" t="s">
        <v>1489</v>
      </c>
      <c r="G10138" s="113">
        <f>IF([Data da Aprovação]&lt;&gt;"ESTATUTÁRIO",YEAR([Data da Aprovação]),"")</f>
        <v>2008</v>
      </c>
      <c r="H10138" s="106">
        <f>Tabela9[[#This Row],[Valor do Provento R$]]/Tabela9[[#This Row],[Provento por 1 ou 1000 Ações]]</f>
        <v>1.5299999999999999E-2</v>
      </c>
    </row>
    <row r="10139" spans="1:8">
      <c r="A10139" s="119" t="s">
        <v>1770</v>
      </c>
      <c r="B10139" s="117" t="s">
        <v>1490</v>
      </c>
      <c r="C10139" s="140">
        <v>39658</v>
      </c>
      <c r="D10139" s="141">
        <v>1.5299999999999999E-2</v>
      </c>
      <c r="E10139" s="119">
        <v>1</v>
      </c>
      <c r="F10139" s="119" t="s">
        <v>1489</v>
      </c>
      <c r="G10139" s="114">
        <f>IF([Data da Aprovação]&lt;&gt;"ESTATUTÁRIO",YEAR([Data da Aprovação]),"")</f>
        <v>2008</v>
      </c>
      <c r="H10139" s="106">
        <f>Tabela9[[#This Row],[Valor do Provento R$]]/Tabela9[[#This Row],[Provento por 1 ou 1000 Ações]]</f>
        <v>1.5299999999999999E-2</v>
      </c>
    </row>
    <row r="10140" spans="1:8">
      <c r="A10140" s="118" t="s">
        <v>1770</v>
      </c>
      <c r="B10140" s="116" t="s">
        <v>1490</v>
      </c>
      <c r="C10140" s="138">
        <v>39706</v>
      </c>
      <c r="D10140" s="139">
        <v>1.8499999999999999E-2</v>
      </c>
      <c r="E10140" s="118">
        <v>1</v>
      </c>
      <c r="F10140" s="118" t="s">
        <v>1489</v>
      </c>
      <c r="G10140" s="113">
        <f>IF([Data da Aprovação]&lt;&gt;"ESTATUTÁRIO",YEAR([Data da Aprovação]),"")</f>
        <v>2008</v>
      </c>
      <c r="H10140" s="106">
        <f>Tabela9[[#This Row],[Valor do Provento R$]]/Tabela9[[#This Row],[Provento por 1 ou 1000 Ações]]</f>
        <v>1.8499999999999999E-2</v>
      </c>
    </row>
    <row r="10141" spans="1:8">
      <c r="A10141" s="119" t="s">
        <v>1770</v>
      </c>
      <c r="B10141" s="117" t="s">
        <v>1490</v>
      </c>
      <c r="C10141" s="140">
        <v>39736</v>
      </c>
      <c r="D10141" s="141">
        <v>1.8499999999999999E-2</v>
      </c>
      <c r="E10141" s="119">
        <v>1</v>
      </c>
      <c r="F10141" s="119" t="s">
        <v>1489</v>
      </c>
      <c r="G10141" s="114">
        <f>IF([Data da Aprovação]&lt;&gt;"ESTATUTÁRIO",YEAR([Data da Aprovação]),"")</f>
        <v>2008</v>
      </c>
      <c r="H10141" s="106">
        <f>Tabela9[[#This Row],[Valor do Provento R$]]/Tabela9[[#This Row],[Provento por 1 ou 1000 Ações]]</f>
        <v>1.8499999999999999E-2</v>
      </c>
    </row>
    <row r="10142" spans="1:8">
      <c r="A10142" s="118" t="s">
        <v>1770</v>
      </c>
      <c r="B10142" s="116" t="s">
        <v>1490</v>
      </c>
      <c r="C10142" s="138">
        <v>39765</v>
      </c>
      <c r="D10142" s="139">
        <v>1.5299999999999999E-2</v>
      </c>
      <c r="E10142" s="118">
        <v>1</v>
      </c>
      <c r="F10142" s="118" t="s">
        <v>1489</v>
      </c>
      <c r="G10142" s="113">
        <f>IF([Data da Aprovação]&lt;&gt;"ESTATUTÁRIO",YEAR([Data da Aprovação]),"")</f>
        <v>2008</v>
      </c>
      <c r="H10142" s="106">
        <f>Tabela9[[#This Row],[Valor do Provento R$]]/Tabela9[[#This Row],[Provento por 1 ou 1000 Ações]]</f>
        <v>1.5299999999999999E-2</v>
      </c>
    </row>
    <row r="10143" spans="1:8">
      <c r="A10143" s="119" t="s">
        <v>1770</v>
      </c>
      <c r="B10143" s="117" t="s">
        <v>1490</v>
      </c>
      <c r="C10143" s="140">
        <v>39765</v>
      </c>
      <c r="D10143" s="141">
        <v>1.5299999999999999E-2</v>
      </c>
      <c r="E10143" s="119">
        <v>1</v>
      </c>
      <c r="F10143" s="119" t="s">
        <v>1489</v>
      </c>
      <c r="G10143" s="114">
        <f>IF([Data da Aprovação]&lt;&gt;"ESTATUTÁRIO",YEAR([Data da Aprovação]),"")</f>
        <v>2008</v>
      </c>
      <c r="H10143" s="106">
        <f>Tabela9[[#This Row],[Valor do Provento R$]]/Tabela9[[#This Row],[Provento por 1 ou 1000 Ações]]</f>
        <v>1.5299999999999999E-2</v>
      </c>
    </row>
    <row r="10144" spans="1:8">
      <c r="A10144" s="118" t="s">
        <v>1770</v>
      </c>
      <c r="B10144" s="116" t="s">
        <v>1490</v>
      </c>
      <c r="C10144" s="138">
        <v>39792</v>
      </c>
      <c r="D10144" s="139">
        <v>1.5299999999999999E-2</v>
      </c>
      <c r="E10144" s="118">
        <v>1</v>
      </c>
      <c r="F10144" s="118" t="s">
        <v>1489</v>
      </c>
      <c r="G10144" s="113">
        <f>IF([Data da Aprovação]&lt;&gt;"ESTATUTÁRIO",YEAR([Data da Aprovação]),"")</f>
        <v>2008</v>
      </c>
      <c r="H10144" s="106">
        <f>Tabela9[[#This Row],[Valor do Provento R$]]/Tabela9[[#This Row],[Provento por 1 ou 1000 Ações]]</f>
        <v>1.5299999999999999E-2</v>
      </c>
    </row>
    <row r="10145" spans="1:8">
      <c r="A10145" s="119" t="s">
        <v>1770</v>
      </c>
      <c r="B10145" s="117" t="s">
        <v>1490</v>
      </c>
      <c r="C10145" s="140">
        <v>39792</v>
      </c>
      <c r="D10145" s="141">
        <v>1.5299999999999999E-2</v>
      </c>
      <c r="E10145" s="119">
        <v>1</v>
      </c>
      <c r="F10145" s="119" t="s">
        <v>1489</v>
      </c>
      <c r="G10145" s="114">
        <f>IF([Data da Aprovação]&lt;&gt;"ESTATUTÁRIO",YEAR([Data da Aprovação]),"")</f>
        <v>2008</v>
      </c>
      <c r="H10145" s="106">
        <f>Tabela9[[#This Row],[Valor do Provento R$]]/Tabela9[[#This Row],[Provento por 1 ou 1000 Ações]]</f>
        <v>1.5299999999999999E-2</v>
      </c>
    </row>
    <row r="10146" spans="1:8">
      <c r="A10146" s="118" t="s">
        <v>1770</v>
      </c>
      <c r="B10146" s="116" t="s">
        <v>1490</v>
      </c>
      <c r="C10146" s="138">
        <v>39829</v>
      </c>
      <c r="D10146" s="139">
        <v>1.3010000000000001E-2</v>
      </c>
      <c r="E10146" s="118">
        <v>1</v>
      </c>
      <c r="F10146" s="118" t="s">
        <v>1492</v>
      </c>
      <c r="G10146" s="113">
        <f>IF([Data da Aprovação]&lt;&gt;"ESTATUTÁRIO",YEAR([Data da Aprovação]),"")</f>
        <v>2009</v>
      </c>
      <c r="H10146" s="106">
        <f>Tabela9[[#This Row],[Valor do Provento R$]]/Tabela9[[#This Row],[Provento por 1 ou 1000 Ações]]</f>
        <v>1.3010000000000001E-2</v>
      </c>
    </row>
    <row r="10147" spans="1:8">
      <c r="A10147" s="119" t="s">
        <v>1770</v>
      </c>
      <c r="B10147" s="117" t="s">
        <v>1490</v>
      </c>
      <c r="C10147" s="140">
        <v>39829</v>
      </c>
      <c r="D10147" s="141">
        <v>1.3010000000000001E-2</v>
      </c>
      <c r="E10147" s="119">
        <v>1</v>
      </c>
      <c r="F10147" s="119" t="s">
        <v>1492</v>
      </c>
      <c r="G10147" s="114">
        <f>IF([Data da Aprovação]&lt;&gt;"ESTATUTÁRIO",YEAR([Data da Aprovação]),"")</f>
        <v>2009</v>
      </c>
      <c r="H10147" s="106">
        <f>Tabela9[[#This Row],[Valor do Provento R$]]/Tabela9[[#This Row],[Provento por 1 ou 1000 Ações]]</f>
        <v>1.3010000000000001E-2</v>
      </c>
    </row>
    <row r="10148" spans="1:8">
      <c r="A10148" s="118" t="s">
        <v>1770</v>
      </c>
      <c r="B10148" s="116" t="s">
        <v>1490</v>
      </c>
      <c r="C10148" s="138">
        <v>39884</v>
      </c>
      <c r="D10148" s="139">
        <v>2.1180000000000001E-2</v>
      </c>
      <c r="E10148" s="118">
        <v>1</v>
      </c>
      <c r="F10148" s="118" t="s">
        <v>1492</v>
      </c>
      <c r="G10148" s="113">
        <f>IF([Data da Aprovação]&lt;&gt;"ESTATUTÁRIO",YEAR([Data da Aprovação]),"")</f>
        <v>2009</v>
      </c>
      <c r="H10148" s="106">
        <f>Tabela9[[#This Row],[Valor do Provento R$]]/Tabela9[[#This Row],[Provento por 1 ou 1000 Ações]]</f>
        <v>2.1180000000000001E-2</v>
      </c>
    </row>
    <row r="10149" spans="1:8">
      <c r="A10149" s="119" t="s">
        <v>1770</v>
      </c>
      <c r="B10149" s="117" t="s">
        <v>1490</v>
      </c>
      <c r="C10149" s="140">
        <v>39884</v>
      </c>
      <c r="D10149" s="141">
        <v>1.3010000000000001E-2</v>
      </c>
      <c r="E10149" s="119">
        <v>1</v>
      </c>
      <c r="F10149" s="119" t="s">
        <v>1492</v>
      </c>
      <c r="G10149" s="114">
        <f>IF([Data da Aprovação]&lt;&gt;"ESTATUTÁRIO",YEAR([Data da Aprovação]),"")</f>
        <v>2009</v>
      </c>
      <c r="H10149" s="106">
        <f>Tabela9[[#This Row],[Valor do Provento R$]]/Tabela9[[#This Row],[Provento por 1 ou 1000 Ações]]</f>
        <v>1.3010000000000001E-2</v>
      </c>
    </row>
    <row r="10150" spans="1:8">
      <c r="A10150" s="118" t="s">
        <v>1770</v>
      </c>
      <c r="B10150" s="116" t="s">
        <v>1490</v>
      </c>
      <c r="C10150" s="138">
        <v>39884</v>
      </c>
      <c r="D10150" s="139">
        <v>1.3010000000000001E-2</v>
      </c>
      <c r="E10150" s="118">
        <v>1</v>
      </c>
      <c r="F10150" s="118" t="s">
        <v>1492</v>
      </c>
      <c r="G10150" s="113">
        <f>IF([Data da Aprovação]&lt;&gt;"ESTATUTÁRIO",YEAR([Data da Aprovação]),"")</f>
        <v>2009</v>
      </c>
      <c r="H10150" s="106">
        <f>Tabela9[[#This Row],[Valor do Provento R$]]/Tabela9[[#This Row],[Provento por 1 ou 1000 Ações]]</f>
        <v>1.3010000000000001E-2</v>
      </c>
    </row>
    <row r="10151" spans="1:8">
      <c r="A10151" s="119" t="s">
        <v>1770</v>
      </c>
      <c r="B10151" s="117" t="s">
        <v>1490</v>
      </c>
      <c r="C10151" s="140">
        <v>39926</v>
      </c>
      <c r="D10151" s="141">
        <v>1.5299999999999999E-2</v>
      </c>
      <c r="E10151" s="119">
        <v>1</v>
      </c>
      <c r="F10151" s="119" t="s">
        <v>1489</v>
      </c>
      <c r="G10151" s="114">
        <f>IF([Data da Aprovação]&lt;&gt;"ESTATUTÁRIO",YEAR([Data da Aprovação]),"")</f>
        <v>2009</v>
      </c>
      <c r="H10151" s="106">
        <f>Tabela9[[#This Row],[Valor do Provento R$]]/Tabela9[[#This Row],[Provento por 1 ou 1000 Ações]]</f>
        <v>1.5299999999999999E-2</v>
      </c>
    </row>
    <row r="10152" spans="1:8">
      <c r="A10152" s="118" t="s">
        <v>1770</v>
      </c>
      <c r="B10152" s="116" t="s">
        <v>1490</v>
      </c>
      <c r="C10152" s="138">
        <v>39926</v>
      </c>
      <c r="D10152" s="139">
        <v>1.5299999999999999E-2</v>
      </c>
      <c r="E10152" s="118">
        <v>1</v>
      </c>
      <c r="F10152" s="118" t="s">
        <v>1489</v>
      </c>
      <c r="G10152" s="113">
        <f>IF([Data da Aprovação]&lt;&gt;"ESTATUTÁRIO",YEAR([Data da Aprovação]),"")</f>
        <v>2009</v>
      </c>
      <c r="H10152" s="106">
        <f>Tabela9[[#This Row],[Valor do Provento R$]]/Tabela9[[#This Row],[Provento por 1 ou 1000 Ações]]</f>
        <v>1.5299999999999999E-2</v>
      </c>
    </row>
    <row r="10153" spans="1:8">
      <c r="A10153" s="119" t="s">
        <v>1770</v>
      </c>
      <c r="B10153" s="117" t="s">
        <v>1490</v>
      </c>
      <c r="C10153" s="140">
        <v>39926</v>
      </c>
      <c r="D10153" s="141">
        <v>1.5299999999999999E-2</v>
      </c>
      <c r="E10153" s="119">
        <v>1</v>
      </c>
      <c r="F10153" s="119" t="s">
        <v>1489</v>
      </c>
      <c r="G10153" s="114">
        <f>IF([Data da Aprovação]&lt;&gt;"ESTATUTÁRIO",YEAR([Data da Aprovação]),"")</f>
        <v>2009</v>
      </c>
      <c r="H10153" s="106">
        <f>Tabela9[[#This Row],[Valor do Provento R$]]/Tabela9[[#This Row],[Provento por 1 ou 1000 Ações]]</f>
        <v>1.5299999999999999E-2</v>
      </c>
    </row>
    <row r="10154" spans="1:8">
      <c r="A10154" s="118" t="s">
        <v>1770</v>
      </c>
      <c r="B10154" s="116" t="s">
        <v>1490</v>
      </c>
      <c r="C10154" s="138">
        <v>39993</v>
      </c>
      <c r="D10154" s="139">
        <v>1.5299999999999999E-2</v>
      </c>
      <c r="E10154" s="118">
        <v>1</v>
      </c>
      <c r="F10154" s="118" t="s">
        <v>1489</v>
      </c>
      <c r="G10154" s="113">
        <f>IF([Data da Aprovação]&lt;&gt;"ESTATUTÁRIO",YEAR([Data da Aprovação]),"")</f>
        <v>2009</v>
      </c>
      <c r="H10154" s="106">
        <f>Tabela9[[#This Row],[Valor do Provento R$]]/Tabela9[[#This Row],[Provento por 1 ou 1000 Ações]]</f>
        <v>1.5299999999999999E-2</v>
      </c>
    </row>
    <row r="10155" spans="1:8">
      <c r="A10155" s="119" t="s">
        <v>1770</v>
      </c>
      <c r="B10155" s="117" t="s">
        <v>1490</v>
      </c>
      <c r="C10155" s="140">
        <v>39993</v>
      </c>
      <c r="D10155" s="141">
        <v>1.5299999999999999E-2</v>
      </c>
      <c r="E10155" s="119">
        <v>1</v>
      </c>
      <c r="F10155" s="119" t="s">
        <v>1489</v>
      </c>
      <c r="G10155" s="114">
        <f>IF([Data da Aprovação]&lt;&gt;"ESTATUTÁRIO",YEAR([Data da Aprovação]),"")</f>
        <v>2009</v>
      </c>
      <c r="H10155" s="106">
        <f>Tabela9[[#This Row],[Valor do Provento R$]]/Tabela9[[#This Row],[Provento por 1 ou 1000 Ações]]</f>
        <v>1.5299999999999999E-2</v>
      </c>
    </row>
    <row r="10156" spans="1:8">
      <c r="A10156" s="118" t="s">
        <v>1770</v>
      </c>
      <c r="B10156" s="116" t="s">
        <v>1490</v>
      </c>
      <c r="C10156" s="138">
        <v>40044</v>
      </c>
      <c r="D10156" s="139">
        <v>2.9453E-2</v>
      </c>
      <c r="E10156" s="118">
        <v>1</v>
      </c>
      <c r="F10156" s="118" t="s">
        <v>1492</v>
      </c>
      <c r="G10156" s="113">
        <f>IF([Data da Aprovação]&lt;&gt;"ESTATUTÁRIO",YEAR([Data da Aprovação]),"")</f>
        <v>2009</v>
      </c>
      <c r="H10156" s="106">
        <f>Tabela9[[#This Row],[Valor do Provento R$]]/Tabela9[[#This Row],[Provento por 1 ou 1000 Ações]]</f>
        <v>2.9453E-2</v>
      </c>
    </row>
    <row r="10157" spans="1:8">
      <c r="A10157" s="119" t="s">
        <v>1770</v>
      </c>
      <c r="B10157" s="117" t="s">
        <v>1490</v>
      </c>
      <c r="C10157" s="140">
        <v>40077</v>
      </c>
      <c r="D10157" s="141">
        <v>1.5299999999999999E-2</v>
      </c>
      <c r="E10157" s="119">
        <v>1</v>
      </c>
      <c r="F10157" s="119" t="s">
        <v>1489</v>
      </c>
      <c r="G10157" s="114">
        <f>IF([Data da Aprovação]&lt;&gt;"ESTATUTÁRIO",YEAR([Data da Aprovação]),"")</f>
        <v>2009</v>
      </c>
      <c r="H10157" s="106">
        <f>Tabela9[[#This Row],[Valor do Provento R$]]/Tabela9[[#This Row],[Provento por 1 ou 1000 Ações]]</f>
        <v>1.5299999999999999E-2</v>
      </c>
    </row>
    <row r="10158" spans="1:8">
      <c r="A10158" s="118" t="s">
        <v>1770</v>
      </c>
      <c r="B10158" s="116" t="s">
        <v>1490</v>
      </c>
      <c r="C10158" s="138">
        <v>40077</v>
      </c>
      <c r="D10158" s="139">
        <v>1.5299999999999999E-2</v>
      </c>
      <c r="E10158" s="118">
        <v>1</v>
      </c>
      <c r="F10158" s="118" t="s">
        <v>1489</v>
      </c>
      <c r="G10158" s="113">
        <f>IF([Data da Aprovação]&lt;&gt;"ESTATUTÁRIO",YEAR([Data da Aprovação]),"")</f>
        <v>2009</v>
      </c>
      <c r="H10158" s="106">
        <f>Tabela9[[#This Row],[Valor do Provento R$]]/Tabela9[[#This Row],[Provento por 1 ou 1000 Ações]]</f>
        <v>1.5299999999999999E-2</v>
      </c>
    </row>
    <row r="10159" spans="1:8">
      <c r="A10159" s="119" t="s">
        <v>1770</v>
      </c>
      <c r="B10159" s="117" t="s">
        <v>1490</v>
      </c>
      <c r="C10159" s="140">
        <v>40121</v>
      </c>
      <c r="D10159" s="141">
        <v>2.6009999999999998E-2</v>
      </c>
      <c r="E10159" s="119">
        <v>1</v>
      </c>
      <c r="F10159" s="119" t="s">
        <v>1492</v>
      </c>
      <c r="G10159" s="114">
        <f>IF([Data da Aprovação]&lt;&gt;"ESTATUTÁRIO",YEAR([Data da Aprovação]),"")</f>
        <v>2009</v>
      </c>
      <c r="H10159" s="106">
        <f>Tabela9[[#This Row],[Valor do Provento R$]]/Tabela9[[#This Row],[Provento por 1 ou 1000 Ações]]</f>
        <v>2.6009999999999998E-2</v>
      </c>
    </row>
    <row r="10160" spans="1:8">
      <c r="A10160" s="118" t="s">
        <v>1770</v>
      </c>
      <c r="B10160" s="116" t="s">
        <v>1490</v>
      </c>
      <c r="C10160" s="138">
        <v>40121</v>
      </c>
      <c r="D10160" s="139">
        <v>1.5299999999999999E-2</v>
      </c>
      <c r="E10160" s="118">
        <v>1</v>
      </c>
      <c r="F10160" s="118" t="s">
        <v>1489</v>
      </c>
      <c r="G10160" s="113">
        <f>IF([Data da Aprovação]&lt;&gt;"ESTATUTÁRIO",YEAR([Data da Aprovação]),"")</f>
        <v>2009</v>
      </c>
      <c r="H10160" s="106">
        <f>Tabela9[[#This Row],[Valor do Provento R$]]/Tabela9[[#This Row],[Provento por 1 ou 1000 Ações]]</f>
        <v>1.5299999999999999E-2</v>
      </c>
    </row>
    <row r="10161" spans="1:8">
      <c r="A10161" s="119" t="s">
        <v>1770</v>
      </c>
      <c r="B10161" s="117" t="s">
        <v>1490</v>
      </c>
      <c r="C10161" s="140">
        <v>40121</v>
      </c>
      <c r="D10161" s="141">
        <v>1.5299999999999999E-2</v>
      </c>
      <c r="E10161" s="119">
        <v>1</v>
      </c>
      <c r="F10161" s="119" t="s">
        <v>1489</v>
      </c>
      <c r="G10161" s="114">
        <f>IF([Data da Aprovação]&lt;&gt;"ESTATUTÁRIO",YEAR([Data da Aprovação]),"")</f>
        <v>2009</v>
      </c>
      <c r="H10161" s="106">
        <f>Tabela9[[#This Row],[Valor do Provento R$]]/Tabela9[[#This Row],[Provento por 1 ou 1000 Ações]]</f>
        <v>1.5299999999999999E-2</v>
      </c>
    </row>
    <row r="10162" spans="1:8">
      <c r="A10162" s="118" t="s">
        <v>1770</v>
      </c>
      <c r="B10162" s="116" t="s">
        <v>1490</v>
      </c>
      <c r="C10162" s="138">
        <v>40121</v>
      </c>
      <c r="D10162" s="139">
        <v>1.5299999999999999E-2</v>
      </c>
      <c r="E10162" s="118">
        <v>1</v>
      </c>
      <c r="F10162" s="118" t="s">
        <v>1489</v>
      </c>
      <c r="G10162" s="113">
        <f>IF([Data da Aprovação]&lt;&gt;"ESTATUTÁRIO",YEAR([Data da Aprovação]),"")</f>
        <v>2009</v>
      </c>
      <c r="H10162" s="106">
        <f>Tabela9[[#This Row],[Valor do Provento R$]]/Tabela9[[#This Row],[Provento por 1 ou 1000 Ações]]</f>
        <v>1.5299999999999999E-2</v>
      </c>
    </row>
    <row r="10163" spans="1:8">
      <c r="A10163" s="119" t="s">
        <v>1770</v>
      </c>
      <c r="B10163" s="117" t="s">
        <v>1490</v>
      </c>
      <c r="C10163" s="140">
        <v>40121</v>
      </c>
      <c r="D10163" s="141">
        <v>1.5299999999999999E-2</v>
      </c>
      <c r="E10163" s="119">
        <v>1</v>
      </c>
      <c r="F10163" s="119" t="s">
        <v>1489</v>
      </c>
      <c r="G10163" s="114">
        <f>IF([Data da Aprovação]&lt;&gt;"ESTATUTÁRIO",YEAR([Data da Aprovação]),"")</f>
        <v>2009</v>
      </c>
      <c r="H10163" s="106">
        <f>Tabela9[[#This Row],[Valor do Provento R$]]/Tabela9[[#This Row],[Provento por 1 ou 1000 Ações]]</f>
        <v>1.5299999999999999E-2</v>
      </c>
    </row>
    <row r="10164" spans="1:8">
      <c r="A10164" s="118" t="s">
        <v>1770</v>
      </c>
      <c r="B10164" s="116" t="s">
        <v>1490</v>
      </c>
      <c r="C10164" s="138">
        <v>40150</v>
      </c>
      <c r="D10164" s="139">
        <v>4.8000000000000001E-2</v>
      </c>
      <c r="E10164" s="118">
        <v>1</v>
      </c>
      <c r="F10164" s="118" t="s">
        <v>1492</v>
      </c>
      <c r="G10164" s="113">
        <f>IF([Data da Aprovação]&lt;&gt;"ESTATUTÁRIO",YEAR([Data da Aprovação]),"")</f>
        <v>2009</v>
      </c>
      <c r="H10164" s="106">
        <f>Tabela9[[#This Row],[Valor do Provento R$]]/Tabela9[[#This Row],[Provento por 1 ou 1000 Ações]]</f>
        <v>4.8000000000000001E-2</v>
      </c>
    </row>
    <row r="10165" spans="1:8">
      <c r="A10165" s="119" t="s">
        <v>1770</v>
      </c>
      <c r="B10165" s="117" t="s">
        <v>1490</v>
      </c>
      <c r="C10165" s="140">
        <v>40190</v>
      </c>
      <c r="D10165" s="141">
        <v>1.3010000000000001E-2</v>
      </c>
      <c r="E10165" s="119">
        <v>1</v>
      </c>
      <c r="F10165" s="119" t="s">
        <v>1492</v>
      </c>
      <c r="G10165" s="114">
        <f>IF([Data da Aprovação]&lt;&gt;"ESTATUTÁRIO",YEAR([Data da Aprovação]),"")</f>
        <v>2010</v>
      </c>
      <c r="H10165" s="106">
        <f>Tabela9[[#This Row],[Valor do Provento R$]]/Tabela9[[#This Row],[Provento por 1 ou 1000 Ações]]</f>
        <v>1.3010000000000001E-2</v>
      </c>
    </row>
    <row r="10166" spans="1:8">
      <c r="A10166" s="118" t="s">
        <v>1770</v>
      </c>
      <c r="B10166" s="116" t="s">
        <v>1490</v>
      </c>
      <c r="C10166" s="138">
        <v>40190</v>
      </c>
      <c r="D10166" s="139">
        <v>1.3010000000000001E-2</v>
      </c>
      <c r="E10166" s="118">
        <v>1</v>
      </c>
      <c r="F10166" s="118" t="s">
        <v>1492</v>
      </c>
      <c r="G10166" s="113">
        <f>IF([Data da Aprovação]&lt;&gt;"ESTATUTÁRIO",YEAR([Data da Aprovação]),"")</f>
        <v>2010</v>
      </c>
      <c r="H10166" s="106">
        <f>Tabela9[[#This Row],[Valor do Provento R$]]/Tabela9[[#This Row],[Provento por 1 ou 1000 Ações]]</f>
        <v>1.3010000000000001E-2</v>
      </c>
    </row>
    <row r="10167" spans="1:8">
      <c r="A10167" s="119" t="s">
        <v>1770</v>
      </c>
      <c r="B10167" s="117" t="s">
        <v>1490</v>
      </c>
      <c r="C10167" s="140">
        <v>40254</v>
      </c>
      <c r="D10167" s="141">
        <v>2.9427999999999999E-2</v>
      </c>
      <c r="E10167" s="119">
        <v>1</v>
      </c>
      <c r="F10167" s="119" t="s">
        <v>1492</v>
      </c>
      <c r="G10167" s="114">
        <f>IF([Data da Aprovação]&lt;&gt;"ESTATUTÁRIO",YEAR([Data da Aprovação]),"")</f>
        <v>2010</v>
      </c>
      <c r="H10167" s="106">
        <f>Tabela9[[#This Row],[Valor do Provento R$]]/Tabela9[[#This Row],[Provento por 1 ou 1000 Ações]]</f>
        <v>2.9427999999999999E-2</v>
      </c>
    </row>
    <row r="10168" spans="1:8">
      <c r="A10168" s="118" t="s">
        <v>1770</v>
      </c>
      <c r="B10168" s="116" t="s">
        <v>1490</v>
      </c>
      <c r="C10168" s="138">
        <v>40254</v>
      </c>
      <c r="D10168" s="139">
        <v>2.9427999999999999E-2</v>
      </c>
      <c r="E10168" s="118">
        <v>1</v>
      </c>
      <c r="F10168" s="118" t="s">
        <v>1492</v>
      </c>
      <c r="G10168" s="113">
        <f>IF([Data da Aprovação]&lt;&gt;"ESTATUTÁRIO",YEAR([Data da Aprovação]),"")</f>
        <v>2010</v>
      </c>
      <c r="H10168" s="106">
        <f>Tabela9[[#This Row],[Valor do Provento R$]]/Tabela9[[#This Row],[Provento por 1 ou 1000 Ações]]</f>
        <v>2.9427999999999999E-2</v>
      </c>
    </row>
    <row r="10169" spans="1:8">
      <c r="A10169" s="119" t="s">
        <v>1770</v>
      </c>
      <c r="B10169" s="117" t="s">
        <v>1490</v>
      </c>
      <c r="C10169" s="140">
        <v>40254</v>
      </c>
      <c r="D10169" s="141">
        <v>1.5998999999999999E-2</v>
      </c>
      <c r="E10169" s="119">
        <v>1</v>
      </c>
      <c r="F10169" s="119" t="s">
        <v>1489</v>
      </c>
      <c r="G10169" s="114">
        <f>IF([Data da Aprovação]&lt;&gt;"ESTATUTÁRIO",YEAR([Data da Aprovação]),"")</f>
        <v>2010</v>
      </c>
      <c r="H10169" s="106">
        <f>Tabela9[[#This Row],[Valor do Provento R$]]/Tabela9[[#This Row],[Provento por 1 ou 1000 Ações]]</f>
        <v>1.5998999999999999E-2</v>
      </c>
    </row>
    <row r="10170" spans="1:8">
      <c r="A10170" s="118" t="s">
        <v>1770</v>
      </c>
      <c r="B10170" s="116" t="s">
        <v>1490</v>
      </c>
      <c r="C10170" s="138">
        <v>40254</v>
      </c>
      <c r="D10170" s="139">
        <v>1.5998999999999999E-2</v>
      </c>
      <c r="E10170" s="118">
        <v>1</v>
      </c>
      <c r="F10170" s="118" t="s">
        <v>1489</v>
      </c>
      <c r="G10170" s="113">
        <f>IF([Data da Aprovação]&lt;&gt;"ESTATUTÁRIO",YEAR([Data da Aprovação]),"")</f>
        <v>2010</v>
      </c>
      <c r="H10170" s="106">
        <f>Tabela9[[#This Row],[Valor do Provento R$]]/Tabela9[[#This Row],[Provento por 1 ou 1000 Ações]]</f>
        <v>1.5998999999999999E-2</v>
      </c>
    </row>
    <row r="10171" spans="1:8">
      <c r="A10171" s="119" t="s">
        <v>1770</v>
      </c>
      <c r="B10171" s="117" t="s">
        <v>1490</v>
      </c>
      <c r="C10171" s="140">
        <v>40254</v>
      </c>
      <c r="D10171" s="141">
        <v>1.5998999999999999E-2</v>
      </c>
      <c r="E10171" s="119">
        <v>1</v>
      </c>
      <c r="F10171" s="119" t="s">
        <v>1489</v>
      </c>
      <c r="G10171" s="114">
        <f>IF([Data da Aprovação]&lt;&gt;"ESTATUTÁRIO",YEAR([Data da Aprovação]),"")</f>
        <v>2010</v>
      </c>
      <c r="H10171" s="106">
        <f>Tabela9[[#This Row],[Valor do Provento R$]]/Tabela9[[#This Row],[Provento por 1 ou 1000 Ações]]</f>
        <v>1.5998999999999999E-2</v>
      </c>
    </row>
    <row r="10172" spans="1:8">
      <c r="A10172" s="118" t="s">
        <v>1770</v>
      </c>
      <c r="B10172" s="116" t="s">
        <v>1490</v>
      </c>
      <c r="C10172" s="138">
        <v>40350</v>
      </c>
      <c r="D10172" s="139">
        <v>1.5998999999999999E-2</v>
      </c>
      <c r="E10172" s="118">
        <v>1</v>
      </c>
      <c r="F10172" s="118" t="s">
        <v>1489</v>
      </c>
      <c r="G10172" s="113">
        <f>IF([Data da Aprovação]&lt;&gt;"ESTATUTÁRIO",YEAR([Data da Aprovação]),"")</f>
        <v>2010</v>
      </c>
      <c r="H10172" s="106">
        <f>Tabela9[[#This Row],[Valor do Provento R$]]/Tabela9[[#This Row],[Provento por 1 ou 1000 Ações]]</f>
        <v>1.5998999999999999E-2</v>
      </c>
    </row>
    <row r="10173" spans="1:8">
      <c r="A10173" s="119" t="s">
        <v>1770</v>
      </c>
      <c r="B10173" s="117" t="s">
        <v>1490</v>
      </c>
      <c r="C10173" s="140">
        <v>40350</v>
      </c>
      <c r="D10173" s="141">
        <v>1.5998999999999999E-2</v>
      </c>
      <c r="E10173" s="119">
        <v>1</v>
      </c>
      <c r="F10173" s="119" t="s">
        <v>1489</v>
      </c>
      <c r="G10173" s="114">
        <f>IF([Data da Aprovação]&lt;&gt;"ESTATUTÁRIO",YEAR([Data da Aprovação]),"")</f>
        <v>2010</v>
      </c>
      <c r="H10173" s="106">
        <f>Tabela9[[#This Row],[Valor do Provento R$]]/Tabela9[[#This Row],[Provento por 1 ou 1000 Ações]]</f>
        <v>1.5998999999999999E-2</v>
      </c>
    </row>
    <row r="10174" spans="1:8">
      <c r="A10174" s="118" t="s">
        <v>1770</v>
      </c>
      <c r="B10174" s="116" t="s">
        <v>1490</v>
      </c>
      <c r="C10174" s="138">
        <v>40350</v>
      </c>
      <c r="D10174" s="139">
        <v>1.5998999999999999E-2</v>
      </c>
      <c r="E10174" s="118">
        <v>1</v>
      </c>
      <c r="F10174" s="118" t="s">
        <v>1489</v>
      </c>
      <c r="G10174" s="113">
        <f>IF([Data da Aprovação]&lt;&gt;"ESTATUTÁRIO",YEAR([Data da Aprovação]),"")</f>
        <v>2010</v>
      </c>
      <c r="H10174" s="106">
        <f>Tabela9[[#This Row],[Valor do Provento R$]]/Tabela9[[#This Row],[Provento por 1 ou 1000 Ações]]</f>
        <v>1.5998999999999999E-2</v>
      </c>
    </row>
    <row r="10175" spans="1:8">
      <c r="A10175" s="119" t="s">
        <v>1770</v>
      </c>
      <c r="B10175" s="117" t="s">
        <v>1490</v>
      </c>
      <c r="C10175" s="140">
        <v>40408</v>
      </c>
      <c r="D10175" s="141">
        <v>7.3160000000000003E-2</v>
      </c>
      <c r="E10175" s="119">
        <v>1</v>
      </c>
      <c r="F10175" s="119" t="s">
        <v>1492</v>
      </c>
      <c r="G10175" s="114">
        <f>IF([Data da Aprovação]&lt;&gt;"ESTATUTÁRIO",YEAR([Data da Aprovação]),"")</f>
        <v>2010</v>
      </c>
      <c r="H10175" s="106">
        <f>Tabela9[[#This Row],[Valor do Provento R$]]/Tabela9[[#This Row],[Provento por 1 ou 1000 Ações]]</f>
        <v>7.3160000000000003E-2</v>
      </c>
    </row>
    <row r="10176" spans="1:8">
      <c r="A10176" s="118" t="s">
        <v>1770</v>
      </c>
      <c r="B10176" s="116" t="s">
        <v>1490</v>
      </c>
      <c r="C10176" s="138">
        <v>40443</v>
      </c>
      <c r="D10176" s="139">
        <v>1.5998999999999999E-2</v>
      </c>
      <c r="E10176" s="118">
        <v>1</v>
      </c>
      <c r="F10176" s="118" t="s">
        <v>1489</v>
      </c>
      <c r="G10176" s="113">
        <f>IF([Data da Aprovação]&lt;&gt;"ESTATUTÁRIO",YEAR([Data da Aprovação]),"")</f>
        <v>2010</v>
      </c>
      <c r="H10176" s="106">
        <f>Tabela9[[#This Row],[Valor do Provento R$]]/Tabela9[[#This Row],[Provento por 1 ou 1000 Ações]]</f>
        <v>1.5998999999999999E-2</v>
      </c>
    </row>
    <row r="10177" spans="1:8">
      <c r="A10177" s="119" t="s">
        <v>1770</v>
      </c>
      <c r="B10177" s="117" t="s">
        <v>1490</v>
      </c>
      <c r="C10177" s="140">
        <v>40443</v>
      </c>
      <c r="D10177" s="141">
        <v>1.5998999999999999E-2</v>
      </c>
      <c r="E10177" s="119">
        <v>1</v>
      </c>
      <c r="F10177" s="119" t="s">
        <v>1489</v>
      </c>
      <c r="G10177" s="114">
        <f>IF([Data da Aprovação]&lt;&gt;"ESTATUTÁRIO",YEAR([Data da Aprovação]),"")</f>
        <v>2010</v>
      </c>
      <c r="H10177" s="106">
        <f>Tabela9[[#This Row],[Valor do Provento R$]]/Tabela9[[#This Row],[Provento por 1 ou 1000 Ações]]</f>
        <v>1.5998999999999999E-2</v>
      </c>
    </row>
    <row r="10178" spans="1:8">
      <c r="A10178" s="118" t="s">
        <v>1770</v>
      </c>
      <c r="B10178" s="116" t="s">
        <v>1490</v>
      </c>
      <c r="C10178" s="138">
        <v>40443</v>
      </c>
      <c r="D10178" s="139">
        <v>1.5998999999999999E-2</v>
      </c>
      <c r="E10178" s="118">
        <v>1</v>
      </c>
      <c r="F10178" s="118" t="s">
        <v>1489</v>
      </c>
      <c r="G10178" s="113">
        <f>IF([Data da Aprovação]&lt;&gt;"ESTATUTÁRIO",YEAR([Data da Aprovação]),"")</f>
        <v>2010</v>
      </c>
      <c r="H10178" s="106">
        <f>Tabela9[[#This Row],[Valor do Provento R$]]/Tabela9[[#This Row],[Provento por 1 ou 1000 Ações]]</f>
        <v>1.5998999999999999E-2</v>
      </c>
    </row>
    <row r="10179" spans="1:8">
      <c r="A10179" s="119" t="s">
        <v>1770</v>
      </c>
      <c r="B10179" s="117" t="s">
        <v>1490</v>
      </c>
      <c r="C10179" s="140">
        <v>40479</v>
      </c>
      <c r="D10179" s="141">
        <v>7.3160000000000003E-2</v>
      </c>
      <c r="E10179" s="119">
        <v>1</v>
      </c>
      <c r="F10179" s="119" t="s">
        <v>1492</v>
      </c>
      <c r="G10179" s="114">
        <f>IF([Data da Aprovação]&lt;&gt;"ESTATUTÁRIO",YEAR([Data da Aprovação]),"")</f>
        <v>2010</v>
      </c>
      <c r="H10179" s="106">
        <f>Tabela9[[#This Row],[Valor do Provento R$]]/Tabela9[[#This Row],[Provento por 1 ou 1000 Ações]]</f>
        <v>7.3160000000000003E-2</v>
      </c>
    </row>
    <row r="10180" spans="1:8">
      <c r="A10180" s="118" t="s">
        <v>1770</v>
      </c>
      <c r="B10180" s="116" t="s">
        <v>1490</v>
      </c>
      <c r="C10180" s="138">
        <v>40515</v>
      </c>
      <c r="D10180" s="139">
        <v>1.5998999999999999E-2</v>
      </c>
      <c r="E10180" s="118">
        <v>1</v>
      </c>
      <c r="F10180" s="118" t="s">
        <v>1489</v>
      </c>
      <c r="G10180" s="113">
        <f>IF([Data da Aprovação]&lt;&gt;"ESTATUTÁRIO",YEAR([Data da Aprovação]),"")</f>
        <v>2010</v>
      </c>
      <c r="H10180" s="106">
        <f>Tabela9[[#This Row],[Valor do Provento R$]]/Tabela9[[#This Row],[Provento por 1 ou 1000 Ações]]</f>
        <v>1.5998999999999999E-2</v>
      </c>
    </row>
    <row r="10181" spans="1:8">
      <c r="A10181" s="119" t="s">
        <v>1770</v>
      </c>
      <c r="B10181" s="117" t="s">
        <v>1490</v>
      </c>
      <c r="C10181" s="140">
        <v>40515</v>
      </c>
      <c r="D10181" s="141">
        <v>1.5998999999999999E-2</v>
      </c>
      <c r="E10181" s="119">
        <v>1</v>
      </c>
      <c r="F10181" s="119" t="s">
        <v>1489</v>
      </c>
      <c r="G10181" s="114">
        <f>IF([Data da Aprovação]&lt;&gt;"ESTATUTÁRIO",YEAR([Data da Aprovação]),"")</f>
        <v>2010</v>
      </c>
      <c r="H10181" s="106">
        <f>Tabela9[[#This Row],[Valor do Provento R$]]/Tabela9[[#This Row],[Provento por 1 ou 1000 Ações]]</f>
        <v>1.5998999999999999E-2</v>
      </c>
    </row>
    <row r="10182" spans="1:8">
      <c r="A10182" s="118" t="s">
        <v>1770</v>
      </c>
      <c r="B10182" s="116" t="s">
        <v>1490</v>
      </c>
      <c r="C10182" s="138">
        <v>40515</v>
      </c>
      <c r="D10182" s="139">
        <v>1.5998999999999999E-2</v>
      </c>
      <c r="E10182" s="118">
        <v>1</v>
      </c>
      <c r="F10182" s="118" t="s">
        <v>1489</v>
      </c>
      <c r="G10182" s="113">
        <f>IF([Data da Aprovação]&lt;&gt;"ESTATUTÁRIO",YEAR([Data da Aprovação]),"")</f>
        <v>2010</v>
      </c>
      <c r="H10182" s="106">
        <f>Tabela9[[#This Row],[Valor do Provento R$]]/Tabela9[[#This Row],[Provento por 1 ou 1000 Ações]]</f>
        <v>1.5998999999999999E-2</v>
      </c>
    </row>
    <row r="10183" spans="1:8">
      <c r="A10183" s="119" t="s">
        <v>1770</v>
      </c>
      <c r="B10183" s="117" t="s">
        <v>1490</v>
      </c>
      <c r="C10183" s="140">
        <v>40564</v>
      </c>
      <c r="D10183" s="141">
        <v>1.5998999999999999E-2</v>
      </c>
      <c r="E10183" s="119">
        <v>1</v>
      </c>
      <c r="F10183" s="119" t="s">
        <v>1489</v>
      </c>
      <c r="G10183" s="114">
        <f>IF([Data da Aprovação]&lt;&gt;"ESTATUTÁRIO",YEAR([Data da Aprovação]),"")</f>
        <v>2011</v>
      </c>
      <c r="H10183" s="106">
        <f>Tabela9[[#This Row],[Valor do Provento R$]]/Tabela9[[#This Row],[Provento por 1 ou 1000 Ações]]</f>
        <v>1.5998999999999999E-2</v>
      </c>
    </row>
    <row r="10184" spans="1:8">
      <c r="A10184" s="118" t="s">
        <v>1770</v>
      </c>
      <c r="B10184" s="116" t="s">
        <v>1490</v>
      </c>
      <c r="C10184" s="138">
        <v>40564</v>
      </c>
      <c r="D10184" s="139">
        <v>1.5998999999999999E-2</v>
      </c>
      <c r="E10184" s="118">
        <v>1</v>
      </c>
      <c r="F10184" s="118" t="s">
        <v>1489</v>
      </c>
      <c r="G10184" s="113">
        <f>IF([Data da Aprovação]&lt;&gt;"ESTATUTÁRIO",YEAR([Data da Aprovação]),"")</f>
        <v>2011</v>
      </c>
      <c r="H10184" s="106">
        <f>Tabela9[[#This Row],[Valor do Provento R$]]/Tabela9[[#This Row],[Provento por 1 ou 1000 Ações]]</f>
        <v>1.5998999999999999E-2</v>
      </c>
    </row>
    <row r="10185" spans="1:8">
      <c r="A10185" s="119" t="s">
        <v>1770</v>
      </c>
      <c r="B10185" s="117" t="s">
        <v>1490</v>
      </c>
      <c r="C10185" s="140">
        <v>40620</v>
      </c>
      <c r="D10185" s="141">
        <v>2.1884000000000001E-2</v>
      </c>
      <c r="E10185" s="119">
        <v>1</v>
      </c>
      <c r="F10185" s="119" t="s">
        <v>1492</v>
      </c>
      <c r="G10185" s="114">
        <f>IF([Data da Aprovação]&lt;&gt;"ESTATUTÁRIO",YEAR([Data da Aprovação]),"")</f>
        <v>2011</v>
      </c>
      <c r="H10185" s="106">
        <f>Tabela9[[#This Row],[Valor do Provento R$]]/Tabela9[[#This Row],[Provento por 1 ou 1000 Ações]]</f>
        <v>2.1884000000000001E-2</v>
      </c>
    </row>
    <row r="10186" spans="1:8">
      <c r="A10186" s="118" t="s">
        <v>1770</v>
      </c>
      <c r="B10186" s="116" t="s">
        <v>1490</v>
      </c>
      <c r="C10186" s="138">
        <v>40620</v>
      </c>
      <c r="D10186" s="139">
        <v>1.5998999999999999E-2</v>
      </c>
      <c r="E10186" s="118">
        <v>1</v>
      </c>
      <c r="F10186" s="118" t="s">
        <v>1489</v>
      </c>
      <c r="G10186" s="113">
        <f>IF([Data da Aprovação]&lt;&gt;"ESTATUTÁRIO",YEAR([Data da Aprovação]),"")</f>
        <v>2011</v>
      </c>
      <c r="H10186" s="106">
        <f>Tabela9[[#This Row],[Valor do Provento R$]]/Tabela9[[#This Row],[Provento por 1 ou 1000 Ações]]</f>
        <v>1.5998999999999999E-2</v>
      </c>
    </row>
    <row r="10187" spans="1:8">
      <c r="A10187" s="119" t="s">
        <v>1770</v>
      </c>
      <c r="B10187" s="117" t="s">
        <v>1490</v>
      </c>
      <c r="C10187" s="140">
        <v>40620</v>
      </c>
      <c r="D10187" s="141">
        <v>1.5998999999999999E-2</v>
      </c>
      <c r="E10187" s="119">
        <v>1</v>
      </c>
      <c r="F10187" s="119" t="s">
        <v>1489</v>
      </c>
      <c r="G10187" s="114">
        <f>IF([Data da Aprovação]&lt;&gt;"ESTATUTÁRIO",YEAR([Data da Aprovação]),"")</f>
        <v>2011</v>
      </c>
      <c r="H10187" s="106">
        <f>Tabela9[[#This Row],[Valor do Provento R$]]/Tabela9[[#This Row],[Provento por 1 ou 1000 Ações]]</f>
        <v>1.5998999999999999E-2</v>
      </c>
    </row>
    <row r="10188" spans="1:8">
      <c r="A10188" s="118" t="s">
        <v>1770</v>
      </c>
      <c r="B10188" s="116" t="s">
        <v>1490</v>
      </c>
      <c r="C10188" s="138">
        <v>40679</v>
      </c>
      <c r="D10188" s="139">
        <v>1.5998999999999999E-2</v>
      </c>
      <c r="E10188" s="118">
        <v>1</v>
      </c>
      <c r="F10188" s="118" t="s">
        <v>1489</v>
      </c>
      <c r="G10188" s="113">
        <f>IF([Data da Aprovação]&lt;&gt;"ESTATUTÁRIO",YEAR([Data da Aprovação]),"")</f>
        <v>2011</v>
      </c>
      <c r="H10188" s="106">
        <f>Tabela9[[#This Row],[Valor do Provento R$]]/Tabela9[[#This Row],[Provento por 1 ou 1000 Ações]]</f>
        <v>1.5998999999999999E-2</v>
      </c>
    </row>
    <row r="10189" spans="1:8">
      <c r="A10189" s="119" t="s">
        <v>1770</v>
      </c>
      <c r="B10189" s="117" t="s">
        <v>1490</v>
      </c>
      <c r="C10189" s="140">
        <v>40679</v>
      </c>
      <c r="D10189" s="141">
        <v>1.5998999999999999E-2</v>
      </c>
      <c r="E10189" s="119">
        <v>1</v>
      </c>
      <c r="F10189" s="119" t="s">
        <v>1489</v>
      </c>
      <c r="G10189" s="114">
        <f>IF([Data da Aprovação]&lt;&gt;"ESTATUTÁRIO",YEAR([Data da Aprovação]),"")</f>
        <v>2011</v>
      </c>
      <c r="H10189" s="106">
        <f>Tabela9[[#This Row],[Valor do Provento R$]]/Tabela9[[#This Row],[Provento por 1 ou 1000 Ações]]</f>
        <v>1.5998999999999999E-2</v>
      </c>
    </row>
    <row r="10190" spans="1:8">
      <c r="A10190" s="118" t="s">
        <v>1770</v>
      </c>
      <c r="B10190" s="116" t="s">
        <v>1490</v>
      </c>
      <c r="C10190" s="138">
        <v>40679</v>
      </c>
      <c r="D10190" s="139">
        <v>1.5998999999999999E-2</v>
      </c>
      <c r="E10190" s="118">
        <v>1</v>
      </c>
      <c r="F10190" s="118" t="s">
        <v>1489</v>
      </c>
      <c r="G10190" s="113">
        <f>IF([Data da Aprovação]&lt;&gt;"ESTATUTÁRIO",YEAR([Data da Aprovação]),"")</f>
        <v>2011</v>
      </c>
      <c r="H10190" s="106">
        <f>Tabela9[[#This Row],[Valor do Provento R$]]/Tabela9[[#This Row],[Provento por 1 ou 1000 Ações]]</f>
        <v>1.5998999999999999E-2</v>
      </c>
    </row>
    <row r="10191" spans="1:8">
      <c r="A10191" s="119" t="s">
        <v>1770</v>
      </c>
      <c r="B10191" s="117" t="s">
        <v>1490</v>
      </c>
      <c r="C10191" s="140">
        <v>40771</v>
      </c>
      <c r="D10191" s="141">
        <v>1.5998999999999999E-2</v>
      </c>
      <c r="E10191" s="119">
        <v>1</v>
      </c>
      <c r="F10191" s="119" t="s">
        <v>1489</v>
      </c>
      <c r="G10191" s="114">
        <f>IF([Data da Aprovação]&lt;&gt;"ESTATUTÁRIO",YEAR([Data da Aprovação]),"")</f>
        <v>2011</v>
      </c>
      <c r="H10191" s="106">
        <f>Tabela9[[#This Row],[Valor do Provento R$]]/Tabela9[[#This Row],[Provento por 1 ou 1000 Ações]]</f>
        <v>1.5998999999999999E-2</v>
      </c>
    </row>
    <row r="10192" spans="1:8">
      <c r="A10192" s="118" t="s">
        <v>1770</v>
      </c>
      <c r="B10192" s="116" t="s">
        <v>1490</v>
      </c>
      <c r="C10192" s="138">
        <v>40771</v>
      </c>
      <c r="D10192" s="139">
        <v>1.5998999999999999E-2</v>
      </c>
      <c r="E10192" s="118">
        <v>1</v>
      </c>
      <c r="F10192" s="118" t="s">
        <v>1489</v>
      </c>
      <c r="G10192" s="113">
        <f>IF([Data da Aprovação]&lt;&gt;"ESTATUTÁRIO",YEAR([Data da Aprovação]),"")</f>
        <v>2011</v>
      </c>
      <c r="H10192" s="106">
        <f>Tabela9[[#This Row],[Valor do Provento R$]]/Tabela9[[#This Row],[Provento por 1 ou 1000 Ações]]</f>
        <v>1.5998999999999999E-2</v>
      </c>
    </row>
    <row r="10193" spans="1:8">
      <c r="A10193" s="119" t="s">
        <v>1770</v>
      </c>
      <c r="B10193" s="117" t="s">
        <v>1490</v>
      </c>
      <c r="C10193" s="140">
        <v>40771</v>
      </c>
      <c r="D10193" s="141">
        <v>1.5998999999999999E-2</v>
      </c>
      <c r="E10193" s="119">
        <v>1</v>
      </c>
      <c r="F10193" s="119" t="s">
        <v>1489</v>
      </c>
      <c r="G10193" s="114">
        <f>IF([Data da Aprovação]&lt;&gt;"ESTATUTÁRIO",YEAR([Data da Aprovação]),"")</f>
        <v>2011</v>
      </c>
      <c r="H10193" s="106">
        <f>Tabela9[[#This Row],[Valor do Provento R$]]/Tabela9[[#This Row],[Provento por 1 ou 1000 Ações]]</f>
        <v>1.5998999999999999E-2</v>
      </c>
    </row>
    <row r="10194" spans="1:8">
      <c r="A10194" s="118" t="s">
        <v>1770</v>
      </c>
      <c r="B10194" s="116" t="s">
        <v>1490</v>
      </c>
      <c r="C10194" s="138">
        <v>40791</v>
      </c>
      <c r="D10194" s="139">
        <v>3.1997999999999999E-2</v>
      </c>
      <c r="E10194" s="118">
        <v>1</v>
      </c>
      <c r="F10194" s="118" t="s">
        <v>1489</v>
      </c>
      <c r="G10194" s="113">
        <f>IF([Data da Aprovação]&lt;&gt;"ESTATUTÁRIO",YEAR([Data da Aprovação]),"")</f>
        <v>2011</v>
      </c>
      <c r="H10194" s="106">
        <f>Tabela9[[#This Row],[Valor do Provento R$]]/Tabela9[[#This Row],[Provento por 1 ou 1000 Ações]]</f>
        <v>3.1997999999999999E-2</v>
      </c>
    </row>
    <row r="10195" spans="1:8">
      <c r="A10195" s="119" t="s">
        <v>1770</v>
      </c>
      <c r="B10195" s="117" t="s">
        <v>1490</v>
      </c>
      <c r="C10195" s="140">
        <v>40791</v>
      </c>
      <c r="D10195" s="141">
        <v>3.1997999999999999E-2</v>
      </c>
      <c r="E10195" s="119">
        <v>1</v>
      </c>
      <c r="F10195" s="119" t="s">
        <v>1489</v>
      </c>
      <c r="G10195" s="114">
        <f>IF([Data da Aprovação]&lt;&gt;"ESTATUTÁRIO",YEAR([Data da Aprovação]),"")</f>
        <v>2011</v>
      </c>
      <c r="H10195" s="106">
        <f>Tabela9[[#This Row],[Valor do Provento R$]]/Tabela9[[#This Row],[Provento por 1 ou 1000 Ações]]</f>
        <v>3.1997999999999999E-2</v>
      </c>
    </row>
    <row r="10196" spans="1:8">
      <c r="A10196" s="118" t="s">
        <v>1770</v>
      </c>
      <c r="B10196" s="116" t="s">
        <v>1490</v>
      </c>
      <c r="C10196" s="138">
        <v>40857</v>
      </c>
      <c r="D10196" s="139">
        <v>1.5998999999999999E-2</v>
      </c>
      <c r="E10196" s="118">
        <v>1</v>
      </c>
      <c r="F10196" s="118" t="s">
        <v>1489</v>
      </c>
      <c r="G10196" s="113">
        <f>IF([Data da Aprovação]&lt;&gt;"ESTATUTÁRIO",YEAR([Data da Aprovação]),"")</f>
        <v>2011</v>
      </c>
      <c r="H10196" s="106">
        <f>Tabela9[[#This Row],[Valor do Provento R$]]/Tabela9[[#This Row],[Provento por 1 ou 1000 Ações]]</f>
        <v>1.5998999999999999E-2</v>
      </c>
    </row>
    <row r="10197" spans="1:8">
      <c r="A10197" s="119" t="s">
        <v>1770</v>
      </c>
      <c r="B10197" s="117" t="s">
        <v>1490</v>
      </c>
      <c r="C10197" s="140">
        <v>40857</v>
      </c>
      <c r="D10197" s="141">
        <v>1.5998999999999999E-2</v>
      </c>
      <c r="E10197" s="119">
        <v>1</v>
      </c>
      <c r="F10197" s="119" t="s">
        <v>1489</v>
      </c>
      <c r="G10197" s="114">
        <f>IF([Data da Aprovação]&lt;&gt;"ESTATUTÁRIO",YEAR([Data da Aprovação]),"")</f>
        <v>2011</v>
      </c>
      <c r="H10197" s="106">
        <f>Tabela9[[#This Row],[Valor do Provento R$]]/Tabela9[[#This Row],[Provento por 1 ou 1000 Ações]]</f>
        <v>1.5998999999999999E-2</v>
      </c>
    </row>
    <row r="10198" spans="1:8">
      <c r="A10198" s="118" t="s">
        <v>1770</v>
      </c>
      <c r="B10198" s="116" t="s">
        <v>1490</v>
      </c>
      <c r="C10198" s="138">
        <v>40857</v>
      </c>
      <c r="D10198" s="139">
        <v>1.5998999999999999E-2</v>
      </c>
      <c r="E10198" s="118">
        <v>1</v>
      </c>
      <c r="F10198" s="118" t="s">
        <v>1489</v>
      </c>
      <c r="G10198" s="113">
        <f>IF([Data da Aprovação]&lt;&gt;"ESTATUTÁRIO",YEAR([Data da Aprovação]),"")</f>
        <v>2011</v>
      </c>
      <c r="H10198" s="106">
        <f>Tabela9[[#This Row],[Valor do Provento R$]]/Tabela9[[#This Row],[Provento por 1 ou 1000 Ações]]</f>
        <v>1.5998999999999999E-2</v>
      </c>
    </row>
    <row r="10199" spans="1:8">
      <c r="A10199" s="119" t="s">
        <v>1770</v>
      </c>
      <c r="B10199" s="117" t="s">
        <v>1490</v>
      </c>
      <c r="C10199" s="140">
        <v>40857</v>
      </c>
      <c r="D10199" s="141">
        <v>1.5998999999999999E-2</v>
      </c>
      <c r="E10199" s="119">
        <v>1</v>
      </c>
      <c r="F10199" s="119" t="s">
        <v>1489</v>
      </c>
      <c r="G10199" s="114">
        <f>IF([Data da Aprovação]&lt;&gt;"ESTATUTÁRIO",YEAR([Data da Aprovação]),"")</f>
        <v>2011</v>
      </c>
      <c r="H10199" s="106">
        <f>Tabela9[[#This Row],[Valor do Provento R$]]/Tabela9[[#This Row],[Provento por 1 ou 1000 Ações]]</f>
        <v>1.5998999999999999E-2</v>
      </c>
    </row>
    <row r="10200" spans="1:8">
      <c r="A10200" s="118" t="s">
        <v>1770</v>
      </c>
      <c r="B10200" s="116" t="s">
        <v>1490</v>
      </c>
      <c r="C10200" s="138">
        <v>40904</v>
      </c>
      <c r="D10200" s="139">
        <v>6.5509999999999999E-2</v>
      </c>
      <c r="E10200" s="118">
        <v>1</v>
      </c>
      <c r="F10200" s="118" t="s">
        <v>1489</v>
      </c>
      <c r="G10200" s="113">
        <f>IF([Data da Aprovação]&lt;&gt;"ESTATUTÁRIO",YEAR([Data da Aprovação]),"")</f>
        <v>2011</v>
      </c>
      <c r="H10200" s="106">
        <f>Tabela9[[#This Row],[Valor do Provento R$]]/Tabela9[[#This Row],[Provento por 1 ou 1000 Ações]]</f>
        <v>6.5509999999999999E-2</v>
      </c>
    </row>
    <row r="10201" spans="1:8">
      <c r="A10201" s="119" t="s">
        <v>1770</v>
      </c>
      <c r="B10201" s="117" t="s">
        <v>1490</v>
      </c>
      <c r="C10201" s="140">
        <v>40904</v>
      </c>
      <c r="D10201" s="141">
        <v>9.0481000000000006E-2</v>
      </c>
      <c r="E10201" s="119">
        <v>1</v>
      </c>
      <c r="F10201" s="119" t="s">
        <v>1489</v>
      </c>
      <c r="G10201" s="114">
        <f>IF([Data da Aprovação]&lt;&gt;"ESTATUTÁRIO",YEAR([Data da Aprovação]),"")</f>
        <v>2011</v>
      </c>
      <c r="H10201" s="106">
        <f>Tabela9[[#This Row],[Valor do Provento R$]]/Tabela9[[#This Row],[Provento por 1 ou 1000 Ações]]</f>
        <v>9.0481000000000006E-2</v>
      </c>
    </row>
    <row r="10202" spans="1:8">
      <c r="A10202" s="118" t="s">
        <v>1770</v>
      </c>
      <c r="B10202" s="116" t="s">
        <v>1490</v>
      </c>
      <c r="C10202" s="138">
        <v>40920</v>
      </c>
      <c r="D10202" s="139">
        <v>1.5998999999999999E-2</v>
      </c>
      <c r="E10202" s="118">
        <v>1</v>
      </c>
      <c r="F10202" s="118" t="s">
        <v>1489</v>
      </c>
      <c r="G10202" s="113">
        <f>IF([Data da Aprovação]&lt;&gt;"ESTATUTÁRIO",YEAR([Data da Aprovação]),"")</f>
        <v>2012</v>
      </c>
      <c r="H10202" s="106">
        <f>Tabela9[[#This Row],[Valor do Provento R$]]/Tabela9[[#This Row],[Provento por 1 ou 1000 Ações]]</f>
        <v>1.5998999999999999E-2</v>
      </c>
    </row>
    <row r="10203" spans="1:8">
      <c r="A10203" s="119" t="s">
        <v>1770</v>
      </c>
      <c r="B10203" s="117" t="s">
        <v>1490</v>
      </c>
      <c r="C10203" s="140">
        <v>40920</v>
      </c>
      <c r="D10203" s="141">
        <v>1.5998999999999999E-2</v>
      </c>
      <c r="E10203" s="119">
        <v>1</v>
      </c>
      <c r="F10203" s="119" t="s">
        <v>1489</v>
      </c>
      <c r="G10203" s="114">
        <f>IF([Data da Aprovação]&lt;&gt;"ESTATUTÁRIO",YEAR([Data da Aprovação]),"")</f>
        <v>2012</v>
      </c>
      <c r="H10203" s="106">
        <f>Tabela9[[#This Row],[Valor do Provento R$]]/Tabela9[[#This Row],[Provento por 1 ou 1000 Ações]]</f>
        <v>1.5998999999999999E-2</v>
      </c>
    </row>
    <row r="10204" spans="1:8">
      <c r="A10204" s="118" t="s">
        <v>1770</v>
      </c>
      <c r="B10204" s="116" t="s">
        <v>1490</v>
      </c>
      <c r="C10204" s="138">
        <v>40920</v>
      </c>
      <c r="D10204" s="139">
        <v>1.5998999999999999E-2</v>
      </c>
      <c r="E10204" s="118">
        <v>1</v>
      </c>
      <c r="F10204" s="118" t="s">
        <v>1489</v>
      </c>
      <c r="G10204" s="113">
        <f>IF([Data da Aprovação]&lt;&gt;"ESTATUTÁRIO",YEAR([Data da Aprovação]),"")</f>
        <v>2012</v>
      </c>
      <c r="H10204" s="106">
        <f>Tabela9[[#This Row],[Valor do Provento R$]]/Tabela9[[#This Row],[Provento por 1 ou 1000 Ações]]</f>
        <v>1.5998999999999999E-2</v>
      </c>
    </row>
    <row r="10205" spans="1:8">
      <c r="A10205" s="119" t="s">
        <v>1770</v>
      </c>
      <c r="B10205" s="117" t="s">
        <v>1490</v>
      </c>
      <c r="C10205" s="140">
        <v>41015</v>
      </c>
      <c r="D10205" s="141">
        <v>1.5998999999999999E-2</v>
      </c>
      <c r="E10205" s="119">
        <v>1</v>
      </c>
      <c r="F10205" s="119" t="s">
        <v>1489</v>
      </c>
      <c r="G10205" s="114">
        <f>IF([Data da Aprovação]&lt;&gt;"ESTATUTÁRIO",YEAR([Data da Aprovação]),"")</f>
        <v>2012</v>
      </c>
      <c r="H10205" s="106">
        <f>Tabela9[[#This Row],[Valor do Provento R$]]/Tabela9[[#This Row],[Provento por 1 ou 1000 Ações]]</f>
        <v>1.5998999999999999E-2</v>
      </c>
    </row>
    <row r="10206" spans="1:8">
      <c r="A10206" s="118" t="s">
        <v>1770</v>
      </c>
      <c r="B10206" s="116" t="s">
        <v>1490</v>
      </c>
      <c r="C10206" s="138">
        <v>41015</v>
      </c>
      <c r="D10206" s="139">
        <v>1.5998999999999999E-2</v>
      </c>
      <c r="E10206" s="118">
        <v>1</v>
      </c>
      <c r="F10206" s="118" t="s">
        <v>1489</v>
      </c>
      <c r="G10206" s="113">
        <f>IF([Data da Aprovação]&lt;&gt;"ESTATUTÁRIO",YEAR([Data da Aprovação]),"")</f>
        <v>2012</v>
      </c>
      <c r="H10206" s="106">
        <f>Tabela9[[#This Row],[Valor do Provento R$]]/Tabela9[[#This Row],[Provento por 1 ou 1000 Ações]]</f>
        <v>1.5998999999999999E-2</v>
      </c>
    </row>
    <row r="10207" spans="1:8">
      <c r="A10207" s="119" t="s">
        <v>1770</v>
      </c>
      <c r="B10207" s="117" t="s">
        <v>1490</v>
      </c>
      <c r="C10207" s="140">
        <v>41015</v>
      </c>
      <c r="D10207" s="141">
        <v>1.5998999999999999E-2</v>
      </c>
      <c r="E10207" s="119">
        <v>1</v>
      </c>
      <c r="F10207" s="119" t="s">
        <v>1489</v>
      </c>
      <c r="G10207" s="114">
        <f>IF([Data da Aprovação]&lt;&gt;"ESTATUTÁRIO",YEAR([Data da Aprovação]),"")</f>
        <v>2012</v>
      </c>
      <c r="H10207" s="106">
        <f>Tabela9[[#This Row],[Valor do Provento R$]]/Tabela9[[#This Row],[Provento por 1 ou 1000 Ações]]</f>
        <v>1.5998999999999999E-2</v>
      </c>
    </row>
    <row r="10208" spans="1:8">
      <c r="A10208" s="118" t="s">
        <v>1770</v>
      </c>
      <c r="B10208" s="116" t="s">
        <v>1490</v>
      </c>
      <c r="C10208" s="138">
        <v>41029</v>
      </c>
      <c r="D10208" s="139">
        <v>1.63413E-2</v>
      </c>
      <c r="E10208" s="118">
        <v>1</v>
      </c>
      <c r="F10208" s="118" t="s">
        <v>1492</v>
      </c>
      <c r="G10208" s="113">
        <f>IF([Data da Aprovação]&lt;&gt;"ESTATUTÁRIO",YEAR([Data da Aprovação]),"")</f>
        <v>2012</v>
      </c>
      <c r="H10208" s="106">
        <f>Tabela9[[#This Row],[Valor do Provento R$]]/Tabela9[[#This Row],[Provento por 1 ou 1000 Ações]]</f>
        <v>1.63413E-2</v>
      </c>
    </row>
    <row r="10209" spans="1:8">
      <c r="A10209" s="119" t="s">
        <v>1770</v>
      </c>
      <c r="B10209" s="117" t="s">
        <v>1490</v>
      </c>
      <c r="C10209" s="140">
        <v>41029</v>
      </c>
      <c r="D10209" s="141">
        <v>1.63413E-2</v>
      </c>
      <c r="E10209" s="119">
        <v>1</v>
      </c>
      <c r="F10209" s="119" t="s">
        <v>1492</v>
      </c>
      <c r="G10209" s="114">
        <f>IF([Data da Aprovação]&lt;&gt;"ESTATUTÁRIO",YEAR([Data da Aprovação]),"")</f>
        <v>2012</v>
      </c>
      <c r="H10209" s="106">
        <f>Tabela9[[#This Row],[Valor do Provento R$]]/Tabela9[[#This Row],[Provento por 1 ou 1000 Ações]]</f>
        <v>1.63413E-2</v>
      </c>
    </row>
    <row r="10210" spans="1:8">
      <c r="A10210" s="118" t="s">
        <v>1770</v>
      </c>
      <c r="B10210" s="116" t="s">
        <v>1490</v>
      </c>
      <c r="C10210" s="138">
        <v>41171</v>
      </c>
      <c r="D10210" s="139">
        <v>1.5998999999999999E-2</v>
      </c>
      <c r="E10210" s="118">
        <v>1</v>
      </c>
      <c r="F10210" s="118" t="s">
        <v>1489</v>
      </c>
      <c r="G10210" s="113">
        <f>IF([Data da Aprovação]&lt;&gt;"ESTATUTÁRIO",YEAR([Data da Aprovação]),"")</f>
        <v>2012</v>
      </c>
      <c r="H10210" s="106">
        <f>Tabela9[[#This Row],[Valor do Provento R$]]/Tabela9[[#This Row],[Provento por 1 ou 1000 Ações]]</f>
        <v>1.5998999999999999E-2</v>
      </c>
    </row>
    <row r="10211" spans="1:8">
      <c r="A10211" s="119" t="s">
        <v>1770</v>
      </c>
      <c r="B10211" s="117" t="s">
        <v>1490</v>
      </c>
      <c r="C10211" s="140">
        <v>41171</v>
      </c>
      <c r="D10211" s="141">
        <v>1.5998999999999999E-2</v>
      </c>
      <c r="E10211" s="119">
        <v>1</v>
      </c>
      <c r="F10211" s="119" t="s">
        <v>1489</v>
      </c>
      <c r="G10211" s="114">
        <f>IF([Data da Aprovação]&lt;&gt;"ESTATUTÁRIO",YEAR([Data da Aprovação]),"")</f>
        <v>2012</v>
      </c>
      <c r="H10211" s="106">
        <f>Tabela9[[#This Row],[Valor do Provento R$]]/Tabela9[[#This Row],[Provento por 1 ou 1000 Ações]]</f>
        <v>1.5998999999999999E-2</v>
      </c>
    </row>
    <row r="10212" spans="1:8">
      <c r="A10212" s="118" t="s">
        <v>1770</v>
      </c>
      <c r="B10212" s="116" t="s">
        <v>1490</v>
      </c>
      <c r="C10212" s="138">
        <v>41171</v>
      </c>
      <c r="D10212" s="139">
        <v>1.5998999999999999E-2</v>
      </c>
      <c r="E10212" s="118">
        <v>1</v>
      </c>
      <c r="F10212" s="118" t="s">
        <v>1489</v>
      </c>
      <c r="G10212" s="113">
        <f>IF([Data da Aprovação]&lt;&gt;"ESTATUTÁRIO",YEAR([Data da Aprovação]),"")</f>
        <v>2012</v>
      </c>
      <c r="H10212" s="106">
        <f>Tabela9[[#This Row],[Valor do Provento R$]]/Tabela9[[#This Row],[Provento por 1 ou 1000 Ações]]</f>
        <v>1.5998999999999999E-2</v>
      </c>
    </row>
    <row r="10213" spans="1:8">
      <c r="A10213" s="119" t="s">
        <v>1770</v>
      </c>
      <c r="B10213" s="117" t="s">
        <v>1490</v>
      </c>
      <c r="C10213" s="140">
        <v>41171</v>
      </c>
      <c r="D10213" s="141">
        <v>1.5998999999999999E-2</v>
      </c>
      <c r="E10213" s="119">
        <v>1</v>
      </c>
      <c r="F10213" s="119" t="s">
        <v>1489</v>
      </c>
      <c r="G10213" s="114">
        <f>IF([Data da Aprovação]&lt;&gt;"ESTATUTÁRIO",YEAR([Data da Aprovação]),"")</f>
        <v>2012</v>
      </c>
      <c r="H10213" s="106">
        <f>Tabela9[[#This Row],[Valor do Provento R$]]/Tabela9[[#This Row],[Provento por 1 ou 1000 Ações]]</f>
        <v>1.5998999999999999E-2</v>
      </c>
    </row>
    <row r="10214" spans="1:8">
      <c r="A10214" s="118" t="s">
        <v>1770</v>
      </c>
      <c r="B10214" s="116" t="s">
        <v>1490</v>
      </c>
      <c r="C10214" s="138">
        <v>41171</v>
      </c>
      <c r="D10214" s="139">
        <v>1.5998999999999999E-2</v>
      </c>
      <c r="E10214" s="118">
        <v>1</v>
      </c>
      <c r="F10214" s="118" t="s">
        <v>1489</v>
      </c>
      <c r="G10214" s="113">
        <f>IF([Data da Aprovação]&lt;&gt;"ESTATUTÁRIO",YEAR([Data da Aprovação]),"")</f>
        <v>2012</v>
      </c>
      <c r="H10214" s="106">
        <f>Tabela9[[#This Row],[Valor do Provento R$]]/Tabela9[[#This Row],[Provento por 1 ou 1000 Ações]]</f>
        <v>1.5998999999999999E-2</v>
      </c>
    </row>
    <row r="10215" spans="1:8">
      <c r="A10215" s="119" t="s">
        <v>1770</v>
      </c>
      <c r="B10215" s="117" t="s">
        <v>1490</v>
      </c>
      <c r="C10215" s="140">
        <v>41171</v>
      </c>
      <c r="D10215" s="141">
        <v>1.5998999999999999E-2</v>
      </c>
      <c r="E10215" s="119">
        <v>1</v>
      </c>
      <c r="F10215" s="119" t="s">
        <v>1489</v>
      </c>
      <c r="G10215" s="114">
        <f>IF([Data da Aprovação]&lt;&gt;"ESTATUTÁRIO",YEAR([Data da Aprovação]),"")</f>
        <v>2012</v>
      </c>
      <c r="H10215" s="106">
        <f>Tabela9[[#This Row],[Valor do Provento R$]]/Tabela9[[#This Row],[Provento por 1 ou 1000 Ações]]</f>
        <v>1.5998999999999999E-2</v>
      </c>
    </row>
    <row r="10216" spans="1:8">
      <c r="A10216" s="118" t="s">
        <v>1770</v>
      </c>
      <c r="B10216" s="116" t="s">
        <v>1490</v>
      </c>
      <c r="C10216" s="138">
        <v>41199</v>
      </c>
      <c r="D10216" s="139">
        <v>5.5989999999999998E-2</v>
      </c>
      <c r="E10216" s="118">
        <v>1</v>
      </c>
      <c r="F10216" s="118" t="s">
        <v>1489</v>
      </c>
      <c r="G10216" s="113">
        <f>IF([Data da Aprovação]&lt;&gt;"ESTATUTÁRIO",YEAR([Data da Aprovação]),"")</f>
        <v>2012</v>
      </c>
      <c r="H10216" s="106">
        <f>Tabela9[[#This Row],[Valor do Provento R$]]/Tabela9[[#This Row],[Provento por 1 ou 1000 Ações]]</f>
        <v>5.5989999999999998E-2</v>
      </c>
    </row>
    <row r="10217" spans="1:8">
      <c r="A10217" s="119" t="s">
        <v>1770</v>
      </c>
      <c r="B10217" s="117" t="s">
        <v>1490</v>
      </c>
      <c r="C10217" s="140">
        <v>41283</v>
      </c>
      <c r="D10217" s="141">
        <v>1.5998999999999999E-2</v>
      </c>
      <c r="E10217" s="119">
        <v>1</v>
      </c>
      <c r="F10217" s="119" t="s">
        <v>1489</v>
      </c>
      <c r="G10217" s="114">
        <f>IF([Data da Aprovação]&lt;&gt;"ESTATUTÁRIO",YEAR([Data da Aprovação]),"")</f>
        <v>2013</v>
      </c>
      <c r="H10217" s="106">
        <f>Tabela9[[#This Row],[Valor do Provento R$]]/Tabela9[[#This Row],[Provento por 1 ou 1000 Ações]]</f>
        <v>1.5998999999999999E-2</v>
      </c>
    </row>
    <row r="10218" spans="1:8">
      <c r="A10218" s="118" t="s">
        <v>1770</v>
      </c>
      <c r="B10218" s="116" t="s">
        <v>1490</v>
      </c>
      <c r="C10218" s="138">
        <v>41283</v>
      </c>
      <c r="D10218" s="139">
        <v>1.5998999999999999E-2</v>
      </c>
      <c r="E10218" s="118">
        <v>1</v>
      </c>
      <c r="F10218" s="118" t="s">
        <v>1489</v>
      </c>
      <c r="G10218" s="113">
        <f>IF([Data da Aprovação]&lt;&gt;"ESTATUTÁRIO",YEAR([Data da Aprovação]),"")</f>
        <v>2013</v>
      </c>
      <c r="H10218" s="106">
        <f>Tabela9[[#This Row],[Valor do Provento R$]]/Tabela9[[#This Row],[Provento por 1 ou 1000 Ações]]</f>
        <v>1.5998999999999999E-2</v>
      </c>
    </row>
    <row r="10219" spans="1:8">
      <c r="A10219" s="119" t="s">
        <v>1770</v>
      </c>
      <c r="B10219" s="117" t="s">
        <v>1490</v>
      </c>
      <c r="C10219" s="140">
        <v>41283</v>
      </c>
      <c r="D10219" s="141">
        <v>1.5998999999999999E-2</v>
      </c>
      <c r="E10219" s="119">
        <v>1</v>
      </c>
      <c r="F10219" s="119" t="s">
        <v>1489</v>
      </c>
      <c r="G10219" s="114">
        <f>IF([Data da Aprovação]&lt;&gt;"ESTATUTÁRIO",YEAR([Data da Aprovação]),"")</f>
        <v>2013</v>
      </c>
      <c r="H10219" s="106">
        <f>Tabela9[[#This Row],[Valor do Provento R$]]/Tabela9[[#This Row],[Provento por 1 ou 1000 Ações]]</f>
        <v>1.5998999999999999E-2</v>
      </c>
    </row>
    <row r="10220" spans="1:8">
      <c r="A10220" s="118" t="s">
        <v>1770</v>
      </c>
      <c r="B10220" s="116" t="s">
        <v>1490</v>
      </c>
      <c r="C10220" s="138">
        <v>41339</v>
      </c>
      <c r="D10220" s="139">
        <v>2.3E-2</v>
      </c>
      <c r="E10220" s="118">
        <v>1</v>
      </c>
      <c r="F10220" s="118" t="s">
        <v>1492</v>
      </c>
      <c r="G10220" s="113">
        <f>IF([Data da Aprovação]&lt;&gt;"ESTATUTÁRIO",YEAR([Data da Aprovação]),"")</f>
        <v>2013</v>
      </c>
      <c r="H10220" s="106">
        <f>Tabela9[[#This Row],[Valor do Provento R$]]/Tabela9[[#This Row],[Provento por 1 ou 1000 Ações]]</f>
        <v>2.3E-2</v>
      </c>
    </row>
    <row r="10221" spans="1:8">
      <c r="A10221" s="119" t="s">
        <v>1770</v>
      </c>
      <c r="B10221" s="117" t="s">
        <v>1490</v>
      </c>
      <c r="C10221" s="140">
        <v>41374</v>
      </c>
      <c r="D10221" s="141">
        <v>2.3E-2</v>
      </c>
      <c r="E10221" s="119">
        <v>1</v>
      </c>
      <c r="F10221" s="119" t="s">
        <v>1492</v>
      </c>
      <c r="G10221" s="114">
        <f>IF([Data da Aprovação]&lt;&gt;"ESTATUTÁRIO",YEAR([Data da Aprovação]),"")</f>
        <v>2013</v>
      </c>
      <c r="H10221" s="106">
        <f>Tabela9[[#This Row],[Valor do Provento R$]]/Tabela9[[#This Row],[Provento por 1 ou 1000 Ações]]</f>
        <v>2.3E-2</v>
      </c>
    </row>
    <row r="10222" spans="1:8">
      <c r="A10222" s="118" t="s">
        <v>1770</v>
      </c>
      <c r="B10222" s="116" t="s">
        <v>1490</v>
      </c>
      <c r="C10222" s="138">
        <v>41394</v>
      </c>
      <c r="D10222" s="139">
        <v>1.5998999999999999E-2</v>
      </c>
      <c r="E10222" s="118">
        <v>1</v>
      </c>
      <c r="F10222" s="118" t="s">
        <v>1489</v>
      </c>
      <c r="G10222" s="113">
        <f>IF([Data da Aprovação]&lt;&gt;"ESTATUTÁRIO",YEAR([Data da Aprovação]),"")</f>
        <v>2013</v>
      </c>
      <c r="H10222" s="106">
        <f>Tabela9[[#This Row],[Valor do Provento R$]]/Tabela9[[#This Row],[Provento por 1 ou 1000 Ações]]</f>
        <v>1.5998999999999999E-2</v>
      </c>
    </row>
    <row r="10223" spans="1:8">
      <c r="A10223" s="119" t="s">
        <v>1770</v>
      </c>
      <c r="B10223" s="117" t="s">
        <v>1490</v>
      </c>
      <c r="C10223" s="140">
        <v>41394</v>
      </c>
      <c r="D10223" s="141">
        <v>1.5998999999999999E-2</v>
      </c>
      <c r="E10223" s="119">
        <v>1</v>
      </c>
      <c r="F10223" s="119" t="s">
        <v>1489</v>
      </c>
      <c r="G10223" s="114">
        <f>IF([Data da Aprovação]&lt;&gt;"ESTATUTÁRIO",YEAR([Data da Aprovação]),"")</f>
        <v>2013</v>
      </c>
      <c r="H10223" s="106">
        <f>Tabela9[[#This Row],[Valor do Provento R$]]/Tabela9[[#This Row],[Provento por 1 ou 1000 Ações]]</f>
        <v>1.5998999999999999E-2</v>
      </c>
    </row>
    <row r="10224" spans="1:8">
      <c r="A10224" s="118" t="s">
        <v>1770</v>
      </c>
      <c r="B10224" s="116" t="s">
        <v>1490</v>
      </c>
      <c r="C10224" s="138">
        <v>41394</v>
      </c>
      <c r="D10224" s="139">
        <v>1.5998999999999999E-2</v>
      </c>
      <c r="E10224" s="118">
        <v>1</v>
      </c>
      <c r="F10224" s="118" t="s">
        <v>1489</v>
      </c>
      <c r="G10224" s="113">
        <f>IF([Data da Aprovação]&lt;&gt;"ESTATUTÁRIO",YEAR([Data da Aprovação]),"")</f>
        <v>2013</v>
      </c>
      <c r="H10224" s="106">
        <f>Tabela9[[#This Row],[Valor do Provento R$]]/Tabela9[[#This Row],[Provento por 1 ou 1000 Ações]]</f>
        <v>1.5998999999999999E-2</v>
      </c>
    </row>
    <row r="10225" spans="1:8">
      <c r="A10225" s="119" t="s">
        <v>1770</v>
      </c>
      <c r="B10225" s="117" t="s">
        <v>1490</v>
      </c>
      <c r="C10225" s="140">
        <v>41444</v>
      </c>
      <c r="D10225" s="141">
        <v>1.5998999999999999E-2</v>
      </c>
      <c r="E10225" s="119">
        <v>1</v>
      </c>
      <c r="F10225" s="119" t="s">
        <v>1489</v>
      </c>
      <c r="G10225" s="114">
        <f>IF([Data da Aprovação]&lt;&gt;"ESTATUTÁRIO",YEAR([Data da Aprovação]),"")</f>
        <v>2013</v>
      </c>
      <c r="H10225" s="106">
        <f>Tabela9[[#This Row],[Valor do Provento R$]]/Tabela9[[#This Row],[Provento por 1 ou 1000 Ações]]</f>
        <v>1.5998999999999999E-2</v>
      </c>
    </row>
    <row r="10226" spans="1:8">
      <c r="A10226" s="118" t="s">
        <v>1770</v>
      </c>
      <c r="B10226" s="116" t="s">
        <v>1490</v>
      </c>
      <c r="C10226" s="138">
        <v>41444</v>
      </c>
      <c r="D10226" s="139">
        <v>1.5998999999999999E-2</v>
      </c>
      <c r="E10226" s="118">
        <v>1</v>
      </c>
      <c r="F10226" s="118" t="s">
        <v>1489</v>
      </c>
      <c r="G10226" s="113">
        <f>IF([Data da Aprovação]&lt;&gt;"ESTATUTÁRIO",YEAR([Data da Aprovação]),"")</f>
        <v>2013</v>
      </c>
      <c r="H10226" s="106">
        <f>Tabela9[[#This Row],[Valor do Provento R$]]/Tabela9[[#This Row],[Provento por 1 ou 1000 Ações]]</f>
        <v>1.5998999999999999E-2</v>
      </c>
    </row>
    <row r="10227" spans="1:8">
      <c r="A10227" s="119" t="s">
        <v>1770</v>
      </c>
      <c r="B10227" s="117" t="s">
        <v>1490</v>
      </c>
      <c r="C10227" s="140">
        <v>41444</v>
      </c>
      <c r="D10227" s="141">
        <v>1.5998999999999999E-2</v>
      </c>
      <c r="E10227" s="119">
        <v>1</v>
      </c>
      <c r="F10227" s="119" t="s">
        <v>1489</v>
      </c>
      <c r="G10227" s="114">
        <f>IF([Data da Aprovação]&lt;&gt;"ESTATUTÁRIO",YEAR([Data da Aprovação]),"")</f>
        <v>2013</v>
      </c>
      <c r="H10227" s="106">
        <f>Tabela9[[#This Row],[Valor do Provento R$]]/Tabela9[[#This Row],[Provento por 1 ou 1000 Ações]]</f>
        <v>1.5998999999999999E-2</v>
      </c>
    </row>
    <row r="10228" spans="1:8">
      <c r="A10228" s="118" t="s">
        <v>1770</v>
      </c>
      <c r="B10228" s="116" t="s">
        <v>1490</v>
      </c>
      <c r="C10228" s="138">
        <v>41507</v>
      </c>
      <c r="D10228" s="139">
        <v>2.7200000000000002E-3</v>
      </c>
      <c r="E10228" s="118">
        <v>1</v>
      </c>
      <c r="F10228" s="118" t="s">
        <v>1489</v>
      </c>
      <c r="G10228" s="113">
        <f>IF([Data da Aprovação]&lt;&gt;"ESTATUTÁRIO",YEAR([Data da Aprovação]),"")</f>
        <v>2013</v>
      </c>
      <c r="H10228" s="106">
        <f>Tabela9[[#This Row],[Valor do Provento R$]]/Tabela9[[#This Row],[Provento por 1 ou 1000 Ações]]</f>
        <v>2.7200000000000002E-3</v>
      </c>
    </row>
    <row r="10229" spans="1:8">
      <c r="A10229" s="119" t="s">
        <v>1770</v>
      </c>
      <c r="B10229" s="117" t="s">
        <v>1490</v>
      </c>
      <c r="C10229" s="140">
        <v>41507</v>
      </c>
      <c r="D10229" s="141">
        <v>2.7200000000000002E-3</v>
      </c>
      <c r="E10229" s="119">
        <v>1</v>
      </c>
      <c r="F10229" s="119" t="s">
        <v>1489</v>
      </c>
      <c r="G10229" s="114">
        <f>IF([Data da Aprovação]&lt;&gt;"ESTATUTÁRIO",YEAR([Data da Aprovação]),"")</f>
        <v>2013</v>
      </c>
      <c r="H10229" s="106">
        <f>Tabela9[[#This Row],[Valor do Provento R$]]/Tabela9[[#This Row],[Provento por 1 ou 1000 Ações]]</f>
        <v>2.7200000000000002E-3</v>
      </c>
    </row>
    <row r="10230" spans="1:8">
      <c r="A10230" s="118" t="s">
        <v>1770</v>
      </c>
      <c r="B10230" s="116" t="s">
        <v>1490</v>
      </c>
      <c r="C10230" s="138">
        <v>41569</v>
      </c>
      <c r="D10230" s="139">
        <v>1.9199000000000001E-2</v>
      </c>
      <c r="E10230" s="118">
        <v>1</v>
      </c>
      <c r="F10230" s="118" t="s">
        <v>1489</v>
      </c>
      <c r="G10230" s="113">
        <f>IF([Data da Aprovação]&lt;&gt;"ESTATUTÁRIO",YEAR([Data da Aprovação]),"")</f>
        <v>2013</v>
      </c>
      <c r="H10230" s="106">
        <f>Tabela9[[#This Row],[Valor do Provento R$]]/Tabela9[[#This Row],[Provento por 1 ou 1000 Ações]]</f>
        <v>1.9199000000000001E-2</v>
      </c>
    </row>
    <row r="10231" spans="1:8">
      <c r="A10231" s="119" t="s">
        <v>1770</v>
      </c>
      <c r="B10231" s="117" t="s">
        <v>1490</v>
      </c>
      <c r="C10231" s="140">
        <v>41569</v>
      </c>
      <c r="D10231" s="141">
        <v>1.9199000000000001E-2</v>
      </c>
      <c r="E10231" s="119">
        <v>1</v>
      </c>
      <c r="F10231" s="119" t="s">
        <v>1489</v>
      </c>
      <c r="G10231" s="114">
        <f>IF([Data da Aprovação]&lt;&gt;"ESTATUTÁRIO",YEAR([Data da Aprovação]),"")</f>
        <v>2013</v>
      </c>
      <c r="H10231" s="106">
        <f>Tabela9[[#This Row],[Valor do Provento R$]]/Tabela9[[#This Row],[Provento por 1 ou 1000 Ações]]</f>
        <v>1.9199000000000001E-2</v>
      </c>
    </row>
    <row r="10232" spans="1:8">
      <c r="A10232" s="118" t="s">
        <v>1770</v>
      </c>
      <c r="B10232" s="116" t="s">
        <v>1490</v>
      </c>
      <c r="C10232" s="138">
        <v>41569</v>
      </c>
      <c r="D10232" s="139">
        <v>1.9199000000000001E-2</v>
      </c>
      <c r="E10232" s="118">
        <v>1</v>
      </c>
      <c r="F10232" s="118" t="s">
        <v>1489</v>
      </c>
      <c r="G10232" s="113">
        <f>IF([Data da Aprovação]&lt;&gt;"ESTATUTÁRIO",YEAR([Data da Aprovação]),"")</f>
        <v>2013</v>
      </c>
      <c r="H10232" s="106">
        <f>Tabela9[[#This Row],[Valor do Provento R$]]/Tabela9[[#This Row],[Provento por 1 ou 1000 Ações]]</f>
        <v>1.9199000000000001E-2</v>
      </c>
    </row>
    <row r="10233" spans="1:8">
      <c r="A10233" s="119" t="s">
        <v>1770</v>
      </c>
      <c r="B10233" s="117" t="s">
        <v>1490</v>
      </c>
      <c r="C10233" s="140">
        <v>41569</v>
      </c>
      <c r="D10233" s="141">
        <v>1.9199000000000001E-2</v>
      </c>
      <c r="E10233" s="119">
        <v>1</v>
      </c>
      <c r="F10233" s="119" t="s">
        <v>1489</v>
      </c>
      <c r="G10233" s="114">
        <f>IF([Data da Aprovação]&lt;&gt;"ESTATUTÁRIO",YEAR([Data da Aprovação]),"")</f>
        <v>2013</v>
      </c>
      <c r="H10233" s="106">
        <f>Tabela9[[#This Row],[Valor do Provento R$]]/Tabela9[[#This Row],[Provento por 1 ou 1000 Ações]]</f>
        <v>1.9199000000000001E-2</v>
      </c>
    </row>
    <row r="10234" spans="1:8">
      <c r="A10234" s="118" t="s">
        <v>1770</v>
      </c>
      <c r="B10234" s="116" t="s">
        <v>1490</v>
      </c>
      <c r="C10234" s="138">
        <v>41569</v>
      </c>
      <c r="D10234" s="139">
        <v>1.9199000000000001E-2</v>
      </c>
      <c r="E10234" s="118">
        <v>1</v>
      </c>
      <c r="F10234" s="118" t="s">
        <v>1489</v>
      </c>
      <c r="G10234" s="113">
        <f>IF([Data da Aprovação]&lt;&gt;"ESTATUTÁRIO",YEAR([Data da Aprovação]),"")</f>
        <v>2013</v>
      </c>
      <c r="H10234" s="106">
        <f>Tabela9[[#This Row],[Valor do Provento R$]]/Tabela9[[#This Row],[Provento por 1 ou 1000 Ações]]</f>
        <v>1.9199000000000001E-2</v>
      </c>
    </row>
    <row r="10235" spans="1:8">
      <c r="A10235" s="119" t="s">
        <v>1770</v>
      </c>
      <c r="B10235" s="117" t="s">
        <v>1490</v>
      </c>
      <c r="C10235" s="140">
        <v>41641</v>
      </c>
      <c r="D10235" s="141">
        <v>7.3749999999999996E-2</v>
      </c>
      <c r="E10235" s="119">
        <v>1</v>
      </c>
      <c r="F10235" s="119" t="s">
        <v>1489</v>
      </c>
      <c r="G10235" s="114">
        <f>IF([Data da Aprovação]&lt;&gt;"ESTATUTÁRIO",YEAR([Data da Aprovação]),"")</f>
        <v>2014</v>
      </c>
      <c r="H10235" s="106">
        <f>Tabela9[[#This Row],[Valor do Provento R$]]/Tabela9[[#This Row],[Provento por 1 ou 1000 Ações]]</f>
        <v>7.3749999999999996E-2</v>
      </c>
    </row>
    <row r="10236" spans="1:8">
      <c r="A10236" s="118" t="s">
        <v>1770</v>
      </c>
      <c r="B10236" s="116" t="s">
        <v>1490</v>
      </c>
      <c r="C10236" s="138">
        <v>41649</v>
      </c>
      <c r="D10236" s="139">
        <v>1.9199000000000001E-2</v>
      </c>
      <c r="E10236" s="118">
        <v>1</v>
      </c>
      <c r="F10236" s="118" t="s">
        <v>1489</v>
      </c>
      <c r="G10236" s="113">
        <f>IF([Data da Aprovação]&lt;&gt;"ESTATUTÁRIO",YEAR([Data da Aprovação]),"")</f>
        <v>2014</v>
      </c>
      <c r="H10236" s="106">
        <f>Tabela9[[#This Row],[Valor do Provento R$]]/Tabela9[[#This Row],[Provento por 1 ou 1000 Ações]]</f>
        <v>1.9199000000000001E-2</v>
      </c>
    </row>
    <row r="10237" spans="1:8">
      <c r="A10237" s="119" t="s">
        <v>1770</v>
      </c>
      <c r="B10237" s="117" t="s">
        <v>1490</v>
      </c>
      <c r="C10237" s="140">
        <v>41649</v>
      </c>
      <c r="D10237" s="141">
        <v>1.9199000000000001E-2</v>
      </c>
      <c r="E10237" s="119">
        <v>1</v>
      </c>
      <c r="F10237" s="119" t="s">
        <v>1489</v>
      </c>
      <c r="G10237" s="114">
        <f>IF([Data da Aprovação]&lt;&gt;"ESTATUTÁRIO",YEAR([Data da Aprovação]),"")</f>
        <v>2014</v>
      </c>
      <c r="H10237" s="106">
        <f>Tabela9[[#This Row],[Valor do Provento R$]]/Tabela9[[#This Row],[Provento por 1 ou 1000 Ações]]</f>
        <v>1.9199000000000001E-2</v>
      </c>
    </row>
    <row r="10238" spans="1:8">
      <c r="A10238" s="118" t="s">
        <v>1770</v>
      </c>
      <c r="B10238" s="116" t="s">
        <v>1490</v>
      </c>
      <c r="C10238" s="138">
        <v>41649</v>
      </c>
      <c r="D10238" s="139">
        <v>1.9199000000000001E-2</v>
      </c>
      <c r="E10238" s="118">
        <v>1</v>
      </c>
      <c r="F10238" s="118" t="s">
        <v>1489</v>
      </c>
      <c r="G10238" s="113">
        <f>IF([Data da Aprovação]&lt;&gt;"ESTATUTÁRIO",YEAR([Data da Aprovação]),"")</f>
        <v>2014</v>
      </c>
      <c r="H10238" s="106">
        <f>Tabela9[[#This Row],[Valor do Provento R$]]/Tabela9[[#This Row],[Provento por 1 ou 1000 Ações]]</f>
        <v>1.9199000000000001E-2</v>
      </c>
    </row>
    <row r="10239" spans="1:8">
      <c r="A10239" s="119" t="s">
        <v>1771</v>
      </c>
      <c r="B10239" s="117" t="s">
        <v>1488</v>
      </c>
      <c r="C10239" s="140">
        <v>38195</v>
      </c>
      <c r="D10239" s="141">
        <v>0.86527662299999997</v>
      </c>
      <c r="E10239" s="119">
        <v>1</v>
      </c>
      <c r="F10239" s="119" t="s">
        <v>1492</v>
      </c>
      <c r="G10239" s="114">
        <f>IF([Data da Aprovação]&lt;&gt;"ESTATUTÁRIO",YEAR([Data da Aprovação]),"")</f>
        <v>2004</v>
      </c>
      <c r="H10239" s="106">
        <f>Tabela9[[#This Row],[Valor do Provento R$]]/Tabela9[[#This Row],[Provento por 1 ou 1000 Ações]]</f>
        <v>0.86527662299999997</v>
      </c>
    </row>
    <row r="10240" spans="1:8">
      <c r="A10240" s="118" t="s">
        <v>1771</v>
      </c>
      <c r="B10240" s="116" t="s">
        <v>1488</v>
      </c>
      <c r="C10240" s="138">
        <v>38195</v>
      </c>
      <c r="D10240" s="139">
        <v>0.15849809100000001</v>
      </c>
      <c r="E10240" s="118">
        <v>1</v>
      </c>
      <c r="F10240" s="118" t="s">
        <v>1489</v>
      </c>
      <c r="G10240" s="113">
        <f>IF([Data da Aprovação]&lt;&gt;"ESTATUTÁRIO",YEAR([Data da Aprovação]),"")</f>
        <v>2004</v>
      </c>
      <c r="H10240" s="106">
        <f>Tabela9[[#This Row],[Valor do Provento R$]]/Tabela9[[#This Row],[Provento por 1 ou 1000 Ações]]</f>
        <v>0.15849809100000001</v>
      </c>
    </row>
    <row r="10241" spans="1:8">
      <c r="A10241" s="119" t="s">
        <v>1771</v>
      </c>
      <c r="B10241" s="117" t="s">
        <v>1488</v>
      </c>
      <c r="C10241" s="140">
        <v>38406</v>
      </c>
      <c r="D10241" s="141">
        <v>1.3395599890000001</v>
      </c>
      <c r="E10241" s="119">
        <v>1</v>
      </c>
      <c r="F10241" s="119" t="s">
        <v>1492</v>
      </c>
      <c r="G10241" s="114">
        <f>IF([Data da Aprovação]&lt;&gt;"ESTATUTÁRIO",YEAR([Data da Aprovação]),"")</f>
        <v>2005</v>
      </c>
      <c r="H10241" s="106">
        <f>Tabela9[[#This Row],[Valor do Provento R$]]/Tabela9[[#This Row],[Provento por 1 ou 1000 Ações]]</f>
        <v>1.3395599890000001</v>
      </c>
    </row>
    <row r="10242" spans="1:8">
      <c r="A10242" s="118" t="s">
        <v>1771</v>
      </c>
      <c r="B10242" s="116" t="s">
        <v>1488</v>
      </c>
      <c r="C10242" s="138">
        <v>38406</v>
      </c>
      <c r="D10242" s="139">
        <v>0.18875295349999999</v>
      </c>
      <c r="E10242" s="118">
        <v>1</v>
      </c>
      <c r="F10242" s="118" t="s">
        <v>1489</v>
      </c>
      <c r="G10242" s="113">
        <f>IF([Data da Aprovação]&lt;&gt;"ESTATUTÁRIO",YEAR([Data da Aprovação]),"")</f>
        <v>2005</v>
      </c>
      <c r="H10242" s="106">
        <f>Tabela9[[#This Row],[Valor do Provento R$]]/Tabela9[[#This Row],[Provento por 1 ou 1000 Ações]]</f>
        <v>0.18875295349999999</v>
      </c>
    </row>
    <row r="10243" spans="1:8">
      <c r="A10243" s="119" t="s">
        <v>1771</v>
      </c>
      <c r="B10243" s="117" t="s">
        <v>1488</v>
      </c>
      <c r="C10243" s="140">
        <v>38470</v>
      </c>
      <c r="D10243" s="141">
        <v>0.15781899699999999</v>
      </c>
      <c r="E10243" s="119">
        <v>1</v>
      </c>
      <c r="F10243" s="119" t="s">
        <v>1489</v>
      </c>
      <c r="G10243" s="114">
        <f>IF([Data da Aprovação]&lt;&gt;"ESTATUTÁRIO",YEAR([Data da Aprovação]),"")</f>
        <v>2005</v>
      </c>
      <c r="H10243" s="106">
        <f>Tabela9[[#This Row],[Valor do Provento R$]]/Tabela9[[#This Row],[Provento por 1 ou 1000 Ações]]</f>
        <v>0.15781899699999999</v>
      </c>
    </row>
    <row r="10244" spans="1:8">
      <c r="A10244" s="118" t="s">
        <v>1771</v>
      </c>
      <c r="B10244" s="116" t="s">
        <v>1488</v>
      </c>
      <c r="C10244" s="138">
        <v>38560</v>
      </c>
      <c r="D10244" s="139">
        <v>1.0656853799999999</v>
      </c>
      <c r="E10244" s="118">
        <v>1</v>
      </c>
      <c r="F10244" s="118" t="s">
        <v>1492</v>
      </c>
      <c r="G10244" s="113">
        <f>IF([Data da Aprovação]&lt;&gt;"ESTATUTÁRIO",YEAR([Data da Aprovação]),"")</f>
        <v>2005</v>
      </c>
      <c r="H10244" s="106">
        <f>Tabela9[[#This Row],[Valor do Provento R$]]/Tabela9[[#This Row],[Provento por 1 ou 1000 Ações]]</f>
        <v>1.0656853799999999</v>
      </c>
    </row>
    <row r="10245" spans="1:8">
      <c r="A10245" s="119" t="s">
        <v>1771</v>
      </c>
      <c r="B10245" s="117" t="s">
        <v>1488</v>
      </c>
      <c r="C10245" s="140">
        <v>38560</v>
      </c>
      <c r="D10245" s="141">
        <v>0.121958317</v>
      </c>
      <c r="E10245" s="119">
        <v>1</v>
      </c>
      <c r="F10245" s="119" t="s">
        <v>1489</v>
      </c>
      <c r="G10245" s="114">
        <f>IF([Data da Aprovação]&lt;&gt;"ESTATUTÁRIO",YEAR([Data da Aprovação]),"")</f>
        <v>2005</v>
      </c>
      <c r="H10245" s="106">
        <f>Tabela9[[#This Row],[Valor do Provento R$]]/Tabela9[[#This Row],[Provento por 1 ou 1000 Ações]]</f>
        <v>0.121958317</v>
      </c>
    </row>
    <row r="10246" spans="1:8">
      <c r="A10246" s="118" t="s">
        <v>1771</v>
      </c>
      <c r="B10246" s="116" t="s">
        <v>1488</v>
      </c>
      <c r="C10246" s="138">
        <v>38679</v>
      </c>
      <c r="D10246" s="139">
        <v>0.123383493</v>
      </c>
      <c r="E10246" s="118">
        <v>1</v>
      </c>
      <c r="F10246" s="118" t="s">
        <v>1489</v>
      </c>
      <c r="G10246" s="113">
        <f>IF([Data da Aprovação]&lt;&gt;"ESTATUTÁRIO",YEAR([Data da Aprovação]),"")</f>
        <v>2005</v>
      </c>
      <c r="H10246" s="106">
        <f>Tabela9[[#This Row],[Valor do Provento R$]]/Tabela9[[#This Row],[Provento por 1 ou 1000 Ações]]</f>
        <v>0.123383493</v>
      </c>
    </row>
    <row r="10247" spans="1:8">
      <c r="A10247" s="119" t="s">
        <v>1771</v>
      </c>
      <c r="B10247" s="117" t="s">
        <v>1488</v>
      </c>
      <c r="C10247" s="140">
        <v>38769</v>
      </c>
      <c r="D10247" s="141">
        <v>2.2916279345000001</v>
      </c>
      <c r="E10247" s="119">
        <v>1</v>
      </c>
      <c r="F10247" s="119" t="s">
        <v>1492</v>
      </c>
      <c r="G10247" s="114">
        <f>IF([Data da Aprovação]&lt;&gt;"ESTATUTÁRIO",YEAR([Data da Aprovação]),"")</f>
        <v>2006</v>
      </c>
      <c r="H10247" s="106">
        <f>Tabela9[[#This Row],[Valor do Provento R$]]/Tabela9[[#This Row],[Provento por 1 ou 1000 Ações]]</f>
        <v>2.2916279345000001</v>
      </c>
    </row>
    <row r="10248" spans="1:8">
      <c r="A10248" s="118" t="s">
        <v>1771</v>
      </c>
      <c r="B10248" s="116" t="s">
        <v>1488</v>
      </c>
      <c r="C10248" s="138">
        <v>38924</v>
      </c>
      <c r="D10248" s="139">
        <v>0.26304955000000002</v>
      </c>
      <c r="E10248" s="118">
        <v>1</v>
      </c>
      <c r="F10248" s="118" t="s">
        <v>1492</v>
      </c>
      <c r="G10248" s="113">
        <f>IF([Data da Aprovação]&lt;&gt;"ESTATUTÁRIO",YEAR([Data da Aprovação]),"")</f>
        <v>2006</v>
      </c>
      <c r="H10248" s="106">
        <f>Tabela9[[#This Row],[Valor do Provento R$]]/Tabela9[[#This Row],[Provento por 1 ou 1000 Ações]]</f>
        <v>0.26304955000000002</v>
      </c>
    </row>
    <row r="10249" spans="1:8">
      <c r="A10249" s="119" t="s">
        <v>1771</v>
      </c>
      <c r="B10249" s="117" t="s">
        <v>1488</v>
      </c>
      <c r="C10249" s="140">
        <v>38924</v>
      </c>
      <c r="D10249" s="141">
        <v>7.8765241E-2</v>
      </c>
      <c r="E10249" s="119">
        <v>1</v>
      </c>
      <c r="F10249" s="119" t="s">
        <v>1489</v>
      </c>
      <c r="G10249" s="114">
        <f>IF([Data da Aprovação]&lt;&gt;"ESTATUTÁRIO",YEAR([Data da Aprovação]),"")</f>
        <v>2006</v>
      </c>
      <c r="H10249" s="106">
        <f>Tabela9[[#This Row],[Valor do Provento R$]]/Tabela9[[#This Row],[Provento por 1 ou 1000 Ações]]</f>
        <v>7.8765241E-2</v>
      </c>
    </row>
    <row r="10250" spans="1:8">
      <c r="A10250" s="118" t="s">
        <v>1771</v>
      </c>
      <c r="B10250" s="116" t="s">
        <v>1488</v>
      </c>
      <c r="C10250" s="138">
        <v>39141</v>
      </c>
      <c r="D10250" s="139">
        <v>0.5</v>
      </c>
      <c r="E10250" s="118">
        <v>1</v>
      </c>
      <c r="F10250" s="118" t="s">
        <v>1492</v>
      </c>
      <c r="G10250" s="113">
        <f>IF([Data da Aprovação]&lt;&gt;"ESTATUTÁRIO",YEAR([Data da Aprovação]),"")</f>
        <v>2007</v>
      </c>
      <c r="H10250" s="106">
        <f>Tabela9[[#This Row],[Valor do Provento R$]]/Tabela9[[#This Row],[Provento por 1 ou 1000 Ações]]</f>
        <v>0.5</v>
      </c>
    </row>
    <row r="10251" spans="1:8">
      <c r="A10251" s="119" t="s">
        <v>1771</v>
      </c>
      <c r="B10251" s="117" t="s">
        <v>1488</v>
      </c>
      <c r="C10251" s="140">
        <v>39288</v>
      </c>
      <c r="D10251" s="141">
        <v>0.32219259900000002</v>
      </c>
      <c r="E10251" s="119">
        <v>1</v>
      </c>
      <c r="F10251" s="119" t="s">
        <v>1492</v>
      </c>
      <c r="G10251" s="114">
        <f>IF([Data da Aprovação]&lt;&gt;"ESTATUTÁRIO",YEAR([Data da Aprovação]),"")</f>
        <v>2007</v>
      </c>
      <c r="H10251" s="106">
        <f>Tabela9[[#This Row],[Valor do Provento R$]]/Tabela9[[#This Row],[Provento por 1 ou 1000 Ações]]</f>
        <v>0.32219259900000002</v>
      </c>
    </row>
    <row r="10252" spans="1:8">
      <c r="A10252" s="118" t="s">
        <v>1771</v>
      </c>
      <c r="B10252" s="116" t="s">
        <v>1488</v>
      </c>
      <c r="C10252" s="138">
        <v>39288</v>
      </c>
      <c r="D10252" s="139">
        <v>9.1538119000000001E-2</v>
      </c>
      <c r="E10252" s="118">
        <v>1</v>
      </c>
      <c r="F10252" s="118" t="s">
        <v>1489</v>
      </c>
      <c r="G10252" s="113">
        <f>IF([Data da Aprovação]&lt;&gt;"ESTATUTÁRIO",YEAR([Data da Aprovação]),"")</f>
        <v>2007</v>
      </c>
      <c r="H10252" s="106">
        <f>Tabela9[[#This Row],[Valor do Provento R$]]/Tabela9[[#This Row],[Provento por 1 ou 1000 Ações]]</f>
        <v>9.1538119000000001E-2</v>
      </c>
    </row>
    <row r="10253" spans="1:8">
      <c r="A10253" s="119" t="s">
        <v>1771</v>
      </c>
      <c r="B10253" s="117" t="s">
        <v>1488</v>
      </c>
      <c r="C10253" s="140">
        <v>39505</v>
      </c>
      <c r="D10253" s="141">
        <v>0.55449999999999999</v>
      </c>
      <c r="E10253" s="119">
        <v>1</v>
      </c>
      <c r="F10253" s="119" t="s">
        <v>1492</v>
      </c>
      <c r="G10253" s="114">
        <f>IF([Data da Aprovação]&lt;&gt;"ESTATUTÁRIO",YEAR([Data da Aprovação]),"")</f>
        <v>2008</v>
      </c>
      <c r="H10253" s="106">
        <f>Tabela9[[#This Row],[Valor do Provento R$]]/Tabela9[[#This Row],[Provento por 1 ou 1000 Ações]]</f>
        <v>0.55449999999999999</v>
      </c>
    </row>
    <row r="10254" spans="1:8">
      <c r="A10254" s="118" t="s">
        <v>1771</v>
      </c>
      <c r="B10254" s="116" t="s">
        <v>1488</v>
      </c>
      <c r="C10254" s="138">
        <v>39652</v>
      </c>
      <c r="D10254" s="139">
        <v>0.43907000000000002</v>
      </c>
      <c r="E10254" s="118">
        <v>1</v>
      </c>
      <c r="F10254" s="118" t="s">
        <v>1492</v>
      </c>
      <c r="G10254" s="113">
        <f>IF([Data da Aprovação]&lt;&gt;"ESTATUTÁRIO",YEAR([Data da Aprovação]),"")</f>
        <v>2008</v>
      </c>
      <c r="H10254" s="106">
        <f>Tabela9[[#This Row],[Valor do Provento R$]]/Tabela9[[#This Row],[Provento por 1 ou 1000 Ações]]</f>
        <v>0.43907000000000002</v>
      </c>
    </row>
    <row r="10255" spans="1:8">
      <c r="A10255" s="119" t="s">
        <v>1771</v>
      </c>
      <c r="B10255" s="117" t="s">
        <v>1488</v>
      </c>
      <c r="C10255" s="140">
        <v>39862</v>
      </c>
      <c r="D10255" s="141">
        <v>0.59248869999999998</v>
      </c>
      <c r="E10255" s="119">
        <v>1</v>
      </c>
      <c r="F10255" s="119" t="s">
        <v>1492</v>
      </c>
      <c r="G10255" s="114">
        <f>IF([Data da Aprovação]&lt;&gt;"ESTATUTÁRIO",YEAR([Data da Aprovação]),"")</f>
        <v>2009</v>
      </c>
      <c r="H10255" s="106">
        <f>Tabela9[[#This Row],[Valor do Provento R$]]/Tabela9[[#This Row],[Provento por 1 ou 1000 Ações]]</f>
        <v>0.59248869999999998</v>
      </c>
    </row>
    <row r="10256" spans="1:8">
      <c r="A10256" s="118" t="s">
        <v>1771</v>
      </c>
      <c r="B10256" s="116" t="s">
        <v>1488</v>
      </c>
      <c r="C10256" s="138">
        <v>39862</v>
      </c>
      <c r="D10256" s="139">
        <v>0.13393094</v>
      </c>
      <c r="E10256" s="118">
        <v>1</v>
      </c>
      <c r="F10256" s="118" t="s">
        <v>1489</v>
      </c>
      <c r="G10256" s="113">
        <f>IF([Data da Aprovação]&lt;&gt;"ESTATUTÁRIO",YEAR([Data da Aprovação]),"")</f>
        <v>2009</v>
      </c>
      <c r="H10256" s="106">
        <f>Tabela9[[#This Row],[Valor do Provento R$]]/Tabela9[[#This Row],[Provento por 1 ou 1000 Ações]]</f>
        <v>0.13393094</v>
      </c>
    </row>
    <row r="10257" spans="1:8">
      <c r="A10257" s="119" t="s">
        <v>1771</v>
      </c>
      <c r="B10257" s="117" t="s">
        <v>1488</v>
      </c>
      <c r="C10257" s="140">
        <v>40013</v>
      </c>
      <c r="D10257" s="141">
        <v>5.8201259999999998E-2</v>
      </c>
      <c r="E10257" s="119">
        <v>1</v>
      </c>
      <c r="F10257" s="119" t="s">
        <v>1489</v>
      </c>
      <c r="G10257" s="114">
        <f>IF([Data da Aprovação]&lt;&gt;"ESTATUTÁRIO",YEAR([Data da Aprovação]),"")</f>
        <v>2009</v>
      </c>
      <c r="H10257" s="106">
        <f>Tabela9[[#This Row],[Valor do Provento R$]]/Tabela9[[#This Row],[Provento por 1 ou 1000 Ações]]</f>
        <v>5.8201259999999998E-2</v>
      </c>
    </row>
    <row r="10258" spans="1:8">
      <c r="A10258" s="118" t="s">
        <v>1771</v>
      </c>
      <c r="B10258" s="116" t="s">
        <v>1488</v>
      </c>
      <c r="C10258" s="138">
        <v>40013</v>
      </c>
      <c r="D10258" s="139">
        <v>0.50032093</v>
      </c>
      <c r="E10258" s="118">
        <v>1</v>
      </c>
      <c r="F10258" s="118" t="s">
        <v>1492</v>
      </c>
      <c r="G10258" s="113">
        <f>IF([Data da Aprovação]&lt;&gt;"ESTATUTÁRIO",YEAR([Data da Aprovação]),"")</f>
        <v>2009</v>
      </c>
      <c r="H10258" s="106">
        <f>Tabela9[[#This Row],[Valor do Provento R$]]/Tabela9[[#This Row],[Provento por 1 ou 1000 Ações]]</f>
        <v>0.50032093</v>
      </c>
    </row>
    <row r="10259" spans="1:8">
      <c r="A10259" s="119" t="s">
        <v>1771</v>
      </c>
      <c r="B10259" s="117" t="s">
        <v>1488</v>
      </c>
      <c r="C10259" s="140">
        <v>40233</v>
      </c>
      <c r="D10259" s="141">
        <v>4.2353990000000001E-2</v>
      </c>
      <c r="E10259" s="119">
        <v>1</v>
      </c>
      <c r="F10259" s="119" t="s">
        <v>1489</v>
      </c>
      <c r="G10259" s="114">
        <f>IF([Data da Aprovação]&lt;&gt;"ESTATUTÁRIO",YEAR([Data da Aprovação]),"")</f>
        <v>2010</v>
      </c>
      <c r="H10259" s="106">
        <f>Tabela9[[#This Row],[Valor do Provento R$]]/Tabela9[[#This Row],[Provento por 1 ou 1000 Ações]]</f>
        <v>4.2353990000000001E-2</v>
      </c>
    </row>
    <row r="10260" spans="1:8">
      <c r="A10260" s="118" t="s">
        <v>1771</v>
      </c>
      <c r="B10260" s="116" t="s">
        <v>1488</v>
      </c>
      <c r="C10260" s="138">
        <v>40233</v>
      </c>
      <c r="D10260" s="139">
        <v>0.78868711000000002</v>
      </c>
      <c r="E10260" s="118">
        <v>1</v>
      </c>
      <c r="F10260" s="118" t="s">
        <v>1492</v>
      </c>
      <c r="G10260" s="113">
        <f>IF([Data da Aprovação]&lt;&gt;"ESTATUTÁRIO",YEAR([Data da Aprovação]),"")</f>
        <v>2010</v>
      </c>
      <c r="H10260" s="106">
        <f>Tabela9[[#This Row],[Valor do Provento R$]]/Tabela9[[#This Row],[Provento por 1 ou 1000 Ações]]</f>
        <v>0.78868711000000002</v>
      </c>
    </row>
    <row r="10261" spans="1:8">
      <c r="A10261" s="119" t="s">
        <v>1771</v>
      </c>
      <c r="B10261" s="117" t="s">
        <v>1488</v>
      </c>
      <c r="C10261" s="140">
        <v>40380</v>
      </c>
      <c r="D10261" s="141">
        <v>0.58981079999999997</v>
      </c>
      <c r="E10261" s="119">
        <v>1</v>
      </c>
      <c r="F10261" s="119" t="s">
        <v>1492</v>
      </c>
      <c r="G10261" s="114">
        <f>IF([Data da Aprovação]&lt;&gt;"ESTATUTÁRIO",YEAR([Data da Aprovação]),"")</f>
        <v>2010</v>
      </c>
      <c r="H10261" s="106">
        <f>Tabela9[[#This Row],[Valor do Provento R$]]/Tabela9[[#This Row],[Provento por 1 ou 1000 Ações]]</f>
        <v>0.58981079999999997</v>
      </c>
    </row>
    <row r="10262" spans="1:8">
      <c r="A10262" s="118" t="s">
        <v>1771</v>
      </c>
      <c r="B10262" s="116" t="s">
        <v>1488</v>
      </c>
      <c r="C10262" s="138">
        <v>40380</v>
      </c>
      <c r="D10262" s="139">
        <v>8.2281880000000002E-2</v>
      </c>
      <c r="E10262" s="118">
        <v>1</v>
      </c>
      <c r="F10262" s="118" t="s">
        <v>1489</v>
      </c>
      <c r="G10262" s="113">
        <f>IF([Data da Aprovação]&lt;&gt;"ESTATUTÁRIO",YEAR([Data da Aprovação]),"")</f>
        <v>2010</v>
      </c>
      <c r="H10262" s="106">
        <f>Tabela9[[#This Row],[Valor do Provento R$]]/Tabela9[[#This Row],[Provento por 1 ou 1000 Ações]]</f>
        <v>8.2281880000000002E-2</v>
      </c>
    </row>
    <row r="10263" spans="1:8">
      <c r="A10263" s="119" t="s">
        <v>1771</v>
      </c>
      <c r="B10263" s="117" t="s">
        <v>1488</v>
      </c>
      <c r="C10263" s="140">
        <v>40597</v>
      </c>
      <c r="D10263" s="141">
        <v>0.94138115</v>
      </c>
      <c r="E10263" s="119">
        <v>1</v>
      </c>
      <c r="F10263" s="119" t="s">
        <v>1492</v>
      </c>
      <c r="G10263" s="114">
        <f>IF([Data da Aprovação]&lt;&gt;"ESTATUTÁRIO",YEAR([Data da Aprovação]),"")</f>
        <v>2011</v>
      </c>
      <c r="H10263" s="106">
        <f>Tabela9[[#This Row],[Valor do Provento R$]]/Tabela9[[#This Row],[Provento por 1 ou 1000 Ações]]</f>
        <v>0.94138115</v>
      </c>
    </row>
    <row r="10264" spans="1:8">
      <c r="A10264" s="118" t="s">
        <v>1771</v>
      </c>
      <c r="B10264" s="116" t="s">
        <v>1488</v>
      </c>
      <c r="C10264" s="138">
        <v>40597</v>
      </c>
      <c r="D10264" s="139">
        <v>5.6758169999999997E-2</v>
      </c>
      <c r="E10264" s="118">
        <v>1</v>
      </c>
      <c r="F10264" s="118" t="s">
        <v>1489</v>
      </c>
      <c r="G10264" s="113">
        <f>IF([Data da Aprovação]&lt;&gt;"ESTATUTÁRIO",YEAR([Data da Aprovação]),"")</f>
        <v>2011</v>
      </c>
      <c r="H10264" s="106">
        <f>Tabela9[[#This Row],[Valor do Provento R$]]/Tabela9[[#This Row],[Provento por 1 ou 1000 Ações]]</f>
        <v>5.6758169999999997E-2</v>
      </c>
    </row>
    <row r="10265" spans="1:8">
      <c r="A10265" s="119" t="s">
        <v>1771</v>
      </c>
      <c r="B10265" s="117" t="s">
        <v>1488</v>
      </c>
      <c r="C10265" s="140">
        <v>40744</v>
      </c>
      <c r="D10265" s="141">
        <v>0.68478452999999995</v>
      </c>
      <c r="E10265" s="119">
        <v>1</v>
      </c>
      <c r="F10265" s="119" t="s">
        <v>1492</v>
      </c>
      <c r="G10265" s="114">
        <f>IF([Data da Aprovação]&lt;&gt;"ESTATUTÁRIO",YEAR([Data da Aprovação]),"")</f>
        <v>2011</v>
      </c>
      <c r="H10265" s="106">
        <f>Tabela9[[#This Row],[Valor do Provento R$]]/Tabela9[[#This Row],[Provento por 1 ou 1000 Ações]]</f>
        <v>0.68478452999999995</v>
      </c>
    </row>
    <row r="10266" spans="1:8">
      <c r="A10266" s="118" t="s">
        <v>1771</v>
      </c>
      <c r="B10266" s="116" t="s">
        <v>1488</v>
      </c>
      <c r="C10266" s="138">
        <v>40744</v>
      </c>
      <c r="D10266" s="139">
        <v>8.6974629999999997E-2</v>
      </c>
      <c r="E10266" s="118">
        <v>1</v>
      </c>
      <c r="F10266" s="118" t="s">
        <v>1489</v>
      </c>
      <c r="G10266" s="113">
        <f>IF([Data da Aprovação]&lt;&gt;"ESTATUTÁRIO",YEAR([Data da Aprovação]),"")</f>
        <v>2011</v>
      </c>
      <c r="H10266" s="106">
        <f>Tabela9[[#This Row],[Valor do Provento R$]]/Tabela9[[#This Row],[Provento por 1 ou 1000 Ações]]</f>
        <v>8.6974629999999997E-2</v>
      </c>
    </row>
    <row r="10267" spans="1:8">
      <c r="A10267" s="119" t="s">
        <v>1771</v>
      </c>
      <c r="B10267" s="117" t="s">
        <v>1488</v>
      </c>
      <c r="C10267" s="140">
        <v>40954</v>
      </c>
      <c r="D10267" s="141">
        <v>1.0911768399999999</v>
      </c>
      <c r="E10267" s="119">
        <v>1</v>
      </c>
      <c r="F10267" s="119" t="s">
        <v>1492</v>
      </c>
      <c r="G10267" s="114">
        <f>IF([Data da Aprovação]&lt;&gt;"ESTATUTÁRIO",YEAR([Data da Aprovação]),"")</f>
        <v>2012</v>
      </c>
      <c r="H10267" s="106">
        <f>Tabela9[[#This Row],[Valor do Provento R$]]/Tabela9[[#This Row],[Provento por 1 ou 1000 Ações]]</f>
        <v>1.0911768399999999</v>
      </c>
    </row>
    <row r="10268" spans="1:8">
      <c r="A10268" s="118" t="s">
        <v>1771</v>
      </c>
      <c r="B10268" s="116" t="s">
        <v>1488</v>
      </c>
      <c r="C10268" s="138">
        <v>40954</v>
      </c>
      <c r="D10268" s="139">
        <v>5.5167760000000003E-2</v>
      </c>
      <c r="E10268" s="118">
        <v>1</v>
      </c>
      <c r="F10268" s="118" t="s">
        <v>1489</v>
      </c>
      <c r="G10268" s="113">
        <f>IF([Data da Aprovação]&lt;&gt;"ESTATUTÁRIO",YEAR([Data da Aprovação]),"")</f>
        <v>2012</v>
      </c>
      <c r="H10268" s="106">
        <f>Tabela9[[#This Row],[Valor do Provento R$]]/Tabela9[[#This Row],[Provento por 1 ou 1000 Ações]]</f>
        <v>5.5167760000000003E-2</v>
      </c>
    </row>
    <row r="10269" spans="1:8">
      <c r="A10269" s="119" t="s">
        <v>1771</v>
      </c>
      <c r="B10269" s="117" t="s">
        <v>1488</v>
      </c>
      <c r="C10269" s="140">
        <v>41115</v>
      </c>
      <c r="D10269" s="141">
        <v>0.76223929000000001</v>
      </c>
      <c r="E10269" s="119">
        <v>1</v>
      </c>
      <c r="F10269" s="119" t="s">
        <v>1492</v>
      </c>
      <c r="G10269" s="114">
        <f>IF([Data da Aprovação]&lt;&gt;"ESTATUTÁRIO",YEAR([Data da Aprovação]),"")</f>
        <v>2012</v>
      </c>
      <c r="H10269" s="106">
        <f>Tabela9[[#This Row],[Valor do Provento R$]]/Tabela9[[#This Row],[Provento por 1 ou 1000 Ações]]</f>
        <v>0.76223929000000001</v>
      </c>
    </row>
    <row r="10270" spans="1:8">
      <c r="A10270" s="118" t="s">
        <v>1771</v>
      </c>
      <c r="B10270" s="116" t="s">
        <v>1488</v>
      </c>
      <c r="C10270" s="138">
        <v>41115</v>
      </c>
      <c r="D10270" s="139">
        <v>8.5111729999999997E-2</v>
      </c>
      <c r="E10270" s="118">
        <v>1</v>
      </c>
      <c r="F10270" s="118" t="s">
        <v>1489</v>
      </c>
      <c r="G10270" s="113">
        <f>IF([Data da Aprovação]&lt;&gt;"ESTATUTÁRIO",YEAR([Data da Aprovação]),"")</f>
        <v>2012</v>
      </c>
      <c r="H10270" s="106">
        <f>Tabela9[[#This Row],[Valor do Provento R$]]/Tabela9[[#This Row],[Provento por 1 ou 1000 Ações]]</f>
        <v>8.5111729999999997E-2</v>
      </c>
    </row>
    <row r="10271" spans="1:8">
      <c r="A10271" s="119" t="s">
        <v>1771</v>
      </c>
      <c r="B10271" s="117" t="s">
        <v>1488</v>
      </c>
      <c r="C10271" s="140">
        <v>41311</v>
      </c>
      <c r="D10271" s="141">
        <v>5.0854770000000001E-2</v>
      </c>
      <c r="E10271" s="119">
        <v>1</v>
      </c>
      <c r="F10271" s="119" t="s">
        <v>1489</v>
      </c>
      <c r="G10271" s="114">
        <f>IF([Data da Aprovação]&lt;&gt;"ESTATUTÁRIO",YEAR([Data da Aprovação]),"")</f>
        <v>2013</v>
      </c>
      <c r="H10271" s="106">
        <f>Tabela9[[#This Row],[Valor do Provento R$]]/Tabela9[[#This Row],[Provento por 1 ou 1000 Ações]]</f>
        <v>5.0854770000000001E-2</v>
      </c>
    </row>
    <row r="10272" spans="1:8">
      <c r="A10272" s="118" t="s">
        <v>1771</v>
      </c>
      <c r="B10272" s="116" t="s">
        <v>1488</v>
      </c>
      <c r="C10272" s="138">
        <v>41311</v>
      </c>
      <c r="D10272" s="139">
        <v>1.093676289</v>
      </c>
      <c r="E10272" s="118">
        <v>1</v>
      </c>
      <c r="F10272" s="118" t="s">
        <v>1492</v>
      </c>
      <c r="G10272" s="113">
        <f>IF([Data da Aprovação]&lt;&gt;"ESTATUTÁRIO",YEAR([Data da Aprovação]),"")</f>
        <v>2013</v>
      </c>
      <c r="H10272" s="106">
        <f>Tabela9[[#This Row],[Valor do Provento R$]]/Tabela9[[#This Row],[Provento por 1 ou 1000 Ações]]</f>
        <v>1.093676289</v>
      </c>
    </row>
    <row r="10273" spans="1:8">
      <c r="A10273" s="119" t="s">
        <v>1771</v>
      </c>
      <c r="B10273" s="117" t="s">
        <v>1488</v>
      </c>
      <c r="C10273" s="140">
        <v>41479</v>
      </c>
      <c r="D10273" s="141">
        <v>0.78403000899999997</v>
      </c>
      <c r="E10273" s="119">
        <v>1</v>
      </c>
      <c r="F10273" s="119" t="s">
        <v>1492</v>
      </c>
      <c r="G10273" s="114">
        <f>IF([Data da Aprovação]&lt;&gt;"ESTATUTÁRIO",YEAR([Data da Aprovação]),"")</f>
        <v>2013</v>
      </c>
      <c r="H10273" s="106">
        <f>Tabela9[[#This Row],[Valor do Provento R$]]/Tabela9[[#This Row],[Provento por 1 ou 1000 Ações]]</f>
        <v>0.78403000899999997</v>
      </c>
    </row>
    <row r="10274" spans="1:8">
      <c r="A10274" s="118" t="s">
        <v>1771</v>
      </c>
      <c r="B10274" s="116" t="s">
        <v>1488</v>
      </c>
      <c r="C10274" s="138">
        <v>41479</v>
      </c>
      <c r="D10274" s="139">
        <v>6.3987093999999994E-2</v>
      </c>
      <c r="E10274" s="118">
        <v>1</v>
      </c>
      <c r="F10274" s="118" t="s">
        <v>1489</v>
      </c>
      <c r="G10274" s="113">
        <f>IF([Data da Aprovação]&lt;&gt;"ESTATUTÁRIO",YEAR([Data da Aprovação]),"")</f>
        <v>2013</v>
      </c>
      <c r="H10274" s="106">
        <f>Tabela9[[#This Row],[Valor do Provento R$]]/Tabela9[[#This Row],[Provento por 1 ou 1000 Ações]]</f>
        <v>6.3987093999999994E-2</v>
      </c>
    </row>
    <row r="10275" spans="1:8">
      <c r="A10275" s="119" t="s">
        <v>1771</v>
      </c>
      <c r="B10275" s="117" t="s">
        <v>1488</v>
      </c>
      <c r="C10275" s="140">
        <v>41682</v>
      </c>
      <c r="D10275" s="141">
        <v>5.2170293999999999E-2</v>
      </c>
      <c r="E10275" s="119">
        <v>1</v>
      </c>
      <c r="F10275" s="119" t="s">
        <v>1489</v>
      </c>
      <c r="G10275" s="114">
        <f>IF([Data da Aprovação]&lt;&gt;"ESTATUTÁRIO",YEAR([Data da Aprovação]),"")</f>
        <v>2014</v>
      </c>
      <c r="H10275" s="106">
        <f>Tabela9[[#This Row],[Valor do Provento R$]]/Tabela9[[#This Row],[Provento por 1 ou 1000 Ações]]</f>
        <v>5.2170293999999999E-2</v>
      </c>
    </row>
    <row r="10276" spans="1:8">
      <c r="A10276" s="118" t="s">
        <v>1771</v>
      </c>
      <c r="B10276" s="116" t="s">
        <v>1488</v>
      </c>
      <c r="C10276" s="138">
        <v>41682</v>
      </c>
      <c r="D10276" s="139">
        <v>1.104579049</v>
      </c>
      <c r="E10276" s="118">
        <v>1</v>
      </c>
      <c r="F10276" s="118" t="s">
        <v>1492</v>
      </c>
      <c r="G10276" s="113">
        <f>IF([Data da Aprovação]&lt;&gt;"ESTATUTÁRIO",YEAR([Data da Aprovação]),"")</f>
        <v>2014</v>
      </c>
      <c r="H10276" s="106">
        <f>Tabela9[[#This Row],[Valor do Provento R$]]/Tabela9[[#This Row],[Provento por 1 ou 1000 Ações]]</f>
        <v>1.104579049</v>
      </c>
    </row>
    <row r="10277" spans="1:8">
      <c r="A10277" s="119" t="s">
        <v>1772</v>
      </c>
      <c r="B10277" s="117" t="s">
        <v>1488</v>
      </c>
      <c r="C10277" s="140">
        <v>35101</v>
      </c>
      <c r="D10277" s="141">
        <v>0.69</v>
      </c>
      <c r="E10277" s="119">
        <v>1000</v>
      </c>
      <c r="F10277" s="119" t="s">
        <v>1492</v>
      </c>
      <c r="G10277" s="114">
        <f>IF([Data da Aprovação]&lt;&gt;"ESTATUTÁRIO",YEAR([Data da Aprovação]),"")</f>
        <v>1996</v>
      </c>
      <c r="H10277" s="106">
        <f>Tabela9[[#This Row],[Valor do Provento R$]]/Tabela9[[#This Row],[Provento por 1 ou 1000 Ações]]</f>
        <v>6.8999999999999997E-4</v>
      </c>
    </row>
    <row r="10278" spans="1:8">
      <c r="A10278" s="118" t="s">
        <v>1772</v>
      </c>
      <c r="B10278" s="116" t="s">
        <v>1488</v>
      </c>
      <c r="C10278" s="138">
        <v>35277</v>
      </c>
      <c r="D10278" s="139">
        <v>0.5</v>
      </c>
      <c r="E10278" s="118">
        <v>1000</v>
      </c>
      <c r="F10278" s="118" t="s">
        <v>1492</v>
      </c>
      <c r="G10278" s="113">
        <f>IF([Data da Aprovação]&lt;&gt;"ESTATUTÁRIO",YEAR([Data da Aprovação]),"")</f>
        <v>1996</v>
      </c>
      <c r="H10278" s="106">
        <f>Tabela9[[#This Row],[Valor do Provento R$]]/Tabela9[[#This Row],[Provento por 1 ou 1000 Ações]]</f>
        <v>5.0000000000000001E-4</v>
      </c>
    </row>
    <row r="10279" spans="1:8">
      <c r="A10279" s="119" t="s">
        <v>1772</v>
      </c>
      <c r="B10279" s="117" t="s">
        <v>1488</v>
      </c>
      <c r="C10279" s="140">
        <v>35457</v>
      </c>
      <c r="D10279" s="141">
        <v>0.19</v>
      </c>
      <c r="E10279" s="119">
        <v>1000</v>
      </c>
      <c r="F10279" s="119" t="s">
        <v>1492</v>
      </c>
      <c r="G10279" s="114">
        <f>IF([Data da Aprovação]&lt;&gt;"ESTATUTÁRIO",YEAR([Data da Aprovação]),"")</f>
        <v>1997</v>
      </c>
      <c r="H10279" s="106">
        <f>Tabela9[[#This Row],[Valor do Provento R$]]/Tabela9[[#This Row],[Provento por 1 ou 1000 Ações]]</f>
        <v>1.9000000000000001E-4</v>
      </c>
    </row>
    <row r="10280" spans="1:8">
      <c r="A10280" s="118" t="s">
        <v>1772</v>
      </c>
      <c r="B10280" s="116" t="s">
        <v>1488</v>
      </c>
      <c r="C10280" s="138">
        <v>35646</v>
      </c>
      <c r="D10280" s="139">
        <v>0.21229999999999999</v>
      </c>
      <c r="E10280" s="118">
        <v>1000</v>
      </c>
      <c r="F10280" s="118" t="s">
        <v>1492</v>
      </c>
      <c r="G10280" s="113">
        <f>IF([Data da Aprovação]&lt;&gt;"ESTATUTÁRIO",YEAR([Data da Aprovação]),"")</f>
        <v>1997</v>
      </c>
      <c r="H10280" s="106">
        <f>Tabela9[[#This Row],[Valor do Provento R$]]/Tabela9[[#This Row],[Provento por 1 ou 1000 Ações]]</f>
        <v>2.1229999999999998E-4</v>
      </c>
    </row>
    <row r="10281" spans="1:8">
      <c r="A10281" s="119" t="s">
        <v>1772</v>
      </c>
      <c r="B10281" s="117" t="s">
        <v>1488</v>
      </c>
      <c r="C10281" s="140">
        <v>35821</v>
      </c>
      <c r="D10281" s="141">
        <v>0.20799999999999999</v>
      </c>
      <c r="E10281" s="119">
        <v>1000</v>
      </c>
      <c r="F10281" s="119" t="s">
        <v>1492</v>
      </c>
      <c r="G10281" s="114">
        <f>IF([Data da Aprovação]&lt;&gt;"ESTATUTÁRIO",YEAR([Data da Aprovação]),"")</f>
        <v>1998</v>
      </c>
      <c r="H10281" s="106">
        <f>Tabela9[[#This Row],[Valor do Provento R$]]/Tabela9[[#This Row],[Provento por 1 ou 1000 Ações]]</f>
        <v>2.0799999999999999E-4</v>
      </c>
    </row>
    <row r="10282" spans="1:8">
      <c r="A10282" s="118" t="s">
        <v>1772</v>
      </c>
      <c r="B10282" s="116" t="s">
        <v>1488</v>
      </c>
      <c r="C10282" s="138">
        <v>35999</v>
      </c>
      <c r="D10282" s="139">
        <v>0.15720000000000001</v>
      </c>
      <c r="E10282" s="118">
        <v>1000</v>
      </c>
      <c r="F10282" s="118" t="s">
        <v>1492</v>
      </c>
      <c r="G10282" s="113">
        <f>IF([Data da Aprovação]&lt;&gt;"ESTATUTÁRIO",YEAR([Data da Aprovação]),"")</f>
        <v>1998</v>
      </c>
      <c r="H10282" s="106">
        <f>Tabela9[[#This Row],[Valor do Provento R$]]/Tabela9[[#This Row],[Provento por 1 ou 1000 Ações]]</f>
        <v>1.572E-4</v>
      </c>
    </row>
    <row r="10283" spans="1:8">
      <c r="A10283" s="119" t="s">
        <v>1772</v>
      </c>
      <c r="B10283" s="117" t="s">
        <v>1488</v>
      </c>
      <c r="C10283" s="140">
        <v>36182</v>
      </c>
      <c r="D10283" s="141">
        <v>0.1376</v>
      </c>
      <c r="E10283" s="119">
        <v>1000</v>
      </c>
      <c r="F10283" s="119" t="s">
        <v>1492</v>
      </c>
      <c r="G10283" s="114">
        <f>IF([Data da Aprovação]&lt;&gt;"ESTATUTÁRIO",YEAR([Data da Aprovação]),"")</f>
        <v>1999</v>
      </c>
      <c r="H10283" s="106">
        <f>Tabela9[[#This Row],[Valor do Provento R$]]/Tabela9[[#This Row],[Provento por 1 ou 1000 Ações]]</f>
        <v>1.3760000000000001E-4</v>
      </c>
    </row>
    <row r="10284" spans="1:8">
      <c r="A10284" s="118" t="s">
        <v>1772</v>
      </c>
      <c r="B10284" s="116" t="s">
        <v>1488</v>
      </c>
      <c r="C10284" s="138">
        <v>36367</v>
      </c>
      <c r="D10284" s="139">
        <v>9.5899999999999999E-2</v>
      </c>
      <c r="E10284" s="118">
        <v>1000</v>
      </c>
      <c r="F10284" s="118" t="s">
        <v>1492</v>
      </c>
      <c r="G10284" s="113">
        <f>IF([Data da Aprovação]&lt;&gt;"ESTATUTÁRIO",YEAR([Data da Aprovação]),"")</f>
        <v>1999</v>
      </c>
      <c r="H10284" s="106">
        <f>Tabela9[[#This Row],[Valor do Provento R$]]/Tabela9[[#This Row],[Provento por 1 ou 1000 Ações]]</f>
        <v>9.59E-5</v>
      </c>
    </row>
    <row r="10285" spans="1:8">
      <c r="A10285" s="119" t="s">
        <v>1772</v>
      </c>
      <c r="B10285" s="117" t="s">
        <v>1488</v>
      </c>
      <c r="C10285" s="140">
        <v>36367</v>
      </c>
      <c r="D10285" s="141">
        <v>1.2999999999999999E-3</v>
      </c>
      <c r="E10285" s="119">
        <v>1000</v>
      </c>
      <c r="F10285" s="119" t="s">
        <v>1496</v>
      </c>
      <c r="G10285" s="114">
        <f>IF([Data da Aprovação]&lt;&gt;"ESTATUTÁRIO",YEAR([Data da Aprovação]),"")</f>
        <v>1999</v>
      </c>
      <c r="H10285" s="106">
        <f>Tabela9[[#This Row],[Valor do Provento R$]]/Tabela9[[#This Row],[Provento por 1 ou 1000 Ações]]</f>
        <v>1.2999999999999998E-6</v>
      </c>
    </row>
    <row r="10286" spans="1:8">
      <c r="A10286" s="118" t="s">
        <v>1772</v>
      </c>
      <c r="B10286" s="116" t="s">
        <v>1488</v>
      </c>
      <c r="C10286" s="138">
        <v>36551</v>
      </c>
      <c r="D10286" s="139">
        <v>0.14910000000000001</v>
      </c>
      <c r="E10286" s="118">
        <v>1000</v>
      </c>
      <c r="F10286" s="118" t="s">
        <v>1492</v>
      </c>
      <c r="G10286" s="113">
        <f>IF([Data da Aprovação]&lt;&gt;"ESTATUTÁRIO",YEAR([Data da Aprovação]),"")</f>
        <v>2000</v>
      </c>
      <c r="H10286" s="106">
        <f>Tabela9[[#This Row],[Valor do Provento R$]]/Tabela9[[#This Row],[Provento por 1 ou 1000 Ações]]</f>
        <v>1.4910000000000002E-4</v>
      </c>
    </row>
    <row r="10287" spans="1:8">
      <c r="A10287" s="119" t="s">
        <v>1772</v>
      </c>
      <c r="B10287" s="117" t="s">
        <v>1488</v>
      </c>
      <c r="C10287" s="140">
        <v>36551</v>
      </c>
      <c r="D10287" s="141">
        <v>1.8E-3</v>
      </c>
      <c r="E10287" s="119">
        <v>1000</v>
      </c>
      <c r="F10287" s="119" t="s">
        <v>1496</v>
      </c>
      <c r="G10287" s="114">
        <f>IF([Data da Aprovação]&lt;&gt;"ESTATUTÁRIO",YEAR([Data da Aprovação]),"")</f>
        <v>2000</v>
      </c>
      <c r="H10287" s="106">
        <f>Tabela9[[#This Row],[Valor do Provento R$]]/Tabela9[[#This Row],[Provento por 1 ou 1000 Ações]]</f>
        <v>1.7999999999999999E-6</v>
      </c>
    </row>
    <row r="10288" spans="1:8">
      <c r="A10288" s="118" t="s">
        <v>1772</v>
      </c>
      <c r="B10288" s="116" t="s">
        <v>1488</v>
      </c>
      <c r="C10288" s="138">
        <v>36768</v>
      </c>
      <c r="D10288" s="139">
        <v>9.2299999999999993E-2</v>
      </c>
      <c r="E10288" s="118">
        <v>1000</v>
      </c>
      <c r="F10288" s="118" t="s">
        <v>1492</v>
      </c>
      <c r="G10288" s="113">
        <f>IF([Data da Aprovação]&lt;&gt;"ESTATUTÁRIO",YEAR([Data da Aprovação]),"")</f>
        <v>2000</v>
      </c>
      <c r="H10288" s="106">
        <f>Tabela9[[#This Row],[Valor do Provento R$]]/Tabela9[[#This Row],[Provento por 1 ou 1000 Ações]]</f>
        <v>9.2299999999999994E-5</v>
      </c>
    </row>
    <row r="10289" spans="1:8">
      <c r="A10289" s="119" t="s">
        <v>1772</v>
      </c>
      <c r="B10289" s="117" t="s">
        <v>1488</v>
      </c>
      <c r="C10289" s="140">
        <v>36768</v>
      </c>
      <c r="D10289" s="141">
        <v>2.3999999999999998E-3</v>
      </c>
      <c r="E10289" s="119">
        <v>1000</v>
      </c>
      <c r="F10289" s="119" t="s">
        <v>1496</v>
      </c>
      <c r="G10289" s="114">
        <f>IF([Data da Aprovação]&lt;&gt;"ESTATUTÁRIO",YEAR([Data da Aprovação]),"")</f>
        <v>2000</v>
      </c>
      <c r="H10289" s="106">
        <f>Tabela9[[#This Row],[Valor do Provento R$]]/Tabela9[[#This Row],[Provento por 1 ou 1000 Ações]]</f>
        <v>2.3999999999999999E-6</v>
      </c>
    </row>
    <row r="10290" spans="1:8">
      <c r="A10290" s="118" t="s">
        <v>1772</v>
      </c>
      <c r="B10290" s="116" t="s">
        <v>1488</v>
      </c>
      <c r="C10290" s="138">
        <v>37021</v>
      </c>
      <c r="D10290" s="139">
        <v>9.4399999999999998E-2</v>
      </c>
      <c r="E10290" s="118">
        <v>1000</v>
      </c>
      <c r="F10290" s="118" t="s">
        <v>1492</v>
      </c>
      <c r="G10290" s="113">
        <f>IF([Data da Aprovação]&lt;&gt;"ESTATUTÁRIO",YEAR([Data da Aprovação]),"")</f>
        <v>2001</v>
      </c>
      <c r="H10290" s="106">
        <f>Tabela9[[#This Row],[Valor do Provento R$]]/Tabela9[[#This Row],[Provento por 1 ou 1000 Ações]]</f>
        <v>9.4400000000000004E-5</v>
      </c>
    </row>
    <row r="10291" spans="1:8">
      <c r="A10291" s="119" t="s">
        <v>1772</v>
      </c>
      <c r="B10291" s="117" t="s">
        <v>1488</v>
      </c>
      <c r="C10291" s="140">
        <v>37021</v>
      </c>
      <c r="D10291" s="141">
        <v>4.9540000000000001E-3</v>
      </c>
      <c r="E10291" s="119">
        <v>1000</v>
      </c>
      <c r="F10291" s="119" t="s">
        <v>1496</v>
      </c>
      <c r="G10291" s="114">
        <f>IF([Data da Aprovação]&lt;&gt;"ESTATUTÁRIO",YEAR([Data da Aprovação]),"")</f>
        <v>2001</v>
      </c>
      <c r="H10291" s="106">
        <f>Tabela9[[#This Row],[Valor do Provento R$]]/Tabela9[[#This Row],[Provento por 1 ou 1000 Ações]]</f>
        <v>4.9540000000000003E-6</v>
      </c>
    </row>
    <row r="10292" spans="1:8">
      <c r="A10292" s="118" t="s">
        <v>1772</v>
      </c>
      <c r="B10292" s="116" t="s">
        <v>1488</v>
      </c>
      <c r="C10292" s="138">
        <v>37116</v>
      </c>
      <c r="D10292" s="139">
        <v>3.2599999999999997E-2</v>
      </c>
      <c r="E10292" s="118">
        <v>1000</v>
      </c>
      <c r="F10292" s="118" t="s">
        <v>1492</v>
      </c>
      <c r="G10292" s="113">
        <f>IF([Data da Aprovação]&lt;&gt;"ESTATUTÁRIO",YEAR([Data da Aprovação]),"")</f>
        <v>2001</v>
      </c>
      <c r="H10292" s="106">
        <f>Tabela9[[#This Row],[Valor do Provento R$]]/Tabela9[[#This Row],[Provento por 1 ou 1000 Ações]]</f>
        <v>3.26E-5</v>
      </c>
    </row>
    <row r="10293" spans="1:8">
      <c r="A10293" s="119" t="s">
        <v>1772</v>
      </c>
      <c r="B10293" s="117" t="s">
        <v>1488</v>
      </c>
      <c r="C10293" s="140">
        <v>37116</v>
      </c>
      <c r="D10293" s="141">
        <v>6.9335000000000002E-4</v>
      </c>
      <c r="E10293" s="119">
        <v>1000</v>
      </c>
      <c r="F10293" s="119" t="s">
        <v>1496</v>
      </c>
      <c r="G10293" s="114">
        <f>IF([Data da Aprovação]&lt;&gt;"ESTATUTÁRIO",YEAR([Data da Aprovação]),"")</f>
        <v>2001</v>
      </c>
      <c r="H10293" s="106">
        <f>Tabela9[[#This Row],[Valor do Provento R$]]/Tabela9[[#This Row],[Provento por 1 ou 1000 Ações]]</f>
        <v>6.9335E-7</v>
      </c>
    </row>
    <row r="10294" spans="1:8">
      <c r="A10294" s="118" t="s">
        <v>1772</v>
      </c>
      <c r="B10294" s="116" t="s">
        <v>1488</v>
      </c>
      <c r="C10294" s="138">
        <v>37869</v>
      </c>
      <c r="D10294" s="139">
        <v>6.8999999999999999E-3</v>
      </c>
      <c r="E10294" s="118">
        <v>1000</v>
      </c>
      <c r="F10294" s="118" t="s">
        <v>1492</v>
      </c>
      <c r="G10294" s="113">
        <f>IF([Data da Aprovação]&lt;&gt;"ESTATUTÁRIO",YEAR([Data da Aprovação]),"")</f>
        <v>2003</v>
      </c>
      <c r="H10294" s="106">
        <f>Tabela9[[#This Row],[Valor do Provento R$]]/Tabela9[[#This Row],[Provento por 1 ou 1000 Ações]]</f>
        <v>6.9E-6</v>
      </c>
    </row>
    <row r="10295" spans="1:8">
      <c r="A10295" s="119" t="s">
        <v>1772</v>
      </c>
      <c r="B10295" s="117" t="s">
        <v>1488</v>
      </c>
      <c r="C10295" s="140">
        <v>38072</v>
      </c>
      <c r="D10295" s="141">
        <v>1.54E-2</v>
      </c>
      <c r="E10295" s="119">
        <v>1000</v>
      </c>
      <c r="F10295" s="119" t="s">
        <v>1492</v>
      </c>
      <c r="G10295" s="114">
        <f>IF([Data da Aprovação]&lt;&gt;"ESTATUTÁRIO",YEAR([Data da Aprovação]),"")</f>
        <v>2004</v>
      </c>
      <c r="H10295" s="106">
        <f>Tabela9[[#This Row],[Valor do Provento R$]]/Tabela9[[#This Row],[Provento por 1 ou 1000 Ações]]</f>
        <v>1.5400000000000002E-5</v>
      </c>
    </row>
    <row r="10296" spans="1:8">
      <c r="A10296" s="118" t="s">
        <v>1772</v>
      </c>
      <c r="B10296" s="116" t="s">
        <v>1488</v>
      </c>
      <c r="C10296" s="138">
        <v>38072</v>
      </c>
      <c r="D10296" s="139">
        <v>5.5000000000000003E-4</v>
      </c>
      <c r="E10296" s="118">
        <v>1000</v>
      </c>
      <c r="F10296" s="118" t="s">
        <v>1496</v>
      </c>
      <c r="G10296" s="113">
        <f>IF([Data da Aprovação]&lt;&gt;"ESTATUTÁRIO",YEAR([Data da Aprovação]),"")</f>
        <v>2004</v>
      </c>
      <c r="H10296" s="106">
        <f>Tabela9[[#This Row],[Valor do Provento R$]]/Tabela9[[#This Row],[Provento por 1 ou 1000 Ações]]</f>
        <v>5.5000000000000003E-7</v>
      </c>
    </row>
    <row r="10297" spans="1:8">
      <c r="A10297" s="119" t="s">
        <v>1772</v>
      </c>
      <c r="B10297" s="117" t="s">
        <v>1488</v>
      </c>
      <c r="C10297" s="140">
        <v>38195</v>
      </c>
      <c r="D10297" s="141">
        <v>1.61E-2</v>
      </c>
      <c r="E10297" s="119">
        <v>1000</v>
      </c>
      <c r="F10297" s="119" t="s">
        <v>1492</v>
      </c>
      <c r="G10297" s="114">
        <f>IF([Data da Aprovação]&lt;&gt;"ESTATUTÁRIO",YEAR([Data da Aprovação]),"")</f>
        <v>2004</v>
      </c>
      <c r="H10297" s="106">
        <f>Tabela9[[#This Row],[Valor do Provento R$]]/Tabela9[[#This Row],[Provento por 1 ou 1000 Ações]]</f>
        <v>1.6099999999999998E-5</v>
      </c>
    </row>
    <row r="10298" spans="1:8">
      <c r="A10298" s="118" t="s">
        <v>1772</v>
      </c>
      <c r="B10298" s="116" t="s">
        <v>1488</v>
      </c>
      <c r="C10298" s="138">
        <v>38442</v>
      </c>
      <c r="D10298" s="139">
        <v>4.0964331210000003E-2</v>
      </c>
      <c r="E10298" s="118">
        <v>1000</v>
      </c>
      <c r="F10298" s="118" t="s">
        <v>1492</v>
      </c>
      <c r="G10298" s="113">
        <f>IF([Data da Aprovação]&lt;&gt;"ESTATUTÁRIO",YEAR([Data da Aprovação]),"")</f>
        <v>2005</v>
      </c>
      <c r="H10298" s="106">
        <f>Tabela9[[#This Row],[Valor do Provento R$]]/Tabela9[[#This Row],[Provento por 1 ou 1000 Ações]]</f>
        <v>4.0964331210000001E-5</v>
      </c>
    </row>
    <row r="10299" spans="1:8">
      <c r="A10299" s="119" t="s">
        <v>1772</v>
      </c>
      <c r="B10299" s="117" t="s">
        <v>1488</v>
      </c>
      <c r="C10299" s="140">
        <v>38442</v>
      </c>
      <c r="D10299" s="141">
        <v>1.7130873699999999E-3</v>
      </c>
      <c r="E10299" s="119">
        <v>1000</v>
      </c>
      <c r="F10299" s="119" t="s">
        <v>1496</v>
      </c>
      <c r="G10299" s="114">
        <f>IF([Data da Aprovação]&lt;&gt;"ESTATUTÁRIO",YEAR([Data da Aprovação]),"")</f>
        <v>2005</v>
      </c>
      <c r="H10299" s="106">
        <f>Tabela9[[#This Row],[Valor do Provento R$]]/Tabela9[[#This Row],[Provento por 1 ou 1000 Ações]]</f>
        <v>1.7130873699999999E-6</v>
      </c>
    </row>
    <row r="10300" spans="1:8">
      <c r="A10300" s="118" t="s">
        <v>1772</v>
      </c>
      <c r="B10300" s="116" t="s">
        <v>1488</v>
      </c>
      <c r="C10300" s="138">
        <v>38804</v>
      </c>
      <c r="D10300" s="139">
        <v>3.2363082899999999E-2</v>
      </c>
      <c r="E10300" s="118">
        <v>1000</v>
      </c>
      <c r="F10300" s="118" t="s">
        <v>1492</v>
      </c>
      <c r="G10300" s="113">
        <f>IF([Data da Aprovação]&lt;&gt;"ESTATUTÁRIO",YEAR([Data da Aprovação]),"")</f>
        <v>2006</v>
      </c>
      <c r="H10300" s="106">
        <f>Tabela9[[#This Row],[Valor do Provento R$]]/Tabela9[[#This Row],[Provento por 1 ou 1000 Ações]]</f>
        <v>3.2363082899999997E-5</v>
      </c>
    </row>
    <row r="10301" spans="1:8">
      <c r="A10301" s="119" t="s">
        <v>1772</v>
      </c>
      <c r="B10301" s="117" t="s">
        <v>1488</v>
      </c>
      <c r="C10301" s="140">
        <v>38804</v>
      </c>
      <c r="D10301" s="141">
        <v>1.25107602E-3</v>
      </c>
      <c r="E10301" s="119">
        <v>1000</v>
      </c>
      <c r="F10301" s="119" t="s">
        <v>1496</v>
      </c>
      <c r="G10301" s="114">
        <f>IF([Data da Aprovação]&lt;&gt;"ESTATUTÁRIO",YEAR([Data da Aprovação]),"")</f>
        <v>2006</v>
      </c>
      <c r="H10301" s="106">
        <f>Tabela9[[#This Row],[Valor do Provento R$]]/Tabela9[[#This Row],[Provento por 1 ou 1000 Ações]]</f>
        <v>1.25107602E-6</v>
      </c>
    </row>
    <row r="10302" spans="1:8">
      <c r="A10302" s="118" t="s">
        <v>1772</v>
      </c>
      <c r="B10302" s="116" t="s">
        <v>1488</v>
      </c>
      <c r="C10302" s="138">
        <v>38926</v>
      </c>
      <c r="D10302" s="139">
        <v>1.490431631E-2</v>
      </c>
      <c r="E10302" s="118">
        <v>1000</v>
      </c>
      <c r="F10302" s="118" t="s">
        <v>1492</v>
      </c>
      <c r="G10302" s="113">
        <f>IF([Data da Aprovação]&lt;&gt;"ESTATUTÁRIO",YEAR([Data da Aprovação]),"")</f>
        <v>2006</v>
      </c>
      <c r="H10302" s="106">
        <f>Tabela9[[#This Row],[Valor do Provento R$]]/Tabela9[[#This Row],[Provento por 1 ou 1000 Ações]]</f>
        <v>1.4904316310000001E-5</v>
      </c>
    </row>
    <row r="10303" spans="1:8">
      <c r="A10303" s="119" t="s">
        <v>1772</v>
      </c>
      <c r="B10303" s="117" t="s">
        <v>1488</v>
      </c>
      <c r="C10303" s="140">
        <v>39168</v>
      </c>
      <c r="D10303" s="141">
        <v>8.8434626880000006E-2</v>
      </c>
      <c r="E10303" s="119">
        <v>1000</v>
      </c>
      <c r="F10303" s="119" t="s">
        <v>1489</v>
      </c>
      <c r="G10303" s="114">
        <f>IF([Data da Aprovação]&lt;&gt;"ESTATUTÁRIO",YEAR([Data da Aprovação]),"")</f>
        <v>2007</v>
      </c>
      <c r="H10303" s="106">
        <f>Tabela9[[#This Row],[Valor do Provento R$]]/Tabela9[[#This Row],[Provento por 1 ou 1000 Ações]]</f>
        <v>8.8434626880000005E-5</v>
      </c>
    </row>
    <row r="10304" spans="1:8">
      <c r="A10304" s="118" t="s">
        <v>1772</v>
      </c>
      <c r="B10304" s="116" t="s">
        <v>1488</v>
      </c>
      <c r="C10304" s="138">
        <v>39168</v>
      </c>
      <c r="D10304" s="139">
        <v>2.5585304500000002E-3</v>
      </c>
      <c r="E10304" s="118">
        <v>1000</v>
      </c>
      <c r="F10304" s="118" t="s">
        <v>1496</v>
      </c>
      <c r="G10304" s="113">
        <f>IF([Data da Aprovação]&lt;&gt;"ESTATUTÁRIO",YEAR([Data da Aprovação]),"")</f>
        <v>2007</v>
      </c>
      <c r="H10304" s="106">
        <f>Tabela9[[#This Row],[Valor do Provento R$]]/Tabela9[[#This Row],[Provento por 1 ou 1000 Ações]]</f>
        <v>2.5585304500000003E-6</v>
      </c>
    </row>
    <row r="10305" spans="1:8">
      <c r="A10305" s="119" t="s">
        <v>1772</v>
      </c>
      <c r="B10305" s="117" t="s">
        <v>1488</v>
      </c>
      <c r="C10305" s="140">
        <v>39316</v>
      </c>
      <c r="D10305" s="141">
        <v>4.6626062740000002E-2</v>
      </c>
      <c r="E10305" s="119">
        <v>1000</v>
      </c>
      <c r="F10305" s="119" t="s">
        <v>1489</v>
      </c>
      <c r="G10305" s="114">
        <f>IF([Data da Aprovação]&lt;&gt;"ESTATUTÁRIO",YEAR([Data da Aprovação]),"")</f>
        <v>2007</v>
      </c>
      <c r="H10305" s="106">
        <f>Tabela9[[#This Row],[Valor do Provento R$]]/Tabela9[[#This Row],[Provento por 1 ou 1000 Ações]]</f>
        <v>4.6626062740000001E-5</v>
      </c>
    </row>
    <row r="10306" spans="1:8">
      <c r="A10306" s="118" t="s">
        <v>1772</v>
      </c>
      <c r="B10306" s="116" t="s">
        <v>1488</v>
      </c>
      <c r="C10306" s="138">
        <v>39524</v>
      </c>
      <c r="D10306" s="139">
        <v>2.3960576179999998E-2</v>
      </c>
      <c r="E10306" s="118">
        <v>1000</v>
      </c>
      <c r="F10306" s="118" t="s">
        <v>1492</v>
      </c>
      <c r="G10306" s="113">
        <f>IF([Data da Aprovação]&lt;&gt;"ESTATUTÁRIO",YEAR([Data da Aprovação]),"")</f>
        <v>2008</v>
      </c>
      <c r="H10306" s="106">
        <f>Tabela9[[#This Row],[Valor do Provento R$]]/Tabela9[[#This Row],[Provento por 1 ou 1000 Ações]]</f>
        <v>2.3960576179999997E-5</v>
      </c>
    </row>
    <row r="10307" spans="1:8">
      <c r="A10307" s="119" t="s">
        <v>1772</v>
      </c>
      <c r="B10307" s="117" t="s">
        <v>1488</v>
      </c>
      <c r="C10307" s="140">
        <v>39524</v>
      </c>
      <c r="D10307" s="141">
        <v>5.2972049999999997E-4</v>
      </c>
      <c r="E10307" s="119">
        <v>1000</v>
      </c>
      <c r="F10307" s="119" t="s">
        <v>1496</v>
      </c>
      <c r="G10307" s="114">
        <f>IF([Data da Aprovação]&lt;&gt;"ESTATUTÁRIO",YEAR([Data da Aprovação]),"")</f>
        <v>2008</v>
      </c>
      <c r="H10307" s="106">
        <f>Tabela9[[#This Row],[Valor do Provento R$]]/Tabela9[[#This Row],[Provento por 1 ou 1000 Ações]]</f>
        <v>5.2972050000000002E-7</v>
      </c>
    </row>
    <row r="10308" spans="1:8">
      <c r="A10308" s="118" t="s">
        <v>1772</v>
      </c>
      <c r="B10308" s="116" t="s">
        <v>1488</v>
      </c>
      <c r="C10308" s="138">
        <v>39524</v>
      </c>
      <c r="D10308" s="139">
        <v>5.5279763660000002E-2</v>
      </c>
      <c r="E10308" s="118">
        <v>1000</v>
      </c>
      <c r="F10308" s="118" t="s">
        <v>1489</v>
      </c>
      <c r="G10308" s="113">
        <f>IF([Data da Aprovação]&lt;&gt;"ESTATUTÁRIO",YEAR([Data da Aprovação]),"")</f>
        <v>2008</v>
      </c>
      <c r="H10308" s="106">
        <f>Tabela9[[#This Row],[Valor do Provento R$]]/Tabela9[[#This Row],[Provento por 1 ou 1000 Ações]]</f>
        <v>5.527976366E-5</v>
      </c>
    </row>
    <row r="10309" spans="1:8">
      <c r="A10309" s="119" t="s">
        <v>1772</v>
      </c>
      <c r="B10309" s="117" t="s">
        <v>1488</v>
      </c>
      <c r="C10309" s="140">
        <v>39524</v>
      </c>
      <c r="D10309" s="141">
        <v>1.2221249999999999E-3</v>
      </c>
      <c r="E10309" s="119">
        <v>1000</v>
      </c>
      <c r="F10309" s="119" t="s">
        <v>1496</v>
      </c>
      <c r="G10309" s="114">
        <f>IF([Data da Aprovação]&lt;&gt;"ESTATUTÁRIO",YEAR([Data da Aprovação]),"")</f>
        <v>2008</v>
      </c>
      <c r="H10309" s="106">
        <f>Tabela9[[#This Row],[Valor do Provento R$]]/Tabela9[[#This Row],[Provento por 1 ou 1000 Ações]]</f>
        <v>1.222125E-6</v>
      </c>
    </row>
    <row r="10310" spans="1:8">
      <c r="A10310" s="118" t="s">
        <v>1772</v>
      </c>
      <c r="B10310" s="116" t="s">
        <v>1488</v>
      </c>
      <c r="C10310" s="138">
        <v>39668</v>
      </c>
      <c r="D10310" s="139">
        <v>0.53822845418999998</v>
      </c>
      <c r="E10310" s="118">
        <v>1</v>
      </c>
      <c r="F10310" s="118" t="s">
        <v>1489</v>
      </c>
      <c r="G10310" s="113">
        <f>IF([Data da Aprovação]&lt;&gt;"ESTATUTÁRIO",YEAR([Data da Aprovação]),"")</f>
        <v>2008</v>
      </c>
      <c r="H10310" s="106">
        <f>Tabela9[[#This Row],[Valor do Provento R$]]/Tabela9[[#This Row],[Provento por 1 ou 1000 Ações]]</f>
        <v>0.53822845418999998</v>
      </c>
    </row>
    <row r="10311" spans="1:8">
      <c r="A10311" s="119" t="s">
        <v>1772</v>
      </c>
      <c r="B10311" s="117" t="s">
        <v>1488</v>
      </c>
      <c r="C10311" s="140">
        <v>39668</v>
      </c>
      <c r="D10311" s="141">
        <v>0.64414565478999997</v>
      </c>
      <c r="E10311" s="119">
        <v>1</v>
      </c>
      <c r="F10311" s="119" t="s">
        <v>1492</v>
      </c>
      <c r="G10311" s="114">
        <f>IF([Data da Aprovação]&lt;&gt;"ESTATUTÁRIO",YEAR([Data da Aprovação]),"")</f>
        <v>2008</v>
      </c>
      <c r="H10311" s="106">
        <f>Tabela9[[#This Row],[Valor do Provento R$]]/Tabela9[[#This Row],[Provento por 1 ou 1000 Ações]]</f>
        <v>0.64414565478999997</v>
      </c>
    </row>
    <row r="10312" spans="1:8">
      <c r="A10312" s="118" t="s">
        <v>1772</v>
      </c>
      <c r="B10312" s="116" t="s">
        <v>1488</v>
      </c>
      <c r="C10312" s="138">
        <v>39902</v>
      </c>
      <c r="D10312" s="139">
        <v>0.64907892665</v>
      </c>
      <c r="E10312" s="118">
        <v>1</v>
      </c>
      <c r="F10312" s="118" t="s">
        <v>1492</v>
      </c>
      <c r="G10312" s="113">
        <f>IF([Data da Aprovação]&lt;&gt;"ESTATUTÁRIO",YEAR([Data da Aprovação]),"")</f>
        <v>2009</v>
      </c>
      <c r="H10312" s="106">
        <f>Tabela9[[#This Row],[Valor do Provento R$]]/Tabela9[[#This Row],[Provento por 1 ou 1000 Ações]]</f>
        <v>0.64907892665</v>
      </c>
    </row>
    <row r="10313" spans="1:8">
      <c r="A10313" s="119" t="s">
        <v>1772</v>
      </c>
      <c r="B10313" s="117" t="s">
        <v>1488</v>
      </c>
      <c r="C10313" s="140">
        <v>39902</v>
      </c>
      <c r="D10313" s="141">
        <v>1.8610390979999999E-2</v>
      </c>
      <c r="E10313" s="119">
        <v>1</v>
      </c>
      <c r="F10313" s="119" t="s">
        <v>1496</v>
      </c>
      <c r="G10313" s="114">
        <f>IF([Data da Aprovação]&lt;&gt;"ESTATUTÁRIO",YEAR([Data da Aprovação]),"")</f>
        <v>2009</v>
      </c>
      <c r="H10313" s="106">
        <f>Tabela9[[#This Row],[Valor do Provento R$]]/Tabela9[[#This Row],[Provento por 1 ou 1000 Ações]]</f>
        <v>1.8610390979999999E-2</v>
      </c>
    </row>
    <row r="10314" spans="1:8">
      <c r="A10314" s="118" t="s">
        <v>1772</v>
      </c>
      <c r="B10314" s="116" t="s">
        <v>1488</v>
      </c>
      <c r="C10314" s="138">
        <v>39902</v>
      </c>
      <c r="D10314" s="139">
        <v>0.53899265623000003</v>
      </c>
      <c r="E10314" s="118">
        <v>1</v>
      </c>
      <c r="F10314" s="118" t="s">
        <v>1489</v>
      </c>
      <c r="G10314" s="113">
        <f>IF([Data da Aprovação]&lt;&gt;"ESTATUTÁRIO",YEAR([Data da Aprovação]),"")</f>
        <v>2009</v>
      </c>
      <c r="H10314" s="106">
        <f>Tabela9[[#This Row],[Valor do Provento R$]]/Tabela9[[#This Row],[Provento por 1 ou 1000 Ações]]</f>
        <v>0.53899265623000003</v>
      </c>
    </row>
    <row r="10315" spans="1:8">
      <c r="A10315" s="119" t="s">
        <v>1772</v>
      </c>
      <c r="B10315" s="117" t="s">
        <v>1488</v>
      </c>
      <c r="C10315" s="140">
        <v>39902</v>
      </c>
      <c r="D10315" s="141">
        <v>1.5453997440000001E-2</v>
      </c>
      <c r="E10315" s="119">
        <v>1</v>
      </c>
      <c r="F10315" s="119" t="s">
        <v>1496</v>
      </c>
      <c r="G10315" s="114">
        <f>IF([Data da Aprovação]&lt;&gt;"ESTATUTÁRIO",YEAR([Data da Aprovação]),"")</f>
        <v>2009</v>
      </c>
      <c r="H10315" s="106">
        <f>Tabela9[[#This Row],[Valor do Provento R$]]/Tabela9[[#This Row],[Provento por 1 ou 1000 Ações]]</f>
        <v>1.5453997440000001E-2</v>
      </c>
    </row>
    <row r="10316" spans="1:8">
      <c r="A10316" s="118" t="s">
        <v>1772</v>
      </c>
      <c r="B10316" s="116" t="s">
        <v>1488</v>
      </c>
      <c r="C10316" s="138">
        <v>40032</v>
      </c>
      <c r="D10316" s="139">
        <v>0.37821791947</v>
      </c>
      <c r="E10316" s="118">
        <v>1</v>
      </c>
      <c r="F10316" s="118" t="s">
        <v>1489</v>
      </c>
      <c r="G10316" s="113">
        <f>IF([Data da Aprovação]&lt;&gt;"ESTATUTÁRIO",YEAR([Data da Aprovação]),"")</f>
        <v>2009</v>
      </c>
      <c r="H10316" s="106">
        <f>Tabela9[[#This Row],[Valor do Provento R$]]/Tabela9[[#This Row],[Provento por 1 ou 1000 Ações]]</f>
        <v>0.37821791947</v>
      </c>
    </row>
    <row r="10317" spans="1:8">
      <c r="A10317" s="119" t="s">
        <v>1772</v>
      </c>
      <c r="B10317" s="117" t="s">
        <v>1488</v>
      </c>
      <c r="C10317" s="140">
        <v>40267</v>
      </c>
      <c r="D10317" s="141">
        <v>0.82127580252999999</v>
      </c>
      <c r="E10317" s="119">
        <v>1</v>
      </c>
      <c r="F10317" s="119" t="s">
        <v>1489</v>
      </c>
      <c r="G10317" s="114">
        <f>IF([Data da Aprovação]&lt;&gt;"ESTATUTÁRIO",YEAR([Data da Aprovação]),"")</f>
        <v>2010</v>
      </c>
      <c r="H10317" s="106">
        <f>Tabela9[[#This Row],[Valor do Provento R$]]/Tabela9[[#This Row],[Provento por 1 ou 1000 Ações]]</f>
        <v>0.82127580252999999</v>
      </c>
    </row>
    <row r="10318" spans="1:8">
      <c r="A10318" s="118" t="s">
        <v>1772</v>
      </c>
      <c r="B10318" s="116" t="s">
        <v>1488</v>
      </c>
      <c r="C10318" s="138">
        <v>40267</v>
      </c>
      <c r="D10318" s="139">
        <v>1.638342731E-2</v>
      </c>
      <c r="E10318" s="118">
        <v>1</v>
      </c>
      <c r="F10318" s="118" t="s">
        <v>1496</v>
      </c>
      <c r="G10318" s="113">
        <f>IF([Data da Aprovação]&lt;&gt;"ESTATUTÁRIO",YEAR([Data da Aprovação]),"")</f>
        <v>2010</v>
      </c>
      <c r="H10318" s="106">
        <f>Tabela9[[#This Row],[Valor do Provento R$]]/Tabela9[[#This Row],[Provento por 1 ou 1000 Ações]]</f>
        <v>1.638342731E-2</v>
      </c>
    </row>
    <row r="10319" spans="1:8">
      <c r="A10319" s="119" t="s">
        <v>1772</v>
      </c>
      <c r="B10319" s="117" t="s">
        <v>1488</v>
      </c>
      <c r="C10319" s="140">
        <v>40267</v>
      </c>
      <c r="D10319" s="141">
        <v>1.4359415225700001</v>
      </c>
      <c r="E10319" s="119">
        <v>1</v>
      </c>
      <c r="F10319" s="119" t="s">
        <v>1492</v>
      </c>
      <c r="G10319" s="114">
        <f>IF([Data da Aprovação]&lt;&gt;"ESTATUTÁRIO",YEAR([Data da Aprovação]),"")</f>
        <v>2010</v>
      </c>
      <c r="H10319" s="106">
        <f>Tabela9[[#This Row],[Valor do Provento R$]]/Tabela9[[#This Row],[Provento por 1 ou 1000 Ações]]</f>
        <v>1.4359415225700001</v>
      </c>
    </row>
    <row r="10320" spans="1:8">
      <c r="A10320" s="118" t="s">
        <v>1772</v>
      </c>
      <c r="B10320" s="116" t="s">
        <v>1488</v>
      </c>
      <c r="C10320" s="138">
        <v>40267</v>
      </c>
      <c r="D10320" s="139">
        <v>2.8645241320000001E-2</v>
      </c>
      <c r="E10320" s="118">
        <v>1</v>
      </c>
      <c r="F10320" s="118" t="s">
        <v>1496</v>
      </c>
      <c r="G10320" s="113">
        <f>IF([Data da Aprovação]&lt;&gt;"ESTATUTÁRIO",YEAR([Data da Aprovação]),"")</f>
        <v>2010</v>
      </c>
      <c r="H10320" s="106">
        <f>Tabela9[[#This Row],[Valor do Provento R$]]/Tabela9[[#This Row],[Provento por 1 ou 1000 Ações]]</f>
        <v>2.8645241320000001E-2</v>
      </c>
    </row>
    <row r="10321" spans="1:8">
      <c r="A10321" s="119" t="s">
        <v>1772</v>
      </c>
      <c r="B10321" s="117" t="s">
        <v>1488</v>
      </c>
      <c r="C10321" s="140">
        <v>40396</v>
      </c>
      <c r="D10321" s="141">
        <v>0.63919688136999997</v>
      </c>
      <c r="E10321" s="119">
        <v>1</v>
      </c>
      <c r="F10321" s="119" t="s">
        <v>1489</v>
      </c>
      <c r="G10321" s="114">
        <f>IF([Data da Aprovação]&lt;&gt;"ESTATUTÁRIO",YEAR([Data da Aprovação]),"")</f>
        <v>2010</v>
      </c>
      <c r="H10321" s="106">
        <f>Tabela9[[#This Row],[Valor do Provento R$]]/Tabela9[[#This Row],[Provento por 1 ou 1000 Ações]]</f>
        <v>0.63919688136999997</v>
      </c>
    </row>
    <row r="10322" spans="1:8">
      <c r="A10322" s="118" t="s">
        <v>1772</v>
      </c>
      <c r="B10322" s="116" t="s">
        <v>1488</v>
      </c>
      <c r="C10322" s="138">
        <v>40526</v>
      </c>
      <c r="D10322" s="139">
        <v>0.55039912793000001</v>
      </c>
      <c r="E10322" s="118">
        <v>1</v>
      </c>
      <c r="F10322" s="118" t="s">
        <v>1489</v>
      </c>
      <c r="G10322" s="113">
        <f>IF([Data da Aprovação]&lt;&gt;"ESTATUTÁRIO",YEAR([Data da Aprovação]),"")</f>
        <v>2010</v>
      </c>
      <c r="H10322" s="106">
        <f>Tabela9[[#This Row],[Valor do Provento R$]]/Tabela9[[#This Row],[Provento por 1 ou 1000 Ações]]</f>
        <v>0.55039912793000001</v>
      </c>
    </row>
    <row r="10323" spans="1:8">
      <c r="A10323" s="119" t="s">
        <v>1772</v>
      </c>
      <c r="B10323" s="117" t="s">
        <v>1488</v>
      </c>
      <c r="C10323" s="140">
        <v>40634</v>
      </c>
      <c r="D10323" s="141">
        <v>0.94130871072</v>
      </c>
      <c r="E10323" s="119">
        <v>1</v>
      </c>
      <c r="F10323" s="119" t="s">
        <v>1492</v>
      </c>
      <c r="G10323" s="114">
        <f>IF([Data da Aprovação]&lt;&gt;"ESTATUTÁRIO",YEAR([Data da Aprovação]),"")</f>
        <v>2011</v>
      </c>
      <c r="H10323" s="106">
        <f>Tabela9[[#This Row],[Valor do Provento R$]]/Tabela9[[#This Row],[Provento por 1 ou 1000 Ações]]</f>
        <v>0.94130871072</v>
      </c>
    </row>
    <row r="10324" spans="1:8">
      <c r="A10324" s="118" t="s">
        <v>1772</v>
      </c>
      <c r="B10324" s="116" t="s">
        <v>1488</v>
      </c>
      <c r="C10324" s="138">
        <v>40634</v>
      </c>
      <c r="D10324" s="139">
        <v>2.533108899E-2</v>
      </c>
      <c r="E10324" s="118">
        <v>1</v>
      </c>
      <c r="F10324" s="118" t="s">
        <v>1496</v>
      </c>
      <c r="G10324" s="113">
        <f>IF([Data da Aprovação]&lt;&gt;"ESTATUTÁRIO",YEAR([Data da Aprovação]),"")</f>
        <v>2011</v>
      </c>
      <c r="H10324" s="106">
        <f>Tabela9[[#This Row],[Valor do Provento R$]]/Tabela9[[#This Row],[Provento por 1 ou 1000 Ações]]</f>
        <v>2.533108899E-2</v>
      </c>
    </row>
    <row r="10325" spans="1:8">
      <c r="A10325" s="119" t="s">
        <v>1772</v>
      </c>
      <c r="B10325" s="117" t="s">
        <v>1488</v>
      </c>
      <c r="C10325" s="140">
        <v>40634</v>
      </c>
      <c r="D10325" s="141">
        <v>0.11887723824</v>
      </c>
      <c r="E10325" s="119">
        <v>1</v>
      </c>
      <c r="F10325" s="119" t="s">
        <v>1489</v>
      </c>
      <c r="G10325" s="114">
        <f>IF([Data da Aprovação]&lt;&gt;"ESTATUTÁRIO",YEAR([Data da Aprovação]),"")</f>
        <v>2011</v>
      </c>
      <c r="H10325" s="106">
        <f>Tabela9[[#This Row],[Valor do Provento R$]]/Tabela9[[#This Row],[Provento por 1 ou 1000 Ações]]</f>
        <v>0.11887723824</v>
      </c>
    </row>
    <row r="10326" spans="1:8">
      <c r="A10326" s="118" t="s">
        <v>1772</v>
      </c>
      <c r="B10326" s="116" t="s">
        <v>1488</v>
      </c>
      <c r="C10326" s="138">
        <v>40634</v>
      </c>
      <c r="D10326" s="139">
        <v>3.1990460399999999E-3</v>
      </c>
      <c r="E10326" s="118">
        <v>1</v>
      </c>
      <c r="F10326" s="118" t="s">
        <v>1496</v>
      </c>
      <c r="G10326" s="113">
        <f>IF([Data da Aprovação]&lt;&gt;"ESTATUTÁRIO",YEAR([Data da Aprovação]),"")</f>
        <v>2011</v>
      </c>
      <c r="H10326" s="106">
        <f>Tabela9[[#This Row],[Valor do Provento R$]]/Tabela9[[#This Row],[Provento por 1 ou 1000 Ações]]</f>
        <v>3.1990460399999999E-3</v>
      </c>
    </row>
    <row r="10327" spans="1:8">
      <c r="A10327" s="119" t="s">
        <v>1772</v>
      </c>
      <c r="B10327" s="117" t="s">
        <v>1488</v>
      </c>
      <c r="C10327" s="140">
        <v>40760</v>
      </c>
      <c r="D10327" s="141">
        <v>1.013624291</v>
      </c>
      <c r="E10327" s="119">
        <v>1</v>
      </c>
      <c r="F10327" s="119" t="s">
        <v>1492</v>
      </c>
      <c r="G10327" s="114">
        <f>IF([Data da Aprovação]&lt;&gt;"ESTATUTÁRIO",YEAR([Data da Aprovação]),"")</f>
        <v>2011</v>
      </c>
      <c r="H10327" s="106">
        <f>Tabela9[[#This Row],[Valor do Provento R$]]/Tabela9[[#This Row],[Provento por 1 ou 1000 Ações]]</f>
        <v>1.013624291</v>
      </c>
    </row>
    <row r="10328" spans="1:8">
      <c r="A10328" s="118" t="s">
        <v>1772</v>
      </c>
      <c r="B10328" s="116" t="s">
        <v>1488</v>
      </c>
      <c r="C10328" s="138">
        <v>40760</v>
      </c>
      <c r="D10328" s="139">
        <v>0.70411790799999996</v>
      </c>
      <c r="E10328" s="118">
        <v>1</v>
      </c>
      <c r="F10328" s="118" t="s">
        <v>1489</v>
      </c>
      <c r="G10328" s="113">
        <f>IF([Data da Aprovação]&lt;&gt;"ESTATUTÁRIO",YEAR([Data da Aprovação]),"")</f>
        <v>2011</v>
      </c>
      <c r="H10328" s="106">
        <f>Tabela9[[#This Row],[Valor do Provento R$]]/Tabela9[[#This Row],[Provento por 1 ou 1000 Ações]]</f>
        <v>0.70411790799999996</v>
      </c>
    </row>
    <row r="10329" spans="1:8">
      <c r="A10329" s="119" t="s">
        <v>1772</v>
      </c>
      <c r="B10329" s="117" t="s">
        <v>1488</v>
      </c>
      <c r="C10329" s="140">
        <v>40998</v>
      </c>
      <c r="D10329" s="141">
        <v>7.758770643E-2</v>
      </c>
      <c r="E10329" s="119">
        <v>1</v>
      </c>
      <c r="F10329" s="119" t="s">
        <v>1489</v>
      </c>
      <c r="G10329" s="114">
        <f>IF([Data da Aprovação]&lt;&gt;"ESTATUTÁRIO",YEAR([Data da Aprovação]),"")</f>
        <v>2012</v>
      </c>
      <c r="H10329" s="106">
        <f>Tabela9[[#This Row],[Valor do Provento R$]]/Tabela9[[#This Row],[Provento por 1 ou 1000 Ações]]</f>
        <v>7.758770643E-2</v>
      </c>
    </row>
    <row r="10330" spans="1:8">
      <c r="A10330" s="118" t="s">
        <v>1772</v>
      </c>
      <c r="B10330" s="116" t="s">
        <v>1488</v>
      </c>
      <c r="C10330" s="138">
        <v>41135</v>
      </c>
      <c r="D10330" s="139">
        <v>0.61407619109</v>
      </c>
      <c r="E10330" s="118">
        <v>1</v>
      </c>
      <c r="F10330" s="118" t="s">
        <v>1492</v>
      </c>
      <c r="G10330" s="113">
        <f>IF([Data da Aprovação]&lt;&gt;"ESTATUTÁRIO",YEAR([Data da Aprovação]),"")</f>
        <v>2012</v>
      </c>
      <c r="H10330" s="106">
        <f>Tabela9[[#This Row],[Valor do Provento R$]]/Tabela9[[#This Row],[Provento por 1 ou 1000 Ações]]</f>
        <v>0.61407619109</v>
      </c>
    </row>
    <row r="10331" spans="1:8">
      <c r="A10331" s="119" t="s">
        <v>1772</v>
      </c>
      <c r="B10331" s="117" t="s">
        <v>1488</v>
      </c>
      <c r="C10331" s="140">
        <v>41135</v>
      </c>
      <c r="D10331" s="141">
        <v>0.74083459849</v>
      </c>
      <c r="E10331" s="119">
        <v>1</v>
      </c>
      <c r="F10331" s="119" t="s">
        <v>1489</v>
      </c>
      <c r="G10331" s="114">
        <f>IF([Data da Aprovação]&lt;&gt;"ESTATUTÁRIO",YEAR([Data da Aprovação]),"")</f>
        <v>2012</v>
      </c>
      <c r="H10331" s="106">
        <f>Tabela9[[#This Row],[Valor do Provento R$]]/Tabela9[[#This Row],[Provento por 1 ou 1000 Ações]]</f>
        <v>0.74083459849</v>
      </c>
    </row>
    <row r="10332" spans="1:8">
      <c r="A10332" s="118" t="s">
        <v>1772</v>
      </c>
      <c r="B10332" s="116" t="s">
        <v>1488</v>
      </c>
      <c r="C10332" s="138">
        <v>41355</v>
      </c>
      <c r="D10332" s="139">
        <v>1.471899183E-2</v>
      </c>
      <c r="E10332" s="118">
        <v>1</v>
      </c>
      <c r="F10332" s="118" t="s">
        <v>1492</v>
      </c>
      <c r="G10332" s="113">
        <f>IF([Data da Aprovação]&lt;&gt;"ESTATUTÁRIO",YEAR([Data da Aprovação]),"")</f>
        <v>2013</v>
      </c>
      <c r="H10332" s="106">
        <f>Tabela9[[#This Row],[Valor do Provento R$]]/Tabela9[[#This Row],[Provento por 1 ou 1000 Ações]]</f>
        <v>1.471899183E-2</v>
      </c>
    </row>
    <row r="10333" spans="1:8">
      <c r="A10333" s="119" t="s">
        <v>1772</v>
      </c>
      <c r="B10333" s="117" t="s">
        <v>1488</v>
      </c>
      <c r="C10333" s="140">
        <v>41355</v>
      </c>
      <c r="D10333" s="141">
        <v>2.2690154000000001E-4</v>
      </c>
      <c r="E10333" s="119">
        <v>1</v>
      </c>
      <c r="F10333" s="119" t="s">
        <v>1496</v>
      </c>
      <c r="G10333" s="114">
        <f>IF([Data da Aprovação]&lt;&gt;"ESTATUTÁRIO",YEAR([Data da Aprovação]),"")</f>
        <v>2013</v>
      </c>
      <c r="H10333" s="106">
        <f>Tabela9[[#This Row],[Valor do Provento R$]]/Tabela9[[#This Row],[Provento por 1 ou 1000 Ações]]</f>
        <v>2.2690154000000001E-4</v>
      </c>
    </row>
    <row r="10334" spans="1:8">
      <c r="A10334" s="118" t="s">
        <v>1772</v>
      </c>
      <c r="B10334" s="116" t="s">
        <v>1488</v>
      </c>
      <c r="C10334" s="138">
        <v>41355</v>
      </c>
      <c r="D10334" s="139">
        <v>0.69840733299000002</v>
      </c>
      <c r="E10334" s="118">
        <v>1</v>
      </c>
      <c r="F10334" s="118" t="s">
        <v>1489</v>
      </c>
      <c r="G10334" s="113">
        <f>IF([Data da Aprovação]&lt;&gt;"ESTATUTÁRIO",YEAR([Data da Aprovação]),"")</f>
        <v>2013</v>
      </c>
      <c r="H10334" s="106">
        <f>Tabela9[[#This Row],[Valor do Provento R$]]/Tabela9[[#This Row],[Provento por 1 ou 1000 Ações]]</f>
        <v>0.69840733299000002</v>
      </c>
    </row>
    <row r="10335" spans="1:8">
      <c r="A10335" s="119" t="s">
        <v>1772</v>
      </c>
      <c r="B10335" s="117" t="s">
        <v>1488</v>
      </c>
      <c r="C10335" s="140">
        <v>41355</v>
      </c>
      <c r="D10335" s="141">
        <v>1.0766342139999999E-2</v>
      </c>
      <c r="E10335" s="119">
        <v>1</v>
      </c>
      <c r="F10335" s="119" t="s">
        <v>1496</v>
      </c>
      <c r="G10335" s="114">
        <f>IF([Data da Aprovação]&lt;&gt;"ESTATUTÁRIO",YEAR([Data da Aprovação]),"")</f>
        <v>2013</v>
      </c>
      <c r="H10335" s="106">
        <f>Tabela9[[#This Row],[Valor do Provento R$]]/Tabela9[[#This Row],[Provento por 1 ou 1000 Ações]]</f>
        <v>1.0766342139999999E-2</v>
      </c>
    </row>
    <row r="10336" spans="1:8">
      <c r="A10336" s="118" t="s">
        <v>1772</v>
      </c>
      <c r="B10336" s="116" t="s">
        <v>1488</v>
      </c>
      <c r="C10336" s="138">
        <v>41486</v>
      </c>
      <c r="D10336" s="139">
        <v>0.74634121737000003</v>
      </c>
      <c r="E10336" s="118">
        <v>1</v>
      </c>
      <c r="F10336" s="118" t="s">
        <v>1489</v>
      </c>
      <c r="G10336" s="113">
        <f>IF([Data da Aprovação]&lt;&gt;"ESTATUTÁRIO",YEAR([Data da Aprovação]),"")</f>
        <v>2013</v>
      </c>
      <c r="H10336" s="106">
        <f>Tabela9[[#This Row],[Valor do Provento R$]]/Tabela9[[#This Row],[Provento por 1 ou 1000 Ações]]</f>
        <v>0.74634121737000003</v>
      </c>
    </row>
    <row r="10337" spans="1:8">
      <c r="A10337" s="119" t="s">
        <v>1772</v>
      </c>
      <c r="B10337" s="117" t="s">
        <v>1488</v>
      </c>
      <c r="C10337" s="140">
        <v>41486</v>
      </c>
      <c r="D10337" s="141">
        <v>1.1939293654700001</v>
      </c>
      <c r="E10337" s="119">
        <v>1</v>
      </c>
      <c r="F10337" s="119" t="s">
        <v>1492</v>
      </c>
      <c r="G10337" s="114">
        <f>IF([Data da Aprovação]&lt;&gt;"ESTATUTÁRIO",YEAR([Data da Aprovação]),"")</f>
        <v>2013</v>
      </c>
      <c r="H10337" s="106">
        <f>Tabela9[[#This Row],[Valor do Provento R$]]/Tabela9[[#This Row],[Provento por 1 ou 1000 Ações]]</f>
        <v>1.1939293654700001</v>
      </c>
    </row>
    <row r="10338" spans="1:8">
      <c r="A10338" s="118" t="s">
        <v>1772</v>
      </c>
      <c r="B10338" s="116" t="s">
        <v>1490</v>
      </c>
      <c r="C10338" s="138">
        <v>35101</v>
      </c>
      <c r="D10338" s="139">
        <v>0.69</v>
      </c>
      <c r="E10338" s="118">
        <v>1000</v>
      </c>
      <c r="F10338" s="118" t="s">
        <v>1492</v>
      </c>
      <c r="G10338" s="113">
        <f>IF([Data da Aprovação]&lt;&gt;"ESTATUTÁRIO",YEAR([Data da Aprovação]),"")</f>
        <v>1996</v>
      </c>
      <c r="H10338" s="106">
        <f>Tabela9[[#This Row],[Valor do Provento R$]]/Tabela9[[#This Row],[Provento por 1 ou 1000 Ações]]</f>
        <v>6.8999999999999997E-4</v>
      </c>
    </row>
    <row r="10339" spans="1:8">
      <c r="A10339" s="119" t="s">
        <v>1772</v>
      </c>
      <c r="B10339" s="117" t="s">
        <v>1490</v>
      </c>
      <c r="C10339" s="140">
        <v>35277</v>
      </c>
      <c r="D10339" s="141">
        <v>0.5</v>
      </c>
      <c r="E10339" s="119">
        <v>1000</v>
      </c>
      <c r="F10339" s="119" t="s">
        <v>1492</v>
      </c>
      <c r="G10339" s="114">
        <f>IF([Data da Aprovação]&lt;&gt;"ESTATUTÁRIO",YEAR([Data da Aprovação]),"")</f>
        <v>1996</v>
      </c>
      <c r="H10339" s="106">
        <f>Tabela9[[#This Row],[Valor do Provento R$]]/Tabela9[[#This Row],[Provento por 1 ou 1000 Ações]]</f>
        <v>5.0000000000000001E-4</v>
      </c>
    </row>
    <row r="10340" spans="1:8">
      <c r="A10340" s="118" t="s">
        <v>1772</v>
      </c>
      <c r="B10340" s="116" t="s">
        <v>1490</v>
      </c>
      <c r="C10340" s="138">
        <v>35457</v>
      </c>
      <c r="D10340" s="139">
        <v>0.19</v>
      </c>
      <c r="E10340" s="118">
        <v>1000</v>
      </c>
      <c r="F10340" s="118" t="s">
        <v>1492</v>
      </c>
      <c r="G10340" s="113">
        <f>IF([Data da Aprovação]&lt;&gt;"ESTATUTÁRIO",YEAR([Data da Aprovação]),"")</f>
        <v>1997</v>
      </c>
      <c r="H10340" s="106">
        <f>Tabela9[[#This Row],[Valor do Provento R$]]/Tabela9[[#This Row],[Provento por 1 ou 1000 Ações]]</f>
        <v>1.9000000000000001E-4</v>
      </c>
    </row>
    <row r="10341" spans="1:8">
      <c r="A10341" s="119" t="s">
        <v>1772</v>
      </c>
      <c r="B10341" s="117" t="s">
        <v>1490</v>
      </c>
      <c r="C10341" s="140">
        <v>35646</v>
      </c>
      <c r="D10341" s="141">
        <v>0.23350000000000001</v>
      </c>
      <c r="E10341" s="119">
        <v>1000</v>
      </c>
      <c r="F10341" s="119" t="s">
        <v>1492</v>
      </c>
      <c r="G10341" s="114">
        <f>IF([Data da Aprovação]&lt;&gt;"ESTATUTÁRIO",YEAR([Data da Aprovação]),"")</f>
        <v>1997</v>
      </c>
      <c r="H10341" s="106">
        <f>Tabela9[[#This Row],[Valor do Provento R$]]/Tabela9[[#This Row],[Provento por 1 ou 1000 Ações]]</f>
        <v>2.3350000000000001E-4</v>
      </c>
    </row>
    <row r="10342" spans="1:8">
      <c r="A10342" s="118" t="s">
        <v>1772</v>
      </c>
      <c r="B10342" s="116" t="s">
        <v>1490</v>
      </c>
      <c r="C10342" s="138">
        <v>35821</v>
      </c>
      <c r="D10342" s="139">
        <v>0.22869999999999999</v>
      </c>
      <c r="E10342" s="118">
        <v>1000</v>
      </c>
      <c r="F10342" s="118" t="s">
        <v>1492</v>
      </c>
      <c r="G10342" s="113">
        <f>IF([Data da Aprovação]&lt;&gt;"ESTATUTÁRIO",YEAR([Data da Aprovação]),"")</f>
        <v>1998</v>
      </c>
      <c r="H10342" s="106">
        <f>Tabela9[[#This Row],[Valor do Provento R$]]/Tabela9[[#This Row],[Provento por 1 ou 1000 Ações]]</f>
        <v>2.2869999999999998E-4</v>
      </c>
    </row>
    <row r="10343" spans="1:8">
      <c r="A10343" s="119" t="s">
        <v>1772</v>
      </c>
      <c r="B10343" s="117" t="s">
        <v>1490</v>
      </c>
      <c r="C10343" s="140">
        <v>35999</v>
      </c>
      <c r="D10343" s="141">
        <v>0.17299999999999999</v>
      </c>
      <c r="E10343" s="119">
        <v>1000</v>
      </c>
      <c r="F10343" s="119" t="s">
        <v>1492</v>
      </c>
      <c r="G10343" s="114">
        <f>IF([Data da Aprovação]&lt;&gt;"ESTATUTÁRIO",YEAR([Data da Aprovação]),"")</f>
        <v>1998</v>
      </c>
      <c r="H10343" s="106">
        <f>Tabela9[[#This Row],[Valor do Provento R$]]/Tabela9[[#This Row],[Provento por 1 ou 1000 Ações]]</f>
        <v>1.7299999999999998E-4</v>
      </c>
    </row>
    <row r="10344" spans="1:8">
      <c r="A10344" s="118" t="s">
        <v>1772</v>
      </c>
      <c r="B10344" s="116" t="s">
        <v>1490</v>
      </c>
      <c r="C10344" s="138">
        <v>36182</v>
      </c>
      <c r="D10344" s="139">
        <v>0.15129999999999999</v>
      </c>
      <c r="E10344" s="118">
        <v>1000</v>
      </c>
      <c r="F10344" s="118" t="s">
        <v>1492</v>
      </c>
      <c r="G10344" s="113">
        <f>IF([Data da Aprovação]&lt;&gt;"ESTATUTÁRIO",YEAR([Data da Aprovação]),"")</f>
        <v>1999</v>
      </c>
      <c r="H10344" s="106">
        <f>Tabela9[[#This Row],[Valor do Provento R$]]/Tabela9[[#This Row],[Provento por 1 ou 1000 Ações]]</f>
        <v>1.5129999999999999E-4</v>
      </c>
    </row>
    <row r="10345" spans="1:8">
      <c r="A10345" s="119" t="s">
        <v>1772</v>
      </c>
      <c r="B10345" s="117" t="s">
        <v>1490</v>
      </c>
      <c r="C10345" s="140">
        <v>36367</v>
      </c>
      <c r="D10345" s="141">
        <v>0.1055</v>
      </c>
      <c r="E10345" s="119">
        <v>1000</v>
      </c>
      <c r="F10345" s="119" t="s">
        <v>1492</v>
      </c>
      <c r="G10345" s="114">
        <f>IF([Data da Aprovação]&lt;&gt;"ESTATUTÁRIO",YEAR([Data da Aprovação]),"")</f>
        <v>1999</v>
      </c>
      <c r="H10345" s="106">
        <f>Tabela9[[#This Row],[Valor do Provento R$]]/Tabela9[[#This Row],[Provento por 1 ou 1000 Ações]]</f>
        <v>1.055E-4</v>
      </c>
    </row>
    <row r="10346" spans="1:8">
      <c r="A10346" s="118" t="s">
        <v>1772</v>
      </c>
      <c r="B10346" s="116" t="s">
        <v>1490</v>
      </c>
      <c r="C10346" s="138">
        <v>36367</v>
      </c>
      <c r="D10346" s="139">
        <v>1.4E-3</v>
      </c>
      <c r="E10346" s="118">
        <v>1000</v>
      </c>
      <c r="F10346" s="118" t="s">
        <v>1496</v>
      </c>
      <c r="G10346" s="113">
        <f>IF([Data da Aprovação]&lt;&gt;"ESTATUTÁRIO",YEAR([Data da Aprovação]),"")</f>
        <v>1999</v>
      </c>
      <c r="H10346" s="106">
        <f>Tabela9[[#This Row],[Valor do Provento R$]]/Tabela9[[#This Row],[Provento por 1 ou 1000 Ações]]</f>
        <v>1.3999999999999999E-6</v>
      </c>
    </row>
    <row r="10347" spans="1:8">
      <c r="A10347" s="119" t="s">
        <v>1772</v>
      </c>
      <c r="B10347" s="117" t="s">
        <v>1490</v>
      </c>
      <c r="C10347" s="140">
        <v>36551</v>
      </c>
      <c r="D10347" s="141">
        <v>0.16400000000000001</v>
      </c>
      <c r="E10347" s="119">
        <v>1000</v>
      </c>
      <c r="F10347" s="119" t="s">
        <v>1492</v>
      </c>
      <c r="G10347" s="114">
        <f>IF([Data da Aprovação]&lt;&gt;"ESTATUTÁRIO",YEAR([Data da Aprovação]),"")</f>
        <v>2000</v>
      </c>
      <c r="H10347" s="106">
        <f>Tabela9[[#This Row],[Valor do Provento R$]]/Tabela9[[#This Row],[Provento por 1 ou 1000 Ações]]</f>
        <v>1.64E-4</v>
      </c>
    </row>
    <row r="10348" spans="1:8">
      <c r="A10348" s="118" t="s">
        <v>1772</v>
      </c>
      <c r="B10348" s="116" t="s">
        <v>1490</v>
      </c>
      <c r="C10348" s="138">
        <v>36551</v>
      </c>
      <c r="D10348" s="139">
        <v>1.9E-3</v>
      </c>
      <c r="E10348" s="118">
        <v>1000</v>
      </c>
      <c r="F10348" s="118" t="s">
        <v>1496</v>
      </c>
      <c r="G10348" s="113">
        <f>IF([Data da Aprovação]&lt;&gt;"ESTATUTÁRIO",YEAR([Data da Aprovação]),"")</f>
        <v>2000</v>
      </c>
      <c r="H10348" s="106">
        <f>Tabela9[[#This Row],[Valor do Provento R$]]/Tabela9[[#This Row],[Provento por 1 ou 1000 Ações]]</f>
        <v>1.9E-6</v>
      </c>
    </row>
    <row r="10349" spans="1:8">
      <c r="A10349" s="119" t="s">
        <v>1772</v>
      </c>
      <c r="B10349" s="117" t="s">
        <v>1490</v>
      </c>
      <c r="C10349" s="140">
        <v>36768</v>
      </c>
      <c r="D10349" s="141">
        <v>0.10150000000000001</v>
      </c>
      <c r="E10349" s="119">
        <v>1000</v>
      </c>
      <c r="F10349" s="119" t="s">
        <v>1492</v>
      </c>
      <c r="G10349" s="114">
        <f>IF([Data da Aprovação]&lt;&gt;"ESTATUTÁRIO",YEAR([Data da Aprovação]),"")</f>
        <v>2000</v>
      </c>
      <c r="H10349" s="106">
        <f>Tabela9[[#This Row],[Valor do Provento R$]]/Tabela9[[#This Row],[Provento por 1 ou 1000 Ações]]</f>
        <v>1.015E-4</v>
      </c>
    </row>
    <row r="10350" spans="1:8">
      <c r="A10350" s="118" t="s">
        <v>1772</v>
      </c>
      <c r="B10350" s="116" t="s">
        <v>1490</v>
      </c>
      <c r="C10350" s="138">
        <v>36768</v>
      </c>
      <c r="D10350" s="139">
        <v>2.7000000000000001E-3</v>
      </c>
      <c r="E10350" s="118">
        <v>1000</v>
      </c>
      <c r="F10350" s="118" t="s">
        <v>1496</v>
      </c>
      <c r="G10350" s="113">
        <f>IF([Data da Aprovação]&lt;&gt;"ESTATUTÁRIO",YEAR([Data da Aprovação]),"")</f>
        <v>2000</v>
      </c>
      <c r="H10350" s="106">
        <f>Tabela9[[#This Row],[Valor do Provento R$]]/Tabela9[[#This Row],[Provento por 1 ou 1000 Ações]]</f>
        <v>2.7E-6</v>
      </c>
    </row>
    <row r="10351" spans="1:8">
      <c r="A10351" s="119" t="s">
        <v>1772</v>
      </c>
      <c r="B10351" s="117" t="s">
        <v>1490</v>
      </c>
      <c r="C10351" s="140">
        <v>37021</v>
      </c>
      <c r="D10351" s="141">
        <v>0.1038</v>
      </c>
      <c r="E10351" s="119">
        <v>1000</v>
      </c>
      <c r="F10351" s="119" t="s">
        <v>1492</v>
      </c>
      <c r="G10351" s="114">
        <f>IF([Data da Aprovação]&lt;&gt;"ESTATUTÁRIO",YEAR([Data da Aprovação]),"")</f>
        <v>2001</v>
      </c>
      <c r="H10351" s="106">
        <f>Tabela9[[#This Row],[Valor do Provento R$]]/Tabela9[[#This Row],[Provento por 1 ou 1000 Ações]]</f>
        <v>1.038E-4</v>
      </c>
    </row>
    <row r="10352" spans="1:8">
      <c r="A10352" s="118" t="s">
        <v>1772</v>
      </c>
      <c r="B10352" s="116" t="s">
        <v>1490</v>
      </c>
      <c r="C10352" s="138">
        <v>37021</v>
      </c>
      <c r="D10352" s="139">
        <v>5.4469999999999996E-3</v>
      </c>
      <c r="E10352" s="118">
        <v>1000</v>
      </c>
      <c r="F10352" s="118" t="s">
        <v>1496</v>
      </c>
      <c r="G10352" s="113">
        <f>IF([Data da Aprovação]&lt;&gt;"ESTATUTÁRIO",YEAR([Data da Aprovação]),"")</f>
        <v>2001</v>
      </c>
      <c r="H10352" s="106">
        <f>Tabela9[[#This Row],[Valor do Provento R$]]/Tabela9[[#This Row],[Provento por 1 ou 1000 Ações]]</f>
        <v>5.4469999999999997E-6</v>
      </c>
    </row>
    <row r="10353" spans="1:8">
      <c r="A10353" s="119" t="s">
        <v>1772</v>
      </c>
      <c r="B10353" s="117" t="s">
        <v>1490</v>
      </c>
      <c r="C10353" s="140">
        <v>37116</v>
      </c>
      <c r="D10353" s="141">
        <v>3.5900000000000001E-2</v>
      </c>
      <c r="E10353" s="119">
        <v>1000</v>
      </c>
      <c r="F10353" s="119" t="s">
        <v>1492</v>
      </c>
      <c r="G10353" s="114">
        <f>IF([Data da Aprovação]&lt;&gt;"ESTATUTÁRIO",YEAR([Data da Aprovação]),"")</f>
        <v>2001</v>
      </c>
      <c r="H10353" s="106">
        <f>Tabela9[[#This Row],[Valor do Provento R$]]/Tabela9[[#This Row],[Provento por 1 ou 1000 Ações]]</f>
        <v>3.5899999999999998E-5</v>
      </c>
    </row>
    <row r="10354" spans="1:8">
      <c r="A10354" s="118" t="s">
        <v>1772</v>
      </c>
      <c r="B10354" s="116" t="s">
        <v>1490</v>
      </c>
      <c r="C10354" s="138">
        <v>37116</v>
      </c>
      <c r="D10354" s="139">
        <v>7.6353E-4</v>
      </c>
      <c r="E10354" s="118">
        <v>1000</v>
      </c>
      <c r="F10354" s="118" t="s">
        <v>1496</v>
      </c>
      <c r="G10354" s="113">
        <f>IF([Data da Aprovação]&lt;&gt;"ESTATUTÁRIO",YEAR([Data da Aprovação]),"")</f>
        <v>2001</v>
      </c>
      <c r="H10354" s="106">
        <f>Tabela9[[#This Row],[Valor do Provento R$]]/Tabela9[[#This Row],[Provento por 1 ou 1000 Ações]]</f>
        <v>7.6352999999999996E-7</v>
      </c>
    </row>
    <row r="10355" spans="1:8">
      <c r="A10355" s="119" t="s">
        <v>1772</v>
      </c>
      <c r="B10355" s="117" t="s">
        <v>1490</v>
      </c>
      <c r="C10355" s="140">
        <v>37869</v>
      </c>
      <c r="D10355" s="141">
        <v>7.6E-3</v>
      </c>
      <c r="E10355" s="119">
        <v>1000</v>
      </c>
      <c r="F10355" s="119" t="s">
        <v>1492</v>
      </c>
      <c r="G10355" s="114">
        <f>IF([Data da Aprovação]&lt;&gt;"ESTATUTÁRIO",YEAR([Data da Aprovação]),"")</f>
        <v>2003</v>
      </c>
      <c r="H10355" s="106">
        <f>Tabela9[[#This Row],[Valor do Provento R$]]/Tabela9[[#This Row],[Provento por 1 ou 1000 Ações]]</f>
        <v>7.6000000000000001E-6</v>
      </c>
    </row>
    <row r="10356" spans="1:8">
      <c r="A10356" s="118" t="s">
        <v>1772</v>
      </c>
      <c r="B10356" s="116" t="s">
        <v>1490</v>
      </c>
      <c r="C10356" s="138">
        <v>38072</v>
      </c>
      <c r="D10356" s="139">
        <v>1.6899999999999998E-2</v>
      </c>
      <c r="E10356" s="118">
        <v>1000</v>
      </c>
      <c r="F10356" s="118" t="s">
        <v>1492</v>
      </c>
      <c r="G10356" s="113">
        <f>IF([Data da Aprovação]&lt;&gt;"ESTATUTÁRIO",YEAR([Data da Aprovação]),"")</f>
        <v>2004</v>
      </c>
      <c r="H10356" s="106">
        <f>Tabela9[[#This Row],[Valor do Provento R$]]/Tabela9[[#This Row],[Provento por 1 ou 1000 Ações]]</f>
        <v>1.6899999999999997E-5</v>
      </c>
    </row>
    <row r="10357" spans="1:8">
      <c r="A10357" s="119" t="s">
        <v>1772</v>
      </c>
      <c r="B10357" s="117" t="s">
        <v>1490</v>
      </c>
      <c r="C10357" s="140">
        <v>38072</v>
      </c>
      <c r="D10357" s="141">
        <v>6.0999999999999997E-4</v>
      </c>
      <c r="E10357" s="119">
        <v>1000</v>
      </c>
      <c r="F10357" s="119" t="s">
        <v>1496</v>
      </c>
      <c r="G10357" s="114">
        <f>IF([Data da Aprovação]&lt;&gt;"ESTATUTÁRIO",YEAR([Data da Aprovação]),"")</f>
        <v>2004</v>
      </c>
      <c r="H10357" s="106">
        <f>Tabela9[[#This Row],[Valor do Provento R$]]/Tabela9[[#This Row],[Provento por 1 ou 1000 Ações]]</f>
        <v>6.0999999999999998E-7</v>
      </c>
    </row>
    <row r="10358" spans="1:8">
      <c r="A10358" s="118" t="s">
        <v>1772</v>
      </c>
      <c r="B10358" s="116" t="s">
        <v>1490</v>
      </c>
      <c r="C10358" s="138">
        <v>38195</v>
      </c>
      <c r="D10358" s="139">
        <v>1.77E-2</v>
      </c>
      <c r="E10358" s="118">
        <v>1000</v>
      </c>
      <c r="F10358" s="118" t="s">
        <v>1492</v>
      </c>
      <c r="G10358" s="113">
        <f>IF([Data da Aprovação]&lt;&gt;"ESTATUTÁRIO",YEAR([Data da Aprovação]),"")</f>
        <v>2004</v>
      </c>
      <c r="H10358" s="106">
        <f>Tabela9[[#This Row],[Valor do Provento R$]]/Tabela9[[#This Row],[Provento por 1 ou 1000 Ações]]</f>
        <v>1.77E-5</v>
      </c>
    </row>
    <row r="10359" spans="1:8">
      <c r="A10359" s="119" t="s">
        <v>1772</v>
      </c>
      <c r="B10359" s="117" t="s">
        <v>1490</v>
      </c>
      <c r="C10359" s="140">
        <v>38442</v>
      </c>
      <c r="D10359" s="141">
        <v>4.507135533E-2</v>
      </c>
      <c r="E10359" s="119">
        <v>1000</v>
      </c>
      <c r="F10359" s="119" t="s">
        <v>1492</v>
      </c>
      <c r="G10359" s="114">
        <f>IF([Data da Aprovação]&lt;&gt;"ESTATUTÁRIO",YEAR([Data da Aprovação]),"")</f>
        <v>2005</v>
      </c>
      <c r="H10359" s="106">
        <f>Tabela9[[#This Row],[Valor do Provento R$]]/Tabela9[[#This Row],[Provento por 1 ou 1000 Ações]]</f>
        <v>4.5071355329999998E-5</v>
      </c>
    </row>
    <row r="10360" spans="1:8">
      <c r="A10360" s="118" t="s">
        <v>1772</v>
      </c>
      <c r="B10360" s="116" t="s">
        <v>1490</v>
      </c>
      <c r="C10360" s="138">
        <v>38442</v>
      </c>
      <c r="D10360" s="139">
        <v>1.8848390100000001E-3</v>
      </c>
      <c r="E10360" s="118">
        <v>1000</v>
      </c>
      <c r="F10360" s="118" t="s">
        <v>1496</v>
      </c>
      <c r="G10360" s="113">
        <f>IF([Data da Aprovação]&lt;&gt;"ESTATUTÁRIO",YEAR([Data da Aprovação]),"")</f>
        <v>2005</v>
      </c>
      <c r="H10360" s="106">
        <f>Tabela9[[#This Row],[Valor do Provento R$]]/Tabela9[[#This Row],[Provento por 1 ou 1000 Ações]]</f>
        <v>1.88483901E-6</v>
      </c>
    </row>
    <row r="10361" spans="1:8">
      <c r="A10361" s="119" t="s">
        <v>1772</v>
      </c>
      <c r="B10361" s="117" t="s">
        <v>1490</v>
      </c>
      <c r="C10361" s="140">
        <v>38804</v>
      </c>
      <c r="D10361" s="141">
        <v>3.5599391170000001E-2</v>
      </c>
      <c r="E10361" s="119">
        <v>1000</v>
      </c>
      <c r="F10361" s="119" t="s">
        <v>1492</v>
      </c>
      <c r="G10361" s="114">
        <f>IF([Data da Aprovação]&lt;&gt;"ESTATUTÁRIO",YEAR([Data da Aprovação]),"")</f>
        <v>2006</v>
      </c>
      <c r="H10361" s="106">
        <f>Tabela9[[#This Row],[Valor do Provento R$]]/Tabela9[[#This Row],[Provento por 1 ou 1000 Ações]]</f>
        <v>3.5599391169999999E-5</v>
      </c>
    </row>
    <row r="10362" spans="1:8">
      <c r="A10362" s="118" t="s">
        <v>1772</v>
      </c>
      <c r="B10362" s="116" t="s">
        <v>1490</v>
      </c>
      <c r="C10362" s="138">
        <v>38804</v>
      </c>
      <c r="D10362" s="139">
        <v>1.3761836199999999E-3</v>
      </c>
      <c r="E10362" s="118">
        <v>1000</v>
      </c>
      <c r="F10362" s="118" t="s">
        <v>1496</v>
      </c>
      <c r="G10362" s="113">
        <f>IF([Data da Aprovação]&lt;&gt;"ESTATUTÁRIO",YEAR([Data da Aprovação]),"")</f>
        <v>2006</v>
      </c>
      <c r="H10362" s="106">
        <f>Tabela9[[#This Row],[Valor do Provento R$]]/Tabela9[[#This Row],[Provento por 1 ou 1000 Ações]]</f>
        <v>1.3761836199999999E-6</v>
      </c>
    </row>
    <row r="10363" spans="1:8">
      <c r="A10363" s="119" t="s">
        <v>1772</v>
      </c>
      <c r="B10363" s="117" t="s">
        <v>1490</v>
      </c>
      <c r="C10363" s="140">
        <v>38926</v>
      </c>
      <c r="D10363" s="141">
        <v>1.6394747939999999E-2</v>
      </c>
      <c r="E10363" s="119">
        <v>1000</v>
      </c>
      <c r="F10363" s="119" t="s">
        <v>1492</v>
      </c>
      <c r="G10363" s="114">
        <f>IF([Data da Aprovação]&lt;&gt;"ESTATUTÁRIO",YEAR([Data da Aprovação]),"")</f>
        <v>2006</v>
      </c>
      <c r="H10363" s="106">
        <f>Tabela9[[#This Row],[Valor do Provento R$]]/Tabela9[[#This Row],[Provento por 1 ou 1000 Ações]]</f>
        <v>1.639474794E-5</v>
      </c>
    </row>
    <row r="10364" spans="1:8">
      <c r="A10364" s="118" t="s">
        <v>1772</v>
      </c>
      <c r="B10364" s="116" t="s">
        <v>1490</v>
      </c>
      <c r="C10364" s="138">
        <v>39168</v>
      </c>
      <c r="D10364" s="139">
        <v>9.7278089560000003E-2</v>
      </c>
      <c r="E10364" s="118">
        <v>1000</v>
      </c>
      <c r="F10364" s="118" t="s">
        <v>1489</v>
      </c>
      <c r="G10364" s="113">
        <f>IF([Data da Aprovação]&lt;&gt;"ESTATUTÁRIO",YEAR([Data da Aprovação]),"")</f>
        <v>2007</v>
      </c>
      <c r="H10364" s="106">
        <f>Tabela9[[#This Row],[Valor do Provento R$]]/Tabela9[[#This Row],[Provento por 1 ou 1000 Ações]]</f>
        <v>9.727808956E-5</v>
      </c>
    </row>
    <row r="10365" spans="1:8">
      <c r="A10365" s="119" t="s">
        <v>1772</v>
      </c>
      <c r="B10365" s="117" t="s">
        <v>1490</v>
      </c>
      <c r="C10365" s="140">
        <v>39168</v>
      </c>
      <c r="D10365" s="141">
        <v>2.8143834899999999E-3</v>
      </c>
      <c r="E10365" s="119">
        <v>1000</v>
      </c>
      <c r="F10365" s="119" t="s">
        <v>1496</v>
      </c>
      <c r="G10365" s="114">
        <f>IF([Data da Aprovação]&lt;&gt;"ESTATUTÁRIO",YEAR([Data da Aprovação]),"")</f>
        <v>2007</v>
      </c>
      <c r="H10365" s="106">
        <f>Tabela9[[#This Row],[Valor do Provento R$]]/Tabela9[[#This Row],[Provento por 1 ou 1000 Ações]]</f>
        <v>2.8143834900000001E-6</v>
      </c>
    </row>
    <row r="10366" spans="1:8">
      <c r="A10366" s="118" t="s">
        <v>1772</v>
      </c>
      <c r="B10366" s="116" t="s">
        <v>1490</v>
      </c>
      <c r="C10366" s="138">
        <v>39316</v>
      </c>
      <c r="D10366" s="139">
        <v>5.1288668990000001E-2</v>
      </c>
      <c r="E10366" s="118">
        <v>1000</v>
      </c>
      <c r="F10366" s="118" t="s">
        <v>1489</v>
      </c>
      <c r="G10366" s="113">
        <f>IF([Data da Aprovação]&lt;&gt;"ESTATUTÁRIO",YEAR([Data da Aprovação]),"")</f>
        <v>2007</v>
      </c>
      <c r="H10366" s="106">
        <f>Tabela9[[#This Row],[Valor do Provento R$]]/Tabela9[[#This Row],[Provento por 1 ou 1000 Ações]]</f>
        <v>5.1288668990000001E-5</v>
      </c>
    </row>
    <row r="10367" spans="1:8">
      <c r="A10367" s="119" t="s">
        <v>1772</v>
      </c>
      <c r="B10367" s="117" t="s">
        <v>1490</v>
      </c>
      <c r="C10367" s="140">
        <v>39524</v>
      </c>
      <c r="D10367" s="141">
        <v>2.6356633819999999E-2</v>
      </c>
      <c r="E10367" s="119">
        <v>1000</v>
      </c>
      <c r="F10367" s="119" t="s">
        <v>1492</v>
      </c>
      <c r="G10367" s="114">
        <f>IF([Data da Aprovação]&lt;&gt;"ESTATUTÁRIO",YEAR([Data da Aprovação]),"")</f>
        <v>2008</v>
      </c>
      <c r="H10367" s="106">
        <f>Tabela9[[#This Row],[Valor do Provento R$]]/Tabela9[[#This Row],[Provento por 1 ou 1000 Ações]]</f>
        <v>2.635663382E-5</v>
      </c>
    </row>
    <row r="10368" spans="1:8">
      <c r="A10368" s="118" t="s">
        <v>1772</v>
      </c>
      <c r="B10368" s="116" t="s">
        <v>1490</v>
      </c>
      <c r="C10368" s="138">
        <v>39524</v>
      </c>
      <c r="D10368" s="139">
        <v>5.8269240000000003E-4</v>
      </c>
      <c r="E10368" s="118">
        <v>1000</v>
      </c>
      <c r="F10368" s="118" t="s">
        <v>1496</v>
      </c>
      <c r="G10368" s="113">
        <f>IF([Data da Aprovação]&lt;&gt;"ESTATUTÁRIO",YEAR([Data da Aprovação]),"")</f>
        <v>2008</v>
      </c>
      <c r="H10368" s="106">
        <f>Tabela9[[#This Row],[Valor do Provento R$]]/Tabela9[[#This Row],[Provento por 1 ou 1000 Ações]]</f>
        <v>5.8269240000000001E-7</v>
      </c>
    </row>
    <row r="10369" spans="1:8">
      <c r="A10369" s="119" t="s">
        <v>1772</v>
      </c>
      <c r="B10369" s="117" t="s">
        <v>1490</v>
      </c>
      <c r="C10369" s="140">
        <v>39524</v>
      </c>
      <c r="D10369" s="141">
        <v>6.0807740069999998E-2</v>
      </c>
      <c r="E10369" s="119">
        <v>1000</v>
      </c>
      <c r="F10369" s="119" t="s">
        <v>1489</v>
      </c>
      <c r="G10369" s="114">
        <f>IF([Data da Aprovação]&lt;&gt;"ESTATUTÁRIO",YEAR([Data da Aprovação]),"")</f>
        <v>2008</v>
      </c>
      <c r="H10369" s="106">
        <f>Tabela9[[#This Row],[Valor do Provento R$]]/Tabela9[[#This Row],[Provento por 1 ou 1000 Ações]]</f>
        <v>6.0807740069999995E-5</v>
      </c>
    </row>
    <row r="10370" spans="1:8">
      <c r="A10370" s="118" t="s">
        <v>1772</v>
      </c>
      <c r="B10370" s="116" t="s">
        <v>1490</v>
      </c>
      <c r="C10370" s="138">
        <v>39524</v>
      </c>
      <c r="D10370" s="139">
        <v>1.3443375000000001E-3</v>
      </c>
      <c r="E10370" s="118">
        <v>1000</v>
      </c>
      <c r="F10370" s="118" t="s">
        <v>1496</v>
      </c>
      <c r="G10370" s="113">
        <f>IF([Data da Aprovação]&lt;&gt;"ESTATUTÁRIO",YEAR([Data da Aprovação]),"")</f>
        <v>2008</v>
      </c>
      <c r="H10370" s="106">
        <f>Tabela9[[#This Row],[Valor do Provento R$]]/Tabela9[[#This Row],[Provento por 1 ou 1000 Ações]]</f>
        <v>1.3443375000000001E-6</v>
      </c>
    </row>
    <row r="10371" spans="1:8">
      <c r="A10371" s="119" t="s">
        <v>1772</v>
      </c>
      <c r="B10371" s="117" t="s">
        <v>1490</v>
      </c>
      <c r="C10371" s="140">
        <v>39668</v>
      </c>
      <c r="D10371" s="141">
        <v>0.59205129946000001</v>
      </c>
      <c r="E10371" s="119">
        <v>1</v>
      </c>
      <c r="F10371" s="119" t="s">
        <v>1489</v>
      </c>
      <c r="G10371" s="114">
        <f>IF([Data da Aprovação]&lt;&gt;"ESTATUTÁRIO",YEAR([Data da Aprovação]),"")</f>
        <v>2008</v>
      </c>
      <c r="H10371" s="106">
        <f>Tabela9[[#This Row],[Valor do Provento R$]]/Tabela9[[#This Row],[Provento por 1 ou 1000 Ações]]</f>
        <v>0.59205129946000001</v>
      </c>
    </row>
    <row r="10372" spans="1:8">
      <c r="A10372" s="118" t="s">
        <v>1772</v>
      </c>
      <c r="B10372" s="116" t="s">
        <v>1490</v>
      </c>
      <c r="C10372" s="138">
        <v>39668</v>
      </c>
      <c r="D10372" s="139">
        <v>0.70856022018999998</v>
      </c>
      <c r="E10372" s="118">
        <v>1</v>
      </c>
      <c r="F10372" s="118" t="s">
        <v>1492</v>
      </c>
      <c r="G10372" s="113">
        <f>IF([Data da Aprovação]&lt;&gt;"ESTATUTÁRIO",YEAR([Data da Aprovação]),"")</f>
        <v>2008</v>
      </c>
      <c r="H10372" s="106">
        <f>Tabela9[[#This Row],[Valor do Provento R$]]/Tabela9[[#This Row],[Provento por 1 ou 1000 Ações]]</f>
        <v>0.70856022018999998</v>
      </c>
    </row>
    <row r="10373" spans="1:8">
      <c r="A10373" s="119" t="s">
        <v>1772</v>
      </c>
      <c r="B10373" s="117" t="s">
        <v>1490</v>
      </c>
      <c r="C10373" s="140">
        <v>39902</v>
      </c>
      <c r="D10373" s="141">
        <v>0.71398681930999996</v>
      </c>
      <c r="E10373" s="119">
        <v>1</v>
      </c>
      <c r="F10373" s="119" t="s">
        <v>1492</v>
      </c>
      <c r="G10373" s="114">
        <f>IF([Data da Aprovação]&lt;&gt;"ESTATUTÁRIO",YEAR([Data da Aprovação]),"")</f>
        <v>2009</v>
      </c>
      <c r="H10373" s="106">
        <f>Tabela9[[#This Row],[Valor do Provento R$]]/Tabela9[[#This Row],[Provento por 1 ou 1000 Ações]]</f>
        <v>0.71398681930999996</v>
      </c>
    </row>
    <row r="10374" spans="1:8">
      <c r="A10374" s="118" t="s">
        <v>1772</v>
      </c>
      <c r="B10374" s="116" t="s">
        <v>1490</v>
      </c>
      <c r="C10374" s="138">
        <v>39902</v>
      </c>
      <c r="D10374" s="139">
        <v>2.0471430089999999E-2</v>
      </c>
      <c r="E10374" s="118">
        <v>1</v>
      </c>
      <c r="F10374" s="118" t="s">
        <v>1496</v>
      </c>
      <c r="G10374" s="113">
        <f>IF([Data da Aprovação]&lt;&gt;"ESTATUTÁRIO",YEAR([Data da Aprovação]),"")</f>
        <v>2009</v>
      </c>
      <c r="H10374" s="106">
        <f>Tabela9[[#This Row],[Valor do Provento R$]]/Tabela9[[#This Row],[Provento por 1 ou 1000 Ações]]</f>
        <v>2.0471430089999999E-2</v>
      </c>
    </row>
    <row r="10375" spans="1:8">
      <c r="A10375" s="119" t="s">
        <v>1772</v>
      </c>
      <c r="B10375" s="117" t="s">
        <v>1490</v>
      </c>
      <c r="C10375" s="140">
        <v>39902</v>
      </c>
      <c r="D10375" s="141">
        <v>0.59289192184999995</v>
      </c>
      <c r="E10375" s="119">
        <v>1</v>
      </c>
      <c r="F10375" s="119" t="s">
        <v>1489</v>
      </c>
      <c r="G10375" s="114">
        <f>IF([Data da Aprovação]&lt;&gt;"ESTATUTÁRIO",YEAR([Data da Aprovação]),"")</f>
        <v>2009</v>
      </c>
      <c r="H10375" s="106">
        <f>Tabela9[[#This Row],[Valor do Provento R$]]/Tabela9[[#This Row],[Provento por 1 ou 1000 Ações]]</f>
        <v>0.59289192184999995</v>
      </c>
    </row>
    <row r="10376" spans="1:8">
      <c r="A10376" s="118" t="s">
        <v>1772</v>
      </c>
      <c r="B10376" s="116" t="s">
        <v>1490</v>
      </c>
      <c r="C10376" s="138">
        <v>39902</v>
      </c>
      <c r="D10376" s="139">
        <v>1.6999397100000001E-2</v>
      </c>
      <c r="E10376" s="118">
        <v>1</v>
      </c>
      <c r="F10376" s="118" t="s">
        <v>1496</v>
      </c>
      <c r="G10376" s="113">
        <f>IF([Data da Aprovação]&lt;&gt;"ESTATUTÁRIO",YEAR([Data da Aprovação]),"")</f>
        <v>2009</v>
      </c>
      <c r="H10376" s="106">
        <f>Tabela9[[#This Row],[Valor do Provento R$]]/Tabela9[[#This Row],[Provento por 1 ou 1000 Ações]]</f>
        <v>1.6999397100000001E-2</v>
      </c>
    </row>
    <row r="10377" spans="1:8">
      <c r="A10377" s="119" t="s">
        <v>1772</v>
      </c>
      <c r="B10377" s="117" t="s">
        <v>1490</v>
      </c>
      <c r="C10377" s="140">
        <v>40032</v>
      </c>
      <c r="D10377" s="141">
        <v>0.41603971150000002</v>
      </c>
      <c r="E10377" s="119">
        <v>1</v>
      </c>
      <c r="F10377" s="119" t="s">
        <v>1489</v>
      </c>
      <c r="G10377" s="114">
        <f>IF([Data da Aprovação]&lt;&gt;"ESTATUTÁRIO",YEAR([Data da Aprovação]),"")</f>
        <v>2009</v>
      </c>
      <c r="H10377" s="106">
        <f>Tabela9[[#This Row],[Valor do Provento R$]]/Tabela9[[#This Row],[Provento por 1 ou 1000 Ações]]</f>
        <v>0.41603971150000002</v>
      </c>
    </row>
    <row r="10378" spans="1:8">
      <c r="A10378" s="118" t="s">
        <v>1772</v>
      </c>
      <c r="B10378" s="116" t="s">
        <v>1490</v>
      </c>
      <c r="C10378" s="138">
        <v>40267</v>
      </c>
      <c r="D10378" s="139">
        <v>0.90340338260999997</v>
      </c>
      <c r="E10378" s="118">
        <v>1</v>
      </c>
      <c r="F10378" s="118" t="s">
        <v>1489</v>
      </c>
      <c r="G10378" s="113">
        <f>IF([Data da Aprovação]&lt;&gt;"ESTATUTÁRIO",YEAR([Data da Aprovação]),"")</f>
        <v>2010</v>
      </c>
      <c r="H10378" s="106">
        <f>Tabela9[[#This Row],[Valor do Provento R$]]/Tabela9[[#This Row],[Provento por 1 ou 1000 Ações]]</f>
        <v>0.90340338260999997</v>
      </c>
    </row>
    <row r="10379" spans="1:8">
      <c r="A10379" s="119" t="s">
        <v>1772</v>
      </c>
      <c r="B10379" s="117" t="s">
        <v>1490</v>
      </c>
      <c r="C10379" s="140">
        <v>40267</v>
      </c>
      <c r="D10379" s="141">
        <v>1.8021770029999998E-2</v>
      </c>
      <c r="E10379" s="119">
        <v>1</v>
      </c>
      <c r="F10379" s="119" t="s">
        <v>1496</v>
      </c>
      <c r="G10379" s="114">
        <f>IF([Data da Aprovação]&lt;&gt;"ESTATUTÁRIO",YEAR([Data da Aprovação]),"")</f>
        <v>2010</v>
      </c>
      <c r="H10379" s="106">
        <f>Tabela9[[#This Row],[Valor do Provento R$]]/Tabela9[[#This Row],[Provento por 1 ou 1000 Ações]]</f>
        <v>1.8021770029999998E-2</v>
      </c>
    </row>
    <row r="10380" spans="1:8">
      <c r="A10380" s="118" t="s">
        <v>1772</v>
      </c>
      <c r="B10380" s="116" t="s">
        <v>1490</v>
      </c>
      <c r="C10380" s="138">
        <v>40267</v>
      </c>
      <c r="D10380" s="139">
        <v>1.57953567497</v>
      </c>
      <c r="E10380" s="118">
        <v>1</v>
      </c>
      <c r="F10380" s="118" t="s">
        <v>1492</v>
      </c>
      <c r="G10380" s="113">
        <f>IF([Data da Aprovação]&lt;&gt;"ESTATUTÁRIO",YEAR([Data da Aprovação]),"")</f>
        <v>2010</v>
      </c>
      <c r="H10380" s="106">
        <f>Tabela9[[#This Row],[Valor do Provento R$]]/Tabela9[[#This Row],[Provento por 1 ou 1000 Ações]]</f>
        <v>1.57953567497</v>
      </c>
    </row>
    <row r="10381" spans="1:8">
      <c r="A10381" s="119" t="s">
        <v>1772</v>
      </c>
      <c r="B10381" s="117" t="s">
        <v>1490</v>
      </c>
      <c r="C10381" s="140">
        <v>40267</v>
      </c>
      <c r="D10381" s="141">
        <v>3.1509765430000003E-2</v>
      </c>
      <c r="E10381" s="119">
        <v>1</v>
      </c>
      <c r="F10381" s="119" t="s">
        <v>1496</v>
      </c>
      <c r="G10381" s="114">
        <f>IF([Data da Aprovação]&lt;&gt;"ESTATUTÁRIO",YEAR([Data da Aprovação]),"")</f>
        <v>2010</v>
      </c>
      <c r="H10381" s="106">
        <f>Tabela9[[#This Row],[Valor do Provento R$]]/Tabela9[[#This Row],[Provento por 1 ou 1000 Ações]]</f>
        <v>3.1509765430000003E-2</v>
      </c>
    </row>
    <row r="10382" spans="1:8">
      <c r="A10382" s="118" t="s">
        <v>1772</v>
      </c>
      <c r="B10382" s="116" t="s">
        <v>1490</v>
      </c>
      <c r="C10382" s="138">
        <v>40396</v>
      </c>
      <c r="D10382" s="139">
        <v>0.70311656980000004</v>
      </c>
      <c r="E10382" s="118">
        <v>1</v>
      </c>
      <c r="F10382" s="118" t="s">
        <v>1489</v>
      </c>
      <c r="G10382" s="113">
        <f>IF([Data da Aprovação]&lt;&gt;"ESTATUTÁRIO",YEAR([Data da Aprovação]),"")</f>
        <v>2010</v>
      </c>
      <c r="H10382" s="106">
        <f>Tabela9[[#This Row],[Valor do Provento R$]]/Tabela9[[#This Row],[Provento por 1 ou 1000 Ações]]</f>
        <v>0.70311656980000004</v>
      </c>
    </row>
    <row r="10383" spans="1:8">
      <c r="A10383" s="119" t="s">
        <v>1772</v>
      </c>
      <c r="B10383" s="117" t="s">
        <v>1490</v>
      </c>
      <c r="C10383" s="140">
        <v>40526</v>
      </c>
      <c r="D10383" s="141">
        <v>0.60543904056999998</v>
      </c>
      <c r="E10383" s="119">
        <v>1</v>
      </c>
      <c r="F10383" s="119" t="s">
        <v>1489</v>
      </c>
      <c r="G10383" s="114">
        <f>IF([Data da Aprovação]&lt;&gt;"ESTATUTÁRIO",YEAR([Data da Aprovação]),"")</f>
        <v>2010</v>
      </c>
      <c r="H10383" s="106">
        <f>Tabela9[[#This Row],[Valor do Provento R$]]/Tabela9[[#This Row],[Provento por 1 ou 1000 Ações]]</f>
        <v>0.60543904056999998</v>
      </c>
    </row>
    <row r="10384" spans="1:8">
      <c r="A10384" s="118" t="s">
        <v>1772</v>
      </c>
      <c r="B10384" s="116" t="s">
        <v>1490</v>
      </c>
      <c r="C10384" s="138">
        <v>40634</v>
      </c>
      <c r="D10384" s="139">
        <v>1.03543958192</v>
      </c>
      <c r="E10384" s="118">
        <v>1</v>
      </c>
      <c r="F10384" s="118" t="s">
        <v>1492</v>
      </c>
      <c r="G10384" s="113">
        <f>IF([Data da Aprovação]&lt;&gt;"ESTATUTÁRIO",YEAR([Data da Aprovação]),"")</f>
        <v>2011</v>
      </c>
      <c r="H10384" s="106">
        <f>Tabela9[[#This Row],[Valor do Provento R$]]/Tabela9[[#This Row],[Provento por 1 ou 1000 Ações]]</f>
        <v>1.03543958192</v>
      </c>
    </row>
    <row r="10385" spans="1:8">
      <c r="A10385" s="119" t="s">
        <v>1772</v>
      </c>
      <c r="B10385" s="117" t="s">
        <v>1490</v>
      </c>
      <c r="C10385" s="140">
        <v>40634</v>
      </c>
      <c r="D10385" s="141">
        <v>2.7864197890000001E-2</v>
      </c>
      <c r="E10385" s="119">
        <v>1</v>
      </c>
      <c r="F10385" s="119" t="s">
        <v>1496</v>
      </c>
      <c r="G10385" s="114">
        <f>IF([Data da Aprovação]&lt;&gt;"ESTATUTÁRIO",YEAR([Data da Aprovação]),"")</f>
        <v>2011</v>
      </c>
      <c r="H10385" s="106">
        <f>Tabela9[[#This Row],[Valor do Provento R$]]/Tabela9[[#This Row],[Provento por 1 ou 1000 Ações]]</f>
        <v>2.7864197890000001E-2</v>
      </c>
    </row>
    <row r="10386" spans="1:8">
      <c r="A10386" s="118" t="s">
        <v>1772</v>
      </c>
      <c r="B10386" s="116" t="s">
        <v>1490</v>
      </c>
      <c r="C10386" s="138">
        <v>40634</v>
      </c>
      <c r="D10386" s="139">
        <v>0.13076496154</v>
      </c>
      <c r="E10386" s="118">
        <v>1</v>
      </c>
      <c r="F10386" s="118" t="s">
        <v>1489</v>
      </c>
      <c r="G10386" s="113">
        <f>IF([Data da Aprovação]&lt;&gt;"ESTATUTÁRIO",YEAR([Data da Aprovação]),"")</f>
        <v>2011</v>
      </c>
      <c r="H10386" s="106">
        <f>Tabela9[[#This Row],[Valor do Provento R$]]/Tabela9[[#This Row],[Provento por 1 ou 1000 Ações]]</f>
        <v>0.13076496154</v>
      </c>
    </row>
    <row r="10387" spans="1:8">
      <c r="A10387" s="119" t="s">
        <v>1772</v>
      </c>
      <c r="B10387" s="117" t="s">
        <v>1490</v>
      </c>
      <c r="C10387" s="140">
        <v>40634</v>
      </c>
      <c r="D10387" s="141">
        <v>3.51895062E-3</v>
      </c>
      <c r="E10387" s="119">
        <v>1</v>
      </c>
      <c r="F10387" s="119" t="s">
        <v>1496</v>
      </c>
      <c r="G10387" s="114">
        <f>IF([Data da Aprovação]&lt;&gt;"ESTATUTÁRIO",YEAR([Data da Aprovação]),"")</f>
        <v>2011</v>
      </c>
      <c r="H10387" s="106">
        <f>Tabela9[[#This Row],[Valor do Provento R$]]/Tabela9[[#This Row],[Provento por 1 ou 1000 Ações]]</f>
        <v>3.51895062E-3</v>
      </c>
    </row>
    <row r="10388" spans="1:8">
      <c r="A10388" s="118" t="s">
        <v>1772</v>
      </c>
      <c r="B10388" s="116" t="s">
        <v>1490</v>
      </c>
      <c r="C10388" s="138">
        <v>40760</v>
      </c>
      <c r="D10388" s="139">
        <v>1.114986721</v>
      </c>
      <c r="E10388" s="118">
        <v>1</v>
      </c>
      <c r="F10388" s="118" t="s">
        <v>1492</v>
      </c>
      <c r="G10388" s="113">
        <f>IF([Data da Aprovação]&lt;&gt;"ESTATUTÁRIO",YEAR([Data da Aprovação]),"")</f>
        <v>2011</v>
      </c>
      <c r="H10388" s="106">
        <f>Tabela9[[#This Row],[Valor do Provento R$]]/Tabela9[[#This Row],[Provento por 1 ou 1000 Ações]]</f>
        <v>1.114986721</v>
      </c>
    </row>
    <row r="10389" spans="1:8">
      <c r="A10389" s="119" t="s">
        <v>1772</v>
      </c>
      <c r="B10389" s="117" t="s">
        <v>1490</v>
      </c>
      <c r="C10389" s="140">
        <v>40760</v>
      </c>
      <c r="D10389" s="141">
        <v>0.77452969900000002</v>
      </c>
      <c r="E10389" s="119">
        <v>1</v>
      </c>
      <c r="F10389" s="119" t="s">
        <v>1489</v>
      </c>
      <c r="G10389" s="114">
        <f>IF([Data da Aprovação]&lt;&gt;"ESTATUTÁRIO",YEAR([Data da Aprovação]),"")</f>
        <v>2011</v>
      </c>
      <c r="H10389" s="106">
        <f>Tabela9[[#This Row],[Valor do Provento R$]]/Tabela9[[#This Row],[Provento por 1 ou 1000 Ações]]</f>
        <v>0.77452969900000002</v>
      </c>
    </row>
    <row r="10390" spans="1:8">
      <c r="A10390" s="118" t="s">
        <v>1772</v>
      </c>
      <c r="B10390" s="116" t="s">
        <v>1490</v>
      </c>
      <c r="C10390" s="138">
        <v>40998</v>
      </c>
      <c r="D10390" s="139">
        <v>8.5346477109999999E-2</v>
      </c>
      <c r="E10390" s="118">
        <v>1</v>
      </c>
      <c r="F10390" s="118" t="s">
        <v>1489</v>
      </c>
      <c r="G10390" s="113">
        <f>IF([Data da Aprovação]&lt;&gt;"ESTATUTÁRIO",YEAR([Data da Aprovação]),"")</f>
        <v>2012</v>
      </c>
      <c r="H10390" s="106">
        <f>Tabela9[[#This Row],[Valor do Provento R$]]/Tabela9[[#This Row],[Provento por 1 ou 1000 Ações]]</f>
        <v>8.5346477109999999E-2</v>
      </c>
    </row>
    <row r="10391" spans="1:8">
      <c r="A10391" s="119" t="s">
        <v>1772</v>
      </c>
      <c r="B10391" s="117" t="s">
        <v>1490</v>
      </c>
      <c r="C10391" s="140">
        <v>41135</v>
      </c>
      <c r="D10391" s="141">
        <v>0.67548381043000005</v>
      </c>
      <c r="E10391" s="119">
        <v>1</v>
      </c>
      <c r="F10391" s="119" t="s">
        <v>1492</v>
      </c>
      <c r="G10391" s="114">
        <f>IF([Data da Aprovação]&lt;&gt;"ESTATUTÁRIO",YEAR([Data da Aprovação]),"")</f>
        <v>2012</v>
      </c>
      <c r="H10391" s="106">
        <f>Tabela9[[#This Row],[Valor do Provento R$]]/Tabela9[[#This Row],[Provento por 1 ou 1000 Ações]]</f>
        <v>0.67548381043000005</v>
      </c>
    </row>
    <row r="10392" spans="1:8">
      <c r="A10392" s="118" t="s">
        <v>1772</v>
      </c>
      <c r="B10392" s="116" t="s">
        <v>1490</v>
      </c>
      <c r="C10392" s="138">
        <v>41135</v>
      </c>
      <c r="D10392" s="139">
        <v>0.81491805837999998</v>
      </c>
      <c r="E10392" s="118">
        <v>1</v>
      </c>
      <c r="F10392" s="118" t="s">
        <v>1489</v>
      </c>
      <c r="G10392" s="113">
        <f>IF([Data da Aprovação]&lt;&gt;"ESTATUTÁRIO",YEAR([Data da Aprovação]),"")</f>
        <v>2012</v>
      </c>
      <c r="H10392" s="106">
        <f>Tabela9[[#This Row],[Valor do Provento R$]]/Tabela9[[#This Row],[Provento por 1 ou 1000 Ações]]</f>
        <v>0.81491805837999998</v>
      </c>
    </row>
    <row r="10393" spans="1:8">
      <c r="A10393" s="119" t="s">
        <v>1772</v>
      </c>
      <c r="B10393" s="117" t="s">
        <v>1490</v>
      </c>
      <c r="C10393" s="140">
        <v>41355</v>
      </c>
      <c r="D10393" s="141">
        <v>1.619089085E-2</v>
      </c>
      <c r="E10393" s="119">
        <v>1</v>
      </c>
      <c r="F10393" s="119" t="s">
        <v>1492</v>
      </c>
      <c r="G10393" s="114">
        <f>IF([Data da Aprovação]&lt;&gt;"ESTATUTÁRIO",YEAR([Data da Aprovação]),"")</f>
        <v>2013</v>
      </c>
      <c r="H10393" s="106">
        <f>Tabela9[[#This Row],[Valor do Provento R$]]/Tabela9[[#This Row],[Provento por 1 ou 1000 Ações]]</f>
        <v>1.619089085E-2</v>
      </c>
    </row>
    <row r="10394" spans="1:8">
      <c r="A10394" s="118" t="s">
        <v>1772</v>
      </c>
      <c r="B10394" s="116" t="s">
        <v>1490</v>
      </c>
      <c r="C10394" s="138">
        <v>41355</v>
      </c>
      <c r="D10394" s="139">
        <v>2.4959169999999998E-4</v>
      </c>
      <c r="E10394" s="118">
        <v>1</v>
      </c>
      <c r="F10394" s="118" t="s">
        <v>1496</v>
      </c>
      <c r="G10394" s="113">
        <f>IF([Data da Aprovação]&lt;&gt;"ESTATUTÁRIO",YEAR([Data da Aprovação]),"")</f>
        <v>2013</v>
      </c>
      <c r="H10394" s="106">
        <f>Tabela9[[#This Row],[Valor do Provento R$]]/Tabela9[[#This Row],[Provento por 1 ou 1000 Ações]]</f>
        <v>2.4959169999999998E-4</v>
      </c>
    </row>
    <row r="10395" spans="1:8">
      <c r="A10395" s="119" t="s">
        <v>1772</v>
      </c>
      <c r="B10395" s="117" t="s">
        <v>1490</v>
      </c>
      <c r="C10395" s="140">
        <v>41355</v>
      </c>
      <c r="D10395" s="141">
        <v>0.76824806615999996</v>
      </c>
      <c r="E10395" s="119">
        <v>1</v>
      </c>
      <c r="F10395" s="119" t="s">
        <v>1489</v>
      </c>
      <c r="G10395" s="114">
        <f>IF([Data da Aprovação]&lt;&gt;"ESTATUTÁRIO",YEAR([Data da Aprovação]),"")</f>
        <v>2013</v>
      </c>
      <c r="H10395" s="106">
        <f>Tabela9[[#This Row],[Valor do Provento R$]]/Tabela9[[#This Row],[Provento por 1 ou 1000 Ações]]</f>
        <v>0.76824806615999996</v>
      </c>
    </row>
    <row r="10396" spans="1:8">
      <c r="A10396" s="118" t="s">
        <v>1772</v>
      </c>
      <c r="B10396" s="116" t="s">
        <v>1490</v>
      </c>
      <c r="C10396" s="138">
        <v>41355</v>
      </c>
      <c r="D10396" s="139">
        <v>1.184297636E-2</v>
      </c>
      <c r="E10396" s="118">
        <v>1</v>
      </c>
      <c r="F10396" s="118" t="s">
        <v>1496</v>
      </c>
      <c r="G10396" s="113">
        <f>IF([Data da Aprovação]&lt;&gt;"ESTATUTÁRIO",YEAR([Data da Aprovação]),"")</f>
        <v>2013</v>
      </c>
      <c r="H10396" s="106">
        <f>Tabela9[[#This Row],[Valor do Provento R$]]/Tabela9[[#This Row],[Provento por 1 ou 1000 Ações]]</f>
        <v>1.184297636E-2</v>
      </c>
    </row>
    <row r="10397" spans="1:8">
      <c r="A10397" s="119" t="s">
        <v>1772</v>
      </c>
      <c r="B10397" s="117" t="s">
        <v>1490</v>
      </c>
      <c r="C10397" s="140">
        <v>41486</v>
      </c>
      <c r="D10397" s="141">
        <v>0.82097533914999998</v>
      </c>
      <c r="E10397" s="119">
        <v>1</v>
      </c>
      <c r="F10397" s="119" t="s">
        <v>1489</v>
      </c>
      <c r="G10397" s="114">
        <f>IF([Data da Aprovação]&lt;&gt;"ESTATUTÁRIO",YEAR([Data da Aprovação]),"")</f>
        <v>2013</v>
      </c>
      <c r="H10397" s="106">
        <f>Tabela9[[#This Row],[Valor do Provento R$]]/Tabela9[[#This Row],[Provento por 1 ou 1000 Ações]]</f>
        <v>0.82097533914999998</v>
      </c>
    </row>
    <row r="10398" spans="1:8">
      <c r="A10398" s="118" t="s">
        <v>1772</v>
      </c>
      <c r="B10398" s="116" t="s">
        <v>1490</v>
      </c>
      <c r="C10398" s="138">
        <v>41486</v>
      </c>
      <c r="D10398" s="139">
        <v>1.31332230221</v>
      </c>
      <c r="E10398" s="118">
        <v>1</v>
      </c>
      <c r="F10398" s="118" t="s">
        <v>1492</v>
      </c>
      <c r="G10398" s="113">
        <f>IF([Data da Aprovação]&lt;&gt;"ESTATUTÁRIO",YEAR([Data da Aprovação]),"")</f>
        <v>2013</v>
      </c>
      <c r="H10398" s="106">
        <f>Tabela9[[#This Row],[Valor do Provento R$]]/Tabela9[[#This Row],[Provento por 1 ou 1000 Ações]]</f>
        <v>1.31332230221</v>
      </c>
    </row>
    <row r="10399" spans="1:8">
      <c r="A10399" s="119" t="s">
        <v>1773</v>
      </c>
      <c r="B10399" s="117" t="s">
        <v>1488</v>
      </c>
      <c r="C10399" s="140">
        <v>36644</v>
      </c>
      <c r="D10399" s="141">
        <v>5.3019999999999998E-2</v>
      </c>
      <c r="E10399" s="119">
        <v>1</v>
      </c>
      <c r="F10399" s="119" t="s">
        <v>1492</v>
      </c>
      <c r="G10399" s="114">
        <f>IF([Data da Aprovação]&lt;&gt;"ESTATUTÁRIO",YEAR([Data da Aprovação]),"")</f>
        <v>2000</v>
      </c>
      <c r="H10399" s="106">
        <f>Tabela9[[#This Row],[Valor do Provento R$]]/Tabela9[[#This Row],[Provento por 1 ou 1000 Ações]]</f>
        <v>5.3019999999999998E-2</v>
      </c>
    </row>
    <row r="10400" spans="1:8">
      <c r="A10400" s="118" t="s">
        <v>1773</v>
      </c>
      <c r="B10400" s="116" t="s">
        <v>1488</v>
      </c>
      <c r="C10400" s="138">
        <v>37008</v>
      </c>
      <c r="D10400" s="139">
        <v>8.4669999999999995E-2</v>
      </c>
      <c r="E10400" s="118">
        <v>1</v>
      </c>
      <c r="F10400" s="118" t="s">
        <v>1492</v>
      </c>
      <c r="G10400" s="113">
        <f>IF([Data da Aprovação]&lt;&gt;"ESTATUTÁRIO",YEAR([Data da Aprovação]),"")</f>
        <v>2001</v>
      </c>
      <c r="H10400" s="106">
        <f>Tabela9[[#This Row],[Valor do Provento R$]]/Tabela9[[#This Row],[Provento por 1 ou 1000 Ações]]</f>
        <v>8.4669999999999995E-2</v>
      </c>
    </row>
    <row r="10401" spans="1:8">
      <c r="A10401" s="119" t="s">
        <v>1773</v>
      </c>
      <c r="B10401" s="117" t="s">
        <v>1488</v>
      </c>
      <c r="C10401" s="140">
        <v>37375</v>
      </c>
      <c r="D10401" s="141">
        <v>0.6754</v>
      </c>
      <c r="E10401" s="119">
        <v>1</v>
      </c>
      <c r="F10401" s="119" t="s">
        <v>1489</v>
      </c>
      <c r="G10401" s="114">
        <f>IF([Data da Aprovação]&lt;&gt;"ESTATUTÁRIO",YEAR([Data da Aprovação]),"")</f>
        <v>2002</v>
      </c>
      <c r="H10401" s="106">
        <f>Tabela9[[#This Row],[Valor do Provento R$]]/Tabela9[[#This Row],[Provento por 1 ou 1000 Ações]]</f>
        <v>0.6754</v>
      </c>
    </row>
    <row r="10402" spans="1:8">
      <c r="A10402" s="118" t="s">
        <v>1773</v>
      </c>
      <c r="B10402" s="116" t="s">
        <v>1488</v>
      </c>
      <c r="C10402" s="138">
        <v>37739</v>
      </c>
      <c r="D10402" s="139">
        <v>1.798864E-2</v>
      </c>
      <c r="E10402" s="118">
        <v>1</v>
      </c>
      <c r="F10402" s="118" t="s">
        <v>1489</v>
      </c>
      <c r="G10402" s="113">
        <f>IF([Data da Aprovação]&lt;&gt;"ESTATUTÁRIO",YEAR([Data da Aprovação]),"")</f>
        <v>2003</v>
      </c>
      <c r="H10402" s="106">
        <f>Tabela9[[#This Row],[Valor do Provento R$]]/Tabela9[[#This Row],[Provento por 1 ou 1000 Ações]]</f>
        <v>1.798864E-2</v>
      </c>
    </row>
    <row r="10403" spans="1:8">
      <c r="A10403" s="119" t="s">
        <v>1773</v>
      </c>
      <c r="B10403" s="117" t="s">
        <v>1488</v>
      </c>
      <c r="C10403" s="140">
        <v>37739</v>
      </c>
      <c r="D10403" s="141">
        <v>1.7988649999999998E-2</v>
      </c>
      <c r="E10403" s="119">
        <v>1</v>
      </c>
      <c r="F10403" s="119" t="s">
        <v>1489</v>
      </c>
      <c r="G10403" s="114">
        <f>IF([Data da Aprovação]&lt;&gt;"ESTATUTÁRIO",YEAR([Data da Aprovação]),"")</f>
        <v>2003</v>
      </c>
      <c r="H10403" s="106">
        <f>Tabela9[[#This Row],[Valor do Provento R$]]/Tabela9[[#This Row],[Provento por 1 ou 1000 Ações]]</f>
        <v>1.7988649999999998E-2</v>
      </c>
    </row>
    <row r="10404" spans="1:8">
      <c r="A10404" s="118" t="s">
        <v>1773</v>
      </c>
      <c r="B10404" s="116" t="s">
        <v>1488</v>
      </c>
      <c r="C10404" s="138">
        <v>37739</v>
      </c>
      <c r="D10404" s="139">
        <v>1.7988629999999999E-2</v>
      </c>
      <c r="E10404" s="118">
        <v>1</v>
      </c>
      <c r="F10404" s="118" t="s">
        <v>1489</v>
      </c>
      <c r="G10404" s="113">
        <f>IF([Data da Aprovação]&lt;&gt;"ESTATUTÁRIO",YEAR([Data da Aprovação]),"")</f>
        <v>2003</v>
      </c>
      <c r="H10404" s="106">
        <f>Tabela9[[#This Row],[Valor do Provento R$]]/Tabela9[[#This Row],[Provento por 1 ou 1000 Ações]]</f>
        <v>1.7988629999999999E-2</v>
      </c>
    </row>
    <row r="10405" spans="1:8">
      <c r="A10405" s="119" t="s">
        <v>1773</v>
      </c>
      <c r="B10405" s="117" t="s">
        <v>1488</v>
      </c>
      <c r="C10405" s="140">
        <v>37739</v>
      </c>
      <c r="D10405" s="141">
        <v>1.798866E-2</v>
      </c>
      <c r="E10405" s="119">
        <v>1</v>
      </c>
      <c r="F10405" s="119" t="s">
        <v>1489</v>
      </c>
      <c r="G10405" s="114">
        <f>IF([Data da Aprovação]&lt;&gt;"ESTATUTÁRIO",YEAR([Data da Aprovação]),"")</f>
        <v>2003</v>
      </c>
      <c r="H10405" s="106">
        <f>Tabela9[[#This Row],[Valor do Provento R$]]/Tabela9[[#This Row],[Provento por 1 ou 1000 Ações]]</f>
        <v>1.798866E-2</v>
      </c>
    </row>
    <row r="10406" spans="1:8">
      <c r="A10406" s="118" t="s">
        <v>1773</v>
      </c>
      <c r="B10406" s="116" t="s">
        <v>1488</v>
      </c>
      <c r="C10406" s="138">
        <v>37739</v>
      </c>
      <c r="D10406" s="139">
        <v>1.798862E-2</v>
      </c>
      <c r="E10406" s="118">
        <v>1</v>
      </c>
      <c r="F10406" s="118" t="s">
        <v>1489</v>
      </c>
      <c r="G10406" s="113">
        <f>IF([Data da Aprovação]&lt;&gt;"ESTATUTÁRIO",YEAR([Data da Aprovação]),"")</f>
        <v>2003</v>
      </c>
      <c r="H10406" s="106">
        <f>Tabela9[[#This Row],[Valor do Provento R$]]/Tabela9[[#This Row],[Provento por 1 ou 1000 Ações]]</f>
        <v>1.798862E-2</v>
      </c>
    </row>
    <row r="10407" spans="1:8">
      <c r="A10407" s="119" t="s">
        <v>1773</v>
      </c>
      <c r="B10407" s="117" t="s">
        <v>1488</v>
      </c>
      <c r="C10407" s="140">
        <v>38107</v>
      </c>
      <c r="D10407" s="141">
        <v>2.7699999999999999E-2</v>
      </c>
      <c r="E10407" s="119">
        <v>1</v>
      </c>
      <c r="F10407" s="119" t="s">
        <v>1489</v>
      </c>
      <c r="G10407" s="114">
        <f>IF([Data da Aprovação]&lt;&gt;"ESTATUTÁRIO",YEAR([Data da Aprovação]),"")</f>
        <v>2004</v>
      </c>
      <c r="H10407" s="106">
        <f>Tabela9[[#This Row],[Valor do Provento R$]]/Tabela9[[#This Row],[Provento por 1 ou 1000 Ações]]</f>
        <v>2.7699999999999999E-2</v>
      </c>
    </row>
    <row r="10408" spans="1:8">
      <c r="A10408" s="118" t="s">
        <v>1773</v>
      </c>
      <c r="B10408" s="116" t="s">
        <v>1488</v>
      </c>
      <c r="C10408" s="138">
        <v>38107</v>
      </c>
      <c r="D10408" s="139">
        <v>2.7799999999999998E-2</v>
      </c>
      <c r="E10408" s="118">
        <v>1</v>
      </c>
      <c r="F10408" s="118" t="s">
        <v>1489</v>
      </c>
      <c r="G10408" s="113">
        <f>IF([Data da Aprovação]&lt;&gt;"ESTATUTÁRIO",YEAR([Data da Aprovação]),"")</f>
        <v>2004</v>
      </c>
      <c r="H10408" s="106">
        <f>Tabela9[[#This Row],[Valor do Provento R$]]/Tabela9[[#This Row],[Provento por 1 ou 1000 Ações]]</f>
        <v>2.7799999999999998E-2</v>
      </c>
    </row>
    <row r="10409" spans="1:8">
      <c r="A10409" s="119" t="s">
        <v>1773</v>
      </c>
      <c r="B10409" s="117" t="s">
        <v>1488</v>
      </c>
      <c r="C10409" s="140">
        <v>38107</v>
      </c>
      <c r="D10409" s="141">
        <v>2.7900000000000001E-2</v>
      </c>
      <c r="E10409" s="119">
        <v>1</v>
      </c>
      <c r="F10409" s="119" t="s">
        <v>1489</v>
      </c>
      <c r="G10409" s="114">
        <f>IF([Data da Aprovação]&lt;&gt;"ESTATUTÁRIO",YEAR([Data da Aprovação]),"")</f>
        <v>2004</v>
      </c>
      <c r="H10409" s="106">
        <f>Tabela9[[#This Row],[Valor do Provento R$]]/Tabela9[[#This Row],[Provento por 1 ou 1000 Ações]]</f>
        <v>2.7900000000000001E-2</v>
      </c>
    </row>
    <row r="10410" spans="1:8">
      <c r="A10410" s="118" t="s">
        <v>1773</v>
      </c>
      <c r="B10410" s="116" t="s">
        <v>1488</v>
      </c>
      <c r="C10410" s="138">
        <v>38107</v>
      </c>
      <c r="D10410" s="139">
        <v>2.8000000000000001E-2</v>
      </c>
      <c r="E10410" s="118">
        <v>1</v>
      </c>
      <c r="F10410" s="118" t="s">
        <v>1489</v>
      </c>
      <c r="G10410" s="113">
        <f>IF([Data da Aprovação]&lt;&gt;"ESTATUTÁRIO",YEAR([Data da Aprovação]),"")</f>
        <v>2004</v>
      </c>
      <c r="H10410" s="106">
        <f>Tabela9[[#This Row],[Valor do Provento R$]]/Tabela9[[#This Row],[Provento por 1 ou 1000 Ações]]</f>
        <v>2.8000000000000001E-2</v>
      </c>
    </row>
    <row r="10411" spans="1:8">
      <c r="A10411" s="119" t="s">
        <v>1773</v>
      </c>
      <c r="B10411" s="117" t="s">
        <v>1488</v>
      </c>
      <c r="C10411" s="140">
        <v>38107</v>
      </c>
      <c r="D10411" s="141">
        <v>2.81E-2</v>
      </c>
      <c r="E10411" s="119">
        <v>1</v>
      </c>
      <c r="F10411" s="119" t="s">
        <v>1489</v>
      </c>
      <c r="G10411" s="114">
        <f>IF([Data da Aprovação]&lt;&gt;"ESTATUTÁRIO",YEAR([Data da Aprovação]),"")</f>
        <v>2004</v>
      </c>
      <c r="H10411" s="106">
        <f>Tabela9[[#This Row],[Valor do Provento R$]]/Tabela9[[#This Row],[Provento por 1 ou 1000 Ações]]</f>
        <v>2.81E-2</v>
      </c>
    </row>
    <row r="10412" spans="1:8">
      <c r="A10412" s="118" t="s">
        <v>1773</v>
      </c>
      <c r="B10412" s="116" t="s">
        <v>1488</v>
      </c>
      <c r="C10412" s="138">
        <v>38341</v>
      </c>
      <c r="D10412" s="139">
        <v>0.19717470000000001</v>
      </c>
      <c r="E10412" s="118">
        <v>1</v>
      </c>
      <c r="F10412" s="118" t="s">
        <v>1489</v>
      </c>
      <c r="G10412" s="113">
        <f>IF([Data da Aprovação]&lt;&gt;"ESTATUTÁRIO",YEAR([Data da Aprovação]),"")</f>
        <v>2004</v>
      </c>
      <c r="H10412" s="106">
        <f>Tabela9[[#This Row],[Valor do Provento R$]]/Tabela9[[#This Row],[Provento por 1 ou 1000 Ações]]</f>
        <v>0.19717470000000001</v>
      </c>
    </row>
    <row r="10413" spans="1:8">
      <c r="A10413" s="119" t="s">
        <v>1773</v>
      </c>
      <c r="B10413" s="117" t="s">
        <v>1488</v>
      </c>
      <c r="C10413" s="140">
        <v>38835</v>
      </c>
      <c r="D10413" s="141">
        <v>8.8594451999999997E-3</v>
      </c>
      <c r="E10413" s="119">
        <v>1</v>
      </c>
      <c r="F10413" s="119" t="s">
        <v>1492</v>
      </c>
      <c r="G10413" s="114">
        <f>IF([Data da Aprovação]&lt;&gt;"ESTATUTÁRIO",YEAR([Data da Aprovação]),"")</f>
        <v>2006</v>
      </c>
      <c r="H10413" s="106">
        <f>Tabela9[[#This Row],[Valor do Provento R$]]/Tabela9[[#This Row],[Provento por 1 ou 1000 Ações]]</f>
        <v>8.8594451999999997E-3</v>
      </c>
    </row>
    <row r="10414" spans="1:8">
      <c r="A10414" s="118" t="s">
        <v>1773</v>
      </c>
      <c r="B10414" s="116" t="s">
        <v>1488</v>
      </c>
      <c r="C10414" s="138">
        <v>38835</v>
      </c>
      <c r="D10414" s="139">
        <v>8.8594451999999997E-3</v>
      </c>
      <c r="E10414" s="118">
        <v>1</v>
      </c>
      <c r="F10414" s="118" t="s">
        <v>1492</v>
      </c>
      <c r="G10414" s="113">
        <f>IF([Data da Aprovação]&lt;&gt;"ESTATUTÁRIO",YEAR([Data da Aprovação]),"")</f>
        <v>2006</v>
      </c>
      <c r="H10414" s="106">
        <f>Tabela9[[#This Row],[Valor do Provento R$]]/Tabela9[[#This Row],[Provento por 1 ou 1000 Ações]]</f>
        <v>8.8594451999999997E-3</v>
      </c>
    </row>
    <row r="10415" spans="1:8">
      <c r="A10415" s="119" t="s">
        <v>1773</v>
      </c>
      <c r="B10415" s="117" t="s">
        <v>1488</v>
      </c>
      <c r="C10415" s="140">
        <v>38835</v>
      </c>
      <c r="D10415" s="141">
        <v>8.8594451999999997E-3</v>
      </c>
      <c r="E10415" s="119">
        <v>1</v>
      </c>
      <c r="F10415" s="119" t="s">
        <v>1492</v>
      </c>
      <c r="G10415" s="114">
        <f>IF([Data da Aprovação]&lt;&gt;"ESTATUTÁRIO",YEAR([Data da Aprovação]),"")</f>
        <v>2006</v>
      </c>
      <c r="H10415" s="106">
        <f>Tabela9[[#This Row],[Valor do Provento R$]]/Tabela9[[#This Row],[Provento por 1 ou 1000 Ações]]</f>
        <v>8.8594451999999997E-3</v>
      </c>
    </row>
    <row r="10416" spans="1:8">
      <c r="A10416" s="118" t="s">
        <v>1773</v>
      </c>
      <c r="B10416" s="116" t="s">
        <v>1488</v>
      </c>
      <c r="C10416" s="138">
        <v>38835</v>
      </c>
      <c r="D10416" s="139">
        <v>8.8594451999999997E-3</v>
      </c>
      <c r="E10416" s="118">
        <v>1</v>
      </c>
      <c r="F10416" s="118" t="s">
        <v>1492</v>
      </c>
      <c r="G10416" s="113">
        <f>IF([Data da Aprovação]&lt;&gt;"ESTATUTÁRIO",YEAR([Data da Aprovação]),"")</f>
        <v>2006</v>
      </c>
      <c r="H10416" s="106">
        <f>Tabela9[[#This Row],[Valor do Provento R$]]/Tabela9[[#This Row],[Provento por 1 ou 1000 Ações]]</f>
        <v>8.8594451999999997E-3</v>
      </c>
    </row>
    <row r="10417" spans="1:8">
      <c r="A10417" s="119" t="s">
        <v>1773</v>
      </c>
      <c r="B10417" s="117" t="s">
        <v>1488</v>
      </c>
      <c r="C10417" s="140">
        <v>38835</v>
      </c>
      <c r="D10417" s="141">
        <v>8.8594451999999997E-3</v>
      </c>
      <c r="E10417" s="119">
        <v>1</v>
      </c>
      <c r="F10417" s="119" t="s">
        <v>1492</v>
      </c>
      <c r="G10417" s="114">
        <f>IF([Data da Aprovação]&lt;&gt;"ESTATUTÁRIO",YEAR([Data da Aprovação]),"")</f>
        <v>2006</v>
      </c>
      <c r="H10417" s="106">
        <f>Tabela9[[#This Row],[Valor do Provento R$]]/Tabela9[[#This Row],[Provento por 1 ou 1000 Ações]]</f>
        <v>8.8594451999999997E-3</v>
      </c>
    </row>
    <row r="10418" spans="1:8">
      <c r="A10418" s="118" t="s">
        <v>1773</v>
      </c>
      <c r="B10418" s="116" t="s">
        <v>1488</v>
      </c>
      <c r="C10418" s="138">
        <v>39930</v>
      </c>
      <c r="D10418" s="139">
        <v>1.4581561660000001E-2</v>
      </c>
      <c r="E10418" s="118">
        <v>1</v>
      </c>
      <c r="F10418" s="118" t="s">
        <v>1492</v>
      </c>
      <c r="G10418" s="113">
        <f>IF([Data da Aprovação]&lt;&gt;"ESTATUTÁRIO",YEAR([Data da Aprovação]),"")</f>
        <v>2009</v>
      </c>
      <c r="H10418" s="106">
        <f>Tabela9[[#This Row],[Valor do Provento R$]]/Tabela9[[#This Row],[Provento por 1 ou 1000 Ações]]</f>
        <v>1.4581561660000001E-2</v>
      </c>
    </row>
    <row r="10419" spans="1:8">
      <c r="A10419" s="119" t="s">
        <v>1773</v>
      </c>
      <c r="B10419" s="117" t="s">
        <v>1488</v>
      </c>
      <c r="C10419" s="140">
        <v>39930</v>
      </c>
      <c r="D10419" s="141">
        <v>1.4581561660000001E-2</v>
      </c>
      <c r="E10419" s="119">
        <v>1</v>
      </c>
      <c r="F10419" s="119" t="s">
        <v>1492</v>
      </c>
      <c r="G10419" s="114">
        <f>IF([Data da Aprovação]&lt;&gt;"ESTATUTÁRIO",YEAR([Data da Aprovação]),"")</f>
        <v>2009</v>
      </c>
      <c r="H10419" s="106">
        <f>Tabela9[[#This Row],[Valor do Provento R$]]/Tabela9[[#This Row],[Provento por 1 ou 1000 Ações]]</f>
        <v>1.4581561660000001E-2</v>
      </c>
    </row>
    <row r="10420" spans="1:8">
      <c r="A10420" s="118" t="s">
        <v>1773</v>
      </c>
      <c r="B10420" s="116" t="s">
        <v>1488</v>
      </c>
      <c r="C10420" s="138">
        <v>39930</v>
      </c>
      <c r="D10420" s="139">
        <v>1.4581561660000001E-2</v>
      </c>
      <c r="E10420" s="118">
        <v>1</v>
      </c>
      <c r="F10420" s="118" t="s">
        <v>1492</v>
      </c>
      <c r="G10420" s="113">
        <f>IF([Data da Aprovação]&lt;&gt;"ESTATUTÁRIO",YEAR([Data da Aprovação]),"")</f>
        <v>2009</v>
      </c>
      <c r="H10420" s="106">
        <f>Tabela9[[#This Row],[Valor do Provento R$]]/Tabela9[[#This Row],[Provento por 1 ou 1000 Ações]]</f>
        <v>1.4581561660000001E-2</v>
      </c>
    </row>
    <row r="10421" spans="1:8">
      <c r="A10421" s="119" t="s">
        <v>1773</v>
      </c>
      <c r="B10421" s="117" t="s">
        <v>1488</v>
      </c>
      <c r="C10421" s="140">
        <v>39930</v>
      </c>
      <c r="D10421" s="141">
        <v>1.4581561660000001E-2</v>
      </c>
      <c r="E10421" s="119">
        <v>1</v>
      </c>
      <c r="F10421" s="119" t="s">
        <v>1492</v>
      </c>
      <c r="G10421" s="114">
        <f>IF([Data da Aprovação]&lt;&gt;"ESTATUTÁRIO",YEAR([Data da Aprovação]),"")</f>
        <v>2009</v>
      </c>
      <c r="H10421" s="106">
        <f>Tabela9[[#This Row],[Valor do Provento R$]]/Tabela9[[#This Row],[Provento por 1 ou 1000 Ações]]</f>
        <v>1.4581561660000001E-2</v>
      </c>
    </row>
    <row r="10422" spans="1:8">
      <c r="A10422" s="118" t="s">
        <v>1773</v>
      </c>
      <c r="B10422" s="116" t="s">
        <v>1488</v>
      </c>
      <c r="C10422" s="138">
        <v>39930</v>
      </c>
      <c r="D10422" s="139">
        <v>1.4581561660000001E-2</v>
      </c>
      <c r="E10422" s="118">
        <v>1</v>
      </c>
      <c r="F10422" s="118" t="s">
        <v>1492</v>
      </c>
      <c r="G10422" s="113">
        <f>IF([Data da Aprovação]&lt;&gt;"ESTATUTÁRIO",YEAR([Data da Aprovação]),"")</f>
        <v>2009</v>
      </c>
      <c r="H10422" s="106">
        <f>Tabela9[[#This Row],[Valor do Provento R$]]/Tabela9[[#This Row],[Provento por 1 ou 1000 Ações]]</f>
        <v>1.4581561660000001E-2</v>
      </c>
    </row>
    <row r="10423" spans="1:8">
      <c r="A10423" s="119" t="s">
        <v>1773</v>
      </c>
      <c r="B10423" s="117" t="s">
        <v>1488</v>
      </c>
      <c r="C10423" s="140">
        <v>39930</v>
      </c>
      <c r="D10423" s="141">
        <v>1.4581561660000001E-2</v>
      </c>
      <c r="E10423" s="119">
        <v>1</v>
      </c>
      <c r="F10423" s="119" t="s">
        <v>1492</v>
      </c>
      <c r="G10423" s="114">
        <f>IF([Data da Aprovação]&lt;&gt;"ESTATUTÁRIO",YEAR([Data da Aprovação]),"")</f>
        <v>2009</v>
      </c>
      <c r="H10423" s="106">
        <f>Tabela9[[#This Row],[Valor do Provento R$]]/Tabela9[[#This Row],[Provento por 1 ou 1000 Ações]]</f>
        <v>1.4581561660000001E-2</v>
      </c>
    </row>
    <row r="10424" spans="1:8">
      <c r="A10424" s="118" t="s">
        <v>1773</v>
      </c>
      <c r="B10424" s="116" t="s">
        <v>1488</v>
      </c>
      <c r="C10424" s="138">
        <v>40147</v>
      </c>
      <c r="D10424" s="139">
        <v>0.2913</v>
      </c>
      <c r="E10424" s="118">
        <v>1</v>
      </c>
      <c r="F10424" s="118" t="s">
        <v>1489</v>
      </c>
      <c r="G10424" s="113">
        <f>IF([Data da Aprovação]&lt;&gt;"ESTATUTÁRIO",YEAR([Data da Aprovação]),"")</f>
        <v>2009</v>
      </c>
      <c r="H10424" s="106">
        <f>Tabela9[[#This Row],[Valor do Provento R$]]/Tabela9[[#This Row],[Provento por 1 ou 1000 Ações]]</f>
        <v>0.2913</v>
      </c>
    </row>
    <row r="10425" spans="1:8">
      <c r="A10425" s="119" t="s">
        <v>1773</v>
      </c>
      <c r="B10425" s="117" t="s">
        <v>1488</v>
      </c>
      <c r="C10425" s="140">
        <v>40205</v>
      </c>
      <c r="D10425" s="141">
        <v>5.8590000000000003E-2</v>
      </c>
      <c r="E10425" s="119">
        <v>1</v>
      </c>
      <c r="F10425" s="119" t="s">
        <v>1489</v>
      </c>
      <c r="G10425" s="114">
        <f>IF([Data da Aprovação]&lt;&gt;"ESTATUTÁRIO",YEAR([Data da Aprovação]),"")</f>
        <v>2010</v>
      </c>
      <c r="H10425" s="106">
        <f>Tabela9[[#This Row],[Valor do Provento R$]]/Tabela9[[#This Row],[Provento por 1 ou 1000 Ações]]</f>
        <v>5.8590000000000003E-2</v>
      </c>
    </row>
    <row r="10426" spans="1:8">
      <c r="A10426" s="118" t="s">
        <v>1773</v>
      </c>
      <c r="B10426" s="116" t="s">
        <v>1488</v>
      </c>
      <c r="C10426" s="138">
        <v>41389</v>
      </c>
      <c r="D10426" s="139">
        <v>5.5570799999999997E-2</v>
      </c>
      <c r="E10426" s="118">
        <v>1</v>
      </c>
      <c r="F10426" s="118" t="s">
        <v>1489</v>
      </c>
      <c r="G10426" s="113">
        <f>IF([Data da Aprovação]&lt;&gt;"ESTATUTÁRIO",YEAR([Data da Aprovação]),"")</f>
        <v>2013</v>
      </c>
      <c r="H10426" s="106">
        <f>Tabela9[[#This Row],[Valor do Provento R$]]/Tabela9[[#This Row],[Provento por 1 ou 1000 Ações]]</f>
        <v>5.5570799999999997E-2</v>
      </c>
    </row>
    <row r="10427" spans="1:8">
      <c r="A10427" s="119" t="s">
        <v>1773</v>
      </c>
      <c r="B10427" s="117" t="s">
        <v>1488</v>
      </c>
      <c r="C10427" s="140">
        <v>41389</v>
      </c>
      <c r="D10427" s="141">
        <v>5.5570799999999997E-2</v>
      </c>
      <c r="E10427" s="119">
        <v>1</v>
      </c>
      <c r="F10427" s="119" t="s">
        <v>1489</v>
      </c>
      <c r="G10427" s="114">
        <f>IF([Data da Aprovação]&lt;&gt;"ESTATUTÁRIO",YEAR([Data da Aprovação]),"")</f>
        <v>2013</v>
      </c>
      <c r="H10427" s="106">
        <f>Tabela9[[#This Row],[Valor do Provento R$]]/Tabela9[[#This Row],[Provento por 1 ou 1000 Ações]]</f>
        <v>5.5570799999999997E-2</v>
      </c>
    </row>
    <row r="10428" spans="1:8">
      <c r="A10428" s="118" t="s">
        <v>1773</v>
      </c>
      <c r="B10428" s="116" t="s">
        <v>1488</v>
      </c>
      <c r="C10428" s="138">
        <v>41389</v>
      </c>
      <c r="D10428" s="139">
        <v>5.5570799999999997E-2</v>
      </c>
      <c r="E10428" s="118">
        <v>1</v>
      </c>
      <c r="F10428" s="118" t="s">
        <v>1489</v>
      </c>
      <c r="G10428" s="113">
        <f>IF([Data da Aprovação]&lt;&gt;"ESTATUTÁRIO",YEAR([Data da Aprovação]),"")</f>
        <v>2013</v>
      </c>
      <c r="H10428" s="106">
        <f>Tabela9[[#This Row],[Valor do Provento R$]]/Tabela9[[#This Row],[Provento por 1 ou 1000 Ações]]</f>
        <v>5.5570799999999997E-2</v>
      </c>
    </row>
    <row r="10429" spans="1:8">
      <c r="A10429" s="119" t="s">
        <v>1773</v>
      </c>
      <c r="B10429" s="117" t="s">
        <v>1488</v>
      </c>
      <c r="C10429" s="140">
        <v>41389</v>
      </c>
      <c r="D10429" s="141">
        <v>5.5570799999999997E-2</v>
      </c>
      <c r="E10429" s="119">
        <v>1</v>
      </c>
      <c r="F10429" s="119" t="s">
        <v>1489</v>
      </c>
      <c r="G10429" s="114">
        <f>IF([Data da Aprovação]&lt;&gt;"ESTATUTÁRIO",YEAR([Data da Aprovação]),"")</f>
        <v>2013</v>
      </c>
      <c r="H10429" s="106">
        <f>Tabela9[[#This Row],[Valor do Provento R$]]/Tabela9[[#This Row],[Provento por 1 ou 1000 Ações]]</f>
        <v>5.5570799999999997E-2</v>
      </c>
    </row>
    <row r="10430" spans="1:8">
      <c r="A10430" s="118" t="s">
        <v>1773</v>
      </c>
      <c r="B10430" s="116" t="s">
        <v>1488</v>
      </c>
      <c r="C10430" s="138">
        <v>41389</v>
      </c>
      <c r="D10430" s="139">
        <v>5.5570799999999997E-2</v>
      </c>
      <c r="E10430" s="118">
        <v>1</v>
      </c>
      <c r="F10430" s="118" t="s">
        <v>1489</v>
      </c>
      <c r="G10430" s="113">
        <f>IF([Data da Aprovação]&lt;&gt;"ESTATUTÁRIO",YEAR([Data da Aprovação]),"")</f>
        <v>2013</v>
      </c>
      <c r="H10430" s="106">
        <f>Tabela9[[#This Row],[Valor do Provento R$]]/Tabela9[[#This Row],[Provento por 1 ou 1000 Ações]]</f>
        <v>5.5570799999999997E-2</v>
      </c>
    </row>
    <row r="10431" spans="1:8">
      <c r="A10431" s="119" t="s">
        <v>1773</v>
      </c>
      <c r="B10431" s="117" t="s">
        <v>1488</v>
      </c>
      <c r="C10431" s="140">
        <v>41389</v>
      </c>
      <c r="D10431" s="141">
        <v>3.7404680000000003E-2</v>
      </c>
      <c r="E10431" s="119">
        <v>1</v>
      </c>
      <c r="F10431" s="119" t="s">
        <v>1492</v>
      </c>
      <c r="G10431" s="114">
        <f>IF([Data da Aprovação]&lt;&gt;"ESTATUTÁRIO",YEAR([Data da Aprovação]),"")</f>
        <v>2013</v>
      </c>
      <c r="H10431" s="106">
        <f>Tabela9[[#This Row],[Valor do Provento R$]]/Tabela9[[#This Row],[Provento por 1 ou 1000 Ações]]</f>
        <v>3.7404680000000003E-2</v>
      </c>
    </row>
    <row r="10432" spans="1:8">
      <c r="A10432" s="118" t="s">
        <v>1773</v>
      </c>
      <c r="B10432" s="116" t="s">
        <v>1488</v>
      </c>
      <c r="C10432" s="138">
        <v>41389</v>
      </c>
      <c r="D10432" s="139">
        <v>3.7404680000000003E-2</v>
      </c>
      <c r="E10432" s="118">
        <v>1</v>
      </c>
      <c r="F10432" s="118" t="s">
        <v>1492</v>
      </c>
      <c r="G10432" s="113">
        <f>IF([Data da Aprovação]&lt;&gt;"ESTATUTÁRIO",YEAR([Data da Aprovação]),"")</f>
        <v>2013</v>
      </c>
      <c r="H10432" s="106">
        <f>Tabela9[[#This Row],[Valor do Provento R$]]/Tabela9[[#This Row],[Provento por 1 ou 1000 Ações]]</f>
        <v>3.7404680000000003E-2</v>
      </c>
    </row>
    <row r="10433" spans="1:8">
      <c r="A10433" s="119" t="s">
        <v>1773</v>
      </c>
      <c r="B10433" s="117" t="s">
        <v>1488</v>
      </c>
      <c r="C10433" s="140">
        <v>41389</v>
      </c>
      <c r="D10433" s="141">
        <v>3.7404680000000003E-2</v>
      </c>
      <c r="E10433" s="119">
        <v>1</v>
      </c>
      <c r="F10433" s="119" t="s">
        <v>1492</v>
      </c>
      <c r="G10433" s="114">
        <f>IF([Data da Aprovação]&lt;&gt;"ESTATUTÁRIO",YEAR([Data da Aprovação]),"")</f>
        <v>2013</v>
      </c>
      <c r="H10433" s="106">
        <f>Tabela9[[#This Row],[Valor do Provento R$]]/Tabela9[[#This Row],[Provento por 1 ou 1000 Ações]]</f>
        <v>3.7404680000000003E-2</v>
      </c>
    </row>
    <row r="10434" spans="1:8">
      <c r="A10434" s="118" t="s">
        <v>1773</v>
      </c>
      <c r="B10434" s="116" t="s">
        <v>1488</v>
      </c>
      <c r="C10434" s="138">
        <v>41389</v>
      </c>
      <c r="D10434" s="139">
        <v>3.7404680000000003E-2</v>
      </c>
      <c r="E10434" s="118">
        <v>1</v>
      </c>
      <c r="F10434" s="118" t="s">
        <v>1492</v>
      </c>
      <c r="G10434" s="113">
        <f>IF([Data da Aprovação]&lt;&gt;"ESTATUTÁRIO",YEAR([Data da Aprovação]),"")</f>
        <v>2013</v>
      </c>
      <c r="H10434" s="106">
        <f>Tabela9[[#This Row],[Valor do Provento R$]]/Tabela9[[#This Row],[Provento por 1 ou 1000 Ações]]</f>
        <v>3.7404680000000003E-2</v>
      </c>
    </row>
    <row r="10435" spans="1:8">
      <c r="A10435" s="119" t="s">
        <v>1773</v>
      </c>
      <c r="B10435" s="117" t="s">
        <v>1488</v>
      </c>
      <c r="C10435" s="140">
        <v>41389</v>
      </c>
      <c r="D10435" s="141">
        <v>3.7404680000000003E-2</v>
      </c>
      <c r="E10435" s="119">
        <v>1</v>
      </c>
      <c r="F10435" s="119" t="s">
        <v>1492</v>
      </c>
      <c r="G10435" s="114">
        <f>IF([Data da Aprovação]&lt;&gt;"ESTATUTÁRIO",YEAR([Data da Aprovação]),"")</f>
        <v>2013</v>
      </c>
      <c r="H10435" s="106">
        <f>Tabela9[[#This Row],[Valor do Provento R$]]/Tabela9[[#This Row],[Provento por 1 ou 1000 Ações]]</f>
        <v>3.7404680000000003E-2</v>
      </c>
    </row>
    <row r="10436" spans="1:8">
      <c r="A10436" s="118" t="s">
        <v>1773</v>
      </c>
      <c r="B10436" s="116" t="s">
        <v>1490</v>
      </c>
      <c r="C10436" s="138">
        <v>36644</v>
      </c>
      <c r="D10436" s="139">
        <v>7.4370000000000006E-2</v>
      </c>
      <c r="E10436" s="118">
        <v>1</v>
      </c>
      <c r="F10436" s="118" t="s">
        <v>1492</v>
      </c>
      <c r="G10436" s="113">
        <f>IF([Data da Aprovação]&lt;&gt;"ESTATUTÁRIO",YEAR([Data da Aprovação]),"")</f>
        <v>2000</v>
      </c>
      <c r="H10436" s="106">
        <f>Tabela9[[#This Row],[Valor do Provento R$]]/Tabela9[[#This Row],[Provento por 1 ou 1000 Ações]]</f>
        <v>7.4370000000000006E-2</v>
      </c>
    </row>
    <row r="10437" spans="1:8">
      <c r="A10437" s="119" t="s">
        <v>1773</v>
      </c>
      <c r="B10437" s="117" t="s">
        <v>1490</v>
      </c>
      <c r="C10437" s="140">
        <v>37008</v>
      </c>
      <c r="D10437" s="141">
        <v>8.4669999999999995E-2</v>
      </c>
      <c r="E10437" s="119">
        <v>1</v>
      </c>
      <c r="F10437" s="119" t="s">
        <v>1492</v>
      </c>
      <c r="G10437" s="114">
        <f>IF([Data da Aprovação]&lt;&gt;"ESTATUTÁRIO",YEAR([Data da Aprovação]),"")</f>
        <v>2001</v>
      </c>
      <c r="H10437" s="106">
        <f>Tabela9[[#This Row],[Valor do Provento R$]]/Tabela9[[#This Row],[Provento por 1 ou 1000 Ações]]</f>
        <v>8.4669999999999995E-2</v>
      </c>
    </row>
    <row r="10438" spans="1:8">
      <c r="A10438" s="118" t="s">
        <v>1773</v>
      </c>
      <c r="B10438" s="116" t="s">
        <v>1490</v>
      </c>
      <c r="C10438" s="138">
        <v>37375</v>
      </c>
      <c r="D10438" s="139">
        <v>0.6754</v>
      </c>
      <c r="E10438" s="118">
        <v>1</v>
      </c>
      <c r="F10438" s="118" t="s">
        <v>1489</v>
      </c>
      <c r="G10438" s="113">
        <f>IF([Data da Aprovação]&lt;&gt;"ESTATUTÁRIO",YEAR([Data da Aprovação]),"")</f>
        <v>2002</v>
      </c>
      <c r="H10438" s="106">
        <f>Tabela9[[#This Row],[Valor do Provento R$]]/Tabela9[[#This Row],[Provento por 1 ou 1000 Ações]]</f>
        <v>0.6754</v>
      </c>
    </row>
    <row r="10439" spans="1:8">
      <c r="A10439" s="119" t="s">
        <v>1773</v>
      </c>
      <c r="B10439" s="117" t="s">
        <v>1490</v>
      </c>
      <c r="C10439" s="140">
        <v>37739</v>
      </c>
      <c r="D10439" s="141">
        <v>1.798864E-2</v>
      </c>
      <c r="E10439" s="119">
        <v>1</v>
      </c>
      <c r="F10439" s="119" t="s">
        <v>1489</v>
      </c>
      <c r="G10439" s="114">
        <f>IF([Data da Aprovação]&lt;&gt;"ESTATUTÁRIO",YEAR([Data da Aprovação]),"")</f>
        <v>2003</v>
      </c>
      <c r="H10439" s="106">
        <f>Tabela9[[#This Row],[Valor do Provento R$]]/Tabela9[[#This Row],[Provento por 1 ou 1000 Ações]]</f>
        <v>1.798864E-2</v>
      </c>
    </row>
    <row r="10440" spans="1:8">
      <c r="A10440" s="118" t="s">
        <v>1773</v>
      </c>
      <c r="B10440" s="116" t="s">
        <v>1490</v>
      </c>
      <c r="C10440" s="138">
        <v>37739</v>
      </c>
      <c r="D10440" s="139">
        <v>1.7988649999999998E-2</v>
      </c>
      <c r="E10440" s="118">
        <v>1</v>
      </c>
      <c r="F10440" s="118" t="s">
        <v>1489</v>
      </c>
      <c r="G10440" s="113">
        <f>IF([Data da Aprovação]&lt;&gt;"ESTATUTÁRIO",YEAR([Data da Aprovação]),"")</f>
        <v>2003</v>
      </c>
      <c r="H10440" s="106">
        <f>Tabela9[[#This Row],[Valor do Provento R$]]/Tabela9[[#This Row],[Provento por 1 ou 1000 Ações]]</f>
        <v>1.7988649999999998E-2</v>
      </c>
    </row>
    <row r="10441" spans="1:8">
      <c r="A10441" s="119" t="s">
        <v>1773</v>
      </c>
      <c r="B10441" s="117" t="s">
        <v>1490</v>
      </c>
      <c r="C10441" s="140">
        <v>37739</v>
      </c>
      <c r="D10441" s="141">
        <v>1.7988629999999999E-2</v>
      </c>
      <c r="E10441" s="119">
        <v>1</v>
      </c>
      <c r="F10441" s="119" t="s">
        <v>1489</v>
      </c>
      <c r="G10441" s="114">
        <f>IF([Data da Aprovação]&lt;&gt;"ESTATUTÁRIO",YEAR([Data da Aprovação]),"")</f>
        <v>2003</v>
      </c>
      <c r="H10441" s="106">
        <f>Tabela9[[#This Row],[Valor do Provento R$]]/Tabela9[[#This Row],[Provento por 1 ou 1000 Ações]]</f>
        <v>1.7988629999999999E-2</v>
      </c>
    </row>
    <row r="10442" spans="1:8">
      <c r="A10442" s="118" t="s">
        <v>1773</v>
      </c>
      <c r="B10442" s="116" t="s">
        <v>1490</v>
      </c>
      <c r="C10442" s="138">
        <v>37739</v>
      </c>
      <c r="D10442" s="139">
        <v>1.798866E-2</v>
      </c>
      <c r="E10442" s="118">
        <v>1</v>
      </c>
      <c r="F10442" s="118" t="s">
        <v>1489</v>
      </c>
      <c r="G10442" s="113">
        <f>IF([Data da Aprovação]&lt;&gt;"ESTATUTÁRIO",YEAR([Data da Aprovação]),"")</f>
        <v>2003</v>
      </c>
      <c r="H10442" s="106">
        <f>Tabela9[[#This Row],[Valor do Provento R$]]/Tabela9[[#This Row],[Provento por 1 ou 1000 Ações]]</f>
        <v>1.798866E-2</v>
      </c>
    </row>
    <row r="10443" spans="1:8">
      <c r="A10443" s="119" t="s">
        <v>1773</v>
      </c>
      <c r="B10443" s="117" t="s">
        <v>1490</v>
      </c>
      <c r="C10443" s="140">
        <v>37739</v>
      </c>
      <c r="D10443" s="141">
        <v>1.798862E-2</v>
      </c>
      <c r="E10443" s="119">
        <v>1</v>
      </c>
      <c r="F10443" s="119" t="s">
        <v>1489</v>
      </c>
      <c r="G10443" s="114">
        <f>IF([Data da Aprovação]&lt;&gt;"ESTATUTÁRIO",YEAR([Data da Aprovação]),"")</f>
        <v>2003</v>
      </c>
      <c r="H10443" s="106">
        <f>Tabela9[[#This Row],[Valor do Provento R$]]/Tabela9[[#This Row],[Provento por 1 ou 1000 Ações]]</f>
        <v>1.798862E-2</v>
      </c>
    </row>
    <row r="10444" spans="1:8">
      <c r="A10444" s="118" t="s">
        <v>1773</v>
      </c>
      <c r="B10444" s="116" t="s">
        <v>1490</v>
      </c>
      <c r="C10444" s="138">
        <v>37739</v>
      </c>
      <c r="D10444" s="139">
        <v>1.52904E-3</v>
      </c>
      <c r="E10444" s="118">
        <v>1</v>
      </c>
      <c r="F10444" s="118" t="s">
        <v>1492</v>
      </c>
      <c r="G10444" s="113">
        <f>IF([Data da Aprovação]&lt;&gt;"ESTATUTÁRIO",YEAR([Data da Aprovação]),"")</f>
        <v>2003</v>
      </c>
      <c r="H10444" s="106">
        <f>Tabela9[[#This Row],[Valor do Provento R$]]/Tabela9[[#This Row],[Provento por 1 ou 1000 Ações]]</f>
        <v>1.52904E-3</v>
      </c>
    </row>
    <row r="10445" spans="1:8">
      <c r="A10445" s="119" t="s">
        <v>1773</v>
      </c>
      <c r="B10445" s="117" t="s">
        <v>1490</v>
      </c>
      <c r="C10445" s="140">
        <v>37739</v>
      </c>
      <c r="D10445" s="141">
        <v>1.52903E-3</v>
      </c>
      <c r="E10445" s="119">
        <v>1</v>
      </c>
      <c r="F10445" s="119" t="s">
        <v>1492</v>
      </c>
      <c r="G10445" s="114">
        <f>IF([Data da Aprovação]&lt;&gt;"ESTATUTÁRIO",YEAR([Data da Aprovação]),"")</f>
        <v>2003</v>
      </c>
      <c r="H10445" s="106">
        <f>Tabela9[[#This Row],[Valor do Provento R$]]/Tabela9[[#This Row],[Provento por 1 ou 1000 Ações]]</f>
        <v>1.52903E-3</v>
      </c>
    </row>
    <row r="10446" spans="1:8">
      <c r="A10446" s="118" t="s">
        <v>1773</v>
      </c>
      <c r="B10446" s="116" t="s">
        <v>1490</v>
      </c>
      <c r="C10446" s="138">
        <v>37739</v>
      </c>
      <c r="D10446" s="139">
        <v>1.5290499999999999E-3</v>
      </c>
      <c r="E10446" s="118">
        <v>1</v>
      </c>
      <c r="F10446" s="118" t="s">
        <v>1492</v>
      </c>
      <c r="G10446" s="113">
        <f>IF([Data da Aprovação]&lt;&gt;"ESTATUTÁRIO",YEAR([Data da Aprovação]),"")</f>
        <v>2003</v>
      </c>
      <c r="H10446" s="106">
        <f>Tabela9[[#This Row],[Valor do Provento R$]]/Tabela9[[#This Row],[Provento por 1 ou 1000 Ações]]</f>
        <v>1.5290499999999999E-3</v>
      </c>
    </row>
    <row r="10447" spans="1:8">
      <c r="A10447" s="119" t="s">
        <v>1773</v>
      </c>
      <c r="B10447" s="117" t="s">
        <v>1490</v>
      </c>
      <c r="C10447" s="140">
        <v>37739</v>
      </c>
      <c r="D10447" s="141">
        <v>1.5290200000000001E-3</v>
      </c>
      <c r="E10447" s="119">
        <v>1</v>
      </c>
      <c r="F10447" s="119" t="s">
        <v>1492</v>
      </c>
      <c r="G10447" s="114">
        <f>IF([Data da Aprovação]&lt;&gt;"ESTATUTÁRIO",YEAR([Data da Aprovação]),"")</f>
        <v>2003</v>
      </c>
      <c r="H10447" s="106">
        <f>Tabela9[[#This Row],[Valor do Provento R$]]/Tabela9[[#This Row],[Provento por 1 ou 1000 Ações]]</f>
        <v>1.5290200000000001E-3</v>
      </c>
    </row>
    <row r="10448" spans="1:8">
      <c r="A10448" s="118" t="s">
        <v>1773</v>
      </c>
      <c r="B10448" s="116" t="s">
        <v>1490</v>
      </c>
      <c r="C10448" s="138">
        <v>37739</v>
      </c>
      <c r="D10448" s="139">
        <v>1.5290600000000001E-3</v>
      </c>
      <c r="E10448" s="118">
        <v>1</v>
      </c>
      <c r="F10448" s="118" t="s">
        <v>1492</v>
      </c>
      <c r="G10448" s="113">
        <f>IF([Data da Aprovação]&lt;&gt;"ESTATUTÁRIO",YEAR([Data da Aprovação]),"")</f>
        <v>2003</v>
      </c>
      <c r="H10448" s="106">
        <f>Tabela9[[#This Row],[Valor do Provento R$]]/Tabela9[[#This Row],[Provento por 1 ou 1000 Ações]]</f>
        <v>1.5290600000000001E-3</v>
      </c>
    </row>
    <row r="10449" spans="1:8">
      <c r="A10449" s="119" t="s">
        <v>1773</v>
      </c>
      <c r="B10449" s="117" t="s">
        <v>1490</v>
      </c>
      <c r="C10449" s="140">
        <v>38107</v>
      </c>
      <c r="D10449" s="141">
        <v>2.7699999999999999E-2</v>
      </c>
      <c r="E10449" s="119">
        <v>1</v>
      </c>
      <c r="F10449" s="119" t="s">
        <v>1489</v>
      </c>
      <c r="G10449" s="114">
        <f>IF([Data da Aprovação]&lt;&gt;"ESTATUTÁRIO",YEAR([Data da Aprovação]),"")</f>
        <v>2004</v>
      </c>
      <c r="H10449" s="106">
        <f>Tabela9[[#This Row],[Valor do Provento R$]]/Tabela9[[#This Row],[Provento por 1 ou 1000 Ações]]</f>
        <v>2.7699999999999999E-2</v>
      </c>
    </row>
    <row r="10450" spans="1:8">
      <c r="A10450" s="118" t="s">
        <v>1773</v>
      </c>
      <c r="B10450" s="116" t="s">
        <v>1490</v>
      </c>
      <c r="C10450" s="138">
        <v>38107</v>
      </c>
      <c r="D10450" s="139">
        <v>2.7799999999999998E-2</v>
      </c>
      <c r="E10450" s="118">
        <v>1</v>
      </c>
      <c r="F10450" s="118" t="s">
        <v>1489</v>
      </c>
      <c r="G10450" s="113">
        <f>IF([Data da Aprovação]&lt;&gt;"ESTATUTÁRIO",YEAR([Data da Aprovação]),"")</f>
        <v>2004</v>
      </c>
      <c r="H10450" s="106">
        <f>Tabela9[[#This Row],[Valor do Provento R$]]/Tabela9[[#This Row],[Provento por 1 ou 1000 Ações]]</f>
        <v>2.7799999999999998E-2</v>
      </c>
    </row>
    <row r="10451" spans="1:8">
      <c r="A10451" s="119" t="s">
        <v>1773</v>
      </c>
      <c r="B10451" s="117" t="s">
        <v>1490</v>
      </c>
      <c r="C10451" s="140">
        <v>38107</v>
      </c>
      <c r="D10451" s="141">
        <v>2.7900000000000001E-2</v>
      </c>
      <c r="E10451" s="119">
        <v>1</v>
      </c>
      <c r="F10451" s="119" t="s">
        <v>1489</v>
      </c>
      <c r="G10451" s="114">
        <f>IF([Data da Aprovação]&lt;&gt;"ESTATUTÁRIO",YEAR([Data da Aprovação]),"")</f>
        <v>2004</v>
      </c>
      <c r="H10451" s="106">
        <f>Tabela9[[#This Row],[Valor do Provento R$]]/Tabela9[[#This Row],[Provento por 1 ou 1000 Ações]]</f>
        <v>2.7900000000000001E-2</v>
      </c>
    </row>
    <row r="10452" spans="1:8">
      <c r="A10452" s="118" t="s">
        <v>1773</v>
      </c>
      <c r="B10452" s="116" t="s">
        <v>1490</v>
      </c>
      <c r="C10452" s="138">
        <v>38107</v>
      </c>
      <c r="D10452" s="139">
        <v>2.8000000000000001E-2</v>
      </c>
      <c r="E10452" s="118">
        <v>1</v>
      </c>
      <c r="F10452" s="118" t="s">
        <v>1489</v>
      </c>
      <c r="G10452" s="113">
        <f>IF([Data da Aprovação]&lt;&gt;"ESTATUTÁRIO",YEAR([Data da Aprovação]),"")</f>
        <v>2004</v>
      </c>
      <c r="H10452" s="106">
        <f>Tabela9[[#This Row],[Valor do Provento R$]]/Tabela9[[#This Row],[Provento por 1 ou 1000 Ações]]</f>
        <v>2.8000000000000001E-2</v>
      </c>
    </row>
    <row r="10453" spans="1:8">
      <c r="A10453" s="119" t="s">
        <v>1773</v>
      </c>
      <c r="B10453" s="117" t="s">
        <v>1490</v>
      </c>
      <c r="C10453" s="140">
        <v>38107</v>
      </c>
      <c r="D10453" s="141">
        <v>2.81E-2</v>
      </c>
      <c r="E10453" s="119">
        <v>1</v>
      </c>
      <c r="F10453" s="119" t="s">
        <v>1489</v>
      </c>
      <c r="G10453" s="114">
        <f>IF([Data da Aprovação]&lt;&gt;"ESTATUTÁRIO",YEAR([Data da Aprovação]),"")</f>
        <v>2004</v>
      </c>
      <c r="H10453" s="106">
        <f>Tabela9[[#This Row],[Valor do Provento R$]]/Tabela9[[#This Row],[Provento por 1 ou 1000 Ações]]</f>
        <v>2.81E-2</v>
      </c>
    </row>
    <row r="10454" spans="1:8">
      <c r="A10454" s="118" t="s">
        <v>1773</v>
      </c>
      <c r="B10454" s="116" t="s">
        <v>1490</v>
      </c>
      <c r="C10454" s="138">
        <v>38107</v>
      </c>
      <c r="D10454" s="139">
        <v>1.1000000000000001E-3</v>
      </c>
      <c r="E10454" s="118">
        <v>1</v>
      </c>
      <c r="F10454" s="118" t="s">
        <v>1492</v>
      </c>
      <c r="G10454" s="113">
        <f>IF([Data da Aprovação]&lt;&gt;"ESTATUTÁRIO",YEAR([Data da Aprovação]),"")</f>
        <v>2004</v>
      </c>
      <c r="H10454" s="106">
        <f>Tabela9[[#This Row],[Valor do Provento R$]]/Tabela9[[#This Row],[Provento por 1 ou 1000 Ações]]</f>
        <v>1.1000000000000001E-3</v>
      </c>
    </row>
    <row r="10455" spans="1:8">
      <c r="A10455" s="119" t="s">
        <v>1773</v>
      </c>
      <c r="B10455" s="117" t="s">
        <v>1490</v>
      </c>
      <c r="C10455" s="140">
        <v>38107</v>
      </c>
      <c r="D10455" s="141">
        <v>1.1100000000000001E-3</v>
      </c>
      <c r="E10455" s="119">
        <v>1</v>
      </c>
      <c r="F10455" s="119" t="s">
        <v>1492</v>
      </c>
      <c r="G10455" s="114">
        <f>IF([Data da Aprovação]&lt;&gt;"ESTATUTÁRIO",YEAR([Data da Aprovação]),"")</f>
        <v>2004</v>
      </c>
      <c r="H10455" s="106">
        <f>Tabela9[[#This Row],[Valor do Provento R$]]/Tabela9[[#This Row],[Provento por 1 ou 1000 Ações]]</f>
        <v>1.1100000000000001E-3</v>
      </c>
    </row>
    <row r="10456" spans="1:8">
      <c r="A10456" s="118" t="s">
        <v>1773</v>
      </c>
      <c r="B10456" s="116" t="s">
        <v>1490</v>
      </c>
      <c r="C10456" s="138">
        <v>38107</v>
      </c>
      <c r="D10456" s="139">
        <v>1.1199999999999999E-3</v>
      </c>
      <c r="E10456" s="118">
        <v>1</v>
      </c>
      <c r="F10456" s="118" t="s">
        <v>1492</v>
      </c>
      <c r="G10456" s="113">
        <f>IF([Data da Aprovação]&lt;&gt;"ESTATUTÁRIO",YEAR([Data da Aprovação]),"")</f>
        <v>2004</v>
      </c>
      <c r="H10456" s="106">
        <f>Tabela9[[#This Row],[Valor do Provento R$]]/Tabela9[[#This Row],[Provento por 1 ou 1000 Ações]]</f>
        <v>1.1199999999999999E-3</v>
      </c>
    </row>
    <row r="10457" spans="1:8">
      <c r="A10457" s="119" t="s">
        <v>1773</v>
      </c>
      <c r="B10457" s="117" t="s">
        <v>1490</v>
      </c>
      <c r="C10457" s="140">
        <v>38107</v>
      </c>
      <c r="D10457" s="141">
        <v>1.1299999999999999E-3</v>
      </c>
      <c r="E10457" s="119">
        <v>1</v>
      </c>
      <c r="F10457" s="119" t="s">
        <v>1492</v>
      </c>
      <c r="G10457" s="114">
        <f>IF([Data da Aprovação]&lt;&gt;"ESTATUTÁRIO",YEAR([Data da Aprovação]),"")</f>
        <v>2004</v>
      </c>
      <c r="H10457" s="106">
        <f>Tabela9[[#This Row],[Valor do Provento R$]]/Tabela9[[#This Row],[Provento por 1 ou 1000 Ações]]</f>
        <v>1.1299999999999999E-3</v>
      </c>
    </row>
    <row r="10458" spans="1:8">
      <c r="A10458" s="118" t="s">
        <v>1773</v>
      </c>
      <c r="B10458" s="116" t="s">
        <v>1490</v>
      </c>
      <c r="C10458" s="138">
        <v>38107</v>
      </c>
      <c r="D10458" s="139">
        <v>1.14E-3</v>
      </c>
      <c r="E10458" s="118">
        <v>1</v>
      </c>
      <c r="F10458" s="118" t="s">
        <v>1492</v>
      </c>
      <c r="G10458" s="113">
        <f>IF([Data da Aprovação]&lt;&gt;"ESTATUTÁRIO",YEAR([Data da Aprovação]),"")</f>
        <v>2004</v>
      </c>
      <c r="H10458" s="106">
        <f>Tabela9[[#This Row],[Valor do Provento R$]]/Tabela9[[#This Row],[Provento por 1 ou 1000 Ações]]</f>
        <v>1.14E-3</v>
      </c>
    </row>
    <row r="10459" spans="1:8">
      <c r="A10459" s="119" t="s">
        <v>1773</v>
      </c>
      <c r="B10459" s="117" t="s">
        <v>1490</v>
      </c>
      <c r="C10459" s="140">
        <v>38341</v>
      </c>
      <c r="D10459" s="141">
        <v>0.19717470000000001</v>
      </c>
      <c r="E10459" s="119">
        <v>1</v>
      </c>
      <c r="F10459" s="119" t="s">
        <v>1489</v>
      </c>
      <c r="G10459" s="114">
        <f>IF([Data da Aprovação]&lt;&gt;"ESTATUTÁRIO",YEAR([Data da Aprovação]),"")</f>
        <v>2004</v>
      </c>
      <c r="H10459" s="106">
        <f>Tabela9[[#This Row],[Valor do Provento R$]]/Tabela9[[#This Row],[Provento por 1 ou 1000 Ações]]</f>
        <v>0.19717470000000001</v>
      </c>
    </row>
    <row r="10460" spans="1:8">
      <c r="A10460" s="118" t="s">
        <v>1773</v>
      </c>
      <c r="B10460" s="116" t="s">
        <v>1490</v>
      </c>
      <c r="C10460" s="138">
        <v>38471</v>
      </c>
      <c r="D10460" s="139">
        <v>3.35199E-3</v>
      </c>
      <c r="E10460" s="118">
        <v>1</v>
      </c>
      <c r="F10460" s="118" t="s">
        <v>1492</v>
      </c>
      <c r="G10460" s="113">
        <f>IF([Data da Aprovação]&lt;&gt;"ESTATUTÁRIO",YEAR([Data da Aprovação]),"")</f>
        <v>2005</v>
      </c>
      <c r="H10460" s="106">
        <f>Tabela9[[#This Row],[Valor do Provento R$]]/Tabela9[[#This Row],[Provento por 1 ou 1000 Ações]]</f>
        <v>3.35199E-3</v>
      </c>
    </row>
    <row r="10461" spans="1:8">
      <c r="A10461" s="119" t="s">
        <v>1773</v>
      </c>
      <c r="B10461" s="117" t="s">
        <v>1490</v>
      </c>
      <c r="C10461" s="140">
        <v>38471</v>
      </c>
      <c r="D10461" s="141">
        <v>3.3519800000000001E-3</v>
      </c>
      <c r="E10461" s="119">
        <v>1</v>
      </c>
      <c r="F10461" s="119" t="s">
        <v>1492</v>
      </c>
      <c r="G10461" s="114">
        <f>IF([Data da Aprovação]&lt;&gt;"ESTATUTÁRIO",YEAR([Data da Aprovação]),"")</f>
        <v>2005</v>
      </c>
      <c r="H10461" s="106">
        <f>Tabela9[[#This Row],[Valor do Provento R$]]/Tabela9[[#This Row],[Provento por 1 ou 1000 Ações]]</f>
        <v>3.3519800000000001E-3</v>
      </c>
    </row>
    <row r="10462" spans="1:8">
      <c r="A10462" s="118" t="s">
        <v>1773</v>
      </c>
      <c r="B10462" s="116" t="s">
        <v>1490</v>
      </c>
      <c r="C10462" s="138">
        <v>38471</v>
      </c>
      <c r="D10462" s="139">
        <v>3.3519700000000001E-3</v>
      </c>
      <c r="E10462" s="118">
        <v>1</v>
      </c>
      <c r="F10462" s="118" t="s">
        <v>1492</v>
      </c>
      <c r="G10462" s="113">
        <f>IF([Data da Aprovação]&lt;&gt;"ESTATUTÁRIO",YEAR([Data da Aprovação]),"")</f>
        <v>2005</v>
      </c>
      <c r="H10462" s="106">
        <f>Tabela9[[#This Row],[Valor do Provento R$]]/Tabela9[[#This Row],[Provento por 1 ou 1000 Ações]]</f>
        <v>3.3519700000000001E-3</v>
      </c>
    </row>
    <row r="10463" spans="1:8">
      <c r="A10463" s="119" t="s">
        <v>1773</v>
      </c>
      <c r="B10463" s="117" t="s">
        <v>1490</v>
      </c>
      <c r="C10463" s="140">
        <v>38471</v>
      </c>
      <c r="D10463" s="141">
        <v>3.3519600000000002E-3</v>
      </c>
      <c r="E10463" s="119">
        <v>1</v>
      </c>
      <c r="F10463" s="119" t="s">
        <v>1492</v>
      </c>
      <c r="G10463" s="114">
        <f>IF([Data da Aprovação]&lt;&gt;"ESTATUTÁRIO",YEAR([Data da Aprovação]),"")</f>
        <v>2005</v>
      </c>
      <c r="H10463" s="106">
        <f>Tabela9[[#This Row],[Valor do Provento R$]]/Tabela9[[#This Row],[Provento por 1 ou 1000 Ações]]</f>
        <v>3.3519600000000002E-3</v>
      </c>
    </row>
    <row r="10464" spans="1:8">
      <c r="A10464" s="118" t="s">
        <v>1773</v>
      </c>
      <c r="B10464" s="116" t="s">
        <v>1490</v>
      </c>
      <c r="C10464" s="138">
        <v>38471</v>
      </c>
      <c r="D10464" s="139">
        <v>3.351195E-3</v>
      </c>
      <c r="E10464" s="118">
        <v>1</v>
      </c>
      <c r="F10464" s="118" t="s">
        <v>1492</v>
      </c>
      <c r="G10464" s="113">
        <f>IF([Data da Aprovação]&lt;&gt;"ESTATUTÁRIO",YEAR([Data da Aprovação]),"")</f>
        <v>2005</v>
      </c>
      <c r="H10464" s="106">
        <f>Tabela9[[#This Row],[Valor do Provento R$]]/Tabela9[[#This Row],[Provento por 1 ou 1000 Ações]]</f>
        <v>3.351195E-3</v>
      </c>
    </row>
    <row r="10465" spans="1:8">
      <c r="A10465" s="119" t="s">
        <v>1773</v>
      </c>
      <c r="B10465" s="117" t="s">
        <v>1490</v>
      </c>
      <c r="C10465" s="140">
        <v>38835</v>
      </c>
      <c r="D10465" s="141">
        <v>9.7458969999999999E-3</v>
      </c>
      <c r="E10465" s="119">
        <v>1</v>
      </c>
      <c r="F10465" s="119" t="s">
        <v>1492</v>
      </c>
      <c r="G10465" s="114">
        <f>IF([Data da Aprovação]&lt;&gt;"ESTATUTÁRIO",YEAR([Data da Aprovação]),"")</f>
        <v>2006</v>
      </c>
      <c r="H10465" s="106">
        <f>Tabela9[[#This Row],[Valor do Provento R$]]/Tabela9[[#This Row],[Provento por 1 ou 1000 Ações]]</f>
        <v>9.7458969999999999E-3</v>
      </c>
    </row>
    <row r="10466" spans="1:8">
      <c r="A10466" s="118" t="s">
        <v>1773</v>
      </c>
      <c r="B10466" s="116" t="s">
        <v>1490</v>
      </c>
      <c r="C10466" s="138">
        <v>38835</v>
      </c>
      <c r="D10466" s="139">
        <v>9.7458969999999999E-3</v>
      </c>
      <c r="E10466" s="118">
        <v>1</v>
      </c>
      <c r="F10466" s="118" t="s">
        <v>1492</v>
      </c>
      <c r="G10466" s="113">
        <f>IF([Data da Aprovação]&lt;&gt;"ESTATUTÁRIO",YEAR([Data da Aprovação]),"")</f>
        <v>2006</v>
      </c>
      <c r="H10466" s="106">
        <f>Tabela9[[#This Row],[Valor do Provento R$]]/Tabela9[[#This Row],[Provento por 1 ou 1000 Ações]]</f>
        <v>9.7458969999999999E-3</v>
      </c>
    </row>
    <row r="10467" spans="1:8">
      <c r="A10467" s="119" t="s">
        <v>1773</v>
      </c>
      <c r="B10467" s="117" t="s">
        <v>1490</v>
      </c>
      <c r="C10467" s="140">
        <v>38835</v>
      </c>
      <c r="D10467" s="141">
        <v>9.7458969999999999E-3</v>
      </c>
      <c r="E10467" s="119">
        <v>1</v>
      </c>
      <c r="F10467" s="119" t="s">
        <v>1492</v>
      </c>
      <c r="G10467" s="114">
        <f>IF([Data da Aprovação]&lt;&gt;"ESTATUTÁRIO",YEAR([Data da Aprovação]),"")</f>
        <v>2006</v>
      </c>
      <c r="H10467" s="106">
        <f>Tabela9[[#This Row],[Valor do Provento R$]]/Tabela9[[#This Row],[Provento por 1 ou 1000 Ações]]</f>
        <v>9.7458969999999999E-3</v>
      </c>
    </row>
    <row r="10468" spans="1:8">
      <c r="A10468" s="118" t="s">
        <v>1773</v>
      </c>
      <c r="B10468" s="116" t="s">
        <v>1490</v>
      </c>
      <c r="C10468" s="138">
        <v>38835</v>
      </c>
      <c r="D10468" s="139">
        <v>9.7458969999999999E-3</v>
      </c>
      <c r="E10468" s="118">
        <v>1</v>
      </c>
      <c r="F10468" s="118" t="s">
        <v>1492</v>
      </c>
      <c r="G10468" s="113">
        <f>IF([Data da Aprovação]&lt;&gt;"ESTATUTÁRIO",YEAR([Data da Aprovação]),"")</f>
        <v>2006</v>
      </c>
      <c r="H10468" s="106">
        <f>Tabela9[[#This Row],[Valor do Provento R$]]/Tabela9[[#This Row],[Provento por 1 ou 1000 Ações]]</f>
        <v>9.7458969999999999E-3</v>
      </c>
    </row>
    <row r="10469" spans="1:8">
      <c r="A10469" s="119" t="s">
        <v>1773</v>
      </c>
      <c r="B10469" s="117" t="s">
        <v>1490</v>
      </c>
      <c r="C10469" s="140">
        <v>38835</v>
      </c>
      <c r="D10469" s="141">
        <v>9.7458969999999999E-3</v>
      </c>
      <c r="E10469" s="119">
        <v>1</v>
      </c>
      <c r="F10469" s="119" t="s">
        <v>1492</v>
      </c>
      <c r="G10469" s="114">
        <f>IF([Data da Aprovação]&lt;&gt;"ESTATUTÁRIO",YEAR([Data da Aprovação]),"")</f>
        <v>2006</v>
      </c>
      <c r="H10469" s="106">
        <f>Tabela9[[#This Row],[Valor do Provento R$]]/Tabela9[[#This Row],[Provento por 1 ou 1000 Ações]]</f>
        <v>9.7458969999999999E-3</v>
      </c>
    </row>
    <row r="10470" spans="1:8">
      <c r="A10470" s="118" t="s">
        <v>1773</v>
      </c>
      <c r="B10470" s="116" t="s">
        <v>1490</v>
      </c>
      <c r="C10470" s="138">
        <v>39930</v>
      </c>
      <c r="D10470" s="139">
        <v>1.6039718330000001E-2</v>
      </c>
      <c r="E10470" s="118">
        <v>1</v>
      </c>
      <c r="F10470" s="118" t="s">
        <v>1492</v>
      </c>
      <c r="G10470" s="113">
        <f>IF([Data da Aprovação]&lt;&gt;"ESTATUTÁRIO",YEAR([Data da Aprovação]),"")</f>
        <v>2009</v>
      </c>
      <c r="H10470" s="106">
        <f>Tabela9[[#This Row],[Valor do Provento R$]]/Tabela9[[#This Row],[Provento por 1 ou 1000 Ações]]</f>
        <v>1.6039718330000001E-2</v>
      </c>
    </row>
    <row r="10471" spans="1:8">
      <c r="A10471" s="119" t="s">
        <v>1773</v>
      </c>
      <c r="B10471" s="117" t="s">
        <v>1490</v>
      </c>
      <c r="C10471" s="140">
        <v>39930</v>
      </c>
      <c r="D10471" s="141">
        <v>1.6039718330000001E-2</v>
      </c>
      <c r="E10471" s="119">
        <v>1</v>
      </c>
      <c r="F10471" s="119" t="s">
        <v>1492</v>
      </c>
      <c r="G10471" s="114">
        <f>IF([Data da Aprovação]&lt;&gt;"ESTATUTÁRIO",YEAR([Data da Aprovação]),"")</f>
        <v>2009</v>
      </c>
      <c r="H10471" s="106">
        <f>Tabela9[[#This Row],[Valor do Provento R$]]/Tabela9[[#This Row],[Provento por 1 ou 1000 Ações]]</f>
        <v>1.6039718330000001E-2</v>
      </c>
    </row>
    <row r="10472" spans="1:8">
      <c r="A10472" s="118" t="s">
        <v>1773</v>
      </c>
      <c r="B10472" s="116" t="s">
        <v>1490</v>
      </c>
      <c r="C10472" s="138">
        <v>39930</v>
      </c>
      <c r="D10472" s="139">
        <v>1.6039718330000001E-2</v>
      </c>
      <c r="E10472" s="118">
        <v>1</v>
      </c>
      <c r="F10472" s="118" t="s">
        <v>1492</v>
      </c>
      <c r="G10472" s="113">
        <f>IF([Data da Aprovação]&lt;&gt;"ESTATUTÁRIO",YEAR([Data da Aprovação]),"")</f>
        <v>2009</v>
      </c>
      <c r="H10472" s="106">
        <f>Tabela9[[#This Row],[Valor do Provento R$]]/Tabela9[[#This Row],[Provento por 1 ou 1000 Ações]]</f>
        <v>1.6039718330000001E-2</v>
      </c>
    </row>
    <row r="10473" spans="1:8">
      <c r="A10473" s="119" t="s">
        <v>1773</v>
      </c>
      <c r="B10473" s="117" t="s">
        <v>1490</v>
      </c>
      <c r="C10473" s="140">
        <v>39930</v>
      </c>
      <c r="D10473" s="141">
        <v>1.6039718330000001E-2</v>
      </c>
      <c r="E10473" s="119">
        <v>1</v>
      </c>
      <c r="F10473" s="119" t="s">
        <v>1492</v>
      </c>
      <c r="G10473" s="114">
        <f>IF([Data da Aprovação]&lt;&gt;"ESTATUTÁRIO",YEAR([Data da Aprovação]),"")</f>
        <v>2009</v>
      </c>
      <c r="H10473" s="106">
        <f>Tabela9[[#This Row],[Valor do Provento R$]]/Tabela9[[#This Row],[Provento por 1 ou 1000 Ações]]</f>
        <v>1.6039718330000001E-2</v>
      </c>
    </row>
    <row r="10474" spans="1:8">
      <c r="A10474" s="118" t="s">
        <v>1773</v>
      </c>
      <c r="B10474" s="116" t="s">
        <v>1490</v>
      </c>
      <c r="C10474" s="138">
        <v>39930</v>
      </c>
      <c r="D10474" s="139">
        <v>1.6039718330000001E-2</v>
      </c>
      <c r="E10474" s="118">
        <v>1</v>
      </c>
      <c r="F10474" s="118" t="s">
        <v>1492</v>
      </c>
      <c r="G10474" s="113">
        <f>IF([Data da Aprovação]&lt;&gt;"ESTATUTÁRIO",YEAR([Data da Aprovação]),"")</f>
        <v>2009</v>
      </c>
      <c r="H10474" s="106">
        <f>Tabela9[[#This Row],[Valor do Provento R$]]/Tabela9[[#This Row],[Provento por 1 ou 1000 Ações]]</f>
        <v>1.6039718330000001E-2</v>
      </c>
    </row>
    <row r="10475" spans="1:8">
      <c r="A10475" s="119" t="s">
        <v>1773</v>
      </c>
      <c r="B10475" s="117" t="s">
        <v>1490</v>
      </c>
      <c r="C10475" s="140">
        <v>39930</v>
      </c>
      <c r="D10475" s="141">
        <v>1.6039718330000001E-2</v>
      </c>
      <c r="E10475" s="119">
        <v>1</v>
      </c>
      <c r="F10475" s="119" t="s">
        <v>1492</v>
      </c>
      <c r="G10475" s="114">
        <f>IF([Data da Aprovação]&lt;&gt;"ESTATUTÁRIO",YEAR([Data da Aprovação]),"")</f>
        <v>2009</v>
      </c>
      <c r="H10475" s="106">
        <f>Tabela9[[#This Row],[Valor do Provento R$]]/Tabela9[[#This Row],[Provento por 1 ou 1000 Ações]]</f>
        <v>1.6039718330000001E-2</v>
      </c>
    </row>
    <row r="10476" spans="1:8">
      <c r="A10476" s="118" t="s">
        <v>1773</v>
      </c>
      <c r="B10476" s="116" t="s">
        <v>1490</v>
      </c>
      <c r="C10476" s="138">
        <v>40147</v>
      </c>
      <c r="D10476" s="139">
        <v>0.2913</v>
      </c>
      <c r="E10476" s="118">
        <v>1</v>
      </c>
      <c r="F10476" s="118" t="s">
        <v>1489</v>
      </c>
      <c r="G10476" s="113">
        <f>IF([Data da Aprovação]&lt;&gt;"ESTATUTÁRIO",YEAR([Data da Aprovação]),"")</f>
        <v>2009</v>
      </c>
      <c r="H10476" s="106">
        <f>Tabela9[[#This Row],[Valor do Provento R$]]/Tabela9[[#This Row],[Provento por 1 ou 1000 Ações]]</f>
        <v>0.2913</v>
      </c>
    </row>
    <row r="10477" spans="1:8">
      <c r="A10477" s="119" t="s">
        <v>1773</v>
      </c>
      <c r="B10477" s="117" t="s">
        <v>1490</v>
      </c>
      <c r="C10477" s="140">
        <v>40205</v>
      </c>
      <c r="D10477" s="141">
        <v>5.8590000000000003E-2</v>
      </c>
      <c r="E10477" s="119">
        <v>1</v>
      </c>
      <c r="F10477" s="119" t="s">
        <v>1489</v>
      </c>
      <c r="G10477" s="114">
        <f>IF([Data da Aprovação]&lt;&gt;"ESTATUTÁRIO",YEAR([Data da Aprovação]),"")</f>
        <v>2010</v>
      </c>
      <c r="H10477" s="106">
        <f>Tabela9[[#This Row],[Valor do Provento R$]]/Tabela9[[#This Row],[Provento por 1 ou 1000 Ações]]</f>
        <v>5.8590000000000003E-2</v>
      </c>
    </row>
    <row r="10478" spans="1:8">
      <c r="A10478" s="118" t="s">
        <v>1773</v>
      </c>
      <c r="B10478" s="116" t="s">
        <v>1490</v>
      </c>
      <c r="C10478" s="138">
        <v>40294</v>
      </c>
      <c r="D10478" s="139">
        <v>3.4987999999999998E-2</v>
      </c>
      <c r="E10478" s="118">
        <v>1</v>
      </c>
      <c r="F10478" s="118" t="s">
        <v>1492</v>
      </c>
      <c r="G10478" s="113">
        <f>IF([Data da Aprovação]&lt;&gt;"ESTATUTÁRIO",YEAR([Data da Aprovação]),"")</f>
        <v>2010</v>
      </c>
      <c r="H10478" s="106">
        <f>Tabela9[[#This Row],[Valor do Provento R$]]/Tabela9[[#This Row],[Provento por 1 ou 1000 Ações]]</f>
        <v>3.4987999999999998E-2</v>
      </c>
    </row>
    <row r="10479" spans="1:8">
      <c r="A10479" s="119" t="s">
        <v>1773</v>
      </c>
      <c r="B10479" s="117" t="s">
        <v>1490</v>
      </c>
      <c r="C10479" s="140">
        <v>41389</v>
      </c>
      <c r="D10479" s="141">
        <v>5.5570799999999997E-2</v>
      </c>
      <c r="E10479" s="119">
        <v>1</v>
      </c>
      <c r="F10479" s="119" t="s">
        <v>1489</v>
      </c>
      <c r="G10479" s="114">
        <f>IF([Data da Aprovação]&lt;&gt;"ESTATUTÁRIO",YEAR([Data da Aprovação]),"")</f>
        <v>2013</v>
      </c>
      <c r="H10479" s="106">
        <f>Tabela9[[#This Row],[Valor do Provento R$]]/Tabela9[[#This Row],[Provento por 1 ou 1000 Ações]]</f>
        <v>5.5570799999999997E-2</v>
      </c>
    </row>
    <row r="10480" spans="1:8">
      <c r="A10480" s="118" t="s">
        <v>1773</v>
      </c>
      <c r="B10480" s="116" t="s">
        <v>1490</v>
      </c>
      <c r="C10480" s="138">
        <v>41389</v>
      </c>
      <c r="D10480" s="139">
        <v>5.5570799999999997E-2</v>
      </c>
      <c r="E10480" s="118">
        <v>1</v>
      </c>
      <c r="F10480" s="118" t="s">
        <v>1489</v>
      </c>
      <c r="G10480" s="113">
        <f>IF([Data da Aprovação]&lt;&gt;"ESTATUTÁRIO",YEAR([Data da Aprovação]),"")</f>
        <v>2013</v>
      </c>
      <c r="H10480" s="106">
        <f>Tabela9[[#This Row],[Valor do Provento R$]]/Tabela9[[#This Row],[Provento por 1 ou 1000 Ações]]</f>
        <v>5.5570799999999997E-2</v>
      </c>
    </row>
    <row r="10481" spans="1:8">
      <c r="A10481" s="119" t="s">
        <v>1773</v>
      </c>
      <c r="B10481" s="117" t="s">
        <v>1490</v>
      </c>
      <c r="C10481" s="140">
        <v>41389</v>
      </c>
      <c r="D10481" s="141">
        <v>5.5570799999999997E-2</v>
      </c>
      <c r="E10481" s="119">
        <v>1</v>
      </c>
      <c r="F10481" s="119" t="s">
        <v>1489</v>
      </c>
      <c r="G10481" s="114">
        <f>IF([Data da Aprovação]&lt;&gt;"ESTATUTÁRIO",YEAR([Data da Aprovação]),"")</f>
        <v>2013</v>
      </c>
      <c r="H10481" s="106">
        <f>Tabela9[[#This Row],[Valor do Provento R$]]/Tabela9[[#This Row],[Provento por 1 ou 1000 Ações]]</f>
        <v>5.5570799999999997E-2</v>
      </c>
    </row>
    <row r="10482" spans="1:8">
      <c r="A10482" s="118" t="s">
        <v>1773</v>
      </c>
      <c r="B10482" s="116" t="s">
        <v>1490</v>
      </c>
      <c r="C10482" s="138">
        <v>41389</v>
      </c>
      <c r="D10482" s="139">
        <v>5.5570799999999997E-2</v>
      </c>
      <c r="E10482" s="118">
        <v>1</v>
      </c>
      <c r="F10482" s="118" t="s">
        <v>1489</v>
      </c>
      <c r="G10482" s="113">
        <f>IF([Data da Aprovação]&lt;&gt;"ESTATUTÁRIO",YEAR([Data da Aprovação]),"")</f>
        <v>2013</v>
      </c>
      <c r="H10482" s="106">
        <f>Tabela9[[#This Row],[Valor do Provento R$]]/Tabela9[[#This Row],[Provento por 1 ou 1000 Ações]]</f>
        <v>5.5570799999999997E-2</v>
      </c>
    </row>
    <row r="10483" spans="1:8">
      <c r="A10483" s="119" t="s">
        <v>1773</v>
      </c>
      <c r="B10483" s="117" t="s">
        <v>1490</v>
      </c>
      <c r="C10483" s="140">
        <v>41389</v>
      </c>
      <c r="D10483" s="141">
        <v>5.5570799999999997E-2</v>
      </c>
      <c r="E10483" s="119">
        <v>1</v>
      </c>
      <c r="F10483" s="119" t="s">
        <v>1489</v>
      </c>
      <c r="G10483" s="114">
        <f>IF([Data da Aprovação]&lt;&gt;"ESTATUTÁRIO",YEAR([Data da Aprovação]),"")</f>
        <v>2013</v>
      </c>
      <c r="H10483" s="106">
        <f>Tabela9[[#This Row],[Valor do Provento R$]]/Tabela9[[#This Row],[Provento por 1 ou 1000 Ações]]</f>
        <v>5.5570799999999997E-2</v>
      </c>
    </row>
    <row r="10484" spans="1:8">
      <c r="A10484" s="118" t="s">
        <v>1773</v>
      </c>
      <c r="B10484" s="116" t="s">
        <v>1490</v>
      </c>
      <c r="C10484" s="138">
        <v>41389</v>
      </c>
      <c r="D10484" s="139">
        <v>3.7404680000000003E-2</v>
      </c>
      <c r="E10484" s="118">
        <v>1</v>
      </c>
      <c r="F10484" s="118" t="s">
        <v>1492</v>
      </c>
      <c r="G10484" s="113">
        <f>IF([Data da Aprovação]&lt;&gt;"ESTATUTÁRIO",YEAR([Data da Aprovação]),"")</f>
        <v>2013</v>
      </c>
      <c r="H10484" s="106">
        <f>Tabela9[[#This Row],[Valor do Provento R$]]/Tabela9[[#This Row],[Provento por 1 ou 1000 Ações]]</f>
        <v>3.7404680000000003E-2</v>
      </c>
    </row>
    <row r="10485" spans="1:8">
      <c r="A10485" s="119" t="s">
        <v>1773</v>
      </c>
      <c r="B10485" s="117" t="s">
        <v>1490</v>
      </c>
      <c r="C10485" s="140">
        <v>41389</v>
      </c>
      <c r="D10485" s="141">
        <v>3.7404680000000003E-2</v>
      </c>
      <c r="E10485" s="119">
        <v>1</v>
      </c>
      <c r="F10485" s="119" t="s">
        <v>1492</v>
      </c>
      <c r="G10485" s="114">
        <f>IF([Data da Aprovação]&lt;&gt;"ESTATUTÁRIO",YEAR([Data da Aprovação]),"")</f>
        <v>2013</v>
      </c>
      <c r="H10485" s="106">
        <f>Tabela9[[#This Row],[Valor do Provento R$]]/Tabela9[[#This Row],[Provento por 1 ou 1000 Ações]]</f>
        <v>3.7404680000000003E-2</v>
      </c>
    </row>
    <row r="10486" spans="1:8">
      <c r="A10486" s="118" t="s">
        <v>1773</v>
      </c>
      <c r="B10486" s="116" t="s">
        <v>1490</v>
      </c>
      <c r="C10486" s="138">
        <v>41389</v>
      </c>
      <c r="D10486" s="139">
        <v>3.7404680000000003E-2</v>
      </c>
      <c r="E10486" s="118">
        <v>1</v>
      </c>
      <c r="F10486" s="118" t="s">
        <v>1492</v>
      </c>
      <c r="G10486" s="113">
        <f>IF([Data da Aprovação]&lt;&gt;"ESTATUTÁRIO",YEAR([Data da Aprovação]),"")</f>
        <v>2013</v>
      </c>
      <c r="H10486" s="106">
        <f>Tabela9[[#This Row],[Valor do Provento R$]]/Tabela9[[#This Row],[Provento por 1 ou 1000 Ações]]</f>
        <v>3.7404680000000003E-2</v>
      </c>
    </row>
    <row r="10487" spans="1:8">
      <c r="A10487" s="119" t="s">
        <v>1773</v>
      </c>
      <c r="B10487" s="117" t="s">
        <v>1490</v>
      </c>
      <c r="C10487" s="140">
        <v>41389</v>
      </c>
      <c r="D10487" s="141">
        <v>3.7404680000000003E-2</v>
      </c>
      <c r="E10487" s="119">
        <v>1</v>
      </c>
      <c r="F10487" s="119" t="s">
        <v>1492</v>
      </c>
      <c r="G10487" s="114">
        <f>IF([Data da Aprovação]&lt;&gt;"ESTATUTÁRIO",YEAR([Data da Aprovação]),"")</f>
        <v>2013</v>
      </c>
      <c r="H10487" s="106">
        <f>Tabela9[[#This Row],[Valor do Provento R$]]/Tabela9[[#This Row],[Provento por 1 ou 1000 Ações]]</f>
        <v>3.7404680000000003E-2</v>
      </c>
    </row>
    <row r="10488" spans="1:8">
      <c r="A10488" s="118" t="s">
        <v>1773</v>
      </c>
      <c r="B10488" s="116" t="s">
        <v>1490</v>
      </c>
      <c r="C10488" s="138">
        <v>41389</v>
      </c>
      <c r="D10488" s="139">
        <v>3.7404680000000003E-2</v>
      </c>
      <c r="E10488" s="118">
        <v>1</v>
      </c>
      <c r="F10488" s="118" t="s">
        <v>1492</v>
      </c>
      <c r="G10488" s="113">
        <f>IF([Data da Aprovação]&lt;&gt;"ESTATUTÁRIO",YEAR([Data da Aprovação]),"")</f>
        <v>2013</v>
      </c>
      <c r="H10488" s="106">
        <f>Tabela9[[#This Row],[Valor do Provento R$]]/Tabela9[[#This Row],[Provento por 1 ou 1000 Ações]]</f>
        <v>3.7404680000000003E-2</v>
      </c>
    </row>
    <row r="10489" spans="1:8">
      <c r="A10489" s="119" t="s">
        <v>1773</v>
      </c>
      <c r="B10489" s="117" t="s">
        <v>1490</v>
      </c>
      <c r="C10489" s="140">
        <v>41389</v>
      </c>
      <c r="D10489" s="141">
        <v>3.7404600000000001E-3</v>
      </c>
      <c r="E10489" s="119">
        <v>1</v>
      </c>
      <c r="F10489" s="119" t="s">
        <v>1492</v>
      </c>
      <c r="G10489" s="114">
        <f>IF([Data da Aprovação]&lt;&gt;"ESTATUTÁRIO",YEAR([Data da Aprovação]),"")</f>
        <v>2013</v>
      </c>
      <c r="H10489" s="106">
        <f>Tabela9[[#This Row],[Valor do Provento R$]]/Tabela9[[#This Row],[Provento por 1 ou 1000 Ações]]</f>
        <v>3.7404600000000001E-3</v>
      </c>
    </row>
    <row r="10490" spans="1:8">
      <c r="A10490" s="118" t="s">
        <v>1773</v>
      </c>
      <c r="B10490" s="116" t="s">
        <v>1490</v>
      </c>
      <c r="C10490" s="138">
        <v>41389</v>
      </c>
      <c r="D10490" s="139">
        <v>3.7404600000000001E-3</v>
      </c>
      <c r="E10490" s="118">
        <v>1</v>
      </c>
      <c r="F10490" s="118" t="s">
        <v>1492</v>
      </c>
      <c r="G10490" s="113">
        <f>IF([Data da Aprovação]&lt;&gt;"ESTATUTÁRIO",YEAR([Data da Aprovação]),"")</f>
        <v>2013</v>
      </c>
      <c r="H10490" s="106">
        <f>Tabela9[[#This Row],[Valor do Provento R$]]/Tabela9[[#This Row],[Provento por 1 ou 1000 Ações]]</f>
        <v>3.7404600000000001E-3</v>
      </c>
    </row>
    <row r="10491" spans="1:8">
      <c r="A10491" s="119" t="s">
        <v>1773</v>
      </c>
      <c r="B10491" s="117" t="s">
        <v>1490</v>
      </c>
      <c r="C10491" s="140">
        <v>41389</v>
      </c>
      <c r="D10491" s="141">
        <v>3.7404600000000001E-3</v>
      </c>
      <c r="E10491" s="119">
        <v>1</v>
      </c>
      <c r="F10491" s="119" t="s">
        <v>1492</v>
      </c>
      <c r="G10491" s="114">
        <f>IF([Data da Aprovação]&lt;&gt;"ESTATUTÁRIO",YEAR([Data da Aprovação]),"")</f>
        <v>2013</v>
      </c>
      <c r="H10491" s="106">
        <f>Tabela9[[#This Row],[Valor do Provento R$]]/Tabela9[[#This Row],[Provento por 1 ou 1000 Ações]]</f>
        <v>3.7404600000000001E-3</v>
      </c>
    </row>
    <row r="10492" spans="1:8">
      <c r="A10492" s="118" t="s">
        <v>1773</v>
      </c>
      <c r="B10492" s="116" t="s">
        <v>1490</v>
      </c>
      <c r="C10492" s="138">
        <v>41389</v>
      </c>
      <c r="D10492" s="139">
        <v>3.7404600000000001E-3</v>
      </c>
      <c r="E10492" s="118">
        <v>1</v>
      </c>
      <c r="F10492" s="118" t="s">
        <v>1492</v>
      </c>
      <c r="G10492" s="113">
        <f>IF([Data da Aprovação]&lt;&gt;"ESTATUTÁRIO",YEAR([Data da Aprovação]),"")</f>
        <v>2013</v>
      </c>
      <c r="H10492" s="106">
        <f>Tabela9[[#This Row],[Valor do Provento R$]]/Tabela9[[#This Row],[Provento por 1 ou 1000 Ações]]</f>
        <v>3.7404600000000001E-3</v>
      </c>
    </row>
    <row r="10493" spans="1:8">
      <c r="A10493" s="119" t="s">
        <v>1773</v>
      </c>
      <c r="B10493" s="117" t="s">
        <v>1490</v>
      </c>
      <c r="C10493" s="140">
        <v>41389</v>
      </c>
      <c r="D10493" s="141">
        <v>3.7404600000000001E-3</v>
      </c>
      <c r="E10493" s="119">
        <v>1</v>
      </c>
      <c r="F10493" s="119" t="s">
        <v>1492</v>
      </c>
      <c r="G10493" s="114">
        <f>IF([Data da Aprovação]&lt;&gt;"ESTATUTÁRIO",YEAR([Data da Aprovação]),"")</f>
        <v>2013</v>
      </c>
      <c r="H10493" s="106">
        <f>Tabela9[[#This Row],[Valor do Provento R$]]/Tabela9[[#This Row],[Provento por 1 ou 1000 Ações]]</f>
        <v>3.7404600000000001E-3</v>
      </c>
    </row>
    <row r="10494" spans="1:8">
      <c r="A10494" s="118" t="s">
        <v>1774</v>
      </c>
      <c r="B10494" s="116" t="s">
        <v>1488</v>
      </c>
      <c r="C10494" s="138">
        <v>39191</v>
      </c>
      <c r="D10494" s="139">
        <v>0.32</v>
      </c>
      <c r="E10494" s="118">
        <v>1</v>
      </c>
      <c r="F10494" s="118" t="s">
        <v>1492</v>
      </c>
      <c r="G10494" s="113">
        <f>IF([Data da Aprovação]&lt;&gt;"ESTATUTÁRIO",YEAR([Data da Aprovação]),"")</f>
        <v>2007</v>
      </c>
      <c r="H10494" s="106">
        <f>Tabela9[[#This Row],[Valor do Provento R$]]/Tabela9[[#This Row],[Provento por 1 ou 1000 Ações]]</f>
        <v>0.32</v>
      </c>
    </row>
    <row r="10495" spans="1:8">
      <c r="A10495" s="119" t="s">
        <v>1774</v>
      </c>
      <c r="B10495" s="117" t="s">
        <v>1488</v>
      </c>
      <c r="C10495" s="140">
        <v>39303</v>
      </c>
      <c r="D10495" s="141">
        <v>0.15842994399999999</v>
      </c>
      <c r="E10495" s="119">
        <v>1</v>
      </c>
      <c r="F10495" s="119" t="s">
        <v>1492</v>
      </c>
      <c r="G10495" s="114">
        <f>IF([Data da Aprovação]&lt;&gt;"ESTATUTÁRIO",YEAR([Data da Aprovação]),"")</f>
        <v>2007</v>
      </c>
      <c r="H10495" s="106">
        <f>Tabela9[[#This Row],[Valor do Provento R$]]/Tabela9[[#This Row],[Provento por 1 ou 1000 Ações]]</f>
        <v>0.15842994399999999</v>
      </c>
    </row>
    <row r="10496" spans="1:8">
      <c r="A10496" s="118" t="s">
        <v>1774</v>
      </c>
      <c r="B10496" s="116" t="s">
        <v>1488</v>
      </c>
      <c r="C10496" s="138">
        <v>39303</v>
      </c>
      <c r="D10496" s="139">
        <v>0.24614240700000001</v>
      </c>
      <c r="E10496" s="118">
        <v>1</v>
      </c>
      <c r="F10496" s="118" t="s">
        <v>1489</v>
      </c>
      <c r="G10496" s="113">
        <f>IF([Data da Aprovação]&lt;&gt;"ESTATUTÁRIO",YEAR([Data da Aprovação]),"")</f>
        <v>2007</v>
      </c>
      <c r="H10496" s="106">
        <f>Tabela9[[#This Row],[Valor do Provento R$]]/Tabela9[[#This Row],[Provento por 1 ou 1000 Ações]]</f>
        <v>0.24614240700000001</v>
      </c>
    </row>
    <row r="10497" spans="1:8">
      <c r="A10497" s="119" t="s">
        <v>1774</v>
      </c>
      <c r="B10497" s="117" t="s">
        <v>1488</v>
      </c>
      <c r="C10497" s="140">
        <v>39436</v>
      </c>
      <c r="D10497" s="141">
        <v>0.234507719</v>
      </c>
      <c r="E10497" s="119">
        <v>1</v>
      </c>
      <c r="F10497" s="119" t="s">
        <v>1489</v>
      </c>
      <c r="G10497" s="114">
        <f>IF([Data da Aprovação]&lt;&gt;"ESTATUTÁRIO",YEAR([Data da Aprovação]),"")</f>
        <v>2007</v>
      </c>
      <c r="H10497" s="106">
        <f>Tabela9[[#This Row],[Valor do Provento R$]]/Tabela9[[#This Row],[Provento por 1 ou 1000 Ações]]</f>
        <v>0.234507719</v>
      </c>
    </row>
    <row r="10498" spans="1:8">
      <c r="A10498" s="118" t="s">
        <v>1774</v>
      </c>
      <c r="B10498" s="116" t="s">
        <v>1488</v>
      </c>
      <c r="C10498" s="138">
        <v>39667</v>
      </c>
      <c r="D10498" s="139">
        <v>0.32</v>
      </c>
      <c r="E10498" s="118">
        <v>1</v>
      </c>
      <c r="F10498" s="118" t="s">
        <v>1489</v>
      </c>
      <c r="G10498" s="113">
        <f>IF([Data da Aprovação]&lt;&gt;"ESTATUTÁRIO",YEAR([Data da Aprovação]),"")</f>
        <v>2008</v>
      </c>
      <c r="H10498" s="106">
        <f>Tabela9[[#This Row],[Valor do Provento R$]]/Tabela9[[#This Row],[Provento por 1 ou 1000 Ações]]</f>
        <v>0.32</v>
      </c>
    </row>
    <row r="10499" spans="1:8">
      <c r="A10499" s="119" t="s">
        <v>1774</v>
      </c>
      <c r="B10499" s="117" t="s">
        <v>1488</v>
      </c>
      <c r="C10499" s="140">
        <v>39770</v>
      </c>
      <c r="D10499" s="141">
        <v>0.188</v>
      </c>
      <c r="E10499" s="119">
        <v>1</v>
      </c>
      <c r="F10499" s="119" t="s">
        <v>1489</v>
      </c>
      <c r="G10499" s="114">
        <f>IF([Data da Aprovação]&lt;&gt;"ESTATUTÁRIO",YEAR([Data da Aprovação]),"")</f>
        <v>2008</v>
      </c>
      <c r="H10499" s="106">
        <f>Tabela9[[#This Row],[Valor do Provento R$]]/Tabela9[[#This Row],[Provento por 1 ou 1000 Ações]]</f>
        <v>0.188</v>
      </c>
    </row>
    <row r="10500" spans="1:8">
      <c r="A10500" s="118" t="s">
        <v>1774</v>
      </c>
      <c r="B10500" s="116" t="s">
        <v>1488</v>
      </c>
      <c r="C10500" s="138">
        <v>39800</v>
      </c>
      <c r="D10500" s="139">
        <v>4.5999999999999999E-2</v>
      </c>
      <c r="E10500" s="118">
        <v>1</v>
      </c>
      <c r="F10500" s="118" t="s">
        <v>1489</v>
      </c>
      <c r="G10500" s="113">
        <f>IF([Data da Aprovação]&lt;&gt;"ESTATUTÁRIO",YEAR([Data da Aprovação]),"")</f>
        <v>2008</v>
      </c>
      <c r="H10500" s="106">
        <f>Tabela9[[#This Row],[Valor do Provento R$]]/Tabela9[[#This Row],[Provento por 1 ou 1000 Ações]]</f>
        <v>4.5999999999999999E-2</v>
      </c>
    </row>
    <row r="10501" spans="1:8">
      <c r="A10501" s="119" t="s">
        <v>1774</v>
      </c>
      <c r="B10501" s="117" t="s">
        <v>1488</v>
      </c>
      <c r="C10501" s="140">
        <v>39930</v>
      </c>
      <c r="D10501" s="141">
        <v>0.57341793200000002</v>
      </c>
      <c r="E10501" s="119">
        <v>1</v>
      </c>
      <c r="F10501" s="119" t="s">
        <v>1492</v>
      </c>
      <c r="G10501" s="114">
        <f>IF([Data da Aprovação]&lt;&gt;"ESTATUTÁRIO",YEAR([Data da Aprovação]),"")</f>
        <v>2009</v>
      </c>
      <c r="H10501" s="106">
        <f>Tabela9[[#This Row],[Valor do Provento R$]]/Tabela9[[#This Row],[Provento por 1 ou 1000 Ações]]</f>
        <v>0.57341793200000002</v>
      </c>
    </row>
    <row r="10502" spans="1:8">
      <c r="A10502" s="118" t="s">
        <v>1774</v>
      </c>
      <c r="B10502" s="116" t="s">
        <v>1488</v>
      </c>
      <c r="C10502" s="138">
        <v>40038</v>
      </c>
      <c r="D10502" s="139">
        <v>0.4</v>
      </c>
      <c r="E10502" s="118">
        <v>1</v>
      </c>
      <c r="F10502" s="118" t="s">
        <v>1489</v>
      </c>
      <c r="G10502" s="113">
        <f>IF([Data da Aprovação]&lt;&gt;"ESTATUTÁRIO",YEAR([Data da Aprovação]),"")</f>
        <v>2009</v>
      </c>
      <c r="H10502" s="106">
        <f>Tabela9[[#This Row],[Valor do Provento R$]]/Tabela9[[#This Row],[Provento por 1 ou 1000 Ações]]</f>
        <v>0.4</v>
      </c>
    </row>
    <row r="10503" spans="1:8">
      <c r="A10503" s="119" t="s">
        <v>1774</v>
      </c>
      <c r="B10503" s="117" t="s">
        <v>1488</v>
      </c>
      <c r="C10503" s="140">
        <v>40170</v>
      </c>
      <c r="D10503" s="141">
        <v>2.8951169550000002</v>
      </c>
      <c r="E10503" s="119">
        <v>1</v>
      </c>
      <c r="F10503" s="119" t="s">
        <v>1492</v>
      </c>
      <c r="G10503" s="114">
        <f>IF([Data da Aprovação]&lt;&gt;"ESTATUTÁRIO",YEAR([Data da Aprovação]),"")</f>
        <v>2009</v>
      </c>
      <c r="H10503" s="106">
        <f>Tabela9[[#This Row],[Valor do Provento R$]]/Tabela9[[#This Row],[Provento por 1 ou 1000 Ações]]</f>
        <v>2.8951169550000002</v>
      </c>
    </row>
    <row r="10504" spans="1:8">
      <c r="A10504" s="118" t="s">
        <v>1774</v>
      </c>
      <c r="B10504" s="116" t="s">
        <v>1488</v>
      </c>
      <c r="C10504" s="138">
        <v>40170</v>
      </c>
      <c r="D10504" s="139">
        <v>4.5763613059999999</v>
      </c>
      <c r="E10504" s="118">
        <v>1</v>
      </c>
      <c r="F10504" s="118" t="s">
        <v>1499</v>
      </c>
      <c r="G10504" s="113">
        <f>IF([Data da Aprovação]&lt;&gt;"ESTATUTÁRIO",YEAR([Data da Aprovação]),"")</f>
        <v>2009</v>
      </c>
      <c r="H10504" s="106">
        <f>Tabela9[[#This Row],[Valor do Provento R$]]/Tabela9[[#This Row],[Provento por 1 ou 1000 Ações]]</f>
        <v>4.5763613059999999</v>
      </c>
    </row>
    <row r="10505" spans="1:8">
      <c r="A10505" s="119" t="s">
        <v>1774</v>
      </c>
      <c r="B10505" s="117" t="s">
        <v>1488</v>
      </c>
      <c r="C10505" s="140">
        <v>40262</v>
      </c>
      <c r="D10505" s="141">
        <v>5.6014100740000003</v>
      </c>
      <c r="E10505" s="119">
        <v>1</v>
      </c>
      <c r="F10505" s="119" t="s">
        <v>1499</v>
      </c>
      <c r="G10505" s="114">
        <f>IF([Data da Aprovação]&lt;&gt;"ESTATUTÁRIO",YEAR([Data da Aprovação]),"")</f>
        <v>2010</v>
      </c>
      <c r="H10505" s="106">
        <f>Tabela9[[#This Row],[Valor do Provento R$]]/Tabela9[[#This Row],[Provento por 1 ou 1000 Ações]]</f>
        <v>5.6014100740000003</v>
      </c>
    </row>
    <row r="10506" spans="1:8">
      <c r="A10506" s="118" t="s">
        <v>1774</v>
      </c>
      <c r="B10506" s="116" t="s">
        <v>1488</v>
      </c>
      <c r="C10506" s="138">
        <v>40492</v>
      </c>
      <c r="D10506" s="139">
        <v>0.31766509999999998</v>
      </c>
      <c r="E10506" s="118">
        <v>1</v>
      </c>
      <c r="F10506" s="118" t="s">
        <v>1492</v>
      </c>
      <c r="G10506" s="113">
        <f>IF([Data da Aprovação]&lt;&gt;"ESTATUTÁRIO",YEAR([Data da Aprovação]),"")</f>
        <v>2010</v>
      </c>
      <c r="H10506" s="106">
        <f>Tabela9[[#This Row],[Valor do Provento R$]]/Tabela9[[#This Row],[Provento por 1 ou 1000 Ações]]</f>
        <v>0.31766509999999998</v>
      </c>
    </row>
    <row r="10507" spans="1:8">
      <c r="A10507" s="119" t="s">
        <v>1774</v>
      </c>
      <c r="B10507" s="117" t="s">
        <v>1488</v>
      </c>
      <c r="C10507" s="140">
        <v>40492</v>
      </c>
      <c r="D10507" s="141">
        <v>0.18459999999999999</v>
      </c>
      <c r="E10507" s="119">
        <v>1</v>
      </c>
      <c r="F10507" s="119" t="s">
        <v>1489</v>
      </c>
      <c r="G10507" s="114">
        <f>IF([Data da Aprovação]&lt;&gt;"ESTATUTÁRIO",YEAR([Data da Aprovação]),"")</f>
        <v>2010</v>
      </c>
      <c r="H10507" s="106">
        <f>Tabela9[[#This Row],[Valor do Provento R$]]/Tabela9[[#This Row],[Provento por 1 ou 1000 Ações]]</f>
        <v>0.18459999999999999</v>
      </c>
    </row>
    <row r="10508" spans="1:8">
      <c r="A10508" s="118" t="s">
        <v>1774</v>
      </c>
      <c r="B10508" s="116" t="s">
        <v>1488</v>
      </c>
      <c r="C10508" s="138">
        <v>40648</v>
      </c>
      <c r="D10508" s="139">
        <v>8.5661374499999998E-2</v>
      </c>
      <c r="E10508" s="118">
        <v>1</v>
      </c>
      <c r="F10508" s="118" t="s">
        <v>1492</v>
      </c>
      <c r="G10508" s="113">
        <f>IF([Data da Aprovação]&lt;&gt;"ESTATUTÁRIO",YEAR([Data da Aprovação]),"")</f>
        <v>2011</v>
      </c>
      <c r="H10508" s="106">
        <f>Tabela9[[#This Row],[Valor do Provento R$]]/Tabela9[[#This Row],[Provento por 1 ou 1000 Ações]]</f>
        <v>8.5661374499999998E-2</v>
      </c>
    </row>
    <row r="10509" spans="1:8">
      <c r="A10509" s="119" t="s">
        <v>1774</v>
      </c>
      <c r="B10509" s="117" t="s">
        <v>1488</v>
      </c>
      <c r="C10509" s="140">
        <v>40759</v>
      </c>
      <c r="D10509" s="141">
        <v>0.26664051999999999</v>
      </c>
      <c r="E10509" s="119">
        <v>1</v>
      </c>
      <c r="F10509" s="119" t="s">
        <v>1492</v>
      </c>
      <c r="G10509" s="114">
        <f>IF([Data da Aprovação]&lt;&gt;"ESTATUTÁRIO",YEAR([Data da Aprovação]),"")</f>
        <v>2011</v>
      </c>
      <c r="H10509" s="106">
        <f>Tabela9[[#This Row],[Valor do Provento R$]]/Tabela9[[#This Row],[Provento por 1 ou 1000 Ações]]</f>
        <v>0.26664051999999999</v>
      </c>
    </row>
    <row r="10510" spans="1:8">
      <c r="A10510" s="118" t="s">
        <v>1774</v>
      </c>
      <c r="B10510" s="116" t="s">
        <v>1488</v>
      </c>
      <c r="C10510" s="138">
        <v>40759</v>
      </c>
      <c r="D10510" s="139">
        <v>0.13273892000000001</v>
      </c>
      <c r="E10510" s="118">
        <v>1</v>
      </c>
      <c r="F10510" s="118" t="s">
        <v>1489</v>
      </c>
      <c r="G10510" s="113">
        <f>IF([Data da Aprovação]&lt;&gt;"ESTATUTÁRIO",YEAR([Data da Aprovação]),"")</f>
        <v>2011</v>
      </c>
      <c r="H10510" s="106">
        <f>Tabela9[[#This Row],[Valor do Provento R$]]/Tabela9[[#This Row],[Provento por 1 ou 1000 Ações]]</f>
        <v>0.13273892000000001</v>
      </c>
    </row>
    <row r="10511" spans="1:8">
      <c r="A10511" s="119" t="s">
        <v>1774</v>
      </c>
      <c r="B10511" s="117" t="s">
        <v>1488</v>
      </c>
      <c r="C10511" s="140">
        <v>40903</v>
      </c>
      <c r="D10511" s="141">
        <v>9.5985109999999998E-2</v>
      </c>
      <c r="E10511" s="119">
        <v>1</v>
      </c>
      <c r="F10511" s="119" t="s">
        <v>1489</v>
      </c>
      <c r="G10511" s="114">
        <f>IF([Data da Aprovação]&lt;&gt;"ESTATUTÁRIO",YEAR([Data da Aprovação]),"")</f>
        <v>2011</v>
      </c>
      <c r="H10511" s="106">
        <f>Tabela9[[#This Row],[Valor do Provento R$]]/Tabela9[[#This Row],[Provento por 1 ou 1000 Ações]]</f>
        <v>9.5985109999999998E-2</v>
      </c>
    </row>
    <row r="10512" spans="1:8">
      <c r="A10512" s="118" t="s">
        <v>1774</v>
      </c>
      <c r="B10512" s="116" t="s">
        <v>1488</v>
      </c>
      <c r="C10512" s="138">
        <v>41001</v>
      </c>
      <c r="D10512" s="139">
        <v>0.40825993999999999</v>
      </c>
      <c r="E10512" s="118">
        <v>1</v>
      </c>
      <c r="F10512" s="118" t="s">
        <v>1492</v>
      </c>
      <c r="G10512" s="113">
        <f>IF([Data da Aprovação]&lt;&gt;"ESTATUTÁRIO",YEAR([Data da Aprovação]),"")</f>
        <v>2012</v>
      </c>
      <c r="H10512" s="106">
        <f>Tabela9[[#This Row],[Valor do Provento R$]]/Tabela9[[#This Row],[Provento por 1 ou 1000 Ações]]</f>
        <v>0.40825993999999999</v>
      </c>
    </row>
    <row r="10513" spans="1:8">
      <c r="A10513" s="119" t="s">
        <v>1774</v>
      </c>
      <c r="B10513" s="117" t="s">
        <v>1488</v>
      </c>
      <c r="C10513" s="140">
        <v>41025</v>
      </c>
      <c r="D10513" s="141">
        <v>5.2213783999999999E-2</v>
      </c>
      <c r="E10513" s="119">
        <v>1</v>
      </c>
      <c r="F10513" s="119" t="s">
        <v>1492</v>
      </c>
      <c r="G10513" s="114">
        <f>IF([Data da Aprovação]&lt;&gt;"ESTATUTÁRIO",YEAR([Data da Aprovação]),"")</f>
        <v>2012</v>
      </c>
      <c r="H10513" s="106">
        <f>Tabela9[[#This Row],[Valor do Provento R$]]/Tabela9[[#This Row],[Provento por 1 ou 1000 Ações]]</f>
        <v>5.2213783999999999E-2</v>
      </c>
    </row>
    <row r="10514" spans="1:8">
      <c r="A10514" s="118" t="s">
        <v>1774</v>
      </c>
      <c r="B10514" s="116" t="s">
        <v>1488</v>
      </c>
      <c r="C10514" s="138">
        <v>41025</v>
      </c>
      <c r="D10514" s="139">
        <v>2.7899932999999998E-2</v>
      </c>
      <c r="E10514" s="118">
        <v>1</v>
      </c>
      <c r="F10514" s="118" t="s">
        <v>1489</v>
      </c>
      <c r="G10514" s="113">
        <f>IF([Data da Aprovação]&lt;&gt;"ESTATUTÁRIO",YEAR([Data da Aprovação]),"")</f>
        <v>2012</v>
      </c>
      <c r="H10514" s="106">
        <f>Tabela9[[#This Row],[Valor do Provento R$]]/Tabela9[[#This Row],[Provento por 1 ou 1000 Ações]]</f>
        <v>2.7899932999999998E-2</v>
      </c>
    </row>
    <row r="10515" spans="1:8">
      <c r="A10515" s="119" t="s">
        <v>1774</v>
      </c>
      <c r="B10515" s="117" t="s">
        <v>1488</v>
      </c>
      <c r="C10515" s="140">
        <v>41116</v>
      </c>
      <c r="D10515" s="141">
        <v>6.1613468999999997E-2</v>
      </c>
      <c r="E10515" s="119">
        <v>1</v>
      </c>
      <c r="F10515" s="119" t="s">
        <v>1492</v>
      </c>
      <c r="G10515" s="114">
        <f>IF([Data da Aprovação]&lt;&gt;"ESTATUTÁRIO",YEAR([Data da Aprovação]),"")</f>
        <v>2012</v>
      </c>
      <c r="H10515" s="106">
        <f>Tabela9[[#This Row],[Valor do Provento R$]]/Tabela9[[#This Row],[Provento por 1 ou 1000 Ações]]</f>
        <v>6.1613468999999997E-2</v>
      </c>
    </row>
    <row r="10516" spans="1:8">
      <c r="A10516" s="118" t="s">
        <v>1774</v>
      </c>
      <c r="B10516" s="116" t="s">
        <v>1488</v>
      </c>
      <c r="C10516" s="138">
        <v>41116</v>
      </c>
      <c r="D10516" s="139">
        <v>1.7346929000000001E-2</v>
      </c>
      <c r="E10516" s="118">
        <v>1</v>
      </c>
      <c r="F10516" s="118" t="s">
        <v>1489</v>
      </c>
      <c r="G10516" s="113">
        <f>IF([Data da Aprovação]&lt;&gt;"ESTATUTÁRIO",YEAR([Data da Aprovação]),"")</f>
        <v>2012</v>
      </c>
      <c r="H10516" s="106">
        <f>Tabela9[[#This Row],[Valor do Provento R$]]/Tabela9[[#This Row],[Provento por 1 ou 1000 Ações]]</f>
        <v>1.7346929000000001E-2</v>
      </c>
    </row>
    <row r="10517" spans="1:8">
      <c r="A10517" s="119" t="s">
        <v>1774</v>
      </c>
      <c r="B10517" s="117" t="s">
        <v>1488</v>
      </c>
      <c r="C10517" s="140">
        <v>41207</v>
      </c>
      <c r="D10517" s="141">
        <v>4.8007793E-2</v>
      </c>
      <c r="E10517" s="119">
        <v>1</v>
      </c>
      <c r="F10517" s="119" t="s">
        <v>1492</v>
      </c>
      <c r="G10517" s="114">
        <f>IF([Data da Aprovação]&lt;&gt;"ESTATUTÁRIO",YEAR([Data da Aprovação]),"")</f>
        <v>2012</v>
      </c>
      <c r="H10517" s="106">
        <f>Tabela9[[#This Row],[Valor do Provento R$]]/Tabela9[[#This Row],[Provento por 1 ou 1000 Ações]]</f>
        <v>4.8007793E-2</v>
      </c>
    </row>
    <row r="10518" spans="1:8">
      <c r="A10518" s="118" t="s">
        <v>1774</v>
      </c>
      <c r="B10518" s="116" t="s">
        <v>1488</v>
      </c>
      <c r="C10518" s="138">
        <v>41207</v>
      </c>
      <c r="D10518" s="139">
        <v>1.6313054E-2</v>
      </c>
      <c r="E10518" s="118">
        <v>1</v>
      </c>
      <c r="F10518" s="118" t="s">
        <v>1489</v>
      </c>
      <c r="G10518" s="113">
        <f>IF([Data da Aprovação]&lt;&gt;"ESTATUTÁRIO",YEAR([Data da Aprovação]),"")</f>
        <v>2012</v>
      </c>
      <c r="H10518" s="106">
        <f>Tabela9[[#This Row],[Valor do Provento R$]]/Tabela9[[#This Row],[Provento por 1 ou 1000 Ações]]</f>
        <v>1.6313054E-2</v>
      </c>
    </row>
    <row r="10519" spans="1:8">
      <c r="A10519" s="119" t="s">
        <v>1774</v>
      </c>
      <c r="B10519" s="117" t="s">
        <v>1488</v>
      </c>
      <c r="C10519" s="140">
        <v>41359</v>
      </c>
      <c r="D10519" s="141">
        <v>1.5709511999999998E-2</v>
      </c>
      <c r="E10519" s="119">
        <v>1</v>
      </c>
      <c r="F10519" s="119" t="s">
        <v>1489</v>
      </c>
      <c r="G10519" s="114">
        <f>IF([Data da Aprovação]&lt;&gt;"ESTATUTÁRIO",YEAR([Data da Aprovação]),"")</f>
        <v>2013</v>
      </c>
      <c r="H10519" s="106">
        <f>Tabela9[[#This Row],[Valor do Provento R$]]/Tabela9[[#This Row],[Provento por 1 ou 1000 Ações]]</f>
        <v>1.5709511999999998E-2</v>
      </c>
    </row>
    <row r="10520" spans="1:8">
      <c r="A10520" s="118" t="s">
        <v>1774</v>
      </c>
      <c r="B10520" s="116" t="s">
        <v>1488</v>
      </c>
      <c r="C10520" s="138">
        <v>41366</v>
      </c>
      <c r="D10520" s="139">
        <v>7.7476532000000001E-2</v>
      </c>
      <c r="E10520" s="118">
        <v>1</v>
      </c>
      <c r="F10520" s="118" t="s">
        <v>1492</v>
      </c>
      <c r="G10520" s="113">
        <f>IF([Data da Aprovação]&lt;&gt;"ESTATUTÁRIO",YEAR([Data da Aprovação]),"")</f>
        <v>2013</v>
      </c>
      <c r="H10520" s="106">
        <f>Tabela9[[#This Row],[Valor do Provento R$]]/Tabela9[[#This Row],[Provento por 1 ou 1000 Ações]]</f>
        <v>7.7476532000000001E-2</v>
      </c>
    </row>
    <row r="10521" spans="1:8">
      <c r="A10521" s="119" t="s">
        <v>1774</v>
      </c>
      <c r="B10521" s="117" t="s">
        <v>1488</v>
      </c>
      <c r="C10521" s="140">
        <v>41394</v>
      </c>
      <c r="D10521" s="141">
        <v>9.4952426000000006E-2</v>
      </c>
      <c r="E10521" s="119">
        <v>1</v>
      </c>
      <c r="F10521" s="119" t="s">
        <v>1492</v>
      </c>
      <c r="G10521" s="114">
        <f>IF([Data da Aprovação]&lt;&gt;"ESTATUTÁRIO",YEAR([Data da Aprovação]),"")</f>
        <v>2013</v>
      </c>
      <c r="H10521" s="106">
        <f>Tabela9[[#This Row],[Valor do Provento R$]]/Tabela9[[#This Row],[Provento por 1 ou 1000 Ações]]</f>
        <v>9.4952426000000006E-2</v>
      </c>
    </row>
    <row r="10522" spans="1:8">
      <c r="A10522" s="118" t="s">
        <v>1774</v>
      </c>
      <c r="B10522" s="116" t="s">
        <v>1488</v>
      </c>
      <c r="C10522" s="138">
        <v>41450</v>
      </c>
      <c r="D10522" s="139">
        <v>1.5559753000000001E-2</v>
      </c>
      <c r="E10522" s="118">
        <v>1</v>
      </c>
      <c r="F10522" s="118" t="s">
        <v>1489</v>
      </c>
      <c r="G10522" s="113">
        <f>IF([Data da Aprovação]&lt;&gt;"ESTATUTÁRIO",YEAR([Data da Aprovação]),"")</f>
        <v>2013</v>
      </c>
      <c r="H10522" s="106">
        <f>Tabela9[[#This Row],[Valor do Provento R$]]/Tabela9[[#This Row],[Provento por 1 ou 1000 Ações]]</f>
        <v>1.5559753000000001E-2</v>
      </c>
    </row>
    <row r="10523" spans="1:8">
      <c r="A10523" s="119" t="s">
        <v>1774</v>
      </c>
      <c r="B10523" s="117" t="s">
        <v>1488</v>
      </c>
      <c r="C10523" s="140">
        <v>41485</v>
      </c>
      <c r="D10523" s="141">
        <v>5.8772659999999997E-2</v>
      </c>
      <c r="E10523" s="119">
        <v>1</v>
      </c>
      <c r="F10523" s="119" t="s">
        <v>1492</v>
      </c>
      <c r="G10523" s="114">
        <f>IF([Data da Aprovação]&lt;&gt;"ESTATUTÁRIO",YEAR([Data da Aprovação]),"")</f>
        <v>2013</v>
      </c>
      <c r="H10523" s="106">
        <f>Tabela9[[#This Row],[Valor do Provento R$]]/Tabela9[[#This Row],[Provento por 1 ou 1000 Ações]]</f>
        <v>5.8772659999999997E-2</v>
      </c>
    </row>
    <row r="10524" spans="1:8">
      <c r="A10524" s="118" t="s">
        <v>1774</v>
      </c>
      <c r="B10524" s="116" t="s">
        <v>1488</v>
      </c>
      <c r="C10524" s="138">
        <v>41576</v>
      </c>
      <c r="D10524" s="139">
        <v>6.3179423999999998E-2</v>
      </c>
      <c r="E10524" s="118">
        <v>1</v>
      </c>
      <c r="F10524" s="118" t="s">
        <v>1492</v>
      </c>
      <c r="G10524" s="113">
        <f>IF([Data da Aprovação]&lt;&gt;"ESTATUTÁRIO",YEAR([Data da Aprovação]),"")</f>
        <v>2013</v>
      </c>
      <c r="H10524" s="106">
        <f>Tabela9[[#This Row],[Valor do Provento R$]]/Tabela9[[#This Row],[Provento por 1 ou 1000 Ações]]</f>
        <v>6.3179423999999998E-2</v>
      </c>
    </row>
    <row r="10525" spans="1:8">
      <c r="A10525" s="119" t="s">
        <v>1774</v>
      </c>
      <c r="B10525" s="117" t="s">
        <v>1488</v>
      </c>
      <c r="C10525" s="140">
        <v>41576</v>
      </c>
      <c r="D10525" s="141">
        <v>1.7818430999999999E-2</v>
      </c>
      <c r="E10525" s="119">
        <v>1</v>
      </c>
      <c r="F10525" s="119" t="s">
        <v>1489</v>
      </c>
      <c r="G10525" s="114">
        <f>IF([Data da Aprovação]&lt;&gt;"ESTATUTÁRIO",YEAR([Data da Aprovação]),"")</f>
        <v>2013</v>
      </c>
      <c r="H10525" s="106">
        <f>Tabela9[[#This Row],[Valor do Provento R$]]/Tabela9[[#This Row],[Provento por 1 ou 1000 Ações]]</f>
        <v>1.7818430999999999E-2</v>
      </c>
    </row>
    <row r="10526" spans="1:8">
      <c r="A10526" s="118" t="s">
        <v>1774</v>
      </c>
      <c r="B10526" s="116" t="s">
        <v>1488</v>
      </c>
      <c r="C10526" s="138">
        <v>41628</v>
      </c>
      <c r="D10526" s="139">
        <v>1.3536658999999999E-2</v>
      </c>
      <c r="E10526" s="118">
        <v>1</v>
      </c>
      <c r="F10526" s="118" t="s">
        <v>1489</v>
      </c>
      <c r="G10526" s="113">
        <f>IF([Data da Aprovação]&lt;&gt;"ESTATUTÁRIO",YEAR([Data da Aprovação]),"")</f>
        <v>2013</v>
      </c>
      <c r="H10526" s="106">
        <f>Tabela9[[#This Row],[Valor do Provento R$]]/Tabela9[[#This Row],[Provento por 1 ou 1000 Ações]]</f>
        <v>1.3536658999999999E-2</v>
      </c>
    </row>
    <row r="10527" spans="1:8">
      <c r="A10527" s="119" t="s">
        <v>1775</v>
      </c>
      <c r="B10527" s="117" t="s">
        <v>1488</v>
      </c>
      <c r="C10527" s="140">
        <v>39930</v>
      </c>
      <c r="D10527" s="141">
        <v>1E-4</v>
      </c>
      <c r="E10527" s="119">
        <v>1</v>
      </c>
      <c r="F10527" s="119" t="s">
        <v>1492</v>
      </c>
      <c r="G10527" s="114">
        <f>IF([Data da Aprovação]&lt;&gt;"ESTATUTÁRIO",YEAR([Data da Aprovação]),"")</f>
        <v>2009</v>
      </c>
      <c r="H10527" s="106">
        <f>Tabela9[[#This Row],[Valor do Provento R$]]/Tabela9[[#This Row],[Provento por 1 ou 1000 Ações]]</f>
        <v>1E-4</v>
      </c>
    </row>
    <row r="10528" spans="1:8">
      <c r="A10528" s="118" t="s">
        <v>1776</v>
      </c>
      <c r="B10528" s="116" t="s">
        <v>1488</v>
      </c>
      <c r="C10528" s="138" t="s">
        <v>1777</v>
      </c>
      <c r="D10528" s="139">
        <v>1.01</v>
      </c>
      <c r="E10528" s="118">
        <v>1000</v>
      </c>
      <c r="F10528" s="118" t="s">
        <v>1492</v>
      </c>
      <c r="G10528" s="113">
        <f>IF([Data da Aprovação]&lt;&gt;"ESTATUTÁRIO",YEAR([Data da Aprovação]),"")</f>
        <v>1997</v>
      </c>
      <c r="H10528" s="106">
        <f>Tabela9[[#This Row],[Valor do Provento R$]]/Tabela9[[#This Row],[Provento por 1 ou 1000 Ações]]</f>
        <v>1.01E-3</v>
      </c>
    </row>
    <row r="10529" spans="1:8">
      <c r="A10529" s="119" t="s">
        <v>1776</v>
      </c>
      <c r="B10529" s="117" t="s">
        <v>1488</v>
      </c>
      <c r="C10529" s="140" t="s">
        <v>1777</v>
      </c>
      <c r="D10529" s="141">
        <v>2.81</v>
      </c>
      <c r="E10529" s="119">
        <v>1000</v>
      </c>
      <c r="F10529" s="119" t="s">
        <v>1492</v>
      </c>
      <c r="G10529" s="114">
        <f>IF([Data da Aprovação]&lt;&gt;"ESTATUTÁRIO",YEAR([Data da Aprovação]),"")</f>
        <v>1997</v>
      </c>
      <c r="H10529" s="106">
        <f>Tabela9[[#This Row],[Valor do Provento R$]]/Tabela9[[#This Row],[Provento por 1 ou 1000 Ações]]</f>
        <v>2.81E-3</v>
      </c>
    </row>
    <row r="10530" spans="1:8">
      <c r="A10530" s="118" t="s">
        <v>1776</v>
      </c>
      <c r="B10530" s="116" t="s">
        <v>1488</v>
      </c>
      <c r="C10530" s="138" t="s">
        <v>1778</v>
      </c>
      <c r="D10530" s="139">
        <v>5.6342190719999996</v>
      </c>
      <c r="E10530" s="118">
        <v>1000</v>
      </c>
      <c r="F10530" s="118" t="s">
        <v>1489</v>
      </c>
      <c r="G10530" s="113">
        <f>IF([Data da Aprovação]&lt;&gt;"ESTATUTÁRIO",YEAR([Data da Aprovação]),"")</f>
        <v>2000</v>
      </c>
      <c r="H10530" s="106">
        <f>Tabela9[[#This Row],[Valor do Provento R$]]/Tabela9[[#This Row],[Provento por 1 ou 1000 Ações]]</f>
        <v>5.6342190719999999E-3</v>
      </c>
    </row>
    <row r="10531" spans="1:8">
      <c r="A10531" s="119" t="s">
        <v>1776</v>
      </c>
      <c r="B10531" s="117" t="s">
        <v>1488</v>
      </c>
      <c r="C10531" s="140" t="s">
        <v>1778</v>
      </c>
      <c r="D10531" s="141">
        <v>5.6342190719999996</v>
      </c>
      <c r="E10531" s="119">
        <v>1000</v>
      </c>
      <c r="F10531" s="119" t="s">
        <v>1489</v>
      </c>
      <c r="G10531" s="114">
        <f>IF([Data da Aprovação]&lt;&gt;"ESTATUTÁRIO",YEAR([Data da Aprovação]),"")</f>
        <v>2000</v>
      </c>
      <c r="H10531" s="106">
        <f>Tabela9[[#This Row],[Valor do Provento R$]]/Tabela9[[#This Row],[Provento por 1 ou 1000 Ações]]</f>
        <v>5.6342190719999999E-3</v>
      </c>
    </row>
    <row r="10532" spans="1:8">
      <c r="A10532" s="118" t="s">
        <v>1776</v>
      </c>
      <c r="B10532" s="116" t="s">
        <v>1488</v>
      </c>
      <c r="C10532" s="138" t="s">
        <v>1779</v>
      </c>
      <c r="D10532" s="139">
        <v>18.760000000000002</v>
      </c>
      <c r="E10532" s="118">
        <v>1000</v>
      </c>
      <c r="F10532" s="118" t="s">
        <v>1492</v>
      </c>
      <c r="G10532" s="113">
        <f>IF([Data da Aprovação]&lt;&gt;"ESTATUTÁRIO",YEAR([Data da Aprovação]),"")</f>
        <v>2000</v>
      </c>
      <c r="H10532" s="106">
        <f>Tabela9[[#This Row],[Valor do Provento R$]]/Tabela9[[#This Row],[Provento por 1 ou 1000 Ações]]</f>
        <v>1.8760000000000002E-2</v>
      </c>
    </row>
    <row r="10533" spans="1:8">
      <c r="A10533" s="119" t="s">
        <v>1776</v>
      </c>
      <c r="B10533" s="117" t="s">
        <v>1488</v>
      </c>
      <c r="C10533" s="140" t="s">
        <v>1687</v>
      </c>
      <c r="D10533" s="141">
        <v>0.14471456999999999</v>
      </c>
      <c r="E10533" s="119">
        <v>1000</v>
      </c>
      <c r="F10533" s="119" t="s">
        <v>1489</v>
      </c>
      <c r="G10533" s="114">
        <f>IF([Data da Aprovação]&lt;&gt;"ESTATUTÁRIO",YEAR([Data da Aprovação]),"")</f>
        <v>2000</v>
      </c>
      <c r="H10533" s="106">
        <f>Tabela9[[#This Row],[Valor do Provento R$]]/Tabela9[[#This Row],[Provento por 1 ou 1000 Ações]]</f>
        <v>1.4471457E-4</v>
      </c>
    </row>
    <row r="10534" spans="1:8">
      <c r="A10534" s="118" t="s">
        <v>1776</v>
      </c>
      <c r="B10534" s="116" t="s">
        <v>1488</v>
      </c>
      <c r="C10534" s="138" t="s">
        <v>1687</v>
      </c>
      <c r="D10534" s="139">
        <v>0.68699633100000002</v>
      </c>
      <c r="E10534" s="118">
        <v>1000</v>
      </c>
      <c r="F10534" s="118" t="s">
        <v>1496</v>
      </c>
      <c r="G10534" s="113">
        <f>IF([Data da Aprovação]&lt;&gt;"ESTATUTÁRIO",YEAR([Data da Aprovação]),"")</f>
        <v>2000</v>
      </c>
      <c r="H10534" s="106">
        <f>Tabela9[[#This Row],[Valor do Provento R$]]/Tabela9[[#This Row],[Provento por 1 ou 1000 Ações]]</f>
        <v>6.8699633100000003E-4</v>
      </c>
    </row>
    <row r="10535" spans="1:8">
      <c r="A10535" s="119" t="s">
        <v>1776</v>
      </c>
      <c r="B10535" s="117" t="s">
        <v>1488</v>
      </c>
      <c r="C10535" s="140" t="s">
        <v>1780</v>
      </c>
      <c r="D10535" s="141">
        <v>0.11311481695</v>
      </c>
      <c r="E10535" s="119">
        <v>1000</v>
      </c>
      <c r="F10535" s="119" t="s">
        <v>1489</v>
      </c>
      <c r="G10535" s="114">
        <f>IF([Data da Aprovação]&lt;&gt;"ESTATUTÁRIO",YEAR([Data da Aprovação]),"")</f>
        <v>2001</v>
      </c>
      <c r="H10535" s="106">
        <f>Tabela9[[#This Row],[Valor do Provento R$]]/Tabela9[[#This Row],[Provento por 1 ou 1000 Ações]]</f>
        <v>1.1311481695E-4</v>
      </c>
    </row>
    <row r="10536" spans="1:8">
      <c r="A10536" s="118" t="s">
        <v>1776</v>
      </c>
      <c r="B10536" s="116" t="s">
        <v>1488</v>
      </c>
      <c r="C10536" s="138" t="s">
        <v>1780</v>
      </c>
      <c r="D10536" s="139">
        <v>0.32369690118</v>
      </c>
      <c r="E10536" s="118">
        <v>1000</v>
      </c>
      <c r="F10536" s="118" t="s">
        <v>1489</v>
      </c>
      <c r="G10536" s="113">
        <f>IF([Data da Aprovação]&lt;&gt;"ESTATUTÁRIO",YEAR([Data da Aprovação]),"")</f>
        <v>2001</v>
      </c>
      <c r="H10536" s="106">
        <f>Tabela9[[#This Row],[Valor do Provento R$]]/Tabela9[[#This Row],[Provento por 1 ou 1000 Ações]]</f>
        <v>3.2369690117999998E-4</v>
      </c>
    </row>
    <row r="10537" spans="1:8">
      <c r="A10537" s="119" t="s">
        <v>1776</v>
      </c>
      <c r="B10537" s="117" t="s">
        <v>1488</v>
      </c>
      <c r="C10537" s="140">
        <v>37342</v>
      </c>
      <c r="D10537" s="141">
        <v>0.21329869100000001</v>
      </c>
      <c r="E10537" s="119">
        <v>1000</v>
      </c>
      <c r="F10537" s="119" t="s">
        <v>1489</v>
      </c>
      <c r="G10537" s="114">
        <f>IF([Data da Aprovação]&lt;&gt;"ESTATUTÁRIO",YEAR([Data da Aprovação]),"")</f>
        <v>2002</v>
      </c>
      <c r="H10537" s="106">
        <f>Tabela9[[#This Row],[Valor do Provento R$]]/Tabela9[[#This Row],[Provento por 1 ou 1000 Ações]]</f>
        <v>2.1329869100000001E-4</v>
      </c>
    </row>
    <row r="10538" spans="1:8">
      <c r="A10538" s="118" t="s">
        <v>1776</v>
      </c>
      <c r="B10538" s="116" t="s">
        <v>1488</v>
      </c>
      <c r="C10538" s="138" t="s">
        <v>1781</v>
      </c>
      <c r="D10538" s="139">
        <v>0.14911654457000001</v>
      </c>
      <c r="E10538" s="118">
        <v>1000</v>
      </c>
      <c r="F10538" s="118" t="s">
        <v>1489</v>
      </c>
      <c r="G10538" s="113">
        <f>IF([Data da Aprovação]&lt;&gt;"ESTATUTÁRIO",YEAR([Data da Aprovação]),"")</f>
        <v>2002</v>
      </c>
      <c r="H10538" s="106">
        <f>Tabela9[[#This Row],[Valor do Provento R$]]/Tabela9[[#This Row],[Provento por 1 ou 1000 Ações]]</f>
        <v>1.4911654457000002E-4</v>
      </c>
    </row>
    <row r="10539" spans="1:8">
      <c r="A10539" s="119" t="s">
        <v>1776</v>
      </c>
      <c r="B10539" s="117" t="s">
        <v>1488</v>
      </c>
      <c r="C10539" s="140" t="s">
        <v>1781</v>
      </c>
      <c r="D10539" s="141">
        <v>7.4492493810000004E-2</v>
      </c>
      <c r="E10539" s="119">
        <v>1000</v>
      </c>
      <c r="F10539" s="119" t="s">
        <v>1489</v>
      </c>
      <c r="G10539" s="114">
        <f>IF([Data da Aprovação]&lt;&gt;"ESTATUTÁRIO",YEAR([Data da Aprovação]),"")</f>
        <v>2002</v>
      </c>
      <c r="H10539" s="106">
        <f>Tabela9[[#This Row],[Valor do Provento R$]]/Tabela9[[#This Row],[Provento por 1 ou 1000 Ações]]</f>
        <v>7.4492493810000002E-5</v>
      </c>
    </row>
    <row r="10540" spans="1:8">
      <c r="A10540" s="118" t="s">
        <v>1776</v>
      </c>
      <c r="B10540" s="116" t="s">
        <v>1488</v>
      </c>
      <c r="C10540" s="138">
        <v>37559</v>
      </c>
      <c r="D10540" s="139">
        <v>9.323033E-2</v>
      </c>
      <c r="E10540" s="118">
        <v>1000</v>
      </c>
      <c r="F10540" s="118" t="s">
        <v>1489</v>
      </c>
      <c r="G10540" s="113">
        <f>IF([Data da Aprovação]&lt;&gt;"ESTATUTÁRIO",YEAR([Data da Aprovação]),"")</f>
        <v>2002</v>
      </c>
      <c r="H10540" s="106">
        <f>Tabela9[[#This Row],[Valor do Provento R$]]/Tabela9[[#This Row],[Provento por 1 ou 1000 Ações]]</f>
        <v>9.3230329999999996E-5</v>
      </c>
    </row>
    <row r="10541" spans="1:8">
      <c r="A10541" s="119" t="s">
        <v>1776</v>
      </c>
      <c r="B10541" s="117" t="s">
        <v>1488</v>
      </c>
      <c r="C10541" s="140">
        <v>37559</v>
      </c>
      <c r="D10541" s="141">
        <v>7.4696239999999997E-2</v>
      </c>
      <c r="E10541" s="119">
        <v>1000</v>
      </c>
      <c r="F10541" s="119" t="s">
        <v>1489</v>
      </c>
      <c r="G10541" s="114">
        <f>IF([Data da Aprovação]&lt;&gt;"ESTATUTÁRIO",YEAR([Data da Aprovação]),"")</f>
        <v>2002</v>
      </c>
      <c r="H10541" s="106">
        <f>Tabela9[[#This Row],[Valor do Provento R$]]/Tabela9[[#This Row],[Provento por 1 ou 1000 Ações]]</f>
        <v>7.4696239999999994E-5</v>
      </c>
    </row>
    <row r="10542" spans="1:8">
      <c r="A10542" s="118" t="s">
        <v>1776</v>
      </c>
      <c r="B10542" s="116" t="s">
        <v>1488</v>
      </c>
      <c r="C10542" s="138">
        <v>37649</v>
      </c>
      <c r="D10542" s="139">
        <v>0.224508762</v>
      </c>
      <c r="E10542" s="118">
        <v>1000</v>
      </c>
      <c r="F10542" s="118" t="s">
        <v>1489</v>
      </c>
      <c r="G10542" s="113">
        <f>IF([Data da Aprovação]&lt;&gt;"ESTATUTÁRIO",YEAR([Data da Aprovação]),"")</f>
        <v>2003</v>
      </c>
      <c r="H10542" s="106">
        <f>Tabela9[[#This Row],[Valor do Provento R$]]/Tabela9[[#This Row],[Provento por 1 ou 1000 Ações]]</f>
        <v>2.2450876199999999E-4</v>
      </c>
    </row>
    <row r="10543" spans="1:8">
      <c r="A10543" s="119" t="s">
        <v>1776</v>
      </c>
      <c r="B10543" s="117" t="s">
        <v>1488</v>
      </c>
      <c r="C10543" s="140">
        <v>37649</v>
      </c>
      <c r="D10543" s="141">
        <v>0.23370754299999999</v>
      </c>
      <c r="E10543" s="119">
        <v>1000</v>
      </c>
      <c r="F10543" s="119" t="s">
        <v>1489</v>
      </c>
      <c r="G10543" s="114">
        <f>IF([Data da Aprovação]&lt;&gt;"ESTATUTÁRIO",YEAR([Data da Aprovação]),"")</f>
        <v>2003</v>
      </c>
      <c r="H10543" s="106">
        <f>Tabela9[[#This Row],[Valor do Provento R$]]/Tabela9[[#This Row],[Provento por 1 ou 1000 Ações]]</f>
        <v>2.3370754299999999E-4</v>
      </c>
    </row>
    <row r="10544" spans="1:8">
      <c r="A10544" s="118" t="s">
        <v>1776</v>
      </c>
      <c r="B10544" s="116" t="s">
        <v>1488</v>
      </c>
      <c r="C10544" s="138">
        <v>37967</v>
      </c>
      <c r="D10544" s="139">
        <v>0.44126765400000001</v>
      </c>
      <c r="E10544" s="118">
        <v>1000</v>
      </c>
      <c r="F10544" s="118" t="s">
        <v>1489</v>
      </c>
      <c r="G10544" s="113">
        <f>IF([Data da Aprovação]&lt;&gt;"ESTATUTÁRIO",YEAR([Data da Aprovação]),"")</f>
        <v>2003</v>
      </c>
      <c r="H10544" s="106">
        <f>Tabela9[[#This Row],[Valor do Provento R$]]/Tabela9[[#This Row],[Provento por 1 ou 1000 Ações]]</f>
        <v>4.41267654E-4</v>
      </c>
    </row>
    <row r="10545" spans="1:8">
      <c r="A10545" s="119" t="s">
        <v>1776</v>
      </c>
      <c r="B10545" s="117" t="s">
        <v>1488</v>
      </c>
      <c r="C10545" s="140">
        <v>38342</v>
      </c>
      <c r="D10545" s="141">
        <v>0.38108710299999998</v>
      </c>
      <c r="E10545" s="119">
        <v>1000</v>
      </c>
      <c r="F10545" s="119" t="s">
        <v>1489</v>
      </c>
      <c r="G10545" s="114">
        <f>IF([Data da Aprovação]&lt;&gt;"ESTATUTÁRIO",YEAR([Data da Aprovação]),"")</f>
        <v>2004</v>
      </c>
      <c r="H10545" s="106">
        <f>Tabela9[[#This Row],[Valor do Provento R$]]/Tabela9[[#This Row],[Provento por 1 ou 1000 Ações]]</f>
        <v>3.8108710299999997E-4</v>
      </c>
    </row>
    <row r="10546" spans="1:8">
      <c r="A10546" s="118" t="s">
        <v>1776</v>
      </c>
      <c r="B10546" s="116" t="s">
        <v>1488</v>
      </c>
      <c r="C10546" s="138">
        <v>38474</v>
      </c>
      <c r="D10546" s="139">
        <v>0.44330063200000003</v>
      </c>
      <c r="E10546" s="118">
        <v>1000</v>
      </c>
      <c r="F10546" s="118" t="s">
        <v>1489</v>
      </c>
      <c r="G10546" s="113">
        <f>IF([Data da Aprovação]&lt;&gt;"ESTATUTÁRIO",YEAR([Data da Aprovação]),"")</f>
        <v>2005</v>
      </c>
      <c r="H10546" s="106">
        <f>Tabela9[[#This Row],[Valor do Provento R$]]/Tabela9[[#This Row],[Provento por 1 ou 1000 Ações]]</f>
        <v>4.4330063200000001E-4</v>
      </c>
    </row>
    <row r="10547" spans="1:8">
      <c r="A10547" s="119" t="s">
        <v>1776</v>
      </c>
      <c r="B10547" s="117" t="s">
        <v>1488</v>
      </c>
      <c r="C10547" s="140">
        <v>38687</v>
      </c>
      <c r="D10547" s="141">
        <v>0.71341676099999995</v>
      </c>
      <c r="E10547" s="119">
        <v>1000</v>
      </c>
      <c r="F10547" s="119" t="s">
        <v>1489</v>
      </c>
      <c r="G10547" s="114">
        <f>IF([Data da Aprovação]&lt;&gt;"ESTATUTÁRIO",YEAR([Data da Aprovação]),"")</f>
        <v>2005</v>
      </c>
      <c r="H10547" s="106">
        <f>Tabela9[[#This Row],[Valor do Provento R$]]/Tabela9[[#This Row],[Provento por 1 ou 1000 Ações]]</f>
        <v>7.1341676099999991E-4</v>
      </c>
    </row>
    <row r="10548" spans="1:8">
      <c r="A10548" s="118" t="s">
        <v>1776</v>
      </c>
      <c r="B10548" s="116" t="s">
        <v>1488</v>
      </c>
      <c r="C10548" s="138">
        <v>38896</v>
      </c>
      <c r="D10548" s="139">
        <v>0.44767485800000001</v>
      </c>
      <c r="E10548" s="118">
        <v>1000</v>
      </c>
      <c r="F10548" s="118" t="s">
        <v>1489</v>
      </c>
      <c r="G10548" s="113">
        <f>IF([Data da Aprovação]&lt;&gt;"ESTATUTÁRIO",YEAR([Data da Aprovação]),"")</f>
        <v>2006</v>
      </c>
      <c r="H10548" s="106">
        <f>Tabela9[[#This Row],[Valor do Provento R$]]/Tabela9[[#This Row],[Provento por 1 ou 1000 Ações]]</f>
        <v>4.47674858E-4</v>
      </c>
    </row>
    <row r="10549" spans="1:8">
      <c r="A10549" s="119" t="s">
        <v>1776</v>
      </c>
      <c r="B10549" s="117" t="s">
        <v>1488</v>
      </c>
      <c r="C10549" s="140">
        <v>39065</v>
      </c>
      <c r="D10549" s="141">
        <v>0.18985068499999999</v>
      </c>
      <c r="E10549" s="119">
        <v>1000</v>
      </c>
      <c r="F10549" s="119" t="s">
        <v>1489</v>
      </c>
      <c r="G10549" s="114">
        <f>IF([Data da Aprovação]&lt;&gt;"ESTATUTÁRIO",YEAR([Data da Aprovação]),"")</f>
        <v>2006</v>
      </c>
      <c r="H10549" s="106">
        <f>Tabela9[[#This Row],[Valor do Provento R$]]/Tabela9[[#This Row],[Provento por 1 ou 1000 Ações]]</f>
        <v>1.8985068499999998E-4</v>
      </c>
    </row>
    <row r="10550" spans="1:8">
      <c r="A10550" s="118" t="s">
        <v>1776</v>
      </c>
      <c r="B10550" s="116" t="s">
        <v>1488</v>
      </c>
      <c r="C10550" s="138">
        <v>39112</v>
      </c>
      <c r="D10550" s="139">
        <v>0.44767485800000001</v>
      </c>
      <c r="E10550" s="118">
        <v>1000</v>
      </c>
      <c r="F10550" s="118" t="s">
        <v>1489</v>
      </c>
      <c r="G10550" s="113">
        <f>IF([Data da Aprovação]&lt;&gt;"ESTATUTÁRIO",YEAR([Data da Aprovação]),"")</f>
        <v>2007</v>
      </c>
      <c r="H10550" s="106">
        <f>Tabela9[[#This Row],[Valor do Provento R$]]/Tabela9[[#This Row],[Provento por 1 ou 1000 Ações]]</f>
        <v>4.47674858E-4</v>
      </c>
    </row>
    <row r="10551" spans="1:8">
      <c r="A10551" s="119" t="s">
        <v>1776</v>
      </c>
      <c r="B10551" s="117" t="s">
        <v>1488</v>
      </c>
      <c r="C10551" s="140">
        <v>39182</v>
      </c>
      <c r="D10551" s="141">
        <v>0.11305491300000001</v>
      </c>
      <c r="E10551" s="119">
        <v>1000</v>
      </c>
      <c r="F10551" s="119" t="s">
        <v>1492</v>
      </c>
      <c r="G10551" s="114">
        <f>IF([Data da Aprovação]&lt;&gt;"ESTATUTÁRIO",YEAR([Data da Aprovação]),"")</f>
        <v>2007</v>
      </c>
      <c r="H10551" s="106">
        <f>Tabela9[[#This Row],[Valor do Provento R$]]/Tabela9[[#This Row],[Provento por 1 ou 1000 Ações]]</f>
        <v>1.13054913E-4</v>
      </c>
    </row>
    <row r="10552" spans="1:8">
      <c r="A10552" s="118" t="s">
        <v>1776</v>
      </c>
      <c r="B10552" s="116" t="s">
        <v>1488</v>
      </c>
      <c r="C10552" s="138">
        <v>39430</v>
      </c>
      <c r="D10552" s="139">
        <v>0.192591552</v>
      </c>
      <c r="E10552" s="118">
        <v>1</v>
      </c>
      <c r="F10552" s="118" t="s">
        <v>1489</v>
      </c>
      <c r="G10552" s="113">
        <f>IF([Data da Aprovação]&lt;&gt;"ESTATUTÁRIO",YEAR([Data da Aprovação]),"")</f>
        <v>2007</v>
      </c>
      <c r="H10552" s="106">
        <f>Tabela9[[#This Row],[Valor do Provento R$]]/Tabela9[[#This Row],[Provento por 1 ou 1000 Ações]]</f>
        <v>0.192591552</v>
      </c>
    </row>
    <row r="10553" spans="1:8">
      <c r="A10553" s="119" t="s">
        <v>1776</v>
      </c>
      <c r="B10553" s="117" t="s">
        <v>1488</v>
      </c>
      <c r="C10553" s="140">
        <v>39525</v>
      </c>
      <c r="D10553" s="141">
        <v>0.74373028900000004</v>
      </c>
      <c r="E10553" s="119">
        <v>1</v>
      </c>
      <c r="F10553" s="119" t="s">
        <v>1492</v>
      </c>
      <c r="G10553" s="114">
        <f>IF([Data da Aprovação]&lt;&gt;"ESTATUTÁRIO",YEAR([Data da Aprovação]),"")</f>
        <v>2008</v>
      </c>
      <c r="H10553" s="106">
        <f>Tabela9[[#This Row],[Valor do Provento R$]]/Tabela9[[#This Row],[Provento por 1 ou 1000 Ações]]</f>
        <v>0.74373028900000004</v>
      </c>
    </row>
    <row r="10554" spans="1:8">
      <c r="A10554" s="118" t="s">
        <v>1776</v>
      </c>
      <c r="B10554" s="116" t="s">
        <v>1488</v>
      </c>
      <c r="C10554" s="138">
        <v>39534</v>
      </c>
      <c r="D10554" s="139">
        <v>0.44758851199999999</v>
      </c>
      <c r="E10554" s="118">
        <v>1</v>
      </c>
      <c r="F10554" s="118" t="s">
        <v>1489</v>
      </c>
      <c r="G10554" s="113">
        <f>IF([Data da Aprovação]&lt;&gt;"ESTATUTÁRIO",YEAR([Data da Aprovação]),"")</f>
        <v>2008</v>
      </c>
      <c r="H10554" s="106">
        <f>Tabela9[[#This Row],[Valor do Provento R$]]/Tabela9[[#This Row],[Provento por 1 ou 1000 Ações]]</f>
        <v>0.44758851199999999</v>
      </c>
    </row>
    <row r="10555" spans="1:8">
      <c r="A10555" s="119" t="s">
        <v>1776</v>
      </c>
      <c r="B10555" s="117" t="s">
        <v>1488</v>
      </c>
      <c r="C10555" s="140">
        <v>39798</v>
      </c>
      <c r="D10555" s="141">
        <v>0.144840477</v>
      </c>
      <c r="E10555" s="119">
        <v>1</v>
      </c>
      <c r="F10555" s="119" t="s">
        <v>1489</v>
      </c>
      <c r="G10555" s="114">
        <f>IF([Data da Aprovação]&lt;&gt;"ESTATUTÁRIO",YEAR([Data da Aprovação]),"")</f>
        <v>2008</v>
      </c>
      <c r="H10555" s="106">
        <f>Tabela9[[#This Row],[Valor do Provento R$]]/Tabela9[[#This Row],[Provento por 1 ou 1000 Ações]]</f>
        <v>0.144840477</v>
      </c>
    </row>
    <row r="10556" spans="1:8">
      <c r="A10556" s="118" t="s">
        <v>1776</v>
      </c>
      <c r="B10556" s="116" t="s">
        <v>1488</v>
      </c>
      <c r="C10556" s="138">
        <v>40499</v>
      </c>
      <c r="D10556" s="139">
        <v>0.61577446537000002</v>
      </c>
      <c r="E10556" s="118">
        <v>1</v>
      </c>
      <c r="F10556" s="118" t="s">
        <v>1489</v>
      </c>
      <c r="G10556" s="113">
        <f>IF([Data da Aprovação]&lt;&gt;"ESTATUTÁRIO",YEAR([Data da Aprovação]),"")</f>
        <v>2010</v>
      </c>
      <c r="H10556" s="106">
        <f>Tabela9[[#This Row],[Valor do Provento R$]]/Tabela9[[#This Row],[Provento por 1 ou 1000 Ações]]</f>
        <v>0.61577446537000002</v>
      </c>
    </row>
    <row r="10557" spans="1:8">
      <c r="A10557" s="119" t="s">
        <v>1776</v>
      </c>
      <c r="B10557" s="117" t="s">
        <v>1488</v>
      </c>
      <c r="C10557" s="140">
        <v>40660</v>
      </c>
      <c r="D10557" s="141">
        <v>0.29922866784000002</v>
      </c>
      <c r="E10557" s="119">
        <v>1</v>
      </c>
      <c r="F10557" s="119" t="s">
        <v>1492</v>
      </c>
      <c r="G10557" s="114">
        <f>IF([Data da Aprovação]&lt;&gt;"ESTATUTÁRIO",YEAR([Data da Aprovação]),"")</f>
        <v>2011</v>
      </c>
      <c r="H10557" s="106">
        <f>Tabela9[[#This Row],[Valor do Provento R$]]/Tabela9[[#This Row],[Provento por 1 ou 1000 Ações]]</f>
        <v>0.29922866784000002</v>
      </c>
    </row>
    <row r="10558" spans="1:8">
      <c r="A10558" s="118" t="s">
        <v>1776</v>
      </c>
      <c r="B10558" s="116" t="s">
        <v>1488</v>
      </c>
      <c r="C10558" s="138">
        <v>41029</v>
      </c>
      <c r="D10558" s="139">
        <v>1.22</v>
      </c>
      <c r="E10558" s="118">
        <v>1</v>
      </c>
      <c r="F10558" s="118" t="s">
        <v>1492</v>
      </c>
      <c r="G10558" s="113">
        <f>IF([Data da Aprovação]&lt;&gt;"ESTATUTÁRIO",YEAR([Data da Aprovação]),"")</f>
        <v>2012</v>
      </c>
      <c r="H10558" s="106">
        <f>Tabela9[[#This Row],[Valor do Provento R$]]/Tabela9[[#This Row],[Provento por 1 ou 1000 Ações]]</f>
        <v>1.22</v>
      </c>
    </row>
    <row r="10559" spans="1:8">
      <c r="A10559" s="119" t="s">
        <v>1776</v>
      </c>
      <c r="B10559" s="117" t="s">
        <v>1488</v>
      </c>
      <c r="C10559" s="140">
        <v>41131</v>
      </c>
      <c r="D10559" s="141">
        <v>0.30957747396000002</v>
      </c>
      <c r="E10559" s="119">
        <v>1</v>
      </c>
      <c r="F10559" s="119" t="s">
        <v>1492</v>
      </c>
      <c r="G10559" s="114">
        <f>IF([Data da Aprovação]&lt;&gt;"ESTATUTÁRIO",YEAR([Data da Aprovação]),"")</f>
        <v>2012</v>
      </c>
      <c r="H10559" s="106">
        <f>Tabela9[[#This Row],[Valor do Provento R$]]/Tabela9[[#This Row],[Provento por 1 ou 1000 Ações]]</f>
        <v>0.30957747396000002</v>
      </c>
    </row>
    <row r="10560" spans="1:8">
      <c r="A10560" s="118" t="s">
        <v>1776</v>
      </c>
      <c r="B10560" s="116" t="s">
        <v>1488</v>
      </c>
      <c r="C10560" s="138">
        <v>41354</v>
      </c>
      <c r="D10560" s="139">
        <v>0.51068858442999998</v>
      </c>
      <c r="E10560" s="118">
        <v>1</v>
      </c>
      <c r="F10560" s="118" t="s">
        <v>1492</v>
      </c>
      <c r="G10560" s="113">
        <f>IF([Data da Aprovação]&lt;&gt;"ESTATUTÁRIO",YEAR([Data da Aprovação]),"")</f>
        <v>2013</v>
      </c>
      <c r="H10560" s="106">
        <f>Tabela9[[#This Row],[Valor do Provento R$]]/Tabela9[[#This Row],[Provento por 1 ou 1000 Ações]]</f>
        <v>0.51068858442999998</v>
      </c>
    </row>
    <row r="10561" spans="1:8">
      <c r="A10561" s="142" t="s">
        <v>1776</v>
      </c>
      <c r="B10561" s="117" t="s">
        <v>1488</v>
      </c>
      <c r="C10561" s="140">
        <v>41535</v>
      </c>
      <c r="D10561" s="141">
        <v>0.30487290999</v>
      </c>
      <c r="E10561" s="143">
        <v>1</v>
      </c>
      <c r="F10561" s="119" t="s">
        <v>1492</v>
      </c>
      <c r="G10561" s="114">
        <f>IF([Data da Aprovação]&lt;&gt;"ESTATUTÁRIO",YEAR([Data da Aprovação]),"")</f>
        <v>2013</v>
      </c>
      <c r="H10561" s="106">
        <f>Tabela9[[#This Row],[Valor do Provento R$]]/Tabela9[[#This Row],[Provento por 1 ou 1000 Ações]]</f>
        <v>0.30487290999</v>
      </c>
    </row>
    <row r="10562" spans="1:8">
      <c r="A10562" s="118" t="s">
        <v>1776</v>
      </c>
      <c r="B10562" s="116" t="s">
        <v>1490</v>
      </c>
      <c r="C10562" s="138" t="s">
        <v>1782</v>
      </c>
      <c r="D10562" s="139">
        <v>17.100000000000001</v>
      </c>
      <c r="E10562" s="118">
        <v>1000</v>
      </c>
      <c r="F10562" s="118" t="s">
        <v>1492</v>
      </c>
      <c r="G10562" s="113">
        <f>IF([Data da Aprovação]&lt;&gt;"ESTATUTÁRIO",YEAR([Data da Aprovação]),"")</f>
        <v>1996</v>
      </c>
      <c r="H10562" s="106">
        <f>Tabela9[[#This Row],[Valor do Provento R$]]/Tabela9[[#This Row],[Provento por 1 ou 1000 Ações]]</f>
        <v>1.7100000000000001E-2</v>
      </c>
    </row>
    <row r="10563" spans="1:8">
      <c r="A10563" s="119" t="s">
        <v>1776</v>
      </c>
      <c r="B10563" s="117" t="s">
        <v>1490</v>
      </c>
      <c r="C10563" s="140" t="s">
        <v>1777</v>
      </c>
      <c r="D10563" s="141">
        <v>5.5</v>
      </c>
      <c r="E10563" s="119">
        <v>1000</v>
      </c>
      <c r="F10563" s="119" t="s">
        <v>1492</v>
      </c>
      <c r="G10563" s="114">
        <f>IF([Data da Aprovação]&lt;&gt;"ESTATUTÁRIO",YEAR([Data da Aprovação]),"")</f>
        <v>1997</v>
      </c>
      <c r="H10563" s="106">
        <f>Tabela9[[#This Row],[Valor do Provento R$]]/Tabela9[[#This Row],[Provento por 1 ou 1000 Ações]]</f>
        <v>5.4999999999999997E-3</v>
      </c>
    </row>
    <row r="10564" spans="1:8">
      <c r="A10564" s="118" t="s">
        <v>1776</v>
      </c>
      <c r="B10564" s="116" t="s">
        <v>1490</v>
      </c>
      <c r="C10564" s="138" t="s">
        <v>1777</v>
      </c>
      <c r="D10564" s="139">
        <v>15.38</v>
      </c>
      <c r="E10564" s="118">
        <v>1000</v>
      </c>
      <c r="F10564" s="118" t="s">
        <v>1492</v>
      </c>
      <c r="G10564" s="113">
        <f>IF([Data da Aprovação]&lt;&gt;"ESTATUTÁRIO",YEAR([Data da Aprovação]),"")</f>
        <v>1997</v>
      </c>
      <c r="H10564" s="106">
        <f>Tabela9[[#This Row],[Valor do Provento R$]]/Tabela9[[#This Row],[Provento por 1 ou 1000 Ações]]</f>
        <v>1.5380000000000001E-2</v>
      </c>
    </row>
    <row r="10565" spans="1:8">
      <c r="A10565" s="119" t="s">
        <v>1776</v>
      </c>
      <c r="B10565" s="117" t="s">
        <v>1490</v>
      </c>
      <c r="C10565" s="140" t="s">
        <v>1783</v>
      </c>
      <c r="D10565" s="141">
        <v>6.0039999999999996</v>
      </c>
      <c r="E10565" s="119">
        <v>1000</v>
      </c>
      <c r="F10565" s="119" t="s">
        <v>1492</v>
      </c>
      <c r="G10565" s="114">
        <f>IF([Data da Aprovação]&lt;&gt;"ESTATUTÁRIO",YEAR([Data da Aprovação]),"")</f>
        <v>1998</v>
      </c>
      <c r="H10565" s="106">
        <f>Tabela9[[#This Row],[Valor do Provento R$]]/Tabela9[[#This Row],[Provento por 1 ou 1000 Ações]]</f>
        <v>6.0039999999999998E-3</v>
      </c>
    </row>
    <row r="10566" spans="1:8">
      <c r="A10566" s="118" t="s">
        <v>1776</v>
      </c>
      <c r="B10566" s="116" t="s">
        <v>1490</v>
      </c>
      <c r="C10566" s="138" t="s">
        <v>1783</v>
      </c>
      <c r="D10566" s="139">
        <v>16.872</v>
      </c>
      <c r="E10566" s="118">
        <v>1000</v>
      </c>
      <c r="F10566" s="118" t="s">
        <v>1492</v>
      </c>
      <c r="G10566" s="113">
        <f>IF([Data da Aprovação]&lt;&gt;"ESTATUTÁRIO",YEAR([Data da Aprovação]),"")</f>
        <v>1998</v>
      </c>
      <c r="H10566" s="106">
        <f>Tabela9[[#This Row],[Valor do Provento R$]]/Tabela9[[#This Row],[Provento por 1 ou 1000 Ações]]</f>
        <v>1.6872000000000002E-2</v>
      </c>
    </row>
    <row r="10567" spans="1:8">
      <c r="A10567" s="119" t="s">
        <v>1776</v>
      </c>
      <c r="B10567" s="117" t="s">
        <v>1490</v>
      </c>
      <c r="C10567" s="140" t="s">
        <v>1566</v>
      </c>
      <c r="D10567" s="141">
        <v>6.1138317000000004</v>
      </c>
      <c r="E10567" s="119">
        <v>1000</v>
      </c>
      <c r="F10567" s="119" t="s">
        <v>1492</v>
      </c>
      <c r="G10567" s="114">
        <f>IF([Data da Aprovação]&lt;&gt;"ESTATUTÁRIO",YEAR([Data da Aprovação]),"")</f>
        <v>1999</v>
      </c>
      <c r="H10567" s="106">
        <f>Tabela9[[#This Row],[Valor do Provento R$]]/Tabela9[[#This Row],[Provento por 1 ou 1000 Ações]]</f>
        <v>6.1138317000000008E-3</v>
      </c>
    </row>
    <row r="10568" spans="1:8">
      <c r="A10568" s="118" t="s">
        <v>1776</v>
      </c>
      <c r="B10568" s="116" t="s">
        <v>1490</v>
      </c>
      <c r="C10568" s="138" t="s">
        <v>1566</v>
      </c>
      <c r="D10568" s="139">
        <v>12.649241399999999</v>
      </c>
      <c r="E10568" s="118">
        <v>1000</v>
      </c>
      <c r="F10568" s="118" t="s">
        <v>1492</v>
      </c>
      <c r="G10568" s="113">
        <f>IF([Data da Aprovação]&lt;&gt;"ESTATUTÁRIO",YEAR([Data da Aprovação]),"")</f>
        <v>1999</v>
      </c>
      <c r="H10568" s="106">
        <f>Tabela9[[#This Row],[Valor do Provento R$]]/Tabela9[[#This Row],[Provento por 1 ou 1000 Ações]]</f>
        <v>1.2649241399999999E-2</v>
      </c>
    </row>
    <row r="10569" spans="1:8">
      <c r="A10569" s="119" t="s">
        <v>1776</v>
      </c>
      <c r="B10569" s="117" t="s">
        <v>1490</v>
      </c>
      <c r="C10569" s="140" t="s">
        <v>1778</v>
      </c>
      <c r="D10569" s="141">
        <v>5.6342190719999996</v>
      </c>
      <c r="E10569" s="119">
        <v>1000</v>
      </c>
      <c r="F10569" s="119" t="s">
        <v>1489</v>
      </c>
      <c r="G10569" s="114">
        <f>IF([Data da Aprovação]&lt;&gt;"ESTATUTÁRIO",YEAR([Data da Aprovação]),"")</f>
        <v>2000</v>
      </c>
      <c r="H10569" s="106">
        <f>Tabela9[[#This Row],[Valor do Provento R$]]/Tabela9[[#This Row],[Provento por 1 ou 1000 Ações]]</f>
        <v>5.6342190719999999E-3</v>
      </c>
    </row>
    <row r="10570" spans="1:8">
      <c r="A10570" s="118" t="s">
        <v>1776</v>
      </c>
      <c r="B10570" s="116" t="s">
        <v>1490</v>
      </c>
      <c r="C10570" s="138" t="s">
        <v>1778</v>
      </c>
      <c r="D10570" s="139">
        <v>5.6342190719999996</v>
      </c>
      <c r="E10570" s="118">
        <v>1000</v>
      </c>
      <c r="F10570" s="118" t="s">
        <v>1489</v>
      </c>
      <c r="G10570" s="113">
        <f>IF([Data da Aprovação]&lt;&gt;"ESTATUTÁRIO",YEAR([Data da Aprovação]),"")</f>
        <v>2000</v>
      </c>
      <c r="H10570" s="106">
        <f>Tabela9[[#This Row],[Valor do Provento R$]]/Tabela9[[#This Row],[Provento por 1 ou 1000 Ações]]</f>
        <v>5.6342190719999999E-3</v>
      </c>
    </row>
    <row r="10571" spans="1:8">
      <c r="A10571" s="119" t="s">
        <v>1776</v>
      </c>
      <c r="B10571" s="117" t="s">
        <v>1490</v>
      </c>
      <c r="C10571" s="140" t="s">
        <v>1779</v>
      </c>
      <c r="D10571" s="141">
        <v>18.760000000000002</v>
      </c>
      <c r="E10571" s="119">
        <v>1000</v>
      </c>
      <c r="F10571" s="119" t="s">
        <v>1492</v>
      </c>
      <c r="G10571" s="114">
        <f>IF([Data da Aprovação]&lt;&gt;"ESTATUTÁRIO",YEAR([Data da Aprovação]),"")</f>
        <v>2000</v>
      </c>
      <c r="H10571" s="106">
        <f>Tabela9[[#This Row],[Valor do Provento R$]]/Tabela9[[#This Row],[Provento por 1 ou 1000 Ações]]</f>
        <v>1.8760000000000002E-2</v>
      </c>
    </row>
    <row r="10572" spans="1:8">
      <c r="A10572" s="118" t="s">
        <v>1776</v>
      </c>
      <c r="B10572" s="116" t="s">
        <v>1490</v>
      </c>
      <c r="C10572" s="138" t="s">
        <v>1687</v>
      </c>
      <c r="D10572" s="139">
        <v>0.14471456999999999</v>
      </c>
      <c r="E10572" s="118">
        <v>1000</v>
      </c>
      <c r="F10572" s="118" t="s">
        <v>1489</v>
      </c>
      <c r="G10572" s="113">
        <f>IF([Data da Aprovação]&lt;&gt;"ESTATUTÁRIO",YEAR([Data da Aprovação]),"")</f>
        <v>2000</v>
      </c>
      <c r="H10572" s="106">
        <f>Tabela9[[#This Row],[Valor do Provento R$]]/Tabela9[[#This Row],[Provento por 1 ou 1000 Ações]]</f>
        <v>1.4471457E-4</v>
      </c>
    </row>
    <row r="10573" spans="1:8">
      <c r="A10573" s="119" t="s">
        <v>1776</v>
      </c>
      <c r="B10573" s="117" t="s">
        <v>1490</v>
      </c>
      <c r="C10573" s="140" t="s">
        <v>1687</v>
      </c>
      <c r="D10573" s="141">
        <v>0.68699633100000002</v>
      </c>
      <c r="E10573" s="119">
        <v>1000</v>
      </c>
      <c r="F10573" s="119" t="s">
        <v>1496</v>
      </c>
      <c r="G10573" s="114">
        <f>IF([Data da Aprovação]&lt;&gt;"ESTATUTÁRIO",YEAR([Data da Aprovação]),"")</f>
        <v>2000</v>
      </c>
      <c r="H10573" s="106">
        <f>Tabela9[[#This Row],[Valor do Provento R$]]/Tabela9[[#This Row],[Provento por 1 ou 1000 Ações]]</f>
        <v>6.8699633100000003E-4</v>
      </c>
    </row>
    <row r="10574" spans="1:8">
      <c r="A10574" s="118" t="s">
        <v>1776</v>
      </c>
      <c r="B10574" s="116" t="s">
        <v>1490</v>
      </c>
      <c r="C10574" s="138" t="s">
        <v>1780</v>
      </c>
      <c r="D10574" s="139">
        <v>0.11311481695</v>
      </c>
      <c r="E10574" s="118">
        <v>1000</v>
      </c>
      <c r="F10574" s="118" t="s">
        <v>1489</v>
      </c>
      <c r="G10574" s="113">
        <f>IF([Data da Aprovação]&lt;&gt;"ESTATUTÁRIO",YEAR([Data da Aprovação]),"")</f>
        <v>2001</v>
      </c>
      <c r="H10574" s="106">
        <f>Tabela9[[#This Row],[Valor do Provento R$]]/Tabela9[[#This Row],[Provento por 1 ou 1000 Ações]]</f>
        <v>1.1311481695E-4</v>
      </c>
    </row>
    <row r="10575" spans="1:8">
      <c r="A10575" s="119" t="s">
        <v>1776</v>
      </c>
      <c r="B10575" s="117" t="s">
        <v>1490</v>
      </c>
      <c r="C10575" s="140" t="s">
        <v>1780</v>
      </c>
      <c r="D10575" s="141">
        <v>0.32369690118</v>
      </c>
      <c r="E10575" s="119">
        <v>1000</v>
      </c>
      <c r="F10575" s="119" t="s">
        <v>1489</v>
      </c>
      <c r="G10575" s="114">
        <f>IF([Data da Aprovação]&lt;&gt;"ESTATUTÁRIO",YEAR([Data da Aprovação]),"")</f>
        <v>2001</v>
      </c>
      <c r="H10575" s="106">
        <f>Tabela9[[#This Row],[Valor do Provento R$]]/Tabela9[[#This Row],[Provento por 1 ou 1000 Ações]]</f>
        <v>3.2369690117999998E-4</v>
      </c>
    </row>
    <row r="10576" spans="1:8">
      <c r="A10576" s="118" t="s">
        <v>1776</v>
      </c>
      <c r="B10576" s="116" t="s">
        <v>1490</v>
      </c>
      <c r="C10576" s="138">
        <v>37342</v>
      </c>
      <c r="D10576" s="139">
        <v>0.21329869100000001</v>
      </c>
      <c r="E10576" s="118">
        <v>1000</v>
      </c>
      <c r="F10576" s="118" t="s">
        <v>1489</v>
      </c>
      <c r="G10576" s="113">
        <f>IF([Data da Aprovação]&lt;&gt;"ESTATUTÁRIO",YEAR([Data da Aprovação]),"")</f>
        <v>2002</v>
      </c>
      <c r="H10576" s="106">
        <f>Tabela9[[#This Row],[Valor do Provento R$]]/Tabela9[[#This Row],[Provento por 1 ou 1000 Ações]]</f>
        <v>2.1329869100000001E-4</v>
      </c>
    </row>
    <row r="10577" spans="1:8">
      <c r="A10577" s="119" t="s">
        <v>1776</v>
      </c>
      <c r="B10577" s="117" t="s">
        <v>1490</v>
      </c>
      <c r="C10577" s="140" t="s">
        <v>1781</v>
      </c>
      <c r="D10577" s="141">
        <v>0.14911654457000001</v>
      </c>
      <c r="E10577" s="119">
        <v>1000</v>
      </c>
      <c r="F10577" s="119" t="s">
        <v>1489</v>
      </c>
      <c r="G10577" s="114">
        <f>IF([Data da Aprovação]&lt;&gt;"ESTATUTÁRIO",YEAR([Data da Aprovação]),"")</f>
        <v>2002</v>
      </c>
      <c r="H10577" s="106">
        <f>Tabela9[[#This Row],[Valor do Provento R$]]/Tabela9[[#This Row],[Provento por 1 ou 1000 Ações]]</f>
        <v>1.4911654457000002E-4</v>
      </c>
    </row>
    <row r="10578" spans="1:8">
      <c r="A10578" s="118" t="s">
        <v>1776</v>
      </c>
      <c r="B10578" s="116" t="s">
        <v>1490</v>
      </c>
      <c r="C10578" s="138" t="s">
        <v>1781</v>
      </c>
      <c r="D10578" s="139">
        <v>7.4492493810000004E-2</v>
      </c>
      <c r="E10578" s="118">
        <v>1000</v>
      </c>
      <c r="F10578" s="118" t="s">
        <v>1489</v>
      </c>
      <c r="G10578" s="113">
        <f>IF([Data da Aprovação]&lt;&gt;"ESTATUTÁRIO",YEAR([Data da Aprovação]),"")</f>
        <v>2002</v>
      </c>
      <c r="H10578" s="106">
        <f>Tabela9[[#This Row],[Valor do Provento R$]]/Tabela9[[#This Row],[Provento por 1 ou 1000 Ações]]</f>
        <v>7.4492493810000002E-5</v>
      </c>
    </row>
    <row r="10579" spans="1:8">
      <c r="A10579" s="119" t="s">
        <v>1776</v>
      </c>
      <c r="B10579" s="117" t="s">
        <v>1490</v>
      </c>
      <c r="C10579" s="140">
        <v>37559</v>
      </c>
      <c r="D10579" s="141">
        <v>9.323033E-2</v>
      </c>
      <c r="E10579" s="119">
        <v>1000</v>
      </c>
      <c r="F10579" s="119" t="s">
        <v>1489</v>
      </c>
      <c r="G10579" s="114">
        <f>IF([Data da Aprovação]&lt;&gt;"ESTATUTÁRIO",YEAR([Data da Aprovação]),"")</f>
        <v>2002</v>
      </c>
      <c r="H10579" s="106">
        <f>Tabela9[[#This Row],[Valor do Provento R$]]/Tabela9[[#This Row],[Provento por 1 ou 1000 Ações]]</f>
        <v>9.3230329999999996E-5</v>
      </c>
    </row>
    <row r="10580" spans="1:8">
      <c r="A10580" s="118" t="s">
        <v>1776</v>
      </c>
      <c r="B10580" s="116" t="s">
        <v>1490</v>
      </c>
      <c r="C10580" s="138">
        <v>37559</v>
      </c>
      <c r="D10580" s="139">
        <v>7.4696239999999997E-2</v>
      </c>
      <c r="E10580" s="118">
        <v>1000</v>
      </c>
      <c r="F10580" s="118" t="s">
        <v>1489</v>
      </c>
      <c r="G10580" s="113">
        <f>IF([Data da Aprovação]&lt;&gt;"ESTATUTÁRIO",YEAR([Data da Aprovação]),"")</f>
        <v>2002</v>
      </c>
      <c r="H10580" s="106">
        <f>Tabela9[[#This Row],[Valor do Provento R$]]/Tabela9[[#This Row],[Provento por 1 ou 1000 Ações]]</f>
        <v>7.4696239999999994E-5</v>
      </c>
    </row>
    <row r="10581" spans="1:8">
      <c r="A10581" s="119" t="s">
        <v>1776</v>
      </c>
      <c r="B10581" s="117" t="s">
        <v>1490</v>
      </c>
      <c r="C10581" s="140">
        <v>37649</v>
      </c>
      <c r="D10581" s="141">
        <v>0.224508762</v>
      </c>
      <c r="E10581" s="119">
        <v>1000</v>
      </c>
      <c r="F10581" s="119" t="s">
        <v>1489</v>
      </c>
      <c r="G10581" s="114">
        <f>IF([Data da Aprovação]&lt;&gt;"ESTATUTÁRIO",YEAR([Data da Aprovação]),"")</f>
        <v>2003</v>
      </c>
      <c r="H10581" s="106">
        <f>Tabela9[[#This Row],[Valor do Provento R$]]/Tabela9[[#This Row],[Provento por 1 ou 1000 Ações]]</f>
        <v>2.2450876199999999E-4</v>
      </c>
    </row>
    <row r="10582" spans="1:8">
      <c r="A10582" s="118" t="s">
        <v>1776</v>
      </c>
      <c r="B10582" s="116" t="s">
        <v>1490</v>
      </c>
      <c r="C10582" s="138">
        <v>37649</v>
      </c>
      <c r="D10582" s="139">
        <v>0.23370754299999999</v>
      </c>
      <c r="E10582" s="118">
        <v>1000</v>
      </c>
      <c r="F10582" s="118" t="s">
        <v>1489</v>
      </c>
      <c r="G10582" s="113">
        <f>IF([Data da Aprovação]&lt;&gt;"ESTATUTÁRIO",YEAR([Data da Aprovação]),"")</f>
        <v>2003</v>
      </c>
      <c r="H10582" s="106">
        <f>Tabela9[[#This Row],[Valor do Provento R$]]/Tabela9[[#This Row],[Provento por 1 ou 1000 Ações]]</f>
        <v>2.3370754299999999E-4</v>
      </c>
    </row>
    <row r="10583" spans="1:8">
      <c r="A10583" s="119" t="s">
        <v>1776</v>
      </c>
      <c r="B10583" s="117" t="s">
        <v>1490</v>
      </c>
      <c r="C10583" s="140">
        <v>37967</v>
      </c>
      <c r="D10583" s="141">
        <v>0.44126765400000001</v>
      </c>
      <c r="E10583" s="119">
        <v>1000</v>
      </c>
      <c r="F10583" s="119" t="s">
        <v>1489</v>
      </c>
      <c r="G10583" s="114">
        <f>IF([Data da Aprovação]&lt;&gt;"ESTATUTÁRIO",YEAR([Data da Aprovação]),"")</f>
        <v>2003</v>
      </c>
      <c r="H10583" s="106">
        <f>Tabela9[[#This Row],[Valor do Provento R$]]/Tabela9[[#This Row],[Provento por 1 ou 1000 Ações]]</f>
        <v>4.41267654E-4</v>
      </c>
    </row>
    <row r="10584" spans="1:8">
      <c r="A10584" s="118" t="s">
        <v>1776</v>
      </c>
      <c r="B10584" s="116" t="s">
        <v>1490</v>
      </c>
      <c r="C10584" s="138">
        <v>38342</v>
      </c>
      <c r="D10584" s="139">
        <v>0.38108710299999998</v>
      </c>
      <c r="E10584" s="118">
        <v>1000</v>
      </c>
      <c r="F10584" s="118" t="s">
        <v>1489</v>
      </c>
      <c r="G10584" s="113">
        <f>IF([Data da Aprovação]&lt;&gt;"ESTATUTÁRIO",YEAR([Data da Aprovação]),"")</f>
        <v>2004</v>
      </c>
      <c r="H10584" s="106">
        <f>Tabela9[[#This Row],[Valor do Provento R$]]/Tabela9[[#This Row],[Provento por 1 ou 1000 Ações]]</f>
        <v>3.8108710299999997E-4</v>
      </c>
    </row>
    <row r="10585" spans="1:8">
      <c r="A10585" s="119" t="s">
        <v>1776</v>
      </c>
      <c r="B10585" s="117" t="s">
        <v>1490</v>
      </c>
      <c r="C10585" s="140">
        <v>38474</v>
      </c>
      <c r="D10585" s="141">
        <v>0.44330063200000003</v>
      </c>
      <c r="E10585" s="119">
        <v>1000</v>
      </c>
      <c r="F10585" s="119" t="s">
        <v>1489</v>
      </c>
      <c r="G10585" s="114">
        <f>IF([Data da Aprovação]&lt;&gt;"ESTATUTÁRIO",YEAR([Data da Aprovação]),"")</f>
        <v>2005</v>
      </c>
      <c r="H10585" s="106">
        <f>Tabela9[[#This Row],[Valor do Provento R$]]/Tabela9[[#This Row],[Provento por 1 ou 1000 Ações]]</f>
        <v>4.4330063200000001E-4</v>
      </c>
    </row>
    <row r="10586" spans="1:8">
      <c r="A10586" s="118" t="s">
        <v>1776</v>
      </c>
      <c r="B10586" s="116" t="s">
        <v>1490</v>
      </c>
      <c r="C10586" s="138">
        <v>38687</v>
      </c>
      <c r="D10586" s="139">
        <v>0.71341676099999995</v>
      </c>
      <c r="E10586" s="118">
        <v>1000</v>
      </c>
      <c r="F10586" s="118" t="s">
        <v>1489</v>
      </c>
      <c r="G10586" s="113">
        <f>IF([Data da Aprovação]&lt;&gt;"ESTATUTÁRIO",YEAR([Data da Aprovação]),"")</f>
        <v>2005</v>
      </c>
      <c r="H10586" s="106">
        <f>Tabela9[[#This Row],[Valor do Provento R$]]/Tabela9[[#This Row],[Provento por 1 ou 1000 Ações]]</f>
        <v>7.1341676099999991E-4</v>
      </c>
    </row>
    <row r="10587" spans="1:8">
      <c r="A10587" s="119" t="s">
        <v>1776</v>
      </c>
      <c r="B10587" s="117" t="s">
        <v>1490</v>
      </c>
      <c r="C10587" s="140">
        <v>38896</v>
      </c>
      <c r="D10587" s="141">
        <v>0.44767485800000001</v>
      </c>
      <c r="E10587" s="119">
        <v>1000</v>
      </c>
      <c r="F10587" s="119" t="s">
        <v>1489</v>
      </c>
      <c r="G10587" s="114">
        <f>IF([Data da Aprovação]&lt;&gt;"ESTATUTÁRIO",YEAR([Data da Aprovação]),"")</f>
        <v>2006</v>
      </c>
      <c r="H10587" s="106">
        <f>Tabela9[[#This Row],[Valor do Provento R$]]/Tabela9[[#This Row],[Provento por 1 ou 1000 Ações]]</f>
        <v>4.47674858E-4</v>
      </c>
    </row>
    <row r="10588" spans="1:8">
      <c r="A10588" s="118" t="s">
        <v>1776</v>
      </c>
      <c r="B10588" s="116" t="s">
        <v>1490</v>
      </c>
      <c r="C10588" s="138">
        <v>39065</v>
      </c>
      <c r="D10588" s="139">
        <v>0.18985068499999999</v>
      </c>
      <c r="E10588" s="118">
        <v>1000</v>
      </c>
      <c r="F10588" s="118" t="s">
        <v>1489</v>
      </c>
      <c r="G10588" s="113">
        <f>IF([Data da Aprovação]&lt;&gt;"ESTATUTÁRIO",YEAR([Data da Aprovação]),"")</f>
        <v>2006</v>
      </c>
      <c r="H10588" s="106">
        <f>Tabela9[[#This Row],[Valor do Provento R$]]/Tabela9[[#This Row],[Provento por 1 ou 1000 Ações]]</f>
        <v>1.8985068499999998E-4</v>
      </c>
    </row>
    <row r="10589" spans="1:8">
      <c r="A10589" s="119" t="s">
        <v>1776</v>
      </c>
      <c r="B10589" s="117" t="s">
        <v>1490</v>
      </c>
      <c r="C10589" s="140">
        <v>39112</v>
      </c>
      <c r="D10589" s="141">
        <v>0.44767485800000001</v>
      </c>
      <c r="E10589" s="119">
        <v>1000</v>
      </c>
      <c r="F10589" s="119" t="s">
        <v>1489</v>
      </c>
      <c r="G10589" s="114">
        <f>IF([Data da Aprovação]&lt;&gt;"ESTATUTÁRIO",YEAR([Data da Aprovação]),"")</f>
        <v>2007</v>
      </c>
      <c r="H10589" s="106">
        <f>Tabela9[[#This Row],[Valor do Provento R$]]/Tabela9[[#This Row],[Provento por 1 ou 1000 Ações]]</f>
        <v>4.47674858E-4</v>
      </c>
    </row>
    <row r="10590" spans="1:8">
      <c r="A10590" s="118" t="s">
        <v>1776</v>
      </c>
      <c r="B10590" s="116" t="s">
        <v>1490</v>
      </c>
      <c r="C10590" s="138">
        <v>39182</v>
      </c>
      <c r="D10590" s="139">
        <v>0.11305491300000001</v>
      </c>
      <c r="E10590" s="118">
        <v>1000</v>
      </c>
      <c r="F10590" s="118" t="s">
        <v>1492</v>
      </c>
      <c r="G10590" s="113">
        <f>IF([Data da Aprovação]&lt;&gt;"ESTATUTÁRIO",YEAR([Data da Aprovação]),"")</f>
        <v>2007</v>
      </c>
      <c r="H10590" s="106">
        <f>Tabela9[[#This Row],[Valor do Provento R$]]/Tabela9[[#This Row],[Provento por 1 ou 1000 Ações]]</f>
        <v>1.13054913E-4</v>
      </c>
    </row>
    <row r="10591" spans="1:8">
      <c r="A10591" s="119" t="s">
        <v>1776</v>
      </c>
      <c r="B10591" s="117" t="s">
        <v>1490</v>
      </c>
      <c r="C10591" s="140">
        <v>39430</v>
      </c>
      <c r="D10591" s="141">
        <v>0.192591552</v>
      </c>
      <c r="E10591" s="119">
        <v>1</v>
      </c>
      <c r="F10591" s="119" t="s">
        <v>1489</v>
      </c>
      <c r="G10591" s="114">
        <f>IF([Data da Aprovação]&lt;&gt;"ESTATUTÁRIO",YEAR([Data da Aprovação]),"")</f>
        <v>2007</v>
      </c>
      <c r="H10591" s="106">
        <f>Tabela9[[#This Row],[Valor do Provento R$]]/Tabela9[[#This Row],[Provento por 1 ou 1000 Ações]]</f>
        <v>0.192591552</v>
      </c>
    </row>
    <row r="10592" spans="1:8">
      <c r="A10592" s="118" t="s">
        <v>1776</v>
      </c>
      <c r="B10592" s="116" t="s">
        <v>1490</v>
      </c>
      <c r="C10592" s="138">
        <v>39525</v>
      </c>
      <c r="D10592" s="139">
        <v>0.74373028900000004</v>
      </c>
      <c r="E10592" s="118">
        <v>1</v>
      </c>
      <c r="F10592" s="118" t="s">
        <v>1492</v>
      </c>
      <c r="G10592" s="113">
        <f>IF([Data da Aprovação]&lt;&gt;"ESTATUTÁRIO",YEAR([Data da Aprovação]),"")</f>
        <v>2008</v>
      </c>
      <c r="H10592" s="106">
        <f>Tabela9[[#This Row],[Valor do Provento R$]]/Tabela9[[#This Row],[Provento por 1 ou 1000 Ações]]</f>
        <v>0.74373028900000004</v>
      </c>
    </row>
    <row r="10593" spans="1:8">
      <c r="A10593" s="119" t="s">
        <v>1776</v>
      </c>
      <c r="B10593" s="117" t="s">
        <v>1490</v>
      </c>
      <c r="C10593" s="140">
        <v>39534</v>
      </c>
      <c r="D10593" s="141">
        <v>0.44758851199999999</v>
      </c>
      <c r="E10593" s="119">
        <v>1</v>
      </c>
      <c r="F10593" s="119" t="s">
        <v>1489</v>
      </c>
      <c r="G10593" s="114">
        <f>IF([Data da Aprovação]&lt;&gt;"ESTATUTÁRIO",YEAR([Data da Aprovação]),"")</f>
        <v>2008</v>
      </c>
      <c r="H10593" s="106">
        <f>Tabela9[[#This Row],[Valor do Provento R$]]/Tabela9[[#This Row],[Provento por 1 ou 1000 Ações]]</f>
        <v>0.44758851199999999</v>
      </c>
    </row>
    <row r="10594" spans="1:8">
      <c r="A10594" s="118" t="s">
        <v>1776</v>
      </c>
      <c r="B10594" s="116" t="s">
        <v>1490</v>
      </c>
      <c r="C10594" s="138">
        <v>39798</v>
      </c>
      <c r="D10594" s="139">
        <v>0.144840477</v>
      </c>
      <c r="E10594" s="118">
        <v>1</v>
      </c>
      <c r="F10594" s="118" t="s">
        <v>1489</v>
      </c>
      <c r="G10594" s="113">
        <f>IF([Data da Aprovação]&lt;&gt;"ESTATUTÁRIO",YEAR([Data da Aprovação]),"")</f>
        <v>2008</v>
      </c>
      <c r="H10594" s="106">
        <f>Tabela9[[#This Row],[Valor do Provento R$]]/Tabela9[[#This Row],[Provento por 1 ou 1000 Ações]]</f>
        <v>0.144840477</v>
      </c>
    </row>
    <row r="10595" spans="1:8">
      <c r="A10595" s="119" t="s">
        <v>1776</v>
      </c>
      <c r="B10595" s="117" t="s">
        <v>1490</v>
      </c>
      <c r="C10595" s="140">
        <v>40499</v>
      </c>
      <c r="D10595" s="141">
        <v>0.61577446537000002</v>
      </c>
      <c r="E10595" s="119">
        <v>1</v>
      </c>
      <c r="F10595" s="119" t="s">
        <v>1489</v>
      </c>
      <c r="G10595" s="114">
        <f>IF([Data da Aprovação]&lt;&gt;"ESTATUTÁRIO",YEAR([Data da Aprovação]),"")</f>
        <v>2010</v>
      </c>
      <c r="H10595" s="106">
        <f>Tabela9[[#This Row],[Valor do Provento R$]]/Tabela9[[#This Row],[Provento por 1 ou 1000 Ações]]</f>
        <v>0.61577446537000002</v>
      </c>
    </row>
    <row r="10596" spans="1:8">
      <c r="A10596" s="118" t="s">
        <v>1776</v>
      </c>
      <c r="B10596" s="116" t="s">
        <v>1490</v>
      </c>
      <c r="C10596" s="138">
        <v>40660</v>
      </c>
      <c r="D10596" s="139">
        <v>0.29922866784000002</v>
      </c>
      <c r="E10596" s="118">
        <v>1</v>
      </c>
      <c r="F10596" s="118" t="s">
        <v>1492</v>
      </c>
      <c r="G10596" s="113">
        <f>IF([Data da Aprovação]&lt;&gt;"ESTATUTÁRIO",YEAR([Data da Aprovação]),"")</f>
        <v>2011</v>
      </c>
      <c r="H10596" s="106">
        <f>Tabela9[[#This Row],[Valor do Provento R$]]/Tabela9[[#This Row],[Provento por 1 ou 1000 Ações]]</f>
        <v>0.29922866784000002</v>
      </c>
    </row>
    <row r="10597" spans="1:8">
      <c r="A10597" s="119" t="s">
        <v>1776</v>
      </c>
      <c r="B10597" s="117" t="s">
        <v>1490</v>
      </c>
      <c r="C10597" s="140">
        <v>41029</v>
      </c>
      <c r="D10597" s="141">
        <v>1.22</v>
      </c>
      <c r="E10597" s="119">
        <v>1</v>
      </c>
      <c r="F10597" s="119" t="s">
        <v>1492</v>
      </c>
      <c r="G10597" s="114">
        <f>IF([Data da Aprovação]&lt;&gt;"ESTATUTÁRIO",YEAR([Data da Aprovação]),"")</f>
        <v>2012</v>
      </c>
      <c r="H10597" s="106">
        <f>Tabela9[[#This Row],[Valor do Provento R$]]/Tabela9[[#This Row],[Provento por 1 ou 1000 Ações]]</f>
        <v>1.22</v>
      </c>
    </row>
    <row r="10598" spans="1:8">
      <c r="A10598" s="118" t="s">
        <v>1776</v>
      </c>
      <c r="B10598" s="116" t="s">
        <v>1490</v>
      </c>
      <c r="C10598" s="138">
        <v>41131</v>
      </c>
      <c r="D10598" s="139">
        <v>0.30957747396000002</v>
      </c>
      <c r="E10598" s="118">
        <v>1</v>
      </c>
      <c r="F10598" s="118" t="s">
        <v>1492</v>
      </c>
      <c r="G10598" s="113">
        <f>IF([Data da Aprovação]&lt;&gt;"ESTATUTÁRIO",YEAR([Data da Aprovação]),"")</f>
        <v>2012</v>
      </c>
      <c r="H10598" s="106">
        <f>Tabela9[[#This Row],[Valor do Provento R$]]/Tabela9[[#This Row],[Provento por 1 ou 1000 Ações]]</f>
        <v>0.30957747396000002</v>
      </c>
    </row>
    <row r="10599" spans="1:8">
      <c r="A10599" s="119" t="s">
        <v>1776</v>
      </c>
      <c r="B10599" s="117" t="s">
        <v>1490</v>
      </c>
      <c r="C10599" s="140">
        <v>41354</v>
      </c>
      <c r="D10599" s="141">
        <v>0.51068858442999998</v>
      </c>
      <c r="E10599" s="119">
        <v>1</v>
      </c>
      <c r="F10599" s="119" t="s">
        <v>1492</v>
      </c>
      <c r="G10599" s="114">
        <f>IF([Data da Aprovação]&lt;&gt;"ESTATUTÁRIO",YEAR([Data da Aprovação]),"")</f>
        <v>2013</v>
      </c>
      <c r="H10599" s="106">
        <f>Tabela9[[#This Row],[Valor do Provento R$]]/Tabela9[[#This Row],[Provento por 1 ou 1000 Ações]]</f>
        <v>0.51068858442999998</v>
      </c>
    </row>
    <row r="10600" spans="1:8">
      <c r="A10600" s="144" t="s">
        <v>1776</v>
      </c>
      <c r="B10600" s="116" t="s">
        <v>1490</v>
      </c>
      <c r="C10600" s="138">
        <v>41535</v>
      </c>
      <c r="D10600" s="139">
        <v>0.30487290999</v>
      </c>
      <c r="E10600" s="145">
        <v>1</v>
      </c>
      <c r="F10600" s="118" t="s">
        <v>1492</v>
      </c>
      <c r="G10600" s="113">
        <f>IF([Data da Aprovação]&lt;&gt;"ESTATUTÁRIO",YEAR([Data da Aprovação]),"")</f>
        <v>2013</v>
      </c>
      <c r="H10600" s="106">
        <f>Tabela9[[#This Row],[Valor do Provento R$]]/Tabela9[[#This Row],[Provento por 1 ou 1000 Ações]]</f>
        <v>0.30487290999</v>
      </c>
    </row>
    <row r="10601" spans="1:8">
      <c r="A10601" s="119" t="s">
        <v>1784</v>
      </c>
      <c r="B10601" s="117" t="s">
        <v>1488</v>
      </c>
      <c r="C10601" s="140">
        <v>35164</v>
      </c>
      <c r="D10601" s="141">
        <v>0.31</v>
      </c>
      <c r="E10601" s="119">
        <v>1000</v>
      </c>
      <c r="F10601" s="119" t="s">
        <v>1492</v>
      </c>
      <c r="G10601" s="114">
        <f>IF([Data da Aprovação]&lt;&gt;"ESTATUTÁRIO",YEAR([Data da Aprovação]),"")</f>
        <v>1996</v>
      </c>
      <c r="H10601" s="106">
        <f>Tabela9[[#This Row],[Valor do Provento R$]]/Tabela9[[#This Row],[Provento por 1 ou 1000 Ações]]</f>
        <v>3.1E-4</v>
      </c>
    </row>
    <row r="10602" spans="1:8">
      <c r="A10602" s="118" t="s">
        <v>1784</v>
      </c>
      <c r="B10602" s="116" t="s">
        <v>1488</v>
      </c>
      <c r="C10602" s="138">
        <v>35548</v>
      </c>
      <c r="D10602" s="139">
        <v>0.433668</v>
      </c>
      <c r="E10602" s="118">
        <v>1000</v>
      </c>
      <c r="F10602" s="118" t="s">
        <v>1492</v>
      </c>
      <c r="G10602" s="113">
        <f>IF([Data da Aprovação]&lt;&gt;"ESTATUTÁRIO",YEAR([Data da Aprovação]),"")</f>
        <v>1997</v>
      </c>
      <c r="H10602" s="106">
        <f>Tabela9[[#This Row],[Valor do Provento R$]]/Tabela9[[#This Row],[Provento por 1 ou 1000 Ações]]</f>
        <v>4.3366800000000001E-4</v>
      </c>
    </row>
    <row r="10603" spans="1:8">
      <c r="A10603" s="119" t="s">
        <v>1784</v>
      </c>
      <c r="B10603" s="117" t="s">
        <v>1488</v>
      </c>
      <c r="C10603" s="140">
        <v>35913</v>
      </c>
      <c r="D10603" s="141">
        <v>4.5251E-2</v>
      </c>
      <c r="E10603" s="119">
        <v>1000</v>
      </c>
      <c r="F10603" s="119" t="s">
        <v>1492</v>
      </c>
      <c r="G10603" s="114">
        <f>IF([Data da Aprovação]&lt;&gt;"ESTATUTÁRIO",YEAR([Data da Aprovação]),"")</f>
        <v>1998</v>
      </c>
      <c r="H10603" s="106">
        <f>Tabela9[[#This Row],[Valor do Provento R$]]/Tabela9[[#This Row],[Provento por 1 ou 1000 Ações]]</f>
        <v>4.5250999999999998E-5</v>
      </c>
    </row>
    <row r="10604" spans="1:8">
      <c r="A10604" s="118" t="s">
        <v>1784</v>
      </c>
      <c r="B10604" s="116" t="s">
        <v>1488</v>
      </c>
      <c r="C10604" s="138">
        <v>35913</v>
      </c>
      <c r="D10604" s="139">
        <v>0.48965500000000001</v>
      </c>
      <c r="E10604" s="118">
        <v>1000</v>
      </c>
      <c r="F10604" s="118" t="s">
        <v>1489</v>
      </c>
      <c r="G10604" s="113">
        <f>IF([Data da Aprovação]&lt;&gt;"ESTATUTÁRIO",YEAR([Data da Aprovação]),"")</f>
        <v>1998</v>
      </c>
      <c r="H10604" s="106">
        <f>Tabela9[[#This Row],[Valor do Provento R$]]/Tabela9[[#This Row],[Provento por 1 ou 1000 Ações]]</f>
        <v>4.8965499999999997E-4</v>
      </c>
    </row>
    <row r="10605" spans="1:8">
      <c r="A10605" s="119" t="s">
        <v>1784</v>
      </c>
      <c r="B10605" s="117" t="s">
        <v>1488</v>
      </c>
      <c r="C10605" s="140">
        <v>36280</v>
      </c>
      <c r="D10605" s="141">
        <v>6.41732E-2</v>
      </c>
      <c r="E10605" s="119">
        <v>1000</v>
      </c>
      <c r="F10605" s="119" t="s">
        <v>1492</v>
      </c>
      <c r="G10605" s="114">
        <f>IF([Data da Aprovação]&lt;&gt;"ESTATUTÁRIO",YEAR([Data da Aprovação]),"")</f>
        <v>1999</v>
      </c>
      <c r="H10605" s="106">
        <f>Tabela9[[#This Row],[Valor do Provento R$]]/Tabela9[[#This Row],[Provento por 1 ou 1000 Ações]]</f>
        <v>6.4173199999999997E-5</v>
      </c>
    </row>
    <row r="10606" spans="1:8">
      <c r="A10606" s="118" t="s">
        <v>1784</v>
      </c>
      <c r="B10606" s="116" t="s">
        <v>1488</v>
      </c>
      <c r="C10606" s="138">
        <v>36280</v>
      </c>
      <c r="D10606" s="139">
        <v>0.51205800000000001</v>
      </c>
      <c r="E10606" s="118">
        <v>1000</v>
      </c>
      <c r="F10606" s="118" t="s">
        <v>1489</v>
      </c>
      <c r="G10606" s="113">
        <f>IF([Data da Aprovação]&lt;&gt;"ESTATUTÁRIO",YEAR([Data da Aprovação]),"")</f>
        <v>1999</v>
      </c>
      <c r="H10606" s="106">
        <f>Tabela9[[#This Row],[Valor do Provento R$]]/Tabela9[[#This Row],[Provento por 1 ou 1000 Ações]]</f>
        <v>5.1205800000000002E-4</v>
      </c>
    </row>
    <row r="10607" spans="1:8">
      <c r="A10607" s="119" t="s">
        <v>1784</v>
      </c>
      <c r="B10607" s="117" t="s">
        <v>1488</v>
      </c>
      <c r="C10607" s="140">
        <v>36629</v>
      </c>
      <c r="D10607" s="141">
        <v>0.188</v>
      </c>
      <c r="E10607" s="119">
        <v>1000</v>
      </c>
      <c r="F10607" s="119" t="s">
        <v>1492</v>
      </c>
      <c r="G10607" s="114">
        <f>IF([Data da Aprovação]&lt;&gt;"ESTATUTÁRIO",YEAR([Data da Aprovação]),"")</f>
        <v>2000</v>
      </c>
      <c r="H10607" s="106">
        <f>Tabela9[[#This Row],[Valor do Provento R$]]/Tabela9[[#This Row],[Provento por 1 ou 1000 Ações]]</f>
        <v>1.8799999999999999E-4</v>
      </c>
    </row>
    <row r="10608" spans="1:8">
      <c r="A10608" s="118" t="s">
        <v>1784</v>
      </c>
      <c r="B10608" s="116" t="s">
        <v>1488</v>
      </c>
      <c r="C10608" s="138">
        <v>36830</v>
      </c>
      <c r="D10608" s="139">
        <v>0.886208</v>
      </c>
      <c r="E10608" s="118">
        <v>1000</v>
      </c>
      <c r="F10608" s="118" t="s">
        <v>1489</v>
      </c>
      <c r="G10608" s="113">
        <f>IF([Data da Aprovação]&lt;&gt;"ESTATUTÁRIO",YEAR([Data da Aprovação]),"")</f>
        <v>2000</v>
      </c>
      <c r="H10608" s="106">
        <f>Tabela9[[#This Row],[Valor do Provento R$]]/Tabela9[[#This Row],[Provento por 1 ou 1000 Ações]]</f>
        <v>8.8620799999999998E-4</v>
      </c>
    </row>
    <row r="10609" spans="1:8">
      <c r="A10609" s="119" t="s">
        <v>1784</v>
      </c>
      <c r="B10609" s="117" t="s">
        <v>1488</v>
      </c>
      <c r="C10609" s="140">
        <v>36860</v>
      </c>
      <c r="D10609" s="141">
        <v>0.37314000000000003</v>
      </c>
      <c r="E10609" s="119">
        <v>1000</v>
      </c>
      <c r="F10609" s="119" t="s">
        <v>1489</v>
      </c>
      <c r="G10609" s="114">
        <f>IF([Data da Aprovação]&lt;&gt;"ESTATUTÁRIO",YEAR([Data da Aprovação]),"")</f>
        <v>2000</v>
      </c>
      <c r="H10609" s="106">
        <f>Tabela9[[#This Row],[Valor do Provento R$]]/Tabela9[[#This Row],[Provento por 1 ou 1000 Ações]]</f>
        <v>3.7314000000000005E-4</v>
      </c>
    </row>
    <row r="10610" spans="1:8">
      <c r="A10610" s="118" t="s">
        <v>1784</v>
      </c>
      <c r="B10610" s="116" t="s">
        <v>1488</v>
      </c>
      <c r="C10610" s="138">
        <v>36888</v>
      </c>
      <c r="D10610" s="139">
        <v>0.558805</v>
      </c>
      <c r="E10610" s="118">
        <v>1000</v>
      </c>
      <c r="F10610" s="118" t="s">
        <v>1489</v>
      </c>
      <c r="G10610" s="113">
        <f>IF([Data da Aprovação]&lt;&gt;"ESTATUTÁRIO",YEAR([Data da Aprovação]),"")</f>
        <v>2000</v>
      </c>
      <c r="H10610" s="106">
        <f>Tabela9[[#This Row],[Valor do Provento R$]]/Tabela9[[#This Row],[Provento por 1 ou 1000 Ações]]</f>
        <v>5.58805E-4</v>
      </c>
    </row>
    <row r="10611" spans="1:8">
      <c r="A10611" s="119" t="s">
        <v>1784</v>
      </c>
      <c r="B10611" s="117" t="s">
        <v>1488</v>
      </c>
      <c r="C10611" s="140">
        <v>37375</v>
      </c>
      <c r="D10611" s="141">
        <v>0.53752999999999995</v>
      </c>
      <c r="E10611" s="119">
        <v>1000</v>
      </c>
      <c r="F10611" s="119" t="s">
        <v>1492</v>
      </c>
      <c r="G10611" s="114">
        <f>IF([Data da Aprovação]&lt;&gt;"ESTATUTÁRIO",YEAR([Data da Aprovação]),"")</f>
        <v>2002</v>
      </c>
      <c r="H10611" s="106">
        <f>Tabela9[[#This Row],[Valor do Provento R$]]/Tabela9[[#This Row],[Provento por 1 ou 1000 Ações]]</f>
        <v>5.3752999999999993E-4</v>
      </c>
    </row>
    <row r="10612" spans="1:8">
      <c r="A10612" s="118" t="s">
        <v>1784</v>
      </c>
      <c r="B10612" s="116" t="s">
        <v>1488</v>
      </c>
      <c r="C10612" s="138">
        <v>37741</v>
      </c>
      <c r="D10612" s="139">
        <v>0.52515999999999996</v>
      </c>
      <c r="E10612" s="118">
        <v>1000</v>
      </c>
      <c r="F10612" s="118" t="s">
        <v>1492</v>
      </c>
      <c r="G10612" s="113">
        <f>IF([Data da Aprovação]&lt;&gt;"ESTATUTÁRIO",YEAR([Data da Aprovação]),"")</f>
        <v>2003</v>
      </c>
      <c r="H10612" s="106">
        <f>Tabela9[[#This Row],[Valor do Provento R$]]/Tabela9[[#This Row],[Provento por 1 ou 1000 Ações]]</f>
        <v>5.2515999999999999E-4</v>
      </c>
    </row>
    <row r="10613" spans="1:8">
      <c r="A10613" s="119" t="s">
        <v>1784</v>
      </c>
      <c r="B10613" s="117" t="s">
        <v>1488</v>
      </c>
      <c r="C10613" s="140">
        <v>38107</v>
      </c>
      <c r="D10613" s="141">
        <v>0.46261000000000002</v>
      </c>
      <c r="E10613" s="119">
        <v>1000</v>
      </c>
      <c r="F10613" s="119" t="s">
        <v>1492</v>
      </c>
      <c r="G10613" s="114">
        <f>IF([Data da Aprovação]&lt;&gt;"ESTATUTÁRIO",YEAR([Data da Aprovação]),"")</f>
        <v>2004</v>
      </c>
      <c r="H10613" s="106">
        <f>Tabela9[[#This Row],[Valor do Provento R$]]/Tabela9[[#This Row],[Provento por 1 ou 1000 Ações]]</f>
        <v>4.6261000000000002E-4</v>
      </c>
    </row>
    <row r="10614" spans="1:8">
      <c r="A10614" s="118" t="s">
        <v>1784</v>
      </c>
      <c r="B10614" s="116" t="s">
        <v>1488</v>
      </c>
      <c r="C10614" s="138">
        <v>38471</v>
      </c>
      <c r="D10614" s="139">
        <v>0.75138000000000005</v>
      </c>
      <c r="E10614" s="118">
        <v>1000</v>
      </c>
      <c r="F10614" s="118" t="s">
        <v>1492</v>
      </c>
      <c r="G10614" s="113">
        <f>IF([Data da Aprovação]&lt;&gt;"ESTATUTÁRIO",YEAR([Data da Aprovação]),"")</f>
        <v>2005</v>
      </c>
      <c r="H10614" s="106">
        <f>Tabela9[[#This Row],[Valor do Provento R$]]/Tabela9[[#This Row],[Provento por 1 ou 1000 Ações]]</f>
        <v>7.5138000000000006E-4</v>
      </c>
    </row>
    <row r="10615" spans="1:8">
      <c r="A10615" s="119" t="s">
        <v>1784</v>
      </c>
      <c r="B10615" s="117" t="s">
        <v>1488</v>
      </c>
      <c r="C10615" s="140">
        <v>38834</v>
      </c>
      <c r="D10615" s="141">
        <v>0.51688999999999996</v>
      </c>
      <c r="E10615" s="119">
        <v>1000</v>
      </c>
      <c r="F10615" s="119" t="s">
        <v>1492</v>
      </c>
      <c r="G10615" s="114">
        <f>IF([Data da Aprovação]&lt;&gt;"ESTATUTÁRIO",YEAR([Data da Aprovação]),"")</f>
        <v>2006</v>
      </c>
      <c r="H10615" s="106">
        <f>Tabela9[[#This Row],[Valor do Provento R$]]/Tabela9[[#This Row],[Provento por 1 ou 1000 Ações]]</f>
        <v>5.1688999999999999E-4</v>
      </c>
    </row>
    <row r="10616" spans="1:8">
      <c r="A10616" s="118" t="s">
        <v>1784</v>
      </c>
      <c r="B10616" s="116" t="s">
        <v>1488</v>
      </c>
      <c r="C10616" s="138">
        <v>39202</v>
      </c>
      <c r="D10616" s="139">
        <v>0.16903000000000001</v>
      </c>
      <c r="E10616" s="118">
        <v>1000</v>
      </c>
      <c r="F10616" s="118" t="s">
        <v>1492</v>
      </c>
      <c r="G10616" s="113">
        <f>IF([Data da Aprovação]&lt;&gt;"ESTATUTÁRIO",YEAR([Data da Aprovação]),"")</f>
        <v>2007</v>
      </c>
      <c r="H10616" s="106">
        <f>Tabela9[[#This Row],[Valor do Provento R$]]/Tabela9[[#This Row],[Provento por 1 ou 1000 Ações]]</f>
        <v>1.6903000000000003E-4</v>
      </c>
    </row>
    <row r="10617" spans="1:8">
      <c r="A10617" s="119" t="s">
        <v>1784</v>
      </c>
      <c r="B10617" s="117" t="s">
        <v>1488</v>
      </c>
      <c r="C10617" s="140">
        <v>39568</v>
      </c>
      <c r="D10617" s="141">
        <v>0.20804</v>
      </c>
      <c r="E10617" s="119">
        <v>1</v>
      </c>
      <c r="F10617" s="119" t="s">
        <v>1492</v>
      </c>
      <c r="G10617" s="114">
        <f>IF([Data da Aprovação]&lt;&gt;"ESTATUTÁRIO",YEAR([Data da Aprovação]),"")</f>
        <v>2008</v>
      </c>
      <c r="H10617" s="106">
        <f>Tabela9[[#This Row],[Valor do Provento R$]]/Tabela9[[#This Row],[Provento por 1 ou 1000 Ações]]</f>
        <v>0.20804</v>
      </c>
    </row>
    <row r="10618" spans="1:8">
      <c r="A10618" s="118" t="s">
        <v>1784</v>
      </c>
      <c r="B10618" s="116" t="s">
        <v>1488</v>
      </c>
      <c r="C10618" s="138">
        <v>39933</v>
      </c>
      <c r="D10618" s="139">
        <v>0.24899956100000001</v>
      </c>
      <c r="E10618" s="118">
        <v>1</v>
      </c>
      <c r="F10618" s="118" t="s">
        <v>1492</v>
      </c>
      <c r="G10618" s="113">
        <f>IF([Data da Aprovação]&lt;&gt;"ESTATUTÁRIO",YEAR([Data da Aprovação]),"")</f>
        <v>2009</v>
      </c>
      <c r="H10618" s="106">
        <f>Tabela9[[#This Row],[Valor do Provento R$]]/Tabela9[[#This Row],[Provento por 1 ou 1000 Ações]]</f>
        <v>0.24899956100000001</v>
      </c>
    </row>
    <row r="10619" spans="1:8">
      <c r="A10619" s="119" t="s">
        <v>1784</v>
      </c>
      <c r="B10619" s="117" t="s">
        <v>1488</v>
      </c>
      <c r="C10619" s="140">
        <v>40028</v>
      </c>
      <c r="D10619" s="141">
        <v>0.12325687127</v>
      </c>
      <c r="E10619" s="119">
        <v>1</v>
      </c>
      <c r="F10619" s="119" t="s">
        <v>1492</v>
      </c>
      <c r="G10619" s="114">
        <f>IF([Data da Aprovação]&lt;&gt;"ESTATUTÁRIO",YEAR([Data da Aprovação]),"")</f>
        <v>2009</v>
      </c>
      <c r="H10619" s="106">
        <f>Tabela9[[#This Row],[Valor do Provento R$]]/Tabela9[[#This Row],[Provento por 1 ou 1000 Ações]]</f>
        <v>0.12325687127</v>
      </c>
    </row>
    <row r="10620" spans="1:8">
      <c r="A10620" s="118" t="s">
        <v>1784</v>
      </c>
      <c r="B10620" s="116" t="s">
        <v>1488</v>
      </c>
      <c r="C10620" s="138">
        <v>40128</v>
      </c>
      <c r="D10620" s="139">
        <v>6.0040730100000002E-2</v>
      </c>
      <c r="E10620" s="118">
        <v>1</v>
      </c>
      <c r="F10620" s="118" t="s">
        <v>1492</v>
      </c>
      <c r="G10620" s="113">
        <f>IF([Data da Aprovação]&lt;&gt;"ESTATUTÁRIO",YEAR([Data da Aprovação]),"")</f>
        <v>2009</v>
      </c>
      <c r="H10620" s="106">
        <f>Tabela9[[#This Row],[Valor do Provento R$]]/Tabela9[[#This Row],[Provento por 1 ou 1000 Ações]]</f>
        <v>6.0040730100000002E-2</v>
      </c>
    </row>
    <row r="10621" spans="1:8">
      <c r="A10621" s="119" t="s">
        <v>1784</v>
      </c>
      <c r="B10621" s="117" t="s">
        <v>1488</v>
      </c>
      <c r="C10621" s="140">
        <v>40297</v>
      </c>
      <c r="D10621" s="141">
        <v>0.35793027700000002</v>
      </c>
      <c r="E10621" s="119">
        <v>1</v>
      </c>
      <c r="F10621" s="119" t="s">
        <v>1492</v>
      </c>
      <c r="G10621" s="114">
        <f>IF([Data da Aprovação]&lt;&gt;"ESTATUTÁRIO",YEAR([Data da Aprovação]),"")</f>
        <v>2010</v>
      </c>
      <c r="H10621" s="106">
        <f>Tabela9[[#This Row],[Valor do Provento R$]]/Tabela9[[#This Row],[Provento por 1 ou 1000 Ações]]</f>
        <v>0.35793027700000002</v>
      </c>
    </row>
    <row r="10622" spans="1:8">
      <c r="A10622" s="118" t="s">
        <v>1784</v>
      </c>
      <c r="B10622" s="116" t="s">
        <v>1488</v>
      </c>
      <c r="C10622" s="138">
        <v>40305</v>
      </c>
      <c r="D10622" s="139">
        <v>7.272727272E-2</v>
      </c>
      <c r="E10622" s="118">
        <v>1</v>
      </c>
      <c r="F10622" s="118" t="s">
        <v>1492</v>
      </c>
      <c r="G10622" s="113">
        <f>IF([Data da Aprovação]&lt;&gt;"ESTATUTÁRIO",YEAR([Data da Aprovação]),"")</f>
        <v>2010</v>
      </c>
      <c r="H10622" s="106">
        <f>Tabela9[[#This Row],[Valor do Provento R$]]/Tabela9[[#This Row],[Provento por 1 ou 1000 Ações]]</f>
        <v>7.272727272E-2</v>
      </c>
    </row>
    <row r="10623" spans="1:8">
      <c r="A10623" s="119" t="s">
        <v>1784</v>
      </c>
      <c r="B10623" s="117" t="s">
        <v>1488</v>
      </c>
      <c r="C10623" s="140">
        <v>40386</v>
      </c>
      <c r="D10623" s="141">
        <v>7.272727272E-2</v>
      </c>
      <c r="E10623" s="119">
        <v>1</v>
      </c>
      <c r="F10623" s="119" t="s">
        <v>1492</v>
      </c>
      <c r="G10623" s="114">
        <f>IF([Data da Aprovação]&lt;&gt;"ESTATUTÁRIO",YEAR([Data da Aprovação]),"")</f>
        <v>2010</v>
      </c>
      <c r="H10623" s="106">
        <f>Tabela9[[#This Row],[Valor do Provento R$]]/Tabela9[[#This Row],[Provento por 1 ou 1000 Ações]]</f>
        <v>7.272727272E-2</v>
      </c>
    </row>
    <row r="10624" spans="1:8">
      <c r="A10624" s="118" t="s">
        <v>1784</v>
      </c>
      <c r="B10624" s="116" t="s">
        <v>1488</v>
      </c>
      <c r="C10624" s="138">
        <v>40491</v>
      </c>
      <c r="D10624" s="139">
        <v>7.272727272E-2</v>
      </c>
      <c r="E10624" s="118">
        <v>1</v>
      </c>
      <c r="F10624" s="118" t="s">
        <v>1492</v>
      </c>
      <c r="G10624" s="113">
        <f>IF([Data da Aprovação]&lt;&gt;"ESTATUTÁRIO",YEAR([Data da Aprovação]),"")</f>
        <v>2010</v>
      </c>
      <c r="H10624" s="106">
        <f>Tabela9[[#This Row],[Valor do Provento R$]]/Tabela9[[#This Row],[Provento por 1 ou 1000 Ações]]</f>
        <v>7.272727272E-2</v>
      </c>
    </row>
    <row r="10625" spans="1:8">
      <c r="A10625" s="119" t="s">
        <v>1784</v>
      </c>
      <c r="B10625" s="117" t="s">
        <v>1488</v>
      </c>
      <c r="C10625" s="140">
        <v>40633</v>
      </c>
      <c r="D10625" s="141">
        <v>0.40954637900000002</v>
      </c>
      <c r="E10625" s="119">
        <v>1</v>
      </c>
      <c r="F10625" s="119" t="s">
        <v>1492</v>
      </c>
      <c r="G10625" s="114">
        <f>IF([Data da Aprovação]&lt;&gt;"ESTATUTÁRIO",YEAR([Data da Aprovação]),"")</f>
        <v>2011</v>
      </c>
      <c r="H10625" s="106">
        <f>Tabela9[[#This Row],[Valor do Provento R$]]/Tabela9[[#This Row],[Provento por 1 ou 1000 Ações]]</f>
        <v>0.40954637900000002</v>
      </c>
    </row>
    <row r="10626" spans="1:8">
      <c r="A10626" s="118" t="s">
        <v>1784</v>
      </c>
      <c r="B10626" s="116" t="s">
        <v>1488</v>
      </c>
      <c r="C10626" s="138">
        <v>40675</v>
      </c>
      <c r="D10626" s="139">
        <v>8.1818181810000001E-2</v>
      </c>
      <c r="E10626" s="118">
        <v>1</v>
      </c>
      <c r="F10626" s="118" t="s">
        <v>1492</v>
      </c>
      <c r="G10626" s="113">
        <f>IF([Data da Aprovação]&lt;&gt;"ESTATUTÁRIO",YEAR([Data da Aprovação]),"")</f>
        <v>2011</v>
      </c>
      <c r="H10626" s="106">
        <f>Tabela9[[#This Row],[Valor do Provento R$]]/Tabela9[[#This Row],[Provento por 1 ou 1000 Ações]]</f>
        <v>8.1818181810000001E-2</v>
      </c>
    </row>
    <row r="10627" spans="1:8">
      <c r="A10627" s="119" t="s">
        <v>1784</v>
      </c>
      <c r="B10627" s="117" t="s">
        <v>1488</v>
      </c>
      <c r="C10627" s="140">
        <v>40749</v>
      </c>
      <c r="D10627" s="141">
        <v>8.1818181810000001E-2</v>
      </c>
      <c r="E10627" s="119">
        <v>1</v>
      </c>
      <c r="F10627" s="119" t="s">
        <v>1492</v>
      </c>
      <c r="G10627" s="114">
        <f>IF([Data da Aprovação]&lt;&gt;"ESTATUTÁRIO",YEAR([Data da Aprovação]),"")</f>
        <v>2011</v>
      </c>
      <c r="H10627" s="106">
        <f>Tabela9[[#This Row],[Valor do Provento R$]]/Tabela9[[#This Row],[Provento por 1 ou 1000 Ações]]</f>
        <v>8.1818181810000001E-2</v>
      </c>
    </row>
    <row r="10628" spans="1:8">
      <c r="A10628" s="118" t="s">
        <v>1784</v>
      </c>
      <c r="B10628" s="116" t="s">
        <v>1488</v>
      </c>
      <c r="C10628" s="138">
        <v>40850</v>
      </c>
      <c r="D10628" s="139">
        <v>8.1818181810000001E-2</v>
      </c>
      <c r="E10628" s="118">
        <v>1</v>
      </c>
      <c r="F10628" s="118" t="s">
        <v>1492</v>
      </c>
      <c r="G10628" s="113">
        <f>IF([Data da Aprovação]&lt;&gt;"ESTATUTÁRIO",YEAR([Data da Aprovação]),"")</f>
        <v>2011</v>
      </c>
      <c r="H10628" s="106">
        <f>Tabela9[[#This Row],[Valor do Provento R$]]/Tabela9[[#This Row],[Provento por 1 ou 1000 Ações]]</f>
        <v>8.1818181810000001E-2</v>
      </c>
    </row>
    <row r="10629" spans="1:8">
      <c r="A10629" s="119" t="s">
        <v>1784</v>
      </c>
      <c r="B10629" s="117" t="s">
        <v>1488</v>
      </c>
      <c r="C10629" s="140">
        <v>41026</v>
      </c>
      <c r="D10629" s="141">
        <v>0.37295060099999999</v>
      </c>
      <c r="E10629" s="119">
        <v>1</v>
      </c>
      <c r="F10629" s="119" t="s">
        <v>1492</v>
      </c>
      <c r="G10629" s="114">
        <f>IF([Data da Aprovação]&lt;&gt;"ESTATUTÁRIO",YEAR([Data da Aprovação]),"")</f>
        <v>2012</v>
      </c>
      <c r="H10629" s="106">
        <f>Tabela9[[#This Row],[Valor do Provento R$]]/Tabela9[[#This Row],[Provento por 1 ou 1000 Ações]]</f>
        <v>0.37295060099999999</v>
      </c>
    </row>
    <row r="10630" spans="1:8">
      <c r="A10630" s="118" t="s">
        <v>1784</v>
      </c>
      <c r="B10630" s="116" t="s">
        <v>1488</v>
      </c>
      <c r="C10630" s="138">
        <v>41036</v>
      </c>
      <c r="D10630" s="139">
        <v>0.1</v>
      </c>
      <c r="E10630" s="118">
        <v>1</v>
      </c>
      <c r="F10630" s="118" t="s">
        <v>1492</v>
      </c>
      <c r="G10630" s="113">
        <f>IF([Data da Aprovação]&lt;&gt;"ESTATUTÁRIO",YEAR([Data da Aprovação]),"")</f>
        <v>2012</v>
      </c>
      <c r="H10630" s="106">
        <f>Tabela9[[#This Row],[Valor do Provento R$]]/Tabela9[[#This Row],[Provento por 1 ou 1000 Ações]]</f>
        <v>0.1</v>
      </c>
    </row>
    <row r="10631" spans="1:8">
      <c r="A10631" s="119" t="s">
        <v>1784</v>
      </c>
      <c r="B10631" s="117" t="s">
        <v>1488</v>
      </c>
      <c r="C10631" s="140">
        <v>41113</v>
      </c>
      <c r="D10631" s="141">
        <v>0.1</v>
      </c>
      <c r="E10631" s="119">
        <v>1</v>
      </c>
      <c r="F10631" s="119" t="s">
        <v>1492</v>
      </c>
      <c r="G10631" s="114">
        <f>IF([Data da Aprovação]&lt;&gt;"ESTATUTÁRIO",YEAR([Data da Aprovação]),"")</f>
        <v>2012</v>
      </c>
      <c r="H10631" s="106">
        <f>Tabela9[[#This Row],[Valor do Provento R$]]/Tabela9[[#This Row],[Provento por 1 ou 1000 Ações]]</f>
        <v>0.1</v>
      </c>
    </row>
    <row r="10632" spans="1:8">
      <c r="A10632" s="118" t="s">
        <v>1784</v>
      </c>
      <c r="B10632" s="116" t="s">
        <v>1488</v>
      </c>
      <c r="C10632" s="138">
        <v>41207</v>
      </c>
      <c r="D10632" s="139">
        <v>0.1</v>
      </c>
      <c r="E10632" s="118">
        <v>1</v>
      </c>
      <c r="F10632" s="118" t="s">
        <v>1492</v>
      </c>
      <c r="G10632" s="113">
        <f>IF([Data da Aprovação]&lt;&gt;"ESTATUTÁRIO",YEAR([Data da Aprovação]),"")</f>
        <v>2012</v>
      </c>
      <c r="H10632" s="106">
        <f>Tabela9[[#This Row],[Valor do Provento R$]]/Tabela9[[#This Row],[Provento por 1 ou 1000 Ações]]</f>
        <v>0.1</v>
      </c>
    </row>
    <row r="10633" spans="1:8">
      <c r="A10633" s="119" t="s">
        <v>1784</v>
      </c>
      <c r="B10633" s="117" t="s">
        <v>1488</v>
      </c>
      <c r="C10633" s="140">
        <v>41381</v>
      </c>
      <c r="D10633" s="141">
        <v>0.59371642999999996</v>
      </c>
      <c r="E10633" s="119">
        <v>1</v>
      </c>
      <c r="F10633" s="119" t="s">
        <v>1492</v>
      </c>
      <c r="G10633" s="114">
        <f>IF([Data da Aprovação]&lt;&gt;"ESTATUTÁRIO",YEAR([Data da Aprovação]),"")</f>
        <v>2013</v>
      </c>
      <c r="H10633" s="106">
        <f>Tabela9[[#This Row],[Valor do Provento R$]]/Tabela9[[#This Row],[Provento por 1 ou 1000 Ações]]</f>
        <v>0.59371642999999996</v>
      </c>
    </row>
    <row r="10634" spans="1:8">
      <c r="A10634" s="118" t="s">
        <v>1784</v>
      </c>
      <c r="B10634" s="116" t="s">
        <v>1488</v>
      </c>
      <c r="C10634" s="138">
        <v>41389</v>
      </c>
      <c r="D10634" s="139">
        <v>0.118182</v>
      </c>
      <c r="E10634" s="118">
        <v>1</v>
      </c>
      <c r="F10634" s="118" t="s">
        <v>1492</v>
      </c>
      <c r="G10634" s="113">
        <f>IF([Data da Aprovação]&lt;&gt;"ESTATUTÁRIO",YEAR([Data da Aprovação]),"")</f>
        <v>2013</v>
      </c>
      <c r="H10634" s="106">
        <f>Tabela9[[#This Row],[Valor do Provento R$]]/Tabela9[[#This Row],[Provento por 1 ou 1000 Ações]]</f>
        <v>0.118182</v>
      </c>
    </row>
    <row r="10635" spans="1:8">
      <c r="A10635" s="119" t="s">
        <v>1784</v>
      </c>
      <c r="B10635" s="117" t="s">
        <v>1488</v>
      </c>
      <c r="C10635" s="140">
        <v>41474</v>
      </c>
      <c r="D10635" s="141">
        <v>0.118182</v>
      </c>
      <c r="E10635" s="119">
        <v>1</v>
      </c>
      <c r="F10635" s="119" t="s">
        <v>1492</v>
      </c>
      <c r="G10635" s="114">
        <f>IF([Data da Aprovação]&lt;&gt;"ESTATUTÁRIO",YEAR([Data da Aprovação]),"")</f>
        <v>2013</v>
      </c>
      <c r="H10635" s="106">
        <f>Tabela9[[#This Row],[Valor do Provento R$]]/Tabela9[[#This Row],[Provento por 1 ou 1000 Ações]]</f>
        <v>0.118182</v>
      </c>
    </row>
    <row r="10636" spans="1:8">
      <c r="A10636" s="118" t="s">
        <v>1784</v>
      </c>
      <c r="B10636" s="116" t="s">
        <v>1488</v>
      </c>
      <c r="C10636" s="138">
        <v>41563</v>
      </c>
      <c r="D10636" s="139">
        <v>0.118182</v>
      </c>
      <c r="E10636" s="118">
        <v>1</v>
      </c>
      <c r="F10636" s="118" t="s">
        <v>1492</v>
      </c>
      <c r="G10636" s="113">
        <f>IF([Data da Aprovação]&lt;&gt;"ESTATUTÁRIO",YEAR([Data da Aprovação]),"")</f>
        <v>2013</v>
      </c>
      <c r="H10636" s="106">
        <f>Tabela9[[#This Row],[Valor do Provento R$]]/Tabela9[[#This Row],[Provento por 1 ou 1000 Ações]]</f>
        <v>0.118182</v>
      </c>
    </row>
    <row r="10637" spans="1:8">
      <c r="A10637" s="119" t="s">
        <v>1784</v>
      </c>
      <c r="B10637" s="117" t="s">
        <v>1490</v>
      </c>
      <c r="C10637" s="140">
        <v>35164</v>
      </c>
      <c r="D10637" s="141">
        <v>0.31</v>
      </c>
      <c r="E10637" s="119">
        <v>1000</v>
      </c>
      <c r="F10637" s="119" t="s">
        <v>1492</v>
      </c>
      <c r="G10637" s="114">
        <f>IF([Data da Aprovação]&lt;&gt;"ESTATUTÁRIO",YEAR([Data da Aprovação]),"")</f>
        <v>1996</v>
      </c>
      <c r="H10637" s="106">
        <f>Tabela9[[#This Row],[Valor do Provento R$]]/Tabela9[[#This Row],[Provento por 1 ou 1000 Ações]]</f>
        <v>3.1E-4</v>
      </c>
    </row>
    <row r="10638" spans="1:8">
      <c r="A10638" s="118" t="s">
        <v>1784</v>
      </c>
      <c r="B10638" s="116" t="s">
        <v>1490</v>
      </c>
      <c r="C10638" s="138">
        <v>35548</v>
      </c>
      <c r="D10638" s="139">
        <v>0.433668</v>
      </c>
      <c r="E10638" s="118">
        <v>1000</v>
      </c>
      <c r="F10638" s="118" t="s">
        <v>1492</v>
      </c>
      <c r="G10638" s="113">
        <f>IF([Data da Aprovação]&lt;&gt;"ESTATUTÁRIO",YEAR([Data da Aprovação]),"")</f>
        <v>1997</v>
      </c>
      <c r="H10638" s="106">
        <f>Tabela9[[#This Row],[Valor do Provento R$]]/Tabela9[[#This Row],[Provento por 1 ou 1000 Ações]]</f>
        <v>4.3366800000000001E-4</v>
      </c>
    </row>
    <row r="10639" spans="1:8">
      <c r="A10639" s="119" t="s">
        <v>1784</v>
      </c>
      <c r="B10639" s="117" t="s">
        <v>1490</v>
      </c>
      <c r="C10639" s="140">
        <v>35913</v>
      </c>
      <c r="D10639" s="141">
        <v>4.5251E-2</v>
      </c>
      <c r="E10639" s="119">
        <v>1000</v>
      </c>
      <c r="F10639" s="119" t="s">
        <v>1492</v>
      </c>
      <c r="G10639" s="114">
        <f>IF([Data da Aprovação]&lt;&gt;"ESTATUTÁRIO",YEAR([Data da Aprovação]),"")</f>
        <v>1998</v>
      </c>
      <c r="H10639" s="106">
        <f>Tabela9[[#This Row],[Valor do Provento R$]]/Tabela9[[#This Row],[Provento por 1 ou 1000 Ações]]</f>
        <v>4.5250999999999998E-5</v>
      </c>
    </row>
    <row r="10640" spans="1:8">
      <c r="A10640" s="118" t="s">
        <v>1784</v>
      </c>
      <c r="B10640" s="116" t="s">
        <v>1490</v>
      </c>
      <c r="C10640" s="138">
        <v>35913</v>
      </c>
      <c r="D10640" s="139">
        <v>0.48965500000000001</v>
      </c>
      <c r="E10640" s="118">
        <v>1000</v>
      </c>
      <c r="F10640" s="118" t="s">
        <v>1489</v>
      </c>
      <c r="G10640" s="113">
        <f>IF([Data da Aprovação]&lt;&gt;"ESTATUTÁRIO",YEAR([Data da Aprovação]),"")</f>
        <v>1998</v>
      </c>
      <c r="H10640" s="106">
        <f>Tabela9[[#This Row],[Valor do Provento R$]]/Tabela9[[#This Row],[Provento por 1 ou 1000 Ações]]</f>
        <v>4.8965499999999997E-4</v>
      </c>
    </row>
    <row r="10641" spans="1:8">
      <c r="A10641" s="119" t="s">
        <v>1784</v>
      </c>
      <c r="B10641" s="117" t="s">
        <v>1490</v>
      </c>
      <c r="C10641" s="140">
        <v>36280</v>
      </c>
      <c r="D10641" s="141">
        <v>6.41732E-2</v>
      </c>
      <c r="E10641" s="119">
        <v>1000</v>
      </c>
      <c r="F10641" s="119" t="s">
        <v>1492</v>
      </c>
      <c r="G10641" s="114">
        <f>IF([Data da Aprovação]&lt;&gt;"ESTATUTÁRIO",YEAR([Data da Aprovação]),"")</f>
        <v>1999</v>
      </c>
      <c r="H10641" s="106">
        <f>Tabela9[[#This Row],[Valor do Provento R$]]/Tabela9[[#This Row],[Provento por 1 ou 1000 Ações]]</f>
        <v>6.4173199999999997E-5</v>
      </c>
    </row>
    <row r="10642" spans="1:8">
      <c r="A10642" s="118" t="s">
        <v>1784</v>
      </c>
      <c r="B10642" s="116" t="s">
        <v>1490</v>
      </c>
      <c r="C10642" s="138">
        <v>36280</v>
      </c>
      <c r="D10642" s="139">
        <v>0.51205800000000001</v>
      </c>
      <c r="E10642" s="118">
        <v>1000</v>
      </c>
      <c r="F10642" s="118" t="s">
        <v>1489</v>
      </c>
      <c r="G10642" s="113">
        <f>IF([Data da Aprovação]&lt;&gt;"ESTATUTÁRIO",YEAR([Data da Aprovação]),"")</f>
        <v>1999</v>
      </c>
      <c r="H10642" s="106">
        <f>Tabela9[[#This Row],[Valor do Provento R$]]/Tabela9[[#This Row],[Provento por 1 ou 1000 Ações]]</f>
        <v>5.1205800000000002E-4</v>
      </c>
    </row>
    <row r="10643" spans="1:8">
      <c r="A10643" s="119" t="s">
        <v>1784</v>
      </c>
      <c r="B10643" s="117" t="s">
        <v>1490</v>
      </c>
      <c r="C10643" s="140">
        <v>36629</v>
      </c>
      <c r="D10643" s="141">
        <v>0.188</v>
      </c>
      <c r="E10643" s="119">
        <v>1000</v>
      </c>
      <c r="F10643" s="119" t="s">
        <v>1492</v>
      </c>
      <c r="G10643" s="114">
        <f>IF([Data da Aprovação]&lt;&gt;"ESTATUTÁRIO",YEAR([Data da Aprovação]),"")</f>
        <v>2000</v>
      </c>
      <c r="H10643" s="106">
        <f>Tabela9[[#This Row],[Valor do Provento R$]]/Tabela9[[#This Row],[Provento por 1 ou 1000 Ações]]</f>
        <v>1.8799999999999999E-4</v>
      </c>
    </row>
    <row r="10644" spans="1:8">
      <c r="A10644" s="118" t="s">
        <v>1784</v>
      </c>
      <c r="B10644" s="116" t="s">
        <v>1490</v>
      </c>
      <c r="C10644" s="138">
        <v>36830</v>
      </c>
      <c r="D10644" s="139">
        <v>0.886208</v>
      </c>
      <c r="E10644" s="118">
        <v>1000</v>
      </c>
      <c r="F10644" s="118" t="s">
        <v>1489</v>
      </c>
      <c r="G10644" s="113">
        <f>IF([Data da Aprovação]&lt;&gt;"ESTATUTÁRIO",YEAR([Data da Aprovação]),"")</f>
        <v>2000</v>
      </c>
      <c r="H10644" s="106">
        <f>Tabela9[[#This Row],[Valor do Provento R$]]/Tabela9[[#This Row],[Provento por 1 ou 1000 Ações]]</f>
        <v>8.8620799999999998E-4</v>
      </c>
    </row>
    <row r="10645" spans="1:8">
      <c r="A10645" s="119" t="s">
        <v>1784</v>
      </c>
      <c r="B10645" s="117" t="s">
        <v>1490</v>
      </c>
      <c r="C10645" s="140">
        <v>36860</v>
      </c>
      <c r="D10645" s="141">
        <v>0.37314000000000003</v>
      </c>
      <c r="E10645" s="119">
        <v>1000</v>
      </c>
      <c r="F10645" s="119" t="s">
        <v>1489</v>
      </c>
      <c r="G10645" s="114">
        <f>IF([Data da Aprovação]&lt;&gt;"ESTATUTÁRIO",YEAR([Data da Aprovação]),"")</f>
        <v>2000</v>
      </c>
      <c r="H10645" s="106">
        <f>Tabela9[[#This Row],[Valor do Provento R$]]/Tabela9[[#This Row],[Provento por 1 ou 1000 Ações]]</f>
        <v>3.7314000000000005E-4</v>
      </c>
    </row>
    <row r="10646" spans="1:8">
      <c r="A10646" s="118" t="s">
        <v>1784</v>
      </c>
      <c r="B10646" s="116" t="s">
        <v>1490</v>
      </c>
      <c r="C10646" s="138">
        <v>36888</v>
      </c>
      <c r="D10646" s="139">
        <v>0.558805</v>
      </c>
      <c r="E10646" s="118">
        <v>1000</v>
      </c>
      <c r="F10646" s="118" t="s">
        <v>1489</v>
      </c>
      <c r="G10646" s="113">
        <f>IF([Data da Aprovação]&lt;&gt;"ESTATUTÁRIO",YEAR([Data da Aprovação]),"")</f>
        <v>2000</v>
      </c>
      <c r="H10646" s="106">
        <f>Tabela9[[#This Row],[Valor do Provento R$]]/Tabela9[[#This Row],[Provento por 1 ou 1000 Ações]]</f>
        <v>5.58805E-4</v>
      </c>
    </row>
    <row r="10647" spans="1:8">
      <c r="A10647" s="119" t="s">
        <v>1784</v>
      </c>
      <c r="B10647" s="117" t="s">
        <v>1490</v>
      </c>
      <c r="C10647" s="140">
        <v>37375</v>
      </c>
      <c r="D10647" s="141">
        <v>0.53752999999999995</v>
      </c>
      <c r="E10647" s="119">
        <v>1000</v>
      </c>
      <c r="F10647" s="119" t="s">
        <v>1492</v>
      </c>
      <c r="G10647" s="114">
        <f>IF([Data da Aprovação]&lt;&gt;"ESTATUTÁRIO",YEAR([Data da Aprovação]),"")</f>
        <v>2002</v>
      </c>
      <c r="H10647" s="106">
        <f>Tabela9[[#This Row],[Valor do Provento R$]]/Tabela9[[#This Row],[Provento por 1 ou 1000 Ações]]</f>
        <v>5.3752999999999993E-4</v>
      </c>
    </row>
    <row r="10648" spans="1:8">
      <c r="A10648" s="118" t="s">
        <v>1784</v>
      </c>
      <c r="B10648" s="116" t="s">
        <v>1490</v>
      </c>
      <c r="C10648" s="138">
        <v>37741</v>
      </c>
      <c r="D10648" s="139">
        <v>0.52515999999999996</v>
      </c>
      <c r="E10648" s="118">
        <v>1000</v>
      </c>
      <c r="F10648" s="118" t="s">
        <v>1492</v>
      </c>
      <c r="G10648" s="113">
        <f>IF([Data da Aprovação]&lt;&gt;"ESTATUTÁRIO",YEAR([Data da Aprovação]),"")</f>
        <v>2003</v>
      </c>
      <c r="H10648" s="106">
        <f>Tabela9[[#This Row],[Valor do Provento R$]]/Tabela9[[#This Row],[Provento por 1 ou 1000 Ações]]</f>
        <v>5.2515999999999999E-4</v>
      </c>
    </row>
    <row r="10649" spans="1:8">
      <c r="A10649" s="119" t="s">
        <v>1784</v>
      </c>
      <c r="B10649" s="117" t="s">
        <v>1490</v>
      </c>
      <c r="C10649" s="140">
        <v>38107</v>
      </c>
      <c r="D10649" s="141">
        <v>0.50887000000000004</v>
      </c>
      <c r="E10649" s="119">
        <v>1000</v>
      </c>
      <c r="F10649" s="119" t="s">
        <v>1492</v>
      </c>
      <c r="G10649" s="114">
        <f>IF([Data da Aprovação]&lt;&gt;"ESTATUTÁRIO",YEAR([Data da Aprovação]),"")</f>
        <v>2004</v>
      </c>
      <c r="H10649" s="106">
        <f>Tabela9[[#This Row],[Valor do Provento R$]]/Tabela9[[#This Row],[Provento por 1 ou 1000 Ações]]</f>
        <v>5.0887000000000003E-4</v>
      </c>
    </row>
    <row r="10650" spans="1:8">
      <c r="A10650" s="118" t="s">
        <v>1784</v>
      </c>
      <c r="B10650" s="116" t="s">
        <v>1490</v>
      </c>
      <c r="C10650" s="138">
        <v>38471</v>
      </c>
      <c r="D10650" s="139">
        <v>0.82652000000000003</v>
      </c>
      <c r="E10650" s="118">
        <v>1000</v>
      </c>
      <c r="F10650" s="118" t="s">
        <v>1492</v>
      </c>
      <c r="G10650" s="113">
        <f>IF([Data da Aprovação]&lt;&gt;"ESTATUTÁRIO",YEAR([Data da Aprovação]),"")</f>
        <v>2005</v>
      </c>
      <c r="H10650" s="106">
        <f>Tabela9[[#This Row],[Valor do Provento R$]]/Tabela9[[#This Row],[Provento por 1 ou 1000 Ações]]</f>
        <v>8.2652000000000008E-4</v>
      </c>
    </row>
    <row r="10651" spans="1:8">
      <c r="A10651" s="119" t="s">
        <v>1784</v>
      </c>
      <c r="B10651" s="117" t="s">
        <v>1490</v>
      </c>
      <c r="C10651" s="140">
        <v>38834</v>
      </c>
      <c r="D10651" s="141">
        <v>0.56857000000000002</v>
      </c>
      <c r="E10651" s="119">
        <v>1000</v>
      </c>
      <c r="F10651" s="119" t="s">
        <v>1492</v>
      </c>
      <c r="G10651" s="114">
        <f>IF([Data da Aprovação]&lt;&gt;"ESTATUTÁRIO",YEAR([Data da Aprovação]),"")</f>
        <v>2006</v>
      </c>
      <c r="H10651" s="106">
        <f>Tabela9[[#This Row],[Valor do Provento R$]]/Tabela9[[#This Row],[Provento por 1 ou 1000 Ações]]</f>
        <v>5.6857000000000001E-4</v>
      </c>
    </row>
    <row r="10652" spans="1:8">
      <c r="A10652" s="118" t="s">
        <v>1784</v>
      </c>
      <c r="B10652" s="116" t="s">
        <v>1490</v>
      </c>
      <c r="C10652" s="138">
        <v>39202</v>
      </c>
      <c r="D10652" s="139">
        <v>0.18593999999999999</v>
      </c>
      <c r="E10652" s="118">
        <v>1000</v>
      </c>
      <c r="F10652" s="118" t="s">
        <v>1492</v>
      </c>
      <c r="G10652" s="113">
        <f>IF([Data da Aprovação]&lt;&gt;"ESTATUTÁRIO",YEAR([Data da Aprovação]),"")</f>
        <v>2007</v>
      </c>
      <c r="H10652" s="106">
        <f>Tabela9[[#This Row],[Valor do Provento R$]]/Tabela9[[#This Row],[Provento por 1 ou 1000 Ações]]</f>
        <v>1.8594E-4</v>
      </c>
    </row>
    <row r="10653" spans="1:8">
      <c r="A10653" s="119" t="s">
        <v>1784</v>
      </c>
      <c r="B10653" s="117" t="s">
        <v>1490</v>
      </c>
      <c r="C10653" s="140">
        <v>39568</v>
      </c>
      <c r="D10653" s="141">
        <v>0.22883999999999999</v>
      </c>
      <c r="E10653" s="119">
        <v>1</v>
      </c>
      <c r="F10653" s="119" t="s">
        <v>1492</v>
      </c>
      <c r="G10653" s="114">
        <f>IF([Data da Aprovação]&lt;&gt;"ESTATUTÁRIO",YEAR([Data da Aprovação]),"")</f>
        <v>2008</v>
      </c>
      <c r="H10653" s="106">
        <f>Tabela9[[#This Row],[Valor do Provento R$]]/Tabela9[[#This Row],[Provento por 1 ou 1000 Ações]]</f>
        <v>0.22883999999999999</v>
      </c>
    </row>
    <row r="10654" spans="1:8">
      <c r="A10654" s="118" t="s">
        <v>1784</v>
      </c>
      <c r="B10654" s="116" t="s">
        <v>1490</v>
      </c>
      <c r="C10654" s="138">
        <v>39933</v>
      </c>
      <c r="D10654" s="139">
        <v>0.27389951699999998</v>
      </c>
      <c r="E10654" s="118">
        <v>1</v>
      </c>
      <c r="F10654" s="118" t="s">
        <v>1492</v>
      </c>
      <c r="G10654" s="113">
        <f>IF([Data da Aprovação]&lt;&gt;"ESTATUTÁRIO",YEAR([Data da Aprovação]),"")</f>
        <v>2009</v>
      </c>
      <c r="H10654" s="106">
        <f>Tabela9[[#This Row],[Valor do Provento R$]]/Tabela9[[#This Row],[Provento por 1 ou 1000 Ações]]</f>
        <v>0.27389951699999998</v>
      </c>
    </row>
    <row r="10655" spans="1:8">
      <c r="A10655" s="119" t="s">
        <v>1784</v>
      </c>
      <c r="B10655" s="117" t="s">
        <v>1490</v>
      </c>
      <c r="C10655" s="140">
        <v>40675</v>
      </c>
      <c r="D10655" s="141">
        <v>0.09</v>
      </c>
      <c r="E10655" s="119">
        <v>1</v>
      </c>
      <c r="F10655" s="119" t="s">
        <v>1492</v>
      </c>
      <c r="G10655" s="114">
        <f>IF([Data da Aprovação]&lt;&gt;"ESTATUTÁRIO",YEAR([Data da Aprovação]),"")</f>
        <v>2011</v>
      </c>
      <c r="H10655" s="106">
        <f>Tabela9[[#This Row],[Valor do Provento R$]]/Tabela9[[#This Row],[Provento por 1 ou 1000 Ações]]</f>
        <v>0.09</v>
      </c>
    </row>
    <row r="10656" spans="1:8">
      <c r="A10656" s="118" t="s">
        <v>1784</v>
      </c>
      <c r="B10656" s="116" t="s">
        <v>1490</v>
      </c>
      <c r="C10656" s="138">
        <v>40749</v>
      </c>
      <c r="D10656" s="139">
        <v>0.09</v>
      </c>
      <c r="E10656" s="118">
        <v>1</v>
      </c>
      <c r="F10656" s="118" t="s">
        <v>1492</v>
      </c>
      <c r="G10656" s="113">
        <f>IF([Data da Aprovação]&lt;&gt;"ESTATUTÁRIO",YEAR([Data da Aprovação]),"")</f>
        <v>2011</v>
      </c>
      <c r="H10656" s="106">
        <f>Tabela9[[#This Row],[Valor do Provento R$]]/Tabela9[[#This Row],[Provento por 1 ou 1000 Ações]]</f>
        <v>0.09</v>
      </c>
    </row>
    <row r="10657" spans="1:8">
      <c r="A10657" s="119" t="s">
        <v>1784</v>
      </c>
      <c r="B10657" s="117" t="s">
        <v>1490</v>
      </c>
      <c r="C10657" s="140">
        <v>40850</v>
      </c>
      <c r="D10657" s="141">
        <v>0.09</v>
      </c>
      <c r="E10657" s="119">
        <v>1</v>
      </c>
      <c r="F10657" s="119" t="s">
        <v>1492</v>
      </c>
      <c r="G10657" s="114">
        <f>IF([Data da Aprovação]&lt;&gt;"ESTATUTÁRIO",YEAR([Data da Aprovação]),"")</f>
        <v>2011</v>
      </c>
      <c r="H10657" s="106">
        <f>Tabela9[[#This Row],[Valor do Provento R$]]/Tabela9[[#This Row],[Provento por 1 ou 1000 Ações]]</f>
        <v>0.09</v>
      </c>
    </row>
    <row r="10658" spans="1:8">
      <c r="A10658" s="118" t="s">
        <v>1784</v>
      </c>
      <c r="B10658" s="116" t="s">
        <v>1490</v>
      </c>
      <c r="C10658" s="138">
        <v>41026</v>
      </c>
      <c r="D10658" s="139">
        <v>0.41024566099999998</v>
      </c>
      <c r="E10658" s="118">
        <v>1</v>
      </c>
      <c r="F10658" s="118" t="s">
        <v>1492</v>
      </c>
      <c r="G10658" s="113">
        <f>IF([Data da Aprovação]&lt;&gt;"ESTATUTÁRIO",YEAR([Data da Aprovação]),"")</f>
        <v>2012</v>
      </c>
      <c r="H10658" s="106">
        <f>Tabela9[[#This Row],[Valor do Provento R$]]/Tabela9[[#This Row],[Provento por 1 ou 1000 Ações]]</f>
        <v>0.41024566099999998</v>
      </c>
    </row>
    <row r="10659" spans="1:8">
      <c r="A10659" s="119" t="s">
        <v>1784</v>
      </c>
      <c r="B10659" s="117" t="s">
        <v>1490</v>
      </c>
      <c r="C10659" s="140">
        <v>41036</v>
      </c>
      <c r="D10659" s="141">
        <v>0.11</v>
      </c>
      <c r="E10659" s="119">
        <v>1</v>
      </c>
      <c r="F10659" s="119" t="s">
        <v>1492</v>
      </c>
      <c r="G10659" s="114">
        <f>IF([Data da Aprovação]&lt;&gt;"ESTATUTÁRIO",YEAR([Data da Aprovação]),"")</f>
        <v>2012</v>
      </c>
      <c r="H10659" s="106">
        <f>Tabela9[[#This Row],[Valor do Provento R$]]/Tabela9[[#This Row],[Provento por 1 ou 1000 Ações]]</f>
        <v>0.11</v>
      </c>
    </row>
    <row r="10660" spans="1:8">
      <c r="A10660" s="118" t="s">
        <v>1784</v>
      </c>
      <c r="B10660" s="116" t="s">
        <v>1490</v>
      </c>
      <c r="C10660" s="138">
        <v>41113</v>
      </c>
      <c r="D10660" s="139">
        <v>0.11</v>
      </c>
      <c r="E10660" s="118">
        <v>1</v>
      </c>
      <c r="F10660" s="118" t="s">
        <v>1492</v>
      </c>
      <c r="G10660" s="113">
        <f>IF([Data da Aprovação]&lt;&gt;"ESTATUTÁRIO",YEAR([Data da Aprovação]),"")</f>
        <v>2012</v>
      </c>
      <c r="H10660" s="106">
        <f>Tabela9[[#This Row],[Valor do Provento R$]]/Tabela9[[#This Row],[Provento por 1 ou 1000 Ações]]</f>
        <v>0.11</v>
      </c>
    </row>
    <row r="10661" spans="1:8">
      <c r="A10661" s="119" t="s">
        <v>1784</v>
      </c>
      <c r="B10661" s="117" t="s">
        <v>1490</v>
      </c>
      <c r="C10661" s="140">
        <v>41207</v>
      </c>
      <c r="D10661" s="141">
        <v>0.11</v>
      </c>
      <c r="E10661" s="119">
        <v>1</v>
      </c>
      <c r="F10661" s="119" t="s">
        <v>1492</v>
      </c>
      <c r="G10661" s="114">
        <f>IF([Data da Aprovação]&lt;&gt;"ESTATUTÁRIO",YEAR([Data da Aprovação]),"")</f>
        <v>2012</v>
      </c>
      <c r="H10661" s="106">
        <f>Tabela9[[#This Row],[Valor do Provento R$]]/Tabela9[[#This Row],[Provento por 1 ou 1000 Ações]]</f>
        <v>0.11</v>
      </c>
    </row>
    <row r="10662" spans="1:8">
      <c r="A10662" s="118" t="s">
        <v>1784</v>
      </c>
      <c r="B10662" s="116" t="s">
        <v>1490</v>
      </c>
      <c r="C10662" s="138">
        <v>41381</v>
      </c>
      <c r="D10662" s="139">
        <v>0.65308807300000005</v>
      </c>
      <c r="E10662" s="118">
        <v>1</v>
      </c>
      <c r="F10662" s="118" t="s">
        <v>1492</v>
      </c>
      <c r="G10662" s="113">
        <f>IF([Data da Aprovação]&lt;&gt;"ESTATUTÁRIO",YEAR([Data da Aprovação]),"")</f>
        <v>2013</v>
      </c>
      <c r="H10662" s="106">
        <f>Tabela9[[#This Row],[Valor do Provento R$]]/Tabela9[[#This Row],[Provento por 1 ou 1000 Ações]]</f>
        <v>0.65308807300000005</v>
      </c>
    </row>
    <row r="10663" spans="1:8">
      <c r="A10663" s="119" t="s">
        <v>1784</v>
      </c>
      <c r="B10663" s="117" t="s">
        <v>1490</v>
      </c>
      <c r="C10663" s="140">
        <v>41389</v>
      </c>
      <c r="D10663" s="141">
        <v>0.13</v>
      </c>
      <c r="E10663" s="119">
        <v>1</v>
      </c>
      <c r="F10663" s="119" t="s">
        <v>1492</v>
      </c>
      <c r="G10663" s="114">
        <f>IF([Data da Aprovação]&lt;&gt;"ESTATUTÁRIO",YEAR([Data da Aprovação]),"")</f>
        <v>2013</v>
      </c>
      <c r="H10663" s="106">
        <f>Tabela9[[#This Row],[Valor do Provento R$]]/Tabela9[[#This Row],[Provento por 1 ou 1000 Ações]]</f>
        <v>0.13</v>
      </c>
    </row>
    <row r="10664" spans="1:8">
      <c r="A10664" s="118" t="s">
        <v>1784</v>
      </c>
      <c r="B10664" s="116" t="s">
        <v>1490</v>
      </c>
      <c r="C10664" s="138">
        <v>41474</v>
      </c>
      <c r="D10664" s="139">
        <v>0.13</v>
      </c>
      <c r="E10664" s="118">
        <v>1</v>
      </c>
      <c r="F10664" s="118" t="s">
        <v>1492</v>
      </c>
      <c r="G10664" s="113">
        <f>IF([Data da Aprovação]&lt;&gt;"ESTATUTÁRIO",YEAR([Data da Aprovação]),"")</f>
        <v>2013</v>
      </c>
      <c r="H10664" s="106">
        <f>Tabela9[[#This Row],[Valor do Provento R$]]/Tabela9[[#This Row],[Provento por 1 ou 1000 Ações]]</f>
        <v>0.13</v>
      </c>
    </row>
    <row r="10665" spans="1:8">
      <c r="A10665" s="119" t="s">
        <v>1784</v>
      </c>
      <c r="B10665" s="117" t="s">
        <v>1490</v>
      </c>
      <c r="C10665" s="140">
        <v>41563</v>
      </c>
      <c r="D10665" s="141">
        <v>0.13</v>
      </c>
      <c r="E10665" s="119">
        <v>1</v>
      </c>
      <c r="F10665" s="119" t="s">
        <v>1492</v>
      </c>
      <c r="G10665" s="114">
        <f>IF([Data da Aprovação]&lt;&gt;"ESTATUTÁRIO",YEAR([Data da Aprovação]),"")</f>
        <v>2013</v>
      </c>
      <c r="H10665" s="106">
        <f>Tabela9[[#This Row],[Valor do Provento R$]]/Tabela9[[#This Row],[Provento por 1 ou 1000 Ações]]</f>
        <v>0.13</v>
      </c>
    </row>
    <row r="10666" spans="1:8">
      <c r="A10666" s="118" t="s">
        <v>1784</v>
      </c>
      <c r="B10666" s="116" t="s">
        <v>1502</v>
      </c>
      <c r="C10666" s="138">
        <v>40028</v>
      </c>
      <c r="D10666" s="139">
        <v>0.1355825584</v>
      </c>
      <c r="E10666" s="118">
        <v>1</v>
      </c>
      <c r="F10666" s="118" t="s">
        <v>1492</v>
      </c>
      <c r="G10666" s="113">
        <f>IF([Data da Aprovação]&lt;&gt;"ESTATUTÁRIO",YEAR([Data da Aprovação]),"")</f>
        <v>2009</v>
      </c>
      <c r="H10666" s="106">
        <f>Tabela9[[#This Row],[Valor do Provento R$]]/Tabela9[[#This Row],[Provento por 1 ou 1000 Ações]]</f>
        <v>0.1355825584</v>
      </c>
    </row>
    <row r="10667" spans="1:8">
      <c r="A10667" s="119" t="s">
        <v>1784</v>
      </c>
      <c r="B10667" s="117" t="s">
        <v>1502</v>
      </c>
      <c r="C10667" s="140">
        <v>40128</v>
      </c>
      <c r="D10667" s="141">
        <v>6.6044803119999995E-2</v>
      </c>
      <c r="E10667" s="119">
        <v>1</v>
      </c>
      <c r="F10667" s="119" t="s">
        <v>1492</v>
      </c>
      <c r="G10667" s="114">
        <f>IF([Data da Aprovação]&lt;&gt;"ESTATUTÁRIO",YEAR([Data da Aprovação]),"")</f>
        <v>2009</v>
      </c>
      <c r="H10667" s="106">
        <f>Tabela9[[#This Row],[Valor do Provento R$]]/Tabela9[[#This Row],[Provento por 1 ou 1000 Ações]]</f>
        <v>6.6044803119999995E-2</v>
      </c>
    </row>
    <row r="10668" spans="1:8">
      <c r="A10668" s="118" t="s">
        <v>1784</v>
      </c>
      <c r="B10668" s="116" t="s">
        <v>1502</v>
      </c>
      <c r="C10668" s="138">
        <v>40297</v>
      </c>
      <c r="D10668" s="139">
        <v>0.393723302</v>
      </c>
      <c r="E10668" s="118">
        <v>1</v>
      </c>
      <c r="F10668" s="118" t="s">
        <v>1492</v>
      </c>
      <c r="G10668" s="113">
        <f>IF([Data da Aprovação]&lt;&gt;"ESTATUTÁRIO",YEAR([Data da Aprovação]),"")</f>
        <v>2010</v>
      </c>
      <c r="H10668" s="106">
        <f>Tabela9[[#This Row],[Valor do Provento R$]]/Tabela9[[#This Row],[Provento por 1 ou 1000 Ações]]</f>
        <v>0.393723302</v>
      </c>
    </row>
    <row r="10669" spans="1:8">
      <c r="A10669" s="119" t="s">
        <v>1784</v>
      </c>
      <c r="B10669" s="117" t="s">
        <v>1502</v>
      </c>
      <c r="C10669" s="140">
        <v>40305</v>
      </c>
      <c r="D10669" s="141">
        <v>0.08</v>
      </c>
      <c r="E10669" s="119">
        <v>1</v>
      </c>
      <c r="F10669" s="119" t="s">
        <v>1492</v>
      </c>
      <c r="G10669" s="114">
        <f>IF([Data da Aprovação]&lt;&gt;"ESTATUTÁRIO",YEAR([Data da Aprovação]),"")</f>
        <v>2010</v>
      </c>
      <c r="H10669" s="106">
        <f>Tabela9[[#This Row],[Valor do Provento R$]]/Tabela9[[#This Row],[Provento por 1 ou 1000 Ações]]</f>
        <v>0.08</v>
      </c>
    </row>
    <row r="10670" spans="1:8">
      <c r="A10670" s="118" t="s">
        <v>1784</v>
      </c>
      <c r="B10670" s="116" t="s">
        <v>1502</v>
      </c>
      <c r="C10670" s="138">
        <v>40386</v>
      </c>
      <c r="D10670" s="139">
        <v>0.08</v>
      </c>
      <c r="E10670" s="118">
        <v>1</v>
      </c>
      <c r="F10670" s="118" t="s">
        <v>1492</v>
      </c>
      <c r="G10670" s="113">
        <f>IF([Data da Aprovação]&lt;&gt;"ESTATUTÁRIO",YEAR([Data da Aprovação]),"")</f>
        <v>2010</v>
      </c>
      <c r="H10670" s="106">
        <f>Tabela9[[#This Row],[Valor do Provento R$]]/Tabela9[[#This Row],[Provento por 1 ou 1000 Ações]]</f>
        <v>0.08</v>
      </c>
    </row>
    <row r="10671" spans="1:8">
      <c r="A10671" s="119" t="s">
        <v>1784</v>
      </c>
      <c r="B10671" s="117" t="s">
        <v>1502</v>
      </c>
      <c r="C10671" s="140">
        <v>40491</v>
      </c>
      <c r="D10671" s="141">
        <v>0.08</v>
      </c>
      <c r="E10671" s="119">
        <v>1</v>
      </c>
      <c r="F10671" s="119" t="s">
        <v>1492</v>
      </c>
      <c r="G10671" s="114">
        <f>IF([Data da Aprovação]&lt;&gt;"ESTATUTÁRIO",YEAR([Data da Aprovação]),"")</f>
        <v>2010</v>
      </c>
      <c r="H10671" s="106">
        <f>Tabela9[[#This Row],[Valor do Provento R$]]/Tabela9[[#This Row],[Provento por 1 ou 1000 Ações]]</f>
        <v>0.08</v>
      </c>
    </row>
    <row r="10672" spans="1:8">
      <c r="A10672" s="118" t="s">
        <v>1784</v>
      </c>
      <c r="B10672" s="116" t="s">
        <v>1502</v>
      </c>
      <c r="C10672" s="138">
        <v>40633</v>
      </c>
      <c r="D10672" s="139">
        <v>0.45827268500000001</v>
      </c>
      <c r="E10672" s="118">
        <v>1</v>
      </c>
      <c r="F10672" s="118" t="s">
        <v>1492</v>
      </c>
      <c r="G10672" s="113">
        <f>IF([Data da Aprovação]&lt;&gt;"ESTATUTÁRIO",YEAR([Data da Aprovação]),"")</f>
        <v>2011</v>
      </c>
      <c r="H10672" s="106">
        <f>Tabela9[[#This Row],[Valor do Provento R$]]/Tabela9[[#This Row],[Provento por 1 ou 1000 Ações]]</f>
        <v>0.45827268500000001</v>
      </c>
    </row>
    <row r="10673" spans="1:8">
      <c r="A10673" s="119" t="s">
        <v>1784</v>
      </c>
      <c r="B10673" s="117" t="s">
        <v>1503</v>
      </c>
      <c r="C10673" s="140">
        <v>40297</v>
      </c>
      <c r="D10673" s="141">
        <v>0.01</v>
      </c>
      <c r="E10673" s="119">
        <v>1</v>
      </c>
      <c r="F10673" s="119" t="s">
        <v>1492</v>
      </c>
      <c r="G10673" s="114">
        <f>IF([Data da Aprovação]&lt;&gt;"ESTATUTÁRIO",YEAR([Data da Aprovação]),"")</f>
        <v>2010</v>
      </c>
      <c r="H10673" s="106">
        <f>Tabela9[[#This Row],[Valor do Provento R$]]/Tabela9[[#This Row],[Provento por 1 ou 1000 Ações]]</f>
        <v>0.01</v>
      </c>
    </row>
    <row r="10674" spans="1:8">
      <c r="A10674" s="118" t="s">
        <v>1785</v>
      </c>
      <c r="B10674" s="116" t="s">
        <v>1488</v>
      </c>
      <c r="C10674" s="138">
        <v>39444</v>
      </c>
      <c r="D10674" s="139">
        <v>3.9785445000000003E-2</v>
      </c>
      <c r="E10674" s="118">
        <v>1</v>
      </c>
      <c r="F10674" s="118" t="s">
        <v>1489</v>
      </c>
      <c r="G10674" s="113">
        <f>IF([Data da Aprovação]&lt;&gt;"ESTATUTÁRIO",YEAR([Data da Aprovação]),"")</f>
        <v>2007</v>
      </c>
      <c r="H10674" s="106">
        <f>Tabela9[[#This Row],[Valor do Provento R$]]/Tabela9[[#This Row],[Provento por 1 ou 1000 Ações]]</f>
        <v>3.9785445000000003E-2</v>
      </c>
    </row>
    <row r="10675" spans="1:8">
      <c r="A10675" s="119" t="s">
        <v>1785</v>
      </c>
      <c r="B10675" s="117" t="s">
        <v>1488</v>
      </c>
      <c r="C10675" s="140">
        <v>39568</v>
      </c>
      <c r="D10675" s="141">
        <v>1.6711823000000001E-2</v>
      </c>
      <c r="E10675" s="119">
        <v>1</v>
      </c>
      <c r="F10675" s="119" t="s">
        <v>1492</v>
      </c>
      <c r="G10675" s="114">
        <f>IF([Data da Aprovação]&lt;&gt;"ESTATUTÁRIO",YEAR([Data da Aprovação]),"")</f>
        <v>2008</v>
      </c>
      <c r="H10675" s="106">
        <f>Tabela9[[#This Row],[Valor do Provento R$]]/Tabela9[[#This Row],[Provento por 1 ou 1000 Ações]]</f>
        <v>1.6711823000000001E-2</v>
      </c>
    </row>
    <row r="10676" spans="1:8">
      <c r="A10676" s="118" t="s">
        <v>1785</v>
      </c>
      <c r="B10676" s="116" t="s">
        <v>1488</v>
      </c>
      <c r="C10676" s="138">
        <v>39629</v>
      </c>
      <c r="D10676" s="139">
        <v>0.13924916800000001</v>
      </c>
      <c r="E10676" s="118">
        <v>1</v>
      </c>
      <c r="F10676" s="118" t="s">
        <v>1489</v>
      </c>
      <c r="G10676" s="113">
        <f>IF([Data da Aprovação]&lt;&gt;"ESTATUTÁRIO",YEAR([Data da Aprovação]),"")</f>
        <v>2008</v>
      </c>
      <c r="H10676" s="106">
        <f>Tabela9[[#This Row],[Valor do Provento R$]]/Tabela9[[#This Row],[Provento por 1 ou 1000 Ações]]</f>
        <v>0.13924916800000001</v>
      </c>
    </row>
    <row r="10677" spans="1:8">
      <c r="A10677" s="119" t="s">
        <v>1785</v>
      </c>
      <c r="B10677" s="117" t="s">
        <v>1488</v>
      </c>
      <c r="C10677" s="140">
        <v>39721</v>
      </c>
      <c r="D10677" s="141">
        <v>6.7635257000000004E-2</v>
      </c>
      <c r="E10677" s="119">
        <v>1</v>
      </c>
      <c r="F10677" s="119" t="s">
        <v>1489</v>
      </c>
      <c r="G10677" s="114">
        <f>IF([Data da Aprovação]&lt;&gt;"ESTATUTÁRIO",YEAR([Data da Aprovação]),"")</f>
        <v>2008</v>
      </c>
      <c r="H10677" s="106">
        <f>Tabela9[[#This Row],[Valor do Provento R$]]/Tabela9[[#This Row],[Provento por 1 ou 1000 Ações]]</f>
        <v>6.7635257000000004E-2</v>
      </c>
    </row>
    <row r="10678" spans="1:8">
      <c r="A10678" s="118" t="s">
        <v>1785</v>
      </c>
      <c r="B10678" s="116" t="s">
        <v>1488</v>
      </c>
      <c r="C10678" s="138">
        <v>39933</v>
      </c>
      <c r="D10678" s="139">
        <v>4.8490281000000003E-2</v>
      </c>
      <c r="E10678" s="118">
        <v>1</v>
      </c>
      <c r="F10678" s="118" t="s">
        <v>1492</v>
      </c>
      <c r="G10678" s="113">
        <f>IF([Data da Aprovação]&lt;&gt;"ESTATUTÁRIO",YEAR([Data da Aprovação]),"")</f>
        <v>2009</v>
      </c>
      <c r="H10678" s="106">
        <f>Tabela9[[#This Row],[Valor do Provento R$]]/Tabela9[[#This Row],[Provento por 1 ou 1000 Ações]]</f>
        <v>4.8490281000000003E-2</v>
      </c>
    </row>
    <row r="10679" spans="1:8">
      <c r="A10679" s="119" t="s">
        <v>1785</v>
      </c>
      <c r="B10679" s="117" t="s">
        <v>1488</v>
      </c>
      <c r="C10679" s="140">
        <v>39994</v>
      </c>
      <c r="D10679" s="141">
        <v>5.7296285000000002E-2</v>
      </c>
      <c r="E10679" s="119">
        <v>1</v>
      </c>
      <c r="F10679" s="119" t="s">
        <v>1489</v>
      </c>
      <c r="G10679" s="114">
        <f>IF([Data da Aprovação]&lt;&gt;"ESTATUTÁRIO",YEAR([Data da Aprovação]),"")</f>
        <v>2009</v>
      </c>
      <c r="H10679" s="106">
        <f>Tabela9[[#This Row],[Valor do Provento R$]]/Tabela9[[#This Row],[Provento por 1 ou 1000 Ações]]</f>
        <v>5.7296285000000002E-2</v>
      </c>
    </row>
    <row r="10680" spans="1:8">
      <c r="A10680" s="118" t="s">
        <v>1785</v>
      </c>
      <c r="B10680" s="116" t="s">
        <v>1488</v>
      </c>
      <c r="C10680" s="138">
        <v>40177</v>
      </c>
      <c r="D10680" s="139">
        <v>0.130962937</v>
      </c>
      <c r="E10680" s="118">
        <v>1</v>
      </c>
      <c r="F10680" s="118" t="s">
        <v>1489</v>
      </c>
      <c r="G10680" s="113">
        <f>IF([Data da Aprovação]&lt;&gt;"ESTATUTÁRIO",YEAR([Data da Aprovação]),"")</f>
        <v>2009</v>
      </c>
      <c r="H10680" s="106">
        <f>Tabela9[[#This Row],[Valor do Provento R$]]/Tabela9[[#This Row],[Provento por 1 ou 1000 Ações]]</f>
        <v>0.130962937</v>
      </c>
    </row>
    <row r="10681" spans="1:8">
      <c r="A10681" s="119" t="s">
        <v>1785</v>
      </c>
      <c r="B10681" s="117" t="s">
        <v>1488</v>
      </c>
      <c r="C10681" s="140">
        <v>40298</v>
      </c>
      <c r="D10681" s="141">
        <v>6.6400000000000001E-3</v>
      </c>
      <c r="E10681" s="119">
        <v>1</v>
      </c>
      <c r="F10681" s="119" t="s">
        <v>1492</v>
      </c>
      <c r="G10681" s="114">
        <f>IF([Data da Aprovação]&lt;&gt;"ESTATUTÁRIO",YEAR([Data da Aprovação]),"")</f>
        <v>2010</v>
      </c>
      <c r="H10681" s="106">
        <f>Tabela9[[#This Row],[Valor do Provento R$]]/Tabela9[[#This Row],[Provento por 1 ou 1000 Ações]]</f>
        <v>6.6400000000000001E-3</v>
      </c>
    </row>
    <row r="10682" spans="1:8">
      <c r="A10682" s="118" t="s">
        <v>1785</v>
      </c>
      <c r="B10682" s="116" t="s">
        <v>1488</v>
      </c>
      <c r="C10682" s="138">
        <v>40359</v>
      </c>
      <c r="D10682" s="139">
        <v>2.4555550999999998E-2</v>
      </c>
      <c r="E10682" s="118">
        <v>1</v>
      </c>
      <c r="F10682" s="118" t="s">
        <v>1489</v>
      </c>
      <c r="G10682" s="113">
        <f>IF([Data da Aprovação]&lt;&gt;"ESTATUTÁRIO",YEAR([Data da Aprovação]),"")</f>
        <v>2010</v>
      </c>
      <c r="H10682" s="106">
        <f>Tabela9[[#This Row],[Valor do Provento R$]]/Tabela9[[#This Row],[Provento por 1 ou 1000 Ações]]</f>
        <v>2.4555550999999998E-2</v>
      </c>
    </row>
    <row r="10683" spans="1:8">
      <c r="A10683" s="119" t="s">
        <v>1785</v>
      </c>
      <c r="B10683" s="117" t="s">
        <v>1488</v>
      </c>
      <c r="C10683" s="140">
        <v>40949</v>
      </c>
      <c r="D10683" s="141">
        <v>6.8882412000000004E-2</v>
      </c>
      <c r="E10683" s="119">
        <v>1</v>
      </c>
      <c r="F10683" s="119" t="s">
        <v>1489</v>
      </c>
      <c r="G10683" s="114">
        <f>IF([Data da Aprovação]&lt;&gt;"ESTATUTÁRIO",YEAR([Data da Aprovação]),"")</f>
        <v>2012</v>
      </c>
      <c r="H10683" s="106">
        <f>Tabela9[[#This Row],[Valor do Provento R$]]/Tabela9[[#This Row],[Provento por 1 ou 1000 Ações]]</f>
        <v>6.8882412000000004E-2</v>
      </c>
    </row>
    <row r="10684" spans="1:8">
      <c r="A10684" s="118" t="s">
        <v>1785</v>
      </c>
      <c r="B10684" s="116" t="s">
        <v>1490</v>
      </c>
      <c r="C10684" s="138">
        <v>39444</v>
      </c>
      <c r="D10684" s="139">
        <v>3.9785445000000003E-2</v>
      </c>
      <c r="E10684" s="118">
        <v>1</v>
      </c>
      <c r="F10684" s="118" t="s">
        <v>1489</v>
      </c>
      <c r="G10684" s="113">
        <f>IF([Data da Aprovação]&lt;&gt;"ESTATUTÁRIO",YEAR([Data da Aprovação]),"")</f>
        <v>2007</v>
      </c>
      <c r="H10684" s="106">
        <f>Tabela9[[#This Row],[Valor do Provento R$]]/Tabela9[[#This Row],[Provento por 1 ou 1000 Ações]]</f>
        <v>3.9785445000000003E-2</v>
      </c>
    </row>
    <row r="10685" spans="1:8">
      <c r="A10685" s="119" t="s">
        <v>1785</v>
      </c>
      <c r="B10685" s="117" t="s">
        <v>1490</v>
      </c>
      <c r="C10685" s="140">
        <v>39568</v>
      </c>
      <c r="D10685" s="141">
        <v>1.6711823000000001E-2</v>
      </c>
      <c r="E10685" s="119">
        <v>1</v>
      </c>
      <c r="F10685" s="119" t="s">
        <v>1492</v>
      </c>
      <c r="G10685" s="114">
        <f>IF([Data da Aprovação]&lt;&gt;"ESTATUTÁRIO",YEAR([Data da Aprovação]),"")</f>
        <v>2008</v>
      </c>
      <c r="H10685" s="106">
        <f>Tabela9[[#This Row],[Valor do Provento R$]]/Tabela9[[#This Row],[Provento por 1 ou 1000 Ações]]</f>
        <v>1.6711823000000001E-2</v>
      </c>
    </row>
    <row r="10686" spans="1:8">
      <c r="A10686" s="118" t="s">
        <v>1785</v>
      </c>
      <c r="B10686" s="116" t="s">
        <v>1490</v>
      </c>
      <c r="C10686" s="138">
        <v>39629</v>
      </c>
      <c r="D10686" s="139">
        <v>0.13924916800000001</v>
      </c>
      <c r="E10686" s="118">
        <v>1</v>
      </c>
      <c r="F10686" s="118" t="s">
        <v>1489</v>
      </c>
      <c r="G10686" s="113">
        <f>IF([Data da Aprovação]&lt;&gt;"ESTATUTÁRIO",YEAR([Data da Aprovação]),"")</f>
        <v>2008</v>
      </c>
      <c r="H10686" s="106">
        <f>Tabela9[[#This Row],[Valor do Provento R$]]/Tabela9[[#This Row],[Provento por 1 ou 1000 Ações]]</f>
        <v>0.13924916800000001</v>
      </c>
    </row>
    <row r="10687" spans="1:8">
      <c r="A10687" s="119" t="s">
        <v>1785</v>
      </c>
      <c r="B10687" s="117" t="s">
        <v>1490</v>
      </c>
      <c r="C10687" s="140">
        <v>39721</v>
      </c>
      <c r="D10687" s="141">
        <v>6.7635257000000004E-2</v>
      </c>
      <c r="E10687" s="119">
        <v>1</v>
      </c>
      <c r="F10687" s="119" t="s">
        <v>1489</v>
      </c>
      <c r="G10687" s="114">
        <f>IF([Data da Aprovação]&lt;&gt;"ESTATUTÁRIO",YEAR([Data da Aprovação]),"")</f>
        <v>2008</v>
      </c>
      <c r="H10687" s="106">
        <f>Tabela9[[#This Row],[Valor do Provento R$]]/Tabela9[[#This Row],[Provento por 1 ou 1000 Ações]]</f>
        <v>6.7635257000000004E-2</v>
      </c>
    </row>
    <row r="10688" spans="1:8">
      <c r="A10688" s="118" t="s">
        <v>1785</v>
      </c>
      <c r="B10688" s="116" t="s">
        <v>1490</v>
      </c>
      <c r="C10688" s="138">
        <v>39933</v>
      </c>
      <c r="D10688" s="139">
        <v>4.8490281000000003E-2</v>
      </c>
      <c r="E10688" s="118">
        <v>1</v>
      </c>
      <c r="F10688" s="118" t="s">
        <v>1492</v>
      </c>
      <c r="G10688" s="113">
        <f>IF([Data da Aprovação]&lt;&gt;"ESTATUTÁRIO",YEAR([Data da Aprovação]),"")</f>
        <v>2009</v>
      </c>
      <c r="H10688" s="106">
        <f>Tabela9[[#This Row],[Valor do Provento R$]]/Tabela9[[#This Row],[Provento por 1 ou 1000 Ações]]</f>
        <v>4.8490281000000003E-2</v>
      </c>
    </row>
    <row r="10689" spans="1:8">
      <c r="A10689" s="119" t="s">
        <v>1785</v>
      </c>
      <c r="B10689" s="117" t="s">
        <v>1490</v>
      </c>
      <c r="C10689" s="140">
        <v>39994</v>
      </c>
      <c r="D10689" s="141">
        <v>5.7296285000000002E-2</v>
      </c>
      <c r="E10689" s="119">
        <v>1</v>
      </c>
      <c r="F10689" s="119" t="s">
        <v>1489</v>
      </c>
      <c r="G10689" s="114">
        <f>IF([Data da Aprovação]&lt;&gt;"ESTATUTÁRIO",YEAR([Data da Aprovação]),"")</f>
        <v>2009</v>
      </c>
      <c r="H10689" s="106">
        <f>Tabela9[[#This Row],[Valor do Provento R$]]/Tabela9[[#This Row],[Provento por 1 ou 1000 Ações]]</f>
        <v>5.7296285000000002E-2</v>
      </c>
    </row>
    <row r="10690" spans="1:8">
      <c r="A10690" s="118" t="s">
        <v>1785</v>
      </c>
      <c r="B10690" s="116" t="s">
        <v>1490</v>
      </c>
      <c r="C10690" s="138">
        <v>40177</v>
      </c>
      <c r="D10690" s="139">
        <v>0.130962937</v>
      </c>
      <c r="E10690" s="118">
        <v>1</v>
      </c>
      <c r="F10690" s="118" t="s">
        <v>1489</v>
      </c>
      <c r="G10690" s="113">
        <f>IF([Data da Aprovação]&lt;&gt;"ESTATUTÁRIO",YEAR([Data da Aprovação]),"")</f>
        <v>2009</v>
      </c>
      <c r="H10690" s="106">
        <f>Tabela9[[#This Row],[Valor do Provento R$]]/Tabela9[[#This Row],[Provento por 1 ou 1000 Ações]]</f>
        <v>0.130962937</v>
      </c>
    </row>
    <row r="10691" spans="1:8">
      <c r="A10691" s="119" t="s">
        <v>1785</v>
      </c>
      <c r="B10691" s="117" t="s">
        <v>1490</v>
      </c>
      <c r="C10691" s="140">
        <v>40298</v>
      </c>
      <c r="D10691" s="141">
        <v>6.6400000000000001E-3</v>
      </c>
      <c r="E10691" s="119">
        <v>1</v>
      </c>
      <c r="F10691" s="119" t="s">
        <v>1492</v>
      </c>
      <c r="G10691" s="114">
        <f>IF([Data da Aprovação]&lt;&gt;"ESTATUTÁRIO",YEAR([Data da Aprovação]),"")</f>
        <v>2010</v>
      </c>
      <c r="H10691" s="106">
        <f>Tabela9[[#This Row],[Valor do Provento R$]]/Tabela9[[#This Row],[Provento por 1 ou 1000 Ações]]</f>
        <v>6.6400000000000001E-3</v>
      </c>
    </row>
    <row r="10692" spans="1:8">
      <c r="A10692" s="118" t="s">
        <v>1785</v>
      </c>
      <c r="B10692" s="116" t="s">
        <v>1490</v>
      </c>
      <c r="C10692" s="138">
        <v>40359</v>
      </c>
      <c r="D10692" s="139">
        <v>2.4555550999999998E-2</v>
      </c>
      <c r="E10692" s="118">
        <v>1</v>
      </c>
      <c r="F10692" s="118" t="s">
        <v>1489</v>
      </c>
      <c r="G10692" s="113">
        <f>IF([Data da Aprovação]&lt;&gt;"ESTATUTÁRIO",YEAR([Data da Aprovação]),"")</f>
        <v>2010</v>
      </c>
      <c r="H10692" s="106">
        <f>Tabela9[[#This Row],[Valor do Provento R$]]/Tabela9[[#This Row],[Provento por 1 ou 1000 Ações]]</f>
        <v>2.4555550999999998E-2</v>
      </c>
    </row>
    <row r="10693" spans="1:8">
      <c r="A10693" s="119" t="s">
        <v>1785</v>
      </c>
      <c r="B10693" s="117" t="s">
        <v>1490</v>
      </c>
      <c r="C10693" s="140">
        <v>40949</v>
      </c>
      <c r="D10693" s="141">
        <v>6.8882412000000004E-2</v>
      </c>
      <c r="E10693" s="119">
        <v>1</v>
      </c>
      <c r="F10693" s="119" t="s">
        <v>1489</v>
      </c>
      <c r="G10693" s="114">
        <f>IF([Data da Aprovação]&lt;&gt;"ESTATUTÁRIO",YEAR([Data da Aprovação]),"")</f>
        <v>2012</v>
      </c>
      <c r="H10693" s="106">
        <f>Tabela9[[#This Row],[Valor do Provento R$]]/Tabela9[[#This Row],[Provento por 1 ou 1000 Ações]]</f>
        <v>6.8882412000000004E-2</v>
      </c>
    </row>
    <row r="10694" spans="1:8">
      <c r="A10694" s="118" t="s">
        <v>1786</v>
      </c>
      <c r="B10694" s="116" t="s">
        <v>1488</v>
      </c>
      <c r="C10694" s="138">
        <v>35544</v>
      </c>
      <c r="D10694" s="139">
        <v>0.216388</v>
      </c>
      <c r="E10694" s="118">
        <v>1000</v>
      </c>
      <c r="F10694" s="118" t="s">
        <v>1492</v>
      </c>
      <c r="G10694" s="113">
        <f>IF([Data da Aprovação]&lt;&gt;"ESTATUTÁRIO",YEAR([Data da Aprovação]),"")</f>
        <v>1997</v>
      </c>
      <c r="H10694" s="106">
        <f>Tabela9[[#This Row],[Valor do Provento R$]]/Tabela9[[#This Row],[Provento por 1 ou 1000 Ações]]</f>
        <v>2.16388E-4</v>
      </c>
    </row>
    <row r="10695" spans="1:8">
      <c r="A10695" s="119" t="s">
        <v>1786</v>
      </c>
      <c r="B10695" s="117" t="s">
        <v>1488</v>
      </c>
      <c r="C10695" s="140">
        <v>35913</v>
      </c>
      <c r="D10695" s="141">
        <v>2.3306499999999999</v>
      </c>
      <c r="E10695" s="119">
        <v>1000</v>
      </c>
      <c r="F10695" s="119" t="s">
        <v>1492</v>
      </c>
      <c r="G10695" s="114">
        <f>IF([Data da Aprovação]&lt;&gt;"ESTATUTÁRIO",YEAR([Data da Aprovação]),"")</f>
        <v>1998</v>
      </c>
      <c r="H10695" s="106">
        <f>Tabela9[[#This Row],[Valor do Provento R$]]/Tabela9[[#This Row],[Provento por 1 ou 1000 Ações]]</f>
        <v>2.3306500000000001E-3</v>
      </c>
    </row>
    <row r="10696" spans="1:8">
      <c r="A10696" s="118" t="s">
        <v>1786</v>
      </c>
      <c r="B10696" s="116" t="s">
        <v>1488</v>
      </c>
      <c r="C10696" s="138">
        <v>35999</v>
      </c>
      <c r="D10696" s="139">
        <v>4.9818920000000002</v>
      </c>
      <c r="E10696" s="118">
        <v>1000</v>
      </c>
      <c r="F10696" s="118" t="s">
        <v>1492</v>
      </c>
      <c r="G10696" s="113">
        <f>IF([Data da Aprovação]&lt;&gt;"ESTATUTÁRIO",YEAR([Data da Aprovação]),"")</f>
        <v>1998</v>
      </c>
      <c r="H10696" s="106">
        <f>Tabela9[[#This Row],[Valor do Provento R$]]/Tabela9[[#This Row],[Provento por 1 ou 1000 Ações]]</f>
        <v>4.9818919999999999E-3</v>
      </c>
    </row>
    <row r="10697" spans="1:8">
      <c r="A10697" s="119" t="s">
        <v>1786</v>
      </c>
      <c r="B10697" s="117" t="s">
        <v>1488</v>
      </c>
      <c r="C10697" s="140">
        <v>36272</v>
      </c>
      <c r="D10697" s="141">
        <v>1.2300410900000001</v>
      </c>
      <c r="E10697" s="119">
        <v>1000</v>
      </c>
      <c r="F10697" s="119" t="s">
        <v>1492</v>
      </c>
      <c r="G10697" s="114">
        <f>IF([Data da Aprovação]&lt;&gt;"ESTATUTÁRIO",YEAR([Data da Aprovação]),"")</f>
        <v>1999</v>
      </c>
      <c r="H10697" s="106">
        <f>Tabela9[[#This Row],[Valor do Provento R$]]/Tabela9[[#This Row],[Provento por 1 ou 1000 Ações]]</f>
        <v>1.2300410900000002E-3</v>
      </c>
    </row>
    <row r="10698" spans="1:8">
      <c r="A10698" s="118" t="s">
        <v>1786</v>
      </c>
      <c r="B10698" s="116" t="s">
        <v>1488</v>
      </c>
      <c r="C10698" s="138">
        <v>36643</v>
      </c>
      <c r="D10698" s="139">
        <v>3.32</v>
      </c>
      <c r="E10698" s="118">
        <v>1000</v>
      </c>
      <c r="F10698" s="118" t="s">
        <v>1492</v>
      </c>
      <c r="G10698" s="113">
        <f>IF([Data da Aprovação]&lt;&gt;"ESTATUTÁRIO",YEAR([Data da Aprovação]),"")</f>
        <v>2000</v>
      </c>
      <c r="H10698" s="106">
        <f>Tabela9[[#This Row],[Valor do Provento R$]]/Tabela9[[#This Row],[Provento por 1 ou 1000 Ações]]</f>
        <v>3.32E-3</v>
      </c>
    </row>
    <row r="10699" spans="1:8">
      <c r="A10699" s="119" t="s">
        <v>1786</v>
      </c>
      <c r="B10699" s="117" t="s">
        <v>1488</v>
      </c>
      <c r="C10699" s="140">
        <v>37011</v>
      </c>
      <c r="D10699" s="141">
        <v>3.2049449999999999</v>
      </c>
      <c r="E10699" s="119">
        <v>1000</v>
      </c>
      <c r="F10699" s="119" t="s">
        <v>1492</v>
      </c>
      <c r="G10699" s="114">
        <f>IF([Data da Aprovação]&lt;&gt;"ESTATUTÁRIO",YEAR([Data da Aprovação]),"")</f>
        <v>2001</v>
      </c>
      <c r="H10699" s="106">
        <f>Tabela9[[#This Row],[Valor do Provento R$]]/Tabela9[[#This Row],[Provento por 1 ou 1000 Ações]]</f>
        <v>3.2049449999999998E-3</v>
      </c>
    </row>
    <row r="10700" spans="1:8">
      <c r="A10700" s="118" t="s">
        <v>1786</v>
      </c>
      <c r="B10700" s="116" t="s">
        <v>1488</v>
      </c>
      <c r="C10700" s="138">
        <v>37371</v>
      </c>
      <c r="D10700" s="139">
        <v>11.971544099999999</v>
      </c>
      <c r="E10700" s="118">
        <v>1000</v>
      </c>
      <c r="F10700" s="118" t="s">
        <v>1492</v>
      </c>
      <c r="G10700" s="113">
        <f>IF([Data da Aprovação]&lt;&gt;"ESTATUTÁRIO",YEAR([Data da Aprovação]),"")</f>
        <v>2002</v>
      </c>
      <c r="H10700" s="106">
        <f>Tabela9[[#This Row],[Valor do Provento R$]]/Tabela9[[#This Row],[Provento por 1 ou 1000 Ações]]</f>
        <v>1.1971544099999998E-2</v>
      </c>
    </row>
    <row r="10701" spans="1:8">
      <c r="A10701" s="119" t="s">
        <v>1786</v>
      </c>
      <c r="B10701" s="117" t="s">
        <v>1488</v>
      </c>
      <c r="C10701" s="140">
        <v>37740</v>
      </c>
      <c r="D10701" s="141">
        <v>18.1550194</v>
      </c>
      <c r="E10701" s="119">
        <v>1000</v>
      </c>
      <c r="F10701" s="119" t="s">
        <v>1492</v>
      </c>
      <c r="G10701" s="114">
        <f>IF([Data da Aprovação]&lt;&gt;"ESTATUTÁRIO",YEAR([Data da Aprovação]),"")</f>
        <v>2003</v>
      </c>
      <c r="H10701" s="106">
        <f>Tabela9[[#This Row],[Valor do Provento R$]]/Tabela9[[#This Row],[Provento por 1 ou 1000 Ações]]</f>
        <v>1.81550194E-2</v>
      </c>
    </row>
    <row r="10702" spans="1:8">
      <c r="A10702" s="118" t="s">
        <v>1786</v>
      </c>
      <c r="B10702" s="116" t="s">
        <v>1488</v>
      </c>
      <c r="C10702" s="138">
        <v>38104</v>
      </c>
      <c r="D10702" s="139">
        <v>62.79</v>
      </c>
      <c r="E10702" s="118">
        <v>1000</v>
      </c>
      <c r="F10702" s="118" t="s">
        <v>1492</v>
      </c>
      <c r="G10702" s="113">
        <f>IF([Data da Aprovação]&lt;&gt;"ESTATUTÁRIO",YEAR([Data da Aprovação]),"")</f>
        <v>2004</v>
      </c>
      <c r="H10702" s="106">
        <f>Tabela9[[#This Row],[Valor do Provento R$]]/Tabela9[[#This Row],[Provento por 1 ou 1000 Ações]]</f>
        <v>6.2789999999999999E-2</v>
      </c>
    </row>
    <row r="10703" spans="1:8">
      <c r="A10703" s="119" t="s">
        <v>1786</v>
      </c>
      <c r="B10703" s="117" t="s">
        <v>1488</v>
      </c>
      <c r="C10703" s="140">
        <v>38104</v>
      </c>
      <c r="D10703" s="141">
        <v>17.21</v>
      </c>
      <c r="E10703" s="119">
        <v>1000</v>
      </c>
      <c r="F10703" s="119" t="s">
        <v>1489</v>
      </c>
      <c r="G10703" s="114">
        <f>IF([Data da Aprovação]&lt;&gt;"ESTATUTÁRIO",YEAR([Data da Aprovação]),"")</f>
        <v>2004</v>
      </c>
      <c r="H10703" s="106">
        <f>Tabela9[[#This Row],[Valor do Provento R$]]/Tabela9[[#This Row],[Provento por 1 ou 1000 Ações]]</f>
        <v>1.721E-2</v>
      </c>
    </row>
    <row r="10704" spans="1:8">
      <c r="A10704" s="118" t="s">
        <v>1786</v>
      </c>
      <c r="B10704" s="116" t="s">
        <v>1488</v>
      </c>
      <c r="C10704" s="138">
        <v>38454</v>
      </c>
      <c r="D10704" s="139">
        <v>83.3</v>
      </c>
      <c r="E10704" s="118">
        <v>1000</v>
      </c>
      <c r="F10704" s="118" t="s">
        <v>1492</v>
      </c>
      <c r="G10704" s="113">
        <f>IF([Data da Aprovação]&lt;&gt;"ESTATUTÁRIO",YEAR([Data da Aprovação]),"")</f>
        <v>2005</v>
      </c>
      <c r="H10704" s="106">
        <f>Tabela9[[#This Row],[Valor do Provento R$]]/Tabela9[[#This Row],[Provento por 1 ou 1000 Ações]]</f>
        <v>8.3299999999999999E-2</v>
      </c>
    </row>
    <row r="10705" spans="1:8">
      <c r="A10705" s="119" t="s">
        <v>1786</v>
      </c>
      <c r="B10705" s="117" t="s">
        <v>1488</v>
      </c>
      <c r="C10705" s="140">
        <v>38805</v>
      </c>
      <c r="D10705" s="141">
        <v>0.38947300000000001</v>
      </c>
      <c r="E10705" s="119">
        <v>1</v>
      </c>
      <c r="F10705" s="119" t="s">
        <v>1492</v>
      </c>
      <c r="G10705" s="114">
        <f>IF([Data da Aprovação]&lt;&gt;"ESTATUTÁRIO",YEAR([Data da Aprovação]),"")</f>
        <v>2006</v>
      </c>
      <c r="H10705" s="106">
        <f>Tabela9[[#This Row],[Valor do Provento R$]]/Tabela9[[#This Row],[Provento por 1 ou 1000 Ações]]</f>
        <v>0.38947300000000001</v>
      </c>
    </row>
    <row r="10706" spans="1:8">
      <c r="A10706" s="118" t="s">
        <v>1786</v>
      </c>
      <c r="B10706" s="116" t="s">
        <v>1488</v>
      </c>
      <c r="C10706" s="138">
        <v>38805</v>
      </c>
      <c r="D10706" s="139">
        <v>0.48687399999999997</v>
      </c>
      <c r="E10706" s="118">
        <v>1</v>
      </c>
      <c r="F10706" s="118" t="s">
        <v>1492</v>
      </c>
      <c r="G10706" s="113">
        <f>IF([Data da Aprovação]&lt;&gt;"ESTATUTÁRIO",YEAR([Data da Aprovação]),"")</f>
        <v>2006</v>
      </c>
      <c r="H10706" s="106">
        <f>Tabela9[[#This Row],[Valor do Provento R$]]/Tabela9[[#This Row],[Provento por 1 ou 1000 Ações]]</f>
        <v>0.48687399999999997</v>
      </c>
    </row>
    <row r="10707" spans="1:8">
      <c r="A10707" s="119" t="s">
        <v>1786</v>
      </c>
      <c r="B10707" s="117" t="s">
        <v>1488</v>
      </c>
      <c r="C10707" s="140">
        <v>39183</v>
      </c>
      <c r="D10707" s="141">
        <v>0.21346899999999999</v>
      </c>
      <c r="E10707" s="119">
        <v>1</v>
      </c>
      <c r="F10707" s="119" t="s">
        <v>1492</v>
      </c>
      <c r="G10707" s="114">
        <f>IF([Data da Aprovação]&lt;&gt;"ESTATUTÁRIO",YEAR([Data da Aprovação]),"")</f>
        <v>2007</v>
      </c>
      <c r="H10707" s="106">
        <f>Tabela9[[#This Row],[Valor do Provento R$]]/Tabela9[[#This Row],[Provento por 1 ou 1000 Ações]]</f>
        <v>0.21346899999999999</v>
      </c>
    </row>
    <row r="10708" spans="1:8">
      <c r="A10708" s="118" t="s">
        <v>1786</v>
      </c>
      <c r="B10708" s="116" t="s">
        <v>1488</v>
      </c>
      <c r="C10708" s="138">
        <v>39183</v>
      </c>
      <c r="D10708" s="139">
        <v>0.226129</v>
      </c>
      <c r="E10708" s="118">
        <v>1</v>
      </c>
      <c r="F10708" s="118" t="s">
        <v>1492</v>
      </c>
      <c r="G10708" s="113">
        <f>IF([Data da Aprovação]&lt;&gt;"ESTATUTÁRIO",YEAR([Data da Aprovação]),"")</f>
        <v>2007</v>
      </c>
      <c r="H10708" s="106">
        <f>Tabela9[[#This Row],[Valor do Provento R$]]/Tabela9[[#This Row],[Provento por 1 ou 1000 Ações]]</f>
        <v>0.226129</v>
      </c>
    </row>
    <row r="10709" spans="1:8">
      <c r="A10709" s="119" t="s">
        <v>1786</v>
      </c>
      <c r="B10709" s="117" t="s">
        <v>1488</v>
      </c>
      <c r="C10709" s="140">
        <v>39532</v>
      </c>
      <c r="D10709" s="141">
        <v>0.288798</v>
      </c>
      <c r="E10709" s="119">
        <v>1</v>
      </c>
      <c r="F10709" s="119" t="s">
        <v>1492</v>
      </c>
      <c r="G10709" s="114">
        <f>IF([Data da Aprovação]&lt;&gt;"ESTATUTÁRIO",YEAR([Data da Aprovação]),"")</f>
        <v>2008</v>
      </c>
      <c r="H10709" s="106">
        <f>Tabela9[[#This Row],[Valor do Provento R$]]/Tabela9[[#This Row],[Provento por 1 ou 1000 Ações]]</f>
        <v>0.288798</v>
      </c>
    </row>
    <row r="10710" spans="1:8">
      <c r="A10710" s="118" t="s">
        <v>1786</v>
      </c>
      <c r="B10710" s="116" t="s">
        <v>1488</v>
      </c>
      <c r="C10710" s="138">
        <v>39910</v>
      </c>
      <c r="D10710" s="139">
        <v>0.506077</v>
      </c>
      <c r="E10710" s="118">
        <v>1</v>
      </c>
      <c r="F10710" s="118" t="s">
        <v>1492</v>
      </c>
      <c r="G10710" s="113">
        <f>IF([Data da Aprovação]&lt;&gt;"ESTATUTÁRIO",YEAR([Data da Aprovação]),"")</f>
        <v>2009</v>
      </c>
      <c r="H10710" s="106">
        <f>Tabela9[[#This Row],[Valor do Provento R$]]/Tabela9[[#This Row],[Provento por 1 ou 1000 Ações]]</f>
        <v>0.506077</v>
      </c>
    </row>
    <row r="10711" spans="1:8">
      <c r="A10711" s="119" t="s">
        <v>1786</v>
      </c>
      <c r="B10711" s="117" t="s">
        <v>1488</v>
      </c>
      <c r="C10711" s="140">
        <v>40296</v>
      </c>
      <c r="D10711" s="141">
        <v>0.22691</v>
      </c>
      <c r="E10711" s="119">
        <v>1</v>
      </c>
      <c r="F10711" s="119" t="s">
        <v>1492</v>
      </c>
      <c r="G10711" s="114">
        <f>IF([Data da Aprovação]&lt;&gt;"ESTATUTÁRIO",YEAR([Data da Aprovação]),"")</f>
        <v>2010</v>
      </c>
      <c r="H10711" s="106">
        <f>Tabela9[[#This Row],[Valor do Provento R$]]/Tabela9[[#This Row],[Provento por 1 ou 1000 Ações]]</f>
        <v>0.22691</v>
      </c>
    </row>
    <row r="10712" spans="1:8">
      <c r="A10712" s="118" t="s">
        <v>1786</v>
      </c>
      <c r="B10712" s="116" t="s">
        <v>1488</v>
      </c>
      <c r="C10712" s="138">
        <v>40662</v>
      </c>
      <c r="D10712" s="139">
        <v>0.51934000000000002</v>
      </c>
      <c r="E10712" s="118">
        <v>1</v>
      </c>
      <c r="F10712" s="118" t="s">
        <v>1492</v>
      </c>
      <c r="G10712" s="113">
        <f>IF([Data da Aprovação]&lt;&gt;"ESTATUTÁRIO",YEAR([Data da Aprovação]),"")</f>
        <v>2011</v>
      </c>
      <c r="H10712" s="106">
        <f>Tabela9[[#This Row],[Valor do Provento R$]]/Tabela9[[#This Row],[Provento por 1 ou 1000 Ações]]</f>
        <v>0.51934000000000002</v>
      </c>
    </row>
    <row r="10713" spans="1:8">
      <c r="A10713" s="119" t="s">
        <v>1786</v>
      </c>
      <c r="B10713" s="117" t="s">
        <v>1488</v>
      </c>
      <c r="C10713" s="140">
        <v>41024</v>
      </c>
      <c r="D10713" s="141">
        <v>0.30808799999999997</v>
      </c>
      <c r="E10713" s="119">
        <v>1</v>
      </c>
      <c r="F10713" s="119" t="s">
        <v>1492</v>
      </c>
      <c r="G10713" s="114">
        <f>IF([Data da Aprovação]&lt;&gt;"ESTATUTÁRIO",YEAR([Data da Aprovação]),"")</f>
        <v>2012</v>
      </c>
      <c r="H10713" s="106">
        <f>Tabela9[[#This Row],[Valor do Provento R$]]/Tabela9[[#This Row],[Provento por 1 ou 1000 Ações]]</f>
        <v>0.30808799999999997</v>
      </c>
    </row>
    <row r="10714" spans="1:8">
      <c r="A10714" s="118" t="s">
        <v>1786</v>
      </c>
      <c r="B10714" s="116" t="s">
        <v>1488</v>
      </c>
      <c r="C10714" s="138">
        <v>41374</v>
      </c>
      <c r="D10714" s="139">
        <v>0.34962399999999999</v>
      </c>
      <c r="E10714" s="118">
        <v>1</v>
      </c>
      <c r="F10714" s="118" t="s">
        <v>1492</v>
      </c>
      <c r="G10714" s="113">
        <f>IF([Data da Aprovação]&lt;&gt;"ESTATUTÁRIO",YEAR([Data da Aprovação]),"")</f>
        <v>2013</v>
      </c>
      <c r="H10714" s="106">
        <f>Tabela9[[#This Row],[Valor do Provento R$]]/Tabela9[[#This Row],[Provento por 1 ou 1000 Ações]]</f>
        <v>0.34962399999999999</v>
      </c>
    </row>
    <row r="10715" spans="1:8">
      <c r="A10715" s="119" t="s">
        <v>1786</v>
      </c>
      <c r="B10715" s="117" t="s">
        <v>1490</v>
      </c>
      <c r="C10715" s="140">
        <v>35544</v>
      </c>
      <c r="D10715" s="141">
        <v>0.216388</v>
      </c>
      <c r="E10715" s="119">
        <v>1000</v>
      </c>
      <c r="F10715" s="119" t="s">
        <v>1492</v>
      </c>
      <c r="G10715" s="114">
        <f>IF([Data da Aprovação]&lt;&gt;"ESTATUTÁRIO",YEAR([Data da Aprovação]),"")</f>
        <v>1997</v>
      </c>
      <c r="H10715" s="106">
        <f>Tabela9[[#This Row],[Valor do Provento R$]]/Tabela9[[#This Row],[Provento por 1 ou 1000 Ações]]</f>
        <v>2.16388E-4</v>
      </c>
    </row>
    <row r="10716" spans="1:8">
      <c r="A10716" s="118" t="s">
        <v>1786</v>
      </c>
      <c r="B10716" s="116" t="s">
        <v>1490</v>
      </c>
      <c r="C10716" s="138">
        <v>35913</v>
      </c>
      <c r="D10716" s="139">
        <v>2.5637150000000002</v>
      </c>
      <c r="E10716" s="118">
        <v>1000</v>
      </c>
      <c r="F10716" s="118" t="s">
        <v>1492</v>
      </c>
      <c r="G10716" s="113">
        <f>IF([Data da Aprovação]&lt;&gt;"ESTATUTÁRIO",YEAR([Data da Aprovação]),"")</f>
        <v>1998</v>
      </c>
      <c r="H10716" s="106">
        <f>Tabela9[[#This Row],[Valor do Provento R$]]/Tabela9[[#This Row],[Provento por 1 ou 1000 Ações]]</f>
        <v>2.5637150000000003E-3</v>
      </c>
    </row>
    <row r="10717" spans="1:8">
      <c r="A10717" s="119" t="s">
        <v>1786</v>
      </c>
      <c r="B10717" s="117" t="s">
        <v>1490</v>
      </c>
      <c r="C10717" s="140">
        <v>35999</v>
      </c>
      <c r="D10717" s="141">
        <v>5.4800820000000003</v>
      </c>
      <c r="E10717" s="119">
        <v>1000</v>
      </c>
      <c r="F10717" s="119" t="s">
        <v>1492</v>
      </c>
      <c r="G10717" s="114">
        <f>IF([Data da Aprovação]&lt;&gt;"ESTATUTÁRIO",YEAR([Data da Aprovação]),"")</f>
        <v>1998</v>
      </c>
      <c r="H10717" s="106">
        <f>Tabela9[[#This Row],[Valor do Provento R$]]/Tabela9[[#This Row],[Provento por 1 ou 1000 Ações]]</f>
        <v>5.4800820000000007E-3</v>
      </c>
    </row>
    <row r="10718" spans="1:8">
      <c r="A10718" s="118" t="s">
        <v>1786</v>
      </c>
      <c r="B10718" s="116" t="s">
        <v>1490</v>
      </c>
      <c r="C10718" s="138">
        <v>36272</v>
      </c>
      <c r="D10718" s="139">
        <v>1.3530451400000001</v>
      </c>
      <c r="E10718" s="118">
        <v>1000</v>
      </c>
      <c r="F10718" s="118" t="s">
        <v>1492</v>
      </c>
      <c r="G10718" s="113">
        <f>IF([Data da Aprovação]&lt;&gt;"ESTATUTÁRIO",YEAR([Data da Aprovação]),"")</f>
        <v>1999</v>
      </c>
      <c r="H10718" s="106">
        <f>Tabela9[[#This Row],[Valor do Provento R$]]/Tabela9[[#This Row],[Provento por 1 ou 1000 Ações]]</f>
        <v>1.3530451400000001E-3</v>
      </c>
    </row>
    <row r="10719" spans="1:8">
      <c r="A10719" s="119" t="s">
        <v>1786</v>
      </c>
      <c r="B10719" s="117" t="s">
        <v>1490</v>
      </c>
      <c r="C10719" s="140">
        <v>36643</v>
      </c>
      <c r="D10719" s="141">
        <v>3.68</v>
      </c>
      <c r="E10719" s="119">
        <v>1000</v>
      </c>
      <c r="F10719" s="119" t="s">
        <v>1492</v>
      </c>
      <c r="G10719" s="114">
        <f>IF([Data da Aprovação]&lt;&gt;"ESTATUTÁRIO",YEAR([Data da Aprovação]),"")</f>
        <v>2000</v>
      </c>
      <c r="H10719" s="106">
        <f>Tabela9[[#This Row],[Valor do Provento R$]]/Tabela9[[#This Row],[Provento por 1 ou 1000 Ações]]</f>
        <v>3.6800000000000001E-3</v>
      </c>
    </row>
    <row r="10720" spans="1:8">
      <c r="A10720" s="118" t="s">
        <v>1786</v>
      </c>
      <c r="B10720" s="116" t="s">
        <v>1490</v>
      </c>
      <c r="C10720" s="138">
        <v>37011</v>
      </c>
      <c r="D10720" s="139">
        <v>10.38679</v>
      </c>
      <c r="E10720" s="118">
        <v>1000</v>
      </c>
      <c r="F10720" s="118" t="s">
        <v>1492</v>
      </c>
      <c r="G10720" s="113">
        <f>IF([Data da Aprovação]&lt;&gt;"ESTATUTÁRIO",YEAR([Data da Aprovação]),"")</f>
        <v>2001</v>
      </c>
      <c r="H10720" s="106">
        <f>Tabela9[[#This Row],[Valor do Provento R$]]/Tabela9[[#This Row],[Provento por 1 ou 1000 Ações]]</f>
        <v>1.038679E-2</v>
      </c>
    </row>
    <row r="10721" spans="1:8">
      <c r="A10721" s="119" t="s">
        <v>1786</v>
      </c>
      <c r="B10721" s="117" t="s">
        <v>1490</v>
      </c>
      <c r="C10721" s="140">
        <v>37011</v>
      </c>
      <c r="D10721" s="141">
        <v>7.83</v>
      </c>
      <c r="E10721" s="119">
        <v>1000</v>
      </c>
      <c r="F10721" s="119" t="s">
        <v>1492</v>
      </c>
      <c r="G10721" s="114">
        <f>IF([Data da Aprovação]&lt;&gt;"ESTATUTÁRIO",YEAR([Data da Aprovação]),"")</f>
        <v>2001</v>
      </c>
      <c r="H10721" s="106">
        <f>Tabela9[[#This Row],[Valor do Provento R$]]/Tabela9[[#This Row],[Provento por 1 ou 1000 Ações]]</f>
        <v>7.8300000000000002E-3</v>
      </c>
    </row>
    <row r="10722" spans="1:8">
      <c r="A10722" s="118" t="s">
        <v>1786</v>
      </c>
      <c r="B10722" s="116" t="s">
        <v>1490</v>
      </c>
      <c r="C10722" s="138">
        <v>37371</v>
      </c>
      <c r="D10722" s="139">
        <v>13.2185465</v>
      </c>
      <c r="E10722" s="118">
        <v>1000</v>
      </c>
      <c r="F10722" s="118" t="s">
        <v>1492</v>
      </c>
      <c r="G10722" s="113">
        <f>IF([Data da Aprovação]&lt;&gt;"ESTATUTÁRIO",YEAR([Data da Aprovação]),"")</f>
        <v>2002</v>
      </c>
      <c r="H10722" s="106">
        <f>Tabela9[[#This Row],[Valor do Provento R$]]/Tabela9[[#This Row],[Provento por 1 ou 1000 Ações]]</f>
        <v>1.3218546500000001E-2</v>
      </c>
    </row>
    <row r="10723" spans="1:8">
      <c r="A10723" s="119" t="s">
        <v>1786</v>
      </c>
      <c r="B10723" s="117" t="s">
        <v>1490</v>
      </c>
      <c r="C10723" s="140">
        <v>37740</v>
      </c>
      <c r="D10723" s="141">
        <v>20.0461305</v>
      </c>
      <c r="E10723" s="119">
        <v>1000</v>
      </c>
      <c r="F10723" s="119" t="s">
        <v>1492</v>
      </c>
      <c r="G10723" s="114">
        <f>IF([Data da Aprovação]&lt;&gt;"ESTATUTÁRIO",YEAR([Data da Aprovação]),"")</f>
        <v>2003</v>
      </c>
      <c r="H10723" s="106">
        <f>Tabela9[[#This Row],[Valor do Provento R$]]/Tabela9[[#This Row],[Provento por 1 ou 1000 Ações]]</f>
        <v>2.0046130500000002E-2</v>
      </c>
    </row>
    <row r="10724" spans="1:8">
      <c r="A10724" s="118" t="s">
        <v>1786</v>
      </c>
      <c r="B10724" s="116" t="s">
        <v>1490</v>
      </c>
      <c r="C10724" s="138">
        <v>38104</v>
      </c>
      <c r="D10724" s="139">
        <v>62.79</v>
      </c>
      <c r="E10724" s="118">
        <v>1000</v>
      </c>
      <c r="F10724" s="118" t="s">
        <v>1492</v>
      </c>
      <c r="G10724" s="113">
        <f>IF([Data da Aprovação]&lt;&gt;"ESTATUTÁRIO",YEAR([Data da Aprovação]),"")</f>
        <v>2004</v>
      </c>
      <c r="H10724" s="106">
        <f>Tabela9[[#This Row],[Valor do Provento R$]]/Tabela9[[#This Row],[Provento por 1 ou 1000 Ações]]</f>
        <v>6.2789999999999999E-2</v>
      </c>
    </row>
    <row r="10725" spans="1:8">
      <c r="A10725" s="119" t="s">
        <v>1786</v>
      </c>
      <c r="B10725" s="117" t="s">
        <v>1490</v>
      </c>
      <c r="C10725" s="140">
        <v>38104</v>
      </c>
      <c r="D10725" s="141">
        <v>17.21</v>
      </c>
      <c r="E10725" s="119">
        <v>1000</v>
      </c>
      <c r="F10725" s="119" t="s">
        <v>1489</v>
      </c>
      <c r="G10725" s="114">
        <f>IF([Data da Aprovação]&lt;&gt;"ESTATUTÁRIO",YEAR([Data da Aprovação]),"")</f>
        <v>2004</v>
      </c>
      <c r="H10725" s="106">
        <f>Tabela9[[#This Row],[Valor do Provento R$]]/Tabela9[[#This Row],[Provento por 1 ou 1000 Ações]]</f>
        <v>1.721E-2</v>
      </c>
    </row>
    <row r="10726" spans="1:8">
      <c r="A10726" s="118" t="s">
        <v>1786</v>
      </c>
      <c r="B10726" s="116" t="s">
        <v>1490</v>
      </c>
      <c r="C10726" s="138">
        <v>38454</v>
      </c>
      <c r="D10726" s="139">
        <v>83.3</v>
      </c>
      <c r="E10726" s="118">
        <v>1000</v>
      </c>
      <c r="F10726" s="118" t="s">
        <v>1492</v>
      </c>
      <c r="G10726" s="113">
        <f>IF([Data da Aprovação]&lt;&gt;"ESTATUTÁRIO",YEAR([Data da Aprovação]),"")</f>
        <v>2005</v>
      </c>
      <c r="H10726" s="106">
        <f>Tabela9[[#This Row],[Valor do Provento R$]]/Tabela9[[#This Row],[Provento por 1 ou 1000 Ações]]</f>
        <v>8.3299999999999999E-2</v>
      </c>
    </row>
    <row r="10727" spans="1:8">
      <c r="A10727" s="119" t="s">
        <v>1786</v>
      </c>
      <c r="B10727" s="117" t="s">
        <v>1490</v>
      </c>
      <c r="C10727" s="140">
        <v>38805</v>
      </c>
      <c r="D10727" s="141">
        <v>0.38947300000000001</v>
      </c>
      <c r="E10727" s="119">
        <v>1</v>
      </c>
      <c r="F10727" s="119" t="s">
        <v>1492</v>
      </c>
      <c r="G10727" s="114">
        <f>IF([Data da Aprovação]&lt;&gt;"ESTATUTÁRIO",YEAR([Data da Aprovação]),"")</f>
        <v>2006</v>
      </c>
      <c r="H10727" s="106">
        <f>Tabela9[[#This Row],[Valor do Provento R$]]/Tabela9[[#This Row],[Provento por 1 ou 1000 Ações]]</f>
        <v>0.38947300000000001</v>
      </c>
    </row>
    <row r="10728" spans="1:8">
      <c r="A10728" s="118" t="s">
        <v>1786</v>
      </c>
      <c r="B10728" s="116" t="s">
        <v>1490</v>
      </c>
      <c r="C10728" s="138">
        <v>38805</v>
      </c>
      <c r="D10728" s="139">
        <v>0.48687399999999997</v>
      </c>
      <c r="E10728" s="118">
        <v>1</v>
      </c>
      <c r="F10728" s="118" t="s">
        <v>1492</v>
      </c>
      <c r="G10728" s="113">
        <f>IF([Data da Aprovação]&lt;&gt;"ESTATUTÁRIO",YEAR([Data da Aprovação]),"")</f>
        <v>2006</v>
      </c>
      <c r="H10728" s="106">
        <f>Tabela9[[#This Row],[Valor do Provento R$]]/Tabela9[[#This Row],[Provento por 1 ou 1000 Ações]]</f>
        <v>0.48687399999999997</v>
      </c>
    </row>
    <row r="10729" spans="1:8">
      <c r="A10729" s="119" t="s">
        <v>1786</v>
      </c>
      <c r="B10729" s="117" t="s">
        <v>1490</v>
      </c>
      <c r="C10729" s="140">
        <v>39183</v>
      </c>
      <c r="D10729" s="141">
        <v>0.684979</v>
      </c>
      <c r="E10729" s="119">
        <v>1</v>
      </c>
      <c r="F10729" s="119" t="s">
        <v>1492</v>
      </c>
      <c r="G10729" s="114">
        <f>IF([Data da Aprovação]&lt;&gt;"ESTATUTÁRIO",YEAR([Data da Aprovação]),"")</f>
        <v>2007</v>
      </c>
      <c r="H10729" s="106">
        <f>Tabela9[[#This Row],[Valor do Provento R$]]/Tabela9[[#This Row],[Provento por 1 ou 1000 Ações]]</f>
        <v>0.684979</v>
      </c>
    </row>
    <row r="10730" spans="1:8">
      <c r="A10730" s="118" t="s">
        <v>1786</v>
      </c>
      <c r="B10730" s="116" t="s">
        <v>1490</v>
      </c>
      <c r="C10730" s="138">
        <v>39183</v>
      </c>
      <c r="D10730" s="139">
        <v>0.226129</v>
      </c>
      <c r="E10730" s="118">
        <v>1</v>
      </c>
      <c r="F10730" s="118" t="s">
        <v>1492</v>
      </c>
      <c r="G10730" s="113">
        <f>IF([Data da Aprovação]&lt;&gt;"ESTATUTÁRIO",YEAR([Data da Aprovação]),"")</f>
        <v>2007</v>
      </c>
      <c r="H10730" s="106">
        <f>Tabela9[[#This Row],[Valor do Provento R$]]/Tabela9[[#This Row],[Provento por 1 ou 1000 Ações]]</f>
        <v>0.226129</v>
      </c>
    </row>
    <row r="10731" spans="1:8">
      <c r="A10731" s="119" t="s">
        <v>1786</v>
      </c>
      <c r="B10731" s="117" t="s">
        <v>1490</v>
      </c>
      <c r="C10731" s="140">
        <v>39532</v>
      </c>
      <c r="D10731" s="141">
        <v>0.73695299999999997</v>
      </c>
      <c r="E10731" s="119">
        <v>1</v>
      </c>
      <c r="F10731" s="119" t="s">
        <v>1492</v>
      </c>
      <c r="G10731" s="114">
        <f>IF([Data da Aprovação]&lt;&gt;"ESTATUTÁRIO",YEAR([Data da Aprovação]),"")</f>
        <v>2008</v>
      </c>
      <c r="H10731" s="106">
        <f>Tabela9[[#This Row],[Valor do Provento R$]]/Tabela9[[#This Row],[Provento por 1 ou 1000 Ações]]</f>
        <v>0.73695299999999997</v>
      </c>
    </row>
    <row r="10732" spans="1:8">
      <c r="A10732" s="118" t="s">
        <v>1786</v>
      </c>
      <c r="B10732" s="116" t="s">
        <v>1490</v>
      </c>
      <c r="C10732" s="138">
        <v>39910</v>
      </c>
      <c r="D10732" s="139">
        <v>0.82863600000000004</v>
      </c>
      <c r="E10732" s="118">
        <v>1</v>
      </c>
      <c r="F10732" s="118" t="s">
        <v>1492</v>
      </c>
      <c r="G10732" s="113">
        <f>IF([Data da Aprovação]&lt;&gt;"ESTATUTÁRIO",YEAR([Data da Aprovação]),"")</f>
        <v>2009</v>
      </c>
      <c r="H10732" s="106">
        <f>Tabela9[[#This Row],[Valor do Provento R$]]/Tabela9[[#This Row],[Provento por 1 ou 1000 Ações]]</f>
        <v>0.82863600000000004</v>
      </c>
    </row>
    <row r="10733" spans="1:8">
      <c r="A10733" s="119" t="s">
        <v>1786</v>
      </c>
      <c r="B10733" s="117" t="s">
        <v>1490</v>
      </c>
      <c r="C10733" s="140">
        <v>40296</v>
      </c>
      <c r="D10733" s="141">
        <v>0.86186600000000002</v>
      </c>
      <c r="E10733" s="119">
        <v>1</v>
      </c>
      <c r="F10733" s="119" t="s">
        <v>1492</v>
      </c>
      <c r="G10733" s="114">
        <f>IF([Data da Aprovação]&lt;&gt;"ESTATUTÁRIO",YEAR([Data da Aprovação]),"")</f>
        <v>2010</v>
      </c>
      <c r="H10733" s="106">
        <f>Tabela9[[#This Row],[Valor do Provento R$]]/Tabela9[[#This Row],[Provento por 1 ou 1000 Ações]]</f>
        <v>0.86186600000000002</v>
      </c>
    </row>
    <row r="10734" spans="1:8">
      <c r="A10734" s="118" t="s">
        <v>1786</v>
      </c>
      <c r="B10734" s="116" t="s">
        <v>1490</v>
      </c>
      <c r="C10734" s="138">
        <v>40662</v>
      </c>
      <c r="D10734" s="139">
        <v>0.962588</v>
      </c>
      <c r="E10734" s="118">
        <v>1</v>
      </c>
      <c r="F10734" s="118" t="s">
        <v>1492</v>
      </c>
      <c r="G10734" s="113">
        <f>IF([Data da Aprovação]&lt;&gt;"ESTATUTÁRIO",YEAR([Data da Aprovação]),"")</f>
        <v>2011</v>
      </c>
      <c r="H10734" s="106">
        <f>Tabela9[[#This Row],[Valor do Provento R$]]/Tabela9[[#This Row],[Provento por 1 ou 1000 Ações]]</f>
        <v>0.962588</v>
      </c>
    </row>
    <row r="10735" spans="1:8">
      <c r="A10735" s="119" t="s">
        <v>1786</v>
      </c>
      <c r="B10735" s="117" t="s">
        <v>1490</v>
      </c>
      <c r="C10735" s="140">
        <v>41024</v>
      </c>
      <c r="D10735" s="141">
        <v>1.003811</v>
      </c>
      <c r="E10735" s="119">
        <v>1</v>
      </c>
      <c r="F10735" s="119" t="s">
        <v>1492</v>
      </c>
      <c r="G10735" s="114">
        <f>IF([Data da Aprovação]&lt;&gt;"ESTATUTÁRIO",YEAR([Data da Aprovação]),"")</f>
        <v>2012</v>
      </c>
      <c r="H10735" s="106">
        <f>Tabela9[[#This Row],[Valor do Provento R$]]/Tabela9[[#This Row],[Provento por 1 ou 1000 Ações]]</f>
        <v>1.003811</v>
      </c>
    </row>
    <row r="10736" spans="1:8">
      <c r="A10736" s="118" t="s">
        <v>1786</v>
      </c>
      <c r="B10736" s="116" t="s">
        <v>1490</v>
      </c>
      <c r="C10736" s="138">
        <v>41374</v>
      </c>
      <c r="D10736" s="139">
        <v>1.0680540000000001</v>
      </c>
      <c r="E10736" s="118">
        <v>1</v>
      </c>
      <c r="F10736" s="118" t="s">
        <v>1492</v>
      </c>
      <c r="G10736" s="113">
        <f>IF([Data da Aprovação]&lt;&gt;"ESTATUTÁRIO",YEAR([Data da Aprovação]),"")</f>
        <v>2013</v>
      </c>
      <c r="H10736" s="106">
        <f>Tabela9[[#This Row],[Valor do Provento R$]]/Tabela9[[#This Row],[Provento por 1 ou 1000 Ações]]</f>
        <v>1.0680540000000001</v>
      </c>
    </row>
    <row r="10737" spans="1:8">
      <c r="A10737" s="119" t="s">
        <v>1787</v>
      </c>
      <c r="B10737" s="117" t="s">
        <v>1488</v>
      </c>
      <c r="C10737" s="140">
        <v>37946</v>
      </c>
      <c r="D10737" s="141">
        <v>0.78</v>
      </c>
      <c r="E10737" s="119">
        <v>1</v>
      </c>
      <c r="F10737" s="119" t="s">
        <v>1492</v>
      </c>
      <c r="G10737" s="114">
        <f>IF([Data da Aprovação]&lt;&gt;"ESTATUTÁRIO",YEAR([Data da Aprovação]),"")</f>
        <v>2003</v>
      </c>
      <c r="H10737" s="106">
        <f>Tabela9[[#This Row],[Valor do Provento R$]]/Tabela9[[#This Row],[Provento por 1 ou 1000 Ações]]</f>
        <v>0.78</v>
      </c>
    </row>
    <row r="10738" spans="1:8">
      <c r="A10738" s="118" t="s">
        <v>1787</v>
      </c>
      <c r="B10738" s="116" t="s">
        <v>1488</v>
      </c>
      <c r="C10738" s="138">
        <v>38096</v>
      </c>
      <c r="D10738" s="139">
        <v>0.78</v>
      </c>
      <c r="E10738" s="118">
        <v>1</v>
      </c>
      <c r="F10738" s="118" t="s">
        <v>1492</v>
      </c>
      <c r="G10738" s="113">
        <f>IF([Data da Aprovação]&lt;&gt;"ESTATUTÁRIO",YEAR([Data da Aprovação]),"")</f>
        <v>2004</v>
      </c>
      <c r="H10738" s="106">
        <f>Tabela9[[#This Row],[Valor do Provento R$]]/Tabela9[[#This Row],[Provento por 1 ou 1000 Ações]]</f>
        <v>0.78</v>
      </c>
    </row>
    <row r="10739" spans="1:8">
      <c r="A10739" s="119" t="s">
        <v>1787</v>
      </c>
      <c r="B10739" s="117" t="s">
        <v>1488</v>
      </c>
      <c r="C10739" s="140">
        <v>38453</v>
      </c>
      <c r="D10739" s="141">
        <v>0.38</v>
      </c>
      <c r="E10739" s="119">
        <v>1</v>
      </c>
      <c r="F10739" s="119" t="s">
        <v>1492</v>
      </c>
      <c r="G10739" s="114">
        <f>IF([Data da Aprovação]&lt;&gt;"ESTATUTÁRIO",YEAR([Data da Aprovação]),"")</f>
        <v>2005</v>
      </c>
      <c r="H10739" s="106">
        <f>Tabela9[[#This Row],[Valor do Provento R$]]/Tabela9[[#This Row],[Provento por 1 ou 1000 Ações]]</f>
        <v>0.38</v>
      </c>
    </row>
    <row r="10740" spans="1:8">
      <c r="A10740" s="118" t="s">
        <v>1787</v>
      </c>
      <c r="B10740" s="116" t="s">
        <v>1488</v>
      </c>
      <c r="C10740" s="138">
        <v>38623</v>
      </c>
      <c r="D10740" s="139">
        <v>0.89</v>
      </c>
      <c r="E10740" s="118">
        <v>1</v>
      </c>
      <c r="F10740" s="118" t="s">
        <v>1492</v>
      </c>
      <c r="G10740" s="113">
        <f>IF([Data da Aprovação]&lt;&gt;"ESTATUTÁRIO",YEAR([Data da Aprovação]),"")</f>
        <v>2005</v>
      </c>
      <c r="H10740" s="106">
        <f>Tabela9[[#This Row],[Valor do Provento R$]]/Tabela9[[#This Row],[Provento por 1 ou 1000 Ações]]</f>
        <v>0.89</v>
      </c>
    </row>
    <row r="10741" spans="1:8">
      <c r="A10741" s="119" t="s">
        <v>1787</v>
      </c>
      <c r="B10741" s="117" t="s">
        <v>1488</v>
      </c>
      <c r="C10741" s="140">
        <v>38831</v>
      </c>
      <c r="D10741" s="141">
        <v>0.29645458400000002</v>
      </c>
      <c r="E10741" s="119">
        <v>1</v>
      </c>
      <c r="F10741" s="119" t="s">
        <v>1492</v>
      </c>
      <c r="G10741" s="114">
        <f>IF([Data da Aprovação]&lt;&gt;"ESTATUTÁRIO",YEAR([Data da Aprovação]),"")</f>
        <v>2006</v>
      </c>
      <c r="H10741" s="106">
        <f>Tabela9[[#This Row],[Valor do Provento R$]]/Tabela9[[#This Row],[Provento por 1 ou 1000 Ações]]</f>
        <v>0.29645458400000002</v>
      </c>
    </row>
    <row r="10742" spans="1:8">
      <c r="A10742" s="118" t="s">
        <v>1787</v>
      </c>
      <c r="B10742" s="116" t="s">
        <v>1488</v>
      </c>
      <c r="C10742" s="138">
        <v>38953</v>
      </c>
      <c r="D10742" s="139">
        <v>0.52</v>
      </c>
      <c r="E10742" s="118">
        <v>1</v>
      </c>
      <c r="F10742" s="118" t="s">
        <v>1492</v>
      </c>
      <c r="G10742" s="113">
        <f>IF([Data da Aprovação]&lt;&gt;"ESTATUTÁRIO",YEAR([Data da Aprovação]),"")</f>
        <v>2006</v>
      </c>
      <c r="H10742" s="106">
        <f>Tabela9[[#This Row],[Valor do Provento R$]]/Tabela9[[#This Row],[Provento por 1 ou 1000 Ações]]</f>
        <v>0.52</v>
      </c>
    </row>
    <row r="10743" spans="1:8">
      <c r="A10743" s="119" t="s">
        <v>1787</v>
      </c>
      <c r="B10743" s="117" t="s">
        <v>1488</v>
      </c>
      <c r="C10743" s="140">
        <v>39202</v>
      </c>
      <c r="D10743" s="141">
        <v>0.59291000000000005</v>
      </c>
      <c r="E10743" s="119">
        <v>1</v>
      </c>
      <c r="F10743" s="119" t="s">
        <v>1492</v>
      </c>
      <c r="G10743" s="114">
        <f>IF([Data da Aprovação]&lt;&gt;"ESTATUTÁRIO",YEAR([Data da Aprovação]),"")</f>
        <v>2007</v>
      </c>
      <c r="H10743" s="106">
        <f>Tabela9[[#This Row],[Valor do Provento R$]]/Tabela9[[#This Row],[Provento por 1 ou 1000 Ações]]</f>
        <v>0.59291000000000005</v>
      </c>
    </row>
    <row r="10744" spans="1:8">
      <c r="A10744" s="118" t="s">
        <v>1787</v>
      </c>
      <c r="B10744" s="116" t="s">
        <v>1488</v>
      </c>
      <c r="C10744" s="138">
        <v>39280</v>
      </c>
      <c r="D10744" s="139">
        <v>0.52</v>
      </c>
      <c r="E10744" s="118">
        <v>1</v>
      </c>
      <c r="F10744" s="118" t="s">
        <v>1492</v>
      </c>
      <c r="G10744" s="113">
        <f>IF([Data da Aprovação]&lt;&gt;"ESTATUTÁRIO",YEAR([Data da Aprovação]),"")</f>
        <v>2007</v>
      </c>
      <c r="H10744" s="106">
        <f>Tabela9[[#This Row],[Valor do Provento R$]]/Tabela9[[#This Row],[Provento por 1 ou 1000 Ações]]</f>
        <v>0.52</v>
      </c>
    </row>
    <row r="10745" spans="1:8">
      <c r="A10745" s="119" t="s">
        <v>1787</v>
      </c>
      <c r="B10745" s="117" t="s">
        <v>1488</v>
      </c>
      <c r="C10745" s="140">
        <v>39428</v>
      </c>
      <c r="D10745" s="141">
        <v>0.97</v>
      </c>
      <c r="E10745" s="119">
        <v>1</v>
      </c>
      <c r="F10745" s="119" t="s">
        <v>1492</v>
      </c>
      <c r="G10745" s="114">
        <f>IF([Data da Aprovação]&lt;&gt;"ESTATUTÁRIO",YEAR([Data da Aprovação]),"")</f>
        <v>2007</v>
      </c>
      <c r="H10745" s="106">
        <f>Tabela9[[#This Row],[Valor do Provento R$]]/Tabela9[[#This Row],[Provento por 1 ou 1000 Ações]]</f>
        <v>0.97</v>
      </c>
    </row>
    <row r="10746" spans="1:8">
      <c r="A10746" s="118" t="s">
        <v>1787</v>
      </c>
      <c r="B10746" s="116" t="s">
        <v>1488</v>
      </c>
      <c r="C10746" s="138">
        <v>39686</v>
      </c>
      <c r="D10746" s="139">
        <v>2.23</v>
      </c>
      <c r="E10746" s="118">
        <v>1</v>
      </c>
      <c r="F10746" s="118" t="s">
        <v>1492</v>
      </c>
      <c r="G10746" s="113">
        <f>IF([Data da Aprovação]&lt;&gt;"ESTATUTÁRIO",YEAR([Data da Aprovação]),"")</f>
        <v>2008</v>
      </c>
      <c r="H10746" s="106">
        <f>Tabela9[[#This Row],[Valor do Provento R$]]/Tabela9[[#This Row],[Provento por 1 ou 1000 Ações]]</f>
        <v>2.23</v>
      </c>
    </row>
    <row r="10747" spans="1:8">
      <c r="A10747" s="119" t="s">
        <v>1787</v>
      </c>
      <c r="B10747" s="117" t="s">
        <v>1488</v>
      </c>
      <c r="C10747" s="140">
        <v>39932</v>
      </c>
      <c r="D10747" s="141">
        <v>5.7</v>
      </c>
      <c r="E10747" s="119">
        <v>1</v>
      </c>
      <c r="F10747" s="119" t="s">
        <v>1492</v>
      </c>
      <c r="G10747" s="114">
        <f>IF([Data da Aprovação]&lt;&gt;"ESTATUTÁRIO",YEAR([Data da Aprovação]),"")</f>
        <v>2009</v>
      </c>
      <c r="H10747" s="106">
        <f>Tabela9[[#This Row],[Valor do Provento R$]]/Tabela9[[#This Row],[Provento por 1 ou 1000 Ações]]</f>
        <v>5.7</v>
      </c>
    </row>
    <row r="10748" spans="1:8">
      <c r="A10748" s="118" t="s">
        <v>1787</v>
      </c>
      <c r="B10748" s="116" t="s">
        <v>1488</v>
      </c>
      <c r="C10748" s="138">
        <v>40297</v>
      </c>
      <c r="D10748" s="139">
        <v>0.19</v>
      </c>
      <c r="E10748" s="118">
        <v>1</v>
      </c>
      <c r="F10748" s="118" t="s">
        <v>1492</v>
      </c>
      <c r="G10748" s="113">
        <f>IF([Data da Aprovação]&lt;&gt;"ESTATUTÁRIO",YEAR([Data da Aprovação]),"")</f>
        <v>2010</v>
      </c>
      <c r="H10748" s="106">
        <f>Tabela9[[#This Row],[Valor do Provento R$]]/Tabela9[[#This Row],[Provento por 1 ou 1000 Ações]]</f>
        <v>0.19</v>
      </c>
    </row>
    <row r="10749" spans="1:8">
      <c r="A10749" s="119" t="s">
        <v>1787</v>
      </c>
      <c r="B10749" s="117" t="s">
        <v>1488</v>
      </c>
      <c r="C10749" s="140">
        <v>40647</v>
      </c>
      <c r="D10749" s="141">
        <v>0.50820902199999995</v>
      </c>
      <c r="E10749" s="119">
        <v>1</v>
      </c>
      <c r="F10749" s="119" t="s">
        <v>1492</v>
      </c>
      <c r="G10749" s="114">
        <f>IF([Data da Aprovação]&lt;&gt;"ESTATUTÁRIO",YEAR([Data da Aprovação]),"")</f>
        <v>2011</v>
      </c>
      <c r="H10749" s="106">
        <f>Tabela9[[#This Row],[Valor do Provento R$]]/Tabela9[[#This Row],[Provento por 1 ou 1000 Ações]]</f>
        <v>0.50820902199999995</v>
      </c>
    </row>
    <row r="10750" spans="1:8">
      <c r="A10750" s="118" t="s">
        <v>1787</v>
      </c>
      <c r="B10750" s="116" t="s">
        <v>1488</v>
      </c>
      <c r="C10750" s="138">
        <v>40704</v>
      </c>
      <c r="D10750" s="139">
        <v>1.4589957039999999</v>
      </c>
      <c r="E10750" s="118">
        <v>1</v>
      </c>
      <c r="F10750" s="118" t="s">
        <v>1492</v>
      </c>
      <c r="G10750" s="113">
        <f>IF([Data da Aprovação]&lt;&gt;"ESTATUTÁRIO",YEAR([Data da Aprovação]),"")</f>
        <v>2011</v>
      </c>
      <c r="H10750" s="106">
        <f>Tabela9[[#This Row],[Valor do Provento R$]]/Tabela9[[#This Row],[Provento por 1 ou 1000 Ações]]</f>
        <v>1.4589957039999999</v>
      </c>
    </row>
    <row r="10751" spans="1:8">
      <c r="A10751" s="119" t="s">
        <v>1787</v>
      </c>
      <c r="B10751" s="117" t="s">
        <v>1488</v>
      </c>
      <c r="C10751" s="140">
        <v>41029</v>
      </c>
      <c r="D10751" s="141">
        <v>1.0739300000000001</v>
      </c>
      <c r="E10751" s="119">
        <v>1</v>
      </c>
      <c r="F10751" s="119" t="s">
        <v>1492</v>
      </c>
      <c r="G10751" s="114">
        <f>IF([Data da Aprovação]&lt;&gt;"ESTATUTÁRIO",YEAR([Data da Aprovação]),"")</f>
        <v>2012</v>
      </c>
      <c r="H10751" s="106">
        <f>Tabela9[[#This Row],[Valor do Provento R$]]/Tabela9[[#This Row],[Provento por 1 ou 1000 Ações]]</f>
        <v>1.0739300000000001</v>
      </c>
    </row>
    <row r="10752" spans="1:8">
      <c r="A10752" s="118" t="s">
        <v>1787</v>
      </c>
      <c r="B10752" s="116" t="s">
        <v>1488</v>
      </c>
      <c r="C10752" s="138">
        <v>41394</v>
      </c>
      <c r="D10752" s="139">
        <v>1.4317200000000001</v>
      </c>
      <c r="E10752" s="118">
        <v>1</v>
      </c>
      <c r="F10752" s="118" t="s">
        <v>1492</v>
      </c>
      <c r="G10752" s="113">
        <f>IF([Data da Aprovação]&lt;&gt;"ESTATUTÁRIO",YEAR([Data da Aprovação]),"")</f>
        <v>2013</v>
      </c>
      <c r="H10752" s="106">
        <f>Tabela9[[#This Row],[Valor do Provento R$]]/Tabela9[[#This Row],[Provento por 1 ou 1000 Ações]]</f>
        <v>1.4317200000000001</v>
      </c>
    </row>
    <row r="10753" spans="1:8">
      <c r="A10753" s="119" t="s">
        <v>1787</v>
      </c>
      <c r="B10753" s="117" t="s">
        <v>1490</v>
      </c>
      <c r="C10753" s="140">
        <v>37946</v>
      </c>
      <c r="D10753" s="141">
        <v>0.86</v>
      </c>
      <c r="E10753" s="119">
        <v>1</v>
      </c>
      <c r="F10753" s="119" t="s">
        <v>1492</v>
      </c>
      <c r="G10753" s="114">
        <f>IF([Data da Aprovação]&lt;&gt;"ESTATUTÁRIO",YEAR([Data da Aprovação]),"")</f>
        <v>2003</v>
      </c>
      <c r="H10753" s="106">
        <f>Tabela9[[#This Row],[Valor do Provento R$]]/Tabela9[[#This Row],[Provento por 1 ou 1000 Ações]]</f>
        <v>0.86</v>
      </c>
    </row>
    <row r="10754" spans="1:8">
      <c r="A10754" s="118" t="s">
        <v>1787</v>
      </c>
      <c r="B10754" s="116" t="s">
        <v>1490</v>
      </c>
      <c r="C10754" s="138">
        <v>38096</v>
      </c>
      <c r="D10754" s="139">
        <v>0.86</v>
      </c>
      <c r="E10754" s="118">
        <v>1</v>
      </c>
      <c r="F10754" s="118" t="s">
        <v>1492</v>
      </c>
      <c r="G10754" s="113">
        <f>IF([Data da Aprovação]&lt;&gt;"ESTATUTÁRIO",YEAR([Data da Aprovação]),"")</f>
        <v>2004</v>
      </c>
      <c r="H10754" s="106">
        <f>Tabela9[[#This Row],[Valor do Provento R$]]/Tabela9[[#This Row],[Provento por 1 ou 1000 Ações]]</f>
        <v>0.86</v>
      </c>
    </row>
    <row r="10755" spans="1:8">
      <c r="A10755" s="119" t="s">
        <v>1787</v>
      </c>
      <c r="B10755" s="117" t="s">
        <v>1490</v>
      </c>
      <c r="C10755" s="140">
        <v>38453</v>
      </c>
      <c r="D10755" s="141">
        <v>0.42</v>
      </c>
      <c r="E10755" s="119">
        <v>1</v>
      </c>
      <c r="F10755" s="119" t="s">
        <v>1492</v>
      </c>
      <c r="G10755" s="114">
        <f>IF([Data da Aprovação]&lt;&gt;"ESTATUTÁRIO",YEAR([Data da Aprovação]),"")</f>
        <v>2005</v>
      </c>
      <c r="H10755" s="106">
        <f>Tabela9[[#This Row],[Valor do Provento R$]]/Tabela9[[#This Row],[Provento por 1 ou 1000 Ações]]</f>
        <v>0.42</v>
      </c>
    </row>
    <row r="10756" spans="1:8">
      <c r="A10756" s="118" t="s">
        <v>1787</v>
      </c>
      <c r="B10756" s="116" t="s">
        <v>1490</v>
      </c>
      <c r="C10756" s="138">
        <v>38623</v>
      </c>
      <c r="D10756" s="139">
        <v>0.98</v>
      </c>
      <c r="E10756" s="118">
        <v>1</v>
      </c>
      <c r="F10756" s="118" t="s">
        <v>1492</v>
      </c>
      <c r="G10756" s="113">
        <f>IF([Data da Aprovação]&lt;&gt;"ESTATUTÁRIO",YEAR([Data da Aprovação]),"")</f>
        <v>2005</v>
      </c>
      <c r="H10756" s="106">
        <f>Tabela9[[#This Row],[Valor do Provento R$]]/Tabela9[[#This Row],[Provento por 1 ou 1000 Ações]]</f>
        <v>0.98</v>
      </c>
    </row>
    <row r="10757" spans="1:8">
      <c r="A10757" s="119" t="s">
        <v>1787</v>
      </c>
      <c r="B10757" s="117" t="s">
        <v>1490</v>
      </c>
      <c r="C10757" s="140">
        <v>38831</v>
      </c>
      <c r="D10757" s="141">
        <v>0.32610004100000001</v>
      </c>
      <c r="E10757" s="119">
        <v>1</v>
      </c>
      <c r="F10757" s="119" t="s">
        <v>1492</v>
      </c>
      <c r="G10757" s="114">
        <f>IF([Data da Aprovação]&lt;&gt;"ESTATUTÁRIO",YEAR([Data da Aprovação]),"")</f>
        <v>2006</v>
      </c>
      <c r="H10757" s="106">
        <f>Tabela9[[#This Row],[Valor do Provento R$]]/Tabela9[[#This Row],[Provento por 1 ou 1000 Ações]]</f>
        <v>0.32610004100000001</v>
      </c>
    </row>
    <row r="10758" spans="1:8">
      <c r="A10758" s="118" t="s">
        <v>1787</v>
      </c>
      <c r="B10758" s="116" t="s">
        <v>1490</v>
      </c>
      <c r="C10758" s="138">
        <v>38953</v>
      </c>
      <c r="D10758" s="139">
        <v>0.57199999999999995</v>
      </c>
      <c r="E10758" s="118">
        <v>1</v>
      </c>
      <c r="F10758" s="118" t="s">
        <v>1492</v>
      </c>
      <c r="G10758" s="113">
        <f>IF([Data da Aprovação]&lt;&gt;"ESTATUTÁRIO",YEAR([Data da Aprovação]),"")</f>
        <v>2006</v>
      </c>
      <c r="H10758" s="106">
        <f>Tabela9[[#This Row],[Valor do Provento R$]]/Tabela9[[#This Row],[Provento por 1 ou 1000 Ações]]</f>
        <v>0.57199999999999995</v>
      </c>
    </row>
    <row r="10759" spans="1:8">
      <c r="A10759" s="119" t="s">
        <v>1787</v>
      </c>
      <c r="B10759" s="117" t="s">
        <v>1490</v>
      </c>
      <c r="C10759" s="140">
        <v>39202</v>
      </c>
      <c r="D10759" s="141">
        <v>0.6522</v>
      </c>
      <c r="E10759" s="119">
        <v>1</v>
      </c>
      <c r="F10759" s="119" t="s">
        <v>1492</v>
      </c>
      <c r="G10759" s="114">
        <f>IF([Data da Aprovação]&lt;&gt;"ESTATUTÁRIO",YEAR([Data da Aprovação]),"")</f>
        <v>2007</v>
      </c>
      <c r="H10759" s="106">
        <f>Tabela9[[#This Row],[Valor do Provento R$]]/Tabela9[[#This Row],[Provento por 1 ou 1000 Ações]]</f>
        <v>0.6522</v>
      </c>
    </row>
    <row r="10760" spans="1:8">
      <c r="A10760" s="118" t="s">
        <v>1787</v>
      </c>
      <c r="B10760" s="116" t="s">
        <v>1490</v>
      </c>
      <c r="C10760" s="138">
        <v>39280</v>
      </c>
      <c r="D10760" s="139">
        <v>0.56999999999999995</v>
      </c>
      <c r="E10760" s="118">
        <v>1</v>
      </c>
      <c r="F10760" s="118" t="s">
        <v>1492</v>
      </c>
      <c r="G10760" s="113">
        <f>IF([Data da Aprovação]&lt;&gt;"ESTATUTÁRIO",YEAR([Data da Aprovação]),"")</f>
        <v>2007</v>
      </c>
      <c r="H10760" s="106">
        <f>Tabela9[[#This Row],[Valor do Provento R$]]/Tabela9[[#This Row],[Provento por 1 ou 1000 Ações]]</f>
        <v>0.56999999999999995</v>
      </c>
    </row>
    <row r="10761" spans="1:8">
      <c r="A10761" s="119" t="s">
        <v>1787</v>
      </c>
      <c r="B10761" s="117" t="s">
        <v>1490</v>
      </c>
      <c r="C10761" s="140">
        <v>39428</v>
      </c>
      <c r="D10761" s="141">
        <v>1.07</v>
      </c>
      <c r="E10761" s="119">
        <v>1</v>
      </c>
      <c r="F10761" s="119" t="s">
        <v>1492</v>
      </c>
      <c r="G10761" s="114">
        <f>IF([Data da Aprovação]&lt;&gt;"ESTATUTÁRIO",YEAR([Data da Aprovação]),"")</f>
        <v>2007</v>
      </c>
      <c r="H10761" s="106">
        <f>Tabela9[[#This Row],[Valor do Provento R$]]/Tabela9[[#This Row],[Provento por 1 ou 1000 Ações]]</f>
        <v>1.07</v>
      </c>
    </row>
    <row r="10762" spans="1:8">
      <c r="A10762" s="118" t="s">
        <v>1787</v>
      </c>
      <c r="B10762" s="116" t="s">
        <v>1490</v>
      </c>
      <c r="C10762" s="138">
        <v>39686</v>
      </c>
      <c r="D10762" s="139">
        <v>2.4500000000000002</v>
      </c>
      <c r="E10762" s="118">
        <v>1</v>
      </c>
      <c r="F10762" s="118" t="s">
        <v>1492</v>
      </c>
      <c r="G10762" s="113">
        <f>IF([Data da Aprovação]&lt;&gt;"ESTATUTÁRIO",YEAR([Data da Aprovação]),"")</f>
        <v>2008</v>
      </c>
      <c r="H10762" s="106">
        <f>Tabela9[[#This Row],[Valor do Provento R$]]/Tabela9[[#This Row],[Provento por 1 ou 1000 Ações]]</f>
        <v>2.4500000000000002</v>
      </c>
    </row>
    <row r="10763" spans="1:8">
      <c r="A10763" s="119" t="s">
        <v>1787</v>
      </c>
      <c r="B10763" s="117" t="s">
        <v>1490</v>
      </c>
      <c r="C10763" s="140">
        <v>39932</v>
      </c>
      <c r="D10763" s="141">
        <v>6.27</v>
      </c>
      <c r="E10763" s="119">
        <v>1</v>
      </c>
      <c r="F10763" s="119" t="s">
        <v>1492</v>
      </c>
      <c r="G10763" s="114">
        <f>IF([Data da Aprovação]&lt;&gt;"ESTATUTÁRIO",YEAR([Data da Aprovação]),"")</f>
        <v>2009</v>
      </c>
      <c r="H10763" s="106">
        <f>Tabela9[[#This Row],[Valor do Provento R$]]/Tabela9[[#This Row],[Provento por 1 ou 1000 Ações]]</f>
        <v>6.27</v>
      </c>
    </row>
    <row r="10764" spans="1:8">
      <c r="A10764" s="118" t="s">
        <v>1787</v>
      </c>
      <c r="B10764" s="116" t="s">
        <v>1490</v>
      </c>
      <c r="C10764" s="138">
        <v>40297</v>
      </c>
      <c r="D10764" s="139">
        <v>0.20899999999999999</v>
      </c>
      <c r="E10764" s="118">
        <v>1</v>
      </c>
      <c r="F10764" s="118" t="s">
        <v>1492</v>
      </c>
      <c r="G10764" s="113">
        <f>IF([Data da Aprovação]&lt;&gt;"ESTATUTÁRIO",YEAR([Data da Aprovação]),"")</f>
        <v>2010</v>
      </c>
      <c r="H10764" s="106">
        <f>Tabela9[[#This Row],[Valor do Provento R$]]/Tabela9[[#This Row],[Provento por 1 ou 1000 Ações]]</f>
        <v>0.20899999999999999</v>
      </c>
    </row>
    <row r="10765" spans="1:8">
      <c r="A10765" s="119" t="s">
        <v>1787</v>
      </c>
      <c r="B10765" s="117" t="s">
        <v>1490</v>
      </c>
      <c r="C10765" s="140">
        <v>40647</v>
      </c>
      <c r="D10765" s="141">
        <v>0.55902992399999996</v>
      </c>
      <c r="E10765" s="119">
        <v>1</v>
      </c>
      <c r="F10765" s="119" t="s">
        <v>1492</v>
      </c>
      <c r="G10765" s="114">
        <f>IF([Data da Aprovação]&lt;&gt;"ESTATUTÁRIO",YEAR([Data da Aprovação]),"")</f>
        <v>2011</v>
      </c>
      <c r="H10765" s="106">
        <f>Tabela9[[#This Row],[Valor do Provento R$]]/Tabela9[[#This Row],[Provento por 1 ou 1000 Ações]]</f>
        <v>0.55902992399999996</v>
      </c>
    </row>
    <row r="10766" spans="1:8">
      <c r="A10766" s="118" t="s">
        <v>1787</v>
      </c>
      <c r="B10766" s="116" t="s">
        <v>1490</v>
      </c>
      <c r="C10766" s="138">
        <v>40704</v>
      </c>
      <c r="D10766" s="139">
        <v>1.6048952750000001</v>
      </c>
      <c r="E10766" s="118">
        <v>1</v>
      </c>
      <c r="F10766" s="118" t="s">
        <v>1492</v>
      </c>
      <c r="G10766" s="113">
        <f>IF([Data da Aprovação]&lt;&gt;"ESTATUTÁRIO",YEAR([Data da Aprovação]),"")</f>
        <v>2011</v>
      </c>
      <c r="H10766" s="106">
        <f>Tabela9[[#This Row],[Valor do Provento R$]]/Tabela9[[#This Row],[Provento por 1 ou 1000 Ações]]</f>
        <v>1.6048952750000001</v>
      </c>
    </row>
    <row r="10767" spans="1:8">
      <c r="A10767" s="119" t="s">
        <v>1787</v>
      </c>
      <c r="B10767" s="117" t="s">
        <v>1490</v>
      </c>
      <c r="C10767" s="140">
        <v>41029</v>
      </c>
      <c r="D10767" s="141">
        <v>1.1813</v>
      </c>
      <c r="E10767" s="119">
        <v>1</v>
      </c>
      <c r="F10767" s="119" t="s">
        <v>1492</v>
      </c>
      <c r="G10767" s="114">
        <f>IF([Data da Aprovação]&lt;&gt;"ESTATUTÁRIO",YEAR([Data da Aprovação]),"")</f>
        <v>2012</v>
      </c>
      <c r="H10767" s="106">
        <f>Tabela9[[#This Row],[Valor do Provento R$]]/Tabela9[[#This Row],[Provento por 1 ou 1000 Ações]]</f>
        <v>1.1813</v>
      </c>
    </row>
    <row r="10768" spans="1:8">
      <c r="A10768" s="118" t="s">
        <v>1787</v>
      </c>
      <c r="B10768" s="116" t="s">
        <v>1490</v>
      </c>
      <c r="C10768" s="138">
        <v>41394</v>
      </c>
      <c r="D10768" s="139">
        <v>1.574908</v>
      </c>
      <c r="E10768" s="118">
        <v>1</v>
      </c>
      <c r="F10768" s="118" t="s">
        <v>1492</v>
      </c>
      <c r="G10768" s="113">
        <f>IF([Data da Aprovação]&lt;&gt;"ESTATUTÁRIO",YEAR([Data da Aprovação]),"")</f>
        <v>2013</v>
      </c>
      <c r="H10768" s="106">
        <f>Tabela9[[#This Row],[Valor do Provento R$]]/Tabela9[[#This Row],[Provento por 1 ou 1000 Ações]]</f>
        <v>1.574908</v>
      </c>
    </row>
    <row r="10769" spans="1:8">
      <c r="A10769" s="119" t="s">
        <v>1788</v>
      </c>
      <c r="B10769" s="117" t="s">
        <v>1488</v>
      </c>
      <c r="C10769" s="140">
        <v>39430</v>
      </c>
      <c r="D10769" s="141">
        <v>0.28999999999999998</v>
      </c>
      <c r="E10769" s="119">
        <v>1</v>
      </c>
      <c r="F10769" s="119" t="s">
        <v>1489</v>
      </c>
      <c r="G10769" s="114">
        <f>IF([Data da Aprovação]&lt;&gt;"ESTATUTÁRIO",YEAR([Data da Aprovação]),"")</f>
        <v>2007</v>
      </c>
      <c r="H10769" s="106">
        <f>Tabela9[[#This Row],[Valor do Provento R$]]/Tabela9[[#This Row],[Provento por 1 ou 1000 Ações]]</f>
        <v>0.28999999999999998</v>
      </c>
    </row>
    <row r="10770" spans="1:8">
      <c r="A10770" s="118" t="s">
        <v>1788</v>
      </c>
      <c r="B10770" s="116" t="s">
        <v>1488</v>
      </c>
      <c r="C10770" s="138">
        <v>39527</v>
      </c>
      <c r="D10770" s="139">
        <v>0.06</v>
      </c>
      <c r="E10770" s="118">
        <v>1</v>
      </c>
      <c r="F10770" s="118" t="s">
        <v>1489</v>
      </c>
      <c r="G10770" s="113">
        <f>IF([Data da Aprovação]&lt;&gt;"ESTATUTÁRIO",YEAR([Data da Aprovação]),"")</f>
        <v>2008</v>
      </c>
      <c r="H10770" s="106">
        <f>Tabela9[[#This Row],[Valor do Provento R$]]/Tabela9[[#This Row],[Provento por 1 ou 1000 Ações]]</f>
        <v>0.06</v>
      </c>
    </row>
    <row r="10771" spans="1:8">
      <c r="A10771" s="119" t="s">
        <v>1788</v>
      </c>
      <c r="B10771" s="117" t="s">
        <v>1488</v>
      </c>
      <c r="C10771" s="140">
        <v>39632</v>
      </c>
      <c r="D10771" s="141">
        <v>0.17</v>
      </c>
      <c r="E10771" s="119">
        <v>1</v>
      </c>
      <c r="F10771" s="119" t="s">
        <v>1489</v>
      </c>
      <c r="G10771" s="114">
        <f>IF([Data da Aprovação]&lt;&gt;"ESTATUTÁRIO",YEAR([Data da Aprovação]),"")</f>
        <v>2008</v>
      </c>
      <c r="H10771" s="106">
        <f>Tabela9[[#This Row],[Valor do Provento R$]]/Tabela9[[#This Row],[Provento por 1 ou 1000 Ações]]</f>
        <v>0.17</v>
      </c>
    </row>
    <row r="10772" spans="1:8">
      <c r="A10772" s="118" t="s">
        <v>1788</v>
      </c>
      <c r="B10772" s="116" t="s">
        <v>1488</v>
      </c>
      <c r="C10772" s="138">
        <v>39721</v>
      </c>
      <c r="D10772" s="139">
        <v>0.05</v>
      </c>
      <c r="E10772" s="118">
        <v>1</v>
      </c>
      <c r="F10772" s="118" t="s">
        <v>1489</v>
      </c>
      <c r="G10772" s="113">
        <f>IF([Data da Aprovação]&lt;&gt;"ESTATUTÁRIO",YEAR([Data da Aprovação]),"")</f>
        <v>2008</v>
      </c>
      <c r="H10772" s="106">
        <f>Tabela9[[#This Row],[Valor do Provento R$]]/Tabela9[[#This Row],[Provento por 1 ou 1000 Ações]]</f>
        <v>0.05</v>
      </c>
    </row>
    <row r="10773" spans="1:8">
      <c r="A10773" s="119" t="s">
        <v>1788</v>
      </c>
      <c r="B10773" s="117" t="s">
        <v>1488</v>
      </c>
      <c r="C10773" s="140">
        <v>39804</v>
      </c>
      <c r="D10773" s="141">
        <v>0.11</v>
      </c>
      <c r="E10773" s="119">
        <v>1</v>
      </c>
      <c r="F10773" s="119" t="s">
        <v>1489</v>
      </c>
      <c r="G10773" s="114">
        <f>IF([Data da Aprovação]&lt;&gt;"ESTATUTÁRIO",YEAR([Data da Aprovação]),"")</f>
        <v>2008</v>
      </c>
      <c r="H10773" s="106">
        <f>Tabela9[[#This Row],[Valor do Provento R$]]/Tabela9[[#This Row],[Provento por 1 ou 1000 Ações]]</f>
        <v>0.11</v>
      </c>
    </row>
    <row r="10774" spans="1:8">
      <c r="A10774" s="118" t="s">
        <v>1788</v>
      </c>
      <c r="B10774" s="116" t="s">
        <v>1488</v>
      </c>
      <c r="C10774" s="138">
        <v>39903</v>
      </c>
      <c r="D10774" s="139">
        <v>0.06</v>
      </c>
      <c r="E10774" s="118">
        <v>1</v>
      </c>
      <c r="F10774" s="118" t="s">
        <v>1489</v>
      </c>
      <c r="G10774" s="113">
        <f>IF([Data da Aprovação]&lt;&gt;"ESTATUTÁRIO",YEAR([Data da Aprovação]),"")</f>
        <v>2009</v>
      </c>
      <c r="H10774" s="106">
        <f>Tabela9[[#This Row],[Valor do Provento R$]]/Tabela9[[#This Row],[Provento por 1 ou 1000 Ações]]</f>
        <v>0.06</v>
      </c>
    </row>
    <row r="10775" spans="1:8">
      <c r="A10775" s="119" t="s">
        <v>1788</v>
      </c>
      <c r="B10775" s="117" t="s">
        <v>1488</v>
      </c>
      <c r="C10775" s="140">
        <v>39994</v>
      </c>
      <c r="D10775" s="141">
        <v>0.19</v>
      </c>
      <c r="E10775" s="119">
        <v>1</v>
      </c>
      <c r="F10775" s="119" t="s">
        <v>1489</v>
      </c>
      <c r="G10775" s="114">
        <f>IF([Data da Aprovação]&lt;&gt;"ESTATUTÁRIO",YEAR([Data da Aprovação]),"")</f>
        <v>2009</v>
      </c>
      <c r="H10775" s="106">
        <f>Tabela9[[#This Row],[Valor do Provento R$]]/Tabela9[[#This Row],[Provento por 1 ou 1000 Ações]]</f>
        <v>0.19</v>
      </c>
    </row>
    <row r="10776" spans="1:8">
      <c r="A10776" s="118" t="s">
        <v>1788</v>
      </c>
      <c r="B10776" s="116" t="s">
        <v>1488</v>
      </c>
      <c r="C10776" s="138">
        <v>40086</v>
      </c>
      <c r="D10776" s="139">
        <v>0.08</v>
      </c>
      <c r="E10776" s="118">
        <v>1</v>
      </c>
      <c r="F10776" s="118" t="s">
        <v>1489</v>
      </c>
      <c r="G10776" s="113">
        <f>IF([Data da Aprovação]&lt;&gt;"ESTATUTÁRIO",YEAR([Data da Aprovação]),"")</f>
        <v>2009</v>
      </c>
      <c r="H10776" s="106">
        <f>Tabela9[[#This Row],[Valor do Provento R$]]/Tabela9[[#This Row],[Provento por 1 ou 1000 Ações]]</f>
        <v>0.08</v>
      </c>
    </row>
    <row r="10777" spans="1:8">
      <c r="A10777" s="119" t="s">
        <v>1788</v>
      </c>
      <c r="B10777" s="117" t="s">
        <v>1488</v>
      </c>
      <c r="C10777" s="140">
        <v>40176</v>
      </c>
      <c r="D10777" s="141">
        <v>0.17554</v>
      </c>
      <c r="E10777" s="119">
        <v>1</v>
      </c>
      <c r="F10777" s="119" t="s">
        <v>1489</v>
      </c>
      <c r="G10777" s="114">
        <f>IF([Data da Aprovação]&lt;&gt;"ESTATUTÁRIO",YEAR([Data da Aprovação]),"")</f>
        <v>2009</v>
      </c>
      <c r="H10777" s="106">
        <f>Tabela9[[#This Row],[Valor do Provento R$]]/Tabela9[[#This Row],[Provento por 1 ou 1000 Ações]]</f>
        <v>0.17554</v>
      </c>
    </row>
    <row r="10778" spans="1:8">
      <c r="A10778" s="118" t="s">
        <v>1788</v>
      </c>
      <c r="B10778" s="116" t="s">
        <v>1488</v>
      </c>
      <c r="C10778" s="138">
        <v>40268</v>
      </c>
      <c r="D10778" s="139">
        <v>0.06</v>
      </c>
      <c r="E10778" s="118">
        <v>1</v>
      </c>
      <c r="F10778" s="118" t="s">
        <v>1489</v>
      </c>
      <c r="G10778" s="113">
        <f>IF([Data da Aprovação]&lt;&gt;"ESTATUTÁRIO",YEAR([Data da Aprovação]),"")</f>
        <v>2010</v>
      </c>
      <c r="H10778" s="106">
        <f>Tabela9[[#This Row],[Valor do Provento R$]]/Tabela9[[#This Row],[Provento por 1 ou 1000 Ações]]</f>
        <v>0.06</v>
      </c>
    </row>
    <row r="10779" spans="1:8">
      <c r="A10779" s="119" t="s">
        <v>1788</v>
      </c>
      <c r="B10779" s="117" t="s">
        <v>1488</v>
      </c>
      <c r="C10779" s="140">
        <v>40359</v>
      </c>
      <c r="D10779" s="141">
        <v>0.12</v>
      </c>
      <c r="E10779" s="119">
        <v>1</v>
      </c>
      <c r="F10779" s="119" t="s">
        <v>1489</v>
      </c>
      <c r="G10779" s="114">
        <f>IF([Data da Aprovação]&lt;&gt;"ESTATUTÁRIO",YEAR([Data da Aprovação]),"")</f>
        <v>2010</v>
      </c>
      <c r="H10779" s="106">
        <f>Tabela9[[#This Row],[Valor do Provento R$]]/Tabela9[[#This Row],[Provento por 1 ou 1000 Ações]]</f>
        <v>0.12</v>
      </c>
    </row>
    <row r="10780" spans="1:8">
      <c r="A10780" s="118" t="s">
        <v>1788</v>
      </c>
      <c r="B10780" s="116" t="s">
        <v>1488</v>
      </c>
      <c r="C10780" s="138">
        <v>40451</v>
      </c>
      <c r="D10780" s="139">
        <v>0.09</v>
      </c>
      <c r="E10780" s="118">
        <v>1</v>
      </c>
      <c r="F10780" s="118" t="s">
        <v>1489</v>
      </c>
      <c r="G10780" s="113">
        <f>IF([Data da Aprovação]&lt;&gt;"ESTATUTÁRIO",YEAR([Data da Aprovação]),"")</f>
        <v>2010</v>
      </c>
      <c r="H10780" s="106">
        <f>Tabela9[[#This Row],[Valor do Provento R$]]/Tabela9[[#This Row],[Provento por 1 ou 1000 Ações]]</f>
        <v>0.09</v>
      </c>
    </row>
    <row r="10781" spans="1:8">
      <c r="A10781" s="119" t="s">
        <v>1788</v>
      </c>
      <c r="B10781" s="117" t="s">
        <v>1488</v>
      </c>
      <c r="C10781" s="140">
        <v>40542</v>
      </c>
      <c r="D10781" s="141">
        <v>0.25</v>
      </c>
      <c r="E10781" s="119">
        <v>1</v>
      </c>
      <c r="F10781" s="119" t="s">
        <v>1489</v>
      </c>
      <c r="G10781" s="114">
        <f>IF([Data da Aprovação]&lt;&gt;"ESTATUTÁRIO",YEAR([Data da Aprovação]),"")</f>
        <v>2010</v>
      </c>
      <c r="H10781" s="106">
        <f>Tabela9[[#This Row],[Valor do Provento R$]]/Tabela9[[#This Row],[Provento por 1 ou 1000 Ações]]</f>
        <v>0.25</v>
      </c>
    </row>
    <row r="10782" spans="1:8">
      <c r="A10782" s="118" t="s">
        <v>1788</v>
      </c>
      <c r="B10782" s="116" t="s">
        <v>1488</v>
      </c>
      <c r="C10782" s="138">
        <v>40633</v>
      </c>
      <c r="D10782" s="139">
        <v>7.0000000000000007E-2</v>
      </c>
      <c r="E10782" s="118">
        <v>1</v>
      </c>
      <c r="F10782" s="118" t="s">
        <v>1489</v>
      </c>
      <c r="G10782" s="113">
        <f>IF([Data da Aprovação]&lt;&gt;"ESTATUTÁRIO",YEAR([Data da Aprovação]),"")</f>
        <v>2011</v>
      </c>
      <c r="H10782" s="106">
        <f>Tabela9[[#This Row],[Valor do Provento R$]]/Tabela9[[#This Row],[Provento por 1 ou 1000 Ações]]</f>
        <v>7.0000000000000007E-2</v>
      </c>
    </row>
    <row r="10783" spans="1:8">
      <c r="A10783" s="119" t="s">
        <v>1788</v>
      </c>
      <c r="B10783" s="117" t="s">
        <v>1488</v>
      </c>
      <c r="C10783" s="140">
        <v>40724</v>
      </c>
      <c r="D10783" s="141">
        <v>0.1</v>
      </c>
      <c r="E10783" s="119">
        <v>1</v>
      </c>
      <c r="F10783" s="119" t="s">
        <v>1489</v>
      </c>
      <c r="G10783" s="114">
        <f>IF([Data da Aprovação]&lt;&gt;"ESTATUTÁRIO",YEAR([Data da Aprovação]),"")</f>
        <v>2011</v>
      </c>
      <c r="H10783" s="106">
        <f>Tabela9[[#This Row],[Valor do Provento R$]]/Tabela9[[#This Row],[Provento por 1 ou 1000 Ações]]</f>
        <v>0.1</v>
      </c>
    </row>
    <row r="10784" spans="1:8">
      <c r="A10784" s="118" t="s">
        <v>1788</v>
      </c>
      <c r="B10784" s="116" t="s">
        <v>1488</v>
      </c>
      <c r="C10784" s="138">
        <v>40724</v>
      </c>
      <c r="D10784" s="139">
        <v>0.23</v>
      </c>
      <c r="E10784" s="118">
        <v>1</v>
      </c>
      <c r="F10784" s="118" t="s">
        <v>1492</v>
      </c>
      <c r="G10784" s="113">
        <f>IF([Data da Aprovação]&lt;&gt;"ESTATUTÁRIO",YEAR([Data da Aprovação]),"")</f>
        <v>2011</v>
      </c>
      <c r="H10784" s="106">
        <f>Tabela9[[#This Row],[Valor do Provento R$]]/Tabela9[[#This Row],[Provento por 1 ou 1000 Ações]]</f>
        <v>0.23</v>
      </c>
    </row>
    <row r="10785" spans="1:8">
      <c r="A10785" s="119" t="s">
        <v>1788</v>
      </c>
      <c r="B10785" s="117" t="s">
        <v>1488</v>
      </c>
      <c r="C10785" s="140">
        <v>40813</v>
      </c>
      <c r="D10785" s="141">
        <v>0.18</v>
      </c>
      <c r="E10785" s="119">
        <v>1</v>
      </c>
      <c r="F10785" s="119" t="s">
        <v>1489</v>
      </c>
      <c r="G10785" s="114">
        <f>IF([Data da Aprovação]&lt;&gt;"ESTATUTÁRIO",YEAR([Data da Aprovação]),"")</f>
        <v>2011</v>
      </c>
      <c r="H10785" s="106">
        <f>Tabela9[[#This Row],[Valor do Provento R$]]/Tabela9[[#This Row],[Provento por 1 ou 1000 Ações]]</f>
        <v>0.18</v>
      </c>
    </row>
    <row r="10786" spans="1:8">
      <c r="A10786" s="118" t="s">
        <v>1788</v>
      </c>
      <c r="B10786" s="116" t="s">
        <v>1488</v>
      </c>
      <c r="C10786" s="138">
        <v>40898</v>
      </c>
      <c r="D10786" s="139">
        <v>0.21</v>
      </c>
      <c r="E10786" s="118">
        <v>1</v>
      </c>
      <c r="F10786" s="118" t="s">
        <v>1489</v>
      </c>
      <c r="G10786" s="113">
        <f>IF([Data da Aprovação]&lt;&gt;"ESTATUTÁRIO",YEAR([Data da Aprovação]),"")</f>
        <v>2011</v>
      </c>
      <c r="H10786" s="106">
        <f>Tabela9[[#This Row],[Valor do Provento R$]]/Tabela9[[#This Row],[Provento por 1 ou 1000 Ações]]</f>
        <v>0.21</v>
      </c>
    </row>
    <row r="10787" spans="1:8">
      <c r="A10787" s="119" t="s">
        <v>1788</v>
      </c>
      <c r="B10787" s="117" t="s">
        <v>1488</v>
      </c>
      <c r="C10787" s="140">
        <v>40931</v>
      </c>
      <c r="D10787" s="141">
        <v>0.19</v>
      </c>
      <c r="E10787" s="119">
        <v>1</v>
      </c>
      <c r="F10787" s="119" t="s">
        <v>1492</v>
      </c>
      <c r="G10787" s="114">
        <f>IF([Data da Aprovação]&lt;&gt;"ESTATUTÁRIO",YEAR([Data da Aprovação]),"")</f>
        <v>2012</v>
      </c>
      <c r="H10787" s="106">
        <f>Tabela9[[#This Row],[Valor do Provento R$]]/Tabela9[[#This Row],[Provento por 1 ou 1000 Ações]]</f>
        <v>0.19</v>
      </c>
    </row>
    <row r="10788" spans="1:8">
      <c r="A10788" s="118" t="s">
        <v>1788</v>
      </c>
      <c r="B10788" s="116" t="s">
        <v>1488</v>
      </c>
      <c r="C10788" s="138">
        <v>40975</v>
      </c>
      <c r="D10788" s="139">
        <v>0.11</v>
      </c>
      <c r="E10788" s="118">
        <v>1</v>
      </c>
      <c r="F10788" s="118" t="s">
        <v>1492</v>
      </c>
      <c r="G10788" s="113">
        <f>IF([Data da Aprovação]&lt;&gt;"ESTATUTÁRIO",YEAR([Data da Aprovação]),"")</f>
        <v>2012</v>
      </c>
      <c r="H10788" s="106">
        <f>Tabela9[[#This Row],[Valor do Provento R$]]/Tabela9[[#This Row],[Provento por 1 ou 1000 Ações]]</f>
        <v>0.11</v>
      </c>
    </row>
    <row r="10789" spans="1:8">
      <c r="A10789" s="119" t="s">
        <v>1788</v>
      </c>
      <c r="B10789" s="117" t="s">
        <v>1488</v>
      </c>
      <c r="C10789" s="140">
        <v>41071</v>
      </c>
      <c r="D10789" s="141">
        <v>0.18</v>
      </c>
      <c r="E10789" s="119">
        <v>1</v>
      </c>
      <c r="F10789" s="119" t="s">
        <v>1489</v>
      </c>
      <c r="G10789" s="114">
        <f>IF([Data da Aprovação]&lt;&gt;"ESTATUTÁRIO",YEAR([Data da Aprovação]),"")</f>
        <v>2012</v>
      </c>
      <c r="H10789" s="106">
        <f>Tabela9[[#This Row],[Valor do Provento R$]]/Tabela9[[#This Row],[Provento por 1 ou 1000 Ações]]</f>
        <v>0.18</v>
      </c>
    </row>
    <row r="10790" spans="1:8">
      <c r="A10790" s="118" t="s">
        <v>1788</v>
      </c>
      <c r="B10790" s="116" t="s">
        <v>1488</v>
      </c>
      <c r="C10790" s="138">
        <v>41185</v>
      </c>
      <c r="D10790" s="139">
        <v>0.12</v>
      </c>
      <c r="E10790" s="118">
        <v>1</v>
      </c>
      <c r="F10790" s="118" t="s">
        <v>1489</v>
      </c>
      <c r="G10790" s="113">
        <f>IF([Data da Aprovação]&lt;&gt;"ESTATUTÁRIO",YEAR([Data da Aprovação]),"")</f>
        <v>2012</v>
      </c>
      <c r="H10790" s="106">
        <f>Tabela9[[#This Row],[Valor do Provento R$]]/Tabela9[[#This Row],[Provento por 1 ou 1000 Ações]]</f>
        <v>0.12</v>
      </c>
    </row>
    <row r="10791" spans="1:8">
      <c r="A10791" s="119" t="s">
        <v>1788</v>
      </c>
      <c r="B10791" s="117" t="s">
        <v>1488</v>
      </c>
      <c r="C10791" s="140">
        <v>41264</v>
      </c>
      <c r="D10791" s="141">
        <v>0.42</v>
      </c>
      <c r="E10791" s="119">
        <v>1</v>
      </c>
      <c r="F10791" s="119" t="s">
        <v>1489</v>
      </c>
      <c r="G10791" s="114">
        <f>IF([Data da Aprovação]&lt;&gt;"ESTATUTÁRIO",YEAR([Data da Aprovação]),"")</f>
        <v>2012</v>
      </c>
      <c r="H10791" s="106">
        <f>Tabela9[[#This Row],[Valor do Provento R$]]/Tabela9[[#This Row],[Provento por 1 ou 1000 Ações]]</f>
        <v>0.42</v>
      </c>
    </row>
    <row r="10792" spans="1:8">
      <c r="A10792" s="118" t="s">
        <v>1788</v>
      </c>
      <c r="B10792" s="116" t="s">
        <v>1488</v>
      </c>
      <c r="C10792" s="138">
        <v>41354</v>
      </c>
      <c r="D10792" s="139">
        <v>0.17</v>
      </c>
      <c r="E10792" s="118">
        <v>1</v>
      </c>
      <c r="F10792" s="118" t="s">
        <v>1489</v>
      </c>
      <c r="G10792" s="113">
        <f>IF([Data da Aprovação]&lt;&gt;"ESTATUTÁRIO",YEAR([Data da Aprovação]),"")</f>
        <v>2013</v>
      </c>
      <c r="H10792" s="106">
        <f>Tabela9[[#This Row],[Valor do Provento R$]]/Tabela9[[#This Row],[Provento por 1 ou 1000 Ações]]</f>
        <v>0.17</v>
      </c>
    </row>
    <row r="10793" spans="1:8">
      <c r="A10793" s="119" t="s">
        <v>1788</v>
      </c>
      <c r="B10793" s="117" t="s">
        <v>1488</v>
      </c>
      <c r="C10793" s="140">
        <v>41446</v>
      </c>
      <c r="D10793" s="141">
        <v>0.15</v>
      </c>
      <c r="E10793" s="119">
        <v>1</v>
      </c>
      <c r="F10793" s="119" t="s">
        <v>1489</v>
      </c>
      <c r="G10793" s="114">
        <f>IF([Data da Aprovação]&lt;&gt;"ESTATUTÁRIO",YEAR([Data da Aprovação]),"")</f>
        <v>2013</v>
      </c>
      <c r="H10793" s="106">
        <f>Tabela9[[#This Row],[Valor do Provento R$]]/Tabela9[[#This Row],[Provento por 1 ou 1000 Ações]]</f>
        <v>0.15</v>
      </c>
    </row>
    <row r="10794" spans="1:8">
      <c r="A10794" s="144" t="s">
        <v>1788</v>
      </c>
      <c r="B10794" s="116" t="s">
        <v>1488</v>
      </c>
      <c r="C10794" s="138">
        <v>41544</v>
      </c>
      <c r="D10794" s="139">
        <v>0.12</v>
      </c>
      <c r="E10794" s="145">
        <v>1</v>
      </c>
      <c r="F10794" s="118" t="s">
        <v>1489</v>
      </c>
      <c r="G10794" s="113">
        <f>IF([Data da Aprovação]&lt;&gt;"ESTATUTÁRIO",YEAR([Data da Aprovação]),"")</f>
        <v>2013</v>
      </c>
      <c r="H10794" s="106">
        <f>Tabela9[[#This Row],[Valor do Provento R$]]/Tabela9[[#This Row],[Provento por 1 ou 1000 Ações]]</f>
        <v>0.12</v>
      </c>
    </row>
    <row r="10795" spans="1:8">
      <c r="A10795" s="119" t="s">
        <v>1788</v>
      </c>
      <c r="B10795" s="117" t="s">
        <v>1488</v>
      </c>
      <c r="C10795" s="140">
        <v>41631</v>
      </c>
      <c r="D10795" s="141">
        <v>0.26</v>
      </c>
      <c r="E10795" s="119">
        <v>1</v>
      </c>
      <c r="F10795" s="119" t="s">
        <v>1489</v>
      </c>
      <c r="G10795" s="114">
        <f>IF([Data da Aprovação]&lt;&gt;"ESTATUTÁRIO",YEAR([Data da Aprovação]),"")</f>
        <v>2013</v>
      </c>
      <c r="H10795" s="106">
        <f>Tabela9[[#This Row],[Valor do Provento R$]]/Tabela9[[#This Row],[Provento por 1 ou 1000 Ações]]</f>
        <v>0.26</v>
      </c>
    </row>
    <row r="10796" spans="1:8">
      <c r="A10796" s="118" t="s">
        <v>1788</v>
      </c>
      <c r="B10796" s="116" t="s">
        <v>1490</v>
      </c>
      <c r="C10796" s="138">
        <v>39430</v>
      </c>
      <c r="D10796" s="139">
        <v>0.28999999999999998</v>
      </c>
      <c r="E10796" s="118">
        <v>1</v>
      </c>
      <c r="F10796" s="118" t="s">
        <v>1489</v>
      </c>
      <c r="G10796" s="113">
        <f>IF([Data da Aprovação]&lt;&gt;"ESTATUTÁRIO",YEAR([Data da Aprovação]),"")</f>
        <v>2007</v>
      </c>
      <c r="H10796" s="106">
        <f>Tabela9[[#This Row],[Valor do Provento R$]]/Tabela9[[#This Row],[Provento por 1 ou 1000 Ações]]</f>
        <v>0.28999999999999998</v>
      </c>
    </row>
    <row r="10797" spans="1:8">
      <c r="A10797" s="119" t="s">
        <v>1788</v>
      </c>
      <c r="B10797" s="117" t="s">
        <v>1490</v>
      </c>
      <c r="C10797" s="140">
        <v>39527</v>
      </c>
      <c r="D10797" s="141">
        <v>0.06</v>
      </c>
      <c r="E10797" s="119">
        <v>1</v>
      </c>
      <c r="F10797" s="119" t="s">
        <v>1489</v>
      </c>
      <c r="G10797" s="114">
        <f>IF([Data da Aprovação]&lt;&gt;"ESTATUTÁRIO",YEAR([Data da Aprovação]),"")</f>
        <v>2008</v>
      </c>
      <c r="H10797" s="106">
        <f>Tabela9[[#This Row],[Valor do Provento R$]]/Tabela9[[#This Row],[Provento por 1 ou 1000 Ações]]</f>
        <v>0.06</v>
      </c>
    </row>
    <row r="10798" spans="1:8">
      <c r="A10798" s="118" t="s">
        <v>1788</v>
      </c>
      <c r="B10798" s="116" t="s">
        <v>1490</v>
      </c>
      <c r="C10798" s="138">
        <v>39632</v>
      </c>
      <c r="D10798" s="139">
        <v>0.17</v>
      </c>
      <c r="E10798" s="118">
        <v>1</v>
      </c>
      <c r="F10798" s="118" t="s">
        <v>1489</v>
      </c>
      <c r="G10798" s="113">
        <f>IF([Data da Aprovação]&lt;&gt;"ESTATUTÁRIO",YEAR([Data da Aprovação]),"")</f>
        <v>2008</v>
      </c>
      <c r="H10798" s="106">
        <f>Tabela9[[#This Row],[Valor do Provento R$]]/Tabela9[[#This Row],[Provento por 1 ou 1000 Ações]]</f>
        <v>0.17</v>
      </c>
    </row>
    <row r="10799" spans="1:8">
      <c r="A10799" s="119" t="s">
        <v>1788</v>
      </c>
      <c r="B10799" s="117" t="s">
        <v>1490</v>
      </c>
      <c r="C10799" s="140">
        <v>39721</v>
      </c>
      <c r="D10799" s="141">
        <v>0.05</v>
      </c>
      <c r="E10799" s="119">
        <v>1</v>
      </c>
      <c r="F10799" s="119" t="s">
        <v>1489</v>
      </c>
      <c r="G10799" s="114">
        <f>IF([Data da Aprovação]&lt;&gt;"ESTATUTÁRIO",YEAR([Data da Aprovação]),"")</f>
        <v>2008</v>
      </c>
      <c r="H10799" s="106">
        <f>Tabela9[[#This Row],[Valor do Provento R$]]/Tabela9[[#This Row],[Provento por 1 ou 1000 Ações]]</f>
        <v>0.05</v>
      </c>
    </row>
    <row r="10800" spans="1:8">
      <c r="A10800" s="118" t="s">
        <v>1788</v>
      </c>
      <c r="B10800" s="116" t="s">
        <v>1490</v>
      </c>
      <c r="C10800" s="138">
        <v>39804</v>
      </c>
      <c r="D10800" s="139">
        <v>0.11</v>
      </c>
      <c r="E10800" s="118">
        <v>1</v>
      </c>
      <c r="F10800" s="118" t="s">
        <v>1489</v>
      </c>
      <c r="G10800" s="113">
        <f>IF([Data da Aprovação]&lt;&gt;"ESTATUTÁRIO",YEAR([Data da Aprovação]),"")</f>
        <v>2008</v>
      </c>
      <c r="H10800" s="106">
        <f>Tabela9[[#This Row],[Valor do Provento R$]]/Tabela9[[#This Row],[Provento por 1 ou 1000 Ações]]</f>
        <v>0.11</v>
      </c>
    </row>
    <row r="10801" spans="1:8">
      <c r="A10801" s="119" t="s">
        <v>1788</v>
      </c>
      <c r="B10801" s="117" t="s">
        <v>1490</v>
      </c>
      <c r="C10801" s="140">
        <v>39903</v>
      </c>
      <c r="D10801" s="141">
        <v>0.06</v>
      </c>
      <c r="E10801" s="119">
        <v>1</v>
      </c>
      <c r="F10801" s="119" t="s">
        <v>1489</v>
      </c>
      <c r="G10801" s="114">
        <f>IF([Data da Aprovação]&lt;&gt;"ESTATUTÁRIO",YEAR([Data da Aprovação]),"")</f>
        <v>2009</v>
      </c>
      <c r="H10801" s="106">
        <f>Tabela9[[#This Row],[Valor do Provento R$]]/Tabela9[[#This Row],[Provento por 1 ou 1000 Ações]]</f>
        <v>0.06</v>
      </c>
    </row>
    <row r="10802" spans="1:8">
      <c r="A10802" s="118" t="s">
        <v>1788</v>
      </c>
      <c r="B10802" s="116" t="s">
        <v>1490</v>
      </c>
      <c r="C10802" s="138">
        <v>39994</v>
      </c>
      <c r="D10802" s="139">
        <v>0.19</v>
      </c>
      <c r="E10802" s="118">
        <v>1</v>
      </c>
      <c r="F10802" s="118" t="s">
        <v>1489</v>
      </c>
      <c r="G10802" s="113">
        <f>IF([Data da Aprovação]&lt;&gt;"ESTATUTÁRIO",YEAR([Data da Aprovação]),"")</f>
        <v>2009</v>
      </c>
      <c r="H10802" s="106">
        <f>Tabela9[[#This Row],[Valor do Provento R$]]/Tabela9[[#This Row],[Provento por 1 ou 1000 Ações]]</f>
        <v>0.19</v>
      </c>
    </row>
    <row r="10803" spans="1:8">
      <c r="A10803" s="119" t="s">
        <v>1788</v>
      </c>
      <c r="B10803" s="117" t="s">
        <v>1490</v>
      </c>
      <c r="C10803" s="140">
        <v>40086</v>
      </c>
      <c r="D10803" s="141">
        <v>0.08</v>
      </c>
      <c r="E10803" s="119">
        <v>1</v>
      </c>
      <c r="F10803" s="119" t="s">
        <v>1489</v>
      </c>
      <c r="G10803" s="114">
        <f>IF([Data da Aprovação]&lt;&gt;"ESTATUTÁRIO",YEAR([Data da Aprovação]),"")</f>
        <v>2009</v>
      </c>
      <c r="H10803" s="106">
        <f>Tabela9[[#This Row],[Valor do Provento R$]]/Tabela9[[#This Row],[Provento por 1 ou 1000 Ações]]</f>
        <v>0.08</v>
      </c>
    </row>
    <row r="10804" spans="1:8">
      <c r="A10804" s="118" t="s">
        <v>1788</v>
      </c>
      <c r="B10804" s="116" t="s">
        <v>1490</v>
      </c>
      <c r="C10804" s="138">
        <v>40176</v>
      </c>
      <c r="D10804" s="139">
        <v>0.17554</v>
      </c>
      <c r="E10804" s="118">
        <v>1</v>
      </c>
      <c r="F10804" s="118" t="s">
        <v>1489</v>
      </c>
      <c r="G10804" s="113">
        <f>IF([Data da Aprovação]&lt;&gt;"ESTATUTÁRIO",YEAR([Data da Aprovação]),"")</f>
        <v>2009</v>
      </c>
      <c r="H10804" s="106">
        <f>Tabela9[[#This Row],[Valor do Provento R$]]/Tabela9[[#This Row],[Provento por 1 ou 1000 Ações]]</f>
        <v>0.17554</v>
      </c>
    </row>
    <row r="10805" spans="1:8">
      <c r="A10805" s="119" t="s">
        <v>1788</v>
      </c>
      <c r="B10805" s="117" t="s">
        <v>1490</v>
      </c>
      <c r="C10805" s="140">
        <v>40268</v>
      </c>
      <c r="D10805" s="141">
        <v>0.06</v>
      </c>
      <c r="E10805" s="119">
        <v>1</v>
      </c>
      <c r="F10805" s="119" t="s">
        <v>1489</v>
      </c>
      <c r="G10805" s="114">
        <f>IF([Data da Aprovação]&lt;&gt;"ESTATUTÁRIO",YEAR([Data da Aprovação]),"")</f>
        <v>2010</v>
      </c>
      <c r="H10805" s="106">
        <f>Tabela9[[#This Row],[Valor do Provento R$]]/Tabela9[[#This Row],[Provento por 1 ou 1000 Ações]]</f>
        <v>0.06</v>
      </c>
    </row>
    <row r="10806" spans="1:8">
      <c r="A10806" s="118" t="s">
        <v>1788</v>
      </c>
      <c r="B10806" s="116" t="s">
        <v>1490</v>
      </c>
      <c r="C10806" s="138">
        <v>40359</v>
      </c>
      <c r="D10806" s="139">
        <v>0.12</v>
      </c>
      <c r="E10806" s="118">
        <v>1</v>
      </c>
      <c r="F10806" s="118" t="s">
        <v>1489</v>
      </c>
      <c r="G10806" s="113">
        <f>IF([Data da Aprovação]&lt;&gt;"ESTATUTÁRIO",YEAR([Data da Aprovação]),"")</f>
        <v>2010</v>
      </c>
      <c r="H10806" s="106">
        <f>Tabela9[[#This Row],[Valor do Provento R$]]/Tabela9[[#This Row],[Provento por 1 ou 1000 Ações]]</f>
        <v>0.12</v>
      </c>
    </row>
    <row r="10807" spans="1:8">
      <c r="A10807" s="119" t="s">
        <v>1788</v>
      </c>
      <c r="B10807" s="117" t="s">
        <v>1490</v>
      </c>
      <c r="C10807" s="140">
        <v>40451</v>
      </c>
      <c r="D10807" s="141">
        <v>0.09</v>
      </c>
      <c r="E10807" s="119">
        <v>1</v>
      </c>
      <c r="F10807" s="119" t="s">
        <v>1489</v>
      </c>
      <c r="G10807" s="114">
        <f>IF([Data da Aprovação]&lt;&gt;"ESTATUTÁRIO",YEAR([Data da Aprovação]),"")</f>
        <v>2010</v>
      </c>
      <c r="H10807" s="106">
        <f>Tabela9[[#This Row],[Valor do Provento R$]]/Tabela9[[#This Row],[Provento por 1 ou 1000 Ações]]</f>
        <v>0.09</v>
      </c>
    </row>
    <row r="10808" spans="1:8">
      <c r="A10808" s="118" t="s">
        <v>1788</v>
      </c>
      <c r="B10808" s="116" t="s">
        <v>1490</v>
      </c>
      <c r="C10808" s="138">
        <v>40542</v>
      </c>
      <c r="D10808" s="139">
        <v>0.25</v>
      </c>
      <c r="E10808" s="118">
        <v>1</v>
      </c>
      <c r="F10808" s="118" t="s">
        <v>1489</v>
      </c>
      <c r="G10808" s="113">
        <f>IF([Data da Aprovação]&lt;&gt;"ESTATUTÁRIO",YEAR([Data da Aprovação]),"")</f>
        <v>2010</v>
      </c>
      <c r="H10808" s="106">
        <f>Tabela9[[#This Row],[Valor do Provento R$]]/Tabela9[[#This Row],[Provento por 1 ou 1000 Ações]]</f>
        <v>0.25</v>
      </c>
    </row>
    <row r="10809" spans="1:8">
      <c r="A10809" s="119" t="s">
        <v>1788</v>
      </c>
      <c r="B10809" s="117" t="s">
        <v>1490</v>
      </c>
      <c r="C10809" s="140">
        <v>40633</v>
      </c>
      <c r="D10809" s="141">
        <v>7.0000000000000007E-2</v>
      </c>
      <c r="E10809" s="119">
        <v>1</v>
      </c>
      <c r="F10809" s="119" t="s">
        <v>1489</v>
      </c>
      <c r="G10809" s="114">
        <f>IF([Data da Aprovação]&lt;&gt;"ESTATUTÁRIO",YEAR([Data da Aprovação]),"")</f>
        <v>2011</v>
      </c>
      <c r="H10809" s="106">
        <f>Tabela9[[#This Row],[Valor do Provento R$]]/Tabela9[[#This Row],[Provento por 1 ou 1000 Ações]]</f>
        <v>7.0000000000000007E-2</v>
      </c>
    </row>
    <row r="10810" spans="1:8">
      <c r="A10810" s="118" t="s">
        <v>1788</v>
      </c>
      <c r="B10810" s="116" t="s">
        <v>1490</v>
      </c>
      <c r="C10810" s="138">
        <v>40724</v>
      </c>
      <c r="D10810" s="139">
        <v>0.1</v>
      </c>
      <c r="E10810" s="118">
        <v>1</v>
      </c>
      <c r="F10810" s="118" t="s">
        <v>1489</v>
      </c>
      <c r="G10810" s="113">
        <f>IF([Data da Aprovação]&lt;&gt;"ESTATUTÁRIO",YEAR([Data da Aprovação]),"")</f>
        <v>2011</v>
      </c>
      <c r="H10810" s="106">
        <f>Tabela9[[#This Row],[Valor do Provento R$]]/Tabela9[[#This Row],[Provento por 1 ou 1000 Ações]]</f>
        <v>0.1</v>
      </c>
    </row>
    <row r="10811" spans="1:8">
      <c r="A10811" s="119" t="s">
        <v>1788</v>
      </c>
      <c r="B10811" s="117" t="s">
        <v>1490</v>
      </c>
      <c r="C10811" s="140">
        <v>40724</v>
      </c>
      <c r="D10811" s="141">
        <v>0.23</v>
      </c>
      <c r="E10811" s="119">
        <v>1</v>
      </c>
      <c r="F10811" s="119" t="s">
        <v>1492</v>
      </c>
      <c r="G10811" s="114">
        <f>IF([Data da Aprovação]&lt;&gt;"ESTATUTÁRIO",YEAR([Data da Aprovação]),"")</f>
        <v>2011</v>
      </c>
      <c r="H10811" s="106">
        <f>Tabela9[[#This Row],[Valor do Provento R$]]/Tabela9[[#This Row],[Provento por 1 ou 1000 Ações]]</f>
        <v>0.23</v>
      </c>
    </row>
    <row r="10812" spans="1:8">
      <c r="A10812" s="118" t="s">
        <v>1788</v>
      </c>
      <c r="B10812" s="116" t="s">
        <v>1490</v>
      </c>
      <c r="C10812" s="138">
        <v>40813</v>
      </c>
      <c r="D10812" s="139">
        <v>0.18</v>
      </c>
      <c r="E10812" s="118">
        <v>1</v>
      </c>
      <c r="F10812" s="118" t="s">
        <v>1489</v>
      </c>
      <c r="G10812" s="113">
        <f>IF([Data da Aprovação]&lt;&gt;"ESTATUTÁRIO",YEAR([Data da Aprovação]),"")</f>
        <v>2011</v>
      </c>
      <c r="H10812" s="106">
        <f>Tabela9[[#This Row],[Valor do Provento R$]]/Tabela9[[#This Row],[Provento por 1 ou 1000 Ações]]</f>
        <v>0.18</v>
      </c>
    </row>
    <row r="10813" spans="1:8">
      <c r="A10813" s="119" t="s">
        <v>1788</v>
      </c>
      <c r="B10813" s="117" t="s">
        <v>1490</v>
      </c>
      <c r="C10813" s="140">
        <v>40898</v>
      </c>
      <c r="D10813" s="141">
        <v>0.21</v>
      </c>
      <c r="E10813" s="119">
        <v>1</v>
      </c>
      <c r="F10813" s="119" t="s">
        <v>1489</v>
      </c>
      <c r="G10813" s="114">
        <f>IF([Data da Aprovação]&lt;&gt;"ESTATUTÁRIO",YEAR([Data da Aprovação]),"")</f>
        <v>2011</v>
      </c>
      <c r="H10813" s="106">
        <f>Tabela9[[#This Row],[Valor do Provento R$]]/Tabela9[[#This Row],[Provento por 1 ou 1000 Ações]]</f>
        <v>0.21</v>
      </c>
    </row>
    <row r="10814" spans="1:8">
      <c r="A10814" s="118" t="s">
        <v>1788</v>
      </c>
      <c r="B10814" s="116" t="s">
        <v>1490</v>
      </c>
      <c r="C10814" s="138">
        <v>40931</v>
      </c>
      <c r="D10814" s="139">
        <v>0.19</v>
      </c>
      <c r="E10814" s="118">
        <v>1</v>
      </c>
      <c r="F10814" s="118" t="s">
        <v>1492</v>
      </c>
      <c r="G10814" s="113">
        <f>IF([Data da Aprovação]&lt;&gt;"ESTATUTÁRIO",YEAR([Data da Aprovação]),"")</f>
        <v>2012</v>
      </c>
      <c r="H10814" s="106">
        <f>Tabela9[[#This Row],[Valor do Provento R$]]/Tabela9[[#This Row],[Provento por 1 ou 1000 Ações]]</f>
        <v>0.19</v>
      </c>
    </row>
    <row r="10815" spans="1:8">
      <c r="A10815" s="119" t="s">
        <v>1788</v>
      </c>
      <c r="B10815" s="117" t="s">
        <v>1490</v>
      </c>
      <c r="C10815" s="140">
        <v>40975</v>
      </c>
      <c r="D10815" s="141">
        <v>0.11</v>
      </c>
      <c r="E10815" s="119">
        <v>1</v>
      </c>
      <c r="F10815" s="119" t="s">
        <v>1492</v>
      </c>
      <c r="G10815" s="114">
        <f>IF([Data da Aprovação]&lt;&gt;"ESTATUTÁRIO",YEAR([Data da Aprovação]),"")</f>
        <v>2012</v>
      </c>
      <c r="H10815" s="106">
        <f>Tabela9[[#This Row],[Valor do Provento R$]]/Tabela9[[#This Row],[Provento por 1 ou 1000 Ações]]</f>
        <v>0.11</v>
      </c>
    </row>
    <row r="10816" spans="1:8">
      <c r="A10816" s="118" t="s">
        <v>1788</v>
      </c>
      <c r="B10816" s="116" t="s">
        <v>1490</v>
      </c>
      <c r="C10816" s="138">
        <v>41071</v>
      </c>
      <c r="D10816" s="139">
        <v>0.18</v>
      </c>
      <c r="E10816" s="118">
        <v>1</v>
      </c>
      <c r="F10816" s="118" t="s">
        <v>1489</v>
      </c>
      <c r="G10816" s="113">
        <f>IF([Data da Aprovação]&lt;&gt;"ESTATUTÁRIO",YEAR([Data da Aprovação]),"")</f>
        <v>2012</v>
      </c>
      <c r="H10816" s="106">
        <f>Tabela9[[#This Row],[Valor do Provento R$]]/Tabela9[[#This Row],[Provento por 1 ou 1000 Ações]]</f>
        <v>0.18</v>
      </c>
    </row>
    <row r="10817" spans="1:8">
      <c r="A10817" s="119" t="s">
        <v>1788</v>
      </c>
      <c r="B10817" s="117" t="s">
        <v>1490</v>
      </c>
      <c r="C10817" s="140">
        <v>41185</v>
      </c>
      <c r="D10817" s="141">
        <v>0.12</v>
      </c>
      <c r="E10817" s="119">
        <v>1</v>
      </c>
      <c r="F10817" s="119" t="s">
        <v>1489</v>
      </c>
      <c r="G10817" s="114">
        <f>IF([Data da Aprovação]&lt;&gt;"ESTATUTÁRIO",YEAR([Data da Aprovação]),"")</f>
        <v>2012</v>
      </c>
      <c r="H10817" s="106">
        <f>Tabela9[[#This Row],[Valor do Provento R$]]/Tabela9[[#This Row],[Provento por 1 ou 1000 Ações]]</f>
        <v>0.12</v>
      </c>
    </row>
    <row r="10818" spans="1:8">
      <c r="A10818" s="118" t="s">
        <v>1788</v>
      </c>
      <c r="B10818" s="116" t="s">
        <v>1490</v>
      </c>
      <c r="C10818" s="138">
        <v>41264</v>
      </c>
      <c r="D10818" s="139">
        <v>0.42</v>
      </c>
      <c r="E10818" s="118">
        <v>1</v>
      </c>
      <c r="F10818" s="118" t="s">
        <v>1489</v>
      </c>
      <c r="G10818" s="113">
        <f>IF([Data da Aprovação]&lt;&gt;"ESTATUTÁRIO",YEAR([Data da Aprovação]),"")</f>
        <v>2012</v>
      </c>
      <c r="H10818" s="106">
        <f>Tabela9[[#This Row],[Valor do Provento R$]]/Tabela9[[#This Row],[Provento por 1 ou 1000 Ações]]</f>
        <v>0.42</v>
      </c>
    </row>
    <row r="10819" spans="1:8">
      <c r="A10819" s="119" t="s">
        <v>1788</v>
      </c>
      <c r="B10819" s="117" t="s">
        <v>1490</v>
      </c>
      <c r="C10819" s="140">
        <v>41354</v>
      </c>
      <c r="D10819" s="141">
        <v>0.17</v>
      </c>
      <c r="E10819" s="119">
        <v>1</v>
      </c>
      <c r="F10819" s="119" t="s">
        <v>1489</v>
      </c>
      <c r="G10819" s="114">
        <f>IF([Data da Aprovação]&lt;&gt;"ESTATUTÁRIO",YEAR([Data da Aprovação]),"")</f>
        <v>2013</v>
      </c>
      <c r="H10819" s="106">
        <f>Tabela9[[#This Row],[Valor do Provento R$]]/Tabela9[[#This Row],[Provento por 1 ou 1000 Ações]]</f>
        <v>0.17</v>
      </c>
    </row>
    <row r="10820" spans="1:8">
      <c r="A10820" s="118" t="s">
        <v>1788</v>
      </c>
      <c r="B10820" s="116" t="s">
        <v>1490</v>
      </c>
      <c r="C10820" s="138">
        <v>41446</v>
      </c>
      <c r="D10820" s="139">
        <v>0.15</v>
      </c>
      <c r="E10820" s="118">
        <v>1</v>
      </c>
      <c r="F10820" s="118" t="s">
        <v>1489</v>
      </c>
      <c r="G10820" s="113">
        <f>IF([Data da Aprovação]&lt;&gt;"ESTATUTÁRIO",YEAR([Data da Aprovação]),"")</f>
        <v>2013</v>
      </c>
      <c r="H10820" s="106">
        <f>Tabela9[[#This Row],[Valor do Provento R$]]/Tabela9[[#This Row],[Provento por 1 ou 1000 Ações]]</f>
        <v>0.15</v>
      </c>
    </row>
    <row r="10821" spans="1:8">
      <c r="A10821" s="142" t="s">
        <v>1788</v>
      </c>
      <c r="B10821" s="117" t="s">
        <v>1490</v>
      </c>
      <c r="C10821" s="140">
        <v>41544</v>
      </c>
      <c r="D10821" s="141">
        <v>0.12</v>
      </c>
      <c r="E10821" s="143">
        <v>1</v>
      </c>
      <c r="F10821" s="119" t="s">
        <v>1489</v>
      </c>
      <c r="G10821" s="114">
        <f>IF([Data da Aprovação]&lt;&gt;"ESTATUTÁRIO",YEAR([Data da Aprovação]),"")</f>
        <v>2013</v>
      </c>
      <c r="H10821" s="106">
        <f>Tabela9[[#This Row],[Valor do Provento R$]]/Tabela9[[#This Row],[Provento por 1 ou 1000 Ações]]</f>
        <v>0.12</v>
      </c>
    </row>
    <row r="10822" spans="1:8">
      <c r="A10822" s="118" t="s">
        <v>1788</v>
      </c>
      <c r="B10822" s="116" t="s">
        <v>1490</v>
      </c>
      <c r="C10822" s="138">
        <v>41631</v>
      </c>
      <c r="D10822" s="139">
        <v>0.26</v>
      </c>
      <c r="E10822" s="118">
        <v>1</v>
      </c>
      <c r="F10822" s="118" t="s">
        <v>1489</v>
      </c>
      <c r="G10822" s="113">
        <f>IF([Data da Aprovação]&lt;&gt;"ESTATUTÁRIO",YEAR([Data da Aprovação]),"")</f>
        <v>2013</v>
      </c>
      <c r="H10822" s="106">
        <f>Tabela9[[#This Row],[Valor do Provento R$]]/Tabela9[[#This Row],[Provento por 1 ou 1000 Ações]]</f>
        <v>0.26</v>
      </c>
    </row>
    <row r="10823" spans="1:8">
      <c r="A10823" s="119" t="s">
        <v>1789</v>
      </c>
      <c r="B10823" s="117" t="s">
        <v>1488</v>
      </c>
      <c r="C10823" s="140">
        <v>40662</v>
      </c>
      <c r="D10823" s="141">
        <v>0.22</v>
      </c>
      <c r="E10823" s="119">
        <v>1</v>
      </c>
      <c r="F10823" s="119" t="s">
        <v>1492</v>
      </c>
      <c r="G10823" s="114">
        <f>IF([Data da Aprovação]&lt;&gt;"ESTATUTÁRIO",YEAR([Data da Aprovação]),"")</f>
        <v>2011</v>
      </c>
      <c r="H10823" s="106">
        <f>Tabela9[[#This Row],[Valor do Provento R$]]/Tabela9[[#This Row],[Provento por 1 ou 1000 Ações]]</f>
        <v>0.22</v>
      </c>
    </row>
    <row r="10824" spans="1:8">
      <c r="A10824" s="118" t="s">
        <v>1790</v>
      </c>
      <c r="B10824" s="116" t="s">
        <v>1488</v>
      </c>
      <c r="C10824" s="138">
        <v>35544</v>
      </c>
      <c r="D10824" s="139">
        <v>2.7134760000000001E-2</v>
      </c>
      <c r="E10824" s="118">
        <v>1000</v>
      </c>
      <c r="F10824" s="118" t="s">
        <v>1492</v>
      </c>
      <c r="G10824" s="113">
        <f>IF([Data da Aprovação]&lt;&gt;"ESTATUTÁRIO",YEAR([Data da Aprovação]),"")</f>
        <v>1997</v>
      </c>
      <c r="H10824" s="106">
        <f>Tabela9[[#This Row],[Valor do Provento R$]]/Tabela9[[#This Row],[Provento por 1 ou 1000 Ações]]</f>
        <v>2.713476E-5</v>
      </c>
    </row>
    <row r="10825" spans="1:8">
      <c r="A10825" s="119" t="s">
        <v>1790</v>
      </c>
      <c r="B10825" s="117" t="s">
        <v>1488</v>
      </c>
      <c r="C10825" s="140">
        <v>35544</v>
      </c>
      <c r="D10825" s="141">
        <v>8.9998600000000002E-3</v>
      </c>
      <c r="E10825" s="119">
        <v>1000</v>
      </c>
      <c r="F10825" s="119" t="s">
        <v>1492</v>
      </c>
      <c r="G10825" s="114">
        <f>IF([Data da Aprovação]&lt;&gt;"ESTATUTÁRIO",YEAR([Data da Aprovação]),"")</f>
        <v>1997</v>
      </c>
      <c r="H10825" s="106">
        <f>Tabela9[[#This Row],[Valor do Provento R$]]/Tabela9[[#This Row],[Provento por 1 ou 1000 Ações]]</f>
        <v>8.9998600000000006E-6</v>
      </c>
    </row>
    <row r="10826" spans="1:8">
      <c r="A10826" s="118" t="s">
        <v>1790</v>
      </c>
      <c r="B10826" s="116" t="s">
        <v>1488</v>
      </c>
      <c r="C10826" s="138">
        <v>35544</v>
      </c>
      <c r="D10826" s="139">
        <v>1.7738653799999999</v>
      </c>
      <c r="E10826" s="118">
        <v>1000</v>
      </c>
      <c r="F10826" s="118" t="s">
        <v>1492</v>
      </c>
      <c r="G10826" s="113">
        <f>IF([Data da Aprovação]&lt;&gt;"ESTATUTÁRIO",YEAR([Data da Aprovação]),"")</f>
        <v>1997</v>
      </c>
      <c r="H10826" s="106">
        <f>Tabela9[[#This Row],[Valor do Provento R$]]/Tabela9[[#This Row],[Provento por 1 ou 1000 Ações]]</f>
        <v>1.7738653799999999E-3</v>
      </c>
    </row>
    <row r="10827" spans="1:8">
      <c r="A10827" s="119" t="s">
        <v>1790</v>
      </c>
      <c r="B10827" s="117" t="s">
        <v>1488</v>
      </c>
      <c r="C10827" s="140">
        <v>36124</v>
      </c>
      <c r="D10827" s="141">
        <v>7.4128793000000002</v>
      </c>
      <c r="E10827" s="119">
        <v>1000</v>
      </c>
      <c r="F10827" s="119" t="s">
        <v>1489</v>
      </c>
      <c r="G10827" s="114">
        <f>IF([Data da Aprovação]&lt;&gt;"ESTATUTÁRIO",YEAR([Data da Aprovação]),"")</f>
        <v>1998</v>
      </c>
      <c r="H10827" s="106">
        <f>Tabela9[[#This Row],[Valor do Provento R$]]/Tabela9[[#This Row],[Provento por 1 ou 1000 Ações]]</f>
        <v>7.4128793000000004E-3</v>
      </c>
    </row>
    <row r="10828" spans="1:8">
      <c r="A10828" s="118" t="s">
        <v>1790</v>
      </c>
      <c r="B10828" s="116" t="s">
        <v>1488</v>
      </c>
      <c r="C10828" s="138">
        <v>36509</v>
      </c>
      <c r="D10828" s="139">
        <v>4.6160712999999998</v>
      </c>
      <c r="E10828" s="118">
        <v>1000</v>
      </c>
      <c r="F10828" s="118" t="s">
        <v>1489</v>
      </c>
      <c r="G10828" s="113">
        <f>IF([Data da Aprovação]&lt;&gt;"ESTATUTÁRIO",YEAR([Data da Aprovação]),"")</f>
        <v>1999</v>
      </c>
      <c r="H10828" s="106">
        <f>Tabela9[[#This Row],[Valor do Provento R$]]/Tabela9[[#This Row],[Provento por 1 ou 1000 Ações]]</f>
        <v>4.6160712999999999E-3</v>
      </c>
    </row>
    <row r="10829" spans="1:8">
      <c r="A10829" s="119" t="s">
        <v>1790</v>
      </c>
      <c r="B10829" s="117" t="s">
        <v>1488</v>
      </c>
      <c r="C10829" s="140">
        <v>36642</v>
      </c>
      <c r="D10829" s="141">
        <v>4.6584705</v>
      </c>
      <c r="E10829" s="119">
        <v>1000</v>
      </c>
      <c r="F10829" s="119" t="s">
        <v>1492</v>
      </c>
      <c r="G10829" s="114">
        <f>IF([Data da Aprovação]&lt;&gt;"ESTATUTÁRIO",YEAR([Data da Aprovação]),"")</f>
        <v>2000</v>
      </c>
      <c r="H10829" s="106">
        <f>Tabela9[[#This Row],[Valor do Provento R$]]/Tabela9[[#This Row],[Provento por 1 ou 1000 Ações]]</f>
        <v>4.6584705000000002E-3</v>
      </c>
    </row>
    <row r="10830" spans="1:8">
      <c r="A10830" s="118" t="s">
        <v>1790</v>
      </c>
      <c r="B10830" s="116" t="s">
        <v>1488</v>
      </c>
      <c r="C10830" s="138">
        <v>36642</v>
      </c>
      <c r="D10830" s="139">
        <v>0.83757680000000001</v>
      </c>
      <c r="E10830" s="118">
        <v>1000</v>
      </c>
      <c r="F10830" s="118" t="s">
        <v>1489</v>
      </c>
      <c r="G10830" s="113">
        <f>IF([Data da Aprovação]&lt;&gt;"ESTATUTÁRIO",YEAR([Data da Aprovação]),"")</f>
        <v>2000</v>
      </c>
      <c r="H10830" s="106">
        <f>Tabela9[[#This Row],[Valor do Provento R$]]/Tabela9[[#This Row],[Provento por 1 ou 1000 Ações]]</f>
        <v>8.3757679999999998E-4</v>
      </c>
    </row>
    <row r="10831" spans="1:8">
      <c r="A10831" s="119" t="s">
        <v>1790</v>
      </c>
      <c r="B10831" s="117" t="s">
        <v>1488</v>
      </c>
      <c r="C10831" s="140">
        <v>36642</v>
      </c>
      <c r="D10831" s="141">
        <v>8.5496277999999997</v>
      </c>
      <c r="E10831" s="119">
        <v>1000</v>
      </c>
      <c r="F10831" s="119" t="s">
        <v>1492</v>
      </c>
      <c r="G10831" s="114">
        <f>IF([Data da Aprovação]&lt;&gt;"ESTATUTÁRIO",YEAR([Data da Aprovação]),"")</f>
        <v>2000</v>
      </c>
      <c r="H10831" s="106">
        <f>Tabela9[[#This Row],[Valor do Provento R$]]/Tabela9[[#This Row],[Provento por 1 ou 1000 Ações]]</f>
        <v>8.5496277999999992E-3</v>
      </c>
    </row>
    <row r="10832" spans="1:8">
      <c r="A10832" s="118" t="s">
        <v>1790</v>
      </c>
      <c r="B10832" s="116" t="s">
        <v>1488</v>
      </c>
      <c r="C10832" s="138">
        <v>36893</v>
      </c>
      <c r="D10832" s="139">
        <v>0.72843990000000003</v>
      </c>
      <c r="E10832" s="118">
        <v>1000</v>
      </c>
      <c r="F10832" s="118" t="s">
        <v>1489</v>
      </c>
      <c r="G10832" s="113">
        <f>IF([Data da Aprovação]&lt;&gt;"ESTATUTÁRIO",YEAR([Data da Aprovação]),"")</f>
        <v>2001</v>
      </c>
      <c r="H10832" s="106">
        <f>Tabela9[[#This Row],[Valor do Provento R$]]/Tabela9[[#This Row],[Provento por 1 ou 1000 Ações]]</f>
        <v>7.2843989999999998E-4</v>
      </c>
    </row>
    <row r="10833" spans="1:8">
      <c r="A10833" s="119" t="s">
        <v>1790</v>
      </c>
      <c r="B10833" s="117" t="s">
        <v>1488</v>
      </c>
      <c r="C10833" s="140">
        <v>37006</v>
      </c>
      <c r="D10833" s="141">
        <v>1.281844</v>
      </c>
      <c r="E10833" s="119">
        <v>1000</v>
      </c>
      <c r="F10833" s="119" t="s">
        <v>1492</v>
      </c>
      <c r="G10833" s="114">
        <f>IF([Data da Aprovação]&lt;&gt;"ESTATUTÁRIO",YEAR([Data da Aprovação]),"")</f>
        <v>2001</v>
      </c>
      <c r="H10833" s="106">
        <f>Tabela9[[#This Row],[Valor do Provento R$]]/Tabela9[[#This Row],[Provento por 1 ou 1000 Ações]]</f>
        <v>1.2818440000000001E-3</v>
      </c>
    </row>
    <row r="10834" spans="1:8">
      <c r="A10834" s="118" t="s">
        <v>1790</v>
      </c>
      <c r="B10834" s="116" t="s">
        <v>1488</v>
      </c>
      <c r="C10834" s="138">
        <v>37375</v>
      </c>
      <c r="D10834" s="139">
        <v>0.2342515</v>
      </c>
      <c r="E10834" s="118">
        <v>1000</v>
      </c>
      <c r="F10834" s="118" t="s">
        <v>1492</v>
      </c>
      <c r="G10834" s="113">
        <f>IF([Data da Aprovação]&lt;&gt;"ESTATUTÁRIO",YEAR([Data da Aprovação]),"")</f>
        <v>2002</v>
      </c>
      <c r="H10834" s="106">
        <f>Tabela9[[#This Row],[Valor do Provento R$]]/Tabela9[[#This Row],[Provento por 1 ou 1000 Ações]]</f>
        <v>2.342515E-4</v>
      </c>
    </row>
    <row r="10835" spans="1:8">
      <c r="A10835" s="119" t="s">
        <v>1790</v>
      </c>
      <c r="B10835" s="117" t="s">
        <v>1488</v>
      </c>
      <c r="C10835" s="140">
        <v>38173</v>
      </c>
      <c r="D10835" s="141">
        <v>1.5945926050000001</v>
      </c>
      <c r="E10835" s="119">
        <v>1000</v>
      </c>
      <c r="F10835" s="119" t="s">
        <v>1489</v>
      </c>
      <c r="G10835" s="114">
        <f>IF([Data da Aprovação]&lt;&gt;"ESTATUTÁRIO",YEAR([Data da Aprovação]),"")</f>
        <v>2004</v>
      </c>
      <c r="H10835" s="106">
        <f>Tabela9[[#This Row],[Valor do Provento R$]]/Tabela9[[#This Row],[Provento por 1 ou 1000 Ações]]</f>
        <v>1.5945926050000001E-3</v>
      </c>
    </row>
    <row r="10836" spans="1:8">
      <c r="A10836" s="118" t="s">
        <v>1790</v>
      </c>
      <c r="B10836" s="116" t="s">
        <v>1488</v>
      </c>
      <c r="C10836" s="138">
        <v>38173</v>
      </c>
      <c r="D10836" s="139">
        <v>1.982178481</v>
      </c>
      <c r="E10836" s="118">
        <v>1000</v>
      </c>
      <c r="F10836" s="118" t="s">
        <v>1492</v>
      </c>
      <c r="G10836" s="113">
        <f>IF([Data da Aprovação]&lt;&gt;"ESTATUTÁRIO",YEAR([Data da Aprovação]),"")</f>
        <v>2004</v>
      </c>
      <c r="H10836" s="106">
        <f>Tabela9[[#This Row],[Valor do Provento R$]]/Tabela9[[#This Row],[Provento por 1 ou 1000 Ações]]</f>
        <v>1.9821784810000001E-3</v>
      </c>
    </row>
    <row r="10837" spans="1:8">
      <c r="A10837" s="119" t="s">
        <v>1790</v>
      </c>
      <c r="B10837" s="117" t="s">
        <v>1488</v>
      </c>
      <c r="C10837" s="140">
        <v>38351</v>
      </c>
      <c r="D10837" s="141">
        <v>1.9138590369999999</v>
      </c>
      <c r="E10837" s="119">
        <v>1000</v>
      </c>
      <c r="F10837" s="119" t="s">
        <v>1489</v>
      </c>
      <c r="G10837" s="114">
        <f>IF([Data da Aprovação]&lt;&gt;"ESTATUTÁRIO",YEAR([Data da Aprovação]),"")</f>
        <v>2004</v>
      </c>
      <c r="H10837" s="106">
        <f>Tabela9[[#This Row],[Valor do Provento R$]]/Tabela9[[#This Row],[Provento por 1 ou 1000 Ações]]</f>
        <v>1.913859037E-3</v>
      </c>
    </row>
    <row r="10838" spans="1:8">
      <c r="A10838" s="118" t="s">
        <v>1790</v>
      </c>
      <c r="B10838" s="116" t="s">
        <v>1488</v>
      </c>
      <c r="C10838" s="138">
        <v>38471</v>
      </c>
      <c r="D10838" s="139">
        <v>3.40711334</v>
      </c>
      <c r="E10838" s="118">
        <v>1000</v>
      </c>
      <c r="F10838" s="118" t="s">
        <v>1492</v>
      </c>
      <c r="G10838" s="113">
        <f>IF([Data da Aprovação]&lt;&gt;"ESTATUTÁRIO",YEAR([Data da Aprovação]),"")</f>
        <v>2005</v>
      </c>
      <c r="H10838" s="106">
        <f>Tabela9[[#This Row],[Valor do Provento R$]]/Tabela9[[#This Row],[Provento por 1 ou 1000 Ações]]</f>
        <v>3.4071133400000002E-3</v>
      </c>
    </row>
    <row r="10839" spans="1:8">
      <c r="A10839" s="119" t="s">
        <v>1790</v>
      </c>
      <c r="B10839" s="117" t="s">
        <v>1488</v>
      </c>
      <c r="C10839" s="140">
        <v>38533</v>
      </c>
      <c r="D10839" s="141">
        <v>2.3689162920000002</v>
      </c>
      <c r="E10839" s="119">
        <v>1000</v>
      </c>
      <c r="F10839" s="119" t="s">
        <v>1489</v>
      </c>
      <c r="G10839" s="114">
        <f>IF([Data da Aprovação]&lt;&gt;"ESTATUTÁRIO",YEAR([Data da Aprovação]),"")</f>
        <v>2005</v>
      </c>
      <c r="H10839" s="106">
        <f>Tabela9[[#This Row],[Valor do Provento R$]]/Tabela9[[#This Row],[Provento por 1 ou 1000 Ações]]</f>
        <v>2.3689162920000001E-3</v>
      </c>
    </row>
    <row r="10840" spans="1:8">
      <c r="A10840" s="118" t="s">
        <v>1790</v>
      </c>
      <c r="B10840" s="116" t="s">
        <v>1488</v>
      </c>
      <c r="C10840" s="138">
        <v>38573</v>
      </c>
      <c r="D10840" s="139">
        <v>6.3364190990000004</v>
      </c>
      <c r="E10840" s="118">
        <v>1000</v>
      </c>
      <c r="F10840" s="118" t="s">
        <v>1492</v>
      </c>
      <c r="G10840" s="113">
        <f>IF([Data da Aprovação]&lt;&gt;"ESTATUTÁRIO",YEAR([Data da Aprovação]),"")</f>
        <v>2005</v>
      </c>
      <c r="H10840" s="106">
        <f>Tabela9[[#This Row],[Valor do Provento R$]]/Tabela9[[#This Row],[Provento por 1 ou 1000 Ações]]</f>
        <v>6.3364190990000003E-3</v>
      </c>
    </row>
    <row r="10841" spans="1:8">
      <c r="A10841" s="119" t="s">
        <v>1790</v>
      </c>
      <c r="B10841" s="117" t="s">
        <v>1490</v>
      </c>
      <c r="C10841" s="140">
        <v>35544</v>
      </c>
      <c r="D10841" s="141">
        <v>2.7134760000000001E-2</v>
      </c>
      <c r="E10841" s="119">
        <v>1000</v>
      </c>
      <c r="F10841" s="119" t="s">
        <v>1492</v>
      </c>
      <c r="G10841" s="114">
        <f>IF([Data da Aprovação]&lt;&gt;"ESTATUTÁRIO",YEAR([Data da Aprovação]),"")</f>
        <v>1997</v>
      </c>
      <c r="H10841" s="106">
        <f>Tabela9[[#This Row],[Valor do Provento R$]]/Tabela9[[#This Row],[Provento por 1 ou 1000 Ações]]</f>
        <v>2.713476E-5</v>
      </c>
    </row>
    <row r="10842" spans="1:8">
      <c r="A10842" s="118" t="s">
        <v>1790</v>
      </c>
      <c r="B10842" s="116" t="s">
        <v>1490</v>
      </c>
      <c r="C10842" s="138">
        <v>35544</v>
      </c>
      <c r="D10842" s="139">
        <v>8.9998600000000002E-3</v>
      </c>
      <c r="E10842" s="118">
        <v>1000</v>
      </c>
      <c r="F10842" s="118" t="s">
        <v>1492</v>
      </c>
      <c r="G10842" s="113">
        <f>IF([Data da Aprovação]&lt;&gt;"ESTATUTÁRIO",YEAR([Data da Aprovação]),"")</f>
        <v>1997</v>
      </c>
      <c r="H10842" s="106">
        <f>Tabela9[[#This Row],[Valor do Provento R$]]/Tabela9[[#This Row],[Provento por 1 ou 1000 Ações]]</f>
        <v>8.9998600000000006E-6</v>
      </c>
    </row>
    <row r="10843" spans="1:8">
      <c r="A10843" s="119" t="s">
        <v>1790</v>
      </c>
      <c r="B10843" s="117" t="s">
        <v>1490</v>
      </c>
      <c r="C10843" s="140">
        <v>35544</v>
      </c>
      <c r="D10843" s="141">
        <v>1.7738653799999999</v>
      </c>
      <c r="E10843" s="119">
        <v>1000</v>
      </c>
      <c r="F10843" s="119" t="s">
        <v>1492</v>
      </c>
      <c r="G10843" s="114">
        <f>IF([Data da Aprovação]&lt;&gt;"ESTATUTÁRIO",YEAR([Data da Aprovação]),"")</f>
        <v>1997</v>
      </c>
      <c r="H10843" s="106">
        <f>Tabela9[[#This Row],[Valor do Provento R$]]/Tabela9[[#This Row],[Provento por 1 ou 1000 Ações]]</f>
        <v>1.7738653799999999E-3</v>
      </c>
    </row>
    <row r="10844" spans="1:8">
      <c r="A10844" s="118" t="s">
        <v>1790</v>
      </c>
      <c r="B10844" s="116" t="s">
        <v>1490</v>
      </c>
      <c r="C10844" s="138">
        <v>36124</v>
      </c>
      <c r="D10844" s="139">
        <v>8.1541671999999998</v>
      </c>
      <c r="E10844" s="118">
        <v>1000</v>
      </c>
      <c r="F10844" s="118" t="s">
        <v>1489</v>
      </c>
      <c r="G10844" s="113">
        <f>IF([Data da Aprovação]&lt;&gt;"ESTATUTÁRIO",YEAR([Data da Aprovação]),"")</f>
        <v>1998</v>
      </c>
      <c r="H10844" s="106">
        <f>Tabela9[[#This Row],[Valor do Provento R$]]/Tabela9[[#This Row],[Provento por 1 ou 1000 Ações]]</f>
        <v>8.1541671999999996E-3</v>
      </c>
    </row>
    <row r="10845" spans="1:8">
      <c r="A10845" s="119" t="s">
        <v>1790</v>
      </c>
      <c r="B10845" s="117" t="s">
        <v>1502</v>
      </c>
      <c r="C10845" s="140">
        <v>36509</v>
      </c>
      <c r="D10845" s="141">
        <v>5.0776783999999999</v>
      </c>
      <c r="E10845" s="119">
        <v>1000</v>
      </c>
      <c r="F10845" s="119" t="s">
        <v>1489</v>
      </c>
      <c r="G10845" s="114">
        <f>IF([Data da Aprovação]&lt;&gt;"ESTATUTÁRIO",YEAR([Data da Aprovação]),"")</f>
        <v>1999</v>
      </c>
      <c r="H10845" s="106">
        <f>Tabela9[[#This Row],[Valor do Provento R$]]/Tabela9[[#This Row],[Provento por 1 ou 1000 Ações]]</f>
        <v>5.0776783999999997E-3</v>
      </c>
    </row>
    <row r="10846" spans="1:8">
      <c r="A10846" s="118" t="s">
        <v>1790</v>
      </c>
      <c r="B10846" s="116" t="s">
        <v>1502</v>
      </c>
      <c r="C10846" s="138">
        <v>36642</v>
      </c>
      <c r="D10846" s="139">
        <v>5.1243175000000001</v>
      </c>
      <c r="E10846" s="118">
        <v>1000</v>
      </c>
      <c r="F10846" s="118" t="s">
        <v>1492</v>
      </c>
      <c r="G10846" s="113">
        <f>IF([Data da Aprovação]&lt;&gt;"ESTATUTÁRIO",YEAR([Data da Aprovação]),"")</f>
        <v>2000</v>
      </c>
      <c r="H10846" s="106">
        <f>Tabela9[[#This Row],[Valor do Provento R$]]/Tabela9[[#This Row],[Provento por 1 ou 1000 Ações]]</f>
        <v>5.1243175000000004E-3</v>
      </c>
    </row>
    <row r="10847" spans="1:8">
      <c r="A10847" s="119" t="s">
        <v>1790</v>
      </c>
      <c r="B10847" s="117" t="s">
        <v>1502</v>
      </c>
      <c r="C10847" s="140">
        <v>36642</v>
      </c>
      <c r="D10847" s="141">
        <v>0.9213344</v>
      </c>
      <c r="E10847" s="119">
        <v>1000</v>
      </c>
      <c r="F10847" s="119" t="s">
        <v>1489</v>
      </c>
      <c r="G10847" s="114">
        <f>IF([Data da Aprovação]&lt;&gt;"ESTATUTÁRIO",YEAR([Data da Aprovação]),"")</f>
        <v>2000</v>
      </c>
      <c r="H10847" s="106">
        <f>Tabela9[[#This Row],[Valor do Provento R$]]/Tabela9[[#This Row],[Provento por 1 ou 1000 Ações]]</f>
        <v>9.2133440000000003E-4</v>
      </c>
    </row>
    <row r="10848" spans="1:8">
      <c r="A10848" s="118" t="s">
        <v>1790</v>
      </c>
      <c r="B10848" s="116" t="s">
        <v>1502</v>
      </c>
      <c r="C10848" s="138">
        <v>36642</v>
      </c>
      <c r="D10848" s="139">
        <v>9.4045906000000006</v>
      </c>
      <c r="E10848" s="118">
        <v>1000</v>
      </c>
      <c r="F10848" s="118" t="s">
        <v>1492</v>
      </c>
      <c r="G10848" s="113">
        <f>IF([Data da Aprovação]&lt;&gt;"ESTATUTÁRIO",YEAR([Data da Aprovação]),"")</f>
        <v>2000</v>
      </c>
      <c r="H10848" s="106">
        <f>Tabela9[[#This Row],[Valor do Provento R$]]/Tabela9[[#This Row],[Provento por 1 ou 1000 Ações]]</f>
        <v>9.4045906000000002E-3</v>
      </c>
    </row>
    <row r="10849" spans="1:8">
      <c r="A10849" s="119" t="s">
        <v>1790</v>
      </c>
      <c r="B10849" s="117" t="s">
        <v>1502</v>
      </c>
      <c r="C10849" s="140">
        <v>36893</v>
      </c>
      <c r="D10849" s="141">
        <v>0.80128390000000005</v>
      </c>
      <c r="E10849" s="119">
        <v>1000</v>
      </c>
      <c r="F10849" s="119" t="s">
        <v>1489</v>
      </c>
      <c r="G10849" s="114">
        <f>IF([Data da Aprovação]&lt;&gt;"ESTATUTÁRIO",YEAR([Data da Aprovação]),"")</f>
        <v>2001</v>
      </c>
      <c r="H10849" s="106">
        <f>Tabela9[[#This Row],[Valor do Provento R$]]/Tabela9[[#This Row],[Provento por 1 ou 1000 Ações]]</f>
        <v>8.0128390000000005E-4</v>
      </c>
    </row>
    <row r="10850" spans="1:8">
      <c r="A10850" s="118" t="s">
        <v>1790</v>
      </c>
      <c r="B10850" s="116" t="s">
        <v>1502</v>
      </c>
      <c r="C10850" s="138">
        <v>37006</v>
      </c>
      <c r="D10850" s="139">
        <v>1.4100284000000001</v>
      </c>
      <c r="E10850" s="118">
        <v>1000</v>
      </c>
      <c r="F10850" s="118" t="s">
        <v>1492</v>
      </c>
      <c r="G10850" s="113">
        <f>IF([Data da Aprovação]&lt;&gt;"ESTATUTÁRIO",YEAR([Data da Aprovação]),"")</f>
        <v>2001</v>
      </c>
      <c r="H10850" s="106">
        <f>Tabela9[[#This Row],[Valor do Provento R$]]/Tabela9[[#This Row],[Provento por 1 ou 1000 Ações]]</f>
        <v>1.4100284000000002E-3</v>
      </c>
    </row>
    <row r="10851" spans="1:8">
      <c r="A10851" s="119" t="s">
        <v>1790</v>
      </c>
      <c r="B10851" s="117" t="s">
        <v>1502</v>
      </c>
      <c r="C10851" s="140">
        <v>37375</v>
      </c>
      <c r="D10851" s="141">
        <v>0.25767659999999998</v>
      </c>
      <c r="E10851" s="119">
        <v>1000</v>
      </c>
      <c r="F10851" s="119" t="s">
        <v>1492</v>
      </c>
      <c r="G10851" s="114">
        <f>IF([Data da Aprovação]&lt;&gt;"ESTATUTÁRIO",YEAR([Data da Aprovação]),"")</f>
        <v>2002</v>
      </c>
      <c r="H10851" s="106">
        <f>Tabela9[[#This Row],[Valor do Provento R$]]/Tabela9[[#This Row],[Provento por 1 ou 1000 Ações]]</f>
        <v>2.5767659999999996E-4</v>
      </c>
    </row>
    <row r="10852" spans="1:8">
      <c r="A10852" s="118" t="s">
        <v>1790</v>
      </c>
      <c r="B10852" s="116" t="s">
        <v>1502</v>
      </c>
      <c r="C10852" s="138">
        <v>38173</v>
      </c>
      <c r="D10852" s="139">
        <v>1.754051866</v>
      </c>
      <c r="E10852" s="118">
        <v>1000</v>
      </c>
      <c r="F10852" s="118" t="s">
        <v>1489</v>
      </c>
      <c r="G10852" s="113">
        <f>IF([Data da Aprovação]&lt;&gt;"ESTATUTÁRIO",YEAR([Data da Aprovação]),"")</f>
        <v>2004</v>
      </c>
      <c r="H10852" s="106">
        <f>Tabela9[[#This Row],[Valor do Provento R$]]/Tabela9[[#This Row],[Provento por 1 ou 1000 Ações]]</f>
        <v>1.754051866E-3</v>
      </c>
    </row>
    <row r="10853" spans="1:8">
      <c r="A10853" s="119" t="s">
        <v>1790</v>
      </c>
      <c r="B10853" s="117" t="s">
        <v>1502</v>
      </c>
      <c r="C10853" s="140">
        <v>38173</v>
      </c>
      <c r="D10853" s="141">
        <v>2.1803963290000001</v>
      </c>
      <c r="E10853" s="119">
        <v>1000</v>
      </c>
      <c r="F10853" s="119" t="s">
        <v>1492</v>
      </c>
      <c r="G10853" s="114">
        <f>IF([Data da Aprovação]&lt;&gt;"ESTATUTÁRIO",YEAR([Data da Aprovação]),"")</f>
        <v>2004</v>
      </c>
      <c r="H10853" s="106">
        <f>Tabela9[[#This Row],[Valor do Provento R$]]/Tabela9[[#This Row],[Provento por 1 ou 1000 Ações]]</f>
        <v>2.1803963290000002E-3</v>
      </c>
    </row>
    <row r="10854" spans="1:8">
      <c r="A10854" s="118" t="s">
        <v>1790</v>
      </c>
      <c r="B10854" s="116" t="s">
        <v>1502</v>
      </c>
      <c r="C10854" s="138">
        <v>38351</v>
      </c>
      <c r="D10854" s="139">
        <v>2.105244941</v>
      </c>
      <c r="E10854" s="118">
        <v>1000</v>
      </c>
      <c r="F10854" s="118" t="s">
        <v>1489</v>
      </c>
      <c r="G10854" s="113">
        <f>IF([Data da Aprovação]&lt;&gt;"ESTATUTÁRIO",YEAR([Data da Aprovação]),"")</f>
        <v>2004</v>
      </c>
      <c r="H10854" s="106">
        <f>Tabela9[[#This Row],[Valor do Provento R$]]/Tabela9[[#This Row],[Provento por 1 ou 1000 Ações]]</f>
        <v>2.1052449410000002E-3</v>
      </c>
    </row>
    <row r="10855" spans="1:8">
      <c r="A10855" s="119" t="s">
        <v>1790</v>
      </c>
      <c r="B10855" s="117" t="s">
        <v>1502</v>
      </c>
      <c r="C10855" s="140">
        <v>38471</v>
      </c>
      <c r="D10855" s="141">
        <v>3.7478246739999999</v>
      </c>
      <c r="E10855" s="119">
        <v>1000</v>
      </c>
      <c r="F10855" s="119" t="s">
        <v>1492</v>
      </c>
      <c r="G10855" s="114">
        <f>IF([Data da Aprovação]&lt;&gt;"ESTATUTÁRIO",YEAR([Data da Aprovação]),"")</f>
        <v>2005</v>
      </c>
      <c r="H10855" s="106">
        <f>Tabela9[[#This Row],[Valor do Provento R$]]/Tabela9[[#This Row],[Provento por 1 ou 1000 Ações]]</f>
        <v>3.7478246739999998E-3</v>
      </c>
    </row>
    <row r="10856" spans="1:8">
      <c r="A10856" s="118" t="s">
        <v>1790</v>
      </c>
      <c r="B10856" s="116" t="s">
        <v>1502</v>
      </c>
      <c r="C10856" s="138">
        <v>38533</v>
      </c>
      <c r="D10856" s="139">
        <v>2.6058079209999998</v>
      </c>
      <c r="E10856" s="118">
        <v>1000</v>
      </c>
      <c r="F10856" s="118" t="s">
        <v>1489</v>
      </c>
      <c r="G10856" s="113">
        <f>IF([Data da Aprovação]&lt;&gt;"ESTATUTÁRIO",YEAR([Data da Aprovação]),"")</f>
        <v>2005</v>
      </c>
      <c r="H10856" s="106">
        <f>Tabela9[[#This Row],[Valor do Provento R$]]/Tabela9[[#This Row],[Provento por 1 ou 1000 Ações]]</f>
        <v>2.6058079209999997E-3</v>
      </c>
    </row>
    <row r="10857" spans="1:8">
      <c r="A10857" s="119" t="s">
        <v>1790</v>
      </c>
      <c r="B10857" s="117" t="s">
        <v>1502</v>
      </c>
      <c r="C10857" s="140">
        <v>38573</v>
      </c>
      <c r="D10857" s="141">
        <v>6.9700666069999997</v>
      </c>
      <c r="E10857" s="119">
        <v>1000</v>
      </c>
      <c r="F10857" s="119" t="s">
        <v>1492</v>
      </c>
      <c r="G10857" s="114">
        <f>IF([Data da Aprovação]&lt;&gt;"ESTATUTÁRIO",YEAR([Data da Aprovação]),"")</f>
        <v>2005</v>
      </c>
      <c r="H10857" s="106">
        <f>Tabela9[[#This Row],[Valor do Provento R$]]/Tabela9[[#This Row],[Provento por 1 ou 1000 Ações]]</f>
        <v>6.9700666069999993E-3</v>
      </c>
    </row>
    <row r="10858" spans="1:8">
      <c r="A10858" s="118" t="s">
        <v>1790</v>
      </c>
      <c r="B10858" s="116" t="s">
        <v>1503</v>
      </c>
      <c r="C10858" s="138">
        <v>36509</v>
      </c>
      <c r="D10858" s="139">
        <v>5.0776783999999999</v>
      </c>
      <c r="E10858" s="118">
        <v>1000</v>
      </c>
      <c r="F10858" s="118" t="s">
        <v>1489</v>
      </c>
      <c r="G10858" s="113">
        <f>IF([Data da Aprovação]&lt;&gt;"ESTATUTÁRIO",YEAR([Data da Aprovação]),"")</f>
        <v>1999</v>
      </c>
      <c r="H10858" s="106">
        <f>Tabela9[[#This Row],[Valor do Provento R$]]/Tabela9[[#This Row],[Provento por 1 ou 1000 Ações]]</f>
        <v>5.0776783999999997E-3</v>
      </c>
    </row>
    <row r="10859" spans="1:8">
      <c r="A10859" s="119" t="s">
        <v>1790</v>
      </c>
      <c r="B10859" s="117" t="s">
        <v>1503</v>
      </c>
      <c r="C10859" s="140">
        <v>36622</v>
      </c>
      <c r="D10859" s="141">
        <v>9.4045906000000006</v>
      </c>
      <c r="E10859" s="119">
        <v>1000</v>
      </c>
      <c r="F10859" s="119" t="s">
        <v>1492</v>
      </c>
      <c r="G10859" s="114">
        <f>IF([Data da Aprovação]&lt;&gt;"ESTATUTÁRIO",YEAR([Data da Aprovação]),"")</f>
        <v>2000</v>
      </c>
      <c r="H10859" s="106">
        <f>Tabela9[[#This Row],[Valor do Provento R$]]/Tabela9[[#This Row],[Provento por 1 ou 1000 Ações]]</f>
        <v>9.4045906000000002E-3</v>
      </c>
    </row>
    <row r="10860" spans="1:8">
      <c r="A10860" s="118" t="s">
        <v>1790</v>
      </c>
      <c r="B10860" s="116" t="s">
        <v>1503</v>
      </c>
      <c r="C10860" s="138">
        <v>36642</v>
      </c>
      <c r="D10860" s="139">
        <v>5.1243175000000001</v>
      </c>
      <c r="E10860" s="118">
        <v>1000</v>
      </c>
      <c r="F10860" s="118" t="s">
        <v>1492</v>
      </c>
      <c r="G10860" s="113">
        <f>IF([Data da Aprovação]&lt;&gt;"ESTATUTÁRIO",YEAR([Data da Aprovação]),"")</f>
        <v>2000</v>
      </c>
      <c r="H10860" s="106">
        <f>Tabela9[[#This Row],[Valor do Provento R$]]/Tabela9[[#This Row],[Provento por 1 ou 1000 Ações]]</f>
        <v>5.1243175000000004E-3</v>
      </c>
    </row>
    <row r="10861" spans="1:8">
      <c r="A10861" s="119" t="s">
        <v>1790</v>
      </c>
      <c r="B10861" s="117" t="s">
        <v>1503</v>
      </c>
      <c r="C10861" s="140">
        <v>36642</v>
      </c>
      <c r="D10861" s="141">
        <v>0.9213344</v>
      </c>
      <c r="E10861" s="119">
        <v>1000</v>
      </c>
      <c r="F10861" s="119" t="s">
        <v>1489</v>
      </c>
      <c r="G10861" s="114">
        <f>IF([Data da Aprovação]&lt;&gt;"ESTATUTÁRIO",YEAR([Data da Aprovação]),"")</f>
        <v>2000</v>
      </c>
      <c r="H10861" s="106">
        <f>Tabela9[[#This Row],[Valor do Provento R$]]/Tabela9[[#This Row],[Provento por 1 ou 1000 Ações]]</f>
        <v>9.2133440000000003E-4</v>
      </c>
    </row>
    <row r="10862" spans="1:8">
      <c r="A10862" s="118" t="s">
        <v>1790</v>
      </c>
      <c r="B10862" s="116" t="s">
        <v>1503</v>
      </c>
      <c r="C10862" s="138">
        <v>36893</v>
      </c>
      <c r="D10862" s="139">
        <v>0.80128390000000005</v>
      </c>
      <c r="E10862" s="118">
        <v>1000</v>
      </c>
      <c r="F10862" s="118" t="s">
        <v>1489</v>
      </c>
      <c r="G10862" s="113">
        <f>IF([Data da Aprovação]&lt;&gt;"ESTATUTÁRIO",YEAR([Data da Aprovação]),"")</f>
        <v>2001</v>
      </c>
      <c r="H10862" s="106">
        <f>Tabela9[[#This Row],[Valor do Provento R$]]/Tabela9[[#This Row],[Provento por 1 ou 1000 Ações]]</f>
        <v>8.0128390000000005E-4</v>
      </c>
    </row>
    <row r="10863" spans="1:8">
      <c r="A10863" s="119" t="s">
        <v>1790</v>
      </c>
      <c r="B10863" s="117" t="s">
        <v>1503</v>
      </c>
      <c r="C10863" s="140">
        <v>37006</v>
      </c>
      <c r="D10863" s="141">
        <v>1.4100284000000001</v>
      </c>
      <c r="E10863" s="119">
        <v>1000</v>
      </c>
      <c r="F10863" s="119" t="s">
        <v>1492</v>
      </c>
      <c r="G10863" s="114">
        <f>IF([Data da Aprovação]&lt;&gt;"ESTATUTÁRIO",YEAR([Data da Aprovação]),"")</f>
        <v>2001</v>
      </c>
      <c r="H10863" s="106">
        <f>Tabela9[[#This Row],[Valor do Provento R$]]/Tabela9[[#This Row],[Provento por 1 ou 1000 Ações]]</f>
        <v>1.4100284000000002E-3</v>
      </c>
    </row>
    <row r="10864" spans="1:8">
      <c r="A10864" s="118" t="s">
        <v>1790</v>
      </c>
      <c r="B10864" s="116" t="s">
        <v>1503</v>
      </c>
      <c r="C10864" s="138">
        <v>37375</v>
      </c>
      <c r="D10864" s="139">
        <v>0.25767659999999998</v>
      </c>
      <c r="E10864" s="118">
        <v>1000</v>
      </c>
      <c r="F10864" s="118" t="s">
        <v>1492</v>
      </c>
      <c r="G10864" s="113">
        <f>IF([Data da Aprovação]&lt;&gt;"ESTATUTÁRIO",YEAR([Data da Aprovação]),"")</f>
        <v>2002</v>
      </c>
      <c r="H10864" s="106">
        <f>Tabela9[[#This Row],[Valor do Provento R$]]/Tabela9[[#This Row],[Provento por 1 ou 1000 Ações]]</f>
        <v>2.5767659999999996E-4</v>
      </c>
    </row>
    <row r="10865" spans="1:8">
      <c r="A10865" s="119" t="s">
        <v>1790</v>
      </c>
      <c r="B10865" s="117" t="s">
        <v>1503</v>
      </c>
      <c r="C10865" s="140">
        <v>38173</v>
      </c>
      <c r="D10865" s="141">
        <v>1.754051866</v>
      </c>
      <c r="E10865" s="119">
        <v>1000</v>
      </c>
      <c r="F10865" s="119" t="s">
        <v>1489</v>
      </c>
      <c r="G10865" s="114">
        <f>IF([Data da Aprovação]&lt;&gt;"ESTATUTÁRIO",YEAR([Data da Aprovação]),"")</f>
        <v>2004</v>
      </c>
      <c r="H10865" s="106">
        <f>Tabela9[[#This Row],[Valor do Provento R$]]/Tabela9[[#This Row],[Provento por 1 ou 1000 Ações]]</f>
        <v>1.754051866E-3</v>
      </c>
    </row>
    <row r="10866" spans="1:8">
      <c r="A10866" s="118" t="s">
        <v>1790</v>
      </c>
      <c r="B10866" s="116" t="s">
        <v>1503</v>
      </c>
      <c r="C10866" s="138">
        <v>38173</v>
      </c>
      <c r="D10866" s="139">
        <v>2.1803963290000001</v>
      </c>
      <c r="E10866" s="118">
        <v>1000</v>
      </c>
      <c r="F10866" s="118" t="s">
        <v>1492</v>
      </c>
      <c r="G10866" s="113">
        <f>IF([Data da Aprovação]&lt;&gt;"ESTATUTÁRIO",YEAR([Data da Aprovação]),"")</f>
        <v>2004</v>
      </c>
      <c r="H10866" s="106">
        <f>Tabela9[[#This Row],[Valor do Provento R$]]/Tabela9[[#This Row],[Provento por 1 ou 1000 Ações]]</f>
        <v>2.1803963290000002E-3</v>
      </c>
    </row>
    <row r="10867" spans="1:8">
      <c r="A10867" s="119" t="s">
        <v>1790</v>
      </c>
      <c r="B10867" s="117" t="s">
        <v>1503</v>
      </c>
      <c r="C10867" s="140">
        <v>38351</v>
      </c>
      <c r="D10867" s="141">
        <v>2.105244941</v>
      </c>
      <c r="E10867" s="119">
        <v>1000</v>
      </c>
      <c r="F10867" s="119" t="s">
        <v>1489</v>
      </c>
      <c r="G10867" s="114">
        <f>IF([Data da Aprovação]&lt;&gt;"ESTATUTÁRIO",YEAR([Data da Aprovação]),"")</f>
        <v>2004</v>
      </c>
      <c r="H10867" s="106">
        <f>Tabela9[[#This Row],[Valor do Provento R$]]/Tabela9[[#This Row],[Provento por 1 ou 1000 Ações]]</f>
        <v>2.1052449410000002E-3</v>
      </c>
    </row>
    <row r="10868" spans="1:8">
      <c r="A10868" s="118" t="s">
        <v>1790</v>
      </c>
      <c r="B10868" s="116" t="s">
        <v>1503</v>
      </c>
      <c r="C10868" s="138">
        <v>38471</v>
      </c>
      <c r="D10868" s="139">
        <v>3.7478246739999999</v>
      </c>
      <c r="E10868" s="118">
        <v>1000</v>
      </c>
      <c r="F10868" s="118" t="s">
        <v>1492</v>
      </c>
      <c r="G10868" s="113">
        <f>IF([Data da Aprovação]&lt;&gt;"ESTATUTÁRIO",YEAR([Data da Aprovação]),"")</f>
        <v>2005</v>
      </c>
      <c r="H10868" s="106">
        <f>Tabela9[[#This Row],[Valor do Provento R$]]/Tabela9[[#This Row],[Provento por 1 ou 1000 Ações]]</f>
        <v>3.7478246739999998E-3</v>
      </c>
    </row>
    <row r="10869" spans="1:8">
      <c r="A10869" s="119" t="s">
        <v>1790</v>
      </c>
      <c r="B10869" s="117" t="s">
        <v>1503</v>
      </c>
      <c r="C10869" s="140">
        <v>38533</v>
      </c>
      <c r="D10869" s="141">
        <v>2.6058079209999998</v>
      </c>
      <c r="E10869" s="119">
        <v>1000</v>
      </c>
      <c r="F10869" s="119" t="s">
        <v>1489</v>
      </c>
      <c r="G10869" s="114">
        <f>IF([Data da Aprovação]&lt;&gt;"ESTATUTÁRIO",YEAR([Data da Aprovação]),"")</f>
        <v>2005</v>
      </c>
      <c r="H10869" s="106">
        <f>Tabela9[[#This Row],[Valor do Provento R$]]/Tabela9[[#This Row],[Provento por 1 ou 1000 Ações]]</f>
        <v>2.6058079209999997E-3</v>
      </c>
    </row>
    <row r="10870" spans="1:8">
      <c r="A10870" s="118" t="s">
        <v>1790</v>
      </c>
      <c r="B10870" s="116" t="s">
        <v>1503</v>
      </c>
      <c r="C10870" s="138">
        <v>38573</v>
      </c>
      <c r="D10870" s="139">
        <v>6.9700666069999997</v>
      </c>
      <c r="E10870" s="118">
        <v>1000</v>
      </c>
      <c r="F10870" s="118" t="s">
        <v>1492</v>
      </c>
      <c r="G10870" s="113">
        <f>IF([Data da Aprovação]&lt;&gt;"ESTATUTÁRIO",YEAR([Data da Aprovação]),"")</f>
        <v>2005</v>
      </c>
      <c r="H10870" s="106">
        <f>Tabela9[[#This Row],[Valor do Provento R$]]/Tabela9[[#This Row],[Provento por 1 ou 1000 Ações]]</f>
        <v>6.9700666069999993E-3</v>
      </c>
    </row>
    <row r="10871" spans="1:8">
      <c r="A10871" s="119" t="s">
        <v>1790</v>
      </c>
      <c r="B10871" s="117" t="s">
        <v>1506</v>
      </c>
      <c r="C10871" s="140">
        <v>38474</v>
      </c>
      <c r="D10871" s="141">
        <v>3.40711334</v>
      </c>
      <c r="E10871" s="119">
        <v>1000</v>
      </c>
      <c r="F10871" s="119" t="s">
        <v>1492</v>
      </c>
      <c r="G10871" s="114">
        <f>IF([Data da Aprovação]&lt;&gt;"ESTATUTÁRIO",YEAR([Data da Aprovação]),"")</f>
        <v>2005</v>
      </c>
      <c r="H10871" s="106">
        <f>Tabela9[[#This Row],[Valor do Provento R$]]/Tabela9[[#This Row],[Provento por 1 ou 1000 Ações]]</f>
        <v>3.4071133400000002E-3</v>
      </c>
    </row>
    <row r="10872" spans="1:8">
      <c r="A10872" s="118" t="s">
        <v>1790</v>
      </c>
      <c r="B10872" s="116" t="s">
        <v>1506</v>
      </c>
      <c r="C10872" s="138">
        <v>38533</v>
      </c>
      <c r="D10872" s="139">
        <v>2.6058079209999998</v>
      </c>
      <c r="E10872" s="118">
        <v>1000</v>
      </c>
      <c r="F10872" s="118" t="s">
        <v>1489</v>
      </c>
      <c r="G10872" s="113">
        <f>IF([Data da Aprovação]&lt;&gt;"ESTATUTÁRIO",YEAR([Data da Aprovação]),"")</f>
        <v>2005</v>
      </c>
      <c r="H10872" s="106">
        <f>Tabela9[[#This Row],[Valor do Provento R$]]/Tabela9[[#This Row],[Provento por 1 ou 1000 Ações]]</f>
        <v>2.6058079209999997E-3</v>
      </c>
    </row>
    <row r="10873" spans="1:8">
      <c r="A10873" s="119" t="s">
        <v>1790</v>
      </c>
      <c r="B10873" s="117" t="s">
        <v>1506</v>
      </c>
      <c r="C10873" s="140">
        <v>38573</v>
      </c>
      <c r="D10873" s="141">
        <v>6.9700666069999997</v>
      </c>
      <c r="E10873" s="119">
        <v>1000</v>
      </c>
      <c r="F10873" s="119" t="s">
        <v>1492</v>
      </c>
      <c r="G10873" s="114">
        <f>IF([Data da Aprovação]&lt;&gt;"ESTATUTÁRIO",YEAR([Data da Aprovação]),"")</f>
        <v>2005</v>
      </c>
      <c r="H10873" s="106">
        <f>Tabela9[[#This Row],[Valor do Provento R$]]/Tabela9[[#This Row],[Provento por 1 ou 1000 Ações]]</f>
        <v>6.9700666069999993E-3</v>
      </c>
    </row>
    <row r="10874" spans="1:8">
      <c r="A10874" s="118" t="s">
        <v>1791</v>
      </c>
      <c r="B10874" s="116" t="s">
        <v>1488</v>
      </c>
      <c r="C10874" s="138">
        <v>39202</v>
      </c>
      <c r="D10874" s="139">
        <v>4.4448000000000001E-2</v>
      </c>
      <c r="E10874" s="118">
        <v>1</v>
      </c>
      <c r="F10874" s="118" t="s">
        <v>1492</v>
      </c>
      <c r="G10874" s="113">
        <f>IF([Data da Aprovação]&lt;&gt;"ESTATUTÁRIO",YEAR([Data da Aprovação]),"")</f>
        <v>2007</v>
      </c>
      <c r="H10874" s="106">
        <f>Tabela9[[#This Row],[Valor do Provento R$]]/Tabela9[[#This Row],[Provento por 1 ou 1000 Ações]]</f>
        <v>4.4448000000000001E-2</v>
      </c>
    </row>
    <row r="10875" spans="1:8">
      <c r="A10875" s="119" t="s">
        <v>1791</v>
      </c>
      <c r="B10875" s="117" t="s">
        <v>1488</v>
      </c>
      <c r="C10875" s="140">
        <v>39567</v>
      </c>
      <c r="D10875" s="141">
        <v>0.11575000000000001</v>
      </c>
      <c r="E10875" s="119">
        <v>1</v>
      </c>
      <c r="F10875" s="119" t="s">
        <v>1492</v>
      </c>
      <c r="G10875" s="114">
        <f>IF([Data da Aprovação]&lt;&gt;"ESTATUTÁRIO",YEAR([Data da Aprovação]),"")</f>
        <v>2008</v>
      </c>
      <c r="H10875" s="106">
        <f>Tabela9[[#This Row],[Valor do Provento R$]]/Tabela9[[#This Row],[Provento por 1 ou 1000 Ações]]</f>
        <v>0.11575000000000001</v>
      </c>
    </row>
    <row r="10876" spans="1:8">
      <c r="A10876" s="118" t="s">
        <v>1791</v>
      </c>
      <c r="B10876" s="116" t="s">
        <v>1488</v>
      </c>
      <c r="C10876" s="138">
        <v>39805</v>
      </c>
      <c r="D10876" s="139">
        <v>0.11126198</v>
      </c>
      <c r="E10876" s="118">
        <v>1</v>
      </c>
      <c r="F10876" s="118" t="s">
        <v>1489</v>
      </c>
      <c r="G10876" s="113">
        <f>IF([Data da Aprovação]&lt;&gt;"ESTATUTÁRIO",YEAR([Data da Aprovação]),"")</f>
        <v>2008</v>
      </c>
      <c r="H10876" s="106">
        <f>Tabela9[[#This Row],[Valor do Provento R$]]/Tabela9[[#This Row],[Provento por 1 ou 1000 Ações]]</f>
        <v>0.11126198</v>
      </c>
    </row>
    <row r="10877" spans="1:8">
      <c r="A10877" s="119" t="s">
        <v>1791</v>
      </c>
      <c r="B10877" s="117" t="s">
        <v>1488</v>
      </c>
      <c r="C10877" s="140">
        <v>39933</v>
      </c>
      <c r="D10877" s="141">
        <v>0.200847</v>
      </c>
      <c r="E10877" s="119">
        <v>1</v>
      </c>
      <c r="F10877" s="119" t="s">
        <v>1492</v>
      </c>
      <c r="G10877" s="114">
        <f>IF([Data da Aprovação]&lt;&gt;"ESTATUTÁRIO",YEAR([Data da Aprovação]),"")</f>
        <v>2009</v>
      </c>
      <c r="H10877" s="106">
        <f>Tabela9[[#This Row],[Valor do Provento R$]]/Tabela9[[#This Row],[Provento por 1 ou 1000 Ações]]</f>
        <v>0.200847</v>
      </c>
    </row>
    <row r="10878" spans="1:8">
      <c r="A10878" s="118" t="s">
        <v>1791</v>
      </c>
      <c r="B10878" s="116" t="s">
        <v>1488</v>
      </c>
      <c r="C10878" s="138">
        <v>40297</v>
      </c>
      <c r="D10878" s="139">
        <v>0.20597699999999999</v>
      </c>
      <c r="E10878" s="118">
        <v>1</v>
      </c>
      <c r="F10878" s="118" t="s">
        <v>1492</v>
      </c>
      <c r="G10878" s="113">
        <f>IF([Data da Aprovação]&lt;&gt;"ESTATUTÁRIO",YEAR([Data da Aprovação]),"")</f>
        <v>2010</v>
      </c>
      <c r="H10878" s="106">
        <f>Tabela9[[#This Row],[Valor do Provento R$]]/Tabela9[[#This Row],[Provento por 1 ou 1000 Ações]]</f>
        <v>0.20597699999999999</v>
      </c>
    </row>
    <row r="10879" spans="1:8">
      <c r="A10879" s="119" t="s">
        <v>1791</v>
      </c>
      <c r="B10879" s="117" t="s">
        <v>1488</v>
      </c>
      <c r="C10879" s="140">
        <v>40659</v>
      </c>
      <c r="D10879" s="141">
        <v>0.169185</v>
      </c>
      <c r="E10879" s="119">
        <v>1</v>
      </c>
      <c r="F10879" s="119" t="s">
        <v>1492</v>
      </c>
      <c r="G10879" s="114">
        <f>IF([Data da Aprovação]&lt;&gt;"ESTATUTÁRIO",YEAR([Data da Aprovação]),"")</f>
        <v>2011</v>
      </c>
      <c r="H10879" s="106">
        <f>Tabela9[[#This Row],[Valor do Provento R$]]/Tabela9[[#This Row],[Provento por 1 ou 1000 Ações]]</f>
        <v>0.169185</v>
      </c>
    </row>
    <row r="10880" spans="1:8">
      <c r="A10880" s="118" t="s">
        <v>1791</v>
      </c>
      <c r="B10880" s="116" t="s">
        <v>1488</v>
      </c>
      <c r="C10880" s="138">
        <v>41037</v>
      </c>
      <c r="D10880" s="139">
        <v>0.1484</v>
      </c>
      <c r="E10880" s="118">
        <v>1</v>
      </c>
      <c r="F10880" s="118" t="s">
        <v>1492</v>
      </c>
      <c r="G10880" s="113">
        <f>IF([Data da Aprovação]&lt;&gt;"ESTATUTÁRIO",YEAR([Data da Aprovação]),"")</f>
        <v>2012</v>
      </c>
      <c r="H10880" s="106">
        <f>Tabela9[[#This Row],[Valor do Provento R$]]/Tabela9[[#This Row],[Provento por 1 ou 1000 Ações]]</f>
        <v>0.1484</v>
      </c>
    </row>
    <row r="10881" spans="1:8">
      <c r="A10881" s="119" t="s">
        <v>1792</v>
      </c>
      <c r="B10881" s="117" t="s">
        <v>1488</v>
      </c>
      <c r="C10881" s="140">
        <v>35124</v>
      </c>
      <c r="D10881" s="141">
        <v>1.4999999999999999E-2</v>
      </c>
      <c r="E10881" s="119">
        <v>1</v>
      </c>
      <c r="F10881" s="119" t="s">
        <v>1492</v>
      </c>
      <c r="G10881" s="114">
        <f>IF([Data da Aprovação]&lt;&gt;"ESTATUTÁRIO",YEAR([Data da Aprovação]),"")</f>
        <v>1996</v>
      </c>
      <c r="H10881" s="106">
        <f>Tabela9[[#This Row],[Valor do Provento R$]]/Tabela9[[#This Row],[Provento por 1 ou 1000 Ações]]</f>
        <v>1.4999999999999999E-2</v>
      </c>
    </row>
    <row r="10882" spans="1:8">
      <c r="A10882" s="118" t="s">
        <v>1792</v>
      </c>
      <c r="B10882" s="116" t="s">
        <v>1488</v>
      </c>
      <c r="C10882" s="138">
        <v>35185</v>
      </c>
      <c r="D10882" s="139">
        <v>6.4174227E-2</v>
      </c>
      <c r="E10882" s="118">
        <v>1</v>
      </c>
      <c r="F10882" s="118" t="s">
        <v>1492</v>
      </c>
      <c r="G10882" s="113">
        <f>IF([Data da Aprovação]&lt;&gt;"ESTATUTÁRIO",YEAR([Data da Aprovação]),"")</f>
        <v>1996</v>
      </c>
      <c r="H10882" s="106">
        <f>Tabela9[[#This Row],[Valor do Provento R$]]/Tabela9[[#This Row],[Provento por 1 ou 1000 Ações]]</f>
        <v>6.4174227E-2</v>
      </c>
    </row>
    <row r="10883" spans="1:8">
      <c r="A10883" s="119" t="s">
        <v>1792</v>
      </c>
      <c r="B10883" s="117" t="s">
        <v>1488</v>
      </c>
      <c r="C10883" s="140">
        <v>35283</v>
      </c>
      <c r="D10883" s="141">
        <v>1.8257099999999998E-2</v>
      </c>
      <c r="E10883" s="119">
        <v>1</v>
      </c>
      <c r="F10883" s="119" t="s">
        <v>1492</v>
      </c>
      <c r="G10883" s="114">
        <f>IF([Data da Aprovação]&lt;&gt;"ESTATUTÁRIO",YEAR([Data da Aprovação]),"")</f>
        <v>1996</v>
      </c>
      <c r="H10883" s="106">
        <f>Tabela9[[#This Row],[Valor do Provento R$]]/Tabela9[[#This Row],[Provento por 1 ou 1000 Ações]]</f>
        <v>1.8257099999999998E-2</v>
      </c>
    </row>
    <row r="10884" spans="1:8">
      <c r="A10884" s="118" t="s">
        <v>1792</v>
      </c>
      <c r="B10884" s="116" t="s">
        <v>1488</v>
      </c>
      <c r="C10884" s="138">
        <v>35408</v>
      </c>
      <c r="D10884" s="139">
        <v>1.4999999999999999E-2</v>
      </c>
      <c r="E10884" s="118">
        <v>1</v>
      </c>
      <c r="F10884" s="118" t="s">
        <v>1492</v>
      </c>
      <c r="G10884" s="113">
        <f>IF([Data da Aprovação]&lt;&gt;"ESTATUTÁRIO",YEAR([Data da Aprovação]),"")</f>
        <v>1996</v>
      </c>
      <c r="H10884" s="106">
        <f>Tabela9[[#This Row],[Valor do Provento R$]]/Tabela9[[#This Row],[Provento por 1 ou 1000 Ações]]</f>
        <v>1.4999999999999999E-2</v>
      </c>
    </row>
    <row r="10885" spans="1:8">
      <c r="A10885" s="119" t="s">
        <v>1792</v>
      </c>
      <c r="B10885" s="117" t="s">
        <v>1488</v>
      </c>
      <c r="C10885" s="140">
        <v>35550</v>
      </c>
      <c r="D10885" s="141">
        <v>1.7999999999999999E-2</v>
      </c>
      <c r="E10885" s="119">
        <v>1</v>
      </c>
      <c r="F10885" s="119" t="s">
        <v>1492</v>
      </c>
      <c r="G10885" s="114">
        <f>IF([Data da Aprovação]&lt;&gt;"ESTATUTÁRIO",YEAR([Data da Aprovação]),"")</f>
        <v>1997</v>
      </c>
      <c r="H10885" s="106">
        <f>Tabela9[[#This Row],[Valor do Provento R$]]/Tabela9[[#This Row],[Provento por 1 ou 1000 Ações]]</f>
        <v>1.7999999999999999E-2</v>
      </c>
    </row>
    <row r="10886" spans="1:8">
      <c r="A10886" s="118" t="s">
        <v>1792</v>
      </c>
      <c r="B10886" s="116" t="s">
        <v>1488</v>
      </c>
      <c r="C10886" s="138">
        <v>35550</v>
      </c>
      <c r="D10886" s="139">
        <v>0.01</v>
      </c>
      <c r="E10886" s="118">
        <v>1</v>
      </c>
      <c r="F10886" s="118" t="s">
        <v>1492</v>
      </c>
      <c r="G10886" s="113">
        <f>IF([Data da Aprovação]&lt;&gt;"ESTATUTÁRIO",YEAR([Data da Aprovação]),"")</f>
        <v>1997</v>
      </c>
      <c r="H10886" s="106">
        <f>Tabela9[[#This Row],[Valor do Provento R$]]/Tabela9[[#This Row],[Provento por 1 ou 1000 Ações]]</f>
        <v>0.01</v>
      </c>
    </row>
    <row r="10887" spans="1:8">
      <c r="A10887" s="119" t="s">
        <v>1792</v>
      </c>
      <c r="B10887" s="117" t="s">
        <v>1488</v>
      </c>
      <c r="C10887" s="140">
        <v>35550</v>
      </c>
      <c r="D10887" s="141">
        <v>3.1269705000000002E-2</v>
      </c>
      <c r="E10887" s="119">
        <v>1</v>
      </c>
      <c r="F10887" s="119" t="s">
        <v>1492</v>
      </c>
      <c r="G10887" s="114">
        <f>IF([Data da Aprovação]&lt;&gt;"ESTATUTÁRIO",YEAR([Data da Aprovação]),"")</f>
        <v>1997</v>
      </c>
      <c r="H10887" s="106">
        <f>Tabela9[[#This Row],[Valor do Provento R$]]/Tabela9[[#This Row],[Provento por 1 ou 1000 Ações]]</f>
        <v>3.1269705000000002E-2</v>
      </c>
    </row>
    <row r="10888" spans="1:8">
      <c r="A10888" s="118" t="s">
        <v>1792</v>
      </c>
      <c r="B10888" s="116" t="s">
        <v>1488</v>
      </c>
      <c r="C10888" s="138">
        <v>35915</v>
      </c>
      <c r="D10888" s="139">
        <v>1.9027100000000002E-2</v>
      </c>
      <c r="E10888" s="118">
        <v>1</v>
      </c>
      <c r="F10888" s="118" t="s">
        <v>1492</v>
      </c>
      <c r="G10888" s="113">
        <f>IF([Data da Aprovação]&lt;&gt;"ESTATUTÁRIO",YEAR([Data da Aprovação]),"")</f>
        <v>1998</v>
      </c>
      <c r="H10888" s="106">
        <f>Tabela9[[#This Row],[Valor do Provento R$]]/Tabela9[[#This Row],[Provento por 1 ou 1000 Ações]]</f>
        <v>1.9027100000000002E-2</v>
      </c>
    </row>
    <row r="10889" spans="1:8">
      <c r="A10889" s="119" t="s">
        <v>1792</v>
      </c>
      <c r="B10889" s="117" t="s">
        <v>1488</v>
      </c>
      <c r="C10889" s="140">
        <v>35915</v>
      </c>
      <c r="D10889" s="141">
        <v>1.9027100000000002E-2</v>
      </c>
      <c r="E10889" s="119">
        <v>1</v>
      </c>
      <c r="F10889" s="119" t="s">
        <v>1492</v>
      </c>
      <c r="G10889" s="114">
        <f>IF([Data da Aprovação]&lt;&gt;"ESTATUTÁRIO",YEAR([Data da Aprovação]),"")</f>
        <v>1998</v>
      </c>
      <c r="H10889" s="106">
        <f>Tabela9[[#This Row],[Valor do Provento R$]]/Tabela9[[#This Row],[Provento por 1 ou 1000 Ações]]</f>
        <v>1.9027100000000002E-2</v>
      </c>
    </row>
    <row r="10890" spans="1:8">
      <c r="A10890" s="118" t="s">
        <v>1792</v>
      </c>
      <c r="B10890" s="116" t="s">
        <v>1488</v>
      </c>
      <c r="C10890" s="138">
        <v>35915</v>
      </c>
      <c r="D10890" s="139">
        <v>1.9027100000000002E-2</v>
      </c>
      <c r="E10890" s="118">
        <v>1</v>
      </c>
      <c r="F10890" s="118" t="s">
        <v>1492</v>
      </c>
      <c r="G10890" s="113">
        <f>IF([Data da Aprovação]&lt;&gt;"ESTATUTÁRIO",YEAR([Data da Aprovação]),"")</f>
        <v>1998</v>
      </c>
      <c r="H10890" s="106">
        <f>Tabela9[[#This Row],[Valor do Provento R$]]/Tabela9[[#This Row],[Provento por 1 ou 1000 Ações]]</f>
        <v>1.9027100000000002E-2</v>
      </c>
    </row>
    <row r="10891" spans="1:8">
      <c r="A10891" s="119" t="s">
        <v>1792</v>
      </c>
      <c r="B10891" s="117" t="s">
        <v>1488</v>
      </c>
      <c r="C10891" s="140">
        <v>35915</v>
      </c>
      <c r="D10891" s="141">
        <v>1.9122977999999999E-2</v>
      </c>
      <c r="E10891" s="119">
        <v>1</v>
      </c>
      <c r="F10891" s="119" t="s">
        <v>1492</v>
      </c>
      <c r="G10891" s="114">
        <f>IF([Data da Aprovação]&lt;&gt;"ESTATUTÁRIO",YEAR([Data da Aprovação]),"")</f>
        <v>1998</v>
      </c>
      <c r="H10891" s="106">
        <f>Tabela9[[#This Row],[Valor do Provento R$]]/Tabela9[[#This Row],[Provento por 1 ou 1000 Ações]]</f>
        <v>1.9122977999999999E-2</v>
      </c>
    </row>
    <row r="10892" spans="1:8">
      <c r="A10892" s="118" t="s">
        <v>1792</v>
      </c>
      <c r="B10892" s="116" t="s">
        <v>1488</v>
      </c>
      <c r="C10892" s="138">
        <v>36280</v>
      </c>
      <c r="D10892" s="139">
        <v>2.5373233639999999E-2</v>
      </c>
      <c r="E10892" s="118">
        <v>1</v>
      </c>
      <c r="F10892" s="118" t="s">
        <v>1489</v>
      </c>
      <c r="G10892" s="113">
        <f>IF([Data da Aprovação]&lt;&gt;"ESTATUTÁRIO",YEAR([Data da Aprovação]),"")</f>
        <v>1999</v>
      </c>
      <c r="H10892" s="106">
        <f>Tabela9[[#This Row],[Valor do Provento R$]]/Tabela9[[#This Row],[Provento por 1 ou 1000 Ações]]</f>
        <v>2.5373233639999999E-2</v>
      </c>
    </row>
    <row r="10893" spans="1:8">
      <c r="A10893" s="119" t="s">
        <v>1792</v>
      </c>
      <c r="B10893" s="117" t="s">
        <v>1488</v>
      </c>
      <c r="C10893" s="140">
        <v>36280</v>
      </c>
      <c r="D10893" s="141">
        <v>2.536759521E-2</v>
      </c>
      <c r="E10893" s="119">
        <v>1</v>
      </c>
      <c r="F10893" s="119" t="s">
        <v>1489</v>
      </c>
      <c r="G10893" s="114">
        <f>IF([Data da Aprovação]&lt;&gt;"ESTATUTÁRIO",YEAR([Data da Aprovação]),"")</f>
        <v>1999</v>
      </c>
      <c r="H10893" s="106">
        <f>Tabela9[[#This Row],[Valor do Provento R$]]/Tabela9[[#This Row],[Provento por 1 ou 1000 Ações]]</f>
        <v>2.536759521E-2</v>
      </c>
    </row>
    <row r="10894" spans="1:8">
      <c r="A10894" s="118" t="s">
        <v>1792</v>
      </c>
      <c r="B10894" s="116" t="s">
        <v>1488</v>
      </c>
      <c r="C10894" s="138">
        <v>36280</v>
      </c>
      <c r="D10894" s="139">
        <v>2.536759521E-2</v>
      </c>
      <c r="E10894" s="118">
        <v>1</v>
      </c>
      <c r="F10894" s="118" t="s">
        <v>1489</v>
      </c>
      <c r="G10894" s="113">
        <f>IF([Data da Aprovação]&lt;&gt;"ESTATUTÁRIO",YEAR([Data da Aprovação]),"")</f>
        <v>1999</v>
      </c>
      <c r="H10894" s="106">
        <f>Tabela9[[#This Row],[Valor do Provento R$]]/Tabela9[[#This Row],[Provento por 1 ou 1000 Ações]]</f>
        <v>2.536759521E-2</v>
      </c>
    </row>
    <row r="10895" spans="1:8">
      <c r="A10895" s="119" t="s">
        <v>1792</v>
      </c>
      <c r="B10895" s="117" t="s">
        <v>1488</v>
      </c>
      <c r="C10895" s="140">
        <v>36404</v>
      </c>
      <c r="D10895" s="141">
        <v>5.49999454E-2</v>
      </c>
      <c r="E10895" s="119">
        <v>1</v>
      </c>
      <c r="F10895" s="119" t="s">
        <v>1489</v>
      </c>
      <c r="G10895" s="114">
        <f>IF([Data da Aprovação]&lt;&gt;"ESTATUTÁRIO",YEAR([Data da Aprovação]),"")</f>
        <v>1999</v>
      </c>
      <c r="H10895" s="106">
        <f>Tabela9[[#This Row],[Valor do Provento R$]]/Tabela9[[#This Row],[Provento por 1 ou 1000 Ações]]</f>
        <v>5.49999454E-2</v>
      </c>
    </row>
    <row r="10896" spans="1:8">
      <c r="A10896" s="118" t="s">
        <v>1792</v>
      </c>
      <c r="B10896" s="116" t="s">
        <v>1488</v>
      </c>
      <c r="C10896" s="138">
        <v>36524</v>
      </c>
      <c r="D10896" s="139">
        <v>4.9483233410000001E-2</v>
      </c>
      <c r="E10896" s="118">
        <v>1</v>
      </c>
      <c r="F10896" s="118" t="s">
        <v>1489</v>
      </c>
      <c r="G10896" s="113">
        <f>IF([Data da Aprovação]&lt;&gt;"ESTATUTÁRIO",YEAR([Data da Aprovação]),"")</f>
        <v>1999</v>
      </c>
      <c r="H10896" s="106">
        <f>Tabela9[[#This Row],[Valor do Provento R$]]/Tabela9[[#This Row],[Provento por 1 ou 1000 Ações]]</f>
        <v>4.9483233410000001E-2</v>
      </c>
    </row>
    <row r="10897" spans="1:8">
      <c r="A10897" s="119" t="s">
        <v>1792</v>
      </c>
      <c r="B10897" s="117" t="s">
        <v>1488</v>
      </c>
      <c r="C10897" s="140">
        <v>36727</v>
      </c>
      <c r="D10897" s="141">
        <v>1.306595868E-2</v>
      </c>
      <c r="E10897" s="119">
        <v>1</v>
      </c>
      <c r="F10897" s="119" t="s">
        <v>1489</v>
      </c>
      <c r="G10897" s="114">
        <f>IF([Data da Aprovação]&lt;&gt;"ESTATUTÁRIO",YEAR([Data da Aprovação]),"")</f>
        <v>2000</v>
      </c>
      <c r="H10897" s="106">
        <f>Tabela9[[#This Row],[Valor do Provento R$]]/Tabela9[[#This Row],[Provento por 1 ou 1000 Ações]]</f>
        <v>1.306595868E-2</v>
      </c>
    </row>
    <row r="10898" spans="1:8">
      <c r="A10898" s="118" t="s">
        <v>1792</v>
      </c>
      <c r="B10898" s="116" t="s">
        <v>1488</v>
      </c>
      <c r="C10898" s="138">
        <v>36727</v>
      </c>
      <c r="D10898" s="139">
        <v>1.306595868E-2</v>
      </c>
      <c r="E10898" s="118">
        <v>1</v>
      </c>
      <c r="F10898" s="118" t="s">
        <v>1489</v>
      </c>
      <c r="G10898" s="113">
        <f>IF([Data da Aprovação]&lt;&gt;"ESTATUTÁRIO",YEAR([Data da Aprovação]),"")</f>
        <v>2000</v>
      </c>
      <c r="H10898" s="106">
        <f>Tabela9[[#This Row],[Valor do Provento R$]]/Tabela9[[#This Row],[Provento por 1 ou 1000 Ações]]</f>
        <v>1.306595868E-2</v>
      </c>
    </row>
    <row r="10899" spans="1:8">
      <c r="A10899" s="119" t="s">
        <v>1792</v>
      </c>
      <c r="B10899" s="117" t="s">
        <v>1488</v>
      </c>
      <c r="C10899" s="140">
        <v>36727</v>
      </c>
      <c r="D10899" s="141">
        <v>1.306595868E-2</v>
      </c>
      <c r="E10899" s="119">
        <v>1</v>
      </c>
      <c r="F10899" s="119" t="s">
        <v>1489</v>
      </c>
      <c r="G10899" s="114">
        <f>IF([Data da Aprovação]&lt;&gt;"ESTATUTÁRIO",YEAR([Data da Aprovação]),"")</f>
        <v>2000</v>
      </c>
      <c r="H10899" s="106">
        <f>Tabela9[[#This Row],[Valor do Provento R$]]/Tabela9[[#This Row],[Provento por 1 ou 1000 Ações]]</f>
        <v>1.306595868E-2</v>
      </c>
    </row>
    <row r="10900" spans="1:8">
      <c r="A10900" s="118" t="s">
        <v>1792</v>
      </c>
      <c r="B10900" s="116" t="s">
        <v>1488</v>
      </c>
      <c r="C10900" s="138">
        <v>36789</v>
      </c>
      <c r="D10900" s="139">
        <v>1.834794201E-2</v>
      </c>
      <c r="E10900" s="118">
        <v>1</v>
      </c>
      <c r="F10900" s="118" t="s">
        <v>1489</v>
      </c>
      <c r="G10900" s="113">
        <f>IF([Data da Aprovação]&lt;&gt;"ESTATUTÁRIO",YEAR([Data da Aprovação]),"")</f>
        <v>2000</v>
      </c>
      <c r="H10900" s="106">
        <f>Tabela9[[#This Row],[Valor do Provento R$]]/Tabela9[[#This Row],[Provento por 1 ou 1000 Ações]]</f>
        <v>1.834794201E-2</v>
      </c>
    </row>
    <row r="10901" spans="1:8">
      <c r="A10901" s="119" t="s">
        <v>1792</v>
      </c>
      <c r="B10901" s="117" t="s">
        <v>1488</v>
      </c>
      <c r="C10901" s="140">
        <v>36889</v>
      </c>
      <c r="D10901" s="141">
        <v>1.6679947269999999E-2</v>
      </c>
      <c r="E10901" s="119">
        <v>1</v>
      </c>
      <c r="F10901" s="119" t="s">
        <v>1489</v>
      </c>
      <c r="G10901" s="114">
        <f>IF([Data da Aprovação]&lt;&gt;"ESTATUTÁRIO",YEAR([Data da Aprovação]),"")</f>
        <v>2000</v>
      </c>
      <c r="H10901" s="106">
        <f>Tabela9[[#This Row],[Valor do Provento R$]]/Tabela9[[#This Row],[Provento por 1 ou 1000 Ações]]</f>
        <v>1.6679947269999999E-2</v>
      </c>
    </row>
    <row r="10902" spans="1:8">
      <c r="A10902" s="118" t="s">
        <v>1792</v>
      </c>
      <c r="B10902" s="116" t="s">
        <v>1488</v>
      </c>
      <c r="C10902" s="138">
        <v>36889</v>
      </c>
      <c r="D10902" s="139">
        <v>1.6679947269999999E-2</v>
      </c>
      <c r="E10902" s="118">
        <v>1</v>
      </c>
      <c r="F10902" s="118" t="s">
        <v>1489</v>
      </c>
      <c r="G10902" s="113">
        <f>IF([Data da Aprovação]&lt;&gt;"ESTATUTÁRIO",YEAR([Data da Aprovação]),"")</f>
        <v>2000</v>
      </c>
      <c r="H10902" s="106">
        <f>Tabela9[[#This Row],[Valor do Provento R$]]/Tabela9[[#This Row],[Provento por 1 ou 1000 Ações]]</f>
        <v>1.6679947269999999E-2</v>
      </c>
    </row>
    <row r="10903" spans="1:8">
      <c r="A10903" s="119" t="s">
        <v>1792</v>
      </c>
      <c r="B10903" s="117" t="s">
        <v>1488</v>
      </c>
      <c r="C10903" s="140">
        <v>36889</v>
      </c>
      <c r="D10903" s="141">
        <v>1.6679947269999999E-2</v>
      </c>
      <c r="E10903" s="119">
        <v>1</v>
      </c>
      <c r="F10903" s="119" t="s">
        <v>1489</v>
      </c>
      <c r="G10903" s="114">
        <f>IF([Data da Aprovação]&lt;&gt;"ESTATUTÁRIO",YEAR([Data da Aprovação]),"")</f>
        <v>2000</v>
      </c>
      <c r="H10903" s="106">
        <f>Tabela9[[#This Row],[Valor do Provento R$]]/Tabela9[[#This Row],[Provento por 1 ou 1000 Ações]]</f>
        <v>1.6679947269999999E-2</v>
      </c>
    </row>
    <row r="10904" spans="1:8">
      <c r="A10904" s="118" t="s">
        <v>1792</v>
      </c>
      <c r="B10904" s="116" t="s">
        <v>1488</v>
      </c>
      <c r="C10904" s="138">
        <v>37089</v>
      </c>
      <c r="D10904" s="139">
        <v>1.904643696E-2</v>
      </c>
      <c r="E10904" s="118">
        <v>1</v>
      </c>
      <c r="F10904" s="118" t="s">
        <v>1489</v>
      </c>
      <c r="G10904" s="113">
        <f>IF([Data da Aprovação]&lt;&gt;"ESTATUTÁRIO",YEAR([Data da Aprovação]),"")</f>
        <v>2001</v>
      </c>
      <c r="H10904" s="106">
        <f>Tabela9[[#This Row],[Valor do Provento R$]]/Tabela9[[#This Row],[Provento por 1 ou 1000 Ações]]</f>
        <v>1.904643696E-2</v>
      </c>
    </row>
    <row r="10905" spans="1:8">
      <c r="A10905" s="119" t="s">
        <v>1792</v>
      </c>
      <c r="B10905" s="117" t="s">
        <v>1488</v>
      </c>
      <c r="C10905" s="140">
        <v>37089</v>
      </c>
      <c r="D10905" s="141">
        <v>1.904643696E-2</v>
      </c>
      <c r="E10905" s="119">
        <v>1</v>
      </c>
      <c r="F10905" s="119" t="s">
        <v>1489</v>
      </c>
      <c r="G10905" s="114">
        <f>IF([Data da Aprovação]&lt;&gt;"ESTATUTÁRIO",YEAR([Data da Aprovação]),"")</f>
        <v>2001</v>
      </c>
      <c r="H10905" s="106">
        <f>Tabela9[[#This Row],[Valor do Provento R$]]/Tabela9[[#This Row],[Provento por 1 ou 1000 Ações]]</f>
        <v>1.904643696E-2</v>
      </c>
    </row>
    <row r="10906" spans="1:8">
      <c r="A10906" s="118" t="s">
        <v>1792</v>
      </c>
      <c r="B10906" s="116" t="s">
        <v>1488</v>
      </c>
      <c r="C10906" s="138">
        <v>37089</v>
      </c>
      <c r="D10906" s="139">
        <v>1.904643696E-2</v>
      </c>
      <c r="E10906" s="118">
        <v>1</v>
      </c>
      <c r="F10906" s="118" t="s">
        <v>1489</v>
      </c>
      <c r="G10906" s="113">
        <f>IF([Data da Aprovação]&lt;&gt;"ESTATUTÁRIO",YEAR([Data da Aprovação]),"")</f>
        <v>2001</v>
      </c>
      <c r="H10906" s="106">
        <f>Tabela9[[#This Row],[Valor do Provento R$]]/Tabela9[[#This Row],[Provento por 1 ou 1000 Ações]]</f>
        <v>1.904643696E-2</v>
      </c>
    </row>
    <row r="10907" spans="1:8">
      <c r="A10907" s="119" t="s">
        <v>1792</v>
      </c>
      <c r="B10907" s="117" t="s">
        <v>1488</v>
      </c>
      <c r="C10907" s="140">
        <v>37253</v>
      </c>
      <c r="D10907" s="141">
        <v>6.022792255E-2</v>
      </c>
      <c r="E10907" s="119">
        <v>1</v>
      </c>
      <c r="F10907" s="119" t="s">
        <v>1489</v>
      </c>
      <c r="G10907" s="114">
        <f>IF([Data da Aprovação]&lt;&gt;"ESTATUTÁRIO",YEAR([Data da Aprovação]),"")</f>
        <v>2001</v>
      </c>
      <c r="H10907" s="106">
        <f>Tabela9[[#This Row],[Valor do Provento R$]]/Tabela9[[#This Row],[Provento por 1 ou 1000 Ações]]</f>
        <v>6.022792255E-2</v>
      </c>
    </row>
    <row r="10908" spans="1:8">
      <c r="A10908" s="118" t="s">
        <v>1792</v>
      </c>
      <c r="B10908" s="116" t="s">
        <v>1488</v>
      </c>
      <c r="C10908" s="138">
        <v>37355</v>
      </c>
      <c r="D10908" s="139">
        <v>2.092664822E-2</v>
      </c>
      <c r="E10908" s="118">
        <v>1</v>
      </c>
      <c r="F10908" s="118" t="s">
        <v>1492</v>
      </c>
      <c r="G10908" s="113">
        <f>IF([Data da Aprovação]&lt;&gt;"ESTATUTÁRIO",YEAR([Data da Aprovação]),"")</f>
        <v>2002</v>
      </c>
      <c r="H10908" s="106">
        <f>Tabela9[[#This Row],[Valor do Provento R$]]/Tabela9[[#This Row],[Provento por 1 ou 1000 Ações]]</f>
        <v>2.092664822E-2</v>
      </c>
    </row>
    <row r="10909" spans="1:8">
      <c r="A10909" s="119" t="s">
        <v>1792</v>
      </c>
      <c r="B10909" s="117" t="s">
        <v>1488</v>
      </c>
      <c r="C10909" s="140">
        <v>37355</v>
      </c>
      <c r="D10909" s="141">
        <v>2.0926648129999999E-2</v>
      </c>
      <c r="E10909" s="119">
        <v>1</v>
      </c>
      <c r="F10909" s="119" t="s">
        <v>1492</v>
      </c>
      <c r="G10909" s="114">
        <f>IF([Data da Aprovação]&lt;&gt;"ESTATUTÁRIO",YEAR([Data da Aprovação]),"")</f>
        <v>2002</v>
      </c>
      <c r="H10909" s="106">
        <f>Tabela9[[#This Row],[Valor do Provento R$]]/Tabela9[[#This Row],[Provento por 1 ou 1000 Ações]]</f>
        <v>2.0926648129999999E-2</v>
      </c>
    </row>
    <row r="10910" spans="1:8">
      <c r="A10910" s="118" t="s">
        <v>1792</v>
      </c>
      <c r="B10910" s="116" t="s">
        <v>1488</v>
      </c>
      <c r="C10910" s="138">
        <v>37462</v>
      </c>
      <c r="D10910" s="139">
        <v>2.674110465E-2</v>
      </c>
      <c r="E10910" s="118">
        <v>1</v>
      </c>
      <c r="F10910" s="118" t="s">
        <v>1489</v>
      </c>
      <c r="G10910" s="113">
        <f>IF([Data da Aprovação]&lt;&gt;"ESTATUTÁRIO",YEAR([Data da Aprovação]),"")</f>
        <v>2002</v>
      </c>
      <c r="H10910" s="106">
        <f>Tabela9[[#This Row],[Valor do Provento R$]]/Tabela9[[#This Row],[Provento por 1 ou 1000 Ações]]</f>
        <v>2.674110465E-2</v>
      </c>
    </row>
    <row r="10911" spans="1:8">
      <c r="A10911" s="119" t="s">
        <v>1792</v>
      </c>
      <c r="B10911" s="117" t="s">
        <v>1488</v>
      </c>
      <c r="C10911" s="140">
        <v>37462</v>
      </c>
      <c r="D10911" s="141">
        <v>2.674110465E-2</v>
      </c>
      <c r="E10911" s="119">
        <v>1</v>
      </c>
      <c r="F10911" s="119" t="s">
        <v>1489</v>
      </c>
      <c r="G10911" s="114">
        <f>IF([Data da Aprovação]&lt;&gt;"ESTATUTÁRIO",YEAR([Data da Aprovação]),"")</f>
        <v>2002</v>
      </c>
      <c r="H10911" s="106">
        <f>Tabela9[[#This Row],[Valor do Provento R$]]/Tabela9[[#This Row],[Provento por 1 ou 1000 Ações]]</f>
        <v>2.674110465E-2</v>
      </c>
    </row>
    <row r="10912" spans="1:8">
      <c r="A10912" s="118" t="s">
        <v>1792</v>
      </c>
      <c r="B10912" s="116" t="s">
        <v>1488</v>
      </c>
      <c r="C10912" s="138">
        <v>37462</v>
      </c>
      <c r="D10912" s="139">
        <v>2.674110465E-2</v>
      </c>
      <c r="E10912" s="118">
        <v>1</v>
      </c>
      <c r="F10912" s="118" t="s">
        <v>1489</v>
      </c>
      <c r="G10912" s="113">
        <f>IF([Data da Aprovação]&lt;&gt;"ESTATUTÁRIO",YEAR([Data da Aprovação]),"")</f>
        <v>2002</v>
      </c>
      <c r="H10912" s="106">
        <f>Tabela9[[#This Row],[Valor do Provento R$]]/Tabela9[[#This Row],[Provento por 1 ou 1000 Ações]]</f>
        <v>2.674110465E-2</v>
      </c>
    </row>
    <row r="10913" spans="1:8">
      <c r="A10913" s="119" t="s">
        <v>1792</v>
      </c>
      <c r="B10913" s="117" t="s">
        <v>1488</v>
      </c>
      <c r="C10913" s="140">
        <v>37669</v>
      </c>
      <c r="D10913" s="141">
        <v>2.0429942400000001E-2</v>
      </c>
      <c r="E10913" s="119">
        <v>1</v>
      </c>
      <c r="F10913" s="119" t="s">
        <v>1489</v>
      </c>
      <c r="G10913" s="114">
        <f>IF([Data da Aprovação]&lt;&gt;"ESTATUTÁRIO",YEAR([Data da Aprovação]),"")</f>
        <v>2003</v>
      </c>
      <c r="H10913" s="106">
        <f>Tabela9[[#This Row],[Valor do Provento R$]]/Tabela9[[#This Row],[Provento por 1 ou 1000 Ações]]</f>
        <v>2.0429942400000001E-2</v>
      </c>
    </row>
    <row r="10914" spans="1:8">
      <c r="A10914" s="118" t="s">
        <v>1792</v>
      </c>
      <c r="B10914" s="116" t="s">
        <v>1488</v>
      </c>
      <c r="C10914" s="138">
        <v>37669</v>
      </c>
      <c r="D10914" s="139">
        <v>2.0429946399999999E-2</v>
      </c>
      <c r="E10914" s="118">
        <v>1</v>
      </c>
      <c r="F10914" s="118" t="s">
        <v>1489</v>
      </c>
      <c r="G10914" s="113">
        <f>IF([Data da Aprovação]&lt;&gt;"ESTATUTÁRIO",YEAR([Data da Aprovação]),"")</f>
        <v>2003</v>
      </c>
      <c r="H10914" s="106">
        <f>Tabela9[[#This Row],[Valor do Provento R$]]/Tabela9[[#This Row],[Provento por 1 ou 1000 Ações]]</f>
        <v>2.0429946399999999E-2</v>
      </c>
    </row>
    <row r="10915" spans="1:8">
      <c r="A10915" s="119" t="s">
        <v>1792</v>
      </c>
      <c r="B10915" s="117" t="s">
        <v>1488</v>
      </c>
      <c r="C10915" s="140">
        <v>37669</v>
      </c>
      <c r="D10915" s="141">
        <v>2.0429947399999999E-2</v>
      </c>
      <c r="E10915" s="119">
        <v>1</v>
      </c>
      <c r="F10915" s="119" t="s">
        <v>1489</v>
      </c>
      <c r="G10915" s="114">
        <f>IF([Data da Aprovação]&lt;&gt;"ESTATUTÁRIO",YEAR([Data da Aprovação]),"")</f>
        <v>2003</v>
      </c>
      <c r="H10915" s="106">
        <f>Tabela9[[#This Row],[Valor do Provento R$]]/Tabela9[[#This Row],[Provento por 1 ou 1000 Ações]]</f>
        <v>2.0429947399999999E-2</v>
      </c>
    </row>
    <row r="10916" spans="1:8">
      <c r="A10916" s="118" t="s">
        <v>1792</v>
      </c>
      <c r="B10916" s="116" t="s">
        <v>1488</v>
      </c>
      <c r="C10916" s="138">
        <v>37914</v>
      </c>
      <c r="D10916" s="139">
        <v>1.257894668E-2</v>
      </c>
      <c r="E10916" s="118">
        <v>1</v>
      </c>
      <c r="F10916" s="118" t="s">
        <v>1489</v>
      </c>
      <c r="G10916" s="113">
        <f>IF([Data da Aprovação]&lt;&gt;"ESTATUTÁRIO",YEAR([Data da Aprovação]),"")</f>
        <v>2003</v>
      </c>
      <c r="H10916" s="106">
        <f>Tabela9[[#This Row],[Valor do Provento R$]]/Tabela9[[#This Row],[Provento por 1 ou 1000 Ações]]</f>
        <v>1.257894668E-2</v>
      </c>
    </row>
    <row r="10917" spans="1:8">
      <c r="A10917" s="119" t="s">
        <v>1792</v>
      </c>
      <c r="B10917" s="117" t="s">
        <v>1488</v>
      </c>
      <c r="C10917" s="140">
        <v>37914</v>
      </c>
      <c r="D10917" s="141">
        <v>1.257894568E-2</v>
      </c>
      <c r="E10917" s="119">
        <v>1</v>
      </c>
      <c r="F10917" s="119" t="s">
        <v>1489</v>
      </c>
      <c r="G10917" s="114">
        <f>IF([Data da Aprovação]&lt;&gt;"ESTATUTÁRIO",YEAR([Data da Aprovação]),"")</f>
        <v>2003</v>
      </c>
      <c r="H10917" s="106">
        <f>Tabela9[[#This Row],[Valor do Provento R$]]/Tabela9[[#This Row],[Provento por 1 ou 1000 Ações]]</f>
        <v>1.257894568E-2</v>
      </c>
    </row>
    <row r="10918" spans="1:8">
      <c r="A10918" s="118" t="s">
        <v>1792</v>
      </c>
      <c r="B10918" s="116" t="s">
        <v>1488</v>
      </c>
      <c r="C10918" s="138">
        <v>37914</v>
      </c>
      <c r="D10918" s="139">
        <v>1.2578947680000001E-2</v>
      </c>
      <c r="E10918" s="118">
        <v>1</v>
      </c>
      <c r="F10918" s="118" t="s">
        <v>1489</v>
      </c>
      <c r="G10918" s="113">
        <f>IF([Data da Aprovação]&lt;&gt;"ESTATUTÁRIO",YEAR([Data da Aprovação]),"")</f>
        <v>2003</v>
      </c>
      <c r="H10918" s="106">
        <f>Tabela9[[#This Row],[Valor do Provento R$]]/Tabela9[[#This Row],[Provento por 1 ou 1000 Ações]]</f>
        <v>1.2578947680000001E-2</v>
      </c>
    </row>
    <row r="10919" spans="1:8">
      <c r="A10919" s="119" t="s">
        <v>1792</v>
      </c>
      <c r="B10919" s="117" t="s">
        <v>1488</v>
      </c>
      <c r="C10919" s="140">
        <v>38036</v>
      </c>
      <c r="D10919" s="141">
        <v>3.4592103370000002E-2</v>
      </c>
      <c r="E10919" s="119">
        <v>1</v>
      </c>
      <c r="F10919" s="119" t="s">
        <v>1489</v>
      </c>
      <c r="G10919" s="114">
        <f>IF([Data da Aprovação]&lt;&gt;"ESTATUTÁRIO",YEAR([Data da Aprovação]),"")</f>
        <v>2004</v>
      </c>
      <c r="H10919" s="106">
        <f>Tabela9[[#This Row],[Valor do Provento R$]]/Tabela9[[#This Row],[Provento por 1 ou 1000 Ações]]</f>
        <v>3.4592103370000002E-2</v>
      </c>
    </row>
    <row r="10920" spans="1:8">
      <c r="A10920" s="118" t="s">
        <v>1792</v>
      </c>
      <c r="B10920" s="116" t="s">
        <v>1488</v>
      </c>
      <c r="C10920" s="138">
        <v>38036</v>
      </c>
      <c r="D10920" s="139">
        <v>3.4592102370000002E-2</v>
      </c>
      <c r="E10920" s="118">
        <v>1</v>
      </c>
      <c r="F10920" s="118" t="s">
        <v>1489</v>
      </c>
      <c r="G10920" s="113">
        <f>IF([Data da Aprovação]&lt;&gt;"ESTATUTÁRIO",YEAR([Data da Aprovação]),"")</f>
        <v>2004</v>
      </c>
      <c r="H10920" s="106">
        <f>Tabela9[[#This Row],[Valor do Provento R$]]/Tabela9[[#This Row],[Provento por 1 ou 1000 Ações]]</f>
        <v>3.4592102370000002E-2</v>
      </c>
    </row>
    <row r="10921" spans="1:8">
      <c r="A10921" s="119" t="s">
        <v>1792</v>
      </c>
      <c r="B10921" s="117" t="s">
        <v>1488</v>
      </c>
      <c r="C10921" s="140">
        <v>38036</v>
      </c>
      <c r="D10921" s="141">
        <v>3.4592104370000001E-2</v>
      </c>
      <c r="E10921" s="119">
        <v>1</v>
      </c>
      <c r="F10921" s="119" t="s">
        <v>1489</v>
      </c>
      <c r="G10921" s="114">
        <f>IF([Data da Aprovação]&lt;&gt;"ESTATUTÁRIO",YEAR([Data da Aprovação]),"")</f>
        <v>2004</v>
      </c>
      <c r="H10921" s="106">
        <f>Tabela9[[#This Row],[Valor do Provento R$]]/Tabela9[[#This Row],[Provento por 1 ou 1000 Ações]]</f>
        <v>3.4592104370000001E-2</v>
      </c>
    </row>
    <row r="10922" spans="1:8">
      <c r="A10922" s="118" t="s">
        <v>1792</v>
      </c>
      <c r="B10922" s="116" t="s">
        <v>1488</v>
      </c>
      <c r="C10922" s="138">
        <v>38349</v>
      </c>
      <c r="D10922" s="139">
        <v>0.16651440008999999</v>
      </c>
      <c r="E10922" s="118">
        <v>1</v>
      </c>
      <c r="F10922" s="118" t="s">
        <v>1489</v>
      </c>
      <c r="G10922" s="113">
        <f>IF([Data da Aprovação]&lt;&gt;"ESTATUTÁRIO",YEAR([Data da Aprovação]),"")</f>
        <v>2004</v>
      </c>
      <c r="H10922" s="106">
        <f>Tabela9[[#This Row],[Valor do Provento R$]]/Tabela9[[#This Row],[Provento por 1 ou 1000 Ações]]</f>
        <v>0.16651440008999999</v>
      </c>
    </row>
    <row r="10923" spans="1:8">
      <c r="A10923" s="119" t="s">
        <v>1792</v>
      </c>
      <c r="B10923" s="117" t="s">
        <v>1490</v>
      </c>
      <c r="C10923" s="140">
        <v>35124</v>
      </c>
      <c r="D10923" s="141">
        <v>1.4999999999999999E-2</v>
      </c>
      <c r="E10923" s="119">
        <v>1</v>
      </c>
      <c r="F10923" s="119" t="s">
        <v>1492</v>
      </c>
      <c r="G10923" s="114">
        <f>IF([Data da Aprovação]&lt;&gt;"ESTATUTÁRIO",YEAR([Data da Aprovação]),"")</f>
        <v>1996</v>
      </c>
      <c r="H10923" s="106">
        <f>Tabela9[[#This Row],[Valor do Provento R$]]/Tabela9[[#This Row],[Provento por 1 ou 1000 Ações]]</f>
        <v>1.4999999999999999E-2</v>
      </c>
    </row>
    <row r="10924" spans="1:8">
      <c r="A10924" s="118" t="s">
        <v>1792</v>
      </c>
      <c r="B10924" s="116" t="s">
        <v>1490</v>
      </c>
      <c r="C10924" s="138">
        <v>35185</v>
      </c>
      <c r="D10924" s="139">
        <v>6.4174227E-2</v>
      </c>
      <c r="E10924" s="118">
        <v>1</v>
      </c>
      <c r="F10924" s="118" t="s">
        <v>1492</v>
      </c>
      <c r="G10924" s="113">
        <f>IF([Data da Aprovação]&lt;&gt;"ESTATUTÁRIO",YEAR([Data da Aprovação]),"")</f>
        <v>1996</v>
      </c>
      <c r="H10924" s="106">
        <f>Tabela9[[#This Row],[Valor do Provento R$]]/Tabela9[[#This Row],[Provento por 1 ou 1000 Ações]]</f>
        <v>6.4174227E-2</v>
      </c>
    </row>
    <row r="10925" spans="1:8">
      <c r="A10925" s="119" t="s">
        <v>1792</v>
      </c>
      <c r="B10925" s="117" t="s">
        <v>1490</v>
      </c>
      <c r="C10925" s="140">
        <v>35283</v>
      </c>
      <c r="D10925" s="141">
        <v>1.8257099999999998E-2</v>
      </c>
      <c r="E10925" s="119">
        <v>1</v>
      </c>
      <c r="F10925" s="119" t="s">
        <v>1492</v>
      </c>
      <c r="G10925" s="114">
        <f>IF([Data da Aprovação]&lt;&gt;"ESTATUTÁRIO",YEAR([Data da Aprovação]),"")</f>
        <v>1996</v>
      </c>
      <c r="H10925" s="106">
        <f>Tabela9[[#This Row],[Valor do Provento R$]]/Tabela9[[#This Row],[Provento por 1 ou 1000 Ações]]</f>
        <v>1.8257099999999998E-2</v>
      </c>
    </row>
    <row r="10926" spans="1:8">
      <c r="A10926" s="118" t="s">
        <v>1792</v>
      </c>
      <c r="B10926" s="116" t="s">
        <v>1490</v>
      </c>
      <c r="C10926" s="138">
        <v>35408</v>
      </c>
      <c r="D10926" s="139">
        <v>1.4999999999999999E-2</v>
      </c>
      <c r="E10926" s="118">
        <v>1</v>
      </c>
      <c r="F10926" s="118" t="s">
        <v>1492</v>
      </c>
      <c r="G10926" s="113">
        <f>IF([Data da Aprovação]&lt;&gt;"ESTATUTÁRIO",YEAR([Data da Aprovação]),"")</f>
        <v>1996</v>
      </c>
      <c r="H10926" s="106">
        <f>Tabela9[[#This Row],[Valor do Provento R$]]/Tabela9[[#This Row],[Provento por 1 ou 1000 Ações]]</f>
        <v>1.4999999999999999E-2</v>
      </c>
    </row>
    <row r="10927" spans="1:8">
      <c r="A10927" s="119" t="s">
        <v>1792</v>
      </c>
      <c r="B10927" s="117" t="s">
        <v>1490</v>
      </c>
      <c r="C10927" s="140">
        <v>35550</v>
      </c>
      <c r="D10927" s="141">
        <v>1.7999999999999999E-2</v>
      </c>
      <c r="E10927" s="119">
        <v>1</v>
      </c>
      <c r="F10927" s="119" t="s">
        <v>1492</v>
      </c>
      <c r="G10927" s="114">
        <f>IF([Data da Aprovação]&lt;&gt;"ESTATUTÁRIO",YEAR([Data da Aprovação]),"")</f>
        <v>1997</v>
      </c>
      <c r="H10927" s="106">
        <f>Tabela9[[#This Row],[Valor do Provento R$]]/Tabela9[[#This Row],[Provento por 1 ou 1000 Ações]]</f>
        <v>1.7999999999999999E-2</v>
      </c>
    </row>
    <row r="10928" spans="1:8">
      <c r="A10928" s="118" t="s">
        <v>1792</v>
      </c>
      <c r="B10928" s="116" t="s">
        <v>1490</v>
      </c>
      <c r="C10928" s="138">
        <v>35550</v>
      </c>
      <c r="D10928" s="139">
        <v>0.01</v>
      </c>
      <c r="E10928" s="118">
        <v>1</v>
      </c>
      <c r="F10928" s="118" t="s">
        <v>1492</v>
      </c>
      <c r="G10928" s="113">
        <f>IF([Data da Aprovação]&lt;&gt;"ESTATUTÁRIO",YEAR([Data da Aprovação]),"")</f>
        <v>1997</v>
      </c>
      <c r="H10928" s="106">
        <f>Tabela9[[#This Row],[Valor do Provento R$]]/Tabela9[[#This Row],[Provento por 1 ou 1000 Ações]]</f>
        <v>0.01</v>
      </c>
    </row>
    <row r="10929" spans="1:8">
      <c r="A10929" s="119" t="s">
        <v>1792</v>
      </c>
      <c r="B10929" s="117" t="s">
        <v>1490</v>
      </c>
      <c r="C10929" s="140">
        <v>35550</v>
      </c>
      <c r="D10929" s="141">
        <v>3.1269705000000002E-2</v>
      </c>
      <c r="E10929" s="119">
        <v>1</v>
      </c>
      <c r="F10929" s="119" t="s">
        <v>1492</v>
      </c>
      <c r="G10929" s="114">
        <f>IF([Data da Aprovação]&lt;&gt;"ESTATUTÁRIO",YEAR([Data da Aprovação]),"")</f>
        <v>1997</v>
      </c>
      <c r="H10929" s="106">
        <f>Tabela9[[#This Row],[Valor do Provento R$]]/Tabela9[[#This Row],[Provento por 1 ou 1000 Ações]]</f>
        <v>3.1269705000000002E-2</v>
      </c>
    </row>
    <row r="10930" spans="1:8">
      <c r="A10930" s="118" t="s">
        <v>1792</v>
      </c>
      <c r="B10930" s="116" t="s">
        <v>1490</v>
      </c>
      <c r="C10930" s="138">
        <v>35915</v>
      </c>
      <c r="D10930" s="139">
        <v>1.9027100000000002E-2</v>
      </c>
      <c r="E10930" s="118">
        <v>1</v>
      </c>
      <c r="F10930" s="118" t="s">
        <v>1492</v>
      </c>
      <c r="G10930" s="113">
        <f>IF([Data da Aprovação]&lt;&gt;"ESTATUTÁRIO",YEAR([Data da Aprovação]),"")</f>
        <v>1998</v>
      </c>
      <c r="H10930" s="106">
        <f>Tabela9[[#This Row],[Valor do Provento R$]]/Tabela9[[#This Row],[Provento por 1 ou 1000 Ações]]</f>
        <v>1.9027100000000002E-2</v>
      </c>
    </row>
    <row r="10931" spans="1:8">
      <c r="A10931" s="119" t="s">
        <v>1792</v>
      </c>
      <c r="B10931" s="117" t="s">
        <v>1490</v>
      </c>
      <c r="C10931" s="140">
        <v>35915</v>
      </c>
      <c r="D10931" s="141">
        <v>1.9027100000000002E-2</v>
      </c>
      <c r="E10931" s="119">
        <v>1</v>
      </c>
      <c r="F10931" s="119" t="s">
        <v>1492</v>
      </c>
      <c r="G10931" s="114">
        <f>IF([Data da Aprovação]&lt;&gt;"ESTATUTÁRIO",YEAR([Data da Aprovação]),"")</f>
        <v>1998</v>
      </c>
      <c r="H10931" s="106">
        <f>Tabela9[[#This Row],[Valor do Provento R$]]/Tabela9[[#This Row],[Provento por 1 ou 1000 Ações]]</f>
        <v>1.9027100000000002E-2</v>
      </c>
    </row>
    <row r="10932" spans="1:8">
      <c r="A10932" s="118" t="s">
        <v>1792</v>
      </c>
      <c r="B10932" s="116" t="s">
        <v>1490</v>
      </c>
      <c r="C10932" s="138">
        <v>35915</v>
      </c>
      <c r="D10932" s="139">
        <v>1.9027100000000002E-2</v>
      </c>
      <c r="E10932" s="118">
        <v>1</v>
      </c>
      <c r="F10932" s="118" t="s">
        <v>1492</v>
      </c>
      <c r="G10932" s="113">
        <f>IF([Data da Aprovação]&lt;&gt;"ESTATUTÁRIO",YEAR([Data da Aprovação]),"")</f>
        <v>1998</v>
      </c>
      <c r="H10932" s="106">
        <f>Tabela9[[#This Row],[Valor do Provento R$]]/Tabela9[[#This Row],[Provento por 1 ou 1000 Ações]]</f>
        <v>1.9027100000000002E-2</v>
      </c>
    </row>
    <row r="10933" spans="1:8">
      <c r="A10933" s="119" t="s">
        <v>1792</v>
      </c>
      <c r="B10933" s="117" t="s">
        <v>1490</v>
      </c>
      <c r="C10933" s="140">
        <v>35915</v>
      </c>
      <c r="D10933" s="141">
        <v>1.9122977999999999E-2</v>
      </c>
      <c r="E10933" s="119">
        <v>1</v>
      </c>
      <c r="F10933" s="119" t="s">
        <v>1492</v>
      </c>
      <c r="G10933" s="114">
        <f>IF([Data da Aprovação]&lt;&gt;"ESTATUTÁRIO",YEAR([Data da Aprovação]),"")</f>
        <v>1998</v>
      </c>
      <c r="H10933" s="106">
        <f>Tabela9[[#This Row],[Valor do Provento R$]]/Tabela9[[#This Row],[Provento por 1 ou 1000 Ações]]</f>
        <v>1.9122977999999999E-2</v>
      </c>
    </row>
    <row r="10934" spans="1:8">
      <c r="A10934" s="118" t="s">
        <v>1792</v>
      </c>
      <c r="B10934" s="116" t="s">
        <v>1490</v>
      </c>
      <c r="C10934" s="138">
        <v>36280</v>
      </c>
      <c r="D10934" s="139">
        <v>2.5373233639999999E-2</v>
      </c>
      <c r="E10934" s="118">
        <v>1</v>
      </c>
      <c r="F10934" s="118" t="s">
        <v>1489</v>
      </c>
      <c r="G10934" s="113">
        <f>IF([Data da Aprovação]&lt;&gt;"ESTATUTÁRIO",YEAR([Data da Aprovação]),"")</f>
        <v>1999</v>
      </c>
      <c r="H10934" s="106">
        <f>Tabela9[[#This Row],[Valor do Provento R$]]/Tabela9[[#This Row],[Provento por 1 ou 1000 Ações]]</f>
        <v>2.5373233639999999E-2</v>
      </c>
    </row>
    <row r="10935" spans="1:8">
      <c r="A10935" s="119" t="s">
        <v>1792</v>
      </c>
      <c r="B10935" s="117" t="s">
        <v>1490</v>
      </c>
      <c r="C10935" s="140">
        <v>36280</v>
      </c>
      <c r="D10935" s="141">
        <v>2.536759521E-2</v>
      </c>
      <c r="E10935" s="119">
        <v>1</v>
      </c>
      <c r="F10935" s="119" t="s">
        <v>1489</v>
      </c>
      <c r="G10935" s="114">
        <f>IF([Data da Aprovação]&lt;&gt;"ESTATUTÁRIO",YEAR([Data da Aprovação]),"")</f>
        <v>1999</v>
      </c>
      <c r="H10935" s="106">
        <f>Tabela9[[#This Row],[Valor do Provento R$]]/Tabela9[[#This Row],[Provento por 1 ou 1000 Ações]]</f>
        <v>2.536759521E-2</v>
      </c>
    </row>
    <row r="10936" spans="1:8">
      <c r="A10936" s="118" t="s">
        <v>1792</v>
      </c>
      <c r="B10936" s="116" t="s">
        <v>1490</v>
      </c>
      <c r="C10936" s="138">
        <v>36280</v>
      </c>
      <c r="D10936" s="139">
        <v>2.536759521E-2</v>
      </c>
      <c r="E10936" s="118">
        <v>1</v>
      </c>
      <c r="F10936" s="118" t="s">
        <v>1489</v>
      </c>
      <c r="G10936" s="113">
        <f>IF([Data da Aprovação]&lt;&gt;"ESTATUTÁRIO",YEAR([Data da Aprovação]),"")</f>
        <v>1999</v>
      </c>
      <c r="H10936" s="106">
        <f>Tabela9[[#This Row],[Valor do Provento R$]]/Tabela9[[#This Row],[Provento por 1 ou 1000 Ações]]</f>
        <v>2.536759521E-2</v>
      </c>
    </row>
    <row r="10937" spans="1:8">
      <c r="A10937" s="119" t="s">
        <v>1792</v>
      </c>
      <c r="B10937" s="117" t="s">
        <v>1490</v>
      </c>
      <c r="C10937" s="140">
        <v>36291</v>
      </c>
      <c r="D10937" s="141">
        <v>2.1564053300000001E-3</v>
      </c>
      <c r="E10937" s="119">
        <v>1</v>
      </c>
      <c r="F10937" s="119" t="s">
        <v>1492</v>
      </c>
      <c r="G10937" s="114">
        <f>IF([Data da Aprovação]&lt;&gt;"ESTATUTÁRIO",YEAR([Data da Aprovação]),"")</f>
        <v>1999</v>
      </c>
      <c r="H10937" s="106">
        <f>Tabela9[[#This Row],[Valor do Provento R$]]/Tabela9[[#This Row],[Provento por 1 ou 1000 Ações]]</f>
        <v>2.1564053300000001E-3</v>
      </c>
    </row>
    <row r="10938" spans="1:8">
      <c r="A10938" s="118" t="s">
        <v>1792</v>
      </c>
      <c r="B10938" s="116" t="s">
        <v>1490</v>
      </c>
      <c r="C10938" s="138">
        <v>36291</v>
      </c>
      <c r="D10938" s="139">
        <v>2.1564053300000001E-3</v>
      </c>
      <c r="E10938" s="118">
        <v>1</v>
      </c>
      <c r="F10938" s="118" t="s">
        <v>1492</v>
      </c>
      <c r="G10938" s="113">
        <f>IF([Data da Aprovação]&lt;&gt;"ESTATUTÁRIO",YEAR([Data da Aprovação]),"")</f>
        <v>1999</v>
      </c>
      <c r="H10938" s="106">
        <f>Tabela9[[#This Row],[Valor do Provento R$]]/Tabela9[[#This Row],[Provento por 1 ou 1000 Ações]]</f>
        <v>2.1564053300000001E-3</v>
      </c>
    </row>
    <row r="10939" spans="1:8">
      <c r="A10939" s="119" t="s">
        <v>1792</v>
      </c>
      <c r="B10939" s="117" t="s">
        <v>1490</v>
      </c>
      <c r="C10939" s="140">
        <v>36291</v>
      </c>
      <c r="D10939" s="141">
        <v>2.1564053300000001E-3</v>
      </c>
      <c r="E10939" s="119">
        <v>1</v>
      </c>
      <c r="F10939" s="119" t="s">
        <v>1492</v>
      </c>
      <c r="G10939" s="114">
        <f>IF([Data da Aprovação]&lt;&gt;"ESTATUTÁRIO",YEAR([Data da Aprovação]),"")</f>
        <v>1999</v>
      </c>
      <c r="H10939" s="106">
        <f>Tabela9[[#This Row],[Valor do Provento R$]]/Tabela9[[#This Row],[Provento por 1 ou 1000 Ações]]</f>
        <v>2.1564053300000001E-3</v>
      </c>
    </row>
    <row r="10940" spans="1:8">
      <c r="A10940" s="118" t="s">
        <v>1792</v>
      </c>
      <c r="B10940" s="116" t="s">
        <v>1490</v>
      </c>
      <c r="C10940" s="138">
        <v>36404</v>
      </c>
      <c r="D10940" s="139">
        <v>6.0499940000000002E-2</v>
      </c>
      <c r="E10940" s="118">
        <v>1</v>
      </c>
      <c r="F10940" s="118" t="s">
        <v>1489</v>
      </c>
      <c r="G10940" s="113">
        <f>IF([Data da Aprovação]&lt;&gt;"ESTATUTÁRIO",YEAR([Data da Aprovação]),"")</f>
        <v>1999</v>
      </c>
      <c r="H10940" s="106">
        <f>Tabela9[[#This Row],[Valor do Provento R$]]/Tabela9[[#This Row],[Provento por 1 ou 1000 Ações]]</f>
        <v>6.0499940000000002E-2</v>
      </c>
    </row>
    <row r="10941" spans="1:8">
      <c r="A10941" s="119" t="s">
        <v>1792</v>
      </c>
      <c r="B10941" s="117" t="s">
        <v>1490</v>
      </c>
      <c r="C10941" s="140">
        <v>36524</v>
      </c>
      <c r="D10941" s="141">
        <v>5.4431556749999999E-2</v>
      </c>
      <c r="E10941" s="119">
        <v>1</v>
      </c>
      <c r="F10941" s="119" t="s">
        <v>1489</v>
      </c>
      <c r="G10941" s="114">
        <f>IF([Data da Aprovação]&lt;&gt;"ESTATUTÁRIO",YEAR([Data da Aprovação]),"")</f>
        <v>1999</v>
      </c>
      <c r="H10941" s="106">
        <f>Tabela9[[#This Row],[Valor do Provento R$]]/Tabela9[[#This Row],[Provento por 1 ou 1000 Ações]]</f>
        <v>5.4431556749999999E-2</v>
      </c>
    </row>
    <row r="10942" spans="1:8">
      <c r="A10942" s="118" t="s">
        <v>1792</v>
      </c>
      <c r="B10942" s="116" t="s">
        <v>1490</v>
      </c>
      <c r="C10942" s="138">
        <v>36727</v>
      </c>
      <c r="D10942" s="139">
        <v>1.437255455E-2</v>
      </c>
      <c r="E10942" s="118">
        <v>1</v>
      </c>
      <c r="F10942" s="118" t="s">
        <v>1489</v>
      </c>
      <c r="G10942" s="113">
        <f>IF([Data da Aprovação]&lt;&gt;"ESTATUTÁRIO",YEAR([Data da Aprovação]),"")</f>
        <v>2000</v>
      </c>
      <c r="H10942" s="106">
        <f>Tabela9[[#This Row],[Valor do Provento R$]]/Tabela9[[#This Row],[Provento por 1 ou 1000 Ações]]</f>
        <v>1.437255455E-2</v>
      </c>
    </row>
    <row r="10943" spans="1:8">
      <c r="A10943" s="119" t="s">
        <v>1792</v>
      </c>
      <c r="B10943" s="117" t="s">
        <v>1490</v>
      </c>
      <c r="C10943" s="140">
        <v>36727</v>
      </c>
      <c r="D10943" s="141">
        <v>1.437255455E-2</v>
      </c>
      <c r="E10943" s="119">
        <v>1</v>
      </c>
      <c r="F10943" s="119" t="s">
        <v>1489</v>
      </c>
      <c r="G10943" s="114">
        <f>IF([Data da Aprovação]&lt;&gt;"ESTATUTÁRIO",YEAR([Data da Aprovação]),"")</f>
        <v>2000</v>
      </c>
      <c r="H10943" s="106">
        <f>Tabela9[[#This Row],[Valor do Provento R$]]/Tabela9[[#This Row],[Provento por 1 ou 1000 Ações]]</f>
        <v>1.437255455E-2</v>
      </c>
    </row>
    <row r="10944" spans="1:8">
      <c r="A10944" s="118" t="s">
        <v>1792</v>
      </c>
      <c r="B10944" s="116" t="s">
        <v>1490</v>
      </c>
      <c r="C10944" s="138">
        <v>36727</v>
      </c>
      <c r="D10944" s="139">
        <v>1.437255455E-2</v>
      </c>
      <c r="E10944" s="118">
        <v>1</v>
      </c>
      <c r="F10944" s="118" t="s">
        <v>1489</v>
      </c>
      <c r="G10944" s="113">
        <f>IF([Data da Aprovação]&lt;&gt;"ESTATUTÁRIO",YEAR([Data da Aprovação]),"")</f>
        <v>2000</v>
      </c>
      <c r="H10944" s="106">
        <f>Tabela9[[#This Row],[Valor do Provento R$]]/Tabela9[[#This Row],[Provento por 1 ou 1000 Ações]]</f>
        <v>1.437255455E-2</v>
      </c>
    </row>
    <row r="10945" spans="1:8">
      <c r="A10945" s="119" t="s">
        <v>1792</v>
      </c>
      <c r="B10945" s="117" t="s">
        <v>1490</v>
      </c>
      <c r="C10945" s="140">
        <v>36789</v>
      </c>
      <c r="D10945" s="141">
        <v>2.018273621E-2</v>
      </c>
      <c r="E10945" s="119">
        <v>1</v>
      </c>
      <c r="F10945" s="119" t="s">
        <v>1489</v>
      </c>
      <c r="G10945" s="114">
        <f>IF([Data da Aprovação]&lt;&gt;"ESTATUTÁRIO",YEAR([Data da Aprovação]),"")</f>
        <v>2000</v>
      </c>
      <c r="H10945" s="106">
        <f>Tabela9[[#This Row],[Valor do Provento R$]]/Tabela9[[#This Row],[Provento por 1 ou 1000 Ações]]</f>
        <v>2.018273621E-2</v>
      </c>
    </row>
    <row r="10946" spans="1:8">
      <c r="A10946" s="118" t="s">
        <v>1792</v>
      </c>
      <c r="B10946" s="116" t="s">
        <v>1490</v>
      </c>
      <c r="C10946" s="138">
        <v>36889</v>
      </c>
      <c r="D10946" s="139">
        <v>1.8347941990000002E-2</v>
      </c>
      <c r="E10946" s="118">
        <v>1</v>
      </c>
      <c r="F10946" s="118" t="s">
        <v>1489</v>
      </c>
      <c r="G10946" s="113">
        <f>IF([Data da Aprovação]&lt;&gt;"ESTATUTÁRIO",YEAR([Data da Aprovação]),"")</f>
        <v>2000</v>
      </c>
      <c r="H10946" s="106">
        <f>Tabela9[[#This Row],[Valor do Provento R$]]/Tabela9[[#This Row],[Provento por 1 ou 1000 Ações]]</f>
        <v>1.8347941990000002E-2</v>
      </c>
    </row>
    <row r="10947" spans="1:8">
      <c r="A10947" s="119" t="s">
        <v>1792</v>
      </c>
      <c r="B10947" s="117" t="s">
        <v>1490</v>
      </c>
      <c r="C10947" s="140">
        <v>36889</v>
      </c>
      <c r="D10947" s="141">
        <v>1.8347941990000002E-2</v>
      </c>
      <c r="E10947" s="119">
        <v>1</v>
      </c>
      <c r="F10947" s="119" t="s">
        <v>1489</v>
      </c>
      <c r="G10947" s="114">
        <f>IF([Data da Aprovação]&lt;&gt;"ESTATUTÁRIO",YEAR([Data da Aprovação]),"")</f>
        <v>2000</v>
      </c>
      <c r="H10947" s="106">
        <f>Tabela9[[#This Row],[Valor do Provento R$]]/Tabela9[[#This Row],[Provento por 1 ou 1000 Ações]]</f>
        <v>1.8347941990000002E-2</v>
      </c>
    </row>
    <row r="10948" spans="1:8">
      <c r="A10948" s="118" t="s">
        <v>1792</v>
      </c>
      <c r="B10948" s="116" t="s">
        <v>1490</v>
      </c>
      <c r="C10948" s="138">
        <v>36889</v>
      </c>
      <c r="D10948" s="139">
        <v>1.8347941990000002E-2</v>
      </c>
      <c r="E10948" s="118">
        <v>1</v>
      </c>
      <c r="F10948" s="118" t="s">
        <v>1489</v>
      </c>
      <c r="G10948" s="113">
        <f>IF([Data da Aprovação]&lt;&gt;"ESTATUTÁRIO",YEAR([Data da Aprovação]),"")</f>
        <v>2000</v>
      </c>
      <c r="H10948" s="106">
        <f>Tabela9[[#This Row],[Valor do Provento R$]]/Tabela9[[#This Row],[Provento por 1 ou 1000 Ações]]</f>
        <v>1.8347941990000002E-2</v>
      </c>
    </row>
    <row r="10949" spans="1:8">
      <c r="A10949" s="119" t="s">
        <v>1792</v>
      </c>
      <c r="B10949" s="117" t="s">
        <v>1490</v>
      </c>
      <c r="C10949" s="140">
        <v>37089</v>
      </c>
      <c r="D10949" s="141">
        <v>2.0951080649999999E-2</v>
      </c>
      <c r="E10949" s="119">
        <v>1</v>
      </c>
      <c r="F10949" s="119" t="s">
        <v>1489</v>
      </c>
      <c r="G10949" s="114">
        <f>IF([Data da Aprovação]&lt;&gt;"ESTATUTÁRIO",YEAR([Data da Aprovação]),"")</f>
        <v>2001</v>
      </c>
      <c r="H10949" s="106">
        <f>Tabela9[[#This Row],[Valor do Provento R$]]/Tabela9[[#This Row],[Provento por 1 ou 1000 Ações]]</f>
        <v>2.0951080649999999E-2</v>
      </c>
    </row>
    <row r="10950" spans="1:8">
      <c r="A10950" s="118" t="s">
        <v>1792</v>
      </c>
      <c r="B10950" s="116" t="s">
        <v>1490</v>
      </c>
      <c r="C10950" s="138">
        <v>37089</v>
      </c>
      <c r="D10950" s="139">
        <v>2.0951080649999999E-2</v>
      </c>
      <c r="E10950" s="118">
        <v>1</v>
      </c>
      <c r="F10950" s="118" t="s">
        <v>1489</v>
      </c>
      <c r="G10950" s="113">
        <f>IF([Data da Aprovação]&lt;&gt;"ESTATUTÁRIO",YEAR([Data da Aprovação]),"")</f>
        <v>2001</v>
      </c>
      <c r="H10950" s="106">
        <f>Tabela9[[#This Row],[Valor do Provento R$]]/Tabela9[[#This Row],[Provento por 1 ou 1000 Ações]]</f>
        <v>2.0951080649999999E-2</v>
      </c>
    </row>
    <row r="10951" spans="1:8">
      <c r="A10951" s="119" t="s">
        <v>1792</v>
      </c>
      <c r="B10951" s="117" t="s">
        <v>1490</v>
      </c>
      <c r="C10951" s="140">
        <v>37089</v>
      </c>
      <c r="D10951" s="141">
        <v>2.0951080649999999E-2</v>
      </c>
      <c r="E10951" s="119">
        <v>1</v>
      </c>
      <c r="F10951" s="119" t="s">
        <v>1489</v>
      </c>
      <c r="G10951" s="114">
        <f>IF([Data da Aprovação]&lt;&gt;"ESTATUTÁRIO",YEAR([Data da Aprovação]),"")</f>
        <v>2001</v>
      </c>
      <c r="H10951" s="106">
        <f>Tabela9[[#This Row],[Valor do Provento R$]]/Tabela9[[#This Row],[Provento por 1 ou 1000 Ações]]</f>
        <v>2.0951080649999999E-2</v>
      </c>
    </row>
    <row r="10952" spans="1:8">
      <c r="A10952" s="118" t="s">
        <v>1792</v>
      </c>
      <c r="B10952" s="116" t="s">
        <v>1490</v>
      </c>
      <c r="C10952" s="138">
        <v>37253</v>
      </c>
      <c r="D10952" s="139">
        <v>6.625071481E-2</v>
      </c>
      <c r="E10952" s="118">
        <v>1</v>
      </c>
      <c r="F10952" s="118" t="s">
        <v>1489</v>
      </c>
      <c r="G10952" s="113">
        <f>IF([Data da Aprovação]&lt;&gt;"ESTATUTÁRIO",YEAR([Data da Aprovação]),"")</f>
        <v>2001</v>
      </c>
      <c r="H10952" s="106">
        <f>Tabela9[[#This Row],[Valor do Provento R$]]/Tabela9[[#This Row],[Provento por 1 ou 1000 Ações]]</f>
        <v>6.625071481E-2</v>
      </c>
    </row>
    <row r="10953" spans="1:8">
      <c r="A10953" s="119" t="s">
        <v>1792</v>
      </c>
      <c r="B10953" s="117" t="s">
        <v>1490</v>
      </c>
      <c r="C10953" s="140">
        <v>37355</v>
      </c>
      <c r="D10953" s="141">
        <v>2.3019313039999999E-2</v>
      </c>
      <c r="E10953" s="119">
        <v>1</v>
      </c>
      <c r="F10953" s="119" t="s">
        <v>1492</v>
      </c>
      <c r="G10953" s="114">
        <f>IF([Data da Aprovação]&lt;&gt;"ESTATUTÁRIO",YEAR([Data da Aprovação]),"")</f>
        <v>2002</v>
      </c>
      <c r="H10953" s="106">
        <f>Tabela9[[#This Row],[Valor do Provento R$]]/Tabela9[[#This Row],[Provento por 1 ou 1000 Ações]]</f>
        <v>2.3019313039999999E-2</v>
      </c>
    </row>
    <row r="10954" spans="1:8">
      <c r="A10954" s="118" t="s">
        <v>1792</v>
      </c>
      <c r="B10954" s="116" t="s">
        <v>1490</v>
      </c>
      <c r="C10954" s="138">
        <v>37355</v>
      </c>
      <c r="D10954" s="139">
        <v>2.3019312940000002E-2</v>
      </c>
      <c r="E10954" s="118">
        <v>1</v>
      </c>
      <c r="F10954" s="118" t="s">
        <v>1492</v>
      </c>
      <c r="G10954" s="113">
        <f>IF([Data da Aprovação]&lt;&gt;"ESTATUTÁRIO",YEAR([Data da Aprovação]),"")</f>
        <v>2002</v>
      </c>
      <c r="H10954" s="106">
        <f>Tabela9[[#This Row],[Valor do Provento R$]]/Tabela9[[#This Row],[Provento por 1 ou 1000 Ações]]</f>
        <v>2.3019312940000002E-2</v>
      </c>
    </row>
    <row r="10955" spans="1:8">
      <c r="A10955" s="119" t="s">
        <v>1792</v>
      </c>
      <c r="B10955" s="117" t="s">
        <v>1490</v>
      </c>
      <c r="C10955" s="140">
        <v>37462</v>
      </c>
      <c r="D10955" s="141">
        <v>2.9415215120000001E-2</v>
      </c>
      <c r="E10955" s="119">
        <v>1</v>
      </c>
      <c r="F10955" s="119" t="s">
        <v>1489</v>
      </c>
      <c r="G10955" s="114">
        <f>IF([Data da Aprovação]&lt;&gt;"ESTATUTÁRIO",YEAR([Data da Aprovação]),"")</f>
        <v>2002</v>
      </c>
      <c r="H10955" s="106">
        <f>Tabela9[[#This Row],[Valor do Provento R$]]/Tabela9[[#This Row],[Provento por 1 ou 1000 Ações]]</f>
        <v>2.9415215120000001E-2</v>
      </c>
    </row>
    <row r="10956" spans="1:8">
      <c r="A10956" s="118" t="s">
        <v>1792</v>
      </c>
      <c r="B10956" s="116" t="s">
        <v>1490</v>
      </c>
      <c r="C10956" s="138">
        <v>37462</v>
      </c>
      <c r="D10956" s="139">
        <v>2.9415215120000001E-2</v>
      </c>
      <c r="E10956" s="118">
        <v>1</v>
      </c>
      <c r="F10956" s="118" t="s">
        <v>1489</v>
      </c>
      <c r="G10956" s="113">
        <f>IF([Data da Aprovação]&lt;&gt;"ESTATUTÁRIO",YEAR([Data da Aprovação]),"")</f>
        <v>2002</v>
      </c>
      <c r="H10956" s="106">
        <f>Tabela9[[#This Row],[Valor do Provento R$]]/Tabela9[[#This Row],[Provento por 1 ou 1000 Ações]]</f>
        <v>2.9415215120000001E-2</v>
      </c>
    </row>
    <row r="10957" spans="1:8">
      <c r="A10957" s="119" t="s">
        <v>1792</v>
      </c>
      <c r="B10957" s="117" t="s">
        <v>1490</v>
      </c>
      <c r="C10957" s="140">
        <v>37462</v>
      </c>
      <c r="D10957" s="141">
        <v>2.9415215120000001E-2</v>
      </c>
      <c r="E10957" s="119">
        <v>1</v>
      </c>
      <c r="F10957" s="119" t="s">
        <v>1489</v>
      </c>
      <c r="G10957" s="114">
        <f>IF([Data da Aprovação]&lt;&gt;"ESTATUTÁRIO",YEAR([Data da Aprovação]),"")</f>
        <v>2002</v>
      </c>
      <c r="H10957" s="106">
        <f>Tabela9[[#This Row],[Valor do Provento R$]]/Tabela9[[#This Row],[Provento por 1 ou 1000 Ações]]</f>
        <v>2.9415215120000001E-2</v>
      </c>
    </row>
    <row r="10958" spans="1:8">
      <c r="A10958" s="118" t="s">
        <v>1792</v>
      </c>
      <c r="B10958" s="116" t="s">
        <v>1490</v>
      </c>
      <c r="C10958" s="138">
        <v>37669</v>
      </c>
      <c r="D10958" s="139">
        <v>2.2472938939999999E-2</v>
      </c>
      <c r="E10958" s="118">
        <v>1</v>
      </c>
      <c r="F10958" s="118" t="s">
        <v>1489</v>
      </c>
      <c r="G10958" s="113">
        <f>IF([Data da Aprovação]&lt;&gt;"ESTATUTÁRIO",YEAR([Data da Aprovação]),"")</f>
        <v>2003</v>
      </c>
      <c r="H10958" s="106">
        <f>Tabela9[[#This Row],[Valor do Provento R$]]/Tabela9[[#This Row],[Provento por 1 ou 1000 Ações]]</f>
        <v>2.2472938939999999E-2</v>
      </c>
    </row>
    <row r="10959" spans="1:8">
      <c r="A10959" s="119" t="s">
        <v>1792</v>
      </c>
      <c r="B10959" s="117" t="s">
        <v>1490</v>
      </c>
      <c r="C10959" s="140">
        <v>37669</v>
      </c>
      <c r="D10959" s="141">
        <v>2.2472939939999999E-2</v>
      </c>
      <c r="E10959" s="119">
        <v>1</v>
      </c>
      <c r="F10959" s="119" t="s">
        <v>1489</v>
      </c>
      <c r="G10959" s="114">
        <f>IF([Data da Aprovação]&lt;&gt;"ESTATUTÁRIO",YEAR([Data da Aprovação]),"")</f>
        <v>2003</v>
      </c>
      <c r="H10959" s="106">
        <f>Tabela9[[#This Row],[Valor do Provento R$]]/Tabela9[[#This Row],[Provento por 1 ou 1000 Ações]]</f>
        <v>2.2472939939999999E-2</v>
      </c>
    </row>
    <row r="10960" spans="1:8">
      <c r="A10960" s="118" t="s">
        <v>1792</v>
      </c>
      <c r="B10960" s="116" t="s">
        <v>1490</v>
      </c>
      <c r="C10960" s="138">
        <v>37669</v>
      </c>
      <c r="D10960" s="139">
        <v>2.2472940940000002E-2</v>
      </c>
      <c r="E10960" s="118">
        <v>1</v>
      </c>
      <c r="F10960" s="118" t="s">
        <v>1489</v>
      </c>
      <c r="G10960" s="113">
        <f>IF([Data da Aprovação]&lt;&gt;"ESTATUTÁRIO",YEAR([Data da Aprovação]),"")</f>
        <v>2003</v>
      </c>
      <c r="H10960" s="106">
        <f>Tabela9[[#This Row],[Valor do Provento R$]]/Tabela9[[#This Row],[Provento por 1 ou 1000 Ações]]</f>
        <v>2.2472940940000002E-2</v>
      </c>
    </row>
    <row r="10961" spans="1:8">
      <c r="A10961" s="119" t="s">
        <v>1792</v>
      </c>
      <c r="B10961" s="117" t="s">
        <v>1490</v>
      </c>
      <c r="C10961" s="140">
        <v>37914</v>
      </c>
      <c r="D10961" s="141">
        <v>1.383684135E-2</v>
      </c>
      <c r="E10961" s="119">
        <v>1</v>
      </c>
      <c r="F10961" s="119" t="s">
        <v>1489</v>
      </c>
      <c r="G10961" s="114">
        <f>IF([Data da Aprovação]&lt;&gt;"ESTATUTÁRIO",YEAR([Data da Aprovação]),"")</f>
        <v>2003</v>
      </c>
      <c r="H10961" s="106">
        <f>Tabela9[[#This Row],[Valor do Provento R$]]/Tabela9[[#This Row],[Provento por 1 ou 1000 Ações]]</f>
        <v>1.383684135E-2</v>
      </c>
    </row>
    <row r="10962" spans="1:8">
      <c r="A10962" s="118" t="s">
        <v>1792</v>
      </c>
      <c r="B10962" s="116" t="s">
        <v>1490</v>
      </c>
      <c r="C10962" s="138">
        <v>37914</v>
      </c>
      <c r="D10962" s="139">
        <v>1.3836840350000001E-2</v>
      </c>
      <c r="E10962" s="118">
        <v>1</v>
      </c>
      <c r="F10962" s="118" t="s">
        <v>1489</v>
      </c>
      <c r="G10962" s="113">
        <f>IF([Data da Aprovação]&lt;&gt;"ESTATUTÁRIO",YEAR([Data da Aprovação]),"")</f>
        <v>2003</v>
      </c>
      <c r="H10962" s="106">
        <f>Tabela9[[#This Row],[Valor do Provento R$]]/Tabela9[[#This Row],[Provento por 1 ou 1000 Ações]]</f>
        <v>1.3836840350000001E-2</v>
      </c>
    </row>
    <row r="10963" spans="1:8">
      <c r="A10963" s="119" t="s">
        <v>1792</v>
      </c>
      <c r="B10963" s="117" t="s">
        <v>1490</v>
      </c>
      <c r="C10963" s="140">
        <v>37914</v>
      </c>
      <c r="D10963" s="141">
        <v>1.383684235E-2</v>
      </c>
      <c r="E10963" s="119">
        <v>1</v>
      </c>
      <c r="F10963" s="119" t="s">
        <v>1489</v>
      </c>
      <c r="G10963" s="114">
        <f>IF([Data da Aprovação]&lt;&gt;"ESTATUTÁRIO",YEAR([Data da Aprovação]),"")</f>
        <v>2003</v>
      </c>
      <c r="H10963" s="106">
        <f>Tabela9[[#This Row],[Valor do Provento R$]]/Tabela9[[#This Row],[Provento por 1 ou 1000 Ações]]</f>
        <v>1.383684235E-2</v>
      </c>
    </row>
    <row r="10964" spans="1:8">
      <c r="A10964" s="118" t="s">
        <v>1792</v>
      </c>
      <c r="B10964" s="116" t="s">
        <v>1490</v>
      </c>
      <c r="C10964" s="138">
        <v>38036</v>
      </c>
      <c r="D10964" s="139">
        <v>3.805131371E-2</v>
      </c>
      <c r="E10964" s="118">
        <v>1</v>
      </c>
      <c r="F10964" s="118" t="s">
        <v>1489</v>
      </c>
      <c r="G10964" s="113">
        <f>IF([Data da Aprovação]&lt;&gt;"ESTATUTÁRIO",YEAR([Data da Aprovação]),"")</f>
        <v>2004</v>
      </c>
      <c r="H10964" s="106">
        <f>Tabela9[[#This Row],[Valor do Provento R$]]/Tabela9[[#This Row],[Provento por 1 ou 1000 Ações]]</f>
        <v>3.805131371E-2</v>
      </c>
    </row>
    <row r="10965" spans="1:8">
      <c r="A10965" s="119" t="s">
        <v>1792</v>
      </c>
      <c r="B10965" s="117" t="s">
        <v>1490</v>
      </c>
      <c r="C10965" s="140">
        <v>38036</v>
      </c>
      <c r="D10965" s="141">
        <v>3.805131271E-2</v>
      </c>
      <c r="E10965" s="119">
        <v>1</v>
      </c>
      <c r="F10965" s="119" t="s">
        <v>1489</v>
      </c>
      <c r="G10965" s="114">
        <f>IF([Data da Aprovação]&lt;&gt;"ESTATUTÁRIO",YEAR([Data da Aprovação]),"")</f>
        <v>2004</v>
      </c>
      <c r="H10965" s="106">
        <f>Tabela9[[#This Row],[Valor do Provento R$]]/Tabela9[[#This Row],[Provento por 1 ou 1000 Ações]]</f>
        <v>3.805131271E-2</v>
      </c>
    </row>
    <row r="10966" spans="1:8">
      <c r="A10966" s="118" t="s">
        <v>1792</v>
      </c>
      <c r="B10966" s="116" t="s">
        <v>1490</v>
      </c>
      <c r="C10966" s="138">
        <v>38036</v>
      </c>
      <c r="D10966" s="139">
        <v>3.8051314709999999E-2</v>
      </c>
      <c r="E10966" s="118">
        <v>1</v>
      </c>
      <c r="F10966" s="118" t="s">
        <v>1489</v>
      </c>
      <c r="G10966" s="113">
        <f>IF([Data da Aprovação]&lt;&gt;"ESTATUTÁRIO",YEAR([Data da Aprovação]),"")</f>
        <v>2004</v>
      </c>
      <c r="H10966" s="106">
        <f>Tabela9[[#This Row],[Valor do Provento R$]]/Tabela9[[#This Row],[Provento por 1 ou 1000 Ações]]</f>
        <v>3.8051314709999999E-2</v>
      </c>
    </row>
    <row r="10967" spans="1:8">
      <c r="A10967" s="119" t="s">
        <v>1792</v>
      </c>
      <c r="B10967" s="117" t="s">
        <v>1490</v>
      </c>
      <c r="C10967" s="140">
        <v>38349</v>
      </c>
      <c r="D10967" s="141">
        <v>0.1831658401</v>
      </c>
      <c r="E10967" s="119">
        <v>1</v>
      </c>
      <c r="F10967" s="119" t="s">
        <v>1489</v>
      </c>
      <c r="G10967" s="114">
        <f>IF([Data da Aprovação]&lt;&gt;"ESTATUTÁRIO",YEAR([Data da Aprovação]),"")</f>
        <v>2004</v>
      </c>
      <c r="H10967" s="106">
        <f>Tabela9[[#This Row],[Valor do Provento R$]]/Tabela9[[#This Row],[Provento por 1 ou 1000 Ações]]</f>
        <v>0.1831658401</v>
      </c>
    </row>
    <row r="10968" spans="1:8">
      <c r="A10968" s="118" t="s">
        <v>1793</v>
      </c>
      <c r="B10968" s="116" t="s">
        <v>1488</v>
      </c>
      <c r="C10968" s="138">
        <v>35145</v>
      </c>
      <c r="D10968" s="139">
        <v>0.98819999999999997</v>
      </c>
      <c r="E10968" s="118">
        <v>1000</v>
      </c>
      <c r="F10968" s="118" t="s">
        <v>1492</v>
      </c>
      <c r="G10968" s="113">
        <f>IF([Data da Aprovação]&lt;&gt;"ESTATUTÁRIO",YEAR([Data da Aprovação]),"")</f>
        <v>1996</v>
      </c>
      <c r="H10968" s="106">
        <f>Tabela9[[#This Row],[Valor do Provento R$]]/Tabela9[[#This Row],[Provento por 1 ou 1000 Ações]]</f>
        <v>9.8820000000000006E-4</v>
      </c>
    </row>
    <row r="10969" spans="1:8">
      <c r="A10969" s="119" t="s">
        <v>1793</v>
      </c>
      <c r="B10969" s="117" t="s">
        <v>1488</v>
      </c>
      <c r="C10969" s="140">
        <v>35510</v>
      </c>
      <c r="D10969" s="141">
        <v>0.47</v>
      </c>
      <c r="E10969" s="119">
        <v>1000</v>
      </c>
      <c r="F10969" s="119" t="s">
        <v>1492</v>
      </c>
      <c r="G10969" s="114">
        <f>IF([Data da Aprovação]&lt;&gt;"ESTATUTÁRIO",YEAR([Data da Aprovação]),"")</f>
        <v>1997</v>
      </c>
      <c r="H10969" s="106">
        <f>Tabela9[[#This Row],[Valor do Provento R$]]/Tabela9[[#This Row],[Provento por 1 ou 1000 Ações]]</f>
        <v>4.6999999999999999E-4</v>
      </c>
    </row>
    <row r="10970" spans="1:8">
      <c r="A10970" s="118" t="s">
        <v>1793</v>
      </c>
      <c r="B10970" s="116" t="s">
        <v>1488</v>
      </c>
      <c r="C10970" s="138">
        <v>35510</v>
      </c>
      <c r="D10970" s="139">
        <v>0.47</v>
      </c>
      <c r="E10970" s="118">
        <v>1000</v>
      </c>
      <c r="F10970" s="118" t="s">
        <v>1492</v>
      </c>
      <c r="G10970" s="113">
        <f>IF([Data da Aprovação]&lt;&gt;"ESTATUTÁRIO",YEAR([Data da Aprovação]),"")</f>
        <v>1997</v>
      </c>
      <c r="H10970" s="106">
        <f>Tabela9[[#This Row],[Valor do Provento R$]]/Tabela9[[#This Row],[Provento por 1 ou 1000 Ações]]</f>
        <v>4.6999999999999999E-4</v>
      </c>
    </row>
    <row r="10971" spans="1:8">
      <c r="A10971" s="119" t="s">
        <v>1793</v>
      </c>
      <c r="B10971" s="117" t="s">
        <v>1488</v>
      </c>
      <c r="C10971" s="140">
        <v>35510</v>
      </c>
      <c r="D10971" s="141">
        <v>0.49959999999999999</v>
      </c>
      <c r="E10971" s="119">
        <v>1000</v>
      </c>
      <c r="F10971" s="119" t="s">
        <v>1492</v>
      </c>
      <c r="G10971" s="114">
        <f>IF([Data da Aprovação]&lt;&gt;"ESTATUTÁRIO",YEAR([Data da Aprovação]),"")</f>
        <v>1997</v>
      </c>
      <c r="H10971" s="106">
        <f>Tabela9[[#This Row],[Valor do Provento R$]]/Tabela9[[#This Row],[Provento por 1 ou 1000 Ações]]</f>
        <v>4.996E-4</v>
      </c>
    </row>
    <row r="10972" spans="1:8">
      <c r="A10972" s="118" t="s">
        <v>1793</v>
      </c>
      <c r="B10972" s="116" t="s">
        <v>1488</v>
      </c>
      <c r="C10972" s="138">
        <v>35878</v>
      </c>
      <c r="D10972" s="139">
        <v>0.60038329999999995</v>
      </c>
      <c r="E10972" s="118">
        <v>1000</v>
      </c>
      <c r="F10972" s="118" t="s">
        <v>1492</v>
      </c>
      <c r="G10972" s="113">
        <f>IF([Data da Aprovação]&lt;&gt;"ESTATUTÁRIO",YEAR([Data da Aprovação]),"")</f>
        <v>1998</v>
      </c>
      <c r="H10972" s="106">
        <f>Tabela9[[#This Row],[Valor do Provento R$]]/Tabela9[[#This Row],[Provento por 1 ou 1000 Ações]]</f>
        <v>6.003832999999999E-4</v>
      </c>
    </row>
    <row r="10973" spans="1:8">
      <c r="A10973" s="119" t="s">
        <v>1793</v>
      </c>
      <c r="B10973" s="117" t="s">
        <v>1488</v>
      </c>
      <c r="C10973" s="140">
        <v>35878</v>
      </c>
      <c r="D10973" s="141">
        <v>0.93028188000000001</v>
      </c>
      <c r="E10973" s="119">
        <v>1000</v>
      </c>
      <c r="F10973" s="119" t="s">
        <v>1492</v>
      </c>
      <c r="G10973" s="114">
        <f>IF([Data da Aprovação]&lt;&gt;"ESTATUTÁRIO",YEAR([Data da Aprovação]),"")</f>
        <v>1998</v>
      </c>
      <c r="H10973" s="106">
        <f>Tabela9[[#This Row],[Valor do Provento R$]]/Tabela9[[#This Row],[Provento por 1 ou 1000 Ações]]</f>
        <v>9.3028187999999999E-4</v>
      </c>
    </row>
    <row r="10974" spans="1:8">
      <c r="A10974" s="118" t="s">
        <v>1793</v>
      </c>
      <c r="B10974" s="116" t="s">
        <v>1488</v>
      </c>
      <c r="C10974" s="138">
        <v>35878</v>
      </c>
      <c r="D10974" s="139">
        <v>5.9413859999999999E-2</v>
      </c>
      <c r="E10974" s="118">
        <v>1000</v>
      </c>
      <c r="F10974" s="118" t="s">
        <v>1492</v>
      </c>
      <c r="G10974" s="113">
        <f>IF([Data da Aprovação]&lt;&gt;"ESTATUTÁRIO",YEAR([Data da Aprovação]),"")</f>
        <v>1998</v>
      </c>
      <c r="H10974" s="106">
        <f>Tabela9[[#This Row],[Valor do Provento R$]]/Tabela9[[#This Row],[Provento por 1 ou 1000 Ações]]</f>
        <v>5.9413860000000001E-5</v>
      </c>
    </row>
    <row r="10975" spans="1:8">
      <c r="A10975" s="119" t="s">
        <v>1793</v>
      </c>
      <c r="B10975" s="117" t="s">
        <v>1488</v>
      </c>
      <c r="C10975" s="140">
        <v>35878</v>
      </c>
      <c r="D10975" s="141">
        <v>0.19412096000000001</v>
      </c>
      <c r="E10975" s="119">
        <v>1000</v>
      </c>
      <c r="F10975" s="119" t="s">
        <v>1492</v>
      </c>
      <c r="G10975" s="114">
        <f>IF([Data da Aprovação]&lt;&gt;"ESTATUTÁRIO",YEAR([Data da Aprovação]),"")</f>
        <v>1998</v>
      </c>
      <c r="H10975" s="106">
        <f>Tabela9[[#This Row],[Valor do Provento R$]]/Tabela9[[#This Row],[Provento por 1 ou 1000 Ações]]</f>
        <v>1.9412096E-4</v>
      </c>
    </row>
    <row r="10976" spans="1:8">
      <c r="A10976" s="118" t="s">
        <v>1793</v>
      </c>
      <c r="B10976" s="116" t="s">
        <v>1488</v>
      </c>
      <c r="C10976" s="138">
        <v>36243</v>
      </c>
      <c r="D10976" s="139">
        <v>0.10730000000000001</v>
      </c>
      <c r="E10976" s="118">
        <v>1000</v>
      </c>
      <c r="F10976" s="118" t="s">
        <v>1492</v>
      </c>
      <c r="G10976" s="113">
        <f>IF([Data da Aprovação]&lt;&gt;"ESTATUTÁRIO",YEAR([Data da Aprovação]),"")</f>
        <v>1999</v>
      </c>
      <c r="H10976" s="106">
        <f>Tabela9[[#This Row],[Valor do Provento R$]]/Tabela9[[#This Row],[Provento por 1 ou 1000 Ações]]</f>
        <v>1.0730000000000001E-4</v>
      </c>
    </row>
    <row r="10977" spans="1:8">
      <c r="A10977" s="119" t="s">
        <v>1793</v>
      </c>
      <c r="B10977" s="117" t="s">
        <v>1488</v>
      </c>
      <c r="C10977" s="140">
        <v>36243</v>
      </c>
      <c r="D10977" s="141">
        <v>4.5514999999999999</v>
      </c>
      <c r="E10977" s="119">
        <v>1000</v>
      </c>
      <c r="F10977" s="119" t="s">
        <v>1489</v>
      </c>
      <c r="G10977" s="114">
        <f>IF([Data da Aprovação]&lt;&gt;"ESTATUTÁRIO",YEAR([Data da Aprovação]),"")</f>
        <v>1999</v>
      </c>
      <c r="H10977" s="106">
        <f>Tabela9[[#This Row],[Valor do Provento R$]]/Tabela9[[#This Row],[Provento por 1 ou 1000 Ações]]</f>
        <v>4.5515E-3</v>
      </c>
    </row>
    <row r="10978" spans="1:8">
      <c r="A10978" s="118" t="s">
        <v>1793</v>
      </c>
      <c r="B10978" s="116" t="s">
        <v>1488</v>
      </c>
      <c r="C10978" s="138">
        <v>36608</v>
      </c>
      <c r="D10978" s="139">
        <v>3.58</v>
      </c>
      <c r="E10978" s="118">
        <v>1000</v>
      </c>
      <c r="F10978" s="118" t="s">
        <v>1492</v>
      </c>
      <c r="G10978" s="113">
        <f>IF([Data da Aprovação]&lt;&gt;"ESTATUTÁRIO",YEAR([Data da Aprovação]),"")</f>
        <v>2000</v>
      </c>
      <c r="H10978" s="106">
        <f>Tabela9[[#This Row],[Valor do Provento R$]]/Tabela9[[#This Row],[Provento por 1 ou 1000 Ações]]</f>
        <v>3.5800000000000003E-3</v>
      </c>
    </row>
    <row r="10979" spans="1:8">
      <c r="A10979" s="119" t="s">
        <v>1793</v>
      </c>
      <c r="B10979" s="117" t="s">
        <v>1488</v>
      </c>
      <c r="C10979" s="140">
        <v>36608</v>
      </c>
      <c r="D10979" s="141">
        <v>0.14000000000000001</v>
      </c>
      <c r="E10979" s="119">
        <v>1000</v>
      </c>
      <c r="F10979" s="119" t="s">
        <v>1496</v>
      </c>
      <c r="G10979" s="114">
        <f>IF([Data da Aprovação]&lt;&gt;"ESTATUTÁRIO",YEAR([Data da Aprovação]),"")</f>
        <v>2000</v>
      </c>
      <c r="H10979" s="106">
        <f>Tabela9[[#This Row],[Valor do Provento R$]]/Tabela9[[#This Row],[Provento por 1 ou 1000 Ações]]</f>
        <v>1.4000000000000001E-4</v>
      </c>
    </row>
    <row r="10980" spans="1:8">
      <c r="A10980" s="118" t="s">
        <v>1793</v>
      </c>
      <c r="B10980" s="116" t="s">
        <v>1488</v>
      </c>
      <c r="C10980" s="138">
        <v>36608</v>
      </c>
      <c r="D10980" s="139">
        <v>4.2699999999999996</v>
      </c>
      <c r="E10980" s="118">
        <v>1000</v>
      </c>
      <c r="F10980" s="118" t="s">
        <v>1489</v>
      </c>
      <c r="G10980" s="113">
        <f>IF([Data da Aprovação]&lt;&gt;"ESTATUTÁRIO",YEAR([Data da Aprovação]),"")</f>
        <v>2000</v>
      </c>
      <c r="H10980" s="106">
        <f>Tabela9[[#This Row],[Valor do Provento R$]]/Tabela9[[#This Row],[Provento por 1 ou 1000 Ações]]</f>
        <v>4.2699999999999995E-3</v>
      </c>
    </row>
    <row r="10981" spans="1:8">
      <c r="A10981" s="119" t="s">
        <v>1793</v>
      </c>
      <c r="B10981" s="117" t="s">
        <v>1488</v>
      </c>
      <c r="C10981" s="140">
        <v>36608</v>
      </c>
      <c r="D10981" s="141">
        <v>0.17</v>
      </c>
      <c r="E10981" s="119">
        <v>1000</v>
      </c>
      <c r="F10981" s="119" t="s">
        <v>1496</v>
      </c>
      <c r="G10981" s="114">
        <f>IF([Data da Aprovação]&lt;&gt;"ESTATUTÁRIO",YEAR([Data da Aprovação]),"")</f>
        <v>2000</v>
      </c>
      <c r="H10981" s="106">
        <f>Tabela9[[#This Row],[Valor do Provento R$]]/Tabela9[[#This Row],[Provento por 1 ou 1000 Ações]]</f>
        <v>1.7000000000000001E-4</v>
      </c>
    </row>
    <row r="10982" spans="1:8">
      <c r="A10982" s="118" t="s">
        <v>1793</v>
      </c>
      <c r="B10982" s="116" t="s">
        <v>1488</v>
      </c>
      <c r="C10982" s="138">
        <v>36973</v>
      </c>
      <c r="D10982" s="139">
        <v>1.67</v>
      </c>
      <c r="E10982" s="118">
        <v>1</v>
      </c>
      <c r="F10982" s="118" t="s">
        <v>1489</v>
      </c>
      <c r="G10982" s="113">
        <f>IF([Data da Aprovação]&lt;&gt;"ESTATUTÁRIO",YEAR([Data da Aprovação]),"")</f>
        <v>2001</v>
      </c>
      <c r="H10982" s="106">
        <f>Tabela9[[#This Row],[Valor do Provento R$]]/Tabela9[[#This Row],[Provento por 1 ou 1000 Ações]]</f>
        <v>1.67</v>
      </c>
    </row>
    <row r="10983" spans="1:8">
      <c r="A10983" s="119" t="s">
        <v>1793</v>
      </c>
      <c r="B10983" s="117" t="s">
        <v>1488</v>
      </c>
      <c r="C10983" s="140">
        <v>36973</v>
      </c>
      <c r="D10983" s="141">
        <v>0.56999999999999995</v>
      </c>
      <c r="E10983" s="119">
        <v>1</v>
      </c>
      <c r="F10983" s="119" t="s">
        <v>1492</v>
      </c>
      <c r="G10983" s="114">
        <f>IF([Data da Aprovação]&lt;&gt;"ESTATUTÁRIO",YEAR([Data da Aprovação]),"")</f>
        <v>2001</v>
      </c>
      <c r="H10983" s="106">
        <f>Tabela9[[#This Row],[Valor do Provento R$]]/Tabela9[[#This Row],[Provento por 1 ou 1000 Ações]]</f>
        <v>0.56999999999999995</v>
      </c>
    </row>
    <row r="10984" spans="1:8">
      <c r="A10984" s="118" t="s">
        <v>1793</v>
      </c>
      <c r="B10984" s="116" t="s">
        <v>1488</v>
      </c>
      <c r="C10984" s="138">
        <v>36973</v>
      </c>
      <c r="D10984" s="139">
        <v>7.0000000000000007E-2</v>
      </c>
      <c r="E10984" s="118">
        <v>1</v>
      </c>
      <c r="F10984" s="118" t="s">
        <v>1496</v>
      </c>
      <c r="G10984" s="113">
        <f>IF([Data da Aprovação]&lt;&gt;"ESTATUTÁRIO",YEAR([Data da Aprovação]),"")</f>
        <v>2001</v>
      </c>
      <c r="H10984" s="106">
        <f>Tabela9[[#This Row],[Valor do Provento R$]]/Tabela9[[#This Row],[Provento por 1 ou 1000 Ações]]</f>
        <v>7.0000000000000007E-2</v>
      </c>
    </row>
    <row r="10985" spans="1:8">
      <c r="A10985" s="119" t="s">
        <v>1793</v>
      </c>
      <c r="B10985" s="117" t="s">
        <v>1488</v>
      </c>
      <c r="C10985" s="140">
        <v>37071</v>
      </c>
      <c r="D10985" s="141">
        <v>1.02</v>
      </c>
      <c r="E10985" s="119">
        <v>1</v>
      </c>
      <c r="F10985" s="119" t="s">
        <v>1489</v>
      </c>
      <c r="G10985" s="114">
        <f>IF([Data da Aprovação]&lt;&gt;"ESTATUTÁRIO",YEAR([Data da Aprovação]),"")</f>
        <v>2001</v>
      </c>
      <c r="H10985" s="106">
        <f>Tabela9[[#This Row],[Valor do Provento R$]]/Tabela9[[#This Row],[Provento por 1 ou 1000 Ações]]</f>
        <v>1.02</v>
      </c>
    </row>
    <row r="10986" spans="1:8">
      <c r="A10986" s="118" t="s">
        <v>1793</v>
      </c>
      <c r="B10986" s="116" t="s">
        <v>1488</v>
      </c>
      <c r="C10986" s="138">
        <v>37106</v>
      </c>
      <c r="D10986" s="139">
        <v>0.03</v>
      </c>
      <c r="E10986" s="118">
        <v>1</v>
      </c>
      <c r="F10986" s="118" t="s">
        <v>1492</v>
      </c>
      <c r="G10986" s="113">
        <f>IF([Data da Aprovação]&lt;&gt;"ESTATUTÁRIO",YEAR([Data da Aprovação]),"")</f>
        <v>2001</v>
      </c>
      <c r="H10986" s="106">
        <f>Tabela9[[#This Row],[Valor do Provento R$]]/Tabela9[[#This Row],[Provento por 1 ou 1000 Ações]]</f>
        <v>0.03</v>
      </c>
    </row>
    <row r="10987" spans="1:8">
      <c r="A10987" s="119" t="s">
        <v>1793</v>
      </c>
      <c r="B10987" s="117" t="s">
        <v>1488</v>
      </c>
      <c r="C10987" s="140">
        <v>37337</v>
      </c>
      <c r="D10987" s="141">
        <v>0.89</v>
      </c>
      <c r="E10987" s="119">
        <v>1</v>
      </c>
      <c r="F10987" s="119" t="s">
        <v>1489</v>
      </c>
      <c r="G10987" s="114">
        <f>IF([Data da Aprovação]&lt;&gt;"ESTATUTÁRIO",YEAR([Data da Aprovação]),"")</f>
        <v>2002</v>
      </c>
      <c r="H10987" s="106">
        <f>Tabela9[[#This Row],[Valor do Provento R$]]/Tabela9[[#This Row],[Provento por 1 ou 1000 Ações]]</f>
        <v>0.89</v>
      </c>
    </row>
    <row r="10988" spans="1:8">
      <c r="A10988" s="118" t="s">
        <v>1793</v>
      </c>
      <c r="B10988" s="116" t="s">
        <v>1488</v>
      </c>
      <c r="C10988" s="138">
        <v>37337</v>
      </c>
      <c r="D10988" s="139">
        <v>1.3</v>
      </c>
      <c r="E10988" s="118">
        <v>1</v>
      </c>
      <c r="F10988" s="118" t="s">
        <v>1492</v>
      </c>
      <c r="G10988" s="113">
        <f>IF([Data da Aprovação]&lt;&gt;"ESTATUTÁRIO",YEAR([Data da Aprovação]),"")</f>
        <v>2002</v>
      </c>
      <c r="H10988" s="106">
        <f>Tabela9[[#This Row],[Valor do Provento R$]]/Tabela9[[#This Row],[Provento por 1 ou 1000 Ações]]</f>
        <v>1.3</v>
      </c>
    </row>
    <row r="10989" spans="1:8">
      <c r="A10989" s="119" t="s">
        <v>1793</v>
      </c>
      <c r="B10989" s="117" t="s">
        <v>1488</v>
      </c>
      <c r="C10989" s="140">
        <v>37337</v>
      </c>
      <c r="D10989" s="141">
        <v>0.09</v>
      </c>
      <c r="E10989" s="119">
        <v>1</v>
      </c>
      <c r="F10989" s="119" t="s">
        <v>1496</v>
      </c>
      <c r="G10989" s="114">
        <f>IF([Data da Aprovação]&lt;&gt;"ESTATUTÁRIO",YEAR([Data da Aprovação]),"")</f>
        <v>2002</v>
      </c>
      <c r="H10989" s="106">
        <f>Tabela9[[#This Row],[Valor do Provento R$]]/Tabela9[[#This Row],[Provento por 1 ou 1000 Ações]]</f>
        <v>0.09</v>
      </c>
    </row>
    <row r="10990" spans="1:8">
      <c r="A10990" s="118" t="s">
        <v>1793</v>
      </c>
      <c r="B10990" s="116" t="s">
        <v>1488</v>
      </c>
      <c r="C10990" s="138">
        <v>37560</v>
      </c>
      <c r="D10990" s="139">
        <v>1</v>
      </c>
      <c r="E10990" s="118">
        <v>1</v>
      </c>
      <c r="F10990" s="118" t="s">
        <v>1489</v>
      </c>
      <c r="G10990" s="113">
        <f>IF([Data da Aprovação]&lt;&gt;"ESTATUTÁRIO",YEAR([Data da Aprovação]),"")</f>
        <v>2002</v>
      </c>
      <c r="H10990" s="106">
        <f>Tabela9[[#This Row],[Valor do Provento R$]]/Tabela9[[#This Row],[Provento por 1 ou 1000 Ações]]</f>
        <v>1</v>
      </c>
    </row>
    <row r="10991" spans="1:8">
      <c r="A10991" s="119" t="s">
        <v>1793</v>
      </c>
      <c r="B10991" s="117" t="s">
        <v>1488</v>
      </c>
      <c r="C10991" s="140">
        <v>37707</v>
      </c>
      <c r="D10991" s="141">
        <v>1</v>
      </c>
      <c r="E10991" s="119">
        <v>1</v>
      </c>
      <c r="F10991" s="119" t="s">
        <v>1489</v>
      </c>
      <c r="G10991" s="114">
        <f>IF([Data da Aprovação]&lt;&gt;"ESTATUTÁRIO",YEAR([Data da Aprovação]),"")</f>
        <v>2003</v>
      </c>
      <c r="H10991" s="106">
        <f>Tabela9[[#This Row],[Valor do Provento R$]]/Tabela9[[#This Row],[Provento por 1 ou 1000 Ações]]</f>
        <v>1</v>
      </c>
    </row>
    <row r="10992" spans="1:8">
      <c r="A10992" s="118" t="s">
        <v>1793</v>
      </c>
      <c r="B10992" s="116" t="s">
        <v>1488</v>
      </c>
      <c r="C10992" s="138">
        <v>37707</v>
      </c>
      <c r="D10992" s="139">
        <v>0.06</v>
      </c>
      <c r="E10992" s="118">
        <v>1</v>
      </c>
      <c r="F10992" s="118" t="s">
        <v>1496</v>
      </c>
      <c r="G10992" s="113">
        <f>IF([Data da Aprovação]&lt;&gt;"ESTATUTÁRIO",YEAR([Data da Aprovação]),"")</f>
        <v>2003</v>
      </c>
      <c r="H10992" s="106">
        <f>Tabela9[[#This Row],[Valor do Provento R$]]/Tabela9[[#This Row],[Provento por 1 ou 1000 Ações]]</f>
        <v>0.06</v>
      </c>
    </row>
    <row r="10993" spans="1:8">
      <c r="A10993" s="119" t="s">
        <v>1793</v>
      </c>
      <c r="B10993" s="117" t="s">
        <v>1488</v>
      </c>
      <c r="C10993" s="140">
        <v>37707</v>
      </c>
      <c r="D10993" s="141">
        <v>0.53</v>
      </c>
      <c r="E10993" s="119">
        <v>1</v>
      </c>
      <c r="F10993" s="119" t="s">
        <v>1492</v>
      </c>
      <c r="G10993" s="114">
        <f>IF([Data da Aprovação]&lt;&gt;"ESTATUTÁRIO",YEAR([Data da Aprovação]),"")</f>
        <v>2003</v>
      </c>
      <c r="H10993" s="106">
        <f>Tabela9[[#This Row],[Valor do Provento R$]]/Tabela9[[#This Row],[Provento por 1 ou 1000 Ações]]</f>
        <v>0.53</v>
      </c>
    </row>
    <row r="10994" spans="1:8">
      <c r="A10994" s="118" t="s">
        <v>1793</v>
      </c>
      <c r="B10994" s="116" t="s">
        <v>1488</v>
      </c>
      <c r="C10994" s="138">
        <v>37707</v>
      </c>
      <c r="D10994" s="139">
        <v>0.03</v>
      </c>
      <c r="E10994" s="118">
        <v>1</v>
      </c>
      <c r="F10994" s="118" t="s">
        <v>1496</v>
      </c>
      <c r="G10994" s="113">
        <f>IF([Data da Aprovação]&lt;&gt;"ESTATUTÁRIO",YEAR([Data da Aprovação]),"")</f>
        <v>2003</v>
      </c>
      <c r="H10994" s="106">
        <f>Tabela9[[#This Row],[Valor do Provento R$]]/Tabela9[[#This Row],[Provento por 1 ou 1000 Ações]]</f>
        <v>0.03</v>
      </c>
    </row>
    <row r="10995" spans="1:8">
      <c r="A10995" s="119" t="s">
        <v>1793</v>
      </c>
      <c r="B10995" s="117" t="s">
        <v>1488</v>
      </c>
      <c r="C10995" s="140">
        <v>37938</v>
      </c>
      <c r="D10995" s="141">
        <v>2.99</v>
      </c>
      <c r="E10995" s="119">
        <v>1</v>
      </c>
      <c r="F10995" s="119" t="s">
        <v>1489</v>
      </c>
      <c r="G10995" s="114">
        <f>IF([Data da Aprovação]&lt;&gt;"ESTATUTÁRIO",YEAR([Data da Aprovação]),"")</f>
        <v>2003</v>
      </c>
      <c r="H10995" s="106">
        <f>Tabela9[[#This Row],[Valor do Provento R$]]/Tabela9[[#This Row],[Provento por 1 ou 1000 Ações]]</f>
        <v>2.99</v>
      </c>
    </row>
    <row r="10996" spans="1:8">
      <c r="A10996" s="118" t="s">
        <v>1793</v>
      </c>
      <c r="B10996" s="116" t="s">
        <v>1488</v>
      </c>
      <c r="C10996" s="138">
        <v>37938</v>
      </c>
      <c r="D10996" s="139">
        <v>0.01</v>
      </c>
      <c r="E10996" s="118">
        <v>1</v>
      </c>
      <c r="F10996" s="118" t="s">
        <v>1496</v>
      </c>
      <c r="G10996" s="113">
        <f>IF([Data da Aprovação]&lt;&gt;"ESTATUTÁRIO",YEAR([Data da Aprovação]),"")</f>
        <v>2003</v>
      </c>
      <c r="H10996" s="106">
        <f>Tabela9[[#This Row],[Valor do Provento R$]]/Tabela9[[#This Row],[Provento por 1 ou 1000 Ações]]</f>
        <v>0.01</v>
      </c>
    </row>
    <row r="10997" spans="1:8">
      <c r="A10997" s="119" t="s">
        <v>1793</v>
      </c>
      <c r="B10997" s="117" t="s">
        <v>1488</v>
      </c>
      <c r="C10997" s="140">
        <v>38075</v>
      </c>
      <c r="D10997" s="141">
        <v>1.1499999999999999</v>
      </c>
      <c r="E10997" s="119">
        <v>1</v>
      </c>
      <c r="F10997" s="119" t="s">
        <v>1489</v>
      </c>
      <c r="G10997" s="114">
        <f>IF([Data da Aprovação]&lt;&gt;"ESTATUTÁRIO",YEAR([Data da Aprovação]),"")</f>
        <v>2004</v>
      </c>
      <c r="H10997" s="106">
        <f>Tabela9[[#This Row],[Valor do Provento R$]]/Tabela9[[#This Row],[Provento por 1 ou 1000 Ações]]</f>
        <v>1.1499999999999999</v>
      </c>
    </row>
    <row r="10998" spans="1:8">
      <c r="A10998" s="118" t="s">
        <v>1793</v>
      </c>
      <c r="B10998" s="116" t="s">
        <v>1488</v>
      </c>
      <c r="C10998" s="138">
        <v>38075</v>
      </c>
      <c r="D10998" s="139">
        <v>0.04</v>
      </c>
      <c r="E10998" s="118">
        <v>1</v>
      </c>
      <c r="F10998" s="118" t="s">
        <v>1496</v>
      </c>
      <c r="G10998" s="113">
        <f>IF([Data da Aprovação]&lt;&gt;"ESTATUTÁRIO",YEAR([Data da Aprovação]),"")</f>
        <v>2004</v>
      </c>
      <c r="H10998" s="106">
        <f>Tabela9[[#This Row],[Valor do Provento R$]]/Tabela9[[#This Row],[Provento por 1 ou 1000 Ações]]</f>
        <v>0.04</v>
      </c>
    </row>
    <row r="10999" spans="1:8">
      <c r="A10999" s="119" t="s">
        <v>1793</v>
      </c>
      <c r="B10999" s="117" t="s">
        <v>1488</v>
      </c>
      <c r="C10999" s="140">
        <v>38075</v>
      </c>
      <c r="D10999" s="141">
        <v>1</v>
      </c>
      <c r="E10999" s="119">
        <v>1</v>
      </c>
      <c r="F10999" s="119" t="s">
        <v>1492</v>
      </c>
      <c r="G10999" s="114">
        <f>IF([Data da Aprovação]&lt;&gt;"ESTATUTÁRIO",YEAR([Data da Aprovação]),"")</f>
        <v>2004</v>
      </c>
      <c r="H10999" s="106">
        <f>Tabela9[[#This Row],[Valor do Provento R$]]/Tabela9[[#This Row],[Provento por 1 ou 1000 Ações]]</f>
        <v>1</v>
      </c>
    </row>
    <row r="11000" spans="1:8">
      <c r="A11000" s="118" t="s">
        <v>1793</v>
      </c>
      <c r="B11000" s="116" t="s">
        <v>1488</v>
      </c>
      <c r="C11000" s="138">
        <v>38075</v>
      </c>
      <c r="D11000" s="139">
        <v>0.04</v>
      </c>
      <c r="E11000" s="118">
        <v>1</v>
      </c>
      <c r="F11000" s="118" t="s">
        <v>1496</v>
      </c>
      <c r="G11000" s="113">
        <f>IF([Data da Aprovação]&lt;&gt;"ESTATUTÁRIO",YEAR([Data da Aprovação]),"")</f>
        <v>2004</v>
      </c>
      <c r="H11000" s="106">
        <f>Tabela9[[#This Row],[Valor do Provento R$]]/Tabela9[[#This Row],[Provento por 1 ou 1000 Ações]]</f>
        <v>0.04</v>
      </c>
    </row>
    <row r="11001" spans="1:8">
      <c r="A11001" s="119" t="s">
        <v>1793</v>
      </c>
      <c r="B11001" s="117" t="s">
        <v>1488</v>
      </c>
      <c r="C11001" s="140">
        <v>38247</v>
      </c>
      <c r="D11001" s="141">
        <v>2.99</v>
      </c>
      <c r="E11001" s="119">
        <v>1</v>
      </c>
      <c r="F11001" s="119" t="s">
        <v>1489</v>
      </c>
      <c r="G11001" s="114">
        <f>IF([Data da Aprovação]&lt;&gt;"ESTATUTÁRIO",YEAR([Data da Aprovação]),"")</f>
        <v>2004</v>
      </c>
      <c r="H11001" s="106">
        <f>Tabela9[[#This Row],[Valor do Provento R$]]/Tabela9[[#This Row],[Provento por 1 ou 1000 Ações]]</f>
        <v>2.99</v>
      </c>
    </row>
    <row r="11002" spans="1:8">
      <c r="A11002" s="118" t="s">
        <v>1793</v>
      </c>
      <c r="B11002" s="116" t="s">
        <v>1488</v>
      </c>
      <c r="C11002" s="138">
        <v>38247</v>
      </c>
      <c r="D11002" s="139">
        <v>0.01</v>
      </c>
      <c r="E11002" s="118">
        <v>1</v>
      </c>
      <c r="F11002" s="118" t="s">
        <v>1496</v>
      </c>
      <c r="G11002" s="113">
        <f>IF([Data da Aprovação]&lt;&gt;"ESTATUTÁRIO",YEAR([Data da Aprovação]),"")</f>
        <v>2004</v>
      </c>
      <c r="H11002" s="106">
        <f>Tabela9[[#This Row],[Valor do Provento R$]]/Tabela9[[#This Row],[Provento por 1 ou 1000 Ações]]</f>
        <v>0.01</v>
      </c>
    </row>
    <row r="11003" spans="1:8">
      <c r="A11003" s="119" t="s">
        <v>1793</v>
      </c>
      <c r="B11003" s="117" t="s">
        <v>1488</v>
      </c>
      <c r="C11003" s="140">
        <v>38442</v>
      </c>
      <c r="D11003" s="141">
        <v>0.6</v>
      </c>
      <c r="E11003" s="119">
        <v>1</v>
      </c>
      <c r="F11003" s="119" t="s">
        <v>1492</v>
      </c>
      <c r="G11003" s="114">
        <f>IF([Data da Aprovação]&lt;&gt;"ESTATUTÁRIO",YEAR([Data da Aprovação]),"")</f>
        <v>2005</v>
      </c>
      <c r="H11003" s="106">
        <f>Tabela9[[#This Row],[Valor do Provento R$]]/Tabela9[[#This Row],[Provento por 1 ou 1000 Ações]]</f>
        <v>0.6</v>
      </c>
    </row>
    <row r="11004" spans="1:8">
      <c r="A11004" s="118" t="s">
        <v>1793</v>
      </c>
      <c r="B11004" s="116" t="s">
        <v>1488</v>
      </c>
      <c r="C11004" s="138">
        <v>38442</v>
      </c>
      <c r="D11004" s="139">
        <v>1</v>
      </c>
      <c r="E11004" s="118">
        <v>1</v>
      </c>
      <c r="F11004" s="118" t="s">
        <v>1489</v>
      </c>
      <c r="G11004" s="113">
        <f>IF([Data da Aprovação]&lt;&gt;"ESTATUTÁRIO",YEAR([Data da Aprovação]),"")</f>
        <v>2005</v>
      </c>
      <c r="H11004" s="106">
        <f>Tabela9[[#This Row],[Valor do Provento R$]]/Tabela9[[#This Row],[Provento por 1 ou 1000 Ações]]</f>
        <v>1</v>
      </c>
    </row>
    <row r="11005" spans="1:8">
      <c r="A11005" s="119" t="s">
        <v>1793</v>
      </c>
      <c r="B11005" s="117" t="s">
        <v>1488</v>
      </c>
      <c r="C11005" s="140">
        <v>38442</v>
      </c>
      <c r="D11005" s="141">
        <v>6.8099999999999994E-2</v>
      </c>
      <c r="E11005" s="119">
        <v>1</v>
      </c>
      <c r="F11005" s="119" t="s">
        <v>1496</v>
      </c>
      <c r="G11005" s="114">
        <f>IF([Data da Aprovação]&lt;&gt;"ESTATUTÁRIO",YEAR([Data da Aprovação]),"")</f>
        <v>2005</v>
      </c>
      <c r="H11005" s="106">
        <f>Tabela9[[#This Row],[Valor do Provento R$]]/Tabela9[[#This Row],[Provento por 1 ou 1000 Ações]]</f>
        <v>6.8099999999999994E-2</v>
      </c>
    </row>
    <row r="11006" spans="1:8">
      <c r="A11006" s="118" t="s">
        <v>1793</v>
      </c>
      <c r="B11006" s="116" t="s">
        <v>1488</v>
      </c>
      <c r="C11006" s="138">
        <v>38520</v>
      </c>
      <c r="D11006" s="139">
        <v>2</v>
      </c>
      <c r="E11006" s="118">
        <v>1</v>
      </c>
      <c r="F11006" s="118" t="s">
        <v>1489</v>
      </c>
      <c r="G11006" s="113">
        <f>IF([Data da Aprovação]&lt;&gt;"ESTATUTÁRIO",YEAR([Data da Aprovação]),"")</f>
        <v>2005</v>
      </c>
      <c r="H11006" s="106">
        <f>Tabela9[[#This Row],[Valor do Provento R$]]/Tabela9[[#This Row],[Provento por 1 ou 1000 Ações]]</f>
        <v>2</v>
      </c>
    </row>
    <row r="11007" spans="1:8">
      <c r="A11007" s="119" t="s">
        <v>1793</v>
      </c>
      <c r="B11007" s="117" t="s">
        <v>1488</v>
      </c>
      <c r="C11007" s="140">
        <v>38533</v>
      </c>
      <c r="D11007" s="141">
        <v>1E-10</v>
      </c>
      <c r="E11007" s="119">
        <v>1</v>
      </c>
      <c r="F11007" s="119" t="s">
        <v>1496</v>
      </c>
      <c r="G11007" s="114">
        <f>IF([Data da Aprovação]&lt;&gt;"ESTATUTÁRIO",YEAR([Data da Aprovação]),"")</f>
        <v>2005</v>
      </c>
      <c r="H11007" s="106">
        <f>Tabela9[[#This Row],[Valor do Provento R$]]/Tabela9[[#This Row],[Provento por 1 ou 1000 Ações]]</f>
        <v>1E-10</v>
      </c>
    </row>
    <row r="11008" spans="1:8">
      <c r="A11008" s="118" t="s">
        <v>1793</v>
      </c>
      <c r="B11008" s="116" t="s">
        <v>1488</v>
      </c>
      <c r="C11008" s="138">
        <v>38702</v>
      </c>
      <c r="D11008" s="139">
        <v>0.49999999989999999</v>
      </c>
      <c r="E11008" s="118">
        <v>1</v>
      </c>
      <c r="F11008" s="118" t="s">
        <v>1489</v>
      </c>
      <c r="G11008" s="113">
        <f>IF([Data da Aprovação]&lt;&gt;"ESTATUTÁRIO",YEAR([Data da Aprovação]),"")</f>
        <v>2005</v>
      </c>
      <c r="H11008" s="106">
        <f>Tabela9[[#This Row],[Valor do Provento R$]]/Tabela9[[#This Row],[Provento por 1 ou 1000 Ações]]</f>
        <v>0.49999999989999999</v>
      </c>
    </row>
    <row r="11009" spans="1:8">
      <c r="A11009" s="119" t="s">
        <v>1793</v>
      </c>
      <c r="B11009" s="117" t="s">
        <v>1488</v>
      </c>
      <c r="C11009" s="140">
        <v>38702</v>
      </c>
      <c r="D11009" s="141">
        <v>1E-10</v>
      </c>
      <c r="E11009" s="119">
        <v>1</v>
      </c>
      <c r="F11009" s="119" t="s">
        <v>1496</v>
      </c>
      <c r="G11009" s="114">
        <f>IF([Data da Aprovação]&lt;&gt;"ESTATUTÁRIO",YEAR([Data da Aprovação]),"")</f>
        <v>2005</v>
      </c>
      <c r="H11009" s="106">
        <f>Tabela9[[#This Row],[Valor do Provento R$]]/Tabela9[[#This Row],[Provento por 1 ou 1000 Ações]]</f>
        <v>1E-10</v>
      </c>
    </row>
    <row r="11010" spans="1:8">
      <c r="A11010" s="118" t="s">
        <v>1793</v>
      </c>
      <c r="B11010" s="116" t="s">
        <v>1488</v>
      </c>
      <c r="C11010" s="138">
        <v>38810</v>
      </c>
      <c r="D11010" s="139">
        <v>0.25</v>
      </c>
      <c r="E11010" s="118">
        <v>1</v>
      </c>
      <c r="F11010" s="118" t="s">
        <v>1489</v>
      </c>
      <c r="G11010" s="113">
        <f>IF([Data da Aprovação]&lt;&gt;"ESTATUTÁRIO",YEAR([Data da Aprovação]),"")</f>
        <v>2006</v>
      </c>
      <c r="H11010" s="106">
        <f>Tabela9[[#This Row],[Valor do Provento R$]]/Tabela9[[#This Row],[Provento por 1 ou 1000 Ações]]</f>
        <v>0.25</v>
      </c>
    </row>
    <row r="11011" spans="1:8">
      <c r="A11011" s="119" t="s">
        <v>1793</v>
      </c>
      <c r="B11011" s="117" t="s">
        <v>1488</v>
      </c>
      <c r="C11011" s="140">
        <v>38810</v>
      </c>
      <c r="D11011" s="141">
        <v>0.35</v>
      </c>
      <c r="E11011" s="119">
        <v>1</v>
      </c>
      <c r="F11011" s="119" t="s">
        <v>1492</v>
      </c>
      <c r="G11011" s="114">
        <f>IF([Data da Aprovação]&lt;&gt;"ESTATUTÁRIO",YEAR([Data da Aprovação]),"")</f>
        <v>2006</v>
      </c>
      <c r="H11011" s="106">
        <f>Tabela9[[#This Row],[Valor do Provento R$]]/Tabela9[[#This Row],[Provento por 1 ou 1000 Ações]]</f>
        <v>0.35</v>
      </c>
    </row>
    <row r="11012" spans="1:8">
      <c r="A11012" s="118" t="s">
        <v>1793</v>
      </c>
      <c r="B11012" s="116" t="s">
        <v>1488</v>
      </c>
      <c r="C11012" s="138">
        <v>38810</v>
      </c>
      <c r="D11012" s="139">
        <v>2.47E-2</v>
      </c>
      <c r="E11012" s="118">
        <v>1</v>
      </c>
      <c r="F11012" s="118" t="s">
        <v>1496</v>
      </c>
      <c r="G11012" s="113">
        <f>IF([Data da Aprovação]&lt;&gt;"ESTATUTÁRIO",YEAR([Data da Aprovação]),"")</f>
        <v>2006</v>
      </c>
      <c r="H11012" s="106">
        <f>Tabela9[[#This Row],[Valor do Provento R$]]/Tabela9[[#This Row],[Provento por 1 ou 1000 Ações]]</f>
        <v>2.47E-2</v>
      </c>
    </row>
    <row r="11013" spans="1:8">
      <c r="A11013" s="119" t="s">
        <v>1793</v>
      </c>
      <c r="B11013" s="117" t="s">
        <v>1488</v>
      </c>
      <c r="C11013" s="140">
        <v>39010</v>
      </c>
      <c r="D11013" s="141">
        <v>1</v>
      </c>
      <c r="E11013" s="119">
        <v>1</v>
      </c>
      <c r="F11013" s="119" t="s">
        <v>1489</v>
      </c>
      <c r="G11013" s="114">
        <f>IF([Data da Aprovação]&lt;&gt;"ESTATUTÁRIO",YEAR([Data da Aprovação]),"")</f>
        <v>2006</v>
      </c>
      <c r="H11013" s="106">
        <f>Tabela9[[#This Row],[Valor do Provento R$]]/Tabela9[[#This Row],[Provento por 1 ou 1000 Ações]]</f>
        <v>1</v>
      </c>
    </row>
    <row r="11014" spans="1:8">
      <c r="A11014" s="118" t="s">
        <v>1793</v>
      </c>
      <c r="B11014" s="116" t="s">
        <v>1488</v>
      </c>
      <c r="C11014" s="138">
        <v>39066</v>
      </c>
      <c r="D11014" s="139">
        <v>0.45</v>
      </c>
      <c r="E11014" s="118">
        <v>1</v>
      </c>
      <c r="F11014" s="118" t="s">
        <v>1489</v>
      </c>
      <c r="G11014" s="113">
        <f>IF([Data da Aprovação]&lt;&gt;"ESTATUTÁRIO",YEAR([Data da Aprovação]),"")</f>
        <v>2006</v>
      </c>
      <c r="H11014" s="106">
        <f>Tabela9[[#This Row],[Valor do Provento R$]]/Tabela9[[#This Row],[Provento por 1 ou 1000 Ações]]</f>
        <v>0.45</v>
      </c>
    </row>
    <row r="11015" spans="1:8">
      <c r="A11015" s="119" t="s">
        <v>1793</v>
      </c>
      <c r="B11015" s="117" t="s">
        <v>1488</v>
      </c>
      <c r="C11015" s="140">
        <v>39066</v>
      </c>
      <c r="D11015" s="141">
        <v>1E-10</v>
      </c>
      <c r="E11015" s="119">
        <v>1</v>
      </c>
      <c r="F11015" s="119" t="s">
        <v>1496</v>
      </c>
      <c r="G11015" s="114">
        <f>IF([Data da Aprovação]&lt;&gt;"ESTATUTÁRIO",YEAR([Data da Aprovação]),"")</f>
        <v>2006</v>
      </c>
      <c r="H11015" s="106">
        <f>Tabela9[[#This Row],[Valor do Provento R$]]/Tabela9[[#This Row],[Provento por 1 ou 1000 Ações]]</f>
        <v>1E-10</v>
      </c>
    </row>
    <row r="11016" spans="1:8">
      <c r="A11016" s="118" t="s">
        <v>1793</v>
      </c>
      <c r="B11016" s="116" t="s">
        <v>1488</v>
      </c>
      <c r="C11016" s="138">
        <v>39174</v>
      </c>
      <c r="D11016" s="139">
        <v>0.35</v>
      </c>
      <c r="E11016" s="118">
        <v>1</v>
      </c>
      <c r="F11016" s="118" t="s">
        <v>1492</v>
      </c>
      <c r="G11016" s="113">
        <f>IF([Data da Aprovação]&lt;&gt;"ESTATUTÁRIO",YEAR([Data da Aprovação]),"")</f>
        <v>2007</v>
      </c>
      <c r="H11016" s="106">
        <f>Tabela9[[#This Row],[Valor do Provento R$]]/Tabela9[[#This Row],[Provento por 1 ou 1000 Ações]]</f>
        <v>0.35</v>
      </c>
    </row>
    <row r="11017" spans="1:8">
      <c r="A11017" s="119" t="s">
        <v>1793</v>
      </c>
      <c r="B11017" s="117" t="s">
        <v>1488</v>
      </c>
      <c r="C11017" s="140">
        <v>39174</v>
      </c>
      <c r="D11017" s="141">
        <v>1.06E-2</v>
      </c>
      <c r="E11017" s="119">
        <v>1</v>
      </c>
      <c r="F11017" s="119" t="s">
        <v>1496</v>
      </c>
      <c r="G11017" s="114">
        <f>IF([Data da Aprovação]&lt;&gt;"ESTATUTÁRIO",YEAR([Data da Aprovação]),"")</f>
        <v>2007</v>
      </c>
      <c r="H11017" s="106">
        <f>Tabela9[[#This Row],[Valor do Provento R$]]/Tabela9[[#This Row],[Provento por 1 ou 1000 Ações]]</f>
        <v>1.06E-2</v>
      </c>
    </row>
    <row r="11018" spans="1:8">
      <c r="A11018" s="118" t="s">
        <v>1793</v>
      </c>
      <c r="B11018" s="116" t="s">
        <v>1488</v>
      </c>
      <c r="C11018" s="138">
        <v>39288</v>
      </c>
      <c r="D11018" s="139">
        <v>0.5</v>
      </c>
      <c r="E11018" s="118">
        <v>1</v>
      </c>
      <c r="F11018" s="118" t="s">
        <v>1489</v>
      </c>
      <c r="G11018" s="113">
        <f>IF([Data da Aprovação]&lt;&gt;"ESTATUTÁRIO",YEAR([Data da Aprovação]),"")</f>
        <v>2007</v>
      </c>
      <c r="H11018" s="106">
        <f>Tabela9[[#This Row],[Valor do Provento R$]]/Tabela9[[#This Row],[Provento por 1 ou 1000 Ações]]</f>
        <v>0.5</v>
      </c>
    </row>
    <row r="11019" spans="1:8">
      <c r="A11019" s="119" t="s">
        <v>1793</v>
      </c>
      <c r="B11019" s="117" t="s">
        <v>1488</v>
      </c>
      <c r="C11019" s="140">
        <v>39346</v>
      </c>
      <c r="D11019" s="141">
        <v>0.5</v>
      </c>
      <c r="E11019" s="119">
        <v>1</v>
      </c>
      <c r="F11019" s="119" t="s">
        <v>1489</v>
      </c>
      <c r="G11019" s="114">
        <f>IF([Data da Aprovação]&lt;&gt;"ESTATUTÁRIO",YEAR([Data da Aprovação]),"")</f>
        <v>2007</v>
      </c>
      <c r="H11019" s="106">
        <f>Tabela9[[#This Row],[Valor do Provento R$]]/Tabela9[[#This Row],[Provento por 1 ou 1000 Ações]]</f>
        <v>0.5</v>
      </c>
    </row>
    <row r="11020" spans="1:8">
      <c r="A11020" s="118" t="s">
        <v>1793</v>
      </c>
      <c r="B11020" s="116" t="s">
        <v>1488</v>
      </c>
      <c r="C11020" s="138">
        <v>39443</v>
      </c>
      <c r="D11020" s="139">
        <v>0.3</v>
      </c>
      <c r="E11020" s="118">
        <v>1</v>
      </c>
      <c r="F11020" s="118" t="s">
        <v>1489</v>
      </c>
      <c r="G11020" s="113">
        <f>IF([Data da Aprovação]&lt;&gt;"ESTATUTÁRIO",YEAR([Data da Aprovação]),"")</f>
        <v>2007</v>
      </c>
      <c r="H11020" s="106">
        <f>Tabela9[[#This Row],[Valor do Provento R$]]/Tabela9[[#This Row],[Provento por 1 ou 1000 Ações]]</f>
        <v>0.3</v>
      </c>
    </row>
    <row r="11021" spans="1:8">
      <c r="A11021" s="119" t="s">
        <v>1793</v>
      </c>
      <c r="B11021" s="117" t="s">
        <v>1488</v>
      </c>
      <c r="C11021" s="140">
        <v>39443</v>
      </c>
      <c r="D11021" s="141">
        <v>1E-3</v>
      </c>
      <c r="E11021" s="119">
        <v>1</v>
      </c>
      <c r="F11021" s="119" t="s">
        <v>1496</v>
      </c>
      <c r="G11021" s="114">
        <f>IF([Data da Aprovação]&lt;&gt;"ESTATUTÁRIO",YEAR([Data da Aprovação]),"")</f>
        <v>2007</v>
      </c>
      <c r="H11021" s="106">
        <f>Tabela9[[#This Row],[Valor do Provento R$]]/Tabela9[[#This Row],[Provento por 1 ou 1000 Ações]]</f>
        <v>1E-3</v>
      </c>
    </row>
    <row r="11022" spans="1:8">
      <c r="A11022" s="118" t="s">
        <v>1793</v>
      </c>
      <c r="B11022" s="116" t="s">
        <v>1488</v>
      </c>
      <c r="C11022" s="138">
        <v>39542</v>
      </c>
      <c r="D11022" s="139">
        <v>0.15</v>
      </c>
      <c r="E11022" s="118">
        <v>1</v>
      </c>
      <c r="F11022" s="118" t="s">
        <v>1489</v>
      </c>
      <c r="G11022" s="113">
        <f>IF([Data da Aprovação]&lt;&gt;"ESTATUTÁRIO",YEAR([Data da Aprovação]),"")</f>
        <v>2008</v>
      </c>
      <c r="H11022" s="106">
        <f>Tabela9[[#This Row],[Valor do Provento R$]]/Tabela9[[#This Row],[Provento por 1 ou 1000 Ações]]</f>
        <v>0.15</v>
      </c>
    </row>
    <row r="11023" spans="1:8">
      <c r="A11023" s="119" t="s">
        <v>1793</v>
      </c>
      <c r="B11023" s="117" t="s">
        <v>1488</v>
      </c>
      <c r="C11023" s="140">
        <v>39542</v>
      </c>
      <c r="D11023" s="141">
        <v>3.8999999999999998E-3</v>
      </c>
      <c r="E11023" s="119">
        <v>1</v>
      </c>
      <c r="F11023" s="119" t="s">
        <v>1496</v>
      </c>
      <c r="G11023" s="114">
        <f>IF([Data da Aprovação]&lt;&gt;"ESTATUTÁRIO",YEAR([Data da Aprovação]),"")</f>
        <v>2008</v>
      </c>
      <c r="H11023" s="106">
        <f>Tabela9[[#This Row],[Valor do Provento R$]]/Tabela9[[#This Row],[Provento por 1 ou 1000 Ações]]</f>
        <v>3.8999999999999998E-3</v>
      </c>
    </row>
    <row r="11024" spans="1:8">
      <c r="A11024" s="118" t="s">
        <v>1793</v>
      </c>
      <c r="B11024" s="116" t="s">
        <v>1488</v>
      </c>
      <c r="C11024" s="138">
        <v>39542</v>
      </c>
      <c r="D11024" s="139">
        <v>0.05</v>
      </c>
      <c r="E11024" s="118">
        <v>1</v>
      </c>
      <c r="F11024" s="118" t="s">
        <v>1492</v>
      </c>
      <c r="G11024" s="113">
        <f>IF([Data da Aprovação]&lt;&gt;"ESTATUTÁRIO",YEAR([Data da Aprovação]),"")</f>
        <v>2008</v>
      </c>
      <c r="H11024" s="106">
        <f>Tabela9[[#This Row],[Valor do Provento R$]]/Tabela9[[#This Row],[Provento por 1 ou 1000 Ações]]</f>
        <v>0.05</v>
      </c>
    </row>
    <row r="11025" spans="1:8">
      <c r="A11025" s="119" t="s">
        <v>1793</v>
      </c>
      <c r="B11025" s="117" t="s">
        <v>1488</v>
      </c>
      <c r="C11025" s="140">
        <v>39542</v>
      </c>
      <c r="D11025" s="141">
        <v>1.2999999999999999E-3</v>
      </c>
      <c r="E11025" s="119">
        <v>1</v>
      </c>
      <c r="F11025" s="119" t="s">
        <v>1496</v>
      </c>
      <c r="G11025" s="114">
        <f>IF([Data da Aprovação]&lt;&gt;"ESTATUTÁRIO",YEAR([Data da Aprovação]),"")</f>
        <v>2008</v>
      </c>
      <c r="H11025" s="106">
        <f>Tabela9[[#This Row],[Valor do Provento R$]]/Tabela9[[#This Row],[Provento por 1 ou 1000 Ações]]</f>
        <v>1.2999999999999999E-3</v>
      </c>
    </row>
    <row r="11026" spans="1:8">
      <c r="A11026" s="118" t="s">
        <v>1793</v>
      </c>
      <c r="B11026" s="116" t="s">
        <v>1488</v>
      </c>
      <c r="C11026" s="138">
        <v>39801</v>
      </c>
      <c r="D11026" s="139">
        <v>0.8</v>
      </c>
      <c r="E11026" s="118">
        <v>1</v>
      </c>
      <c r="F11026" s="118" t="s">
        <v>1489</v>
      </c>
      <c r="G11026" s="113">
        <f>IF([Data da Aprovação]&lt;&gt;"ESTATUTÁRIO",YEAR([Data da Aprovação]),"")</f>
        <v>2008</v>
      </c>
      <c r="H11026" s="106">
        <f>Tabela9[[#This Row],[Valor do Provento R$]]/Tabela9[[#This Row],[Provento por 1 ou 1000 Ações]]</f>
        <v>0.8</v>
      </c>
    </row>
    <row r="11027" spans="1:8">
      <c r="A11027" s="119" t="s">
        <v>1793</v>
      </c>
      <c r="B11027" s="117" t="s">
        <v>1488</v>
      </c>
      <c r="C11027" s="140">
        <v>39911</v>
      </c>
      <c r="D11027" s="141">
        <v>0.33</v>
      </c>
      <c r="E11027" s="119">
        <v>1</v>
      </c>
      <c r="F11027" s="119" t="s">
        <v>1492</v>
      </c>
      <c r="G11027" s="114">
        <f>IF([Data da Aprovação]&lt;&gt;"ESTATUTÁRIO",YEAR([Data da Aprovação]),"")</f>
        <v>2009</v>
      </c>
      <c r="H11027" s="106">
        <f>Tabela9[[#This Row],[Valor do Provento R$]]/Tabela9[[#This Row],[Provento por 1 ou 1000 Ações]]</f>
        <v>0.33</v>
      </c>
    </row>
    <row r="11028" spans="1:8">
      <c r="A11028" s="118" t="s">
        <v>1793</v>
      </c>
      <c r="B11028" s="116" t="s">
        <v>1488</v>
      </c>
      <c r="C11028" s="138">
        <v>39911</v>
      </c>
      <c r="D11028" s="139">
        <v>1.04E-2</v>
      </c>
      <c r="E11028" s="118">
        <v>1</v>
      </c>
      <c r="F11028" s="118" t="s">
        <v>1496</v>
      </c>
      <c r="G11028" s="113">
        <f>IF([Data da Aprovação]&lt;&gt;"ESTATUTÁRIO",YEAR([Data da Aprovação]),"")</f>
        <v>2009</v>
      </c>
      <c r="H11028" s="106">
        <f>Tabela9[[#This Row],[Valor do Provento R$]]/Tabela9[[#This Row],[Provento por 1 ou 1000 Ações]]</f>
        <v>1.04E-2</v>
      </c>
    </row>
    <row r="11029" spans="1:8">
      <c r="A11029" s="119" t="s">
        <v>1793</v>
      </c>
      <c r="B11029" s="117" t="s">
        <v>1488</v>
      </c>
      <c r="C11029" s="140">
        <v>39988</v>
      </c>
      <c r="D11029" s="141">
        <v>0.3</v>
      </c>
      <c r="E11029" s="119">
        <v>1</v>
      </c>
      <c r="F11029" s="119" t="s">
        <v>1489</v>
      </c>
      <c r="G11029" s="114">
        <f>IF([Data da Aprovação]&lt;&gt;"ESTATUTÁRIO",YEAR([Data da Aprovação]),"")</f>
        <v>2009</v>
      </c>
      <c r="H11029" s="106">
        <f>Tabela9[[#This Row],[Valor do Provento R$]]/Tabela9[[#This Row],[Provento por 1 ou 1000 Ações]]</f>
        <v>0.3</v>
      </c>
    </row>
    <row r="11030" spans="1:8">
      <c r="A11030" s="118" t="s">
        <v>1793</v>
      </c>
      <c r="B11030" s="116" t="s">
        <v>1488</v>
      </c>
      <c r="C11030" s="138">
        <v>40077</v>
      </c>
      <c r="D11030" s="139">
        <v>0.2</v>
      </c>
      <c r="E11030" s="118">
        <v>1</v>
      </c>
      <c r="F11030" s="118" t="s">
        <v>1489</v>
      </c>
      <c r="G11030" s="113">
        <f>IF([Data da Aprovação]&lt;&gt;"ESTATUTÁRIO",YEAR([Data da Aprovação]),"")</f>
        <v>2009</v>
      </c>
      <c r="H11030" s="106">
        <f>Tabela9[[#This Row],[Valor do Provento R$]]/Tabela9[[#This Row],[Provento por 1 ou 1000 Ações]]</f>
        <v>0.2</v>
      </c>
    </row>
    <row r="11031" spans="1:8">
      <c r="A11031" s="119" t="s">
        <v>1793</v>
      </c>
      <c r="B11031" s="117" t="s">
        <v>1488</v>
      </c>
      <c r="C11031" s="140">
        <v>40164</v>
      </c>
      <c r="D11031" s="141">
        <v>0.2</v>
      </c>
      <c r="E11031" s="119">
        <v>1</v>
      </c>
      <c r="F11031" s="119" t="s">
        <v>1489</v>
      </c>
      <c r="G11031" s="114">
        <f>IF([Data da Aprovação]&lt;&gt;"ESTATUTÁRIO",YEAR([Data da Aprovação]),"")</f>
        <v>2009</v>
      </c>
      <c r="H11031" s="106">
        <f>Tabela9[[#This Row],[Valor do Provento R$]]/Tabela9[[#This Row],[Provento por 1 ou 1000 Ações]]</f>
        <v>0.2</v>
      </c>
    </row>
    <row r="11032" spans="1:8">
      <c r="A11032" s="118" t="s">
        <v>1793</v>
      </c>
      <c r="B11032" s="116" t="s">
        <v>1488</v>
      </c>
      <c r="C11032" s="138">
        <v>40290</v>
      </c>
      <c r="D11032" s="139">
        <v>0.13</v>
      </c>
      <c r="E11032" s="118">
        <v>1</v>
      </c>
      <c r="F11032" s="118" t="s">
        <v>1492</v>
      </c>
      <c r="G11032" s="113">
        <f>IF([Data da Aprovação]&lt;&gt;"ESTATUTÁRIO",YEAR([Data da Aprovação]),"")</f>
        <v>2010</v>
      </c>
      <c r="H11032" s="106">
        <f>Tabela9[[#This Row],[Valor do Provento R$]]/Tabela9[[#This Row],[Provento por 1 ou 1000 Ações]]</f>
        <v>0.13</v>
      </c>
    </row>
    <row r="11033" spans="1:8">
      <c r="A11033" s="119" t="s">
        <v>1793</v>
      </c>
      <c r="B11033" s="117" t="s">
        <v>1488</v>
      </c>
      <c r="C11033" s="140">
        <v>40290</v>
      </c>
      <c r="D11033" s="141">
        <v>3.2000000000000002E-3</v>
      </c>
      <c r="E11033" s="119">
        <v>1</v>
      </c>
      <c r="F11033" s="119" t="s">
        <v>1496</v>
      </c>
      <c r="G11033" s="114">
        <f>IF([Data da Aprovação]&lt;&gt;"ESTATUTÁRIO",YEAR([Data da Aprovação]),"")</f>
        <v>2010</v>
      </c>
      <c r="H11033" s="106">
        <f>Tabela9[[#This Row],[Valor do Provento R$]]/Tabela9[[#This Row],[Provento por 1 ou 1000 Ações]]</f>
        <v>3.2000000000000002E-3</v>
      </c>
    </row>
    <row r="11034" spans="1:8">
      <c r="A11034" s="118" t="s">
        <v>1793</v>
      </c>
      <c r="B11034" s="116" t="s">
        <v>1488</v>
      </c>
      <c r="C11034" s="138">
        <v>40290</v>
      </c>
      <c r="D11034" s="139">
        <v>0.1172</v>
      </c>
      <c r="E11034" s="118">
        <v>1</v>
      </c>
      <c r="F11034" s="118" t="s">
        <v>1489</v>
      </c>
      <c r="G11034" s="113">
        <f>IF([Data da Aprovação]&lt;&gt;"ESTATUTÁRIO",YEAR([Data da Aprovação]),"")</f>
        <v>2010</v>
      </c>
      <c r="H11034" s="106">
        <f>Tabela9[[#This Row],[Valor do Provento R$]]/Tabela9[[#This Row],[Provento por 1 ou 1000 Ações]]</f>
        <v>0.1172</v>
      </c>
    </row>
    <row r="11035" spans="1:8">
      <c r="A11035" s="119" t="s">
        <v>1793</v>
      </c>
      <c r="B11035" s="117" t="s">
        <v>1488</v>
      </c>
      <c r="C11035" s="140">
        <v>40290</v>
      </c>
      <c r="D11035" s="141">
        <v>2.8999999999999998E-3</v>
      </c>
      <c r="E11035" s="119">
        <v>1</v>
      </c>
      <c r="F11035" s="119" t="s">
        <v>1496</v>
      </c>
      <c r="G11035" s="114">
        <f>IF([Data da Aprovação]&lt;&gt;"ESTATUTÁRIO",YEAR([Data da Aprovação]),"")</f>
        <v>2010</v>
      </c>
      <c r="H11035" s="106">
        <f>Tabela9[[#This Row],[Valor do Provento R$]]/Tabela9[[#This Row],[Provento por 1 ou 1000 Ações]]</f>
        <v>2.8999999999999998E-3</v>
      </c>
    </row>
    <row r="11036" spans="1:8">
      <c r="A11036" s="118" t="s">
        <v>1793</v>
      </c>
      <c r="B11036" s="116" t="s">
        <v>1488</v>
      </c>
      <c r="C11036" s="138">
        <v>40312</v>
      </c>
      <c r="D11036" s="139">
        <v>0.2</v>
      </c>
      <c r="E11036" s="118">
        <v>1</v>
      </c>
      <c r="F11036" s="118" t="s">
        <v>1489</v>
      </c>
      <c r="G11036" s="113">
        <f>IF([Data da Aprovação]&lt;&gt;"ESTATUTÁRIO",YEAR([Data da Aprovação]),"")</f>
        <v>2010</v>
      </c>
      <c r="H11036" s="106">
        <f>Tabela9[[#This Row],[Valor do Provento R$]]/Tabela9[[#This Row],[Provento por 1 ou 1000 Ações]]</f>
        <v>0.2</v>
      </c>
    </row>
    <row r="11037" spans="1:8">
      <c r="A11037" s="119" t="s">
        <v>1793</v>
      </c>
      <c r="B11037" s="117" t="s">
        <v>1488</v>
      </c>
      <c r="C11037" s="140">
        <v>40375</v>
      </c>
      <c r="D11037" s="141">
        <v>0.2</v>
      </c>
      <c r="E11037" s="119">
        <v>1</v>
      </c>
      <c r="F11037" s="119" t="s">
        <v>1489</v>
      </c>
      <c r="G11037" s="114">
        <f>IF([Data da Aprovação]&lt;&gt;"ESTATUTÁRIO",YEAR([Data da Aprovação]),"")</f>
        <v>2010</v>
      </c>
      <c r="H11037" s="106">
        <f>Tabela9[[#This Row],[Valor do Provento R$]]/Tabela9[[#This Row],[Provento por 1 ou 1000 Ações]]</f>
        <v>0.2</v>
      </c>
    </row>
    <row r="11038" spans="1:8">
      <c r="A11038" s="118" t="s">
        <v>1793</v>
      </c>
      <c r="B11038" s="116" t="s">
        <v>1488</v>
      </c>
      <c r="C11038" s="138">
        <v>40473</v>
      </c>
      <c r="D11038" s="139">
        <v>0.14000000000000001</v>
      </c>
      <c r="E11038" s="118">
        <v>1</v>
      </c>
      <c r="F11038" s="118" t="s">
        <v>1489</v>
      </c>
      <c r="G11038" s="113">
        <f>IF([Data da Aprovação]&lt;&gt;"ESTATUTÁRIO",YEAR([Data da Aprovação]),"")</f>
        <v>2010</v>
      </c>
      <c r="H11038" s="106">
        <f>Tabela9[[#This Row],[Valor do Provento R$]]/Tabela9[[#This Row],[Provento por 1 ou 1000 Ações]]</f>
        <v>0.14000000000000001</v>
      </c>
    </row>
    <row r="11039" spans="1:8">
      <c r="A11039" s="119" t="s">
        <v>1793</v>
      </c>
      <c r="B11039" s="117" t="s">
        <v>1488</v>
      </c>
      <c r="C11039" s="140">
        <v>40522</v>
      </c>
      <c r="D11039" s="141">
        <v>0.2</v>
      </c>
      <c r="E11039" s="119">
        <v>1</v>
      </c>
      <c r="F11039" s="119" t="s">
        <v>1489</v>
      </c>
      <c r="G11039" s="114">
        <f>IF([Data da Aprovação]&lt;&gt;"ESTATUTÁRIO",YEAR([Data da Aprovação]),"")</f>
        <v>2010</v>
      </c>
      <c r="H11039" s="106">
        <f>Tabela9[[#This Row],[Valor do Provento R$]]/Tabela9[[#This Row],[Provento por 1 ou 1000 Ações]]</f>
        <v>0.2</v>
      </c>
    </row>
    <row r="11040" spans="1:8">
      <c r="A11040" s="118" t="s">
        <v>1793</v>
      </c>
      <c r="B11040" s="116" t="s">
        <v>1488</v>
      </c>
      <c r="C11040" s="138">
        <v>40623</v>
      </c>
      <c r="D11040" s="139">
        <v>0.14929999999999999</v>
      </c>
      <c r="E11040" s="118">
        <v>1</v>
      </c>
      <c r="F11040" s="118" t="s">
        <v>1489</v>
      </c>
      <c r="G11040" s="113">
        <f>IF([Data da Aprovação]&lt;&gt;"ESTATUTÁRIO",YEAR([Data da Aprovação]),"")</f>
        <v>2011</v>
      </c>
      <c r="H11040" s="106">
        <f>Tabela9[[#This Row],[Valor do Provento R$]]/Tabela9[[#This Row],[Provento por 1 ou 1000 Ações]]</f>
        <v>0.14929999999999999</v>
      </c>
    </row>
    <row r="11041" spans="1:8">
      <c r="A11041" s="119" t="s">
        <v>1793</v>
      </c>
      <c r="B11041" s="117" t="s">
        <v>1488</v>
      </c>
      <c r="C11041" s="140">
        <v>40623</v>
      </c>
      <c r="D11041" s="141">
        <v>3.4199999999999999E-3</v>
      </c>
      <c r="E11041" s="119">
        <v>1</v>
      </c>
      <c r="F11041" s="119" t="s">
        <v>1496</v>
      </c>
      <c r="G11041" s="114">
        <f>IF([Data da Aprovação]&lt;&gt;"ESTATUTÁRIO",YEAR([Data da Aprovação]),"")</f>
        <v>2011</v>
      </c>
      <c r="H11041" s="106">
        <f>Tabela9[[#This Row],[Valor do Provento R$]]/Tabela9[[#This Row],[Provento por 1 ou 1000 Ações]]</f>
        <v>3.4199999999999999E-3</v>
      </c>
    </row>
    <row r="11042" spans="1:8">
      <c r="A11042" s="118" t="s">
        <v>1793</v>
      </c>
      <c r="B11042" s="116" t="s">
        <v>1488</v>
      </c>
      <c r="C11042" s="138">
        <v>40661</v>
      </c>
      <c r="D11042" s="139">
        <v>0.12</v>
      </c>
      <c r="E11042" s="118">
        <v>1</v>
      </c>
      <c r="F11042" s="118" t="s">
        <v>1492</v>
      </c>
      <c r="G11042" s="113">
        <f>IF([Data da Aprovação]&lt;&gt;"ESTATUTÁRIO",YEAR([Data da Aprovação]),"")</f>
        <v>2011</v>
      </c>
      <c r="H11042" s="106">
        <f>Tabela9[[#This Row],[Valor do Provento R$]]/Tabela9[[#This Row],[Provento por 1 ou 1000 Ações]]</f>
        <v>0.12</v>
      </c>
    </row>
    <row r="11043" spans="1:8">
      <c r="A11043" s="119" t="s">
        <v>1793</v>
      </c>
      <c r="B11043" s="117" t="s">
        <v>1488</v>
      </c>
      <c r="C11043" s="140">
        <v>40661</v>
      </c>
      <c r="D11043" s="141">
        <v>4.1999999999999997E-3</v>
      </c>
      <c r="E11043" s="119">
        <v>1</v>
      </c>
      <c r="F11043" s="119" t="s">
        <v>1496</v>
      </c>
      <c r="G11043" s="114">
        <f>IF([Data da Aprovação]&lt;&gt;"ESTATUTÁRIO",YEAR([Data da Aprovação]),"")</f>
        <v>2011</v>
      </c>
      <c r="H11043" s="106">
        <f>Tabela9[[#This Row],[Valor do Provento R$]]/Tabela9[[#This Row],[Provento por 1 ou 1000 Ações]]</f>
        <v>4.1999999999999997E-3</v>
      </c>
    </row>
    <row r="11044" spans="1:8">
      <c r="A11044" s="118" t="s">
        <v>1793</v>
      </c>
      <c r="B11044" s="116" t="s">
        <v>1488</v>
      </c>
      <c r="C11044" s="138">
        <v>40662</v>
      </c>
      <c r="D11044" s="139">
        <v>0.2</v>
      </c>
      <c r="E11044" s="118">
        <v>1</v>
      </c>
      <c r="F11044" s="118" t="s">
        <v>1489</v>
      </c>
      <c r="G11044" s="113">
        <f>IF([Data da Aprovação]&lt;&gt;"ESTATUTÁRIO",YEAR([Data da Aprovação]),"")</f>
        <v>2011</v>
      </c>
      <c r="H11044" s="106">
        <f>Tabela9[[#This Row],[Valor do Provento R$]]/Tabela9[[#This Row],[Provento por 1 ou 1000 Ações]]</f>
        <v>0.2</v>
      </c>
    </row>
    <row r="11045" spans="1:8">
      <c r="A11045" s="119" t="s">
        <v>1793</v>
      </c>
      <c r="B11045" s="117" t="s">
        <v>1488</v>
      </c>
      <c r="C11045" s="140">
        <v>40746</v>
      </c>
      <c r="D11045" s="141">
        <v>0.2</v>
      </c>
      <c r="E11045" s="119">
        <v>1</v>
      </c>
      <c r="F11045" s="119" t="s">
        <v>1489</v>
      </c>
      <c r="G11045" s="114">
        <f>IF([Data da Aprovação]&lt;&gt;"ESTATUTÁRIO",YEAR([Data da Aprovação]),"")</f>
        <v>2011</v>
      </c>
      <c r="H11045" s="106">
        <f>Tabela9[[#This Row],[Valor do Provento R$]]/Tabela9[[#This Row],[Provento por 1 ou 1000 Ações]]</f>
        <v>0.2</v>
      </c>
    </row>
    <row r="11046" spans="1:8">
      <c r="A11046" s="118" t="s">
        <v>1793</v>
      </c>
      <c r="B11046" s="116" t="s">
        <v>1488</v>
      </c>
      <c r="C11046" s="138">
        <v>40844</v>
      </c>
      <c r="D11046" s="139">
        <v>0.2</v>
      </c>
      <c r="E11046" s="118">
        <v>1</v>
      </c>
      <c r="F11046" s="118" t="s">
        <v>1489</v>
      </c>
      <c r="G11046" s="113">
        <f>IF([Data da Aprovação]&lt;&gt;"ESTATUTÁRIO",YEAR([Data da Aprovação]),"")</f>
        <v>2011</v>
      </c>
      <c r="H11046" s="106">
        <f>Tabela9[[#This Row],[Valor do Provento R$]]/Tabela9[[#This Row],[Provento por 1 ou 1000 Ações]]</f>
        <v>0.2</v>
      </c>
    </row>
    <row r="11047" spans="1:8">
      <c r="A11047" s="119" t="s">
        <v>1793</v>
      </c>
      <c r="B11047" s="117" t="s">
        <v>1488</v>
      </c>
      <c r="C11047" s="140">
        <v>40899</v>
      </c>
      <c r="D11047" s="141">
        <v>0.2</v>
      </c>
      <c r="E11047" s="119">
        <v>1</v>
      </c>
      <c r="F11047" s="119" t="s">
        <v>1489</v>
      </c>
      <c r="G11047" s="114">
        <f>IF([Data da Aprovação]&lt;&gt;"ESTATUTÁRIO",YEAR([Data da Aprovação]),"")</f>
        <v>2011</v>
      </c>
      <c r="H11047" s="106">
        <f>Tabela9[[#This Row],[Valor do Provento R$]]/Tabela9[[#This Row],[Provento por 1 ou 1000 Ações]]</f>
        <v>0.2</v>
      </c>
    </row>
    <row r="11048" spans="1:8">
      <c r="A11048" s="118" t="s">
        <v>1793</v>
      </c>
      <c r="B11048" s="116" t="s">
        <v>1488</v>
      </c>
      <c r="C11048" s="138">
        <v>40987</v>
      </c>
      <c r="D11048" s="139">
        <v>0.12</v>
      </c>
      <c r="E11048" s="118">
        <v>1</v>
      </c>
      <c r="F11048" s="118" t="s">
        <v>1492</v>
      </c>
      <c r="G11048" s="113">
        <f>IF([Data da Aprovação]&lt;&gt;"ESTATUTÁRIO",YEAR([Data da Aprovação]),"")</f>
        <v>2012</v>
      </c>
      <c r="H11048" s="106">
        <f>Tabela9[[#This Row],[Valor do Provento R$]]/Tabela9[[#This Row],[Provento por 1 ou 1000 Ações]]</f>
        <v>0.12</v>
      </c>
    </row>
    <row r="11049" spans="1:8">
      <c r="A11049" s="119" t="s">
        <v>1793</v>
      </c>
      <c r="B11049" s="117" t="s">
        <v>1488</v>
      </c>
      <c r="C11049" s="140">
        <v>40987</v>
      </c>
      <c r="D11049" s="141">
        <v>2.6700000000000001E-3</v>
      </c>
      <c r="E11049" s="119">
        <v>1</v>
      </c>
      <c r="F11049" s="119" t="s">
        <v>1496</v>
      </c>
      <c r="G11049" s="114">
        <f>IF([Data da Aprovação]&lt;&gt;"ESTATUTÁRIO",YEAR([Data da Aprovação]),"")</f>
        <v>2012</v>
      </c>
      <c r="H11049" s="106">
        <f>Tabela9[[#This Row],[Valor do Provento R$]]/Tabela9[[#This Row],[Provento por 1 ou 1000 Ações]]</f>
        <v>2.6700000000000001E-3</v>
      </c>
    </row>
    <row r="11050" spans="1:8">
      <c r="A11050" s="118" t="s">
        <v>1793</v>
      </c>
      <c r="B11050" s="116" t="s">
        <v>1488</v>
      </c>
      <c r="C11050" s="138">
        <v>41026</v>
      </c>
      <c r="D11050" s="139">
        <v>0.2</v>
      </c>
      <c r="E11050" s="118">
        <v>1</v>
      </c>
      <c r="F11050" s="118" t="s">
        <v>1489</v>
      </c>
      <c r="G11050" s="113">
        <f>IF([Data da Aprovação]&lt;&gt;"ESTATUTÁRIO",YEAR([Data da Aprovação]),"")</f>
        <v>2012</v>
      </c>
      <c r="H11050" s="106">
        <f>Tabela9[[#This Row],[Valor do Provento R$]]/Tabela9[[#This Row],[Provento por 1 ou 1000 Ações]]</f>
        <v>0.2</v>
      </c>
    </row>
    <row r="11051" spans="1:8">
      <c r="A11051" s="119" t="s">
        <v>1793</v>
      </c>
      <c r="B11051" s="117" t="s">
        <v>1488</v>
      </c>
      <c r="C11051" s="140">
        <v>41393</v>
      </c>
      <c r="D11051" s="141">
        <v>0.13500000000000001</v>
      </c>
      <c r="E11051" s="119">
        <v>1</v>
      </c>
      <c r="F11051" s="119" t="s">
        <v>1489</v>
      </c>
      <c r="G11051" s="114">
        <f>IF([Data da Aprovação]&lt;&gt;"ESTATUTÁRIO",YEAR([Data da Aprovação]),"")</f>
        <v>2013</v>
      </c>
      <c r="H11051" s="106">
        <f>Tabela9[[#This Row],[Valor do Provento R$]]/Tabela9[[#This Row],[Provento por 1 ou 1000 Ações]]</f>
        <v>0.13500000000000001</v>
      </c>
    </row>
    <row r="11052" spans="1:8">
      <c r="A11052" s="118" t="s">
        <v>1793</v>
      </c>
      <c r="B11052" s="116" t="s">
        <v>1488</v>
      </c>
      <c r="C11052" s="138">
        <v>41393</v>
      </c>
      <c r="D11052" s="139">
        <v>3.0339999999999998E-3</v>
      </c>
      <c r="E11052" s="118">
        <v>1</v>
      </c>
      <c r="F11052" s="118" t="s">
        <v>1496</v>
      </c>
      <c r="G11052" s="113">
        <f>IF([Data da Aprovação]&lt;&gt;"ESTATUTÁRIO",YEAR([Data da Aprovação]),"")</f>
        <v>2013</v>
      </c>
      <c r="H11052" s="106">
        <f>Tabela9[[#This Row],[Valor do Provento R$]]/Tabela9[[#This Row],[Provento por 1 ou 1000 Ações]]</f>
        <v>3.0339999999999998E-3</v>
      </c>
    </row>
    <row r="11053" spans="1:8">
      <c r="A11053" s="119" t="s">
        <v>1793</v>
      </c>
      <c r="B11053" s="117" t="s">
        <v>1488</v>
      </c>
      <c r="C11053" s="140">
        <v>41393</v>
      </c>
      <c r="D11053" s="141">
        <v>0.13500000000000001</v>
      </c>
      <c r="E11053" s="119">
        <v>1</v>
      </c>
      <c r="F11053" s="119" t="s">
        <v>1489</v>
      </c>
      <c r="G11053" s="114">
        <f>IF([Data da Aprovação]&lt;&gt;"ESTATUTÁRIO",YEAR([Data da Aprovação]),"")</f>
        <v>2013</v>
      </c>
      <c r="H11053" s="106">
        <f>Tabela9[[#This Row],[Valor do Provento R$]]/Tabela9[[#This Row],[Provento por 1 ou 1000 Ações]]</f>
        <v>0.13500000000000001</v>
      </c>
    </row>
    <row r="11054" spans="1:8">
      <c r="A11054" s="118" t="s">
        <v>1793</v>
      </c>
      <c r="B11054" s="116" t="s">
        <v>1488</v>
      </c>
      <c r="C11054" s="138">
        <v>41393</v>
      </c>
      <c r="D11054" s="139">
        <v>3.0339999999999998E-3</v>
      </c>
      <c r="E11054" s="118">
        <v>1</v>
      </c>
      <c r="F11054" s="118" t="s">
        <v>1496</v>
      </c>
      <c r="G11054" s="113">
        <f>IF([Data da Aprovação]&lt;&gt;"ESTATUTÁRIO",YEAR([Data da Aprovação]),"")</f>
        <v>2013</v>
      </c>
      <c r="H11054" s="106">
        <f>Tabela9[[#This Row],[Valor do Provento R$]]/Tabela9[[#This Row],[Provento por 1 ou 1000 Ações]]</f>
        <v>3.0339999999999998E-3</v>
      </c>
    </row>
    <row r="11055" spans="1:8">
      <c r="A11055" s="119" t="s">
        <v>1793</v>
      </c>
      <c r="B11055" s="117" t="s">
        <v>1490</v>
      </c>
      <c r="C11055" s="140">
        <v>35145</v>
      </c>
      <c r="D11055" s="141">
        <v>5.1471</v>
      </c>
      <c r="E11055" s="119">
        <v>1000</v>
      </c>
      <c r="F11055" s="119" t="s">
        <v>1492</v>
      </c>
      <c r="G11055" s="114">
        <f>IF([Data da Aprovação]&lt;&gt;"ESTATUTÁRIO",YEAR([Data da Aprovação]),"")</f>
        <v>1996</v>
      </c>
      <c r="H11055" s="106">
        <f>Tabela9[[#This Row],[Valor do Provento R$]]/Tabela9[[#This Row],[Provento por 1 ou 1000 Ações]]</f>
        <v>5.1470999999999999E-3</v>
      </c>
    </row>
    <row r="11056" spans="1:8">
      <c r="A11056" s="118" t="s">
        <v>1793</v>
      </c>
      <c r="B11056" s="116" t="s">
        <v>1490</v>
      </c>
      <c r="C11056" s="138">
        <v>35510</v>
      </c>
      <c r="D11056" s="139">
        <v>2</v>
      </c>
      <c r="E11056" s="118">
        <v>1000</v>
      </c>
      <c r="F11056" s="118" t="s">
        <v>1492</v>
      </c>
      <c r="G11056" s="113">
        <f>IF([Data da Aprovação]&lt;&gt;"ESTATUTÁRIO",YEAR([Data da Aprovação]),"")</f>
        <v>1997</v>
      </c>
      <c r="H11056" s="106">
        <f>Tabela9[[#This Row],[Valor do Provento R$]]/Tabela9[[#This Row],[Provento por 1 ou 1000 Ações]]</f>
        <v>2E-3</v>
      </c>
    </row>
    <row r="11057" spans="1:8">
      <c r="A11057" s="119" t="s">
        <v>1793</v>
      </c>
      <c r="B11057" s="117" t="s">
        <v>1490</v>
      </c>
      <c r="C11057" s="140">
        <v>35510</v>
      </c>
      <c r="D11057" s="141">
        <v>2</v>
      </c>
      <c r="E11057" s="119">
        <v>1000</v>
      </c>
      <c r="F11057" s="119" t="s">
        <v>1492</v>
      </c>
      <c r="G11057" s="114">
        <f>IF([Data da Aprovação]&lt;&gt;"ESTATUTÁRIO",YEAR([Data da Aprovação]),"")</f>
        <v>1997</v>
      </c>
      <c r="H11057" s="106">
        <f>Tabela9[[#This Row],[Valor do Provento R$]]/Tabela9[[#This Row],[Provento por 1 ou 1000 Ações]]</f>
        <v>2E-3</v>
      </c>
    </row>
    <row r="11058" spans="1:8">
      <c r="A11058" s="118" t="s">
        <v>1793</v>
      </c>
      <c r="B11058" s="116" t="s">
        <v>1490</v>
      </c>
      <c r="C11058" s="138">
        <v>35510</v>
      </c>
      <c r="D11058" s="139">
        <v>2.1263000000000001</v>
      </c>
      <c r="E11058" s="118">
        <v>1000</v>
      </c>
      <c r="F11058" s="118" t="s">
        <v>1492</v>
      </c>
      <c r="G11058" s="113">
        <f>IF([Data da Aprovação]&lt;&gt;"ESTATUTÁRIO",YEAR([Data da Aprovação]),"")</f>
        <v>1997</v>
      </c>
      <c r="H11058" s="106">
        <f>Tabela9[[#This Row],[Valor do Provento R$]]/Tabela9[[#This Row],[Provento por 1 ou 1000 Ações]]</f>
        <v>2.1263000000000002E-3</v>
      </c>
    </row>
    <row r="11059" spans="1:8">
      <c r="A11059" s="119" t="s">
        <v>1793</v>
      </c>
      <c r="B11059" s="117" t="s">
        <v>1490</v>
      </c>
      <c r="C11059" s="140">
        <v>35878</v>
      </c>
      <c r="D11059" s="141">
        <v>2.0702489499999999</v>
      </c>
      <c r="E11059" s="119">
        <v>1000</v>
      </c>
      <c r="F11059" s="119" t="s">
        <v>1492</v>
      </c>
      <c r="G11059" s="114">
        <f>IF([Data da Aprovação]&lt;&gt;"ESTATUTÁRIO",YEAR([Data da Aprovação]),"")</f>
        <v>1998</v>
      </c>
      <c r="H11059" s="106">
        <f>Tabela9[[#This Row],[Valor do Provento R$]]/Tabela9[[#This Row],[Provento por 1 ou 1000 Ações]]</f>
        <v>2.0702489499999999E-3</v>
      </c>
    </row>
    <row r="11060" spans="1:8">
      <c r="A11060" s="118" t="s">
        <v>1793</v>
      </c>
      <c r="B11060" s="116" t="s">
        <v>1490</v>
      </c>
      <c r="C11060" s="138">
        <v>35878</v>
      </c>
      <c r="D11060" s="139">
        <v>3.2078092200000001</v>
      </c>
      <c r="E11060" s="118">
        <v>1000</v>
      </c>
      <c r="F11060" s="118" t="s">
        <v>1492</v>
      </c>
      <c r="G11060" s="113">
        <f>IF([Data da Aprovação]&lt;&gt;"ESTATUTÁRIO",YEAR([Data da Aprovação]),"")</f>
        <v>1998</v>
      </c>
      <c r="H11060" s="106">
        <f>Tabela9[[#This Row],[Valor do Provento R$]]/Tabela9[[#This Row],[Provento por 1 ou 1000 Ações]]</f>
        <v>3.2078092200000003E-3</v>
      </c>
    </row>
    <row r="11061" spans="1:8">
      <c r="A11061" s="119" t="s">
        <v>1793</v>
      </c>
      <c r="B11061" s="117" t="s">
        <v>1490</v>
      </c>
      <c r="C11061" s="140">
        <v>35878</v>
      </c>
      <c r="D11061" s="141">
        <v>0.20487158999999999</v>
      </c>
      <c r="E11061" s="119">
        <v>1000</v>
      </c>
      <c r="F11061" s="119" t="s">
        <v>1492</v>
      </c>
      <c r="G11061" s="114">
        <f>IF([Data da Aprovação]&lt;&gt;"ESTATUTÁRIO",YEAR([Data da Aprovação]),"")</f>
        <v>1998</v>
      </c>
      <c r="H11061" s="106">
        <f>Tabela9[[#This Row],[Valor do Provento R$]]/Tabela9[[#This Row],[Provento por 1 ou 1000 Ações]]</f>
        <v>2.0487159E-4</v>
      </c>
    </row>
    <row r="11062" spans="1:8">
      <c r="A11062" s="118" t="s">
        <v>1793</v>
      </c>
      <c r="B11062" s="116" t="s">
        <v>1490</v>
      </c>
      <c r="C11062" s="138">
        <v>35878</v>
      </c>
      <c r="D11062" s="139">
        <v>0.66937024000000001</v>
      </c>
      <c r="E11062" s="118">
        <v>1000</v>
      </c>
      <c r="F11062" s="118" t="s">
        <v>1492</v>
      </c>
      <c r="G11062" s="113">
        <f>IF([Data da Aprovação]&lt;&gt;"ESTATUTÁRIO",YEAR([Data da Aprovação]),"")</f>
        <v>1998</v>
      </c>
      <c r="H11062" s="106">
        <f>Tabela9[[#This Row],[Valor do Provento R$]]/Tabela9[[#This Row],[Provento por 1 ou 1000 Ações]]</f>
        <v>6.6937023999999999E-4</v>
      </c>
    </row>
    <row r="11063" spans="1:8">
      <c r="A11063" s="119" t="s">
        <v>1793</v>
      </c>
      <c r="B11063" s="117" t="s">
        <v>1490</v>
      </c>
      <c r="C11063" s="140">
        <v>36243</v>
      </c>
      <c r="D11063" s="141">
        <v>1.8893</v>
      </c>
      <c r="E11063" s="119">
        <v>1000</v>
      </c>
      <c r="F11063" s="119" t="s">
        <v>1492</v>
      </c>
      <c r="G11063" s="114">
        <f>IF([Data da Aprovação]&lt;&gt;"ESTATUTÁRIO",YEAR([Data da Aprovação]),"")</f>
        <v>1999</v>
      </c>
      <c r="H11063" s="106">
        <f>Tabela9[[#This Row],[Valor do Provento R$]]/Tabela9[[#This Row],[Provento por 1 ou 1000 Ações]]</f>
        <v>1.8893E-3</v>
      </c>
    </row>
    <row r="11064" spans="1:8">
      <c r="A11064" s="118" t="s">
        <v>1793</v>
      </c>
      <c r="B11064" s="116" t="s">
        <v>1490</v>
      </c>
      <c r="C11064" s="138">
        <v>36243</v>
      </c>
      <c r="D11064" s="139">
        <v>4.5514999999999999</v>
      </c>
      <c r="E11064" s="118">
        <v>1000</v>
      </c>
      <c r="F11064" s="118" t="s">
        <v>1489</v>
      </c>
      <c r="G11064" s="113">
        <f>IF([Data da Aprovação]&lt;&gt;"ESTATUTÁRIO",YEAR([Data da Aprovação]),"")</f>
        <v>1999</v>
      </c>
      <c r="H11064" s="106">
        <f>Tabela9[[#This Row],[Valor do Provento R$]]/Tabela9[[#This Row],[Provento por 1 ou 1000 Ações]]</f>
        <v>4.5515E-3</v>
      </c>
    </row>
    <row r="11065" spans="1:8">
      <c r="A11065" s="119" t="s">
        <v>1793</v>
      </c>
      <c r="B11065" s="117" t="s">
        <v>1490</v>
      </c>
      <c r="C11065" s="140">
        <v>36608</v>
      </c>
      <c r="D11065" s="141">
        <v>3.58</v>
      </c>
      <c r="E11065" s="119">
        <v>1000</v>
      </c>
      <c r="F11065" s="119" t="s">
        <v>1492</v>
      </c>
      <c r="G11065" s="114">
        <f>IF([Data da Aprovação]&lt;&gt;"ESTATUTÁRIO",YEAR([Data da Aprovação]),"")</f>
        <v>2000</v>
      </c>
      <c r="H11065" s="106">
        <f>Tabela9[[#This Row],[Valor do Provento R$]]/Tabela9[[#This Row],[Provento por 1 ou 1000 Ações]]</f>
        <v>3.5800000000000003E-3</v>
      </c>
    </row>
    <row r="11066" spans="1:8">
      <c r="A11066" s="118" t="s">
        <v>1793</v>
      </c>
      <c r="B11066" s="116" t="s">
        <v>1490</v>
      </c>
      <c r="C11066" s="138">
        <v>36608</v>
      </c>
      <c r="D11066" s="139">
        <v>0.14000000000000001</v>
      </c>
      <c r="E11066" s="118">
        <v>1000</v>
      </c>
      <c r="F11066" s="118" t="s">
        <v>1496</v>
      </c>
      <c r="G11066" s="113">
        <f>IF([Data da Aprovação]&lt;&gt;"ESTATUTÁRIO",YEAR([Data da Aprovação]),"")</f>
        <v>2000</v>
      </c>
      <c r="H11066" s="106">
        <f>Tabela9[[#This Row],[Valor do Provento R$]]/Tabela9[[#This Row],[Provento por 1 ou 1000 Ações]]</f>
        <v>1.4000000000000001E-4</v>
      </c>
    </row>
    <row r="11067" spans="1:8">
      <c r="A11067" s="119" t="s">
        <v>1793</v>
      </c>
      <c r="B11067" s="117" t="s">
        <v>1490</v>
      </c>
      <c r="C11067" s="140">
        <v>36608</v>
      </c>
      <c r="D11067" s="141">
        <v>4.2699999999999996</v>
      </c>
      <c r="E11067" s="119">
        <v>1000</v>
      </c>
      <c r="F11067" s="119" t="s">
        <v>1489</v>
      </c>
      <c r="G11067" s="114">
        <f>IF([Data da Aprovação]&lt;&gt;"ESTATUTÁRIO",YEAR([Data da Aprovação]),"")</f>
        <v>2000</v>
      </c>
      <c r="H11067" s="106">
        <f>Tabela9[[#This Row],[Valor do Provento R$]]/Tabela9[[#This Row],[Provento por 1 ou 1000 Ações]]</f>
        <v>4.2699999999999995E-3</v>
      </c>
    </row>
    <row r="11068" spans="1:8">
      <c r="A11068" s="118" t="s">
        <v>1793</v>
      </c>
      <c r="B11068" s="116" t="s">
        <v>1490</v>
      </c>
      <c r="C11068" s="138">
        <v>36608</v>
      </c>
      <c r="D11068" s="139">
        <v>0.17</v>
      </c>
      <c r="E11068" s="118">
        <v>1000</v>
      </c>
      <c r="F11068" s="118" t="s">
        <v>1496</v>
      </c>
      <c r="G11068" s="113">
        <f>IF([Data da Aprovação]&lt;&gt;"ESTATUTÁRIO",YEAR([Data da Aprovação]),"")</f>
        <v>2000</v>
      </c>
      <c r="H11068" s="106">
        <f>Tabela9[[#This Row],[Valor do Provento R$]]/Tabela9[[#This Row],[Provento por 1 ou 1000 Ações]]</f>
        <v>1.7000000000000001E-4</v>
      </c>
    </row>
    <row r="11069" spans="1:8">
      <c r="A11069" s="119" t="s">
        <v>1793</v>
      </c>
      <c r="B11069" s="117" t="s">
        <v>1490</v>
      </c>
      <c r="C11069" s="140">
        <v>36973</v>
      </c>
      <c r="D11069" s="141">
        <v>1.67</v>
      </c>
      <c r="E11069" s="119">
        <v>1</v>
      </c>
      <c r="F11069" s="119" t="s">
        <v>1489</v>
      </c>
      <c r="G11069" s="114">
        <f>IF([Data da Aprovação]&lt;&gt;"ESTATUTÁRIO",YEAR([Data da Aprovação]),"")</f>
        <v>2001</v>
      </c>
      <c r="H11069" s="106">
        <f>Tabela9[[#This Row],[Valor do Provento R$]]/Tabela9[[#This Row],[Provento por 1 ou 1000 Ações]]</f>
        <v>1.67</v>
      </c>
    </row>
    <row r="11070" spans="1:8">
      <c r="A11070" s="118" t="s">
        <v>1793</v>
      </c>
      <c r="B11070" s="116" t="s">
        <v>1490</v>
      </c>
      <c r="C11070" s="138">
        <v>36973</v>
      </c>
      <c r="D11070" s="139">
        <v>0.56999999999999995</v>
      </c>
      <c r="E11070" s="118">
        <v>1</v>
      </c>
      <c r="F11070" s="118" t="s">
        <v>1492</v>
      </c>
      <c r="G11070" s="113">
        <f>IF([Data da Aprovação]&lt;&gt;"ESTATUTÁRIO",YEAR([Data da Aprovação]),"")</f>
        <v>2001</v>
      </c>
      <c r="H11070" s="106">
        <f>Tabela9[[#This Row],[Valor do Provento R$]]/Tabela9[[#This Row],[Provento por 1 ou 1000 Ações]]</f>
        <v>0.56999999999999995</v>
      </c>
    </row>
    <row r="11071" spans="1:8">
      <c r="A11071" s="119" t="s">
        <v>1793</v>
      </c>
      <c r="B11071" s="117" t="s">
        <v>1490</v>
      </c>
      <c r="C11071" s="140">
        <v>36973</v>
      </c>
      <c r="D11071" s="141">
        <v>7.0000000000000007E-2</v>
      </c>
      <c r="E11071" s="119">
        <v>1</v>
      </c>
      <c r="F11071" s="119" t="s">
        <v>1496</v>
      </c>
      <c r="G11071" s="114">
        <f>IF([Data da Aprovação]&lt;&gt;"ESTATUTÁRIO",YEAR([Data da Aprovação]),"")</f>
        <v>2001</v>
      </c>
      <c r="H11071" s="106">
        <f>Tabela9[[#This Row],[Valor do Provento R$]]/Tabela9[[#This Row],[Provento por 1 ou 1000 Ações]]</f>
        <v>7.0000000000000007E-2</v>
      </c>
    </row>
    <row r="11072" spans="1:8">
      <c r="A11072" s="118" t="s">
        <v>1793</v>
      </c>
      <c r="B11072" s="116" t="s">
        <v>1490</v>
      </c>
      <c r="C11072" s="138">
        <v>37071</v>
      </c>
      <c r="D11072" s="139">
        <v>1.02</v>
      </c>
      <c r="E11072" s="118">
        <v>1</v>
      </c>
      <c r="F11072" s="118" t="s">
        <v>1489</v>
      </c>
      <c r="G11072" s="113">
        <f>IF([Data da Aprovação]&lt;&gt;"ESTATUTÁRIO",YEAR([Data da Aprovação]),"")</f>
        <v>2001</v>
      </c>
      <c r="H11072" s="106">
        <f>Tabela9[[#This Row],[Valor do Provento R$]]/Tabela9[[#This Row],[Provento por 1 ou 1000 Ações]]</f>
        <v>1.02</v>
      </c>
    </row>
    <row r="11073" spans="1:8">
      <c r="A11073" s="119" t="s">
        <v>1793</v>
      </c>
      <c r="B11073" s="117" t="s">
        <v>1490</v>
      </c>
      <c r="C11073" s="140">
        <v>37106</v>
      </c>
      <c r="D11073" s="141">
        <v>0.03</v>
      </c>
      <c r="E11073" s="119">
        <v>1</v>
      </c>
      <c r="F11073" s="119" t="s">
        <v>1492</v>
      </c>
      <c r="G11073" s="114">
        <f>IF([Data da Aprovação]&lt;&gt;"ESTATUTÁRIO",YEAR([Data da Aprovação]),"")</f>
        <v>2001</v>
      </c>
      <c r="H11073" s="106">
        <f>Tabela9[[#This Row],[Valor do Provento R$]]/Tabela9[[#This Row],[Provento por 1 ou 1000 Ações]]</f>
        <v>0.03</v>
      </c>
    </row>
    <row r="11074" spans="1:8">
      <c r="A11074" s="118" t="s">
        <v>1793</v>
      </c>
      <c r="B11074" s="116" t="s">
        <v>1490</v>
      </c>
      <c r="C11074" s="138">
        <v>37337</v>
      </c>
      <c r="D11074" s="139">
        <v>0.89</v>
      </c>
      <c r="E11074" s="118">
        <v>1</v>
      </c>
      <c r="F11074" s="118" t="s">
        <v>1489</v>
      </c>
      <c r="G11074" s="113">
        <f>IF([Data da Aprovação]&lt;&gt;"ESTATUTÁRIO",YEAR([Data da Aprovação]),"")</f>
        <v>2002</v>
      </c>
      <c r="H11074" s="106">
        <f>Tabela9[[#This Row],[Valor do Provento R$]]/Tabela9[[#This Row],[Provento por 1 ou 1000 Ações]]</f>
        <v>0.89</v>
      </c>
    </row>
    <row r="11075" spans="1:8">
      <c r="A11075" s="119" t="s">
        <v>1793</v>
      </c>
      <c r="B11075" s="117" t="s">
        <v>1490</v>
      </c>
      <c r="C11075" s="140">
        <v>37337</v>
      </c>
      <c r="D11075" s="141">
        <v>1.3</v>
      </c>
      <c r="E11075" s="119">
        <v>1</v>
      </c>
      <c r="F11075" s="119" t="s">
        <v>1492</v>
      </c>
      <c r="G11075" s="114">
        <f>IF([Data da Aprovação]&lt;&gt;"ESTATUTÁRIO",YEAR([Data da Aprovação]),"")</f>
        <v>2002</v>
      </c>
      <c r="H11075" s="106">
        <f>Tabela9[[#This Row],[Valor do Provento R$]]/Tabela9[[#This Row],[Provento por 1 ou 1000 Ações]]</f>
        <v>1.3</v>
      </c>
    </row>
    <row r="11076" spans="1:8">
      <c r="A11076" s="118" t="s">
        <v>1793</v>
      </c>
      <c r="B11076" s="116" t="s">
        <v>1490</v>
      </c>
      <c r="C11076" s="138">
        <v>37337</v>
      </c>
      <c r="D11076" s="139">
        <v>0.09</v>
      </c>
      <c r="E11076" s="118">
        <v>1</v>
      </c>
      <c r="F11076" s="118" t="s">
        <v>1496</v>
      </c>
      <c r="G11076" s="113">
        <f>IF([Data da Aprovação]&lt;&gt;"ESTATUTÁRIO",YEAR([Data da Aprovação]),"")</f>
        <v>2002</v>
      </c>
      <c r="H11076" s="106">
        <f>Tabela9[[#This Row],[Valor do Provento R$]]/Tabela9[[#This Row],[Provento por 1 ou 1000 Ações]]</f>
        <v>0.09</v>
      </c>
    </row>
    <row r="11077" spans="1:8">
      <c r="A11077" s="119" t="s">
        <v>1793</v>
      </c>
      <c r="B11077" s="117" t="s">
        <v>1490</v>
      </c>
      <c r="C11077" s="140">
        <v>37560</v>
      </c>
      <c r="D11077" s="141">
        <v>1</v>
      </c>
      <c r="E11077" s="119">
        <v>1</v>
      </c>
      <c r="F11077" s="119" t="s">
        <v>1489</v>
      </c>
      <c r="G11077" s="114">
        <f>IF([Data da Aprovação]&lt;&gt;"ESTATUTÁRIO",YEAR([Data da Aprovação]),"")</f>
        <v>2002</v>
      </c>
      <c r="H11077" s="106">
        <f>Tabela9[[#This Row],[Valor do Provento R$]]/Tabela9[[#This Row],[Provento por 1 ou 1000 Ações]]</f>
        <v>1</v>
      </c>
    </row>
    <row r="11078" spans="1:8">
      <c r="A11078" s="118" t="s">
        <v>1793</v>
      </c>
      <c r="B11078" s="116" t="s">
        <v>1490</v>
      </c>
      <c r="C11078" s="138">
        <v>37707</v>
      </c>
      <c r="D11078" s="139">
        <v>1</v>
      </c>
      <c r="E11078" s="118">
        <v>1</v>
      </c>
      <c r="F11078" s="118" t="s">
        <v>1489</v>
      </c>
      <c r="G11078" s="113">
        <f>IF([Data da Aprovação]&lt;&gt;"ESTATUTÁRIO",YEAR([Data da Aprovação]),"")</f>
        <v>2003</v>
      </c>
      <c r="H11078" s="106">
        <f>Tabela9[[#This Row],[Valor do Provento R$]]/Tabela9[[#This Row],[Provento por 1 ou 1000 Ações]]</f>
        <v>1</v>
      </c>
    </row>
    <row r="11079" spans="1:8">
      <c r="A11079" s="119" t="s">
        <v>1793</v>
      </c>
      <c r="B11079" s="117" t="s">
        <v>1490</v>
      </c>
      <c r="C11079" s="140">
        <v>37707</v>
      </c>
      <c r="D11079" s="141">
        <v>0.06</v>
      </c>
      <c r="E11079" s="119">
        <v>1</v>
      </c>
      <c r="F11079" s="119" t="s">
        <v>1496</v>
      </c>
      <c r="G11079" s="114">
        <f>IF([Data da Aprovação]&lt;&gt;"ESTATUTÁRIO",YEAR([Data da Aprovação]),"")</f>
        <v>2003</v>
      </c>
      <c r="H11079" s="106">
        <f>Tabela9[[#This Row],[Valor do Provento R$]]/Tabela9[[#This Row],[Provento por 1 ou 1000 Ações]]</f>
        <v>0.06</v>
      </c>
    </row>
    <row r="11080" spans="1:8">
      <c r="A11080" s="118" t="s">
        <v>1793</v>
      </c>
      <c r="B11080" s="116" t="s">
        <v>1490</v>
      </c>
      <c r="C11080" s="138">
        <v>37707</v>
      </c>
      <c r="D11080" s="139">
        <v>0.53</v>
      </c>
      <c r="E11080" s="118">
        <v>1</v>
      </c>
      <c r="F11080" s="118" t="s">
        <v>1492</v>
      </c>
      <c r="G11080" s="113">
        <f>IF([Data da Aprovação]&lt;&gt;"ESTATUTÁRIO",YEAR([Data da Aprovação]),"")</f>
        <v>2003</v>
      </c>
      <c r="H11080" s="106">
        <f>Tabela9[[#This Row],[Valor do Provento R$]]/Tabela9[[#This Row],[Provento por 1 ou 1000 Ações]]</f>
        <v>0.53</v>
      </c>
    </row>
    <row r="11081" spans="1:8">
      <c r="A11081" s="119" t="s">
        <v>1793</v>
      </c>
      <c r="B11081" s="117" t="s">
        <v>1490</v>
      </c>
      <c r="C11081" s="140">
        <v>37707</v>
      </c>
      <c r="D11081" s="141">
        <v>0.03</v>
      </c>
      <c r="E11081" s="119">
        <v>1</v>
      </c>
      <c r="F11081" s="119" t="s">
        <v>1496</v>
      </c>
      <c r="G11081" s="114">
        <f>IF([Data da Aprovação]&lt;&gt;"ESTATUTÁRIO",YEAR([Data da Aprovação]),"")</f>
        <v>2003</v>
      </c>
      <c r="H11081" s="106">
        <f>Tabela9[[#This Row],[Valor do Provento R$]]/Tabela9[[#This Row],[Provento por 1 ou 1000 Ações]]</f>
        <v>0.03</v>
      </c>
    </row>
    <row r="11082" spans="1:8">
      <c r="A11082" s="118" t="s">
        <v>1793</v>
      </c>
      <c r="B11082" s="116" t="s">
        <v>1490</v>
      </c>
      <c r="C11082" s="138">
        <v>37938</v>
      </c>
      <c r="D11082" s="139">
        <v>2.99</v>
      </c>
      <c r="E11082" s="118">
        <v>1</v>
      </c>
      <c r="F11082" s="118" t="s">
        <v>1489</v>
      </c>
      <c r="G11082" s="113">
        <f>IF([Data da Aprovação]&lt;&gt;"ESTATUTÁRIO",YEAR([Data da Aprovação]),"")</f>
        <v>2003</v>
      </c>
      <c r="H11082" s="106">
        <f>Tabela9[[#This Row],[Valor do Provento R$]]/Tabela9[[#This Row],[Provento por 1 ou 1000 Ações]]</f>
        <v>2.99</v>
      </c>
    </row>
    <row r="11083" spans="1:8">
      <c r="A11083" s="119" t="s">
        <v>1793</v>
      </c>
      <c r="B11083" s="117" t="s">
        <v>1490</v>
      </c>
      <c r="C11083" s="140">
        <v>37938</v>
      </c>
      <c r="D11083" s="141">
        <v>0.01</v>
      </c>
      <c r="E11083" s="119">
        <v>1</v>
      </c>
      <c r="F11083" s="119" t="s">
        <v>1496</v>
      </c>
      <c r="G11083" s="114">
        <f>IF([Data da Aprovação]&lt;&gt;"ESTATUTÁRIO",YEAR([Data da Aprovação]),"")</f>
        <v>2003</v>
      </c>
      <c r="H11083" s="106">
        <f>Tabela9[[#This Row],[Valor do Provento R$]]/Tabela9[[#This Row],[Provento por 1 ou 1000 Ações]]</f>
        <v>0.01</v>
      </c>
    </row>
    <row r="11084" spans="1:8">
      <c r="A11084" s="118" t="s">
        <v>1793</v>
      </c>
      <c r="B11084" s="116" t="s">
        <v>1490</v>
      </c>
      <c r="C11084" s="138">
        <v>38075</v>
      </c>
      <c r="D11084" s="139">
        <v>1.1499999999999999</v>
      </c>
      <c r="E11084" s="118">
        <v>1</v>
      </c>
      <c r="F11084" s="118" t="s">
        <v>1489</v>
      </c>
      <c r="G11084" s="113">
        <f>IF([Data da Aprovação]&lt;&gt;"ESTATUTÁRIO",YEAR([Data da Aprovação]),"")</f>
        <v>2004</v>
      </c>
      <c r="H11084" s="106">
        <f>Tabela9[[#This Row],[Valor do Provento R$]]/Tabela9[[#This Row],[Provento por 1 ou 1000 Ações]]</f>
        <v>1.1499999999999999</v>
      </c>
    </row>
    <row r="11085" spans="1:8">
      <c r="A11085" s="119" t="s">
        <v>1793</v>
      </c>
      <c r="B11085" s="117" t="s">
        <v>1490</v>
      </c>
      <c r="C11085" s="140">
        <v>38075</v>
      </c>
      <c r="D11085" s="141">
        <v>0.04</v>
      </c>
      <c r="E11085" s="119">
        <v>1</v>
      </c>
      <c r="F11085" s="119" t="s">
        <v>1496</v>
      </c>
      <c r="G11085" s="114">
        <f>IF([Data da Aprovação]&lt;&gt;"ESTATUTÁRIO",YEAR([Data da Aprovação]),"")</f>
        <v>2004</v>
      </c>
      <c r="H11085" s="106">
        <f>Tabela9[[#This Row],[Valor do Provento R$]]/Tabela9[[#This Row],[Provento por 1 ou 1000 Ações]]</f>
        <v>0.04</v>
      </c>
    </row>
    <row r="11086" spans="1:8">
      <c r="A11086" s="118" t="s">
        <v>1793</v>
      </c>
      <c r="B11086" s="116" t="s">
        <v>1490</v>
      </c>
      <c r="C11086" s="138">
        <v>38075</v>
      </c>
      <c r="D11086" s="139">
        <v>1</v>
      </c>
      <c r="E11086" s="118">
        <v>1</v>
      </c>
      <c r="F11086" s="118" t="s">
        <v>1492</v>
      </c>
      <c r="G11086" s="113">
        <f>IF([Data da Aprovação]&lt;&gt;"ESTATUTÁRIO",YEAR([Data da Aprovação]),"")</f>
        <v>2004</v>
      </c>
      <c r="H11086" s="106">
        <f>Tabela9[[#This Row],[Valor do Provento R$]]/Tabela9[[#This Row],[Provento por 1 ou 1000 Ações]]</f>
        <v>1</v>
      </c>
    </row>
    <row r="11087" spans="1:8">
      <c r="A11087" s="119" t="s">
        <v>1793</v>
      </c>
      <c r="B11087" s="117" t="s">
        <v>1490</v>
      </c>
      <c r="C11087" s="140">
        <v>38075</v>
      </c>
      <c r="D11087" s="141">
        <v>0.04</v>
      </c>
      <c r="E11087" s="119">
        <v>1</v>
      </c>
      <c r="F11087" s="119" t="s">
        <v>1496</v>
      </c>
      <c r="G11087" s="114">
        <f>IF([Data da Aprovação]&lt;&gt;"ESTATUTÁRIO",YEAR([Data da Aprovação]),"")</f>
        <v>2004</v>
      </c>
      <c r="H11087" s="106">
        <f>Tabela9[[#This Row],[Valor do Provento R$]]/Tabela9[[#This Row],[Provento por 1 ou 1000 Ações]]</f>
        <v>0.04</v>
      </c>
    </row>
    <row r="11088" spans="1:8">
      <c r="A11088" s="118" t="s">
        <v>1793</v>
      </c>
      <c r="B11088" s="116" t="s">
        <v>1490</v>
      </c>
      <c r="C11088" s="138">
        <v>38247</v>
      </c>
      <c r="D11088" s="139">
        <v>2.99</v>
      </c>
      <c r="E11088" s="118">
        <v>1</v>
      </c>
      <c r="F11088" s="118" t="s">
        <v>1489</v>
      </c>
      <c r="G11088" s="113">
        <f>IF([Data da Aprovação]&lt;&gt;"ESTATUTÁRIO",YEAR([Data da Aprovação]),"")</f>
        <v>2004</v>
      </c>
      <c r="H11088" s="106">
        <f>Tabela9[[#This Row],[Valor do Provento R$]]/Tabela9[[#This Row],[Provento por 1 ou 1000 Ações]]</f>
        <v>2.99</v>
      </c>
    </row>
    <row r="11089" spans="1:8">
      <c r="A11089" s="119" t="s">
        <v>1793</v>
      </c>
      <c r="B11089" s="117" t="s">
        <v>1490</v>
      </c>
      <c r="C11089" s="140">
        <v>38247</v>
      </c>
      <c r="D11089" s="141">
        <v>0.01</v>
      </c>
      <c r="E11089" s="119">
        <v>1</v>
      </c>
      <c r="F11089" s="119" t="s">
        <v>1496</v>
      </c>
      <c r="G11089" s="114">
        <f>IF([Data da Aprovação]&lt;&gt;"ESTATUTÁRIO",YEAR([Data da Aprovação]),"")</f>
        <v>2004</v>
      </c>
      <c r="H11089" s="106">
        <f>Tabela9[[#This Row],[Valor do Provento R$]]/Tabela9[[#This Row],[Provento por 1 ou 1000 Ações]]</f>
        <v>0.01</v>
      </c>
    </row>
    <row r="11090" spans="1:8">
      <c r="A11090" s="118" t="s">
        <v>1793</v>
      </c>
      <c r="B11090" s="116" t="s">
        <v>1490</v>
      </c>
      <c r="C11090" s="138">
        <v>38442</v>
      </c>
      <c r="D11090" s="139">
        <v>0.6</v>
      </c>
      <c r="E11090" s="118">
        <v>1</v>
      </c>
      <c r="F11090" s="118" t="s">
        <v>1492</v>
      </c>
      <c r="G11090" s="113">
        <f>IF([Data da Aprovação]&lt;&gt;"ESTATUTÁRIO",YEAR([Data da Aprovação]),"")</f>
        <v>2005</v>
      </c>
      <c r="H11090" s="106">
        <f>Tabela9[[#This Row],[Valor do Provento R$]]/Tabela9[[#This Row],[Provento por 1 ou 1000 Ações]]</f>
        <v>0.6</v>
      </c>
    </row>
    <row r="11091" spans="1:8">
      <c r="A11091" s="119" t="s">
        <v>1793</v>
      </c>
      <c r="B11091" s="117" t="s">
        <v>1490</v>
      </c>
      <c r="C11091" s="140">
        <v>38442</v>
      </c>
      <c r="D11091" s="141">
        <v>1</v>
      </c>
      <c r="E11091" s="119">
        <v>1</v>
      </c>
      <c r="F11091" s="119" t="s">
        <v>1489</v>
      </c>
      <c r="G11091" s="114">
        <f>IF([Data da Aprovação]&lt;&gt;"ESTATUTÁRIO",YEAR([Data da Aprovação]),"")</f>
        <v>2005</v>
      </c>
      <c r="H11091" s="106">
        <f>Tabela9[[#This Row],[Valor do Provento R$]]/Tabela9[[#This Row],[Provento por 1 ou 1000 Ações]]</f>
        <v>1</v>
      </c>
    </row>
    <row r="11092" spans="1:8">
      <c r="A11092" s="118" t="s">
        <v>1793</v>
      </c>
      <c r="B11092" s="116" t="s">
        <v>1490</v>
      </c>
      <c r="C11092" s="138">
        <v>38442</v>
      </c>
      <c r="D11092" s="139">
        <v>6.8099999999999994E-2</v>
      </c>
      <c r="E11092" s="118">
        <v>1</v>
      </c>
      <c r="F11092" s="118" t="s">
        <v>1496</v>
      </c>
      <c r="G11092" s="113">
        <f>IF([Data da Aprovação]&lt;&gt;"ESTATUTÁRIO",YEAR([Data da Aprovação]),"")</f>
        <v>2005</v>
      </c>
      <c r="H11092" s="106">
        <f>Tabela9[[#This Row],[Valor do Provento R$]]/Tabela9[[#This Row],[Provento por 1 ou 1000 Ações]]</f>
        <v>6.8099999999999994E-2</v>
      </c>
    </row>
    <row r="11093" spans="1:8">
      <c r="A11093" s="119" t="s">
        <v>1793</v>
      </c>
      <c r="B11093" s="117" t="s">
        <v>1490</v>
      </c>
      <c r="C11093" s="140">
        <v>38520</v>
      </c>
      <c r="D11093" s="141">
        <v>2</v>
      </c>
      <c r="E11093" s="119">
        <v>1</v>
      </c>
      <c r="F11093" s="119" t="s">
        <v>1489</v>
      </c>
      <c r="G11093" s="114">
        <f>IF([Data da Aprovação]&lt;&gt;"ESTATUTÁRIO",YEAR([Data da Aprovação]),"")</f>
        <v>2005</v>
      </c>
      <c r="H11093" s="106">
        <f>Tabela9[[#This Row],[Valor do Provento R$]]/Tabela9[[#This Row],[Provento por 1 ou 1000 Ações]]</f>
        <v>2</v>
      </c>
    </row>
    <row r="11094" spans="1:8">
      <c r="A11094" s="118" t="s">
        <v>1793</v>
      </c>
      <c r="B11094" s="116" t="s">
        <v>1490</v>
      </c>
      <c r="C11094" s="138">
        <v>38533</v>
      </c>
      <c r="D11094" s="139">
        <v>1E-10</v>
      </c>
      <c r="E11094" s="118">
        <v>1</v>
      </c>
      <c r="F11094" s="118" t="s">
        <v>1496</v>
      </c>
      <c r="G11094" s="113">
        <f>IF([Data da Aprovação]&lt;&gt;"ESTATUTÁRIO",YEAR([Data da Aprovação]),"")</f>
        <v>2005</v>
      </c>
      <c r="H11094" s="106">
        <f>Tabela9[[#This Row],[Valor do Provento R$]]/Tabela9[[#This Row],[Provento por 1 ou 1000 Ações]]</f>
        <v>1E-10</v>
      </c>
    </row>
    <row r="11095" spans="1:8">
      <c r="A11095" s="119" t="s">
        <v>1793</v>
      </c>
      <c r="B11095" s="117" t="s">
        <v>1490</v>
      </c>
      <c r="C11095" s="140">
        <v>38702</v>
      </c>
      <c r="D11095" s="141">
        <v>0.49999999989999999</v>
      </c>
      <c r="E11095" s="119">
        <v>1</v>
      </c>
      <c r="F11095" s="119" t="s">
        <v>1489</v>
      </c>
      <c r="G11095" s="114">
        <f>IF([Data da Aprovação]&lt;&gt;"ESTATUTÁRIO",YEAR([Data da Aprovação]),"")</f>
        <v>2005</v>
      </c>
      <c r="H11095" s="106">
        <f>Tabela9[[#This Row],[Valor do Provento R$]]/Tabela9[[#This Row],[Provento por 1 ou 1000 Ações]]</f>
        <v>0.49999999989999999</v>
      </c>
    </row>
    <row r="11096" spans="1:8">
      <c r="A11096" s="118" t="s">
        <v>1793</v>
      </c>
      <c r="B11096" s="116" t="s">
        <v>1490</v>
      </c>
      <c r="C11096" s="138">
        <v>38702</v>
      </c>
      <c r="D11096" s="139">
        <v>1E-10</v>
      </c>
      <c r="E11096" s="118">
        <v>1</v>
      </c>
      <c r="F11096" s="118" t="s">
        <v>1496</v>
      </c>
      <c r="G11096" s="113">
        <f>IF([Data da Aprovação]&lt;&gt;"ESTATUTÁRIO",YEAR([Data da Aprovação]),"")</f>
        <v>2005</v>
      </c>
      <c r="H11096" s="106">
        <f>Tabela9[[#This Row],[Valor do Provento R$]]/Tabela9[[#This Row],[Provento por 1 ou 1000 Ações]]</f>
        <v>1E-10</v>
      </c>
    </row>
    <row r="11097" spans="1:8">
      <c r="A11097" s="119" t="s">
        <v>1793</v>
      </c>
      <c r="B11097" s="117" t="s">
        <v>1490</v>
      </c>
      <c r="C11097" s="140">
        <v>38810</v>
      </c>
      <c r="D11097" s="141">
        <v>0.25</v>
      </c>
      <c r="E11097" s="119">
        <v>1</v>
      </c>
      <c r="F11097" s="119" t="s">
        <v>1489</v>
      </c>
      <c r="G11097" s="114">
        <f>IF([Data da Aprovação]&lt;&gt;"ESTATUTÁRIO",YEAR([Data da Aprovação]),"")</f>
        <v>2006</v>
      </c>
      <c r="H11097" s="106">
        <f>Tabela9[[#This Row],[Valor do Provento R$]]/Tabela9[[#This Row],[Provento por 1 ou 1000 Ações]]</f>
        <v>0.25</v>
      </c>
    </row>
    <row r="11098" spans="1:8">
      <c r="A11098" s="118" t="s">
        <v>1793</v>
      </c>
      <c r="B11098" s="116" t="s">
        <v>1490</v>
      </c>
      <c r="C11098" s="138">
        <v>38810</v>
      </c>
      <c r="D11098" s="139">
        <v>0.35</v>
      </c>
      <c r="E11098" s="118">
        <v>1</v>
      </c>
      <c r="F11098" s="118" t="s">
        <v>1492</v>
      </c>
      <c r="G11098" s="113">
        <f>IF([Data da Aprovação]&lt;&gt;"ESTATUTÁRIO",YEAR([Data da Aprovação]),"")</f>
        <v>2006</v>
      </c>
      <c r="H11098" s="106">
        <f>Tabela9[[#This Row],[Valor do Provento R$]]/Tabela9[[#This Row],[Provento por 1 ou 1000 Ações]]</f>
        <v>0.35</v>
      </c>
    </row>
    <row r="11099" spans="1:8">
      <c r="A11099" s="119" t="s">
        <v>1793</v>
      </c>
      <c r="B11099" s="117" t="s">
        <v>1490</v>
      </c>
      <c r="C11099" s="140">
        <v>38810</v>
      </c>
      <c r="D11099" s="141">
        <v>2.47E-2</v>
      </c>
      <c r="E11099" s="119">
        <v>1</v>
      </c>
      <c r="F11099" s="119" t="s">
        <v>1496</v>
      </c>
      <c r="G11099" s="114">
        <f>IF([Data da Aprovação]&lt;&gt;"ESTATUTÁRIO",YEAR([Data da Aprovação]),"")</f>
        <v>2006</v>
      </c>
      <c r="H11099" s="106">
        <f>Tabela9[[#This Row],[Valor do Provento R$]]/Tabela9[[#This Row],[Provento por 1 ou 1000 Ações]]</f>
        <v>2.47E-2</v>
      </c>
    </row>
    <row r="11100" spans="1:8">
      <c r="A11100" s="118" t="s">
        <v>1793</v>
      </c>
      <c r="B11100" s="116" t="s">
        <v>1490</v>
      </c>
      <c r="C11100" s="138">
        <v>39010</v>
      </c>
      <c r="D11100" s="139">
        <v>1</v>
      </c>
      <c r="E11100" s="118">
        <v>1</v>
      </c>
      <c r="F11100" s="118" t="s">
        <v>1489</v>
      </c>
      <c r="G11100" s="113">
        <f>IF([Data da Aprovação]&lt;&gt;"ESTATUTÁRIO",YEAR([Data da Aprovação]),"")</f>
        <v>2006</v>
      </c>
      <c r="H11100" s="106">
        <f>Tabela9[[#This Row],[Valor do Provento R$]]/Tabela9[[#This Row],[Provento por 1 ou 1000 Ações]]</f>
        <v>1</v>
      </c>
    </row>
    <row r="11101" spans="1:8">
      <c r="A11101" s="119" t="s">
        <v>1793</v>
      </c>
      <c r="B11101" s="117" t="s">
        <v>1490</v>
      </c>
      <c r="C11101" s="140">
        <v>39066</v>
      </c>
      <c r="D11101" s="141">
        <v>0.45</v>
      </c>
      <c r="E11101" s="119">
        <v>1</v>
      </c>
      <c r="F11101" s="119" t="s">
        <v>1489</v>
      </c>
      <c r="G11101" s="114">
        <f>IF([Data da Aprovação]&lt;&gt;"ESTATUTÁRIO",YEAR([Data da Aprovação]),"")</f>
        <v>2006</v>
      </c>
      <c r="H11101" s="106">
        <f>Tabela9[[#This Row],[Valor do Provento R$]]/Tabela9[[#This Row],[Provento por 1 ou 1000 Ações]]</f>
        <v>0.45</v>
      </c>
    </row>
    <row r="11102" spans="1:8">
      <c r="A11102" s="118" t="s">
        <v>1793</v>
      </c>
      <c r="B11102" s="116" t="s">
        <v>1490</v>
      </c>
      <c r="C11102" s="138">
        <v>39066</v>
      </c>
      <c r="D11102" s="139">
        <v>1E-10</v>
      </c>
      <c r="E11102" s="118">
        <v>1</v>
      </c>
      <c r="F11102" s="118" t="s">
        <v>1496</v>
      </c>
      <c r="G11102" s="113">
        <f>IF([Data da Aprovação]&lt;&gt;"ESTATUTÁRIO",YEAR([Data da Aprovação]),"")</f>
        <v>2006</v>
      </c>
      <c r="H11102" s="106">
        <f>Tabela9[[#This Row],[Valor do Provento R$]]/Tabela9[[#This Row],[Provento por 1 ou 1000 Ações]]</f>
        <v>1E-10</v>
      </c>
    </row>
    <row r="11103" spans="1:8">
      <c r="A11103" s="119" t="s">
        <v>1793</v>
      </c>
      <c r="B11103" s="117" t="s">
        <v>1490</v>
      </c>
      <c r="C11103" s="140">
        <v>39174</v>
      </c>
      <c r="D11103" s="141">
        <v>0.35</v>
      </c>
      <c r="E11103" s="119">
        <v>1</v>
      </c>
      <c r="F11103" s="119" t="s">
        <v>1492</v>
      </c>
      <c r="G11103" s="114">
        <f>IF([Data da Aprovação]&lt;&gt;"ESTATUTÁRIO",YEAR([Data da Aprovação]),"")</f>
        <v>2007</v>
      </c>
      <c r="H11103" s="106">
        <f>Tabela9[[#This Row],[Valor do Provento R$]]/Tabela9[[#This Row],[Provento por 1 ou 1000 Ações]]</f>
        <v>0.35</v>
      </c>
    </row>
    <row r="11104" spans="1:8">
      <c r="A11104" s="118" t="s">
        <v>1793</v>
      </c>
      <c r="B11104" s="116" t="s">
        <v>1490</v>
      </c>
      <c r="C11104" s="138">
        <v>39174</v>
      </c>
      <c r="D11104" s="139">
        <v>1.06E-2</v>
      </c>
      <c r="E11104" s="118">
        <v>1</v>
      </c>
      <c r="F11104" s="118" t="s">
        <v>1496</v>
      </c>
      <c r="G11104" s="113">
        <f>IF([Data da Aprovação]&lt;&gt;"ESTATUTÁRIO",YEAR([Data da Aprovação]),"")</f>
        <v>2007</v>
      </c>
      <c r="H11104" s="106">
        <f>Tabela9[[#This Row],[Valor do Provento R$]]/Tabela9[[#This Row],[Provento por 1 ou 1000 Ações]]</f>
        <v>1.06E-2</v>
      </c>
    </row>
    <row r="11105" spans="1:8">
      <c r="A11105" s="119" t="s">
        <v>1793</v>
      </c>
      <c r="B11105" s="117" t="s">
        <v>1490</v>
      </c>
      <c r="C11105" s="140">
        <v>39288</v>
      </c>
      <c r="D11105" s="141">
        <v>0.5</v>
      </c>
      <c r="E11105" s="119">
        <v>1</v>
      </c>
      <c r="F11105" s="119" t="s">
        <v>1489</v>
      </c>
      <c r="G11105" s="114">
        <f>IF([Data da Aprovação]&lt;&gt;"ESTATUTÁRIO",YEAR([Data da Aprovação]),"")</f>
        <v>2007</v>
      </c>
      <c r="H11105" s="106">
        <f>Tabela9[[#This Row],[Valor do Provento R$]]/Tabela9[[#This Row],[Provento por 1 ou 1000 Ações]]</f>
        <v>0.5</v>
      </c>
    </row>
    <row r="11106" spans="1:8">
      <c r="A11106" s="118" t="s">
        <v>1793</v>
      </c>
      <c r="B11106" s="116" t="s">
        <v>1490</v>
      </c>
      <c r="C11106" s="138">
        <v>39360</v>
      </c>
      <c r="D11106" s="139">
        <v>0.5</v>
      </c>
      <c r="E11106" s="118">
        <v>1</v>
      </c>
      <c r="F11106" s="118" t="s">
        <v>1489</v>
      </c>
      <c r="G11106" s="113">
        <f>IF([Data da Aprovação]&lt;&gt;"ESTATUTÁRIO",YEAR([Data da Aprovação]),"")</f>
        <v>2007</v>
      </c>
      <c r="H11106" s="106">
        <f>Tabela9[[#This Row],[Valor do Provento R$]]/Tabela9[[#This Row],[Provento por 1 ou 1000 Ações]]</f>
        <v>0.5</v>
      </c>
    </row>
    <row r="11107" spans="1:8">
      <c r="A11107" s="119" t="s">
        <v>1793</v>
      </c>
      <c r="B11107" s="117" t="s">
        <v>1490</v>
      </c>
      <c r="C11107" s="140">
        <v>39443</v>
      </c>
      <c r="D11107" s="141">
        <v>0.3</v>
      </c>
      <c r="E11107" s="119">
        <v>1</v>
      </c>
      <c r="F11107" s="119" t="s">
        <v>1489</v>
      </c>
      <c r="G11107" s="114">
        <f>IF([Data da Aprovação]&lt;&gt;"ESTATUTÁRIO",YEAR([Data da Aprovação]),"")</f>
        <v>2007</v>
      </c>
      <c r="H11107" s="106">
        <f>Tabela9[[#This Row],[Valor do Provento R$]]/Tabela9[[#This Row],[Provento por 1 ou 1000 Ações]]</f>
        <v>0.3</v>
      </c>
    </row>
    <row r="11108" spans="1:8">
      <c r="A11108" s="118" t="s">
        <v>1793</v>
      </c>
      <c r="B11108" s="116" t="s">
        <v>1490</v>
      </c>
      <c r="C11108" s="138">
        <v>39443</v>
      </c>
      <c r="D11108" s="139">
        <v>1E-3</v>
      </c>
      <c r="E11108" s="118">
        <v>1</v>
      </c>
      <c r="F11108" s="118" t="s">
        <v>1496</v>
      </c>
      <c r="G11108" s="113">
        <f>IF([Data da Aprovação]&lt;&gt;"ESTATUTÁRIO",YEAR([Data da Aprovação]),"")</f>
        <v>2007</v>
      </c>
      <c r="H11108" s="106">
        <f>Tabela9[[#This Row],[Valor do Provento R$]]/Tabela9[[#This Row],[Provento por 1 ou 1000 Ações]]</f>
        <v>1E-3</v>
      </c>
    </row>
    <row r="11109" spans="1:8">
      <c r="A11109" s="119" t="s">
        <v>1793</v>
      </c>
      <c r="B11109" s="117" t="s">
        <v>1490</v>
      </c>
      <c r="C11109" s="140">
        <v>39542</v>
      </c>
      <c r="D11109" s="141">
        <v>0.15</v>
      </c>
      <c r="E11109" s="119">
        <v>1</v>
      </c>
      <c r="F11109" s="119" t="s">
        <v>1489</v>
      </c>
      <c r="G11109" s="114">
        <f>IF([Data da Aprovação]&lt;&gt;"ESTATUTÁRIO",YEAR([Data da Aprovação]),"")</f>
        <v>2008</v>
      </c>
      <c r="H11109" s="106">
        <f>Tabela9[[#This Row],[Valor do Provento R$]]/Tabela9[[#This Row],[Provento por 1 ou 1000 Ações]]</f>
        <v>0.15</v>
      </c>
    </row>
    <row r="11110" spans="1:8">
      <c r="A11110" s="118" t="s">
        <v>1793</v>
      </c>
      <c r="B11110" s="116" t="s">
        <v>1490</v>
      </c>
      <c r="C11110" s="138">
        <v>39542</v>
      </c>
      <c r="D11110" s="139">
        <v>3.8999999999999998E-3</v>
      </c>
      <c r="E11110" s="118">
        <v>1</v>
      </c>
      <c r="F11110" s="118" t="s">
        <v>1496</v>
      </c>
      <c r="G11110" s="113">
        <f>IF([Data da Aprovação]&lt;&gt;"ESTATUTÁRIO",YEAR([Data da Aprovação]),"")</f>
        <v>2008</v>
      </c>
      <c r="H11110" s="106">
        <f>Tabela9[[#This Row],[Valor do Provento R$]]/Tabela9[[#This Row],[Provento por 1 ou 1000 Ações]]</f>
        <v>3.8999999999999998E-3</v>
      </c>
    </row>
    <row r="11111" spans="1:8">
      <c r="A11111" s="119" t="s">
        <v>1793</v>
      </c>
      <c r="B11111" s="117" t="s">
        <v>1490</v>
      </c>
      <c r="C11111" s="140">
        <v>39542</v>
      </c>
      <c r="D11111" s="141">
        <v>0.05</v>
      </c>
      <c r="E11111" s="119">
        <v>1</v>
      </c>
      <c r="F11111" s="119" t="s">
        <v>1492</v>
      </c>
      <c r="G11111" s="114">
        <f>IF([Data da Aprovação]&lt;&gt;"ESTATUTÁRIO",YEAR([Data da Aprovação]),"")</f>
        <v>2008</v>
      </c>
      <c r="H11111" s="106">
        <f>Tabela9[[#This Row],[Valor do Provento R$]]/Tabela9[[#This Row],[Provento por 1 ou 1000 Ações]]</f>
        <v>0.05</v>
      </c>
    </row>
    <row r="11112" spans="1:8">
      <c r="A11112" s="118" t="s">
        <v>1793</v>
      </c>
      <c r="B11112" s="116" t="s">
        <v>1490</v>
      </c>
      <c r="C11112" s="138">
        <v>39542</v>
      </c>
      <c r="D11112" s="139">
        <v>1.2999999999999999E-3</v>
      </c>
      <c r="E11112" s="118">
        <v>1</v>
      </c>
      <c r="F11112" s="118" t="s">
        <v>1496</v>
      </c>
      <c r="G11112" s="113">
        <f>IF([Data da Aprovação]&lt;&gt;"ESTATUTÁRIO",YEAR([Data da Aprovação]),"")</f>
        <v>2008</v>
      </c>
      <c r="H11112" s="106">
        <f>Tabela9[[#This Row],[Valor do Provento R$]]/Tabela9[[#This Row],[Provento por 1 ou 1000 Ações]]</f>
        <v>1.2999999999999999E-3</v>
      </c>
    </row>
    <row r="11113" spans="1:8">
      <c r="A11113" s="119" t="s">
        <v>1793</v>
      </c>
      <c r="B11113" s="117" t="s">
        <v>1490</v>
      </c>
      <c r="C11113" s="140">
        <v>39801</v>
      </c>
      <c r="D11113" s="141">
        <v>0.8</v>
      </c>
      <c r="E11113" s="119">
        <v>1</v>
      </c>
      <c r="F11113" s="119" t="s">
        <v>1489</v>
      </c>
      <c r="G11113" s="114">
        <f>IF([Data da Aprovação]&lt;&gt;"ESTATUTÁRIO",YEAR([Data da Aprovação]),"")</f>
        <v>2008</v>
      </c>
      <c r="H11113" s="106">
        <f>Tabela9[[#This Row],[Valor do Provento R$]]/Tabela9[[#This Row],[Provento por 1 ou 1000 Ações]]</f>
        <v>0.8</v>
      </c>
    </row>
    <row r="11114" spans="1:8">
      <c r="A11114" s="118" t="s">
        <v>1793</v>
      </c>
      <c r="B11114" s="116" t="s">
        <v>1490</v>
      </c>
      <c r="C11114" s="138">
        <v>39911</v>
      </c>
      <c r="D11114" s="139">
        <v>0.33</v>
      </c>
      <c r="E11114" s="118">
        <v>1</v>
      </c>
      <c r="F11114" s="118" t="s">
        <v>1492</v>
      </c>
      <c r="G11114" s="113">
        <f>IF([Data da Aprovação]&lt;&gt;"ESTATUTÁRIO",YEAR([Data da Aprovação]),"")</f>
        <v>2009</v>
      </c>
      <c r="H11114" s="106">
        <f>Tabela9[[#This Row],[Valor do Provento R$]]/Tabela9[[#This Row],[Provento por 1 ou 1000 Ações]]</f>
        <v>0.33</v>
      </c>
    </row>
    <row r="11115" spans="1:8">
      <c r="A11115" s="119" t="s">
        <v>1793</v>
      </c>
      <c r="B11115" s="117" t="s">
        <v>1490</v>
      </c>
      <c r="C11115" s="140">
        <v>39911</v>
      </c>
      <c r="D11115" s="141">
        <v>1.04E-2</v>
      </c>
      <c r="E11115" s="119">
        <v>1</v>
      </c>
      <c r="F11115" s="119" t="s">
        <v>1496</v>
      </c>
      <c r="G11115" s="114">
        <f>IF([Data da Aprovação]&lt;&gt;"ESTATUTÁRIO",YEAR([Data da Aprovação]),"")</f>
        <v>2009</v>
      </c>
      <c r="H11115" s="106">
        <f>Tabela9[[#This Row],[Valor do Provento R$]]/Tabela9[[#This Row],[Provento por 1 ou 1000 Ações]]</f>
        <v>1.04E-2</v>
      </c>
    </row>
    <row r="11116" spans="1:8">
      <c r="A11116" s="118" t="s">
        <v>1793</v>
      </c>
      <c r="B11116" s="116" t="s">
        <v>1490</v>
      </c>
      <c r="C11116" s="138">
        <v>39988</v>
      </c>
      <c r="D11116" s="139">
        <v>0.3</v>
      </c>
      <c r="E11116" s="118">
        <v>1</v>
      </c>
      <c r="F11116" s="118" t="s">
        <v>1489</v>
      </c>
      <c r="G11116" s="113">
        <f>IF([Data da Aprovação]&lt;&gt;"ESTATUTÁRIO",YEAR([Data da Aprovação]),"")</f>
        <v>2009</v>
      </c>
      <c r="H11116" s="106">
        <f>Tabela9[[#This Row],[Valor do Provento R$]]/Tabela9[[#This Row],[Provento por 1 ou 1000 Ações]]</f>
        <v>0.3</v>
      </c>
    </row>
    <row r="11117" spans="1:8">
      <c r="A11117" s="119" t="s">
        <v>1793</v>
      </c>
      <c r="B11117" s="117" t="s">
        <v>1490</v>
      </c>
      <c r="C11117" s="140">
        <v>40077</v>
      </c>
      <c r="D11117" s="141">
        <v>0.2</v>
      </c>
      <c r="E11117" s="119">
        <v>1</v>
      </c>
      <c r="F11117" s="119" t="s">
        <v>1489</v>
      </c>
      <c r="G11117" s="114">
        <f>IF([Data da Aprovação]&lt;&gt;"ESTATUTÁRIO",YEAR([Data da Aprovação]),"")</f>
        <v>2009</v>
      </c>
      <c r="H11117" s="106">
        <f>Tabela9[[#This Row],[Valor do Provento R$]]/Tabela9[[#This Row],[Provento por 1 ou 1000 Ações]]</f>
        <v>0.2</v>
      </c>
    </row>
    <row r="11118" spans="1:8">
      <c r="A11118" s="118" t="s">
        <v>1793</v>
      </c>
      <c r="B11118" s="116" t="s">
        <v>1490</v>
      </c>
      <c r="C11118" s="138">
        <v>40164</v>
      </c>
      <c r="D11118" s="139">
        <v>0.2</v>
      </c>
      <c r="E11118" s="118">
        <v>1</v>
      </c>
      <c r="F11118" s="118" t="s">
        <v>1489</v>
      </c>
      <c r="G11118" s="113">
        <f>IF([Data da Aprovação]&lt;&gt;"ESTATUTÁRIO",YEAR([Data da Aprovação]),"")</f>
        <v>2009</v>
      </c>
      <c r="H11118" s="106">
        <f>Tabela9[[#This Row],[Valor do Provento R$]]/Tabela9[[#This Row],[Provento por 1 ou 1000 Ações]]</f>
        <v>0.2</v>
      </c>
    </row>
    <row r="11119" spans="1:8">
      <c r="A11119" s="119" t="s">
        <v>1793</v>
      </c>
      <c r="B11119" s="117" t="s">
        <v>1490</v>
      </c>
      <c r="C11119" s="140">
        <v>40290</v>
      </c>
      <c r="D11119" s="141">
        <v>0.13</v>
      </c>
      <c r="E11119" s="119">
        <v>1</v>
      </c>
      <c r="F11119" s="119" t="s">
        <v>1492</v>
      </c>
      <c r="G11119" s="114">
        <f>IF([Data da Aprovação]&lt;&gt;"ESTATUTÁRIO",YEAR([Data da Aprovação]),"")</f>
        <v>2010</v>
      </c>
      <c r="H11119" s="106">
        <f>Tabela9[[#This Row],[Valor do Provento R$]]/Tabela9[[#This Row],[Provento por 1 ou 1000 Ações]]</f>
        <v>0.13</v>
      </c>
    </row>
    <row r="11120" spans="1:8">
      <c r="A11120" s="118" t="s">
        <v>1793</v>
      </c>
      <c r="B11120" s="116" t="s">
        <v>1490</v>
      </c>
      <c r="C11120" s="138">
        <v>40290</v>
      </c>
      <c r="D11120" s="139">
        <v>3.2000000000000002E-3</v>
      </c>
      <c r="E11120" s="118">
        <v>1</v>
      </c>
      <c r="F11120" s="118" t="s">
        <v>1496</v>
      </c>
      <c r="G11120" s="113">
        <f>IF([Data da Aprovação]&lt;&gt;"ESTATUTÁRIO",YEAR([Data da Aprovação]),"")</f>
        <v>2010</v>
      </c>
      <c r="H11120" s="106">
        <f>Tabela9[[#This Row],[Valor do Provento R$]]/Tabela9[[#This Row],[Provento por 1 ou 1000 Ações]]</f>
        <v>3.2000000000000002E-3</v>
      </c>
    </row>
    <row r="11121" spans="1:8">
      <c r="A11121" s="119" t="s">
        <v>1793</v>
      </c>
      <c r="B11121" s="117" t="s">
        <v>1490</v>
      </c>
      <c r="C11121" s="140">
        <v>40290</v>
      </c>
      <c r="D11121" s="141">
        <v>0.1172</v>
      </c>
      <c r="E11121" s="119">
        <v>1</v>
      </c>
      <c r="F11121" s="119" t="s">
        <v>1489</v>
      </c>
      <c r="G11121" s="114">
        <f>IF([Data da Aprovação]&lt;&gt;"ESTATUTÁRIO",YEAR([Data da Aprovação]),"")</f>
        <v>2010</v>
      </c>
      <c r="H11121" s="106">
        <f>Tabela9[[#This Row],[Valor do Provento R$]]/Tabela9[[#This Row],[Provento por 1 ou 1000 Ações]]</f>
        <v>0.1172</v>
      </c>
    </row>
    <row r="11122" spans="1:8">
      <c r="A11122" s="118" t="s">
        <v>1793</v>
      </c>
      <c r="B11122" s="116" t="s">
        <v>1490</v>
      </c>
      <c r="C11122" s="138">
        <v>40290</v>
      </c>
      <c r="D11122" s="139">
        <v>2.8999999999999998E-3</v>
      </c>
      <c r="E11122" s="118">
        <v>1</v>
      </c>
      <c r="F11122" s="118" t="s">
        <v>1496</v>
      </c>
      <c r="G11122" s="113">
        <f>IF([Data da Aprovação]&lt;&gt;"ESTATUTÁRIO",YEAR([Data da Aprovação]),"")</f>
        <v>2010</v>
      </c>
      <c r="H11122" s="106">
        <f>Tabela9[[#This Row],[Valor do Provento R$]]/Tabela9[[#This Row],[Provento por 1 ou 1000 Ações]]</f>
        <v>2.8999999999999998E-3</v>
      </c>
    </row>
    <row r="11123" spans="1:8">
      <c r="A11123" s="119" t="s">
        <v>1793</v>
      </c>
      <c r="B11123" s="117" t="s">
        <v>1490</v>
      </c>
      <c r="C11123" s="140">
        <v>40312</v>
      </c>
      <c r="D11123" s="141">
        <v>0.2</v>
      </c>
      <c r="E11123" s="119">
        <v>1</v>
      </c>
      <c r="F11123" s="119" t="s">
        <v>1489</v>
      </c>
      <c r="G11123" s="114">
        <f>IF([Data da Aprovação]&lt;&gt;"ESTATUTÁRIO",YEAR([Data da Aprovação]),"")</f>
        <v>2010</v>
      </c>
      <c r="H11123" s="106">
        <f>Tabela9[[#This Row],[Valor do Provento R$]]/Tabela9[[#This Row],[Provento por 1 ou 1000 Ações]]</f>
        <v>0.2</v>
      </c>
    </row>
    <row r="11124" spans="1:8">
      <c r="A11124" s="118" t="s">
        <v>1793</v>
      </c>
      <c r="B11124" s="116" t="s">
        <v>1490</v>
      </c>
      <c r="C11124" s="138">
        <v>40375</v>
      </c>
      <c r="D11124" s="139">
        <v>0.2</v>
      </c>
      <c r="E11124" s="118">
        <v>1</v>
      </c>
      <c r="F11124" s="118" t="s">
        <v>1489</v>
      </c>
      <c r="G11124" s="113">
        <f>IF([Data da Aprovação]&lt;&gt;"ESTATUTÁRIO",YEAR([Data da Aprovação]),"")</f>
        <v>2010</v>
      </c>
      <c r="H11124" s="106">
        <f>Tabela9[[#This Row],[Valor do Provento R$]]/Tabela9[[#This Row],[Provento por 1 ou 1000 Ações]]</f>
        <v>0.2</v>
      </c>
    </row>
    <row r="11125" spans="1:8">
      <c r="A11125" s="119" t="s">
        <v>1793</v>
      </c>
      <c r="B11125" s="117" t="s">
        <v>1490</v>
      </c>
      <c r="C11125" s="140">
        <v>40473</v>
      </c>
      <c r="D11125" s="141">
        <v>0.14000000000000001</v>
      </c>
      <c r="E11125" s="119">
        <v>1</v>
      </c>
      <c r="F11125" s="119" t="s">
        <v>1489</v>
      </c>
      <c r="G11125" s="114">
        <f>IF([Data da Aprovação]&lt;&gt;"ESTATUTÁRIO",YEAR([Data da Aprovação]),"")</f>
        <v>2010</v>
      </c>
      <c r="H11125" s="106">
        <f>Tabela9[[#This Row],[Valor do Provento R$]]/Tabela9[[#This Row],[Provento por 1 ou 1000 Ações]]</f>
        <v>0.14000000000000001</v>
      </c>
    </row>
    <row r="11126" spans="1:8">
      <c r="A11126" s="118" t="s">
        <v>1793</v>
      </c>
      <c r="B11126" s="116" t="s">
        <v>1490</v>
      </c>
      <c r="C11126" s="138">
        <v>40522</v>
      </c>
      <c r="D11126" s="139">
        <v>0.2</v>
      </c>
      <c r="E11126" s="118">
        <v>1</v>
      </c>
      <c r="F11126" s="118" t="s">
        <v>1489</v>
      </c>
      <c r="G11126" s="113">
        <f>IF([Data da Aprovação]&lt;&gt;"ESTATUTÁRIO",YEAR([Data da Aprovação]),"")</f>
        <v>2010</v>
      </c>
      <c r="H11126" s="106">
        <f>Tabela9[[#This Row],[Valor do Provento R$]]/Tabela9[[#This Row],[Provento por 1 ou 1000 Ações]]</f>
        <v>0.2</v>
      </c>
    </row>
    <row r="11127" spans="1:8">
      <c r="A11127" s="119" t="s">
        <v>1793</v>
      </c>
      <c r="B11127" s="117" t="s">
        <v>1490</v>
      </c>
      <c r="C11127" s="140">
        <v>40623</v>
      </c>
      <c r="D11127" s="141">
        <v>0.14929999999999999</v>
      </c>
      <c r="E11127" s="119">
        <v>1</v>
      </c>
      <c r="F11127" s="119" t="s">
        <v>1489</v>
      </c>
      <c r="G11127" s="114">
        <f>IF([Data da Aprovação]&lt;&gt;"ESTATUTÁRIO",YEAR([Data da Aprovação]),"")</f>
        <v>2011</v>
      </c>
      <c r="H11127" s="106">
        <f>Tabela9[[#This Row],[Valor do Provento R$]]/Tabela9[[#This Row],[Provento por 1 ou 1000 Ações]]</f>
        <v>0.14929999999999999</v>
      </c>
    </row>
    <row r="11128" spans="1:8">
      <c r="A11128" s="118" t="s">
        <v>1793</v>
      </c>
      <c r="B11128" s="116" t="s">
        <v>1490</v>
      </c>
      <c r="C11128" s="138">
        <v>40623</v>
      </c>
      <c r="D11128" s="139">
        <v>3.4199999999999999E-3</v>
      </c>
      <c r="E11128" s="118">
        <v>1</v>
      </c>
      <c r="F11128" s="118" t="s">
        <v>1496</v>
      </c>
      <c r="G11128" s="113">
        <f>IF([Data da Aprovação]&lt;&gt;"ESTATUTÁRIO",YEAR([Data da Aprovação]),"")</f>
        <v>2011</v>
      </c>
      <c r="H11128" s="106">
        <f>Tabela9[[#This Row],[Valor do Provento R$]]/Tabela9[[#This Row],[Provento por 1 ou 1000 Ações]]</f>
        <v>3.4199999999999999E-3</v>
      </c>
    </row>
    <row r="11129" spans="1:8">
      <c r="A11129" s="119" t="s">
        <v>1793</v>
      </c>
      <c r="B11129" s="117" t="s">
        <v>1490</v>
      </c>
      <c r="C11129" s="140">
        <v>40661</v>
      </c>
      <c r="D11129" s="141">
        <v>0.12</v>
      </c>
      <c r="E11129" s="119">
        <v>1</v>
      </c>
      <c r="F11129" s="119" t="s">
        <v>1492</v>
      </c>
      <c r="G11129" s="114">
        <f>IF([Data da Aprovação]&lt;&gt;"ESTATUTÁRIO",YEAR([Data da Aprovação]),"")</f>
        <v>2011</v>
      </c>
      <c r="H11129" s="106">
        <f>Tabela9[[#This Row],[Valor do Provento R$]]/Tabela9[[#This Row],[Provento por 1 ou 1000 Ações]]</f>
        <v>0.12</v>
      </c>
    </row>
    <row r="11130" spans="1:8">
      <c r="A11130" s="118" t="s">
        <v>1793</v>
      </c>
      <c r="B11130" s="116" t="s">
        <v>1490</v>
      </c>
      <c r="C11130" s="138">
        <v>40661</v>
      </c>
      <c r="D11130" s="139">
        <v>4.1999999999999997E-3</v>
      </c>
      <c r="E11130" s="118">
        <v>1</v>
      </c>
      <c r="F11130" s="118" t="s">
        <v>1496</v>
      </c>
      <c r="G11130" s="113">
        <f>IF([Data da Aprovação]&lt;&gt;"ESTATUTÁRIO",YEAR([Data da Aprovação]),"")</f>
        <v>2011</v>
      </c>
      <c r="H11130" s="106">
        <f>Tabela9[[#This Row],[Valor do Provento R$]]/Tabela9[[#This Row],[Provento por 1 ou 1000 Ações]]</f>
        <v>4.1999999999999997E-3</v>
      </c>
    </row>
    <row r="11131" spans="1:8">
      <c r="A11131" s="119" t="s">
        <v>1793</v>
      </c>
      <c r="B11131" s="117" t="s">
        <v>1490</v>
      </c>
      <c r="C11131" s="140">
        <v>40662</v>
      </c>
      <c r="D11131" s="141">
        <v>0.2</v>
      </c>
      <c r="E11131" s="119">
        <v>1</v>
      </c>
      <c r="F11131" s="119" t="s">
        <v>1489</v>
      </c>
      <c r="G11131" s="114">
        <f>IF([Data da Aprovação]&lt;&gt;"ESTATUTÁRIO",YEAR([Data da Aprovação]),"")</f>
        <v>2011</v>
      </c>
      <c r="H11131" s="106">
        <f>Tabela9[[#This Row],[Valor do Provento R$]]/Tabela9[[#This Row],[Provento por 1 ou 1000 Ações]]</f>
        <v>0.2</v>
      </c>
    </row>
    <row r="11132" spans="1:8">
      <c r="A11132" s="118" t="s">
        <v>1793</v>
      </c>
      <c r="B11132" s="116" t="s">
        <v>1490</v>
      </c>
      <c r="C11132" s="138">
        <v>40746</v>
      </c>
      <c r="D11132" s="139">
        <v>0.2</v>
      </c>
      <c r="E11132" s="118">
        <v>1</v>
      </c>
      <c r="F11132" s="118" t="s">
        <v>1489</v>
      </c>
      <c r="G11132" s="113">
        <f>IF([Data da Aprovação]&lt;&gt;"ESTATUTÁRIO",YEAR([Data da Aprovação]),"")</f>
        <v>2011</v>
      </c>
      <c r="H11132" s="106">
        <f>Tabela9[[#This Row],[Valor do Provento R$]]/Tabela9[[#This Row],[Provento por 1 ou 1000 Ações]]</f>
        <v>0.2</v>
      </c>
    </row>
    <row r="11133" spans="1:8">
      <c r="A11133" s="119" t="s">
        <v>1793</v>
      </c>
      <c r="B11133" s="117" t="s">
        <v>1490</v>
      </c>
      <c r="C11133" s="140">
        <v>40844</v>
      </c>
      <c r="D11133" s="141">
        <v>0.2</v>
      </c>
      <c r="E11133" s="119">
        <v>1</v>
      </c>
      <c r="F11133" s="119" t="s">
        <v>1489</v>
      </c>
      <c r="G11133" s="114">
        <f>IF([Data da Aprovação]&lt;&gt;"ESTATUTÁRIO",YEAR([Data da Aprovação]),"")</f>
        <v>2011</v>
      </c>
      <c r="H11133" s="106">
        <f>Tabela9[[#This Row],[Valor do Provento R$]]/Tabela9[[#This Row],[Provento por 1 ou 1000 Ações]]</f>
        <v>0.2</v>
      </c>
    </row>
    <row r="11134" spans="1:8">
      <c r="A11134" s="118" t="s">
        <v>1793</v>
      </c>
      <c r="B11134" s="116" t="s">
        <v>1490</v>
      </c>
      <c r="C11134" s="138">
        <v>40899</v>
      </c>
      <c r="D11134" s="139">
        <v>0.2</v>
      </c>
      <c r="E11134" s="118">
        <v>1</v>
      </c>
      <c r="F11134" s="118" t="s">
        <v>1489</v>
      </c>
      <c r="G11134" s="113">
        <f>IF([Data da Aprovação]&lt;&gt;"ESTATUTÁRIO",YEAR([Data da Aprovação]),"")</f>
        <v>2011</v>
      </c>
      <c r="H11134" s="106">
        <f>Tabela9[[#This Row],[Valor do Provento R$]]/Tabela9[[#This Row],[Provento por 1 ou 1000 Ações]]</f>
        <v>0.2</v>
      </c>
    </row>
    <row r="11135" spans="1:8">
      <c r="A11135" s="119" t="s">
        <v>1793</v>
      </c>
      <c r="B11135" s="117" t="s">
        <v>1490</v>
      </c>
      <c r="C11135" s="140">
        <v>40987</v>
      </c>
      <c r="D11135" s="141">
        <v>0.12</v>
      </c>
      <c r="E11135" s="119">
        <v>1</v>
      </c>
      <c r="F11135" s="119" t="s">
        <v>1492</v>
      </c>
      <c r="G11135" s="114">
        <f>IF([Data da Aprovação]&lt;&gt;"ESTATUTÁRIO",YEAR([Data da Aprovação]),"")</f>
        <v>2012</v>
      </c>
      <c r="H11135" s="106">
        <f>Tabela9[[#This Row],[Valor do Provento R$]]/Tabela9[[#This Row],[Provento por 1 ou 1000 Ações]]</f>
        <v>0.12</v>
      </c>
    </row>
    <row r="11136" spans="1:8">
      <c r="A11136" s="118" t="s">
        <v>1793</v>
      </c>
      <c r="B11136" s="116" t="s">
        <v>1490</v>
      </c>
      <c r="C11136" s="138">
        <v>40987</v>
      </c>
      <c r="D11136" s="139">
        <v>2.6700000000000001E-3</v>
      </c>
      <c r="E11136" s="118">
        <v>1</v>
      </c>
      <c r="F11136" s="118" t="s">
        <v>1496</v>
      </c>
      <c r="G11136" s="113">
        <f>IF([Data da Aprovação]&lt;&gt;"ESTATUTÁRIO",YEAR([Data da Aprovação]),"")</f>
        <v>2012</v>
      </c>
      <c r="H11136" s="106">
        <f>Tabela9[[#This Row],[Valor do Provento R$]]/Tabela9[[#This Row],[Provento por 1 ou 1000 Ações]]</f>
        <v>2.6700000000000001E-3</v>
      </c>
    </row>
    <row r="11137" spans="1:8">
      <c r="A11137" s="119" t="s">
        <v>1793</v>
      </c>
      <c r="B11137" s="117" t="s">
        <v>1490</v>
      </c>
      <c r="C11137" s="140">
        <v>41026</v>
      </c>
      <c r="D11137" s="141">
        <v>0.2</v>
      </c>
      <c r="E11137" s="119">
        <v>1</v>
      </c>
      <c r="F11137" s="119" t="s">
        <v>1489</v>
      </c>
      <c r="G11137" s="114">
        <f>IF([Data da Aprovação]&lt;&gt;"ESTATUTÁRIO",YEAR([Data da Aprovação]),"")</f>
        <v>2012</v>
      </c>
      <c r="H11137" s="106">
        <f>Tabela9[[#This Row],[Valor do Provento R$]]/Tabela9[[#This Row],[Provento por 1 ou 1000 Ações]]</f>
        <v>0.2</v>
      </c>
    </row>
    <row r="11138" spans="1:8">
      <c r="A11138" s="118" t="s">
        <v>1793</v>
      </c>
      <c r="B11138" s="116" t="s">
        <v>1490</v>
      </c>
      <c r="C11138" s="138">
        <v>41393</v>
      </c>
      <c r="D11138" s="139">
        <v>0.38</v>
      </c>
      <c r="E11138" s="118">
        <v>1</v>
      </c>
      <c r="F11138" s="118" t="s">
        <v>1489</v>
      </c>
      <c r="G11138" s="113">
        <f>IF([Data da Aprovação]&lt;&gt;"ESTATUTÁRIO",YEAR([Data da Aprovação]),"")</f>
        <v>2013</v>
      </c>
      <c r="H11138" s="106">
        <f>Tabela9[[#This Row],[Valor do Provento R$]]/Tabela9[[#This Row],[Provento por 1 ou 1000 Ações]]</f>
        <v>0.38</v>
      </c>
    </row>
    <row r="11139" spans="1:8">
      <c r="A11139" s="119" t="s">
        <v>1793</v>
      </c>
      <c r="B11139" s="117" t="s">
        <v>1490</v>
      </c>
      <c r="C11139" s="140">
        <v>41393</v>
      </c>
      <c r="D11139" s="141">
        <v>8.5400000000000007E-3</v>
      </c>
      <c r="E11139" s="119">
        <v>1</v>
      </c>
      <c r="F11139" s="119" t="s">
        <v>1496</v>
      </c>
      <c r="G11139" s="114">
        <f>IF([Data da Aprovação]&lt;&gt;"ESTATUTÁRIO",YEAR([Data da Aprovação]),"")</f>
        <v>2013</v>
      </c>
      <c r="H11139" s="106">
        <f>Tabela9[[#This Row],[Valor do Provento R$]]/Tabela9[[#This Row],[Provento por 1 ou 1000 Ações]]</f>
        <v>8.5400000000000007E-3</v>
      </c>
    </row>
    <row r="11140" spans="1:8">
      <c r="A11140" s="118" t="s">
        <v>1793</v>
      </c>
      <c r="B11140" s="116" t="s">
        <v>1490</v>
      </c>
      <c r="C11140" s="138">
        <v>41393</v>
      </c>
      <c r="D11140" s="139">
        <v>0.38</v>
      </c>
      <c r="E11140" s="118">
        <v>1</v>
      </c>
      <c r="F11140" s="118" t="s">
        <v>1489</v>
      </c>
      <c r="G11140" s="113">
        <f>IF([Data da Aprovação]&lt;&gt;"ESTATUTÁRIO",YEAR([Data da Aprovação]),"")</f>
        <v>2013</v>
      </c>
      <c r="H11140" s="106">
        <f>Tabela9[[#This Row],[Valor do Provento R$]]/Tabela9[[#This Row],[Provento por 1 ou 1000 Ações]]</f>
        <v>0.38</v>
      </c>
    </row>
    <row r="11141" spans="1:8">
      <c r="A11141" s="119" t="s">
        <v>1793</v>
      </c>
      <c r="B11141" s="117" t="s">
        <v>1490</v>
      </c>
      <c r="C11141" s="140">
        <v>41393</v>
      </c>
      <c r="D11141" s="141">
        <v>8.5400000000000007E-3</v>
      </c>
      <c r="E11141" s="119">
        <v>1</v>
      </c>
      <c r="F11141" s="119" t="s">
        <v>1496</v>
      </c>
      <c r="G11141" s="114">
        <f>IF([Data da Aprovação]&lt;&gt;"ESTATUTÁRIO",YEAR([Data da Aprovação]),"")</f>
        <v>2013</v>
      </c>
      <c r="H11141" s="106">
        <f>Tabela9[[#This Row],[Valor do Provento R$]]/Tabela9[[#This Row],[Provento por 1 ou 1000 Ações]]</f>
        <v>8.5400000000000007E-3</v>
      </c>
    </row>
    <row r="11142" spans="1:8">
      <c r="A11142" s="118" t="s">
        <v>1794</v>
      </c>
      <c r="B11142" s="116" t="s">
        <v>1488</v>
      </c>
      <c r="C11142" s="138">
        <v>36644</v>
      </c>
      <c r="D11142" s="139">
        <v>4.0068000000000001</v>
      </c>
      <c r="E11142" s="118">
        <v>1000</v>
      </c>
      <c r="F11142" s="118" t="s">
        <v>1489</v>
      </c>
      <c r="G11142" s="113">
        <f>IF([Data da Aprovação]&lt;&gt;"ESTATUTÁRIO",YEAR([Data da Aprovação]),"")</f>
        <v>2000</v>
      </c>
      <c r="H11142" s="106">
        <f>Tabela9[[#This Row],[Valor do Provento R$]]/Tabela9[[#This Row],[Provento por 1 ou 1000 Ações]]</f>
        <v>4.0068000000000005E-3</v>
      </c>
    </row>
    <row r="11143" spans="1:8">
      <c r="A11143" s="119" t="s">
        <v>1794</v>
      </c>
      <c r="B11143" s="117" t="s">
        <v>1488</v>
      </c>
      <c r="C11143" s="140">
        <v>37011</v>
      </c>
      <c r="D11143" s="141">
        <v>4.0068000000000001</v>
      </c>
      <c r="E11143" s="119">
        <v>1000</v>
      </c>
      <c r="F11143" s="119" t="s">
        <v>1489</v>
      </c>
      <c r="G11143" s="114">
        <f>IF([Data da Aprovação]&lt;&gt;"ESTATUTÁRIO",YEAR([Data da Aprovação]),"")</f>
        <v>2001</v>
      </c>
      <c r="H11143" s="106">
        <f>Tabela9[[#This Row],[Valor do Provento R$]]/Tabela9[[#This Row],[Provento por 1 ou 1000 Ações]]</f>
        <v>4.0068000000000005E-3</v>
      </c>
    </row>
    <row r="11144" spans="1:8">
      <c r="A11144" s="118" t="s">
        <v>1794</v>
      </c>
      <c r="B11144" s="116" t="s">
        <v>1488</v>
      </c>
      <c r="C11144" s="138">
        <v>38289</v>
      </c>
      <c r="D11144" s="139">
        <v>3.7463709999999999</v>
      </c>
      <c r="E11144" s="118">
        <v>1000</v>
      </c>
      <c r="F11144" s="118" t="s">
        <v>1492</v>
      </c>
      <c r="G11144" s="113">
        <f>IF([Data da Aprovação]&lt;&gt;"ESTATUTÁRIO",YEAR([Data da Aprovação]),"")</f>
        <v>2004</v>
      </c>
      <c r="H11144" s="106">
        <f>Tabela9[[#This Row],[Valor do Provento R$]]/Tabela9[[#This Row],[Provento por 1 ou 1000 Ações]]</f>
        <v>3.7463710000000001E-3</v>
      </c>
    </row>
    <row r="11145" spans="1:8">
      <c r="A11145" s="119" t="s">
        <v>1794</v>
      </c>
      <c r="B11145" s="117" t="s">
        <v>1488</v>
      </c>
      <c r="C11145" s="140">
        <v>39380</v>
      </c>
      <c r="D11145" s="141">
        <v>0.3979914</v>
      </c>
      <c r="E11145" s="119">
        <v>1</v>
      </c>
      <c r="F11145" s="119" t="s">
        <v>1492</v>
      </c>
      <c r="G11145" s="114">
        <f>IF([Data da Aprovação]&lt;&gt;"ESTATUTÁRIO",YEAR([Data da Aprovação]),"")</f>
        <v>2007</v>
      </c>
      <c r="H11145" s="106">
        <f>Tabela9[[#This Row],[Valor do Provento R$]]/Tabela9[[#This Row],[Provento por 1 ou 1000 Ações]]</f>
        <v>0.3979914</v>
      </c>
    </row>
    <row r="11146" spans="1:8">
      <c r="A11146" s="118" t="s">
        <v>1794</v>
      </c>
      <c r="B11146" s="116" t="s">
        <v>1488</v>
      </c>
      <c r="C11146" s="138">
        <v>39744</v>
      </c>
      <c r="D11146" s="139">
        <v>0.37463716000000002</v>
      </c>
      <c r="E11146" s="118">
        <v>1</v>
      </c>
      <c r="F11146" s="118" t="s">
        <v>1492</v>
      </c>
      <c r="G11146" s="113">
        <f>IF([Data da Aprovação]&lt;&gt;"ESTATUTÁRIO",YEAR([Data da Aprovação]),"")</f>
        <v>2008</v>
      </c>
      <c r="H11146" s="106">
        <f>Tabela9[[#This Row],[Valor do Provento R$]]/Tabela9[[#This Row],[Provento por 1 ou 1000 Ações]]</f>
        <v>0.37463716000000002</v>
      </c>
    </row>
    <row r="11147" spans="1:8">
      <c r="A11147" s="119" t="s">
        <v>1794</v>
      </c>
      <c r="B11147" s="117" t="s">
        <v>1488</v>
      </c>
      <c r="C11147" s="140">
        <v>40115</v>
      </c>
      <c r="D11147" s="141">
        <v>0.41459846</v>
      </c>
      <c r="E11147" s="119">
        <v>1</v>
      </c>
      <c r="F11147" s="119" t="s">
        <v>1492</v>
      </c>
      <c r="G11147" s="114">
        <f>IF([Data da Aprovação]&lt;&gt;"ESTATUTÁRIO",YEAR([Data da Aprovação]),"")</f>
        <v>2009</v>
      </c>
      <c r="H11147" s="106">
        <f>Tabela9[[#This Row],[Valor do Provento R$]]/Tabela9[[#This Row],[Provento por 1 ou 1000 Ações]]</f>
        <v>0.41459846</v>
      </c>
    </row>
    <row r="11148" spans="1:8">
      <c r="A11148" s="118" t="s">
        <v>1794</v>
      </c>
      <c r="B11148" s="116" t="s">
        <v>1488</v>
      </c>
      <c r="C11148" s="138">
        <v>40480</v>
      </c>
      <c r="D11148" s="139">
        <v>8.2420179999999996E-2</v>
      </c>
      <c r="E11148" s="118">
        <v>1</v>
      </c>
      <c r="F11148" s="118" t="s">
        <v>1492</v>
      </c>
      <c r="G11148" s="113">
        <f>IF([Data da Aprovação]&lt;&gt;"ESTATUTÁRIO",YEAR([Data da Aprovação]),"")</f>
        <v>2010</v>
      </c>
      <c r="H11148" s="106">
        <f>Tabela9[[#This Row],[Valor do Provento R$]]/Tabela9[[#This Row],[Provento por 1 ou 1000 Ações]]</f>
        <v>8.2420179999999996E-2</v>
      </c>
    </row>
    <row r="11149" spans="1:8">
      <c r="A11149" s="119" t="s">
        <v>1794</v>
      </c>
      <c r="B11149" s="117" t="s">
        <v>1488</v>
      </c>
      <c r="C11149" s="140">
        <v>40480</v>
      </c>
      <c r="D11149" s="141">
        <v>0.43028930999999998</v>
      </c>
      <c r="E11149" s="119">
        <v>1</v>
      </c>
      <c r="F11149" s="119" t="s">
        <v>1492</v>
      </c>
      <c r="G11149" s="114">
        <f>IF([Data da Aprovação]&lt;&gt;"ESTATUTÁRIO",YEAR([Data da Aprovação]),"")</f>
        <v>2010</v>
      </c>
      <c r="H11149" s="106">
        <f>Tabela9[[#This Row],[Valor do Provento R$]]/Tabela9[[#This Row],[Provento por 1 ou 1000 Ações]]</f>
        <v>0.43028930999999998</v>
      </c>
    </row>
    <row r="11150" spans="1:8">
      <c r="A11150" s="118" t="s">
        <v>1794</v>
      </c>
      <c r="B11150" s="116" t="s">
        <v>1488</v>
      </c>
      <c r="C11150" s="138">
        <v>41571</v>
      </c>
      <c r="D11150" s="139">
        <v>0.12487905000000001</v>
      </c>
      <c r="E11150" s="118">
        <v>1</v>
      </c>
      <c r="F11150" s="118" t="s">
        <v>1492</v>
      </c>
      <c r="G11150" s="113">
        <f>IF([Data da Aprovação]&lt;&gt;"ESTATUTÁRIO",YEAR([Data da Aprovação]),"")</f>
        <v>2013</v>
      </c>
      <c r="H11150" s="106">
        <f>Tabela9[[#This Row],[Valor do Provento R$]]/Tabela9[[#This Row],[Provento por 1 ou 1000 Ações]]</f>
        <v>0.12487905000000001</v>
      </c>
    </row>
    <row r="11151" spans="1:8">
      <c r="A11151" s="119" t="s">
        <v>1794</v>
      </c>
      <c r="B11151" s="117" t="s">
        <v>1490</v>
      </c>
      <c r="C11151" s="140">
        <v>35363</v>
      </c>
      <c r="D11151" s="141">
        <v>0.88887700000000003</v>
      </c>
      <c r="E11151" s="119">
        <v>1000</v>
      </c>
      <c r="F11151" s="119" t="s">
        <v>1492</v>
      </c>
      <c r="G11151" s="114">
        <f>IF([Data da Aprovação]&lt;&gt;"ESTATUTÁRIO",YEAR([Data da Aprovação]),"")</f>
        <v>1996</v>
      </c>
      <c r="H11151" s="106">
        <f>Tabela9[[#This Row],[Valor do Provento R$]]/Tabela9[[#This Row],[Provento por 1 ou 1000 Ações]]</f>
        <v>8.8887700000000005E-4</v>
      </c>
    </row>
    <row r="11152" spans="1:8">
      <c r="A11152" s="118" t="s">
        <v>1794</v>
      </c>
      <c r="B11152" s="116" t="s">
        <v>1490</v>
      </c>
      <c r="C11152" s="138">
        <v>35734</v>
      </c>
      <c r="D11152" s="139">
        <v>0.64227000000000001</v>
      </c>
      <c r="E11152" s="118">
        <v>1000</v>
      </c>
      <c r="F11152" s="118" t="s">
        <v>1492</v>
      </c>
      <c r="G11152" s="113">
        <f>IF([Data da Aprovação]&lt;&gt;"ESTATUTÁRIO",YEAR([Data da Aprovação]),"")</f>
        <v>1997</v>
      </c>
      <c r="H11152" s="106">
        <f>Tabela9[[#This Row],[Valor do Provento R$]]/Tabela9[[#This Row],[Provento por 1 ou 1000 Ações]]</f>
        <v>6.4227000000000002E-4</v>
      </c>
    </row>
    <row r="11153" spans="1:8">
      <c r="A11153" s="119" t="s">
        <v>1794</v>
      </c>
      <c r="B11153" s="117" t="s">
        <v>1490</v>
      </c>
      <c r="C11153" s="140">
        <v>36091</v>
      </c>
      <c r="D11153" s="141">
        <v>0.732904</v>
      </c>
      <c r="E11153" s="119">
        <v>1000</v>
      </c>
      <c r="F11153" s="119" t="s">
        <v>1492</v>
      </c>
      <c r="G11153" s="114">
        <f>IF([Data da Aprovação]&lt;&gt;"ESTATUTÁRIO",YEAR([Data da Aprovação]),"")</f>
        <v>1998</v>
      </c>
      <c r="H11153" s="106">
        <f>Tabela9[[#This Row],[Valor do Provento R$]]/Tabela9[[#This Row],[Provento por 1 ou 1000 Ações]]</f>
        <v>7.3290400000000004E-4</v>
      </c>
    </row>
    <row r="11154" spans="1:8">
      <c r="A11154" s="118" t="s">
        <v>1794</v>
      </c>
      <c r="B11154" s="116" t="s">
        <v>1490</v>
      </c>
      <c r="C11154" s="138">
        <v>36644</v>
      </c>
      <c r="D11154" s="139">
        <v>4.4074900000000001</v>
      </c>
      <c r="E11154" s="118">
        <v>1000</v>
      </c>
      <c r="F11154" s="118" t="s">
        <v>1489</v>
      </c>
      <c r="G11154" s="113">
        <f>IF([Data da Aprovação]&lt;&gt;"ESTATUTÁRIO",YEAR([Data da Aprovação]),"")</f>
        <v>2000</v>
      </c>
      <c r="H11154" s="106">
        <f>Tabela9[[#This Row],[Valor do Provento R$]]/Tabela9[[#This Row],[Provento por 1 ou 1000 Ações]]</f>
        <v>4.40749E-3</v>
      </c>
    </row>
    <row r="11155" spans="1:8">
      <c r="A11155" s="119" t="s">
        <v>1794</v>
      </c>
      <c r="B11155" s="117" t="s">
        <v>1490</v>
      </c>
      <c r="C11155" s="140">
        <v>37011</v>
      </c>
      <c r="D11155" s="141">
        <v>4.4074900000000001</v>
      </c>
      <c r="E11155" s="119">
        <v>1000</v>
      </c>
      <c r="F11155" s="119" t="s">
        <v>1489</v>
      </c>
      <c r="G11155" s="114">
        <f>IF([Data da Aprovação]&lt;&gt;"ESTATUTÁRIO",YEAR([Data da Aprovação]),"")</f>
        <v>2001</v>
      </c>
      <c r="H11155" s="106">
        <f>Tabela9[[#This Row],[Valor do Provento R$]]/Tabela9[[#This Row],[Provento por 1 ou 1000 Ações]]</f>
        <v>4.40749E-3</v>
      </c>
    </row>
    <row r="11156" spans="1:8">
      <c r="A11156" s="118" t="s">
        <v>1794</v>
      </c>
      <c r="B11156" s="116" t="s">
        <v>1490</v>
      </c>
      <c r="C11156" s="138">
        <v>38289</v>
      </c>
      <c r="D11156" s="139">
        <v>3.7463709999999999</v>
      </c>
      <c r="E11156" s="118">
        <v>1000</v>
      </c>
      <c r="F11156" s="118" t="s">
        <v>1492</v>
      </c>
      <c r="G11156" s="113">
        <f>IF([Data da Aprovação]&lt;&gt;"ESTATUTÁRIO",YEAR([Data da Aprovação]),"")</f>
        <v>2004</v>
      </c>
      <c r="H11156" s="106">
        <f>Tabela9[[#This Row],[Valor do Provento R$]]/Tabela9[[#This Row],[Provento por 1 ou 1000 Ações]]</f>
        <v>3.7463710000000001E-3</v>
      </c>
    </row>
    <row r="11157" spans="1:8">
      <c r="A11157" s="119" t="s">
        <v>1794</v>
      </c>
      <c r="B11157" s="117" t="s">
        <v>1490</v>
      </c>
      <c r="C11157" s="140">
        <v>38656</v>
      </c>
      <c r="D11157" s="141">
        <v>0.28314600000000001</v>
      </c>
      <c r="E11157" s="119">
        <v>1000</v>
      </c>
      <c r="F11157" s="119" t="s">
        <v>1492</v>
      </c>
      <c r="G11157" s="114">
        <f>IF([Data da Aprovação]&lt;&gt;"ESTATUTÁRIO",YEAR([Data da Aprovação]),"")</f>
        <v>2005</v>
      </c>
      <c r="H11157" s="106">
        <f>Tabela9[[#This Row],[Valor do Provento R$]]/Tabela9[[#This Row],[Provento por 1 ou 1000 Ações]]</f>
        <v>2.8314600000000002E-4</v>
      </c>
    </row>
    <row r="11158" spans="1:8">
      <c r="A11158" s="118" t="s">
        <v>1794</v>
      </c>
      <c r="B11158" s="116" t="s">
        <v>1490</v>
      </c>
      <c r="C11158" s="138">
        <v>39021</v>
      </c>
      <c r="D11158" s="139">
        <v>0.80479699999999998</v>
      </c>
      <c r="E11158" s="118">
        <v>1000</v>
      </c>
      <c r="F11158" s="118" t="s">
        <v>1492</v>
      </c>
      <c r="G11158" s="113">
        <f>IF([Data da Aprovação]&lt;&gt;"ESTATUTÁRIO",YEAR([Data da Aprovação]),"")</f>
        <v>2006</v>
      </c>
      <c r="H11158" s="106">
        <f>Tabela9[[#This Row],[Valor do Provento R$]]/Tabela9[[#This Row],[Provento por 1 ou 1000 Ações]]</f>
        <v>8.04797E-4</v>
      </c>
    </row>
    <row r="11159" spans="1:8">
      <c r="A11159" s="119" t="s">
        <v>1794</v>
      </c>
      <c r="B11159" s="117" t="s">
        <v>1490</v>
      </c>
      <c r="C11159" s="140">
        <v>39380</v>
      </c>
      <c r="D11159" s="141">
        <v>0.3979914</v>
      </c>
      <c r="E11159" s="119">
        <v>1</v>
      </c>
      <c r="F11159" s="119" t="s">
        <v>1492</v>
      </c>
      <c r="G11159" s="114">
        <f>IF([Data da Aprovação]&lt;&gt;"ESTATUTÁRIO",YEAR([Data da Aprovação]),"")</f>
        <v>2007</v>
      </c>
      <c r="H11159" s="106">
        <f>Tabela9[[#This Row],[Valor do Provento R$]]/Tabela9[[#This Row],[Provento por 1 ou 1000 Ações]]</f>
        <v>0.3979914</v>
      </c>
    </row>
    <row r="11160" spans="1:8">
      <c r="A11160" s="118" t="s">
        <v>1794</v>
      </c>
      <c r="B11160" s="116" t="s">
        <v>1490</v>
      </c>
      <c r="C11160" s="138">
        <v>39744</v>
      </c>
      <c r="D11160" s="139">
        <v>0.37463716000000002</v>
      </c>
      <c r="E11160" s="118">
        <v>1</v>
      </c>
      <c r="F11160" s="118" t="s">
        <v>1492</v>
      </c>
      <c r="G11160" s="113">
        <f>IF([Data da Aprovação]&lt;&gt;"ESTATUTÁRIO",YEAR([Data da Aprovação]),"")</f>
        <v>2008</v>
      </c>
      <c r="H11160" s="106">
        <f>Tabela9[[#This Row],[Valor do Provento R$]]/Tabela9[[#This Row],[Provento por 1 ou 1000 Ações]]</f>
        <v>0.37463716000000002</v>
      </c>
    </row>
    <row r="11161" spans="1:8">
      <c r="A11161" s="119" t="s">
        <v>1794</v>
      </c>
      <c r="B11161" s="117" t="s">
        <v>1490</v>
      </c>
      <c r="C11161" s="140">
        <v>40115</v>
      </c>
      <c r="D11161" s="141">
        <v>0.41459846</v>
      </c>
      <c r="E11161" s="119">
        <v>1</v>
      </c>
      <c r="F11161" s="119" t="s">
        <v>1492</v>
      </c>
      <c r="G11161" s="114">
        <f>IF([Data da Aprovação]&lt;&gt;"ESTATUTÁRIO",YEAR([Data da Aprovação]),"")</f>
        <v>2009</v>
      </c>
      <c r="H11161" s="106">
        <f>Tabela9[[#This Row],[Valor do Provento R$]]/Tabela9[[#This Row],[Provento por 1 ou 1000 Ações]]</f>
        <v>0.41459846</v>
      </c>
    </row>
    <row r="11162" spans="1:8">
      <c r="A11162" s="118" t="s">
        <v>1794</v>
      </c>
      <c r="B11162" s="116" t="s">
        <v>1490</v>
      </c>
      <c r="C11162" s="138">
        <v>40480</v>
      </c>
      <c r="D11162" s="139">
        <v>8.2420179999999996E-2</v>
      </c>
      <c r="E11162" s="118">
        <v>1</v>
      </c>
      <c r="F11162" s="118" t="s">
        <v>1492</v>
      </c>
      <c r="G11162" s="113">
        <f>IF([Data da Aprovação]&lt;&gt;"ESTATUTÁRIO",YEAR([Data da Aprovação]),"")</f>
        <v>2010</v>
      </c>
      <c r="H11162" s="106">
        <f>Tabela9[[#This Row],[Valor do Provento R$]]/Tabela9[[#This Row],[Provento por 1 ou 1000 Ações]]</f>
        <v>8.2420179999999996E-2</v>
      </c>
    </row>
    <row r="11163" spans="1:8">
      <c r="A11163" s="119" t="s">
        <v>1794</v>
      </c>
      <c r="B11163" s="117" t="s">
        <v>1490</v>
      </c>
      <c r="C11163" s="140">
        <v>40480</v>
      </c>
      <c r="D11163" s="141">
        <v>0.43028930999999998</v>
      </c>
      <c r="E11163" s="119">
        <v>1</v>
      </c>
      <c r="F11163" s="119" t="s">
        <v>1492</v>
      </c>
      <c r="G11163" s="114">
        <f>IF([Data da Aprovação]&lt;&gt;"ESTATUTÁRIO",YEAR([Data da Aprovação]),"")</f>
        <v>2010</v>
      </c>
      <c r="H11163" s="106">
        <f>Tabela9[[#This Row],[Valor do Provento R$]]/Tabela9[[#This Row],[Provento por 1 ou 1000 Ações]]</f>
        <v>0.43028930999999998</v>
      </c>
    </row>
    <row r="11164" spans="1:8">
      <c r="A11164" s="118" t="s">
        <v>1794</v>
      </c>
      <c r="B11164" s="116" t="s">
        <v>1490</v>
      </c>
      <c r="C11164" s="138">
        <v>41571</v>
      </c>
      <c r="D11164" s="139">
        <v>0.12487905000000001</v>
      </c>
      <c r="E11164" s="118">
        <v>1</v>
      </c>
      <c r="F11164" s="118" t="s">
        <v>1492</v>
      </c>
      <c r="G11164" s="113">
        <f>IF([Data da Aprovação]&lt;&gt;"ESTATUTÁRIO",YEAR([Data da Aprovação]),"")</f>
        <v>2013</v>
      </c>
      <c r="H11164" s="106">
        <f>Tabela9[[#This Row],[Valor do Provento R$]]/Tabela9[[#This Row],[Provento por 1 ou 1000 Ações]]</f>
        <v>0.12487905000000001</v>
      </c>
    </row>
    <row r="11165" spans="1:8">
      <c r="A11165" s="119" t="s">
        <v>1795</v>
      </c>
      <c r="B11165" s="117" t="s">
        <v>1488</v>
      </c>
      <c r="C11165" s="140">
        <v>39283</v>
      </c>
      <c r="D11165" s="141">
        <v>0.18029000000000001</v>
      </c>
      <c r="E11165" s="119">
        <v>1</v>
      </c>
      <c r="F11165" s="119" t="s">
        <v>1489</v>
      </c>
      <c r="G11165" s="114">
        <f>IF([Data da Aprovação]&lt;&gt;"ESTATUTÁRIO",YEAR([Data da Aprovação]),"")</f>
        <v>2007</v>
      </c>
      <c r="H11165" s="106">
        <f>Tabela9[[#This Row],[Valor do Provento R$]]/Tabela9[[#This Row],[Provento por 1 ou 1000 Ações]]</f>
        <v>0.18029000000000001</v>
      </c>
    </row>
    <row r="11166" spans="1:8">
      <c r="A11166" s="118" t="s">
        <v>1795</v>
      </c>
      <c r="B11166" s="116" t="s">
        <v>1488</v>
      </c>
      <c r="C11166" s="138">
        <v>39464</v>
      </c>
      <c r="D11166" s="139">
        <v>0.24030147900000001</v>
      </c>
      <c r="E11166" s="118">
        <v>1</v>
      </c>
      <c r="F11166" s="118" t="s">
        <v>1489</v>
      </c>
      <c r="G11166" s="113">
        <f>IF([Data da Aprovação]&lt;&gt;"ESTATUTÁRIO",YEAR([Data da Aprovação]),"")</f>
        <v>2008</v>
      </c>
      <c r="H11166" s="106">
        <f>Tabela9[[#This Row],[Valor do Provento R$]]/Tabela9[[#This Row],[Provento por 1 ou 1000 Ações]]</f>
        <v>0.24030147900000001</v>
      </c>
    </row>
    <row r="11167" spans="1:8">
      <c r="A11167" s="119" t="s">
        <v>1795</v>
      </c>
      <c r="B11167" s="117" t="s">
        <v>1488</v>
      </c>
      <c r="C11167" s="140">
        <v>39476</v>
      </c>
      <c r="D11167" s="141">
        <v>3.5270783999999999E-2</v>
      </c>
      <c r="E11167" s="119">
        <v>1</v>
      </c>
      <c r="F11167" s="119" t="s">
        <v>1492</v>
      </c>
      <c r="G11167" s="114">
        <f>IF([Data da Aprovação]&lt;&gt;"ESTATUTÁRIO",YEAR([Data da Aprovação]),"")</f>
        <v>2008</v>
      </c>
      <c r="H11167" s="106">
        <f>Tabela9[[#This Row],[Valor do Provento R$]]/Tabela9[[#This Row],[Provento por 1 ou 1000 Ações]]</f>
        <v>3.5270783999999999E-2</v>
      </c>
    </row>
    <row r="11168" spans="1:8">
      <c r="A11168" s="118" t="s">
        <v>1795</v>
      </c>
      <c r="B11168" s="116" t="s">
        <v>1488</v>
      </c>
      <c r="C11168" s="138">
        <v>39568</v>
      </c>
      <c r="D11168" s="139">
        <v>0.135598</v>
      </c>
      <c r="E11168" s="118">
        <v>1</v>
      </c>
      <c r="F11168" s="118" t="s">
        <v>1489</v>
      </c>
      <c r="G11168" s="113">
        <f>IF([Data da Aprovação]&lt;&gt;"ESTATUTÁRIO",YEAR([Data da Aprovação]),"")</f>
        <v>2008</v>
      </c>
      <c r="H11168" s="106">
        <f>Tabela9[[#This Row],[Valor do Provento R$]]/Tabela9[[#This Row],[Provento por 1 ou 1000 Ações]]</f>
        <v>0.135598</v>
      </c>
    </row>
    <row r="11169" spans="1:8">
      <c r="A11169" s="119" t="s">
        <v>1795</v>
      </c>
      <c r="B11169" s="117" t="s">
        <v>1488</v>
      </c>
      <c r="C11169" s="140">
        <v>39629</v>
      </c>
      <c r="D11169" s="141">
        <v>0.139372356</v>
      </c>
      <c r="E11169" s="119">
        <v>1</v>
      </c>
      <c r="F11169" s="119" t="s">
        <v>1489</v>
      </c>
      <c r="G11169" s="114">
        <f>IF([Data da Aprovação]&lt;&gt;"ESTATUTÁRIO",YEAR([Data da Aprovação]),"")</f>
        <v>2008</v>
      </c>
      <c r="H11169" s="106">
        <f>Tabela9[[#This Row],[Valor do Provento R$]]/Tabela9[[#This Row],[Provento por 1 ou 1000 Ações]]</f>
        <v>0.139372356</v>
      </c>
    </row>
    <row r="11170" spans="1:8">
      <c r="A11170" s="118" t="s">
        <v>1795</v>
      </c>
      <c r="B11170" s="116" t="s">
        <v>1488</v>
      </c>
      <c r="C11170" s="138">
        <v>39721</v>
      </c>
      <c r="D11170" s="139">
        <v>0.14569564700000001</v>
      </c>
      <c r="E11170" s="118">
        <v>1</v>
      </c>
      <c r="F11170" s="118" t="s">
        <v>1489</v>
      </c>
      <c r="G11170" s="113">
        <f>IF([Data da Aprovação]&lt;&gt;"ESTATUTÁRIO",YEAR([Data da Aprovação]),"")</f>
        <v>2008</v>
      </c>
      <c r="H11170" s="106">
        <f>Tabela9[[#This Row],[Valor do Provento R$]]/Tabela9[[#This Row],[Provento por 1 ou 1000 Ações]]</f>
        <v>0.14569564700000001</v>
      </c>
    </row>
    <row r="11171" spans="1:8">
      <c r="A11171" s="119" t="s">
        <v>1795</v>
      </c>
      <c r="B11171" s="117" t="s">
        <v>1488</v>
      </c>
      <c r="C11171" s="140">
        <v>39812</v>
      </c>
      <c r="D11171" s="141">
        <v>0.14983180099999999</v>
      </c>
      <c r="E11171" s="119">
        <v>1</v>
      </c>
      <c r="F11171" s="119" t="s">
        <v>1489</v>
      </c>
      <c r="G11171" s="114">
        <f>IF([Data da Aprovação]&lt;&gt;"ESTATUTÁRIO",YEAR([Data da Aprovação]),"")</f>
        <v>2008</v>
      </c>
      <c r="H11171" s="106">
        <f>Tabela9[[#This Row],[Valor do Provento R$]]/Tabela9[[#This Row],[Provento por 1 ou 1000 Ações]]</f>
        <v>0.14983180099999999</v>
      </c>
    </row>
    <row r="11172" spans="1:8">
      <c r="A11172" s="118" t="s">
        <v>1795</v>
      </c>
      <c r="B11172" s="116" t="s">
        <v>1488</v>
      </c>
      <c r="C11172" s="138">
        <v>39812</v>
      </c>
      <c r="D11172" s="139">
        <v>8.4335271000000003E-2</v>
      </c>
      <c r="E11172" s="118">
        <v>1</v>
      </c>
      <c r="F11172" s="118" t="s">
        <v>1492</v>
      </c>
      <c r="G11172" s="113">
        <f>IF([Data da Aprovação]&lt;&gt;"ESTATUTÁRIO",YEAR([Data da Aprovação]),"")</f>
        <v>2008</v>
      </c>
      <c r="H11172" s="106">
        <f>Tabela9[[#This Row],[Valor do Provento R$]]/Tabela9[[#This Row],[Provento por 1 ou 1000 Ações]]</f>
        <v>8.4335271000000003E-2</v>
      </c>
    </row>
    <row r="11173" spans="1:8">
      <c r="A11173" s="119" t="s">
        <v>1795</v>
      </c>
      <c r="B11173" s="117" t="s">
        <v>1488</v>
      </c>
      <c r="C11173" s="140">
        <v>39903</v>
      </c>
      <c r="D11173" s="141">
        <v>0.14930258800000001</v>
      </c>
      <c r="E11173" s="119">
        <v>1</v>
      </c>
      <c r="F11173" s="119" t="s">
        <v>1489</v>
      </c>
      <c r="G11173" s="114">
        <f>IF([Data da Aprovação]&lt;&gt;"ESTATUTÁRIO",YEAR([Data da Aprovação]),"")</f>
        <v>2009</v>
      </c>
      <c r="H11173" s="106">
        <f>Tabela9[[#This Row],[Valor do Provento R$]]/Tabela9[[#This Row],[Provento por 1 ou 1000 Ações]]</f>
        <v>0.14930258800000001</v>
      </c>
    </row>
    <row r="11174" spans="1:8">
      <c r="A11174" s="118" t="s">
        <v>1795</v>
      </c>
      <c r="B11174" s="116" t="s">
        <v>1488</v>
      </c>
      <c r="C11174" s="138">
        <v>39903</v>
      </c>
      <c r="D11174" s="139">
        <v>0.146182268</v>
      </c>
      <c r="E11174" s="118">
        <v>1</v>
      </c>
      <c r="F11174" s="118" t="s">
        <v>1492</v>
      </c>
      <c r="G11174" s="113">
        <f>IF([Data da Aprovação]&lt;&gt;"ESTATUTÁRIO",YEAR([Data da Aprovação]),"")</f>
        <v>2009</v>
      </c>
      <c r="H11174" s="106">
        <f>Tabela9[[#This Row],[Valor do Provento R$]]/Tabela9[[#This Row],[Provento por 1 ou 1000 Ações]]</f>
        <v>0.146182268</v>
      </c>
    </row>
    <row r="11175" spans="1:8">
      <c r="A11175" s="119" t="s">
        <v>1795</v>
      </c>
      <c r="B11175" s="117" t="s">
        <v>1488</v>
      </c>
      <c r="C11175" s="140">
        <v>39994</v>
      </c>
      <c r="D11175" s="141">
        <v>0.15331518499999999</v>
      </c>
      <c r="E11175" s="119">
        <v>1</v>
      </c>
      <c r="F11175" s="119" t="s">
        <v>1489</v>
      </c>
      <c r="G11175" s="114">
        <f>IF([Data da Aprovação]&lt;&gt;"ESTATUTÁRIO",YEAR([Data da Aprovação]),"")</f>
        <v>2009</v>
      </c>
      <c r="H11175" s="106">
        <f>Tabela9[[#This Row],[Valor do Provento R$]]/Tabela9[[#This Row],[Provento por 1 ou 1000 Ações]]</f>
        <v>0.15331518499999999</v>
      </c>
    </row>
    <row r="11176" spans="1:8">
      <c r="A11176" s="118" t="s">
        <v>1795</v>
      </c>
      <c r="B11176" s="116" t="s">
        <v>1488</v>
      </c>
      <c r="C11176" s="138">
        <v>39994</v>
      </c>
      <c r="D11176" s="139">
        <v>8.5772822999999998E-2</v>
      </c>
      <c r="E11176" s="118">
        <v>1</v>
      </c>
      <c r="F11176" s="118" t="s">
        <v>1492</v>
      </c>
      <c r="G11176" s="113">
        <f>IF([Data da Aprovação]&lt;&gt;"ESTATUTÁRIO",YEAR([Data da Aprovação]),"")</f>
        <v>2009</v>
      </c>
      <c r="H11176" s="106">
        <f>Tabela9[[#This Row],[Valor do Provento R$]]/Tabela9[[#This Row],[Provento por 1 ou 1000 Ações]]</f>
        <v>8.5772822999999998E-2</v>
      </c>
    </row>
    <row r="11177" spans="1:8">
      <c r="A11177" s="119" t="s">
        <v>1795</v>
      </c>
      <c r="B11177" s="117" t="s">
        <v>1488</v>
      </c>
      <c r="C11177" s="140">
        <v>40086</v>
      </c>
      <c r="D11177" s="141">
        <v>0.15013032000000001</v>
      </c>
      <c r="E11177" s="119">
        <v>1</v>
      </c>
      <c r="F11177" s="119" t="s">
        <v>1489</v>
      </c>
      <c r="G11177" s="114">
        <f>IF([Data da Aprovação]&lt;&gt;"ESTATUTÁRIO",YEAR([Data da Aprovação]),"")</f>
        <v>2009</v>
      </c>
      <c r="H11177" s="106">
        <f>Tabela9[[#This Row],[Valor do Provento R$]]/Tabela9[[#This Row],[Provento por 1 ou 1000 Ações]]</f>
        <v>0.15013032000000001</v>
      </c>
    </row>
    <row r="11178" spans="1:8">
      <c r="A11178" s="118" t="s">
        <v>1795</v>
      </c>
      <c r="B11178" s="116" t="s">
        <v>1488</v>
      </c>
      <c r="C11178" s="138">
        <v>40086</v>
      </c>
      <c r="D11178" s="139">
        <v>2.9867666000000001E-2</v>
      </c>
      <c r="E11178" s="118">
        <v>1</v>
      </c>
      <c r="F11178" s="118" t="s">
        <v>1492</v>
      </c>
      <c r="G11178" s="113">
        <f>IF([Data da Aprovação]&lt;&gt;"ESTATUTÁRIO",YEAR([Data da Aprovação]),"")</f>
        <v>2009</v>
      </c>
      <c r="H11178" s="106">
        <f>Tabela9[[#This Row],[Valor do Provento R$]]/Tabela9[[#This Row],[Provento por 1 ou 1000 Ações]]</f>
        <v>2.9867666000000001E-2</v>
      </c>
    </row>
    <row r="11179" spans="1:8">
      <c r="A11179" s="119" t="s">
        <v>1795</v>
      </c>
      <c r="B11179" s="117" t="s">
        <v>1488</v>
      </c>
      <c r="C11179" s="140">
        <v>40177</v>
      </c>
      <c r="D11179" s="141">
        <v>0.15233829500000001</v>
      </c>
      <c r="E11179" s="119">
        <v>1</v>
      </c>
      <c r="F11179" s="119" t="s">
        <v>1489</v>
      </c>
      <c r="G11179" s="114">
        <f>IF([Data da Aprovação]&lt;&gt;"ESTATUTÁRIO",YEAR([Data da Aprovação]),"")</f>
        <v>2009</v>
      </c>
      <c r="H11179" s="106">
        <f>Tabela9[[#This Row],[Valor do Provento R$]]/Tabela9[[#This Row],[Provento por 1 ou 1000 Ações]]</f>
        <v>0.15233829500000001</v>
      </c>
    </row>
    <row r="11180" spans="1:8">
      <c r="A11180" s="118" t="s">
        <v>1795</v>
      </c>
      <c r="B11180" s="116" t="s">
        <v>1488</v>
      </c>
      <c r="C11180" s="138">
        <v>40177</v>
      </c>
      <c r="D11180" s="139">
        <v>2.7659690000000001E-2</v>
      </c>
      <c r="E11180" s="118">
        <v>1</v>
      </c>
      <c r="F11180" s="118" t="s">
        <v>1492</v>
      </c>
      <c r="G11180" s="113">
        <f>IF([Data da Aprovação]&lt;&gt;"ESTATUTÁRIO",YEAR([Data da Aprovação]),"")</f>
        <v>2009</v>
      </c>
      <c r="H11180" s="106">
        <f>Tabela9[[#This Row],[Valor do Provento R$]]/Tabela9[[#This Row],[Provento por 1 ou 1000 Ações]]</f>
        <v>2.7659690000000001E-2</v>
      </c>
    </row>
    <row r="11181" spans="1:8">
      <c r="A11181" s="119" t="s">
        <v>1795</v>
      </c>
      <c r="B11181" s="117" t="s">
        <v>1488</v>
      </c>
      <c r="C11181" s="140">
        <v>40268</v>
      </c>
      <c r="D11181" s="141">
        <v>0.145294374</v>
      </c>
      <c r="E11181" s="119">
        <v>1</v>
      </c>
      <c r="F11181" s="119" t="s">
        <v>1489</v>
      </c>
      <c r="G11181" s="114">
        <f>IF([Data da Aprovação]&lt;&gt;"ESTATUTÁRIO",YEAR([Data da Aprovação]),"")</f>
        <v>2010</v>
      </c>
      <c r="H11181" s="106">
        <f>Tabela9[[#This Row],[Valor do Provento R$]]/Tabela9[[#This Row],[Provento por 1 ou 1000 Ações]]</f>
        <v>0.145294374</v>
      </c>
    </row>
    <row r="11182" spans="1:8">
      <c r="A11182" s="118" t="s">
        <v>1795</v>
      </c>
      <c r="B11182" s="116" t="s">
        <v>1488</v>
      </c>
      <c r="C11182" s="138">
        <v>40268</v>
      </c>
      <c r="D11182" s="139">
        <v>3.4703612000000002E-2</v>
      </c>
      <c r="E11182" s="118">
        <v>1</v>
      </c>
      <c r="F11182" s="118" t="s">
        <v>1492</v>
      </c>
      <c r="G11182" s="113">
        <f>IF([Data da Aprovação]&lt;&gt;"ESTATUTÁRIO",YEAR([Data da Aprovação]),"")</f>
        <v>2010</v>
      </c>
      <c r="H11182" s="106">
        <f>Tabela9[[#This Row],[Valor do Provento R$]]/Tabela9[[#This Row],[Provento por 1 ou 1000 Ações]]</f>
        <v>3.4703612000000002E-2</v>
      </c>
    </row>
    <row r="11183" spans="1:8">
      <c r="A11183" s="119" t="s">
        <v>1795</v>
      </c>
      <c r="B11183" s="117" t="s">
        <v>1488</v>
      </c>
      <c r="C11183" s="140">
        <v>40359</v>
      </c>
      <c r="D11183" s="141">
        <v>0.14744235</v>
      </c>
      <c r="E11183" s="119">
        <v>1</v>
      </c>
      <c r="F11183" s="119" t="s">
        <v>1489</v>
      </c>
      <c r="G11183" s="114">
        <f>IF([Data da Aprovação]&lt;&gt;"ESTATUTÁRIO",YEAR([Data da Aprovação]),"")</f>
        <v>2010</v>
      </c>
      <c r="H11183" s="106">
        <f>Tabela9[[#This Row],[Valor do Provento R$]]/Tabela9[[#This Row],[Provento por 1 ou 1000 Ações]]</f>
        <v>0.14744235</v>
      </c>
    </row>
    <row r="11184" spans="1:8">
      <c r="A11184" s="118" t="s">
        <v>1795</v>
      </c>
      <c r="B11184" s="116" t="s">
        <v>1488</v>
      </c>
      <c r="C11184" s="138">
        <v>40359</v>
      </c>
      <c r="D11184" s="139">
        <v>9.2554964000000003E-2</v>
      </c>
      <c r="E11184" s="118">
        <v>1</v>
      </c>
      <c r="F11184" s="118" t="s">
        <v>1492</v>
      </c>
      <c r="G11184" s="113">
        <f>IF([Data da Aprovação]&lt;&gt;"ESTATUTÁRIO",YEAR([Data da Aprovação]),"")</f>
        <v>2010</v>
      </c>
      <c r="H11184" s="106">
        <f>Tabela9[[#This Row],[Valor do Provento R$]]/Tabela9[[#This Row],[Provento por 1 ou 1000 Ações]]</f>
        <v>9.2554964000000003E-2</v>
      </c>
    </row>
    <row r="11185" spans="1:8">
      <c r="A11185" s="119" t="s">
        <v>1795</v>
      </c>
      <c r="B11185" s="117" t="s">
        <v>1488</v>
      </c>
      <c r="C11185" s="140">
        <v>40451</v>
      </c>
      <c r="D11185" s="141">
        <v>0.149590326</v>
      </c>
      <c r="E11185" s="119">
        <v>1</v>
      </c>
      <c r="F11185" s="119" t="s">
        <v>1489</v>
      </c>
      <c r="G11185" s="114">
        <f>IF([Data da Aprovação]&lt;&gt;"ESTATUTÁRIO",YEAR([Data da Aprovação]),"")</f>
        <v>2010</v>
      </c>
      <c r="H11185" s="106">
        <f>Tabela9[[#This Row],[Valor do Provento R$]]/Tabela9[[#This Row],[Provento por 1 ou 1000 Ações]]</f>
        <v>0.149590326</v>
      </c>
    </row>
    <row r="11186" spans="1:8">
      <c r="A11186" s="118" t="s">
        <v>1795</v>
      </c>
      <c r="B11186" s="116" t="s">
        <v>1488</v>
      </c>
      <c r="C11186" s="138">
        <v>40451</v>
      </c>
      <c r="D11186" s="139">
        <v>9.0406987999999994E-2</v>
      </c>
      <c r="E11186" s="118">
        <v>1</v>
      </c>
      <c r="F11186" s="118" t="s">
        <v>1492</v>
      </c>
      <c r="G11186" s="113">
        <f>IF([Data da Aprovação]&lt;&gt;"ESTATUTÁRIO",YEAR([Data da Aprovação]),"")</f>
        <v>2010</v>
      </c>
      <c r="H11186" s="106">
        <f>Tabela9[[#This Row],[Valor do Provento R$]]/Tabela9[[#This Row],[Provento por 1 ou 1000 Ações]]</f>
        <v>9.0406987999999994E-2</v>
      </c>
    </row>
    <row r="11187" spans="1:8">
      <c r="A11187" s="119" t="s">
        <v>1795</v>
      </c>
      <c r="B11187" s="117" t="s">
        <v>1488</v>
      </c>
      <c r="C11187" s="140">
        <v>40542</v>
      </c>
      <c r="D11187" s="141">
        <v>0.150713178</v>
      </c>
      <c r="E11187" s="119">
        <v>1</v>
      </c>
      <c r="F11187" s="119" t="s">
        <v>1489</v>
      </c>
      <c r="G11187" s="114">
        <f>IF([Data da Aprovação]&lt;&gt;"ESTATUTÁRIO",YEAR([Data da Aprovação]),"")</f>
        <v>2010</v>
      </c>
      <c r="H11187" s="106">
        <f>Tabela9[[#This Row],[Valor do Provento R$]]/Tabela9[[#This Row],[Provento por 1 ou 1000 Ações]]</f>
        <v>0.150713178</v>
      </c>
    </row>
    <row r="11188" spans="1:8">
      <c r="A11188" s="118" t="s">
        <v>1795</v>
      </c>
      <c r="B11188" s="116" t="s">
        <v>1488</v>
      </c>
      <c r="C11188" s="138">
        <v>40542</v>
      </c>
      <c r="D11188" s="139">
        <v>8.7568526999999993E-2</v>
      </c>
      <c r="E11188" s="118">
        <v>1</v>
      </c>
      <c r="F11188" s="118" t="s">
        <v>1492</v>
      </c>
      <c r="G11188" s="113">
        <f>IF([Data da Aprovação]&lt;&gt;"ESTATUTÁRIO",YEAR([Data da Aprovação]),"")</f>
        <v>2010</v>
      </c>
      <c r="H11188" s="106">
        <f>Tabela9[[#This Row],[Valor do Provento R$]]/Tabela9[[#This Row],[Provento por 1 ou 1000 Ações]]</f>
        <v>8.7568526999999993E-2</v>
      </c>
    </row>
    <row r="11189" spans="1:8">
      <c r="A11189" s="119" t="s">
        <v>1795</v>
      </c>
      <c r="B11189" s="117" t="s">
        <v>1488</v>
      </c>
      <c r="C11189" s="140">
        <v>40633</v>
      </c>
      <c r="D11189" s="141">
        <v>0.15141442399999999</v>
      </c>
      <c r="E11189" s="119">
        <v>1</v>
      </c>
      <c r="F11189" s="119" t="s">
        <v>1489</v>
      </c>
      <c r="G11189" s="114">
        <f>IF([Data da Aprovação]&lt;&gt;"ESTATUTÁRIO",YEAR([Data da Aprovação]),"")</f>
        <v>2011</v>
      </c>
      <c r="H11189" s="106">
        <f>Tabela9[[#This Row],[Valor do Provento R$]]/Tabela9[[#This Row],[Provento por 1 ou 1000 Ações]]</f>
        <v>0.15141442399999999</v>
      </c>
    </row>
    <row r="11190" spans="1:8">
      <c r="A11190" s="118" t="s">
        <v>1795</v>
      </c>
      <c r="B11190" s="116" t="s">
        <v>1488</v>
      </c>
      <c r="C11190" s="138">
        <v>40633</v>
      </c>
      <c r="D11190" s="139">
        <v>2.7084190000000001E-2</v>
      </c>
      <c r="E11190" s="118">
        <v>1</v>
      </c>
      <c r="F11190" s="118" t="s">
        <v>1492</v>
      </c>
      <c r="G11190" s="113">
        <f>IF([Data da Aprovação]&lt;&gt;"ESTATUTÁRIO",YEAR([Data da Aprovação]),"")</f>
        <v>2011</v>
      </c>
      <c r="H11190" s="106">
        <f>Tabela9[[#This Row],[Valor do Provento R$]]/Tabela9[[#This Row],[Provento por 1 ou 1000 Ações]]</f>
        <v>2.7084190000000001E-2</v>
      </c>
    </row>
    <row r="11191" spans="1:8">
      <c r="A11191" s="119" t="s">
        <v>1795</v>
      </c>
      <c r="B11191" s="117" t="s">
        <v>1488</v>
      </c>
      <c r="C11191" s="140">
        <v>40724</v>
      </c>
      <c r="D11191" s="141">
        <v>0.15363970699999999</v>
      </c>
      <c r="E11191" s="119">
        <v>1</v>
      </c>
      <c r="F11191" s="119" t="s">
        <v>1489</v>
      </c>
      <c r="G11191" s="114">
        <f>IF([Data da Aprovação]&lt;&gt;"ESTATUTÁRIO",YEAR([Data da Aprovação]),"")</f>
        <v>2011</v>
      </c>
      <c r="H11191" s="106">
        <f>Tabela9[[#This Row],[Valor do Provento R$]]/Tabela9[[#This Row],[Provento por 1 ou 1000 Ações]]</f>
        <v>0.15363970699999999</v>
      </c>
    </row>
    <row r="11192" spans="1:8">
      <c r="A11192" s="118" t="s">
        <v>1795</v>
      </c>
      <c r="B11192" s="116" t="s">
        <v>1488</v>
      </c>
      <c r="C11192" s="138">
        <v>40724</v>
      </c>
      <c r="D11192" s="139">
        <v>8.4358445000000004E-2</v>
      </c>
      <c r="E11192" s="118">
        <v>1</v>
      </c>
      <c r="F11192" s="118" t="s">
        <v>1492</v>
      </c>
      <c r="G11192" s="113">
        <f>IF([Data da Aprovação]&lt;&gt;"ESTATUTÁRIO",YEAR([Data da Aprovação]),"")</f>
        <v>2011</v>
      </c>
      <c r="H11192" s="106">
        <f>Tabela9[[#This Row],[Valor do Provento R$]]/Tabela9[[#This Row],[Provento por 1 ou 1000 Ações]]</f>
        <v>8.4358445000000004E-2</v>
      </c>
    </row>
    <row r="11193" spans="1:8">
      <c r="A11193" s="119" t="s">
        <v>1795</v>
      </c>
      <c r="B11193" s="117" t="s">
        <v>1488</v>
      </c>
      <c r="C11193" s="140">
        <v>40813</v>
      </c>
      <c r="D11193" s="141">
        <v>0.155888789</v>
      </c>
      <c r="E11193" s="119">
        <v>1</v>
      </c>
      <c r="F11193" s="119" t="s">
        <v>1489</v>
      </c>
      <c r="G11193" s="114">
        <f>IF([Data da Aprovação]&lt;&gt;"ESTATUTÁRIO",YEAR([Data da Aprovação]),"")</f>
        <v>2011</v>
      </c>
      <c r="H11193" s="106">
        <f>Tabela9[[#This Row],[Valor do Provento R$]]/Tabela9[[#This Row],[Provento por 1 ou 1000 Ações]]</f>
        <v>0.155888789</v>
      </c>
    </row>
    <row r="11194" spans="1:8">
      <c r="A11194" s="118" t="s">
        <v>1795</v>
      </c>
      <c r="B11194" s="116" t="s">
        <v>1488</v>
      </c>
      <c r="C11194" s="138">
        <v>40813</v>
      </c>
      <c r="D11194" s="139">
        <v>2.2609824000000001E-2</v>
      </c>
      <c r="E11194" s="118">
        <v>1</v>
      </c>
      <c r="F11194" s="118" t="s">
        <v>1492</v>
      </c>
      <c r="G11194" s="113">
        <f>IF([Data da Aprovação]&lt;&gt;"ESTATUTÁRIO",YEAR([Data da Aprovação]),"")</f>
        <v>2011</v>
      </c>
      <c r="H11194" s="106">
        <f>Tabela9[[#This Row],[Valor do Provento R$]]/Tabela9[[#This Row],[Provento por 1 ou 1000 Ações]]</f>
        <v>2.2609824000000001E-2</v>
      </c>
    </row>
    <row r="11195" spans="1:8">
      <c r="A11195" s="119" t="s">
        <v>1795</v>
      </c>
      <c r="B11195" s="117" t="s">
        <v>1488</v>
      </c>
      <c r="C11195" s="140">
        <v>40900</v>
      </c>
      <c r="D11195" s="141">
        <v>0.16583711200000001</v>
      </c>
      <c r="E11195" s="119">
        <v>1</v>
      </c>
      <c r="F11195" s="119" t="s">
        <v>1489</v>
      </c>
      <c r="G11195" s="114">
        <f>IF([Data da Aprovação]&lt;&gt;"ESTATUTÁRIO",YEAR([Data da Aprovação]),"")</f>
        <v>2011</v>
      </c>
      <c r="H11195" s="106">
        <f>Tabela9[[#This Row],[Valor do Provento R$]]/Tabela9[[#This Row],[Provento por 1 ou 1000 Ações]]</f>
        <v>0.16583711200000001</v>
      </c>
    </row>
    <row r="11196" spans="1:8">
      <c r="A11196" s="118" t="s">
        <v>1795</v>
      </c>
      <c r="B11196" s="116" t="s">
        <v>1488</v>
      </c>
      <c r="C11196" s="138">
        <v>40900</v>
      </c>
      <c r="D11196" s="139">
        <v>0.310159191</v>
      </c>
      <c r="E11196" s="118">
        <v>1</v>
      </c>
      <c r="F11196" s="118" t="s">
        <v>1492</v>
      </c>
      <c r="G11196" s="113">
        <f>IF([Data da Aprovação]&lt;&gt;"ESTATUTÁRIO",YEAR([Data da Aprovação]),"")</f>
        <v>2011</v>
      </c>
      <c r="H11196" s="106">
        <f>Tabela9[[#This Row],[Valor do Provento R$]]/Tabela9[[#This Row],[Provento por 1 ou 1000 Ações]]</f>
        <v>0.310159191</v>
      </c>
    </row>
    <row r="11197" spans="1:8">
      <c r="A11197" s="119" t="s">
        <v>1795</v>
      </c>
      <c r="B11197" s="117" t="s">
        <v>1488</v>
      </c>
      <c r="C11197" s="140">
        <v>40995</v>
      </c>
      <c r="D11197" s="141">
        <v>0.15067862400000001</v>
      </c>
      <c r="E11197" s="119">
        <v>1</v>
      </c>
      <c r="F11197" s="119" t="s">
        <v>1489</v>
      </c>
      <c r="G11197" s="114">
        <f>IF([Data da Aprovação]&lt;&gt;"ESTATUTÁRIO",YEAR([Data da Aprovação]),"")</f>
        <v>2012</v>
      </c>
      <c r="H11197" s="106">
        <f>Tabela9[[#This Row],[Valor do Provento R$]]/Tabela9[[#This Row],[Provento por 1 ou 1000 Ações]]</f>
        <v>0.15067862400000001</v>
      </c>
    </row>
    <row r="11198" spans="1:8">
      <c r="A11198" s="118" t="s">
        <v>1795</v>
      </c>
      <c r="B11198" s="116" t="s">
        <v>1488</v>
      </c>
      <c r="C11198" s="138">
        <v>40995</v>
      </c>
      <c r="D11198" s="139">
        <v>1.0621859999999999E-3</v>
      </c>
      <c r="E11198" s="118">
        <v>1</v>
      </c>
      <c r="F11198" s="118" t="s">
        <v>1492</v>
      </c>
      <c r="G11198" s="113">
        <f>IF([Data da Aprovação]&lt;&gt;"ESTATUTÁRIO",YEAR([Data da Aprovação]),"")</f>
        <v>2012</v>
      </c>
      <c r="H11198" s="106">
        <f>Tabela9[[#This Row],[Valor do Provento R$]]/Tabela9[[#This Row],[Provento por 1 ou 1000 Ações]]</f>
        <v>1.0621859999999999E-3</v>
      </c>
    </row>
    <row r="11199" spans="1:8">
      <c r="A11199" s="119" t="s">
        <v>1795</v>
      </c>
      <c r="B11199" s="117" t="s">
        <v>1488</v>
      </c>
      <c r="C11199" s="140">
        <v>41082</v>
      </c>
      <c r="D11199" s="141">
        <v>0.152883924</v>
      </c>
      <c r="E11199" s="119">
        <v>1</v>
      </c>
      <c r="F11199" s="119" t="s">
        <v>1489</v>
      </c>
      <c r="G11199" s="114">
        <f>IF([Data da Aprovação]&lt;&gt;"ESTATUTÁRIO",YEAR([Data da Aprovação]),"")</f>
        <v>2012</v>
      </c>
      <c r="H11199" s="106">
        <f>Tabela9[[#This Row],[Valor do Provento R$]]/Tabela9[[#This Row],[Provento por 1 ou 1000 Ações]]</f>
        <v>0.152883924</v>
      </c>
    </row>
    <row r="11200" spans="1:8">
      <c r="A11200" s="118" t="s">
        <v>1795</v>
      </c>
      <c r="B11200" s="116" t="s">
        <v>1488</v>
      </c>
      <c r="C11200" s="138">
        <v>41082</v>
      </c>
      <c r="D11200" s="139">
        <v>0.10001742600000001</v>
      </c>
      <c r="E11200" s="118">
        <v>1</v>
      </c>
      <c r="F11200" s="118" t="s">
        <v>1492</v>
      </c>
      <c r="G11200" s="113">
        <f>IF([Data da Aprovação]&lt;&gt;"ESTATUTÁRIO",YEAR([Data da Aprovação]),"")</f>
        <v>2012</v>
      </c>
      <c r="H11200" s="106">
        <f>Tabela9[[#This Row],[Valor do Provento R$]]/Tabela9[[#This Row],[Provento por 1 ou 1000 Ações]]</f>
        <v>0.10001742600000001</v>
      </c>
    </row>
    <row r="11201" spans="1:8">
      <c r="A11201" s="119" t="s">
        <v>1795</v>
      </c>
      <c r="B11201" s="117" t="s">
        <v>1488</v>
      </c>
      <c r="C11201" s="140">
        <v>41176</v>
      </c>
      <c r="D11201" s="141">
        <v>0.14303570500000001</v>
      </c>
      <c r="E11201" s="119">
        <v>1</v>
      </c>
      <c r="F11201" s="119" t="s">
        <v>1489</v>
      </c>
      <c r="G11201" s="114">
        <f>IF([Data da Aprovação]&lt;&gt;"ESTATUTÁRIO",YEAR([Data da Aprovação]),"")</f>
        <v>2012</v>
      </c>
      <c r="H11201" s="106">
        <f>Tabela9[[#This Row],[Valor do Provento R$]]/Tabela9[[#This Row],[Provento por 1 ou 1000 Ações]]</f>
        <v>0.14303570500000001</v>
      </c>
    </row>
    <row r="11202" spans="1:8">
      <c r="A11202" s="118" t="s">
        <v>1795</v>
      </c>
      <c r="B11202" s="116" t="s">
        <v>1488</v>
      </c>
      <c r="C11202" s="138">
        <v>41176</v>
      </c>
      <c r="D11202" s="139">
        <v>0.161662949</v>
      </c>
      <c r="E11202" s="118">
        <v>1</v>
      </c>
      <c r="F11202" s="118" t="s">
        <v>1492</v>
      </c>
      <c r="G11202" s="113">
        <f>IF([Data da Aprovação]&lt;&gt;"ESTATUTÁRIO",YEAR([Data da Aprovação]),"")</f>
        <v>2012</v>
      </c>
      <c r="H11202" s="106">
        <f>Tabela9[[#This Row],[Valor do Provento R$]]/Tabela9[[#This Row],[Provento por 1 ou 1000 Ações]]</f>
        <v>0.161662949</v>
      </c>
    </row>
    <row r="11203" spans="1:8">
      <c r="A11203" s="119" t="s">
        <v>1795</v>
      </c>
      <c r="B11203" s="117" t="s">
        <v>1488</v>
      </c>
      <c r="C11203" s="140">
        <v>41269</v>
      </c>
      <c r="D11203" s="141">
        <v>0.15007953639999999</v>
      </c>
      <c r="E11203" s="119">
        <v>1</v>
      </c>
      <c r="F11203" s="119" t="s">
        <v>1489</v>
      </c>
      <c r="G11203" s="114">
        <f>IF([Data da Aprovação]&lt;&gt;"ESTATUTÁRIO",YEAR([Data da Aprovação]),"")</f>
        <v>2012</v>
      </c>
      <c r="H11203" s="106">
        <f>Tabela9[[#This Row],[Valor do Provento R$]]/Tabela9[[#This Row],[Provento por 1 ou 1000 Ações]]</f>
        <v>0.15007953639999999</v>
      </c>
    </row>
    <row r="11204" spans="1:8">
      <c r="A11204" s="118" t="s">
        <v>1795</v>
      </c>
      <c r="B11204" s="116" t="s">
        <v>1488</v>
      </c>
      <c r="C11204" s="138">
        <v>41269</v>
      </c>
      <c r="D11204" s="139">
        <v>0.128636948</v>
      </c>
      <c r="E11204" s="118">
        <v>1</v>
      </c>
      <c r="F11204" s="118" t="s">
        <v>1492</v>
      </c>
      <c r="G11204" s="113">
        <f>IF([Data da Aprovação]&lt;&gt;"ESTATUTÁRIO",YEAR([Data da Aprovação]),"")</f>
        <v>2012</v>
      </c>
      <c r="H11204" s="106">
        <f>Tabela9[[#This Row],[Valor do Provento R$]]/Tabela9[[#This Row],[Provento por 1 ou 1000 Ações]]</f>
        <v>0.128636948</v>
      </c>
    </row>
    <row r="11205" spans="1:8">
      <c r="A11205" s="119" t="s">
        <v>1795</v>
      </c>
      <c r="B11205" s="117" t="s">
        <v>1488</v>
      </c>
      <c r="C11205" s="140">
        <v>41354</v>
      </c>
      <c r="D11205" s="141">
        <v>0.1387882365</v>
      </c>
      <c r="E11205" s="119">
        <v>1</v>
      </c>
      <c r="F11205" s="119" t="s">
        <v>1489</v>
      </c>
      <c r="G11205" s="114">
        <f>IF([Data da Aprovação]&lt;&gt;"ESTATUTÁRIO",YEAR([Data da Aprovação]),"")</f>
        <v>2013</v>
      </c>
      <c r="H11205" s="106">
        <f>Tabela9[[#This Row],[Valor do Provento R$]]/Tabela9[[#This Row],[Provento por 1 ou 1000 Ações]]</f>
        <v>0.1387882365</v>
      </c>
    </row>
    <row r="11206" spans="1:8">
      <c r="A11206" s="118" t="s">
        <v>1795</v>
      </c>
      <c r="B11206" s="116" t="s">
        <v>1488</v>
      </c>
      <c r="C11206" s="138">
        <v>41361</v>
      </c>
      <c r="D11206" s="139">
        <v>0.13921450699999999</v>
      </c>
      <c r="E11206" s="118">
        <v>1</v>
      </c>
      <c r="F11206" s="118" t="s">
        <v>1492</v>
      </c>
      <c r="G11206" s="113">
        <f>IF([Data da Aprovação]&lt;&gt;"ESTATUTÁRIO",YEAR([Data da Aprovação]),"")</f>
        <v>2013</v>
      </c>
      <c r="H11206" s="106">
        <f>Tabela9[[#This Row],[Valor do Provento R$]]/Tabela9[[#This Row],[Provento por 1 ou 1000 Ações]]</f>
        <v>0.13921450699999999</v>
      </c>
    </row>
    <row r="11207" spans="1:8">
      <c r="A11207" s="119" t="s">
        <v>1795</v>
      </c>
      <c r="B11207" s="117" t="s">
        <v>1488</v>
      </c>
      <c r="C11207" s="140">
        <v>41381</v>
      </c>
      <c r="D11207" s="141">
        <v>1.141373E-4</v>
      </c>
      <c r="E11207" s="119">
        <v>1</v>
      </c>
      <c r="F11207" s="119" t="s">
        <v>1489</v>
      </c>
      <c r="G11207" s="114">
        <f>IF([Data da Aprovação]&lt;&gt;"ESTATUTÁRIO",YEAR([Data da Aprovação]),"")</f>
        <v>2013</v>
      </c>
      <c r="H11207" s="106">
        <f>Tabela9[[#This Row],[Valor do Provento R$]]/Tabela9[[#This Row],[Provento por 1 ou 1000 Ações]]</f>
        <v>1.141373E-4</v>
      </c>
    </row>
    <row r="11208" spans="1:8">
      <c r="A11208" s="118" t="s">
        <v>1795</v>
      </c>
      <c r="B11208" s="116" t="s">
        <v>1488</v>
      </c>
      <c r="C11208" s="138">
        <v>41381</v>
      </c>
      <c r="D11208" s="139">
        <v>1.144879E-4</v>
      </c>
      <c r="E11208" s="118">
        <v>1</v>
      </c>
      <c r="F11208" s="118" t="s">
        <v>1492</v>
      </c>
      <c r="G11208" s="113">
        <f>IF([Data da Aprovação]&lt;&gt;"ESTATUTÁRIO",YEAR([Data da Aprovação]),"")</f>
        <v>2013</v>
      </c>
      <c r="H11208" s="106">
        <f>Tabela9[[#This Row],[Valor do Provento R$]]/Tabela9[[#This Row],[Provento por 1 ou 1000 Ações]]</f>
        <v>1.144879E-4</v>
      </c>
    </row>
    <row r="11209" spans="1:8">
      <c r="A11209" s="119" t="s">
        <v>1795</v>
      </c>
      <c r="B11209" s="117" t="s">
        <v>1488</v>
      </c>
      <c r="C11209" s="140">
        <v>41452</v>
      </c>
      <c r="D11209" s="141">
        <v>0.1433350035</v>
      </c>
      <c r="E11209" s="119">
        <v>1</v>
      </c>
      <c r="F11209" s="119" t="s">
        <v>1489</v>
      </c>
      <c r="G11209" s="114">
        <f>IF([Data da Aprovação]&lt;&gt;"ESTATUTÁRIO",YEAR([Data da Aprovação]),"")</f>
        <v>2013</v>
      </c>
      <c r="H11209" s="106">
        <f>Tabela9[[#This Row],[Valor do Provento R$]]/Tabela9[[#This Row],[Provento por 1 ou 1000 Ações]]</f>
        <v>0.1433350035</v>
      </c>
    </row>
    <row r="11210" spans="1:8">
      <c r="A11210" s="118" t="s">
        <v>1795</v>
      </c>
      <c r="B11210" s="116" t="s">
        <v>1488</v>
      </c>
      <c r="C11210" s="138">
        <v>41452</v>
      </c>
      <c r="D11210" s="139">
        <v>0.13022248140000001</v>
      </c>
      <c r="E11210" s="118">
        <v>1</v>
      </c>
      <c r="F11210" s="118" t="s">
        <v>1492</v>
      </c>
      <c r="G11210" s="113">
        <f>IF([Data da Aprovação]&lt;&gt;"ESTATUTÁRIO",YEAR([Data da Aprovação]),"")</f>
        <v>2013</v>
      </c>
      <c r="H11210" s="106">
        <f>Tabela9[[#This Row],[Valor do Provento R$]]/Tabela9[[#This Row],[Provento por 1 ou 1000 Ações]]</f>
        <v>0.13022248140000001</v>
      </c>
    </row>
    <row r="11211" spans="1:8">
      <c r="A11211" s="142" t="s">
        <v>1795</v>
      </c>
      <c r="B11211" s="117" t="s">
        <v>1488</v>
      </c>
      <c r="C11211" s="140">
        <v>41547</v>
      </c>
      <c r="D11211" s="141">
        <v>0.14356763910000001</v>
      </c>
      <c r="E11211" s="143">
        <v>1</v>
      </c>
      <c r="F11211" s="119" t="s">
        <v>1489</v>
      </c>
      <c r="G11211" s="114">
        <f>IF([Data da Aprovação]&lt;&gt;"ESTATUTÁRIO",YEAR([Data da Aprovação]),"")</f>
        <v>2013</v>
      </c>
      <c r="H11211" s="106">
        <f>Tabela9[[#This Row],[Valor do Provento R$]]/Tabela9[[#This Row],[Provento por 1 ou 1000 Ações]]</f>
        <v>0.14356763910000001</v>
      </c>
    </row>
    <row r="11212" spans="1:8">
      <c r="A11212" s="144" t="s">
        <v>1795</v>
      </c>
      <c r="B11212" s="116" t="s">
        <v>1488</v>
      </c>
      <c r="C11212" s="138">
        <v>41547</v>
      </c>
      <c r="D11212" s="139">
        <v>0.13185307800000001</v>
      </c>
      <c r="E11212" s="145">
        <v>1</v>
      </c>
      <c r="F11212" s="118" t="s">
        <v>1492</v>
      </c>
      <c r="G11212" s="113">
        <f>IF([Data da Aprovação]&lt;&gt;"ESTATUTÁRIO",YEAR([Data da Aprovação]),"")</f>
        <v>2013</v>
      </c>
      <c r="H11212" s="106">
        <f>Tabela9[[#This Row],[Valor do Provento R$]]/Tabela9[[#This Row],[Provento por 1 ou 1000 Ações]]</f>
        <v>0.13185307800000001</v>
      </c>
    </row>
    <row r="11213" spans="1:8">
      <c r="A11213" s="119" t="s">
        <v>1795</v>
      </c>
      <c r="B11213" s="117" t="s">
        <v>1488</v>
      </c>
      <c r="C11213" s="140">
        <v>41635</v>
      </c>
      <c r="D11213" s="141">
        <v>0.1463034849</v>
      </c>
      <c r="E11213" s="119">
        <v>1</v>
      </c>
      <c r="F11213" s="119" t="s">
        <v>1489</v>
      </c>
      <c r="G11213" s="114">
        <f>IF([Data da Aprovação]&lt;&gt;"ESTATUTÁRIO",YEAR([Data da Aprovação]),"")</f>
        <v>2013</v>
      </c>
      <c r="H11213" s="106">
        <f>Tabela9[[#This Row],[Valor do Provento R$]]/Tabela9[[#This Row],[Provento por 1 ou 1000 Ações]]</f>
        <v>0.1463034849</v>
      </c>
    </row>
    <row r="11214" spans="1:8">
      <c r="A11214" s="118" t="s">
        <v>1795</v>
      </c>
      <c r="B11214" s="116" t="s">
        <v>1488</v>
      </c>
      <c r="C11214" s="138">
        <v>41635</v>
      </c>
      <c r="D11214" s="139">
        <v>0.12911723219999999</v>
      </c>
      <c r="E11214" s="118">
        <v>1</v>
      </c>
      <c r="F11214" s="118" t="s">
        <v>1492</v>
      </c>
      <c r="G11214" s="113">
        <f>IF([Data da Aprovação]&lt;&gt;"ESTATUTÁRIO",YEAR([Data da Aprovação]),"")</f>
        <v>2013</v>
      </c>
      <c r="H11214" s="106">
        <f>Tabela9[[#This Row],[Valor do Provento R$]]/Tabela9[[#This Row],[Provento por 1 ou 1000 Ações]]</f>
        <v>0.12911723219999999</v>
      </c>
    </row>
    <row r="11215" spans="1:8">
      <c r="A11215" s="119" t="s">
        <v>1795</v>
      </c>
      <c r="B11215" s="117" t="s">
        <v>1490</v>
      </c>
      <c r="C11215" s="140">
        <v>39283</v>
      </c>
      <c r="D11215" s="141">
        <v>0.18029000000000001</v>
      </c>
      <c r="E11215" s="119">
        <v>1</v>
      </c>
      <c r="F11215" s="119" t="s">
        <v>1489</v>
      </c>
      <c r="G11215" s="114">
        <f>IF([Data da Aprovação]&lt;&gt;"ESTATUTÁRIO",YEAR([Data da Aprovação]),"")</f>
        <v>2007</v>
      </c>
      <c r="H11215" s="106">
        <f>Tabela9[[#This Row],[Valor do Provento R$]]/Tabela9[[#This Row],[Provento por 1 ou 1000 Ações]]</f>
        <v>0.18029000000000001</v>
      </c>
    </row>
    <row r="11216" spans="1:8">
      <c r="A11216" s="118" t="s">
        <v>1795</v>
      </c>
      <c r="B11216" s="116" t="s">
        <v>1490</v>
      </c>
      <c r="C11216" s="138">
        <v>39464</v>
      </c>
      <c r="D11216" s="139">
        <v>0.24030147900000001</v>
      </c>
      <c r="E11216" s="118">
        <v>1</v>
      </c>
      <c r="F11216" s="118" t="s">
        <v>1489</v>
      </c>
      <c r="G11216" s="113">
        <f>IF([Data da Aprovação]&lt;&gt;"ESTATUTÁRIO",YEAR([Data da Aprovação]),"")</f>
        <v>2008</v>
      </c>
      <c r="H11216" s="106">
        <f>Tabela9[[#This Row],[Valor do Provento R$]]/Tabela9[[#This Row],[Provento por 1 ou 1000 Ações]]</f>
        <v>0.24030147900000001</v>
      </c>
    </row>
    <row r="11217" spans="1:8">
      <c r="A11217" s="119" t="s">
        <v>1795</v>
      </c>
      <c r="B11217" s="117" t="s">
        <v>1490</v>
      </c>
      <c r="C11217" s="140">
        <v>39476</v>
      </c>
      <c r="D11217" s="141">
        <v>3.5270783999999999E-2</v>
      </c>
      <c r="E11217" s="119">
        <v>1</v>
      </c>
      <c r="F11217" s="119" t="s">
        <v>1492</v>
      </c>
      <c r="G11217" s="114">
        <f>IF([Data da Aprovação]&lt;&gt;"ESTATUTÁRIO",YEAR([Data da Aprovação]),"")</f>
        <v>2008</v>
      </c>
      <c r="H11217" s="106">
        <f>Tabela9[[#This Row],[Valor do Provento R$]]/Tabela9[[#This Row],[Provento por 1 ou 1000 Ações]]</f>
        <v>3.5270783999999999E-2</v>
      </c>
    </row>
    <row r="11218" spans="1:8">
      <c r="A11218" s="118" t="s">
        <v>1795</v>
      </c>
      <c r="B11218" s="116" t="s">
        <v>1490</v>
      </c>
      <c r="C11218" s="138">
        <v>39568</v>
      </c>
      <c r="D11218" s="139">
        <v>0.135598</v>
      </c>
      <c r="E11218" s="118">
        <v>1</v>
      </c>
      <c r="F11218" s="118" t="s">
        <v>1489</v>
      </c>
      <c r="G11218" s="113">
        <f>IF([Data da Aprovação]&lt;&gt;"ESTATUTÁRIO",YEAR([Data da Aprovação]),"")</f>
        <v>2008</v>
      </c>
      <c r="H11218" s="106">
        <f>Tabela9[[#This Row],[Valor do Provento R$]]/Tabela9[[#This Row],[Provento por 1 ou 1000 Ações]]</f>
        <v>0.135598</v>
      </c>
    </row>
    <row r="11219" spans="1:8">
      <c r="A11219" s="119" t="s">
        <v>1795</v>
      </c>
      <c r="B11219" s="117" t="s">
        <v>1490</v>
      </c>
      <c r="C11219" s="140">
        <v>39629</v>
      </c>
      <c r="D11219" s="141">
        <v>0.139372356</v>
      </c>
      <c r="E11219" s="119">
        <v>1</v>
      </c>
      <c r="F11219" s="119" t="s">
        <v>1489</v>
      </c>
      <c r="G11219" s="114">
        <f>IF([Data da Aprovação]&lt;&gt;"ESTATUTÁRIO",YEAR([Data da Aprovação]),"")</f>
        <v>2008</v>
      </c>
      <c r="H11219" s="106">
        <f>Tabela9[[#This Row],[Valor do Provento R$]]/Tabela9[[#This Row],[Provento por 1 ou 1000 Ações]]</f>
        <v>0.139372356</v>
      </c>
    </row>
    <row r="11220" spans="1:8">
      <c r="A11220" s="118" t="s">
        <v>1795</v>
      </c>
      <c r="B11220" s="116" t="s">
        <v>1490</v>
      </c>
      <c r="C11220" s="138">
        <v>39721</v>
      </c>
      <c r="D11220" s="139">
        <v>0.14569564700000001</v>
      </c>
      <c r="E11220" s="118">
        <v>1</v>
      </c>
      <c r="F11220" s="118" t="s">
        <v>1489</v>
      </c>
      <c r="G11220" s="113">
        <f>IF([Data da Aprovação]&lt;&gt;"ESTATUTÁRIO",YEAR([Data da Aprovação]),"")</f>
        <v>2008</v>
      </c>
      <c r="H11220" s="106">
        <f>Tabela9[[#This Row],[Valor do Provento R$]]/Tabela9[[#This Row],[Provento por 1 ou 1000 Ações]]</f>
        <v>0.14569564700000001</v>
      </c>
    </row>
    <row r="11221" spans="1:8">
      <c r="A11221" s="119" t="s">
        <v>1795</v>
      </c>
      <c r="B11221" s="117" t="s">
        <v>1490</v>
      </c>
      <c r="C11221" s="140">
        <v>39812</v>
      </c>
      <c r="D11221" s="141">
        <v>0.14983180099999999</v>
      </c>
      <c r="E11221" s="119">
        <v>1</v>
      </c>
      <c r="F11221" s="119" t="s">
        <v>1489</v>
      </c>
      <c r="G11221" s="114">
        <f>IF([Data da Aprovação]&lt;&gt;"ESTATUTÁRIO",YEAR([Data da Aprovação]),"")</f>
        <v>2008</v>
      </c>
      <c r="H11221" s="106">
        <f>Tabela9[[#This Row],[Valor do Provento R$]]/Tabela9[[#This Row],[Provento por 1 ou 1000 Ações]]</f>
        <v>0.14983180099999999</v>
      </c>
    </row>
    <row r="11222" spans="1:8">
      <c r="A11222" s="118" t="s">
        <v>1795</v>
      </c>
      <c r="B11222" s="116" t="s">
        <v>1490</v>
      </c>
      <c r="C11222" s="138">
        <v>39812</v>
      </c>
      <c r="D11222" s="139">
        <v>8.4335271000000003E-2</v>
      </c>
      <c r="E11222" s="118">
        <v>1</v>
      </c>
      <c r="F11222" s="118" t="s">
        <v>1492</v>
      </c>
      <c r="G11222" s="113">
        <f>IF([Data da Aprovação]&lt;&gt;"ESTATUTÁRIO",YEAR([Data da Aprovação]),"")</f>
        <v>2008</v>
      </c>
      <c r="H11222" s="106">
        <f>Tabela9[[#This Row],[Valor do Provento R$]]/Tabela9[[#This Row],[Provento por 1 ou 1000 Ações]]</f>
        <v>8.4335271000000003E-2</v>
      </c>
    </row>
    <row r="11223" spans="1:8">
      <c r="A11223" s="119" t="s">
        <v>1795</v>
      </c>
      <c r="B11223" s="117" t="s">
        <v>1490</v>
      </c>
      <c r="C11223" s="140">
        <v>39903</v>
      </c>
      <c r="D11223" s="141">
        <v>0.14930258800000001</v>
      </c>
      <c r="E11223" s="119">
        <v>1</v>
      </c>
      <c r="F11223" s="119" t="s">
        <v>1489</v>
      </c>
      <c r="G11223" s="114">
        <f>IF([Data da Aprovação]&lt;&gt;"ESTATUTÁRIO",YEAR([Data da Aprovação]),"")</f>
        <v>2009</v>
      </c>
      <c r="H11223" s="106">
        <f>Tabela9[[#This Row],[Valor do Provento R$]]/Tabela9[[#This Row],[Provento por 1 ou 1000 Ações]]</f>
        <v>0.14930258800000001</v>
      </c>
    </row>
    <row r="11224" spans="1:8">
      <c r="A11224" s="118" t="s">
        <v>1795</v>
      </c>
      <c r="B11224" s="116" t="s">
        <v>1490</v>
      </c>
      <c r="C11224" s="138">
        <v>39903</v>
      </c>
      <c r="D11224" s="139">
        <v>0.146182268</v>
      </c>
      <c r="E11224" s="118">
        <v>1</v>
      </c>
      <c r="F11224" s="118" t="s">
        <v>1492</v>
      </c>
      <c r="G11224" s="113">
        <f>IF([Data da Aprovação]&lt;&gt;"ESTATUTÁRIO",YEAR([Data da Aprovação]),"")</f>
        <v>2009</v>
      </c>
      <c r="H11224" s="106">
        <f>Tabela9[[#This Row],[Valor do Provento R$]]/Tabela9[[#This Row],[Provento por 1 ou 1000 Ações]]</f>
        <v>0.146182268</v>
      </c>
    </row>
    <row r="11225" spans="1:8">
      <c r="A11225" s="119" t="s">
        <v>1795</v>
      </c>
      <c r="B11225" s="117" t="s">
        <v>1490</v>
      </c>
      <c r="C11225" s="140">
        <v>39994</v>
      </c>
      <c r="D11225" s="141">
        <v>0.15331518499999999</v>
      </c>
      <c r="E11225" s="119">
        <v>1</v>
      </c>
      <c r="F11225" s="119" t="s">
        <v>1489</v>
      </c>
      <c r="G11225" s="114">
        <f>IF([Data da Aprovação]&lt;&gt;"ESTATUTÁRIO",YEAR([Data da Aprovação]),"")</f>
        <v>2009</v>
      </c>
      <c r="H11225" s="106">
        <f>Tabela9[[#This Row],[Valor do Provento R$]]/Tabela9[[#This Row],[Provento por 1 ou 1000 Ações]]</f>
        <v>0.15331518499999999</v>
      </c>
    </row>
    <row r="11226" spans="1:8">
      <c r="A11226" s="118" t="s">
        <v>1795</v>
      </c>
      <c r="B11226" s="116" t="s">
        <v>1490</v>
      </c>
      <c r="C11226" s="138">
        <v>39994</v>
      </c>
      <c r="D11226" s="139">
        <v>8.5772822999999998E-2</v>
      </c>
      <c r="E11226" s="118">
        <v>1</v>
      </c>
      <c r="F11226" s="118" t="s">
        <v>1492</v>
      </c>
      <c r="G11226" s="113">
        <f>IF([Data da Aprovação]&lt;&gt;"ESTATUTÁRIO",YEAR([Data da Aprovação]),"")</f>
        <v>2009</v>
      </c>
      <c r="H11226" s="106">
        <f>Tabela9[[#This Row],[Valor do Provento R$]]/Tabela9[[#This Row],[Provento por 1 ou 1000 Ações]]</f>
        <v>8.5772822999999998E-2</v>
      </c>
    </row>
    <row r="11227" spans="1:8">
      <c r="A11227" s="119" t="s">
        <v>1795</v>
      </c>
      <c r="B11227" s="117" t="s">
        <v>1490</v>
      </c>
      <c r="C11227" s="140">
        <v>40086</v>
      </c>
      <c r="D11227" s="141">
        <v>0.15013032000000001</v>
      </c>
      <c r="E11227" s="119">
        <v>1</v>
      </c>
      <c r="F11227" s="119" t="s">
        <v>1489</v>
      </c>
      <c r="G11227" s="114">
        <f>IF([Data da Aprovação]&lt;&gt;"ESTATUTÁRIO",YEAR([Data da Aprovação]),"")</f>
        <v>2009</v>
      </c>
      <c r="H11227" s="106">
        <f>Tabela9[[#This Row],[Valor do Provento R$]]/Tabela9[[#This Row],[Provento por 1 ou 1000 Ações]]</f>
        <v>0.15013032000000001</v>
      </c>
    </row>
    <row r="11228" spans="1:8">
      <c r="A11228" s="118" t="s">
        <v>1795</v>
      </c>
      <c r="B11228" s="116" t="s">
        <v>1490</v>
      </c>
      <c r="C11228" s="138">
        <v>40086</v>
      </c>
      <c r="D11228" s="139">
        <v>2.9867666000000001E-2</v>
      </c>
      <c r="E11228" s="118">
        <v>1</v>
      </c>
      <c r="F11228" s="118" t="s">
        <v>1492</v>
      </c>
      <c r="G11228" s="113">
        <f>IF([Data da Aprovação]&lt;&gt;"ESTATUTÁRIO",YEAR([Data da Aprovação]),"")</f>
        <v>2009</v>
      </c>
      <c r="H11228" s="106">
        <f>Tabela9[[#This Row],[Valor do Provento R$]]/Tabela9[[#This Row],[Provento por 1 ou 1000 Ações]]</f>
        <v>2.9867666000000001E-2</v>
      </c>
    </row>
    <row r="11229" spans="1:8">
      <c r="A11229" s="119" t="s">
        <v>1795</v>
      </c>
      <c r="B11229" s="117" t="s">
        <v>1490</v>
      </c>
      <c r="C11229" s="140">
        <v>40177</v>
      </c>
      <c r="D11229" s="141">
        <v>0.15233829500000001</v>
      </c>
      <c r="E11229" s="119">
        <v>1</v>
      </c>
      <c r="F11229" s="119" t="s">
        <v>1489</v>
      </c>
      <c r="G11229" s="114">
        <f>IF([Data da Aprovação]&lt;&gt;"ESTATUTÁRIO",YEAR([Data da Aprovação]),"")</f>
        <v>2009</v>
      </c>
      <c r="H11229" s="106">
        <f>Tabela9[[#This Row],[Valor do Provento R$]]/Tabela9[[#This Row],[Provento por 1 ou 1000 Ações]]</f>
        <v>0.15233829500000001</v>
      </c>
    </row>
    <row r="11230" spans="1:8">
      <c r="A11230" s="118" t="s">
        <v>1795</v>
      </c>
      <c r="B11230" s="116" t="s">
        <v>1490</v>
      </c>
      <c r="C11230" s="138">
        <v>40177</v>
      </c>
      <c r="D11230" s="139">
        <v>2.7659690000000001E-2</v>
      </c>
      <c r="E11230" s="118">
        <v>1</v>
      </c>
      <c r="F11230" s="118" t="s">
        <v>1492</v>
      </c>
      <c r="G11230" s="113">
        <f>IF([Data da Aprovação]&lt;&gt;"ESTATUTÁRIO",YEAR([Data da Aprovação]),"")</f>
        <v>2009</v>
      </c>
      <c r="H11230" s="106">
        <f>Tabela9[[#This Row],[Valor do Provento R$]]/Tabela9[[#This Row],[Provento por 1 ou 1000 Ações]]</f>
        <v>2.7659690000000001E-2</v>
      </c>
    </row>
    <row r="11231" spans="1:8">
      <c r="A11231" s="119" t="s">
        <v>1795</v>
      </c>
      <c r="B11231" s="117" t="s">
        <v>1490</v>
      </c>
      <c r="C11231" s="140">
        <v>40268</v>
      </c>
      <c r="D11231" s="141">
        <v>0.145294374</v>
      </c>
      <c r="E11231" s="119">
        <v>1</v>
      </c>
      <c r="F11231" s="119" t="s">
        <v>1489</v>
      </c>
      <c r="G11231" s="114">
        <f>IF([Data da Aprovação]&lt;&gt;"ESTATUTÁRIO",YEAR([Data da Aprovação]),"")</f>
        <v>2010</v>
      </c>
      <c r="H11231" s="106">
        <f>Tabela9[[#This Row],[Valor do Provento R$]]/Tabela9[[#This Row],[Provento por 1 ou 1000 Ações]]</f>
        <v>0.145294374</v>
      </c>
    </row>
    <row r="11232" spans="1:8">
      <c r="A11232" s="118" t="s">
        <v>1795</v>
      </c>
      <c r="B11232" s="116" t="s">
        <v>1490</v>
      </c>
      <c r="C11232" s="138">
        <v>40268</v>
      </c>
      <c r="D11232" s="139">
        <v>3.4703612000000002E-2</v>
      </c>
      <c r="E11232" s="118">
        <v>1</v>
      </c>
      <c r="F11232" s="118" t="s">
        <v>1492</v>
      </c>
      <c r="G11232" s="113">
        <f>IF([Data da Aprovação]&lt;&gt;"ESTATUTÁRIO",YEAR([Data da Aprovação]),"")</f>
        <v>2010</v>
      </c>
      <c r="H11232" s="106">
        <f>Tabela9[[#This Row],[Valor do Provento R$]]/Tabela9[[#This Row],[Provento por 1 ou 1000 Ações]]</f>
        <v>3.4703612000000002E-2</v>
      </c>
    </row>
    <row r="11233" spans="1:8">
      <c r="A11233" s="119" t="s">
        <v>1795</v>
      </c>
      <c r="B11233" s="117" t="s">
        <v>1490</v>
      </c>
      <c r="C11233" s="140">
        <v>40359</v>
      </c>
      <c r="D11233" s="141">
        <v>0.14744235</v>
      </c>
      <c r="E11233" s="119">
        <v>1</v>
      </c>
      <c r="F11233" s="119" t="s">
        <v>1489</v>
      </c>
      <c r="G11233" s="114">
        <f>IF([Data da Aprovação]&lt;&gt;"ESTATUTÁRIO",YEAR([Data da Aprovação]),"")</f>
        <v>2010</v>
      </c>
      <c r="H11233" s="106">
        <f>Tabela9[[#This Row],[Valor do Provento R$]]/Tabela9[[#This Row],[Provento por 1 ou 1000 Ações]]</f>
        <v>0.14744235</v>
      </c>
    </row>
    <row r="11234" spans="1:8">
      <c r="A11234" s="118" t="s">
        <v>1795</v>
      </c>
      <c r="B11234" s="116" t="s">
        <v>1490</v>
      </c>
      <c r="C11234" s="138">
        <v>40359</v>
      </c>
      <c r="D11234" s="139">
        <v>9.2554964000000003E-2</v>
      </c>
      <c r="E11234" s="118">
        <v>1</v>
      </c>
      <c r="F11234" s="118" t="s">
        <v>1492</v>
      </c>
      <c r="G11234" s="113">
        <f>IF([Data da Aprovação]&lt;&gt;"ESTATUTÁRIO",YEAR([Data da Aprovação]),"")</f>
        <v>2010</v>
      </c>
      <c r="H11234" s="106">
        <f>Tabela9[[#This Row],[Valor do Provento R$]]/Tabela9[[#This Row],[Provento por 1 ou 1000 Ações]]</f>
        <v>9.2554964000000003E-2</v>
      </c>
    </row>
    <row r="11235" spans="1:8">
      <c r="A11235" s="119" t="s">
        <v>1795</v>
      </c>
      <c r="B11235" s="117" t="s">
        <v>1490</v>
      </c>
      <c r="C11235" s="140">
        <v>40451</v>
      </c>
      <c r="D11235" s="141">
        <v>0.149590326</v>
      </c>
      <c r="E11235" s="119">
        <v>1</v>
      </c>
      <c r="F11235" s="119" t="s">
        <v>1489</v>
      </c>
      <c r="G11235" s="114">
        <f>IF([Data da Aprovação]&lt;&gt;"ESTATUTÁRIO",YEAR([Data da Aprovação]),"")</f>
        <v>2010</v>
      </c>
      <c r="H11235" s="106">
        <f>Tabela9[[#This Row],[Valor do Provento R$]]/Tabela9[[#This Row],[Provento por 1 ou 1000 Ações]]</f>
        <v>0.149590326</v>
      </c>
    </row>
    <row r="11236" spans="1:8">
      <c r="A11236" s="118" t="s">
        <v>1795</v>
      </c>
      <c r="B11236" s="116" t="s">
        <v>1490</v>
      </c>
      <c r="C11236" s="138">
        <v>40451</v>
      </c>
      <c r="D11236" s="139">
        <v>9.0406987999999994E-2</v>
      </c>
      <c r="E11236" s="118">
        <v>1</v>
      </c>
      <c r="F11236" s="118" t="s">
        <v>1492</v>
      </c>
      <c r="G11236" s="113">
        <f>IF([Data da Aprovação]&lt;&gt;"ESTATUTÁRIO",YEAR([Data da Aprovação]),"")</f>
        <v>2010</v>
      </c>
      <c r="H11236" s="106">
        <f>Tabela9[[#This Row],[Valor do Provento R$]]/Tabela9[[#This Row],[Provento por 1 ou 1000 Ações]]</f>
        <v>9.0406987999999994E-2</v>
      </c>
    </row>
    <row r="11237" spans="1:8">
      <c r="A11237" s="119" t="s">
        <v>1795</v>
      </c>
      <c r="B11237" s="117" t="s">
        <v>1490</v>
      </c>
      <c r="C11237" s="140">
        <v>40542</v>
      </c>
      <c r="D11237" s="141">
        <v>0.150713178</v>
      </c>
      <c r="E11237" s="119">
        <v>1</v>
      </c>
      <c r="F11237" s="119" t="s">
        <v>1489</v>
      </c>
      <c r="G11237" s="114">
        <f>IF([Data da Aprovação]&lt;&gt;"ESTATUTÁRIO",YEAR([Data da Aprovação]),"")</f>
        <v>2010</v>
      </c>
      <c r="H11237" s="106">
        <f>Tabela9[[#This Row],[Valor do Provento R$]]/Tabela9[[#This Row],[Provento por 1 ou 1000 Ações]]</f>
        <v>0.150713178</v>
      </c>
    </row>
    <row r="11238" spans="1:8">
      <c r="A11238" s="118" t="s">
        <v>1795</v>
      </c>
      <c r="B11238" s="116" t="s">
        <v>1490</v>
      </c>
      <c r="C11238" s="138">
        <v>40542</v>
      </c>
      <c r="D11238" s="139">
        <v>8.7568526999999993E-2</v>
      </c>
      <c r="E11238" s="118">
        <v>1</v>
      </c>
      <c r="F11238" s="118" t="s">
        <v>1492</v>
      </c>
      <c r="G11238" s="113">
        <f>IF([Data da Aprovação]&lt;&gt;"ESTATUTÁRIO",YEAR([Data da Aprovação]),"")</f>
        <v>2010</v>
      </c>
      <c r="H11238" s="106">
        <f>Tabela9[[#This Row],[Valor do Provento R$]]/Tabela9[[#This Row],[Provento por 1 ou 1000 Ações]]</f>
        <v>8.7568526999999993E-2</v>
      </c>
    </row>
    <row r="11239" spans="1:8">
      <c r="A11239" s="119" t="s">
        <v>1795</v>
      </c>
      <c r="B11239" s="117" t="s">
        <v>1490</v>
      </c>
      <c r="C11239" s="140">
        <v>40633</v>
      </c>
      <c r="D11239" s="141">
        <v>0.15141442399999999</v>
      </c>
      <c r="E11239" s="119">
        <v>1</v>
      </c>
      <c r="F11239" s="119" t="s">
        <v>1489</v>
      </c>
      <c r="G11239" s="114">
        <f>IF([Data da Aprovação]&lt;&gt;"ESTATUTÁRIO",YEAR([Data da Aprovação]),"")</f>
        <v>2011</v>
      </c>
      <c r="H11239" s="106">
        <f>Tabela9[[#This Row],[Valor do Provento R$]]/Tabela9[[#This Row],[Provento por 1 ou 1000 Ações]]</f>
        <v>0.15141442399999999</v>
      </c>
    </row>
    <row r="11240" spans="1:8">
      <c r="A11240" s="118" t="s">
        <v>1795</v>
      </c>
      <c r="B11240" s="116" t="s">
        <v>1490</v>
      </c>
      <c r="C11240" s="138">
        <v>40633</v>
      </c>
      <c r="D11240" s="139">
        <v>2.7084190000000001E-2</v>
      </c>
      <c r="E11240" s="118">
        <v>1</v>
      </c>
      <c r="F11240" s="118" t="s">
        <v>1492</v>
      </c>
      <c r="G11240" s="113">
        <f>IF([Data da Aprovação]&lt;&gt;"ESTATUTÁRIO",YEAR([Data da Aprovação]),"")</f>
        <v>2011</v>
      </c>
      <c r="H11240" s="106">
        <f>Tabela9[[#This Row],[Valor do Provento R$]]/Tabela9[[#This Row],[Provento por 1 ou 1000 Ações]]</f>
        <v>2.7084190000000001E-2</v>
      </c>
    </row>
    <row r="11241" spans="1:8">
      <c r="A11241" s="119" t="s">
        <v>1795</v>
      </c>
      <c r="B11241" s="117" t="s">
        <v>1490</v>
      </c>
      <c r="C11241" s="140">
        <v>40724</v>
      </c>
      <c r="D11241" s="141">
        <v>0.15363970699999999</v>
      </c>
      <c r="E11241" s="119">
        <v>1</v>
      </c>
      <c r="F11241" s="119" t="s">
        <v>1489</v>
      </c>
      <c r="G11241" s="114">
        <f>IF([Data da Aprovação]&lt;&gt;"ESTATUTÁRIO",YEAR([Data da Aprovação]),"")</f>
        <v>2011</v>
      </c>
      <c r="H11241" s="106">
        <f>Tabela9[[#This Row],[Valor do Provento R$]]/Tabela9[[#This Row],[Provento por 1 ou 1000 Ações]]</f>
        <v>0.15363970699999999</v>
      </c>
    </row>
    <row r="11242" spans="1:8">
      <c r="A11242" s="118" t="s">
        <v>1795</v>
      </c>
      <c r="B11242" s="116" t="s">
        <v>1490</v>
      </c>
      <c r="C11242" s="138">
        <v>40724</v>
      </c>
      <c r="D11242" s="139">
        <v>8.4358445000000004E-2</v>
      </c>
      <c r="E11242" s="118">
        <v>1</v>
      </c>
      <c r="F11242" s="118" t="s">
        <v>1492</v>
      </c>
      <c r="G11242" s="113">
        <f>IF([Data da Aprovação]&lt;&gt;"ESTATUTÁRIO",YEAR([Data da Aprovação]),"")</f>
        <v>2011</v>
      </c>
      <c r="H11242" s="106">
        <f>Tabela9[[#This Row],[Valor do Provento R$]]/Tabela9[[#This Row],[Provento por 1 ou 1000 Ações]]</f>
        <v>8.4358445000000004E-2</v>
      </c>
    </row>
    <row r="11243" spans="1:8">
      <c r="A11243" s="119" t="s">
        <v>1795</v>
      </c>
      <c r="B11243" s="117" t="s">
        <v>1490</v>
      </c>
      <c r="C11243" s="140">
        <v>40813</v>
      </c>
      <c r="D11243" s="141">
        <v>0.155888789</v>
      </c>
      <c r="E11243" s="119">
        <v>1</v>
      </c>
      <c r="F11243" s="119" t="s">
        <v>1489</v>
      </c>
      <c r="G11243" s="114">
        <f>IF([Data da Aprovação]&lt;&gt;"ESTATUTÁRIO",YEAR([Data da Aprovação]),"")</f>
        <v>2011</v>
      </c>
      <c r="H11243" s="106">
        <f>Tabela9[[#This Row],[Valor do Provento R$]]/Tabela9[[#This Row],[Provento por 1 ou 1000 Ações]]</f>
        <v>0.155888789</v>
      </c>
    </row>
    <row r="11244" spans="1:8">
      <c r="A11244" s="118" t="s">
        <v>1795</v>
      </c>
      <c r="B11244" s="116" t="s">
        <v>1490</v>
      </c>
      <c r="C11244" s="138">
        <v>40813</v>
      </c>
      <c r="D11244" s="139">
        <v>2.2609824000000001E-2</v>
      </c>
      <c r="E11244" s="118">
        <v>1</v>
      </c>
      <c r="F11244" s="118" t="s">
        <v>1492</v>
      </c>
      <c r="G11244" s="113">
        <f>IF([Data da Aprovação]&lt;&gt;"ESTATUTÁRIO",YEAR([Data da Aprovação]),"")</f>
        <v>2011</v>
      </c>
      <c r="H11244" s="106">
        <f>Tabela9[[#This Row],[Valor do Provento R$]]/Tabela9[[#This Row],[Provento por 1 ou 1000 Ações]]</f>
        <v>2.2609824000000001E-2</v>
      </c>
    </row>
    <row r="11245" spans="1:8">
      <c r="A11245" s="119" t="s">
        <v>1795</v>
      </c>
      <c r="B11245" s="117" t="s">
        <v>1490</v>
      </c>
      <c r="C11245" s="140">
        <v>40900</v>
      </c>
      <c r="D11245" s="141">
        <v>0.16583711200000001</v>
      </c>
      <c r="E11245" s="119">
        <v>1</v>
      </c>
      <c r="F11245" s="119" t="s">
        <v>1489</v>
      </c>
      <c r="G11245" s="114">
        <f>IF([Data da Aprovação]&lt;&gt;"ESTATUTÁRIO",YEAR([Data da Aprovação]),"")</f>
        <v>2011</v>
      </c>
      <c r="H11245" s="106">
        <f>Tabela9[[#This Row],[Valor do Provento R$]]/Tabela9[[#This Row],[Provento por 1 ou 1000 Ações]]</f>
        <v>0.16583711200000001</v>
      </c>
    </row>
    <row r="11246" spans="1:8">
      <c r="A11246" s="118" t="s">
        <v>1795</v>
      </c>
      <c r="B11246" s="116" t="s">
        <v>1490</v>
      </c>
      <c r="C11246" s="138">
        <v>40900</v>
      </c>
      <c r="D11246" s="139">
        <v>0.310159191</v>
      </c>
      <c r="E11246" s="118">
        <v>1</v>
      </c>
      <c r="F11246" s="118" t="s">
        <v>1492</v>
      </c>
      <c r="G11246" s="113">
        <f>IF([Data da Aprovação]&lt;&gt;"ESTATUTÁRIO",YEAR([Data da Aprovação]),"")</f>
        <v>2011</v>
      </c>
      <c r="H11246" s="106">
        <f>Tabela9[[#This Row],[Valor do Provento R$]]/Tabela9[[#This Row],[Provento por 1 ou 1000 Ações]]</f>
        <v>0.310159191</v>
      </c>
    </row>
    <row r="11247" spans="1:8">
      <c r="A11247" s="119" t="s">
        <v>1795</v>
      </c>
      <c r="B11247" s="117" t="s">
        <v>1490</v>
      </c>
      <c r="C11247" s="140">
        <v>40995</v>
      </c>
      <c r="D11247" s="141">
        <v>0.15067862400000001</v>
      </c>
      <c r="E11247" s="119">
        <v>1</v>
      </c>
      <c r="F11247" s="119" t="s">
        <v>1489</v>
      </c>
      <c r="G11247" s="114">
        <f>IF([Data da Aprovação]&lt;&gt;"ESTATUTÁRIO",YEAR([Data da Aprovação]),"")</f>
        <v>2012</v>
      </c>
      <c r="H11247" s="106">
        <f>Tabela9[[#This Row],[Valor do Provento R$]]/Tabela9[[#This Row],[Provento por 1 ou 1000 Ações]]</f>
        <v>0.15067862400000001</v>
      </c>
    </row>
    <row r="11248" spans="1:8">
      <c r="A11248" s="118" t="s">
        <v>1795</v>
      </c>
      <c r="B11248" s="116" t="s">
        <v>1490</v>
      </c>
      <c r="C11248" s="138">
        <v>40995</v>
      </c>
      <c r="D11248" s="139">
        <v>1.0621859999999999E-3</v>
      </c>
      <c r="E11248" s="118">
        <v>1</v>
      </c>
      <c r="F11248" s="118" t="s">
        <v>1492</v>
      </c>
      <c r="G11248" s="113">
        <f>IF([Data da Aprovação]&lt;&gt;"ESTATUTÁRIO",YEAR([Data da Aprovação]),"")</f>
        <v>2012</v>
      </c>
      <c r="H11248" s="106">
        <f>Tabela9[[#This Row],[Valor do Provento R$]]/Tabela9[[#This Row],[Provento por 1 ou 1000 Ações]]</f>
        <v>1.0621859999999999E-3</v>
      </c>
    </row>
    <row r="11249" spans="1:8">
      <c r="A11249" s="119" t="s">
        <v>1795</v>
      </c>
      <c r="B11249" s="117" t="s">
        <v>1490</v>
      </c>
      <c r="C11249" s="140">
        <v>41082</v>
      </c>
      <c r="D11249" s="141">
        <v>0.152883924</v>
      </c>
      <c r="E11249" s="119">
        <v>1</v>
      </c>
      <c r="F11249" s="119" t="s">
        <v>1489</v>
      </c>
      <c r="G11249" s="114">
        <f>IF([Data da Aprovação]&lt;&gt;"ESTATUTÁRIO",YEAR([Data da Aprovação]),"")</f>
        <v>2012</v>
      </c>
      <c r="H11249" s="106">
        <f>Tabela9[[#This Row],[Valor do Provento R$]]/Tabela9[[#This Row],[Provento por 1 ou 1000 Ações]]</f>
        <v>0.152883924</v>
      </c>
    </row>
    <row r="11250" spans="1:8">
      <c r="A11250" s="118" t="s">
        <v>1795</v>
      </c>
      <c r="B11250" s="116" t="s">
        <v>1490</v>
      </c>
      <c r="C11250" s="138">
        <v>41082</v>
      </c>
      <c r="D11250" s="139">
        <v>0.10001742600000001</v>
      </c>
      <c r="E11250" s="118">
        <v>1</v>
      </c>
      <c r="F11250" s="118" t="s">
        <v>1492</v>
      </c>
      <c r="G11250" s="113">
        <f>IF([Data da Aprovação]&lt;&gt;"ESTATUTÁRIO",YEAR([Data da Aprovação]),"")</f>
        <v>2012</v>
      </c>
      <c r="H11250" s="106">
        <f>Tabela9[[#This Row],[Valor do Provento R$]]/Tabela9[[#This Row],[Provento por 1 ou 1000 Ações]]</f>
        <v>0.10001742600000001</v>
      </c>
    </row>
    <row r="11251" spans="1:8">
      <c r="A11251" s="119" t="s">
        <v>1795</v>
      </c>
      <c r="B11251" s="117" t="s">
        <v>1490</v>
      </c>
      <c r="C11251" s="140">
        <v>41176</v>
      </c>
      <c r="D11251" s="141">
        <v>0.14303570500000001</v>
      </c>
      <c r="E11251" s="119">
        <v>1</v>
      </c>
      <c r="F11251" s="119" t="s">
        <v>1489</v>
      </c>
      <c r="G11251" s="114">
        <f>IF([Data da Aprovação]&lt;&gt;"ESTATUTÁRIO",YEAR([Data da Aprovação]),"")</f>
        <v>2012</v>
      </c>
      <c r="H11251" s="106">
        <f>Tabela9[[#This Row],[Valor do Provento R$]]/Tabela9[[#This Row],[Provento por 1 ou 1000 Ações]]</f>
        <v>0.14303570500000001</v>
      </c>
    </row>
    <row r="11252" spans="1:8">
      <c r="A11252" s="118" t="s">
        <v>1795</v>
      </c>
      <c r="B11252" s="116" t="s">
        <v>1490</v>
      </c>
      <c r="C11252" s="138">
        <v>41176</v>
      </c>
      <c r="D11252" s="139">
        <v>0.161662949</v>
      </c>
      <c r="E11252" s="118">
        <v>1</v>
      </c>
      <c r="F11252" s="118" t="s">
        <v>1492</v>
      </c>
      <c r="G11252" s="113">
        <f>IF([Data da Aprovação]&lt;&gt;"ESTATUTÁRIO",YEAR([Data da Aprovação]),"")</f>
        <v>2012</v>
      </c>
      <c r="H11252" s="106">
        <f>Tabela9[[#This Row],[Valor do Provento R$]]/Tabela9[[#This Row],[Provento por 1 ou 1000 Ações]]</f>
        <v>0.161662949</v>
      </c>
    </row>
    <row r="11253" spans="1:8">
      <c r="A11253" s="119" t="s">
        <v>1795</v>
      </c>
      <c r="B11253" s="117" t="s">
        <v>1490</v>
      </c>
      <c r="C11253" s="140">
        <v>41269</v>
      </c>
      <c r="D11253" s="141">
        <v>0.15007953639999999</v>
      </c>
      <c r="E11253" s="119">
        <v>1</v>
      </c>
      <c r="F11253" s="119" t="s">
        <v>1489</v>
      </c>
      <c r="G11253" s="114">
        <f>IF([Data da Aprovação]&lt;&gt;"ESTATUTÁRIO",YEAR([Data da Aprovação]),"")</f>
        <v>2012</v>
      </c>
      <c r="H11253" s="106">
        <f>Tabela9[[#This Row],[Valor do Provento R$]]/Tabela9[[#This Row],[Provento por 1 ou 1000 Ações]]</f>
        <v>0.15007953639999999</v>
      </c>
    </row>
    <row r="11254" spans="1:8">
      <c r="A11254" s="118" t="s">
        <v>1795</v>
      </c>
      <c r="B11254" s="116" t="s">
        <v>1490</v>
      </c>
      <c r="C11254" s="138">
        <v>41269</v>
      </c>
      <c r="D11254" s="139">
        <v>0.128636948</v>
      </c>
      <c r="E11254" s="118">
        <v>1</v>
      </c>
      <c r="F11254" s="118" t="s">
        <v>1492</v>
      </c>
      <c r="G11254" s="113">
        <f>IF([Data da Aprovação]&lt;&gt;"ESTATUTÁRIO",YEAR([Data da Aprovação]),"")</f>
        <v>2012</v>
      </c>
      <c r="H11254" s="106">
        <f>Tabela9[[#This Row],[Valor do Provento R$]]/Tabela9[[#This Row],[Provento por 1 ou 1000 Ações]]</f>
        <v>0.128636948</v>
      </c>
    </row>
    <row r="11255" spans="1:8">
      <c r="A11255" s="119" t="s">
        <v>1795</v>
      </c>
      <c r="B11255" s="117" t="s">
        <v>1490</v>
      </c>
      <c r="C11255" s="140">
        <v>41354</v>
      </c>
      <c r="D11255" s="141">
        <v>0.1387882365</v>
      </c>
      <c r="E11255" s="119">
        <v>1</v>
      </c>
      <c r="F11255" s="119" t="s">
        <v>1489</v>
      </c>
      <c r="G11255" s="114">
        <f>IF([Data da Aprovação]&lt;&gt;"ESTATUTÁRIO",YEAR([Data da Aprovação]),"")</f>
        <v>2013</v>
      </c>
      <c r="H11255" s="106">
        <f>Tabela9[[#This Row],[Valor do Provento R$]]/Tabela9[[#This Row],[Provento por 1 ou 1000 Ações]]</f>
        <v>0.1387882365</v>
      </c>
    </row>
    <row r="11256" spans="1:8">
      <c r="A11256" s="118" t="s">
        <v>1795</v>
      </c>
      <c r="B11256" s="116" t="s">
        <v>1490</v>
      </c>
      <c r="C11256" s="138">
        <v>41361</v>
      </c>
      <c r="D11256" s="139">
        <v>0.13921450699999999</v>
      </c>
      <c r="E11256" s="118">
        <v>1</v>
      </c>
      <c r="F11256" s="118" t="s">
        <v>1492</v>
      </c>
      <c r="G11256" s="113">
        <f>IF([Data da Aprovação]&lt;&gt;"ESTATUTÁRIO",YEAR([Data da Aprovação]),"")</f>
        <v>2013</v>
      </c>
      <c r="H11256" s="106">
        <f>Tabela9[[#This Row],[Valor do Provento R$]]/Tabela9[[#This Row],[Provento por 1 ou 1000 Ações]]</f>
        <v>0.13921450699999999</v>
      </c>
    </row>
    <row r="11257" spans="1:8">
      <c r="A11257" s="119" t="s">
        <v>1795</v>
      </c>
      <c r="B11257" s="117" t="s">
        <v>1490</v>
      </c>
      <c r="C11257" s="140">
        <v>41381</v>
      </c>
      <c r="D11257" s="141">
        <v>1.141373E-4</v>
      </c>
      <c r="E11257" s="119">
        <v>1</v>
      </c>
      <c r="F11257" s="119" t="s">
        <v>1489</v>
      </c>
      <c r="G11257" s="114">
        <f>IF([Data da Aprovação]&lt;&gt;"ESTATUTÁRIO",YEAR([Data da Aprovação]),"")</f>
        <v>2013</v>
      </c>
      <c r="H11257" s="106">
        <f>Tabela9[[#This Row],[Valor do Provento R$]]/Tabela9[[#This Row],[Provento por 1 ou 1000 Ações]]</f>
        <v>1.141373E-4</v>
      </c>
    </row>
    <row r="11258" spans="1:8">
      <c r="A11258" s="118" t="s">
        <v>1795</v>
      </c>
      <c r="B11258" s="116" t="s">
        <v>1490</v>
      </c>
      <c r="C11258" s="138">
        <v>41381</v>
      </c>
      <c r="D11258" s="139">
        <v>1.144879E-4</v>
      </c>
      <c r="E11258" s="118">
        <v>1</v>
      </c>
      <c r="F11258" s="118" t="s">
        <v>1492</v>
      </c>
      <c r="G11258" s="113">
        <f>IF([Data da Aprovação]&lt;&gt;"ESTATUTÁRIO",YEAR([Data da Aprovação]),"")</f>
        <v>2013</v>
      </c>
      <c r="H11258" s="106">
        <f>Tabela9[[#This Row],[Valor do Provento R$]]/Tabela9[[#This Row],[Provento por 1 ou 1000 Ações]]</f>
        <v>1.144879E-4</v>
      </c>
    </row>
    <row r="11259" spans="1:8">
      <c r="A11259" s="119" t="s">
        <v>1795</v>
      </c>
      <c r="B11259" s="117" t="s">
        <v>1490</v>
      </c>
      <c r="C11259" s="140">
        <v>41452</v>
      </c>
      <c r="D11259" s="141">
        <v>0.1433350035</v>
      </c>
      <c r="E11259" s="119">
        <v>1</v>
      </c>
      <c r="F11259" s="119" t="s">
        <v>1489</v>
      </c>
      <c r="G11259" s="114">
        <f>IF([Data da Aprovação]&lt;&gt;"ESTATUTÁRIO",YEAR([Data da Aprovação]),"")</f>
        <v>2013</v>
      </c>
      <c r="H11259" s="106">
        <f>Tabela9[[#This Row],[Valor do Provento R$]]/Tabela9[[#This Row],[Provento por 1 ou 1000 Ações]]</f>
        <v>0.1433350035</v>
      </c>
    </row>
    <row r="11260" spans="1:8">
      <c r="A11260" s="118" t="s">
        <v>1795</v>
      </c>
      <c r="B11260" s="116" t="s">
        <v>1490</v>
      </c>
      <c r="C11260" s="138">
        <v>41452</v>
      </c>
      <c r="D11260" s="139">
        <v>0.13022248140000001</v>
      </c>
      <c r="E11260" s="118">
        <v>1</v>
      </c>
      <c r="F11260" s="118" t="s">
        <v>1492</v>
      </c>
      <c r="G11260" s="113">
        <f>IF([Data da Aprovação]&lt;&gt;"ESTATUTÁRIO",YEAR([Data da Aprovação]),"")</f>
        <v>2013</v>
      </c>
      <c r="H11260" s="106">
        <f>Tabela9[[#This Row],[Valor do Provento R$]]/Tabela9[[#This Row],[Provento por 1 ou 1000 Ações]]</f>
        <v>0.13022248140000001</v>
      </c>
    </row>
    <row r="11261" spans="1:8">
      <c r="A11261" s="142" t="s">
        <v>1795</v>
      </c>
      <c r="B11261" s="117" t="s">
        <v>1490</v>
      </c>
      <c r="C11261" s="140">
        <v>41547</v>
      </c>
      <c r="D11261" s="141">
        <v>0.14356763910000001</v>
      </c>
      <c r="E11261" s="143">
        <v>1</v>
      </c>
      <c r="F11261" s="119" t="s">
        <v>1489</v>
      </c>
      <c r="G11261" s="114">
        <f>IF([Data da Aprovação]&lt;&gt;"ESTATUTÁRIO",YEAR([Data da Aprovação]),"")</f>
        <v>2013</v>
      </c>
      <c r="H11261" s="106">
        <f>Tabela9[[#This Row],[Valor do Provento R$]]/Tabela9[[#This Row],[Provento por 1 ou 1000 Ações]]</f>
        <v>0.14356763910000001</v>
      </c>
    </row>
    <row r="11262" spans="1:8">
      <c r="A11262" s="144" t="s">
        <v>1795</v>
      </c>
      <c r="B11262" s="116" t="s">
        <v>1490</v>
      </c>
      <c r="C11262" s="138">
        <v>41547</v>
      </c>
      <c r="D11262" s="139">
        <v>0.13185307800000001</v>
      </c>
      <c r="E11262" s="145">
        <v>1</v>
      </c>
      <c r="F11262" s="118" t="s">
        <v>1492</v>
      </c>
      <c r="G11262" s="113">
        <f>IF([Data da Aprovação]&lt;&gt;"ESTATUTÁRIO",YEAR([Data da Aprovação]),"")</f>
        <v>2013</v>
      </c>
      <c r="H11262" s="106">
        <f>Tabela9[[#This Row],[Valor do Provento R$]]/Tabela9[[#This Row],[Provento por 1 ou 1000 Ações]]</f>
        <v>0.13185307800000001</v>
      </c>
    </row>
    <row r="11263" spans="1:8">
      <c r="A11263" s="119" t="s">
        <v>1795</v>
      </c>
      <c r="B11263" s="117" t="s">
        <v>1490</v>
      </c>
      <c r="C11263" s="140">
        <v>41635</v>
      </c>
      <c r="D11263" s="141">
        <v>0.1463034849</v>
      </c>
      <c r="E11263" s="119">
        <v>1</v>
      </c>
      <c r="F11263" s="119" t="s">
        <v>1489</v>
      </c>
      <c r="G11263" s="114">
        <f>IF([Data da Aprovação]&lt;&gt;"ESTATUTÁRIO",YEAR([Data da Aprovação]),"")</f>
        <v>2013</v>
      </c>
      <c r="H11263" s="106">
        <f>Tabela9[[#This Row],[Valor do Provento R$]]/Tabela9[[#This Row],[Provento por 1 ou 1000 Ações]]</f>
        <v>0.1463034849</v>
      </c>
    </row>
    <row r="11264" spans="1:8">
      <c r="A11264" s="118" t="s">
        <v>1795</v>
      </c>
      <c r="B11264" s="116" t="s">
        <v>1490</v>
      </c>
      <c r="C11264" s="138">
        <v>41635</v>
      </c>
      <c r="D11264" s="139">
        <v>0.12911723219999999</v>
      </c>
      <c r="E11264" s="118">
        <v>1</v>
      </c>
      <c r="F11264" s="118" t="s">
        <v>1492</v>
      </c>
      <c r="G11264" s="113">
        <f>IF([Data da Aprovação]&lt;&gt;"ESTATUTÁRIO",YEAR([Data da Aprovação]),"")</f>
        <v>2013</v>
      </c>
      <c r="H11264" s="106">
        <f>Tabela9[[#This Row],[Valor do Provento R$]]/Tabela9[[#This Row],[Provento por 1 ou 1000 Ações]]</f>
        <v>0.12911723219999999</v>
      </c>
    </row>
    <row r="11265" spans="1:8">
      <c r="A11265" s="119" t="s">
        <v>1796</v>
      </c>
      <c r="B11265" s="117" t="s">
        <v>1488</v>
      </c>
      <c r="C11265" s="140">
        <v>35171</v>
      </c>
      <c r="D11265" s="141">
        <v>6.3E-2</v>
      </c>
      <c r="E11265" s="119">
        <v>1000</v>
      </c>
      <c r="F11265" s="119" t="s">
        <v>1492</v>
      </c>
      <c r="G11265" s="114">
        <f>IF([Data da Aprovação]&lt;&gt;"ESTATUTÁRIO",YEAR([Data da Aprovação]),"")</f>
        <v>1996</v>
      </c>
      <c r="H11265" s="106">
        <f>Tabela9[[#This Row],[Valor do Provento R$]]/Tabela9[[#This Row],[Provento por 1 ou 1000 Ações]]</f>
        <v>6.3E-5</v>
      </c>
    </row>
    <row r="11266" spans="1:8">
      <c r="A11266" s="118" t="s">
        <v>1796</v>
      </c>
      <c r="B11266" s="116" t="s">
        <v>1488</v>
      </c>
      <c r="C11266" s="138">
        <v>35915</v>
      </c>
      <c r="D11266" s="139">
        <v>0.24</v>
      </c>
      <c r="E11266" s="118">
        <v>1000</v>
      </c>
      <c r="F11266" s="118" t="s">
        <v>1492</v>
      </c>
      <c r="G11266" s="113">
        <f>IF([Data da Aprovação]&lt;&gt;"ESTATUTÁRIO",YEAR([Data da Aprovação]),"")</f>
        <v>1998</v>
      </c>
      <c r="H11266" s="106">
        <f>Tabela9[[#This Row],[Valor do Provento R$]]/Tabela9[[#This Row],[Provento por 1 ou 1000 Ações]]</f>
        <v>2.3999999999999998E-4</v>
      </c>
    </row>
    <row r="11267" spans="1:8">
      <c r="A11267" s="119" t="s">
        <v>1796</v>
      </c>
      <c r="B11267" s="117" t="s">
        <v>1488</v>
      </c>
      <c r="C11267" s="140">
        <v>41026</v>
      </c>
      <c r="D11267" s="141">
        <v>1.55E-2</v>
      </c>
      <c r="E11267" s="119">
        <v>1</v>
      </c>
      <c r="F11267" s="119" t="s">
        <v>1492</v>
      </c>
      <c r="G11267" s="114">
        <f>IF([Data da Aprovação]&lt;&gt;"ESTATUTÁRIO",YEAR([Data da Aprovação]),"")</f>
        <v>2012</v>
      </c>
      <c r="H11267" s="106">
        <f>Tabela9[[#This Row],[Valor do Provento R$]]/Tabela9[[#This Row],[Provento por 1 ou 1000 Ações]]</f>
        <v>1.55E-2</v>
      </c>
    </row>
    <row r="11268" spans="1:8">
      <c r="A11268" s="118" t="s">
        <v>1796</v>
      </c>
      <c r="B11268" s="116" t="s">
        <v>1490</v>
      </c>
      <c r="C11268" s="138">
        <v>35171</v>
      </c>
      <c r="D11268" s="139">
        <v>6.3E-2</v>
      </c>
      <c r="E11268" s="118">
        <v>1000</v>
      </c>
      <c r="F11268" s="118" t="s">
        <v>1492</v>
      </c>
      <c r="G11268" s="113">
        <f>IF([Data da Aprovação]&lt;&gt;"ESTATUTÁRIO",YEAR([Data da Aprovação]),"")</f>
        <v>1996</v>
      </c>
      <c r="H11268" s="106">
        <f>Tabela9[[#This Row],[Valor do Provento R$]]/Tabela9[[#This Row],[Provento por 1 ou 1000 Ações]]</f>
        <v>6.3E-5</v>
      </c>
    </row>
    <row r="11269" spans="1:8">
      <c r="A11269" s="119" t="s">
        <v>1796</v>
      </c>
      <c r="B11269" s="117" t="s">
        <v>1490</v>
      </c>
      <c r="C11269" s="140">
        <v>35915</v>
      </c>
      <c r="D11269" s="141">
        <v>0.26400000000000001</v>
      </c>
      <c r="E11269" s="119">
        <v>1000</v>
      </c>
      <c r="F11269" s="119" t="s">
        <v>1492</v>
      </c>
      <c r="G11269" s="114">
        <f>IF([Data da Aprovação]&lt;&gt;"ESTATUTÁRIO",YEAR([Data da Aprovação]),"")</f>
        <v>1998</v>
      </c>
      <c r="H11269" s="106">
        <f>Tabela9[[#This Row],[Valor do Provento R$]]/Tabela9[[#This Row],[Provento por 1 ou 1000 Ações]]</f>
        <v>2.6400000000000002E-4</v>
      </c>
    </row>
    <row r="11270" spans="1:8">
      <c r="A11270" s="118" t="s">
        <v>1797</v>
      </c>
      <c r="B11270" s="116" t="s">
        <v>1488</v>
      </c>
      <c r="C11270" s="138">
        <v>38106</v>
      </c>
      <c r="D11270" s="139">
        <v>4.3099999999999996</v>
      </c>
      <c r="E11270" s="118">
        <v>1000</v>
      </c>
      <c r="F11270" s="118" t="s">
        <v>1492</v>
      </c>
      <c r="G11270" s="113">
        <f>IF([Data da Aprovação]&lt;&gt;"ESTATUTÁRIO",YEAR([Data da Aprovação]),"")</f>
        <v>2004</v>
      </c>
      <c r="H11270" s="106">
        <f>Tabela9[[#This Row],[Valor do Provento R$]]/Tabela9[[#This Row],[Provento por 1 ou 1000 Ações]]</f>
        <v>4.3099999999999996E-3</v>
      </c>
    </row>
    <row r="11271" spans="1:8">
      <c r="A11271" s="119" t="s">
        <v>1797</v>
      </c>
      <c r="B11271" s="117" t="s">
        <v>1488</v>
      </c>
      <c r="C11271" s="140">
        <v>38835</v>
      </c>
      <c r="D11271" s="141">
        <v>0.92569999999999997</v>
      </c>
      <c r="E11271" s="119">
        <v>1000</v>
      </c>
      <c r="F11271" s="119" t="s">
        <v>1492</v>
      </c>
      <c r="G11271" s="114">
        <f>IF([Data da Aprovação]&lt;&gt;"ESTATUTÁRIO",YEAR([Data da Aprovação]),"")</f>
        <v>2006</v>
      </c>
      <c r="H11271" s="106">
        <f>Tabela9[[#This Row],[Valor do Provento R$]]/Tabela9[[#This Row],[Provento por 1 ou 1000 Ações]]</f>
        <v>9.257E-4</v>
      </c>
    </row>
    <row r="11272" spans="1:8">
      <c r="A11272" s="118" t="s">
        <v>1797</v>
      </c>
      <c r="B11272" s="116" t="s">
        <v>1488</v>
      </c>
      <c r="C11272" s="138">
        <v>39198</v>
      </c>
      <c r="D11272" s="139">
        <v>1.013E-4</v>
      </c>
      <c r="E11272" s="118">
        <v>1</v>
      </c>
      <c r="F11272" s="118" t="s">
        <v>1492</v>
      </c>
      <c r="G11272" s="113">
        <f>IF([Data da Aprovação]&lt;&gt;"ESTATUTÁRIO",YEAR([Data da Aprovação]),"")</f>
        <v>2007</v>
      </c>
      <c r="H11272" s="106">
        <f>Tabela9[[#This Row],[Valor do Provento R$]]/Tabela9[[#This Row],[Provento por 1 ou 1000 Ações]]</f>
        <v>1.013E-4</v>
      </c>
    </row>
    <row r="11273" spans="1:8">
      <c r="A11273" s="119" t="s">
        <v>1797</v>
      </c>
      <c r="B11273" s="117" t="s">
        <v>1488</v>
      </c>
      <c r="C11273" s="140">
        <v>39562</v>
      </c>
      <c r="D11273" s="141">
        <v>0.34</v>
      </c>
      <c r="E11273" s="119">
        <v>1</v>
      </c>
      <c r="F11273" s="119" t="s">
        <v>1492</v>
      </c>
      <c r="G11273" s="114">
        <f>IF([Data da Aprovação]&lt;&gt;"ESTATUTÁRIO",YEAR([Data da Aprovação]),"")</f>
        <v>2008</v>
      </c>
      <c r="H11273" s="106">
        <f>Tabela9[[#This Row],[Valor do Provento R$]]/Tabela9[[#This Row],[Provento por 1 ou 1000 Ações]]</f>
        <v>0.34</v>
      </c>
    </row>
    <row r="11274" spans="1:8">
      <c r="A11274" s="118" t="s">
        <v>1797</v>
      </c>
      <c r="B11274" s="116" t="s">
        <v>1488</v>
      </c>
      <c r="C11274" s="138">
        <v>40169</v>
      </c>
      <c r="D11274" s="139">
        <v>1.22</v>
      </c>
      <c r="E11274" s="118">
        <v>1</v>
      </c>
      <c r="F11274" s="118" t="s">
        <v>1489</v>
      </c>
      <c r="G11274" s="113">
        <f>IF([Data da Aprovação]&lt;&gt;"ESTATUTÁRIO",YEAR([Data da Aprovação]),"")</f>
        <v>2009</v>
      </c>
      <c r="H11274" s="106">
        <f>Tabela9[[#This Row],[Valor do Provento R$]]/Tabela9[[#This Row],[Provento por 1 ou 1000 Ações]]</f>
        <v>1.22</v>
      </c>
    </row>
    <row r="11275" spans="1:8">
      <c r="A11275" s="119" t="s">
        <v>1797</v>
      </c>
      <c r="B11275" s="117" t="s">
        <v>1488</v>
      </c>
      <c r="C11275" s="140">
        <v>40541</v>
      </c>
      <c r="D11275" s="141">
        <v>1.35</v>
      </c>
      <c r="E11275" s="119">
        <v>1</v>
      </c>
      <c r="F11275" s="119" t="s">
        <v>1489</v>
      </c>
      <c r="G11275" s="114">
        <f>IF([Data da Aprovação]&lt;&gt;"ESTATUTÁRIO",YEAR([Data da Aprovação]),"")</f>
        <v>2010</v>
      </c>
      <c r="H11275" s="106">
        <f>Tabela9[[#This Row],[Valor do Provento R$]]/Tabela9[[#This Row],[Provento por 1 ou 1000 Ações]]</f>
        <v>1.35</v>
      </c>
    </row>
    <row r="11276" spans="1:8">
      <c r="A11276" s="118" t="s">
        <v>1797</v>
      </c>
      <c r="B11276" s="116" t="s">
        <v>1488</v>
      </c>
      <c r="C11276" s="138">
        <v>40662</v>
      </c>
      <c r="D11276" s="139">
        <v>0.12</v>
      </c>
      <c r="E11276" s="118">
        <v>1</v>
      </c>
      <c r="F11276" s="118" t="s">
        <v>1492</v>
      </c>
      <c r="G11276" s="113">
        <f>IF([Data da Aprovação]&lt;&gt;"ESTATUTÁRIO",YEAR([Data da Aprovação]),"")</f>
        <v>2011</v>
      </c>
      <c r="H11276" s="106">
        <f>Tabela9[[#This Row],[Valor do Provento R$]]/Tabela9[[#This Row],[Provento por 1 ou 1000 Ações]]</f>
        <v>0.12</v>
      </c>
    </row>
    <row r="11277" spans="1:8">
      <c r="A11277" s="119" t="s">
        <v>1797</v>
      </c>
      <c r="B11277" s="117" t="s">
        <v>1488</v>
      </c>
      <c r="C11277" s="140">
        <v>40899</v>
      </c>
      <c r="D11277" s="141">
        <v>2.65</v>
      </c>
      <c r="E11277" s="119">
        <v>1</v>
      </c>
      <c r="F11277" s="119" t="s">
        <v>1489</v>
      </c>
      <c r="G11277" s="114">
        <f>IF([Data da Aprovação]&lt;&gt;"ESTATUTÁRIO",YEAR([Data da Aprovação]),"")</f>
        <v>2011</v>
      </c>
      <c r="H11277" s="106">
        <f>Tabela9[[#This Row],[Valor do Provento R$]]/Tabela9[[#This Row],[Provento por 1 ou 1000 Ações]]</f>
        <v>2.65</v>
      </c>
    </row>
    <row r="11278" spans="1:8">
      <c r="A11278" s="118" t="s">
        <v>1797</v>
      </c>
      <c r="B11278" s="116" t="s">
        <v>1488</v>
      </c>
      <c r="C11278" s="138">
        <v>41394</v>
      </c>
      <c r="D11278" s="139">
        <v>0.8</v>
      </c>
      <c r="E11278" s="118">
        <v>1</v>
      </c>
      <c r="F11278" s="118" t="s">
        <v>1492</v>
      </c>
      <c r="G11278" s="113">
        <f>IF([Data da Aprovação]&lt;&gt;"ESTATUTÁRIO",YEAR([Data da Aprovação]),"")</f>
        <v>2013</v>
      </c>
      <c r="H11278" s="106">
        <f>Tabela9[[#This Row],[Valor do Provento R$]]/Tabela9[[#This Row],[Provento por 1 ou 1000 Ações]]</f>
        <v>0.8</v>
      </c>
    </row>
    <row r="11279" spans="1:8">
      <c r="A11279" s="119" t="s">
        <v>1798</v>
      </c>
      <c r="B11279" s="117" t="s">
        <v>1488</v>
      </c>
      <c r="C11279" s="140">
        <v>38344</v>
      </c>
      <c r="D11279" s="141">
        <v>0.81</v>
      </c>
      <c r="E11279" s="119">
        <v>1</v>
      </c>
      <c r="F11279" s="119" t="s">
        <v>1489</v>
      </c>
      <c r="G11279" s="114">
        <f>IF([Data da Aprovação]&lt;&gt;"ESTATUTÁRIO",YEAR([Data da Aprovação]),"")</f>
        <v>2004</v>
      </c>
      <c r="H11279" s="106">
        <f>Tabela9[[#This Row],[Valor do Provento R$]]/Tabela9[[#This Row],[Provento por 1 ou 1000 Ações]]</f>
        <v>0.81</v>
      </c>
    </row>
    <row r="11280" spans="1:8">
      <c r="A11280" s="118" t="s">
        <v>1798</v>
      </c>
      <c r="B11280" s="116" t="s">
        <v>1488</v>
      </c>
      <c r="C11280" s="138">
        <v>38646</v>
      </c>
      <c r="D11280" s="139">
        <v>0.9597</v>
      </c>
      <c r="E11280" s="118">
        <v>1</v>
      </c>
      <c r="F11280" s="118" t="s">
        <v>1489</v>
      </c>
      <c r="G11280" s="113">
        <f>IF([Data da Aprovação]&lt;&gt;"ESTATUTÁRIO",YEAR([Data da Aprovação]),"")</f>
        <v>2005</v>
      </c>
      <c r="H11280" s="106">
        <f>Tabela9[[#This Row],[Valor do Provento R$]]/Tabela9[[#This Row],[Provento por 1 ou 1000 Ações]]</f>
        <v>0.9597</v>
      </c>
    </row>
    <row r="11281" spans="1:8">
      <c r="A11281" s="119" t="s">
        <v>1798</v>
      </c>
      <c r="B11281" s="117" t="s">
        <v>1488</v>
      </c>
      <c r="C11281" s="140">
        <v>38712</v>
      </c>
      <c r="D11281" s="141">
        <v>0.20169999999999999</v>
      </c>
      <c r="E11281" s="119">
        <v>1</v>
      </c>
      <c r="F11281" s="119" t="s">
        <v>1489</v>
      </c>
      <c r="G11281" s="114">
        <f>IF([Data da Aprovação]&lt;&gt;"ESTATUTÁRIO",YEAR([Data da Aprovação]),"")</f>
        <v>2005</v>
      </c>
      <c r="H11281" s="106">
        <f>Tabela9[[#This Row],[Valor do Provento R$]]/Tabela9[[#This Row],[Provento por 1 ou 1000 Ações]]</f>
        <v>0.20169999999999999</v>
      </c>
    </row>
    <row r="11282" spans="1:8">
      <c r="A11282" s="118" t="s">
        <v>1798</v>
      </c>
      <c r="B11282" s="116" t="s">
        <v>1488</v>
      </c>
      <c r="C11282" s="138">
        <v>39017</v>
      </c>
      <c r="D11282" s="139">
        <v>0.850275797</v>
      </c>
      <c r="E11282" s="118">
        <v>1</v>
      </c>
      <c r="F11282" s="118" t="s">
        <v>1489</v>
      </c>
      <c r="G11282" s="113">
        <f>IF([Data da Aprovação]&lt;&gt;"ESTATUTÁRIO",YEAR([Data da Aprovação]),"")</f>
        <v>2006</v>
      </c>
      <c r="H11282" s="106">
        <f>Tabela9[[#This Row],[Valor do Provento R$]]/Tabela9[[#This Row],[Provento por 1 ou 1000 Ações]]</f>
        <v>0.850275797</v>
      </c>
    </row>
    <row r="11283" spans="1:8">
      <c r="A11283" s="119" t="s">
        <v>1798</v>
      </c>
      <c r="B11283" s="117" t="s">
        <v>1488</v>
      </c>
      <c r="C11283" s="140">
        <v>39072</v>
      </c>
      <c r="D11283" s="141">
        <v>0.24973681</v>
      </c>
      <c r="E11283" s="119">
        <v>1</v>
      </c>
      <c r="F11283" s="119" t="s">
        <v>1489</v>
      </c>
      <c r="G11283" s="114">
        <f>IF([Data da Aprovação]&lt;&gt;"ESTATUTÁRIO",YEAR([Data da Aprovação]),"")</f>
        <v>2006</v>
      </c>
      <c r="H11283" s="106">
        <f>Tabela9[[#This Row],[Valor do Provento R$]]/Tabela9[[#This Row],[Provento por 1 ou 1000 Ações]]</f>
        <v>0.24973681</v>
      </c>
    </row>
    <row r="11284" spans="1:8">
      <c r="A11284" s="118" t="s">
        <v>1798</v>
      </c>
      <c r="B11284" s="116" t="s">
        <v>1488</v>
      </c>
      <c r="C11284" s="138">
        <v>39079</v>
      </c>
      <c r="D11284" s="139">
        <v>0.9</v>
      </c>
      <c r="E11284" s="118">
        <v>1</v>
      </c>
      <c r="F11284" s="118" t="s">
        <v>1492</v>
      </c>
      <c r="G11284" s="113">
        <f>IF([Data da Aprovação]&lt;&gt;"ESTATUTÁRIO",YEAR([Data da Aprovação]),"")</f>
        <v>2006</v>
      </c>
      <c r="H11284" s="106">
        <f>Tabela9[[#This Row],[Valor do Provento R$]]/Tabela9[[#This Row],[Provento por 1 ou 1000 Ações]]</f>
        <v>0.9</v>
      </c>
    </row>
    <row r="11285" spans="1:8">
      <c r="A11285" s="119" t="s">
        <v>1798</v>
      </c>
      <c r="B11285" s="117" t="s">
        <v>1488</v>
      </c>
      <c r="C11285" s="140">
        <v>39434</v>
      </c>
      <c r="D11285" s="141">
        <v>1.145792487</v>
      </c>
      <c r="E11285" s="119">
        <v>1</v>
      </c>
      <c r="F11285" s="119" t="s">
        <v>1489</v>
      </c>
      <c r="G11285" s="114">
        <f>IF([Data da Aprovação]&lt;&gt;"ESTATUTÁRIO",YEAR([Data da Aprovação]),"")</f>
        <v>2007</v>
      </c>
      <c r="H11285" s="106">
        <f>Tabela9[[#This Row],[Valor do Provento R$]]/Tabela9[[#This Row],[Provento por 1 ou 1000 Ações]]</f>
        <v>1.145792487</v>
      </c>
    </row>
    <row r="11286" spans="1:8">
      <c r="A11286" s="118" t="s">
        <v>1798</v>
      </c>
      <c r="B11286" s="116" t="s">
        <v>1488</v>
      </c>
      <c r="C11286" s="138">
        <v>39434</v>
      </c>
      <c r="D11286" s="139">
        <v>0.7</v>
      </c>
      <c r="E11286" s="118">
        <v>1</v>
      </c>
      <c r="F11286" s="118" t="s">
        <v>1492</v>
      </c>
      <c r="G11286" s="113">
        <f>IF([Data da Aprovação]&lt;&gt;"ESTATUTÁRIO",YEAR([Data da Aprovação]),"")</f>
        <v>2007</v>
      </c>
      <c r="H11286" s="106">
        <f>Tabela9[[#This Row],[Valor do Provento R$]]/Tabela9[[#This Row],[Provento por 1 ou 1000 Ações]]</f>
        <v>0.7</v>
      </c>
    </row>
    <row r="11287" spans="1:8">
      <c r="A11287" s="119" t="s">
        <v>1798</v>
      </c>
      <c r="B11287" s="117" t="s">
        <v>1488</v>
      </c>
      <c r="C11287" s="140">
        <v>39801</v>
      </c>
      <c r="D11287" s="141">
        <v>0.44752212099999999</v>
      </c>
      <c r="E11287" s="119">
        <v>1</v>
      </c>
      <c r="F11287" s="119" t="s">
        <v>1489</v>
      </c>
      <c r="G11287" s="114">
        <f>IF([Data da Aprovação]&lt;&gt;"ESTATUTÁRIO",YEAR([Data da Aprovação]),"")</f>
        <v>2008</v>
      </c>
      <c r="H11287" s="106">
        <f>Tabela9[[#This Row],[Valor do Provento R$]]/Tabela9[[#This Row],[Provento por 1 ou 1000 Ações]]</f>
        <v>0.44752212099999999</v>
      </c>
    </row>
    <row r="11288" spans="1:8">
      <c r="A11288" s="118" t="s">
        <v>1798</v>
      </c>
      <c r="B11288" s="116" t="s">
        <v>1488</v>
      </c>
      <c r="C11288" s="138">
        <v>40102</v>
      </c>
      <c r="D11288" s="139">
        <v>0.405607412</v>
      </c>
      <c r="E11288" s="118">
        <v>1</v>
      </c>
      <c r="F11288" s="118" t="s">
        <v>1489</v>
      </c>
      <c r="G11288" s="113">
        <f>IF([Data da Aprovação]&lt;&gt;"ESTATUTÁRIO",YEAR([Data da Aprovação]),"")</f>
        <v>2009</v>
      </c>
      <c r="H11288" s="106">
        <f>Tabela9[[#This Row],[Valor do Provento R$]]/Tabela9[[#This Row],[Provento por 1 ou 1000 Ações]]</f>
        <v>0.405607412</v>
      </c>
    </row>
    <row r="11289" spans="1:8">
      <c r="A11289" s="119" t="s">
        <v>1798</v>
      </c>
      <c r="B11289" s="117" t="s">
        <v>1488</v>
      </c>
      <c r="C11289" s="140">
        <v>40168</v>
      </c>
      <c r="D11289" s="141">
        <v>6.9663495000000006E-2</v>
      </c>
      <c r="E11289" s="119">
        <v>1</v>
      </c>
      <c r="F11289" s="119" t="s">
        <v>1489</v>
      </c>
      <c r="G11289" s="114">
        <f>IF([Data da Aprovação]&lt;&gt;"ESTATUTÁRIO",YEAR([Data da Aprovação]),"")</f>
        <v>2009</v>
      </c>
      <c r="H11289" s="106">
        <f>Tabela9[[#This Row],[Valor do Provento R$]]/Tabela9[[#This Row],[Provento por 1 ou 1000 Ações]]</f>
        <v>6.9663495000000006E-2</v>
      </c>
    </row>
    <row r="11290" spans="1:8">
      <c r="A11290" s="118" t="s">
        <v>1798</v>
      </c>
      <c r="B11290" s="116" t="s">
        <v>1488</v>
      </c>
      <c r="C11290" s="138">
        <v>40479</v>
      </c>
      <c r="D11290" s="139">
        <v>0.34549933500000002</v>
      </c>
      <c r="E11290" s="118">
        <v>1</v>
      </c>
      <c r="F11290" s="118" t="s">
        <v>1489</v>
      </c>
      <c r="G11290" s="113">
        <f>IF([Data da Aprovação]&lt;&gt;"ESTATUTÁRIO",YEAR([Data da Aprovação]),"")</f>
        <v>2010</v>
      </c>
      <c r="H11290" s="106">
        <f>Tabela9[[#This Row],[Valor do Provento R$]]/Tabela9[[#This Row],[Provento por 1 ou 1000 Ações]]</f>
        <v>0.34549933500000002</v>
      </c>
    </row>
    <row r="11291" spans="1:8">
      <c r="A11291" s="119" t="s">
        <v>1798</v>
      </c>
      <c r="B11291" s="117" t="s">
        <v>1488</v>
      </c>
      <c r="C11291" s="140">
        <v>40526</v>
      </c>
      <c r="D11291" s="141">
        <v>0.19472489000000001</v>
      </c>
      <c r="E11291" s="119">
        <v>1</v>
      </c>
      <c r="F11291" s="119" t="s">
        <v>1489</v>
      </c>
      <c r="G11291" s="114">
        <f>IF([Data da Aprovação]&lt;&gt;"ESTATUTÁRIO",YEAR([Data da Aprovação]),"")</f>
        <v>2010</v>
      </c>
      <c r="H11291" s="106">
        <f>Tabela9[[#This Row],[Valor do Provento R$]]/Tabela9[[#This Row],[Provento por 1 ou 1000 Ações]]</f>
        <v>0.19472489000000001</v>
      </c>
    </row>
    <row r="11292" spans="1:8">
      <c r="A11292" s="118" t="s">
        <v>1798</v>
      </c>
      <c r="B11292" s="116" t="s">
        <v>1488</v>
      </c>
      <c r="C11292" s="138">
        <v>40632</v>
      </c>
      <c r="D11292" s="139">
        <v>0.26583482000000003</v>
      </c>
      <c r="E11292" s="118">
        <v>1</v>
      </c>
      <c r="F11292" s="118" t="s">
        <v>1492</v>
      </c>
      <c r="G11292" s="113">
        <f>IF([Data da Aprovação]&lt;&gt;"ESTATUTÁRIO",YEAR([Data da Aprovação]),"")</f>
        <v>2011</v>
      </c>
      <c r="H11292" s="106">
        <f>Tabela9[[#This Row],[Valor do Provento R$]]/Tabela9[[#This Row],[Provento por 1 ou 1000 Ações]]</f>
        <v>0.26583482000000003</v>
      </c>
    </row>
    <row r="11293" spans="1:8">
      <c r="A11293" s="119" t="s">
        <v>1798</v>
      </c>
      <c r="B11293" s="117" t="s">
        <v>1488</v>
      </c>
      <c r="C11293" s="140">
        <v>40844</v>
      </c>
      <c r="D11293" s="141">
        <v>0.58497513999999995</v>
      </c>
      <c r="E11293" s="119">
        <v>1</v>
      </c>
      <c r="F11293" s="119" t="s">
        <v>1489</v>
      </c>
      <c r="G11293" s="114">
        <f>IF([Data da Aprovação]&lt;&gt;"ESTATUTÁRIO",YEAR([Data da Aprovação]),"")</f>
        <v>2011</v>
      </c>
      <c r="H11293" s="106">
        <f>Tabela9[[#This Row],[Valor do Provento R$]]/Tabela9[[#This Row],[Provento por 1 ou 1000 Ações]]</f>
        <v>0.58497513999999995</v>
      </c>
    </row>
    <row r="11294" spans="1:8">
      <c r="A11294" s="118" t="s">
        <v>1798</v>
      </c>
      <c r="B11294" s="116" t="s">
        <v>1488</v>
      </c>
      <c r="C11294" s="138">
        <v>40903</v>
      </c>
      <c r="D11294" s="139">
        <v>0.20020381000000001</v>
      </c>
      <c r="E11294" s="118">
        <v>1</v>
      </c>
      <c r="F11294" s="118" t="s">
        <v>1489</v>
      </c>
      <c r="G11294" s="113">
        <f>IF([Data da Aprovação]&lt;&gt;"ESTATUTÁRIO",YEAR([Data da Aprovação]),"")</f>
        <v>2011</v>
      </c>
      <c r="H11294" s="106">
        <f>Tabela9[[#This Row],[Valor do Provento R$]]/Tabela9[[#This Row],[Provento por 1 ou 1000 Ações]]</f>
        <v>0.20020381000000001</v>
      </c>
    </row>
    <row r="11295" spans="1:8">
      <c r="A11295" s="119" t="s">
        <v>1798</v>
      </c>
      <c r="B11295" s="117" t="s">
        <v>1488</v>
      </c>
      <c r="C11295" s="140">
        <v>40997</v>
      </c>
      <c r="D11295" s="141">
        <v>0.18272088</v>
      </c>
      <c r="E11295" s="119">
        <v>1</v>
      </c>
      <c r="F11295" s="119" t="s">
        <v>1492</v>
      </c>
      <c r="G11295" s="114">
        <f>IF([Data da Aprovação]&lt;&gt;"ESTATUTÁRIO",YEAR([Data da Aprovação]),"")</f>
        <v>2012</v>
      </c>
      <c r="H11295" s="106">
        <f>Tabela9[[#This Row],[Valor do Provento R$]]/Tabela9[[#This Row],[Provento por 1 ou 1000 Ações]]</f>
        <v>0.18272088</v>
      </c>
    </row>
    <row r="11296" spans="1:8">
      <c r="A11296" s="118" t="s">
        <v>1798</v>
      </c>
      <c r="B11296" s="116" t="s">
        <v>1488</v>
      </c>
      <c r="C11296" s="138">
        <v>41212</v>
      </c>
      <c r="D11296" s="139">
        <v>0.60069342999999997</v>
      </c>
      <c r="E11296" s="118">
        <v>1</v>
      </c>
      <c r="F11296" s="118" t="s">
        <v>1489</v>
      </c>
      <c r="G11296" s="113">
        <f>IF([Data da Aprovação]&lt;&gt;"ESTATUTÁRIO",YEAR([Data da Aprovação]),"")</f>
        <v>2012</v>
      </c>
      <c r="H11296" s="106">
        <f>Tabela9[[#This Row],[Valor do Provento R$]]/Tabela9[[#This Row],[Provento por 1 ou 1000 Ações]]</f>
        <v>0.60069342999999997</v>
      </c>
    </row>
    <row r="11297" spans="1:8">
      <c r="A11297" s="119" t="s">
        <v>1798</v>
      </c>
      <c r="B11297" s="117" t="s">
        <v>1488</v>
      </c>
      <c r="C11297" s="140">
        <v>41257</v>
      </c>
      <c r="D11297" s="141">
        <v>0.19610691999999999</v>
      </c>
      <c r="E11297" s="119">
        <v>1</v>
      </c>
      <c r="F11297" s="119" t="s">
        <v>1489</v>
      </c>
      <c r="G11297" s="114">
        <f>IF([Data da Aprovação]&lt;&gt;"ESTATUTÁRIO",YEAR([Data da Aprovação]),"")</f>
        <v>2012</v>
      </c>
      <c r="H11297" s="106">
        <f>Tabela9[[#This Row],[Valor do Provento R$]]/Tabela9[[#This Row],[Provento por 1 ou 1000 Ações]]</f>
        <v>0.19610691999999999</v>
      </c>
    </row>
    <row r="11298" spans="1:8">
      <c r="A11298" s="118" t="s">
        <v>1798</v>
      </c>
      <c r="B11298" s="116" t="s">
        <v>1488</v>
      </c>
      <c r="C11298" s="138">
        <v>41361</v>
      </c>
      <c r="D11298" s="139">
        <v>0.36866898999999997</v>
      </c>
      <c r="E11298" s="118">
        <v>1</v>
      </c>
      <c r="F11298" s="118" t="s">
        <v>1492</v>
      </c>
      <c r="G11298" s="113">
        <f>IF([Data da Aprovação]&lt;&gt;"ESTATUTÁRIO",YEAR([Data da Aprovação]),"")</f>
        <v>2013</v>
      </c>
      <c r="H11298" s="106">
        <f>Tabela9[[#This Row],[Valor do Provento R$]]/Tabela9[[#This Row],[Provento por 1 ou 1000 Ações]]</f>
        <v>0.36866898999999997</v>
      </c>
    </row>
    <row r="11299" spans="1:8">
      <c r="A11299" s="119" t="s">
        <v>1798</v>
      </c>
      <c r="B11299" s="117" t="s">
        <v>1488</v>
      </c>
      <c r="C11299" s="140">
        <v>41575</v>
      </c>
      <c r="D11299" s="141">
        <v>0.55151203999999998</v>
      </c>
      <c r="E11299" s="119">
        <v>1</v>
      </c>
      <c r="F11299" s="119" t="s">
        <v>1489</v>
      </c>
      <c r="G11299" s="114">
        <f>IF([Data da Aprovação]&lt;&gt;"ESTATUTÁRIO",YEAR([Data da Aprovação]),"")</f>
        <v>2013</v>
      </c>
      <c r="H11299" s="106">
        <f>Tabela9[[#This Row],[Valor do Provento R$]]/Tabela9[[#This Row],[Provento por 1 ou 1000 Ações]]</f>
        <v>0.55151203999999998</v>
      </c>
    </row>
    <row r="11300" spans="1:8">
      <c r="A11300" s="118" t="s">
        <v>1798</v>
      </c>
      <c r="B11300" s="116" t="s">
        <v>1488</v>
      </c>
      <c r="C11300" s="138">
        <v>41621</v>
      </c>
      <c r="D11300" s="139">
        <v>0.18961126</v>
      </c>
      <c r="E11300" s="118">
        <v>1</v>
      </c>
      <c r="F11300" s="118" t="s">
        <v>1489</v>
      </c>
      <c r="G11300" s="113">
        <f>IF([Data da Aprovação]&lt;&gt;"ESTATUTÁRIO",YEAR([Data da Aprovação]),"")</f>
        <v>2013</v>
      </c>
      <c r="H11300" s="106">
        <f>Tabela9[[#This Row],[Valor do Provento R$]]/Tabela9[[#This Row],[Provento por 1 ou 1000 Ações]]</f>
        <v>0.18961126</v>
      </c>
    </row>
    <row r="11301" spans="1:8">
      <c r="A11301" s="119" t="s">
        <v>1799</v>
      </c>
      <c r="B11301" s="117" t="s">
        <v>1488</v>
      </c>
      <c r="C11301" s="140">
        <v>35184</v>
      </c>
      <c r="D11301" s="141">
        <v>3.1E-2</v>
      </c>
      <c r="E11301" s="119">
        <v>1</v>
      </c>
      <c r="F11301" s="119" t="s">
        <v>1492</v>
      </c>
      <c r="G11301" s="114">
        <f>IF([Data da Aprovação]&lt;&gt;"ESTATUTÁRIO",YEAR([Data da Aprovação]),"")</f>
        <v>1996</v>
      </c>
      <c r="H11301" s="106">
        <f>Tabela9[[#This Row],[Valor do Provento R$]]/Tabela9[[#This Row],[Provento por 1 ou 1000 Ações]]</f>
        <v>3.1E-2</v>
      </c>
    </row>
    <row r="11302" spans="1:8">
      <c r="A11302" s="118" t="s">
        <v>1799</v>
      </c>
      <c r="B11302" s="116" t="s">
        <v>1488</v>
      </c>
      <c r="C11302" s="138">
        <v>35880</v>
      </c>
      <c r="D11302" s="139">
        <v>1.7999999999999999E-2</v>
      </c>
      <c r="E11302" s="118">
        <v>1</v>
      </c>
      <c r="F11302" s="118" t="s">
        <v>1492</v>
      </c>
      <c r="G11302" s="113">
        <f>IF([Data da Aprovação]&lt;&gt;"ESTATUTÁRIO",YEAR([Data da Aprovação]),"")</f>
        <v>1998</v>
      </c>
      <c r="H11302" s="106">
        <f>Tabela9[[#This Row],[Valor do Provento R$]]/Tabela9[[#This Row],[Provento por 1 ou 1000 Ações]]</f>
        <v>1.7999999999999999E-2</v>
      </c>
    </row>
    <row r="11303" spans="1:8">
      <c r="A11303" s="119" t="s">
        <v>1799</v>
      </c>
      <c r="B11303" s="117" t="s">
        <v>1488</v>
      </c>
      <c r="C11303" s="140">
        <v>41261</v>
      </c>
      <c r="D11303" s="141">
        <v>3.2099999999999997E-2</v>
      </c>
      <c r="E11303" s="119">
        <v>1</v>
      </c>
      <c r="F11303" s="119" t="s">
        <v>1492</v>
      </c>
      <c r="G11303" s="114">
        <f>IF([Data da Aprovação]&lt;&gt;"ESTATUTÁRIO",YEAR([Data da Aprovação]),"")</f>
        <v>2012</v>
      </c>
      <c r="H11303" s="106">
        <f>Tabela9[[#This Row],[Valor do Provento R$]]/Tabela9[[#This Row],[Provento por 1 ou 1000 Ações]]</f>
        <v>3.2099999999999997E-2</v>
      </c>
    </row>
    <row r="11304" spans="1:8">
      <c r="A11304" s="118" t="s">
        <v>1799</v>
      </c>
      <c r="B11304" s="116" t="s">
        <v>1488</v>
      </c>
      <c r="C11304" s="138">
        <v>41261</v>
      </c>
      <c r="D11304" s="139">
        <v>1.32E-2</v>
      </c>
      <c r="E11304" s="118">
        <v>1</v>
      </c>
      <c r="F11304" s="118" t="s">
        <v>1489</v>
      </c>
      <c r="G11304" s="113">
        <f>IF([Data da Aprovação]&lt;&gt;"ESTATUTÁRIO",YEAR([Data da Aprovação]),"")</f>
        <v>2012</v>
      </c>
      <c r="H11304" s="106">
        <f>Tabela9[[#This Row],[Valor do Provento R$]]/Tabela9[[#This Row],[Provento por 1 ou 1000 Ações]]</f>
        <v>1.32E-2</v>
      </c>
    </row>
    <row r="11305" spans="1:8">
      <c r="A11305" s="119" t="s">
        <v>1799</v>
      </c>
      <c r="B11305" s="117" t="s">
        <v>1488</v>
      </c>
      <c r="C11305" s="140">
        <v>41394</v>
      </c>
      <c r="D11305" s="141">
        <v>5.4321000000000001E-2</v>
      </c>
      <c r="E11305" s="119">
        <v>1</v>
      </c>
      <c r="F11305" s="119" t="s">
        <v>1492</v>
      </c>
      <c r="G11305" s="114">
        <f>IF([Data da Aprovação]&lt;&gt;"ESTATUTÁRIO",YEAR([Data da Aprovação]),"")</f>
        <v>2013</v>
      </c>
      <c r="H11305" s="106">
        <f>Tabela9[[#This Row],[Valor do Provento R$]]/Tabela9[[#This Row],[Provento por 1 ou 1000 Ações]]</f>
        <v>5.4321000000000001E-2</v>
      </c>
    </row>
    <row r="11306" spans="1:8">
      <c r="A11306" s="118" t="s">
        <v>1799</v>
      </c>
      <c r="B11306" s="116" t="s">
        <v>1488</v>
      </c>
      <c r="C11306" s="138">
        <v>41498</v>
      </c>
      <c r="D11306" s="139">
        <v>1.7600000000000001E-2</v>
      </c>
      <c r="E11306" s="118">
        <v>1</v>
      </c>
      <c r="F11306" s="118" t="s">
        <v>1492</v>
      </c>
      <c r="G11306" s="113">
        <f>IF([Data da Aprovação]&lt;&gt;"ESTATUTÁRIO",YEAR([Data da Aprovação]),"")</f>
        <v>2013</v>
      </c>
      <c r="H11306" s="106">
        <f>Tabela9[[#This Row],[Valor do Provento R$]]/Tabela9[[#This Row],[Provento por 1 ou 1000 Ações]]</f>
        <v>1.7600000000000001E-2</v>
      </c>
    </row>
    <row r="11307" spans="1:8">
      <c r="A11307" s="119" t="s">
        <v>1799</v>
      </c>
      <c r="B11307" s="117" t="s">
        <v>1488</v>
      </c>
      <c r="C11307" s="140">
        <v>41498</v>
      </c>
      <c r="D11307" s="141">
        <v>2.6200000000000001E-2</v>
      </c>
      <c r="E11307" s="119">
        <v>1</v>
      </c>
      <c r="F11307" s="119" t="s">
        <v>1489</v>
      </c>
      <c r="G11307" s="114">
        <f>IF([Data da Aprovação]&lt;&gt;"ESTATUTÁRIO",YEAR([Data da Aprovação]),"")</f>
        <v>2013</v>
      </c>
      <c r="H11307" s="106">
        <f>Tabela9[[#This Row],[Valor do Provento R$]]/Tabela9[[#This Row],[Provento por 1 ou 1000 Ações]]</f>
        <v>2.6200000000000001E-2</v>
      </c>
    </row>
    <row r="11308" spans="1:8">
      <c r="A11308" s="118" t="s">
        <v>1799</v>
      </c>
      <c r="B11308" s="116" t="s">
        <v>1490</v>
      </c>
      <c r="C11308" s="138">
        <v>35184</v>
      </c>
      <c r="D11308" s="139">
        <v>3.1E-2</v>
      </c>
      <c r="E11308" s="118">
        <v>1</v>
      </c>
      <c r="F11308" s="118" t="s">
        <v>1492</v>
      </c>
      <c r="G11308" s="113">
        <f>IF([Data da Aprovação]&lt;&gt;"ESTATUTÁRIO",YEAR([Data da Aprovação]),"")</f>
        <v>1996</v>
      </c>
      <c r="H11308" s="106">
        <f>Tabela9[[#This Row],[Valor do Provento R$]]/Tabela9[[#This Row],[Provento por 1 ou 1000 Ações]]</f>
        <v>3.1E-2</v>
      </c>
    </row>
    <row r="11309" spans="1:8">
      <c r="A11309" s="119" t="s">
        <v>1799</v>
      </c>
      <c r="B11309" s="117" t="s">
        <v>1490</v>
      </c>
      <c r="C11309" s="140">
        <v>35880</v>
      </c>
      <c r="D11309" s="141">
        <v>0.02</v>
      </c>
      <c r="E11309" s="119">
        <v>1</v>
      </c>
      <c r="F11309" s="119" t="s">
        <v>1492</v>
      </c>
      <c r="G11309" s="114">
        <f>IF([Data da Aprovação]&lt;&gt;"ESTATUTÁRIO",YEAR([Data da Aprovação]),"")</f>
        <v>1998</v>
      </c>
      <c r="H11309" s="106">
        <f>Tabela9[[#This Row],[Valor do Provento R$]]/Tabela9[[#This Row],[Provento por 1 ou 1000 Ações]]</f>
        <v>0.02</v>
      </c>
    </row>
    <row r="11310" spans="1:8">
      <c r="A11310" s="118" t="s">
        <v>1800</v>
      </c>
      <c r="B11310" s="116" t="s">
        <v>1488</v>
      </c>
      <c r="C11310" s="138">
        <v>39176</v>
      </c>
      <c r="D11310" s="139">
        <v>6.4980000000000003E-3</v>
      </c>
      <c r="E11310" s="118">
        <v>1</v>
      </c>
      <c r="F11310" s="118" t="s">
        <v>1492</v>
      </c>
      <c r="G11310" s="113">
        <f>IF([Data da Aprovação]&lt;&gt;"ESTATUTÁRIO",YEAR([Data da Aprovação]),"")</f>
        <v>2007</v>
      </c>
      <c r="H11310" s="106">
        <f>Tabela9[[#This Row],[Valor do Provento R$]]/Tabela9[[#This Row],[Provento por 1 ou 1000 Ações]]</f>
        <v>6.4980000000000003E-3</v>
      </c>
    </row>
    <row r="11311" spans="1:8">
      <c r="A11311" s="119" t="s">
        <v>1800</v>
      </c>
      <c r="B11311" s="117" t="s">
        <v>1488</v>
      </c>
      <c r="C11311" s="140">
        <v>39304</v>
      </c>
      <c r="D11311" s="141">
        <v>0.20807091</v>
      </c>
      <c r="E11311" s="119">
        <v>1</v>
      </c>
      <c r="F11311" s="119" t="s">
        <v>1492</v>
      </c>
      <c r="G11311" s="114">
        <f>IF([Data da Aprovação]&lt;&gt;"ESTATUTÁRIO",YEAR([Data da Aprovação]),"")</f>
        <v>2007</v>
      </c>
      <c r="H11311" s="106">
        <f>Tabela9[[#This Row],[Valor do Provento R$]]/Tabela9[[#This Row],[Provento por 1 ou 1000 Ações]]</f>
        <v>0.20807091</v>
      </c>
    </row>
    <row r="11312" spans="1:8">
      <c r="A11312" s="118" t="s">
        <v>1800</v>
      </c>
      <c r="B11312" s="116" t="s">
        <v>1488</v>
      </c>
      <c r="C11312" s="138">
        <v>39304</v>
      </c>
      <c r="D11312" s="139">
        <v>0.14822004999999999</v>
      </c>
      <c r="E11312" s="118">
        <v>1</v>
      </c>
      <c r="F11312" s="118" t="s">
        <v>1489</v>
      </c>
      <c r="G11312" s="113">
        <f>IF([Data da Aprovação]&lt;&gt;"ESTATUTÁRIO",YEAR([Data da Aprovação]),"")</f>
        <v>2007</v>
      </c>
      <c r="H11312" s="106">
        <f>Tabela9[[#This Row],[Valor do Provento R$]]/Tabela9[[#This Row],[Provento por 1 ou 1000 Ações]]</f>
        <v>0.14822004999999999</v>
      </c>
    </row>
    <row r="11313" spans="1:8">
      <c r="A11313" s="119" t="s">
        <v>1800</v>
      </c>
      <c r="B11313" s="117" t="s">
        <v>1488</v>
      </c>
      <c r="C11313" s="140">
        <v>39532</v>
      </c>
      <c r="D11313" s="141">
        <v>0.20843188000000001</v>
      </c>
      <c r="E11313" s="119">
        <v>1</v>
      </c>
      <c r="F11313" s="119" t="s">
        <v>1492</v>
      </c>
      <c r="G11313" s="114">
        <f>IF([Data da Aprovação]&lt;&gt;"ESTATUTÁRIO",YEAR([Data da Aprovação]),"")</f>
        <v>2008</v>
      </c>
      <c r="H11313" s="106">
        <f>Tabela9[[#This Row],[Valor do Provento R$]]/Tabela9[[#This Row],[Provento por 1 ou 1000 Ações]]</f>
        <v>0.20843188000000001</v>
      </c>
    </row>
    <row r="11314" spans="1:8">
      <c r="A11314" s="118" t="s">
        <v>1800</v>
      </c>
      <c r="B11314" s="116" t="s">
        <v>1488</v>
      </c>
      <c r="C11314" s="138">
        <v>39532</v>
      </c>
      <c r="D11314" s="139">
        <v>0.21991653999999999</v>
      </c>
      <c r="E11314" s="118">
        <v>1</v>
      </c>
      <c r="F11314" s="118" t="s">
        <v>1489</v>
      </c>
      <c r="G11314" s="113">
        <f>IF([Data da Aprovação]&lt;&gt;"ESTATUTÁRIO",YEAR([Data da Aprovação]),"")</f>
        <v>2008</v>
      </c>
      <c r="H11314" s="106">
        <f>Tabela9[[#This Row],[Valor do Provento R$]]/Tabela9[[#This Row],[Provento por 1 ou 1000 Ações]]</f>
        <v>0.21991653999999999</v>
      </c>
    </row>
    <row r="11315" spans="1:8">
      <c r="A11315" s="119" t="s">
        <v>1800</v>
      </c>
      <c r="B11315" s="117" t="s">
        <v>1488</v>
      </c>
      <c r="C11315" s="140">
        <v>39672</v>
      </c>
      <c r="D11315" s="141">
        <v>0.13799177000000001</v>
      </c>
      <c r="E11315" s="119">
        <v>1</v>
      </c>
      <c r="F11315" s="119" t="s">
        <v>1489</v>
      </c>
      <c r="G11315" s="114">
        <f>IF([Data da Aprovação]&lt;&gt;"ESTATUTÁRIO",YEAR([Data da Aprovação]),"")</f>
        <v>2008</v>
      </c>
      <c r="H11315" s="106">
        <f>Tabela9[[#This Row],[Valor do Provento R$]]/Tabela9[[#This Row],[Provento por 1 ou 1000 Ações]]</f>
        <v>0.13799177000000001</v>
      </c>
    </row>
    <row r="11316" spans="1:8">
      <c r="A11316" s="118" t="s">
        <v>1800</v>
      </c>
      <c r="B11316" s="116" t="s">
        <v>1488</v>
      </c>
      <c r="C11316" s="138">
        <v>39672</v>
      </c>
      <c r="D11316" s="139">
        <v>0.15951957</v>
      </c>
      <c r="E11316" s="118">
        <v>1</v>
      </c>
      <c r="F11316" s="118" t="s">
        <v>1492</v>
      </c>
      <c r="G11316" s="113">
        <f>IF([Data da Aprovação]&lt;&gt;"ESTATUTÁRIO",YEAR([Data da Aprovação]),"")</f>
        <v>2008</v>
      </c>
      <c r="H11316" s="106">
        <f>Tabela9[[#This Row],[Valor do Provento R$]]/Tabela9[[#This Row],[Provento por 1 ou 1000 Ações]]</f>
        <v>0.15951957</v>
      </c>
    </row>
    <row r="11317" spans="1:8">
      <c r="A11317" s="119" t="s">
        <v>1800</v>
      </c>
      <c r="B11317" s="117" t="s">
        <v>1488</v>
      </c>
      <c r="C11317" s="140">
        <v>39910</v>
      </c>
      <c r="D11317" s="141">
        <v>9.8865375000000005E-2</v>
      </c>
      <c r="E11317" s="119">
        <v>1</v>
      </c>
      <c r="F11317" s="119" t="s">
        <v>1492</v>
      </c>
      <c r="G11317" s="114">
        <f>IF([Data da Aprovação]&lt;&gt;"ESTATUTÁRIO",YEAR([Data da Aprovação]),"")</f>
        <v>2009</v>
      </c>
      <c r="H11317" s="106">
        <f>Tabela9[[#This Row],[Valor do Provento R$]]/Tabela9[[#This Row],[Provento por 1 ou 1000 Ações]]</f>
        <v>9.8865375000000005E-2</v>
      </c>
    </row>
    <row r="11318" spans="1:8">
      <c r="A11318" s="118" t="s">
        <v>1800</v>
      </c>
      <c r="B11318" s="116" t="s">
        <v>1488</v>
      </c>
      <c r="C11318" s="138">
        <v>39910</v>
      </c>
      <c r="D11318" s="139">
        <v>9.8865375000000005E-2</v>
      </c>
      <c r="E11318" s="118">
        <v>1</v>
      </c>
      <c r="F11318" s="118" t="s">
        <v>1492</v>
      </c>
      <c r="G11318" s="113">
        <f>IF([Data da Aprovação]&lt;&gt;"ESTATUTÁRIO",YEAR([Data da Aprovação]),"")</f>
        <v>2009</v>
      </c>
      <c r="H11318" s="106">
        <f>Tabela9[[#This Row],[Valor do Provento R$]]/Tabela9[[#This Row],[Provento por 1 ou 1000 Ações]]</f>
        <v>9.8865375000000005E-2</v>
      </c>
    </row>
    <row r="11319" spans="1:8">
      <c r="A11319" s="119" t="s">
        <v>1800</v>
      </c>
      <c r="B11319" s="117" t="s">
        <v>1488</v>
      </c>
      <c r="C11319" s="140">
        <v>40295</v>
      </c>
      <c r="D11319" s="141">
        <v>0.29054397999999998</v>
      </c>
      <c r="E11319" s="119">
        <v>1</v>
      </c>
      <c r="F11319" s="119" t="s">
        <v>1492</v>
      </c>
      <c r="G11319" s="114">
        <f>IF([Data da Aprovação]&lt;&gt;"ESTATUTÁRIO",YEAR([Data da Aprovação]),"")</f>
        <v>2010</v>
      </c>
      <c r="H11319" s="106">
        <f>Tabela9[[#This Row],[Valor do Provento R$]]/Tabela9[[#This Row],[Provento por 1 ou 1000 Ações]]</f>
        <v>0.29054397999999998</v>
      </c>
    </row>
    <row r="11320" spans="1:8">
      <c r="A11320" s="118" t="s">
        <v>1800</v>
      </c>
      <c r="B11320" s="116" t="s">
        <v>1488</v>
      </c>
      <c r="C11320" s="138">
        <v>40295</v>
      </c>
      <c r="D11320" s="139">
        <v>0.29054397999999998</v>
      </c>
      <c r="E11320" s="118">
        <v>1</v>
      </c>
      <c r="F11320" s="118" t="s">
        <v>1492</v>
      </c>
      <c r="G11320" s="113">
        <f>IF([Data da Aprovação]&lt;&gt;"ESTATUTÁRIO",YEAR([Data da Aprovação]),"")</f>
        <v>2010</v>
      </c>
      <c r="H11320" s="106">
        <f>Tabela9[[#This Row],[Valor do Provento R$]]/Tabela9[[#This Row],[Provento por 1 ou 1000 Ações]]</f>
        <v>0.29054397999999998</v>
      </c>
    </row>
    <row r="11321" spans="1:8">
      <c r="A11321" s="119" t="s">
        <v>1800</v>
      </c>
      <c r="B11321" s="117" t="s">
        <v>1488</v>
      </c>
      <c r="C11321" s="140">
        <v>40662</v>
      </c>
      <c r="D11321" s="141">
        <v>0.25897642999999998</v>
      </c>
      <c r="E11321" s="119">
        <v>1</v>
      </c>
      <c r="F11321" s="119" t="s">
        <v>1492</v>
      </c>
      <c r="G11321" s="114">
        <f>IF([Data da Aprovação]&lt;&gt;"ESTATUTÁRIO",YEAR([Data da Aprovação]),"")</f>
        <v>2011</v>
      </c>
      <c r="H11321" s="106">
        <f>Tabela9[[#This Row],[Valor do Provento R$]]/Tabela9[[#This Row],[Provento por 1 ou 1000 Ações]]</f>
        <v>0.25897642999999998</v>
      </c>
    </row>
    <row r="11322" spans="1:8">
      <c r="A11322" s="118" t="s">
        <v>1800</v>
      </c>
      <c r="B11322" s="116" t="s">
        <v>1488</v>
      </c>
      <c r="C11322" s="138">
        <v>41394</v>
      </c>
      <c r="D11322" s="139">
        <v>8.7655739999999996E-2</v>
      </c>
      <c r="E11322" s="118">
        <v>1</v>
      </c>
      <c r="F11322" s="118" t="s">
        <v>1492</v>
      </c>
      <c r="G11322" s="113">
        <f>IF([Data da Aprovação]&lt;&gt;"ESTATUTÁRIO",YEAR([Data da Aprovação]),"")</f>
        <v>2013</v>
      </c>
      <c r="H11322" s="106">
        <f>Tabela9[[#This Row],[Valor do Provento R$]]/Tabela9[[#This Row],[Provento por 1 ou 1000 Ações]]</f>
        <v>8.7655739999999996E-2</v>
      </c>
    </row>
    <row r="11323" spans="1:8">
      <c r="A11323" s="119" t="s">
        <v>1801</v>
      </c>
      <c r="B11323" s="117" t="s">
        <v>1488</v>
      </c>
      <c r="C11323" s="140">
        <v>39395</v>
      </c>
      <c r="D11323" s="141">
        <v>0.14082552400000001</v>
      </c>
      <c r="E11323" s="119">
        <v>1</v>
      </c>
      <c r="F11323" s="119" t="s">
        <v>1489</v>
      </c>
      <c r="G11323" s="114">
        <f>IF([Data da Aprovação]&lt;&gt;"ESTATUTÁRIO",YEAR([Data da Aprovação]),"")</f>
        <v>2007</v>
      </c>
      <c r="H11323" s="106">
        <f>Tabela9[[#This Row],[Valor do Provento R$]]/Tabela9[[#This Row],[Provento por 1 ou 1000 Ações]]</f>
        <v>0.14082552400000001</v>
      </c>
    </row>
    <row r="11324" spans="1:8">
      <c r="A11324" s="118" t="s">
        <v>1801</v>
      </c>
      <c r="B11324" s="116" t="s">
        <v>1488</v>
      </c>
      <c r="C11324" s="138">
        <v>39541</v>
      </c>
      <c r="D11324" s="139">
        <v>8.0936639000000005E-2</v>
      </c>
      <c r="E11324" s="118">
        <v>1</v>
      </c>
      <c r="F11324" s="118" t="s">
        <v>1492</v>
      </c>
      <c r="G11324" s="113">
        <f>IF([Data da Aprovação]&lt;&gt;"ESTATUTÁRIO",YEAR([Data da Aprovação]),"")</f>
        <v>2008</v>
      </c>
      <c r="H11324" s="106">
        <f>Tabela9[[#This Row],[Valor do Provento R$]]/Tabela9[[#This Row],[Provento por 1 ou 1000 Ações]]</f>
        <v>8.0936639000000005E-2</v>
      </c>
    </row>
    <row r="11325" spans="1:8">
      <c r="A11325" s="119" t="s">
        <v>1801</v>
      </c>
      <c r="B11325" s="117" t="s">
        <v>1488</v>
      </c>
      <c r="C11325" s="140">
        <v>39916</v>
      </c>
      <c r="D11325" s="141">
        <v>0.11481337599999999</v>
      </c>
      <c r="E11325" s="119">
        <v>1</v>
      </c>
      <c r="F11325" s="119" t="s">
        <v>1492</v>
      </c>
      <c r="G11325" s="114">
        <f>IF([Data da Aprovação]&lt;&gt;"ESTATUTÁRIO",YEAR([Data da Aprovação]),"")</f>
        <v>2009</v>
      </c>
      <c r="H11325" s="106">
        <f>Tabela9[[#This Row],[Valor do Provento R$]]/Tabela9[[#This Row],[Provento por 1 ou 1000 Ações]]</f>
        <v>0.11481337599999999</v>
      </c>
    </row>
    <row r="11326" spans="1:8">
      <c r="A11326" s="118" t="s">
        <v>1801</v>
      </c>
      <c r="B11326" s="116" t="s">
        <v>1488</v>
      </c>
      <c r="C11326" s="138">
        <v>40298</v>
      </c>
      <c r="D11326" s="139">
        <v>0.26142393800000002</v>
      </c>
      <c r="E11326" s="118">
        <v>1</v>
      </c>
      <c r="F11326" s="118" t="s">
        <v>1492</v>
      </c>
      <c r="G11326" s="113">
        <f>IF([Data da Aprovação]&lt;&gt;"ESTATUTÁRIO",YEAR([Data da Aprovação]),"")</f>
        <v>2010</v>
      </c>
      <c r="H11326" s="106">
        <f>Tabela9[[#This Row],[Valor do Provento R$]]/Tabela9[[#This Row],[Provento por 1 ou 1000 Ações]]</f>
        <v>0.26142393800000002</v>
      </c>
    </row>
    <row r="11327" spans="1:8">
      <c r="A11327" s="119" t="s">
        <v>1801</v>
      </c>
      <c r="B11327" s="117" t="s">
        <v>1488</v>
      </c>
      <c r="C11327" s="140">
        <v>40662</v>
      </c>
      <c r="D11327" s="141">
        <v>0.131535017</v>
      </c>
      <c r="E11327" s="119">
        <v>1</v>
      </c>
      <c r="F11327" s="119" t="s">
        <v>1492</v>
      </c>
      <c r="G11327" s="114">
        <f>IF([Data da Aprovação]&lt;&gt;"ESTATUTÁRIO",YEAR([Data da Aprovação]),"")</f>
        <v>2011</v>
      </c>
      <c r="H11327" s="106">
        <f>Tabela9[[#This Row],[Valor do Provento R$]]/Tabela9[[#This Row],[Provento por 1 ou 1000 Ações]]</f>
        <v>0.131535017</v>
      </c>
    </row>
    <row r="11328" spans="1:8">
      <c r="A11328" s="118" t="s">
        <v>1801</v>
      </c>
      <c r="B11328" s="116" t="s">
        <v>1488</v>
      </c>
      <c r="C11328" s="138">
        <v>41022</v>
      </c>
      <c r="D11328" s="139">
        <v>0.13964889599999999</v>
      </c>
      <c r="E11328" s="118">
        <v>1</v>
      </c>
      <c r="F11328" s="118" t="s">
        <v>1492</v>
      </c>
      <c r="G11328" s="113">
        <f>IF([Data da Aprovação]&lt;&gt;"ESTATUTÁRIO",YEAR([Data da Aprovação]),"")</f>
        <v>2012</v>
      </c>
      <c r="H11328" s="106">
        <f>Tabela9[[#This Row],[Valor do Provento R$]]/Tabela9[[#This Row],[Provento por 1 ou 1000 Ações]]</f>
        <v>0.13964889599999999</v>
      </c>
    </row>
    <row r="11329" spans="1:8">
      <c r="A11329" s="119" t="s">
        <v>1801</v>
      </c>
      <c r="B11329" s="117" t="s">
        <v>1488</v>
      </c>
      <c r="C11329" s="140">
        <v>41393</v>
      </c>
      <c r="D11329" s="141">
        <v>0.20450103</v>
      </c>
      <c r="E11329" s="119">
        <v>1</v>
      </c>
      <c r="F11329" s="119" t="s">
        <v>1492</v>
      </c>
      <c r="G11329" s="114">
        <f>IF([Data da Aprovação]&lt;&gt;"ESTATUTÁRIO",YEAR([Data da Aprovação]),"")</f>
        <v>2013</v>
      </c>
      <c r="H11329" s="106">
        <f>Tabela9[[#This Row],[Valor do Provento R$]]/Tabela9[[#This Row],[Provento por 1 ou 1000 Ações]]</f>
        <v>0.20450103</v>
      </c>
    </row>
    <row r="11330" spans="1:8">
      <c r="A11330" s="118" t="s">
        <v>1802</v>
      </c>
      <c r="B11330" s="116" t="s">
        <v>1488</v>
      </c>
      <c r="C11330" s="138">
        <v>39547</v>
      </c>
      <c r="D11330" s="139">
        <v>1.4781301E-2</v>
      </c>
      <c r="E11330" s="118">
        <v>1</v>
      </c>
      <c r="F11330" s="118" t="s">
        <v>1492</v>
      </c>
      <c r="G11330" s="113">
        <f>IF([Data da Aprovação]&lt;&gt;"ESTATUTÁRIO",YEAR([Data da Aprovação]),"")</f>
        <v>2008</v>
      </c>
      <c r="H11330" s="106">
        <f>Tabela9[[#This Row],[Valor do Provento R$]]/Tabela9[[#This Row],[Provento por 1 ou 1000 Ações]]</f>
        <v>1.4781301E-2</v>
      </c>
    </row>
    <row r="11331" spans="1:8">
      <c r="A11331" s="119" t="s">
        <v>1802</v>
      </c>
      <c r="B11331" s="117" t="s">
        <v>1488</v>
      </c>
      <c r="C11331" s="140">
        <v>39933</v>
      </c>
      <c r="D11331" s="141">
        <v>0.11952493</v>
      </c>
      <c r="E11331" s="119">
        <v>1</v>
      </c>
      <c r="F11331" s="119" t="s">
        <v>1492</v>
      </c>
      <c r="G11331" s="114">
        <f>IF([Data da Aprovação]&lt;&gt;"ESTATUTÁRIO",YEAR([Data da Aprovação]),"")</f>
        <v>2009</v>
      </c>
      <c r="H11331" s="106">
        <f>Tabela9[[#This Row],[Valor do Provento R$]]/Tabela9[[#This Row],[Provento por 1 ou 1000 Ações]]</f>
        <v>0.11952493</v>
      </c>
    </row>
    <row r="11332" spans="1:8">
      <c r="A11332" s="118" t="s">
        <v>1802</v>
      </c>
      <c r="B11332" s="116" t="s">
        <v>1488</v>
      </c>
      <c r="C11332" s="138">
        <v>40136</v>
      </c>
      <c r="D11332" s="139">
        <v>0.13104126999999999</v>
      </c>
      <c r="E11332" s="118">
        <v>1</v>
      </c>
      <c r="F11332" s="118" t="s">
        <v>1492</v>
      </c>
      <c r="G11332" s="113">
        <f>IF([Data da Aprovação]&lt;&gt;"ESTATUTÁRIO",YEAR([Data da Aprovação]),"")</f>
        <v>2009</v>
      </c>
      <c r="H11332" s="106">
        <f>Tabela9[[#This Row],[Valor do Provento R$]]/Tabela9[[#This Row],[Provento por 1 ou 1000 Ações]]</f>
        <v>0.13104126999999999</v>
      </c>
    </row>
    <row r="11333" spans="1:8">
      <c r="A11333" s="119" t="s">
        <v>1802</v>
      </c>
      <c r="B11333" s="117" t="s">
        <v>1488</v>
      </c>
      <c r="C11333" s="140">
        <v>40298</v>
      </c>
      <c r="D11333" s="141">
        <v>0.17153025999999999</v>
      </c>
      <c r="E11333" s="119">
        <v>1</v>
      </c>
      <c r="F11333" s="119" t="s">
        <v>1492</v>
      </c>
      <c r="G11333" s="114">
        <f>IF([Data da Aprovação]&lt;&gt;"ESTATUTÁRIO",YEAR([Data da Aprovação]),"")</f>
        <v>2010</v>
      </c>
      <c r="H11333" s="106">
        <f>Tabela9[[#This Row],[Valor do Provento R$]]/Tabela9[[#This Row],[Provento por 1 ou 1000 Ações]]</f>
        <v>0.17153025999999999</v>
      </c>
    </row>
    <row r="11334" spans="1:8">
      <c r="A11334" s="118" t="s">
        <v>1802</v>
      </c>
      <c r="B11334" s="116" t="s">
        <v>1488</v>
      </c>
      <c r="C11334" s="138">
        <v>40477</v>
      </c>
      <c r="D11334" s="139">
        <v>0.1388422</v>
      </c>
      <c r="E11334" s="118">
        <v>1</v>
      </c>
      <c r="F11334" s="118" t="s">
        <v>1492</v>
      </c>
      <c r="G11334" s="113">
        <f>IF([Data da Aprovação]&lt;&gt;"ESTATUTÁRIO",YEAR([Data da Aprovação]),"")</f>
        <v>2010</v>
      </c>
      <c r="H11334" s="106">
        <f>Tabela9[[#This Row],[Valor do Provento R$]]/Tabela9[[#This Row],[Provento por 1 ou 1000 Ações]]</f>
        <v>0.1388422</v>
      </c>
    </row>
    <row r="11335" spans="1:8">
      <c r="A11335" s="119" t="s">
        <v>1802</v>
      </c>
      <c r="B11335" s="117" t="s">
        <v>1488</v>
      </c>
      <c r="C11335" s="140">
        <v>40660</v>
      </c>
      <c r="D11335" s="141">
        <v>0.27180004000000002</v>
      </c>
      <c r="E11335" s="119">
        <v>1</v>
      </c>
      <c r="F11335" s="119" t="s">
        <v>1492</v>
      </c>
      <c r="G11335" s="114">
        <f>IF([Data da Aprovação]&lt;&gt;"ESTATUTÁRIO",YEAR([Data da Aprovação]),"")</f>
        <v>2011</v>
      </c>
      <c r="H11335" s="106">
        <f>Tabela9[[#This Row],[Valor do Provento R$]]/Tabela9[[#This Row],[Provento por 1 ou 1000 Ações]]</f>
        <v>0.27180004000000002</v>
      </c>
    </row>
    <row r="11336" spans="1:8">
      <c r="A11336" s="118" t="s">
        <v>1802</v>
      </c>
      <c r="B11336" s="116" t="s">
        <v>1488</v>
      </c>
      <c r="C11336" s="138">
        <v>40836</v>
      </c>
      <c r="D11336" s="139">
        <v>0.17671797</v>
      </c>
      <c r="E11336" s="118">
        <v>1</v>
      </c>
      <c r="F11336" s="118" t="s">
        <v>1492</v>
      </c>
      <c r="G11336" s="113">
        <f>IF([Data da Aprovação]&lt;&gt;"ESTATUTÁRIO",YEAR([Data da Aprovação]),"")</f>
        <v>2011</v>
      </c>
      <c r="H11336" s="106">
        <f>Tabela9[[#This Row],[Valor do Provento R$]]/Tabela9[[#This Row],[Provento por 1 ou 1000 Ações]]</f>
        <v>0.17671797</v>
      </c>
    </row>
    <row r="11337" spans="1:8">
      <c r="A11337" s="119" t="s">
        <v>1802</v>
      </c>
      <c r="B11337" s="117" t="s">
        <v>1488</v>
      </c>
      <c r="C11337" s="140">
        <v>40997</v>
      </c>
      <c r="D11337" s="141">
        <v>0.31830366999999998</v>
      </c>
      <c r="E11337" s="119">
        <v>1</v>
      </c>
      <c r="F11337" s="119" t="s">
        <v>1492</v>
      </c>
      <c r="G11337" s="114">
        <f>IF([Data da Aprovação]&lt;&gt;"ESTATUTÁRIO",YEAR([Data da Aprovação]),"")</f>
        <v>2012</v>
      </c>
      <c r="H11337" s="106">
        <f>Tabela9[[#This Row],[Valor do Provento R$]]/Tabela9[[#This Row],[Provento por 1 ou 1000 Ações]]</f>
        <v>0.31830366999999998</v>
      </c>
    </row>
    <row r="11338" spans="1:8">
      <c r="A11338" s="118" t="s">
        <v>1802</v>
      </c>
      <c r="B11338" s="116" t="s">
        <v>1488</v>
      </c>
      <c r="C11338" s="138">
        <v>41207</v>
      </c>
      <c r="D11338" s="139">
        <v>0.24124318</v>
      </c>
      <c r="E11338" s="118">
        <v>1</v>
      </c>
      <c r="F11338" s="118" t="s">
        <v>1492</v>
      </c>
      <c r="G11338" s="113">
        <f>IF([Data da Aprovação]&lt;&gt;"ESTATUTÁRIO",YEAR([Data da Aprovação]),"")</f>
        <v>2012</v>
      </c>
      <c r="H11338" s="106">
        <f>Tabela9[[#This Row],[Valor do Provento R$]]/Tabela9[[#This Row],[Provento por 1 ou 1000 Ações]]</f>
        <v>0.24124318</v>
      </c>
    </row>
    <row r="11339" spans="1:8">
      <c r="A11339" s="119" t="s">
        <v>1802</v>
      </c>
      <c r="B11339" s="117" t="s">
        <v>1488</v>
      </c>
      <c r="C11339" s="140">
        <v>41365</v>
      </c>
      <c r="D11339" s="141">
        <v>0.42224089399999998</v>
      </c>
      <c r="E11339" s="119">
        <v>1</v>
      </c>
      <c r="F11339" s="119" t="s">
        <v>1492</v>
      </c>
      <c r="G11339" s="114">
        <f>IF([Data da Aprovação]&lt;&gt;"ESTATUTÁRIO",YEAR([Data da Aprovação]),"")</f>
        <v>2013</v>
      </c>
      <c r="H11339" s="106">
        <f>Tabela9[[#This Row],[Valor do Provento R$]]/Tabela9[[#This Row],[Provento por 1 ou 1000 Ações]]</f>
        <v>0.42224089399999998</v>
      </c>
    </row>
    <row r="11340" spans="1:8">
      <c r="A11340" s="118" t="s">
        <v>1802</v>
      </c>
      <c r="B11340" s="116" t="s">
        <v>1488</v>
      </c>
      <c r="C11340" s="138">
        <v>41534</v>
      </c>
      <c r="D11340" s="139">
        <v>0.22425951</v>
      </c>
      <c r="E11340" s="118">
        <v>1</v>
      </c>
      <c r="F11340" s="118" t="s">
        <v>1492</v>
      </c>
      <c r="G11340" s="113">
        <f>IF([Data da Aprovação]&lt;&gt;"ESTATUTÁRIO",YEAR([Data da Aprovação]),"")</f>
        <v>2013</v>
      </c>
      <c r="H11340" s="106">
        <f>Tabela9[[#This Row],[Valor do Provento R$]]/Tabela9[[#This Row],[Provento por 1 ou 1000 Ações]]</f>
        <v>0.22425951</v>
      </c>
    </row>
    <row r="11341" spans="1:8">
      <c r="A11341" s="119" t="s">
        <v>1803</v>
      </c>
      <c r="B11341" s="117" t="s">
        <v>1488</v>
      </c>
      <c r="C11341" s="140">
        <v>40662</v>
      </c>
      <c r="D11341" s="141">
        <v>4.0000000000000002E-4</v>
      </c>
      <c r="E11341" s="119">
        <v>1</v>
      </c>
      <c r="F11341" s="119" t="s">
        <v>1492</v>
      </c>
      <c r="G11341" s="114">
        <f>IF([Data da Aprovação]&lt;&gt;"ESTATUTÁRIO",YEAR([Data da Aprovação]),"")</f>
        <v>2011</v>
      </c>
      <c r="H11341" s="106">
        <f>Tabela9[[#This Row],[Valor do Provento R$]]/Tabela9[[#This Row],[Provento por 1 ou 1000 Ações]]</f>
        <v>4.0000000000000002E-4</v>
      </c>
    </row>
    <row r="11342" spans="1:8">
      <c r="A11342" s="118" t="s">
        <v>1803</v>
      </c>
      <c r="B11342" s="116" t="s">
        <v>1488</v>
      </c>
      <c r="C11342" s="138">
        <v>41015</v>
      </c>
      <c r="D11342" s="139">
        <v>3.0000000000000001E-6</v>
      </c>
      <c r="E11342" s="118">
        <v>1</v>
      </c>
      <c r="F11342" s="118" t="s">
        <v>1492</v>
      </c>
      <c r="G11342" s="113">
        <f>IF([Data da Aprovação]&lt;&gt;"ESTATUTÁRIO",YEAR([Data da Aprovação]),"")</f>
        <v>2012</v>
      </c>
      <c r="H11342" s="106">
        <f>Tabela9[[#This Row],[Valor do Provento R$]]/Tabela9[[#This Row],[Provento por 1 ou 1000 Ações]]</f>
        <v>3.0000000000000001E-6</v>
      </c>
    </row>
    <row r="11343" spans="1:8">
      <c r="A11343" s="119" t="s">
        <v>1803</v>
      </c>
      <c r="B11343" s="117" t="s">
        <v>1488</v>
      </c>
      <c r="C11343" s="140">
        <v>41383</v>
      </c>
      <c r="D11343" s="141">
        <v>3.0000000000000001E-6</v>
      </c>
      <c r="E11343" s="119">
        <v>1</v>
      </c>
      <c r="F11343" s="119" t="s">
        <v>1492</v>
      </c>
      <c r="G11343" s="114">
        <f>IF([Data da Aprovação]&lt;&gt;"ESTATUTÁRIO",YEAR([Data da Aprovação]),"")</f>
        <v>2013</v>
      </c>
      <c r="H11343" s="106">
        <f>Tabela9[[#This Row],[Valor do Provento R$]]/Tabela9[[#This Row],[Provento por 1 ou 1000 Ações]]</f>
        <v>3.0000000000000001E-6</v>
      </c>
    </row>
    <row r="11344" spans="1:8">
      <c r="A11344" s="118" t="s">
        <v>1804</v>
      </c>
      <c r="B11344" s="116" t="s">
        <v>1488</v>
      </c>
      <c r="C11344" s="138">
        <v>35548</v>
      </c>
      <c r="D11344" s="139">
        <v>0.23193565799999999</v>
      </c>
      <c r="E11344" s="118">
        <v>1</v>
      </c>
      <c r="F11344" s="118" t="s">
        <v>1492</v>
      </c>
      <c r="G11344" s="113">
        <f>IF([Data da Aprovação]&lt;&gt;"ESTATUTÁRIO",YEAR([Data da Aprovação]),"")</f>
        <v>1997</v>
      </c>
      <c r="H11344" s="106">
        <f>Tabela9[[#This Row],[Valor do Provento R$]]/Tabela9[[#This Row],[Provento por 1 ou 1000 Ações]]</f>
        <v>0.23193565799999999</v>
      </c>
    </row>
    <row r="11345" spans="1:8">
      <c r="A11345" s="119" t="s">
        <v>1804</v>
      </c>
      <c r="B11345" s="117" t="s">
        <v>1488</v>
      </c>
      <c r="C11345" s="140">
        <v>35913</v>
      </c>
      <c r="D11345" s="141">
        <v>4.4715789999999998E-2</v>
      </c>
      <c r="E11345" s="119">
        <v>1</v>
      </c>
      <c r="F11345" s="119" t="s">
        <v>1492</v>
      </c>
      <c r="G11345" s="114">
        <f>IF([Data da Aprovação]&lt;&gt;"ESTATUTÁRIO",YEAR([Data da Aprovação]),"")</f>
        <v>1998</v>
      </c>
      <c r="H11345" s="106">
        <f>Tabela9[[#This Row],[Valor do Provento R$]]/Tabela9[[#This Row],[Provento por 1 ou 1000 Ações]]</f>
        <v>4.4715789999999998E-2</v>
      </c>
    </row>
    <row r="11346" spans="1:8">
      <c r="A11346" s="118" t="s">
        <v>1804</v>
      </c>
      <c r="B11346" s="116" t="s">
        <v>1488</v>
      </c>
      <c r="C11346" s="138">
        <v>36269</v>
      </c>
      <c r="D11346" s="139">
        <v>0.27676106</v>
      </c>
      <c r="E11346" s="118">
        <v>1</v>
      </c>
      <c r="F11346" s="118" t="s">
        <v>1492</v>
      </c>
      <c r="G11346" s="113">
        <f>IF([Data da Aprovação]&lt;&gt;"ESTATUTÁRIO",YEAR([Data da Aprovação]),"")</f>
        <v>1999</v>
      </c>
      <c r="H11346" s="106">
        <f>Tabela9[[#This Row],[Valor do Provento R$]]/Tabela9[[#This Row],[Provento por 1 ou 1000 Ações]]</f>
        <v>0.27676106</v>
      </c>
    </row>
    <row r="11347" spans="1:8">
      <c r="A11347" s="119" t="s">
        <v>1804</v>
      </c>
      <c r="B11347" s="117" t="s">
        <v>1488</v>
      </c>
      <c r="C11347" s="140">
        <v>36384</v>
      </c>
      <c r="D11347" s="141">
        <v>0.55491400000000002</v>
      </c>
      <c r="E11347" s="119">
        <v>1</v>
      </c>
      <c r="F11347" s="119" t="s">
        <v>1489</v>
      </c>
      <c r="G11347" s="114">
        <f>IF([Data da Aprovação]&lt;&gt;"ESTATUTÁRIO",YEAR([Data da Aprovação]),"")</f>
        <v>1999</v>
      </c>
      <c r="H11347" s="106">
        <f>Tabela9[[#This Row],[Valor do Provento R$]]/Tabela9[[#This Row],[Provento por 1 ou 1000 Ações]]</f>
        <v>0.55491400000000002</v>
      </c>
    </row>
    <row r="11348" spans="1:8">
      <c r="A11348" s="118" t="s">
        <v>1804</v>
      </c>
      <c r="B11348" s="116" t="s">
        <v>1488</v>
      </c>
      <c r="C11348" s="138">
        <v>36509</v>
      </c>
      <c r="D11348" s="139">
        <v>0.13400000000000001</v>
      </c>
      <c r="E11348" s="118">
        <v>1</v>
      </c>
      <c r="F11348" s="118" t="s">
        <v>1489</v>
      </c>
      <c r="G11348" s="113">
        <f>IF([Data da Aprovação]&lt;&gt;"ESTATUTÁRIO",YEAR([Data da Aprovação]),"")</f>
        <v>1999</v>
      </c>
      <c r="H11348" s="106">
        <f>Tabela9[[#This Row],[Valor do Provento R$]]/Tabela9[[#This Row],[Provento por 1 ou 1000 Ações]]</f>
        <v>0.13400000000000001</v>
      </c>
    </row>
    <row r="11349" spans="1:8">
      <c r="A11349" s="119" t="s">
        <v>1804</v>
      </c>
      <c r="B11349" s="117" t="s">
        <v>1488</v>
      </c>
      <c r="C11349" s="140">
        <v>36880</v>
      </c>
      <c r="D11349" s="141">
        <v>0.34</v>
      </c>
      <c r="E11349" s="119">
        <v>1</v>
      </c>
      <c r="F11349" s="119" t="s">
        <v>1489</v>
      </c>
      <c r="G11349" s="114">
        <f>IF([Data da Aprovação]&lt;&gt;"ESTATUTÁRIO",YEAR([Data da Aprovação]),"")</f>
        <v>2000</v>
      </c>
      <c r="H11349" s="106">
        <f>Tabela9[[#This Row],[Valor do Provento R$]]/Tabela9[[#This Row],[Provento por 1 ou 1000 Ações]]</f>
        <v>0.34</v>
      </c>
    </row>
    <row r="11350" spans="1:8">
      <c r="A11350" s="118" t="s">
        <v>1804</v>
      </c>
      <c r="B11350" s="116" t="s">
        <v>1488</v>
      </c>
      <c r="C11350" s="138">
        <v>36998</v>
      </c>
      <c r="D11350" s="139">
        <v>9.1129999999999996E-3</v>
      </c>
      <c r="E11350" s="118">
        <v>1</v>
      </c>
      <c r="F11350" s="118" t="s">
        <v>1492</v>
      </c>
      <c r="G11350" s="113">
        <f>IF([Data da Aprovação]&lt;&gt;"ESTATUTÁRIO",YEAR([Data da Aprovação]),"")</f>
        <v>2001</v>
      </c>
      <c r="H11350" s="106">
        <f>Tabela9[[#This Row],[Valor do Provento R$]]/Tabela9[[#This Row],[Provento por 1 ou 1000 Ações]]</f>
        <v>9.1129999999999996E-3</v>
      </c>
    </row>
    <row r="11351" spans="1:8">
      <c r="A11351" s="119" t="s">
        <v>1804</v>
      </c>
      <c r="B11351" s="117" t="s">
        <v>1488</v>
      </c>
      <c r="C11351" s="140">
        <v>37244</v>
      </c>
      <c r="D11351" s="141">
        <v>0.88</v>
      </c>
      <c r="E11351" s="119">
        <v>1</v>
      </c>
      <c r="F11351" s="119" t="s">
        <v>1489</v>
      </c>
      <c r="G11351" s="114">
        <f>IF([Data da Aprovação]&lt;&gt;"ESTATUTÁRIO",YEAR([Data da Aprovação]),"")</f>
        <v>2001</v>
      </c>
      <c r="H11351" s="106">
        <f>Tabela9[[#This Row],[Valor do Provento R$]]/Tabela9[[#This Row],[Provento por 1 ou 1000 Ações]]</f>
        <v>0.88</v>
      </c>
    </row>
    <row r="11352" spans="1:8">
      <c r="A11352" s="118" t="s">
        <v>1804</v>
      </c>
      <c r="B11352" s="116" t="s">
        <v>1488</v>
      </c>
      <c r="C11352" s="138">
        <v>37432</v>
      </c>
      <c r="D11352" s="139">
        <v>0.57999999999999996</v>
      </c>
      <c r="E11352" s="118">
        <v>1</v>
      </c>
      <c r="F11352" s="118" t="s">
        <v>1489</v>
      </c>
      <c r="G11352" s="113">
        <f>IF([Data da Aprovação]&lt;&gt;"ESTATUTÁRIO",YEAR([Data da Aprovação]),"")</f>
        <v>2002</v>
      </c>
      <c r="H11352" s="106">
        <f>Tabela9[[#This Row],[Valor do Provento R$]]/Tabela9[[#This Row],[Provento por 1 ou 1000 Ações]]</f>
        <v>0.57999999999999996</v>
      </c>
    </row>
    <row r="11353" spans="1:8">
      <c r="A11353" s="119" t="s">
        <v>1804</v>
      </c>
      <c r="B11353" s="117" t="s">
        <v>1488</v>
      </c>
      <c r="C11353" s="140">
        <v>37608</v>
      </c>
      <c r="D11353" s="141">
        <v>0.62</v>
      </c>
      <c r="E11353" s="119">
        <v>1</v>
      </c>
      <c r="F11353" s="119" t="s">
        <v>1489</v>
      </c>
      <c r="G11353" s="114">
        <f>IF([Data da Aprovação]&lt;&gt;"ESTATUTÁRIO",YEAR([Data da Aprovação]),"")</f>
        <v>2002</v>
      </c>
      <c r="H11353" s="106">
        <f>Tabela9[[#This Row],[Valor do Provento R$]]/Tabela9[[#This Row],[Provento por 1 ou 1000 Ações]]</f>
        <v>0.62</v>
      </c>
    </row>
    <row r="11354" spans="1:8">
      <c r="A11354" s="118" t="s">
        <v>1804</v>
      </c>
      <c r="B11354" s="116" t="s">
        <v>1488</v>
      </c>
      <c r="C11354" s="138">
        <v>37734</v>
      </c>
      <c r="D11354" s="139">
        <v>0.09</v>
      </c>
      <c r="E11354" s="118">
        <v>1</v>
      </c>
      <c r="F11354" s="118" t="s">
        <v>1492</v>
      </c>
      <c r="G11354" s="113">
        <f>IF([Data da Aprovação]&lt;&gt;"ESTATUTÁRIO",YEAR([Data da Aprovação]),"")</f>
        <v>2003</v>
      </c>
      <c r="H11354" s="106">
        <f>Tabela9[[#This Row],[Valor do Provento R$]]/Tabela9[[#This Row],[Provento por 1 ou 1000 Ações]]</f>
        <v>0.09</v>
      </c>
    </row>
    <row r="11355" spans="1:8">
      <c r="A11355" s="119" t="s">
        <v>1804</v>
      </c>
      <c r="B11355" s="117" t="s">
        <v>1488</v>
      </c>
      <c r="C11355" s="140">
        <v>37790</v>
      </c>
      <c r="D11355" s="141">
        <v>0.77</v>
      </c>
      <c r="E11355" s="119">
        <v>1</v>
      </c>
      <c r="F11355" s="119" t="s">
        <v>1489</v>
      </c>
      <c r="G11355" s="114">
        <f>IF([Data da Aprovação]&lt;&gt;"ESTATUTÁRIO",YEAR([Data da Aprovação]),"")</f>
        <v>2003</v>
      </c>
      <c r="H11355" s="106">
        <f>Tabela9[[#This Row],[Valor do Provento R$]]/Tabela9[[#This Row],[Provento por 1 ou 1000 Ações]]</f>
        <v>0.77</v>
      </c>
    </row>
    <row r="11356" spans="1:8">
      <c r="A11356" s="118" t="s">
        <v>1804</v>
      </c>
      <c r="B11356" s="116" t="s">
        <v>1488</v>
      </c>
      <c r="C11356" s="138">
        <v>37972</v>
      </c>
      <c r="D11356" s="139">
        <v>0.23</v>
      </c>
      <c r="E11356" s="118">
        <v>1</v>
      </c>
      <c r="F11356" s="118" t="s">
        <v>1489</v>
      </c>
      <c r="G11356" s="113">
        <f>IF([Data da Aprovação]&lt;&gt;"ESTATUTÁRIO",YEAR([Data da Aprovação]),"")</f>
        <v>2003</v>
      </c>
      <c r="H11356" s="106">
        <f>Tabela9[[#This Row],[Valor do Provento R$]]/Tabela9[[#This Row],[Provento por 1 ou 1000 Ações]]</f>
        <v>0.23</v>
      </c>
    </row>
    <row r="11357" spans="1:8">
      <c r="A11357" s="119" t="s">
        <v>1804</v>
      </c>
      <c r="B11357" s="117" t="s">
        <v>1488</v>
      </c>
      <c r="C11357" s="140">
        <v>38154</v>
      </c>
      <c r="D11357" s="141">
        <v>0.48</v>
      </c>
      <c r="E11357" s="119">
        <v>1</v>
      </c>
      <c r="F11357" s="119" t="s">
        <v>1489</v>
      </c>
      <c r="G11357" s="114">
        <f>IF([Data da Aprovação]&lt;&gt;"ESTATUTÁRIO",YEAR([Data da Aprovação]),"")</f>
        <v>2004</v>
      </c>
      <c r="H11357" s="106">
        <f>Tabela9[[#This Row],[Valor do Provento R$]]/Tabela9[[#This Row],[Provento por 1 ou 1000 Ações]]</f>
        <v>0.48</v>
      </c>
    </row>
    <row r="11358" spans="1:8">
      <c r="A11358" s="118" t="s">
        <v>1804</v>
      </c>
      <c r="B11358" s="116" t="s">
        <v>1488</v>
      </c>
      <c r="C11358" s="138">
        <v>38342</v>
      </c>
      <c r="D11358" s="139">
        <v>0.73</v>
      </c>
      <c r="E11358" s="118">
        <v>1</v>
      </c>
      <c r="F11358" s="118" t="s">
        <v>1489</v>
      </c>
      <c r="G11358" s="113">
        <f>IF([Data da Aprovação]&lt;&gt;"ESTATUTÁRIO",YEAR([Data da Aprovação]),"")</f>
        <v>2004</v>
      </c>
      <c r="H11358" s="106">
        <f>Tabela9[[#This Row],[Valor do Provento R$]]/Tabela9[[#This Row],[Provento por 1 ou 1000 Ações]]</f>
        <v>0.73</v>
      </c>
    </row>
    <row r="11359" spans="1:8">
      <c r="A11359" s="119" t="s">
        <v>1804</v>
      </c>
      <c r="B11359" s="117" t="s">
        <v>1488</v>
      </c>
      <c r="C11359" s="140">
        <v>38526</v>
      </c>
      <c r="D11359" s="141">
        <v>0.51</v>
      </c>
      <c r="E11359" s="119">
        <v>1</v>
      </c>
      <c r="F11359" s="119" t="s">
        <v>1489</v>
      </c>
      <c r="G11359" s="114">
        <f>IF([Data da Aprovação]&lt;&gt;"ESTATUTÁRIO",YEAR([Data da Aprovação]),"")</f>
        <v>2005</v>
      </c>
      <c r="H11359" s="106">
        <f>Tabela9[[#This Row],[Valor do Provento R$]]/Tabela9[[#This Row],[Provento por 1 ou 1000 Ações]]</f>
        <v>0.51</v>
      </c>
    </row>
    <row r="11360" spans="1:8">
      <c r="A11360" s="118" t="s">
        <v>1804</v>
      </c>
      <c r="B11360" s="116" t="s">
        <v>1488</v>
      </c>
      <c r="C11360" s="138">
        <v>38645</v>
      </c>
      <c r="D11360" s="139">
        <v>0.44</v>
      </c>
      <c r="E11360" s="118">
        <v>1</v>
      </c>
      <c r="F11360" s="118" t="s">
        <v>1489</v>
      </c>
      <c r="G11360" s="113">
        <f>IF([Data da Aprovação]&lt;&gt;"ESTATUTÁRIO",YEAR([Data da Aprovação]),"")</f>
        <v>2005</v>
      </c>
      <c r="H11360" s="106">
        <f>Tabela9[[#This Row],[Valor do Provento R$]]/Tabela9[[#This Row],[Provento por 1 ou 1000 Ações]]</f>
        <v>0.44</v>
      </c>
    </row>
    <row r="11361" spans="1:8">
      <c r="A11361" s="119" t="s">
        <v>1804</v>
      </c>
      <c r="B11361" s="117" t="s">
        <v>1488</v>
      </c>
      <c r="C11361" s="140">
        <v>38701</v>
      </c>
      <c r="D11361" s="141">
        <v>0.48</v>
      </c>
      <c r="E11361" s="119">
        <v>1</v>
      </c>
      <c r="F11361" s="119" t="s">
        <v>1489</v>
      </c>
      <c r="G11361" s="114">
        <f>IF([Data da Aprovação]&lt;&gt;"ESTATUTÁRIO",YEAR([Data da Aprovação]),"")</f>
        <v>2005</v>
      </c>
      <c r="H11361" s="106">
        <f>Tabela9[[#This Row],[Valor do Provento R$]]/Tabela9[[#This Row],[Provento por 1 ou 1000 Ações]]</f>
        <v>0.48</v>
      </c>
    </row>
    <row r="11362" spans="1:8">
      <c r="A11362" s="118" t="s">
        <v>1804</v>
      </c>
      <c r="B11362" s="116" t="s">
        <v>1488</v>
      </c>
      <c r="C11362" s="138">
        <v>38848</v>
      </c>
      <c r="D11362" s="139">
        <v>1.1100000000000001</v>
      </c>
      <c r="E11362" s="118">
        <v>1</v>
      </c>
      <c r="F11362" s="118" t="s">
        <v>1489</v>
      </c>
      <c r="G11362" s="113">
        <f>IF([Data da Aprovação]&lt;&gt;"ESTATUTÁRIO",YEAR([Data da Aprovação]),"")</f>
        <v>2006</v>
      </c>
      <c r="H11362" s="106">
        <f>Tabela9[[#This Row],[Valor do Provento R$]]/Tabela9[[#This Row],[Provento por 1 ou 1000 Ações]]</f>
        <v>1.1100000000000001</v>
      </c>
    </row>
    <row r="11363" spans="1:8">
      <c r="A11363" s="119" t="s">
        <v>1804</v>
      </c>
      <c r="B11363" s="117" t="s">
        <v>1488</v>
      </c>
      <c r="C11363" s="140">
        <v>38989</v>
      </c>
      <c r="D11363" s="141">
        <v>0.84</v>
      </c>
      <c r="E11363" s="119">
        <v>1</v>
      </c>
      <c r="F11363" s="119" t="s">
        <v>1489</v>
      </c>
      <c r="G11363" s="114">
        <f>IF([Data da Aprovação]&lt;&gt;"ESTATUTÁRIO",YEAR([Data da Aprovação]),"")</f>
        <v>2006</v>
      </c>
      <c r="H11363" s="106">
        <f>Tabela9[[#This Row],[Valor do Provento R$]]/Tabela9[[#This Row],[Provento por 1 ou 1000 Ações]]</f>
        <v>0.84</v>
      </c>
    </row>
    <row r="11364" spans="1:8">
      <c r="A11364" s="118" t="s">
        <v>1804</v>
      </c>
      <c r="B11364" s="116" t="s">
        <v>1488</v>
      </c>
      <c r="C11364" s="138">
        <v>39072</v>
      </c>
      <c r="D11364" s="139">
        <v>0.56999999999999995</v>
      </c>
      <c r="E11364" s="118">
        <v>1</v>
      </c>
      <c r="F11364" s="118" t="s">
        <v>1489</v>
      </c>
      <c r="G11364" s="113">
        <f>IF([Data da Aprovação]&lt;&gt;"ESTATUTÁRIO",YEAR([Data da Aprovação]),"")</f>
        <v>2006</v>
      </c>
      <c r="H11364" s="106">
        <f>Tabela9[[#This Row],[Valor do Provento R$]]/Tabela9[[#This Row],[Provento por 1 ou 1000 Ações]]</f>
        <v>0.56999999999999995</v>
      </c>
    </row>
    <row r="11365" spans="1:8">
      <c r="A11365" s="119" t="s">
        <v>1804</v>
      </c>
      <c r="B11365" s="117" t="s">
        <v>1488</v>
      </c>
      <c r="C11365" s="140">
        <v>39170</v>
      </c>
      <c r="D11365" s="141">
        <v>0.23</v>
      </c>
      <c r="E11365" s="119">
        <v>1</v>
      </c>
      <c r="F11365" s="119" t="s">
        <v>1492</v>
      </c>
      <c r="G11365" s="114">
        <f>IF([Data da Aprovação]&lt;&gt;"ESTATUTÁRIO",YEAR([Data da Aprovação]),"")</f>
        <v>2007</v>
      </c>
      <c r="H11365" s="106">
        <f>Tabela9[[#This Row],[Valor do Provento R$]]/Tabela9[[#This Row],[Provento por 1 ou 1000 Ações]]</f>
        <v>0.23</v>
      </c>
    </row>
    <row r="11366" spans="1:8">
      <c r="A11366" s="118" t="s">
        <v>1804</v>
      </c>
      <c r="B11366" s="116" t="s">
        <v>1488</v>
      </c>
      <c r="C11366" s="138">
        <v>39170</v>
      </c>
      <c r="D11366" s="139">
        <v>0.6</v>
      </c>
      <c r="E11366" s="118">
        <v>1</v>
      </c>
      <c r="F11366" s="118" t="s">
        <v>1489</v>
      </c>
      <c r="G11366" s="113">
        <f>IF([Data da Aprovação]&lt;&gt;"ESTATUTÁRIO",YEAR([Data da Aprovação]),"")</f>
        <v>2007</v>
      </c>
      <c r="H11366" s="106">
        <f>Tabela9[[#This Row],[Valor do Provento R$]]/Tabela9[[#This Row],[Provento por 1 ou 1000 Ações]]</f>
        <v>0.6</v>
      </c>
    </row>
    <row r="11367" spans="1:8">
      <c r="A11367" s="119" t="s">
        <v>1804</v>
      </c>
      <c r="B11367" s="117" t="s">
        <v>1488</v>
      </c>
      <c r="C11367" s="140">
        <v>39345</v>
      </c>
      <c r="D11367" s="141">
        <v>4.9000000000000002E-2</v>
      </c>
      <c r="E11367" s="119">
        <v>1</v>
      </c>
      <c r="F11367" s="119" t="s">
        <v>1489</v>
      </c>
      <c r="G11367" s="114">
        <f>IF([Data da Aprovação]&lt;&gt;"ESTATUTÁRIO",YEAR([Data da Aprovação]),"")</f>
        <v>2007</v>
      </c>
      <c r="H11367" s="106">
        <f>Tabela9[[#This Row],[Valor do Provento R$]]/Tabela9[[#This Row],[Provento por 1 ou 1000 Ações]]</f>
        <v>4.9000000000000002E-2</v>
      </c>
    </row>
    <row r="11368" spans="1:8">
      <c r="A11368" s="118" t="s">
        <v>1804</v>
      </c>
      <c r="B11368" s="116" t="s">
        <v>1488</v>
      </c>
      <c r="C11368" s="138">
        <v>39429</v>
      </c>
      <c r="D11368" s="139">
        <v>4.1000000000000002E-2</v>
      </c>
      <c r="E11368" s="118">
        <v>1</v>
      </c>
      <c r="F11368" s="118" t="s">
        <v>1489</v>
      </c>
      <c r="G11368" s="113">
        <f>IF([Data da Aprovação]&lt;&gt;"ESTATUTÁRIO",YEAR([Data da Aprovação]),"")</f>
        <v>2007</v>
      </c>
      <c r="H11368" s="106">
        <f>Tabela9[[#This Row],[Valor do Provento R$]]/Tabela9[[#This Row],[Provento por 1 ou 1000 Ações]]</f>
        <v>4.1000000000000002E-2</v>
      </c>
    </row>
    <row r="11369" spans="1:8">
      <c r="A11369" s="119" t="s">
        <v>1804</v>
      </c>
      <c r="B11369" s="117" t="s">
        <v>1488</v>
      </c>
      <c r="C11369" s="140">
        <v>39531</v>
      </c>
      <c r="D11369" s="141">
        <v>8.1000000000000003E-2</v>
      </c>
      <c r="E11369" s="119">
        <v>1</v>
      </c>
      <c r="F11369" s="119" t="s">
        <v>1489</v>
      </c>
      <c r="G11369" s="114">
        <f>IF([Data da Aprovação]&lt;&gt;"ESTATUTÁRIO",YEAR([Data da Aprovação]),"")</f>
        <v>2008</v>
      </c>
      <c r="H11369" s="106">
        <f>Tabela9[[#This Row],[Valor do Provento R$]]/Tabela9[[#This Row],[Provento por 1 ou 1000 Ações]]</f>
        <v>8.1000000000000003E-2</v>
      </c>
    </row>
    <row r="11370" spans="1:8">
      <c r="A11370" s="118" t="s">
        <v>1804</v>
      </c>
      <c r="B11370" s="116" t="s">
        <v>1488</v>
      </c>
      <c r="C11370" s="138">
        <v>39538</v>
      </c>
      <c r="D11370" s="139">
        <v>4.6899999999999997E-2</v>
      </c>
      <c r="E11370" s="118">
        <v>1</v>
      </c>
      <c r="F11370" s="118" t="s">
        <v>1492</v>
      </c>
      <c r="G11370" s="113">
        <f>IF([Data da Aprovação]&lt;&gt;"ESTATUTÁRIO",YEAR([Data da Aprovação]),"")</f>
        <v>2008</v>
      </c>
      <c r="H11370" s="106">
        <f>Tabela9[[#This Row],[Valor do Provento R$]]/Tabela9[[#This Row],[Provento por 1 ou 1000 Ações]]</f>
        <v>4.6899999999999997E-2</v>
      </c>
    </row>
    <row r="11371" spans="1:8">
      <c r="A11371" s="119" t="s">
        <v>1804</v>
      </c>
      <c r="B11371" s="117" t="s">
        <v>1488</v>
      </c>
      <c r="C11371" s="140">
        <v>39622</v>
      </c>
      <c r="D11371" s="141">
        <v>7.3272288000000005E-2</v>
      </c>
      <c r="E11371" s="119">
        <v>1</v>
      </c>
      <c r="F11371" s="119" t="s">
        <v>1489</v>
      </c>
      <c r="G11371" s="114">
        <f>IF([Data da Aprovação]&lt;&gt;"ESTATUTÁRIO",YEAR([Data da Aprovação]),"")</f>
        <v>2008</v>
      </c>
      <c r="H11371" s="106">
        <f>Tabela9[[#This Row],[Valor do Provento R$]]/Tabela9[[#This Row],[Provento por 1 ou 1000 Ações]]</f>
        <v>7.3272288000000005E-2</v>
      </c>
    </row>
    <row r="11372" spans="1:8">
      <c r="A11372" s="118" t="s">
        <v>1804</v>
      </c>
      <c r="B11372" s="116" t="s">
        <v>1488</v>
      </c>
      <c r="C11372" s="138">
        <v>39713</v>
      </c>
      <c r="D11372" s="139">
        <v>7.5411420000000007E-2</v>
      </c>
      <c r="E11372" s="118">
        <v>1</v>
      </c>
      <c r="F11372" s="118" t="s">
        <v>1489</v>
      </c>
      <c r="G11372" s="113">
        <f>IF([Data da Aprovação]&lt;&gt;"ESTATUTÁRIO",YEAR([Data da Aprovação]),"")</f>
        <v>2008</v>
      </c>
      <c r="H11372" s="106">
        <f>Tabela9[[#This Row],[Valor do Provento R$]]/Tabela9[[#This Row],[Provento por 1 ou 1000 Ações]]</f>
        <v>7.5411420000000007E-2</v>
      </c>
    </row>
    <row r="11373" spans="1:8">
      <c r="A11373" s="119" t="s">
        <v>1804</v>
      </c>
      <c r="B11373" s="117" t="s">
        <v>1488</v>
      </c>
      <c r="C11373" s="140">
        <v>39793</v>
      </c>
      <c r="D11373" s="141">
        <v>9.1432342999999999E-2</v>
      </c>
      <c r="E11373" s="119">
        <v>1</v>
      </c>
      <c r="F11373" s="119" t="s">
        <v>1489</v>
      </c>
      <c r="G11373" s="114">
        <f>IF([Data da Aprovação]&lt;&gt;"ESTATUTÁRIO",YEAR([Data da Aprovação]),"")</f>
        <v>2008</v>
      </c>
      <c r="H11373" s="106">
        <f>Tabela9[[#This Row],[Valor do Provento R$]]/Tabela9[[#This Row],[Provento por 1 ou 1000 Ações]]</f>
        <v>9.1432342999999999E-2</v>
      </c>
    </row>
    <row r="11374" spans="1:8">
      <c r="A11374" s="118" t="s">
        <v>1804</v>
      </c>
      <c r="B11374" s="116" t="s">
        <v>1488</v>
      </c>
      <c r="C11374" s="138">
        <v>39888</v>
      </c>
      <c r="D11374" s="139">
        <v>7.6193619000000004E-2</v>
      </c>
      <c r="E11374" s="118">
        <v>1</v>
      </c>
      <c r="F11374" s="118" t="s">
        <v>1489</v>
      </c>
      <c r="G11374" s="113">
        <f>IF([Data da Aprovação]&lt;&gt;"ESTATUTÁRIO",YEAR([Data da Aprovação]),"")</f>
        <v>2009</v>
      </c>
      <c r="H11374" s="106">
        <f>Tabela9[[#This Row],[Valor do Provento R$]]/Tabela9[[#This Row],[Provento por 1 ou 1000 Ações]]</f>
        <v>7.6193619000000004E-2</v>
      </c>
    </row>
    <row r="11375" spans="1:8">
      <c r="A11375" s="119" t="s">
        <v>1804</v>
      </c>
      <c r="B11375" s="117" t="s">
        <v>1488</v>
      </c>
      <c r="C11375" s="140">
        <v>39979</v>
      </c>
      <c r="D11375" s="141">
        <v>8.4659576E-2</v>
      </c>
      <c r="E11375" s="119">
        <v>1</v>
      </c>
      <c r="F11375" s="119" t="s">
        <v>1489</v>
      </c>
      <c r="G11375" s="114">
        <f>IF([Data da Aprovação]&lt;&gt;"ESTATUTÁRIO",YEAR([Data da Aprovação]),"")</f>
        <v>2009</v>
      </c>
      <c r="H11375" s="106">
        <f>Tabela9[[#This Row],[Valor do Provento R$]]/Tabela9[[#This Row],[Provento por 1 ou 1000 Ações]]</f>
        <v>8.4659576E-2</v>
      </c>
    </row>
    <row r="11376" spans="1:8">
      <c r="A11376" s="118" t="s">
        <v>1804</v>
      </c>
      <c r="B11376" s="116" t="s">
        <v>1488</v>
      </c>
      <c r="C11376" s="138">
        <v>40077</v>
      </c>
      <c r="D11376" s="139">
        <v>9.0187000000000003E-2</v>
      </c>
      <c r="E11376" s="118">
        <v>1</v>
      </c>
      <c r="F11376" s="118" t="s">
        <v>1489</v>
      </c>
      <c r="G11376" s="113">
        <f>IF([Data da Aprovação]&lt;&gt;"ESTATUTÁRIO",YEAR([Data da Aprovação]),"")</f>
        <v>2009</v>
      </c>
      <c r="H11376" s="106">
        <f>Tabela9[[#This Row],[Valor do Provento R$]]/Tabela9[[#This Row],[Provento por 1 ou 1000 Ações]]</f>
        <v>9.0187000000000003E-2</v>
      </c>
    </row>
    <row r="11377" spans="1:8">
      <c r="A11377" s="119" t="s">
        <v>1804</v>
      </c>
      <c r="B11377" s="117" t="s">
        <v>1488</v>
      </c>
      <c r="C11377" s="140">
        <v>40161</v>
      </c>
      <c r="D11377" s="141">
        <v>9.4401345999999997E-2</v>
      </c>
      <c r="E11377" s="119">
        <v>1</v>
      </c>
      <c r="F11377" s="119" t="s">
        <v>1489</v>
      </c>
      <c r="G11377" s="114">
        <f>IF([Data da Aprovação]&lt;&gt;"ESTATUTÁRIO",YEAR([Data da Aprovação]),"")</f>
        <v>2009</v>
      </c>
      <c r="H11377" s="106">
        <f>Tabela9[[#This Row],[Valor do Provento R$]]/Tabela9[[#This Row],[Provento por 1 ou 1000 Ações]]</f>
        <v>9.4401345999999997E-2</v>
      </c>
    </row>
    <row r="11378" spans="1:8">
      <c r="A11378" s="118" t="s">
        <v>1804</v>
      </c>
      <c r="B11378" s="116" t="s">
        <v>1488</v>
      </c>
      <c r="C11378" s="138">
        <v>40259</v>
      </c>
      <c r="D11378" s="139">
        <v>9.1741260000000005E-2</v>
      </c>
      <c r="E11378" s="118">
        <v>1</v>
      </c>
      <c r="F11378" s="118" t="s">
        <v>1489</v>
      </c>
      <c r="G11378" s="113">
        <f>IF([Data da Aprovação]&lt;&gt;"ESTATUTÁRIO",YEAR([Data da Aprovação]),"")</f>
        <v>2010</v>
      </c>
      <c r="H11378" s="106">
        <f>Tabela9[[#This Row],[Valor do Provento R$]]/Tabela9[[#This Row],[Provento por 1 ou 1000 Ações]]</f>
        <v>9.1741260000000005E-2</v>
      </c>
    </row>
    <row r="11379" spans="1:8">
      <c r="A11379" s="119" t="s">
        <v>1804</v>
      </c>
      <c r="B11379" s="117" t="s">
        <v>1488</v>
      </c>
      <c r="C11379" s="140">
        <v>40273</v>
      </c>
      <c r="D11379" s="141">
        <v>6.5942676000000006E-2</v>
      </c>
      <c r="E11379" s="119">
        <v>1</v>
      </c>
      <c r="F11379" s="119" t="s">
        <v>1492</v>
      </c>
      <c r="G11379" s="114">
        <f>IF([Data da Aprovação]&lt;&gt;"ESTATUTÁRIO",YEAR([Data da Aprovação]),"")</f>
        <v>2010</v>
      </c>
      <c r="H11379" s="106">
        <f>Tabela9[[#This Row],[Valor do Provento R$]]/Tabela9[[#This Row],[Provento por 1 ou 1000 Ações]]</f>
        <v>6.5942676000000006E-2</v>
      </c>
    </row>
    <row r="11380" spans="1:8">
      <c r="A11380" s="118" t="s">
        <v>1804</v>
      </c>
      <c r="B11380" s="116" t="s">
        <v>1488</v>
      </c>
      <c r="C11380" s="138">
        <v>40350</v>
      </c>
      <c r="D11380" s="139">
        <v>9.6791237000000002E-2</v>
      </c>
      <c r="E11380" s="118">
        <v>1</v>
      </c>
      <c r="F11380" s="118" t="s">
        <v>1489</v>
      </c>
      <c r="G11380" s="113">
        <f>IF([Data da Aprovação]&lt;&gt;"ESTATUTÁRIO",YEAR([Data da Aprovação]),"")</f>
        <v>2010</v>
      </c>
      <c r="H11380" s="106">
        <f>Tabela9[[#This Row],[Valor do Provento R$]]/Tabela9[[#This Row],[Provento por 1 ou 1000 Ações]]</f>
        <v>9.6791237000000002E-2</v>
      </c>
    </row>
    <row r="11381" spans="1:8">
      <c r="A11381" s="119" t="s">
        <v>1804</v>
      </c>
      <c r="B11381" s="117" t="s">
        <v>1488</v>
      </c>
      <c r="C11381" s="140">
        <v>40437</v>
      </c>
      <c r="D11381" s="141">
        <v>0.104366204</v>
      </c>
      <c r="E11381" s="119">
        <v>1</v>
      </c>
      <c r="F11381" s="119" t="s">
        <v>1489</v>
      </c>
      <c r="G11381" s="114">
        <f>IF([Data da Aprovação]&lt;&gt;"ESTATUTÁRIO",YEAR([Data da Aprovação]),"")</f>
        <v>2010</v>
      </c>
      <c r="H11381" s="106">
        <f>Tabela9[[#This Row],[Valor do Provento R$]]/Tabela9[[#This Row],[Provento por 1 ou 1000 Ações]]</f>
        <v>0.104366204</v>
      </c>
    </row>
    <row r="11382" spans="1:8">
      <c r="A11382" s="118" t="s">
        <v>1804</v>
      </c>
      <c r="B11382" s="116" t="s">
        <v>1488</v>
      </c>
      <c r="C11382" s="138">
        <v>40526</v>
      </c>
      <c r="D11382" s="139">
        <v>0.13037451799999999</v>
      </c>
      <c r="E11382" s="118">
        <v>1</v>
      </c>
      <c r="F11382" s="118" t="s">
        <v>1489</v>
      </c>
      <c r="G11382" s="113">
        <f>IF([Data da Aprovação]&lt;&gt;"ESTATUTÁRIO",YEAR([Data da Aprovação]),"")</f>
        <v>2010</v>
      </c>
      <c r="H11382" s="106">
        <f>Tabela9[[#This Row],[Valor do Provento R$]]/Tabela9[[#This Row],[Provento por 1 ou 1000 Ações]]</f>
        <v>0.13037451799999999</v>
      </c>
    </row>
    <row r="11383" spans="1:8">
      <c r="A11383" s="119" t="s">
        <v>1804</v>
      </c>
      <c r="B11383" s="117" t="s">
        <v>1488</v>
      </c>
      <c r="C11383" s="140">
        <v>40623</v>
      </c>
      <c r="D11383" s="141">
        <v>4.3403358000000003E-2</v>
      </c>
      <c r="E11383" s="119">
        <v>1</v>
      </c>
      <c r="F11383" s="119" t="s">
        <v>1489</v>
      </c>
      <c r="G11383" s="114">
        <f>IF([Data da Aprovação]&lt;&gt;"ESTATUTÁRIO",YEAR([Data da Aprovação]),"")</f>
        <v>2011</v>
      </c>
      <c r="H11383" s="106">
        <f>Tabela9[[#This Row],[Valor do Provento R$]]/Tabela9[[#This Row],[Provento por 1 ou 1000 Ações]]</f>
        <v>4.3403358000000003E-2</v>
      </c>
    </row>
    <row r="11384" spans="1:8">
      <c r="A11384" s="118" t="s">
        <v>1804</v>
      </c>
      <c r="B11384" s="116" t="s">
        <v>1488</v>
      </c>
      <c r="C11384" s="138">
        <v>40644</v>
      </c>
      <c r="D11384" s="139">
        <v>1.7913392E-2</v>
      </c>
      <c r="E11384" s="118">
        <v>1</v>
      </c>
      <c r="F11384" s="118" t="s">
        <v>1492</v>
      </c>
      <c r="G11384" s="113">
        <f>IF([Data da Aprovação]&lt;&gt;"ESTATUTÁRIO",YEAR([Data da Aprovação]),"")</f>
        <v>2011</v>
      </c>
      <c r="H11384" s="106">
        <f>Tabela9[[#This Row],[Valor do Provento R$]]/Tabela9[[#This Row],[Provento por 1 ou 1000 Ações]]</f>
        <v>1.7913392E-2</v>
      </c>
    </row>
    <row r="11385" spans="1:8">
      <c r="A11385" s="119" t="s">
        <v>1804</v>
      </c>
      <c r="B11385" s="117" t="s">
        <v>1488</v>
      </c>
      <c r="C11385" s="140">
        <v>40715</v>
      </c>
      <c r="D11385" s="141">
        <v>4.4734749999999997E-2</v>
      </c>
      <c r="E11385" s="119">
        <v>1</v>
      </c>
      <c r="F11385" s="119" t="s">
        <v>1489</v>
      </c>
      <c r="G11385" s="114">
        <f>IF([Data da Aprovação]&lt;&gt;"ESTATUTÁRIO",YEAR([Data da Aprovação]),"")</f>
        <v>2011</v>
      </c>
      <c r="H11385" s="106">
        <f>Tabela9[[#This Row],[Valor do Provento R$]]/Tabela9[[#This Row],[Provento por 1 ou 1000 Ações]]</f>
        <v>4.4734749999999997E-2</v>
      </c>
    </row>
    <row r="11386" spans="1:8">
      <c r="A11386" s="118" t="s">
        <v>1804</v>
      </c>
      <c r="B11386" s="116" t="s">
        <v>1488</v>
      </c>
      <c r="C11386" s="138">
        <v>40899</v>
      </c>
      <c r="D11386" s="139">
        <v>4.4644748999999997E-2</v>
      </c>
      <c r="E11386" s="118">
        <v>1</v>
      </c>
      <c r="F11386" s="118" t="s">
        <v>1489</v>
      </c>
      <c r="G11386" s="113">
        <f>IF([Data da Aprovação]&lt;&gt;"ESTATUTÁRIO",YEAR([Data da Aprovação]),"")</f>
        <v>2011</v>
      </c>
      <c r="H11386" s="106">
        <f>Tabela9[[#This Row],[Valor do Provento R$]]/Tabela9[[#This Row],[Provento por 1 ou 1000 Ações]]</f>
        <v>4.4644748999999997E-2</v>
      </c>
    </row>
    <row r="11387" spans="1:8">
      <c r="A11387" s="119" t="s">
        <v>1804</v>
      </c>
      <c r="B11387" s="117" t="s">
        <v>1488</v>
      </c>
      <c r="C11387" s="140">
        <v>40989</v>
      </c>
      <c r="D11387" s="141">
        <v>2.1187338E-2</v>
      </c>
      <c r="E11387" s="119">
        <v>1</v>
      </c>
      <c r="F11387" s="119" t="s">
        <v>1489</v>
      </c>
      <c r="G11387" s="114">
        <f>IF([Data da Aprovação]&lt;&gt;"ESTATUTÁRIO",YEAR([Data da Aprovação]),"")</f>
        <v>2012</v>
      </c>
      <c r="H11387" s="106">
        <f>Tabela9[[#This Row],[Valor do Provento R$]]/Tabela9[[#This Row],[Provento por 1 ou 1000 Ações]]</f>
        <v>2.1187338E-2</v>
      </c>
    </row>
    <row r="11388" spans="1:8">
      <c r="A11388" s="118" t="s">
        <v>1804</v>
      </c>
      <c r="B11388" s="116" t="s">
        <v>1488</v>
      </c>
      <c r="C11388" s="138">
        <v>41081</v>
      </c>
      <c r="D11388" s="139">
        <v>5.5995109000000001E-2</v>
      </c>
      <c r="E11388" s="118">
        <v>1</v>
      </c>
      <c r="F11388" s="118" t="s">
        <v>1489</v>
      </c>
      <c r="G11388" s="113">
        <f>IF([Data da Aprovação]&lt;&gt;"ESTATUTÁRIO",YEAR([Data da Aprovação]),"")</f>
        <v>2012</v>
      </c>
      <c r="H11388" s="106">
        <f>Tabela9[[#This Row],[Valor do Provento R$]]/Tabela9[[#This Row],[Provento por 1 ou 1000 Ações]]</f>
        <v>5.5995109000000001E-2</v>
      </c>
    </row>
    <row r="11389" spans="1:8">
      <c r="A11389" s="119" t="s">
        <v>1804</v>
      </c>
      <c r="B11389" s="117" t="s">
        <v>1488</v>
      </c>
      <c r="C11389" s="140">
        <v>41173</v>
      </c>
      <c r="D11389" s="141">
        <v>4.3888058000000001E-2</v>
      </c>
      <c r="E11389" s="119">
        <v>1</v>
      </c>
      <c r="F11389" s="119" t="s">
        <v>1489</v>
      </c>
      <c r="G11389" s="114">
        <f>IF([Data da Aprovação]&lt;&gt;"ESTATUTÁRIO",YEAR([Data da Aprovação]),"")</f>
        <v>2012</v>
      </c>
      <c r="H11389" s="106">
        <f>Tabela9[[#This Row],[Valor do Provento R$]]/Tabela9[[#This Row],[Provento por 1 ou 1000 Ações]]</f>
        <v>4.3888058000000001E-2</v>
      </c>
    </row>
    <row r="11390" spans="1:8">
      <c r="A11390" s="118" t="s">
        <v>1804</v>
      </c>
      <c r="B11390" s="116" t="s">
        <v>1488</v>
      </c>
      <c r="C11390" s="138">
        <v>41355</v>
      </c>
      <c r="D11390" s="139">
        <v>1.0290993E-2</v>
      </c>
      <c r="E11390" s="118">
        <v>1</v>
      </c>
      <c r="F11390" s="118" t="s">
        <v>1489</v>
      </c>
      <c r="G11390" s="113">
        <f>IF([Data da Aprovação]&lt;&gt;"ESTATUTÁRIO",YEAR([Data da Aprovação]),"")</f>
        <v>2013</v>
      </c>
      <c r="H11390" s="106">
        <f>Tabela9[[#This Row],[Valor do Provento R$]]/Tabela9[[#This Row],[Provento por 1 ou 1000 Ações]]</f>
        <v>1.0290993E-2</v>
      </c>
    </row>
    <row r="11391" spans="1:8">
      <c r="A11391" s="119" t="s">
        <v>1804</v>
      </c>
      <c r="B11391" s="117" t="s">
        <v>1488</v>
      </c>
      <c r="C11391" s="140">
        <v>41446</v>
      </c>
      <c r="D11391" s="141">
        <v>4.8428201999999997E-2</v>
      </c>
      <c r="E11391" s="119">
        <v>1</v>
      </c>
      <c r="F11391" s="119" t="s">
        <v>1489</v>
      </c>
      <c r="G11391" s="114">
        <f>IF([Data da Aprovação]&lt;&gt;"ESTATUTÁRIO",YEAR([Data da Aprovação]),"")</f>
        <v>2013</v>
      </c>
      <c r="H11391" s="106">
        <f>Tabela9[[#This Row],[Valor do Provento R$]]/Tabela9[[#This Row],[Provento por 1 ou 1000 Ações]]</f>
        <v>4.8428201999999997E-2</v>
      </c>
    </row>
    <row r="11392" spans="1:8">
      <c r="A11392" s="144" t="s">
        <v>1804</v>
      </c>
      <c r="B11392" s="116" t="s">
        <v>1488</v>
      </c>
      <c r="C11392" s="138">
        <v>41540</v>
      </c>
      <c r="D11392" s="139">
        <v>1.6647194000000001E-2</v>
      </c>
      <c r="E11392" s="145">
        <v>1</v>
      </c>
      <c r="F11392" s="118" t="s">
        <v>1489</v>
      </c>
      <c r="G11392" s="113">
        <f>IF([Data da Aprovação]&lt;&gt;"ESTATUTÁRIO",YEAR([Data da Aprovação]),"")</f>
        <v>2013</v>
      </c>
      <c r="H11392" s="106">
        <f>Tabela9[[#This Row],[Valor do Provento R$]]/Tabela9[[#This Row],[Provento por 1 ou 1000 Ações]]</f>
        <v>1.6647194000000001E-2</v>
      </c>
    </row>
    <row r="11393" spans="1:8">
      <c r="A11393" s="119" t="s">
        <v>1804</v>
      </c>
      <c r="B11393" s="117" t="s">
        <v>1488</v>
      </c>
      <c r="C11393" s="140">
        <v>41620</v>
      </c>
      <c r="D11393" s="141">
        <v>4.2374676999999999E-2</v>
      </c>
      <c r="E11393" s="119">
        <v>1</v>
      </c>
      <c r="F11393" s="119" t="s">
        <v>1489</v>
      </c>
      <c r="G11393" s="114">
        <f>IF([Data da Aprovação]&lt;&gt;"ESTATUTÁRIO",YEAR([Data da Aprovação]),"")</f>
        <v>2013</v>
      </c>
      <c r="H11393" s="106">
        <f>Tabela9[[#This Row],[Valor do Provento R$]]/Tabela9[[#This Row],[Provento por 1 ou 1000 Ações]]</f>
        <v>4.2374676999999999E-2</v>
      </c>
    </row>
    <row r="11394" spans="1:8">
      <c r="A11394" s="118" t="s">
        <v>1804</v>
      </c>
      <c r="B11394" s="116" t="s">
        <v>1502</v>
      </c>
      <c r="C11394" s="138">
        <v>35548</v>
      </c>
      <c r="D11394" s="139">
        <v>0.23193565799999999</v>
      </c>
      <c r="E11394" s="118">
        <v>1</v>
      </c>
      <c r="F11394" s="118" t="s">
        <v>1492</v>
      </c>
      <c r="G11394" s="113">
        <f>IF([Data da Aprovação]&lt;&gt;"ESTATUTÁRIO",YEAR([Data da Aprovação]),"")</f>
        <v>1997</v>
      </c>
      <c r="H11394" s="106">
        <f>Tabela9[[#This Row],[Valor do Provento R$]]/Tabela9[[#This Row],[Provento por 1 ou 1000 Ações]]</f>
        <v>0.23193565799999999</v>
      </c>
    </row>
    <row r="11395" spans="1:8">
      <c r="A11395" s="119" t="s">
        <v>1804</v>
      </c>
      <c r="B11395" s="117" t="s">
        <v>1502</v>
      </c>
      <c r="C11395" s="140">
        <v>39072</v>
      </c>
      <c r="D11395" s="141">
        <v>0.56999999999999995</v>
      </c>
      <c r="E11395" s="119">
        <v>1</v>
      </c>
      <c r="F11395" s="119" t="s">
        <v>1489</v>
      </c>
      <c r="G11395" s="114">
        <f>IF([Data da Aprovação]&lt;&gt;"ESTATUTÁRIO",YEAR([Data da Aprovação]),"")</f>
        <v>2006</v>
      </c>
      <c r="H11395" s="106">
        <f>Tabela9[[#This Row],[Valor do Provento R$]]/Tabela9[[#This Row],[Provento por 1 ou 1000 Ações]]</f>
        <v>0.56999999999999995</v>
      </c>
    </row>
    <row r="11396" spans="1:8">
      <c r="A11396" s="118" t="s">
        <v>1804</v>
      </c>
      <c r="B11396" s="116" t="s">
        <v>1503</v>
      </c>
      <c r="C11396" s="138">
        <v>35548</v>
      </c>
      <c r="D11396" s="139">
        <v>0.23193565799999999</v>
      </c>
      <c r="E11396" s="118">
        <v>1</v>
      </c>
      <c r="F11396" s="118" t="s">
        <v>1492</v>
      </c>
      <c r="G11396" s="113">
        <f>IF([Data da Aprovação]&lt;&gt;"ESTATUTÁRIO",YEAR([Data da Aprovação]),"")</f>
        <v>1997</v>
      </c>
      <c r="H11396" s="106">
        <f>Tabela9[[#This Row],[Valor do Provento R$]]/Tabela9[[#This Row],[Provento por 1 ou 1000 Ações]]</f>
        <v>0.23193565799999999</v>
      </c>
    </row>
    <row r="11397" spans="1:8">
      <c r="A11397" s="119" t="s">
        <v>1804</v>
      </c>
      <c r="B11397" s="117" t="s">
        <v>1503</v>
      </c>
      <c r="C11397" s="140">
        <v>39072</v>
      </c>
      <c r="D11397" s="141">
        <v>0.56999999999999995</v>
      </c>
      <c r="E11397" s="119">
        <v>1</v>
      </c>
      <c r="F11397" s="119" t="s">
        <v>1489</v>
      </c>
      <c r="G11397" s="114">
        <f>IF([Data da Aprovação]&lt;&gt;"ESTATUTÁRIO",YEAR([Data da Aprovação]),"")</f>
        <v>2006</v>
      </c>
      <c r="H11397" s="106">
        <f>Tabela9[[#This Row],[Valor do Provento R$]]/Tabela9[[#This Row],[Provento por 1 ou 1000 Ações]]</f>
        <v>0.56999999999999995</v>
      </c>
    </row>
    <row r="11398" spans="1:8">
      <c r="A11398" s="118" t="s">
        <v>1804</v>
      </c>
      <c r="B11398" s="116" t="s">
        <v>1506</v>
      </c>
      <c r="C11398" s="138">
        <v>35548</v>
      </c>
      <c r="D11398" s="139">
        <v>0.23193565799999999</v>
      </c>
      <c r="E11398" s="118">
        <v>1</v>
      </c>
      <c r="F11398" s="118" t="s">
        <v>1492</v>
      </c>
      <c r="G11398" s="113">
        <f>IF([Data da Aprovação]&lt;&gt;"ESTATUTÁRIO",YEAR([Data da Aprovação]),"")</f>
        <v>1997</v>
      </c>
      <c r="H11398" s="106">
        <f>Tabela9[[#This Row],[Valor do Provento R$]]/Tabela9[[#This Row],[Provento por 1 ou 1000 Ações]]</f>
        <v>0.23193565799999999</v>
      </c>
    </row>
    <row r="11399" spans="1:8">
      <c r="A11399" s="119" t="s">
        <v>1804</v>
      </c>
      <c r="B11399" s="117" t="s">
        <v>1506</v>
      </c>
      <c r="C11399" s="140">
        <v>39072</v>
      </c>
      <c r="D11399" s="141">
        <v>0.56999999999999995</v>
      </c>
      <c r="E11399" s="119">
        <v>1</v>
      </c>
      <c r="F11399" s="119" t="s">
        <v>1489</v>
      </c>
      <c r="G11399" s="114">
        <f>IF([Data da Aprovação]&lt;&gt;"ESTATUTÁRIO",YEAR([Data da Aprovação]),"")</f>
        <v>2006</v>
      </c>
      <c r="H11399" s="106">
        <f>Tabela9[[#This Row],[Valor do Provento R$]]/Tabela9[[#This Row],[Provento por 1 ou 1000 Ações]]</f>
        <v>0.56999999999999995</v>
      </c>
    </row>
    <row r="11400" spans="1:8">
      <c r="A11400" s="118" t="s">
        <v>1804</v>
      </c>
      <c r="B11400" s="116" t="s">
        <v>1507</v>
      </c>
      <c r="C11400" s="138">
        <v>35548</v>
      </c>
      <c r="D11400" s="139">
        <v>0.23193565799999999</v>
      </c>
      <c r="E11400" s="118">
        <v>1</v>
      </c>
      <c r="F11400" s="118" t="s">
        <v>1492</v>
      </c>
      <c r="G11400" s="113">
        <f>IF([Data da Aprovação]&lt;&gt;"ESTATUTÁRIO",YEAR([Data da Aprovação]),"")</f>
        <v>1997</v>
      </c>
      <c r="H11400" s="106">
        <f>Tabela9[[#This Row],[Valor do Provento R$]]/Tabela9[[#This Row],[Provento por 1 ou 1000 Ações]]</f>
        <v>0.23193565799999999</v>
      </c>
    </row>
    <row r="11401" spans="1:8">
      <c r="A11401" s="119" t="s">
        <v>1804</v>
      </c>
      <c r="B11401" s="117" t="s">
        <v>1507</v>
      </c>
      <c r="C11401" s="140">
        <v>39072</v>
      </c>
      <c r="D11401" s="141">
        <v>0.56999999999999995</v>
      </c>
      <c r="E11401" s="119">
        <v>1</v>
      </c>
      <c r="F11401" s="119" t="s">
        <v>1489</v>
      </c>
      <c r="G11401" s="114">
        <f>IF([Data da Aprovação]&lt;&gt;"ESTATUTÁRIO",YEAR([Data da Aprovação]),"")</f>
        <v>2006</v>
      </c>
      <c r="H11401" s="106">
        <f>Tabela9[[#This Row],[Valor do Provento R$]]/Tabela9[[#This Row],[Provento por 1 ou 1000 Ações]]</f>
        <v>0.56999999999999995</v>
      </c>
    </row>
    <row r="11402" spans="1:8">
      <c r="A11402" s="118" t="s">
        <v>1804</v>
      </c>
      <c r="B11402" s="116" t="s">
        <v>1508</v>
      </c>
      <c r="C11402" s="138">
        <v>35548</v>
      </c>
      <c r="D11402" s="139">
        <v>0.23193565799999999</v>
      </c>
      <c r="E11402" s="118">
        <v>1</v>
      </c>
      <c r="F11402" s="118" t="s">
        <v>1492</v>
      </c>
      <c r="G11402" s="113">
        <f>IF([Data da Aprovação]&lt;&gt;"ESTATUTÁRIO",YEAR([Data da Aprovação]),"")</f>
        <v>1997</v>
      </c>
      <c r="H11402" s="106">
        <f>Tabela9[[#This Row],[Valor do Provento R$]]/Tabela9[[#This Row],[Provento por 1 ou 1000 Ações]]</f>
        <v>0.23193565799999999</v>
      </c>
    </row>
    <row r="11403" spans="1:8">
      <c r="A11403" s="119" t="s">
        <v>1804</v>
      </c>
      <c r="B11403" s="117" t="s">
        <v>1508</v>
      </c>
      <c r="C11403" s="140">
        <v>39072</v>
      </c>
      <c r="D11403" s="141">
        <v>0.56999999999999995</v>
      </c>
      <c r="E11403" s="119">
        <v>1</v>
      </c>
      <c r="F11403" s="119" t="s">
        <v>1489</v>
      </c>
      <c r="G11403" s="114">
        <f>IF([Data da Aprovação]&lt;&gt;"ESTATUTÁRIO",YEAR([Data da Aprovação]),"")</f>
        <v>2006</v>
      </c>
      <c r="H11403" s="106">
        <f>Tabela9[[#This Row],[Valor do Provento R$]]/Tabela9[[#This Row],[Provento por 1 ou 1000 Ações]]</f>
        <v>0.56999999999999995</v>
      </c>
    </row>
    <row r="11404" spans="1:8">
      <c r="A11404" s="118" t="s">
        <v>1804</v>
      </c>
      <c r="B11404" s="116" t="s">
        <v>1508</v>
      </c>
      <c r="C11404" s="138">
        <v>39170</v>
      </c>
      <c r="D11404" s="139">
        <v>0.23</v>
      </c>
      <c r="E11404" s="118">
        <v>1</v>
      </c>
      <c r="F11404" s="118" t="s">
        <v>1492</v>
      </c>
      <c r="G11404" s="113">
        <f>IF([Data da Aprovação]&lt;&gt;"ESTATUTÁRIO",YEAR([Data da Aprovação]),"")</f>
        <v>2007</v>
      </c>
      <c r="H11404" s="106">
        <f>Tabela9[[#This Row],[Valor do Provento R$]]/Tabela9[[#This Row],[Provento por 1 ou 1000 Ações]]</f>
        <v>0.23</v>
      </c>
    </row>
    <row r="11405" spans="1:8">
      <c r="A11405" s="119" t="s">
        <v>1804</v>
      </c>
      <c r="B11405" s="117" t="s">
        <v>1509</v>
      </c>
      <c r="C11405" s="140">
        <v>35548</v>
      </c>
      <c r="D11405" s="141">
        <v>0.23193565799999999</v>
      </c>
      <c r="E11405" s="119">
        <v>1</v>
      </c>
      <c r="F11405" s="119" t="s">
        <v>1492</v>
      </c>
      <c r="G11405" s="114">
        <f>IF([Data da Aprovação]&lt;&gt;"ESTATUTÁRIO",YEAR([Data da Aprovação]),"")</f>
        <v>1997</v>
      </c>
      <c r="H11405" s="106">
        <f>Tabela9[[#This Row],[Valor do Provento R$]]/Tabela9[[#This Row],[Provento por 1 ou 1000 Ações]]</f>
        <v>0.23193565799999999</v>
      </c>
    </row>
    <row r="11406" spans="1:8">
      <c r="A11406" s="118" t="s">
        <v>1804</v>
      </c>
      <c r="B11406" s="116" t="s">
        <v>1509</v>
      </c>
      <c r="C11406" s="138">
        <v>39072</v>
      </c>
      <c r="D11406" s="139">
        <v>0.56999999999999995</v>
      </c>
      <c r="E11406" s="118">
        <v>1</v>
      </c>
      <c r="F11406" s="118" t="s">
        <v>1489</v>
      </c>
      <c r="G11406" s="113">
        <f>IF([Data da Aprovação]&lt;&gt;"ESTATUTÁRIO",YEAR([Data da Aprovação]),"")</f>
        <v>2006</v>
      </c>
      <c r="H11406" s="106">
        <f>Tabela9[[#This Row],[Valor do Provento R$]]/Tabela9[[#This Row],[Provento por 1 ou 1000 Ações]]</f>
        <v>0.56999999999999995</v>
      </c>
    </row>
    <row r="11407" spans="1:8">
      <c r="A11407" s="119" t="s">
        <v>1804</v>
      </c>
      <c r="B11407" s="117" t="s">
        <v>1805</v>
      </c>
      <c r="C11407" s="140">
        <v>35548</v>
      </c>
      <c r="D11407" s="141">
        <v>0.23193565799999999</v>
      </c>
      <c r="E11407" s="119">
        <v>1</v>
      </c>
      <c r="F11407" s="119" t="s">
        <v>1492</v>
      </c>
      <c r="G11407" s="114">
        <f>IF([Data da Aprovação]&lt;&gt;"ESTATUTÁRIO",YEAR([Data da Aprovação]),"")</f>
        <v>1997</v>
      </c>
      <c r="H11407" s="106">
        <f>Tabela9[[#This Row],[Valor do Provento R$]]/Tabela9[[#This Row],[Provento por 1 ou 1000 Ações]]</f>
        <v>0.23193565799999999</v>
      </c>
    </row>
    <row r="11408" spans="1:8">
      <c r="A11408" s="118" t="s">
        <v>1804</v>
      </c>
      <c r="B11408" s="116" t="s">
        <v>1805</v>
      </c>
      <c r="C11408" s="138">
        <v>39072</v>
      </c>
      <c r="D11408" s="139">
        <v>0.56999999999999995</v>
      </c>
      <c r="E11408" s="118">
        <v>1</v>
      </c>
      <c r="F11408" s="118" t="s">
        <v>1489</v>
      </c>
      <c r="G11408" s="113">
        <f>IF([Data da Aprovação]&lt;&gt;"ESTATUTÁRIO",YEAR([Data da Aprovação]),"")</f>
        <v>2006</v>
      </c>
      <c r="H11408" s="106">
        <f>Tabela9[[#This Row],[Valor do Provento R$]]/Tabela9[[#This Row],[Provento por 1 ou 1000 Ações]]</f>
        <v>0.56999999999999995</v>
      </c>
    </row>
    <row r="11409" spans="1:8">
      <c r="A11409" s="119" t="s">
        <v>1804</v>
      </c>
      <c r="B11409" s="117" t="s">
        <v>1806</v>
      </c>
      <c r="C11409" s="140">
        <v>35550</v>
      </c>
      <c r="D11409" s="141">
        <v>0.23193565799999999</v>
      </c>
      <c r="E11409" s="119">
        <v>1</v>
      </c>
      <c r="F11409" s="119" t="s">
        <v>1492</v>
      </c>
      <c r="G11409" s="114">
        <f>IF([Data da Aprovação]&lt;&gt;"ESTATUTÁRIO",YEAR([Data da Aprovação]),"")</f>
        <v>1997</v>
      </c>
      <c r="H11409" s="106">
        <f>Tabela9[[#This Row],[Valor do Provento R$]]/Tabela9[[#This Row],[Provento por 1 ou 1000 Ações]]</f>
        <v>0.23193565799999999</v>
      </c>
    </row>
    <row r="11410" spans="1:8">
      <c r="A11410" s="118" t="s">
        <v>1804</v>
      </c>
      <c r="B11410" s="116" t="s">
        <v>1806</v>
      </c>
      <c r="C11410" s="138">
        <v>39072</v>
      </c>
      <c r="D11410" s="139">
        <v>0.56999999999999995</v>
      </c>
      <c r="E11410" s="118">
        <v>1</v>
      </c>
      <c r="F11410" s="118" t="s">
        <v>1489</v>
      </c>
      <c r="G11410" s="113">
        <f>IF([Data da Aprovação]&lt;&gt;"ESTATUTÁRIO",YEAR([Data da Aprovação]),"")</f>
        <v>2006</v>
      </c>
      <c r="H11410" s="106">
        <f>Tabela9[[#This Row],[Valor do Provento R$]]/Tabela9[[#This Row],[Provento por 1 ou 1000 Ações]]</f>
        <v>0.56999999999999995</v>
      </c>
    </row>
    <row r="11411" spans="1:8">
      <c r="A11411" s="119" t="s">
        <v>1807</v>
      </c>
      <c r="B11411" s="117" t="s">
        <v>1488</v>
      </c>
      <c r="C11411" s="140">
        <v>35170</v>
      </c>
      <c r="D11411" s="141">
        <v>6.62E-3</v>
      </c>
      <c r="E11411" s="119">
        <v>1000</v>
      </c>
      <c r="F11411" s="119" t="s">
        <v>1492</v>
      </c>
      <c r="G11411" s="114">
        <f>IF([Data da Aprovação]&lt;&gt;"ESTATUTÁRIO",YEAR([Data da Aprovação]),"")</f>
        <v>1996</v>
      </c>
      <c r="H11411" s="106">
        <f>Tabela9[[#This Row],[Valor do Provento R$]]/Tabela9[[#This Row],[Provento por 1 ou 1000 Ações]]</f>
        <v>6.6200000000000001E-6</v>
      </c>
    </row>
    <row r="11412" spans="1:8">
      <c r="A11412" s="118" t="s">
        <v>1807</v>
      </c>
      <c r="B11412" s="116" t="s">
        <v>1488</v>
      </c>
      <c r="C11412" s="138">
        <v>35913</v>
      </c>
      <c r="D11412" s="139">
        <v>2.8000000000000001E-2</v>
      </c>
      <c r="E11412" s="118">
        <v>1000</v>
      </c>
      <c r="F11412" s="118" t="s">
        <v>1492</v>
      </c>
      <c r="G11412" s="113">
        <f>IF([Data da Aprovação]&lt;&gt;"ESTATUTÁRIO",YEAR([Data da Aprovação]),"")</f>
        <v>1998</v>
      </c>
      <c r="H11412" s="106">
        <f>Tabela9[[#This Row],[Valor do Provento R$]]/Tabela9[[#This Row],[Provento por 1 ou 1000 Ações]]</f>
        <v>2.8E-5</v>
      </c>
    </row>
    <row r="11413" spans="1:8">
      <c r="A11413" s="119" t="s">
        <v>1807</v>
      </c>
      <c r="B11413" s="117" t="s">
        <v>1488</v>
      </c>
      <c r="C11413" s="140">
        <v>36280</v>
      </c>
      <c r="D11413" s="141">
        <v>8.9200000000000008E-3</v>
      </c>
      <c r="E11413" s="119">
        <v>1000</v>
      </c>
      <c r="F11413" s="119" t="s">
        <v>1492</v>
      </c>
      <c r="G11413" s="114">
        <f>IF([Data da Aprovação]&lt;&gt;"ESTATUTÁRIO",YEAR([Data da Aprovação]),"")</f>
        <v>1999</v>
      </c>
      <c r="H11413" s="106">
        <f>Tabela9[[#This Row],[Valor do Provento R$]]/Tabela9[[#This Row],[Provento por 1 ou 1000 Ações]]</f>
        <v>8.920000000000001E-6</v>
      </c>
    </row>
    <row r="11414" spans="1:8">
      <c r="A11414" s="118" t="s">
        <v>1807</v>
      </c>
      <c r="B11414" s="116" t="s">
        <v>1488</v>
      </c>
      <c r="C11414" s="138">
        <v>36997</v>
      </c>
      <c r="D11414" s="139">
        <v>1.2290000000000001E-2</v>
      </c>
      <c r="E11414" s="118">
        <v>1000</v>
      </c>
      <c r="F11414" s="118" t="s">
        <v>1492</v>
      </c>
      <c r="G11414" s="113">
        <f>IF([Data da Aprovação]&lt;&gt;"ESTATUTÁRIO",YEAR([Data da Aprovação]),"")</f>
        <v>2001</v>
      </c>
      <c r="H11414" s="106">
        <f>Tabela9[[#This Row],[Valor do Provento R$]]/Tabela9[[#This Row],[Provento por 1 ou 1000 Ações]]</f>
        <v>1.2290000000000001E-5</v>
      </c>
    </row>
    <row r="11415" spans="1:8">
      <c r="A11415" s="119" t="s">
        <v>1807</v>
      </c>
      <c r="B11415" s="117" t="s">
        <v>1488</v>
      </c>
      <c r="C11415" s="140">
        <v>37111</v>
      </c>
      <c r="D11415" s="141">
        <v>1.7000000000000001E-2</v>
      </c>
      <c r="E11415" s="119">
        <v>1000</v>
      </c>
      <c r="F11415" s="119" t="s">
        <v>1492</v>
      </c>
      <c r="G11415" s="114">
        <f>IF([Data da Aprovação]&lt;&gt;"ESTATUTÁRIO",YEAR([Data da Aprovação]),"")</f>
        <v>2001</v>
      </c>
      <c r="H11415" s="106">
        <f>Tabela9[[#This Row],[Valor do Provento R$]]/Tabela9[[#This Row],[Provento por 1 ou 1000 Ações]]</f>
        <v>1.7E-5</v>
      </c>
    </row>
    <row r="11416" spans="1:8">
      <c r="A11416" s="118" t="s">
        <v>1807</v>
      </c>
      <c r="B11416" s="116" t="s">
        <v>1488</v>
      </c>
      <c r="C11416" s="138">
        <v>37603</v>
      </c>
      <c r="D11416" s="139">
        <v>4.1450000000000001E-2</v>
      </c>
      <c r="E11416" s="118">
        <v>1000</v>
      </c>
      <c r="F11416" s="118" t="s">
        <v>1489</v>
      </c>
      <c r="G11416" s="113">
        <f>IF([Data da Aprovação]&lt;&gt;"ESTATUTÁRIO",YEAR([Data da Aprovação]),"")</f>
        <v>2002</v>
      </c>
      <c r="H11416" s="106">
        <f>Tabela9[[#This Row],[Valor do Provento R$]]/Tabela9[[#This Row],[Provento por 1 ou 1000 Ações]]</f>
        <v>4.1449999999999998E-5</v>
      </c>
    </row>
    <row r="11417" spans="1:8">
      <c r="A11417" s="119" t="s">
        <v>1807</v>
      </c>
      <c r="B11417" s="117" t="s">
        <v>1488</v>
      </c>
      <c r="C11417" s="140">
        <v>37734</v>
      </c>
      <c r="D11417" s="141">
        <v>2.6030000000000001E-2</v>
      </c>
      <c r="E11417" s="119">
        <v>1000</v>
      </c>
      <c r="F11417" s="119" t="s">
        <v>1492</v>
      </c>
      <c r="G11417" s="114">
        <f>IF([Data da Aprovação]&lt;&gt;"ESTATUTÁRIO",YEAR([Data da Aprovação]),"")</f>
        <v>2003</v>
      </c>
      <c r="H11417" s="106">
        <f>Tabela9[[#This Row],[Valor do Provento R$]]/Tabela9[[#This Row],[Provento por 1 ou 1000 Ações]]</f>
        <v>2.603E-5</v>
      </c>
    </row>
    <row r="11418" spans="1:8">
      <c r="A11418" s="118" t="s">
        <v>1807</v>
      </c>
      <c r="B11418" s="116" t="s">
        <v>1488</v>
      </c>
      <c r="C11418" s="138">
        <v>38107</v>
      </c>
      <c r="D11418" s="139">
        <v>0.13277</v>
      </c>
      <c r="E11418" s="118">
        <v>1000</v>
      </c>
      <c r="F11418" s="118" t="s">
        <v>1492</v>
      </c>
      <c r="G11418" s="113">
        <f>IF([Data da Aprovação]&lt;&gt;"ESTATUTÁRIO",YEAR([Data da Aprovação]),"")</f>
        <v>2004</v>
      </c>
      <c r="H11418" s="106">
        <f>Tabela9[[#This Row],[Valor do Provento R$]]/Tabela9[[#This Row],[Provento por 1 ou 1000 Ações]]</f>
        <v>1.3276999999999999E-4</v>
      </c>
    </row>
    <row r="11419" spans="1:8">
      <c r="A11419" s="119" t="s">
        <v>1807</v>
      </c>
      <c r="B11419" s="117" t="s">
        <v>1488</v>
      </c>
      <c r="C11419" s="140">
        <v>38163</v>
      </c>
      <c r="D11419" s="141">
        <v>4.4499999999999998E-2</v>
      </c>
      <c r="E11419" s="119">
        <v>1</v>
      </c>
      <c r="F11419" s="119" t="s">
        <v>1489</v>
      </c>
      <c r="G11419" s="114">
        <f>IF([Data da Aprovação]&lt;&gt;"ESTATUTÁRIO",YEAR([Data da Aprovação]),"")</f>
        <v>2004</v>
      </c>
      <c r="H11419" s="106">
        <f>Tabela9[[#This Row],[Valor do Provento R$]]/Tabela9[[#This Row],[Provento por 1 ou 1000 Ações]]</f>
        <v>4.4499999999999998E-2</v>
      </c>
    </row>
    <row r="11420" spans="1:8">
      <c r="A11420" s="118" t="s">
        <v>1807</v>
      </c>
      <c r="B11420" s="116" t="s">
        <v>1488</v>
      </c>
      <c r="C11420" s="138">
        <v>38329</v>
      </c>
      <c r="D11420" s="139">
        <v>6.4000000000000001E-2</v>
      </c>
      <c r="E11420" s="118">
        <v>1</v>
      </c>
      <c r="F11420" s="118" t="s">
        <v>1489</v>
      </c>
      <c r="G11420" s="113">
        <f>IF([Data da Aprovação]&lt;&gt;"ESTATUTÁRIO",YEAR([Data da Aprovação]),"")</f>
        <v>2004</v>
      </c>
      <c r="H11420" s="106">
        <f>Tabela9[[#This Row],[Valor do Provento R$]]/Tabela9[[#This Row],[Provento por 1 ou 1000 Ações]]</f>
        <v>6.4000000000000001E-2</v>
      </c>
    </row>
    <row r="11421" spans="1:8">
      <c r="A11421" s="119" t="s">
        <v>1807</v>
      </c>
      <c r="B11421" s="117" t="s">
        <v>1488</v>
      </c>
      <c r="C11421" s="140">
        <v>38471</v>
      </c>
      <c r="D11421" s="141">
        <v>0.14562074999999999</v>
      </c>
      <c r="E11421" s="119">
        <v>1</v>
      </c>
      <c r="F11421" s="119" t="s">
        <v>1492</v>
      </c>
      <c r="G11421" s="114">
        <f>IF([Data da Aprovação]&lt;&gt;"ESTATUTÁRIO",YEAR([Data da Aprovação]),"")</f>
        <v>2005</v>
      </c>
      <c r="H11421" s="106">
        <f>Tabela9[[#This Row],[Valor do Provento R$]]/Tabela9[[#This Row],[Provento por 1 ou 1000 Ações]]</f>
        <v>0.14562074999999999</v>
      </c>
    </row>
    <row r="11422" spans="1:8">
      <c r="A11422" s="118" t="s">
        <v>1807</v>
      </c>
      <c r="B11422" s="116" t="s">
        <v>1488</v>
      </c>
      <c r="C11422" s="138">
        <v>38533</v>
      </c>
      <c r="D11422" s="139">
        <v>8.0509999999999998E-2</v>
      </c>
      <c r="E11422" s="118">
        <v>1</v>
      </c>
      <c r="F11422" s="118" t="s">
        <v>1489</v>
      </c>
      <c r="G11422" s="113">
        <f>IF([Data da Aprovação]&lt;&gt;"ESTATUTÁRIO",YEAR([Data da Aprovação]),"")</f>
        <v>2005</v>
      </c>
      <c r="H11422" s="106">
        <f>Tabela9[[#This Row],[Valor do Provento R$]]/Tabela9[[#This Row],[Provento por 1 ou 1000 Ações]]</f>
        <v>8.0509999999999998E-2</v>
      </c>
    </row>
    <row r="11423" spans="1:8">
      <c r="A11423" s="119" t="s">
        <v>1807</v>
      </c>
      <c r="B11423" s="117" t="s">
        <v>1488</v>
      </c>
      <c r="C11423" s="140">
        <v>38691</v>
      </c>
      <c r="D11423" s="141">
        <v>8.4360000000000004E-2</v>
      </c>
      <c r="E11423" s="119">
        <v>1</v>
      </c>
      <c r="F11423" s="119" t="s">
        <v>1489</v>
      </c>
      <c r="G11423" s="114">
        <f>IF([Data da Aprovação]&lt;&gt;"ESTATUTÁRIO",YEAR([Data da Aprovação]),"")</f>
        <v>2005</v>
      </c>
      <c r="H11423" s="106">
        <f>Tabela9[[#This Row],[Valor do Provento R$]]/Tabela9[[#This Row],[Provento por 1 ou 1000 Ações]]</f>
        <v>8.4360000000000004E-2</v>
      </c>
    </row>
    <row r="11424" spans="1:8">
      <c r="A11424" s="118" t="s">
        <v>1807</v>
      </c>
      <c r="B11424" s="116" t="s">
        <v>1488</v>
      </c>
      <c r="C11424" s="138">
        <v>38814</v>
      </c>
      <c r="D11424" s="139">
        <v>8.522354E-2</v>
      </c>
      <c r="E11424" s="118">
        <v>1</v>
      </c>
      <c r="F11424" s="118" t="s">
        <v>1492</v>
      </c>
      <c r="G11424" s="113">
        <f>IF([Data da Aprovação]&lt;&gt;"ESTATUTÁRIO",YEAR([Data da Aprovação]),"")</f>
        <v>2006</v>
      </c>
      <c r="H11424" s="106">
        <f>Tabela9[[#This Row],[Valor do Provento R$]]/Tabela9[[#This Row],[Provento por 1 ou 1000 Ações]]</f>
        <v>8.522354E-2</v>
      </c>
    </row>
    <row r="11425" spans="1:8">
      <c r="A11425" s="119" t="s">
        <v>1807</v>
      </c>
      <c r="B11425" s="117" t="s">
        <v>1488</v>
      </c>
      <c r="C11425" s="140">
        <v>38877</v>
      </c>
      <c r="D11425" s="141">
        <v>9.4240000000000004E-2</v>
      </c>
      <c r="E11425" s="119">
        <v>1</v>
      </c>
      <c r="F11425" s="119" t="s">
        <v>1489</v>
      </c>
      <c r="G11425" s="114">
        <f>IF([Data da Aprovação]&lt;&gt;"ESTATUTÁRIO",YEAR([Data da Aprovação]),"")</f>
        <v>2006</v>
      </c>
      <c r="H11425" s="106">
        <f>Tabela9[[#This Row],[Valor do Provento R$]]/Tabela9[[#This Row],[Provento por 1 ou 1000 Ações]]</f>
        <v>9.4240000000000004E-2</v>
      </c>
    </row>
    <row r="11426" spans="1:8">
      <c r="A11426" s="118" t="s">
        <v>1807</v>
      </c>
      <c r="B11426" s="116" t="s">
        <v>1488</v>
      </c>
      <c r="C11426" s="138">
        <v>39056</v>
      </c>
      <c r="D11426" s="139">
        <v>9.6640000000000004E-2</v>
      </c>
      <c r="E11426" s="118">
        <v>1</v>
      </c>
      <c r="F11426" s="118" t="s">
        <v>1489</v>
      </c>
      <c r="G11426" s="113">
        <f>IF([Data da Aprovação]&lt;&gt;"ESTATUTÁRIO",YEAR([Data da Aprovação]),"")</f>
        <v>2006</v>
      </c>
      <c r="H11426" s="106">
        <f>Tabela9[[#This Row],[Valor do Provento R$]]/Tabela9[[#This Row],[Provento por 1 ou 1000 Ações]]</f>
        <v>9.6640000000000004E-2</v>
      </c>
    </row>
    <row r="11427" spans="1:8">
      <c r="A11427" s="119" t="s">
        <v>1807</v>
      </c>
      <c r="B11427" s="117" t="s">
        <v>1488</v>
      </c>
      <c r="C11427" s="140">
        <v>39185</v>
      </c>
      <c r="D11427" s="141">
        <v>7.3701379999999997E-2</v>
      </c>
      <c r="E11427" s="119">
        <v>1</v>
      </c>
      <c r="F11427" s="119" t="s">
        <v>1492</v>
      </c>
      <c r="G11427" s="114">
        <f>IF([Data da Aprovação]&lt;&gt;"ESTATUTÁRIO",YEAR([Data da Aprovação]),"")</f>
        <v>2007</v>
      </c>
      <c r="H11427" s="106">
        <f>Tabela9[[#This Row],[Valor do Provento R$]]/Tabela9[[#This Row],[Provento por 1 ou 1000 Ações]]</f>
        <v>7.3701379999999997E-2</v>
      </c>
    </row>
    <row r="11428" spans="1:8">
      <c r="A11428" s="118" t="s">
        <v>1807</v>
      </c>
      <c r="B11428" s="116" t="s">
        <v>1488</v>
      </c>
      <c r="C11428" s="138">
        <v>39251</v>
      </c>
      <c r="D11428" s="139">
        <v>0.1038</v>
      </c>
      <c r="E11428" s="118">
        <v>1</v>
      </c>
      <c r="F11428" s="118" t="s">
        <v>1489</v>
      </c>
      <c r="G11428" s="113">
        <f>IF([Data da Aprovação]&lt;&gt;"ESTATUTÁRIO",YEAR([Data da Aprovação]),"")</f>
        <v>2007</v>
      </c>
      <c r="H11428" s="106">
        <f>Tabela9[[#This Row],[Valor do Provento R$]]/Tabela9[[#This Row],[Provento por 1 ou 1000 Ações]]</f>
        <v>0.1038</v>
      </c>
    </row>
    <row r="11429" spans="1:8">
      <c r="A11429" s="119" t="s">
        <v>1807</v>
      </c>
      <c r="B11429" s="117" t="s">
        <v>1488</v>
      </c>
      <c r="C11429" s="140">
        <v>39419</v>
      </c>
      <c r="D11429" s="141">
        <v>0.15046999999999999</v>
      </c>
      <c r="E11429" s="119">
        <v>1</v>
      </c>
      <c r="F11429" s="119" t="s">
        <v>1489</v>
      </c>
      <c r="G11429" s="114">
        <f>IF([Data da Aprovação]&lt;&gt;"ESTATUTÁRIO",YEAR([Data da Aprovação]),"")</f>
        <v>2007</v>
      </c>
      <c r="H11429" s="106">
        <f>Tabela9[[#This Row],[Valor do Provento R$]]/Tabela9[[#This Row],[Provento por 1 ou 1000 Ações]]</f>
        <v>0.15046999999999999</v>
      </c>
    </row>
    <row r="11430" spans="1:8">
      <c r="A11430" s="118" t="s">
        <v>1807</v>
      </c>
      <c r="B11430" s="116" t="s">
        <v>1488</v>
      </c>
      <c r="C11430" s="138">
        <v>39555</v>
      </c>
      <c r="D11430" s="139">
        <v>9.0709200000000004E-2</v>
      </c>
      <c r="E11430" s="118">
        <v>1</v>
      </c>
      <c r="F11430" s="118" t="s">
        <v>1492</v>
      </c>
      <c r="G11430" s="113">
        <f>IF([Data da Aprovação]&lt;&gt;"ESTATUTÁRIO",YEAR([Data da Aprovação]),"")</f>
        <v>2008</v>
      </c>
      <c r="H11430" s="106">
        <f>Tabela9[[#This Row],[Valor do Provento R$]]/Tabela9[[#This Row],[Provento por 1 ou 1000 Ações]]</f>
        <v>9.0709200000000004E-2</v>
      </c>
    </row>
    <row r="11431" spans="1:8">
      <c r="A11431" s="119" t="s">
        <v>1807</v>
      </c>
      <c r="B11431" s="117" t="s">
        <v>1488</v>
      </c>
      <c r="C11431" s="140">
        <v>39616</v>
      </c>
      <c r="D11431" s="141">
        <v>0.11798</v>
      </c>
      <c r="E11431" s="119">
        <v>1</v>
      </c>
      <c r="F11431" s="119" t="s">
        <v>1489</v>
      </c>
      <c r="G11431" s="114">
        <f>IF([Data da Aprovação]&lt;&gt;"ESTATUTÁRIO",YEAR([Data da Aprovação]),"")</f>
        <v>2008</v>
      </c>
      <c r="H11431" s="106">
        <f>Tabela9[[#This Row],[Valor do Provento R$]]/Tabela9[[#This Row],[Provento por 1 ou 1000 Ações]]</f>
        <v>0.11798</v>
      </c>
    </row>
    <row r="11432" spans="1:8">
      <c r="A11432" s="118" t="s">
        <v>1807</v>
      </c>
      <c r="B11432" s="116" t="s">
        <v>1488</v>
      </c>
      <c r="C11432" s="138">
        <v>39778</v>
      </c>
      <c r="D11432" s="139">
        <v>0.12167</v>
      </c>
      <c r="E11432" s="118">
        <v>1</v>
      </c>
      <c r="F11432" s="118" t="s">
        <v>1489</v>
      </c>
      <c r="G11432" s="113">
        <f>IF([Data da Aprovação]&lt;&gt;"ESTATUTÁRIO",YEAR([Data da Aprovação]),"")</f>
        <v>2008</v>
      </c>
      <c r="H11432" s="106">
        <f>Tabela9[[#This Row],[Valor do Provento R$]]/Tabela9[[#This Row],[Provento por 1 ou 1000 Ações]]</f>
        <v>0.12167</v>
      </c>
    </row>
    <row r="11433" spans="1:8">
      <c r="A11433" s="119" t="s">
        <v>1807</v>
      </c>
      <c r="B11433" s="117" t="s">
        <v>1488</v>
      </c>
      <c r="C11433" s="140">
        <v>39911</v>
      </c>
      <c r="D11433" s="141">
        <v>0.21421162699999999</v>
      </c>
      <c r="E11433" s="119">
        <v>1</v>
      </c>
      <c r="F11433" s="119" t="s">
        <v>1492</v>
      </c>
      <c r="G11433" s="114">
        <f>IF([Data da Aprovação]&lt;&gt;"ESTATUTÁRIO",YEAR([Data da Aprovação]),"")</f>
        <v>2009</v>
      </c>
      <c r="H11433" s="106">
        <f>Tabela9[[#This Row],[Valor do Provento R$]]/Tabela9[[#This Row],[Provento por 1 ou 1000 Ações]]</f>
        <v>0.21421162699999999</v>
      </c>
    </row>
    <row r="11434" spans="1:8">
      <c r="A11434" s="118" t="s">
        <v>1807</v>
      </c>
      <c r="B11434" s="116" t="s">
        <v>1488</v>
      </c>
      <c r="C11434" s="138">
        <v>39982</v>
      </c>
      <c r="D11434" s="139">
        <v>0.1</v>
      </c>
      <c r="E11434" s="118">
        <v>1</v>
      </c>
      <c r="F11434" s="118" t="s">
        <v>1489</v>
      </c>
      <c r="G11434" s="113">
        <f>IF([Data da Aprovação]&lt;&gt;"ESTATUTÁRIO",YEAR([Data da Aprovação]),"")</f>
        <v>2009</v>
      </c>
      <c r="H11434" s="106">
        <f>Tabela9[[#This Row],[Valor do Provento R$]]/Tabela9[[#This Row],[Provento por 1 ou 1000 Ações]]</f>
        <v>0.1</v>
      </c>
    </row>
    <row r="11435" spans="1:8">
      <c r="A11435" s="119" t="s">
        <v>1807</v>
      </c>
      <c r="B11435" s="117" t="s">
        <v>1488</v>
      </c>
      <c r="C11435" s="140">
        <v>40151</v>
      </c>
      <c r="D11435" s="141">
        <v>0.1</v>
      </c>
      <c r="E11435" s="119">
        <v>1</v>
      </c>
      <c r="F11435" s="119" t="s">
        <v>1489</v>
      </c>
      <c r="G11435" s="114">
        <f>IF([Data da Aprovação]&lt;&gt;"ESTATUTÁRIO",YEAR([Data da Aprovação]),"")</f>
        <v>2009</v>
      </c>
      <c r="H11435" s="106">
        <f>Tabela9[[#This Row],[Valor do Provento R$]]/Tabela9[[#This Row],[Provento por 1 ou 1000 Ações]]</f>
        <v>0.1</v>
      </c>
    </row>
    <row r="11436" spans="1:8">
      <c r="A11436" s="118" t="s">
        <v>1807</v>
      </c>
      <c r="B11436" s="116" t="s">
        <v>1488</v>
      </c>
      <c r="C11436" s="138">
        <v>40276</v>
      </c>
      <c r="D11436" s="139">
        <v>7.5315560000000004E-2</v>
      </c>
      <c r="E11436" s="118">
        <v>1</v>
      </c>
      <c r="F11436" s="118" t="s">
        <v>1492</v>
      </c>
      <c r="G11436" s="113">
        <f>IF([Data da Aprovação]&lt;&gt;"ESTATUTÁRIO",YEAR([Data da Aprovação]),"")</f>
        <v>2010</v>
      </c>
      <c r="H11436" s="106">
        <f>Tabela9[[#This Row],[Valor do Provento R$]]/Tabela9[[#This Row],[Provento por 1 ou 1000 Ações]]</f>
        <v>7.5315560000000004E-2</v>
      </c>
    </row>
    <row r="11437" spans="1:8">
      <c r="A11437" s="119" t="s">
        <v>1807</v>
      </c>
      <c r="B11437" s="117" t="s">
        <v>1488</v>
      </c>
      <c r="C11437" s="140">
        <v>40343</v>
      </c>
      <c r="D11437" s="141">
        <v>0.10736</v>
      </c>
      <c r="E11437" s="119">
        <v>1</v>
      </c>
      <c r="F11437" s="119" t="s">
        <v>1489</v>
      </c>
      <c r="G11437" s="114">
        <f>IF([Data da Aprovação]&lt;&gt;"ESTATUTÁRIO",YEAR([Data da Aprovação]),"")</f>
        <v>2010</v>
      </c>
      <c r="H11437" s="106">
        <f>Tabela9[[#This Row],[Valor do Provento R$]]/Tabela9[[#This Row],[Provento por 1 ou 1000 Ações]]</f>
        <v>0.10736</v>
      </c>
    </row>
    <row r="11438" spans="1:8">
      <c r="A11438" s="118" t="s">
        <v>1807</v>
      </c>
      <c r="B11438" s="116" t="s">
        <v>1488</v>
      </c>
      <c r="C11438" s="138">
        <v>40522</v>
      </c>
      <c r="D11438" s="139">
        <v>0.11055</v>
      </c>
      <c r="E11438" s="118">
        <v>1</v>
      </c>
      <c r="F11438" s="118" t="s">
        <v>1489</v>
      </c>
      <c r="G11438" s="113">
        <f>IF([Data da Aprovação]&lt;&gt;"ESTATUTÁRIO",YEAR([Data da Aprovação]),"")</f>
        <v>2010</v>
      </c>
      <c r="H11438" s="106">
        <f>Tabela9[[#This Row],[Valor do Provento R$]]/Tabela9[[#This Row],[Provento por 1 ou 1000 Ações]]</f>
        <v>0.11055</v>
      </c>
    </row>
    <row r="11439" spans="1:8">
      <c r="A11439" s="119" t="s">
        <v>1807</v>
      </c>
      <c r="B11439" s="117" t="s">
        <v>1488</v>
      </c>
      <c r="C11439" s="140">
        <v>40651</v>
      </c>
      <c r="D11439" s="141">
        <v>0.1080771</v>
      </c>
      <c r="E11439" s="119">
        <v>1</v>
      </c>
      <c r="F11439" s="119" t="s">
        <v>1492</v>
      </c>
      <c r="G11439" s="114">
        <f>IF([Data da Aprovação]&lt;&gt;"ESTATUTÁRIO",YEAR([Data da Aprovação]),"")</f>
        <v>2011</v>
      </c>
      <c r="H11439" s="106">
        <f>Tabela9[[#This Row],[Valor do Provento R$]]/Tabela9[[#This Row],[Provento por 1 ou 1000 Ações]]</f>
        <v>0.1080771</v>
      </c>
    </row>
    <row r="11440" spans="1:8">
      <c r="A11440" s="118" t="s">
        <v>1807</v>
      </c>
      <c r="B11440" s="116" t="s">
        <v>1488</v>
      </c>
      <c r="C11440" s="138">
        <v>40707</v>
      </c>
      <c r="D11440" s="139">
        <v>0.12817000000000001</v>
      </c>
      <c r="E11440" s="118">
        <v>1</v>
      </c>
      <c r="F11440" s="118" t="s">
        <v>1489</v>
      </c>
      <c r="G11440" s="113">
        <f>IF([Data da Aprovação]&lt;&gt;"ESTATUTÁRIO",YEAR([Data da Aprovação]),"")</f>
        <v>2011</v>
      </c>
      <c r="H11440" s="106">
        <f>Tabela9[[#This Row],[Valor do Provento R$]]/Tabela9[[#This Row],[Provento por 1 ou 1000 Ações]]</f>
        <v>0.12817000000000001</v>
      </c>
    </row>
    <row r="11441" spans="1:8">
      <c r="A11441" s="119" t="s">
        <v>1807</v>
      </c>
      <c r="B11441" s="117" t="s">
        <v>1488</v>
      </c>
      <c r="C11441" s="140">
        <v>40882</v>
      </c>
      <c r="D11441" s="141">
        <v>0.13197</v>
      </c>
      <c r="E11441" s="119">
        <v>1</v>
      </c>
      <c r="F11441" s="119" t="s">
        <v>1489</v>
      </c>
      <c r="G11441" s="114">
        <f>IF([Data da Aprovação]&lt;&gt;"ESTATUTÁRIO",YEAR([Data da Aprovação]),"")</f>
        <v>2011</v>
      </c>
      <c r="H11441" s="106">
        <f>Tabela9[[#This Row],[Valor do Provento R$]]/Tabela9[[#This Row],[Provento por 1 ou 1000 Ações]]</f>
        <v>0.13197</v>
      </c>
    </row>
    <row r="11442" spans="1:8">
      <c r="A11442" s="118" t="s">
        <v>1807</v>
      </c>
      <c r="B11442" s="116" t="s">
        <v>1488</v>
      </c>
      <c r="C11442" s="138">
        <v>40997</v>
      </c>
      <c r="D11442" s="139">
        <v>0.15768028000000001</v>
      </c>
      <c r="E11442" s="118">
        <v>1</v>
      </c>
      <c r="F11442" s="118" t="s">
        <v>1492</v>
      </c>
      <c r="G11442" s="113">
        <f>IF([Data da Aprovação]&lt;&gt;"ESTATUTÁRIO",YEAR([Data da Aprovação]),"")</f>
        <v>2012</v>
      </c>
      <c r="H11442" s="106">
        <f>Tabela9[[#This Row],[Valor do Provento R$]]/Tabela9[[#This Row],[Provento por 1 ou 1000 Ações]]</f>
        <v>0.15768028000000001</v>
      </c>
    </row>
    <row r="11443" spans="1:8">
      <c r="A11443" s="119" t="s">
        <v>1807</v>
      </c>
      <c r="B11443" s="117" t="s">
        <v>1488</v>
      </c>
      <c r="C11443" s="140">
        <v>41080</v>
      </c>
      <c r="D11443" s="141">
        <v>6.2230000000000001E-2</v>
      </c>
      <c r="E11443" s="119">
        <v>1</v>
      </c>
      <c r="F11443" s="119" t="s">
        <v>1489</v>
      </c>
      <c r="G11443" s="114">
        <f>IF([Data da Aprovação]&lt;&gt;"ESTATUTÁRIO",YEAR([Data da Aprovação]),"")</f>
        <v>2012</v>
      </c>
      <c r="H11443" s="106">
        <f>Tabela9[[#This Row],[Valor do Provento R$]]/Tabela9[[#This Row],[Provento por 1 ou 1000 Ações]]</f>
        <v>6.2230000000000001E-2</v>
      </c>
    </row>
    <row r="11444" spans="1:8">
      <c r="A11444" s="118" t="s">
        <v>1807</v>
      </c>
      <c r="B11444" s="116" t="s">
        <v>1488</v>
      </c>
      <c r="C11444" s="138">
        <v>41369</v>
      </c>
      <c r="D11444" s="139">
        <v>3.49235E-3</v>
      </c>
      <c r="E11444" s="118">
        <v>1</v>
      </c>
      <c r="F11444" s="118" t="s">
        <v>1492</v>
      </c>
      <c r="G11444" s="113">
        <f>IF([Data da Aprovação]&lt;&gt;"ESTATUTÁRIO",YEAR([Data da Aprovação]),"")</f>
        <v>2013</v>
      </c>
      <c r="H11444" s="106">
        <f>Tabela9[[#This Row],[Valor do Provento R$]]/Tabela9[[#This Row],[Provento por 1 ou 1000 Ações]]</f>
        <v>3.49235E-3</v>
      </c>
    </row>
    <row r="11445" spans="1:8">
      <c r="A11445" s="119" t="s">
        <v>1807</v>
      </c>
      <c r="B11445" s="117" t="s">
        <v>1488</v>
      </c>
      <c r="C11445" s="140">
        <v>41446</v>
      </c>
      <c r="D11445" s="141">
        <v>0.12814999999999999</v>
      </c>
      <c r="E11445" s="119">
        <v>1</v>
      </c>
      <c r="F11445" s="119" t="s">
        <v>1489</v>
      </c>
      <c r="G11445" s="114">
        <f>IF([Data da Aprovação]&lt;&gt;"ESTATUTÁRIO",YEAR([Data da Aprovação]),"")</f>
        <v>2013</v>
      </c>
      <c r="H11445" s="106">
        <f>Tabela9[[#This Row],[Valor do Provento R$]]/Tabela9[[#This Row],[Provento por 1 ou 1000 Ações]]</f>
        <v>0.12814999999999999</v>
      </c>
    </row>
    <row r="11446" spans="1:8">
      <c r="A11446" s="118" t="s">
        <v>1807</v>
      </c>
      <c r="B11446" s="116" t="s">
        <v>1488</v>
      </c>
      <c r="C11446" s="138">
        <v>41621</v>
      </c>
      <c r="D11446" s="139">
        <v>0.10584</v>
      </c>
      <c r="E11446" s="118">
        <v>1</v>
      </c>
      <c r="F11446" s="118" t="s">
        <v>1489</v>
      </c>
      <c r="G11446" s="113">
        <f>IF([Data da Aprovação]&lt;&gt;"ESTATUTÁRIO",YEAR([Data da Aprovação]),"")</f>
        <v>2013</v>
      </c>
      <c r="H11446" s="106">
        <f>Tabela9[[#This Row],[Valor do Provento R$]]/Tabela9[[#This Row],[Provento por 1 ou 1000 Ações]]</f>
        <v>0.10584</v>
      </c>
    </row>
    <row r="11447" spans="1:8">
      <c r="A11447" s="119" t="s">
        <v>1807</v>
      </c>
      <c r="B11447" s="117" t="s">
        <v>1490</v>
      </c>
      <c r="C11447" s="140">
        <v>35170</v>
      </c>
      <c r="D11447" s="141">
        <v>6.62E-3</v>
      </c>
      <c r="E11447" s="119">
        <v>1000</v>
      </c>
      <c r="F11447" s="119" t="s">
        <v>1492</v>
      </c>
      <c r="G11447" s="114">
        <f>IF([Data da Aprovação]&lt;&gt;"ESTATUTÁRIO",YEAR([Data da Aprovação]),"")</f>
        <v>1996</v>
      </c>
      <c r="H11447" s="106">
        <f>Tabela9[[#This Row],[Valor do Provento R$]]/Tabela9[[#This Row],[Provento por 1 ou 1000 Ações]]</f>
        <v>6.6200000000000001E-6</v>
      </c>
    </row>
    <row r="11448" spans="1:8">
      <c r="A11448" s="118" t="s">
        <v>1807</v>
      </c>
      <c r="B11448" s="116" t="s">
        <v>1490</v>
      </c>
      <c r="C11448" s="138">
        <v>35913</v>
      </c>
      <c r="D11448" s="139">
        <v>3.1E-2</v>
      </c>
      <c r="E11448" s="118">
        <v>1000</v>
      </c>
      <c r="F11448" s="118" t="s">
        <v>1492</v>
      </c>
      <c r="G11448" s="113">
        <f>IF([Data da Aprovação]&lt;&gt;"ESTATUTÁRIO",YEAR([Data da Aprovação]),"")</f>
        <v>1998</v>
      </c>
      <c r="H11448" s="106">
        <f>Tabela9[[#This Row],[Valor do Provento R$]]/Tabela9[[#This Row],[Provento por 1 ou 1000 Ações]]</f>
        <v>3.1000000000000001E-5</v>
      </c>
    </row>
    <row r="11449" spans="1:8">
      <c r="A11449" s="119" t="s">
        <v>1807</v>
      </c>
      <c r="B11449" s="117" t="s">
        <v>1490</v>
      </c>
      <c r="C11449" s="140">
        <v>36280</v>
      </c>
      <c r="D11449" s="141">
        <v>9.8099999999999993E-3</v>
      </c>
      <c r="E11449" s="119">
        <v>1000</v>
      </c>
      <c r="F11449" s="119" t="s">
        <v>1492</v>
      </c>
      <c r="G11449" s="114">
        <f>IF([Data da Aprovação]&lt;&gt;"ESTATUTÁRIO",YEAR([Data da Aprovação]),"")</f>
        <v>1999</v>
      </c>
      <c r="H11449" s="106">
        <f>Tabela9[[#This Row],[Valor do Provento R$]]/Tabela9[[#This Row],[Provento por 1 ou 1000 Ações]]</f>
        <v>9.8099999999999992E-6</v>
      </c>
    </row>
    <row r="11450" spans="1:8">
      <c r="A11450" s="118" t="s">
        <v>1807</v>
      </c>
      <c r="B11450" s="116" t="s">
        <v>1490</v>
      </c>
      <c r="C11450" s="138">
        <v>36997</v>
      </c>
      <c r="D11450" s="139">
        <v>1.3520000000000001E-2</v>
      </c>
      <c r="E11450" s="118">
        <v>1000</v>
      </c>
      <c r="F11450" s="118" t="s">
        <v>1492</v>
      </c>
      <c r="G11450" s="113">
        <f>IF([Data da Aprovação]&lt;&gt;"ESTATUTÁRIO",YEAR([Data da Aprovação]),"")</f>
        <v>2001</v>
      </c>
      <c r="H11450" s="106">
        <f>Tabela9[[#This Row],[Valor do Provento R$]]/Tabela9[[#This Row],[Provento por 1 ou 1000 Ações]]</f>
        <v>1.3520000000000001E-5</v>
      </c>
    </row>
    <row r="11451" spans="1:8">
      <c r="A11451" s="119" t="s">
        <v>1807</v>
      </c>
      <c r="B11451" s="117" t="s">
        <v>1490</v>
      </c>
      <c r="C11451" s="140">
        <v>37111</v>
      </c>
      <c r="D11451" s="141">
        <v>1.8700000000000001E-2</v>
      </c>
      <c r="E11451" s="119">
        <v>1000</v>
      </c>
      <c r="F11451" s="119" t="s">
        <v>1492</v>
      </c>
      <c r="G11451" s="114">
        <f>IF([Data da Aprovação]&lt;&gt;"ESTATUTÁRIO",YEAR([Data da Aprovação]),"")</f>
        <v>2001</v>
      </c>
      <c r="H11451" s="106">
        <f>Tabela9[[#This Row],[Valor do Provento R$]]/Tabela9[[#This Row],[Provento por 1 ou 1000 Ações]]</f>
        <v>1.8700000000000001E-5</v>
      </c>
    </row>
    <row r="11452" spans="1:8">
      <c r="A11452" s="118" t="s">
        <v>1807</v>
      </c>
      <c r="B11452" s="116" t="s">
        <v>1490</v>
      </c>
      <c r="C11452" s="138">
        <v>37603</v>
      </c>
      <c r="D11452" s="139">
        <v>4.1450000000000001E-2</v>
      </c>
      <c r="E11452" s="118">
        <v>1000</v>
      </c>
      <c r="F11452" s="118" t="s">
        <v>1489</v>
      </c>
      <c r="G11452" s="113">
        <f>IF([Data da Aprovação]&lt;&gt;"ESTATUTÁRIO",YEAR([Data da Aprovação]),"")</f>
        <v>2002</v>
      </c>
      <c r="H11452" s="106">
        <f>Tabela9[[#This Row],[Valor do Provento R$]]/Tabela9[[#This Row],[Provento por 1 ou 1000 Ações]]</f>
        <v>4.1449999999999998E-5</v>
      </c>
    </row>
    <row r="11453" spans="1:8">
      <c r="A11453" s="119" t="s">
        <v>1807</v>
      </c>
      <c r="B11453" s="117" t="s">
        <v>1490</v>
      </c>
      <c r="C11453" s="140">
        <v>37734</v>
      </c>
      <c r="D11453" s="141">
        <v>2.6030000000000001E-2</v>
      </c>
      <c r="E11453" s="119">
        <v>1000</v>
      </c>
      <c r="F11453" s="119" t="s">
        <v>1492</v>
      </c>
      <c r="G11453" s="114">
        <f>IF([Data da Aprovação]&lt;&gt;"ESTATUTÁRIO",YEAR([Data da Aprovação]),"")</f>
        <v>2003</v>
      </c>
      <c r="H11453" s="106">
        <f>Tabela9[[#This Row],[Valor do Provento R$]]/Tabela9[[#This Row],[Provento por 1 ou 1000 Ações]]</f>
        <v>2.603E-5</v>
      </c>
    </row>
    <row r="11454" spans="1:8">
      <c r="A11454" s="118" t="s">
        <v>1807</v>
      </c>
      <c r="B11454" s="116" t="s">
        <v>1490</v>
      </c>
      <c r="C11454" s="138">
        <v>38107</v>
      </c>
      <c r="D11454" s="139">
        <v>0.13277</v>
      </c>
      <c r="E11454" s="118">
        <v>1000</v>
      </c>
      <c r="F11454" s="118" t="s">
        <v>1492</v>
      </c>
      <c r="G11454" s="113">
        <f>IF([Data da Aprovação]&lt;&gt;"ESTATUTÁRIO",YEAR([Data da Aprovação]),"")</f>
        <v>2004</v>
      </c>
      <c r="H11454" s="106">
        <f>Tabela9[[#This Row],[Valor do Provento R$]]/Tabela9[[#This Row],[Provento por 1 ou 1000 Ações]]</f>
        <v>1.3276999999999999E-4</v>
      </c>
    </row>
    <row r="11455" spans="1:8">
      <c r="A11455" s="119" t="s">
        <v>1807</v>
      </c>
      <c r="B11455" s="117" t="s">
        <v>1490</v>
      </c>
      <c r="C11455" s="140">
        <v>38163</v>
      </c>
      <c r="D11455" s="141">
        <v>4.4499999999999998E-2</v>
      </c>
      <c r="E11455" s="119">
        <v>1</v>
      </c>
      <c r="F11455" s="119" t="s">
        <v>1489</v>
      </c>
      <c r="G11455" s="114">
        <f>IF([Data da Aprovação]&lt;&gt;"ESTATUTÁRIO",YEAR([Data da Aprovação]),"")</f>
        <v>2004</v>
      </c>
      <c r="H11455" s="106">
        <f>Tabela9[[#This Row],[Valor do Provento R$]]/Tabela9[[#This Row],[Provento por 1 ou 1000 Ações]]</f>
        <v>4.4499999999999998E-2</v>
      </c>
    </row>
    <row r="11456" spans="1:8">
      <c r="A11456" s="118" t="s">
        <v>1807</v>
      </c>
      <c r="B11456" s="116" t="s">
        <v>1490</v>
      </c>
      <c r="C11456" s="138">
        <v>38329</v>
      </c>
      <c r="D11456" s="139">
        <v>6.4000000000000001E-2</v>
      </c>
      <c r="E11456" s="118">
        <v>1</v>
      </c>
      <c r="F11456" s="118" t="s">
        <v>1489</v>
      </c>
      <c r="G11456" s="113">
        <f>IF([Data da Aprovação]&lt;&gt;"ESTATUTÁRIO",YEAR([Data da Aprovação]),"")</f>
        <v>2004</v>
      </c>
      <c r="H11456" s="106">
        <f>Tabela9[[#This Row],[Valor do Provento R$]]/Tabela9[[#This Row],[Provento por 1 ou 1000 Ações]]</f>
        <v>6.4000000000000001E-2</v>
      </c>
    </row>
    <row r="11457" spans="1:8">
      <c r="A11457" s="119" t="s">
        <v>1807</v>
      </c>
      <c r="B11457" s="117" t="s">
        <v>1490</v>
      </c>
      <c r="C11457" s="140">
        <v>38471</v>
      </c>
      <c r="D11457" s="141">
        <v>0.14562074999999999</v>
      </c>
      <c r="E11457" s="119">
        <v>1</v>
      </c>
      <c r="F11457" s="119" t="s">
        <v>1492</v>
      </c>
      <c r="G11457" s="114">
        <f>IF([Data da Aprovação]&lt;&gt;"ESTATUTÁRIO",YEAR([Data da Aprovação]),"")</f>
        <v>2005</v>
      </c>
      <c r="H11457" s="106">
        <f>Tabela9[[#This Row],[Valor do Provento R$]]/Tabela9[[#This Row],[Provento por 1 ou 1000 Ações]]</f>
        <v>0.14562074999999999</v>
      </c>
    </row>
    <row r="11458" spans="1:8">
      <c r="A11458" s="118" t="s">
        <v>1807</v>
      </c>
      <c r="B11458" s="116" t="s">
        <v>1490</v>
      </c>
      <c r="C11458" s="138">
        <v>38533</v>
      </c>
      <c r="D11458" s="139">
        <v>8.0509999999999998E-2</v>
      </c>
      <c r="E11458" s="118">
        <v>1</v>
      </c>
      <c r="F11458" s="118" t="s">
        <v>1489</v>
      </c>
      <c r="G11458" s="113">
        <f>IF([Data da Aprovação]&lt;&gt;"ESTATUTÁRIO",YEAR([Data da Aprovação]),"")</f>
        <v>2005</v>
      </c>
      <c r="H11458" s="106">
        <f>Tabela9[[#This Row],[Valor do Provento R$]]/Tabela9[[#This Row],[Provento por 1 ou 1000 Ações]]</f>
        <v>8.0509999999999998E-2</v>
      </c>
    </row>
    <row r="11459" spans="1:8">
      <c r="A11459" s="119" t="s">
        <v>1807</v>
      </c>
      <c r="B11459" s="117" t="s">
        <v>1490</v>
      </c>
      <c r="C11459" s="140">
        <v>38691</v>
      </c>
      <c r="D11459" s="141">
        <v>8.4360000000000004E-2</v>
      </c>
      <c r="E11459" s="119">
        <v>1</v>
      </c>
      <c r="F11459" s="119" t="s">
        <v>1489</v>
      </c>
      <c r="G11459" s="114">
        <f>IF([Data da Aprovação]&lt;&gt;"ESTATUTÁRIO",YEAR([Data da Aprovação]),"")</f>
        <v>2005</v>
      </c>
      <c r="H11459" s="106">
        <f>Tabela9[[#This Row],[Valor do Provento R$]]/Tabela9[[#This Row],[Provento por 1 ou 1000 Ações]]</f>
        <v>8.4360000000000004E-2</v>
      </c>
    </row>
    <row r="11460" spans="1:8">
      <c r="A11460" s="118" t="s">
        <v>1807</v>
      </c>
      <c r="B11460" s="116" t="s">
        <v>1490</v>
      </c>
      <c r="C11460" s="138">
        <v>38814</v>
      </c>
      <c r="D11460" s="139">
        <v>8.522354E-2</v>
      </c>
      <c r="E11460" s="118">
        <v>1</v>
      </c>
      <c r="F11460" s="118" t="s">
        <v>1492</v>
      </c>
      <c r="G11460" s="113">
        <f>IF([Data da Aprovação]&lt;&gt;"ESTATUTÁRIO",YEAR([Data da Aprovação]),"")</f>
        <v>2006</v>
      </c>
      <c r="H11460" s="106">
        <f>Tabela9[[#This Row],[Valor do Provento R$]]/Tabela9[[#This Row],[Provento por 1 ou 1000 Ações]]</f>
        <v>8.522354E-2</v>
      </c>
    </row>
    <row r="11461" spans="1:8">
      <c r="A11461" s="119" t="s">
        <v>1807</v>
      </c>
      <c r="B11461" s="117" t="s">
        <v>1490</v>
      </c>
      <c r="C11461" s="140">
        <v>38877</v>
      </c>
      <c r="D11461" s="141">
        <v>9.4240000000000004E-2</v>
      </c>
      <c r="E11461" s="119">
        <v>1</v>
      </c>
      <c r="F11461" s="119" t="s">
        <v>1489</v>
      </c>
      <c r="G11461" s="114">
        <f>IF([Data da Aprovação]&lt;&gt;"ESTATUTÁRIO",YEAR([Data da Aprovação]),"")</f>
        <v>2006</v>
      </c>
      <c r="H11461" s="106">
        <f>Tabela9[[#This Row],[Valor do Provento R$]]/Tabela9[[#This Row],[Provento por 1 ou 1000 Ações]]</f>
        <v>9.4240000000000004E-2</v>
      </c>
    </row>
    <row r="11462" spans="1:8">
      <c r="A11462" s="118" t="s">
        <v>1807</v>
      </c>
      <c r="B11462" s="116" t="s">
        <v>1490</v>
      </c>
      <c r="C11462" s="138">
        <v>39056</v>
      </c>
      <c r="D11462" s="139">
        <v>9.6640000000000004E-2</v>
      </c>
      <c r="E11462" s="118">
        <v>1</v>
      </c>
      <c r="F11462" s="118" t="s">
        <v>1489</v>
      </c>
      <c r="G11462" s="113">
        <f>IF([Data da Aprovação]&lt;&gt;"ESTATUTÁRIO",YEAR([Data da Aprovação]),"")</f>
        <v>2006</v>
      </c>
      <c r="H11462" s="106">
        <f>Tabela9[[#This Row],[Valor do Provento R$]]/Tabela9[[#This Row],[Provento por 1 ou 1000 Ações]]</f>
        <v>9.6640000000000004E-2</v>
      </c>
    </row>
    <row r="11463" spans="1:8">
      <c r="A11463" s="119" t="s">
        <v>1807</v>
      </c>
      <c r="B11463" s="117" t="s">
        <v>1490</v>
      </c>
      <c r="C11463" s="140">
        <v>39185</v>
      </c>
      <c r="D11463" s="141">
        <v>7.3701379999999997E-2</v>
      </c>
      <c r="E11463" s="119">
        <v>1</v>
      </c>
      <c r="F11463" s="119" t="s">
        <v>1492</v>
      </c>
      <c r="G11463" s="114">
        <f>IF([Data da Aprovação]&lt;&gt;"ESTATUTÁRIO",YEAR([Data da Aprovação]),"")</f>
        <v>2007</v>
      </c>
      <c r="H11463" s="106">
        <f>Tabela9[[#This Row],[Valor do Provento R$]]/Tabela9[[#This Row],[Provento por 1 ou 1000 Ações]]</f>
        <v>7.3701379999999997E-2</v>
      </c>
    </row>
    <row r="11464" spans="1:8">
      <c r="A11464" s="118" t="s">
        <v>1807</v>
      </c>
      <c r="B11464" s="116" t="s">
        <v>1490</v>
      </c>
      <c r="C11464" s="138">
        <v>39251</v>
      </c>
      <c r="D11464" s="139">
        <v>0.1038</v>
      </c>
      <c r="E11464" s="118">
        <v>1</v>
      </c>
      <c r="F11464" s="118" t="s">
        <v>1489</v>
      </c>
      <c r="G11464" s="113">
        <f>IF([Data da Aprovação]&lt;&gt;"ESTATUTÁRIO",YEAR([Data da Aprovação]),"")</f>
        <v>2007</v>
      </c>
      <c r="H11464" s="106">
        <f>Tabela9[[#This Row],[Valor do Provento R$]]/Tabela9[[#This Row],[Provento por 1 ou 1000 Ações]]</f>
        <v>0.1038</v>
      </c>
    </row>
    <row r="11465" spans="1:8">
      <c r="A11465" s="119" t="s">
        <v>1807</v>
      </c>
      <c r="B11465" s="117" t="s">
        <v>1490</v>
      </c>
      <c r="C11465" s="140">
        <v>39419</v>
      </c>
      <c r="D11465" s="141">
        <v>0.15046999999999999</v>
      </c>
      <c r="E11465" s="119">
        <v>1</v>
      </c>
      <c r="F11465" s="119" t="s">
        <v>1489</v>
      </c>
      <c r="G11465" s="114">
        <f>IF([Data da Aprovação]&lt;&gt;"ESTATUTÁRIO",YEAR([Data da Aprovação]),"")</f>
        <v>2007</v>
      </c>
      <c r="H11465" s="106">
        <f>Tabela9[[#This Row],[Valor do Provento R$]]/Tabela9[[#This Row],[Provento por 1 ou 1000 Ações]]</f>
        <v>0.15046999999999999</v>
      </c>
    </row>
    <row r="11466" spans="1:8">
      <c r="A11466" s="118" t="s">
        <v>1807</v>
      </c>
      <c r="B11466" s="116" t="s">
        <v>1490</v>
      </c>
      <c r="C11466" s="138">
        <v>39555</v>
      </c>
      <c r="D11466" s="139">
        <v>9.0709200000000004E-2</v>
      </c>
      <c r="E11466" s="118">
        <v>1</v>
      </c>
      <c r="F11466" s="118" t="s">
        <v>1492</v>
      </c>
      <c r="G11466" s="113">
        <f>IF([Data da Aprovação]&lt;&gt;"ESTATUTÁRIO",YEAR([Data da Aprovação]),"")</f>
        <v>2008</v>
      </c>
      <c r="H11466" s="106">
        <f>Tabela9[[#This Row],[Valor do Provento R$]]/Tabela9[[#This Row],[Provento por 1 ou 1000 Ações]]</f>
        <v>9.0709200000000004E-2</v>
      </c>
    </row>
    <row r="11467" spans="1:8">
      <c r="A11467" s="119" t="s">
        <v>1807</v>
      </c>
      <c r="B11467" s="117" t="s">
        <v>1490</v>
      </c>
      <c r="C11467" s="140">
        <v>39616</v>
      </c>
      <c r="D11467" s="141">
        <v>0.11798</v>
      </c>
      <c r="E11467" s="119">
        <v>1</v>
      </c>
      <c r="F11467" s="119" t="s">
        <v>1489</v>
      </c>
      <c r="G11467" s="114">
        <f>IF([Data da Aprovação]&lt;&gt;"ESTATUTÁRIO",YEAR([Data da Aprovação]),"")</f>
        <v>2008</v>
      </c>
      <c r="H11467" s="106">
        <f>Tabela9[[#This Row],[Valor do Provento R$]]/Tabela9[[#This Row],[Provento por 1 ou 1000 Ações]]</f>
        <v>0.11798</v>
      </c>
    </row>
    <row r="11468" spans="1:8">
      <c r="A11468" s="118" t="s">
        <v>1807</v>
      </c>
      <c r="B11468" s="116" t="s">
        <v>1490</v>
      </c>
      <c r="C11468" s="138">
        <v>39778</v>
      </c>
      <c r="D11468" s="139">
        <v>0.12167</v>
      </c>
      <c r="E11468" s="118">
        <v>1</v>
      </c>
      <c r="F11468" s="118" t="s">
        <v>1489</v>
      </c>
      <c r="G11468" s="113">
        <f>IF([Data da Aprovação]&lt;&gt;"ESTATUTÁRIO",YEAR([Data da Aprovação]),"")</f>
        <v>2008</v>
      </c>
      <c r="H11468" s="106">
        <f>Tabela9[[#This Row],[Valor do Provento R$]]/Tabela9[[#This Row],[Provento por 1 ou 1000 Ações]]</f>
        <v>0.12167</v>
      </c>
    </row>
    <row r="11469" spans="1:8">
      <c r="A11469" s="119" t="s">
        <v>1807</v>
      </c>
      <c r="B11469" s="117" t="s">
        <v>1490</v>
      </c>
      <c r="C11469" s="140">
        <v>39911</v>
      </c>
      <c r="D11469" s="141">
        <v>0.21421162699999999</v>
      </c>
      <c r="E11469" s="119">
        <v>1</v>
      </c>
      <c r="F11469" s="119" t="s">
        <v>1492</v>
      </c>
      <c r="G11469" s="114">
        <f>IF([Data da Aprovação]&lt;&gt;"ESTATUTÁRIO",YEAR([Data da Aprovação]),"")</f>
        <v>2009</v>
      </c>
      <c r="H11469" s="106">
        <f>Tabela9[[#This Row],[Valor do Provento R$]]/Tabela9[[#This Row],[Provento por 1 ou 1000 Ações]]</f>
        <v>0.21421162699999999</v>
      </c>
    </row>
    <row r="11470" spans="1:8">
      <c r="A11470" s="118" t="s">
        <v>1807</v>
      </c>
      <c r="B11470" s="116" t="s">
        <v>1490</v>
      </c>
      <c r="C11470" s="138">
        <v>39982</v>
      </c>
      <c r="D11470" s="139">
        <v>0.1</v>
      </c>
      <c r="E11470" s="118">
        <v>1</v>
      </c>
      <c r="F11470" s="118" t="s">
        <v>1489</v>
      </c>
      <c r="G11470" s="113">
        <f>IF([Data da Aprovação]&lt;&gt;"ESTATUTÁRIO",YEAR([Data da Aprovação]),"")</f>
        <v>2009</v>
      </c>
      <c r="H11470" s="106">
        <f>Tabela9[[#This Row],[Valor do Provento R$]]/Tabela9[[#This Row],[Provento por 1 ou 1000 Ações]]</f>
        <v>0.1</v>
      </c>
    </row>
    <row r="11471" spans="1:8">
      <c r="A11471" s="119" t="s">
        <v>1807</v>
      </c>
      <c r="B11471" s="117" t="s">
        <v>1490</v>
      </c>
      <c r="C11471" s="140">
        <v>40151</v>
      </c>
      <c r="D11471" s="141">
        <v>0.1</v>
      </c>
      <c r="E11471" s="119">
        <v>1</v>
      </c>
      <c r="F11471" s="119" t="s">
        <v>1489</v>
      </c>
      <c r="G11471" s="114">
        <f>IF([Data da Aprovação]&lt;&gt;"ESTATUTÁRIO",YEAR([Data da Aprovação]),"")</f>
        <v>2009</v>
      </c>
      <c r="H11471" s="106">
        <f>Tabela9[[#This Row],[Valor do Provento R$]]/Tabela9[[#This Row],[Provento por 1 ou 1000 Ações]]</f>
        <v>0.1</v>
      </c>
    </row>
    <row r="11472" spans="1:8">
      <c r="A11472" s="118" t="s">
        <v>1807</v>
      </c>
      <c r="B11472" s="116" t="s">
        <v>1490</v>
      </c>
      <c r="C11472" s="138">
        <v>40276</v>
      </c>
      <c r="D11472" s="139">
        <v>7.5315560000000004E-2</v>
      </c>
      <c r="E11472" s="118">
        <v>1</v>
      </c>
      <c r="F11472" s="118" t="s">
        <v>1492</v>
      </c>
      <c r="G11472" s="113">
        <f>IF([Data da Aprovação]&lt;&gt;"ESTATUTÁRIO",YEAR([Data da Aprovação]),"")</f>
        <v>2010</v>
      </c>
      <c r="H11472" s="106">
        <f>Tabela9[[#This Row],[Valor do Provento R$]]/Tabela9[[#This Row],[Provento por 1 ou 1000 Ações]]</f>
        <v>7.5315560000000004E-2</v>
      </c>
    </row>
    <row r="11473" spans="1:8">
      <c r="A11473" s="119" t="s">
        <v>1807</v>
      </c>
      <c r="B11473" s="117" t="s">
        <v>1490</v>
      </c>
      <c r="C11473" s="140">
        <v>40343</v>
      </c>
      <c r="D11473" s="141">
        <v>0.10736</v>
      </c>
      <c r="E11473" s="119">
        <v>1</v>
      </c>
      <c r="F11473" s="119" t="s">
        <v>1489</v>
      </c>
      <c r="G11473" s="114">
        <f>IF([Data da Aprovação]&lt;&gt;"ESTATUTÁRIO",YEAR([Data da Aprovação]),"")</f>
        <v>2010</v>
      </c>
      <c r="H11473" s="106">
        <f>Tabela9[[#This Row],[Valor do Provento R$]]/Tabela9[[#This Row],[Provento por 1 ou 1000 Ações]]</f>
        <v>0.10736</v>
      </c>
    </row>
    <row r="11474" spans="1:8">
      <c r="A11474" s="118" t="s">
        <v>1807</v>
      </c>
      <c r="B11474" s="116" t="s">
        <v>1490</v>
      </c>
      <c r="C11474" s="138">
        <v>40522</v>
      </c>
      <c r="D11474" s="139">
        <v>0.11055</v>
      </c>
      <c r="E11474" s="118">
        <v>1</v>
      </c>
      <c r="F11474" s="118" t="s">
        <v>1489</v>
      </c>
      <c r="G11474" s="113">
        <f>IF([Data da Aprovação]&lt;&gt;"ESTATUTÁRIO",YEAR([Data da Aprovação]),"")</f>
        <v>2010</v>
      </c>
      <c r="H11474" s="106">
        <f>Tabela9[[#This Row],[Valor do Provento R$]]/Tabela9[[#This Row],[Provento por 1 ou 1000 Ações]]</f>
        <v>0.11055</v>
      </c>
    </row>
    <row r="11475" spans="1:8">
      <c r="A11475" s="119" t="s">
        <v>1807</v>
      </c>
      <c r="B11475" s="117" t="s">
        <v>1490</v>
      </c>
      <c r="C11475" s="140">
        <v>40651</v>
      </c>
      <c r="D11475" s="141">
        <v>0.1080771</v>
      </c>
      <c r="E11475" s="119">
        <v>1</v>
      </c>
      <c r="F11475" s="119" t="s">
        <v>1492</v>
      </c>
      <c r="G11475" s="114">
        <f>IF([Data da Aprovação]&lt;&gt;"ESTATUTÁRIO",YEAR([Data da Aprovação]),"")</f>
        <v>2011</v>
      </c>
      <c r="H11475" s="106">
        <f>Tabela9[[#This Row],[Valor do Provento R$]]/Tabela9[[#This Row],[Provento por 1 ou 1000 Ações]]</f>
        <v>0.1080771</v>
      </c>
    </row>
    <row r="11476" spans="1:8">
      <c r="A11476" s="118" t="s">
        <v>1807</v>
      </c>
      <c r="B11476" s="116" t="s">
        <v>1490</v>
      </c>
      <c r="C11476" s="138">
        <v>40707</v>
      </c>
      <c r="D11476" s="139">
        <v>0.12817000000000001</v>
      </c>
      <c r="E11476" s="118">
        <v>1</v>
      </c>
      <c r="F11476" s="118" t="s">
        <v>1489</v>
      </c>
      <c r="G11476" s="113">
        <f>IF([Data da Aprovação]&lt;&gt;"ESTATUTÁRIO",YEAR([Data da Aprovação]),"")</f>
        <v>2011</v>
      </c>
      <c r="H11476" s="106">
        <f>Tabela9[[#This Row],[Valor do Provento R$]]/Tabela9[[#This Row],[Provento por 1 ou 1000 Ações]]</f>
        <v>0.12817000000000001</v>
      </c>
    </row>
    <row r="11477" spans="1:8">
      <c r="A11477" s="119" t="s">
        <v>1807</v>
      </c>
      <c r="B11477" s="117" t="s">
        <v>1490</v>
      </c>
      <c r="C11477" s="140">
        <v>40882</v>
      </c>
      <c r="D11477" s="141">
        <v>0.13197</v>
      </c>
      <c r="E11477" s="119">
        <v>1</v>
      </c>
      <c r="F11477" s="119" t="s">
        <v>1489</v>
      </c>
      <c r="G11477" s="114">
        <f>IF([Data da Aprovação]&lt;&gt;"ESTATUTÁRIO",YEAR([Data da Aprovação]),"")</f>
        <v>2011</v>
      </c>
      <c r="H11477" s="106">
        <f>Tabela9[[#This Row],[Valor do Provento R$]]/Tabela9[[#This Row],[Provento por 1 ou 1000 Ações]]</f>
        <v>0.13197</v>
      </c>
    </row>
    <row r="11478" spans="1:8">
      <c r="A11478" s="118" t="s">
        <v>1807</v>
      </c>
      <c r="B11478" s="116" t="s">
        <v>1490</v>
      </c>
      <c r="C11478" s="138">
        <v>40997</v>
      </c>
      <c r="D11478" s="139">
        <v>0.15768028000000001</v>
      </c>
      <c r="E11478" s="118">
        <v>1</v>
      </c>
      <c r="F11478" s="118" t="s">
        <v>1492</v>
      </c>
      <c r="G11478" s="113">
        <f>IF([Data da Aprovação]&lt;&gt;"ESTATUTÁRIO",YEAR([Data da Aprovação]),"")</f>
        <v>2012</v>
      </c>
      <c r="H11478" s="106">
        <f>Tabela9[[#This Row],[Valor do Provento R$]]/Tabela9[[#This Row],[Provento por 1 ou 1000 Ações]]</f>
        <v>0.15768028000000001</v>
      </c>
    </row>
    <row r="11479" spans="1:8">
      <c r="A11479" s="119" t="s">
        <v>1807</v>
      </c>
      <c r="B11479" s="117" t="s">
        <v>1490</v>
      </c>
      <c r="C11479" s="140">
        <v>41080</v>
      </c>
      <c r="D11479" s="141">
        <v>6.2230000000000001E-2</v>
      </c>
      <c r="E11479" s="119">
        <v>1</v>
      </c>
      <c r="F11479" s="119" t="s">
        <v>1489</v>
      </c>
      <c r="G11479" s="114">
        <f>IF([Data da Aprovação]&lt;&gt;"ESTATUTÁRIO",YEAR([Data da Aprovação]),"")</f>
        <v>2012</v>
      </c>
      <c r="H11479" s="106">
        <f>Tabela9[[#This Row],[Valor do Provento R$]]/Tabela9[[#This Row],[Provento por 1 ou 1000 Ações]]</f>
        <v>6.2230000000000001E-2</v>
      </c>
    </row>
    <row r="11480" spans="1:8">
      <c r="A11480" s="118" t="s">
        <v>1807</v>
      </c>
      <c r="B11480" s="116" t="s">
        <v>1490</v>
      </c>
      <c r="C11480" s="138">
        <v>41369</v>
      </c>
      <c r="D11480" s="139">
        <v>3.49235E-3</v>
      </c>
      <c r="E11480" s="118">
        <v>1</v>
      </c>
      <c r="F11480" s="118" t="s">
        <v>1492</v>
      </c>
      <c r="G11480" s="113">
        <f>IF([Data da Aprovação]&lt;&gt;"ESTATUTÁRIO",YEAR([Data da Aprovação]),"")</f>
        <v>2013</v>
      </c>
      <c r="H11480" s="106">
        <f>Tabela9[[#This Row],[Valor do Provento R$]]/Tabela9[[#This Row],[Provento por 1 ou 1000 Ações]]</f>
        <v>3.49235E-3</v>
      </c>
    </row>
    <row r="11481" spans="1:8">
      <c r="A11481" s="119" t="s">
        <v>1807</v>
      </c>
      <c r="B11481" s="117" t="s">
        <v>1490</v>
      </c>
      <c r="C11481" s="140">
        <v>41446</v>
      </c>
      <c r="D11481" s="141">
        <v>0.12814999999999999</v>
      </c>
      <c r="E11481" s="119">
        <v>1</v>
      </c>
      <c r="F11481" s="119" t="s">
        <v>1489</v>
      </c>
      <c r="G11481" s="114">
        <f>IF([Data da Aprovação]&lt;&gt;"ESTATUTÁRIO",YEAR([Data da Aprovação]),"")</f>
        <v>2013</v>
      </c>
      <c r="H11481" s="106">
        <f>Tabela9[[#This Row],[Valor do Provento R$]]/Tabela9[[#This Row],[Provento por 1 ou 1000 Ações]]</f>
        <v>0.12814999999999999</v>
      </c>
    </row>
    <row r="11482" spans="1:8">
      <c r="A11482" s="118" t="s">
        <v>1807</v>
      </c>
      <c r="B11482" s="116" t="s">
        <v>1490</v>
      </c>
      <c r="C11482" s="138">
        <v>41621</v>
      </c>
      <c r="D11482" s="139">
        <v>0.10584</v>
      </c>
      <c r="E11482" s="118">
        <v>1</v>
      </c>
      <c r="F11482" s="118" t="s">
        <v>1489</v>
      </c>
      <c r="G11482" s="113">
        <f>IF([Data da Aprovação]&lt;&gt;"ESTATUTÁRIO",YEAR([Data da Aprovação]),"")</f>
        <v>2013</v>
      </c>
      <c r="H11482" s="106">
        <f>Tabela9[[#This Row],[Valor do Provento R$]]/Tabela9[[#This Row],[Provento por 1 ou 1000 Ações]]</f>
        <v>0.10584</v>
      </c>
    </row>
    <row r="11483" spans="1:8">
      <c r="A11483" s="119" t="s">
        <v>1808</v>
      </c>
      <c r="B11483" s="117" t="s">
        <v>1488</v>
      </c>
      <c r="C11483" s="140">
        <v>35181</v>
      </c>
      <c r="D11483" s="141">
        <v>1.137</v>
      </c>
      <c r="E11483" s="119">
        <v>1000</v>
      </c>
      <c r="F11483" s="119" t="s">
        <v>1492</v>
      </c>
      <c r="G11483" s="114">
        <f>IF([Data da Aprovação]&lt;&gt;"ESTATUTÁRIO",YEAR([Data da Aprovação]),"")</f>
        <v>1996</v>
      </c>
      <c r="H11483" s="106">
        <f>Tabela9[[#This Row],[Valor do Provento R$]]/Tabela9[[#This Row],[Provento por 1 ou 1000 Ações]]</f>
        <v>1.137E-3</v>
      </c>
    </row>
    <row r="11484" spans="1:8">
      <c r="A11484" s="118" t="s">
        <v>1808</v>
      </c>
      <c r="B11484" s="116" t="s">
        <v>1488</v>
      </c>
      <c r="C11484" s="138">
        <v>35546</v>
      </c>
      <c r="D11484" s="139">
        <v>0.788462</v>
      </c>
      <c r="E11484" s="118">
        <v>1000</v>
      </c>
      <c r="F11484" s="118" t="s">
        <v>1492</v>
      </c>
      <c r="G11484" s="113">
        <f>IF([Data da Aprovação]&lt;&gt;"ESTATUTÁRIO",YEAR([Data da Aprovação]),"")</f>
        <v>1997</v>
      </c>
      <c r="H11484" s="106">
        <f>Tabela9[[#This Row],[Valor do Provento R$]]/Tabela9[[#This Row],[Provento por 1 ou 1000 Ações]]</f>
        <v>7.8846199999999997E-4</v>
      </c>
    </row>
    <row r="11485" spans="1:8">
      <c r="A11485" s="119" t="s">
        <v>1808</v>
      </c>
      <c r="B11485" s="117" t="s">
        <v>1488</v>
      </c>
      <c r="C11485" s="140">
        <v>35915</v>
      </c>
      <c r="D11485" s="141">
        <v>0.42862499999999998</v>
      </c>
      <c r="E11485" s="119">
        <v>1000</v>
      </c>
      <c r="F11485" s="119" t="s">
        <v>1492</v>
      </c>
      <c r="G11485" s="114">
        <f>IF([Data da Aprovação]&lt;&gt;"ESTATUTÁRIO",YEAR([Data da Aprovação]),"")</f>
        <v>1998</v>
      </c>
      <c r="H11485" s="106">
        <f>Tabela9[[#This Row],[Valor do Provento R$]]/Tabela9[[#This Row],[Provento por 1 ou 1000 Ações]]</f>
        <v>4.2862499999999997E-4</v>
      </c>
    </row>
    <row r="11486" spans="1:8">
      <c r="A11486" s="118" t="s">
        <v>1808</v>
      </c>
      <c r="B11486" s="116" t="s">
        <v>1488</v>
      </c>
      <c r="C11486" s="138">
        <v>36644</v>
      </c>
      <c r="D11486" s="139">
        <v>0.101539382</v>
      </c>
      <c r="E11486" s="118">
        <v>1000</v>
      </c>
      <c r="F11486" s="118" t="s">
        <v>1492</v>
      </c>
      <c r="G11486" s="113">
        <f>IF([Data da Aprovação]&lt;&gt;"ESTATUTÁRIO",YEAR([Data da Aprovação]),"")</f>
        <v>2000</v>
      </c>
      <c r="H11486" s="106">
        <f>Tabela9[[#This Row],[Valor do Provento R$]]/Tabela9[[#This Row],[Provento por 1 ou 1000 Ações]]</f>
        <v>1.01539382E-4</v>
      </c>
    </row>
    <row r="11487" spans="1:8">
      <c r="A11487" s="119" t="s">
        <v>1808</v>
      </c>
      <c r="B11487" s="117" t="s">
        <v>1488</v>
      </c>
      <c r="C11487" s="140">
        <v>37011</v>
      </c>
      <c r="D11487" s="141">
        <v>1.46E-2</v>
      </c>
      <c r="E11487" s="119">
        <v>1000</v>
      </c>
      <c r="F11487" s="119" t="s">
        <v>1492</v>
      </c>
      <c r="G11487" s="114">
        <f>IF([Data da Aprovação]&lt;&gt;"ESTATUTÁRIO",YEAR([Data da Aprovação]),"")</f>
        <v>2001</v>
      </c>
      <c r="H11487" s="106">
        <f>Tabela9[[#This Row],[Valor do Provento R$]]/Tabela9[[#This Row],[Provento por 1 ou 1000 Ações]]</f>
        <v>1.4600000000000001E-5</v>
      </c>
    </row>
    <row r="11488" spans="1:8">
      <c r="A11488" s="118" t="s">
        <v>1808</v>
      </c>
      <c r="B11488" s="116" t="s">
        <v>1488</v>
      </c>
      <c r="C11488" s="138">
        <v>37011</v>
      </c>
      <c r="D11488" s="139">
        <v>4.3914099999999998E-2</v>
      </c>
      <c r="E11488" s="118">
        <v>1000</v>
      </c>
      <c r="F11488" s="118" t="s">
        <v>1492</v>
      </c>
      <c r="G11488" s="113">
        <f>IF([Data da Aprovação]&lt;&gt;"ESTATUTÁRIO",YEAR([Data da Aprovação]),"")</f>
        <v>2001</v>
      </c>
      <c r="H11488" s="106">
        <f>Tabela9[[#This Row],[Valor do Provento R$]]/Tabela9[[#This Row],[Provento por 1 ou 1000 Ações]]</f>
        <v>4.39141E-5</v>
      </c>
    </row>
    <row r="11489" spans="1:8">
      <c r="A11489" s="119" t="s">
        <v>1808</v>
      </c>
      <c r="B11489" s="117" t="s">
        <v>1488</v>
      </c>
      <c r="C11489" s="140">
        <v>38107</v>
      </c>
      <c r="D11489" s="141">
        <v>1.2699999999999999E-2</v>
      </c>
      <c r="E11489" s="119">
        <v>1000</v>
      </c>
      <c r="F11489" s="119" t="s">
        <v>1492</v>
      </c>
      <c r="G11489" s="114">
        <f>IF([Data da Aprovação]&lt;&gt;"ESTATUTÁRIO",YEAR([Data da Aprovação]),"")</f>
        <v>2004</v>
      </c>
      <c r="H11489" s="106">
        <f>Tabela9[[#This Row],[Valor do Provento R$]]/Tabela9[[#This Row],[Provento por 1 ou 1000 Ações]]</f>
        <v>1.2699999999999999E-5</v>
      </c>
    </row>
    <row r="11490" spans="1:8">
      <c r="A11490" s="118" t="s">
        <v>1808</v>
      </c>
      <c r="B11490" s="116" t="s">
        <v>1490</v>
      </c>
      <c r="C11490" s="138">
        <v>35181</v>
      </c>
      <c r="D11490" s="139">
        <v>1.137</v>
      </c>
      <c r="E11490" s="118">
        <v>1000</v>
      </c>
      <c r="F11490" s="118" t="s">
        <v>1492</v>
      </c>
      <c r="G11490" s="113">
        <f>IF([Data da Aprovação]&lt;&gt;"ESTATUTÁRIO",YEAR([Data da Aprovação]),"")</f>
        <v>1996</v>
      </c>
      <c r="H11490" s="106">
        <f>Tabela9[[#This Row],[Valor do Provento R$]]/Tabela9[[#This Row],[Provento por 1 ou 1000 Ações]]</f>
        <v>1.137E-3</v>
      </c>
    </row>
    <row r="11491" spans="1:8">
      <c r="A11491" s="119" t="s">
        <v>1808</v>
      </c>
      <c r="B11491" s="117" t="s">
        <v>1490</v>
      </c>
      <c r="C11491" s="140">
        <v>35546</v>
      </c>
      <c r="D11491" s="141">
        <v>0.788462</v>
      </c>
      <c r="E11491" s="119">
        <v>1000</v>
      </c>
      <c r="F11491" s="119" t="s">
        <v>1492</v>
      </c>
      <c r="G11491" s="114">
        <f>IF([Data da Aprovação]&lt;&gt;"ESTATUTÁRIO",YEAR([Data da Aprovação]),"")</f>
        <v>1997</v>
      </c>
      <c r="H11491" s="106">
        <f>Tabela9[[#This Row],[Valor do Provento R$]]/Tabela9[[#This Row],[Provento por 1 ou 1000 Ações]]</f>
        <v>7.8846199999999997E-4</v>
      </c>
    </row>
    <row r="11492" spans="1:8">
      <c r="A11492" s="118" t="s">
        <v>1808</v>
      </c>
      <c r="B11492" s="116" t="s">
        <v>1490</v>
      </c>
      <c r="C11492" s="138">
        <v>35915</v>
      </c>
      <c r="D11492" s="139">
        <v>0.47148800000000002</v>
      </c>
      <c r="E11492" s="118">
        <v>1000</v>
      </c>
      <c r="F11492" s="118" t="s">
        <v>1492</v>
      </c>
      <c r="G11492" s="113">
        <f>IF([Data da Aprovação]&lt;&gt;"ESTATUTÁRIO",YEAR([Data da Aprovação]),"")</f>
        <v>1998</v>
      </c>
      <c r="H11492" s="106">
        <f>Tabela9[[#This Row],[Valor do Provento R$]]/Tabela9[[#This Row],[Provento por 1 ou 1000 Ações]]</f>
        <v>4.71488E-4</v>
      </c>
    </row>
    <row r="11493" spans="1:8">
      <c r="A11493" s="119" t="s">
        <v>1808</v>
      </c>
      <c r="B11493" s="117" t="s">
        <v>1490</v>
      </c>
      <c r="C11493" s="140">
        <v>36644</v>
      </c>
      <c r="D11493" s="141">
        <v>0.11169332</v>
      </c>
      <c r="E11493" s="119">
        <v>1000</v>
      </c>
      <c r="F11493" s="119" t="s">
        <v>1492</v>
      </c>
      <c r="G11493" s="114">
        <f>IF([Data da Aprovação]&lt;&gt;"ESTATUTÁRIO",YEAR([Data da Aprovação]),"")</f>
        <v>2000</v>
      </c>
      <c r="H11493" s="106">
        <f>Tabela9[[#This Row],[Valor do Provento R$]]/Tabela9[[#This Row],[Provento por 1 ou 1000 Ações]]</f>
        <v>1.1169332E-4</v>
      </c>
    </row>
    <row r="11494" spans="1:8">
      <c r="A11494" s="118" t="s">
        <v>1808</v>
      </c>
      <c r="B11494" s="116" t="s">
        <v>1490</v>
      </c>
      <c r="C11494" s="138">
        <v>37011</v>
      </c>
      <c r="D11494" s="139">
        <v>1.61E-2</v>
      </c>
      <c r="E11494" s="118">
        <v>1000</v>
      </c>
      <c r="F11494" s="118" t="s">
        <v>1492</v>
      </c>
      <c r="G11494" s="113">
        <f>IF([Data da Aprovação]&lt;&gt;"ESTATUTÁRIO",YEAR([Data da Aprovação]),"")</f>
        <v>2001</v>
      </c>
      <c r="H11494" s="106">
        <f>Tabela9[[#This Row],[Valor do Provento R$]]/Tabela9[[#This Row],[Provento por 1 ou 1000 Ações]]</f>
        <v>1.6099999999999998E-5</v>
      </c>
    </row>
    <row r="11495" spans="1:8">
      <c r="A11495" s="119" t="s">
        <v>1808</v>
      </c>
      <c r="B11495" s="117" t="s">
        <v>1490</v>
      </c>
      <c r="C11495" s="140">
        <v>37011</v>
      </c>
      <c r="D11495" s="141">
        <v>4.8305500000000001E-2</v>
      </c>
      <c r="E11495" s="119">
        <v>1000</v>
      </c>
      <c r="F11495" s="119" t="s">
        <v>1492</v>
      </c>
      <c r="G11495" s="114">
        <f>IF([Data da Aprovação]&lt;&gt;"ESTATUTÁRIO",YEAR([Data da Aprovação]),"")</f>
        <v>2001</v>
      </c>
      <c r="H11495" s="106">
        <f>Tabela9[[#This Row],[Valor do Provento R$]]/Tabela9[[#This Row],[Provento por 1 ou 1000 Ações]]</f>
        <v>4.83055E-5</v>
      </c>
    </row>
    <row r="11496" spans="1:8">
      <c r="A11496" s="118" t="s">
        <v>1808</v>
      </c>
      <c r="B11496" s="116" t="s">
        <v>1490</v>
      </c>
      <c r="C11496" s="138">
        <v>38107</v>
      </c>
      <c r="D11496" s="139">
        <v>1.397E-2</v>
      </c>
      <c r="E11496" s="118">
        <v>1000</v>
      </c>
      <c r="F11496" s="118" t="s">
        <v>1492</v>
      </c>
      <c r="G11496" s="113">
        <f>IF([Data da Aprovação]&lt;&gt;"ESTATUTÁRIO",YEAR([Data da Aprovação]),"")</f>
        <v>2004</v>
      </c>
      <c r="H11496" s="106">
        <f>Tabela9[[#This Row],[Valor do Provento R$]]/Tabela9[[#This Row],[Provento por 1 ou 1000 Ações]]</f>
        <v>1.397E-5</v>
      </c>
    </row>
    <row r="11497" spans="1:8">
      <c r="A11497" s="119" t="s">
        <v>1809</v>
      </c>
      <c r="B11497" s="117" t="s">
        <v>1488</v>
      </c>
      <c r="C11497" s="140">
        <v>35184</v>
      </c>
      <c r="D11497" s="141">
        <v>2.12E-2</v>
      </c>
      <c r="E11497" s="119">
        <v>1000</v>
      </c>
      <c r="F11497" s="119" t="s">
        <v>1492</v>
      </c>
      <c r="G11497" s="114">
        <f>IF([Data da Aprovação]&lt;&gt;"ESTATUTÁRIO",YEAR([Data da Aprovação]),"")</f>
        <v>1996</v>
      </c>
      <c r="H11497" s="106">
        <f>Tabela9[[#This Row],[Valor do Provento R$]]/Tabela9[[#This Row],[Provento por 1 ou 1000 Ações]]</f>
        <v>2.12E-5</v>
      </c>
    </row>
    <row r="11498" spans="1:8">
      <c r="A11498" s="118" t="s">
        <v>1809</v>
      </c>
      <c r="B11498" s="116" t="s">
        <v>1488</v>
      </c>
      <c r="C11498" s="138">
        <v>35550</v>
      </c>
      <c r="D11498" s="139">
        <v>7.0000000000000007E-2</v>
      </c>
      <c r="E11498" s="118">
        <v>1000</v>
      </c>
      <c r="F11498" s="118" t="s">
        <v>1492</v>
      </c>
      <c r="G11498" s="113">
        <f>IF([Data da Aprovação]&lt;&gt;"ESTATUTÁRIO",YEAR([Data da Aprovação]),"")</f>
        <v>1997</v>
      </c>
      <c r="H11498" s="106">
        <f>Tabela9[[#This Row],[Valor do Provento R$]]/Tabela9[[#This Row],[Provento por 1 ou 1000 Ações]]</f>
        <v>7.0000000000000007E-5</v>
      </c>
    </row>
    <row r="11499" spans="1:8">
      <c r="A11499" s="119" t="s">
        <v>1809</v>
      </c>
      <c r="B11499" s="117" t="s">
        <v>1488</v>
      </c>
      <c r="C11499" s="140">
        <v>35912</v>
      </c>
      <c r="D11499" s="141">
        <v>0.09</v>
      </c>
      <c r="E11499" s="119">
        <v>1000</v>
      </c>
      <c r="F11499" s="119" t="s">
        <v>1492</v>
      </c>
      <c r="G11499" s="114">
        <f>IF([Data da Aprovação]&lt;&gt;"ESTATUTÁRIO",YEAR([Data da Aprovação]),"")</f>
        <v>1998</v>
      </c>
      <c r="H11499" s="106">
        <f>Tabela9[[#This Row],[Valor do Provento R$]]/Tabela9[[#This Row],[Provento por 1 ou 1000 Ações]]</f>
        <v>8.9999999999999992E-5</v>
      </c>
    </row>
    <row r="11500" spans="1:8">
      <c r="A11500" s="118" t="s">
        <v>1809</v>
      </c>
      <c r="B11500" s="116" t="s">
        <v>1488</v>
      </c>
      <c r="C11500" s="138">
        <v>36276</v>
      </c>
      <c r="D11500" s="139">
        <v>0.14910000000000001</v>
      </c>
      <c r="E11500" s="118">
        <v>1</v>
      </c>
      <c r="F11500" s="118" t="s">
        <v>1492</v>
      </c>
      <c r="G11500" s="113">
        <f>IF([Data da Aprovação]&lt;&gt;"ESTATUTÁRIO",YEAR([Data da Aprovação]),"")</f>
        <v>1999</v>
      </c>
      <c r="H11500" s="106">
        <f>Tabela9[[#This Row],[Valor do Provento R$]]/Tabela9[[#This Row],[Provento por 1 ou 1000 Ações]]</f>
        <v>0.14910000000000001</v>
      </c>
    </row>
    <row r="11501" spans="1:8">
      <c r="A11501" s="119" t="s">
        <v>1809</v>
      </c>
      <c r="B11501" s="117" t="s">
        <v>1488</v>
      </c>
      <c r="C11501" s="140">
        <v>36633</v>
      </c>
      <c r="D11501" s="141">
        <v>1.3310000000000001E-2</v>
      </c>
      <c r="E11501" s="119">
        <v>1</v>
      </c>
      <c r="F11501" s="119" t="s">
        <v>1492</v>
      </c>
      <c r="G11501" s="114">
        <f>IF([Data da Aprovação]&lt;&gt;"ESTATUTÁRIO",YEAR([Data da Aprovação]),"")</f>
        <v>2000</v>
      </c>
      <c r="H11501" s="106">
        <f>Tabela9[[#This Row],[Valor do Provento R$]]/Tabela9[[#This Row],[Provento por 1 ou 1000 Ações]]</f>
        <v>1.3310000000000001E-2</v>
      </c>
    </row>
    <row r="11502" spans="1:8">
      <c r="A11502" s="118" t="s">
        <v>1809</v>
      </c>
      <c r="B11502" s="116" t="s">
        <v>1490</v>
      </c>
      <c r="C11502" s="138">
        <v>36276</v>
      </c>
      <c r="D11502" s="139">
        <v>0.16400999999999999</v>
      </c>
      <c r="E11502" s="118">
        <v>1</v>
      </c>
      <c r="F11502" s="118" t="s">
        <v>1492</v>
      </c>
      <c r="G11502" s="113">
        <f>IF([Data da Aprovação]&lt;&gt;"ESTATUTÁRIO",YEAR([Data da Aprovação]),"")</f>
        <v>1999</v>
      </c>
      <c r="H11502" s="106">
        <f>Tabela9[[#This Row],[Valor do Provento R$]]/Tabela9[[#This Row],[Provento por 1 ou 1000 Ações]]</f>
        <v>0.16400999999999999</v>
      </c>
    </row>
    <row r="11503" spans="1:8">
      <c r="A11503" s="119" t="s">
        <v>1809</v>
      </c>
      <c r="B11503" s="117" t="s">
        <v>1490</v>
      </c>
      <c r="C11503" s="140">
        <v>36633</v>
      </c>
      <c r="D11503" s="141">
        <v>1.465E-2</v>
      </c>
      <c r="E11503" s="119">
        <v>1</v>
      </c>
      <c r="F11503" s="119" t="s">
        <v>1492</v>
      </c>
      <c r="G11503" s="114">
        <f>IF([Data da Aprovação]&lt;&gt;"ESTATUTÁRIO",YEAR([Data da Aprovação]),"")</f>
        <v>2000</v>
      </c>
      <c r="H11503" s="106">
        <f>Tabela9[[#This Row],[Valor do Provento R$]]/Tabela9[[#This Row],[Provento por 1 ou 1000 Ações]]</f>
        <v>1.465E-2</v>
      </c>
    </row>
    <row r="11504" spans="1:8">
      <c r="A11504" s="118" t="s">
        <v>1809</v>
      </c>
      <c r="B11504" s="116" t="s">
        <v>1502</v>
      </c>
      <c r="C11504" s="138">
        <v>35184</v>
      </c>
      <c r="D11504" s="139">
        <v>0.316</v>
      </c>
      <c r="E11504" s="118">
        <v>1000</v>
      </c>
      <c r="F11504" s="118" t="s">
        <v>1492</v>
      </c>
      <c r="G11504" s="113">
        <f>IF([Data da Aprovação]&lt;&gt;"ESTATUTÁRIO",YEAR([Data da Aprovação]),"")</f>
        <v>1996</v>
      </c>
      <c r="H11504" s="106">
        <f>Tabela9[[#This Row],[Valor do Provento R$]]/Tabela9[[#This Row],[Provento por 1 ou 1000 Ações]]</f>
        <v>3.1599999999999998E-4</v>
      </c>
    </row>
    <row r="11505" spans="1:8">
      <c r="A11505" s="119" t="s">
        <v>1809</v>
      </c>
      <c r="B11505" s="117" t="s">
        <v>1502</v>
      </c>
      <c r="C11505" s="140">
        <v>35550</v>
      </c>
      <c r="D11505" s="141">
        <v>0.31</v>
      </c>
      <c r="E11505" s="119">
        <v>1000</v>
      </c>
      <c r="F11505" s="119" t="s">
        <v>1492</v>
      </c>
      <c r="G11505" s="114">
        <f>IF([Data da Aprovação]&lt;&gt;"ESTATUTÁRIO",YEAR([Data da Aprovação]),"")</f>
        <v>1997</v>
      </c>
      <c r="H11505" s="106">
        <f>Tabela9[[#This Row],[Valor do Provento R$]]/Tabela9[[#This Row],[Provento por 1 ou 1000 Ações]]</f>
        <v>3.1E-4</v>
      </c>
    </row>
    <row r="11506" spans="1:8">
      <c r="A11506" s="118" t="s">
        <v>1809</v>
      </c>
      <c r="B11506" s="116" t="s">
        <v>1502</v>
      </c>
      <c r="C11506" s="138">
        <v>35912</v>
      </c>
      <c r="D11506" s="139">
        <v>0.57999999999999996</v>
      </c>
      <c r="E11506" s="118">
        <v>1000</v>
      </c>
      <c r="F11506" s="118" t="s">
        <v>1492</v>
      </c>
      <c r="G11506" s="113">
        <f>IF([Data da Aprovação]&lt;&gt;"ESTATUTÁRIO",YEAR([Data da Aprovação]),"")</f>
        <v>1998</v>
      </c>
      <c r="H11506" s="106">
        <f>Tabela9[[#This Row],[Valor do Provento R$]]/Tabela9[[#This Row],[Provento por 1 ou 1000 Ações]]</f>
        <v>5.8E-4</v>
      </c>
    </row>
    <row r="11507" spans="1:8">
      <c r="A11507" s="119" t="s">
        <v>1809</v>
      </c>
      <c r="B11507" s="117" t="s">
        <v>1503</v>
      </c>
      <c r="C11507" s="140">
        <v>35184</v>
      </c>
      <c r="D11507" s="141">
        <v>2.12E-2</v>
      </c>
      <c r="E11507" s="119">
        <v>1000</v>
      </c>
      <c r="F11507" s="119" t="s">
        <v>1492</v>
      </c>
      <c r="G11507" s="114">
        <f>IF([Data da Aprovação]&lt;&gt;"ESTATUTÁRIO",YEAR([Data da Aprovação]),"")</f>
        <v>1996</v>
      </c>
      <c r="H11507" s="106">
        <f>Tabela9[[#This Row],[Valor do Provento R$]]/Tabela9[[#This Row],[Provento por 1 ou 1000 Ações]]</f>
        <v>2.12E-5</v>
      </c>
    </row>
    <row r="11508" spans="1:8">
      <c r="A11508" s="118" t="s">
        <v>1809</v>
      </c>
      <c r="B11508" s="116" t="s">
        <v>1503</v>
      </c>
      <c r="C11508" s="138">
        <v>35550</v>
      </c>
      <c r="D11508" s="139">
        <v>7.0000000000000007E-2</v>
      </c>
      <c r="E11508" s="118">
        <v>1000</v>
      </c>
      <c r="F11508" s="118" t="s">
        <v>1492</v>
      </c>
      <c r="G11508" s="113">
        <f>IF([Data da Aprovação]&lt;&gt;"ESTATUTÁRIO",YEAR([Data da Aprovação]),"")</f>
        <v>1997</v>
      </c>
      <c r="H11508" s="106">
        <f>Tabela9[[#This Row],[Valor do Provento R$]]/Tabela9[[#This Row],[Provento por 1 ou 1000 Ações]]</f>
        <v>7.0000000000000007E-5</v>
      </c>
    </row>
    <row r="11509" spans="1:8">
      <c r="A11509" s="119" t="s">
        <v>1809</v>
      </c>
      <c r="B11509" s="117" t="s">
        <v>1503</v>
      </c>
      <c r="C11509" s="140">
        <v>35912</v>
      </c>
      <c r="D11509" s="141">
        <v>0.1</v>
      </c>
      <c r="E11509" s="119">
        <v>1000</v>
      </c>
      <c r="F11509" s="119" t="s">
        <v>1492</v>
      </c>
      <c r="G11509" s="114">
        <f>IF([Data da Aprovação]&lt;&gt;"ESTATUTÁRIO",YEAR([Data da Aprovação]),"")</f>
        <v>1998</v>
      </c>
      <c r="H11509" s="106">
        <f>Tabela9[[#This Row],[Valor do Provento R$]]/Tabela9[[#This Row],[Provento por 1 ou 1000 Ações]]</f>
        <v>1E-4</v>
      </c>
    </row>
    <row r="11510" spans="1:8">
      <c r="A11510" s="118" t="s">
        <v>1810</v>
      </c>
      <c r="B11510" s="116" t="s">
        <v>1488</v>
      </c>
      <c r="C11510" s="138">
        <v>40616</v>
      </c>
      <c r="D11510" s="139">
        <v>1.0009999999999999</v>
      </c>
      <c r="E11510" s="118">
        <v>1</v>
      </c>
      <c r="F11510" s="118" t="s">
        <v>1499</v>
      </c>
      <c r="G11510" s="113">
        <f>IF([Data da Aprovação]&lt;&gt;"ESTATUTÁRIO",YEAR([Data da Aprovação]),"")</f>
        <v>2011</v>
      </c>
      <c r="H11510" s="106">
        <f>Tabela9[[#This Row],[Valor do Provento R$]]/Tabela9[[#This Row],[Provento por 1 ou 1000 Ações]]</f>
        <v>1.0009999999999999</v>
      </c>
    </row>
    <row r="11511" spans="1:8">
      <c r="A11511" s="119" t="s">
        <v>1810</v>
      </c>
      <c r="B11511" s="117" t="s">
        <v>1488</v>
      </c>
      <c r="C11511" s="140">
        <v>40661</v>
      </c>
      <c r="D11511" s="141">
        <v>0.41899999999999998</v>
      </c>
      <c r="E11511" s="119">
        <v>1</v>
      </c>
      <c r="F11511" s="119" t="s">
        <v>1492</v>
      </c>
      <c r="G11511" s="114">
        <f>IF([Data da Aprovação]&lt;&gt;"ESTATUTÁRIO",YEAR([Data da Aprovação]),"")</f>
        <v>2011</v>
      </c>
      <c r="H11511" s="106">
        <f>Tabela9[[#This Row],[Valor do Provento R$]]/Tabela9[[#This Row],[Provento por 1 ou 1000 Ações]]</f>
        <v>0.41899999999999998</v>
      </c>
    </row>
    <row r="11512" spans="1:8">
      <c r="A11512" s="118" t="s">
        <v>1810</v>
      </c>
      <c r="B11512" s="116" t="s">
        <v>1488</v>
      </c>
      <c r="C11512" s="138">
        <v>41025</v>
      </c>
      <c r="D11512" s="139">
        <v>0.1812509185</v>
      </c>
      <c r="E11512" s="118">
        <v>1</v>
      </c>
      <c r="F11512" s="118" t="s">
        <v>1492</v>
      </c>
      <c r="G11512" s="113">
        <f>IF([Data da Aprovação]&lt;&gt;"ESTATUTÁRIO",YEAR([Data da Aprovação]),"")</f>
        <v>2012</v>
      </c>
      <c r="H11512" s="106">
        <f>Tabela9[[#This Row],[Valor do Provento R$]]/Tabela9[[#This Row],[Provento por 1 ou 1000 Ações]]</f>
        <v>0.1812509185</v>
      </c>
    </row>
    <row r="11513" spans="1:8">
      <c r="A11513" s="119" t="s">
        <v>1810</v>
      </c>
      <c r="B11513" s="117" t="s">
        <v>1488</v>
      </c>
      <c r="C11513" s="140">
        <v>41025</v>
      </c>
      <c r="D11513" s="141">
        <v>0.1812509185</v>
      </c>
      <c r="E11513" s="119">
        <v>1</v>
      </c>
      <c r="F11513" s="119" t="s">
        <v>1492</v>
      </c>
      <c r="G11513" s="114">
        <f>IF([Data da Aprovação]&lt;&gt;"ESTATUTÁRIO",YEAR([Data da Aprovação]),"")</f>
        <v>2012</v>
      </c>
      <c r="H11513" s="106">
        <f>Tabela9[[#This Row],[Valor do Provento R$]]/Tabela9[[#This Row],[Provento por 1 ou 1000 Ações]]</f>
        <v>0.1812509185</v>
      </c>
    </row>
    <row r="11514" spans="1:8">
      <c r="A11514" s="118" t="s">
        <v>1810</v>
      </c>
      <c r="B11514" s="116" t="s">
        <v>1488</v>
      </c>
      <c r="C11514" s="138">
        <v>41400</v>
      </c>
      <c r="D11514" s="139">
        <v>0.24056836100000001</v>
      </c>
      <c r="E11514" s="118">
        <v>1</v>
      </c>
      <c r="F11514" s="118" t="s">
        <v>1492</v>
      </c>
      <c r="G11514" s="113">
        <f>IF([Data da Aprovação]&lt;&gt;"ESTATUTÁRIO",YEAR([Data da Aprovação]),"")</f>
        <v>2013</v>
      </c>
      <c r="H11514" s="106">
        <f>Tabela9[[#This Row],[Valor do Provento R$]]/Tabela9[[#This Row],[Provento por 1 ou 1000 Ações]]</f>
        <v>0.24056836100000001</v>
      </c>
    </row>
    <row r="11515" spans="1:8">
      <c r="A11515" s="119" t="s">
        <v>1810</v>
      </c>
      <c r="B11515" s="117" t="s">
        <v>1488</v>
      </c>
      <c r="C11515" s="140">
        <v>41400</v>
      </c>
      <c r="D11515" s="141">
        <v>1.5415257E-2</v>
      </c>
      <c r="E11515" s="119">
        <v>1</v>
      </c>
      <c r="F11515" s="119" t="s">
        <v>1492</v>
      </c>
      <c r="G11515" s="114">
        <f>IF([Data da Aprovação]&lt;&gt;"ESTATUTÁRIO",YEAR([Data da Aprovação]),"")</f>
        <v>2013</v>
      </c>
      <c r="H11515" s="106">
        <f>Tabela9[[#This Row],[Valor do Provento R$]]/Tabela9[[#This Row],[Provento por 1 ou 1000 Ações]]</f>
        <v>1.5415257E-2</v>
      </c>
    </row>
    <row r="11516" spans="1:8">
      <c r="A11516" s="118" t="s">
        <v>1811</v>
      </c>
      <c r="B11516" s="116" t="s">
        <v>1488</v>
      </c>
      <c r="C11516" s="138">
        <v>39199</v>
      </c>
      <c r="D11516" s="139">
        <v>2.8E-3</v>
      </c>
      <c r="E11516" s="118">
        <v>1</v>
      </c>
      <c r="F11516" s="118" t="s">
        <v>1489</v>
      </c>
      <c r="G11516" s="113">
        <f>IF([Data da Aprovação]&lt;&gt;"ESTATUTÁRIO",YEAR([Data da Aprovação]),"")</f>
        <v>2007</v>
      </c>
      <c r="H11516" s="106">
        <f>Tabela9[[#This Row],[Valor do Provento R$]]/Tabela9[[#This Row],[Provento por 1 ou 1000 Ações]]</f>
        <v>2.8E-3</v>
      </c>
    </row>
    <row r="11517" spans="1:8">
      <c r="A11517" s="119" t="s">
        <v>1812</v>
      </c>
      <c r="B11517" s="117" t="s">
        <v>1488</v>
      </c>
      <c r="C11517" s="140">
        <v>36151</v>
      </c>
      <c r="D11517" s="141">
        <v>2.2565524E-2</v>
      </c>
      <c r="E11517" s="119">
        <v>1</v>
      </c>
      <c r="F11517" s="119" t="s">
        <v>1489</v>
      </c>
      <c r="G11517" s="114">
        <f>IF([Data da Aprovação]&lt;&gt;"ESTATUTÁRIO",YEAR([Data da Aprovação]),"")</f>
        <v>1998</v>
      </c>
      <c r="H11517" s="106">
        <f>Tabela9[[#This Row],[Valor do Provento R$]]/Tabela9[[#This Row],[Provento por 1 ou 1000 Ações]]</f>
        <v>2.2565524E-2</v>
      </c>
    </row>
    <row r="11518" spans="1:8">
      <c r="A11518" s="118" t="s">
        <v>1812</v>
      </c>
      <c r="B11518" s="116" t="s">
        <v>1488</v>
      </c>
      <c r="C11518" s="138">
        <v>36151</v>
      </c>
      <c r="D11518" s="139">
        <v>1.8167744999999999E-2</v>
      </c>
      <c r="E11518" s="118">
        <v>1</v>
      </c>
      <c r="F11518" s="118" t="s">
        <v>1489</v>
      </c>
      <c r="G11518" s="113">
        <f>IF([Data da Aprovação]&lt;&gt;"ESTATUTÁRIO",YEAR([Data da Aprovação]),"")</f>
        <v>1998</v>
      </c>
      <c r="H11518" s="106">
        <f>Tabela9[[#This Row],[Valor do Provento R$]]/Tabela9[[#This Row],[Provento por 1 ou 1000 Ações]]</f>
        <v>1.8167744999999999E-2</v>
      </c>
    </row>
    <row r="11519" spans="1:8">
      <c r="A11519" s="119" t="s">
        <v>1812</v>
      </c>
      <c r="B11519" s="117" t="s">
        <v>1488</v>
      </c>
      <c r="C11519" s="140">
        <v>36285</v>
      </c>
      <c r="D11519" s="141">
        <v>2.3151102999999999E-2</v>
      </c>
      <c r="E11519" s="119">
        <v>1</v>
      </c>
      <c r="F11519" s="119" t="s">
        <v>1492</v>
      </c>
      <c r="G11519" s="114">
        <f>IF([Data da Aprovação]&lt;&gt;"ESTATUTÁRIO",YEAR([Data da Aprovação]),"")</f>
        <v>1999</v>
      </c>
      <c r="H11519" s="106">
        <f>Tabela9[[#This Row],[Valor do Provento R$]]/Tabela9[[#This Row],[Provento por 1 ou 1000 Ações]]</f>
        <v>2.3151102999999999E-2</v>
      </c>
    </row>
    <row r="11520" spans="1:8">
      <c r="A11520" s="118" t="s">
        <v>1812</v>
      </c>
      <c r="B11520" s="116" t="s">
        <v>1488</v>
      </c>
      <c r="C11520" s="138">
        <v>38471</v>
      </c>
      <c r="D11520" s="139">
        <v>5.8479999999999997E-2</v>
      </c>
      <c r="E11520" s="118">
        <v>1</v>
      </c>
      <c r="F11520" s="118" t="s">
        <v>1492</v>
      </c>
      <c r="G11520" s="113">
        <f>IF([Data da Aprovação]&lt;&gt;"ESTATUTÁRIO",YEAR([Data da Aprovação]),"")</f>
        <v>2005</v>
      </c>
      <c r="H11520" s="106">
        <f>Tabela9[[#This Row],[Valor do Provento R$]]/Tabela9[[#This Row],[Provento por 1 ou 1000 Ações]]</f>
        <v>5.8479999999999997E-2</v>
      </c>
    </row>
    <row r="11521" spans="1:8">
      <c r="A11521" s="119" t="s">
        <v>1812</v>
      </c>
      <c r="B11521" s="117" t="s">
        <v>1488</v>
      </c>
      <c r="C11521" s="140">
        <v>38674</v>
      </c>
      <c r="D11521" s="141">
        <v>6.0842769999999997E-2</v>
      </c>
      <c r="E11521" s="119">
        <v>1</v>
      </c>
      <c r="F11521" s="119" t="s">
        <v>1492</v>
      </c>
      <c r="G11521" s="114">
        <f>IF([Data da Aprovação]&lt;&gt;"ESTATUTÁRIO",YEAR([Data da Aprovação]),"")</f>
        <v>2005</v>
      </c>
      <c r="H11521" s="106">
        <f>Tabela9[[#This Row],[Valor do Provento R$]]/Tabela9[[#This Row],[Provento por 1 ou 1000 Ações]]</f>
        <v>6.0842769999999997E-2</v>
      </c>
    </row>
    <row r="11522" spans="1:8">
      <c r="A11522" s="118" t="s">
        <v>1812</v>
      </c>
      <c r="B11522" s="116" t="s">
        <v>1488</v>
      </c>
      <c r="C11522" s="138">
        <v>38835</v>
      </c>
      <c r="D11522" s="139">
        <v>7.5819077999999998E-2</v>
      </c>
      <c r="E11522" s="118">
        <v>1</v>
      </c>
      <c r="F11522" s="118" t="s">
        <v>1492</v>
      </c>
      <c r="G11522" s="113">
        <f>IF([Data da Aprovação]&lt;&gt;"ESTATUTÁRIO",YEAR([Data da Aprovação]),"")</f>
        <v>2006</v>
      </c>
      <c r="H11522" s="106">
        <f>Tabela9[[#This Row],[Valor do Provento R$]]/Tabela9[[#This Row],[Provento por 1 ou 1000 Ações]]</f>
        <v>7.5819077999999998E-2</v>
      </c>
    </row>
    <row r="11523" spans="1:8">
      <c r="A11523" s="119" t="s">
        <v>1812</v>
      </c>
      <c r="B11523" s="117" t="s">
        <v>1488</v>
      </c>
      <c r="C11523" s="140">
        <v>39125</v>
      </c>
      <c r="D11523" s="141">
        <v>0.15723067299999999</v>
      </c>
      <c r="E11523" s="119">
        <v>1</v>
      </c>
      <c r="F11523" s="119" t="s">
        <v>1492</v>
      </c>
      <c r="G11523" s="114">
        <f>IF([Data da Aprovação]&lt;&gt;"ESTATUTÁRIO",YEAR([Data da Aprovação]),"")</f>
        <v>2007</v>
      </c>
      <c r="H11523" s="106">
        <f>Tabela9[[#This Row],[Valor do Provento R$]]/Tabela9[[#This Row],[Provento por 1 ou 1000 Ações]]</f>
        <v>0.15723067299999999</v>
      </c>
    </row>
    <row r="11524" spans="1:8">
      <c r="A11524" s="118" t="s">
        <v>1812</v>
      </c>
      <c r="B11524" s="116" t="s">
        <v>1488</v>
      </c>
      <c r="C11524" s="138">
        <v>39301</v>
      </c>
      <c r="D11524" s="139">
        <v>9.4089040999999998E-2</v>
      </c>
      <c r="E11524" s="118">
        <v>1</v>
      </c>
      <c r="F11524" s="118" t="s">
        <v>1492</v>
      </c>
      <c r="G11524" s="113">
        <f>IF([Data da Aprovação]&lt;&gt;"ESTATUTÁRIO",YEAR([Data da Aprovação]),"")</f>
        <v>2007</v>
      </c>
      <c r="H11524" s="106">
        <f>Tabela9[[#This Row],[Valor do Provento R$]]/Tabela9[[#This Row],[Provento por 1 ou 1000 Ações]]</f>
        <v>9.4089040999999998E-2</v>
      </c>
    </row>
    <row r="11525" spans="1:8">
      <c r="A11525" s="119" t="s">
        <v>1812</v>
      </c>
      <c r="B11525" s="117" t="s">
        <v>1488</v>
      </c>
      <c r="C11525" s="140">
        <v>39416</v>
      </c>
      <c r="D11525" s="141">
        <v>7.0819347000000005E-2</v>
      </c>
      <c r="E11525" s="119">
        <v>1</v>
      </c>
      <c r="F11525" s="119" t="s">
        <v>1489</v>
      </c>
      <c r="G11525" s="114">
        <f>IF([Data da Aprovação]&lt;&gt;"ESTATUTÁRIO",YEAR([Data da Aprovação]),"")</f>
        <v>2007</v>
      </c>
      <c r="H11525" s="106">
        <f>Tabela9[[#This Row],[Valor do Provento R$]]/Tabela9[[#This Row],[Provento por 1 ou 1000 Ações]]</f>
        <v>7.0819347000000005E-2</v>
      </c>
    </row>
    <row r="11526" spans="1:8">
      <c r="A11526" s="118" t="s">
        <v>1813</v>
      </c>
      <c r="B11526" s="116" t="s">
        <v>1488</v>
      </c>
      <c r="C11526" s="138">
        <v>37740</v>
      </c>
      <c r="D11526" s="139">
        <v>0.22500000000000001</v>
      </c>
      <c r="E11526" s="118">
        <v>1000</v>
      </c>
      <c r="F11526" s="118" t="s">
        <v>1492</v>
      </c>
      <c r="G11526" s="113">
        <f>IF([Data da Aprovação]&lt;&gt;"ESTATUTÁRIO",YEAR([Data da Aprovação]),"")</f>
        <v>2003</v>
      </c>
      <c r="H11526" s="106">
        <f>Tabela9[[#This Row],[Valor do Provento R$]]/Tabela9[[#This Row],[Provento por 1 ou 1000 Ações]]</f>
        <v>2.2499999999999999E-4</v>
      </c>
    </row>
    <row r="11527" spans="1:8">
      <c r="A11527" s="119" t="s">
        <v>1813</v>
      </c>
      <c r="B11527" s="117" t="s">
        <v>1488</v>
      </c>
      <c r="C11527" s="140">
        <v>38103</v>
      </c>
      <c r="D11527" s="141">
        <v>0.4577</v>
      </c>
      <c r="E11527" s="119">
        <v>1000</v>
      </c>
      <c r="F11527" s="119" t="s">
        <v>1492</v>
      </c>
      <c r="G11527" s="114">
        <f>IF([Data da Aprovação]&lt;&gt;"ESTATUTÁRIO",YEAR([Data da Aprovação]),"")</f>
        <v>2004</v>
      </c>
      <c r="H11527" s="106">
        <f>Tabela9[[#This Row],[Valor do Provento R$]]/Tabela9[[#This Row],[Provento por 1 ou 1000 Ações]]</f>
        <v>4.5770000000000001E-4</v>
      </c>
    </row>
    <row r="11528" spans="1:8">
      <c r="A11528" s="118" t="s">
        <v>1813</v>
      </c>
      <c r="B11528" s="116" t="s">
        <v>1488</v>
      </c>
      <c r="C11528" s="138">
        <v>38471</v>
      </c>
      <c r="D11528" s="139">
        <v>0.70848999999999995</v>
      </c>
      <c r="E11528" s="118">
        <v>1000</v>
      </c>
      <c r="F11528" s="118" t="s">
        <v>1492</v>
      </c>
      <c r="G11528" s="113">
        <f>IF([Data da Aprovação]&lt;&gt;"ESTATUTÁRIO",YEAR([Data da Aprovação]),"")</f>
        <v>2005</v>
      </c>
      <c r="H11528" s="106">
        <f>Tabela9[[#This Row],[Valor do Provento R$]]/Tabela9[[#This Row],[Provento por 1 ou 1000 Ações]]</f>
        <v>7.0848999999999999E-4</v>
      </c>
    </row>
    <row r="11529" spans="1:8">
      <c r="A11529" s="119" t="s">
        <v>1813</v>
      </c>
      <c r="B11529" s="117" t="s">
        <v>1488</v>
      </c>
      <c r="C11529" s="140">
        <v>38835</v>
      </c>
      <c r="D11529" s="141">
        <v>0.80659000000000003</v>
      </c>
      <c r="E11529" s="119">
        <v>1000</v>
      </c>
      <c r="F11529" s="119" t="s">
        <v>1492</v>
      </c>
      <c r="G11529" s="114">
        <f>IF([Data da Aprovação]&lt;&gt;"ESTATUTÁRIO",YEAR([Data da Aprovação]),"")</f>
        <v>2006</v>
      </c>
      <c r="H11529" s="106">
        <f>Tabela9[[#This Row],[Valor do Provento R$]]/Tabela9[[#This Row],[Provento por 1 ou 1000 Ações]]</f>
        <v>8.0659000000000004E-4</v>
      </c>
    </row>
    <row r="11530" spans="1:8">
      <c r="A11530" s="118" t="s">
        <v>1813</v>
      </c>
      <c r="B11530" s="116" t="s">
        <v>1488</v>
      </c>
      <c r="C11530" s="138">
        <v>39202</v>
      </c>
      <c r="D11530" s="139">
        <v>0.52593931000000005</v>
      </c>
      <c r="E11530" s="118">
        <v>1</v>
      </c>
      <c r="F11530" s="118" t="s">
        <v>1492</v>
      </c>
      <c r="G11530" s="113">
        <f>IF([Data da Aprovação]&lt;&gt;"ESTATUTÁRIO",YEAR([Data da Aprovação]),"")</f>
        <v>2007</v>
      </c>
      <c r="H11530" s="106">
        <f>Tabela9[[#This Row],[Valor do Provento R$]]/Tabela9[[#This Row],[Provento por 1 ou 1000 Ações]]</f>
        <v>0.52593931000000005</v>
      </c>
    </row>
    <row r="11531" spans="1:8">
      <c r="A11531" s="119" t="s">
        <v>1813</v>
      </c>
      <c r="B11531" s="117" t="s">
        <v>1488</v>
      </c>
      <c r="C11531" s="140">
        <v>39573</v>
      </c>
      <c r="D11531" s="141">
        <v>1.4141121569999999</v>
      </c>
      <c r="E11531" s="119">
        <v>1</v>
      </c>
      <c r="F11531" s="119" t="s">
        <v>1492</v>
      </c>
      <c r="G11531" s="114">
        <f>IF([Data da Aprovação]&lt;&gt;"ESTATUTÁRIO",YEAR([Data da Aprovação]),"")</f>
        <v>2008</v>
      </c>
      <c r="H11531" s="106">
        <f>Tabela9[[#This Row],[Valor do Provento R$]]/Tabela9[[#This Row],[Provento por 1 ou 1000 Ações]]</f>
        <v>1.4141121569999999</v>
      </c>
    </row>
    <row r="11532" spans="1:8">
      <c r="A11532" s="118" t="s">
        <v>1813</v>
      </c>
      <c r="B11532" s="116" t="s">
        <v>1490</v>
      </c>
      <c r="C11532" s="138">
        <v>37740</v>
      </c>
      <c r="D11532" s="139">
        <v>0.22500000000000001</v>
      </c>
      <c r="E11532" s="118">
        <v>1000</v>
      </c>
      <c r="F11532" s="118" t="s">
        <v>1492</v>
      </c>
      <c r="G11532" s="113">
        <f>IF([Data da Aprovação]&lt;&gt;"ESTATUTÁRIO",YEAR([Data da Aprovação]),"")</f>
        <v>2003</v>
      </c>
      <c r="H11532" s="106">
        <f>Tabela9[[#This Row],[Valor do Provento R$]]/Tabela9[[#This Row],[Provento por 1 ou 1000 Ações]]</f>
        <v>2.2499999999999999E-4</v>
      </c>
    </row>
    <row r="11533" spans="1:8">
      <c r="A11533" s="119" t="s">
        <v>1813</v>
      </c>
      <c r="B11533" s="117" t="s">
        <v>1490</v>
      </c>
      <c r="C11533" s="140">
        <v>38103</v>
      </c>
      <c r="D11533" s="141">
        <v>0.54139999999999999</v>
      </c>
      <c r="E11533" s="119">
        <v>1000</v>
      </c>
      <c r="F11533" s="119" t="s">
        <v>1492</v>
      </c>
      <c r="G11533" s="114">
        <f>IF([Data da Aprovação]&lt;&gt;"ESTATUTÁRIO",YEAR([Data da Aprovação]),"")</f>
        <v>2004</v>
      </c>
      <c r="H11533" s="106">
        <f>Tabela9[[#This Row],[Valor do Provento R$]]/Tabela9[[#This Row],[Provento por 1 ou 1000 Ações]]</f>
        <v>5.4140000000000004E-4</v>
      </c>
    </row>
    <row r="11534" spans="1:8">
      <c r="A11534" s="118" t="s">
        <v>1813</v>
      </c>
      <c r="B11534" s="116" t="s">
        <v>1490</v>
      </c>
      <c r="C11534" s="138">
        <v>38471</v>
      </c>
      <c r="D11534" s="139">
        <v>0.83799999999999997</v>
      </c>
      <c r="E11534" s="118">
        <v>1000</v>
      </c>
      <c r="F11534" s="118" t="s">
        <v>1492</v>
      </c>
      <c r="G11534" s="113">
        <f>IF([Data da Aprovação]&lt;&gt;"ESTATUTÁRIO",YEAR([Data da Aprovação]),"")</f>
        <v>2005</v>
      </c>
      <c r="H11534" s="106">
        <f>Tabela9[[#This Row],[Valor do Provento R$]]/Tabela9[[#This Row],[Provento por 1 ou 1000 Ações]]</f>
        <v>8.3799999999999999E-4</v>
      </c>
    </row>
    <row r="11535" spans="1:8">
      <c r="A11535" s="119" t="s">
        <v>1813</v>
      </c>
      <c r="B11535" s="117" t="s">
        <v>1490</v>
      </c>
      <c r="C11535" s="140">
        <v>38835</v>
      </c>
      <c r="D11535" s="141">
        <v>0.95399999999999996</v>
      </c>
      <c r="E11535" s="119">
        <v>1000</v>
      </c>
      <c r="F11535" s="119" t="s">
        <v>1492</v>
      </c>
      <c r="G11535" s="114">
        <f>IF([Data da Aprovação]&lt;&gt;"ESTATUTÁRIO",YEAR([Data da Aprovação]),"")</f>
        <v>2006</v>
      </c>
      <c r="H11535" s="106">
        <f>Tabela9[[#This Row],[Valor do Provento R$]]/Tabela9[[#This Row],[Provento por 1 ou 1000 Ações]]</f>
        <v>9.5399999999999999E-4</v>
      </c>
    </row>
    <row r="11536" spans="1:8">
      <c r="A11536" s="118" t="s">
        <v>1813</v>
      </c>
      <c r="B11536" s="116" t="s">
        <v>1490</v>
      </c>
      <c r="C11536" s="138">
        <v>39202</v>
      </c>
      <c r="D11536" s="139">
        <v>0.61969373999999999</v>
      </c>
      <c r="E11536" s="118">
        <v>1</v>
      </c>
      <c r="F11536" s="118" t="s">
        <v>1492</v>
      </c>
      <c r="G11536" s="113">
        <f>IF([Data da Aprovação]&lt;&gt;"ESTATUTÁRIO",YEAR([Data da Aprovação]),"")</f>
        <v>2007</v>
      </c>
      <c r="H11536" s="106">
        <f>Tabela9[[#This Row],[Valor do Provento R$]]/Tabela9[[#This Row],[Provento por 1 ou 1000 Ações]]</f>
        <v>0.61969373999999999</v>
      </c>
    </row>
    <row r="11537" spans="1:8">
      <c r="A11537" s="119" t="s">
        <v>1813</v>
      </c>
      <c r="B11537" s="117" t="s">
        <v>1490</v>
      </c>
      <c r="C11537" s="140">
        <v>39573</v>
      </c>
      <c r="D11537" s="141">
        <v>1.6725644770000001</v>
      </c>
      <c r="E11537" s="119">
        <v>1</v>
      </c>
      <c r="F11537" s="119" t="s">
        <v>1492</v>
      </c>
      <c r="G11537" s="114">
        <f>IF([Data da Aprovação]&lt;&gt;"ESTATUTÁRIO",YEAR([Data da Aprovação]),"")</f>
        <v>2008</v>
      </c>
      <c r="H11537" s="106">
        <f>Tabela9[[#This Row],[Valor do Provento R$]]/Tabela9[[#This Row],[Provento por 1 ou 1000 Ações]]</f>
        <v>1.6725644770000001</v>
      </c>
    </row>
    <row r="11538" spans="1:8">
      <c r="A11538" s="118" t="s">
        <v>1814</v>
      </c>
      <c r="B11538" s="116" t="s">
        <v>1488</v>
      </c>
      <c r="C11538" s="138">
        <v>39202</v>
      </c>
      <c r="D11538" s="139">
        <v>3.8300000000000001E-3</v>
      </c>
      <c r="E11538" s="118">
        <v>1</v>
      </c>
      <c r="F11538" s="118" t="s">
        <v>1492</v>
      </c>
      <c r="G11538" s="113">
        <f>IF([Data da Aprovação]&lt;&gt;"ESTATUTÁRIO",YEAR([Data da Aprovação]),"")</f>
        <v>2007</v>
      </c>
      <c r="H11538" s="106">
        <f>Tabela9[[#This Row],[Valor do Provento R$]]/Tabela9[[#This Row],[Provento por 1 ou 1000 Ações]]</f>
        <v>3.8300000000000001E-3</v>
      </c>
    </row>
    <row r="11539" spans="1:8">
      <c r="A11539" s="119" t="s">
        <v>1814</v>
      </c>
      <c r="B11539" s="117" t="s">
        <v>1488</v>
      </c>
      <c r="C11539" s="140">
        <v>39434</v>
      </c>
      <c r="D11539" s="141">
        <v>0.17498641300000001</v>
      </c>
      <c r="E11539" s="119">
        <v>1</v>
      </c>
      <c r="F11539" s="119" t="s">
        <v>1489</v>
      </c>
      <c r="G11539" s="114">
        <f>IF([Data da Aprovação]&lt;&gt;"ESTATUTÁRIO",YEAR([Data da Aprovação]),"")</f>
        <v>2007</v>
      </c>
      <c r="H11539" s="106">
        <f>Tabela9[[#This Row],[Valor do Provento R$]]/Tabela9[[#This Row],[Provento por 1 ou 1000 Ações]]</f>
        <v>0.17498641300000001</v>
      </c>
    </row>
    <row r="11540" spans="1:8">
      <c r="A11540" s="118" t="s">
        <v>1814</v>
      </c>
      <c r="B11540" s="116" t="s">
        <v>1488</v>
      </c>
      <c r="C11540" s="138">
        <v>39555</v>
      </c>
      <c r="D11540" s="139">
        <v>2.1989873E-2</v>
      </c>
      <c r="E11540" s="118">
        <v>1</v>
      </c>
      <c r="F11540" s="118" t="s">
        <v>1492</v>
      </c>
      <c r="G11540" s="113">
        <f>IF([Data da Aprovação]&lt;&gt;"ESTATUTÁRIO",YEAR([Data da Aprovação]),"")</f>
        <v>2008</v>
      </c>
      <c r="H11540" s="106">
        <f>Tabela9[[#This Row],[Valor do Provento R$]]/Tabela9[[#This Row],[Provento por 1 ou 1000 Ações]]</f>
        <v>2.1989873E-2</v>
      </c>
    </row>
    <row r="11541" spans="1:8">
      <c r="A11541" s="119" t="s">
        <v>1814</v>
      </c>
      <c r="B11541" s="117" t="s">
        <v>1488</v>
      </c>
      <c r="C11541" s="140">
        <v>39918</v>
      </c>
      <c r="D11541" s="141">
        <v>0.40492919100000002</v>
      </c>
      <c r="E11541" s="119">
        <v>1</v>
      </c>
      <c r="F11541" s="119" t="s">
        <v>1492</v>
      </c>
      <c r="G11541" s="114">
        <f>IF([Data da Aprovação]&lt;&gt;"ESTATUTÁRIO",YEAR([Data da Aprovação]),"")</f>
        <v>2009</v>
      </c>
      <c r="H11541" s="106">
        <f>Tabela9[[#This Row],[Valor do Provento R$]]/Tabela9[[#This Row],[Provento por 1 ou 1000 Ações]]</f>
        <v>0.40492919100000002</v>
      </c>
    </row>
    <row r="11542" spans="1:8">
      <c r="A11542" s="118" t="s">
        <v>1814</v>
      </c>
      <c r="B11542" s="116" t="s">
        <v>1488</v>
      </c>
      <c r="C11542" s="138">
        <v>40297</v>
      </c>
      <c r="D11542" s="139">
        <v>0.13577500000000001</v>
      </c>
      <c r="E11542" s="118">
        <v>1</v>
      </c>
      <c r="F11542" s="118" t="s">
        <v>1492</v>
      </c>
      <c r="G11542" s="113">
        <f>IF([Data da Aprovação]&lt;&gt;"ESTATUTÁRIO",YEAR([Data da Aprovação]),"")</f>
        <v>2010</v>
      </c>
      <c r="H11542" s="106">
        <f>Tabela9[[#This Row],[Valor do Provento R$]]/Tabela9[[#This Row],[Provento por 1 ou 1000 Ações]]</f>
        <v>0.13577500000000001</v>
      </c>
    </row>
    <row r="11543" spans="1:8">
      <c r="A11543" s="119" t="s">
        <v>1814</v>
      </c>
      <c r="B11543" s="117" t="s">
        <v>1488</v>
      </c>
      <c r="C11543" s="140">
        <v>40646</v>
      </c>
      <c r="D11543" s="141">
        <v>0.35033412256000002</v>
      </c>
      <c r="E11543" s="119">
        <v>1</v>
      </c>
      <c r="F11543" s="119" t="s">
        <v>1492</v>
      </c>
      <c r="G11543" s="114">
        <f>IF([Data da Aprovação]&lt;&gt;"ESTATUTÁRIO",YEAR([Data da Aprovação]),"")</f>
        <v>2011</v>
      </c>
      <c r="H11543" s="106">
        <f>Tabela9[[#This Row],[Valor do Provento R$]]/Tabela9[[#This Row],[Provento por 1 ou 1000 Ações]]</f>
        <v>0.35033412256000002</v>
      </c>
    </row>
    <row r="11544" spans="1:8">
      <c r="A11544" s="118" t="s">
        <v>1814</v>
      </c>
      <c r="B11544" s="116" t="s">
        <v>1488</v>
      </c>
      <c r="C11544" s="138">
        <v>41026</v>
      </c>
      <c r="D11544" s="139">
        <v>0.34374450000000001</v>
      </c>
      <c r="E11544" s="118">
        <v>1</v>
      </c>
      <c r="F11544" s="118" t="s">
        <v>1492</v>
      </c>
      <c r="G11544" s="113">
        <f>IF([Data da Aprovação]&lt;&gt;"ESTATUTÁRIO",YEAR([Data da Aprovação]),"")</f>
        <v>2012</v>
      </c>
      <c r="H11544" s="106">
        <f>Tabela9[[#This Row],[Valor do Provento R$]]/Tabela9[[#This Row],[Provento por 1 ou 1000 Ações]]</f>
        <v>0.34374450000000001</v>
      </c>
    </row>
    <row r="11545" spans="1:8">
      <c r="A11545" s="119" t="s">
        <v>1814</v>
      </c>
      <c r="B11545" s="117" t="s">
        <v>1488</v>
      </c>
      <c r="C11545" s="140">
        <v>41393</v>
      </c>
      <c r="D11545" s="141">
        <v>0.66855412700000005</v>
      </c>
      <c r="E11545" s="119">
        <v>1</v>
      </c>
      <c r="F11545" s="119" t="s">
        <v>1492</v>
      </c>
      <c r="G11545" s="114">
        <f>IF([Data da Aprovação]&lt;&gt;"ESTATUTÁRIO",YEAR([Data da Aprovação]),"")</f>
        <v>2013</v>
      </c>
      <c r="H11545" s="106">
        <f>Tabela9[[#This Row],[Valor do Provento R$]]/Tabela9[[#This Row],[Provento por 1 ou 1000 Ações]]</f>
        <v>0.66855412700000005</v>
      </c>
    </row>
    <row r="11546" spans="1:8">
      <c r="A11546" s="118" t="s">
        <v>1814</v>
      </c>
      <c r="B11546" s="116" t="s">
        <v>1488</v>
      </c>
      <c r="C11546" s="138">
        <v>41617</v>
      </c>
      <c r="D11546" s="139">
        <v>0.41822110000000001</v>
      </c>
      <c r="E11546" s="118">
        <v>1</v>
      </c>
      <c r="F11546" s="118" t="s">
        <v>1492</v>
      </c>
      <c r="G11546" s="113">
        <f>IF([Data da Aprovação]&lt;&gt;"ESTATUTÁRIO",YEAR([Data da Aprovação]),"")</f>
        <v>2013</v>
      </c>
      <c r="H11546" s="106">
        <f>Tabela9[[#This Row],[Valor do Provento R$]]/Tabela9[[#This Row],[Provento por 1 ou 1000 Ações]]</f>
        <v>0.41822110000000001</v>
      </c>
    </row>
    <row r="11547" spans="1:8">
      <c r="A11547" s="119" t="s">
        <v>1815</v>
      </c>
      <c r="B11547" s="117" t="s">
        <v>1488</v>
      </c>
      <c r="C11547" s="140">
        <v>35914</v>
      </c>
      <c r="D11547" s="141">
        <v>3.3257549999999997E-2</v>
      </c>
      <c r="E11547" s="119">
        <v>1</v>
      </c>
      <c r="F11547" s="119" t="s">
        <v>1492</v>
      </c>
      <c r="G11547" s="114">
        <f>IF([Data da Aprovação]&lt;&gt;"ESTATUTÁRIO",YEAR([Data da Aprovação]),"")</f>
        <v>1998</v>
      </c>
      <c r="H11547" s="106">
        <f>Tabela9[[#This Row],[Valor do Provento R$]]/Tabela9[[#This Row],[Provento por 1 ou 1000 Ações]]</f>
        <v>3.3257549999999997E-2</v>
      </c>
    </row>
    <row r="11548" spans="1:8">
      <c r="A11548" s="118" t="s">
        <v>1815</v>
      </c>
      <c r="B11548" s="116" t="s">
        <v>1488</v>
      </c>
      <c r="C11548" s="138">
        <v>36264</v>
      </c>
      <c r="D11548" s="139">
        <v>3.093137E-2</v>
      </c>
      <c r="E11548" s="118">
        <v>1</v>
      </c>
      <c r="F11548" s="118" t="s">
        <v>1492</v>
      </c>
      <c r="G11548" s="113">
        <f>IF([Data da Aprovação]&lt;&gt;"ESTATUTÁRIO",YEAR([Data da Aprovação]),"")</f>
        <v>1999</v>
      </c>
      <c r="H11548" s="106">
        <f>Tabela9[[#This Row],[Valor do Provento R$]]/Tabela9[[#This Row],[Provento por 1 ou 1000 Ações]]</f>
        <v>3.093137E-2</v>
      </c>
    </row>
    <row r="11549" spans="1:8">
      <c r="A11549" s="119" t="s">
        <v>1815</v>
      </c>
      <c r="B11549" s="117" t="s">
        <v>1488</v>
      </c>
      <c r="C11549" s="140">
        <v>36636</v>
      </c>
      <c r="D11549" s="141">
        <v>2.2468999999999999E-2</v>
      </c>
      <c r="E11549" s="119">
        <v>1</v>
      </c>
      <c r="F11549" s="119" t="s">
        <v>1492</v>
      </c>
      <c r="G11549" s="114">
        <f>IF([Data da Aprovação]&lt;&gt;"ESTATUTÁRIO",YEAR([Data da Aprovação]),"")</f>
        <v>2000</v>
      </c>
      <c r="H11549" s="106">
        <f>Tabela9[[#This Row],[Valor do Provento R$]]/Tabela9[[#This Row],[Provento por 1 ou 1000 Ações]]</f>
        <v>2.2468999999999999E-2</v>
      </c>
    </row>
    <row r="11550" spans="1:8">
      <c r="A11550" s="118" t="s">
        <v>1815</v>
      </c>
      <c r="B11550" s="116" t="s">
        <v>1488</v>
      </c>
      <c r="C11550" s="138">
        <v>37005</v>
      </c>
      <c r="D11550" s="139">
        <v>2.496E-2</v>
      </c>
      <c r="E11550" s="118">
        <v>1</v>
      </c>
      <c r="F11550" s="118" t="s">
        <v>1492</v>
      </c>
      <c r="G11550" s="113">
        <f>IF([Data da Aprovação]&lt;&gt;"ESTATUTÁRIO",YEAR([Data da Aprovação]),"")</f>
        <v>2001</v>
      </c>
      <c r="H11550" s="106">
        <f>Tabela9[[#This Row],[Valor do Provento R$]]/Tabela9[[#This Row],[Provento por 1 ou 1000 Ações]]</f>
        <v>2.496E-2</v>
      </c>
    </row>
    <row r="11551" spans="1:8">
      <c r="A11551" s="119" t="s">
        <v>1815</v>
      </c>
      <c r="B11551" s="117" t="s">
        <v>1488</v>
      </c>
      <c r="C11551" s="140">
        <v>37733</v>
      </c>
      <c r="D11551" s="141">
        <v>8.0800000000000004E-3</v>
      </c>
      <c r="E11551" s="119">
        <v>1</v>
      </c>
      <c r="F11551" s="119" t="s">
        <v>1492</v>
      </c>
      <c r="G11551" s="114">
        <f>IF([Data da Aprovação]&lt;&gt;"ESTATUTÁRIO",YEAR([Data da Aprovação]),"")</f>
        <v>2003</v>
      </c>
      <c r="H11551" s="106">
        <f>Tabela9[[#This Row],[Valor do Provento R$]]/Tabela9[[#This Row],[Provento por 1 ou 1000 Ações]]</f>
        <v>8.0800000000000004E-3</v>
      </c>
    </row>
    <row r="11552" spans="1:8">
      <c r="A11552" s="118" t="s">
        <v>1815</v>
      </c>
      <c r="B11552" s="116" t="s">
        <v>1488</v>
      </c>
      <c r="C11552" s="138">
        <v>38471</v>
      </c>
      <c r="D11552" s="139">
        <v>1.9939999999999999E-2</v>
      </c>
      <c r="E11552" s="118">
        <v>1</v>
      </c>
      <c r="F11552" s="118" t="s">
        <v>1492</v>
      </c>
      <c r="G11552" s="113">
        <f>IF([Data da Aprovação]&lt;&gt;"ESTATUTÁRIO",YEAR([Data da Aprovação]),"")</f>
        <v>2005</v>
      </c>
      <c r="H11552" s="106">
        <f>Tabela9[[#This Row],[Valor do Provento R$]]/Tabela9[[#This Row],[Provento por 1 ou 1000 Ações]]</f>
        <v>1.9939999999999999E-2</v>
      </c>
    </row>
    <row r="11553" spans="1:8">
      <c r="A11553" s="119" t="s">
        <v>1815</v>
      </c>
      <c r="B11553" s="117" t="s">
        <v>1488</v>
      </c>
      <c r="C11553" s="140">
        <v>38835</v>
      </c>
      <c r="D11553" s="141">
        <v>6.0830000000000002E-2</v>
      </c>
      <c r="E11553" s="119">
        <v>1</v>
      </c>
      <c r="F11553" s="119" t="s">
        <v>1492</v>
      </c>
      <c r="G11553" s="114">
        <f>IF([Data da Aprovação]&lt;&gt;"ESTATUTÁRIO",YEAR([Data da Aprovação]),"")</f>
        <v>2006</v>
      </c>
      <c r="H11553" s="106">
        <f>Tabela9[[#This Row],[Valor do Provento R$]]/Tabela9[[#This Row],[Provento por 1 ou 1000 Ações]]</f>
        <v>6.0830000000000002E-2</v>
      </c>
    </row>
    <row r="11554" spans="1:8">
      <c r="A11554" s="118" t="s">
        <v>1815</v>
      </c>
      <c r="B11554" s="116" t="s">
        <v>1488</v>
      </c>
      <c r="C11554" s="138">
        <v>39199</v>
      </c>
      <c r="D11554" s="139">
        <v>0.13164000000000001</v>
      </c>
      <c r="E11554" s="118">
        <v>1</v>
      </c>
      <c r="F11554" s="118" t="s">
        <v>1492</v>
      </c>
      <c r="G11554" s="113">
        <f>IF([Data da Aprovação]&lt;&gt;"ESTATUTÁRIO",YEAR([Data da Aprovação]),"")</f>
        <v>2007</v>
      </c>
      <c r="H11554" s="106">
        <f>Tabela9[[#This Row],[Valor do Provento R$]]/Tabela9[[#This Row],[Provento por 1 ou 1000 Ações]]</f>
        <v>0.13164000000000001</v>
      </c>
    </row>
    <row r="11555" spans="1:8">
      <c r="A11555" s="119" t="s">
        <v>1815</v>
      </c>
      <c r="B11555" s="117" t="s">
        <v>1488</v>
      </c>
      <c r="C11555" s="140">
        <v>39525</v>
      </c>
      <c r="D11555" s="141">
        <v>0.2</v>
      </c>
      <c r="E11555" s="119">
        <v>1</v>
      </c>
      <c r="F11555" s="119" t="s">
        <v>1492</v>
      </c>
      <c r="G11555" s="114">
        <f>IF([Data da Aprovação]&lt;&gt;"ESTATUTÁRIO",YEAR([Data da Aprovação]),"")</f>
        <v>2008</v>
      </c>
      <c r="H11555" s="106">
        <f>Tabela9[[#This Row],[Valor do Provento R$]]/Tabela9[[#This Row],[Provento por 1 ou 1000 Ações]]</f>
        <v>0.2</v>
      </c>
    </row>
    <row r="11556" spans="1:8">
      <c r="A11556" s="118" t="s">
        <v>1815</v>
      </c>
      <c r="B11556" s="116" t="s">
        <v>1488</v>
      </c>
      <c r="C11556" s="138">
        <v>39933</v>
      </c>
      <c r="D11556" s="139">
        <v>0.14779999999999999</v>
      </c>
      <c r="E11556" s="118">
        <v>1</v>
      </c>
      <c r="F11556" s="118" t="s">
        <v>1492</v>
      </c>
      <c r="G11556" s="113">
        <f>IF([Data da Aprovação]&lt;&gt;"ESTATUTÁRIO",YEAR([Data da Aprovação]),"")</f>
        <v>2009</v>
      </c>
      <c r="H11556" s="106">
        <f>Tabela9[[#This Row],[Valor do Provento R$]]/Tabela9[[#This Row],[Provento por 1 ou 1000 Ações]]</f>
        <v>0.14779999999999999</v>
      </c>
    </row>
    <row r="11557" spans="1:8">
      <c r="A11557" s="119" t="s">
        <v>1815</v>
      </c>
      <c r="B11557" s="117" t="s">
        <v>1488</v>
      </c>
      <c r="C11557" s="140">
        <v>40298</v>
      </c>
      <c r="D11557" s="141">
        <v>0.195603</v>
      </c>
      <c r="E11557" s="119">
        <v>1</v>
      </c>
      <c r="F11557" s="119" t="s">
        <v>1492</v>
      </c>
      <c r="G11557" s="114">
        <f>IF([Data da Aprovação]&lt;&gt;"ESTATUTÁRIO",YEAR([Data da Aprovação]),"")</f>
        <v>2010</v>
      </c>
      <c r="H11557" s="106">
        <f>Tabela9[[#This Row],[Valor do Provento R$]]/Tabela9[[#This Row],[Provento por 1 ou 1000 Ações]]</f>
        <v>0.195603</v>
      </c>
    </row>
    <row r="11558" spans="1:8">
      <c r="A11558" s="118" t="s">
        <v>1815</v>
      </c>
      <c r="B11558" s="116" t="s">
        <v>1488</v>
      </c>
      <c r="C11558" s="138">
        <v>40662</v>
      </c>
      <c r="D11558" s="139">
        <v>0.310473732</v>
      </c>
      <c r="E11558" s="118">
        <v>1</v>
      </c>
      <c r="F11558" s="118" t="s">
        <v>1492</v>
      </c>
      <c r="G11558" s="113">
        <f>IF([Data da Aprovação]&lt;&gt;"ESTATUTÁRIO",YEAR([Data da Aprovação]),"")</f>
        <v>2011</v>
      </c>
      <c r="H11558" s="106">
        <f>Tabela9[[#This Row],[Valor do Provento R$]]/Tabela9[[#This Row],[Provento por 1 ou 1000 Ações]]</f>
        <v>0.310473732</v>
      </c>
    </row>
    <row r="11559" spans="1:8">
      <c r="A11559" s="119" t="s">
        <v>1815</v>
      </c>
      <c r="B11559" s="117" t="s">
        <v>1488</v>
      </c>
      <c r="C11559" s="140">
        <v>41026</v>
      </c>
      <c r="D11559" s="141">
        <v>0.30702249999999998</v>
      </c>
      <c r="E11559" s="119">
        <v>1</v>
      </c>
      <c r="F11559" s="119" t="s">
        <v>1492</v>
      </c>
      <c r="G11559" s="114">
        <f>IF([Data da Aprovação]&lt;&gt;"ESTATUTÁRIO",YEAR([Data da Aprovação]),"")</f>
        <v>2012</v>
      </c>
      <c r="H11559" s="106">
        <f>Tabela9[[#This Row],[Valor do Provento R$]]/Tabela9[[#This Row],[Provento por 1 ou 1000 Ações]]</f>
        <v>0.30702249999999998</v>
      </c>
    </row>
    <row r="11560" spans="1:8">
      <c r="A11560" s="118" t="s">
        <v>1816</v>
      </c>
      <c r="B11560" s="116" t="s">
        <v>1488</v>
      </c>
      <c r="C11560" s="138">
        <v>35787</v>
      </c>
      <c r="D11560" s="139">
        <v>3.8563100000000001</v>
      </c>
      <c r="E11560" s="118">
        <v>1000</v>
      </c>
      <c r="F11560" s="118" t="s">
        <v>1489</v>
      </c>
      <c r="G11560" s="113">
        <f>IF([Data da Aprovação]&lt;&gt;"ESTATUTÁRIO",YEAR([Data da Aprovação]),"")</f>
        <v>1997</v>
      </c>
      <c r="H11560" s="106">
        <f>Tabela9[[#This Row],[Valor do Provento R$]]/Tabela9[[#This Row],[Provento por 1 ou 1000 Ações]]</f>
        <v>3.8563099999999999E-3</v>
      </c>
    </row>
    <row r="11561" spans="1:8">
      <c r="A11561" s="119" t="s">
        <v>1816</v>
      </c>
      <c r="B11561" s="117" t="s">
        <v>1488</v>
      </c>
      <c r="C11561" s="140">
        <v>35922</v>
      </c>
      <c r="D11561" s="141">
        <v>4.3437349999999997</v>
      </c>
      <c r="E11561" s="119">
        <v>1000</v>
      </c>
      <c r="F11561" s="119" t="s">
        <v>1489</v>
      </c>
      <c r="G11561" s="114">
        <f>IF([Data da Aprovação]&lt;&gt;"ESTATUTÁRIO",YEAR([Data da Aprovação]),"")</f>
        <v>1998</v>
      </c>
      <c r="H11561" s="106">
        <f>Tabela9[[#This Row],[Valor do Provento R$]]/Tabela9[[#This Row],[Provento por 1 ou 1000 Ações]]</f>
        <v>4.3437349999999996E-3</v>
      </c>
    </row>
    <row r="11562" spans="1:8">
      <c r="A11562" s="118" t="s">
        <v>1816</v>
      </c>
      <c r="B11562" s="116" t="s">
        <v>1488</v>
      </c>
      <c r="C11562" s="138">
        <v>36011</v>
      </c>
      <c r="D11562" s="139">
        <v>4.7651450000000004</v>
      </c>
      <c r="E11562" s="118">
        <v>1000</v>
      </c>
      <c r="F11562" s="118" t="s">
        <v>1489</v>
      </c>
      <c r="G11562" s="113">
        <f>IF([Data da Aprovação]&lt;&gt;"ESTATUTÁRIO",YEAR([Data da Aprovação]),"")</f>
        <v>1998</v>
      </c>
      <c r="H11562" s="106">
        <f>Tabela9[[#This Row],[Valor do Provento R$]]/Tabela9[[#This Row],[Provento por 1 ou 1000 Ações]]</f>
        <v>4.7651450000000001E-3</v>
      </c>
    </row>
    <row r="11563" spans="1:8">
      <c r="A11563" s="119" t="s">
        <v>1816</v>
      </c>
      <c r="B11563" s="117" t="s">
        <v>1488</v>
      </c>
      <c r="C11563" s="140">
        <v>36075</v>
      </c>
      <c r="D11563" s="141">
        <v>4.5999999999999996</v>
      </c>
      <c r="E11563" s="119">
        <v>1000</v>
      </c>
      <c r="F11563" s="119" t="s">
        <v>1489</v>
      </c>
      <c r="G11563" s="114">
        <f>IF([Data da Aprovação]&lt;&gt;"ESTATUTÁRIO",YEAR([Data da Aprovação]),"")</f>
        <v>1998</v>
      </c>
      <c r="H11563" s="106">
        <f>Tabela9[[#This Row],[Valor do Provento R$]]/Tabela9[[#This Row],[Provento por 1 ou 1000 Ações]]</f>
        <v>4.5999999999999999E-3</v>
      </c>
    </row>
    <row r="11564" spans="1:8">
      <c r="A11564" s="118" t="s">
        <v>1816</v>
      </c>
      <c r="B11564" s="116" t="s">
        <v>1488</v>
      </c>
      <c r="C11564" s="138">
        <v>36188</v>
      </c>
      <c r="D11564" s="139">
        <v>4.72</v>
      </c>
      <c r="E11564" s="118">
        <v>1000</v>
      </c>
      <c r="F11564" s="118" t="s">
        <v>1489</v>
      </c>
      <c r="G11564" s="113">
        <f>IF([Data da Aprovação]&lt;&gt;"ESTATUTÁRIO",YEAR([Data da Aprovação]),"")</f>
        <v>1999</v>
      </c>
      <c r="H11564" s="106">
        <f>Tabela9[[#This Row],[Valor do Provento R$]]/Tabela9[[#This Row],[Provento por 1 ou 1000 Ações]]</f>
        <v>4.7199999999999994E-3</v>
      </c>
    </row>
    <row r="11565" spans="1:8">
      <c r="A11565" s="119" t="s">
        <v>1816</v>
      </c>
      <c r="B11565" s="117" t="s">
        <v>1488</v>
      </c>
      <c r="C11565" s="140">
        <v>36706</v>
      </c>
      <c r="D11565" s="141">
        <v>9.6999999999999993</v>
      </c>
      <c r="E11565" s="119">
        <v>1000</v>
      </c>
      <c r="F11565" s="119" t="s">
        <v>1489</v>
      </c>
      <c r="G11565" s="114">
        <f>IF([Data da Aprovação]&lt;&gt;"ESTATUTÁRIO",YEAR([Data da Aprovação]),"")</f>
        <v>2000</v>
      </c>
      <c r="H11565" s="106">
        <f>Tabela9[[#This Row],[Valor do Provento R$]]/Tabela9[[#This Row],[Provento por 1 ou 1000 Ações]]</f>
        <v>9.6999999999999986E-3</v>
      </c>
    </row>
    <row r="11566" spans="1:8">
      <c r="A11566" s="118" t="s">
        <v>1816</v>
      </c>
      <c r="B11566" s="116" t="s">
        <v>1488</v>
      </c>
      <c r="C11566" s="138">
        <v>36790</v>
      </c>
      <c r="D11566" s="139">
        <v>4.7650225800000001</v>
      </c>
      <c r="E11566" s="118">
        <v>1000</v>
      </c>
      <c r="F11566" s="118" t="s">
        <v>1489</v>
      </c>
      <c r="G11566" s="113">
        <f>IF([Data da Aprovação]&lt;&gt;"ESTATUTÁRIO",YEAR([Data da Aprovação]),"")</f>
        <v>2000</v>
      </c>
      <c r="H11566" s="106">
        <f>Tabela9[[#This Row],[Valor do Provento R$]]/Tabela9[[#This Row],[Provento por 1 ou 1000 Ações]]</f>
        <v>4.7650225800000001E-3</v>
      </c>
    </row>
    <row r="11567" spans="1:8">
      <c r="A11567" s="119" t="s">
        <v>1816</v>
      </c>
      <c r="B11567" s="117" t="s">
        <v>1488</v>
      </c>
      <c r="C11567" s="140">
        <v>36874</v>
      </c>
      <c r="D11567" s="141">
        <v>4.5</v>
      </c>
      <c r="E11567" s="119">
        <v>1000</v>
      </c>
      <c r="F11567" s="119" t="s">
        <v>1489</v>
      </c>
      <c r="G11567" s="114">
        <f>IF([Data da Aprovação]&lt;&gt;"ESTATUTÁRIO",YEAR([Data da Aprovação]),"")</f>
        <v>2000</v>
      </c>
      <c r="H11567" s="106">
        <f>Tabela9[[#This Row],[Valor do Provento R$]]/Tabela9[[#This Row],[Provento por 1 ou 1000 Ações]]</f>
        <v>4.4999999999999997E-3</v>
      </c>
    </row>
    <row r="11568" spans="1:8">
      <c r="A11568" s="118" t="s">
        <v>1816</v>
      </c>
      <c r="B11568" s="116" t="s">
        <v>1488</v>
      </c>
      <c r="C11568" s="138">
        <v>37286</v>
      </c>
      <c r="D11568" s="139">
        <v>17.2</v>
      </c>
      <c r="E11568" s="118">
        <v>1000</v>
      </c>
      <c r="F11568" s="118" t="s">
        <v>1489</v>
      </c>
      <c r="G11568" s="113">
        <f>IF([Data da Aprovação]&lt;&gt;"ESTATUTÁRIO",YEAR([Data da Aprovação]),"")</f>
        <v>2002</v>
      </c>
      <c r="H11568" s="106">
        <f>Tabela9[[#This Row],[Valor do Provento R$]]/Tabela9[[#This Row],[Provento por 1 ou 1000 Ações]]</f>
        <v>1.72E-2</v>
      </c>
    </row>
    <row r="11569" spans="1:8">
      <c r="A11569" s="119" t="s">
        <v>1816</v>
      </c>
      <c r="B11569" s="117" t="s">
        <v>1488</v>
      </c>
      <c r="C11569" s="140">
        <v>37375</v>
      </c>
      <c r="D11569" s="141">
        <v>3.8</v>
      </c>
      <c r="E11569" s="119">
        <v>1000</v>
      </c>
      <c r="F11569" s="119" t="s">
        <v>1489</v>
      </c>
      <c r="G11569" s="114">
        <f>IF([Data da Aprovação]&lt;&gt;"ESTATUTÁRIO",YEAR([Data da Aprovação]),"")</f>
        <v>2002</v>
      </c>
      <c r="H11569" s="106">
        <f>Tabela9[[#This Row],[Valor do Provento R$]]/Tabela9[[#This Row],[Provento por 1 ou 1000 Ações]]</f>
        <v>3.8E-3</v>
      </c>
    </row>
    <row r="11570" spans="1:8">
      <c r="A11570" s="118" t="s">
        <v>1816</v>
      </c>
      <c r="B11570" s="116" t="s">
        <v>1488</v>
      </c>
      <c r="C11570" s="138">
        <v>37735</v>
      </c>
      <c r="D11570" s="139">
        <v>1.41</v>
      </c>
      <c r="E11570" s="118">
        <v>1000</v>
      </c>
      <c r="F11570" s="118" t="s">
        <v>1489</v>
      </c>
      <c r="G11570" s="113">
        <f>IF([Data da Aprovação]&lt;&gt;"ESTATUTÁRIO",YEAR([Data da Aprovação]),"")</f>
        <v>2003</v>
      </c>
      <c r="H11570" s="106">
        <f>Tabela9[[#This Row],[Valor do Provento R$]]/Tabela9[[#This Row],[Provento por 1 ou 1000 Ações]]</f>
        <v>1.41E-3</v>
      </c>
    </row>
    <row r="11571" spans="1:8">
      <c r="A11571" s="119" t="s">
        <v>1816</v>
      </c>
      <c r="B11571" s="117" t="s">
        <v>1488</v>
      </c>
      <c r="C11571" s="140">
        <v>37770</v>
      </c>
      <c r="D11571" s="141">
        <v>4.1500000000000004</v>
      </c>
      <c r="E11571" s="119">
        <v>1000</v>
      </c>
      <c r="F11571" s="119" t="s">
        <v>1489</v>
      </c>
      <c r="G11571" s="114">
        <f>IF([Data da Aprovação]&lt;&gt;"ESTATUTÁRIO",YEAR([Data da Aprovação]),"")</f>
        <v>2003</v>
      </c>
      <c r="H11571" s="106">
        <f>Tabela9[[#This Row],[Valor do Provento R$]]/Tabela9[[#This Row],[Provento por 1 ou 1000 Ações]]</f>
        <v>4.15E-3</v>
      </c>
    </row>
    <row r="11572" spans="1:8">
      <c r="A11572" s="118" t="s">
        <v>1816</v>
      </c>
      <c r="B11572" s="116" t="s">
        <v>1488</v>
      </c>
      <c r="C11572" s="138">
        <v>37945</v>
      </c>
      <c r="D11572" s="139">
        <v>5.44</v>
      </c>
      <c r="E11572" s="118">
        <v>1000</v>
      </c>
      <c r="F11572" s="118" t="s">
        <v>1489</v>
      </c>
      <c r="G11572" s="113">
        <f>IF([Data da Aprovação]&lt;&gt;"ESTATUTÁRIO",YEAR([Data da Aprovação]),"")</f>
        <v>2003</v>
      </c>
      <c r="H11572" s="106">
        <f>Tabela9[[#This Row],[Valor do Provento R$]]/Tabela9[[#This Row],[Provento por 1 ou 1000 Ações]]</f>
        <v>5.4400000000000004E-3</v>
      </c>
    </row>
    <row r="11573" spans="1:8">
      <c r="A11573" s="119" t="s">
        <v>1816</v>
      </c>
      <c r="B11573" s="117" t="s">
        <v>1488</v>
      </c>
      <c r="C11573" s="140">
        <v>37994</v>
      </c>
      <c r="D11573" s="141">
        <v>6.7</v>
      </c>
      <c r="E11573" s="119">
        <v>1000</v>
      </c>
      <c r="F11573" s="119" t="s">
        <v>1489</v>
      </c>
      <c r="G11573" s="114">
        <f>IF([Data da Aprovação]&lt;&gt;"ESTATUTÁRIO",YEAR([Data da Aprovação]),"")</f>
        <v>2004</v>
      </c>
      <c r="H11573" s="106">
        <f>Tabela9[[#This Row],[Valor do Provento R$]]/Tabela9[[#This Row],[Provento por 1 ou 1000 Ações]]</f>
        <v>6.7000000000000002E-3</v>
      </c>
    </row>
    <row r="11574" spans="1:8">
      <c r="A11574" s="118" t="s">
        <v>1816</v>
      </c>
      <c r="B11574" s="116" t="s">
        <v>1488</v>
      </c>
      <c r="C11574" s="138">
        <v>38043</v>
      </c>
      <c r="D11574" s="139">
        <v>1.38</v>
      </c>
      <c r="E11574" s="118">
        <v>1000</v>
      </c>
      <c r="F11574" s="118" t="s">
        <v>1489</v>
      </c>
      <c r="G11574" s="113">
        <f>IF([Data da Aprovação]&lt;&gt;"ESTATUTÁRIO",YEAR([Data da Aprovação]),"")</f>
        <v>2004</v>
      </c>
      <c r="H11574" s="106">
        <f>Tabela9[[#This Row],[Valor do Provento R$]]/Tabela9[[#This Row],[Provento por 1 ou 1000 Ações]]</f>
        <v>1.3799999999999999E-3</v>
      </c>
    </row>
    <row r="11575" spans="1:8">
      <c r="A11575" s="119" t="s">
        <v>1816</v>
      </c>
      <c r="B11575" s="117" t="s">
        <v>1488</v>
      </c>
      <c r="C11575" s="140">
        <v>38337</v>
      </c>
      <c r="D11575" s="141">
        <v>3</v>
      </c>
      <c r="E11575" s="119">
        <v>1000</v>
      </c>
      <c r="F11575" s="119" t="s">
        <v>1489</v>
      </c>
      <c r="G11575" s="114">
        <f>IF([Data da Aprovação]&lt;&gt;"ESTATUTÁRIO",YEAR([Data da Aprovação]),"")</f>
        <v>2004</v>
      </c>
      <c r="H11575" s="106">
        <f>Tabela9[[#This Row],[Valor do Provento R$]]/Tabela9[[#This Row],[Provento por 1 ou 1000 Ações]]</f>
        <v>3.0000000000000001E-3</v>
      </c>
    </row>
    <row r="11576" spans="1:8">
      <c r="A11576" s="118" t="s">
        <v>1816</v>
      </c>
      <c r="B11576" s="116" t="s">
        <v>1488</v>
      </c>
      <c r="C11576" s="138">
        <v>38365</v>
      </c>
      <c r="D11576" s="139">
        <v>0.99</v>
      </c>
      <c r="E11576" s="118">
        <v>1000</v>
      </c>
      <c r="F11576" s="118" t="s">
        <v>1489</v>
      </c>
      <c r="G11576" s="113">
        <f>IF([Data da Aprovação]&lt;&gt;"ESTATUTÁRIO",YEAR([Data da Aprovação]),"")</f>
        <v>2005</v>
      </c>
      <c r="H11576" s="106">
        <f>Tabela9[[#This Row],[Valor do Provento R$]]/Tabela9[[#This Row],[Provento por 1 ou 1000 Ações]]</f>
        <v>9.8999999999999999E-4</v>
      </c>
    </row>
    <row r="11577" spans="1:8">
      <c r="A11577" s="119" t="s">
        <v>1816</v>
      </c>
      <c r="B11577" s="117" t="s">
        <v>1488</v>
      </c>
      <c r="C11577" s="140">
        <v>38470</v>
      </c>
      <c r="D11577" s="141">
        <v>1.3413120199999999</v>
      </c>
      <c r="E11577" s="119">
        <v>1000</v>
      </c>
      <c r="F11577" s="119" t="s">
        <v>1489</v>
      </c>
      <c r="G11577" s="114">
        <f>IF([Data da Aprovação]&lt;&gt;"ESTATUTÁRIO",YEAR([Data da Aprovação]),"")</f>
        <v>2005</v>
      </c>
      <c r="H11577" s="106">
        <f>Tabela9[[#This Row],[Valor do Provento R$]]/Tabela9[[#This Row],[Provento por 1 ou 1000 Ações]]</f>
        <v>1.34131202E-3</v>
      </c>
    </row>
    <row r="11578" spans="1:8">
      <c r="A11578" s="118" t="s">
        <v>1816</v>
      </c>
      <c r="B11578" s="116" t="s">
        <v>1488</v>
      </c>
      <c r="C11578" s="138">
        <v>38526</v>
      </c>
      <c r="D11578" s="139">
        <v>2.3455404</v>
      </c>
      <c r="E11578" s="118">
        <v>1000</v>
      </c>
      <c r="F11578" s="118" t="s">
        <v>1489</v>
      </c>
      <c r="G11578" s="113">
        <f>IF([Data da Aprovação]&lt;&gt;"ESTATUTÁRIO",YEAR([Data da Aprovação]),"")</f>
        <v>2005</v>
      </c>
      <c r="H11578" s="106">
        <f>Tabela9[[#This Row],[Valor do Provento R$]]/Tabela9[[#This Row],[Provento por 1 ou 1000 Ações]]</f>
        <v>2.3455403999999998E-3</v>
      </c>
    </row>
    <row r="11579" spans="1:8">
      <c r="A11579" s="119" t="s">
        <v>1816</v>
      </c>
      <c r="B11579" s="117" t="s">
        <v>1488</v>
      </c>
      <c r="C11579" s="140">
        <v>38645</v>
      </c>
      <c r="D11579" s="141">
        <v>2.99</v>
      </c>
      <c r="E11579" s="119">
        <v>1000</v>
      </c>
      <c r="F11579" s="119" t="s">
        <v>1489</v>
      </c>
      <c r="G11579" s="114">
        <f>IF([Data da Aprovação]&lt;&gt;"ESTATUTÁRIO",YEAR([Data da Aprovação]),"")</f>
        <v>2005</v>
      </c>
      <c r="H11579" s="106">
        <f>Tabela9[[#This Row],[Valor do Provento R$]]/Tabela9[[#This Row],[Provento por 1 ou 1000 Ações]]</f>
        <v>2.99E-3</v>
      </c>
    </row>
    <row r="11580" spans="1:8">
      <c r="A11580" s="118" t="s">
        <v>1816</v>
      </c>
      <c r="B11580" s="116" t="s">
        <v>1488</v>
      </c>
      <c r="C11580" s="138">
        <v>38701</v>
      </c>
      <c r="D11580" s="139">
        <v>5.55</v>
      </c>
      <c r="E11580" s="118">
        <v>1000</v>
      </c>
      <c r="F11580" s="118" t="s">
        <v>1489</v>
      </c>
      <c r="G11580" s="113">
        <f>IF([Data da Aprovação]&lt;&gt;"ESTATUTÁRIO",YEAR([Data da Aprovação]),"")</f>
        <v>2005</v>
      </c>
      <c r="H11580" s="106">
        <f>Tabela9[[#This Row],[Valor do Provento R$]]/Tabela9[[#This Row],[Provento por 1 ou 1000 Ações]]</f>
        <v>5.5500000000000002E-3</v>
      </c>
    </row>
    <row r="11581" spans="1:8">
      <c r="A11581" s="119" t="s">
        <v>1816</v>
      </c>
      <c r="B11581" s="117" t="s">
        <v>1488</v>
      </c>
      <c r="C11581" s="140">
        <v>38840</v>
      </c>
      <c r="D11581" s="141">
        <v>4.55</v>
      </c>
      <c r="E11581" s="119">
        <v>1000</v>
      </c>
      <c r="F11581" s="119" t="s">
        <v>1489</v>
      </c>
      <c r="G11581" s="114">
        <f>IF([Data da Aprovação]&lt;&gt;"ESTATUTÁRIO",YEAR([Data da Aprovação]),"")</f>
        <v>2006</v>
      </c>
      <c r="H11581" s="106">
        <f>Tabela9[[#This Row],[Valor do Provento R$]]/Tabela9[[#This Row],[Provento por 1 ou 1000 Ações]]</f>
        <v>4.5500000000000002E-3</v>
      </c>
    </row>
    <row r="11582" spans="1:8">
      <c r="A11582" s="118" t="s">
        <v>1816</v>
      </c>
      <c r="B11582" s="116" t="s">
        <v>1488</v>
      </c>
      <c r="C11582" s="138">
        <v>39065</v>
      </c>
      <c r="D11582" s="139">
        <v>4.96</v>
      </c>
      <c r="E11582" s="118">
        <v>1000</v>
      </c>
      <c r="F11582" s="118" t="s">
        <v>1489</v>
      </c>
      <c r="G11582" s="113">
        <f>IF([Data da Aprovação]&lt;&gt;"ESTATUTÁRIO",YEAR([Data da Aprovação]),"")</f>
        <v>2006</v>
      </c>
      <c r="H11582" s="106">
        <f>Tabela9[[#This Row],[Valor do Provento R$]]/Tabela9[[#This Row],[Provento por 1 ou 1000 Ações]]</f>
        <v>4.96E-3</v>
      </c>
    </row>
    <row r="11583" spans="1:8">
      <c r="A11583" s="119" t="s">
        <v>1816</v>
      </c>
      <c r="B11583" s="117" t="s">
        <v>1488</v>
      </c>
      <c r="C11583" s="140">
        <v>39373</v>
      </c>
      <c r="D11583" s="141">
        <v>1.18</v>
      </c>
      <c r="E11583" s="119">
        <v>1</v>
      </c>
      <c r="F11583" s="119" t="s">
        <v>1489</v>
      </c>
      <c r="G11583" s="114">
        <f>IF([Data da Aprovação]&lt;&gt;"ESTATUTÁRIO",YEAR([Data da Aprovação]),"")</f>
        <v>2007</v>
      </c>
      <c r="H11583" s="106">
        <f>Tabela9[[#This Row],[Valor do Provento R$]]/Tabela9[[#This Row],[Provento por 1 ou 1000 Ações]]</f>
        <v>1.18</v>
      </c>
    </row>
    <row r="11584" spans="1:8">
      <c r="A11584" s="118" t="s">
        <v>1816</v>
      </c>
      <c r="B11584" s="116" t="s">
        <v>1488</v>
      </c>
      <c r="C11584" s="138">
        <v>39499</v>
      </c>
      <c r="D11584" s="139">
        <v>0.14000000000000001</v>
      </c>
      <c r="E11584" s="118">
        <v>1</v>
      </c>
      <c r="F11584" s="118" t="s">
        <v>1489</v>
      </c>
      <c r="G11584" s="113">
        <f>IF([Data da Aprovação]&lt;&gt;"ESTATUTÁRIO",YEAR([Data da Aprovação]),"")</f>
        <v>2008</v>
      </c>
      <c r="H11584" s="106">
        <f>Tabela9[[#This Row],[Valor do Provento R$]]/Tabela9[[#This Row],[Provento por 1 ou 1000 Ações]]</f>
        <v>0.14000000000000001</v>
      </c>
    </row>
    <row r="11585" spans="1:8">
      <c r="A11585" s="119" t="s">
        <v>1816</v>
      </c>
      <c r="B11585" s="117" t="s">
        <v>1488</v>
      </c>
      <c r="C11585" s="140">
        <v>39660</v>
      </c>
      <c r="D11585" s="141">
        <v>0.88</v>
      </c>
      <c r="E11585" s="119">
        <v>1</v>
      </c>
      <c r="F11585" s="119" t="s">
        <v>1489</v>
      </c>
      <c r="G11585" s="114">
        <f>IF([Data da Aprovação]&lt;&gt;"ESTATUTÁRIO",YEAR([Data da Aprovação]),"")</f>
        <v>2008</v>
      </c>
      <c r="H11585" s="106">
        <f>Tabela9[[#This Row],[Valor do Provento R$]]/Tabela9[[#This Row],[Provento por 1 ou 1000 Ações]]</f>
        <v>0.88</v>
      </c>
    </row>
    <row r="11586" spans="1:8">
      <c r="A11586" s="118" t="s">
        <v>1816</v>
      </c>
      <c r="B11586" s="116" t="s">
        <v>1488</v>
      </c>
      <c r="C11586" s="138">
        <v>39828</v>
      </c>
      <c r="D11586" s="139">
        <v>0.42</v>
      </c>
      <c r="E11586" s="118">
        <v>1</v>
      </c>
      <c r="F11586" s="118" t="s">
        <v>1489</v>
      </c>
      <c r="G11586" s="113">
        <f>IF([Data da Aprovação]&lt;&gt;"ESTATUTÁRIO",YEAR([Data da Aprovação]),"")</f>
        <v>2009</v>
      </c>
      <c r="H11586" s="106">
        <f>Tabela9[[#This Row],[Valor do Provento R$]]/Tabela9[[#This Row],[Provento por 1 ou 1000 Ações]]</f>
        <v>0.42</v>
      </c>
    </row>
    <row r="11587" spans="1:8">
      <c r="A11587" s="119" t="s">
        <v>1816</v>
      </c>
      <c r="B11587" s="117" t="s">
        <v>1488</v>
      </c>
      <c r="C11587" s="140">
        <v>39947</v>
      </c>
      <c r="D11587" s="141">
        <v>0.61</v>
      </c>
      <c r="E11587" s="119">
        <v>1</v>
      </c>
      <c r="F11587" s="119" t="s">
        <v>1489</v>
      </c>
      <c r="G11587" s="114">
        <f>IF([Data da Aprovação]&lt;&gt;"ESTATUTÁRIO",YEAR([Data da Aprovação]),"")</f>
        <v>2009</v>
      </c>
      <c r="H11587" s="106">
        <f>Tabela9[[#This Row],[Valor do Provento R$]]/Tabela9[[#This Row],[Provento por 1 ou 1000 Ações]]</f>
        <v>0.61</v>
      </c>
    </row>
    <row r="11588" spans="1:8">
      <c r="A11588" s="118" t="s">
        <v>1816</v>
      </c>
      <c r="B11588" s="116" t="s">
        <v>1488</v>
      </c>
      <c r="C11588" s="138">
        <v>40129</v>
      </c>
      <c r="D11588" s="139">
        <v>0.97</v>
      </c>
      <c r="E11588" s="118">
        <v>1</v>
      </c>
      <c r="F11588" s="118" t="s">
        <v>1489</v>
      </c>
      <c r="G11588" s="113">
        <f>IF([Data da Aprovação]&lt;&gt;"ESTATUTÁRIO",YEAR([Data da Aprovação]),"")</f>
        <v>2009</v>
      </c>
      <c r="H11588" s="106">
        <f>Tabela9[[#This Row],[Valor do Provento R$]]/Tabela9[[#This Row],[Provento por 1 ou 1000 Ações]]</f>
        <v>0.97</v>
      </c>
    </row>
    <row r="11589" spans="1:8">
      <c r="A11589" s="119" t="s">
        <v>1816</v>
      </c>
      <c r="B11589" s="117" t="s">
        <v>1488</v>
      </c>
      <c r="C11589" s="140">
        <v>40220</v>
      </c>
      <c r="D11589" s="141">
        <v>0.15</v>
      </c>
      <c r="E11589" s="119">
        <v>1</v>
      </c>
      <c r="F11589" s="119" t="s">
        <v>1489</v>
      </c>
      <c r="G11589" s="114">
        <f>IF([Data da Aprovação]&lt;&gt;"ESTATUTÁRIO",YEAR([Data da Aprovação]),"")</f>
        <v>2010</v>
      </c>
      <c r="H11589" s="106">
        <f>Tabela9[[#This Row],[Valor do Provento R$]]/Tabela9[[#This Row],[Provento por 1 ou 1000 Ações]]</f>
        <v>0.15</v>
      </c>
    </row>
    <row r="11590" spans="1:8">
      <c r="A11590" s="118" t="s">
        <v>1816</v>
      </c>
      <c r="B11590" s="116" t="s">
        <v>1488</v>
      </c>
      <c r="C11590" s="138">
        <v>40526</v>
      </c>
      <c r="D11590" s="139">
        <v>2.0013999999999998</v>
      </c>
      <c r="E11590" s="118">
        <v>1</v>
      </c>
      <c r="F11590" s="118" t="s">
        <v>1489</v>
      </c>
      <c r="G11590" s="113">
        <f>IF([Data da Aprovação]&lt;&gt;"ESTATUTÁRIO",YEAR([Data da Aprovação]),"")</f>
        <v>2010</v>
      </c>
      <c r="H11590" s="106">
        <f>Tabela9[[#This Row],[Valor do Provento R$]]/Tabela9[[#This Row],[Provento por 1 ou 1000 Ações]]</f>
        <v>2.0013999999999998</v>
      </c>
    </row>
    <row r="11591" spans="1:8">
      <c r="A11591" s="119" t="s">
        <v>1816</v>
      </c>
      <c r="B11591" s="117" t="s">
        <v>1488</v>
      </c>
      <c r="C11591" s="140">
        <v>40948</v>
      </c>
      <c r="D11591" s="141">
        <v>2.54</v>
      </c>
      <c r="E11591" s="119">
        <v>1</v>
      </c>
      <c r="F11591" s="119" t="s">
        <v>1489</v>
      </c>
      <c r="G11591" s="114">
        <f>IF([Data da Aprovação]&lt;&gt;"ESTATUTÁRIO",YEAR([Data da Aprovação]),"")</f>
        <v>2012</v>
      </c>
      <c r="H11591" s="106">
        <f>Tabela9[[#This Row],[Valor do Provento R$]]/Tabela9[[#This Row],[Provento por 1 ou 1000 Ações]]</f>
        <v>2.54</v>
      </c>
    </row>
    <row r="11592" spans="1:8">
      <c r="A11592" s="118" t="s">
        <v>1816</v>
      </c>
      <c r="B11592" s="116" t="s">
        <v>1488</v>
      </c>
      <c r="C11592" s="138">
        <v>41354</v>
      </c>
      <c r="D11592" s="139">
        <v>2.3450000000000002</v>
      </c>
      <c r="E11592" s="118">
        <v>1</v>
      </c>
      <c r="F11592" s="118" t="s">
        <v>1489</v>
      </c>
      <c r="G11592" s="113">
        <f>IF([Data da Aprovação]&lt;&gt;"ESTATUTÁRIO",YEAR([Data da Aprovação]),"")</f>
        <v>2013</v>
      </c>
      <c r="H11592" s="106">
        <f>Tabela9[[#This Row],[Valor do Provento R$]]/Tabela9[[#This Row],[Provento por 1 ou 1000 Ações]]</f>
        <v>2.3450000000000002</v>
      </c>
    </row>
    <row r="11593" spans="1:8">
      <c r="A11593" s="119" t="s">
        <v>1817</v>
      </c>
      <c r="B11593" s="117" t="s">
        <v>1488</v>
      </c>
      <c r="C11593" s="140">
        <v>36738</v>
      </c>
      <c r="D11593" s="141">
        <v>1.2357199989500001</v>
      </c>
      <c r="E11593" s="119">
        <v>1</v>
      </c>
      <c r="F11593" s="119" t="s">
        <v>1489</v>
      </c>
      <c r="G11593" s="114">
        <f>IF([Data da Aprovação]&lt;&gt;"ESTATUTÁRIO",YEAR([Data da Aprovação]),"")</f>
        <v>2000</v>
      </c>
      <c r="H11593" s="106">
        <f>Tabela9[[#This Row],[Valor do Provento R$]]/Tabela9[[#This Row],[Provento por 1 ou 1000 Ações]]</f>
        <v>1.2357199989500001</v>
      </c>
    </row>
    <row r="11594" spans="1:8">
      <c r="A11594" s="118" t="s">
        <v>1817</v>
      </c>
      <c r="B11594" s="116" t="s">
        <v>1488</v>
      </c>
      <c r="C11594" s="138">
        <v>36881</v>
      </c>
      <c r="D11594" s="139">
        <v>1.0469238192799999</v>
      </c>
      <c r="E11594" s="118">
        <v>10</v>
      </c>
      <c r="F11594" s="118" t="s">
        <v>1489</v>
      </c>
      <c r="G11594" s="113">
        <f>IF([Data da Aprovação]&lt;&gt;"ESTATUTÁRIO",YEAR([Data da Aprovação]),"")</f>
        <v>2000</v>
      </c>
      <c r="H11594" s="106">
        <f>Tabela9[[#This Row],[Valor do Provento R$]]/Tabela9[[#This Row],[Provento por 1 ou 1000 Ações]]</f>
        <v>0.10469238192799998</v>
      </c>
    </row>
    <row r="11595" spans="1:8">
      <c r="A11595" s="119" t="s">
        <v>1817</v>
      </c>
      <c r="B11595" s="117" t="s">
        <v>1488</v>
      </c>
      <c r="C11595" s="140">
        <v>37071</v>
      </c>
      <c r="D11595" s="141">
        <v>1.1077292161000001</v>
      </c>
      <c r="E11595" s="119">
        <v>10</v>
      </c>
      <c r="F11595" s="119" t="s">
        <v>1489</v>
      </c>
      <c r="G11595" s="114">
        <f>IF([Data da Aprovação]&lt;&gt;"ESTATUTÁRIO",YEAR([Data da Aprovação]),"")</f>
        <v>2001</v>
      </c>
      <c r="H11595" s="106">
        <f>Tabela9[[#This Row],[Valor do Provento R$]]/Tabela9[[#This Row],[Provento por 1 ou 1000 Ações]]</f>
        <v>0.11077292161000001</v>
      </c>
    </row>
    <row r="11596" spans="1:8">
      <c r="A11596" s="118" t="s">
        <v>1817</v>
      </c>
      <c r="B11596" s="116" t="s">
        <v>1488</v>
      </c>
      <c r="C11596" s="138">
        <v>37253</v>
      </c>
      <c r="D11596" s="139">
        <v>1.0798999814000001</v>
      </c>
      <c r="E11596" s="118">
        <v>10</v>
      </c>
      <c r="F11596" s="118" t="s">
        <v>1489</v>
      </c>
      <c r="G11596" s="113">
        <f>IF([Data da Aprovação]&lt;&gt;"ESTATUTÁRIO",YEAR([Data da Aprovação]),"")</f>
        <v>2001</v>
      </c>
      <c r="H11596" s="106">
        <f>Tabela9[[#This Row],[Valor do Provento R$]]/Tabela9[[#This Row],[Provento por 1 ou 1000 Ações]]</f>
        <v>0.10798999814000002</v>
      </c>
    </row>
    <row r="11597" spans="1:8">
      <c r="A11597" s="119" t="s">
        <v>1817</v>
      </c>
      <c r="B11597" s="117" t="s">
        <v>1488</v>
      </c>
      <c r="C11597" s="140">
        <v>37431</v>
      </c>
      <c r="D11597" s="141">
        <v>9.1928720379999995E-2</v>
      </c>
      <c r="E11597" s="119">
        <v>1</v>
      </c>
      <c r="F11597" s="119" t="s">
        <v>1489</v>
      </c>
      <c r="G11597" s="114">
        <f>IF([Data da Aprovação]&lt;&gt;"ESTATUTÁRIO",YEAR([Data da Aprovação]),"")</f>
        <v>2002</v>
      </c>
      <c r="H11597" s="106">
        <f>Tabela9[[#This Row],[Valor do Provento R$]]/Tabela9[[#This Row],[Provento por 1 ou 1000 Ações]]</f>
        <v>9.1928720379999995E-2</v>
      </c>
    </row>
    <row r="11598" spans="1:8">
      <c r="A11598" s="118" t="s">
        <v>1817</v>
      </c>
      <c r="B11598" s="116" t="s">
        <v>1488</v>
      </c>
      <c r="C11598" s="138">
        <v>37608</v>
      </c>
      <c r="D11598" s="139">
        <v>6.4766249100000006E-2</v>
      </c>
      <c r="E11598" s="118">
        <v>1</v>
      </c>
      <c r="F11598" s="118" t="s">
        <v>1489</v>
      </c>
      <c r="G11598" s="113">
        <f>IF([Data da Aprovação]&lt;&gt;"ESTATUTÁRIO",YEAR([Data da Aprovação]),"")</f>
        <v>2002</v>
      </c>
      <c r="H11598" s="106">
        <f>Tabela9[[#This Row],[Valor do Provento R$]]/Tabela9[[#This Row],[Provento por 1 ou 1000 Ações]]</f>
        <v>6.4766249100000006E-2</v>
      </c>
    </row>
    <row r="11599" spans="1:8">
      <c r="A11599" s="119" t="s">
        <v>1817</v>
      </c>
      <c r="B11599" s="117" t="s">
        <v>1488</v>
      </c>
      <c r="C11599" s="140">
        <v>37971</v>
      </c>
      <c r="D11599" s="141">
        <v>0.23853930874000001</v>
      </c>
      <c r="E11599" s="119">
        <v>1</v>
      </c>
      <c r="F11599" s="119" t="s">
        <v>1489</v>
      </c>
      <c r="G11599" s="114">
        <f>IF([Data da Aprovação]&lt;&gt;"ESTATUTÁRIO",YEAR([Data da Aprovação]),"")</f>
        <v>2003</v>
      </c>
      <c r="H11599" s="106">
        <f>Tabela9[[#This Row],[Valor do Provento R$]]/Tabela9[[#This Row],[Provento por 1 ou 1000 Ações]]</f>
        <v>0.23853930874000001</v>
      </c>
    </row>
    <row r="11600" spans="1:8">
      <c r="A11600" s="118" t="s">
        <v>1817</v>
      </c>
      <c r="B11600" s="116" t="s">
        <v>1488</v>
      </c>
      <c r="C11600" s="138">
        <v>38342</v>
      </c>
      <c r="D11600" s="139">
        <v>0.13956210185000001</v>
      </c>
      <c r="E11600" s="118">
        <v>1</v>
      </c>
      <c r="F11600" s="118" t="s">
        <v>1489</v>
      </c>
      <c r="G11600" s="113">
        <f>IF([Data da Aprovação]&lt;&gt;"ESTATUTÁRIO",YEAR([Data da Aprovação]),"")</f>
        <v>2004</v>
      </c>
      <c r="H11600" s="106">
        <f>Tabela9[[#This Row],[Valor do Provento R$]]/Tabela9[[#This Row],[Provento por 1 ou 1000 Ações]]</f>
        <v>0.13956210185000001</v>
      </c>
    </row>
    <row r="11601" spans="1:8">
      <c r="A11601" s="119" t="s">
        <v>1817</v>
      </c>
      <c r="B11601" s="117" t="s">
        <v>1488</v>
      </c>
      <c r="C11601" s="140">
        <v>38524</v>
      </c>
      <c r="D11601" s="141">
        <v>6.366371069E-2</v>
      </c>
      <c r="E11601" s="119">
        <v>1</v>
      </c>
      <c r="F11601" s="119" t="s">
        <v>1489</v>
      </c>
      <c r="G11601" s="114">
        <f>IF([Data da Aprovação]&lt;&gt;"ESTATUTÁRIO",YEAR([Data da Aprovação]),"")</f>
        <v>2005</v>
      </c>
      <c r="H11601" s="106">
        <f>Tabela9[[#This Row],[Valor do Provento R$]]/Tabela9[[#This Row],[Provento por 1 ou 1000 Ações]]</f>
        <v>6.366371069E-2</v>
      </c>
    </row>
    <row r="11602" spans="1:8">
      <c r="A11602" s="118" t="s">
        <v>1817</v>
      </c>
      <c r="B11602" s="116" t="s">
        <v>1488</v>
      </c>
      <c r="C11602" s="138">
        <v>38706</v>
      </c>
      <c r="D11602" s="139">
        <v>6.301181753E-2</v>
      </c>
      <c r="E11602" s="118">
        <v>1</v>
      </c>
      <c r="F11602" s="118" t="s">
        <v>1489</v>
      </c>
      <c r="G11602" s="113">
        <f>IF([Data da Aprovação]&lt;&gt;"ESTATUTÁRIO",YEAR([Data da Aprovação]),"")</f>
        <v>2005</v>
      </c>
      <c r="H11602" s="106">
        <f>Tabela9[[#This Row],[Valor do Provento R$]]/Tabela9[[#This Row],[Provento por 1 ou 1000 Ações]]</f>
        <v>6.301181753E-2</v>
      </c>
    </row>
    <row r="11603" spans="1:8">
      <c r="A11603" s="119" t="s">
        <v>1817</v>
      </c>
      <c r="B11603" s="117" t="s">
        <v>1488</v>
      </c>
      <c r="C11603" s="140">
        <v>38889</v>
      </c>
      <c r="D11603" s="141">
        <v>6.4382529039999997E-2</v>
      </c>
      <c r="E11603" s="119">
        <v>1</v>
      </c>
      <c r="F11603" s="119" t="s">
        <v>1489</v>
      </c>
      <c r="G11603" s="114">
        <f>IF([Data da Aprovação]&lt;&gt;"ESTATUTÁRIO",YEAR([Data da Aprovação]),"")</f>
        <v>2006</v>
      </c>
      <c r="H11603" s="106">
        <f>Tabela9[[#This Row],[Valor do Provento R$]]/Tabela9[[#This Row],[Provento por 1 ou 1000 Ações]]</f>
        <v>6.4382529039999997E-2</v>
      </c>
    </row>
    <row r="11604" spans="1:8">
      <c r="A11604" s="118" t="s">
        <v>1817</v>
      </c>
      <c r="B11604" s="116" t="s">
        <v>1488</v>
      </c>
      <c r="C11604" s="138">
        <v>39071</v>
      </c>
      <c r="D11604" s="139">
        <v>5.2052479950000001E-2</v>
      </c>
      <c r="E11604" s="118">
        <v>1</v>
      </c>
      <c r="F11604" s="118" t="s">
        <v>1489</v>
      </c>
      <c r="G11604" s="113">
        <f>IF([Data da Aprovação]&lt;&gt;"ESTATUTÁRIO",YEAR([Data da Aprovação]),"")</f>
        <v>2006</v>
      </c>
      <c r="H11604" s="106">
        <f>Tabela9[[#This Row],[Valor do Provento R$]]/Tabela9[[#This Row],[Provento por 1 ou 1000 Ações]]</f>
        <v>5.2052479950000001E-2</v>
      </c>
    </row>
    <row r="11605" spans="1:8">
      <c r="A11605" s="119" t="s">
        <v>1817</v>
      </c>
      <c r="B11605" s="117" t="s">
        <v>1488</v>
      </c>
      <c r="C11605" s="140">
        <v>39258</v>
      </c>
      <c r="D11605" s="141">
        <v>5.7502511319999998E-2</v>
      </c>
      <c r="E11605" s="119">
        <v>1</v>
      </c>
      <c r="F11605" s="119" t="s">
        <v>1489</v>
      </c>
      <c r="G11605" s="114">
        <f>IF([Data da Aprovação]&lt;&gt;"ESTATUTÁRIO",YEAR([Data da Aprovação]),"")</f>
        <v>2007</v>
      </c>
      <c r="H11605" s="106">
        <f>Tabela9[[#This Row],[Valor do Provento R$]]/Tabela9[[#This Row],[Provento por 1 ou 1000 Ações]]</f>
        <v>5.7502511319999998E-2</v>
      </c>
    </row>
    <row r="11606" spans="1:8">
      <c r="A11606" s="118" t="s">
        <v>1817</v>
      </c>
      <c r="B11606" s="116" t="s">
        <v>1488</v>
      </c>
      <c r="C11606" s="138">
        <v>39433</v>
      </c>
      <c r="D11606" s="139">
        <v>4.5513292699999999E-2</v>
      </c>
      <c r="E11606" s="118">
        <v>1</v>
      </c>
      <c r="F11606" s="118" t="s">
        <v>1489</v>
      </c>
      <c r="G11606" s="113">
        <f>IF([Data da Aprovação]&lt;&gt;"ESTATUTÁRIO",YEAR([Data da Aprovação]),"")</f>
        <v>2007</v>
      </c>
      <c r="H11606" s="106">
        <f>Tabela9[[#This Row],[Valor do Provento R$]]/Tabela9[[#This Row],[Provento por 1 ou 1000 Ações]]</f>
        <v>4.5513292699999999E-2</v>
      </c>
    </row>
    <row r="11607" spans="1:8">
      <c r="A11607" s="119" t="s">
        <v>1817</v>
      </c>
      <c r="B11607" s="117" t="s">
        <v>1488</v>
      </c>
      <c r="C11607" s="140">
        <v>39622</v>
      </c>
      <c r="D11607" s="141">
        <v>6.2861168879999998E-2</v>
      </c>
      <c r="E11607" s="119">
        <v>1</v>
      </c>
      <c r="F11607" s="119" t="s">
        <v>1489</v>
      </c>
      <c r="G11607" s="114">
        <f>IF([Data da Aprovação]&lt;&gt;"ESTATUTÁRIO",YEAR([Data da Aprovação]),"")</f>
        <v>2008</v>
      </c>
      <c r="H11607" s="106">
        <f>Tabela9[[#This Row],[Valor do Provento R$]]/Tabela9[[#This Row],[Provento por 1 ou 1000 Ações]]</f>
        <v>6.2861168879999998E-2</v>
      </c>
    </row>
    <row r="11608" spans="1:8">
      <c r="A11608" s="118" t="s">
        <v>1817</v>
      </c>
      <c r="B11608" s="116" t="s">
        <v>1488</v>
      </c>
      <c r="C11608" s="138">
        <v>39804</v>
      </c>
      <c r="D11608" s="139">
        <v>3.0612881500000001E-2</v>
      </c>
      <c r="E11608" s="118">
        <v>1</v>
      </c>
      <c r="F11608" s="118" t="s">
        <v>1489</v>
      </c>
      <c r="G11608" s="113">
        <f>IF([Data da Aprovação]&lt;&gt;"ESTATUTÁRIO",YEAR([Data da Aprovação]),"")</f>
        <v>2008</v>
      </c>
      <c r="H11608" s="106">
        <f>Tabela9[[#This Row],[Valor do Provento R$]]/Tabela9[[#This Row],[Provento por 1 ou 1000 Ações]]</f>
        <v>3.0612881500000001E-2</v>
      </c>
    </row>
    <row r="11609" spans="1:8">
      <c r="A11609" s="119" t="s">
        <v>1817</v>
      </c>
      <c r="B11609" s="117" t="s">
        <v>1488</v>
      </c>
      <c r="C11609" s="140">
        <v>39993</v>
      </c>
      <c r="D11609" s="141">
        <v>6.3413791529999999E-2</v>
      </c>
      <c r="E11609" s="119">
        <v>1</v>
      </c>
      <c r="F11609" s="119" t="s">
        <v>1489</v>
      </c>
      <c r="G11609" s="114">
        <f>IF([Data da Aprovação]&lt;&gt;"ESTATUTÁRIO",YEAR([Data da Aprovação]),"")</f>
        <v>2009</v>
      </c>
      <c r="H11609" s="106">
        <f>Tabela9[[#This Row],[Valor do Provento R$]]/Tabela9[[#This Row],[Provento por 1 ou 1000 Ações]]</f>
        <v>6.3413791529999999E-2</v>
      </c>
    </row>
    <row r="11610" spans="1:8">
      <c r="A11610" s="118" t="s">
        <v>1817</v>
      </c>
      <c r="B11610" s="116" t="s">
        <v>1488</v>
      </c>
      <c r="C11610" s="138">
        <v>40175</v>
      </c>
      <c r="D11610" s="139">
        <v>2.805553333E-2</v>
      </c>
      <c r="E11610" s="118">
        <v>1</v>
      </c>
      <c r="F11610" s="118" t="s">
        <v>1489</v>
      </c>
      <c r="G11610" s="113">
        <f>IF([Data da Aprovação]&lt;&gt;"ESTATUTÁRIO",YEAR([Data da Aprovação]),"")</f>
        <v>2009</v>
      </c>
      <c r="H11610" s="106">
        <f>Tabela9[[#This Row],[Valor do Provento R$]]/Tabela9[[#This Row],[Provento por 1 ou 1000 Ações]]</f>
        <v>2.805553333E-2</v>
      </c>
    </row>
    <row r="11611" spans="1:8">
      <c r="A11611" s="119" t="s">
        <v>1817</v>
      </c>
      <c r="B11611" s="117" t="s">
        <v>1488</v>
      </c>
      <c r="C11611" s="140">
        <v>40358</v>
      </c>
      <c r="D11611" s="141">
        <v>6.5629648590000006E-2</v>
      </c>
      <c r="E11611" s="119">
        <v>1</v>
      </c>
      <c r="F11611" s="119" t="s">
        <v>1489</v>
      </c>
      <c r="G11611" s="114">
        <f>IF([Data da Aprovação]&lt;&gt;"ESTATUTÁRIO",YEAR([Data da Aprovação]),"")</f>
        <v>2010</v>
      </c>
      <c r="H11611" s="106">
        <f>Tabela9[[#This Row],[Valor do Provento R$]]/Tabela9[[#This Row],[Provento por 1 ou 1000 Ações]]</f>
        <v>6.5629648590000006E-2</v>
      </c>
    </row>
    <row r="11612" spans="1:8">
      <c r="A11612" s="118" t="s">
        <v>1817</v>
      </c>
      <c r="B11612" s="116" t="s">
        <v>1488</v>
      </c>
      <c r="C11612" s="138">
        <v>40528</v>
      </c>
      <c r="D11612" s="139">
        <v>2.1592364070000002E-2</v>
      </c>
      <c r="E11612" s="118">
        <v>1</v>
      </c>
      <c r="F11612" s="118" t="s">
        <v>1489</v>
      </c>
      <c r="G11612" s="113">
        <f>IF([Data da Aprovação]&lt;&gt;"ESTATUTÁRIO",YEAR([Data da Aprovação]),"")</f>
        <v>2010</v>
      </c>
      <c r="H11612" s="106">
        <f>Tabela9[[#This Row],[Valor do Provento R$]]/Tabela9[[#This Row],[Provento por 1 ou 1000 Ações]]</f>
        <v>2.1592364070000002E-2</v>
      </c>
    </row>
    <row r="11613" spans="1:8">
      <c r="A11613" s="119" t="s">
        <v>1817</v>
      </c>
      <c r="B11613" s="117" t="s">
        <v>1488</v>
      </c>
      <c r="C11613" s="140">
        <v>40723</v>
      </c>
      <c r="D11613" s="141">
        <v>0.13872382660999999</v>
      </c>
      <c r="E11613" s="119">
        <v>1</v>
      </c>
      <c r="F11613" s="119" t="s">
        <v>1489</v>
      </c>
      <c r="G11613" s="114">
        <f>IF([Data da Aprovação]&lt;&gt;"ESTATUTÁRIO",YEAR([Data da Aprovação]),"")</f>
        <v>2011</v>
      </c>
      <c r="H11613" s="106">
        <f>Tabela9[[#This Row],[Valor do Provento R$]]/Tabela9[[#This Row],[Provento por 1 ou 1000 Ações]]</f>
        <v>0.13872382660999999</v>
      </c>
    </row>
    <row r="11614" spans="1:8">
      <c r="A11614" s="118" t="s">
        <v>1817</v>
      </c>
      <c r="B11614" s="116" t="s">
        <v>1488</v>
      </c>
      <c r="C11614" s="138">
        <v>40891</v>
      </c>
      <c r="D11614" s="139">
        <v>0.1392326468</v>
      </c>
      <c r="E11614" s="118">
        <v>1</v>
      </c>
      <c r="F11614" s="118" t="s">
        <v>1489</v>
      </c>
      <c r="G11614" s="113">
        <f>IF([Data da Aprovação]&lt;&gt;"ESTATUTÁRIO",YEAR([Data da Aprovação]),"")</f>
        <v>2011</v>
      </c>
      <c r="H11614" s="106">
        <f>Tabela9[[#This Row],[Valor do Provento R$]]/Tabela9[[#This Row],[Provento por 1 ou 1000 Ações]]</f>
        <v>0.1392326468</v>
      </c>
    </row>
    <row r="11615" spans="1:8">
      <c r="A11615" s="119" t="s">
        <v>1817</v>
      </c>
      <c r="B11615" s="117" t="s">
        <v>1488</v>
      </c>
      <c r="C11615" s="140">
        <v>41079</v>
      </c>
      <c r="D11615" s="141">
        <v>0.14861079026999999</v>
      </c>
      <c r="E11615" s="119">
        <v>1</v>
      </c>
      <c r="F11615" s="119" t="s">
        <v>1489</v>
      </c>
      <c r="G11615" s="114">
        <f>IF([Data da Aprovação]&lt;&gt;"ESTATUTÁRIO",YEAR([Data da Aprovação]),"")</f>
        <v>2012</v>
      </c>
      <c r="H11615" s="106">
        <f>Tabela9[[#This Row],[Valor do Provento R$]]/Tabela9[[#This Row],[Provento por 1 ou 1000 Ações]]</f>
        <v>0.14861079026999999</v>
      </c>
    </row>
    <row r="11616" spans="1:8">
      <c r="A11616" s="118" t="s">
        <v>1817</v>
      </c>
      <c r="B11616" s="116" t="s">
        <v>1488</v>
      </c>
      <c r="C11616" s="138">
        <v>41261</v>
      </c>
      <c r="D11616" s="139">
        <v>0.13683581475000001</v>
      </c>
      <c r="E11616" s="118">
        <v>1</v>
      </c>
      <c r="F11616" s="118" t="s">
        <v>1489</v>
      </c>
      <c r="G11616" s="113">
        <f>IF([Data da Aprovação]&lt;&gt;"ESTATUTÁRIO",YEAR([Data da Aprovação]),"")</f>
        <v>2012</v>
      </c>
      <c r="H11616" s="106">
        <f>Tabela9[[#This Row],[Valor do Provento R$]]/Tabela9[[#This Row],[Provento por 1 ou 1000 Ações]]</f>
        <v>0.13683581475000001</v>
      </c>
    </row>
    <row r="11617" spans="1:8">
      <c r="A11617" s="119" t="s">
        <v>1817</v>
      </c>
      <c r="B11617" s="117" t="s">
        <v>1488</v>
      </c>
      <c r="C11617" s="140">
        <v>41389</v>
      </c>
      <c r="D11617" s="141">
        <v>8.7219346020000005E-2</v>
      </c>
      <c r="E11617" s="119">
        <v>1</v>
      </c>
      <c r="F11617" s="119" t="s">
        <v>1492</v>
      </c>
      <c r="G11617" s="114">
        <f>IF([Data da Aprovação]&lt;&gt;"ESTATUTÁRIO",YEAR([Data da Aprovação]),"")</f>
        <v>2013</v>
      </c>
      <c r="H11617" s="106">
        <f>Tabela9[[#This Row],[Valor do Provento R$]]/Tabela9[[#This Row],[Provento por 1 ou 1000 Ações]]</f>
        <v>8.7219346020000005E-2</v>
      </c>
    </row>
    <row r="11618" spans="1:8">
      <c r="A11618" s="118" t="s">
        <v>1817</v>
      </c>
      <c r="B11618" s="116" t="s">
        <v>1488</v>
      </c>
      <c r="C11618" s="138">
        <v>41449</v>
      </c>
      <c r="D11618" s="139">
        <v>0.13711258209999999</v>
      </c>
      <c r="E11618" s="118">
        <v>1</v>
      </c>
      <c r="F11618" s="118" t="s">
        <v>1489</v>
      </c>
      <c r="G11618" s="113">
        <f>IF([Data da Aprovação]&lt;&gt;"ESTATUTÁRIO",YEAR([Data da Aprovação]),"")</f>
        <v>2013</v>
      </c>
      <c r="H11618" s="106">
        <f>Tabela9[[#This Row],[Valor do Provento R$]]/Tabela9[[#This Row],[Provento por 1 ou 1000 Ações]]</f>
        <v>0.13711258209999999</v>
      </c>
    </row>
    <row r="11619" spans="1:8">
      <c r="A11619" s="119" t="s">
        <v>1817</v>
      </c>
      <c r="B11619" s="117" t="s">
        <v>1488</v>
      </c>
      <c r="C11619" s="140">
        <v>41625</v>
      </c>
      <c r="D11619" s="141">
        <v>0.13801255689</v>
      </c>
      <c r="E11619" s="119">
        <v>1</v>
      </c>
      <c r="F11619" s="119" t="s">
        <v>1489</v>
      </c>
      <c r="G11619" s="114">
        <f>IF([Data da Aprovação]&lt;&gt;"ESTATUTÁRIO",YEAR([Data da Aprovação]),"")</f>
        <v>2013</v>
      </c>
      <c r="H11619" s="106">
        <f>Tabela9[[#This Row],[Valor do Provento R$]]/Tabela9[[#This Row],[Provento por 1 ou 1000 Ações]]</f>
        <v>0.13801255689</v>
      </c>
    </row>
    <row r="11620" spans="1:8">
      <c r="A11620" s="118" t="s">
        <v>1817</v>
      </c>
      <c r="B11620" s="116" t="s">
        <v>1490</v>
      </c>
      <c r="C11620" s="138">
        <v>36738</v>
      </c>
      <c r="D11620" s="139">
        <v>1.2357199989500001</v>
      </c>
      <c r="E11620" s="118">
        <v>10</v>
      </c>
      <c r="F11620" s="118" t="s">
        <v>1489</v>
      </c>
      <c r="G11620" s="113">
        <f>IF([Data da Aprovação]&lt;&gt;"ESTATUTÁRIO",YEAR([Data da Aprovação]),"")</f>
        <v>2000</v>
      </c>
      <c r="H11620" s="106">
        <f>Tabela9[[#This Row],[Valor do Provento R$]]/Tabela9[[#This Row],[Provento por 1 ou 1000 Ações]]</f>
        <v>0.12357199989500001</v>
      </c>
    </row>
    <row r="11621" spans="1:8">
      <c r="A11621" s="119" t="s">
        <v>1817</v>
      </c>
      <c r="B11621" s="117" t="s">
        <v>1490</v>
      </c>
      <c r="C11621" s="140">
        <v>36881</v>
      </c>
      <c r="D11621" s="141">
        <v>1.0469238192799999</v>
      </c>
      <c r="E11621" s="119">
        <v>10</v>
      </c>
      <c r="F11621" s="119" t="s">
        <v>1489</v>
      </c>
      <c r="G11621" s="114">
        <f>IF([Data da Aprovação]&lt;&gt;"ESTATUTÁRIO",YEAR([Data da Aprovação]),"")</f>
        <v>2000</v>
      </c>
      <c r="H11621" s="106">
        <f>Tabela9[[#This Row],[Valor do Provento R$]]/Tabela9[[#This Row],[Provento por 1 ou 1000 Ações]]</f>
        <v>0.10469238192799998</v>
      </c>
    </row>
    <row r="11622" spans="1:8">
      <c r="A11622" s="118" t="s">
        <v>1817</v>
      </c>
      <c r="B11622" s="116" t="s">
        <v>1490</v>
      </c>
      <c r="C11622" s="138">
        <v>37071</v>
      </c>
      <c r="D11622" s="139">
        <v>1.2185021377</v>
      </c>
      <c r="E11622" s="118">
        <v>10</v>
      </c>
      <c r="F11622" s="118" t="s">
        <v>1489</v>
      </c>
      <c r="G11622" s="113">
        <f>IF([Data da Aprovação]&lt;&gt;"ESTATUTÁRIO",YEAR([Data da Aprovação]),"")</f>
        <v>2001</v>
      </c>
      <c r="H11622" s="106">
        <f>Tabela9[[#This Row],[Valor do Provento R$]]/Tabela9[[#This Row],[Provento por 1 ou 1000 Ações]]</f>
        <v>0.12185021377000001</v>
      </c>
    </row>
    <row r="11623" spans="1:8">
      <c r="A11623" s="119" t="s">
        <v>1817</v>
      </c>
      <c r="B11623" s="117" t="s">
        <v>1490</v>
      </c>
      <c r="C11623" s="140">
        <v>37253</v>
      </c>
      <c r="D11623" s="141">
        <v>1.1878899796</v>
      </c>
      <c r="E11623" s="119">
        <v>10</v>
      </c>
      <c r="F11623" s="119" t="s">
        <v>1489</v>
      </c>
      <c r="G11623" s="114">
        <f>IF([Data da Aprovação]&lt;&gt;"ESTATUTÁRIO",YEAR([Data da Aprovação]),"")</f>
        <v>2001</v>
      </c>
      <c r="H11623" s="106">
        <f>Tabela9[[#This Row],[Valor do Provento R$]]/Tabela9[[#This Row],[Provento por 1 ou 1000 Ações]]</f>
        <v>0.11878899796</v>
      </c>
    </row>
    <row r="11624" spans="1:8">
      <c r="A11624" s="118" t="s">
        <v>1817</v>
      </c>
      <c r="B11624" s="116" t="s">
        <v>1490</v>
      </c>
      <c r="C11624" s="138">
        <v>37431</v>
      </c>
      <c r="D11624" s="139">
        <v>0.10112159242</v>
      </c>
      <c r="E11624" s="118">
        <v>1</v>
      </c>
      <c r="F11624" s="118" t="s">
        <v>1489</v>
      </c>
      <c r="G11624" s="113">
        <f>IF([Data da Aprovação]&lt;&gt;"ESTATUTÁRIO",YEAR([Data da Aprovação]),"")</f>
        <v>2002</v>
      </c>
      <c r="H11624" s="106">
        <f>Tabela9[[#This Row],[Valor do Provento R$]]/Tabela9[[#This Row],[Provento por 1 ou 1000 Ações]]</f>
        <v>0.10112159242</v>
      </c>
    </row>
    <row r="11625" spans="1:8">
      <c r="A11625" s="119" t="s">
        <v>1817</v>
      </c>
      <c r="B11625" s="117" t="s">
        <v>1490</v>
      </c>
      <c r="C11625" s="140">
        <v>37608</v>
      </c>
      <c r="D11625" s="141">
        <v>7.1242874009999999E-2</v>
      </c>
      <c r="E11625" s="119">
        <v>1</v>
      </c>
      <c r="F11625" s="119" t="s">
        <v>1489</v>
      </c>
      <c r="G11625" s="114">
        <f>IF([Data da Aprovação]&lt;&gt;"ESTATUTÁRIO",YEAR([Data da Aprovação]),"")</f>
        <v>2002</v>
      </c>
      <c r="H11625" s="106">
        <f>Tabela9[[#This Row],[Valor do Provento R$]]/Tabela9[[#This Row],[Provento por 1 ou 1000 Ações]]</f>
        <v>7.1242874009999999E-2</v>
      </c>
    </row>
    <row r="11626" spans="1:8">
      <c r="A11626" s="118" t="s">
        <v>1817</v>
      </c>
      <c r="B11626" s="116" t="s">
        <v>1490</v>
      </c>
      <c r="C11626" s="138">
        <v>37971</v>
      </c>
      <c r="D11626" s="139">
        <v>0.26239323961</v>
      </c>
      <c r="E11626" s="118">
        <v>1</v>
      </c>
      <c r="F11626" s="118" t="s">
        <v>1489</v>
      </c>
      <c r="G11626" s="113">
        <f>IF([Data da Aprovação]&lt;&gt;"ESTATUTÁRIO",YEAR([Data da Aprovação]),"")</f>
        <v>2003</v>
      </c>
      <c r="H11626" s="106">
        <f>Tabela9[[#This Row],[Valor do Provento R$]]/Tabela9[[#This Row],[Provento por 1 ou 1000 Ações]]</f>
        <v>0.26239323961</v>
      </c>
    </row>
    <row r="11627" spans="1:8">
      <c r="A11627" s="119" t="s">
        <v>1817</v>
      </c>
      <c r="B11627" s="117" t="s">
        <v>1490</v>
      </c>
      <c r="C11627" s="140">
        <v>38342</v>
      </c>
      <c r="D11627" s="141">
        <v>0.15351831203999999</v>
      </c>
      <c r="E11627" s="119">
        <v>1</v>
      </c>
      <c r="F11627" s="119" t="s">
        <v>1489</v>
      </c>
      <c r="G11627" s="114">
        <f>IF([Data da Aprovação]&lt;&gt;"ESTATUTÁRIO",YEAR([Data da Aprovação]),"")</f>
        <v>2004</v>
      </c>
      <c r="H11627" s="106">
        <f>Tabela9[[#This Row],[Valor do Provento R$]]/Tabela9[[#This Row],[Provento por 1 ou 1000 Ações]]</f>
        <v>0.15351831203999999</v>
      </c>
    </row>
    <row r="11628" spans="1:8">
      <c r="A11628" s="118" t="s">
        <v>1817</v>
      </c>
      <c r="B11628" s="116" t="s">
        <v>1490</v>
      </c>
      <c r="C11628" s="138">
        <v>38524</v>
      </c>
      <c r="D11628" s="139">
        <v>7.0030081760000001E-2</v>
      </c>
      <c r="E11628" s="118">
        <v>1</v>
      </c>
      <c r="F11628" s="118" t="s">
        <v>1489</v>
      </c>
      <c r="G11628" s="113">
        <f>IF([Data da Aprovação]&lt;&gt;"ESTATUTÁRIO",YEAR([Data da Aprovação]),"")</f>
        <v>2005</v>
      </c>
      <c r="H11628" s="106">
        <f>Tabela9[[#This Row],[Valor do Provento R$]]/Tabela9[[#This Row],[Provento por 1 ou 1000 Ações]]</f>
        <v>7.0030081760000001E-2</v>
      </c>
    </row>
    <row r="11629" spans="1:8">
      <c r="A11629" s="119" t="s">
        <v>1817</v>
      </c>
      <c r="B11629" s="117" t="s">
        <v>1490</v>
      </c>
      <c r="C11629" s="140">
        <v>38715</v>
      </c>
      <c r="D11629" s="141">
        <v>6.9312999279999996E-2</v>
      </c>
      <c r="E11629" s="119">
        <v>1</v>
      </c>
      <c r="F11629" s="119" t="s">
        <v>1489</v>
      </c>
      <c r="G11629" s="114">
        <f>IF([Data da Aprovação]&lt;&gt;"ESTATUTÁRIO",YEAR([Data da Aprovação]),"")</f>
        <v>2005</v>
      </c>
      <c r="H11629" s="106">
        <f>Tabela9[[#This Row],[Valor do Provento R$]]/Tabela9[[#This Row],[Provento por 1 ou 1000 Ações]]</f>
        <v>6.9312999279999996E-2</v>
      </c>
    </row>
    <row r="11630" spans="1:8">
      <c r="A11630" s="118" t="s">
        <v>1817</v>
      </c>
      <c r="B11630" s="116" t="s">
        <v>1490</v>
      </c>
      <c r="C11630" s="138">
        <v>38889</v>
      </c>
      <c r="D11630" s="139">
        <v>7.0820781939999994E-2</v>
      </c>
      <c r="E11630" s="118">
        <v>1</v>
      </c>
      <c r="F11630" s="118" t="s">
        <v>1489</v>
      </c>
      <c r="G11630" s="113">
        <f>IF([Data da Aprovação]&lt;&gt;"ESTATUTÁRIO",YEAR([Data da Aprovação]),"")</f>
        <v>2006</v>
      </c>
      <c r="H11630" s="106">
        <f>Tabela9[[#This Row],[Valor do Provento R$]]/Tabela9[[#This Row],[Provento por 1 ou 1000 Ações]]</f>
        <v>7.0820781939999994E-2</v>
      </c>
    </row>
    <row r="11631" spans="1:8">
      <c r="A11631" s="119" t="s">
        <v>1817</v>
      </c>
      <c r="B11631" s="117" t="s">
        <v>1490</v>
      </c>
      <c r="C11631" s="140">
        <v>39071</v>
      </c>
      <c r="D11631" s="141">
        <v>5.7257727959999997E-2</v>
      </c>
      <c r="E11631" s="119">
        <v>1</v>
      </c>
      <c r="F11631" s="119" t="s">
        <v>1489</v>
      </c>
      <c r="G11631" s="114">
        <f>IF([Data da Aprovação]&lt;&gt;"ESTATUTÁRIO",YEAR([Data da Aprovação]),"")</f>
        <v>2006</v>
      </c>
      <c r="H11631" s="106">
        <f>Tabela9[[#This Row],[Valor do Provento R$]]/Tabela9[[#This Row],[Provento por 1 ou 1000 Ações]]</f>
        <v>5.7257727959999997E-2</v>
      </c>
    </row>
    <row r="11632" spans="1:8">
      <c r="A11632" s="118" t="s">
        <v>1817</v>
      </c>
      <c r="B11632" s="116" t="s">
        <v>1490</v>
      </c>
      <c r="C11632" s="138">
        <v>39258</v>
      </c>
      <c r="D11632" s="139">
        <v>6.3252762409999996E-2</v>
      </c>
      <c r="E11632" s="118">
        <v>1</v>
      </c>
      <c r="F11632" s="118" t="s">
        <v>1489</v>
      </c>
      <c r="G11632" s="113">
        <f>IF([Data da Aprovação]&lt;&gt;"ESTATUTÁRIO",YEAR([Data da Aprovação]),"")</f>
        <v>2007</v>
      </c>
      <c r="H11632" s="106">
        <f>Tabela9[[#This Row],[Valor do Provento R$]]/Tabela9[[#This Row],[Provento por 1 ou 1000 Ações]]</f>
        <v>6.3252762409999996E-2</v>
      </c>
    </row>
    <row r="11633" spans="1:8">
      <c r="A11633" s="119" t="s">
        <v>1817</v>
      </c>
      <c r="B11633" s="117" t="s">
        <v>1490</v>
      </c>
      <c r="C11633" s="140">
        <v>39433</v>
      </c>
      <c r="D11633" s="141">
        <v>5.0064622089999997E-2</v>
      </c>
      <c r="E11633" s="119">
        <v>1</v>
      </c>
      <c r="F11633" s="119" t="s">
        <v>1489</v>
      </c>
      <c r="G11633" s="114">
        <f>IF([Data da Aprovação]&lt;&gt;"ESTATUTÁRIO",YEAR([Data da Aprovação]),"")</f>
        <v>2007</v>
      </c>
      <c r="H11633" s="106">
        <f>Tabela9[[#This Row],[Valor do Provento R$]]/Tabela9[[#This Row],[Provento por 1 ou 1000 Ações]]</f>
        <v>5.0064622089999997E-2</v>
      </c>
    </row>
    <row r="11634" spans="1:8">
      <c r="A11634" s="118" t="s">
        <v>1817</v>
      </c>
      <c r="B11634" s="116" t="s">
        <v>1490</v>
      </c>
      <c r="C11634" s="138">
        <v>39622</v>
      </c>
      <c r="D11634" s="139">
        <v>6.9147285840000003E-2</v>
      </c>
      <c r="E11634" s="118">
        <v>1</v>
      </c>
      <c r="F11634" s="118" t="s">
        <v>1489</v>
      </c>
      <c r="G11634" s="113">
        <f>IF([Data da Aprovação]&lt;&gt;"ESTATUTÁRIO",YEAR([Data da Aprovação]),"")</f>
        <v>2008</v>
      </c>
      <c r="H11634" s="106">
        <f>Tabela9[[#This Row],[Valor do Provento R$]]/Tabela9[[#This Row],[Provento por 1 ou 1000 Ações]]</f>
        <v>6.9147285840000003E-2</v>
      </c>
    </row>
    <row r="11635" spans="1:8">
      <c r="A11635" s="119" t="s">
        <v>1817</v>
      </c>
      <c r="B11635" s="117" t="s">
        <v>1490</v>
      </c>
      <c r="C11635" s="140">
        <v>39804</v>
      </c>
      <c r="D11635" s="141">
        <v>3.3674169650000002E-2</v>
      </c>
      <c r="E11635" s="119">
        <v>1</v>
      </c>
      <c r="F11635" s="119" t="s">
        <v>1489</v>
      </c>
      <c r="G11635" s="114">
        <f>IF([Data da Aprovação]&lt;&gt;"ESTATUTÁRIO",YEAR([Data da Aprovação]),"")</f>
        <v>2008</v>
      </c>
      <c r="H11635" s="106">
        <f>Tabela9[[#This Row],[Valor do Provento R$]]/Tabela9[[#This Row],[Provento por 1 ou 1000 Ações]]</f>
        <v>3.3674169650000002E-2</v>
      </c>
    </row>
    <row r="11636" spans="1:8">
      <c r="A11636" s="118" t="s">
        <v>1817</v>
      </c>
      <c r="B11636" s="116" t="s">
        <v>1490</v>
      </c>
      <c r="C11636" s="138">
        <v>39993</v>
      </c>
      <c r="D11636" s="139">
        <v>6.9755170690000007E-2</v>
      </c>
      <c r="E11636" s="118">
        <v>1</v>
      </c>
      <c r="F11636" s="118" t="s">
        <v>1489</v>
      </c>
      <c r="G11636" s="113">
        <f>IF([Data da Aprovação]&lt;&gt;"ESTATUTÁRIO",YEAR([Data da Aprovação]),"")</f>
        <v>2009</v>
      </c>
      <c r="H11636" s="106">
        <f>Tabela9[[#This Row],[Valor do Provento R$]]/Tabela9[[#This Row],[Provento por 1 ou 1000 Ações]]</f>
        <v>6.9755170690000007E-2</v>
      </c>
    </row>
    <row r="11637" spans="1:8">
      <c r="A11637" s="119" t="s">
        <v>1817</v>
      </c>
      <c r="B11637" s="117" t="s">
        <v>1490</v>
      </c>
      <c r="C11637" s="140">
        <v>40175</v>
      </c>
      <c r="D11637" s="141">
        <v>3.0861086659999998E-2</v>
      </c>
      <c r="E11637" s="119">
        <v>1</v>
      </c>
      <c r="F11637" s="119" t="s">
        <v>1489</v>
      </c>
      <c r="G11637" s="114">
        <f>IF([Data da Aprovação]&lt;&gt;"ESTATUTÁRIO",YEAR([Data da Aprovação]),"")</f>
        <v>2009</v>
      </c>
      <c r="H11637" s="106">
        <f>Tabela9[[#This Row],[Valor do Provento R$]]/Tabela9[[#This Row],[Provento por 1 ou 1000 Ações]]</f>
        <v>3.0861086659999998E-2</v>
      </c>
    </row>
    <row r="11638" spans="1:8">
      <c r="A11638" s="118" t="s">
        <v>1817</v>
      </c>
      <c r="B11638" s="116" t="s">
        <v>1490</v>
      </c>
      <c r="C11638" s="138">
        <v>40358</v>
      </c>
      <c r="D11638" s="139">
        <v>7.2192613449999998E-2</v>
      </c>
      <c r="E11638" s="118">
        <v>1</v>
      </c>
      <c r="F11638" s="118" t="s">
        <v>1489</v>
      </c>
      <c r="G11638" s="113">
        <f>IF([Data da Aprovação]&lt;&gt;"ESTATUTÁRIO",YEAR([Data da Aprovação]),"")</f>
        <v>2010</v>
      </c>
      <c r="H11638" s="106">
        <f>Tabela9[[#This Row],[Valor do Provento R$]]/Tabela9[[#This Row],[Provento por 1 ou 1000 Ações]]</f>
        <v>7.2192613449999998E-2</v>
      </c>
    </row>
    <row r="11639" spans="1:8">
      <c r="A11639" s="119" t="s">
        <v>1817</v>
      </c>
      <c r="B11639" s="117" t="s">
        <v>1490</v>
      </c>
      <c r="C11639" s="140">
        <v>40528</v>
      </c>
      <c r="D11639" s="141">
        <v>2.3751600469999998E-2</v>
      </c>
      <c r="E11639" s="119">
        <v>1</v>
      </c>
      <c r="F11639" s="119" t="s">
        <v>1489</v>
      </c>
      <c r="G11639" s="114">
        <f>IF([Data da Aprovação]&lt;&gt;"ESTATUTÁRIO",YEAR([Data da Aprovação]),"")</f>
        <v>2010</v>
      </c>
      <c r="H11639" s="106">
        <f>Tabela9[[#This Row],[Valor do Provento R$]]/Tabela9[[#This Row],[Provento por 1 ou 1000 Ações]]</f>
        <v>2.3751600469999998E-2</v>
      </c>
    </row>
    <row r="11640" spans="1:8">
      <c r="A11640" s="118" t="s">
        <v>1817</v>
      </c>
      <c r="B11640" s="116" t="s">
        <v>1490</v>
      </c>
      <c r="C11640" s="138">
        <v>40723</v>
      </c>
      <c r="D11640" s="139">
        <v>0.15259620927000001</v>
      </c>
      <c r="E11640" s="118">
        <v>1</v>
      </c>
      <c r="F11640" s="118" t="s">
        <v>1489</v>
      </c>
      <c r="G11640" s="113">
        <f>IF([Data da Aprovação]&lt;&gt;"ESTATUTÁRIO",YEAR([Data da Aprovação]),"")</f>
        <v>2011</v>
      </c>
      <c r="H11640" s="106">
        <f>Tabela9[[#This Row],[Valor do Provento R$]]/Tabela9[[#This Row],[Provento por 1 ou 1000 Ações]]</f>
        <v>0.15259620927000001</v>
      </c>
    </row>
    <row r="11641" spans="1:8">
      <c r="A11641" s="119" t="s">
        <v>1817</v>
      </c>
      <c r="B11641" s="117" t="s">
        <v>1490</v>
      </c>
      <c r="C11641" s="140">
        <v>40891</v>
      </c>
      <c r="D11641" s="141">
        <v>0.15315591147999999</v>
      </c>
      <c r="E11641" s="119">
        <v>1</v>
      </c>
      <c r="F11641" s="119" t="s">
        <v>1489</v>
      </c>
      <c r="G11641" s="114">
        <f>IF([Data da Aprovação]&lt;&gt;"ESTATUTÁRIO",YEAR([Data da Aprovação]),"")</f>
        <v>2011</v>
      </c>
      <c r="H11641" s="106">
        <f>Tabela9[[#This Row],[Valor do Provento R$]]/Tabela9[[#This Row],[Provento por 1 ou 1000 Ações]]</f>
        <v>0.15315591147999999</v>
      </c>
    </row>
    <row r="11642" spans="1:8">
      <c r="A11642" s="118" t="s">
        <v>1817</v>
      </c>
      <c r="B11642" s="116" t="s">
        <v>1490</v>
      </c>
      <c r="C11642" s="138">
        <v>41079</v>
      </c>
      <c r="D11642" s="139">
        <v>0.16347186926000001</v>
      </c>
      <c r="E11642" s="118">
        <v>1</v>
      </c>
      <c r="F11642" s="118" t="s">
        <v>1489</v>
      </c>
      <c r="G11642" s="113">
        <f>IF([Data da Aprovação]&lt;&gt;"ESTATUTÁRIO",YEAR([Data da Aprovação]),"")</f>
        <v>2012</v>
      </c>
      <c r="H11642" s="106">
        <f>Tabela9[[#This Row],[Valor do Provento R$]]/Tabela9[[#This Row],[Provento por 1 ou 1000 Ações]]</f>
        <v>0.16347186926000001</v>
      </c>
    </row>
    <row r="11643" spans="1:8">
      <c r="A11643" s="119" t="s">
        <v>1817</v>
      </c>
      <c r="B11643" s="117" t="s">
        <v>1490</v>
      </c>
      <c r="C11643" s="140">
        <v>41261</v>
      </c>
      <c r="D11643" s="141">
        <v>0.15051939622999999</v>
      </c>
      <c r="E11643" s="119">
        <v>1</v>
      </c>
      <c r="F11643" s="119" t="s">
        <v>1489</v>
      </c>
      <c r="G11643" s="114">
        <f>IF([Data da Aprovação]&lt;&gt;"ESTATUTÁRIO",YEAR([Data da Aprovação]),"")</f>
        <v>2012</v>
      </c>
      <c r="H11643" s="106">
        <f>Tabela9[[#This Row],[Valor do Provento R$]]/Tabela9[[#This Row],[Provento por 1 ou 1000 Ações]]</f>
        <v>0.15051939622999999</v>
      </c>
    </row>
    <row r="11644" spans="1:8">
      <c r="A11644" s="118" t="s">
        <v>1817</v>
      </c>
      <c r="B11644" s="116" t="s">
        <v>1490</v>
      </c>
      <c r="C11644" s="138">
        <v>41389</v>
      </c>
      <c r="D11644" s="139">
        <v>9.594128062E-2</v>
      </c>
      <c r="E11644" s="118">
        <v>1</v>
      </c>
      <c r="F11644" s="118" t="s">
        <v>1492</v>
      </c>
      <c r="G11644" s="113">
        <f>IF([Data da Aprovação]&lt;&gt;"ESTATUTÁRIO",YEAR([Data da Aprovação]),"")</f>
        <v>2013</v>
      </c>
      <c r="H11644" s="106">
        <f>Tabela9[[#This Row],[Valor do Provento R$]]/Tabela9[[#This Row],[Provento por 1 ou 1000 Ações]]</f>
        <v>9.594128062E-2</v>
      </c>
    </row>
    <row r="11645" spans="1:8">
      <c r="A11645" s="119" t="s">
        <v>1817</v>
      </c>
      <c r="B11645" s="117" t="s">
        <v>1490</v>
      </c>
      <c r="C11645" s="140">
        <v>41449</v>
      </c>
      <c r="D11645" s="141">
        <v>0.15082384031000001</v>
      </c>
      <c r="E11645" s="119">
        <v>1</v>
      </c>
      <c r="F11645" s="119" t="s">
        <v>1489</v>
      </c>
      <c r="G11645" s="114">
        <f>IF([Data da Aprovação]&lt;&gt;"ESTATUTÁRIO",YEAR([Data da Aprovação]),"")</f>
        <v>2013</v>
      </c>
      <c r="H11645" s="106">
        <f>Tabela9[[#This Row],[Valor do Provento R$]]/Tabela9[[#This Row],[Provento por 1 ou 1000 Ações]]</f>
        <v>0.15082384031000001</v>
      </c>
    </row>
    <row r="11646" spans="1:8">
      <c r="A11646" s="118" t="s">
        <v>1817</v>
      </c>
      <c r="B11646" s="116" t="s">
        <v>1490</v>
      </c>
      <c r="C11646" s="138">
        <v>41625</v>
      </c>
      <c r="D11646" s="139">
        <v>0.15181381255000001</v>
      </c>
      <c r="E11646" s="118">
        <v>1</v>
      </c>
      <c r="F11646" s="118" t="s">
        <v>1489</v>
      </c>
      <c r="G11646" s="113">
        <f>IF([Data da Aprovação]&lt;&gt;"ESTATUTÁRIO",YEAR([Data da Aprovação]),"")</f>
        <v>2013</v>
      </c>
      <c r="H11646" s="106">
        <f>Tabela9[[#This Row],[Valor do Provento R$]]/Tabela9[[#This Row],[Provento por 1 ou 1000 Ações]]</f>
        <v>0.15181381255000001</v>
      </c>
    </row>
    <row r="11647" spans="1:8">
      <c r="A11647" s="119" t="s">
        <v>1818</v>
      </c>
      <c r="B11647" s="117" t="s">
        <v>1488</v>
      </c>
      <c r="C11647" s="140">
        <v>39262</v>
      </c>
      <c r="D11647" s="141">
        <v>3.7552560000000001</v>
      </c>
      <c r="E11647" s="119">
        <v>1000</v>
      </c>
      <c r="F11647" s="119" t="s">
        <v>1492</v>
      </c>
      <c r="G11647" s="114">
        <f>IF([Data da Aprovação]&lt;&gt;"ESTATUTÁRIO",YEAR([Data da Aprovação]),"")</f>
        <v>2007</v>
      </c>
      <c r="H11647" s="106">
        <f>Tabela9[[#This Row],[Valor do Provento R$]]/Tabela9[[#This Row],[Provento por 1 ou 1000 Ações]]</f>
        <v>3.7552560000000002E-3</v>
      </c>
    </row>
    <row r="11648" spans="1:8">
      <c r="A11648" s="118" t="s">
        <v>1818</v>
      </c>
      <c r="B11648" s="116" t="s">
        <v>1488</v>
      </c>
      <c r="C11648" s="138">
        <v>39262</v>
      </c>
      <c r="D11648" s="139">
        <v>1.8928799999999999</v>
      </c>
      <c r="E11648" s="118">
        <v>1000</v>
      </c>
      <c r="F11648" s="118" t="s">
        <v>1489</v>
      </c>
      <c r="G11648" s="113">
        <f>IF([Data da Aprovação]&lt;&gt;"ESTATUTÁRIO",YEAR([Data da Aprovação]),"")</f>
        <v>2007</v>
      </c>
      <c r="H11648" s="106">
        <f>Tabela9[[#This Row],[Valor do Provento R$]]/Tabela9[[#This Row],[Provento por 1 ou 1000 Ações]]</f>
        <v>1.89288E-3</v>
      </c>
    </row>
    <row r="11649" spans="1:8">
      <c r="A11649" s="119" t="s">
        <v>1818</v>
      </c>
      <c r="B11649" s="117" t="s">
        <v>1488</v>
      </c>
      <c r="C11649" s="140">
        <v>39437</v>
      </c>
      <c r="D11649" s="141">
        <v>4.6569890000000003E-3</v>
      </c>
      <c r="E11649" s="119">
        <v>1</v>
      </c>
      <c r="F11649" s="119" t="s">
        <v>1492</v>
      </c>
      <c r="G11649" s="114">
        <f>IF([Data da Aprovação]&lt;&gt;"ESTATUTÁRIO",YEAR([Data da Aprovação]),"")</f>
        <v>2007</v>
      </c>
      <c r="H11649" s="106">
        <f>Tabela9[[#This Row],[Valor do Provento R$]]/Tabela9[[#This Row],[Provento por 1 ou 1000 Ações]]</f>
        <v>4.6569890000000003E-3</v>
      </c>
    </row>
    <row r="11650" spans="1:8">
      <c r="A11650" s="118" t="s">
        <v>1818</v>
      </c>
      <c r="B11650" s="116" t="s">
        <v>1488</v>
      </c>
      <c r="C11650" s="138">
        <v>39437</v>
      </c>
      <c r="D11650" s="139">
        <v>2.358027E-3</v>
      </c>
      <c r="E11650" s="118">
        <v>1</v>
      </c>
      <c r="F11650" s="118" t="s">
        <v>1492</v>
      </c>
      <c r="G11650" s="113">
        <f>IF([Data da Aprovação]&lt;&gt;"ESTATUTÁRIO",YEAR([Data da Aprovação]),"")</f>
        <v>2007</v>
      </c>
      <c r="H11650" s="106">
        <f>Tabela9[[#This Row],[Valor do Provento R$]]/Tabela9[[#This Row],[Provento por 1 ou 1000 Ações]]</f>
        <v>2.358027E-3</v>
      </c>
    </row>
    <row r="11651" spans="1:8">
      <c r="A11651" s="119" t="s">
        <v>1818</v>
      </c>
      <c r="B11651" s="117" t="s">
        <v>1488</v>
      </c>
      <c r="C11651" s="140">
        <v>39442</v>
      </c>
      <c r="D11651" s="141">
        <v>1.7325789999999999E-3</v>
      </c>
      <c r="E11651" s="119">
        <v>1</v>
      </c>
      <c r="F11651" s="119" t="s">
        <v>1492</v>
      </c>
      <c r="G11651" s="114">
        <f>IF([Data da Aprovação]&lt;&gt;"ESTATUTÁRIO",YEAR([Data da Aprovação]),"")</f>
        <v>2007</v>
      </c>
      <c r="H11651" s="106">
        <f>Tabela9[[#This Row],[Valor do Provento R$]]/Tabela9[[#This Row],[Provento por 1 ou 1000 Ações]]</f>
        <v>1.7325789999999999E-3</v>
      </c>
    </row>
    <row r="11652" spans="1:8">
      <c r="A11652" s="118" t="s">
        <v>1818</v>
      </c>
      <c r="B11652" s="116" t="s">
        <v>1488</v>
      </c>
      <c r="C11652" s="138">
        <v>39442</v>
      </c>
      <c r="D11652" s="139">
        <v>1.9043949999999999E-3</v>
      </c>
      <c r="E11652" s="118">
        <v>1</v>
      </c>
      <c r="F11652" s="118" t="s">
        <v>1489</v>
      </c>
      <c r="G11652" s="113">
        <f>IF([Data da Aprovação]&lt;&gt;"ESTATUTÁRIO",YEAR([Data da Aprovação]),"")</f>
        <v>2007</v>
      </c>
      <c r="H11652" s="106">
        <f>Tabela9[[#This Row],[Valor do Provento R$]]/Tabela9[[#This Row],[Provento por 1 ou 1000 Ações]]</f>
        <v>1.9043949999999999E-3</v>
      </c>
    </row>
    <row r="11653" spans="1:8">
      <c r="A11653" s="119" t="s">
        <v>1818</v>
      </c>
      <c r="B11653" s="117" t="s">
        <v>1488</v>
      </c>
      <c r="C11653" s="140">
        <v>39801</v>
      </c>
      <c r="D11653" s="141">
        <v>1.4081272E-3</v>
      </c>
      <c r="E11653" s="119">
        <v>1</v>
      </c>
      <c r="F11653" s="119" t="s">
        <v>1489</v>
      </c>
      <c r="G11653" s="114">
        <f>IF([Data da Aprovação]&lt;&gt;"ESTATUTÁRIO",YEAR([Data da Aprovação]),"")</f>
        <v>2008</v>
      </c>
      <c r="H11653" s="106">
        <f>Tabela9[[#This Row],[Valor do Provento R$]]/Tabela9[[#This Row],[Provento por 1 ou 1000 Ações]]</f>
        <v>1.4081272E-3</v>
      </c>
    </row>
    <row r="11654" spans="1:8">
      <c r="A11654" s="118" t="s">
        <v>1818</v>
      </c>
      <c r="B11654" s="116" t="s">
        <v>1488</v>
      </c>
      <c r="C11654" s="138">
        <v>39801</v>
      </c>
      <c r="D11654" s="139">
        <v>8.9327E-6</v>
      </c>
      <c r="E11654" s="118">
        <v>1</v>
      </c>
      <c r="F11654" s="118" t="s">
        <v>1492</v>
      </c>
      <c r="G11654" s="113">
        <f>IF([Data da Aprovação]&lt;&gt;"ESTATUTÁRIO",YEAR([Data da Aprovação]),"")</f>
        <v>2008</v>
      </c>
      <c r="H11654" s="106">
        <f>Tabela9[[#This Row],[Valor do Provento R$]]/Tabela9[[#This Row],[Provento por 1 ou 1000 Ações]]</f>
        <v>8.9327E-6</v>
      </c>
    </row>
    <row r="11655" spans="1:8">
      <c r="A11655" s="119" t="s">
        <v>1818</v>
      </c>
      <c r="B11655" s="117" t="s">
        <v>1488</v>
      </c>
      <c r="C11655" s="140">
        <v>39801</v>
      </c>
      <c r="D11655" s="141">
        <v>2.2084330000000001E-3</v>
      </c>
      <c r="E11655" s="119">
        <v>1</v>
      </c>
      <c r="F11655" s="119" t="s">
        <v>1492</v>
      </c>
      <c r="G11655" s="114">
        <f>IF([Data da Aprovação]&lt;&gt;"ESTATUTÁRIO",YEAR([Data da Aprovação]),"")</f>
        <v>2008</v>
      </c>
      <c r="H11655" s="106">
        <f>Tabela9[[#This Row],[Valor do Provento R$]]/Tabela9[[#This Row],[Provento por 1 ou 1000 Ações]]</f>
        <v>2.2084330000000001E-3</v>
      </c>
    </row>
    <row r="11656" spans="1:8">
      <c r="A11656" s="118" t="s">
        <v>1818</v>
      </c>
      <c r="B11656" s="116" t="s">
        <v>1488</v>
      </c>
      <c r="C11656" s="138">
        <v>39801</v>
      </c>
      <c r="D11656" s="139">
        <v>6.3715739999999999E-4</v>
      </c>
      <c r="E11656" s="118">
        <v>1</v>
      </c>
      <c r="F11656" s="118" t="s">
        <v>1492</v>
      </c>
      <c r="G11656" s="113">
        <f>IF([Data da Aprovação]&lt;&gt;"ESTATUTÁRIO",YEAR([Data da Aprovação]),"")</f>
        <v>2008</v>
      </c>
      <c r="H11656" s="106">
        <f>Tabela9[[#This Row],[Valor do Provento R$]]/Tabela9[[#This Row],[Provento por 1 ou 1000 Ações]]</f>
        <v>6.3715739999999999E-4</v>
      </c>
    </row>
    <row r="11657" spans="1:8">
      <c r="A11657" s="119" t="s">
        <v>1818</v>
      </c>
      <c r="B11657" s="117" t="s">
        <v>1488</v>
      </c>
      <c r="C11657" s="140">
        <v>39931</v>
      </c>
      <c r="D11657" s="141">
        <v>9.974234299999999E-4</v>
      </c>
      <c r="E11657" s="119">
        <v>1</v>
      </c>
      <c r="F11657" s="119" t="s">
        <v>1489</v>
      </c>
      <c r="G11657" s="114">
        <f>IF([Data da Aprovação]&lt;&gt;"ESTATUTÁRIO",YEAR([Data da Aprovação]),"")</f>
        <v>2009</v>
      </c>
      <c r="H11657" s="106">
        <f>Tabela9[[#This Row],[Valor do Provento R$]]/Tabela9[[#This Row],[Provento por 1 ou 1000 Ações]]</f>
        <v>9.974234299999999E-4</v>
      </c>
    </row>
    <row r="11658" spans="1:8">
      <c r="A11658" s="118" t="s">
        <v>1818</v>
      </c>
      <c r="B11658" s="116" t="s">
        <v>1488</v>
      </c>
      <c r="C11658" s="138">
        <v>39994</v>
      </c>
      <c r="D11658" s="139">
        <v>8.3607552999999998E-4</v>
      </c>
      <c r="E11658" s="118">
        <v>1</v>
      </c>
      <c r="F11658" s="118" t="s">
        <v>1489</v>
      </c>
      <c r="G11658" s="113">
        <f>IF([Data da Aprovação]&lt;&gt;"ESTATUTÁRIO",YEAR([Data da Aprovação]),"")</f>
        <v>2009</v>
      </c>
      <c r="H11658" s="106">
        <f>Tabela9[[#This Row],[Valor do Provento R$]]/Tabela9[[#This Row],[Provento por 1 ou 1000 Ações]]</f>
        <v>8.3607552999999998E-4</v>
      </c>
    </row>
    <row r="11659" spans="1:8">
      <c r="A11659" s="119" t="s">
        <v>1818</v>
      </c>
      <c r="B11659" s="117" t="s">
        <v>1488</v>
      </c>
      <c r="C11659" s="140">
        <v>40170</v>
      </c>
      <c r="D11659" s="141">
        <v>7.8388302E-4</v>
      </c>
      <c r="E11659" s="119">
        <v>1</v>
      </c>
      <c r="F11659" s="119" t="s">
        <v>1492</v>
      </c>
      <c r="G11659" s="114">
        <f>IF([Data da Aprovação]&lt;&gt;"ESTATUTÁRIO",YEAR([Data da Aprovação]),"")</f>
        <v>2009</v>
      </c>
      <c r="H11659" s="106">
        <f>Tabela9[[#This Row],[Valor do Provento R$]]/Tabela9[[#This Row],[Provento por 1 ou 1000 Ações]]</f>
        <v>7.8388302E-4</v>
      </c>
    </row>
    <row r="11660" spans="1:8">
      <c r="A11660" s="118" t="s">
        <v>1818</v>
      </c>
      <c r="B11660" s="116" t="s">
        <v>1488</v>
      </c>
      <c r="C11660" s="138">
        <v>40170</v>
      </c>
      <c r="D11660" s="139">
        <v>1.01181725E-3</v>
      </c>
      <c r="E11660" s="118">
        <v>1</v>
      </c>
      <c r="F11660" s="118" t="s">
        <v>1492</v>
      </c>
      <c r="G11660" s="113">
        <f>IF([Data da Aprovação]&lt;&gt;"ESTATUTÁRIO",YEAR([Data da Aprovação]),"")</f>
        <v>2009</v>
      </c>
      <c r="H11660" s="106">
        <f>Tabela9[[#This Row],[Valor do Provento R$]]/Tabela9[[#This Row],[Provento por 1 ou 1000 Ações]]</f>
        <v>1.01181725E-3</v>
      </c>
    </row>
    <row r="11661" spans="1:8">
      <c r="A11661" s="119" t="s">
        <v>1818</v>
      </c>
      <c r="B11661" s="117" t="s">
        <v>1488</v>
      </c>
      <c r="C11661" s="140">
        <v>40170</v>
      </c>
      <c r="D11661" s="141">
        <v>4.7885339999999998E-4</v>
      </c>
      <c r="E11661" s="119">
        <v>1</v>
      </c>
      <c r="F11661" s="119" t="s">
        <v>1489</v>
      </c>
      <c r="G11661" s="114">
        <f>IF([Data da Aprovação]&lt;&gt;"ESTATUTÁRIO",YEAR([Data da Aprovação]),"")</f>
        <v>2009</v>
      </c>
      <c r="H11661" s="106">
        <f>Tabela9[[#This Row],[Valor do Provento R$]]/Tabela9[[#This Row],[Provento por 1 ou 1000 Ações]]</f>
        <v>4.7885339999999998E-4</v>
      </c>
    </row>
    <row r="11662" spans="1:8">
      <c r="A11662" s="118" t="s">
        <v>1818</v>
      </c>
      <c r="B11662" s="116" t="s">
        <v>1488</v>
      </c>
      <c r="C11662" s="138">
        <v>40259</v>
      </c>
      <c r="D11662" s="139">
        <v>9.5770681000000002E-4</v>
      </c>
      <c r="E11662" s="118">
        <v>1</v>
      </c>
      <c r="F11662" s="118" t="s">
        <v>1489</v>
      </c>
      <c r="G11662" s="113">
        <f>IF([Data da Aprovação]&lt;&gt;"ESTATUTÁRIO",YEAR([Data da Aprovação]),"")</f>
        <v>2010</v>
      </c>
      <c r="H11662" s="106">
        <f>Tabela9[[#This Row],[Valor do Provento R$]]/Tabela9[[#This Row],[Provento por 1 ou 1000 Ações]]</f>
        <v>9.5770681000000002E-4</v>
      </c>
    </row>
    <row r="11663" spans="1:8">
      <c r="A11663" s="119" t="s">
        <v>1818</v>
      </c>
      <c r="B11663" s="117" t="s">
        <v>1488</v>
      </c>
      <c r="C11663" s="140">
        <v>40359</v>
      </c>
      <c r="D11663" s="141">
        <v>9.5770681000000002E-4</v>
      </c>
      <c r="E11663" s="119">
        <v>1</v>
      </c>
      <c r="F11663" s="119" t="s">
        <v>1489</v>
      </c>
      <c r="G11663" s="114">
        <f>IF([Data da Aprovação]&lt;&gt;"ESTATUTÁRIO",YEAR([Data da Aprovação]),"")</f>
        <v>2010</v>
      </c>
      <c r="H11663" s="106">
        <f>Tabela9[[#This Row],[Valor do Provento R$]]/Tabela9[[#This Row],[Provento por 1 ou 1000 Ações]]</f>
        <v>9.5770681000000002E-4</v>
      </c>
    </row>
    <row r="11664" spans="1:8">
      <c r="A11664" s="118" t="s">
        <v>1818</v>
      </c>
      <c r="B11664" s="116" t="s">
        <v>1488</v>
      </c>
      <c r="C11664" s="138">
        <v>40359</v>
      </c>
      <c r="D11664" s="139">
        <v>1.1971335200000001E-3</v>
      </c>
      <c r="E11664" s="118">
        <v>1</v>
      </c>
      <c r="F11664" s="118" t="s">
        <v>1492</v>
      </c>
      <c r="G11664" s="113">
        <f>IF([Data da Aprovação]&lt;&gt;"ESTATUTÁRIO",YEAR([Data da Aprovação]),"")</f>
        <v>2010</v>
      </c>
      <c r="H11664" s="106">
        <f>Tabela9[[#This Row],[Valor do Provento R$]]/Tabela9[[#This Row],[Provento por 1 ou 1000 Ações]]</f>
        <v>1.1971335200000001E-3</v>
      </c>
    </row>
    <row r="11665" spans="1:8">
      <c r="A11665" s="119" t="s">
        <v>1818</v>
      </c>
      <c r="B11665" s="117" t="s">
        <v>1488</v>
      </c>
      <c r="C11665" s="140">
        <v>40443</v>
      </c>
      <c r="D11665" s="141">
        <v>1.2689615299999999E-3</v>
      </c>
      <c r="E11665" s="119">
        <v>1</v>
      </c>
      <c r="F11665" s="119" t="s">
        <v>1489</v>
      </c>
      <c r="G11665" s="114">
        <f>IF([Data da Aprovação]&lt;&gt;"ESTATUTÁRIO",YEAR([Data da Aprovação]),"")</f>
        <v>2010</v>
      </c>
      <c r="H11665" s="106">
        <f>Tabela9[[#This Row],[Valor do Provento R$]]/Tabela9[[#This Row],[Provento por 1 ou 1000 Ações]]</f>
        <v>1.2689615299999999E-3</v>
      </c>
    </row>
    <row r="11666" spans="1:8">
      <c r="A11666" s="118" t="s">
        <v>1818</v>
      </c>
      <c r="B11666" s="116" t="s">
        <v>1488</v>
      </c>
      <c r="C11666" s="138">
        <v>40527</v>
      </c>
      <c r="D11666" s="139">
        <v>3.06466181E-3</v>
      </c>
      <c r="E11666" s="118">
        <v>1</v>
      </c>
      <c r="F11666" s="118" t="s">
        <v>1492</v>
      </c>
      <c r="G11666" s="113">
        <f>IF([Data da Aprovação]&lt;&gt;"ESTATUTÁRIO",YEAR([Data da Aprovação]),"")</f>
        <v>2010</v>
      </c>
      <c r="H11666" s="106">
        <f>Tabela9[[#This Row],[Valor do Provento R$]]/Tabela9[[#This Row],[Provento por 1 ou 1000 Ações]]</f>
        <v>3.06466181E-3</v>
      </c>
    </row>
    <row r="11667" spans="1:8">
      <c r="A11667" s="119" t="s">
        <v>1818</v>
      </c>
      <c r="B11667" s="117" t="s">
        <v>1488</v>
      </c>
      <c r="C11667" s="140">
        <v>40527</v>
      </c>
      <c r="D11667" s="141">
        <v>1.0295348300000001E-3</v>
      </c>
      <c r="E11667" s="119">
        <v>1</v>
      </c>
      <c r="F11667" s="119" t="s">
        <v>1489</v>
      </c>
      <c r="G11667" s="114">
        <f>IF([Data da Aprovação]&lt;&gt;"ESTATUTÁRIO",YEAR([Data da Aprovação]),"")</f>
        <v>2010</v>
      </c>
      <c r="H11667" s="106">
        <f>Tabela9[[#This Row],[Valor do Provento R$]]/Tabela9[[#This Row],[Provento por 1 ou 1000 Ações]]</f>
        <v>1.0295348300000001E-3</v>
      </c>
    </row>
    <row r="11668" spans="1:8">
      <c r="A11668" s="118" t="s">
        <v>1818</v>
      </c>
      <c r="B11668" s="116" t="s">
        <v>1488</v>
      </c>
      <c r="C11668" s="138">
        <v>40626</v>
      </c>
      <c r="D11668" s="139">
        <v>1.4365602199999999E-3</v>
      </c>
      <c r="E11668" s="118">
        <v>1</v>
      </c>
      <c r="F11668" s="118" t="s">
        <v>1489</v>
      </c>
      <c r="G11668" s="113">
        <f>IF([Data da Aprovação]&lt;&gt;"ESTATUTÁRIO",YEAR([Data da Aprovação]),"")</f>
        <v>2011</v>
      </c>
      <c r="H11668" s="106">
        <f>Tabela9[[#This Row],[Valor do Provento R$]]/Tabela9[[#This Row],[Provento por 1 ou 1000 Ações]]</f>
        <v>1.4365602199999999E-3</v>
      </c>
    </row>
    <row r="11669" spans="1:8">
      <c r="A11669" s="119" t="s">
        <v>1818</v>
      </c>
      <c r="B11669" s="117" t="s">
        <v>1488</v>
      </c>
      <c r="C11669" s="140">
        <v>40693</v>
      </c>
      <c r="D11669" s="141">
        <v>6.5564623000000002E-4</v>
      </c>
      <c r="E11669" s="119">
        <v>1</v>
      </c>
      <c r="F11669" s="119" t="s">
        <v>1492</v>
      </c>
      <c r="G11669" s="114">
        <f>IF([Data da Aprovação]&lt;&gt;"ESTATUTÁRIO",YEAR([Data da Aprovação]),"")</f>
        <v>2011</v>
      </c>
      <c r="H11669" s="106">
        <f>Tabela9[[#This Row],[Valor do Provento R$]]/Tabela9[[#This Row],[Provento por 1 ou 1000 Ações]]</f>
        <v>6.5564623000000002E-4</v>
      </c>
    </row>
    <row r="11670" spans="1:8">
      <c r="A11670" s="118" t="s">
        <v>1818</v>
      </c>
      <c r="B11670" s="116" t="s">
        <v>1488</v>
      </c>
      <c r="C11670" s="138">
        <v>40693</v>
      </c>
      <c r="D11670" s="139">
        <v>1.14005405E-3</v>
      </c>
      <c r="E11670" s="118">
        <v>1</v>
      </c>
      <c r="F11670" s="118" t="s">
        <v>1492</v>
      </c>
      <c r="G11670" s="113">
        <f>IF([Data da Aprovação]&lt;&gt;"ESTATUTÁRIO",YEAR([Data da Aprovação]),"")</f>
        <v>2011</v>
      </c>
      <c r="H11670" s="106">
        <f>Tabela9[[#This Row],[Valor do Provento R$]]/Tabela9[[#This Row],[Provento por 1 ou 1000 Ações]]</f>
        <v>1.14005405E-3</v>
      </c>
    </row>
    <row r="11671" spans="1:8">
      <c r="A11671" s="119" t="s">
        <v>1818</v>
      </c>
      <c r="B11671" s="117" t="s">
        <v>1488</v>
      </c>
      <c r="C11671" s="140">
        <v>40714</v>
      </c>
      <c r="D11671" s="141">
        <v>1.3168469000000001E-3</v>
      </c>
      <c r="E11671" s="119">
        <v>1</v>
      </c>
      <c r="F11671" s="119" t="s">
        <v>1489</v>
      </c>
      <c r="G11671" s="114">
        <f>IF([Data da Aprovação]&lt;&gt;"ESTATUTÁRIO",YEAR([Data da Aprovação]),"")</f>
        <v>2011</v>
      </c>
      <c r="H11671" s="106">
        <f>Tabela9[[#This Row],[Valor do Provento R$]]/Tabela9[[#This Row],[Provento por 1 ou 1000 Ações]]</f>
        <v>1.3168469000000001E-3</v>
      </c>
    </row>
    <row r="11672" spans="1:8">
      <c r="A11672" s="118" t="s">
        <v>1818</v>
      </c>
      <c r="B11672" s="116" t="s">
        <v>1488</v>
      </c>
      <c r="C11672" s="138">
        <v>40714</v>
      </c>
      <c r="D11672" s="139">
        <v>2.3942669999999999E-4</v>
      </c>
      <c r="E11672" s="118">
        <v>1</v>
      </c>
      <c r="F11672" s="118" t="s">
        <v>1492</v>
      </c>
      <c r="G11672" s="113">
        <f>IF([Data da Aprovação]&lt;&gt;"ESTATUTÁRIO",YEAR([Data da Aprovação]),"")</f>
        <v>2011</v>
      </c>
      <c r="H11672" s="106">
        <f>Tabela9[[#This Row],[Valor do Provento R$]]/Tabela9[[#This Row],[Provento por 1 ou 1000 Ações]]</f>
        <v>2.3942669999999999E-4</v>
      </c>
    </row>
    <row r="11673" spans="1:8">
      <c r="A11673" s="119" t="s">
        <v>1818</v>
      </c>
      <c r="B11673" s="117" t="s">
        <v>1488</v>
      </c>
      <c r="C11673" s="140">
        <v>40807</v>
      </c>
      <c r="D11673" s="141">
        <v>9.5920607000000004E-4</v>
      </c>
      <c r="E11673" s="119">
        <v>1</v>
      </c>
      <c r="F11673" s="119" t="s">
        <v>1489</v>
      </c>
      <c r="G11673" s="114">
        <f>IF([Data da Aprovação]&lt;&gt;"ESTATUTÁRIO",YEAR([Data da Aprovação]),"")</f>
        <v>2011</v>
      </c>
      <c r="H11673" s="106">
        <f>Tabela9[[#This Row],[Valor do Provento R$]]/Tabela9[[#This Row],[Provento por 1 ou 1000 Ações]]</f>
        <v>9.5920607000000004E-4</v>
      </c>
    </row>
    <row r="11674" spans="1:8">
      <c r="A11674" s="118" t="s">
        <v>1818</v>
      </c>
      <c r="B11674" s="116" t="s">
        <v>1488</v>
      </c>
      <c r="C11674" s="138">
        <v>40898</v>
      </c>
      <c r="D11674" s="139">
        <v>1.8590399200000001E-3</v>
      </c>
      <c r="E11674" s="118">
        <v>1</v>
      </c>
      <c r="F11674" s="118" t="s">
        <v>1492</v>
      </c>
      <c r="G11674" s="113">
        <f>IF([Data da Aprovação]&lt;&gt;"ESTATUTÁRIO",YEAR([Data da Aprovação]),"")</f>
        <v>2011</v>
      </c>
      <c r="H11674" s="106">
        <f>Tabela9[[#This Row],[Valor do Provento R$]]/Tabela9[[#This Row],[Provento por 1 ou 1000 Ações]]</f>
        <v>1.8590399200000001E-3</v>
      </c>
    </row>
    <row r="11675" spans="1:8">
      <c r="A11675" s="119" t="s">
        <v>1818</v>
      </c>
      <c r="B11675" s="117" t="s">
        <v>1488</v>
      </c>
      <c r="C11675" s="140">
        <v>40996</v>
      </c>
      <c r="D11675" s="141">
        <v>9.6000095999999998E-4</v>
      </c>
      <c r="E11675" s="119">
        <v>1</v>
      </c>
      <c r="F11675" s="119" t="s">
        <v>1489</v>
      </c>
      <c r="G11675" s="114">
        <f>IF([Data da Aprovação]&lt;&gt;"ESTATUTÁRIO",YEAR([Data da Aprovação]),"")</f>
        <v>2012</v>
      </c>
      <c r="H11675" s="106">
        <f>Tabela9[[#This Row],[Valor do Provento R$]]/Tabela9[[#This Row],[Provento por 1 ou 1000 Ações]]</f>
        <v>9.6000095999999998E-4</v>
      </c>
    </row>
    <row r="11676" spans="1:8">
      <c r="A11676" s="118" t="s">
        <v>1818</v>
      </c>
      <c r="B11676" s="116" t="s">
        <v>1488</v>
      </c>
      <c r="C11676" s="138">
        <v>41086</v>
      </c>
      <c r="D11676" s="139">
        <v>1.1763354000000001E-3</v>
      </c>
      <c r="E11676" s="118">
        <v>1</v>
      </c>
      <c r="F11676" s="118" t="s">
        <v>1492</v>
      </c>
      <c r="G11676" s="113">
        <f>IF([Data da Aprovação]&lt;&gt;"ESTATUTÁRIO",YEAR([Data da Aprovação]),"")</f>
        <v>2012</v>
      </c>
      <c r="H11676" s="106">
        <f>Tabela9[[#This Row],[Valor do Provento R$]]/Tabela9[[#This Row],[Provento por 1 ou 1000 Ações]]</f>
        <v>1.1763354000000001E-3</v>
      </c>
    </row>
    <row r="11677" spans="1:8">
      <c r="A11677" s="119" t="s">
        <v>1818</v>
      </c>
      <c r="B11677" s="117" t="s">
        <v>1488</v>
      </c>
      <c r="C11677" s="140">
        <v>41086</v>
      </c>
      <c r="D11677" s="141">
        <v>9.8428063999999997E-4</v>
      </c>
      <c r="E11677" s="119">
        <v>1</v>
      </c>
      <c r="F11677" s="119" t="s">
        <v>1492</v>
      </c>
      <c r="G11677" s="114">
        <f>IF([Data da Aprovação]&lt;&gt;"ESTATUTÁRIO",YEAR([Data da Aprovação]),"")</f>
        <v>2012</v>
      </c>
      <c r="H11677" s="106">
        <f>Tabela9[[#This Row],[Valor do Provento R$]]/Tabela9[[#This Row],[Provento por 1 ou 1000 Ações]]</f>
        <v>9.8428063999999997E-4</v>
      </c>
    </row>
    <row r="11678" spans="1:8">
      <c r="A11678" s="118" t="s">
        <v>1818</v>
      </c>
      <c r="B11678" s="116" t="s">
        <v>1488</v>
      </c>
      <c r="C11678" s="138">
        <v>41086</v>
      </c>
      <c r="D11678" s="139">
        <v>4.0811636000000001E-4</v>
      </c>
      <c r="E11678" s="118">
        <v>1</v>
      </c>
      <c r="F11678" s="118" t="s">
        <v>1489</v>
      </c>
      <c r="G11678" s="113">
        <f>IF([Data da Aprovação]&lt;&gt;"ESTATUTÁRIO",YEAR([Data da Aprovação]),"")</f>
        <v>2012</v>
      </c>
      <c r="H11678" s="106">
        <f>Tabela9[[#This Row],[Valor do Provento R$]]/Tabela9[[#This Row],[Provento por 1 ou 1000 Ações]]</f>
        <v>4.0811636000000001E-4</v>
      </c>
    </row>
    <row r="11679" spans="1:8">
      <c r="A11679" s="119" t="s">
        <v>1818</v>
      </c>
      <c r="B11679" s="117" t="s">
        <v>1488</v>
      </c>
      <c r="C11679" s="140">
        <v>41177</v>
      </c>
      <c r="D11679" s="141">
        <v>8.4024782E-4</v>
      </c>
      <c r="E11679" s="119">
        <v>1</v>
      </c>
      <c r="F11679" s="119" t="s">
        <v>1492</v>
      </c>
      <c r="G11679" s="114">
        <f>IF([Data da Aprovação]&lt;&gt;"ESTATUTÁRIO",YEAR([Data da Aprovação]),"")</f>
        <v>2012</v>
      </c>
      <c r="H11679" s="106">
        <f>Tabela9[[#This Row],[Valor do Provento R$]]/Tabela9[[#This Row],[Provento por 1 ou 1000 Ações]]</f>
        <v>8.4024782E-4</v>
      </c>
    </row>
    <row r="11680" spans="1:8">
      <c r="A11680" s="118" t="s">
        <v>1818</v>
      </c>
      <c r="B11680" s="116" t="s">
        <v>1488</v>
      </c>
      <c r="C11680" s="138">
        <v>41177</v>
      </c>
      <c r="D11680" s="139">
        <v>3.6010620999999999E-4</v>
      </c>
      <c r="E11680" s="118">
        <v>1</v>
      </c>
      <c r="F11680" s="118" t="s">
        <v>1492</v>
      </c>
      <c r="G11680" s="113">
        <f>IF([Data da Aprovação]&lt;&gt;"ESTATUTÁRIO",YEAR([Data da Aprovação]),"")</f>
        <v>2012</v>
      </c>
      <c r="H11680" s="106">
        <f>Tabela9[[#This Row],[Valor do Provento R$]]/Tabela9[[#This Row],[Provento por 1 ou 1000 Ações]]</f>
        <v>3.6010620999999999E-4</v>
      </c>
    </row>
    <row r="11681" spans="1:8">
      <c r="A11681" s="119" t="s">
        <v>1818</v>
      </c>
      <c r="B11681" s="117" t="s">
        <v>1488</v>
      </c>
      <c r="C11681" s="140">
        <v>41262</v>
      </c>
      <c r="D11681" s="141">
        <v>1.0803632000000001E-3</v>
      </c>
      <c r="E11681" s="119">
        <v>1</v>
      </c>
      <c r="F11681" s="119" t="s">
        <v>1489</v>
      </c>
      <c r="G11681" s="114">
        <f>IF([Data da Aprovação]&lt;&gt;"ESTATUTÁRIO",YEAR([Data da Aprovação]),"")</f>
        <v>2012</v>
      </c>
      <c r="H11681" s="106">
        <f>Tabela9[[#This Row],[Valor do Provento R$]]/Tabela9[[#This Row],[Provento por 1 ou 1000 Ações]]</f>
        <v>1.0803632000000001E-3</v>
      </c>
    </row>
    <row r="11682" spans="1:8">
      <c r="A11682" s="118" t="s">
        <v>1818</v>
      </c>
      <c r="B11682" s="116" t="s">
        <v>1488</v>
      </c>
      <c r="C11682" s="138">
        <v>41262</v>
      </c>
      <c r="D11682" s="139">
        <v>6.0020177000000004E-4</v>
      </c>
      <c r="E11682" s="118">
        <v>1</v>
      </c>
      <c r="F11682" s="118" t="s">
        <v>1492</v>
      </c>
      <c r="G11682" s="113">
        <f>IF([Data da Aprovação]&lt;&gt;"ESTATUTÁRIO",YEAR([Data da Aprovação]),"")</f>
        <v>2012</v>
      </c>
      <c r="H11682" s="106">
        <f>Tabela9[[#This Row],[Valor do Provento R$]]/Tabela9[[#This Row],[Provento por 1 ou 1000 Ações]]</f>
        <v>6.0020177000000004E-4</v>
      </c>
    </row>
    <row r="11683" spans="1:8">
      <c r="A11683" s="119" t="s">
        <v>1818</v>
      </c>
      <c r="B11683" s="117" t="s">
        <v>1488</v>
      </c>
      <c r="C11683" s="140">
        <v>41360</v>
      </c>
      <c r="D11683" s="141">
        <v>7.2004996999999998E-4</v>
      </c>
      <c r="E11683" s="119">
        <v>1</v>
      </c>
      <c r="F11683" s="119" t="s">
        <v>1489</v>
      </c>
      <c r="G11683" s="114">
        <f>IF([Data da Aprovação]&lt;&gt;"ESTATUTÁRIO",YEAR([Data da Aprovação]),"")</f>
        <v>2013</v>
      </c>
      <c r="H11683" s="106">
        <f>Tabela9[[#This Row],[Valor do Provento R$]]/Tabela9[[#This Row],[Provento por 1 ou 1000 Ações]]</f>
        <v>7.2004996999999998E-4</v>
      </c>
    </row>
    <row r="11684" spans="1:8">
      <c r="A11684" s="118" t="s">
        <v>1818</v>
      </c>
      <c r="B11684" s="116" t="s">
        <v>1488</v>
      </c>
      <c r="C11684" s="138">
        <v>41450</v>
      </c>
      <c r="D11684" s="139">
        <v>1.56030655E-3</v>
      </c>
      <c r="E11684" s="118">
        <v>1</v>
      </c>
      <c r="F11684" s="118" t="s">
        <v>1492</v>
      </c>
      <c r="G11684" s="113">
        <f>IF([Data da Aprovação]&lt;&gt;"ESTATUTÁRIO",YEAR([Data da Aprovação]),"")</f>
        <v>2013</v>
      </c>
      <c r="H11684" s="106">
        <f>Tabela9[[#This Row],[Valor do Provento R$]]/Tabela9[[#This Row],[Provento por 1 ou 1000 Ações]]</f>
        <v>1.56030655E-3</v>
      </c>
    </row>
    <row r="11685" spans="1:8">
      <c r="A11685" s="142" t="s">
        <v>1818</v>
      </c>
      <c r="B11685" s="117" t="s">
        <v>1488</v>
      </c>
      <c r="C11685" s="140">
        <v>41543</v>
      </c>
      <c r="D11685" s="141">
        <v>1.0821496700000001E-3</v>
      </c>
      <c r="E11685" s="143">
        <v>1</v>
      </c>
      <c r="F11685" s="119" t="s">
        <v>1492</v>
      </c>
      <c r="G11685" s="114">
        <f>IF([Data da Aprovação]&lt;&gt;"ESTATUTÁRIO",YEAR([Data da Aprovação]),"")</f>
        <v>2013</v>
      </c>
      <c r="H11685" s="106">
        <f>Tabela9[[#This Row],[Valor do Provento R$]]/Tabela9[[#This Row],[Provento por 1 ou 1000 Ações]]</f>
        <v>1.0821496700000001E-3</v>
      </c>
    </row>
    <row r="11686" spans="1:8">
      <c r="A11686" s="118" t="s">
        <v>1818</v>
      </c>
      <c r="B11686" s="116" t="s">
        <v>1488</v>
      </c>
      <c r="C11686" s="138">
        <v>41579</v>
      </c>
      <c r="D11686" s="139">
        <v>1.510977027E-2</v>
      </c>
      <c r="E11686" s="118">
        <v>1</v>
      </c>
      <c r="F11686" s="118" t="s">
        <v>1499</v>
      </c>
      <c r="G11686" s="113">
        <f>IF([Data da Aprovação]&lt;&gt;"ESTATUTÁRIO",YEAR([Data da Aprovação]),"")</f>
        <v>2013</v>
      </c>
      <c r="H11686" s="106">
        <f>Tabela9[[#This Row],[Valor do Provento R$]]/Tabela9[[#This Row],[Provento por 1 ou 1000 Ações]]</f>
        <v>1.510977027E-2</v>
      </c>
    </row>
    <row r="11687" spans="1:8">
      <c r="A11687" s="119" t="s">
        <v>1818</v>
      </c>
      <c r="B11687" s="117" t="s">
        <v>1488</v>
      </c>
      <c r="C11687" s="140">
        <v>41638</v>
      </c>
      <c r="D11687" s="141">
        <v>6.8619856999999995E-4</v>
      </c>
      <c r="E11687" s="119">
        <v>1</v>
      </c>
      <c r="F11687" s="119" t="s">
        <v>1492</v>
      </c>
      <c r="G11687" s="114">
        <f>IF([Data da Aprovação]&lt;&gt;"ESTATUTÁRIO",YEAR([Data da Aprovação]),"")</f>
        <v>2013</v>
      </c>
      <c r="H11687" s="106">
        <f>Tabela9[[#This Row],[Valor do Provento R$]]/Tabela9[[#This Row],[Provento por 1 ou 1000 Ações]]</f>
        <v>6.8619856999999995E-4</v>
      </c>
    </row>
    <row r="11688" spans="1:8">
      <c r="A11688" s="118" t="s">
        <v>1818</v>
      </c>
      <c r="B11688" s="116" t="s">
        <v>1488</v>
      </c>
      <c r="C11688" s="138">
        <v>41638</v>
      </c>
      <c r="D11688" s="139">
        <v>1.7198604899999999E-3</v>
      </c>
      <c r="E11688" s="118">
        <v>1</v>
      </c>
      <c r="F11688" s="118" t="s">
        <v>1492</v>
      </c>
      <c r="G11688" s="113">
        <f>IF([Data da Aprovação]&lt;&gt;"ESTATUTÁRIO",YEAR([Data da Aprovação]),"")</f>
        <v>2013</v>
      </c>
      <c r="H11688" s="106">
        <f>Tabela9[[#This Row],[Valor do Provento R$]]/Tabela9[[#This Row],[Provento por 1 ou 1000 Ações]]</f>
        <v>1.7198604899999999E-3</v>
      </c>
    </row>
    <row r="11689" spans="1:8">
      <c r="A11689" s="119" t="s">
        <v>1818</v>
      </c>
      <c r="B11689" s="117" t="s">
        <v>1490</v>
      </c>
      <c r="C11689" s="140">
        <v>39262</v>
      </c>
      <c r="D11689" s="141">
        <v>4.1307809999999998</v>
      </c>
      <c r="E11689" s="119">
        <v>1000</v>
      </c>
      <c r="F11689" s="119" t="s">
        <v>1492</v>
      </c>
      <c r="G11689" s="114">
        <f>IF([Data da Aprovação]&lt;&gt;"ESTATUTÁRIO",YEAR([Data da Aprovação]),"")</f>
        <v>2007</v>
      </c>
      <c r="H11689" s="106">
        <f>Tabela9[[#This Row],[Valor do Provento R$]]/Tabela9[[#This Row],[Provento por 1 ou 1000 Ações]]</f>
        <v>4.130781E-3</v>
      </c>
    </row>
    <row r="11690" spans="1:8">
      <c r="A11690" s="118" t="s">
        <v>1818</v>
      </c>
      <c r="B11690" s="116" t="s">
        <v>1490</v>
      </c>
      <c r="C11690" s="138">
        <v>39262</v>
      </c>
      <c r="D11690" s="139">
        <v>2.0821679999999998</v>
      </c>
      <c r="E11690" s="118">
        <v>1000</v>
      </c>
      <c r="F11690" s="118" t="s">
        <v>1489</v>
      </c>
      <c r="G11690" s="113">
        <f>IF([Data da Aprovação]&lt;&gt;"ESTATUTÁRIO",YEAR([Data da Aprovação]),"")</f>
        <v>2007</v>
      </c>
      <c r="H11690" s="106">
        <f>Tabela9[[#This Row],[Valor do Provento R$]]/Tabela9[[#This Row],[Provento por 1 ou 1000 Ações]]</f>
        <v>2.0821679999999997E-3</v>
      </c>
    </row>
    <row r="11691" spans="1:8">
      <c r="A11691" s="119" t="s">
        <v>1818</v>
      </c>
      <c r="B11691" s="117" t="s">
        <v>1490</v>
      </c>
      <c r="C11691" s="140">
        <v>39437</v>
      </c>
      <c r="D11691" s="141">
        <v>5.1226880000000002E-3</v>
      </c>
      <c r="E11691" s="119">
        <v>1</v>
      </c>
      <c r="F11691" s="119" t="s">
        <v>1492</v>
      </c>
      <c r="G11691" s="114">
        <f>IF([Data da Aprovação]&lt;&gt;"ESTATUTÁRIO",YEAR([Data da Aprovação]),"")</f>
        <v>2007</v>
      </c>
      <c r="H11691" s="106">
        <f>Tabela9[[#This Row],[Valor do Provento R$]]/Tabela9[[#This Row],[Provento por 1 ou 1000 Ações]]</f>
        <v>5.1226880000000002E-3</v>
      </c>
    </row>
    <row r="11692" spans="1:8">
      <c r="A11692" s="118" t="s">
        <v>1818</v>
      </c>
      <c r="B11692" s="116" t="s">
        <v>1490</v>
      </c>
      <c r="C11692" s="138">
        <v>39437</v>
      </c>
      <c r="D11692" s="139">
        <v>2.5938300000000001E-3</v>
      </c>
      <c r="E11692" s="118">
        <v>1</v>
      </c>
      <c r="F11692" s="118" t="s">
        <v>1492</v>
      </c>
      <c r="G11692" s="113">
        <f>IF([Data da Aprovação]&lt;&gt;"ESTATUTÁRIO",YEAR([Data da Aprovação]),"")</f>
        <v>2007</v>
      </c>
      <c r="H11692" s="106">
        <f>Tabela9[[#This Row],[Valor do Provento R$]]/Tabela9[[#This Row],[Provento por 1 ou 1000 Ações]]</f>
        <v>2.5938300000000001E-3</v>
      </c>
    </row>
    <row r="11693" spans="1:8">
      <c r="A11693" s="119" t="s">
        <v>1818</v>
      </c>
      <c r="B11693" s="117" t="s">
        <v>1490</v>
      </c>
      <c r="C11693" s="140">
        <v>39442</v>
      </c>
      <c r="D11693" s="141">
        <v>1.9058370000000001E-3</v>
      </c>
      <c r="E11693" s="119">
        <v>1</v>
      </c>
      <c r="F11693" s="119" t="s">
        <v>1492</v>
      </c>
      <c r="G11693" s="114">
        <f>IF([Data da Aprovação]&lt;&gt;"ESTATUTÁRIO",YEAR([Data da Aprovação]),"")</f>
        <v>2007</v>
      </c>
      <c r="H11693" s="106">
        <f>Tabela9[[#This Row],[Valor do Provento R$]]/Tabela9[[#This Row],[Provento por 1 ou 1000 Ações]]</f>
        <v>1.9058370000000001E-3</v>
      </c>
    </row>
    <row r="11694" spans="1:8">
      <c r="A11694" s="118" t="s">
        <v>1818</v>
      </c>
      <c r="B11694" s="116" t="s">
        <v>1490</v>
      </c>
      <c r="C11694" s="138">
        <v>39442</v>
      </c>
      <c r="D11694" s="139">
        <v>2.0948350000000002E-3</v>
      </c>
      <c r="E11694" s="118">
        <v>1</v>
      </c>
      <c r="F11694" s="118" t="s">
        <v>1489</v>
      </c>
      <c r="G11694" s="113">
        <f>IF([Data da Aprovação]&lt;&gt;"ESTATUTÁRIO",YEAR([Data da Aprovação]),"")</f>
        <v>2007</v>
      </c>
      <c r="H11694" s="106">
        <f>Tabela9[[#This Row],[Valor do Provento R$]]/Tabela9[[#This Row],[Provento por 1 ou 1000 Ações]]</f>
        <v>2.0948350000000002E-3</v>
      </c>
    </row>
    <row r="11695" spans="1:8">
      <c r="A11695" s="119" t="s">
        <v>1818</v>
      </c>
      <c r="B11695" s="117" t="s">
        <v>1490</v>
      </c>
      <c r="C11695" s="140">
        <v>39801</v>
      </c>
      <c r="D11695" s="141">
        <v>1.5489398999999999E-3</v>
      </c>
      <c r="E11695" s="119">
        <v>1</v>
      </c>
      <c r="F11695" s="119" t="s">
        <v>1489</v>
      </c>
      <c r="G11695" s="114">
        <f>IF([Data da Aprovação]&lt;&gt;"ESTATUTÁRIO",YEAR([Data da Aprovação]),"")</f>
        <v>2008</v>
      </c>
      <c r="H11695" s="106">
        <f>Tabela9[[#This Row],[Valor do Provento R$]]/Tabela9[[#This Row],[Provento por 1 ou 1000 Ações]]</f>
        <v>1.5489398999999999E-3</v>
      </c>
    </row>
    <row r="11696" spans="1:8">
      <c r="A11696" s="118" t="s">
        <v>1818</v>
      </c>
      <c r="B11696" s="116" t="s">
        <v>1490</v>
      </c>
      <c r="C11696" s="138">
        <v>39801</v>
      </c>
      <c r="D11696" s="139">
        <v>9.8260000000000005E-6</v>
      </c>
      <c r="E11696" s="118">
        <v>1</v>
      </c>
      <c r="F11696" s="118" t="s">
        <v>1492</v>
      </c>
      <c r="G11696" s="113">
        <f>IF([Data da Aprovação]&lt;&gt;"ESTATUTÁRIO",YEAR([Data da Aprovação]),"")</f>
        <v>2008</v>
      </c>
      <c r="H11696" s="106">
        <f>Tabela9[[#This Row],[Valor do Provento R$]]/Tabela9[[#This Row],[Provento por 1 ou 1000 Ações]]</f>
        <v>9.8260000000000005E-6</v>
      </c>
    </row>
    <row r="11697" spans="1:8">
      <c r="A11697" s="119" t="s">
        <v>1818</v>
      </c>
      <c r="B11697" s="117" t="s">
        <v>1490</v>
      </c>
      <c r="C11697" s="140">
        <v>39801</v>
      </c>
      <c r="D11697" s="141">
        <v>2.4292762999999998E-3</v>
      </c>
      <c r="E11697" s="119">
        <v>1</v>
      </c>
      <c r="F11697" s="119" t="s">
        <v>1492</v>
      </c>
      <c r="G11697" s="114">
        <f>IF([Data da Aprovação]&lt;&gt;"ESTATUTÁRIO",YEAR([Data da Aprovação]),"")</f>
        <v>2008</v>
      </c>
      <c r="H11697" s="106">
        <f>Tabela9[[#This Row],[Valor do Provento R$]]/Tabela9[[#This Row],[Provento por 1 ou 1000 Ações]]</f>
        <v>2.4292762999999998E-3</v>
      </c>
    </row>
    <row r="11698" spans="1:8">
      <c r="A11698" s="118" t="s">
        <v>1818</v>
      </c>
      <c r="B11698" s="116" t="s">
        <v>1490</v>
      </c>
      <c r="C11698" s="138">
        <v>39801</v>
      </c>
      <c r="D11698" s="139">
        <v>7.008731E-4</v>
      </c>
      <c r="E11698" s="118">
        <v>1</v>
      </c>
      <c r="F11698" s="118" t="s">
        <v>1492</v>
      </c>
      <c r="G11698" s="113">
        <f>IF([Data da Aprovação]&lt;&gt;"ESTATUTÁRIO",YEAR([Data da Aprovação]),"")</f>
        <v>2008</v>
      </c>
      <c r="H11698" s="106">
        <f>Tabela9[[#This Row],[Valor do Provento R$]]/Tabela9[[#This Row],[Provento por 1 ou 1000 Ações]]</f>
        <v>7.008731E-4</v>
      </c>
    </row>
    <row r="11699" spans="1:8">
      <c r="A11699" s="119" t="s">
        <v>1818</v>
      </c>
      <c r="B11699" s="117" t="s">
        <v>1490</v>
      </c>
      <c r="C11699" s="140">
        <v>39931</v>
      </c>
      <c r="D11699" s="141">
        <v>1.0971657799999999E-3</v>
      </c>
      <c r="E11699" s="119">
        <v>1</v>
      </c>
      <c r="F11699" s="119" t="s">
        <v>1489</v>
      </c>
      <c r="G11699" s="114">
        <f>IF([Data da Aprovação]&lt;&gt;"ESTATUTÁRIO",YEAR([Data da Aprovação]),"")</f>
        <v>2009</v>
      </c>
      <c r="H11699" s="106">
        <f>Tabela9[[#This Row],[Valor do Provento R$]]/Tabela9[[#This Row],[Provento por 1 ou 1000 Ações]]</f>
        <v>1.0971657799999999E-3</v>
      </c>
    </row>
    <row r="11700" spans="1:8">
      <c r="A11700" s="118" t="s">
        <v>1818</v>
      </c>
      <c r="B11700" s="116" t="s">
        <v>1490</v>
      </c>
      <c r="C11700" s="138">
        <v>39994</v>
      </c>
      <c r="D11700" s="139">
        <v>9.1968308000000003E-4</v>
      </c>
      <c r="E11700" s="118">
        <v>1</v>
      </c>
      <c r="F11700" s="118" t="s">
        <v>1489</v>
      </c>
      <c r="G11700" s="113">
        <f>IF([Data da Aprovação]&lt;&gt;"ESTATUTÁRIO",YEAR([Data da Aprovação]),"")</f>
        <v>2009</v>
      </c>
      <c r="H11700" s="106">
        <f>Tabela9[[#This Row],[Valor do Provento R$]]/Tabela9[[#This Row],[Provento por 1 ou 1000 Ações]]</f>
        <v>9.1968308000000003E-4</v>
      </c>
    </row>
    <row r="11701" spans="1:8">
      <c r="A11701" s="146" t="s">
        <v>1818</v>
      </c>
      <c r="B11701" s="147" t="s">
        <v>1490</v>
      </c>
      <c r="C11701" s="148">
        <v>40170</v>
      </c>
      <c r="D11701" s="149">
        <v>8.6227133000000005E-4</v>
      </c>
      <c r="E11701" s="146">
        <v>1</v>
      </c>
      <c r="F11701" s="146" t="s">
        <v>1492</v>
      </c>
      <c r="G11701" s="115">
        <f>IF([Data da Aprovação]&lt;&gt;"ESTATUTÁRIO",YEAR([Data da Aprovação]),"")</f>
        <v>2009</v>
      </c>
      <c r="H11701" s="106">
        <f>Tabela9[[#This Row],[Valor do Provento R$]]/Tabela9[[#This Row],[Provento por 1 ou 1000 Ações]]</f>
        <v>8.6227133000000005E-4</v>
      </c>
    </row>
    <row r="11702" spans="1:8">
      <c r="A11702" s="118" t="s">
        <v>1818</v>
      </c>
      <c r="B11702" s="116" t="s">
        <v>1490</v>
      </c>
      <c r="C11702" s="138">
        <v>40170</v>
      </c>
      <c r="D11702" s="139">
        <v>1.1129989700000001E-3</v>
      </c>
      <c r="E11702" s="118">
        <v>1</v>
      </c>
      <c r="F11702" s="118" t="s">
        <v>1492</v>
      </c>
      <c r="G11702" s="113">
        <f>IF([Data da Aprovação]&lt;&gt;"ESTATUTÁRIO",YEAR([Data da Aprovação]),"")</f>
        <v>2009</v>
      </c>
      <c r="H11702" s="106">
        <f>Tabela9[[#This Row],[Valor do Provento R$]]/Tabela9[[#This Row],[Provento por 1 ou 1000 Ações]]</f>
        <v>1.1129989700000001E-3</v>
      </c>
    </row>
    <row r="11703" spans="1:8">
      <c r="A11703" s="119" t="s">
        <v>1818</v>
      </c>
      <c r="B11703" s="117" t="s">
        <v>1490</v>
      </c>
      <c r="C11703" s="140">
        <v>40170</v>
      </c>
      <c r="D11703" s="141">
        <v>5.2673873999999998E-4</v>
      </c>
      <c r="E11703" s="119">
        <v>1</v>
      </c>
      <c r="F11703" s="119" t="s">
        <v>1489</v>
      </c>
      <c r="G11703" s="114">
        <f>IF([Data da Aprovação]&lt;&gt;"ESTATUTÁRIO",YEAR([Data da Aprovação]),"")</f>
        <v>2009</v>
      </c>
      <c r="H11703" s="106">
        <f>Tabela9[[#This Row],[Valor do Provento R$]]/Tabela9[[#This Row],[Provento por 1 ou 1000 Ações]]</f>
        <v>5.2673873999999998E-4</v>
      </c>
    </row>
    <row r="11704" spans="1:8">
      <c r="A11704" s="118" t="s">
        <v>1818</v>
      </c>
      <c r="B11704" s="116" t="s">
        <v>1490</v>
      </c>
      <c r="C11704" s="138">
        <v>40259</v>
      </c>
      <c r="D11704" s="139">
        <v>1.0534774899999999E-3</v>
      </c>
      <c r="E11704" s="118">
        <v>1</v>
      </c>
      <c r="F11704" s="118" t="s">
        <v>1489</v>
      </c>
      <c r="G11704" s="113">
        <f>IF([Data da Aprovação]&lt;&gt;"ESTATUTÁRIO",YEAR([Data da Aprovação]),"")</f>
        <v>2010</v>
      </c>
      <c r="H11704" s="106">
        <f>Tabela9[[#This Row],[Valor do Provento R$]]/Tabela9[[#This Row],[Provento por 1 ou 1000 Ações]]</f>
        <v>1.0534774899999999E-3</v>
      </c>
    </row>
    <row r="11705" spans="1:8">
      <c r="A11705" s="119" t="s">
        <v>1818</v>
      </c>
      <c r="B11705" s="117" t="s">
        <v>1490</v>
      </c>
      <c r="C11705" s="140">
        <v>40359</v>
      </c>
      <c r="D11705" s="141">
        <v>1.0534774899999999E-3</v>
      </c>
      <c r="E11705" s="119">
        <v>1</v>
      </c>
      <c r="F11705" s="119" t="s">
        <v>1489</v>
      </c>
      <c r="G11705" s="114">
        <f>IF([Data da Aprovação]&lt;&gt;"ESTATUTÁRIO",YEAR([Data da Aprovação]),"")</f>
        <v>2010</v>
      </c>
      <c r="H11705" s="106">
        <f>Tabela9[[#This Row],[Valor do Provento R$]]/Tabela9[[#This Row],[Provento por 1 ou 1000 Ações]]</f>
        <v>1.0534774899999999E-3</v>
      </c>
    </row>
    <row r="11706" spans="1:8">
      <c r="A11706" s="118" t="s">
        <v>1818</v>
      </c>
      <c r="B11706" s="116" t="s">
        <v>1490</v>
      </c>
      <c r="C11706" s="138">
        <v>40359</v>
      </c>
      <c r="D11706" s="139">
        <v>1.31684687E-3</v>
      </c>
      <c r="E11706" s="118">
        <v>1</v>
      </c>
      <c r="F11706" s="118" t="s">
        <v>1492</v>
      </c>
      <c r="G11706" s="113">
        <f>IF([Data da Aprovação]&lt;&gt;"ESTATUTÁRIO",YEAR([Data da Aprovação]),"")</f>
        <v>2010</v>
      </c>
      <c r="H11706" s="106">
        <f>Tabela9[[#This Row],[Valor do Provento R$]]/Tabela9[[#This Row],[Provento por 1 ou 1000 Ações]]</f>
        <v>1.31684687E-3</v>
      </c>
    </row>
    <row r="11707" spans="1:8">
      <c r="A11707" s="119" t="s">
        <v>1818</v>
      </c>
      <c r="B11707" s="117" t="s">
        <v>1490</v>
      </c>
      <c r="C11707" s="140">
        <v>40443</v>
      </c>
      <c r="D11707" s="141">
        <v>1.39585768E-3</v>
      </c>
      <c r="E11707" s="119">
        <v>1</v>
      </c>
      <c r="F11707" s="119" t="s">
        <v>1489</v>
      </c>
      <c r="G11707" s="114">
        <f>IF([Data da Aprovação]&lt;&gt;"ESTATUTÁRIO",YEAR([Data da Aprovação]),"")</f>
        <v>2010</v>
      </c>
      <c r="H11707" s="106">
        <f>Tabela9[[#This Row],[Valor do Provento R$]]/Tabela9[[#This Row],[Provento por 1 ou 1000 Ações]]</f>
        <v>1.39585768E-3</v>
      </c>
    </row>
    <row r="11708" spans="1:8">
      <c r="A11708" s="118" t="s">
        <v>1818</v>
      </c>
      <c r="B11708" s="116" t="s">
        <v>1490</v>
      </c>
      <c r="C11708" s="138">
        <v>40527</v>
      </c>
      <c r="D11708" s="139">
        <v>3.3711279900000002E-3</v>
      </c>
      <c r="E11708" s="118">
        <v>1</v>
      </c>
      <c r="F11708" s="118" t="s">
        <v>1492</v>
      </c>
      <c r="G11708" s="113">
        <f>IF([Data da Aprovação]&lt;&gt;"ESTATUTÁRIO",YEAR([Data da Aprovação]),"")</f>
        <v>2010</v>
      </c>
      <c r="H11708" s="106">
        <f>Tabela9[[#This Row],[Valor do Provento R$]]/Tabela9[[#This Row],[Provento por 1 ou 1000 Ações]]</f>
        <v>3.3711279900000002E-3</v>
      </c>
    </row>
    <row r="11709" spans="1:8">
      <c r="A11709" s="119" t="s">
        <v>1818</v>
      </c>
      <c r="B11709" s="117" t="s">
        <v>1490</v>
      </c>
      <c r="C11709" s="140">
        <v>40527</v>
      </c>
      <c r="D11709" s="141">
        <v>1.1324883099999999E-3</v>
      </c>
      <c r="E11709" s="119">
        <v>1</v>
      </c>
      <c r="F11709" s="119" t="s">
        <v>1489</v>
      </c>
      <c r="G11709" s="114">
        <f>IF([Data da Aprovação]&lt;&gt;"ESTATUTÁRIO",YEAR([Data da Aprovação]),"")</f>
        <v>2010</v>
      </c>
      <c r="H11709" s="106">
        <f>Tabela9[[#This Row],[Valor do Provento R$]]/Tabela9[[#This Row],[Provento por 1 ou 1000 Ações]]</f>
        <v>1.1324883099999999E-3</v>
      </c>
    </row>
    <row r="11710" spans="1:8">
      <c r="A11710" s="118" t="s">
        <v>1818</v>
      </c>
      <c r="B11710" s="116" t="s">
        <v>1490</v>
      </c>
      <c r="C11710" s="138">
        <v>40626</v>
      </c>
      <c r="D11710" s="139">
        <v>1.58021625E-3</v>
      </c>
      <c r="E11710" s="118">
        <v>1</v>
      </c>
      <c r="F11710" s="118" t="s">
        <v>1489</v>
      </c>
      <c r="G11710" s="113">
        <f>IF([Data da Aprovação]&lt;&gt;"ESTATUTÁRIO",YEAR([Data da Aprovação]),"")</f>
        <v>2011</v>
      </c>
      <c r="H11710" s="106">
        <f>Tabela9[[#This Row],[Valor do Provento R$]]/Tabela9[[#This Row],[Provento por 1 ou 1000 Ações]]</f>
        <v>1.58021625E-3</v>
      </c>
    </row>
    <row r="11711" spans="1:8">
      <c r="A11711" s="119" t="s">
        <v>1818</v>
      </c>
      <c r="B11711" s="117" t="s">
        <v>1490</v>
      </c>
      <c r="C11711" s="140">
        <v>40693</v>
      </c>
      <c r="D11711" s="141">
        <v>7.2121084999999998E-4</v>
      </c>
      <c r="E11711" s="119">
        <v>1</v>
      </c>
      <c r="F11711" s="119" t="s">
        <v>1492</v>
      </c>
      <c r="G11711" s="114">
        <f>IF([Data da Aprovação]&lt;&gt;"ESTATUTÁRIO",YEAR([Data da Aprovação]),"")</f>
        <v>2011</v>
      </c>
      <c r="H11711" s="106">
        <f>Tabela9[[#This Row],[Valor do Provento R$]]/Tabela9[[#This Row],[Provento por 1 ou 1000 Ações]]</f>
        <v>7.2121084999999998E-4</v>
      </c>
    </row>
    <row r="11712" spans="1:8">
      <c r="A11712" s="118" t="s">
        <v>1818</v>
      </c>
      <c r="B11712" s="116" t="s">
        <v>1490</v>
      </c>
      <c r="C11712" s="138">
        <v>40693</v>
      </c>
      <c r="D11712" s="139">
        <v>1.25405945E-3</v>
      </c>
      <c r="E11712" s="118">
        <v>1</v>
      </c>
      <c r="F11712" s="118" t="s">
        <v>1492</v>
      </c>
      <c r="G11712" s="113">
        <f>IF([Data da Aprovação]&lt;&gt;"ESTATUTÁRIO",YEAR([Data da Aprovação]),"")</f>
        <v>2011</v>
      </c>
      <c r="H11712" s="106">
        <f>Tabela9[[#This Row],[Valor do Provento R$]]/Tabela9[[#This Row],[Provento por 1 ou 1000 Ações]]</f>
        <v>1.25405945E-3</v>
      </c>
    </row>
    <row r="11713" spans="1:8">
      <c r="A11713" s="119" t="s">
        <v>1818</v>
      </c>
      <c r="B11713" s="117" t="s">
        <v>1490</v>
      </c>
      <c r="C11713" s="140">
        <v>40714</v>
      </c>
      <c r="D11713" s="141">
        <v>1.4485316000000001E-3</v>
      </c>
      <c r="E11713" s="119">
        <v>1</v>
      </c>
      <c r="F11713" s="119" t="s">
        <v>1489</v>
      </c>
      <c r="G11713" s="114">
        <f>IF([Data da Aprovação]&lt;&gt;"ESTATUTÁRIO",YEAR([Data da Aprovação]),"")</f>
        <v>2011</v>
      </c>
      <c r="H11713" s="106">
        <f>Tabela9[[#This Row],[Valor do Provento R$]]/Tabela9[[#This Row],[Provento por 1 ou 1000 Ações]]</f>
        <v>1.4485316000000001E-3</v>
      </c>
    </row>
    <row r="11714" spans="1:8">
      <c r="A11714" s="118" t="s">
        <v>1818</v>
      </c>
      <c r="B11714" s="116" t="s">
        <v>1490</v>
      </c>
      <c r="C11714" s="138">
        <v>40714</v>
      </c>
      <c r="D11714" s="139">
        <v>2.6336939999999998E-4</v>
      </c>
      <c r="E11714" s="118">
        <v>1</v>
      </c>
      <c r="F11714" s="118" t="s">
        <v>1492</v>
      </c>
      <c r="G11714" s="113">
        <f>IF([Data da Aprovação]&lt;&gt;"ESTATUTÁRIO",YEAR([Data da Aprovação]),"")</f>
        <v>2011</v>
      </c>
      <c r="H11714" s="106">
        <f>Tabela9[[#This Row],[Valor do Provento R$]]/Tabela9[[#This Row],[Provento por 1 ou 1000 Ações]]</f>
        <v>2.6336939999999998E-4</v>
      </c>
    </row>
    <row r="11715" spans="1:8">
      <c r="A11715" s="119" t="s">
        <v>1818</v>
      </c>
      <c r="B11715" s="117" t="s">
        <v>1490</v>
      </c>
      <c r="C11715" s="140">
        <v>40807</v>
      </c>
      <c r="D11715" s="141">
        <v>1.0551266800000001E-3</v>
      </c>
      <c r="E11715" s="119">
        <v>1</v>
      </c>
      <c r="F11715" s="119" t="s">
        <v>1489</v>
      </c>
      <c r="G11715" s="114">
        <f>IF([Data da Aprovação]&lt;&gt;"ESTATUTÁRIO",YEAR([Data da Aprovação]),"")</f>
        <v>2011</v>
      </c>
      <c r="H11715" s="106">
        <f>Tabela9[[#This Row],[Valor do Provento R$]]/Tabela9[[#This Row],[Provento por 1 ou 1000 Ações]]</f>
        <v>1.0551266800000001E-3</v>
      </c>
    </row>
    <row r="11716" spans="1:8">
      <c r="A11716" s="118" t="s">
        <v>1818</v>
      </c>
      <c r="B11716" s="116" t="s">
        <v>1490</v>
      </c>
      <c r="C11716" s="138">
        <v>40898</v>
      </c>
      <c r="D11716" s="139">
        <v>2.0449439199999998E-3</v>
      </c>
      <c r="E11716" s="118">
        <v>1</v>
      </c>
      <c r="F11716" s="118" t="s">
        <v>1492</v>
      </c>
      <c r="G11716" s="113">
        <f>IF([Data da Aprovação]&lt;&gt;"ESTATUTÁRIO",YEAR([Data da Aprovação]),"")</f>
        <v>2011</v>
      </c>
      <c r="H11716" s="106">
        <f>Tabela9[[#This Row],[Valor do Provento R$]]/Tabela9[[#This Row],[Provento por 1 ou 1000 Ações]]</f>
        <v>2.0449439199999998E-3</v>
      </c>
    </row>
    <row r="11717" spans="1:8">
      <c r="A11717" s="119" t="s">
        <v>1818</v>
      </c>
      <c r="B11717" s="117" t="s">
        <v>1490</v>
      </c>
      <c r="C11717" s="140">
        <v>40996</v>
      </c>
      <c r="D11717" s="141">
        <v>1.05600106E-3</v>
      </c>
      <c r="E11717" s="119">
        <v>1</v>
      </c>
      <c r="F11717" s="119" t="s">
        <v>1489</v>
      </c>
      <c r="G11717" s="114">
        <f>IF([Data da Aprovação]&lt;&gt;"ESTATUTÁRIO",YEAR([Data da Aprovação]),"")</f>
        <v>2012</v>
      </c>
      <c r="H11717" s="106">
        <f>Tabela9[[#This Row],[Valor do Provento R$]]/Tabela9[[#This Row],[Provento por 1 ou 1000 Ações]]</f>
        <v>1.05600106E-3</v>
      </c>
    </row>
    <row r="11718" spans="1:8">
      <c r="A11718" s="118" t="s">
        <v>1818</v>
      </c>
      <c r="B11718" s="116" t="s">
        <v>1490</v>
      </c>
      <c r="C11718" s="138">
        <v>41086</v>
      </c>
      <c r="D11718" s="139">
        <v>1.2939689400000001E-3</v>
      </c>
      <c r="E11718" s="118">
        <v>1</v>
      </c>
      <c r="F11718" s="118" t="s">
        <v>1492</v>
      </c>
      <c r="G11718" s="113">
        <f>IF([Data da Aprovação]&lt;&gt;"ESTATUTÁRIO",YEAR([Data da Aprovação]),"")</f>
        <v>2012</v>
      </c>
      <c r="H11718" s="106">
        <f>Tabela9[[#This Row],[Valor do Provento R$]]/Tabela9[[#This Row],[Provento por 1 ou 1000 Ações]]</f>
        <v>1.2939689400000001E-3</v>
      </c>
    </row>
    <row r="11719" spans="1:8">
      <c r="A11719" s="119" t="s">
        <v>1818</v>
      </c>
      <c r="B11719" s="117" t="s">
        <v>1490</v>
      </c>
      <c r="C11719" s="140">
        <v>41086</v>
      </c>
      <c r="D11719" s="141">
        <v>1.0827087E-3</v>
      </c>
      <c r="E11719" s="119">
        <v>1</v>
      </c>
      <c r="F11719" s="119" t="s">
        <v>1492</v>
      </c>
      <c r="G11719" s="114">
        <f>IF([Data da Aprovação]&lt;&gt;"ESTATUTÁRIO",YEAR([Data da Aprovação]),"")</f>
        <v>2012</v>
      </c>
      <c r="H11719" s="106">
        <f>Tabela9[[#This Row],[Valor do Provento R$]]/Tabela9[[#This Row],[Provento por 1 ou 1000 Ações]]</f>
        <v>1.0827087E-3</v>
      </c>
    </row>
    <row r="11720" spans="1:8">
      <c r="A11720" s="118" t="s">
        <v>1818</v>
      </c>
      <c r="B11720" s="116" t="s">
        <v>1490</v>
      </c>
      <c r="C11720" s="138">
        <v>41086</v>
      </c>
      <c r="D11720" s="139">
        <v>4.4892800000000002E-4</v>
      </c>
      <c r="E11720" s="118">
        <v>1</v>
      </c>
      <c r="F11720" s="118" t="s">
        <v>1489</v>
      </c>
      <c r="G11720" s="113">
        <f>IF([Data da Aprovação]&lt;&gt;"ESTATUTÁRIO",YEAR([Data da Aprovação]),"")</f>
        <v>2012</v>
      </c>
      <c r="H11720" s="106">
        <f>Tabela9[[#This Row],[Valor do Provento R$]]/Tabela9[[#This Row],[Provento por 1 ou 1000 Ações]]</f>
        <v>4.4892800000000002E-4</v>
      </c>
    </row>
    <row r="11721" spans="1:8">
      <c r="A11721" s="119" t="s">
        <v>1818</v>
      </c>
      <c r="B11721" s="117" t="s">
        <v>1490</v>
      </c>
      <c r="C11721" s="140">
        <v>41177</v>
      </c>
      <c r="D11721" s="141">
        <v>9.2427261000000002E-4</v>
      </c>
      <c r="E11721" s="119">
        <v>1</v>
      </c>
      <c r="F11721" s="119" t="s">
        <v>1492</v>
      </c>
      <c r="G11721" s="114">
        <f>IF([Data da Aprovação]&lt;&gt;"ESTATUTÁRIO",YEAR([Data da Aprovação]),"")</f>
        <v>2012</v>
      </c>
      <c r="H11721" s="106">
        <f>Tabela9[[#This Row],[Valor do Provento R$]]/Tabela9[[#This Row],[Provento por 1 ou 1000 Ações]]</f>
        <v>9.2427261000000002E-4</v>
      </c>
    </row>
    <row r="11722" spans="1:8">
      <c r="A11722" s="118" t="s">
        <v>1818</v>
      </c>
      <c r="B11722" s="116" t="s">
        <v>1490</v>
      </c>
      <c r="C11722" s="138">
        <v>41177</v>
      </c>
      <c r="D11722" s="139">
        <v>3.9611683E-4</v>
      </c>
      <c r="E11722" s="118">
        <v>1</v>
      </c>
      <c r="F11722" s="118" t="s">
        <v>1492</v>
      </c>
      <c r="G11722" s="113">
        <f>IF([Data da Aprovação]&lt;&gt;"ESTATUTÁRIO",YEAR([Data da Aprovação]),"")</f>
        <v>2012</v>
      </c>
      <c r="H11722" s="106">
        <f>Tabela9[[#This Row],[Valor do Provento R$]]/Tabela9[[#This Row],[Provento por 1 ou 1000 Ações]]</f>
        <v>3.9611683E-4</v>
      </c>
    </row>
    <row r="11723" spans="1:8">
      <c r="A11723" s="119" t="s">
        <v>1818</v>
      </c>
      <c r="B11723" s="117" t="s">
        <v>1490</v>
      </c>
      <c r="C11723" s="140">
        <v>41262</v>
      </c>
      <c r="D11723" s="141">
        <v>1.18839952E-3</v>
      </c>
      <c r="E11723" s="119">
        <v>1</v>
      </c>
      <c r="F11723" s="119" t="s">
        <v>1489</v>
      </c>
      <c r="G11723" s="114">
        <f>IF([Data da Aprovação]&lt;&gt;"ESTATUTÁRIO",YEAR([Data da Aprovação]),"")</f>
        <v>2012</v>
      </c>
      <c r="H11723" s="106">
        <f>Tabela9[[#This Row],[Valor do Provento R$]]/Tabela9[[#This Row],[Provento por 1 ou 1000 Ações]]</f>
        <v>1.18839952E-3</v>
      </c>
    </row>
    <row r="11724" spans="1:8">
      <c r="A11724" s="118" t="s">
        <v>1818</v>
      </c>
      <c r="B11724" s="116" t="s">
        <v>1490</v>
      </c>
      <c r="C11724" s="138">
        <v>41262</v>
      </c>
      <c r="D11724" s="139">
        <v>6.6022195000000001E-4</v>
      </c>
      <c r="E11724" s="118">
        <v>1</v>
      </c>
      <c r="F11724" s="118" t="s">
        <v>1492</v>
      </c>
      <c r="G11724" s="113">
        <f>IF([Data da Aprovação]&lt;&gt;"ESTATUTÁRIO",YEAR([Data da Aprovação]),"")</f>
        <v>2012</v>
      </c>
      <c r="H11724" s="106">
        <f>Tabela9[[#This Row],[Valor do Provento R$]]/Tabela9[[#This Row],[Provento por 1 ou 1000 Ações]]</f>
        <v>6.6022195000000001E-4</v>
      </c>
    </row>
    <row r="11725" spans="1:8">
      <c r="A11725" s="119" t="s">
        <v>1818</v>
      </c>
      <c r="B11725" s="117" t="s">
        <v>1490</v>
      </c>
      <c r="C11725" s="140">
        <v>41360</v>
      </c>
      <c r="D11725" s="141">
        <v>7.9205496999999996E-4</v>
      </c>
      <c r="E11725" s="119">
        <v>1</v>
      </c>
      <c r="F11725" s="119" t="s">
        <v>1489</v>
      </c>
      <c r="G11725" s="114">
        <f>IF([Data da Aprovação]&lt;&gt;"ESTATUTÁRIO",YEAR([Data da Aprovação]),"")</f>
        <v>2013</v>
      </c>
      <c r="H11725" s="106">
        <f>Tabela9[[#This Row],[Valor do Provento R$]]/Tabela9[[#This Row],[Provento por 1 ou 1000 Ações]]</f>
        <v>7.9205496999999996E-4</v>
      </c>
    </row>
    <row r="11726" spans="1:8">
      <c r="A11726" s="118" t="s">
        <v>1818</v>
      </c>
      <c r="B11726" s="116" t="s">
        <v>1490</v>
      </c>
      <c r="C11726" s="138">
        <v>41450</v>
      </c>
      <c r="D11726" s="139">
        <v>1.7163372100000001E-3</v>
      </c>
      <c r="E11726" s="118">
        <v>1</v>
      </c>
      <c r="F11726" s="118" t="s">
        <v>1492</v>
      </c>
      <c r="G11726" s="113">
        <f>IF([Data da Aprovação]&lt;&gt;"ESTATUTÁRIO",YEAR([Data da Aprovação]),"")</f>
        <v>2013</v>
      </c>
      <c r="H11726" s="106">
        <f>Tabela9[[#This Row],[Valor do Provento R$]]/Tabela9[[#This Row],[Provento por 1 ou 1000 Ações]]</f>
        <v>1.7163372100000001E-3</v>
      </c>
    </row>
    <row r="11727" spans="1:8">
      <c r="A11727" s="142" t="s">
        <v>1818</v>
      </c>
      <c r="B11727" s="117" t="s">
        <v>1490</v>
      </c>
      <c r="C11727" s="140">
        <v>41543</v>
      </c>
      <c r="D11727" s="141">
        <v>1.19036463E-3</v>
      </c>
      <c r="E11727" s="143">
        <v>1</v>
      </c>
      <c r="F11727" s="119" t="s">
        <v>1492</v>
      </c>
      <c r="G11727" s="114">
        <f>IF([Data da Aprovação]&lt;&gt;"ESTATUTÁRIO",YEAR([Data da Aprovação]),"")</f>
        <v>2013</v>
      </c>
      <c r="H11727" s="106">
        <f>Tabela9[[#This Row],[Valor do Provento R$]]/Tabela9[[#This Row],[Provento por 1 ou 1000 Ações]]</f>
        <v>1.19036463E-3</v>
      </c>
    </row>
    <row r="11728" spans="1:8">
      <c r="A11728" s="118" t="s">
        <v>1818</v>
      </c>
      <c r="B11728" s="116" t="s">
        <v>1490</v>
      </c>
      <c r="C11728" s="138">
        <v>41579</v>
      </c>
      <c r="D11728" s="139">
        <v>1.510977027E-2</v>
      </c>
      <c r="E11728" s="118">
        <v>1</v>
      </c>
      <c r="F11728" s="118" t="s">
        <v>1499</v>
      </c>
      <c r="G11728" s="113">
        <f>IF([Data da Aprovação]&lt;&gt;"ESTATUTÁRIO",YEAR([Data da Aprovação]),"")</f>
        <v>2013</v>
      </c>
      <c r="H11728" s="106">
        <f>Tabela9[[#This Row],[Valor do Provento R$]]/Tabela9[[#This Row],[Provento por 1 ou 1000 Ações]]</f>
        <v>1.510977027E-2</v>
      </c>
    </row>
    <row r="11729" spans="1:8">
      <c r="A11729" s="119" t="s">
        <v>1818</v>
      </c>
      <c r="B11729" s="117" t="s">
        <v>1490</v>
      </c>
      <c r="C11729" s="140">
        <v>41638</v>
      </c>
      <c r="D11729" s="141">
        <v>7.5481843E-4</v>
      </c>
      <c r="E11729" s="119">
        <v>1</v>
      </c>
      <c r="F11729" s="119" t="s">
        <v>1492</v>
      </c>
      <c r="G11729" s="114">
        <f>IF([Data da Aprovação]&lt;&gt;"ESTATUTÁRIO",YEAR([Data da Aprovação]),"")</f>
        <v>2013</v>
      </c>
      <c r="H11729" s="106">
        <f>Tabela9[[#This Row],[Valor do Provento R$]]/Tabela9[[#This Row],[Provento por 1 ou 1000 Ações]]</f>
        <v>7.5481843E-4</v>
      </c>
    </row>
    <row r="11730" spans="1:8">
      <c r="A11730" s="118" t="s">
        <v>1818</v>
      </c>
      <c r="B11730" s="116" t="s">
        <v>1490</v>
      </c>
      <c r="C11730" s="138">
        <v>41638</v>
      </c>
      <c r="D11730" s="139">
        <v>1.89184654E-3</v>
      </c>
      <c r="E11730" s="118">
        <v>1</v>
      </c>
      <c r="F11730" s="118" t="s">
        <v>1492</v>
      </c>
      <c r="G11730" s="113">
        <f>IF([Data da Aprovação]&lt;&gt;"ESTATUTÁRIO",YEAR([Data da Aprovação]),"")</f>
        <v>2013</v>
      </c>
      <c r="H11730" s="106">
        <f>Tabela9[[#This Row],[Valor do Provento R$]]/Tabela9[[#This Row],[Provento por 1 ou 1000 Ações]]</f>
        <v>1.89184654E-3</v>
      </c>
    </row>
    <row r="11731" spans="1:8">
      <c r="A11731" s="119" t="s">
        <v>1818</v>
      </c>
      <c r="B11731" s="117" t="s">
        <v>1493</v>
      </c>
      <c r="C11731" s="140">
        <v>40170</v>
      </c>
      <c r="D11731" s="141">
        <v>8.6227133169999998E-2</v>
      </c>
      <c r="E11731" s="119">
        <v>1</v>
      </c>
      <c r="F11731" s="119" t="s">
        <v>1492</v>
      </c>
      <c r="G11731" s="114">
        <f>IF([Data da Aprovação]&lt;&gt;"ESTATUTÁRIO",YEAR([Data da Aprovação]),"")</f>
        <v>2009</v>
      </c>
      <c r="H11731" s="106">
        <f>Tabela9[[#This Row],[Valor do Provento R$]]/Tabela9[[#This Row],[Provento por 1 ou 1000 Ações]]</f>
        <v>8.6227133169999998E-2</v>
      </c>
    </row>
    <row r="11732" spans="1:8">
      <c r="A11732" s="118" t="s">
        <v>1818</v>
      </c>
      <c r="B11732" s="116" t="s">
        <v>1493</v>
      </c>
      <c r="C11732" s="138">
        <v>40170</v>
      </c>
      <c r="D11732" s="139">
        <v>0.11129989762</v>
      </c>
      <c r="E11732" s="118">
        <v>1</v>
      </c>
      <c r="F11732" s="118" t="s">
        <v>1492</v>
      </c>
      <c r="G11732" s="113">
        <f>IF([Data da Aprovação]&lt;&gt;"ESTATUTÁRIO",YEAR([Data da Aprovação]),"")</f>
        <v>2009</v>
      </c>
      <c r="H11732" s="106">
        <f>Tabela9[[#This Row],[Valor do Provento R$]]/Tabela9[[#This Row],[Provento por 1 ou 1000 Ações]]</f>
        <v>0.11129989762</v>
      </c>
    </row>
    <row r="11733" spans="1:8">
      <c r="A11733" s="119" t="s">
        <v>1818</v>
      </c>
      <c r="B11733" s="117" t="s">
        <v>1493</v>
      </c>
      <c r="C11733" s="140">
        <v>40170</v>
      </c>
      <c r="D11733" s="141">
        <v>5.2673874879999999E-2</v>
      </c>
      <c r="E11733" s="119">
        <v>1</v>
      </c>
      <c r="F11733" s="119" t="s">
        <v>1489</v>
      </c>
      <c r="G11733" s="114">
        <f>IF([Data da Aprovação]&lt;&gt;"ESTATUTÁRIO",YEAR([Data da Aprovação]),"")</f>
        <v>2009</v>
      </c>
      <c r="H11733" s="106">
        <f>Tabela9[[#This Row],[Valor do Provento R$]]/Tabela9[[#This Row],[Provento por 1 ou 1000 Ações]]</f>
        <v>5.2673874879999999E-2</v>
      </c>
    </row>
    <row r="11734" spans="1:8">
      <c r="A11734" s="118" t="s">
        <v>1818</v>
      </c>
      <c r="B11734" s="116" t="s">
        <v>1493</v>
      </c>
      <c r="C11734" s="138">
        <v>40259</v>
      </c>
      <c r="D11734" s="139">
        <v>0.10534774978</v>
      </c>
      <c r="E11734" s="118">
        <v>1</v>
      </c>
      <c r="F11734" s="118" t="s">
        <v>1489</v>
      </c>
      <c r="G11734" s="113">
        <f>IF([Data da Aprovação]&lt;&gt;"ESTATUTÁRIO",YEAR([Data da Aprovação]),"")</f>
        <v>2010</v>
      </c>
      <c r="H11734" s="106">
        <f>Tabela9[[#This Row],[Valor do Provento R$]]/Tabela9[[#This Row],[Provento por 1 ou 1000 Ações]]</f>
        <v>0.10534774978</v>
      </c>
    </row>
    <row r="11735" spans="1:8">
      <c r="A11735" s="119" t="s">
        <v>1818</v>
      </c>
      <c r="B11735" s="117" t="s">
        <v>1493</v>
      </c>
      <c r="C11735" s="140">
        <v>40359</v>
      </c>
      <c r="D11735" s="141">
        <v>0.10534774978</v>
      </c>
      <c r="E11735" s="119">
        <v>1</v>
      </c>
      <c r="F11735" s="119" t="s">
        <v>1489</v>
      </c>
      <c r="G11735" s="114">
        <f>IF([Data da Aprovação]&lt;&gt;"ESTATUTÁRIO",YEAR([Data da Aprovação]),"")</f>
        <v>2010</v>
      </c>
      <c r="H11735" s="106">
        <f>Tabela9[[#This Row],[Valor do Provento R$]]/Tabela9[[#This Row],[Provento por 1 ou 1000 Ações]]</f>
        <v>0.10534774978</v>
      </c>
    </row>
    <row r="11736" spans="1:8">
      <c r="A11736" s="118" t="s">
        <v>1818</v>
      </c>
      <c r="B11736" s="116" t="s">
        <v>1493</v>
      </c>
      <c r="C11736" s="138">
        <v>40359</v>
      </c>
      <c r="D11736" s="139">
        <v>0.13168468720000001</v>
      </c>
      <c r="E11736" s="118">
        <v>1</v>
      </c>
      <c r="F11736" s="118" t="s">
        <v>1492</v>
      </c>
      <c r="G11736" s="113">
        <f>IF([Data da Aprovação]&lt;&gt;"ESTATUTÁRIO",YEAR([Data da Aprovação]),"")</f>
        <v>2010</v>
      </c>
      <c r="H11736" s="106">
        <f>Tabela9[[#This Row],[Valor do Provento R$]]/Tabela9[[#This Row],[Provento por 1 ou 1000 Ações]]</f>
        <v>0.13168468720000001</v>
      </c>
    </row>
    <row r="11737" spans="1:8">
      <c r="A11737" s="119" t="s">
        <v>1818</v>
      </c>
      <c r="B11737" s="117" t="s">
        <v>1493</v>
      </c>
      <c r="C11737" s="140">
        <v>40443</v>
      </c>
      <c r="D11737" s="141">
        <v>0.13958576815000001</v>
      </c>
      <c r="E11737" s="119">
        <v>1</v>
      </c>
      <c r="F11737" s="119" t="s">
        <v>1489</v>
      </c>
      <c r="G11737" s="114">
        <f>IF([Data da Aprovação]&lt;&gt;"ESTATUTÁRIO",YEAR([Data da Aprovação]),"")</f>
        <v>2010</v>
      </c>
      <c r="H11737" s="106">
        <f>Tabela9[[#This Row],[Valor do Provento R$]]/Tabela9[[#This Row],[Provento por 1 ou 1000 Ações]]</f>
        <v>0.13958576815000001</v>
      </c>
    </row>
    <row r="11738" spans="1:8">
      <c r="A11738" s="118" t="s">
        <v>1818</v>
      </c>
      <c r="B11738" s="116" t="s">
        <v>1493</v>
      </c>
      <c r="C11738" s="138">
        <v>40527</v>
      </c>
      <c r="D11738" s="139">
        <v>0.33711279905000002</v>
      </c>
      <c r="E11738" s="118">
        <v>1</v>
      </c>
      <c r="F11738" s="118" t="s">
        <v>1492</v>
      </c>
      <c r="G11738" s="113">
        <f>IF([Data da Aprovação]&lt;&gt;"ESTATUTÁRIO",YEAR([Data da Aprovação]),"")</f>
        <v>2010</v>
      </c>
      <c r="H11738" s="106">
        <f>Tabela9[[#This Row],[Valor do Provento R$]]/Tabela9[[#This Row],[Provento por 1 ou 1000 Ações]]</f>
        <v>0.33711279905000002</v>
      </c>
    </row>
    <row r="11739" spans="1:8">
      <c r="A11739" s="119" t="s">
        <v>1818</v>
      </c>
      <c r="B11739" s="117" t="s">
        <v>1493</v>
      </c>
      <c r="C11739" s="140">
        <v>40527</v>
      </c>
      <c r="D11739" s="141">
        <v>0.11324883115000001</v>
      </c>
      <c r="E11739" s="119">
        <v>1</v>
      </c>
      <c r="F11739" s="119" t="s">
        <v>1489</v>
      </c>
      <c r="G11739" s="114">
        <f>IF([Data da Aprovação]&lt;&gt;"ESTATUTÁRIO",YEAR([Data da Aprovação]),"")</f>
        <v>2010</v>
      </c>
      <c r="H11739" s="106">
        <f>Tabela9[[#This Row],[Valor do Provento R$]]/Tabela9[[#This Row],[Provento por 1 ou 1000 Ações]]</f>
        <v>0.11324883115000001</v>
      </c>
    </row>
    <row r="11740" spans="1:8">
      <c r="A11740" s="118" t="s">
        <v>1818</v>
      </c>
      <c r="B11740" s="116" t="s">
        <v>1493</v>
      </c>
      <c r="C11740" s="138">
        <v>40626</v>
      </c>
      <c r="D11740" s="139">
        <v>0.15802162459999999</v>
      </c>
      <c r="E11740" s="118">
        <v>1</v>
      </c>
      <c r="F11740" s="118" t="s">
        <v>1489</v>
      </c>
      <c r="G11740" s="113">
        <f>IF([Data da Aprovação]&lt;&gt;"ESTATUTÁRIO",YEAR([Data da Aprovação]),"")</f>
        <v>2011</v>
      </c>
      <c r="H11740" s="106">
        <f>Tabela9[[#This Row],[Valor do Provento R$]]/Tabela9[[#This Row],[Provento por 1 ou 1000 Ações]]</f>
        <v>0.15802162459999999</v>
      </c>
    </row>
    <row r="11741" spans="1:8">
      <c r="A11741" s="119" t="s">
        <v>1818</v>
      </c>
      <c r="B11741" s="117" t="s">
        <v>1493</v>
      </c>
      <c r="C11741" s="140">
        <v>40693</v>
      </c>
      <c r="D11741" s="141">
        <v>7.212108515E-2</v>
      </c>
      <c r="E11741" s="119">
        <v>1</v>
      </c>
      <c r="F11741" s="119" t="s">
        <v>1492</v>
      </c>
      <c r="G11741" s="114">
        <f>IF([Data da Aprovação]&lt;&gt;"ESTATUTÁRIO",YEAR([Data da Aprovação]),"")</f>
        <v>2011</v>
      </c>
      <c r="H11741" s="106">
        <f>Tabela9[[#This Row],[Valor do Provento R$]]/Tabela9[[#This Row],[Provento por 1 ou 1000 Ações]]</f>
        <v>7.212108515E-2</v>
      </c>
    </row>
    <row r="11742" spans="1:8">
      <c r="A11742" s="118" t="s">
        <v>1818</v>
      </c>
      <c r="B11742" s="116" t="s">
        <v>1493</v>
      </c>
      <c r="C11742" s="138">
        <v>40693</v>
      </c>
      <c r="D11742" s="139">
        <v>0.12540594525000001</v>
      </c>
      <c r="E11742" s="118">
        <v>1</v>
      </c>
      <c r="F11742" s="118" t="s">
        <v>1492</v>
      </c>
      <c r="G11742" s="113">
        <f>IF([Data da Aprovação]&lt;&gt;"ESTATUTÁRIO",YEAR([Data da Aprovação]),"")</f>
        <v>2011</v>
      </c>
      <c r="H11742" s="106">
        <f>Tabela9[[#This Row],[Valor do Provento R$]]/Tabela9[[#This Row],[Provento por 1 ou 1000 Ações]]</f>
        <v>0.12540594525000001</v>
      </c>
    </row>
    <row r="11743" spans="1:8">
      <c r="A11743" s="119" t="s">
        <v>1818</v>
      </c>
      <c r="B11743" s="117" t="s">
        <v>1493</v>
      </c>
      <c r="C11743" s="140">
        <v>40714</v>
      </c>
      <c r="D11743" s="141">
        <v>0.1448531559</v>
      </c>
      <c r="E11743" s="119">
        <v>1</v>
      </c>
      <c r="F11743" s="119" t="s">
        <v>1489</v>
      </c>
      <c r="G11743" s="114">
        <f>IF([Data da Aprovação]&lt;&gt;"ESTATUTÁRIO",YEAR([Data da Aprovação]),"")</f>
        <v>2011</v>
      </c>
      <c r="H11743" s="106">
        <f>Tabela9[[#This Row],[Valor do Provento R$]]/Tabela9[[#This Row],[Provento por 1 ou 1000 Ações]]</f>
        <v>0.1448531559</v>
      </c>
    </row>
    <row r="11744" spans="1:8">
      <c r="A11744" s="118" t="s">
        <v>1818</v>
      </c>
      <c r="B11744" s="116" t="s">
        <v>1493</v>
      </c>
      <c r="C11744" s="138">
        <v>40714</v>
      </c>
      <c r="D11744" s="139">
        <v>2.6336937000000001E-2</v>
      </c>
      <c r="E11744" s="118">
        <v>1</v>
      </c>
      <c r="F11744" s="118" t="s">
        <v>1492</v>
      </c>
      <c r="G11744" s="113">
        <f>IF([Data da Aprovação]&lt;&gt;"ESTATUTÁRIO",YEAR([Data da Aprovação]),"")</f>
        <v>2011</v>
      </c>
      <c r="H11744" s="106">
        <f>Tabela9[[#This Row],[Valor do Provento R$]]/Tabela9[[#This Row],[Provento por 1 ou 1000 Ações]]</f>
        <v>2.6336937000000001E-2</v>
      </c>
    </row>
    <row r="11745" spans="1:8">
      <c r="A11745" s="119" t="s">
        <v>1818</v>
      </c>
      <c r="B11745" s="117" t="s">
        <v>1493</v>
      </c>
      <c r="C11745" s="140">
        <v>40807</v>
      </c>
      <c r="D11745" s="141">
        <v>0.10551266785000001</v>
      </c>
      <c r="E11745" s="119">
        <v>1</v>
      </c>
      <c r="F11745" s="119" t="s">
        <v>1489</v>
      </c>
      <c r="G11745" s="114">
        <f>IF([Data da Aprovação]&lt;&gt;"ESTATUTÁRIO",YEAR([Data da Aprovação]),"")</f>
        <v>2011</v>
      </c>
      <c r="H11745" s="106">
        <f>Tabela9[[#This Row],[Valor do Provento R$]]/Tabela9[[#This Row],[Provento por 1 ou 1000 Ações]]</f>
        <v>0.10551266785000001</v>
      </c>
    </row>
    <row r="11746" spans="1:8">
      <c r="A11746" s="118" t="s">
        <v>1818</v>
      </c>
      <c r="B11746" s="116" t="s">
        <v>1493</v>
      </c>
      <c r="C11746" s="138">
        <v>40898</v>
      </c>
      <c r="D11746" s="139">
        <v>0.20449439159999999</v>
      </c>
      <c r="E11746" s="118">
        <v>1</v>
      </c>
      <c r="F11746" s="118" t="s">
        <v>1492</v>
      </c>
      <c r="G11746" s="113">
        <f>IF([Data da Aprovação]&lt;&gt;"ESTATUTÁRIO",YEAR([Data da Aprovação]),"")</f>
        <v>2011</v>
      </c>
      <c r="H11746" s="106">
        <f>Tabela9[[#This Row],[Valor do Provento R$]]/Tabela9[[#This Row],[Provento por 1 ou 1000 Ações]]</f>
        <v>0.20449439159999999</v>
      </c>
    </row>
    <row r="11747" spans="1:8">
      <c r="A11747" s="119" t="s">
        <v>1818</v>
      </c>
      <c r="B11747" s="117" t="s">
        <v>1493</v>
      </c>
      <c r="C11747" s="140">
        <v>40996</v>
      </c>
      <c r="D11747" s="141">
        <v>0.1056001058</v>
      </c>
      <c r="E11747" s="119">
        <v>1</v>
      </c>
      <c r="F11747" s="119" t="s">
        <v>1489</v>
      </c>
      <c r="G11747" s="114">
        <f>IF([Data da Aprovação]&lt;&gt;"ESTATUTÁRIO",YEAR([Data da Aprovação]),"")</f>
        <v>2012</v>
      </c>
      <c r="H11747" s="106">
        <f>Tabela9[[#This Row],[Valor do Provento R$]]/Tabela9[[#This Row],[Provento por 1 ou 1000 Ações]]</f>
        <v>0.1056001058</v>
      </c>
    </row>
    <row r="11748" spans="1:8">
      <c r="A11748" s="118" t="s">
        <v>1818</v>
      </c>
      <c r="B11748" s="116" t="s">
        <v>1493</v>
      </c>
      <c r="C11748" s="138">
        <v>41086</v>
      </c>
      <c r="D11748" s="139">
        <v>0.12939689400000001</v>
      </c>
      <c r="E11748" s="118">
        <v>1</v>
      </c>
      <c r="F11748" s="118" t="s">
        <v>1492</v>
      </c>
      <c r="G11748" s="113">
        <f>IF([Data da Aprovação]&lt;&gt;"ESTATUTÁRIO",YEAR([Data da Aprovação]),"")</f>
        <v>2012</v>
      </c>
      <c r="H11748" s="106">
        <f>Tabela9[[#This Row],[Valor do Provento R$]]/Tabela9[[#This Row],[Provento por 1 ou 1000 Ações]]</f>
        <v>0.12939689400000001</v>
      </c>
    </row>
    <row r="11749" spans="1:8">
      <c r="A11749" s="119" t="s">
        <v>1818</v>
      </c>
      <c r="B11749" s="117" t="s">
        <v>1493</v>
      </c>
      <c r="C11749" s="140">
        <v>41086</v>
      </c>
      <c r="D11749" s="141">
        <v>0.10827087019999999</v>
      </c>
      <c r="E11749" s="119">
        <v>1</v>
      </c>
      <c r="F11749" s="119" t="s">
        <v>1492</v>
      </c>
      <c r="G11749" s="114">
        <f>IF([Data da Aprovação]&lt;&gt;"ESTATUTÁRIO",YEAR([Data da Aprovação]),"")</f>
        <v>2012</v>
      </c>
      <c r="H11749" s="106">
        <f>Tabela9[[#This Row],[Valor do Provento R$]]/Tabela9[[#This Row],[Provento por 1 ou 1000 Ações]]</f>
        <v>0.10827087019999999</v>
      </c>
    </row>
    <row r="11750" spans="1:8">
      <c r="A11750" s="118" t="s">
        <v>1818</v>
      </c>
      <c r="B11750" s="116" t="s">
        <v>1493</v>
      </c>
      <c r="C11750" s="138">
        <v>41086</v>
      </c>
      <c r="D11750" s="139">
        <v>4.4892799800000001E-2</v>
      </c>
      <c r="E11750" s="118">
        <v>1</v>
      </c>
      <c r="F11750" s="118" t="s">
        <v>1489</v>
      </c>
      <c r="G11750" s="113">
        <f>IF([Data da Aprovação]&lt;&gt;"ESTATUTÁRIO",YEAR([Data da Aprovação]),"")</f>
        <v>2012</v>
      </c>
      <c r="H11750" s="106">
        <f>Tabela9[[#This Row],[Valor do Provento R$]]/Tabela9[[#This Row],[Provento por 1 ou 1000 Ações]]</f>
        <v>4.4892799800000001E-2</v>
      </c>
    </row>
    <row r="11751" spans="1:8">
      <c r="A11751" s="119" t="s">
        <v>1818</v>
      </c>
      <c r="B11751" s="117" t="s">
        <v>1493</v>
      </c>
      <c r="C11751" s="140">
        <v>41177</v>
      </c>
      <c r="D11751" s="141">
        <v>9.2427261090000004E-2</v>
      </c>
      <c r="E11751" s="119">
        <v>1</v>
      </c>
      <c r="F11751" s="119" t="s">
        <v>1492</v>
      </c>
      <c r="G11751" s="114">
        <f>IF([Data da Aprovação]&lt;&gt;"ESTATUTÁRIO",YEAR([Data da Aprovação]),"")</f>
        <v>2012</v>
      </c>
      <c r="H11751" s="106">
        <f>Tabela9[[#This Row],[Valor do Provento R$]]/Tabela9[[#This Row],[Provento por 1 ou 1000 Ações]]</f>
        <v>9.2427261090000004E-2</v>
      </c>
    </row>
    <row r="11752" spans="1:8">
      <c r="A11752" s="118" t="s">
        <v>1818</v>
      </c>
      <c r="B11752" s="116" t="s">
        <v>1493</v>
      </c>
      <c r="C11752" s="138">
        <v>41177</v>
      </c>
      <c r="D11752" s="139">
        <v>3.961168331E-2</v>
      </c>
      <c r="E11752" s="118">
        <v>1</v>
      </c>
      <c r="F11752" s="118" t="s">
        <v>1492</v>
      </c>
      <c r="G11752" s="113">
        <f>IF([Data da Aprovação]&lt;&gt;"ESTATUTÁRIO",YEAR([Data da Aprovação]),"")</f>
        <v>2012</v>
      </c>
      <c r="H11752" s="106">
        <f>Tabela9[[#This Row],[Valor do Provento R$]]/Tabela9[[#This Row],[Provento por 1 ou 1000 Ações]]</f>
        <v>3.961168331E-2</v>
      </c>
    </row>
    <row r="11753" spans="1:8">
      <c r="A11753" s="119" t="s">
        <v>1818</v>
      </c>
      <c r="B11753" s="117" t="s">
        <v>1493</v>
      </c>
      <c r="C11753" s="140">
        <v>41262</v>
      </c>
      <c r="D11753" s="141">
        <v>0.1188399519</v>
      </c>
      <c r="E11753" s="119">
        <v>1</v>
      </c>
      <c r="F11753" s="119" t="s">
        <v>1489</v>
      </c>
      <c r="G11753" s="114">
        <f>IF([Data da Aprovação]&lt;&gt;"ESTATUTÁRIO",YEAR([Data da Aprovação]),"")</f>
        <v>2012</v>
      </c>
      <c r="H11753" s="106">
        <f>Tabela9[[#This Row],[Valor do Provento R$]]/Tabela9[[#This Row],[Provento por 1 ou 1000 Ações]]</f>
        <v>0.1188399519</v>
      </c>
    </row>
    <row r="11754" spans="1:8">
      <c r="A11754" s="118" t="s">
        <v>1818</v>
      </c>
      <c r="B11754" s="116" t="s">
        <v>1493</v>
      </c>
      <c r="C11754" s="138">
        <v>41262</v>
      </c>
      <c r="D11754" s="139">
        <v>6.6022195529999994E-2</v>
      </c>
      <c r="E11754" s="118">
        <v>1</v>
      </c>
      <c r="F11754" s="118" t="s">
        <v>1492</v>
      </c>
      <c r="G11754" s="113">
        <f>IF([Data da Aprovação]&lt;&gt;"ESTATUTÁRIO",YEAR([Data da Aprovação]),"")</f>
        <v>2012</v>
      </c>
      <c r="H11754" s="106">
        <f>Tabela9[[#This Row],[Valor do Provento R$]]/Tabela9[[#This Row],[Provento por 1 ou 1000 Ações]]</f>
        <v>6.6022195529999994E-2</v>
      </c>
    </row>
    <row r="11755" spans="1:8">
      <c r="A11755" s="119" t="s">
        <v>1818</v>
      </c>
      <c r="B11755" s="117" t="s">
        <v>1493</v>
      </c>
      <c r="C11755" s="140">
        <v>41360</v>
      </c>
      <c r="D11755" s="141">
        <v>7.920549768E-2</v>
      </c>
      <c r="E11755" s="119">
        <v>1</v>
      </c>
      <c r="F11755" s="119" t="s">
        <v>1489</v>
      </c>
      <c r="G11755" s="114">
        <f>IF([Data da Aprovação]&lt;&gt;"ESTATUTÁRIO",YEAR([Data da Aprovação]),"")</f>
        <v>2013</v>
      </c>
      <c r="H11755" s="106">
        <f>Tabela9[[#This Row],[Valor do Provento R$]]/Tabela9[[#This Row],[Provento por 1 ou 1000 Ações]]</f>
        <v>7.920549768E-2</v>
      </c>
    </row>
    <row r="11756" spans="1:8">
      <c r="A11756" s="118" t="s">
        <v>1818</v>
      </c>
      <c r="B11756" s="116" t="s">
        <v>1493</v>
      </c>
      <c r="C11756" s="138">
        <v>41450</v>
      </c>
      <c r="D11756" s="139">
        <v>0.1716337215</v>
      </c>
      <c r="E11756" s="118">
        <v>1</v>
      </c>
      <c r="F11756" s="118" t="s">
        <v>1492</v>
      </c>
      <c r="G11756" s="113">
        <f>IF([Data da Aprovação]&lt;&gt;"ESTATUTÁRIO",YEAR([Data da Aprovação]),"")</f>
        <v>2013</v>
      </c>
      <c r="H11756" s="106">
        <f>Tabela9[[#This Row],[Valor do Provento R$]]/Tabela9[[#This Row],[Provento por 1 ou 1000 Ações]]</f>
        <v>0.1716337215</v>
      </c>
    </row>
    <row r="11757" spans="1:8">
      <c r="A11757" s="142" t="s">
        <v>1818</v>
      </c>
      <c r="B11757" s="117" t="s">
        <v>1493</v>
      </c>
      <c r="C11757" s="140">
        <v>41543</v>
      </c>
      <c r="D11757" s="141">
        <v>0.11903646389</v>
      </c>
      <c r="E11757" s="143">
        <v>1</v>
      </c>
      <c r="F11757" s="119" t="s">
        <v>1492</v>
      </c>
      <c r="G11757" s="114">
        <f>IF([Data da Aprovação]&lt;&gt;"ESTATUTÁRIO",YEAR([Data da Aprovação]),"")</f>
        <v>2013</v>
      </c>
      <c r="H11757" s="106">
        <f>Tabela9[[#This Row],[Valor do Provento R$]]/Tabela9[[#This Row],[Provento por 1 ou 1000 Ações]]</f>
        <v>0.11903646389</v>
      </c>
    </row>
    <row r="11758" spans="1:8">
      <c r="A11758" s="118" t="s">
        <v>1818</v>
      </c>
      <c r="B11758" s="116" t="s">
        <v>1493</v>
      </c>
      <c r="C11758" s="138">
        <v>41579</v>
      </c>
      <c r="D11758" s="139">
        <v>1.58652587856</v>
      </c>
      <c r="E11758" s="118">
        <v>1</v>
      </c>
      <c r="F11758" s="118" t="s">
        <v>1499</v>
      </c>
      <c r="G11758" s="113">
        <f>IF([Data da Aprovação]&lt;&gt;"ESTATUTÁRIO",YEAR([Data da Aprovação]),"")</f>
        <v>2013</v>
      </c>
      <c r="H11758" s="106">
        <f>Tabela9[[#This Row],[Valor do Provento R$]]/Tabela9[[#This Row],[Provento por 1 ou 1000 Ações]]</f>
        <v>1.58652587856</v>
      </c>
    </row>
    <row r="11759" spans="1:8">
      <c r="A11759" s="119" t="s">
        <v>1818</v>
      </c>
      <c r="B11759" s="117" t="s">
        <v>1493</v>
      </c>
      <c r="C11759" s="140">
        <v>41638</v>
      </c>
      <c r="D11759" s="141">
        <v>7.5481843179999994E-2</v>
      </c>
      <c r="E11759" s="119">
        <v>1</v>
      </c>
      <c r="F11759" s="119" t="s">
        <v>1492</v>
      </c>
      <c r="G11759" s="114">
        <f>IF([Data da Aprovação]&lt;&gt;"ESTATUTÁRIO",YEAR([Data da Aprovação]),"")</f>
        <v>2013</v>
      </c>
      <c r="H11759" s="106">
        <f>Tabela9[[#This Row],[Valor do Provento R$]]/Tabela9[[#This Row],[Provento por 1 ou 1000 Ações]]</f>
        <v>7.5481843179999994E-2</v>
      </c>
    </row>
    <row r="11760" spans="1:8">
      <c r="A11760" s="118" t="s">
        <v>1818</v>
      </c>
      <c r="B11760" s="116" t="s">
        <v>1493</v>
      </c>
      <c r="C11760" s="138">
        <v>41638</v>
      </c>
      <c r="D11760" s="139">
        <v>0.18918465478999999</v>
      </c>
      <c r="E11760" s="118">
        <v>1</v>
      </c>
      <c r="F11760" s="118" t="s">
        <v>1492</v>
      </c>
      <c r="G11760" s="113">
        <f>IF([Data da Aprovação]&lt;&gt;"ESTATUTÁRIO",YEAR([Data da Aprovação]),"")</f>
        <v>2013</v>
      </c>
      <c r="H11760" s="106">
        <f>Tabela9[[#This Row],[Valor do Provento R$]]/Tabela9[[#This Row],[Provento por 1 ou 1000 Ações]]</f>
        <v>0.18918465478999999</v>
      </c>
    </row>
    <row r="11761" spans="1:8">
      <c r="A11761" s="119" t="s">
        <v>1819</v>
      </c>
      <c r="B11761" s="117" t="s">
        <v>1488</v>
      </c>
      <c r="C11761" s="140">
        <v>35503</v>
      </c>
      <c r="D11761" s="141">
        <v>0.02</v>
      </c>
      <c r="E11761" s="119">
        <v>1</v>
      </c>
      <c r="F11761" s="119" t="s">
        <v>1492</v>
      </c>
      <c r="G11761" s="114">
        <f>IF([Data da Aprovação]&lt;&gt;"ESTATUTÁRIO",YEAR([Data da Aprovação]),"")</f>
        <v>1997</v>
      </c>
      <c r="H11761" s="106">
        <f>Tabela9[[#This Row],[Valor do Provento R$]]/Tabela9[[#This Row],[Provento por 1 ou 1000 Ações]]</f>
        <v>0.02</v>
      </c>
    </row>
    <row r="11762" spans="1:8">
      <c r="A11762" s="118" t="s">
        <v>1819</v>
      </c>
      <c r="B11762" s="116" t="s">
        <v>1488</v>
      </c>
      <c r="C11762" s="138">
        <v>36454</v>
      </c>
      <c r="D11762" s="139">
        <v>0.04</v>
      </c>
      <c r="E11762" s="118">
        <v>1</v>
      </c>
      <c r="F11762" s="118" t="s">
        <v>1492</v>
      </c>
      <c r="G11762" s="113">
        <f>IF([Data da Aprovação]&lt;&gt;"ESTATUTÁRIO",YEAR([Data da Aprovação]),"")</f>
        <v>1999</v>
      </c>
      <c r="H11762" s="106">
        <f>Tabela9[[#This Row],[Valor do Provento R$]]/Tabela9[[#This Row],[Provento por 1 ou 1000 Ações]]</f>
        <v>0.04</v>
      </c>
    </row>
    <row r="11763" spans="1:8">
      <c r="A11763" s="119" t="s">
        <v>1819</v>
      </c>
      <c r="B11763" s="117" t="s">
        <v>1488</v>
      </c>
      <c r="C11763" s="140">
        <v>36756</v>
      </c>
      <c r="D11763" s="141">
        <v>0.04</v>
      </c>
      <c r="E11763" s="119">
        <v>1</v>
      </c>
      <c r="F11763" s="119" t="s">
        <v>1492</v>
      </c>
      <c r="G11763" s="114">
        <f>IF([Data da Aprovação]&lt;&gt;"ESTATUTÁRIO",YEAR([Data da Aprovação]),"")</f>
        <v>2000</v>
      </c>
      <c r="H11763" s="106">
        <f>Tabela9[[#This Row],[Valor do Provento R$]]/Tabela9[[#This Row],[Provento por 1 ou 1000 Ações]]</f>
        <v>0.04</v>
      </c>
    </row>
    <row r="11764" spans="1:8">
      <c r="A11764" s="118" t="s">
        <v>1819</v>
      </c>
      <c r="B11764" s="116" t="s">
        <v>1488</v>
      </c>
      <c r="C11764" s="138">
        <v>36983</v>
      </c>
      <c r="D11764" s="139">
        <v>0.09</v>
      </c>
      <c r="E11764" s="118">
        <v>1</v>
      </c>
      <c r="F11764" s="118" t="s">
        <v>1492</v>
      </c>
      <c r="G11764" s="113">
        <f>IF([Data da Aprovação]&lt;&gt;"ESTATUTÁRIO",YEAR([Data da Aprovação]),"")</f>
        <v>2001</v>
      </c>
      <c r="H11764" s="106">
        <f>Tabela9[[#This Row],[Valor do Provento R$]]/Tabela9[[#This Row],[Provento por 1 ou 1000 Ações]]</f>
        <v>0.09</v>
      </c>
    </row>
    <row r="11765" spans="1:8">
      <c r="A11765" s="119" t="s">
        <v>1819</v>
      </c>
      <c r="B11765" s="117" t="s">
        <v>1488</v>
      </c>
      <c r="C11765" s="140">
        <v>38580</v>
      </c>
      <c r="D11765" s="141">
        <v>0.1</v>
      </c>
      <c r="E11765" s="119">
        <v>1</v>
      </c>
      <c r="F11765" s="119" t="s">
        <v>1492</v>
      </c>
      <c r="G11765" s="114">
        <f>IF([Data da Aprovação]&lt;&gt;"ESTATUTÁRIO",YEAR([Data da Aprovação]),"")</f>
        <v>2005</v>
      </c>
      <c r="H11765" s="106">
        <f>Tabela9[[#This Row],[Valor do Provento R$]]/Tabela9[[#This Row],[Provento por 1 ou 1000 Ações]]</f>
        <v>0.1</v>
      </c>
    </row>
    <row r="11766" spans="1:8">
      <c r="A11766" s="118" t="s">
        <v>1819</v>
      </c>
      <c r="B11766" s="116" t="s">
        <v>1488</v>
      </c>
      <c r="C11766" s="138">
        <v>38835</v>
      </c>
      <c r="D11766" s="139">
        <v>0.1293</v>
      </c>
      <c r="E11766" s="118">
        <v>1</v>
      </c>
      <c r="F11766" s="118" t="s">
        <v>1492</v>
      </c>
      <c r="G11766" s="113">
        <f>IF([Data da Aprovação]&lt;&gt;"ESTATUTÁRIO",YEAR([Data da Aprovação]),"")</f>
        <v>2006</v>
      </c>
      <c r="H11766" s="106">
        <f>Tabela9[[#This Row],[Valor do Provento R$]]/Tabela9[[#This Row],[Provento por 1 ou 1000 Ações]]</f>
        <v>0.1293</v>
      </c>
    </row>
    <row r="11767" spans="1:8">
      <c r="A11767" s="119" t="s">
        <v>1819</v>
      </c>
      <c r="B11767" s="117" t="s">
        <v>1488</v>
      </c>
      <c r="C11767" s="140">
        <v>39202</v>
      </c>
      <c r="D11767" s="141">
        <v>3.5810000000000002E-2</v>
      </c>
      <c r="E11767" s="119">
        <v>1</v>
      </c>
      <c r="F11767" s="119" t="s">
        <v>1492</v>
      </c>
      <c r="G11767" s="114">
        <f>IF([Data da Aprovação]&lt;&gt;"ESTATUTÁRIO",YEAR([Data da Aprovação]),"")</f>
        <v>2007</v>
      </c>
      <c r="H11767" s="106">
        <f>Tabela9[[#This Row],[Valor do Provento R$]]/Tabela9[[#This Row],[Provento por 1 ou 1000 Ações]]</f>
        <v>3.5810000000000002E-2</v>
      </c>
    </row>
    <row r="11768" spans="1:8">
      <c r="A11768" s="118" t="s">
        <v>1819</v>
      </c>
      <c r="B11768" s="116" t="s">
        <v>1488</v>
      </c>
      <c r="C11768" s="138">
        <v>39568</v>
      </c>
      <c r="D11768" s="139">
        <v>3.134E-2</v>
      </c>
      <c r="E11768" s="118">
        <v>1</v>
      </c>
      <c r="F11768" s="118" t="s">
        <v>1492</v>
      </c>
      <c r="G11768" s="113">
        <f>IF([Data da Aprovação]&lt;&gt;"ESTATUTÁRIO",YEAR([Data da Aprovação]),"")</f>
        <v>2008</v>
      </c>
      <c r="H11768" s="106">
        <f>Tabela9[[#This Row],[Valor do Provento R$]]/Tabela9[[#This Row],[Provento por 1 ou 1000 Ações]]</f>
        <v>3.134E-2</v>
      </c>
    </row>
    <row r="11769" spans="1:8">
      <c r="A11769" s="119" t="s">
        <v>1819</v>
      </c>
      <c r="B11769" s="117" t="s">
        <v>1488</v>
      </c>
      <c r="C11769" s="140">
        <v>39784</v>
      </c>
      <c r="D11769" s="141">
        <v>0.06</v>
      </c>
      <c r="E11769" s="119">
        <v>1</v>
      </c>
      <c r="F11769" s="119" t="s">
        <v>1492</v>
      </c>
      <c r="G11769" s="114">
        <f>IF([Data da Aprovação]&lt;&gt;"ESTATUTÁRIO",YEAR([Data da Aprovação]),"")</f>
        <v>2008</v>
      </c>
      <c r="H11769" s="106">
        <f>Tabela9[[#This Row],[Valor do Provento R$]]/Tabela9[[#This Row],[Provento por 1 ou 1000 Ações]]</f>
        <v>0.06</v>
      </c>
    </row>
    <row r="11770" spans="1:8">
      <c r="A11770" s="118" t="s">
        <v>1819</v>
      </c>
      <c r="B11770" s="116" t="s">
        <v>1488</v>
      </c>
      <c r="C11770" s="138">
        <v>39933</v>
      </c>
      <c r="D11770" s="139">
        <v>0.13829</v>
      </c>
      <c r="E11770" s="118">
        <v>1</v>
      </c>
      <c r="F11770" s="118" t="s">
        <v>1492</v>
      </c>
      <c r="G11770" s="113">
        <f>IF([Data da Aprovação]&lt;&gt;"ESTATUTÁRIO",YEAR([Data da Aprovação]),"")</f>
        <v>2009</v>
      </c>
      <c r="H11770" s="106">
        <f>Tabela9[[#This Row],[Valor do Provento R$]]/Tabela9[[#This Row],[Provento por 1 ou 1000 Ações]]</f>
        <v>0.13829</v>
      </c>
    </row>
    <row r="11771" spans="1:8">
      <c r="A11771" s="119" t="s">
        <v>1819</v>
      </c>
      <c r="B11771" s="117" t="s">
        <v>1488</v>
      </c>
      <c r="C11771" s="140">
        <v>40158</v>
      </c>
      <c r="D11771" s="141">
        <v>0.05</v>
      </c>
      <c r="E11771" s="119">
        <v>1</v>
      </c>
      <c r="F11771" s="119" t="s">
        <v>1492</v>
      </c>
      <c r="G11771" s="114">
        <f>IF([Data da Aprovação]&lt;&gt;"ESTATUTÁRIO",YEAR([Data da Aprovação]),"")</f>
        <v>2009</v>
      </c>
      <c r="H11771" s="106">
        <f>Tabela9[[#This Row],[Valor do Provento R$]]/Tabela9[[#This Row],[Provento por 1 ou 1000 Ações]]</f>
        <v>0.05</v>
      </c>
    </row>
    <row r="11772" spans="1:8">
      <c r="A11772" s="118" t="s">
        <v>1819</v>
      </c>
      <c r="B11772" s="116" t="s">
        <v>1488</v>
      </c>
      <c r="C11772" s="138">
        <v>40298</v>
      </c>
      <c r="D11772" s="139">
        <v>5.7189999999999998E-2</v>
      </c>
      <c r="E11772" s="118">
        <v>1</v>
      </c>
      <c r="F11772" s="118" t="s">
        <v>1492</v>
      </c>
      <c r="G11772" s="113">
        <f>IF([Data da Aprovação]&lt;&gt;"ESTATUTÁRIO",YEAR([Data da Aprovação]),"")</f>
        <v>2010</v>
      </c>
      <c r="H11772" s="106">
        <f>Tabela9[[#This Row],[Valor do Provento R$]]/Tabela9[[#This Row],[Provento por 1 ou 1000 Ações]]</f>
        <v>5.7189999999999998E-2</v>
      </c>
    </row>
    <row r="11773" spans="1:8">
      <c r="A11773" s="119" t="s">
        <v>1819</v>
      </c>
      <c r="B11773" s="117" t="s">
        <v>1488</v>
      </c>
      <c r="C11773" s="140">
        <v>40511</v>
      </c>
      <c r="D11773" s="141">
        <v>4.4999999999999998E-2</v>
      </c>
      <c r="E11773" s="119">
        <v>1</v>
      </c>
      <c r="F11773" s="119" t="s">
        <v>1492</v>
      </c>
      <c r="G11773" s="114">
        <f>IF([Data da Aprovação]&lt;&gt;"ESTATUTÁRIO",YEAR([Data da Aprovação]),"")</f>
        <v>2010</v>
      </c>
      <c r="H11773" s="106">
        <f>Tabela9[[#This Row],[Valor do Provento R$]]/Tabela9[[#This Row],[Provento por 1 ou 1000 Ações]]</f>
        <v>4.4999999999999998E-2</v>
      </c>
    </row>
    <row r="11774" spans="1:8">
      <c r="A11774" s="118" t="s">
        <v>1819</v>
      </c>
      <c r="B11774" s="116" t="s">
        <v>1488</v>
      </c>
      <c r="C11774" s="138">
        <v>40662</v>
      </c>
      <c r="D11774" s="139">
        <v>8.5559999999999997E-2</v>
      </c>
      <c r="E11774" s="118">
        <v>1</v>
      </c>
      <c r="F11774" s="118" t="s">
        <v>1492</v>
      </c>
      <c r="G11774" s="113">
        <f>IF([Data da Aprovação]&lt;&gt;"ESTATUTÁRIO",YEAR([Data da Aprovação]),"")</f>
        <v>2011</v>
      </c>
      <c r="H11774" s="106">
        <f>Tabela9[[#This Row],[Valor do Provento R$]]/Tabela9[[#This Row],[Provento por 1 ou 1000 Ações]]</f>
        <v>8.5559999999999997E-2</v>
      </c>
    </row>
    <row r="11775" spans="1:8">
      <c r="A11775" s="119" t="s">
        <v>1819</v>
      </c>
      <c r="B11775" s="117" t="s">
        <v>1488</v>
      </c>
      <c r="C11775" s="140">
        <v>40883</v>
      </c>
      <c r="D11775" s="141">
        <v>4.4999999999999998E-2</v>
      </c>
      <c r="E11775" s="119">
        <v>1</v>
      </c>
      <c r="F11775" s="119" t="s">
        <v>1492</v>
      </c>
      <c r="G11775" s="114">
        <f>IF([Data da Aprovação]&lt;&gt;"ESTATUTÁRIO",YEAR([Data da Aprovação]),"")</f>
        <v>2011</v>
      </c>
      <c r="H11775" s="106">
        <f>Tabela9[[#This Row],[Valor do Provento R$]]/Tabela9[[#This Row],[Provento por 1 ou 1000 Ações]]</f>
        <v>4.4999999999999998E-2</v>
      </c>
    </row>
    <row r="11776" spans="1:8">
      <c r="A11776" s="118" t="s">
        <v>1819</v>
      </c>
      <c r="B11776" s="116" t="s">
        <v>1488</v>
      </c>
      <c r="C11776" s="138">
        <v>41029</v>
      </c>
      <c r="D11776" s="139">
        <v>0.12192600000000001</v>
      </c>
      <c r="E11776" s="118">
        <v>1</v>
      </c>
      <c r="F11776" s="118" t="s">
        <v>1492</v>
      </c>
      <c r="G11776" s="113">
        <f>IF([Data da Aprovação]&lt;&gt;"ESTATUTÁRIO",YEAR([Data da Aprovação]),"")</f>
        <v>2012</v>
      </c>
      <c r="H11776" s="106">
        <f>Tabela9[[#This Row],[Valor do Provento R$]]/Tabela9[[#This Row],[Provento por 1 ou 1000 Ações]]</f>
        <v>0.12192600000000001</v>
      </c>
    </row>
    <row r="11777" spans="1:8">
      <c r="A11777" s="119" t="s">
        <v>1819</v>
      </c>
      <c r="B11777" s="117" t="s">
        <v>1488</v>
      </c>
      <c r="C11777" s="140">
        <v>41262</v>
      </c>
      <c r="D11777" s="141">
        <v>0.05</v>
      </c>
      <c r="E11777" s="119">
        <v>1</v>
      </c>
      <c r="F11777" s="119" t="s">
        <v>1492</v>
      </c>
      <c r="G11777" s="114">
        <f>IF([Data da Aprovação]&lt;&gt;"ESTATUTÁRIO",YEAR([Data da Aprovação]),"")</f>
        <v>2012</v>
      </c>
      <c r="H11777" s="106">
        <f>Tabela9[[#This Row],[Valor do Provento R$]]/Tabela9[[#This Row],[Provento por 1 ou 1000 Ações]]</f>
        <v>0.05</v>
      </c>
    </row>
    <row r="11778" spans="1:8">
      <c r="A11778" s="118" t="s">
        <v>1819</v>
      </c>
      <c r="B11778" s="116" t="s">
        <v>1488</v>
      </c>
      <c r="C11778" s="138">
        <v>41394</v>
      </c>
      <c r="D11778" s="139">
        <v>0.13299</v>
      </c>
      <c r="E11778" s="118">
        <v>1</v>
      </c>
      <c r="F11778" s="118" t="s">
        <v>1492</v>
      </c>
      <c r="G11778" s="113">
        <f>IF([Data da Aprovação]&lt;&gt;"ESTATUTÁRIO",YEAR([Data da Aprovação]),"")</f>
        <v>2013</v>
      </c>
      <c r="H11778" s="106">
        <f>Tabela9[[#This Row],[Valor do Provento R$]]/Tabela9[[#This Row],[Provento por 1 ou 1000 Ações]]</f>
        <v>0.13299</v>
      </c>
    </row>
    <row r="11779" spans="1:8">
      <c r="A11779" s="119" t="s">
        <v>1819</v>
      </c>
      <c r="B11779" s="117" t="s">
        <v>1488</v>
      </c>
      <c r="C11779" s="140">
        <v>41614</v>
      </c>
      <c r="D11779" s="141">
        <v>0.06</v>
      </c>
      <c r="E11779" s="119">
        <v>1</v>
      </c>
      <c r="F11779" s="119" t="s">
        <v>1492</v>
      </c>
      <c r="G11779" s="114">
        <f>IF([Data da Aprovação]&lt;&gt;"ESTATUTÁRIO",YEAR([Data da Aprovação]),"")</f>
        <v>2013</v>
      </c>
      <c r="H11779" s="106">
        <f>Tabela9[[#This Row],[Valor do Provento R$]]/Tabela9[[#This Row],[Provento por 1 ou 1000 Ações]]</f>
        <v>0.06</v>
      </c>
    </row>
    <row r="11780" spans="1:8">
      <c r="A11780" s="118" t="s">
        <v>1819</v>
      </c>
      <c r="B11780" s="116" t="s">
        <v>1490</v>
      </c>
      <c r="C11780" s="138">
        <v>35503</v>
      </c>
      <c r="D11780" s="139">
        <v>0.02</v>
      </c>
      <c r="E11780" s="118">
        <v>1</v>
      </c>
      <c r="F11780" s="118" t="s">
        <v>1492</v>
      </c>
      <c r="G11780" s="113">
        <f>IF([Data da Aprovação]&lt;&gt;"ESTATUTÁRIO",YEAR([Data da Aprovação]),"")</f>
        <v>1997</v>
      </c>
      <c r="H11780" s="106">
        <f>Tabela9[[#This Row],[Valor do Provento R$]]/Tabela9[[#This Row],[Provento por 1 ou 1000 Ações]]</f>
        <v>0.02</v>
      </c>
    </row>
    <row r="11781" spans="1:8">
      <c r="A11781" s="119" t="s">
        <v>1819</v>
      </c>
      <c r="B11781" s="117" t="s">
        <v>1490</v>
      </c>
      <c r="C11781" s="140">
        <v>36454</v>
      </c>
      <c r="D11781" s="141">
        <v>0.04</v>
      </c>
      <c r="E11781" s="119">
        <v>1</v>
      </c>
      <c r="F11781" s="119" t="s">
        <v>1492</v>
      </c>
      <c r="G11781" s="114">
        <f>IF([Data da Aprovação]&lt;&gt;"ESTATUTÁRIO",YEAR([Data da Aprovação]),"")</f>
        <v>1999</v>
      </c>
      <c r="H11781" s="106">
        <f>Tabela9[[#This Row],[Valor do Provento R$]]/Tabela9[[#This Row],[Provento por 1 ou 1000 Ações]]</f>
        <v>0.04</v>
      </c>
    </row>
    <row r="11782" spans="1:8">
      <c r="A11782" s="118" t="s">
        <v>1819</v>
      </c>
      <c r="B11782" s="116" t="s">
        <v>1490</v>
      </c>
      <c r="C11782" s="138">
        <v>36756</v>
      </c>
      <c r="D11782" s="139">
        <v>0.04</v>
      </c>
      <c r="E11782" s="118">
        <v>1</v>
      </c>
      <c r="F11782" s="118" t="s">
        <v>1492</v>
      </c>
      <c r="G11782" s="113">
        <f>IF([Data da Aprovação]&lt;&gt;"ESTATUTÁRIO",YEAR([Data da Aprovação]),"")</f>
        <v>2000</v>
      </c>
      <c r="H11782" s="106">
        <f>Tabela9[[#This Row],[Valor do Provento R$]]/Tabela9[[#This Row],[Provento por 1 ou 1000 Ações]]</f>
        <v>0.04</v>
      </c>
    </row>
    <row r="11783" spans="1:8">
      <c r="A11783" s="119" t="s">
        <v>1819</v>
      </c>
      <c r="B11783" s="117" t="s">
        <v>1490</v>
      </c>
      <c r="C11783" s="140">
        <v>36983</v>
      </c>
      <c r="D11783" s="141">
        <v>0.09</v>
      </c>
      <c r="E11783" s="119">
        <v>1</v>
      </c>
      <c r="F11783" s="119" t="s">
        <v>1492</v>
      </c>
      <c r="G11783" s="114">
        <f>IF([Data da Aprovação]&lt;&gt;"ESTATUTÁRIO",YEAR([Data da Aprovação]),"")</f>
        <v>2001</v>
      </c>
      <c r="H11783" s="106">
        <f>Tabela9[[#This Row],[Valor do Provento R$]]/Tabela9[[#This Row],[Provento por 1 ou 1000 Ações]]</f>
        <v>0.09</v>
      </c>
    </row>
    <row r="11784" spans="1:8">
      <c r="A11784" s="118" t="s">
        <v>1819</v>
      </c>
      <c r="B11784" s="116" t="s">
        <v>1490</v>
      </c>
      <c r="C11784" s="138">
        <v>38580</v>
      </c>
      <c r="D11784" s="139">
        <v>0.11</v>
      </c>
      <c r="E11784" s="118">
        <v>1</v>
      </c>
      <c r="F11784" s="118" t="s">
        <v>1492</v>
      </c>
      <c r="G11784" s="113">
        <f>IF([Data da Aprovação]&lt;&gt;"ESTATUTÁRIO",YEAR([Data da Aprovação]),"")</f>
        <v>2005</v>
      </c>
      <c r="H11784" s="106">
        <f>Tabela9[[#This Row],[Valor do Provento R$]]/Tabela9[[#This Row],[Provento por 1 ou 1000 Ações]]</f>
        <v>0.11</v>
      </c>
    </row>
    <row r="11785" spans="1:8">
      <c r="A11785" s="119" t="s">
        <v>1819</v>
      </c>
      <c r="B11785" s="117" t="s">
        <v>1490</v>
      </c>
      <c r="C11785" s="140">
        <v>38835</v>
      </c>
      <c r="D11785" s="141">
        <v>0.14219999999999999</v>
      </c>
      <c r="E11785" s="119">
        <v>1</v>
      </c>
      <c r="F11785" s="119" t="s">
        <v>1492</v>
      </c>
      <c r="G11785" s="114">
        <f>IF([Data da Aprovação]&lt;&gt;"ESTATUTÁRIO",YEAR([Data da Aprovação]),"")</f>
        <v>2006</v>
      </c>
      <c r="H11785" s="106">
        <f>Tabela9[[#This Row],[Valor do Provento R$]]/Tabela9[[#This Row],[Provento por 1 ou 1000 Ações]]</f>
        <v>0.14219999999999999</v>
      </c>
    </row>
    <row r="11786" spans="1:8">
      <c r="A11786" s="118" t="s">
        <v>1819</v>
      </c>
      <c r="B11786" s="116" t="s">
        <v>1490</v>
      </c>
      <c r="C11786" s="138">
        <v>39202</v>
      </c>
      <c r="D11786" s="139">
        <v>3.9390000000000001E-2</v>
      </c>
      <c r="E11786" s="118">
        <v>1</v>
      </c>
      <c r="F11786" s="118" t="s">
        <v>1492</v>
      </c>
      <c r="G11786" s="113">
        <f>IF([Data da Aprovação]&lt;&gt;"ESTATUTÁRIO",YEAR([Data da Aprovação]),"")</f>
        <v>2007</v>
      </c>
      <c r="H11786" s="106">
        <f>Tabela9[[#This Row],[Valor do Provento R$]]/Tabela9[[#This Row],[Provento por 1 ou 1000 Ações]]</f>
        <v>3.9390000000000001E-2</v>
      </c>
    </row>
    <row r="11787" spans="1:8">
      <c r="A11787" s="119" t="s">
        <v>1819</v>
      </c>
      <c r="B11787" s="117" t="s">
        <v>1490</v>
      </c>
      <c r="C11787" s="140">
        <v>39568</v>
      </c>
      <c r="D11787" s="141">
        <v>3.4470000000000001E-2</v>
      </c>
      <c r="E11787" s="119">
        <v>1</v>
      </c>
      <c r="F11787" s="119" t="s">
        <v>1492</v>
      </c>
      <c r="G11787" s="114">
        <f>IF([Data da Aprovação]&lt;&gt;"ESTATUTÁRIO",YEAR([Data da Aprovação]),"")</f>
        <v>2008</v>
      </c>
      <c r="H11787" s="106">
        <f>Tabela9[[#This Row],[Valor do Provento R$]]/Tabela9[[#This Row],[Provento por 1 ou 1000 Ações]]</f>
        <v>3.4470000000000001E-2</v>
      </c>
    </row>
    <row r="11788" spans="1:8">
      <c r="A11788" s="118" t="s">
        <v>1819</v>
      </c>
      <c r="B11788" s="116" t="s">
        <v>1490</v>
      </c>
      <c r="C11788" s="138">
        <v>39784</v>
      </c>
      <c r="D11788" s="139">
        <v>6.6000000000000003E-2</v>
      </c>
      <c r="E11788" s="118">
        <v>1</v>
      </c>
      <c r="F11788" s="118" t="s">
        <v>1492</v>
      </c>
      <c r="G11788" s="113">
        <f>IF([Data da Aprovação]&lt;&gt;"ESTATUTÁRIO",YEAR([Data da Aprovação]),"")</f>
        <v>2008</v>
      </c>
      <c r="H11788" s="106">
        <f>Tabela9[[#This Row],[Valor do Provento R$]]/Tabela9[[#This Row],[Provento por 1 ou 1000 Ações]]</f>
        <v>6.6000000000000003E-2</v>
      </c>
    </row>
    <row r="11789" spans="1:8">
      <c r="A11789" s="119" t="s">
        <v>1819</v>
      </c>
      <c r="B11789" s="117" t="s">
        <v>1490</v>
      </c>
      <c r="C11789" s="140">
        <v>39933</v>
      </c>
      <c r="D11789" s="141">
        <v>0.15211</v>
      </c>
      <c r="E11789" s="119">
        <v>1</v>
      </c>
      <c r="F11789" s="119" t="s">
        <v>1492</v>
      </c>
      <c r="G11789" s="114">
        <f>IF([Data da Aprovação]&lt;&gt;"ESTATUTÁRIO",YEAR([Data da Aprovação]),"")</f>
        <v>2009</v>
      </c>
      <c r="H11789" s="106">
        <f>Tabela9[[#This Row],[Valor do Provento R$]]/Tabela9[[#This Row],[Provento por 1 ou 1000 Ações]]</f>
        <v>0.15211</v>
      </c>
    </row>
    <row r="11790" spans="1:8">
      <c r="A11790" s="118" t="s">
        <v>1819</v>
      </c>
      <c r="B11790" s="116" t="s">
        <v>1490</v>
      </c>
      <c r="C11790" s="138">
        <v>40158</v>
      </c>
      <c r="D11790" s="139">
        <v>5.5E-2</v>
      </c>
      <c r="E11790" s="118">
        <v>1</v>
      </c>
      <c r="F11790" s="118" t="s">
        <v>1492</v>
      </c>
      <c r="G11790" s="113">
        <f>IF([Data da Aprovação]&lt;&gt;"ESTATUTÁRIO",YEAR([Data da Aprovação]),"")</f>
        <v>2009</v>
      </c>
      <c r="H11790" s="106">
        <f>Tabela9[[#This Row],[Valor do Provento R$]]/Tabela9[[#This Row],[Provento por 1 ou 1000 Ações]]</f>
        <v>5.5E-2</v>
      </c>
    </row>
    <row r="11791" spans="1:8">
      <c r="A11791" s="119" t="s">
        <v>1819</v>
      </c>
      <c r="B11791" s="117" t="s">
        <v>1490</v>
      </c>
      <c r="C11791" s="140">
        <v>40298</v>
      </c>
      <c r="D11791" s="141">
        <v>6.2899999999999998E-2</v>
      </c>
      <c r="E11791" s="119">
        <v>1</v>
      </c>
      <c r="F11791" s="119" t="s">
        <v>1492</v>
      </c>
      <c r="G11791" s="114">
        <f>IF([Data da Aprovação]&lt;&gt;"ESTATUTÁRIO",YEAR([Data da Aprovação]),"")</f>
        <v>2010</v>
      </c>
      <c r="H11791" s="106">
        <f>Tabela9[[#This Row],[Valor do Provento R$]]/Tabela9[[#This Row],[Provento por 1 ou 1000 Ações]]</f>
        <v>6.2899999999999998E-2</v>
      </c>
    </row>
    <row r="11792" spans="1:8">
      <c r="A11792" s="118" t="s">
        <v>1819</v>
      </c>
      <c r="B11792" s="116" t="s">
        <v>1490</v>
      </c>
      <c r="C11792" s="138">
        <v>40511</v>
      </c>
      <c r="D11792" s="139">
        <v>4.9500000000000002E-2</v>
      </c>
      <c r="E11792" s="118">
        <v>1</v>
      </c>
      <c r="F11792" s="118" t="s">
        <v>1492</v>
      </c>
      <c r="G11792" s="113">
        <f>IF([Data da Aprovação]&lt;&gt;"ESTATUTÁRIO",YEAR([Data da Aprovação]),"")</f>
        <v>2010</v>
      </c>
      <c r="H11792" s="106">
        <f>Tabela9[[#This Row],[Valor do Provento R$]]/Tabela9[[#This Row],[Provento por 1 ou 1000 Ações]]</f>
        <v>4.9500000000000002E-2</v>
      </c>
    </row>
    <row r="11793" spans="1:8">
      <c r="A11793" s="119" t="s">
        <v>1819</v>
      </c>
      <c r="B11793" s="117" t="s">
        <v>1490</v>
      </c>
      <c r="C11793" s="140">
        <v>40662</v>
      </c>
      <c r="D11793" s="141">
        <v>9.4119999999999995E-2</v>
      </c>
      <c r="E11793" s="119">
        <v>1</v>
      </c>
      <c r="F11793" s="119" t="s">
        <v>1492</v>
      </c>
      <c r="G11793" s="114">
        <f>IF([Data da Aprovação]&lt;&gt;"ESTATUTÁRIO",YEAR([Data da Aprovação]),"")</f>
        <v>2011</v>
      </c>
      <c r="H11793" s="106">
        <f>Tabela9[[#This Row],[Valor do Provento R$]]/Tabela9[[#This Row],[Provento por 1 ou 1000 Ações]]</f>
        <v>9.4119999999999995E-2</v>
      </c>
    </row>
    <row r="11794" spans="1:8">
      <c r="A11794" s="118" t="s">
        <v>1819</v>
      </c>
      <c r="B11794" s="116" t="s">
        <v>1490</v>
      </c>
      <c r="C11794" s="138">
        <v>40883</v>
      </c>
      <c r="D11794" s="139">
        <v>4.9500000000000002E-2</v>
      </c>
      <c r="E11794" s="118">
        <v>1</v>
      </c>
      <c r="F11794" s="118" t="s">
        <v>1492</v>
      </c>
      <c r="G11794" s="113">
        <f>IF([Data da Aprovação]&lt;&gt;"ESTATUTÁRIO",YEAR([Data da Aprovação]),"")</f>
        <v>2011</v>
      </c>
      <c r="H11794" s="106">
        <f>Tabela9[[#This Row],[Valor do Provento R$]]/Tabela9[[#This Row],[Provento por 1 ou 1000 Ações]]</f>
        <v>4.9500000000000002E-2</v>
      </c>
    </row>
    <row r="11795" spans="1:8">
      <c r="A11795" s="119" t="s">
        <v>1819</v>
      </c>
      <c r="B11795" s="117" t="s">
        <v>1490</v>
      </c>
      <c r="C11795" s="140">
        <v>41029</v>
      </c>
      <c r="D11795" s="141">
        <v>0.13411200000000001</v>
      </c>
      <c r="E11795" s="119">
        <v>1</v>
      </c>
      <c r="F11795" s="119" t="s">
        <v>1492</v>
      </c>
      <c r="G11795" s="114">
        <f>IF([Data da Aprovação]&lt;&gt;"ESTATUTÁRIO",YEAR([Data da Aprovação]),"")</f>
        <v>2012</v>
      </c>
      <c r="H11795" s="106">
        <f>Tabela9[[#This Row],[Valor do Provento R$]]/Tabela9[[#This Row],[Provento por 1 ou 1000 Ações]]</f>
        <v>0.13411200000000001</v>
      </c>
    </row>
    <row r="11796" spans="1:8">
      <c r="A11796" s="118" t="s">
        <v>1819</v>
      </c>
      <c r="B11796" s="116" t="s">
        <v>1490</v>
      </c>
      <c r="C11796" s="138">
        <v>41262</v>
      </c>
      <c r="D11796" s="139">
        <v>5.5E-2</v>
      </c>
      <c r="E11796" s="118">
        <v>1</v>
      </c>
      <c r="F11796" s="118" t="s">
        <v>1492</v>
      </c>
      <c r="G11796" s="113">
        <f>IF([Data da Aprovação]&lt;&gt;"ESTATUTÁRIO",YEAR([Data da Aprovação]),"")</f>
        <v>2012</v>
      </c>
      <c r="H11796" s="106">
        <f>Tabela9[[#This Row],[Valor do Provento R$]]/Tabela9[[#This Row],[Provento por 1 ou 1000 Ações]]</f>
        <v>5.5E-2</v>
      </c>
    </row>
    <row r="11797" spans="1:8">
      <c r="A11797" s="119" t="s">
        <v>1819</v>
      </c>
      <c r="B11797" s="117" t="s">
        <v>1490</v>
      </c>
      <c r="C11797" s="140">
        <v>41394</v>
      </c>
      <c r="D11797" s="141">
        <v>0.14629</v>
      </c>
      <c r="E11797" s="119">
        <v>1</v>
      </c>
      <c r="F11797" s="119" t="s">
        <v>1492</v>
      </c>
      <c r="G11797" s="114">
        <f>IF([Data da Aprovação]&lt;&gt;"ESTATUTÁRIO",YEAR([Data da Aprovação]),"")</f>
        <v>2013</v>
      </c>
      <c r="H11797" s="106">
        <f>Tabela9[[#This Row],[Valor do Provento R$]]/Tabela9[[#This Row],[Provento por 1 ou 1000 Ações]]</f>
        <v>0.14629</v>
      </c>
    </row>
    <row r="11798" spans="1:8">
      <c r="A11798" s="118" t="s">
        <v>1819</v>
      </c>
      <c r="B11798" s="116" t="s">
        <v>1490</v>
      </c>
      <c r="C11798" s="138">
        <v>41614</v>
      </c>
      <c r="D11798" s="139">
        <v>6.6000000000000003E-2</v>
      </c>
      <c r="E11798" s="118">
        <v>1</v>
      </c>
      <c r="F11798" s="118" t="s">
        <v>1492</v>
      </c>
      <c r="G11798" s="113">
        <f>IF([Data da Aprovação]&lt;&gt;"ESTATUTÁRIO",YEAR([Data da Aprovação]),"")</f>
        <v>2013</v>
      </c>
      <c r="H11798" s="106">
        <f>Tabela9[[#This Row],[Valor do Provento R$]]/Tabela9[[#This Row],[Provento por 1 ou 1000 Ações]]</f>
        <v>6.6000000000000003E-2</v>
      </c>
    </row>
    <row r="11799" spans="1:8">
      <c r="A11799" s="119" t="s">
        <v>1819</v>
      </c>
      <c r="B11799" s="117" t="s">
        <v>1507</v>
      </c>
      <c r="C11799" s="140">
        <v>38580</v>
      </c>
      <c r="D11799" s="141">
        <v>0.11</v>
      </c>
      <c r="E11799" s="119">
        <v>1</v>
      </c>
      <c r="F11799" s="119" t="s">
        <v>1492</v>
      </c>
      <c r="G11799" s="114">
        <f>IF([Data da Aprovação]&lt;&gt;"ESTATUTÁRIO",YEAR([Data da Aprovação]),"")</f>
        <v>2005</v>
      </c>
      <c r="H11799" s="106">
        <f>Tabela9[[#This Row],[Valor do Provento R$]]/Tabela9[[#This Row],[Provento por 1 ou 1000 Ações]]</f>
        <v>0.11</v>
      </c>
    </row>
    <row r="11800" spans="1:8">
      <c r="A11800" s="118" t="s">
        <v>1819</v>
      </c>
      <c r="B11800" s="116" t="s">
        <v>1507</v>
      </c>
      <c r="C11800" s="138">
        <v>38835</v>
      </c>
      <c r="D11800" s="139">
        <v>0.14219999999999999</v>
      </c>
      <c r="E11800" s="118">
        <v>1</v>
      </c>
      <c r="F11800" s="118" t="s">
        <v>1492</v>
      </c>
      <c r="G11800" s="113">
        <f>IF([Data da Aprovação]&lt;&gt;"ESTATUTÁRIO",YEAR([Data da Aprovação]),"")</f>
        <v>2006</v>
      </c>
      <c r="H11800" s="106">
        <f>Tabela9[[#This Row],[Valor do Provento R$]]/Tabela9[[#This Row],[Provento por 1 ou 1000 Ações]]</f>
        <v>0.14219999999999999</v>
      </c>
    </row>
    <row r="11801" spans="1:8">
      <c r="A11801" s="119" t="s">
        <v>1819</v>
      </c>
      <c r="B11801" s="117" t="s">
        <v>1507</v>
      </c>
      <c r="C11801" s="140">
        <v>39202</v>
      </c>
      <c r="D11801" s="141">
        <v>3.9390000000000001E-2</v>
      </c>
      <c r="E11801" s="119">
        <v>1</v>
      </c>
      <c r="F11801" s="119" t="s">
        <v>1492</v>
      </c>
      <c r="G11801" s="114">
        <f>IF([Data da Aprovação]&lt;&gt;"ESTATUTÁRIO",YEAR([Data da Aprovação]),"")</f>
        <v>2007</v>
      </c>
      <c r="H11801" s="106">
        <f>Tabela9[[#This Row],[Valor do Provento R$]]/Tabela9[[#This Row],[Provento por 1 ou 1000 Ações]]</f>
        <v>3.9390000000000001E-2</v>
      </c>
    </row>
    <row r="11802" spans="1:8">
      <c r="A11802" s="118" t="s">
        <v>1819</v>
      </c>
      <c r="B11802" s="116" t="s">
        <v>1507</v>
      </c>
      <c r="C11802" s="138">
        <v>39568</v>
      </c>
      <c r="D11802" s="139">
        <v>3.4470000000000001E-2</v>
      </c>
      <c r="E11802" s="118">
        <v>1</v>
      </c>
      <c r="F11802" s="118" t="s">
        <v>1492</v>
      </c>
      <c r="G11802" s="113">
        <f>IF([Data da Aprovação]&lt;&gt;"ESTATUTÁRIO",YEAR([Data da Aprovação]),"")</f>
        <v>2008</v>
      </c>
      <c r="H11802" s="106">
        <f>Tabela9[[#This Row],[Valor do Provento R$]]/Tabela9[[#This Row],[Provento por 1 ou 1000 Ações]]</f>
        <v>3.4470000000000001E-2</v>
      </c>
    </row>
    <row r="11803" spans="1:8">
      <c r="A11803" s="119" t="s">
        <v>1819</v>
      </c>
      <c r="B11803" s="117" t="s">
        <v>1507</v>
      </c>
      <c r="C11803" s="140">
        <v>39784</v>
      </c>
      <c r="D11803" s="141">
        <v>6.6000000000000003E-2</v>
      </c>
      <c r="E11803" s="119">
        <v>1</v>
      </c>
      <c r="F11803" s="119" t="s">
        <v>1492</v>
      </c>
      <c r="G11803" s="114">
        <f>IF([Data da Aprovação]&lt;&gt;"ESTATUTÁRIO",YEAR([Data da Aprovação]),"")</f>
        <v>2008</v>
      </c>
      <c r="H11803" s="106">
        <f>Tabela9[[#This Row],[Valor do Provento R$]]/Tabela9[[#This Row],[Provento por 1 ou 1000 Ações]]</f>
        <v>6.6000000000000003E-2</v>
      </c>
    </row>
    <row r="11804" spans="1:8">
      <c r="A11804" s="118" t="s">
        <v>1819</v>
      </c>
      <c r="B11804" s="116" t="s">
        <v>1507</v>
      </c>
      <c r="C11804" s="138">
        <v>39933</v>
      </c>
      <c r="D11804" s="139">
        <v>0.15211</v>
      </c>
      <c r="E11804" s="118">
        <v>1</v>
      </c>
      <c r="F11804" s="118" t="s">
        <v>1492</v>
      </c>
      <c r="G11804" s="113">
        <f>IF([Data da Aprovação]&lt;&gt;"ESTATUTÁRIO",YEAR([Data da Aprovação]),"")</f>
        <v>2009</v>
      </c>
      <c r="H11804" s="106">
        <f>Tabela9[[#This Row],[Valor do Provento R$]]/Tabela9[[#This Row],[Provento por 1 ou 1000 Ações]]</f>
        <v>0.15211</v>
      </c>
    </row>
    <row r="11805" spans="1:8">
      <c r="A11805" s="119" t="s">
        <v>1819</v>
      </c>
      <c r="B11805" s="117" t="s">
        <v>1507</v>
      </c>
      <c r="C11805" s="140">
        <v>40161</v>
      </c>
      <c r="D11805" s="141">
        <v>5.5E-2</v>
      </c>
      <c r="E11805" s="119">
        <v>1</v>
      </c>
      <c r="F11805" s="119" t="s">
        <v>1492</v>
      </c>
      <c r="G11805" s="114">
        <f>IF([Data da Aprovação]&lt;&gt;"ESTATUTÁRIO",YEAR([Data da Aprovação]),"")</f>
        <v>2009</v>
      </c>
      <c r="H11805" s="106">
        <f>Tabela9[[#This Row],[Valor do Provento R$]]/Tabela9[[#This Row],[Provento por 1 ou 1000 Ações]]</f>
        <v>5.5E-2</v>
      </c>
    </row>
    <row r="11806" spans="1:8">
      <c r="A11806" s="118" t="s">
        <v>1819</v>
      </c>
      <c r="B11806" s="116" t="s">
        <v>1507</v>
      </c>
      <c r="C11806" s="138">
        <v>40298</v>
      </c>
      <c r="D11806" s="139">
        <v>6.2899999999999998E-2</v>
      </c>
      <c r="E11806" s="118">
        <v>1</v>
      </c>
      <c r="F11806" s="118" t="s">
        <v>1492</v>
      </c>
      <c r="G11806" s="113">
        <f>IF([Data da Aprovação]&lt;&gt;"ESTATUTÁRIO",YEAR([Data da Aprovação]),"")</f>
        <v>2010</v>
      </c>
      <c r="H11806" s="106">
        <f>Tabela9[[#This Row],[Valor do Provento R$]]/Tabela9[[#This Row],[Provento por 1 ou 1000 Ações]]</f>
        <v>6.2899999999999998E-2</v>
      </c>
    </row>
    <row r="11807" spans="1:8">
      <c r="A11807" s="119" t="s">
        <v>1819</v>
      </c>
      <c r="B11807" s="117" t="s">
        <v>1507</v>
      </c>
      <c r="C11807" s="140">
        <v>40511</v>
      </c>
      <c r="D11807" s="141">
        <v>4.9500000000000002E-2</v>
      </c>
      <c r="E11807" s="119">
        <v>1</v>
      </c>
      <c r="F11807" s="119" t="s">
        <v>1492</v>
      </c>
      <c r="G11807" s="114">
        <f>IF([Data da Aprovação]&lt;&gt;"ESTATUTÁRIO",YEAR([Data da Aprovação]),"")</f>
        <v>2010</v>
      </c>
      <c r="H11807" s="106">
        <f>Tabela9[[#This Row],[Valor do Provento R$]]/Tabela9[[#This Row],[Provento por 1 ou 1000 Ações]]</f>
        <v>4.9500000000000002E-2</v>
      </c>
    </row>
    <row r="11808" spans="1:8">
      <c r="A11808" s="118" t="s">
        <v>1819</v>
      </c>
      <c r="B11808" s="116" t="s">
        <v>1507</v>
      </c>
      <c r="C11808" s="138">
        <v>40662</v>
      </c>
      <c r="D11808" s="139">
        <v>9.4119999999999995E-2</v>
      </c>
      <c r="E11808" s="118">
        <v>1</v>
      </c>
      <c r="F11808" s="118" t="s">
        <v>1492</v>
      </c>
      <c r="G11808" s="113">
        <f>IF([Data da Aprovação]&lt;&gt;"ESTATUTÁRIO",YEAR([Data da Aprovação]),"")</f>
        <v>2011</v>
      </c>
      <c r="H11808" s="106">
        <f>Tabela9[[#This Row],[Valor do Provento R$]]/Tabela9[[#This Row],[Provento por 1 ou 1000 Ações]]</f>
        <v>9.4119999999999995E-2</v>
      </c>
    </row>
    <row r="11809" spans="1:8">
      <c r="A11809" s="119" t="s">
        <v>1819</v>
      </c>
      <c r="B11809" s="117" t="s">
        <v>1507</v>
      </c>
      <c r="C11809" s="140">
        <v>40883</v>
      </c>
      <c r="D11809" s="141">
        <v>4.9500000000000002E-2</v>
      </c>
      <c r="E11809" s="119">
        <v>1</v>
      </c>
      <c r="F11809" s="119" t="s">
        <v>1492</v>
      </c>
      <c r="G11809" s="114">
        <f>IF([Data da Aprovação]&lt;&gt;"ESTATUTÁRIO",YEAR([Data da Aprovação]),"")</f>
        <v>2011</v>
      </c>
      <c r="H11809" s="106">
        <f>Tabela9[[#This Row],[Valor do Provento R$]]/Tabela9[[#This Row],[Provento por 1 ou 1000 Ações]]</f>
        <v>4.9500000000000002E-2</v>
      </c>
    </row>
    <row r="11810" spans="1:8">
      <c r="A11810" s="118" t="s">
        <v>1819</v>
      </c>
      <c r="B11810" s="116" t="s">
        <v>1507</v>
      </c>
      <c r="C11810" s="138">
        <v>41029</v>
      </c>
      <c r="D11810" s="139">
        <v>0.13411200000000001</v>
      </c>
      <c r="E11810" s="118">
        <v>1</v>
      </c>
      <c r="F11810" s="118" t="s">
        <v>1492</v>
      </c>
      <c r="G11810" s="113">
        <f>IF([Data da Aprovação]&lt;&gt;"ESTATUTÁRIO",YEAR([Data da Aprovação]),"")</f>
        <v>2012</v>
      </c>
      <c r="H11810" s="106">
        <f>Tabela9[[#This Row],[Valor do Provento R$]]/Tabela9[[#This Row],[Provento por 1 ou 1000 Ações]]</f>
        <v>0.13411200000000001</v>
      </c>
    </row>
    <row r="11811" spans="1:8">
      <c r="A11811" s="119" t="s">
        <v>1819</v>
      </c>
      <c r="B11811" s="117" t="s">
        <v>1507</v>
      </c>
      <c r="C11811" s="140">
        <v>41262</v>
      </c>
      <c r="D11811" s="141">
        <v>5.5E-2</v>
      </c>
      <c r="E11811" s="119">
        <v>1</v>
      </c>
      <c r="F11811" s="119" t="s">
        <v>1492</v>
      </c>
      <c r="G11811" s="114">
        <f>IF([Data da Aprovação]&lt;&gt;"ESTATUTÁRIO",YEAR([Data da Aprovação]),"")</f>
        <v>2012</v>
      </c>
      <c r="H11811" s="106">
        <f>Tabela9[[#This Row],[Valor do Provento R$]]/Tabela9[[#This Row],[Provento por 1 ou 1000 Ações]]</f>
        <v>5.5E-2</v>
      </c>
    </row>
    <row r="11812" spans="1:8">
      <c r="A11812" s="118" t="s">
        <v>1819</v>
      </c>
      <c r="B11812" s="116" t="s">
        <v>1507</v>
      </c>
      <c r="C11812" s="138">
        <v>41394</v>
      </c>
      <c r="D11812" s="139">
        <v>0.14629</v>
      </c>
      <c r="E11812" s="118">
        <v>1</v>
      </c>
      <c r="F11812" s="118" t="s">
        <v>1492</v>
      </c>
      <c r="G11812" s="113">
        <f>IF([Data da Aprovação]&lt;&gt;"ESTATUTÁRIO",YEAR([Data da Aprovação]),"")</f>
        <v>2013</v>
      </c>
      <c r="H11812" s="106">
        <f>Tabela9[[#This Row],[Valor do Provento R$]]/Tabela9[[#This Row],[Provento por 1 ou 1000 Ações]]</f>
        <v>0.14629</v>
      </c>
    </row>
    <row r="11813" spans="1:8">
      <c r="A11813" s="119" t="s">
        <v>1819</v>
      </c>
      <c r="B11813" s="117" t="s">
        <v>1507</v>
      </c>
      <c r="C11813" s="140">
        <v>41614</v>
      </c>
      <c r="D11813" s="141">
        <v>6.6000000000000003E-2</v>
      </c>
      <c r="E11813" s="119">
        <v>1</v>
      </c>
      <c r="F11813" s="119" t="s">
        <v>1492</v>
      </c>
      <c r="G11813" s="114">
        <f>IF([Data da Aprovação]&lt;&gt;"ESTATUTÁRIO",YEAR([Data da Aprovação]),"")</f>
        <v>2013</v>
      </c>
      <c r="H11813" s="106">
        <f>Tabela9[[#This Row],[Valor do Provento R$]]/Tabela9[[#This Row],[Provento por 1 ou 1000 Ações]]</f>
        <v>6.6000000000000003E-2</v>
      </c>
    </row>
    <row r="11814" spans="1:8">
      <c r="A11814" s="118" t="s">
        <v>1820</v>
      </c>
      <c r="B11814" s="116" t="s">
        <v>1516</v>
      </c>
      <c r="C11814" s="138">
        <v>39428</v>
      </c>
      <c r="D11814" s="139">
        <v>9.0732140000000003E-2</v>
      </c>
      <c r="E11814" s="118">
        <v>1</v>
      </c>
      <c r="F11814" s="118" t="s">
        <v>1489</v>
      </c>
      <c r="G11814" s="113">
        <f>IF([Data da Aprovação]&lt;&gt;"ESTATUTÁRIO",YEAR([Data da Aprovação]),"")</f>
        <v>2007</v>
      </c>
      <c r="H11814" s="106">
        <f>Tabela9[[#This Row],[Valor do Provento R$]]/Tabela9[[#This Row],[Provento por 1 ou 1000 Ações]]</f>
        <v>9.0732140000000003E-2</v>
      </c>
    </row>
    <row r="11815" spans="1:8">
      <c r="A11815" s="119" t="s">
        <v>1820</v>
      </c>
      <c r="B11815" s="117" t="s">
        <v>1488</v>
      </c>
      <c r="C11815" s="140">
        <v>39428</v>
      </c>
      <c r="D11815" s="141">
        <v>1.8146427999999999E-2</v>
      </c>
      <c r="E11815" s="119">
        <v>1</v>
      </c>
      <c r="F11815" s="119" t="s">
        <v>1489</v>
      </c>
      <c r="G11815" s="114">
        <f>IF([Data da Aprovação]&lt;&gt;"ESTATUTÁRIO",YEAR([Data da Aprovação]),"")</f>
        <v>2007</v>
      </c>
      <c r="H11815" s="106">
        <f>Tabela9[[#This Row],[Valor do Provento R$]]/Tabela9[[#This Row],[Provento por 1 ou 1000 Ações]]</f>
        <v>1.8146427999999999E-2</v>
      </c>
    </row>
    <row r="11816" spans="1:8">
      <c r="A11816" s="118" t="s">
        <v>1820</v>
      </c>
      <c r="B11816" s="116" t="s">
        <v>1488</v>
      </c>
      <c r="C11816" s="138">
        <v>39798</v>
      </c>
      <c r="D11816" s="139">
        <v>2.7448377999999999E-2</v>
      </c>
      <c r="E11816" s="118">
        <v>1</v>
      </c>
      <c r="F11816" s="118" t="s">
        <v>1492</v>
      </c>
      <c r="G11816" s="113">
        <f>IF([Data da Aprovação]&lt;&gt;"ESTATUTÁRIO",YEAR([Data da Aprovação]),"")</f>
        <v>2008</v>
      </c>
      <c r="H11816" s="106">
        <f>Tabela9[[#This Row],[Valor do Provento R$]]/Tabela9[[#This Row],[Provento por 1 ou 1000 Ações]]</f>
        <v>2.7448377999999999E-2</v>
      </c>
    </row>
    <row r="11817" spans="1:8">
      <c r="A11817" s="119" t="s">
        <v>1820</v>
      </c>
      <c r="B11817" s="117" t="s">
        <v>1488</v>
      </c>
      <c r="C11817" s="140">
        <v>40263</v>
      </c>
      <c r="D11817" s="141">
        <v>4.8003756000000002E-2</v>
      </c>
      <c r="E11817" s="119">
        <v>1</v>
      </c>
      <c r="F11817" s="119" t="s">
        <v>1492</v>
      </c>
      <c r="G11817" s="114">
        <f>IF([Data da Aprovação]&lt;&gt;"ESTATUTÁRIO",YEAR([Data da Aprovação]),"")</f>
        <v>2010</v>
      </c>
      <c r="H11817" s="106">
        <f>Tabela9[[#This Row],[Valor do Provento R$]]/Tabela9[[#This Row],[Provento por 1 ou 1000 Ações]]</f>
        <v>4.8003756000000002E-2</v>
      </c>
    </row>
    <row r="11818" spans="1:8">
      <c r="A11818" s="118" t="s">
        <v>1820</v>
      </c>
      <c r="B11818" s="116" t="s">
        <v>1488</v>
      </c>
      <c r="C11818" s="138">
        <v>40521</v>
      </c>
      <c r="D11818" s="139">
        <v>2.9911817E-2</v>
      </c>
      <c r="E11818" s="118">
        <v>1</v>
      </c>
      <c r="F11818" s="118" t="s">
        <v>1492</v>
      </c>
      <c r="G11818" s="113">
        <f>IF([Data da Aprovação]&lt;&gt;"ESTATUTÁRIO",YEAR([Data da Aprovação]),"")</f>
        <v>2010</v>
      </c>
      <c r="H11818" s="106">
        <f>Tabela9[[#This Row],[Valor do Provento R$]]/Tabela9[[#This Row],[Provento por 1 ou 1000 Ações]]</f>
        <v>2.9911817E-2</v>
      </c>
    </row>
    <row r="11819" spans="1:8">
      <c r="A11819" s="119" t="s">
        <v>1820</v>
      </c>
      <c r="B11819" s="117" t="s">
        <v>1488</v>
      </c>
      <c r="C11819" s="140">
        <v>40521</v>
      </c>
      <c r="D11819" s="141">
        <v>4.6071961000000002E-2</v>
      </c>
      <c r="E11819" s="119">
        <v>1</v>
      </c>
      <c r="F11819" s="119" t="s">
        <v>1492</v>
      </c>
      <c r="G11819" s="114">
        <f>IF([Data da Aprovação]&lt;&gt;"ESTATUTÁRIO",YEAR([Data da Aprovação]),"")</f>
        <v>2010</v>
      </c>
      <c r="H11819" s="106">
        <f>Tabela9[[#This Row],[Valor do Provento R$]]/Tabela9[[#This Row],[Provento por 1 ou 1000 Ações]]</f>
        <v>4.6071961000000002E-2</v>
      </c>
    </row>
    <row r="11820" spans="1:8">
      <c r="A11820" s="118" t="s">
        <v>1820</v>
      </c>
      <c r="B11820" s="116" t="s">
        <v>1488</v>
      </c>
      <c r="C11820" s="138">
        <v>40521</v>
      </c>
      <c r="D11820" s="139">
        <v>1.8995945E-2</v>
      </c>
      <c r="E11820" s="118">
        <v>1</v>
      </c>
      <c r="F11820" s="118" t="s">
        <v>1489</v>
      </c>
      <c r="G11820" s="113">
        <f>IF([Data da Aprovação]&lt;&gt;"ESTATUTÁRIO",YEAR([Data da Aprovação]),"")</f>
        <v>2010</v>
      </c>
      <c r="H11820" s="106">
        <f>Tabela9[[#This Row],[Valor do Provento R$]]/Tabela9[[#This Row],[Provento por 1 ou 1000 Ações]]</f>
        <v>1.8995945E-2</v>
      </c>
    </row>
    <row r="11821" spans="1:8">
      <c r="A11821" s="119" t="s">
        <v>1820</v>
      </c>
      <c r="B11821" s="117" t="s">
        <v>1488</v>
      </c>
      <c r="C11821" s="140">
        <v>40574</v>
      </c>
      <c r="D11821" s="141">
        <v>3.4861761999999998E-2</v>
      </c>
      <c r="E11821" s="119">
        <v>1</v>
      </c>
      <c r="F11821" s="119" t="s">
        <v>1492</v>
      </c>
      <c r="G11821" s="114">
        <f>IF([Data da Aprovação]&lt;&gt;"ESTATUTÁRIO",YEAR([Data da Aprovação]),"")</f>
        <v>2011</v>
      </c>
      <c r="H11821" s="106">
        <f>Tabela9[[#This Row],[Valor do Provento R$]]/Tabela9[[#This Row],[Provento por 1 ou 1000 Ações]]</f>
        <v>3.4861761999999998E-2</v>
      </c>
    </row>
    <row r="11822" spans="1:8">
      <c r="A11822" s="118" t="s">
        <v>1820</v>
      </c>
      <c r="B11822" s="116" t="s">
        <v>1488</v>
      </c>
      <c r="C11822" s="138">
        <v>40889</v>
      </c>
      <c r="D11822" s="139">
        <v>0.13618591499999999</v>
      </c>
      <c r="E11822" s="118">
        <v>1</v>
      </c>
      <c r="F11822" s="118" t="s">
        <v>1492</v>
      </c>
      <c r="G11822" s="113">
        <f>IF([Data da Aprovação]&lt;&gt;"ESTATUTÁRIO",YEAR([Data da Aprovação]),"")</f>
        <v>2011</v>
      </c>
      <c r="H11822" s="106">
        <f>Tabela9[[#This Row],[Valor do Provento R$]]/Tabela9[[#This Row],[Provento por 1 ou 1000 Ações]]</f>
        <v>0.13618591499999999</v>
      </c>
    </row>
    <row r="11823" spans="1:8">
      <c r="A11823" s="119" t="s">
        <v>1820</v>
      </c>
      <c r="B11823" s="117" t="s">
        <v>1488</v>
      </c>
      <c r="C11823" s="140">
        <v>40889</v>
      </c>
      <c r="D11823" s="141">
        <v>0.11026216899999999</v>
      </c>
      <c r="E11823" s="119">
        <v>1</v>
      </c>
      <c r="F11823" s="119" t="s">
        <v>1489</v>
      </c>
      <c r="G11823" s="114">
        <f>IF([Data da Aprovação]&lt;&gt;"ESTATUTÁRIO",YEAR([Data da Aprovação]),"")</f>
        <v>2011</v>
      </c>
      <c r="H11823" s="106">
        <f>Tabela9[[#This Row],[Valor do Provento R$]]/Tabela9[[#This Row],[Provento por 1 ou 1000 Ações]]</f>
        <v>0.11026216899999999</v>
      </c>
    </row>
    <row r="11824" spans="1:8">
      <c r="A11824" s="118" t="s">
        <v>1820</v>
      </c>
      <c r="B11824" s="116" t="s">
        <v>1488</v>
      </c>
      <c r="C11824" s="138">
        <v>40939</v>
      </c>
      <c r="D11824" s="139">
        <v>3.7102089999999997E-2</v>
      </c>
      <c r="E11824" s="118">
        <v>1</v>
      </c>
      <c r="F11824" s="118" t="s">
        <v>1492</v>
      </c>
      <c r="G11824" s="113">
        <f>IF([Data da Aprovação]&lt;&gt;"ESTATUTÁRIO",YEAR([Data da Aprovação]),"")</f>
        <v>2012</v>
      </c>
      <c r="H11824" s="106">
        <f>Tabela9[[#This Row],[Valor do Provento R$]]/Tabela9[[#This Row],[Provento por 1 ou 1000 Ações]]</f>
        <v>3.7102089999999997E-2</v>
      </c>
    </row>
    <row r="11825" spans="1:8">
      <c r="A11825" s="119" t="s">
        <v>1820</v>
      </c>
      <c r="B11825" s="117" t="s">
        <v>1488</v>
      </c>
      <c r="C11825" s="140">
        <v>41255</v>
      </c>
      <c r="D11825" s="141">
        <v>0.15056591899999999</v>
      </c>
      <c r="E11825" s="119">
        <v>1</v>
      </c>
      <c r="F11825" s="119" t="s">
        <v>1492</v>
      </c>
      <c r="G11825" s="114">
        <f>IF([Data da Aprovação]&lt;&gt;"ESTATUTÁRIO",YEAR([Data da Aprovação]),"")</f>
        <v>2012</v>
      </c>
      <c r="H11825" s="106">
        <f>Tabela9[[#This Row],[Valor do Provento R$]]/Tabela9[[#This Row],[Provento por 1 ou 1000 Ações]]</f>
        <v>0.15056591899999999</v>
      </c>
    </row>
    <row r="11826" spans="1:8">
      <c r="A11826" s="118" t="s">
        <v>1820</v>
      </c>
      <c r="B11826" s="116" t="s">
        <v>1488</v>
      </c>
      <c r="C11826" s="138">
        <v>41255</v>
      </c>
      <c r="D11826" s="139">
        <v>0.11130585599999999</v>
      </c>
      <c r="E11826" s="118">
        <v>1</v>
      </c>
      <c r="F11826" s="118" t="s">
        <v>1489</v>
      </c>
      <c r="G11826" s="113">
        <f>IF([Data da Aprovação]&lt;&gt;"ESTATUTÁRIO",YEAR([Data da Aprovação]),"")</f>
        <v>2012</v>
      </c>
      <c r="H11826" s="106">
        <f>Tabela9[[#This Row],[Valor do Provento R$]]/Tabela9[[#This Row],[Provento por 1 ou 1000 Ações]]</f>
        <v>0.11130585599999999</v>
      </c>
    </row>
    <row r="11827" spans="1:8">
      <c r="A11827" s="119" t="s">
        <v>1820</v>
      </c>
      <c r="B11827" s="117" t="s">
        <v>1488</v>
      </c>
      <c r="C11827" s="140">
        <v>41305</v>
      </c>
      <c r="D11827" s="141">
        <v>4.7331817999999998E-2</v>
      </c>
      <c r="E11827" s="119">
        <v>1</v>
      </c>
      <c r="F11827" s="119" t="s">
        <v>1492</v>
      </c>
      <c r="G11827" s="114">
        <f>IF([Data da Aprovação]&lt;&gt;"ESTATUTÁRIO",YEAR([Data da Aprovação]),"")</f>
        <v>2013</v>
      </c>
      <c r="H11827" s="106">
        <f>Tabela9[[#This Row],[Valor do Provento R$]]/Tabela9[[#This Row],[Provento por 1 ou 1000 Ações]]</f>
        <v>4.7331817999999998E-2</v>
      </c>
    </row>
    <row r="11828" spans="1:8">
      <c r="A11828" s="118" t="s">
        <v>1820</v>
      </c>
      <c r="B11828" s="116" t="s">
        <v>1488</v>
      </c>
      <c r="C11828" s="138">
        <v>41625</v>
      </c>
      <c r="D11828" s="139">
        <v>0.102756916</v>
      </c>
      <c r="E11828" s="118">
        <v>1</v>
      </c>
      <c r="F11828" s="118" t="s">
        <v>1489</v>
      </c>
      <c r="G11828" s="113">
        <f>IF([Data da Aprovação]&lt;&gt;"ESTATUTÁRIO",YEAR([Data da Aprovação]),"")</f>
        <v>2013</v>
      </c>
      <c r="H11828" s="106">
        <f>Tabela9[[#This Row],[Valor do Provento R$]]/Tabela9[[#This Row],[Provento por 1 ou 1000 Ações]]</f>
        <v>0.102756916</v>
      </c>
    </row>
    <row r="11829" spans="1:8">
      <c r="A11829" s="119" t="s">
        <v>1820</v>
      </c>
      <c r="B11829" s="117" t="s">
        <v>1488</v>
      </c>
      <c r="C11829" s="140">
        <v>41625</v>
      </c>
      <c r="D11829" s="141">
        <v>0.13511757499999999</v>
      </c>
      <c r="E11829" s="119">
        <v>1</v>
      </c>
      <c r="F11829" s="119" t="s">
        <v>1492</v>
      </c>
      <c r="G11829" s="114">
        <f>IF([Data da Aprovação]&lt;&gt;"ESTATUTÁRIO",YEAR([Data da Aprovação]),"")</f>
        <v>2013</v>
      </c>
      <c r="H11829" s="106">
        <f>Tabela9[[#This Row],[Valor do Provento R$]]/Tabela9[[#This Row],[Provento por 1 ou 1000 Ações]]</f>
        <v>0.13511757499999999</v>
      </c>
    </row>
    <row r="11830" spans="1:8">
      <c r="A11830" s="118" t="s">
        <v>1820</v>
      </c>
      <c r="B11830" s="116" t="s">
        <v>1488</v>
      </c>
      <c r="C11830" s="138">
        <v>41676</v>
      </c>
      <c r="D11830" s="139">
        <v>5.3274572999999999E-2</v>
      </c>
      <c r="E11830" s="118">
        <v>1</v>
      </c>
      <c r="F11830" s="118" t="s">
        <v>1492</v>
      </c>
      <c r="G11830" s="113">
        <f>IF([Data da Aprovação]&lt;&gt;"ESTATUTÁRIO",YEAR([Data da Aprovação]),"")</f>
        <v>2014</v>
      </c>
      <c r="H11830" s="106">
        <f>Tabela9[[#This Row],[Valor do Provento R$]]/Tabela9[[#This Row],[Provento por 1 ou 1000 Ações]]</f>
        <v>5.3274572999999999E-2</v>
      </c>
    </row>
    <row r="11831" spans="1:8">
      <c r="A11831" s="119" t="s">
        <v>1820</v>
      </c>
      <c r="B11831" s="117" t="s">
        <v>1490</v>
      </c>
      <c r="C11831" s="140">
        <v>39428</v>
      </c>
      <c r="D11831" s="141">
        <v>1.8146427999999999E-2</v>
      </c>
      <c r="E11831" s="119">
        <v>1</v>
      </c>
      <c r="F11831" s="119" t="s">
        <v>1489</v>
      </c>
      <c r="G11831" s="114">
        <f>IF([Data da Aprovação]&lt;&gt;"ESTATUTÁRIO",YEAR([Data da Aprovação]),"")</f>
        <v>2007</v>
      </c>
      <c r="H11831" s="106">
        <f>Tabela9[[#This Row],[Valor do Provento R$]]/Tabela9[[#This Row],[Provento por 1 ou 1000 Ações]]</f>
        <v>1.8146427999999999E-2</v>
      </c>
    </row>
    <row r="11832" spans="1:8">
      <c r="A11832" s="118" t="s">
        <v>1820</v>
      </c>
      <c r="B11832" s="116" t="s">
        <v>1490</v>
      </c>
      <c r="C11832" s="138">
        <v>39798</v>
      </c>
      <c r="D11832" s="139">
        <v>2.7448377999999999E-2</v>
      </c>
      <c r="E11832" s="118">
        <v>1</v>
      </c>
      <c r="F11832" s="118" t="s">
        <v>1492</v>
      </c>
      <c r="G11832" s="113">
        <f>IF([Data da Aprovação]&lt;&gt;"ESTATUTÁRIO",YEAR([Data da Aprovação]),"")</f>
        <v>2008</v>
      </c>
      <c r="H11832" s="106">
        <f>Tabela9[[#This Row],[Valor do Provento R$]]/Tabela9[[#This Row],[Provento por 1 ou 1000 Ações]]</f>
        <v>2.7448377999999999E-2</v>
      </c>
    </row>
    <row r="11833" spans="1:8">
      <c r="A11833" s="119" t="s">
        <v>1820</v>
      </c>
      <c r="B11833" s="117" t="s">
        <v>1490</v>
      </c>
      <c r="C11833" s="140">
        <v>40263</v>
      </c>
      <c r="D11833" s="141">
        <v>4.8003756000000002E-2</v>
      </c>
      <c r="E11833" s="119">
        <v>1</v>
      </c>
      <c r="F11833" s="119" t="s">
        <v>1492</v>
      </c>
      <c r="G11833" s="114">
        <f>IF([Data da Aprovação]&lt;&gt;"ESTATUTÁRIO",YEAR([Data da Aprovação]),"")</f>
        <v>2010</v>
      </c>
      <c r="H11833" s="106">
        <f>Tabela9[[#This Row],[Valor do Provento R$]]/Tabela9[[#This Row],[Provento por 1 ou 1000 Ações]]</f>
        <v>4.8003756000000002E-2</v>
      </c>
    </row>
    <row r="11834" spans="1:8">
      <c r="A11834" s="118" t="s">
        <v>1820</v>
      </c>
      <c r="B11834" s="116" t="s">
        <v>1490</v>
      </c>
      <c r="C11834" s="138">
        <v>40521</v>
      </c>
      <c r="D11834" s="139">
        <v>2.9911817E-2</v>
      </c>
      <c r="E11834" s="118">
        <v>1</v>
      </c>
      <c r="F11834" s="118" t="s">
        <v>1492</v>
      </c>
      <c r="G11834" s="113">
        <f>IF([Data da Aprovação]&lt;&gt;"ESTATUTÁRIO",YEAR([Data da Aprovação]),"")</f>
        <v>2010</v>
      </c>
      <c r="H11834" s="106">
        <f>Tabela9[[#This Row],[Valor do Provento R$]]/Tabela9[[#This Row],[Provento por 1 ou 1000 Ações]]</f>
        <v>2.9911817E-2</v>
      </c>
    </row>
    <row r="11835" spans="1:8">
      <c r="A11835" s="119" t="s">
        <v>1820</v>
      </c>
      <c r="B11835" s="117" t="s">
        <v>1490</v>
      </c>
      <c r="C11835" s="140">
        <v>40521</v>
      </c>
      <c r="D11835" s="141">
        <v>4.6071961000000002E-2</v>
      </c>
      <c r="E11835" s="119">
        <v>1</v>
      </c>
      <c r="F11835" s="119" t="s">
        <v>1492</v>
      </c>
      <c r="G11835" s="114">
        <f>IF([Data da Aprovação]&lt;&gt;"ESTATUTÁRIO",YEAR([Data da Aprovação]),"")</f>
        <v>2010</v>
      </c>
      <c r="H11835" s="106">
        <f>Tabela9[[#This Row],[Valor do Provento R$]]/Tabela9[[#This Row],[Provento por 1 ou 1000 Ações]]</f>
        <v>4.6071961000000002E-2</v>
      </c>
    </row>
    <row r="11836" spans="1:8">
      <c r="A11836" s="118" t="s">
        <v>1820</v>
      </c>
      <c r="B11836" s="116" t="s">
        <v>1490</v>
      </c>
      <c r="C11836" s="138">
        <v>40521</v>
      </c>
      <c r="D11836" s="139">
        <v>1.8995945E-2</v>
      </c>
      <c r="E11836" s="118">
        <v>1</v>
      </c>
      <c r="F11836" s="118" t="s">
        <v>1489</v>
      </c>
      <c r="G11836" s="113">
        <f>IF([Data da Aprovação]&lt;&gt;"ESTATUTÁRIO",YEAR([Data da Aprovação]),"")</f>
        <v>2010</v>
      </c>
      <c r="H11836" s="106">
        <f>Tabela9[[#This Row],[Valor do Provento R$]]/Tabela9[[#This Row],[Provento por 1 ou 1000 Ações]]</f>
        <v>1.8995945E-2</v>
      </c>
    </row>
    <row r="11837" spans="1:8">
      <c r="A11837" s="119" t="s">
        <v>1820</v>
      </c>
      <c r="B11837" s="117" t="s">
        <v>1490</v>
      </c>
      <c r="C11837" s="140">
        <v>40574</v>
      </c>
      <c r="D11837" s="141">
        <v>3.4861761999999998E-2</v>
      </c>
      <c r="E11837" s="119">
        <v>1</v>
      </c>
      <c r="F11837" s="119" t="s">
        <v>1492</v>
      </c>
      <c r="G11837" s="114">
        <f>IF([Data da Aprovação]&lt;&gt;"ESTATUTÁRIO",YEAR([Data da Aprovação]),"")</f>
        <v>2011</v>
      </c>
      <c r="H11837" s="106">
        <f>Tabela9[[#This Row],[Valor do Provento R$]]/Tabela9[[#This Row],[Provento por 1 ou 1000 Ações]]</f>
        <v>3.4861761999999998E-2</v>
      </c>
    </row>
    <row r="11838" spans="1:8">
      <c r="A11838" s="118" t="s">
        <v>1820</v>
      </c>
      <c r="B11838" s="116" t="s">
        <v>1490</v>
      </c>
      <c r="C11838" s="138">
        <v>40889</v>
      </c>
      <c r="D11838" s="139">
        <v>0.13618591499999999</v>
      </c>
      <c r="E11838" s="118">
        <v>1</v>
      </c>
      <c r="F11838" s="118" t="s">
        <v>1492</v>
      </c>
      <c r="G11838" s="113">
        <f>IF([Data da Aprovação]&lt;&gt;"ESTATUTÁRIO",YEAR([Data da Aprovação]),"")</f>
        <v>2011</v>
      </c>
      <c r="H11838" s="106">
        <f>Tabela9[[#This Row],[Valor do Provento R$]]/Tabela9[[#This Row],[Provento por 1 ou 1000 Ações]]</f>
        <v>0.13618591499999999</v>
      </c>
    </row>
    <row r="11839" spans="1:8">
      <c r="A11839" s="119" t="s">
        <v>1820</v>
      </c>
      <c r="B11839" s="117" t="s">
        <v>1490</v>
      </c>
      <c r="C11839" s="140">
        <v>40889</v>
      </c>
      <c r="D11839" s="141">
        <v>0.11026216899999999</v>
      </c>
      <c r="E11839" s="119">
        <v>1</v>
      </c>
      <c r="F11839" s="119" t="s">
        <v>1489</v>
      </c>
      <c r="G11839" s="114">
        <f>IF([Data da Aprovação]&lt;&gt;"ESTATUTÁRIO",YEAR([Data da Aprovação]),"")</f>
        <v>2011</v>
      </c>
      <c r="H11839" s="106">
        <f>Tabela9[[#This Row],[Valor do Provento R$]]/Tabela9[[#This Row],[Provento por 1 ou 1000 Ações]]</f>
        <v>0.11026216899999999</v>
      </c>
    </row>
    <row r="11840" spans="1:8">
      <c r="A11840" s="118" t="s">
        <v>1820</v>
      </c>
      <c r="B11840" s="116" t="s">
        <v>1490</v>
      </c>
      <c r="C11840" s="138">
        <v>40939</v>
      </c>
      <c r="D11840" s="139">
        <v>3.7102089999999997E-2</v>
      </c>
      <c r="E11840" s="118">
        <v>1</v>
      </c>
      <c r="F11840" s="118" t="s">
        <v>1492</v>
      </c>
      <c r="G11840" s="113">
        <f>IF([Data da Aprovação]&lt;&gt;"ESTATUTÁRIO",YEAR([Data da Aprovação]),"")</f>
        <v>2012</v>
      </c>
      <c r="H11840" s="106">
        <f>Tabela9[[#This Row],[Valor do Provento R$]]/Tabela9[[#This Row],[Provento por 1 ou 1000 Ações]]</f>
        <v>3.7102089999999997E-2</v>
      </c>
    </row>
    <row r="11841" spans="1:8">
      <c r="A11841" s="119" t="s">
        <v>1820</v>
      </c>
      <c r="B11841" s="117" t="s">
        <v>1490</v>
      </c>
      <c r="C11841" s="140">
        <v>41255</v>
      </c>
      <c r="D11841" s="141">
        <v>0.15056591899999999</v>
      </c>
      <c r="E11841" s="119">
        <v>1</v>
      </c>
      <c r="F11841" s="119" t="s">
        <v>1492</v>
      </c>
      <c r="G11841" s="114">
        <f>IF([Data da Aprovação]&lt;&gt;"ESTATUTÁRIO",YEAR([Data da Aprovação]),"")</f>
        <v>2012</v>
      </c>
      <c r="H11841" s="106">
        <f>Tabela9[[#This Row],[Valor do Provento R$]]/Tabela9[[#This Row],[Provento por 1 ou 1000 Ações]]</f>
        <v>0.15056591899999999</v>
      </c>
    </row>
    <row r="11842" spans="1:8">
      <c r="A11842" s="118" t="s">
        <v>1820</v>
      </c>
      <c r="B11842" s="116" t="s">
        <v>1490</v>
      </c>
      <c r="C11842" s="138">
        <v>41255</v>
      </c>
      <c r="D11842" s="139">
        <v>0.11130585599999999</v>
      </c>
      <c r="E11842" s="118">
        <v>1</v>
      </c>
      <c r="F11842" s="118" t="s">
        <v>1489</v>
      </c>
      <c r="G11842" s="113">
        <f>IF([Data da Aprovação]&lt;&gt;"ESTATUTÁRIO",YEAR([Data da Aprovação]),"")</f>
        <v>2012</v>
      </c>
      <c r="H11842" s="106">
        <f>Tabela9[[#This Row],[Valor do Provento R$]]/Tabela9[[#This Row],[Provento por 1 ou 1000 Ações]]</f>
        <v>0.11130585599999999</v>
      </c>
    </row>
    <row r="11843" spans="1:8">
      <c r="A11843" s="119" t="s">
        <v>1820</v>
      </c>
      <c r="B11843" s="117" t="s">
        <v>1490</v>
      </c>
      <c r="C11843" s="140">
        <v>41305</v>
      </c>
      <c r="D11843" s="141">
        <v>4.7331817999999998E-2</v>
      </c>
      <c r="E11843" s="119">
        <v>1</v>
      </c>
      <c r="F11843" s="119" t="s">
        <v>1492</v>
      </c>
      <c r="G11843" s="114">
        <f>IF([Data da Aprovação]&lt;&gt;"ESTATUTÁRIO",YEAR([Data da Aprovação]),"")</f>
        <v>2013</v>
      </c>
      <c r="H11843" s="106">
        <f>Tabela9[[#This Row],[Valor do Provento R$]]/Tabela9[[#This Row],[Provento por 1 ou 1000 Ações]]</f>
        <v>4.7331817999999998E-2</v>
      </c>
    </row>
    <row r="11844" spans="1:8">
      <c r="A11844" s="118" t="s">
        <v>1820</v>
      </c>
      <c r="B11844" s="116" t="s">
        <v>1490</v>
      </c>
      <c r="C11844" s="138">
        <v>41625</v>
      </c>
      <c r="D11844" s="139">
        <v>0.102756916</v>
      </c>
      <c r="E11844" s="118">
        <v>1</v>
      </c>
      <c r="F11844" s="118" t="s">
        <v>1489</v>
      </c>
      <c r="G11844" s="113">
        <f>IF([Data da Aprovação]&lt;&gt;"ESTATUTÁRIO",YEAR([Data da Aprovação]),"")</f>
        <v>2013</v>
      </c>
      <c r="H11844" s="106">
        <f>Tabela9[[#This Row],[Valor do Provento R$]]/Tabela9[[#This Row],[Provento por 1 ou 1000 Ações]]</f>
        <v>0.102756916</v>
      </c>
    </row>
    <row r="11845" spans="1:8">
      <c r="A11845" s="119" t="s">
        <v>1820</v>
      </c>
      <c r="B11845" s="117" t="s">
        <v>1490</v>
      </c>
      <c r="C11845" s="140">
        <v>41625</v>
      </c>
      <c r="D11845" s="141">
        <v>0.13511757499999999</v>
      </c>
      <c r="E11845" s="119">
        <v>1</v>
      </c>
      <c r="F11845" s="119" t="s">
        <v>1492</v>
      </c>
      <c r="G11845" s="114">
        <f>IF([Data da Aprovação]&lt;&gt;"ESTATUTÁRIO",YEAR([Data da Aprovação]),"")</f>
        <v>2013</v>
      </c>
      <c r="H11845" s="106">
        <f>Tabela9[[#This Row],[Valor do Provento R$]]/Tabela9[[#This Row],[Provento por 1 ou 1000 Ações]]</f>
        <v>0.13511757499999999</v>
      </c>
    </row>
    <row r="11846" spans="1:8">
      <c r="A11846" s="118" t="s">
        <v>1820</v>
      </c>
      <c r="B11846" s="116" t="s">
        <v>1490</v>
      </c>
      <c r="C11846" s="138">
        <v>41676</v>
      </c>
      <c r="D11846" s="139">
        <v>5.3274572999999999E-2</v>
      </c>
      <c r="E11846" s="118">
        <v>1</v>
      </c>
      <c r="F11846" s="118" t="s">
        <v>1492</v>
      </c>
      <c r="G11846" s="113">
        <f>IF([Data da Aprovação]&lt;&gt;"ESTATUTÁRIO",YEAR([Data da Aprovação]),"")</f>
        <v>2014</v>
      </c>
      <c r="H11846" s="106">
        <f>Tabela9[[#This Row],[Valor do Provento R$]]/Tabela9[[#This Row],[Provento por 1 ou 1000 Ações]]</f>
        <v>5.3274572999999999E-2</v>
      </c>
    </row>
    <row r="11847" spans="1:8">
      <c r="A11847" s="119" t="s">
        <v>1820</v>
      </c>
      <c r="B11847" s="117" t="s">
        <v>1493</v>
      </c>
      <c r="C11847" s="140">
        <v>39798</v>
      </c>
      <c r="D11847" s="141">
        <v>0.13724189000000001</v>
      </c>
      <c r="E11847" s="119">
        <v>1</v>
      </c>
      <c r="F11847" s="119" t="s">
        <v>1492</v>
      </c>
      <c r="G11847" s="114">
        <f>IF([Data da Aprovação]&lt;&gt;"ESTATUTÁRIO",YEAR([Data da Aprovação]),"")</f>
        <v>2008</v>
      </c>
      <c r="H11847" s="106">
        <f>Tabela9[[#This Row],[Valor do Provento R$]]/Tabela9[[#This Row],[Provento por 1 ou 1000 Ações]]</f>
        <v>0.13724189000000001</v>
      </c>
    </row>
    <row r="11848" spans="1:8">
      <c r="A11848" s="118" t="s">
        <v>1820</v>
      </c>
      <c r="B11848" s="116" t="s">
        <v>1493</v>
      </c>
      <c r="C11848" s="138">
        <v>40263</v>
      </c>
      <c r="D11848" s="139">
        <v>0.24001877999999999</v>
      </c>
      <c r="E11848" s="118">
        <v>1</v>
      </c>
      <c r="F11848" s="118" t="s">
        <v>1492</v>
      </c>
      <c r="G11848" s="113">
        <f>IF([Data da Aprovação]&lt;&gt;"ESTATUTÁRIO",YEAR([Data da Aprovação]),"")</f>
        <v>2010</v>
      </c>
      <c r="H11848" s="106">
        <f>Tabela9[[#This Row],[Valor do Provento R$]]/Tabela9[[#This Row],[Provento por 1 ou 1000 Ações]]</f>
        <v>0.24001877999999999</v>
      </c>
    </row>
    <row r="11849" spans="1:8">
      <c r="A11849" s="119" t="s">
        <v>1820</v>
      </c>
      <c r="B11849" s="117" t="s">
        <v>1493</v>
      </c>
      <c r="C11849" s="140">
        <v>40521</v>
      </c>
      <c r="D11849" s="141">
        <v>0.14955908500000001</v>
      </c>
      <c r="E11849" s="119">
        <v>1</v>
      </c>
      <c r="F11849" s="119" t="s">
        <v>1492</v>
      </c>
      <c r="G11849" s="114">
        <f>IF([Data da Aprovação]&lt;&gt;"ESTATUTÁRIO",YEAR([Data da Aprovação]),"")</f>
        <v>2010</v>
      </c>
      <c r="H11849" s="106">
        <f>Tabela9[[#This Row],[Valor do Provento R$]]/Tabela9[[#This Row],[Provento por 1 ou 1000 Ações]]</f>
        <v>0.14955908500000001</v>
      </c>
    </row>
    <row r="11850" spans="1:8">
      <c r="A11850" s="118" t="s">
        <v>1820</v>
      </c>
      <c r="B11850" s="116" t="s">
        <v>1493</v>
      </c>
      <c r="C11850" s="138">
        <v>40521</v>
      </c>
      <c r="D11850" s="139">
        <v>0.230359805</v>
      </c>
      <c r="E11850" s="118">
        <v>1</v>
      </c>
      <c r="F11850" s="118" t="s">
        <v>1492</v>
      </c>
      <c r="G11850" s="113">
        <f>IF([Data da Aprovação]&lt;&gt;"ESTATUTÁRIO",YEAR([Data da Aprovação]),"")</f>
        <v>2010</v>
      </c>
      <c r="H11850" s="106">
        <f>Tabela9[[#This Row],[Valor do Provento R$]]/Tabela9[[#This Row],[Provento por 1 ou 1000 Ações]]</f>
        <v>0.230359805</v>
      </c>
    </row>
    <row r="11851" spans="1:8">
      <c r="A11851" s="119" t="s">
        <v>1820</v>
      </c>
      <c r="B11851" s="117" t="s">
        <v>1493</v>
      </c>
      <c r="C11851" s="140">
        <v>40521</v>
      </c>
      <c r="D11851" s="141">
        <v>9.4979725000000001E-2</v>
      </c>
      <c r="E11851" s="119">
        <v>1</v>
      </c>
      <c r="F11851" s="119" t="s">
        <v>1489</v>
      </c>
      <c r="G11851" s="114">
        <f>IF([Data da Aprovação]&lt;&gt;"ESTATUTÁRIO",YEAR([Data da Aprovação]),"")</f>
        <v>2010</v>
      </c>
      <c r="H11851" s="106">
        <f>Tabela9[[#This Row],[Valor do Provento R$]]/Tabela9[[#This Row],[Provento por 1 ou 1000 Ações]]</f>
        <v>9.4979725000000001E-2</v>
      </c>
    </row>
    <row r="11852" spans="1:8">
      <c r="A11852" s="118" t="s">
        <v>1820</v>
      </c>
      <c r="B11852" s="116" t="s">
        <v>1493</v>
      </c>
      <c r="C11852" s="138">
        <v>40574</v>
      </c>
      <c r="D11852" s="139">
        <v>0.17430881000000001</v>
      </c>
      <c r="E11852" s="118">
        <v>1</v>
      </c>
      <c r="F11852" s="118" t="s">
        <v>1492</v>
      </c>
      <c r="G11852" s="113">
        <f>IF([Data da Aprovação]&lt;&gt;"ESTATUTÁRIO",YEAR([Data da Aprovação]),"")</f>
        <v>2011</v>
      </c>
      <c r="H11852" s="106">
        <f>Tabela9[[#This Row],[Valor do Provento R$]]/Tabela9[[#This Row],[Provento por 1 ou 1000 Ações]]</f>
        <v>0.17430881000000001</v>
      </c>
    </row>
    <row r="11853" spans="1:8">
      <c r="A11853" s="119" t="s">
        <v>1820</v>
      </c>
      <c r="B11853" s="117" t="s">
        <v>1493</v>
      </c>
      <c r="C11853" s="140">
        <v>40889</v>
      </c>
      <c r="D11853" s="141">
        <v>0.68092957499999995</v>
      </c>
      <c r="E11853" s="119">
        <v>1</v>
      </c>
      <c r="F11853" s="119" t="s">
        <v>1492</v>
      </c>
      <c r="G11853" s="114">
        <f>IF([Data da Aprovação]&lt;&gt;"ESTATUTÁRIO",YEAR([Data da Aprovação]),"")</f>
        <v>2011</v>
      </c>
      <c r="H11853" s="106">
        <f>Tabela9[[#This Row],[Valor do Provento R$]]/Tabela9[[#This Row],[Provento por 1 ou 1000 Ações]]</f>
        <v>0.68092957499999995</v>
      </c>
    </row>
    <row r="11854" spans="1:8">
      <c r="A11854" s="118" t="s">
        <v>1820</v>
      </c>
      <c r="B11854" s="116" t="s">
        <v>1493</v>
      </c>
      <c r="C11854" s="138">
        <v>40889</v>
      </c>
      <c r="D11854" s="139">
        <v>0.55131084500000005</v>
      </c>
      <c r="E11854" s="118">
        <v>1</v>
      </c>
      <c r="F11854" s="118" t="s">
        <v>1489</v>
      </c>
      <c r="G11854" s="113">
        <f>IF([Data da Aprovação]&lt;&gt;"ESTATUTÁRIO",YEAR([Data da Aprovação]),"")</f>
        <v>2011</v>
      </c>
      <c r="H11854" s="106">
        <f>Tabela9[[#This Row],[Valor do Provento R$]]/Tabela9[[#This Row],[Provento por 1 ou 1000 Ações]]</f>
        <v>0.55131084500000005</v>
      </c>
    </row>
    <row r="11855" spans="1:8">
      <c r="A11855" s="119" t="s">
        <v>1820</v>
      </c>
      <c r="B11855" s="117" t="s">
        <v>1493</v>
      </c>
      <c r="C11855" s="140">
        <v>40939</v>
      </c>
      <c r="D11855" s="141">
        <v>0.18551044999999999</v>
      </c>
      <c r="E11855" s="119">
        <v>1</v>
      </c>
      <c r="F11855" s="119" t="s">
        <v>1492</v>
      </c>
      <c r="G11855" s="114">
        <f>IF([Data da Aprovação]&lt;&gt;"ESTATUTÁRIO",YEAR([Data da Aprovação]),"")</f>
        <v>2012</v>
      </c>
      <c r="H11855" s="106">
        <f>Tabela9[[#This Row],[Valor do Provento R$]]/Tabela9[[#This Row],[Provento por 1 ou 1000 Ações]]</f>
        <v>0.18551044999999999</v>
      </c>
    </row>
    <row r="11856" spans="1:8">
      <c r="A11856" s="118" t="s">
        <v>1820</v>
      </c>
      <c r="B11856" s="116" t="s">
        <v>1493</v>
      </c>
      <c r="C11856" s="138">
        <v>41255</v>
      </c>
      <c r="D11856" s="139">
        <v>0.75282959500000002</v>
      </c>
      <c r="E11856" s="118">
        <v>1</v>
      </c>
      <c r="F11856" s="118" t="s">
        <v>1492</v>
      </c>
      <c r="G11856" s="113">
        <f>IF([Data da Aprovação]&lt;&gt;"ESTATUTÁRIO",YEAR([Data da Aprovação]),"")</f>
        <v>2012</v>
      </c>
      <c r="H11856" s="106">
        <f>Tabela9[[#This Row],[Valor do Provento R$]]/Tabela9[[#This Row],[Provento por 1 ou 1000 Ações]]</f>
        <v>0.75282959500000002</v>
      </c>
    </row>
    <row r="11857" spans="1:8">
      <c r="A11857" s="119" t="s">
        <v>1820</v>
      </c>
      <c r="B11857" s="117" t="s">
        <v>1493</v>
      </c>
      <c r="C11857" s="140">
        <v>41255</v>
      </c>
      <c r="D11857" s="141">
        <v>0.55652928000000002</v>
      </c>
      <c r="E11857" s="119">
        <v>1</v>
      </c>
      <c r="F11857" s="119" t="s">
        <v>1489</v>
      </c>
      <c r="G11857" s="114">
        <f>IF([Data da Aprovação]&lt;&gt;"ESTATUTÁRIO",YEAR([Data da Aprovação]),"")</f>
        <v>2012</v>
      </c>
      <c r="H11857" s="106">
        <f>Tabela9[[#This Row],[Valor do Provento R$]]/Tabela9[[#This Row],[Provento por 1 ou 1000 Ações]]</f>
        <v>0.55652928000000002</v>
      </c>
    </row>
    <row r="11858" spans="1:8">
      <c r="A11858" s="118" t="s">
        <v>1820</v>
      </c>
      <c r="B11858" s="116" t="s">
        <v>1493</v>
      </c>
      <c r="C11858" s="138">
        <v>41305</v>
      </c>
      <c r="D11858" s="139">
        <v>0.23665908999999999</v>
      </c>
      <c r="E11858" s="118">
        <v>1</v>
      </c>
      <c r="F11858" s="118" t="s">
        <v>1492</v>
      </c>
      <c r="G11858" s="113">
        <f>IF([Data da Aprovação]&lt;&gt;"ESTATUTÁRIO",YEAR([Data da Aprovação]),"")</f>
        <v>2013</v>
      </c>
      <c r="H11858" s="106">
        <f>Tabela9[[#This Row],[Valor do Provento R$]]/Tabela9[[#This Row],[Provento por 1 ou 1000 Ações]]</f>
        <v>0.23665908999999999</v>
      </c>
    </row>
    <row r="11859" spans="1:8">
      <c r="A11859" s="119" t="s">
        <v>1820</v>
      </c>
      <c r="B11859" s="117" t="s">
        <v>1493</v>
      </c>
      <c r="C11859" s="140">
        <v>41625</v>
      </c>
      <c r="D11859" s="141">
        <v>0.51378458000000005</v>
      </c>
      <c r="E11859" s="119">
        <v>1</v>
      </c>
      <c r="F11859" s="119" t="s">
        <v>1489</v>
      </c>
      <c r="G11859" s="114">
        <f>IF([Data da Aprovação]&lt;&gt;"ESTATUTÁRIO",YEAR([Data da Aprovação]),"")</f>
        <v>2013</v>
      </c>
      <c r="H11859" s="106">
        <f>Tabela9[[#This Row],[Valor do Provento R$]]/Tabela9[[#This Row],[Provento por 1 ou 1000 Ações]]</f>
        <v>0.51378458000000005</v>
      </c>
    </row>
    <row r="11860" spans="1:8">
      <c r="A11860" s="118" t="s">
        <v>1820</v>
      </c>
      <c r="B11860" s="116" t="s">
        <v>1493</v>
      </c>
      <c r="C11860" s="138">
        <v>41625</v>
      </c>
      <c r="D11860" s="139">
        <v>0.67558787499999995</v>
      </c>
      <c r="E11860" s="118">
        <v>1</v>
      </c>
      <c r="F11860" s="118" t="s">
        <v>1492</v>
      </c>
      <c r="G11860" s="113">
        <f>IF([Data da Aprovação]&lt;&gt;"ESTATUTÁRIO",YEAR([Data da Aprovação]),"")</f>
        <v>2013</v>
      </c>
      <c r="H11860" s="106">
        <f>Tabela9[[#This Row],[Valor do Provento R$]]/Tabela9[[#This Row],[Provento por 1 ou 1000 Ações]]</f>
        <v>0.67558787499999995</v>
      </c>
    </row>
    <row r="11861" spans="1:8">
      <c r="A11861" s="119" t="s">
        <v>1820</v>
      </c>
      <c r="B11861" s="117" t="s">
        <v>1493</v>
      </c>
      <c r="C11861" s="140">
        <v>41676</v>
      </c>
      <c r="D11861" s="141">
        <v>0.26637286500000001</v>
      </c>
      <c r="E11861" s="119">
        <v>1</v>
      </c>
      <c r="F11861" s="119" t="s">
        <v>1492</v>
      </c>
      <c r="G11861" s="114">
        <f>IF([Data da Aprovação]&lt;&gt;"ESTATUTÁRIO",YEAR([Data da Aprovação]),"")</f>
        <v>2014</v>
      </c>
      <c r="H11861" s="106">
        <f>Tabela9[[#This Row],[Valor do Provento R$]]/Tabela9[[#This Row],[Provento por 1 ou 1000 Ações]]</f>
        <v>0.26637286500000001</v>
      </c>
    </row>
    <row r="11862" spans="1:8">
      <c r="A11862" s="118" t="s">
        <v>1821</v>
      </c>
      <c r="B11862" s="116" t="s">
        <v>1488</v>
      </c>
      <c r="C11862" s="138">
        <v>36643</v>
      </c>
      <c r="D11862" s="139">
        <v>3.5943911000000002E-2</v>
      </c>
      <c r="E11862" s="118">
        <v>1000</v>
      </c>
      <c r="F11862" s="118" t="s">
        <v>1489</v>
      </c>
      <c r="G11862" s="113">
        <f>IF([Data da Aprovação]&lt;&gt;"ESTATUTÁRIO",YEAR([Data da Aprovação]),"")</f>
        <v>2000</v>
      </c>
      <c r="H11862" s="106">
        <f>Tabela9[[#This Row],[Valor do Provento R$]]/Tabela9[[#This Row],[Provento por 1 ou 1000 Ações]]</f>
        <v>3.5943911000000003E-5</v>
      </c>
    </row>
    <row r="11863" spans="1:8">
      <c r="A11863" s="119" t="s">
        <v>1821</v>
      </c>
      <c r="B11863" s="117" t="s">
        <v>1488</v>
      </c>
      <c r="C11863" s="140">
        <v>37008</v>
      </c>
      <c r="D11863" s="141">
        <v>0.25064921880000002</v>
      </c>
      <c r="E11863" s="119">
        <v>1000</v>
      </c>
      <c r="F11863" s="119" t="s">
        <v>1489</v>
      </c>
      <c r="G11863" s="114">
        <f>IF([Data da Aprovação]&lt;&gt;"ESTATUTÁRIO",YEAR([Data da Aprovação]),"")</f>
        <v>2001</v>
      </c>
      <c r="H11863" s="106">
        <f>Tabela9[[#This Row],[Valor do Provento R$]]/Tabela9[[#This Row],[Provento por 1 ou 1000 Ações]]</f>
        <v>2.5064921880000001E-4</v>
      </c>
    </row>
    <row r="11864" spans="1:8">
      <c r="A11864" s="118" t="s">
        <v>1821</v>
      </c>
      <c r="B11864" s="116" t="s">
        <v>1488</v>
      </c>
      <c r="C11864" s="138">
        <v>37375</v>
      </c>
      <c r="D11864" s="139">
        <v>7.1599999999999997E-2</v>
      </c>
      <c r="E11864" s="118">
        <v>1000</v>
      </c>
      <c r="F11864" s="118" t="s">
        <v>1489</v>
      </c>
      <c r="G11864" s="113">
        <f>IF([Data da Aprovação]&lt;&gt;"ESTATUTÁRIO",YEAR([Data da Aprovação]),"")</f>
        <v>2002</v>
      </c>
      <c r="H11864" s="106">
        <f>Tabela9[[#This Row],[Valor do Provento R$]]/Tabela9[[#This Row],[Provento por 1 ou 1000 Ações]]</f>
        <v>7.1599999999999992E-5</v>
      </c>
    </row>
    <row r="11865" spans="1:8">
      <c r="A11865" s="119" t="s">
        <v>1821</v>
      </c>
      <c r="B11865" s="117" t="s">
        <v>1488</v>
      </c>
      <c r="C11865" s="140">
        <v>37740</v>
      </c>
      <c r="D11865" s="141">
        <v>0.40510000000000002</v>
      </c>
      <c r="E11865" s="119">
        <v>1000</v>
      </c>
      <c r="F11865" s="119" t="s">
        <v>1492</v>
      </c>
      <c r="G11865" s="114">
        <f>IF([Data da Aprovação]&lt;&gt;"ESTATUTÁRIO",YEAR([Data da Aprovação]),"")</f>
        <v>2003</v>
      </c>
      <c r="H11865" s="106">
        <f>Tabela9[[#This Row],[Valor do Provento R$]]/Tabela9[[#This Row],[Provento por 1 ou 1000 Ações]]</f>
        <v>4.0510000000000003E-4</v>
      </c>
    </row>
    <row r="11866" spans="1:8">
      <c r="A11866" s="118" t="s">
        <v>1821</v>
      </c>
      <c r="B11866" s="116" t="s">
        <v>1488</v>
      </c>
      <c r="C11866" s="138">
        <v>38107</v>
      </c>
      <c r="D11866" s="139">
        <v>0.138323</v>
      </c>
      <c r="E11866" s="118">
        <v>1000</v>
      </c>
      <c r="F11866" s="118" t="s">
        <v>1492</v>
      </c>
      <c r="G11866" s="113">
        <f>IF([Data da Aprovação]&lt;&gt;"ESTATUTÁRIO",YEAR([Data da Aprovação]),"")</f>
        <v>2004</v>
      </c>
      <c r="H11866" s="106">
        <f>Tabela9[[#This Row],[Valor do Provento R$]]/Tabela9[[#This Row],[Provento por 1 ou 1000 Ações]]</f>
        <v>1.3832300000000001E-4</v>
      </c>
    </row>
    <row r="11867" spans="1:8">
      <c r="A11867" s="119" t="s">
        <v>1821</v>
      </c>
      <c r="B11867" s="117" t="s">
        <v>1488</v>
      </c>
      <c r="C11867" s="140">
        <v>38863</v>
      </c>
      <c r="D11867" s="141">
        <v>0.654165</v>
      </c>
      <c r="E11867" s="119">
        <v>1000</v>
      </c>
      <c r="F11867" s="119" t="s">
        <v>1492</v>
      </c>
      <c r="G11867" s="114">
        <f>IF([Data da Aprovação]&lt;&gt;"ESTATUTÁRIO",YEAR([Data da Aprovação]),"")</f>
        <v>2006</v>
      </c>
      <c r="H11867" s="106">
        <f>Tabela9[[#This Row],[Valor do Provento R$]]/Tabela9[[#This Row],[Provento por 1 ou 1000 Ações]]</f>
        <v>6.5416499999999995E-4</v>
      </c>
    </row>
    <row r="11868" spans="1:8">
      <c r="A11868" s="118" t="s">
        <v>1821</v>
      </c>
      <c r="B11868" s="116" t="s">
        <v>1488</v>
      </c>
      <c r="C11868" s="138">
        <v>39568</v>
      </c>
      <c r="D11868" s="139">
        <v>0.26767417799999998</v>
      </c>
      <c r="E11868" s="118">
        <v>1</v>
      </c>
      <c r="F11868" s="118" t="s">
        <v>1492</v>
      </c>
      <c r="G11868" s="113">
        <f>IF([Data da Aprovação]&lt;&gt;"ESTATUTÁRIO",YEAR([Data da Aprovação]),"")</f>
        <v>2008</v>
      </c>
      <c r="H11868" s="106">
        <f>Tabela9[[#This Row],[Valor do Provento R$]]/Tabela9[[#This Row],[Provento por 1 ou 1000 Ações]]</f>
        <v>0.26767417799999998</v>
      </c>
    </row>
    <row r="11869" spans="1:8">
      <c r="A11869" s="119" t="s">
        <v>1821</v>
      </c>
      <c r="B11869" s="117" t="s">
        <v>1488</v>
      </c>
      <c r="C11869" s="140">
        <v>39933</v>
      </c>
      <c r="D11869" s="141">
        <v>0.52074727399999998</v>
      </c>
      <c r="E11869" s="119">
        <v>1</v>
      </c>
      <c r="F11869" s="119" t="s">
        <v>1492</v>
      </c>
      <c r="G11869" s="114">
        <f>IF([Data da Aprovação]&lt;&gt;"ESTATUTÁRIO",YEAR([Data da Aprovação]),"")</f>
        <v>2009</v>
      </c>
      <c r="H11869" s="106">
        <f>Tabela9[[#This Row],[Valor do Provento R$]]/Tabela9[[#This Row],[Provento por 1 ou 1000 Ações]]</f>
        <v>0.52074727399999998</v>
      </c>
    </row>
    <row r="11870" spans="1:8">
      <c r="A11870" s="118" t="s">
        <v>1821</v>
      </c>
      <c r="B11870" s="116" t="s">
        <v>1488</v>
      </c>
      <c r="C11870" s="138">
        <v>40042</v>
      </c>
      <c r="D11870" s="139">
        <v>0.31244836500000001</v>
      </c>
      <c r="E11870" s="118">
        <v>1</v>
      </c>
      <c r="F11870" s="118" t="s">
        <v>1489</v>
      </c>
      <c r="G11870" s="113">
        <f>IF([Data da Aprovação]&lt;&gt;"ESTATUTÁRIO",YEAR([Data da Aprovação]),"")</f>
        <v>2009</v>
      </c>
      <c r="H11870" s="106">
        <f>Tabela9[[#This Row],[Valor do Provento R$]]/Tabela9[[#This Row],[Provento por 1 ou 1000 Ações]]</f>
        <v>0.31244836500000001</v>
      </c>
    </row>
    <row r="11871" spans="1:8">
      <c r="A11871" s="119" t="s">
        <v>1821</v>
      </c>
      <c r="B11871" s="117" t="s">
        <v>1488</v>
      </c>
      <c r="C11871" s="140">
        <v>40183</v>
      </c>
      <c r="D11871" s="141">
        <v>0.20829891</v>
      </c>
      <c r="E11871" s="119">
        <v>1</v>
      </c>
      <c r="F11871" s="119" t="s">
        <v>1489</v>
      </c>
      <c r="G11871" s="114">
        <f>IF([Data da Aprovação]&lt;&gt;"ESTATUTÁRIO",YEAR([Data da Aprovação]),"")</f>
        <v>2010</v>
      </c>
      <c r="H11871" s="106">
        <f>Tabela9[[#This Row],[Valor do Provento R$]]/Tabela9[[#This Row],[Provento por 1 ou 1000 Ações]]</f>
        <v>0.20829891</v>
      </c>
    </row>
    <row r="11872" spans="1:8">
      <c r="A11872" s="118" t="s">
        <v>1821</v>
      </c>
      <c r="B11872" s="116" t="s">
        <v>1488</v>
      </c>
      <c r="C11872" s="138">
        <v>40298</v>
      </c>
      <c r="D11872" s="139">
        <v>0.107254418</v>
      </c>
      <c r="E11872" s="118">
        <v>1</v>
      </c>
      <c r="F11872" s="118" t="s">
        <v>1492</v>
      </c>
      <c r="G11872" s="113">
        <f>IF([Data da Aprovação]&lt;&gt;"ESTATUTÁRIO",YEAR([Data da Aprovação]),"")</f>
        <v>2010</v>
      </c>
      <c r="H11872" s="106">
        <f>Tabela9[[#This Row],[Valor do Provento R$]]/Tabela9[[#This Row],[Provento por 1 ou 1000 Ações]]</f>
        <v>0.107254418</v>
      </c>
    </row>
    <row r="11873" spans="1:8">
      <c r="A11873" s="119" t="s">
        <v>1821</v>
      </c>
      <c r="B11873" s="117" t="s">
        <v>1488</v>
      </c>
      <c r="C11873" s="140">
        <v>40315</v>
      </c>
      <c r="D11873" s="141">
        <v>0.432449166</v>
      </c>
      <c r="E11873" s="119">
        <v>1</v>
      </c>
      <c r="F11873" s="119" t="s">
        <v>1489</v>
      </c>
      <c r="G11873" s="114">
        <f>IF([Data da Aprovação]&lt;&gt;"ESTATUTÁRIO",YEAR([Data da Aprovação]),"")</f>
        <v>2010</v>
      </c>
      <c r="H11873" s="106">
        <f>Tabela9[[#This Row],[Valor do Provento R$]]/Tabela9[[#This Row],[Provento por 1 ou 1000 Ações]]</f>
        <v>0.432449166</v>
      </c>
    </row>
    <row r="11874" spans="1:8">
      <c r="A11874" s="118" t="s">
        <v>1821</v>
      </c>
      <c r="B11874" s="116" t="s">
        <v>1488</v>
      </c>
      <c r="C11874" s="138">
        <v>41029</v>
      </c>
      <c r="D11874" s="139">
        <v>0.47089064800000002</v>
      </c>
      <c r="E11874" s="118">
        <v>1</v>
      </c>
      <c r="F11874" s="118" t="s">
        <v>1489</v>
      </c>
      <c r="G11874" s="113">
        <f>IF([Data da Aprovação]&lt;&gt;"ESTATUTÁRIO",YEAR([Data da Aprovação]),"")</f>
        <v>2012</v>
      </c>
      <c r="H11874" s="106">
        <f>Tabela9[[#This Row],[Valor do Provento R$]]/Tabela9[[#This Row],[Provento por 1 ou 1000 Ações]]</f>
        <v>0.47089064800000002</v>
      </c>
    </row>
    <row r="11875" spans="1:8">
      <c r="A11875" s="119" t="s">
        <v>1821</v>
      </c>
      <c r="B11875" s="117" t="s">
        <v>1488</v>
      </c>
      <c r="C11875" s="140">
        <v>41218</v>
      </c>
      <c r="D11875" s="141">
        <v>0.54901599999999995</v>
      </c>
      <c r="E11875" s="119">
        <v>1</v>
      </c>
      <c r="F11875" s="119" t="s">
        <v>1489</v>
      </c>
      <c r="G11875" s="114">
        <f>IF([Data da Aprovação]&lt;&gt;"ESTATUTÁRIO",YEAR([Data da Aprovação]),"")</f>
        <v>2012</v>
      </c>
      <c r="H11875" s="106">
        <f>Tabela9[[#This Row],[Valor do Provento R$]]/Tabela9[[#This Row],[Provento por 1 ou 1000 Ações]]</f>
        <v>0.54901599999999995</v>
      </c>
    </row>
    <row r="11876" spans="1:8">
      <c r="A11876" s="118" t="s">
        <v>1821</v>
      </c>
      <c r="B11876" s="116" t="s">
        <v>1488</v>
      </c>
      <c r="C11876" s="138">
        <v>41394</v>
      </c>
      <c r="D11876" s="139">
        <v>0.42585600000000001</v>
      </c>
      <c r="E11876" s="118">
        <v>1</v>
      </c>
      <c r="F11876" s="118" t="s">
        <v>1492</v>
      </c>
      <c r="G11876" s="113">
        <f>IF([Data da Aprovação]&lt;&gt;"ESTATUTÁRIO",YEAR([Data da Aprovação]),"")</f>
        <v>2013</v>
      </c>
      <c r="H11876" s="106">
        <f>Tabela9[[#This Row],[Valor do Provento R$]]/Tabela9[[#This Row],[Provento por 1 ou 1000 Ações]]</f>
        <v>0.42585600000000001</v>
      </c>
    </row>
    <row r="11877" spans="1:8">
      <c r="A11877" s="119" t="s">
        <v>1821</v>
      </c>
      <c r="B11877" s="117" t="s">
        <v>1488</v>
      </c>
      <c r="C11877" s="140">
        <v>41578</v>
      </c>
      <c r="D11877" s="141">
        <v>0.59439200000000003</v>
      </c>
      <c r="E11877" s="119">
        <v>1</v>
      </c>
      <c r="F11877" s="119" t="s">
        <v>1489</v>
      </c>
      <c r="G11877" s="114">
        <f>IF([Data da Aprovação]&lt;&gt;"ESTATUTÁRIO",YEAR([Data da Aprovação]),"")</f>
        <v>2013</v>
      </c>
      <c r="H11877" s="106">
        <f>Tabela9[[#This Row],[Valor do Provento R$]]/Tabela9[[#This Row],[Provento por 1 ou 1000 Ações]]</f>
        <v>0.59439200000000003</v>
      </c>
    </row>
    <row r="11878" spans="1:8">
      <c r="A11878" s="118" t="s">
        <v>1821</v>
      </c>
      <c r="B11878" s="116" t="s">
        <v>1490</v>
      </c>
      <c r="C11878" s="138">
        <v>36643</v>
      </c>
      <c r="D11878" s="139">
        <v>3.9538302099999999E-2</v>
      </c>
      <c r="E11878" s="118">
        <v>1000</v>
      </c>
      <c r="F11878" s="118" t="s">
        <v>1489</v>
      </c>
      <c r="G11878" s="113">
        <f>IF([Data da Aprovação]&lt;&gt;"ESTATUTÁRIO",YEAR([Data da Aprovação]),"")</f>
        <v>2000</v>
      </c>
      <c r="H11878" s="106">
        <f>Tabela9[[#This Row],[Valor do Provento R$]]/Tabela9[[#This Row],[Provento por 1 ou 1000 Ações]]</f>
        <v>3.9538302099999998E-5</v>
      </c>
    </row>
    <row r="11879" spans="1:8">
      <c r="A11879" s="119" t="s">
        <v>1821</v>
      </c>
      <c r="B11879" s="117" t="s">
        <v>1490</v>
      </c>
      <c r="C11879" s="140">
        <v>37008</v>
      </c>
      <c r="D11879" s="141">
        <v>0.2757141407</v>
      </c>
      <c r="E11879" s="119">
        <v>1000</v>
      </c>
      <c r="F11879" s="119" t="s">
        <v>1489</v>
      </c>
      <c r="G11879" s="114">
        <f>IF([Data da Aprovação]&lt;&gt;"ESTATUTÁRIO",YEAR([Data da Aprovação]),"")</f>
        <v>2001</v>
      </c>
      <c r="H11879" s="106">
        <f>Tabela9[[#This Row],[Valor do Provento R$]]/Tabela9[[#This Row],[Provento por 1 ou 1000 Ações]]</f>
        <v>2.7571414069999997E-4</v>
      </c>
    </row>
    <row r="11880" spans="1:8">
      <c r="A11880" s="118" t="s">
        <v>1821</v>
      </c>
      <c r="B11880" s="116" t="s">
        <v>1490</v>
      </c>
      <c r="C11880" s="138">
        <v>37375</v>
      </c>
      <c r="D11880" s="139">
        <v>7.8799999999999995E-2</v>
      </c>
      <c r="E11880" s="118">
        <v>1000</v>
      </c>
      <c r="F11880" s="118" t="s">
        <v>1489</v>
      </c>
      <c r="G11880" s="113">
        <f>IF([Data da Aprovação]&lt;&gt;"ESTATUTÁRIO",YEAR([Data da Aprovação]),"")</f>
        <v>2002</v>
      </c>
      <c r="H11880" s="106">
        <f>Tabela9[[#This Row],[Valor do Provento R$]]/Tabela9[[#This Row],[Provento por 1 ou 1000 Ações]]</f>
        <v>7.8799999999999991E-5</v>
      </c>
    </row>
    <row r="11881" spans="1:8">
      <c r="A11881" s="119" t="s">
        <v>1821</v>
      </c>
      <c r="B11881" s="117" t="s">
        <v>1490</v>
      </c>
      <c r="C11881" s="140">
        <v>37740</v>
      </c>
      <c r="D11881" s="141">
        <v>0.4456</v>
      </c>
      <c r="E11881" s="119">
        <v>1000</v>
      </c>
      <c r="F11881" s="119" t="s">
        <v>1492</v>
      </c>
      <c r="G11881" s="114">
        <f>IF([Data da Aprovação]&lt;&gt;"ESTATUTÁRIO",YEAR([Data da Aprovação]),"")</f>
        <v>2003</v>
      </c>
      <c r="H11881" s="106">
        <f>Tabela9[[#This Row],[Valor do Provento R$]]/Tabela9[[#This Row],[Provento por 1 ou 1000 Ações]]</f>
        <v>4.4559999999999999E-4</v>
      </c>
    </row>
    <row r="11882" spans="1:8">
      <c r="A11882" s="118" t="s">
        <v>1821</v>
      </c>
      <c r="B11882" s="116" t="s">
        <v>1490</v>
      </c>
      <c r="C11882" s="138">
        <v>38107</v>
      </c>
      <c r="D11882" s="139">
        <v>0.15215600000000001</v>
      </c>
      <c r="E11882" s="118">
        <v>1000</v>
      </c>
      <c r="F11882" s="118" t="s">
        <v>1492</v>
      </c>
      <c r="G11882" s="113">
        <f>IF([Data da Aprovação]&lt;&gt;"ESTATUTÁRIO",YEAR([Data da Aprovação]),"")</f>
        <v>2004</v>
      </c>
      <c r="H11882" s="106">
        <f>Tabela9[[#This Row],[Valor do Provento R$]]/Tabela9[[#This Row],[Provento por 1 ou 1000 Ações]]</f>
        <v>1.5215600000000003E-4</v>
      </c>
    </row>
    <row r="11883" spans="1:8">
      <c r="A11883" s="119" t="s">
        <v>1821</v>
      </c>
      <c r="B11883" s="117" t="s">
        <v>1490</v>
      </c>
      <c r="C11883" s="140">
        <v>38863</v>
      </c>
      <c r="D11883" s="141">
        <v>0.71958200000000005</v>
      </c>
      <c r="E11883" s="119">
        <v>1000</v>
      </c>
      <c r="F11883" s="119" t="s">
        <v>1492</v>
      </c>
      <c r="G11883" s="114">
        <f>IF([Data da Aprovação]&lt;&gt;"ESTATUTÁRIO",YEAR([Data da Aprovação]),"")</f>
        <v>2006</v>
      </c>
      <c r="H11883" s="106">
        <f>Tabela9[[#This Row],[Valor do Provento R$]]/Tabela9[[#This Row],[Provento por 1 ou 1000 Ações]]</f>
        <v>7.1958200000000008E-4</v>
      </c>
    </row>
    <row r="11884" spans="1:8">
      <c r="A11884" s="118" t="s">
        <v>1822</v>
      </c>
      <c r="B11884" s="116" t="s">
        <v>1488</v>
      </c>
      <c r="C11884" s="138">
        <v>39290</v>
      </c>
      <c r="D11884" s="139">
        <v>0.17699000000000001</v>
      </c>
      <c r="E11884" s="118">
        <v>1</v>
      </c>
      <c r="F11884" s="118" t="s">
        <v>1492</v>
      </c>
      <c r="G11884" s="113">
        <f>IF([Data da Aprovação]&lt;&gt;"ESTATUTÁRIO",YEAR([Data da Aprovação]),"")</f>
        <v>2007</v>
      </c>
      <c r="H11884" s="106">
        <f>Tabela9[[#This Row],[Valor do Provento R$]]/Tabela9[[#This Row],[Provento por 1 ou 1000 Ações]]</f>
        <v>0.17699000000000001</v>
      </c>
    </row>
    <row r="11885" spans="1:8">
      <c r="A11885" s="119" t="s">
        <v>1822</v>
      </c>
      <c r="B11885" s="117" t="s">
        <v>1488</v>
      </c>
      <c r="C11885" s="140">
        <v>40147</v>
      </c>
      <c r="D11885" s="141">
        <v>0.16242100000000001</v>
      </c>
      <c r="E11885" s="119">
        <v>1</v>
      </c>
      <c r="F11885" s="119" t="s">
        <v>1489</v>
      </c>
      <c r="G11885" s="114">
        <f>IF([Data da Aprovação]&lt;&gt;"ESTATUTÁRIO",YEAR([Data da Aprovação]),"")</f>
        <v>2009</v>
      </c>
      <c r="H11885" s="106">
        <f>Tabela9[[#This Row],[Valor do Provento R$]]/Tabela9[[#This Row],[Provento por 1 ou 1000 Ações]]</f>
        <v>0.16242100000000001</v>
      </c>
    </row>
    <row r="11886" spans="1:8">
      <c r="A11886" s="118" t="s">
        <v>1822</v>
      </c>
      <c r="B11886" s="116" t="s">
        <v>1488</v>
      </c>
      <c r="C11886" s="138">
        <v>40389</v>
      </c>
      <c r="D11886" s="139">
        <v>0.135628</v>
      </c>
      <c r="E11886" s="118">
        <v>1</v>
      </c>
      <c r="F11886" s="118" t="s">
        <v>1492</v>
      </c>
      <c r="G11886" s="113">
        <f>IF([Data da Aprovação]&lt;&gt;"ESTATUTÁRIO",YEAR([Data da Aprovação]),"")</f>
        <v>2010</v>
      </c>
      <c r="H11886" s="106">
        <f>Tabela9[[#This Row],[Valor do Provento R$]]/Tabela9[[#This Row],[Provento por 1 ou 1000 Ações]]</f>
        <v>0.135628</v>
      </c>
    </row>
    <row r="11887" spans="1:8">
      <c r="A11887" s="119" t="s">
        <v>1822</v>
      </c>
      <c r="B11887" s="117" t="s">
        <v>1488</v>
      </c>
      <c r="C11887" s="140">
        <v>40525</v>
      </c>
      <c r="D11887" s="141">
        <v>0.17330000000000001</v>
      </c>
      <c r="E11887" s="119">
        <v>1</v>
      </c>
      <c r="F11887" s="119" t="s">
        <v>1489</v>
      </c>
      <c r="G11887" s="114">
        <f>IF([Data da Aprovação]&lt;&gt;"ESTATUTÁRIO",YEAR([Data da Aprovação]),"")</f>
        <v>2010</v>
      </c>
      <c r="H11887" s="106">
        <f>Tabela9[[#This Row],[Valor do Provento R$]]/Tabela9[[#This Row],[Provento por 1 ou 1000 Ações]]</f>
        <v>0.17330000000000001</v>
      </c>
    </row>
    <row r="11888" spans="1:8">
      <c r="A11888" s="118" t="s">
        <v>1822</v>
      </c>
      <c r="B11888" s="116" t="s">
        <v>1488</v>
      </c>
      <c r="C11888" s="138">
        <v>40753</v>
      </c>
      <c r="D11888" s="139">
        <v>0.267958374</v>
      </c>
      <c r="E11888" s="118">
        <v>1</v>
      </c>
      <c r="F11888" s="118" t="s">
        <v>1492</v>
      </c>
      <c r="G11888" s="113">
        <f>IF([Data da Aprovação]&lt;&gt;"ESTATUTÁRIO",YEAR([Data da Aprovação]),"")</f>
        <v>2011</v>
      </c>
      <c r="H11888" s="106">
        <f>Tabela9[[#This Row],[Valor do Provento R$]]/Tabela9[[#This Row],[Provento por 1 ou 1000 Ações]]</f>
        <v>0.267958374</v>
      </c>
    </row>
    <row r="11889" spans="1:8">
      <c r="A11889" s="119" t="s">
        <v>1822</v>
      </c>
      <c r="B11889" s="117" t="s">
        <v>1488</v>
      </c>
      <c r="C11889" s="140">
        <v>41117</v>
      </c>
      <c r="D11889" s="141">
        <v>0.32134299999999999</v>
      </c>
      <c r="E11889" s="119">
        <v>1</v>
      </c>
      <c r="F11889" s="119" t="s">
        <v>1492</v>
      </c>
      <c r="G11889" s="114">
        <f>IF([Data da Aprovação]&lt;&gt;"ESTATUTÁRIO",YEAR([Data da Aprovação]),"")</f>
        <v>2012</v>
      </c>
      <c r="H11889" s="106">
        <f>Tabela9[[#This Row],[Valor do Provento R$]]/Tabela9[[#This Row],[Provento por 1 ou 1000 Ações]]</f>
        <v>0.32134299999999999</v>
      </c>
    </row>
    <row r="11890" spans="1:8">
      <c r="A11890" s="118" t="s">
        <v>1822</v>
      </c>
      <c r="B11890" s="116" t="s">
        <v>1488</v>
      </c>
      <c r="C11890" s="138">
        <v>41486</v>
      </c>
      <c r="D11890" s="139">
        <v>0.26730199999999998</v>
      </c>
      <c r="E11890" s="118">
        <v>1</v>
      </c>
      <c r="F11890" s="118" t="s">
        <v>1492</v>
      </c>
      <c r="G11890" s="113">
        <f>IF([Data da Aprovação]&lt;&gt;"ESTATUTÁRIO",YEAR([Data da Aprovação]),"")</f>
        <v>2013</v>
      </c>
      <c r="H11890" s="106">
        <f>Tabela9[[#This Row],[Valor do Provento R$]]/Tabela9[[#This Row],[Provento por 1 ou 1000 Ações]]</f>
        <v>0.26730199999999998</v>
      </c>
    </row>
    <row r="11891" spans="1:8">
      <c r="A11891" s="119" t="s">
        <v>1823</v>
      </c>
      <c r="B11891" s="117" t="s">
        <v>1488</v>
      </c>
      <c r="C11891" s="140">
        <v>35181</v>
      </c>
      <c r="D11891" s="141">
        <v>36.25</v>
      </c>
      <c r="E11891" s="119">
        <v>1</v>
      </c>
      <c r="F11891" s="119" t="s">
        <v>1492</v>
      </c>
      <c r="G11891" s="114">
        <f>IF([Data da Aprovação]&lt;&gt;"ESTATUTÁRIO",YEAR([Data da Aprovação]),"")</f>
        <v>1996</v>
      </c>
      <c r="H11891" s="106">
        <f>Tabela9[[#This Row],[Valor do Provento R$]]/Tabela9[[#This Row],[Provento por 1 ou 1000 Ações]]</f>
        <v>36.25</v>
      </c>
    </row>
    <row r="11892" spans="1:8">
      <c r="A11892" s="118" t="s">
        <v>1823</v>
      </c>
      <c r="B11892" s="116" t="s">
        <v>1488</v>
      </c>
      <c r="C11892" s="138">
        <v>35542</v>
      </c>
      <c r="D11892" s="139">
        <v>0.37</v>
      </c>
      <c r="E11892" s="118">
        <v>1</v>
      </c>
      <c r="F11892" s="118" t="s">
        <v>1489</v>
      </c>
      <c r="G11892" s="113">
        <f>IF([Data da Aprovação]&lt;&gt;"ESTATUTÁRIO",YEAR([Data da Aprovação]),"")</f>
        <v>1997</v>
      </c>
      <c r="H11892" s="106">
        <f>Tabela9[[#This Row],[Valor do Provento R$]]/Tabela9[[#This Row],[Provento por 1 ou 1000 Ações]]</f>
        <v>0.37</v>
      </c>
    </row>
    <row r="11893" spans="1:8">
      <c r="A11893" s="119" t="s">
        <v>1823</v>
      </c>
      <c r="B11893" s="117" t="s">
        <v>1488</v>
      </c>
      <c r="C11893" s="140">
        <v>35863</v>
      </c>
      <c r="D11893" s="141">
        <v>0.254525</v>
      </c>
      <c r="E11893" s="119">
        <v>1</v>
      </c>
      <c r="F11893" s="119" t="s">
        <v>1489</v>
      </c>
      <c r="G11893" s="114">
        <f>IF([Data da Aprovação]&lt;&gt;"ESTATUTÁRIO",YEAR([Data da Aprovação]),"")</f>
        <v>1998</v>
      </c>
      <c r="H11893" s="106">
        <f>Tabela9[[#This Row],[Valor do Provento R$]]/Tabela9[[#This Row],[Provento por 1 ou 1000 Ações]]</f>
        <v>0.254525</v>
      </c>
    </row>
    <row r="11894" spans="1:8">
      <c r="A11894" s="118" t="s">
        <v>1823</v>
      </c>
      <c r="B11894" s="116" t="s">
        <v>1488</v>
      </c>
      <c r="C11894" s="138">
        <v>36230</v>
      </c>
      <c r="D11894" s="139">
        <v>0.32968668000000001</v>
      </c>
      <c r="E11894" s="118">
        <v>1</v>
      </c>
      <c r="F11894" s="118" t="s">
        <v>1489</v>
      </c>
      <c r="G11894" s="113">
        <f>IF([Data da Aprovação]&lt;&gt;"ESTATUTÁRIO",YEAR([Data da Aprovação]),"")</f>
        <v>1999</v>
      </c>
      <c r="H11894" s="106">
        <f>Tabela9[[#This Row],[Valor do Provento R$]]/Tabela9[[#This Row],[Provento por 1 ou 1000 Ações]]</f>
        <v>0.32968668000000001</v>
      </c>
    </row>
    <row r="11895" spans="1:8">
      <c r="A11895" s="119" t="s">
        <v>1823</v>
      </c>
      <c r="B11895" s="117" t="s">
        <v>1488</v>
      </c>
      <c r="C11895" s="140">
        <v>36580</v>
      </c>
      <c r="D11895" s="141">
        <v>0.39977091999999997</v>
      </c>
      <c r="E11895" s="119">
        <v>1</v>
      </c>
      <c r="F11895" s="119" t="s">
        <v>1489</v>
      </c>
      <c r="G11895" s="114">
        <f>IF([Data da Aprovação]&lt;&gt;"ESTATUTÁRIO",YEAR([Data da Aprovação]),"")</f>
        <v>2000</v>
      </c>
      <c r="H11895" s="106">
        <f>Tabela9[[#This Row],[Valor do Provento R$]]/Tabela9[[#This Row],[Provento por 1 ou 1000 Ações]]</f>
        <v>0.39977091999999997</v>
      </c>
    </row>
    <row r="11896" spans="1:8">
      <c r="A11896" s="118" t="s">
        <v>1823</v>
      </c>
      <c r="B11896" s="116" t="s">
        <v>1488</v>
      </c>
      <c r="C11896" s="138">
        <v>36944</v>
      </c>
      <c r="D11896" s="139">
        <v>0.35972294999999999</v>
      </c>
      <c r="E11896" s="118">
        <v>1</v>
      </c>
      <c r="F11896" s="118" t="s">
        <v>1489</v>
      </c>
      <c r="G11896" s="113">
        <f>IF([Data da Aprovação]&lt;&gt;"ESTATUTÁRIO",YEAR([Data da Aprovação]),"")</f>
        <v>2001</v>
      </c>
      <c r="H11896" s="106">
        <f>Tabela9[[#This Row],[Valor do Provento R$]]/Tabela9[[#This Row],[Provento por 1 ou 1000 Ações]]</f>
        <v>0.35972294999999999</v>
      </c>
    </row>
    <row r="11897" spans="1:8">
      <c r="A11897" s="119" t="s">
        <v>1823</v>
      </c>
      <c r="B11897" s="117" t="s">
        <v>1488</v>
      </c>
      <c r="C11897" s="140">
        <v>37328</v>
      </c>
      <c r="D11897" s="141">
        <v>0.33797013999999997</v>
      </c>
      <c r="E11897" s="119">
        <v>1</v>
      </c>
      <c r="F11897" s="119" t="s">
        <v>1489</v>
      </c>
      <c r="G11897" s="114">
        <f>IF([Data da Aprovação]&lt;&gt;"ESTATUTÁRIO",YEAR([Data da Aprovação]),"")</f>
        <v>2002</v>
      </c>
      <c r="H11897" s="106">
        <f>Tabela9[[#This Row],[Valor do Provento R$]]/Tabela9[[#This Row],[Provento por 1 ou 1000 Ações]]</f>
        <v>0.33797013999999997</v>
      </c>
    </row>
    <row r="11898" spans="1:8">
      <c r="A11898" s="118" t="s">
        <v>1823</v>
      </c>
      <c r="B11898" s="116" t="s">
        <v>1488</v>
      </c>
      <c r="C11898" s="138">
        <v>37601</v>
      </c>
      <c r="D11898" s="139">
        <v>0.37488122000000001</v>
      </c>
      <c r="E11898" s="118">
        <v>1</v>
      </c>
      <c r="F11898" s="118" t="s">
        <v>1489</v>
      </c>
      <c r="G11898" s="113">
        <f>IF([Data da Aprovação]&lt;&gt;"ESTATUTÁRIO",YEAR([Data da Aprovação]),"")</f>
        <v>2002</v>
      </c>
      <c r="H11898" s="106">
        <f>Tabela9[[#This Row],[Valor do Provento R$]]/Tabela9[[#This Row],[Provento por 1 ou 1000 Ações]]</f>
        <v>0.37488122000000001</v>
      </c>
    </row>
    <row r="11899" spans="1:8">
      <c r="A11899" s="119" t="s">
        <v>1823</v>
      </c>
      <c r="B11899" s="117" t="s">
        <v>1488</v>
      </c>
      <c r="C11899" s="140">
        <v>38056</v>
      </c>
      <c r="D11899" s="141">
        <v>0.45403856999999997</v>
      </c>
      <c r="E11899" s="119">
        <v>1</v>
      </c>
      <c r="F11899" s="119" t="s">
        <v>1489</v>
      </c>
      <c r="G11899" s="114">
        <f>IF([Data da Aprovação]&lt;&gt;"ESTATUTÁRIO",YEAR([Data da Aprovação]),"")</f>
        <v>2004</v>
      </c>
      <c r="H11899" s="106">
        <f>Tabela9[[#This Row],[Valor do Provento R$]]/Tabela9[[#This Row],[Provento por 1 ou 1000 Ações]]</f>
        <v>0.45403856999999997</v>
      </c>
    </row>
    <row r="11900" spans="1:8">
      <c r="A11900" s="118" t="s">
        <v>1823</v>
      </c>
      <c r="B11900" s="116" t="s">
        <v>1488</v>
      </c>
      <c r="C11900" s="138">
        <v>38378</v>
      </c>
      <c r="D11900" s="139">
        <v>0.40769206000000002</v>
      </c>
      <c r="E11900" s="118">
        <v>1</v>
      </c>
      <c r="F11900" s="118" t="s">
        <v>1489</v>
      </c>
      <c r="G11900" s="113">
        <f>IF([Data da Aprovação]&lt;&gt;"ESTATUTÁRIO",YEAR([Data da Aprovação]),"")</f>
        <v>2005</v>
      </c>
      <c r="H11900" s="106">
        <f>Tabela9[[#This Row],[Valor do Provento R$]]/Tabela9[[#This Row],[Provento por 1 ou 1000 Ações]]</f>
        <v>0.40769206000000002</v>
      </c>
    </row>
    <row r="11901" spans="1:8">
      <c r="A11901" s="119" t="s">
        <v>1823</v>
      </c>
      <c r="B11901" s="117" t="s">
        <v>1488</v>
      </c>
      <c r="C11901" s="140">
        <v>38769</v>
      </c>
      <c r="D11901" s="141">
        <v>0.40145920000000002</v>
      </c>
      <c r="E11901" s="119">
        <v>1</v>
      </c>
      <c r="F11901" s="119" t="s">
        <v>1489</v>
      </c>
      <c r="G11901" s="114">
        <f>IF([Data da Aprovação]&lt;&gt;"ESTATUTÁRIO",YEAR([Data da Aprovação]),"")</f>
        <v>2006</v>
      </c>
      <c r="H11901" s="106">
        <f>Tabela9[[#This Row],[Valor do Provento R$]]/Tabela9[[#This Row],[Provento por 1 ou 1000 Ações]]</f>
        <v>0.40145920000000002</v>
      </c>
    </row>
    <row r="11902" spans="1:8">
      <c r="A11902" s="118" t="s">
        <v>1823</v>
      </c>
      <c r="B11902" s="116" t="s">
        <v>1488</v>
      </c>
      <c r="C11902" s="138">
        <v>38813</v>
      </c>
      <c r="D11902" s="139">
        <v>3.6427859999999999E-2</v>
      </c>
      <c r="E11902" s="118">
        <v>1</v>
      </c>
      <c r="F11902" s="118" t="s">
        <v>1492</v>
      </c>
      <c r="G11902" s="113">
        <f>IF([Data da Aprovação]&lt;&gt;"ESTATUTÁRIO",YEAR([Data da Aprovação]),"")</f>
        <v>2006</v>
      </c>
      <c r="H11902" s="106">
        <f>Tabela9[[#This Row],[Valor do Provento R$]]/Tabela9[[#This Row],[Provento por 1 ou 1000 Ações]]</f>
        <v>3.6427859999999999E-2</v>
      </c>
    </row>
    <row r="11903" spans="1:8">
      <c r="A11903" s="119" t="s">
        <v>1823</v>
      </c>
      <c r="B11903" s="117" t="s">
        <v>1488</v>
      </c>
      <c r="C11903" s="140">
        <v>39141</v>
      </c>
      <c r="D11903" s="141">
        <v>0.49549281000000001</v>
      </c>
      <c r="E11903" s="119">
        <v>1</v>
      </c>
      <c r="F11903" s="119" t="s">
        <v>1489</v>
      </c>
      <c r="G11903" s="114">
        <f>IF([Data da Aprovação]&lt;&gt;"ESTATUTÁRIO",YEAR([Data da Aprovação]),"")</f>
        <v>2007</v>
      </c>
      <c r="H11903" s="106">
        <f>Tabela9[[#This Row],[Valor do Provento R$]]/Tabela9[[#This Row],[Provento por 1 ou 1000 Ações]]</f>
        <v>0.49549281000000001</v>
      </c>
    </row>
    <row r="11904" spans="1:8">
      <c r="A11904" s="118" t="s">
        <v>1823</v>
      </c>
      <c r="B11904" s="116" t="s">
        <v>1488</v>
      </c>
      <c r="C11904" s="138">
        <v>39513</v>
      </c>
      <c r="D11904" s="139">
        <v>0.52263910999999996</v>
      </c>
      <c r="E11904" s="118">
        <v>1</v>
      </c>
      <c r="F11904" s="118" t="s">
        <v>1489</v>
      </c>
      <c r="G11904" s="113">
        <f>IF([Data da Aprovação]&lt;&gt;"ESTATUTÁRIO",YEAR([Data da Aprovação]),"")</f>
        <v>2008</v>
      </c>
      <c r="H11904" s="106">
        <f>Tabela9[[#This Row],[Valor do Provento R$]]/Tabela9[[#This Row],[Provento por 1 ou 1000 Ações]]</f>
        <v>0.52263910999999996</v>
      </c>
    </row>
    <row r="11905" spans="1:8">
      <c r="A11905" s="119" t="s">
        <v>1823</v>
      </c>
      <c r="B11905" s="117" t="s">
        <v>1488</v>
      </c>
      <c r="C11905" s="140">
        <v>39561</v>
      </c>
      <c r="D11905" s="141">
        <v>0.14640429999999999</v>
      </c>
      <c r="E11905" s="119">
        <v>1</v>
      </c>
      <c r="F11905" s="119" t="s">
        <v>1492</v>
      </c>
      <c r="G11905" s="114">
        <f>IF([Data da Aprovação]&lt;&gt;"ESTATUTÁRIO",YEAR([Data da Aprovação]),"")</f>
        <v>2008</v>
      </c>
      <c r="H11905" s="106">
        <f>Tabela9[[#This Row],[Valor do Provento R$]]/Tabela9[[#This Row],[Provento por 1 ou 1000 Ações]]</f>
        <v>0.14640429999999999</v>
      </c>
    </row>
    <row r="11906" spans="1:8">
      <c r="A11906" s="118" t="s">
        <v>1823</v>
      </c>
      <c r="B11906" s="116" t="s">
        <v>1488</v>
      </c>
      <c r="C11906" s="138">
        <v>39841</v>
      </c>
      <c r="D11906" s="139">
        <v>0.63000840999999996</v>
      </c>
      <c r="E11906" s="118">
        <v>1</v>
      </c>
      <c r="F11906" s="118" t="s">
        <v>1489</v>
      </c>
      <c r="G11906" s="113">
        <f>IF([Data da Aprovação]&lt;&gt;"ESTATUTÁRIO",YEAR([Data da Aprovação]),"")</f>
        <v>2009</v>
      </c>
      <c r="H11906" s="106">
        <f>Tabela9[[#This Row],[Valor do Provento R$]]/Tabela9[[#This Row],[Provento por 1 ou 1000 Ações]]</f>
        <v>0.63000840999999996</v>
      </c>
    </row>
    <row r="11907" spans="1:8">
      <c r="A11907" s="119" t="s">
        <v>1823</v>
      </c>
      <c r="B11907" s="117" t="s">
        <v>1488</v>
      </c>
      <c r="C11907" s="140">
        <v>39926</v>
      </c>
      <c r="D11907" s="141">
        <v>7.0501999999999995E-2</v>
      </c>
      <c r="E11907" s="119">
        <v>1</v>
      </c>
      <c r="F11907" s="119" t="s">
        <v>1492</v>
      </c>
      <c r="G11907" s="114">
        <f>IF([Data da Aprovação]&lt;&gt;"ESTATUTÁRIO",YEAR([Data da Aprovação]),"")</f>
        <v>2009</v>
      </c>
      <c r="H11907" s="106">
        <f>Tabela9[[#This Row],[Valor do Provento R$]]/Tabela9[[#This Row],[Provento por 1 ou 1000 Ações]]</f>
        <v>7.0501999999999995E-2</v>
      </c>
    </row>
    <row r="11908" spans="1:8">
      <c r="A11908" s="118" t="s">
        <v>1823</v>
      </c>
      <c r="B11908" s="116" t="s">
        <v>1488</v>
      </c>
      <c r="C11908" s="138">
        <v>40163</v>
      </c>
      <c r="D11908" s="139">
        <v>0.73410209000000004</v>
      </c>
      <c r="E11908" s="118">
        <v>1</v>
      </c>
      <c r="F11908" s="118" t="s">
        <v>1489</v>
      </c>
      <c r="G11908" s="113">
        <f>IF([Data da Aprovação]&lt;&gt;"ESTATUTÁRIO",YEAR([Data da Aprovação]),"")</f>
        <v>2009</v>
      </c>
      <c r="H11908" s="106">
        <f>Tabela9[[#This Row],[Valor do Provento R$]]/Tabela9[[#This Row],[Provento por 1 ou 1000 Ações]]</f>
        <v>0.73410209000000004</v>
      </c>
    </row>
    <row r="11909" spans="1:8">
      <c r="A11909" s="119" t="s">
        <v>1823</v>
      </c>
      <c r="B11909" s="117" t="s">
        <v>1488</v>
      </c>
      <c r="C11909" s="140">
        <v>40514</v>
      </c>
      <c r="D11909" s="141">
        <v>0.78628933999999995</v>
      </c>
      <c r="E11909" s="119">
        <v>1</v>
      </c>
      <c r="F11909" s="119" t="s">
        <v>1489</v>
      </c>
      <c r="G11909" s="114">
        <f>IF([Data da Aprovação]&lt;&gt;"ESTATUTÁRIO",YEAR([Data da Aprovação]),"")</f>
        <v>2010</v>
      </c>
      <c r="H11909" s="106">
        <f>Tabela9[[#This Row],[Valor do Provento R$]]/Tabela9[[#This Row],[Provento por 1 ou 1000 Ações]]</f>
        <v>0.78628933999999995</v>
      </c>
    </row>
    <row r="11910" spans="1:8">
      <c r="A11910" s="118" t="s">
        <v>1823</v>
      </c>
      <c r="B11910" s="116" t="s">
        <v>1488</v>
      </c>
      <c r="C11910" s="138">
        <v>40882</v>
      </c>
      <c r="D11910" s="139">
        <v>0.87824000000000002</v>
      </c>
      <c r="E11910" s="118">
        <v>1</v>
      </c>
      <c r="F11910" s="118" t="s">
        <v>1489</v>
      </c>
      <c r="G11910" s="113">
        <f>IF([Data da Aprovação]&lt;&gt;"ESTATUTÁRIO",YEAR([Data da Aprovação]),"")</f>
        <v>2011</v>
      </c>
      <c r="H11910" s="106">
        <f>Tabela9[[#This Row],[Valor do Provento R$]]/Tabela9[[#This Row],[Provento por 1 ou 1000 Ações]]</f>
        <v>0.87824000000000002</v>
      </c>
    </row>
    <row r="11911" spans="1:8">
      <c r="A11911" s="119" t="s">
        <v>1823</v>
      </c>
      <c r="B11911" s="117" t="s">
        <v>1488</v>
      </c>
      <c r="C11911" s="140">
        <v>41255</v>
      </c>
      <c r="D11911" s="141">
        <v>0.91874999999999996</v>
      </c>
      <c r="E11911" s="119">
        <v>1</v>
      </c>
      <c r="F11911" s="119" t="s">
        <v>1489</v>
      </c>
      <c r="G11911" s="114">
        <f>IF([Data da Aprovação]&lt;&gt;"ESTATUTÁRIO",YEAR([Data da Aprovação]),"")</f>
        <v>2012</v>
      </c>
      <c r="H11911" s="106">
        <f>Tabela9[[#This Row],[Valor do Provento R$]]/Tabela9[[#This Row],[Provento por 1 ou 1000 Ações]]</f>
        <v>0.91874999999999996</v>
      </c>
    </row>
    <row r="11912" spans="1:8">
      <c r="A11912" s="118" t="s">
        <v>1823</v>
      </c>
      <c r="B11912" s="116" t="s">
        <v>1488</v>
      </c>
      <c r="C11912" s="138">
        <v>41620</v>
      </c>
      <c r="D11912" s="139">
        <v>0.88280999999999998</v>
      </c>
      <c r="E11912" s="118">
        <v>1</v>
      </c>
      <c r="F11912" s="118" t="s">
        <v>1489</v>
      </c>
      <c r="G11912" s="113">
        <f>IF([Data da Aprovação]&lt;&gt;"ESTATUTÁRIO",YEAR([Data da Aprovação]),"")</f>
        <v>2013</v>
      </c>
      <c r="H11912" s="106">
        <f>Tabela9[[#This Row],[Valor do Provento R$]]/Tabela9[[#This Row],[Provento por 1 ou 1000 Ações]]</f>
        <v>0.88280999999999998</v>
      </c>
    </row>
    <row r="11913" spans="1:8">
      <c r="A11913" s="119" t="s">
        <v>1823</v>
      </c>
      <c r="B11913" s="117" t="s">
        <v>1490</v>
      </c>
      <c r="C11913" s="140">
        <v>35181</v>
      </c>
      <c r="D11913" s="141">
        <v>36.25</v>
      </c>
      <c r="E11913" s="119">
        <v>1</v>
      </c>
      <c r="F11913" s="119" t="s">
        <v>1492</v>
      </c>
      <c r="G11913" s="114">
        <f>IF([Data da Aprovação]&lt;&gt;"ESTATUTÁRIO",YEAR([Data da Aprovação]),"")</f>
        <v>1996</v>
      </c>
      <c r="H11913" s="106">
        <f>Tabela9[[#This Row],[Valor do Provento R$]]/Tabela9[[#This Row],[Provento por 1 ou 1000 Ações]]</f>
        <v>36.25</v>
      </c>
    </row>
    <row r="11914" spans="1:8">
      <c r="A11914" s="118" t="s">
        <v>1823</v>
      </c>
      <c r="B11914" s="116" t="s">
        <v>1490</v>
      </c>
      <c r="C11914" s="138">
        <v>35542</v>
      </c>
      <c r="D11914" s="139">
        <v>0.37</v>
      </c>
      <c r="E11914" s="118">
        <v>1</v>
      </c>
      <c r="F11914" s="118" t="s">
        <v>1489</v>
      </c>
      <c r="G11914" s="113">
        <f>IF([Data da Aprovação]&lt;&gt;"ESTATUTÁRIO",YEAR([Data da Aprovação]),"")</f>
        <v>1997</v>
      </c>
      <c r="H11914" s="106">
        <f>Tabela9[[#This Row],[Valor do Provento R$]]/Tabela9[[#This Row],[Provento por 1 ou 1000 Ações]]</f>
        <v>0.37</v>
      </c>
    </row>
    <row r="11915" spans="1:8">
      <c r="A11915" s="119" t="s">
        <v>1823</v>
      </c>
      <c r="B11915" s="117" t="s">
        <v>1490</v>
      </c>
      <c r="C11915" s="140">
        <v>35863</v>
      </c>
      <c r="D11915" s="141">
        <v>0.254525</v>
      </c>
      <c r="E11915" s="119">
        <v>1</v>
      </c>
      <c r="F11915" s="119" t="s">
        <v>1489</v>
      </c>
      <c r="G11915" s="114">
        <f>IF([Data da Aprovação]&lt;&gt;"ESTATUTÁRIO",YEAR([Data da Aprovação]),"")</f>
        <v>1998</v>
      </c>
      <c r="H11915" s="106">
        <f>Tabela9[[#This Row],[Valor do Provento R$]]/Tabela9[[#This Row],[Provento por 1 ou 1000 Ações]]</f>
        <v>0.254525</v>
      </c>
    </row>
    <row r="11916" spans="1:8">
      <c r="A11916" s="118" t="s">
        <v>1823</v>
      </c>
      <c r="B11916" s="116" t="s">
        <v>1490</v>
      </c>
      <c r="C11916" s="138">
        <v>36230</v>
      </c>
      <c r="D11916" s="139">
        <v>0.32968668000000001</v>
      </c>
      <c r="E11916" s="118">
        <v>1</v>
      </c>
      <c r="F11916" s="118" t="s">
        <v>1489</v>
      </c>
      <c r="G11916" s="113">
        <f>IF([Data da Aprovação]&lt;&gt;"ESTATUTÁRIO",YEAR([Data da Aprovação]),"")</f>
        <v>1999</v>
      </c>
      <c r="H11916" s="106">
        <f>Tabela9[[#This Row],[Valor do Provento R$]]/Tabela9[[#This Row],[Provento por 1 ou 1000 Ações]]</f>
        <v>0.32968668000000001</v>
      </c>
    </row>
    <row r="11917" spans="1:8">
      <c r="A11917" s="119" t="s">
        <v>1823</v>
      </c>
      <c r="B11917" s="117" t="s">
        <v>1490</v>
      </c>
      <c r="C11917" s="140">
        <v>36580</v>
      </c>
      <c r="D11917" s="141">
        <v>0.39977091999999997</v>
      </c>
      <c r="E11917" s="119">
        <v>1</v>
      </c>
      <c r="F11917" s="119" t="s">
        <v>1489</v>
      </c>
      <c r="G11917" s="114">
        <f>IF([Data da Aprovação]&lt;&gt;"ESTATUTÁRIO",YEAR([Data da Aprovação]),"")</f>
        <v>2000</v>
      </c>
      <c r="H11917" s="106">
        <f>Tabela9[[#This Row],[Valor do Provento R$]]/Tabela9[[#This Row],[Provento por 1 ou 1000 Ações]]</f>
        <v>0.39977091999999997</v>
      </c>
    </row>
    <row r="11918" spans="1:8">
      <c r="A11918" s="118" t="s">
        <v>1823</v>
      </c>
      <c r="B11918" s="116" t="s">
        <v>1490</v>
      </c>
      <c r="C11918" s="138">
        <v>37601</v>
      </c>
      <c r="D11918" s="139">
        <v>0.37488122000000001</v>
      </c>
      <c r="E11918" s="118">
        <v>1</v>
      </c>
      <c r="F11918" s="118" t="s">
        <v>1489</v>
      </c>
      <c r="G11918" s="113">
        <f>IF([Data da Aprovação]&lt;&gt;"ESTATUTÁRIO",YEAR([Data da Aprovação]),"")</f>
        <v>2002</v>
      </c>
      <c r="H11918" s="106">
        <f>Tabela9[[#This Row],[Valor do Provento R$]]/Tabela9[[#This Row],[Provento por 1 ou 1000 Ações]]</f>
        <v>0.37488122000000001</v>
      </c>
    </row>
    <row r="11919" spans="1:8">
      <c r="A11919" s="119" t="s">
        <v>1823</v>
      </c>
      <c r="B11919" s="117" t="s">
        <v>1490</v>
      </c>
      <c r="C11919" s="140">
        <v>38056</v>
      </c>
      <c r="D11919" s="141">
        <v>0.45403856999999997</v>
      </c>
      <c r="E11919" s="119">
        <v>1</v>
      </c>
      <c r="F11919" s="119" t="s">
        <v>1489</v>
      </c>
      <c r="G11919" s="114">
        <f>IF([Data da Aprovação]&lt;&gt;"ESTATUTÁRIO",YEAR([Data da Aprovação]),"")</f>
        <v>2004</v>
      </c>
      <c r="H11919" s="106">
        <f>Tabela9[[#This Row],[Valor do Provento R$]]/Tabela9[[#This Row],[Provento por 1 ou 1000 Ações]]</f>
        <v>0.45403856999999997</v>
      </c>
    </row>
    <row r="11920" spans="1:8">
      <c r="A11920" s="118" t="s">
        <v>1823</v>
      </c>
      <c r="B11920" s="116" t="s">
        <v>1490</v>
      </c>
      <c r="C11920" s="138">
        <v>38378</v>
      </c>
      <c r="D11920" s="139">
        <v>0.40769206000000002</v>
      </c>
      <c r="E11920" s="118">
        <v>1</v>
      </c>
      <c r="F11920" s="118" t="s">
        <v>1489</v>
      </c>
      <c r="G11920" s="113">
        <f>IF([Data da Aprovação]&lt;&gt;"ESTATUTÁRIO",YEAR([Data da Aprovação]),"")</f>
        <v>2005</v>
      </c>
      <c r="H11920" s="106">
        <f>Tabela9[[#This Row],[Valor do Provento R$]]/Tabela9[[#This Row],[Provento por 1 ou 1000 Ações]]</f>
        <v>0.40769206000000002</v>
      </c>
    </row>
    <row r="11921" spans="1:8">
      <c r="A11921" s="119" t="s">
        <v>1823</v>
      </c>
      <c r="B11921" s="117" t="s">
        <v>1490</v>
      </c>
      <c r="C11921" s="140">
        <v>38769</v>
      </c>
      <c r="D11921" s="141">
        <v>0.40145920000000002</v>
      </c>
      <c r="E11921" s="119">
        <v>1</v>
      </c>
      <c r="F11921" s="119" t="s">
        <v>1489</v>
      </c>
      <c r="G11921" s="114">
        <f>IF([Data da Aprovação]&lt;&gt;"ESTATUTÁRIO",YEAR([Data da Aprovação]),"")</f>
        <v>2006</v>
      </c>
      <c r="H11921" s="106">
        <f>Tabela9[[#This Row],[Valor do Provento R$]]/Tabela9[[#This Row],[Provento por 1 ou 1000 Ações]]</f>
        <v>0.40145920000000002</v>
      </c>
    </row>
    <row r="11922" spans="1:8">
      <c r="A11922" s="118" t="s">
        <v>1823</v>
      </c>
      <c r="B11922" s="116" t="s">
        <v>1490</v>
      </c>
      <c r="C11922" s="138">
        <v>38813</v>
      </c>
      <c r="D11922" s="139">
        <v>3.6427859999999999E-2</v>
      </c>
      <c r="E11922" s="118">
        <v>1</v>
      </c>
      <c r="F11922" s="118" t="s">
        <v>1492</v>
      </c>
      <c r="G11922" s="113">
        <f>IF([Data da Aprovação]&lt;&gt;"ESTATUTÁRIO",YEAR([Data da Aprovação]),"")</f>
        <v>2006</v>
      </c>
      <c r="H11922" s="106">
        <f>Tabela9[[#This Row],[Valor do Provento R$]]/Tabela9[[#This Row],[Provento por 1 ou 1000 Ações]]</f>
        <v>3.6427859999999999E-2</v>
      </c>
    </row>
    <row r="11923" spans="1:8">
      <c r="A11923" s="119" t="s">
        <v>1823</v>
      </c>
      <c r="B11923" s="117" t="s">
        <v>1490</v>
      </c>
      <c r="C11923" s="140">
        <v>39141</v>
      </c>
      <c r="D11923" s="141">
        <v>0.49549281000000001</v>
      </c>
      <c r="E11923" s="119">
        <v>1</v>
      </c>
      <c r="F11923" s="119" t="s">
        <v>1489</v>
      </c>
      <c r="G11923" s="114">
        <f>IF([Data da Aprovação]&lt;&gt;"ESTATUTÁRIO",YEAR([Data da Aprovação]),"")</f>
        <v>2007</v>
      </c>
      <c r="H11923" s="106">
        <f>Tabela9[[#This Row],[Valor do Provento R$]]/Tabela9[[#This Row],[Provento por 1 ou 1000 Ações]]</f>
        <v>0.49549281000000001</v>
      </c>
    </row>
    <row r="11924" spans="1:8">
      <c r="A11924" s="118" t="s">
        <v>1823</v>
      </c>
      <c r="B11924" s="116" t="s">
        <v>1490</v>
      </c>
      <c r="C11924" s="138">
        <v>39513</v>
      </c>
      <c r="D11924" s="139">
        <v>0.52263910999999996</v>
      </c>
      <c r="E11924" s="118">
        <v>1</v>
      </c>
      <c r="F11924" s="118" t="s">
        <v>1489</v>
      </c>
      <c r="G11924" s="113">
        <f>IF([Data da Aprovação]&lt;&gt;"ESTATUTÁRIO",YEAR([Data da Aprovação]),"")</f>
        <v>2008</v>
      </c>
      <c r="H11924" s="106">
        <f>Tabela9[[#This Row],[Valor do Provento R$]]/Tabela9[[#This Row],[Provento por 1 ou 1000 Ações]]</f>
        <v>0.52263910999999996</v>
      </c>
    </row>
    <row r="11925" spans="1:8">
      <c r="A11925" s="119" t="s">
        <v>1823</v>
      </c>
      <c r="B11925" s="117" t="s">
        <v>1490</v>
      </c>
      <c r="C11925" s="140">
        <v>39561</v>
      </c>
      <c r="D11925" s="141">
        <v>0.14640429999999999</v>
      </c>
      <c r="E11925" s="119">
        <v>1</v>
      </c>
      <c r="F11925" s="119" t="s">
        <v>1492</v>
      </c>
      <c r="G11925" s="114">
        <f>IF([Data da Aprovação]&lt;&gt;"ESTATUTÁRIO",YEAR([Data da Aprovação]),"")</f>
        <v>2008</v>
      </c>
      <c r="H11925" s="106">
        <f>Tabela9[[#This Row],[Valor do Provento R$]]/Tabela9[[#This Row],[Provento por 1 ou 1000 Ações]]</f>
        <v>0.14640429999999999</v>
      </c>
    </row>
    <row r="11926" spans="1:8">
      <c r="A11926" s="118" t="s">
        <v>1823</v>
      </c>
      <c r="B11926" s="116" t="s">
        <v>1490</v>
      </c>
      <c r="C11926" s="138">
        <v>39841</v>
      </c>
      <c r="D11926" s="139">
        <v>0.63000840999999996</v>
      </c>
      <c r="E11926" s="118">
        <v>1</v>
      </c>
      <c r="F11926" s="118" t="s">
        <v>1489</v>
      </c>
      <c r="G11926" s="113">
        <f>IF([Data da Aprovação]&lt;&gt;"ESTATUTÁRIO",YEAR([Data da Aprovação]),"")</f>
        <v>2009</v>
      </c>
      <c r="H11926" s="106">
        <f>Tabela9[[#This Row],[Valor do Provento R$]]/Tabela9[[#This Row],[Provento por 1 ou 1000 Ações]]</f>
        <v>0.63000840999999996</v>
      </c>
    </row>
    <row r="11927" spans="1:8">
      <c r="A11927" s="119" t="s">
        <v>1823</v>
      </c>
      <c r="B11927" s="117" t="s">
        <v>1490</v>
      </c>
      <c r="C11927" s="140">
        <v>39926</v>
      </c>
      <c r="D11927" s="141">
        <v>7.0501999999999995E-2</v>
      </c>
      <c r="E11927" s="119">
        <v>1</v>
      </c>
      <c r="F11927" s="119" t="s">
        <v>1492</v>
      </c>
      <c r="G11927" s="114">
        <f>IF([Data da Aprovação]&lt;&gt;"ESTATUTÁRIO",YEAR([Data da Aprovação]),"")</f>
        <v>2009</v>
      </c>
      <c r="H11927" s="106">
        <f>Tabela9[[#This Row],[Valor do Provento R$]]/Tabela9[[#This Row],[Provento por 1 ou 1000 Ações]]</f>
        <v>7.0501999999999995E-2</v>
      </c>
    </row>
    <row r="11928" spans="1:8">
      <c r="A11928" s="118" t="s">
        <v>1823</v>
      </c>
      <c r="B11928" s="116" t="s">
        <v>1490</v>
      </c>
      <c r="C11928" s="138">
        <v>40163</v>
      </c>
      <c r="D11928" s="139">
        <v>0.73410209000000004</v>
      </c>
      <c r="E11928" s="118">
        <v>1</v>
      </c>
      <c r="F11928" s="118" t="s">
        <v>1489</v>
      </c>
      <c r="G11928" s="113">
        <f>IF([Data da Aprovação]&lt;&gt;"ESTATUTÁRIO",YEAR([Data da Aprovação]),"")</f>
        <v>2009</v>
      </c>
      <c r="H11928" s="106">
        <f>Tabela9[[#This Row],[Valor do Provento R$]]/Tabela9[[#This Row],[Provento por 1 ou 1000 Ações]]</f>
        <v>0.73410209000000004</v>
      </c>
    </row>
    <row r="11929" spans="1:8">
      <c r="A11929" s="119" t="s">
        <v>1823</v>
      </c>
      <c r="B11929" s="117" t="s">
        <v>1490</v>
      </c>
      <c r="C11929" s="140">
        <v>40514</v>
      </c>
      <c r="D11929" s="141">
        <v>0.78628933999999995</v>
      </c>
      <c r="E11929" s="119">
        <v>1</v>
      </c>
      <c r="F11929" s="119" t="s">
        <v>1489</v>
      </c>
      <c r="G11929" s="114">
        <f>IF([Data da Aprovação]&lt;&gt;"ESTATUTÁRIO",YEAR([Data da Aprovação]),"")</f>
        <v>2010</v>
      </c>
      <c r="H11929" s="106">
        <f>Tabela9[[#This Row],[Valor do Provento R$]]/Tabela9[[#This Row],[Provento por 1 ou 1000 Ações]]</f>
        <v>0.78628933999999995</v>
      </c>
    </row>
    <row r="11930" spans="1:8">
      <c r="A11930" s="118" t="s">
        <v>1823</v>
      </c>
      <c r="B11930" s="116" t="s">
        <v>1490</v>
      </c>
      <c r="C11930" s="138">
        <v>40882</v>
      </c>
      <c r="D11930" s="139">
        <v>0.87824000000000002</v>
      </c>
      <c r="E11930" s="118">
        <v>1</v>
      </c>
      <c r="F11930" s="118" t="s">
        <v>1489</v>
      </c>
      <c r="G11930" s="113">
        <f>IF([Data da Aprovação]&lt;&gt;"ESTATUTÁRIO",YEAR([Data da Aprovação]),"")</f>
        <v>2011</v>
      </c>
      <c r="H11930" s="106">
        <f>Tabela9[[#This Row],[Valor do Provento R$]]/Tabela9[[#This Row],[Provento por 1 ou 1000 Ações]]</f>
        <v>0.87824000000000002</v>
      </c>
    </row>
    <row r="11931" spans="1:8">
      <c r="A11931" s="119" t="s">
        <v>1823</v>
      </c>
      <c r="B11931" s="117" t="s">
        <v>1490</v>
      </c>
      <c r="C11931" s="140">
        <v>41255</v>
      </c>
      <c r="D11931" s="141">
        <v>0.91874999999999996</v>
      </c>
      <c r="E11931" s="119">
        <v>1</v>
      </c>
      <c r="F11931" s="119" t="s">
        <v>1489</v>
      </c>
      <c r="G11931" s="114">
        <f>IF([Data da Aprovação]&lt;&gt;"ESTATUTÁRIO",YEAR([Data da Aprovação]),"")</f>
        <v>2012</v>
      </c>
      <c r="H11931" s="106">
        <f>Tabela9[[#This Row],[Valor do Provento R$]]/Tabela9[[#This Row],[Provento por 1 ou 1000 Ações]]</f>
        <v>0.91874999999999996</v>
      </c>
    </row>
    <row r="11932" spans="1:8">
      <c r="A11932" s="118" t="s">
        <v>1823</v>
      </c>
      <c r="B11932" s="116" t="s">
        <v>1490</v>
      </c>
      <c r="C11932" s="138">
        <v>41620</v>
      </c>
      <c r="D11932" s="139">
        <v>0.88280999999999998</v>
      </c>
      <c r="E11932" s="118">
        <v>1</v>
      </c>
      <c r="F11932" s="118" t="s">
        <v>1489</v>
      </c>
      <c r="G11932" s="113">
        <f>IF([Data da Aprovação]&lt;&gt;"ESTATUTÁRIO",YEAR([Data da Aprovação]),"")</f>
        <v>2013</v>
      </c>
      <c r="H11932" s="106">
        <f>Tabela9[[#This Row],[Valor do Provento R$]]/Tabela9[[#This Row],[Provento por 1 ou 1000 Ações]]</f>
        <v>0.88280999999999998</v>
      </c>
    </row>
    <row r="11933" spans="1:8">
      <c r="A11933" s="119" t="s">
        <v>1823</v>
      </c>
      <c r="B11933" s="117" t="s">
        <v>1502</v>
      </c>
      <c r="C11933" s="140">
        <v>36944</v>
      </c>
      <c r="D11933" s="141">
        <v>0.35972294999999999</v>
      </c>
      <c r="E11933" s="119">
        <v>1</v>
      </c>
      <c r="F11933" s="119" t="s">
        <v>1489</v>
      </c>
      <c r="G11933" s="114">
        <f>IF([Data da Aprovação]&lt;&gt;"ESTATUTÁRIO",YEAR([Data da Aprovação]),"")</f>
        <v>2001</v>
      </c>
      <c r="H11933" s="106">
        <f>Tabela9[[#This Row],[Valor do Provento R$]]/Tabela9[[#This Row],[Provento por 1 ou 1000 Ações]]</f>
        <v>0.35972294999999999</v>
      </c>
    </row>
    <row r="11934" spans="1:8">
      <c r="A11934" s="118" t="s">
        <v>1823</v>
      </c>
      <c r="B11934" s="116" t="s">
        <v>1503</v>
      </c>
      <c r="C11934" s="138">
        <v>36944</v>
      </c>
      <c r="D11934" s="139">
        <v>0.35972294999999999</v>
      </c>
      <c r="E11934" s="118">
        <v>1</v>
      </c>
      <c r="F11934" s="118" t="s">
        <v>1489</v>
      </c>
      <c r="G11934" s="113">
        <f>IF([Data da Aprovação]&lt;&gt;"ESTATUTÁRIO",YEAR([Data da Aprovação]),"")</f>
        <v>2001</v>
      </c>
      <c r="H11934" s="106">
        <f>Tabela9[[#This Row],[Valor do Provento R$]]/Tabela9[[#This Row],[Provento por 1 ou 1000 Ações]]</f>
        <v>0.35972294999999999</v>
      </c>
    </row>
    <row r="11935" spans="1:8">
      <c r="A11935" s="119" t="s">
        <v>1823</v>
      </c>
      <c r="B11935" s="117" t="s">
        <v>1503</v>
      </c>
      <c r="C11935" s="140">
        <v>37328</v>
      </c>
      <c r="D11935" s="141">
        <v>0.33797013999999997</v>
      </c>
      <c r="E11935" s="119">
        <v>1</v>
      </c>
      <c r="F11935" s="119" t="s">
        <v>1489</v>
      </c>
      <c r="G11935" s="114">
        <f>IF([Data da Aprovação]&lt;&gt;"ESTATUTÁRIO",YEAR([Data da Aprovação]),"")</f>
        <v>2002</v>
      </c>
      <c r="H11935" s="106">
        <f>Tabela9[[#This Row],[Valor do Provento R$]]/Tabela9[[#This Row],[Provento por 1 ou 1000 Ações]]</f>
        <v>0.33797013999999997</v>
      </c>
    </row>
    <row r="11936" spans="1:8">
      <c r="A11936" s="118" t="s">
        <v>1824</v>
      </c>
      <c r="B11936" s="116" t="s">
        <v>1488</v>
      </c>
      <c r="C11936" s="138">
        <v>36644</v>
      </c>
      <c r="D11936" s="139">
        <v>3.79</v>
      </c>
      <c r="E11936" s="118">
        <v>1</v>
      </c>
      <c r="F11936" s="118" t="s">
        <v>1492</v>
      </c>
      <c r="G11936" s="113">
        <f>IF([Data da Aprovação]&lt;&gt;"ESTATUTÁRIO",YEAR([Data da Aprovação]),"")</f>
        <v>2000</v>
      </c>
      <c r="H11936" s="106">
        <f>Tabela9[[#This Row],[Valor do Provento R$]]/Tabela9[[#This Row],[Provento por 1 ou 1000 Ações]]</f>
        <v>3.79</v>
      </c>
    </row>
    <row r="11937" spans="1:8">
      <c r="A11937" s="119" t="s">
        <v>1824</v>
      </c>
      <c r="B11937" s="117" t="s">
        <v>1490</v>
      </c>
      <c r="C11937" s="140">
        <v>36644</v>
      </c>
      <c r="D11937" s="141">
        <v>1.0000000000000001E-5</v>
      </c>
      <c r="E11937" s="119">
        <v>1</v>
      </c>
      <c r="F11937" s="119" t="s">
        <v>1492</v>
      </c>
      <c r="G11937" s="114">
        <f>IF([Data da Aprovação]&lt;&gt;"ESTATUTÁRIO",YEAR([Data da Aprovação]),"")</f>
        <v>2000</v>
      </c>
      <c r="H11937" s="106">
        <f>Tabela9[[#This Row],[Valor do Provento R$]]/Tabela9[[#This Row],[Provento por 1 ou 1000 Ações]]</f>
        <v>1.0000000000000001E-5</v>
      </c>
    </row>
    <row r="11938" spans="1:8">
      <c r="A11938" s="118" t="s">
        <v>1825</v>
      </c>
      <c r="B11938" s="116" t="s">
        <v>1488</v>
      </c>
      <c r="C11938" s="138">
        <v>35185</v>
      </c>
      <c r="D11938" s="139">
        <v>0.73</v>
      </c>
      <c r="E11938" s="118">
        <v>1000</v>
      </c>
      <c r="F11938" s="118" t="s">
        <v>1492</v>
      </c>
      <c r="G11938" s="113">
        <f>IF([Data da Aprovação]&lt;&gt;"ESTATUTÁRIO",YEAR([Data da Aprovação]),"")</f>
        <v>1996</v>
      </c>
      <c r="H11938" s="106">
        <f>Tabela9[[#This Row],[Valor do Provento R$]]/Tabela9[[#This Row],[Provento por 1 ou 1000 Ações]]</f>
        <v>7.2999999999999996E-4</v>
      </c>
    </row>
    <row r="11939" spans="1:8">
      <c r="A11939" s="119" t="s">
        <v>1825</v>
      </c>
      <c r="B11939" s="117" t="s">
        <v>1488</v>
      </c>
      <c r="C11939" s="140">
        <v>35550</v>
      </c>
      <c r="D11939" s="141">
        <v>0.162466</v>
      </c>
      <c r="E11939" s="119">
        <v>1000</v>
      </c>
      <c r="F11939" s="119" t="s">
        <v>1492</v>
      </c>
      <c r="G11939" s="114">
        <f>IF([Data da Aprovação]&lt;&gt;"ESTATUTÁRIO",YEAR([Data da Aprovação]),"")</f>
        <v>1997</v>
      </c>
      <c r="H11939" s="106">
        <f>Tabela9[[#This Row],[Valor do Provento R$]]/Tabela9[[#This Row],[Provento por 1 ou 1000 Ações]]</f>
        <v>1.62466E-4</v>
      </c>
    </row>
    <row r="11940" spans="1:8">
      <c r="A11940" s="118" t="s">
        <v>1825</v>
      </c>
      <c r="B11940" s="116" t="s">
        <v>1488</v>
      </c>
      <c r="C11940" s="138">
        <v>35550</v>
      </c>
      <c r="D11940" s="139">
        <v>0.162467</v>
      </c>
      <c r="E11940" s="118">
        <v>1000</v>
      </c>
      <c r="F11940" s="118" t="s">
        <v>1492</v>
      </c>
      <c r="G11940" s="113">
        <f>IF([Data da Aprovação]&lt;&gt;"ESTATUTÁRIO",YEAR([Data da Aprovação]),"")</f>
        <v>1997</v>
      </c>
      <c r="H11940" s="106">
        <f>Tabela9[[#This Row],[Valor do Provento R$]]/Tabela9[[#This Row],[Provento por 1 ou 1000 Ações]]</f>
        <v>1.6246699999999999E-4</v>
      </c>
    </row>
    <row r="11941" spans="1:8">
      <c r="A11941" s="119" t="s">
        <v>1825</v>
      </c>
      <c r="B11941" s="117" t="s">
        <v>1488</v>
      </c>
      <c r="C11941" s="140">
        <v>35550</v>
      </c>
      <c r="D11941" s="141">
        <v>0.162467</v>
      </c>
      <c r="E11941" s="119">
        <v>1000</v>
      </c>
      <c r="F11941" s="119" t="s">
        <v>1492</v>
      </c>
      <c r="G11941" s="114">
        <f>IF([Data da Aprovação]&lt;&gt;"ESTATUTÁRIO",YEAR([Data da Aprovação]),"")</f>
        <v>1997</v>
      </c>
      <c r="H11941" s="106">
        <f>Tabela9[[#This Row],[Valor do Provento R$]]/Tabela9[[#This Row],[Provento por 1 ou 1000 Ações]]</f>
        <v>1.6246699999999999E-4</v>
      </c>
    </row>
    <row r="11942" spans="1:8">
      <c r="A11942" s="118" t="s">
        <v>1825</v>
      </c>
      <c r="B11942" s="116" t="s">
        <v>1488</v>
      </c>
      <c r="C11942" s="138">
        <v>36280</v>
      </c>
      <c r="D11942" s="139">
        <v>0.34</v>
      </c>
      <c r="E11942" s="118">
        <v>1000</v>
      </c>
      <c r="F11942" s="118" t="s">
        <v>1492</v>
      </c>
      <c r="G11942" s="113">
        <f>IF([Data da Aprovação]&lt;&gt;"ESTATUTÁRIO",YEAR([Data da Aprovação]),"")</f>
        <v>1999</v>
      </c>
      <c r="H11942" s="106">
        <f>Tabela9[[#This Row],[Valor do Provento R$]]/Tabela9[[#This Row],[Provento por 1 ou 1000 Ações]]</f>
        <v>3.4000000000000002E-4</v>
      </c>
    </row>
    <row r="11943" spans="1:8">
      <c r="A11943" s="119" t="s">
        <v>1825</v>
      </c>
      <c r="B11943" s="117" t="s">
        <v>1488</v>
      </c>
      <c r="C11943" s="140">
        <v>37314</v>
      </c>
      <c r="D11943" s="141">
        <v>0.3</v>
      </c>
      <c r="E11943" s="119">
        <v>1000</v>
      </c>
      <c r="F11943" s="119" t="s">
        <v>1492</v>
      </c>
      <c r="G11943" s="114">
        <f>IF([Data da Aprovação]&lt;&gt;"ESTATUTÁRIO",YEAR([Data da Aprovação]),"")</f>
        <v>2002</v>
      </c>
      <c r="H11943" s="106">
        <f>Tabela9[[#This Row],[Valor do Provento R$]]/Tabela9[[#This Row],[Provento por 1 ou 1000 Ações]]</f>
        <v>2.9999999999999997E-4</v>
      </c>
    </row>
    <row r="11944" spans="1:8">
      <c r="A11944" s="118" t="s">
        <v>1825</v>
      </c>
      <c r="B11944" s="116" t="s">
        <v>1488</v>
      </c>
      <c r="C11944" s="138">
        <v>37741</v>
      </c>
      <c r="D11944" s="139">
        <v>0.32640000000000002</v>
      </c>
      <c r="E11944" s="118">
        <v>1000</v>
      </c>
      <c r="F11944" s="118" t="s">
        <v>1492</v>
      </c>
      <c r="G11944" s="113">
        <f>IF([Data da Aprovação]&lt;&gt;"ESTATUTÁRIO",YEAR([Data da Aprovação]),"")</f>
        <v>2003</v>
      </c>
      <c r="H11944" s="106">
        <f>Tabela9[[#This Row],[Valor do Provento R$]]/Tabela9[[#This Row],[Provento por 1 ou 1000 Ações]]</f>
        <v>3.2640000000000002E-4</v>
      </c>
    </row>
    <row r="11945" spans="1:8">
      <c r="A11945" s="119" t="s">
        <v>1825</v>
      </c>
      <c r="B11945" s="117" t="s">
        <v>1488</v>
      </c>
      <c r="C11945" s="140">
        <v>38099</v>
      </c>
      <c r="D11945" s="141">
        <v>0.89854000000000001</v>
      </c>
      <c r="E11945" s="119">
        <v>1000</v>
      </c>
      <c r="F11945" s="119" t="s">
        <v>1492</v>
      </c>
      <c r="G11945" s="114">
        <f>IF([Data da Aprovação]&lt;&gt;"ESTATUTÁRIO",YEAR([Data da Aprovação]),"")</f>
        <v>2004</v>
      </c>
      <c r="H11945" s="106">
        <f>Tabela9[[#This Row],[Valor do Provento R$]]/Tabela9[[#This Row],[Provento por 1 ou 1000 Ações]]</f>
        <v>8.9853999999999997E-4</v>
      </c>
    </row>
    <row r="11946" spans="1:8">
      <c r="A11946" s="118" t="s">
        <v>1825</v>
      </c>
      <c r="B11946" s="116" t="s">
        <v>1488</v>
      </c>
      <c r="C11946" s="138">
        <v>38471</v>
      </c>
      <c r="D11946" s="139">
        <v>2.2598699999999998</v>
      </c>
      <c r="E11946" s="118">
        <v>1000</v>
      </c>
      <c r="F11946" s="118" t="s">
        <v>1492</v>
      </c>
      <c r="G11946" s="113">
        <f>IF([Data da Aprovação]&lt;&gt;"ESTATUTÁRIO",YEAR([Data da Aprovação]),"")</f>
        <v>2005</v>
      </c>
      <c r="H11946" s="106">
        <f>Tabela9[[#This Row],[Valor do Provento R$]]/Tabela9[[#This Row],[Provento por 1 ou 1000 Ações]]</f>
        <v>2.2598699999999998E-3</v>
      </c>
    </row>
    <row r="11947" spans="1:8">
      <c r="A11947" s="119" t="s">
        <v>1825</v>
      </c>
      <c r="B11947" s="117" t="s">
        <v>1488</v>
      </c>
      <c r="C11947" s="140">
        <v>38835</v>
      </c>
      <c r="D11947" s="141">
        <v>2.45763</v>
      </c>
      <c r="E11947" s="119">
        <v>1000</v>
      </c>
      <c r="F11947" s="119" t="s">
        <v>1492</v>
      </c>
      <c r="G11947" s="114">
        <f>IF([Data da Aprovação]&lt;&gt;"ESTATUTÁRIO",YEAR([Data da Aprovação]),"")</f>
        <v>2006</v>
      </c>
      <c r="H11947" s="106">
        <f>Tabela9[[#This Row],[Valor do Provento R$]]/Tabela9[[#This Row],[Provento por 1 ou 1000 Ações]]</f>
        <v>2.4576300000000001E-3</v>
      </c>
    </row>
    <row r="11948" spans="1:8">
      <c r="A11948" s="118" t="s">
        <v>1825</v>
      </c>
      <c r="B11948" s="116" t="s">
        <v>1488</v>
      </c>
      <c r="C11948" s="138">
        <v>39197</v>
      </c>
      <c r="D11948" s="139">
        <v>2.3249399999999998</v>
      </c>
      <c r="E11948" s="118">
        <v>1000</v>
      </c>
      <c r="F11948" s="118" t="s">
        <v>1492</v>
      </c>
      <c r="G11948" s="113">
        <f>IF([Data da Aprovação]&lt;&gt;"ESTATUTÁRIO",YEAR([Data da Aprovação]),"")</f>
        <v>2007</v>
      </c>
      <c r="H11948" s="106">
        <f>Tabela9[[#This Row],[Valor do Provento R$]]/Tabela9[[#This Row],[Provento por 1 ou 1000 Ações]]</f>
        <v>2.3249399999999997E-3</v>
      </c>
    </row>
    <row r="11949" spans="1:8">
      <c r="A11949" s="119" t="s">
        <v>1825</v>
      </c>
      <c r="B11949" s="117" t="s">
        <v>1488</v>
      </c>
      <c r="C11949" s="140">
        <v>39436</v>
      </c>
      <c r="D11949" s="141">
        <v>0.52559999999999996</v>
      </c>
      <c r="E11949" s="119">
        <v>1</v>
      </c>
      <c r="F11949" s="119" t="s">
        <v>1489</v>
      </c>
      <c r="G11949" s="114">
        <f>IF([Data da Aprovação]&lt;&gt;"ESTATUTÁRIO",YEAR([Data da Aprovação]),"")</f>
        <v>2007</v>
      </c>
      <c r="H11949" s="106">
        <f>Tabela9[[#This Row],[Valor do Provento R$]]/Tabela9[[#This Row],[Provento por 1 ou 1000 Ações]]</f>
        <v>0.52559999999999996</v>
      </c>
    </row>
    <row r="11950" spans="1:8">
      <c r="A11950" s="118" t="s">
        <v>1825</v>
      </c>
      <c r="B11950" s="116" t="s">
        <v>1488</v>
      </c>
      <c r="C11950" s="138">
        <v>39549</v>
      </c>
      <c r="D11950" s="139">
        <v>0.15825</v>
      </c>
      <c r="E11950" s="118">
        <v>1</v>
      </c>
      <c r="F11950" s="118" t="s">
        <v>1492</v>
      </c>
      <c r="G11950" s="113">
        <f>IF([Data da Aprovação]&lt;&gt;"ESTATUTÁRIO",YEAR([Data da Aprovação]),"")</f>
        <v>2008</v>
      </c>
      <c r="H11950" s="106">
        <f>Tabela9[[#This Row],[Valor do Provento R$]]/Tabela9[[#This Row],[Provento por 1 ou 1000 Ações]]</f>
        <v>0.15825</v>
      </c>
    </row>
    <row r="11951" spans="1:8">
      <c r="A11951" s="119" t="s">
        <v>1825</v>
      </c>
      <c r="B11951" s="117" t="s">
        <v>1488</v>
      </c>
      <c r="C11951" s="140">
        <v>40108</v>
      </c>
      <c r="D11951" s="141">
        <v>0.13077</v>
      </c>
      <c r="E11951" s="119">
        <v>1</v>
      </c>
      <c r="F11951" s="119" t="s">
        <v>1489</v>
      </c>
      <c r="G11951" s="114">
        <f>IF([Data da Aprovação]&lt;&gt;"ESTATUTÁRIO",YEAR([Data da Aprovação]),"")</f>
        <v>2009</v>
      </c>
      <c r="H11951" s="106">
        <f>Tabela9[[#This Row],[Valor do Provento R$]]/Tabela9[[#This Row],[Provento por 1 ou 1000 Ações]]</f>
        <v>0.13077</v>
      </c>
    </row>
    <row r="11952" spans="1:8">
      <c r="A11952" s="118" t="s">
        <v>1825</v>
      </c>
      <c r="B11952" s="116" t="s">
        <v>1488</v>
      </c>
      <c r="C11952" s="138">
        <v>40295</v>
      </c>
      <c r="D11952" s="139">
        <v>0.62026800000000004</v>
      </c>
      <c r="E11952" s="118">
        <v>1</v>
      </c>
      <c r="F11952" s="118" t="s">
        <v>1492</v>
      </c>
      <c r="G11952" s="113">
        <f>IF([Data da Aprovação]&lt;&gt;"ESTATUTÁRIO",YEAR([Data da Aprovação]),"")</f>
        <v>2010</v>
      </c>
      <c r="H11952" s="106">
        <f>Tabela9[[#This Row],[Valor do Provento R$]]/Tabela9[[#This Row],[Provento por 1 ou 1000 Ações]]</f>
        <v>0.62026800000000004</v>
      </c>
    </row>
    <row r="11953" spans="1:8">
      <c r="A11953" s="119" t="s">
        <v>1825</v>
      </c>
      <c r="B11953" s="117" t="s">
        <v>1488</v>
      </c>
      <c r="C11953" s="140">
        <v>40498</v>
      </c>
      <c r="D11953" s="141">
        <v>0.42459999999999998</v>
      </c>
      <c r="E11953" s="119">
        <v>1</v>
      </c>
      <c r="F11953" s="119" t="s">
        <v>1489</v>
      </c>
      <c r="G11953" s="114">
        <f>IF([Data da Aprovação]&lt;&gt;"ESTATUTÁRIO",YEAR([Data da Aprovação]),"")</f>
        <v>2010</v>
      </c>
      <c r="H11953" s="106">
        <f>Tabela9[[#This Row],[Valor do Provento R$]]/Tabela9[[#This Row],[Provento por 1 ou 1000 Ações]]</f>
        <v>0.42459999999999998</v>
      </c>
    </row>
    <row r="11954" spans="1:8">
      <c r="A11954" s="118" t="s">
        <v>1825</v>
      </c>
      <c r="B11954" s="116" t="s">
        <v>1488</v>
      </c>
      <c r="C11954" s="138">
        <v>40652</v>
      </c>
      <c r="D11954" s="139">
        <v>9.2658000000000004E-2</v>
      </c>
      <c r="E11954" s="118">
        <v>1</v>
      </c>
      <c r="F11954" s="118" t="s">
        <v>1492</v>
      </c>
      <c r="G11954" s="113">
        <f>IF([Data da Aprovação]&lt;&gt;"ESTATUTÁRIO",YEAR([Data da Aprovação]),"")</f>
        <v>2011</v>
      </c>
      <c r="H11954" s="106">
        <f>Tabela9[[#This Row],[Valor do Provento R$]]/Tabela9[[#This Row],[Provento por 1 ou 1000 Ações]]</f>
        <v>9.2658000000000004E-2</v>
      </c>
    </row>
    <row r="11955" spans="1:8">
      <c r="A11955" s="119" t="s">
        <v>1825</v>
      </c>
      <c r="B11955" s="117" t="s">
        <v>1488</v>
      </c>
      <c r="C11955" s="140">
        <v>40758</v>
      </c>
      <c r="D11955" s="141">
        <v>7.8799999999999995E-2</v>
      </c>
      <c r="E11955" s="119">
        <v>1</v>
      </c>
      <c r="F11955" s="119" t="s">
        <v>1489</v>
      </c>
      <c r="G11955" s="114">
        <f>IF([Data da Aprovação]&lt;&gt;"ESTATUTÁRIO",YEAR([Data da Aprovação]),"")</f>
        <v>2011</v>
      </c>
      <c r="H11955" s="106">
        <f>Tabela9[[#This Row],[Valor do Provento R$]]/Tabela9[[#This Row],[Provento por 1 ou 1000 Ações]]</f>
        <v>7.8799999999999995E-2</v>
      </c>
    </row>
    <row r="11956" spans="1:8">
      <c r="A11956" s="118" t="s">
        <v>1825</v>
      </c>
      <c r="B11956" s="116" t="s">
        <v>1488</v>
      </c>
      <c r="C11956" s="138">
        <v>41009</v>
      </c>
      <c r="D11956" s="139">
        <v>0.13752400000000001</v>
      </c>
      <c r="E11956" s="118">
        <v>1</v>
      </c>
      <c r="F11956" s="118" t="s">
        <v>1492</v>
      </c>
      <c r="G11956" s="113">
        <f>IF([Data da Aprovação]&lt;&gt;"ESTATUTÁRIO",YEAR([Data da Aprovação]),"")</f>
        <v>2012</v>
      </c>
      <c r="H11956" s="106">
        <f>Tabela9[[#This Row],[Valor do Provento R$]]/Tabela9[[#This Row],[Provento por 1 ou 1000 Ações]]</f>
        <v>0.13752400000000001</v>
      </c>
    </row>
    <row r="11957" spans="1:8">
      <c r="A11957" s="119" t="s">
        <v>1825</v>
      </c>
      <c r="B11957" s="117" t="s">
        <v>1488</v>
      </c>
      <c r="C11957" s="140">
        <v>41135</v>
      </c>
      <c r="D11957" s="141">
        <v>5.1900000000000002E-2</v>
      </c>
      <c r="E11957" s="119">
        <v>1</v>
      </c>
      <c r="F11957" s="119" t="s">
        <v>1489</v>
      </c>
      <c r="G11957" s="114">
        <f>IF([Data da Aprovação]&lt;&gt;"ESTATUTÁRIO",YEAR([Data da Aprovação]),"")</f>
        <v>2012</v>
      </c>
      <c r="H11957" s="106">
        <f>Tabela9[[#This Row],[Valor do Provento R$]]/Tabela9[[#This Row],[Provento por 1 ou 1000 Ações]]</f>
        <v>5.1900000000000002E-2</v>
      </c>
    </row>
    <row r="11958" spans="1:8">
      <c r="A11958" s="118" t="s">
        <v>1825</v>
      </c>
      <c r="B11958" s="116" t="s">
        <v>1488</v>
      </c>
      <c r="C11958" s="138">
        <v>41366</v>
      </c>
      <c r="D11958" s="139">
        <v>9.0120500000000006E-2</v>
      </c>
      <c r="E11958" s="118">
        <v>1</v>
      </c>
      <c r="F11958" s="118" t="s">
        <v>1492</v>
      </c>
      <c r="G11958" s="113">
        <f>IF([Data da Aprovação]&lt;&gt;"ESTATUTÁRIO",YEAR([Data da Aprovação]),"")</f>
        <v>2013</v>
      </c>
      <c r="H11958" s="106">
        <f>Tabela9[[#This Row],[Valor do Provento R$]]/Tabela9[[#This Row],[Provento por 1 ou 1000 Ações]]</f>
        <v>9.0120500000000006E-2</v>
      </c>
    </row>
    <row r="11959" spans="1:8">
      <c r="A11959" s="119" t="s">
        <v>1825</v>
      </c>
      <c r="B11959" s="117" t="s">
        <v>1488</v>
      </c>
      <c r="C11959" s="140">
        <v>41366</v>
      </c>
      <c r="D11959" s="141">
        <v>9.0120500000000006E-2</v>
      </c>
      <c r="E11959" s="119">
        <v>1</v>
      </c>
      <c r="F11959" s="119" t="s">
        <v>1492</v>
      </c>
      <c r="G11959" s="114">
        <f>IF([Data da Aprovação]&lt;&gt;"ESTATUTÁRIO",YEAR([Data da Aprovação]),"")</f>
        <v>2013</v>
      </c>
      <c r="H11959" s="106">
        <f>Tabela9[[#This Row],[Valor do Provento R$]]/Tabela9[[#This Row],[Provento por 1 ou 1000 Ações]]</f>
        <v>9.0120500000000006E-2</v>
      </c>
    </row>
    <row r="11960" spans="1:8">
      <c r="A11960" s="118" t="s">
        <v>1825</v>
      </c>
      <c r="B11960" s="116" t="s">
        <v>1488</v>
      </c>
      <c r="C11960" s="138">
        <v>41570</v>
      </c>
      <c r="D11960" s="139">
        <v>0.1075</v>
      </c>
      <c r="E11960" s="118">
        <v>1</v>
      </c>
      <c r="F11960" s="118" t="s">
        <v>1489</v>
      </c>
      <c r="G11960" s="113">
        <f>IF([Data da Aprovação]&lt;&gt;"ESTATUTÁRIO",YEAR([Data da Aprovação]),"")</f>
        <v>2013</v>
      </c>
      <c r="H11960" s="106">
        <f>Tabela9[[#This Row],[Valor do Provento R$]]/Tabela9[[#This Row],[Provento por 1 ou 1000 Ações]]</f>
        <v>0.1075</v>
      </c>
    </row>
    <row r="11961" spans="1:8">
      <c r="A11961" s="119" t="s">
        <v>1825</v>
      </c>
      <c r="B11961" s="117" t="s">
        <v>1490</v>
      </c>
      <c r="C11961" s="140">
        <v>35185</v>
      </c>
      <c r="D11961" s="141">
        <v>0.73</v>
      </c>
      <c r="E11961" s="119">
        <v>1000</v>
      </c>
      <c r="F11961" s="119" t="s">
        <v>1492</v>
      </c>
      <c r="G11961" s="114">
        <f>IF([Data da Aprovação]&lt;&gt;"ESTATUTÁRIO",YEAR([Data da Aprovação]),"")</f>
        <v>1996</v>
      </c>
      <c r="H11961" s="106">
        <f>Tabela9[[#This Row],[Valor do Provento R$]]/Tabela9[[#This Row],[Provento por 1 ou 1000 Ações]]</f>
        <v>7.2999999999999996E-4</v>
      </c>
    </row>
    <row r="11962" spans="1:8">
      <c r="A11962" s="118" t="s">
        <v>1825</v>
      </c>
      <c r="B11962" s="116" t="s">
        <v>1490</v>
      </c>
      <c r="C11962" s="138">
        <v>35550</v>
      </c>
      <c r="D11962" s="139">
        <v>0.162466</v>
      </c>
      <c r="E11962" s="118">
        <v>1000</v>
      </c>
      <c r="F11962" s="118" t="s">
        <v>1492</v>
      </c>
      <c r="G11962" s="113">
        <f>IF([Data da Aprovação]&lt;&gt;"ESTATUTÁRIO",YEAR([Data da Aprovação]),"")</f>
        <v>1997</v>
      </c>
      <c r="H11962" s="106">
        <f>Tabela9[[#This Row],[Valor do Provento R$]]/Tabela9[[#This Row],[Provento por 1 ou 1000 Ações]]</f>
        <v>1.62466E-4</v>
      </c>
    </row>
    <row r="11963" spans="1:8">
      <c r="A11963" s="119" t="s">
        <v>1825</v>
      </c>
      <c r="B11963" s="117" t="s">
        <v>1490</v>
      </c>
      <c r="C11963" s="140">
        <v>35550</v>
      </c>
      <c r="D11963" s="141">
        <v>0.162466</v>
      </c>
      <c r="E11963" s="119">
        <v>1000</v>
      </c>
      <c r="F11963" s="119" t="s">
        <v>1492</v>
      </c>
      <c r="G11963" s="114">
        <f>IF([Data da Aprovação]&lt;&gt;"ESTATUTÁRIO",YEAR([Data da Aprovação]),"")</f>
        <v>1997</v>
      </c>
      <c r="H11963" s="106">
        <f>Tabela9[[#This Row],[Valor do Provento R$]]/Tabela9[[#This Row],[Provento por 1 ou 1000 Ações]]</f>
        <v>1.62466E-4</v>
      </c>
    </row>
    <row r="11964" spans="1:8">
      <c r="A11964" s="118" t="s">
        <v>1825</v>
      </c>
      <c r="B11964" s="116" t="s">
        <v>1490</v>
      </c>
      <c r="C11964" s="138">
        <v>35550</v>
      </c>
      <c r="D11964" s="139">
        <v>0.162466</v>
      </c>
      <c r="E11964" s="118">
        <v>1000</v>
      </c>
      <c r="F11964" s="118" t="s">
        <v>1492</v>
      </c>
      <c r="G11964" s="113">
        <f>IF([Data da Aprovação]&lt;&gt;"ESTATUTÁRIO",YEAR([Data da Aprovação]),"")</f>
        <v>1997</v>
      </c>
      <c r="H11964" s="106">
        <f>Tabela9[[#This Row],[Valor do Provento R$]]/Tabela9[[#This Row],[Provento por 1 ou 1000 Ações]]</f>
        <v>1.62466E-4</v>
      </c>
    </row>
    <row r="11965" spans="1:8">
      <c r="A11965" s="119" t="s">
        <v>1825</v>
      </c>
      <c r="B11965" s="117" t="s">
        <v>1490</v>
      </c>
      <c r="C11965" s="140">
        <v>36280</v>
      </c>
      <c r="D11965" s="141">
        <v>0.34</v>
      </c>
      <c r="E11965" s="119">
        <v>1000</v>
      </c>
      <c r="F11965" s="119" t="s">
        <v>1492</v>
      </c>
      <c r="G11965" s="114">
        <f>IF([Data da Aprovação]&lt;&gt;"ESTATUTÁRIO",YEAR([Data da Aprovação]),"")</f>
        <v>1999</v>
      </c>
      <c r="H11965" s="106">
        <f>Tabela9[[#This Row],[Valor do Provento R$]]/Tabela9[[#This Row],[Provento por 1 ou 1000 Ações]]</f>
        <v>3.4000000000000002E-4</v>
      </c>
    </row>
    <row r="11966" spans="1:8">
      <c r="A11966" s="118" t="s">
        <v>1825</v>
      </c>
      <c r="B11966" s="116" t="s">
        <v>1490</v>
      </c>
      <c r="C11966" s="138">
        <v>37314</v>
      </c>
      <c r="D11966" s="139">
        <v>0.3</v>
      </c>
      <c r="E11966" s="118">
        <v>1000</v>
      </c>
      <c r="F11966" s="118" t="s">
        <v>1492</v>
      </c>
      <c r="G11966" s="113">
        <f>IF([Data da Aprovação]&lt;&gt;"ESTATUTÁRIO",YEAR([Data da Aprovação]),"")</f>
        <v>2002</v>
      </c>
      <c r="H11966" s="106">
        <f>Tabela9[[#This Row],[Valor do Provento R$]]/Tabela9[[#This Row],[Provento por 1 ou 1000 Ações]]</f>
        <v>2.9999999999999997E-4</v>
      </c>
    </row>
    <row r="11967" spans="1:8">
      <c r="A11967" s="119" t="s">
        <v>1825</v>
      </c>
      <c r="B11967" s="117" t="s">
        <v>1490</v>
      </c>
      <c r="C11967" s="140">
        <v>37741</v>
      </c>
      <c r="D11967" s="141">
        <v>0.35904000000000003</v>
      </c>
      <c r="E11967" s="119">
        <v>1000</v>
      </c>
      <c r="F11967" s="119" t="s">
        <v>1492</v>
      </c>
      <c r="G11967" s="114">
        <f>IF([Data da Aprovação]&lt;&gt;"ESTATUTÁRIO",YEAR([Data da Aprovação]),"")</f>
        <v>2003</v>
      </c>
      <c r="H11967" s="106">
        <f>Tabela9[[#This Row],[Valor do Provento R$]]/Tabela9[[#This Row],[Provento por 1 ou 1000 Ações]]</f>
        <v>3.5904000000000003E-4</v>
      </c>
    </row>
    <row r="11968" spans="1:8">
      <c r="A11968" s="118" t="s">
        <v>1825</v>
      </c>
      <c r="B11968" s="116" t="s">
        <v>1490</v>
      </c>
      <c r="C11968" s="138">
        <v>38099</v>
      </c>
      <c r="D11968" s="139">
        <v>0.98838999999999999</v>
      </c>
      <c r="E11968" s="118">
        <v>1000</v>
      </c>
      <c r="F11968" s="118" t="s">
        <v>1492</v>
      </c>
      <c r="G11968" s="113">
        <f>IF([Data da Aprovação]&lt;&gt;"ESTATUTÁRIO",YEAR([Data da Aprovação]),"")</f>
        <v>2004</v>
      </c>
      <c r="H11968" s="106">
        <f>Tabela9[[#This Row],[Valor do Provento R$]]/Tabela9[[#This Row],[Provento por 1 ou 1000 Ações]]</f>
        <v>9.8839000000000002E-4</v>
      </c>
    </row>
    <row r="11969" spans="1:8">
      <c r="A11969" s="119" t="s">
        <v>1825</v>
      </c>
      <c r="B11969" s="117" t="s">
        <v>1490</v>
      </c>
      <c r="C11969" s="140">
        <v>38471</v>
      </c>
      <c r="D11969" s="141">
        <v>2.4858500000000001</v>
      </c>
      <c r="E11969" s="119">
        <v>1000</v>
      </c>
      <c r="F11969" s="119" t="s">
        <v>1492</v>
      </c>
      <c r="G11969" s="114">
        <f>IF([Data da Aprovação]&lt;&gt;"ESTATUTÁRIO",YEAR([Data da Aprovação]),"")</f>
        <v>2005</v>
      </c>
      <c r="H11969" s="106">
        <f>Tabela9[[#This Row],[Valor do Provento R$]]/Tabela9[[#This Row],[Provento por 1 ou 1000 Ações]]</f>
        <v>2.48585E-3</v>
      </c>
    </row>
    <row r="11970" spans="1:8">
      <c r="A11970" s="118" t="s">
        <v>1825</v>
      </c>
      <c r="B11970" s="116" t="s">
        <v>1490</v>
      </c>
      <c r="C11970" s="138">
        <v>38835</v>
      </c>
      <c r="D11970" s="139">
        <v>2.7033900000000002</v>
      </c>
      <c r="E11970" s="118">
        <v>1000</v>
      </c>
      <c r="F11970" s="118" t="s">
        <v>1492</v>
      </c>
      <c r="G11970" s="113">
        <f>IF([Data da Aprovação]&lt;&gt;"ESTATUTÁRIO",YEAR([Data da Aprovação]),"")</f>
        <v>2006</v>
      </c>
      <c r="H11970" s="106">
        <f>Tabela9[[#This Row],[Valor do Provento R$]]/Tabela9[[#This Row],[Provento por 1 ou 1000 Ações]]</f>
        <v>2.7033900000000004E-3</v>
      </c>
    </row>
    <row r="11971" spans="1:8">
      <c r="A11971" s="119" t="s">
        <v>1825</v>
      </c>
      <c r="B11971" s="117" t="s">
        <v>1490</v>
      </c>
      <c r="C11971" s="140">
        <v>39197</v>
      </c>
      <c r="D11971" s="141">
        <v>2.5574300000000001</v>
      </c>
      <c r="E11971" s="119">
        <v>1000</v>
      </c>
      <c r="F11971" s="119" t="s">
        <v>1492</v>
      </c>
      <c r="G11971" s="114">
        <f>IF([Data da Aprovação]&lt;&gt;"ESTATUTÁRIO",YEAR([Data da Aprovação]),"")</f>
        <v>2007</v>
      </c>
      <c r="H11971" s="106">
        <f>Tabela9[[#This Row],[Valor do Provento R$]]/Tabela9[[#This Row],[Provento por 1 ou 1000 Ações]]</f>
        <v>2.5574300000000003E-3</v>
      </c>
    </row>
    <row r="11972" spans="1:8">
      <c r="A11972" s="118" t="s">
        <v>1825</v>
      </c>
      <c r="B11972" s="116" t="s">
        <v>1490</v>
      </c>
      <c r="C11972" s="138">
        <v>39436</v>
      </c>
      <c r="D11972" s="139">
        <v>0.57830000000000004</v>
      </c>
      <c r="E11972" s="118">
        <v>1</v>
      </c>
      <c r="F11972" s="118" t="s">
        <v>1489</v>
      </c>
      <c r="G11972" s="113">
        <f>IF([Data da Aprovação]&lt;&gt;"ESTATUTÁRIO",YEAR([Data da Aprovação]),"")</f>
        <v>2007</v>
      </c>
      <c r="H11972" s="106">
        <f>Tabela9[[#This Row],[Valor do Provento R$]]/Tabela9[[#This Row],[Provento por 1 ou 1000 Ações]]</f>
        <v>0.57830000000000004</v>
      </c>
    </row>
    <row r="11973" spans="1:8">
      <c r="A11973" s="119" t="s">
        <v>1825</v>
      </c>
      <c r="B11973" s="117" t="s">
        <v>1490</v>
      </c>
      <c r="C11973" s="140">
        <v>39549</v>
      </c>
      <c r="D11973" s="141">
        <v>0.17408000000000001</v>
      </c>
      <c r="E11973" s="119">
        <v>1</v>
      </c>
      <c r="F11973" s="119" t="s">
        <v>1492</v>
      </c>
      <c r="G11973" s="114">
        <f>IF([Data da Aprovação]&lt;&gt;"ESTATUTÁRIO",YEAR([Data da Aprovação]),"")</f>
        <v>2008</v>
      </c>
      <c r="H11973" s="106">
        <f>Tabela9[[#This Row],[Valor do Provento R$]]/Tabela9[[#This Row],[Provento por 1 ou 1000 Ações]]</f>
        <v>0.17408000000000001</v>
      </c>
    </row>
    <row r="11974" spans="1:8">
      <c r="A11974" s="118" t="s">
        <v>1825</v>
      </c>
      <c r="B11974" s="116" t="s">
        <v>1490</v>
      </c>
      <c r="C11974" s="138">
        <v>40108</v>
      </c>
      <c r="D11974" s="139">
        <v>0.14385000000000001</v>
      </c>
      <c r="E11974" s="118">
        <v>1</v>
      </c>
      <c r="F11974" s="118" t="s">
        <v>1489</v>
      </c>
      <c r="G11974" s="113">
        <f>IF([Data da Aprovação]&lt;&gt;"ESTATUTÁRIO",YEAR([Data da Aprovação]),"")</f>
        <v>2009</v>
      </c>
      <c r="H11974" s="106">
        <f>Tabela9[[#This Row],[Valor do Provento R$]]/Tabela9[[#This Row],[Provento por 1 ou 1000 Ações]]</f>
        <v>0.14385000000000001</v>
      </c>
    </row>
    <row r="11975" spans="1:8">
      <c r="A11975" s="119" t="s">
        <v>1825</v>
      </c>
      <c r="B11975" s="117" t="s">
        <v>1490</v>
      </c>
      <c r="C11975" s="140">
        <v>40295</v>
      </c>
      <c r="D11975" s="141">
        <v>0.68229499999999998</v>
      </c>
      <c r="E11975" s="119">
        <v>1</v>
      </c>
      <c r="F11975" s="119" t="s">
        <v>1492</v>
      </c>
      <c r="G11975" s="114">
        <f>IF([Data da Aprovação]&lt;&gt;"ESTATUTÁRIO",YEAR([Data da Aprovação]),"")</f>
        <v>2010</v>
      </c>
      <c r="H11975" s="106">
        <f>Tabela9[[#This Row],[Valor do Provento R$]]/Tabela9[[#This Row],[Provento por 1 ou 1000 Ações]]</f>
        <v>0.68229499999999998</v>
      </c>
    </row>
    <row r="11976" spans="1:8">
      <c r="A11976" s="118" t="s">
        <v>1825</v>
      </c>
      <c r="B11976" s="116" t="s">
        <v>1490</v>
      </c>
      <c r="C11976" s="138">
        <v>40498</v>
      </c>
      <c r="D11976" s="139">
        <v>0.46710000000000002</v>
      </c>
      <c r="E11976" s="118">
        <v>1</v>
      </c>
      <c r="F11976" s="118" t="s">
        <v>1489</v>
      </c>
      <c r="G11976" s="113">
        <f>IF([Data da Aprovação]&lt;&gt;"ESTATUTÁRIO",YEAR([Data da Aprovação]),"")</f>
        <v>2010</v>
      </c>
      <c r="H11976" s="106">
        <f>Tabela9[[#This Row],[Valor do Provento R$]]/Tabela9[[#This Row],[Provento por 1 ou 1000 Ações]]</f>
        <v>0.46710000000000002</v>
      </c>
    </row>
    <row r="11977" spans="1:8">
      <c r="A11977" s="119" t="s">
        <v>1825</v>
      </c>
      <c r="B11977" s="117" t="s">
        <v>1490</v>
      </c>
      <c r="C11977" s="140">
        <v>40652</v>
      </c>
      <c r="D11977" s="141">
        <v>0.101924</v>
      </c>
      <c r="E11977" s="119">
        <v>1</v>
      </c>
      <c r="F11977" s="119" t="s">
        <v>1492</v>
      </c>
      <c r="G11977" s="114">
        <f>IF([Data da Aprovação]&lt;&gt;"ESTATUTÁRIO",YEAR([Data da Aprovação]),"")</f>
        <v>2011</v>
      </c>
      <c r="H11977" s="106">
        <f>Tabela9[[#This Row],[Valor do Provento R$]]/Tabela9[[#This Row],[Provento por 1 ou 1000 Ações]]</f>
        <v>0.101924</v>
      </c>
    </row>
    <row r="11978" spans="1:8">
      <c r="A11978" s="118" t="s">
        <v>1825</v>
      </c>
      <c r="B11978" s="116" t="s">
        <v>1490</v>
      </c>
      <c r="C11978" s="138">
        <v>40758</v>
      </c>
      <c r="D11978" s="139">
        <v>8.6699999999999999E-2</v>
      </c>
      <c r="E11978" s="118">
        <v>1</v>
      </c>
      <c r="F11978" s="118" t="s">
        <v>1489</v>
      </c>
      <c r="G11978" s="113">
        <f>IF([Data da Aprovação]&lt;&gt;"ESTATUTÁRIO",YEAR([Data da Aprovação]),"")</f>
        <v>2011</v>
      </c>
      <c r="H11978" s="106">
        <f>Tabela9[[#This Row],[Valor do Provento R$]]/Tabela9[[#This Row],[Provento por 1 ou 1000 Ações]]</f>
        <v>8.6699999999999999E-2</v>
      </c>
    </row>
    <row r="11979" spans="1:8">
      <c r="A11979" s="119" t="s">
        <v>1825</v>
      </c>
      <c r="B11979" s="117" t="s">
        <v>1490</v>
      </c>
      <c r="C11979" s="140">
        <v>41009</v>
      </c>
      <c r="D11979" s="141">
        <v>0.15127699999999999</v>
      </c>
      <c r="E11979" s="119">
        <v>1</v>
      </c>
      <c r="F11979" s="119" t="s">
        <v>1492</v>
      </c>
      <c r="G11979" s="114">
        <f>IF([Data da Aprovação]&lt;&gt;"ESTATUTÁRIO",YEAR([Data da Aprovação]),"")</f>
        <v>2012</v>
      </c>
      <c r="H11979" s="106">
        <f>Tabela9[[#This Row],[Valor do Provento R$]]/Tabela9[[#This Row],[Provento por 1 ou 1000 Ações]]</f>
        <v>0.15127699999999999</v>
      </c>
    </row>
    <row r="11980" spans="1:8">
      <c r="A11980" s="118" t="s">
        <v>1825</v>
      </c>
      <c r="B11980" s="116" t="s">
        <v>1490</v>
      </c>
      <c r="C11980" s="138">
        <v>41135</v>
      </c>
      <c r="D11980" s="139">
        <v>5.7099999999999998E-2</v>
      </c>
      <c r="E11980" s="118">
        <v>1</v>
      </c>
      <c r="F11980" s="118" t="s">
        <v>1489</v>
      </c>
      <c r="G11980" s="113">
        <f>IF([Data da Aprovação]&lt;&gt;"ESTATUTÁRIO",YEAR([Data da Aprovação]),"")</f>
        <v>2012</v>
      </c>
      <c r="H11980" s="106">
        <f>Tabela9[[#This Row],[Valor do Provento R$]]/Tabela9[[#This Row],[Provento por 1 ou 1000 Ações]]</f>
        <v>5.7099999999999998E-2</v>
      </c>
    </row>
    <row r="11981" spans="1:8">
      <c r="A11981" s="119" t="s">
        <v>1825</v>
      </c>
      <c r="B11981" s="117" t="s">
        <v>1490</v>
      </c>
      <c r="C11981" s="140">
        <v>41366</v>
      </c>
      <c r="D11981" s="141">
        <v>9.9132499999999998E-2</v>
      </c>
      <c r="E11981" s="119">
        <v>1</v>
      </c>
      <c r="F11981" s="119" t="s">
        <v>1492</v>
      </c>
      <c r="G11981" s="114">
        <f>IF([Data da Aprovação]&lt;&gt;"ESTATUTÁRIO",YEAR([Data da Aprovação]),"")</f>
        <v>2013</v>
      </c>
      <c r="H11981" s="106">
        <f>Tabela9[[#This Row],[Valor do Provento R$]]/Tabela9[[#This Row],[Provento por 1 ou 1000 Ações]]</f>
        <v>9.9132499999999998E-2</v>
      </c>
    </row>
    <row r="11982" spans="1:8">
      <c r="A11982" s="118" t="s">
        <v>1825</v>
      </c>
      <c r="B11982" s="116" t="s">
        <v>1490</v>
      </c>
      <c r="C11982" s="138">
        <v>41366</v>
      </c>
      <c r="D11982" s="139">
        <v>9.9132499999999998E-2</v>
      </c>
      <c r="E11982" s="118">
        <v>1</v>
      </c>
      <c r="F11982" s="118" t="s">
        <v>1492</v>
      </c>
      <c r="G11982" s="113">
        <f>IF([Data da Aprovação]&lt;&gt;"ESTATUTÁRIO",YEAR([Data da Aprovação]),"")</f>
        <v>2013</v>
      </c>
      <c r="H11982" s="106">
        <f>Tabela9[[#This Row],[Valor do Provento R$]]/Tabela9[[#This Row],[Provento por 1 ou 1000 Ações]]</f>
        <v>9.9132499999999998E-2</v>
      </c>
    </row>
    <row r="11983" spans="1:8">
      <c r="A11983" s="119" t="s">
        <v>1825</v>
      </c>
      <c r="B11983" s="117" t="s">
        <v>1490</v>
      </c>
      <c r="C11983" s="140">
        <v>41570</v>
      </c>
      <c r="D11983" s="141">
        <v>0.1183</v>
      </c>
      <c r="E11983" s="119">
        <v>1</v>
      </c>
      <c r="F11983" s="119" t="s">
        <v>1489</v>
      </c>
      <c r="G11983" s="114">
        <f>IF([Data da Aprovação]&lt;&gt;"ESTATUTÁRIO",YEAR([Data da Aprovação]),"")</f>
        <v>2013</v>
      </c>
      <c r="H11983" s="106">
        <f>Tabela9[[#This Row],[Valor do Provento R$]]/Tabela9[[#This Row],[Provento por 1 ou 1000 Ações]]</f>
        <v>0.1183</v>
      </c>
    </row>
    <row r="11984" spans="1:8">
      <c r="A11984" s="118" t="s">
        <v>1826</v>
      </c>
      <c r="B11984" s="116" t="s">
        <v>1488</v>
      </c>
      <c r="C11984" s="138">
        <v>35300</v>
      </c>
      <c r="D11984" s="139">
        <v>0.4</v>
      </c>
      <c r="E11984" s="118">
        <v>1</v>
      </c>
      <c r="F11984" s="118" t="s">
        <v>1492</v>
      </c>
      <c r="G11984" s="113">
        <f>IF([Data da Aprovação]&lt;&gt;"ESTATUTÁRIO",YEAR([Data da Aprovação]),"")</f>
        <v>1996</v>
      </c>
      <c r="H11984" s="106">
        <f>Tabela9[[#This Row],[Valor do Provento R$]]/Tabela9[[#This Row],[Provento por 1 ou 1000 Ações]]</f>
        <v>0.4</v>
      </c>
    </row>
    <row r="11985" spans="1:8">
      <c r="A11985" s="119" t="s">
        <v>1826</v>
      </c>
      <c r="B11985" s="117" t="s">
        <v>1488</v>
      </c>
      <c r="C11985" s="140">
        <v>35499</v>
      </c>
      <c r="D11985" s="141">
        <v>0.4</v>
      </c>
      <c r="E11985" s="119">
        <v>1</v>
      </c>
      <c r="F11985" s="119" t="s">
        <v>1492</v>
      </c>
      <c r="G11985" s="114">
        <f>IF([Data da Aprovação]&lt;&gt;"ESTATUTÁRIO",YEAR([Data da Aprovação]),"")</f>
        <v>1997</v>
      </c>
      <c r="H11985" s="106">
        <f>Tabela9[[#This Row],[Valor do Provento R$]]/Tabela9[[#This Row],[Provento por 1 ou 1000 Ações]]</f>
        <v>0.4</v>
      </c>
    </row>
    <row r="11986" spans="1:8">
      <c r="A11986" s="118" t="s">
        <v>1826</v>
      </c>
      <c r="B11986" s="116" t="s">
        <v>1488</v>
      </c>
      <c r="C11986" s="138">
        <v>35688</v>
      </c>
      <c r="D11986" s="139">
        <v>0.2</v>
      </c>
      <c r="E11986" s="118">
        <v>1</v>
      </c>
      <c r="F11986" s="118" t="s">
        <v>1492</v>
      </c>
      <c r="G11986" s="113">
        <f>IF([Data da Aprovação]&lt;&gt;"ESTATUTÁRIO",YEAR([Data da Aprovação]),"")</f>
        <v>1997</v>
      </c>
      <c r="H11986" s="106">
        <f>Tabela9[[#This Row],[Valor do Provento R$]]/Tabela9[[#This Row],[Provento por 1 ou 1000 Ações]]</f>
        <v>0.2</v>
      </c>
    </row>
    <row r="11987" spans="1:8">
      <c r="A11987" s="119" t="s">
        <v>1826</v>
      </c>
      <c r="B11987" s="117" t="s">
        <v>1488</v>
      </c>
      <c r="C11987" s="140">
        <v>35872</v>
      </c>
      <c r="D11987" s="141">
        <v>0.3</v>
      </c>
      <c r="E11987" s="119">
        <v>1</v>
      </c>
      <c r="F11987" s="119" t="s">
        <v>1492</v>
      </c>
      <c r="G11987" s="114">
        <f>IF([Data da Aprovação]&lt;&gt;"ESTATUTÁRIO",YEAR([Data da Aprovação]),"")</f>
        <v>1998</v>
      </c>
      <c r="H11987" s="106">
        <f>Tabela9[[#This Row],[Valor do Provento R$]]/Tabela9[[#This Row],[Provento por 1 ou 1000 Ações]]</f>
        <v>0.3</v>
      </c>
    </row>
    <row r="11988" spans="1:8">
      <c r="A11988" s="118" t="s">
        <v>1826</v>
      </c>
      <c r="B11988" s="116" t="s">
        <v>1488</v>
      </c>
      <c r="C11988" s="138">
        <v>36245</v>
      </c>
      <c r="D11988" s="139">
        <v>0.37</v>
      </c>
      <c r="E11988" s="118">
        <v>1</v>
      </c>
      <c r="F11988" s="118" t="s">
        <v>1492</v>
      </c>
      <c r="G11988" s="113">
        <f>IF([Data da Aprovação]&lt;&gt;"ESTATUTÁRIO",YEAR([Data da Aprovação]),"")</f>
        <v>1999</v>
      </c>
      <c r="H11988" s="106">
        <f>Tabela9[[#This Row],[Valor do Provento R$]]/Tabela9[[#This Row],[Provento por 1 ou 1000 Ações]]</f>
        <v>0.37</v>
      </c>
    </row>
    <row r="11989" spans="1:8">
      <c r="A11989" s="119" t="s">
        <v>1826</v>
      </c>
      <c r="B11989" s="117" t="s">
        <v>1488</v>
      </c>
      <c r="C11989" s="140">
        <v>36599</v>
      </c>
      <c r="D11989" s="141">
        <v>0.25</v>
      </c>
      <c r="E11989" s="119">
        <v>1</v>
      </c>
      <c r="F11989" s="119" t="s">
        <v>1492</v>
      </c>
      <c r="G11989" s="114">
        <f>IF([Data da Aprovação]&lt;&gt;"ESTATUTÁRIO",YEAR([Data da Aprovação]),"")</f>
        <v>2000</v>
      </c>
      <c r="H11989" s="106">
        <f>Tabela9[[#This Row],[Valor do Provento R$]]/Tabela9[[#This Row],[Provento por 1 ou 1000 Ações]]</f>
        <v>0.25</v>
      </c>
    </row>
    <row r="11990" spans="1:8">
      <c r="A11990" s="118" t="s">
        <v>1826</v>
      </c>
      <c r="B11990" s="116" t="s">
        <v>1488</v>
      </c>
      <c r="C11990" s="138">
        <v>36969</v>
      </c>
      <c r="D11990" s="139">
        <v>0.39</v>
      </c>
      <c r="E11990" s="118">
        <v>1</v>
      </c>
      <c r="F11990" s="118" t="s">
        <v>1492</v>
      </c>
      <c r="G11990" s="113">
        <f>IF([Data da Aprovação]&lt;&gt;"ESTATUTÁRIO",YEAR([Data da Aprovação]),"")</f>
        <v>2001</v>
      </c>
      <c r="H11990" s="106">
        <f>Tabela9[[#This Row],[Valor do Provento R$]]/Tabela9[[#This Row],[Provento por 1 ou 1000 Ações]]</f>
        <v>0.39</v>
      </c>
    </row>
    <row r="11991" spans="1:8">
      <c r="A11991" s="119" t="s">
        <v>1826</v>
      </c>
      <c r="B11991" s="117" t="s">
        <v>1488</v>
      </c>
      <c r="C11991" s="140">
        <v>37342</v>
      </c>
      <c r="D11991" s="141">
        <v>0.6</v>
      </c>
      <c r="E11991" s="119">
        <v>1</v>
      </c>
      <c r="F11991" s="119" t="s">
        <v>1492</v>
      </c>
      <c r="G11991" s="114">
        <f>IF([Data da Aprovação]&lt;&gt;"ESTATUTÁRIO",YEAR([Data da Aprovação]),"")</f>
        <v>2002</v>
      </c>
      <c r="H11991" s="106">
        <f>Tabela9[[#This Row],[Valor do Provento R$]]/Tabela9[[#This Row],[Provento por 1 ou 1000 Ações]]</f>
        <v>0.6</v>
      </c>
    </row>
    <row r="11992" spans="1:8">
      <c r="A11992" s="118" t="s">
        <v>1826</v>
      </c>
      <c r="B11992" s="116" t="s">
        <v>1488</v>
      </c>
      <c r="C11992" s="138">
        <v>37501</v>
      </c>
      <c r="D11992" s="139">
        <v>0.3</v>
      </c>
      <c r="E11992" s="118">
        <v>1</v>
      </c>
      <c r="F11992" s="118" t="s">
        <v>1492</v>
      </c>
      <c r="G11992" s="113">
        <f>IF([Data da Aprovação]&lt;&gt;"ESTATUTÁRIO",YEAR([Data da Aprovação]),"")</f>
        <v>2002</v>
      </c>
      <c r="H11992" s="106">
        <f>Tabela9[[#This Row],[Valor do Provento R$]]/Tabela9[[#This Row],[Provento por 1 ou 1000 Ações]]</f>
        <v>0.3</v>
      </c>
    </row>
    <row r="11993" spans="1:8">
      <c r="A11993" s="119" t="s">
        <v>1826</v>
      </c>
      <c r="B11993" s="117" t="s">
        <v>1488</v>
      </c>
      <c r="C11993" s="140">
        <v>37693</v>
      </c>
      <c r="D11993" s="141">
        <v>0.6</v>
      </c>
      <c r="E11993" s="119">
        <v>1</v>
      </c>
      <c r="F11993" s="119" t="s">
        <v>1492</v>
      </c>
      <c r="G11993" s="114">
        <f>IF([Data da Aprovação]&lt;&gt;"ESTATUTÁRIO",YEAR([Data da Aprovação]),"")</f>
        <v>2003</v>
      </c>
      <c r="H11993" s="106">
        <f>Tabela9[[#This Row],[Valor do Provento R$]]/Tabela9[[#This Row],[Provento por 1 ou 1000 Ações]]</f>
        <v>0.6</v>
      </c>
    </row>
    <row r="11994" spans="1:8">
      <c r="A11994" s="118" t="s">
        <v>1826</v>
      </c>
      <c r="B11994" s="116" t="s">
        <v>1488</v>
      </c>
      <c r="C11994" s="138">
        <v>37946</v>
      </c>
      <c r="D11994" s="139">
        <v>0.78</v>
      </c>
      <c r="E11994" s="118">
        <v>1</v>
      </c>
      <c r="F11994" s="118" t="s">
        <v>1492</v>
      </c>
      <c r="G11994" s="113">
        <f>IF([Data da Aprovação]&lt;&gt;"ESTATUTÁRIO",YEAR([Data da Aprovação]),"")</f>
        <v>2003</v>
      </c>
      <c r="H11994" s="106">
        <f>Tabela9[[#This Row],[Valor do Provento R$]]/Tabela9[[#This Row],[Provento por 1 ou 1000 Ações]]</f>
        <v>0.78</v>
      </c>
    </row>
    <row r="11995" spans="1:8">
      <c r="A11995" s="119" t="s">
        <v>1826</v>
      </c>
      <c r="B11995" s="117" t="s">
        <v>1488</v>
      </c>
      <c r="C11995" s="140">
        <v>38055</v>
      </c>
      <c r="D11995" s="141">
        <v>0.78</v>
      </c>
      <c r="E11995" s="119">
        <v>1</v>
      </c>
      <c r="F11995" s="119" t="s">
        <v>1492</v>
      </c>
      <c r="G11995" s="114">
        <f>IF([Data da Aprovação]&lt;&gt;"ESTATUTÁRIO",YEAR([Data da Aprovação]),"")</f>
        <v>2004</v>
      </c>
      <c r="H11995" s="106">
        <f>Tabela9[[#This Row],[Valor do Provento R$]]/Tabela9[[#This Row],[Provento por 1 ou 1000 Ações]]</f>
        <v>0.78</v>
      </c>
    </row>
    <row r="11996" spans="1:8">
      <c r="A11996" s="118" t="s">
        <v>1826</v>
      </c>
      <c r="B11996" s="116" t="s">
        <v>1488</v>
      </c>
      <c r="C11996" s="138">
        <v>38317</v>
      </c>
      <c r="D11996" s="139">
        <v>1.3</v>
      </c>
      <c r="E11996" s="118">
        <v>1</v>
      </c>
      <c r="F11996" s="118" t="s">
        <v>1492</v>
      </c>
      <c r="G11996" s="113">
        <f>IF([Data da Aprovação]&lt;&gt;"ESTATUTÁRIO",YEAR([Data da Aprovação]),"")</f>
        <v>2004</v>
      </c>
      <c r="H11996" s="106">
        <f>Tabela9[[#This Row],[Valor do Provento R$]]/Tabela9[[#This Row],[Provento por 1 ou 1000 Ações]]</f>
        <v>1.3</v>
      </c>
    </row>
    <row r="11997" spans="1:8">
      <c r="A11997" s="119" t="s">
        <v>1826</v>
      </c>
      <c r="B11997" s="117" t="s">
        <v>1488</v>
      </c>
      <c r="C11997" s="140">
        <v>38425</v>
      </c>
      <c r="D11997" s="141">
        <v>1.3</v>
      </c>
      <c r="E11997" s="119">
        <v>1</v>
      </c>
      <c r="F11997" s="119" t="s">
        <v>1492</v>
      </c>
      <c r="G11997" s="114">
        <f>IF([Data da Aprovação]&lt;&gt;"ESTATUTÁRIO",YEAR([Data da Aprovação]),"")</f>
        <v>2005</v>
      </c>
      <c r="H11997" s="106">
        <f>Tabela9[[#This Row],[Valor do Provento R$]]/Tabela9[[#This Row],[Provento por 1 ou 1000 Ações]]</f>
        <v>1.3</v>
      </c>
    </row>
    <row r="11998" spans="1:8">
      <c r="A11998" s="118" t="s">
        <v>1826</v>
      </c>
      <c r="B11998" s="116" t="s">
        <v>1488</v>
      </c>
      <c r="C11998" s="138">
        <v>38574</v>
      </c>
      <c r="D11998" s="139">
        <v>0.88</v>
      </c>
      <c r="E11998" s="118">
        <v>1</v>
      </c>
      <c r="F11998" s="118" t="s">
        <v>1492</v>
      </c>
      <c r="G11998" s="113">
        <f>IF([Data da Aprovação]&lt;&gt;"ESTATUTÁRIO",YEAR([Data da Aprovação]),"")</f>
        <v>2005</v>
      </c>
      <c r="H11998" s="106">
        <f>Tabela9[[#This Row],[Valor do Provento R$]]/Tabela9[[#This Row],[Provento por 1 ou 1000 Ações]]</f>
        <v>0.88</v>
      </c>
    </row>
    <row r="11999" spans="1:8">
      <c r="A11999" s="119" t="s">
        <v>1826</v>
      </c>
      <c r="B11999" s="117" t="s">
        <v>1488</v>
      </c>
      <c r="C11999" s="140">
        <v>38765</v>
      </c>
      <c r="D11999" s="141">
        <v>1.5</v>
      </c>
      <c r="E11999" s="119">
        <v>1</v>
      </c>
      <c r="F11999" s="119" t="s">
        <v>1492</v>
      </c>
      <c r="G11999" s="114">
        <f>IF([Data da Aprovação]&lt;&gt;"ESTATUTÁRIO",YEAR([Data da Aprovação]),"")</f>
        <v>2006</v>
      </c>
      <c r="H11999" s="106">
        <f>Tabela9[[#This Row],[Valor do Provento R$]]/Tabela9[[#This Row],[Provento por 1 ou 1000 Ações]]</f>
        <v>1.5</v>
      </c>
    </row>
    <row r="12000" spans="1:8">
      <c r="A12000" s="118" t="s">
        <v>1826</v>
      </c>
      <c r="B12000" s="116" t="s">
        <v>1488</v>
      </c>
      <c r="C12000" s="138">
        <v>38951</v>
      </c>
      <c r="D12000" s="139">
        <v>0.51</v>
      </c>
      <c r="E12000" s="118">
        <v>1</v>
      </c>
      <c r="F12000" s="118" t="s">
        <v>1492</v>
      </c>
      <c r="G12000" s="113">
        <f>IF([Data da Aprovação]&lt;&gt;"ESTATUTÁRIO",YEAR([Data da Aprovação]),"")</f>
        <v>2006</v>
      </c>
      <c r="H12000" s="106">
        <f>Tabela9[[#This Row],[Valor do Provento R$]]/Tabela9[[#This Row],[Provento por 1 ou 1000 Ações]]</f>
        <v>0.51</v>
      </c>
    </row>
    <row r="12001" spans="1:8">
      <c r="A12001" s="119" t="s">
        <v>1826</v>
      </c>
      <c r="B12001" s="117" t="s">
        <v>1488</v>
      </c>
      <c r="C12001" s="140">
        <v>39169</v>
      </c>
      <c r="D12001" s="141">
        <v>0.74404999999999999</v>
      </c>
      <c r="E12001" s="119">
        <v>1</v>
      </c>
      <c r="F12001" s="119" t="s">
        <v>1492</v>
      </c>
      <c r="G12001" s="114">
        <f>IF([Data da Aprovação]&lt;&gt;"ESTATUTÁRIO",YEAR([Data da Aprovação]),"")</f>
        <v>2007</v>
      </c>
      <c r="H12001" s="106">
        <f>Tabela9[[#This Row],[Valor do Provento R$]]/Tabela9[[#This Row],[Provento por 1 ou 1000 Ações]]</f>
        <v>0.74404999999999999</v>
      </c>
    </row>
    <row r="12002" spans="1:8">
      <c r="A12002" s="118" t="s">
        <v>1826</v>
      </c>
      <c r="B12002" s="116" t="s">
        <v>1488</v>
      </c>
      <c r="C12002" s="138">
        <v>39328</v>
      </c>
      <c r="D12002" s="139">
        <v>1.5</v>
      </c>
      <c r="E12002" s="118">
        <v>1</v>
      </c>
      <c r="F12002" s="118" t="s">
        <v>1492</v>
      </c>
      <c r="G12002" s="113">
        <f>IF([Data da Aprovação]&lt;&gt;"ESTATUTÁRIO",YEAR([Data da Aprovação]),"")</f>
        <v>2007</v>
      </c>
      <c r="H12002" s="106">
        <f>Tabela9[[#This Row],[Valor do Provento R$]]/Tabela9[[#This Row],[Provento por 1 ou 1000 Ações]]</f>
        <v>1.5</v>
      </c>
    </row>
    <row r="12003" spans="1:8">
      <c r="A12003" s="119" t="s">
        <v>1826</v>
      </c>
      <c r="B12003" s="117" t="s">
        <v>1488</v>
      </c>
      <c r="C12003" s="140">
        <v>39328</v>
      </c>
      <c r="D12003" s="141">
        <v>1.5</v>
      </c>
      <c r="E12003" s="119">
        <v>1</v>
      </c>
      <c r="F12003" s="119" t="s">
        <v>1492</v>
      </c>
      <c r="G12003" s="114">
        <f>IF([Data da Aprovação]&lt;&gt;"ESTATUTÁRIO",YEAR([Data da Aprovação]),"")</f>
        <v>2007</v>
      </c>
      <c r="H12003" s="106">
        <f>Tabela9[[#This Row],[Valor do Provento R$]]/Tabela9[[#This Row],[Provento por 1 ou 1000 Ações]]</f>
        <v>1.5</v>
      </c>
    </row>
    <row r="12004" spans="1:8">
      <c r="A12004" s="118" t="s">
        <v>1826</v>
      </c>
      <c r="B12004" s="116" t="s">
        <v>1488</v>
      </c>
      <c r="C12004" s="138">
        <v>39506</v>
      </c>
      <c r="D12004" s="139">
        <v>1.06</v>
      </c>
      <c r="E12004" s="118">
        <v>1</v>
      </c>
      <c r="F12004" s="118" t="s">
        <v>1492</v>
      </c>
      <c r="G12004" s="113">
        <f>IF([Data da Aprovação]&lt;&gt;"ESTATUTÁRIO",YEAR([Data da Aprovação]),"")</f>
        <v>2008</v>
      </c>
      <c r="H12004" s="106">
        <f>Tabela9[[#This Row],[Valor do Provento R$]]/Tabela9[[#This Row],[Provento por 1 ou 1000 Ações]]</f>
        <v>1.06</v>
      </c>
    </row>
    <row r="12005" spans="1:8">
      <c r="A12005" s="119" t="s">
        <v>1826</v>
      </c>
      <c r="B12005" s="117" t="s">
        <v>1488</v>
      </c>
      <c r="C12005" s="140">
        <v>39902</v>
      </c>
      <c r="D12005" s="141">
        <v>2.5</v>
      </c>
      <c r="E12005" s="119">
        <v>1</v>
      </c>
      <c r="F12005" s="119" t="s">
        <v>1492</v>
      </c>
      <c r="G12005" s="114">
        <f>IF([Data da Aprovação]&lt;&gt;"ESTATUTÁRIO",YEAR([Data da Aprovação]),"")</f>
        <v>2009</v>
      </c>
      <c r="H12005" s="106">
        <f>Tabela9[[#This Row],[Valor do Provento R$]]/Tabela9[[#This Row],[Provento por 1 ou 1000 Ações]]</f>
        <v>2.5</v>
      </c>
    </row>
    <row r="12006" spans="1:8">
      <c r="A12006" s="118" t="s">
        <v>1826</v>
      </c>
      <c r="B12006" s="116" t="s">
        <v>1488</v>
      </c>
      <c r="C12006" s="138">
        <v>40266</v>
      </c>
      <c r="D12006" s="139">
        <v>1.1200000000000001</v>
      </c>
      <c r="E12006" s="118">
        <v>1</v>
      </c>
      <c r="F12006" s="118" t="s">
        <v>1492</v>
      </c>
      <c r="G12006" s="113">
        <f>IF([Data da Aprovação]&lt;&gt;"ESTATUTÁRIO",YEAR([Data da Aprovação]),"")</f>
        <v>2010</v>
      </c>
      <c r="H12006" s="106">
        <f>Tabela9[[#This Row],[Valor do Provento R$]]/Tabela9[[#This Row],[Provento por 1 ou 1000 Ações]]</f>
        <v>1.1200000000000001</v>
      </c>
    </row>
    <row r="12007" spans="1:8">
      <c r="A12007" s="119" t="s">
        <v>1826</v>
      </c>
      <c r="B12007" s="117" t="s">
        <v>1488</v>
      </c>
      <c r="C12007" s="140">
        <v>40506</v>
      </c>
      <c r="D12007" s="141">
        <v>2.5</v>
      </c>
      <c r="E12007" s="119">
        <v>1</v>
      </c>
      <c r="F12007" s="119" t="s">
        <v>1492</v>
      </c>
      <c r="G12007" s="114">
        <f>IF([Data da Aprovação]&lt;&gt;"ESTATUTÁRIO",YEAR([Data da Aprovação]),"")</f>
        <v>2010</v>
      </c>
      <c r="H12007" s="106">
        <f>Tabela9[[#This Row],[Valor do Provento R$]]/Tabela9[[#This Row],[Provento por 1 ou 1000 Ações]]</f>
        <v>2.5</v>
      </c>
    </row>
    <row r="12008" spans="1:8">
      <c r="A12008" s="118" t="s">
        <v>1826</v>
      </c>
      <c r="B12008" s="116" t="s">
        <v>1488</v>
      </c>
      <c r="C12008" s="138">
        <v>40939</v>
      </c>
      <c r="D12008" s="139">
        <v>1.24</v>
      </c>
      <c r="E12008" s="118">
        <v>1</v>
      </c>
      <c r="F12008" s="118" t="s">
        <v>1492</v>
      </c>
      <c r="G12008" s="113">
        <f>IF([Data da Aprovação]&lt;&gt;"ESTATUTÁRIO",YEAR([Data da Aprovação]),"")</f>
        <v>2012</v>
      </c>
      <c r="H12008" s="106">
        <f>Tabela9[[#This Row],[Valor do Provento R$]]/Tabela9[[#This Row],[Provento por 1 ou 1000 Ações]]</f>
        <v>1.24</v>
      </c>
    </row>
    <row r="12009" spans="1:8">
      <c r="A12009" s="119" t="s">
        <v>1826</v>
      </c>
      <c r="B12009" s="117" t="s">
        <v>1488</v>
      </c>
      <c r="C12009" s="140">
        <v>41025</v>
      </c>
      <c r="D12009" s="141">
        <v>1.24</v>
      </c>
      <c r="E12009" s="119">
        <v>1</v>
      </c>
      <c r="F12009" s="119" t="s">
        <v>1492</v>
      </c>
      <c r="G12009" s="114">
        <f>IF([Data da Aprovação]&lt;&gt;"ESTATUTÁRIO",YEAR([Data da Aprovação]),"")</f>
        <v>2012</v>
      </c>
      <c r="H12009" s="106">
        <f>Tabela9[[#This Row],[Valor do Provento R$]]/Tabela9[[#This Row],[Provento por 1 ou 1000 Ações]]</f>
        <v>1.24</v>
      </c>
    </row>
    <row r="12010" spans="1:8">
      <c r="A12010" s="118" t="s">
        <v>1826</v>
      </c>
      <c r="B12010" s="116" t="s">
        <v>1488</v>
      </c>
      <c r="C12010" s="138">
        <v>41288</v>
      </c>
      <c r="D12010" s="139">
        <v>1.24</v>
      </c>
      <c r="E12010" s="118">
        <v>1</v>
      </c>
      <c r="F12010" s="118" t="s">
        <v>1492</v>
      </c>
      <c r="G12010" s="113">
        <f>IF([Data da Aprovação]&lt;&gt;"ESTATUTÁRIO",YEAR([Data da Aprovação]),"")</f>
        <v>2013</v>
      </c>
      <c r="H12010" s="106">
        <f>Tabela9[[#This Row],[Valor do Provento R$]]/Tabela9[[#This Row],[Provento por 1 ou 1000 Ações]]</f>
        <v>1.24</v>
      </c>
    </row>
    <row r="12011" spans="1:8">
      <c r="A12011" s="119" t="s">
        <v>1826</v>
      </c>
      <c r="B12011" s="117" t="s">
        <v>1488</v>
      </c>
      <c r="C12011" s="140">
        <v>41366</v>
      </c>
      <c r="D12011" s="141">
        <v>0.425768969</v>
      </c>
      <c r="E12011" s="119">
        <v>1</v>
      </c>
      <c r="F12011" s="119" t="s">
        <v>1492</v>
      </c>
      <c r="G12011" s="114">
        <f>IF([Data da Aprovação]&lt;&gt;"ESTATUTÁRIO",YEAR([Data da Aprovação]),"")</f>
        <v>2013</v>
      </c>
      <c r="H12011" s="106">
        <f>Tabela9[[#This Row],[Valor do Provento R$]]/Tabela9[[#This Row],[Provento por 1 ou 1000 Ações]]</f>
        <v>0.425768969</v>
      </c>
    </row>
    <row r="12012" spans="1:8">
      <c r="A12012" s="118" t="s">
        <v>1826</v>
      </c>
      <c r="B12012" s="116" t="s">
        <v>1490</v>
      </c>
      <c r="C12012" s="138">
        <v>35303</v>
      </c>
      <c r="D12012" s="139">
        <v>0.4</v>
      </c>
      <c r="E12012" s="118">
        <v>1</v>
      </c>
      <c r="F12012" s="118" t="s">
        <v>1492</v>
      </c>
      <c r="G12012" s="113">
        <f>IF([Data da Aprovação]&lt;&gt;"ESTATUTÁRIO",YEAR([Data da Aprovação]),"")</f>
        <v>1996</v>
      </c>
      <c r="H12012" s="106">
        <f>Tabela9[[#This Row],[Valor do Provento R$]]/Tabela9[[#This Row],[Provento por 1 ou 1000 Ações]]</f>
        <v>0.4</v>
      </c>
    </row>
    <row r="12013" spans="1:8">
      <c r="A12013" s="119" t="s">
        <v>1826</v>
      </c>
      <c r="B12013" s="117" t="s">
        <v>1490</v>
      </c>
      <c r="C12013" s="140">
        <v>35499</v>
      </c>
      <c r="D12013" s="141">
        <v>0.4</v>
      </c>
      <c r="E12013" s="119">
        <v>1</v>
      </c>
      <c r="F12013" s="119" t="s">
        <v>1492</v>
      </c>
      <c r="G12013" s="114">
        <f>IF([Data da Aprovação]&lt;&gt;"ESTATUTÁRIO",YEAR([Data da Aprovação]),"")</f>
        <v>1997</v>
      </c>
      <c r="H12013" s="106">
        <f>Tabela9[[#This Row],[Valor do Provento R$]]/Tabela9[[#This Row],[Provento por 1 ou 1000 Ações]]</f>
        <v>0.4</v>
      </c>
    </row>
    <row r="12014" spans="1:8">
      <c r="A12014" s="118" t="s">
        <v>1826</v>
      </c>
      <c r="B12014" s="116" t="s">
        <v>1490</v>
      </c>
      <c r="C12014" s="138">
        <v>35688</v>
      </c>
      <c r="D12014" s="139">
        <v>0.2</v>
      </c>
      <c r="E12014" s="118">
        <v>1</v>
      </c>
      <c r="F12014" s="118" t="s">
        <v>1492</v>
      </c>
      <c r="G12014" s="113">
        <f>IF([Data da Aprovação]&lt;&gt;"ESTATUTÁRIO",YEAR([Data da Aprovação]),"")</f>
        <v>1997</v>
      </c>
      <c r="H12014" s="106">
        <f>Tabela9[[#This Row],[Valor do Provento R$]]/Tabela9[[#This Row],[Provento por 1 ou 1000 Ações]]</f>
        <v>0.2</v>
      </c>
    </row>
    <row r="12015" spans="1:8">
      <c r="A12015" s="119" t="s">
        <v>1826</v>
      </c>
      <c r="B12015" s="117" t="s">
        <v>1490</v>
      </c>
      <c r="C12015" s="140">
        <v>35872</v>
      </c>
      <c r="D12015" s="141">
        <v>0.35</v>
      </c>
      <c r="E12015" s="119">
        <v>1</v>
      </c>
      <c r="F12015" s="119" t="s">
        <v>1492</v>
      </c>
      <c r="G12015" s="114">
        <f>IF([Data da Aprovação]&lt;&gt;"ESTATUTÁRIO",YEAR([Data da Aprovação]),"")</f>
        <v>1998</v>
      </c>
      <c r="H12015" s="106">
        <f>Tabela9[[#This Row],[Valor do Provento R$]]/Tabela9[[#This Row],[Provento por 1 ou 1000 Ações]]</f>
        <v>0.35</v>
      </c>
    </row>
    <row r="12016" spans="1:8">
      <c r="A12016" s="118" t="s">
        <v>1826</v>
      </c>
      <c r="B12016" s="116" t="s">
        <v>1490</v>
      </c>
      <c r="C12016" s="138">
        <v>36245</v>
      </c>
      <c r="D12016" s="139">
        <v>0.41</v>
      </c>
      <c r="E12016" s="118">
        <v>1</v>
      </c>
      <c r="F12016" s="118" t="s">
        <v>1492</v>
      </c>
      <c r="G12016" s="113">
        <f>IF([Data da Aprovação]&lt;&gt;"ESTATUTÁRIO",YEAR([Data da Aprovação]),"")</f>
        <v>1999</v>
      </c>
      <c r="H12016" s="106">
        <f>Tabela9[[#This Row],[Valor do Provento R$]]/Tabela9[[#This Row],[Provento por 1 ou 1000 Ações]]</f>
        <v>0.41</v>
      </c>
    </row>
    <row r="12017" spans="1:8">
      <c r="A12017" s="119" t="s">
        <v>1826</v>
      </c>
      <c r="B12017" s="117" t="s">
        <v>1490</v>
      </c>
      <c r="C12017" s="140">
        <v>36599</v>
      </c>
      <c r="D12017" s="141">
        <v>0.27500000000000002</v>
      </c>
      <c r="E12017" s="119">
        <v>1</v>
      </c>
      <c r="F12017" s="119" t="s">
        <v>1492</v>
      </c>
      <c r="G12017" s="114">
        <f>IF([Data da Aprovação]&lt;&gt;"ESTATUTÁRIO",YEAR([Data da Aprovação]),"")</f>
        <v>2000</v>
      </c>
      <c r="H12017" s="106">
        <f>Tabela9[[#This Row],[Valor do Provento R$]]/Tabela9[[#This Row],[Provento por 1 ou 1000 Ações]]</f>
        <v>0.27500000000000002</v>
      </c>
    </row>
    <row r="12018" spans="1:8">
      <c r="A12018" s="118" t="s">
        <v>1826</v>
      </c>
      <c r="B12018" s="116" t="s">
        <v>1490</v>
      </c>
      <c r="C12018" s="138">
        <v>36969</v>
      </c>
      <c r="D12018" s="139">
        <v>0.42899999999999999</v>
      </c>
      <c r="E12018" s="118">
        <v>1</v>
      </c>
      <c r="F12018" s="118" t="s">
        <v>1492</v>
      </c>
      <c r="G12018" s="113">
        <f>IF([Data da Aprovação]&lt;&gt;"ESTATUTÁRIO",YEAR([Data da Aprovação]),"")</f>
        <v>2001</v>
      </c>
      <c r="H12018" s="106">
        <f>Tabela9[[#This Row],[Valor do Provento R$]]/Tabela9[[#This Row],[Provento por 1 ou 1000 Ações]]</f>
        <v>0.42899999999999999</v>
      </c>
    </row>
    <row r="12019" spans="1:8">
      <c r="A12019" s="119" t="s">
        <v>1826</v>
      </c>
      <c r="B12019" s="117" t="s">
        <v>1490</v>
      </c>
      <c r="C12019" s="140">
        <v>37342</v>
      </c>
      <c r="D12019" s="141">
        <v>0.66</v>
      </c>
      <c r="E12019" s="119">
        <v>1</v>
      </c>
      <c r="F12019" s="119" t="s">
        <v>1492</v>
      </c>
      <c r="G12019" s="114">
        <f>IF([Data da Aprovação]&lt;&gt;"ESTATUTÁRIO",YEAR([Data da Aprovação]),"")</f>
        <v>2002</v>
      </c>
      <c r="H12019" s="106">
        <f>Tabela9[[#This Row],[Valor do Provento R$]]/Tabela9[[#This Row],[Provento por 1 ou 1000 Ações]]</f>
        <v>0.66</v>
      </c>
    </row>
    <row r="12020" spans="1:8">
      <c r="A12020" s="118" t="s">
        <v>1826</v>
      </c>
      <c r="B12020" s="116" t="s">
        <v>1490</v>
      </c>
      <c r="C12020" s="138">
        <v>37501</v>
      </c>
      <c r="D12020" s="139">
        <v>0.33</v>
      </c>
      <c r="E12020" s="118">
        <v>1</v>
      </c>
      <c r="F12020" s="118" t="s">
        <v>1492</v>
      </c>
      <c r="G12020" s="113">
        <f>IF([Data da Aprovação]&lt;&gt;"ESTATUTÁRIO",YEAR([Data da Aprovação]),"")</f>
        <v>2002</v>
      </c>
      <c r="H12020" s="106">
        <f>Tabela9[[#This Row],[Valor do Provento R$]]/Tabela9[[#This Row],[Provento por 1 ou 1000 Ações]]</f>
        <v>0.33</v>
      </c>
    </row>
    <row r="12021" spans="1:8">
      <c r="A12021" s="119" t="s">
        <v>1826</v>
      </c>
      <c r="B12021" s="117" t="s">
        <v>1490</v>
      </c>
      <c r="C12021" s="140">
        <v>37693</v>
      </c>
      <c r="D12021" s="141">
        <v>0.66</v>
      </c>
      <c r="E12021" s="119">
        <v>1</v>
      </c>
      <c r="F12021" s="119" t="s">
        <v>1492</v>
      </c>
      <c r="G12021" s="114">
        <f>IF([Data da Aprovação]&lt;&gt;"ESTATUTÁRIO",YEAR([Data da Aprovação]),"")</f>
        <v>2003</v>
      </c>
      <c r="H12021" s="106">
        <f>Tabela9[[#This Row],[Valor do Provento R$]]/Tabela9[[#This Row],[Provento por 1 ou 1000 Ações]]</f>
        <v>0.66</v>
      </c>
    </row>
    <row r="12022" spans="1:8">
      <c r="A12022" s="118" t="s">
        <v>1826</v>
      </c>
      <c r="B12022" s="116" t="s">
        <v>1490</v>
      </c>
      <c r="C12022" s="138">
        <v>37946</v>
      </c>
      <c r="D12022" s="139">
        <v>0.86</v>
      </c>
      <c r="E12022" s="118">
        <v>1</v>
      </c>
      <c r="F12022" s="118" t="s">
        <v>1492</v>
      </c>
      <c r="G12022" s="113">
        <f>IF([Data da Aprovação]&lt;&gt;"ESTATUTÁRIO",YEAR([Data da Aprovação]),"")</f>
        <v>2003</v>
      </c>
      <c r="H12022" s="106">
        <f>Tabela9[[#This Row],[Valor do Provento R$]]/Tabela9[[#This Row],[Provento por 1 ou 1000 Ações]]</f>
        <v>0.86</v>
      </c>
    </row>
    <row r="12023" spans="1:8">
      <c r="A12023" s="119" t="s">
        <v>1826</v>
      </c>
      <c r="B12023" s="117" t="s">
        <v>1490</v>
      </c>
      <c r="C12023" s="140">
        <v>38055</v>
      </c>
      <c r="D12023" s="141">
        <v>0.86</v>
      </c>
      <c r="E12023" s="119">
        <v>1</v>
      </c>
      <c r="F12023" s="119" t="s">
        <v>1492</v>
      </c>
      <c r="G12023" s="114">
        <f>IF([Data da Aprovação]&lt;&gt;"ESTATUTÁRIO",YEAR([Data da Aprovação]),"")</f>
        <v>2004</v>
      </c>
      <c r="H12023" s="106">
        <f>Tabela9[[#This Row],[Valor do Provento R$]]/Tabela9[[#This Row],[Provento por 1 ou 1000 Ações]]</f>
        <v>0.86</v>
      </c>
    </row>
    <row r="12024" spans="1:8">
      <c r="A12024" s="118" t="s">
        <v>1826</v>
      </c>
      <c r="B12024" s="116" t="s">
        <v>1490</v>
      </c>
      <c r="C12024" s="138">
        <v>38317</v>
      </c>
      <c r="D12024" s="139">
        <v>1.43</v>
      </c>
      <c r="E12024" s="118">
        <v>1</v>
      </c>
      <c r="F12024" s="118" t="s">
        <v>1492</v>
      </c>
      <c r="G12024" s="113">
        <f>IF([Data da Aprovação]&lt;&gt;"ESTATUTÁRIO",YEAR([Data da Aprovação]),"")</f>
        <v>2004</v>
      </c>
      <c r="H12024" s="106">
        <f>Tabela9[[#This Row],[Valor do Provento R$]]/Tabela9[[#This Row],[Provento por 1 ou 1000 Ações]]</f>
        <v>1.43</v>
      </c>
    </row>
    <row r="12025" spans="1:8">
      <c r="A12025" s="119" t="s">
        <v>1826</v>
      </c>
      <c r="B12025" s="117" t="s">
        <v>1490</v>
      </c>
      <c r="C12025" s="140">
        <v>38425</v>
      </c>
      <c r="D12025" s="141">
        <v>1.43</v>
      </c>
      <c r="E12025" s="119">
        <v>1</v>
      </c>
      <c r="F12025" s="119" t="s">
        <v>1492</v>
      </c>
      <c r="G12025" s="114">
        <f>IF([Data da Aprovação]&lt;&gt;"ESTATUTÁRIO",YEAR([Data da Aprovação]),"")</f>
        <v>2005</v>
      </c>
      <c r="H12025" s="106">
        <f>Tabela9[[#This Row],[Valor do Provento R$]]/Tabela9[[#This Row],[Provento por 1 ou 1000 Ações]]</f>
        <v>1.43</v>
      </c>
    </row>
    <row r="12026" spans="1:8">
      <c r="A12026" s="118" t="s">
        <v>1826</v>
      </c>
      <c r="B12026" s="116" t="s">
        <v>1490</v>
      </c>
      <c r="C12026" s="138">
        <v>38574</v>
      </c>
      <c r="D12026" s="139">
        <v>0.97</v>
      </c>
      <c r="E12026" s="118">
        <v>1</v>
      </c>
      <c r="F12026" s="118" t="s">
        <v>1492</v>
      </c>
      <c r="G12026" s="113">
        <f>IF([Data da Aprovação]&lt;&gt;"ESTATUTÁRIO",YEAR([Data da Aprovação]),"")</f>
        <v>2005</v>
      </c>
      <c r="H12026" s="106">
        <f>Tabela9[[#This Row],[Valor do Provento R$]]/Tabela9[[#This Row],[Provento por 1 ou 1000 Ações]]</f>
        <v>0.97</v>
      </c>
    </row>
    <row r="12027" spans="1:8">
      <c r="A12027" s="119" t="s">
        <v>1826</v>
      </c>
      <c r="B12027" s="117" t="s">
        <v>1490</v>
      </c>
      <c r="C12027" s="140">
        <v>38765</v>
      </c>
      <c r="D12027" s="141">
        <v>1.65</v>
      </c>
      <c r="E12027" s="119">
        <v>1</v>
      </c>
      <c r="F12027" s="119" t="s">
        <v>1492</v>
      </c>
      <c r="G12027" s="114">
        <f>IF([Data da Aprovação]&lt;&gt;"ESTATUTÁRIO",YEAR([Data da Aprovação]),"")</f>
        <v>2006</v>
      </c>
      <c r="H12027" s="106">
        <f>Tabela9[[#This Row],[Valor do Provento R$]]/Tabela9[[#This Row],[Provento por 1 ou 1000 Ações]]</f>
        <v>1.65</v>
      </c>
    </row>
    <row r="12028" spans="1:8">
      <c r="A12028" s="118" t="s">
        <v>1826</v>
      </c>
      <c r="B12028" s="116" t="s">
        <v>1490</v>
      </c>
      <c r="C12028" s="138">
        <v>38951</v>
      </c>
      <c r="D12028" s="139">
        <v>0.56100000000000005</v>
      </c>
      <c r="E12028" s="118">
        <v>1</v>
      </c>
      <c r="F12028" s="118" t="s">
        <v>1492</v>
      </c>
      <c r="G12028" s="113">
        <f>IF([Data da Aprovação]&lt;&gt;"ESTATUTÁRIO",YEAR([Data da Aprovação]),"")</f>
        <v>2006</v>
      </c>
      <c r="H12028" s="106">
        <f>Tabela9[[#This Row],[Valor do Provento R$]]/Tabela9[[#This Row],[Provento por 1 ou 1000 Ações]]</f>
        <v>0.56100000000000005</v>
      </c>
    </row>
    <row r="12029" spans="1:8">
      <c r="A12029" s="119" t="s">
        <v>1826</v>
      </c>
      <c r="B12029" s="117" t="s">
        <v>1490</v>
      </c>
      <c r="C12029" s="140">
        <v>39169</v>
      </c>
      <c r="D12029" s="141">
        <v>0.81845500000000004</v>
      </c>
      <c r="E12029" s="119">
        <v>1</v>
      </c>
      <c r="F12029" s="119" t="s">
        <v>1492</v>
      </c>
      <c r="G12029" s="114">
        <f>IF([Data da Aprovação]&lt;&gt;"ESTATUTÁRIO",YEAR([Data da Aprovação]),"")</f>
        <v>2007</v>
      </c>
      <c r="H12029" s="106">
        <f>Tabela9[[#This Row],[Valor do Provento R$]]/Tabela9[[#This Row],[Provento por 1 ou 1000 Ações]]</f>
        <v>0.81845500000000004</v>
      </c>
    </row>
    <row r="12030" spans="1:8">
      <c r="A12030" s="118" t="s">
        <v>1826</v>
      </c>
      <c r="B12030" s="116" t="s">
        <v>1490</v>
      </c>
      <c r="C12030" s="138">
        <v>39328</v>
      </c>
      <c r="D12030" s="139">
        <v>1.65</v>
      </c>
      <c r="E12030" s="118">
        <v>1</v>
      </c>
      <c r="F12030" s="118" t="s">
        <v>1492</v>
      </c>
      <c r="G12030" s="113">
        <f>IF([Data da Aprovação]&lt;&gt;"ESTATUTÁRIO",YEAR([Data da Aprovação]),"")</f>
        <v>2007</v>
      </c>
      <c r="H12030" s="106">
        <f>Tabela9[[#This Row],[Valor do Provento R$]]/Tabela9[[#This Row],[Provento por 1 ou 1000 Ações]]</f>
        <v>1.65</v>
      </c>
    </row>
    <row r="12031" spans="1:8">
      <c r="A12031" s="119" t="s">
        <v>1826</v>
      </c>
      <c r="B12031" s="117" t="s">
        <v>1490</v>
      </c>
      <c r="C12031" s="140">
        <v>39328</v>
      </c>
      <c r="D12031" s="141">
        <v>1.65</v>
      </c>
      <c r="E12031" s="119">
        <v>1</v>
      </c>
      <c r="F12031" s="119" t="s">
        <v>1492</v>
      </c>
      <c r="G12031" s="114">
        <f>IF([Data da Aprovação]&lt;&gt;"ESTATUTÁRIO",YEAR([Data da Aprovação]),"")</f>
        <v>2007</v>
      </c>
      <c r="H12031" s="106">
        <f>Tabela9[[#This Row],[Valor do Provento R$]]/Tabela9[[#This Row],[Provento por 1 ou 1000 Ações]]</f>
        <v>1.65</v>
      </c>
    </row>
    <row r="12032" spans="1:8">
      <c r="A12032" s="118" t="s">
        <v>1826</v>
      </c>
      <c r="B12032" s="116" t="s">
        <v>1490</v>
      </c>
      <c r="C12032" s="138">
        <v>39506</v>
      </c>
      <c r="D12032" s="139">
        <v>1.17</v>
      </c>
      <c r="E12032" s="118">
        <v>1</v>
      </c>
      <c r="F12032" s="118" t="s">
        <v>1492</v>
      </c>
      <c r="G12032" s="113">
        <f>IF([Data da Aprovação]&lt;&gt;"ESTATUTÁRIO",YEAR([Data da Aprovação]),"")</f>
        <v>2008</v>
      </c>
      <c r="H12032" s="106">
        <f>Tabela9[[#This Row],[Valor do Provento R$]]/Tabela9[[#This Row],[Provento por 1 ou 1000 Ações]]</f>
        <v>1.17</v>
      </c>
    </row>
    <row r="12033" spans="1:8">
      <c r="A12033" s="119" t="s">
        <v>1826</v>
      </c>
      <c r="B12033" s="117" t="s">
        <v>1490</v>
      </c>
      <c r="C12033" s="140">
        <v>39902</v>
      </c>
      <c r="D12033" s="141">
        <v>2.75</v>
      </c>
      <c r="E12033" s="119">
        <v>1</v>
      </c>
      <c r="F12033" s="119" t="s">
        <v>1492</v>
      </c>
      <c r="G12033" s="114">
        <f>IF([Data da Aprovação]&lt;&gt;"ESTATUTÁRIO",YEAR([Data da Aprovação]),"")</f>
        <v>2009</v>
      </c>
      <c r="H12033" s="106">
        <f>Tabela9[[#This Row],[Valor do Provento R$]]/Tabela9[[#This Row],[Provento por 1 ou 1000 Ações]]</f>
        <v>2.75</v>
      </c>
    </row>
    <row r="12034" spans="1:8">
      <c r="A12034" s="118" t="s">
        <v>1826</v>
      </c>
      <c r="B12034" s="116" t="s">
        <v>1490</v>
      </c>
      <c r="C12034" s="138">
        <v>40266</v>
      </c>
      <c r="D12034" s="139">
        <v>1.232</v>
      </c>
      <c r="E12034" s="118">
        <v>1</v>
      </c>
      <c r="F12034" s="118" t="s">
        <v>1492</v>
      </c>
      <c r="G12034" s="113">
        <f>IF([Data da Aprovação]&lt;&gt;"ESTATUTÁRIO",YEAR([Data da Aprovação]),"")</f>
        <v>2010</v>
      </c>
      <c r="H12034" s="106">
        <f>Tabela9[[#This Row],[Valor do Provento R$]]/Tabela9[[#This Row],[Provento por 1 ou 1000 Ações]]</f>
        <v>1.232</v>
      </c>
    </row>
    <row r="12035" spans="1:8">
      <c r="A12035" s="119" t="s">
        <v>1826</v>
      </c>
      <c r="B12035" s="117" t="s">
        <v>1490</v>
      </c>
      <c r="C12035" s="140">
        <v>40506</v>
      </c>
      <c r="D12035" s="141">
        <v>2.75</v>
      </c>
      <c r="E12035" s="119">
        <v>1</v>
      </c>
      <c r="F12035" s="119" t="s">
        <v>1492</v>
      </c>
      <c r="G12035" s="114">
        <f>IF([Data da Aprovação]&lt;&gt;"ESTATUTÁRIO",YEAR([Data da Aprovação]),"")</f>
        <v>2010</v>
      </c>
      <c r="H12035" s="106">
        <f>Tabela9[[#This Row],[Valor do Provento R$]]/Tabela9[[#This Row],[Provento por 1 ou 1000 Ações]]</f>
        <v>2.75</v>
      </c>
    </row>
    <row r="12036" spans="1:8">
      <c r="A12036" s="118" t="s">
        <v>1826</v>
      </c>
      <c r="B12036" s="116" t="s">
        <v>1490</v>
      </c>
      <c r="C12036" s="138">
        <v>40939</v>
      </c>
      <c r="D12036" s="139">
        <v>1.37</v>
      </c>
      <c r="E12036" s="118">
        <v>1</v>
      </c>
      <c r="F12036" s="118" t="s">
        <v>1492</v>
      </c>
      <c r="G12036" s="113">
        <f>IF([Data da Aprovação]&lt;&gt;"ESTATUTÁRIO",YEAR([Data da Aprovação]),"")</f>
        <v>2012</v>
      </c>
      <c r="H12036" s="106">
        <f>Tabela9[[#This Row],[Valor do Provento R$]]/Tabela9[[#This Row],[Provento por 1 ou 1000 Ações]]</f>
        <v>1.37</v>
      </c>
    </row>
    <row r="12037" spans="1:8">
      <c r="A12037" s="119" t="s">
        <v>1826</v>
      </c>
      <c r="B12037" s="117" t="s">
        <v>1490</v>
      </c>
      <c r="C12037" s="140">
        <v>41025</v>
      </c>
      <c r="D12037" s="141">
        <v>1.37</v>
      </c>
      <c r="E12037" s="119">
        <v>1</v>
      </c>
      <c r="F12037" s="119" t="s">
        <v>1492</v>
      </c>
      <c r="G12037" s="114">
        <f>IF([Data da Aprovação]&lt;&gt;"ESTATUTÁRIO",YEAR([Data da Aprovação]),"")</f>
        <v>2012</v>
      </c>
      <c r="H12037" s="106">
        <f>Tabela9[[#This Row],[Valor do Provento R$]]/Tabela9[[#This Row],[Provento por 1 ou 1000 Ações]]</f>
        <v>1.37</v>
      </c>
    </row>
    <row r="12038" spans="1:8">
      <c r="A12038" s="118" t="s">
        <v>1826</v>
      </c>
      <c r="B12038" s="116" t="s">
        <v>1490</v>
      </c>
      <c r="C12038" s="138">
        <v>41288</v>
      </c>
      <c r="D12038" s="139">
        <v>1.37</v>
      </c>
      <c r="E12038" s="118">
        <v>1</v>
      </c>
      <c r="F12038" s="118" t="s">
        <v>1492</v>
      </c>
      <c r="G12038" s="113">
        <f>IF([Data da Aprovação]&lt;&gt;"ESTATUTÁRIO",YEAR([Data da Aprovação]),"")</f>
        <v>2013</v>
      </c>
      <c r="H12038" s="106">
        <f>Tabela9[[#This Row],[Valor do Provento R$]]/Tabela9[[#This Row],[Provento por 1 ou 1000 Ações]]</f>
        <v>1.37</v>
      </c>
    </row>
    <row r="12039" spans="1:8">
      <c r="A12039" s="119" t="s">
        <v>1826</v>
      </c>
      <c r="B12039" s="117" t="s">
        <v>1490</v>
      </c>
      <c r="C12039" s="140">
        <v>41366</v>
      </c>
      <c r="D12039" s="141">
        <v>0.46834586700000003</v>
      </c>
      <c r="E12039" s="119">
        <v>1</v>
      </c>
      <c r="F12039" s="119" t="s">
        <v>1492</v>
      </c>
      <c r="G12039" s="114">
        <f>IF([Data da Aprovação]&lt;&gt;"ESTATUTÁRIO",YEAR([Data da Aprovação]),"")</f>
        <v>2013</v>
      </c>
      <c r="H12039" s="106">
        <f>Tabela9[[#This Row],[Valor do Provento R$]]/Tabela9[[#This Row],[Provento por 1 ou 1000 Ações]]</f>
        <v>0.46834586700000003</v>
      </c>
    </row>
    <row r="12040" spans="1:8">
      <c r="A12040" s="118" t="s">
        <v>1827</v>
      </c>
      <c r="B12040" s="116" t="s">
        <v>1488</v>
      </c>
      <c r="C12040" s="138">
        <v>35419</v>
      </c>
      <c r="D12040" s="139">
        <v>0.08</v>
      </c>
      <c r="E12040" s="118">
        <v>1000</v>
      </c>
      <c r="F12040" s="118" t="s">
        <v>1492</v>
      </c>
      <c r="G12040" s="113">
        <f>IF([Data da Aprovação]&lt;&gt;"ESTATUTÁRIO",YEAR([Data da Aprovação]),"")</f>
        <v>1996</v>
      </c>
      <c r="H12040" s="106">
        <f>Tabela9[[#This Row],[Valor do Provento R$]]/Tabela9[[#This Row],[Provento por 1 ou 1000 Ações]]</f>
        <v>8.0000000000000007E-5</v>
      </c>
    </row>
    <row r="12041" spans="1:8">
      <c r="A12041" s="119" t="s">
        <v>1827</v>
      </c>
      <c r="B12041" s="117" t="s">
        <v>1488</v>
      </c>
      <c r="C12041" s="140">
        <v>35787</v>
      </c>
      <c r="D12041" s="141">
        <v>6.2E-2</v>
      </c>
      <c r="E12041" s="119">
        <v>1000</v>
      </c>
      <c r="F12041" s="119" t="s">
        <v>1489</v>
      </c>
      <c r="G12041" s="114">
        <f>IF([Data da Aprovação]&lt;&gt;"ESTATUTÁRIO",YEAR([Data da Aprovação]),"")</f>
        <v>1997</v>
      </c>
      <c r="H12041" s="106">
        <f>Tabela9[[#This Row],[Valor do Provento R$]]/Tabela9[[#This Row],[Provento por 1 ou 1000 Ações]]</f>
        <v>6.2000000000000003E-5</v>
      </c>
    </row>
    <row r="12042" spans="1:8">
      <c r="A12042" s="118" t="s">
        <v>1827</v>
      </c>
      <c r="B12042" s="116" t="s">
        <v>1488</v>
      </c>
      <c r="C12042" s="138">
        <v>36279</v>
      </c>
      <c r="D12042" s="139">
        <v>4.2646900000000001E-2</v>
      </c>
      <c r="E12042" s="118">
        <v>1000</v>
      </c>
      <c r="F12042" s="118" t="s">
        <v>1492</v>
      </c>
      <c r="G12042" s="113">
        <f>IF([Data da Aprovação]&lt;&gt;"ESTATUTÁRIO",YEAR([Data da Aprovação]),"")</f>
        <v>1999</v>
      </c>
      <c r="H12042" s="106">
        <f>Tabela9[[#This Row],[Valor do Provento R$]]/Tabela9[[#This Row],[Provento por 1 ou 1000 Ações]]</f>
        <v>4.26469E-5</v>
      </c>
    </row>
    <row r="12043" spans="1:8">
      <c r="A12043" s="119" t="s">
        <v>1827</v>
      </c>
      <c r="B12043" s="117" t="s">
        <v>1488</v>
      </c>
      <c r="C12043" s="140">
        <v>36644</v>
      </c>
      <c r="D12043" s="141">
        <v>7.4501999999999997E-3</v>
      </c>
      <c r="E12043" s="119">
        <v>1000</v>
      </c>
      <c r="F12043" s="119" t="s">
        <v>1492</v>
      </c>
      <c r="G12043" s="114">
        <f>IF([Data da Aprovação]&lt;&gt;"ESTATUTÁRIO",YEAR([Data da Aprovação]),"")</f>
        <v>2000</v>
      </c>
      <c r="H12043" s="106">
        <f>Tabela9[[#This Row],[Valor do Provento R$]]/Tabela9[[#This Row],[Provento por 1 ou 1000 Ações]]</f>
        <v>7.4501999999999994E-6</v>
      </c>
    </row>
    <row r="12044" spans="1:8">
      <c r="A12044" s="118" t="s">
        <v>1827</v>
      </c>
      <c r="B12044" s="116" t="s">
        <v>1488</v>
      </c>
      <c r="C12044" s="138">
        <v>37008</v>
      </c>
      <c r="D12044" s="139">
        <v>2.0933899999999998E-2</v>
      </c>
      <c r="E12044" s="118">
        <v>1000</v>
      </c>
      <c r="F12044" s="118" t="s">
        <v>1492</v>
      </c>
      <c r="G12044" s="113">
        <f>IF([Data da Aprovação]&lt;&gt;"ESTATUTÁRIO",YEAR([Data da Aprovação]),"")</f>
        <v>2001</v>
      </c>
      <c r="H12044" s="106">
        <f>Tabela9[[#This Row],[Valor do Provento R$]]/Tabela9[[#This Row],[Provento por 1 ou 1000 Ações]]</f>
        <v>2.09339E-5</v>
      </c>
    </row>
    <row r="12045" spans="1:8">
      <c r="A12045" s="119" t="s">
        <v>1827</v>
      </c>
      <c r="B12045" s="117" t="s">
        <v>1488</v>
      </c>
      <c r="C12045" s="140">
        <v>37376</v>
      </c>
      <c r="D12045" s="141">
        <v>3.027262E-2</v>
      </c>
      <c r="E12045" s="119">
        <v>1000</v>
      </c>
      <c r="F12045" s="119" t="s">
        <v>1492</v>
      </c>
      <c r="G12045" s="114">
        <f>IF([Data da Aprovação]&lt;&gt;"ESTATUTÁRIO",YEAR([Data da Aprovação]),"")</f>
        <v>2002</v>
      </c>
      <c r="H12045" s="106">
        <f>Tabela9[[#This Row],[Valor do Provento R$]]/Tabela9[[#This Row],[Provento por 1 ou 1000 Ações]]</f>
        <v>3.027262E-5</v>
      </c>
    </row>
    <row r="12046" spans="1:8">
      <c r="A12046" s="118" t="s">
        <v>1827</v>
      </c>
      <c r="B12046" s="116" t="s">
        <v>1488</v>
      </c>
      <c r="C12046" s="138">
        <v>37741</v>
      </c>
      <c r="D12046" s="139">
        <v>8.3296499999999992E-3</v>
      </c>
      <c r="E12046" s="118">
        <v>1000</v>
      </c>
      <c r="F12046" s="118" t="s">
        <v>1492</v>
      </c>
      <c r="G12046" s="113">
        <f>IF([Data da Aprovação]&lt;&gt;"ESTATUTÁRIO",YEAR([Data da Aprovação]),"")</f>
        <v>2003</v>
      </c>
      <c r="H12046" s="106">
        <f>Tabela9[[#This Row],[Valor do Provento R$]]/Tabela9[[#This Row],[Provento por 1 ou 1000 Ações]]</f>
        <v>8.3296499999999991E-6</v>
      </c>
    </row>
    <row r="12047" spans="1:8">
      <c r="A12047" s="119" t="s">
        <v>1827</v>
      </c>
      <c r="B12047" s="117" t="s">
        <v>1490</v>
      </c>
      <c r="C12047" s="140">
        <v>35419</v>
      </c>
      <c r="D12047" s="141">
        <v>0.08</v>
      </c>
      <c r="E12047" s="119">
        <v>1000</v>
      </c>
      <c r="F12047" s="119" t="s">
        <v>1492</v>
      </c>
      <c r="G12047" s="114">
        <f>IF([Data da Aprovação]&lt;&gt;"ESTATUTÁRIO",YEAR([Data da Aprovação]),"")</f>
        <v>1996</v>
      </c>
      <c r="H12047" s="106">
        <f>Tabela9[[#This Row],[Valor do Provento R$]]/Tabela9[[#This Row],[Provento por 1 ou 1000 Ações]]</f>
        <v>8.0000000000000007E-5</v>
      </c>
    </row>
    <row r="12048" spans="1:8">
      <c r="A12048" s="118" t="s">
        <v>1827</v>
      </c>
      <c r="B12048" s="116" t="s">
        <v>1490</v>
      </c>
      <c r="C12048" s="138">
        <v>35787</v>
      </c>
      <c r="D12048" s="139">
        <v>6.2E-2</v>
      </c>
      <c r="E12048" s="118">
        <v>1000</v>
      </c>
      <c r="F12048" s="118" t="s">
        <v>1489</v>
      </c>
      <c r="G12048" s="113">
        <f>IF([Data da Aprovação]&lt;&gt;"ESTATUTÁRIO",YEAR([Data da Aprovação]),"")</f>
        <v>1997</v>
      </c>
      <c r="H12048" s="106">
        <f>Tabela9[[#This Row],[Valor do Provento R$]]/Tabela9[[#This Row],[Provento por 1 ou 1000 Ações]]</f>
        <v>6.2000000000000003E-5</v>
      </c>
    </row>
    <row r="12049" spans="1:8">
      <c r="A12049" s="119" t="s">
        <v>1827</v>
      </c>
      <c r="B12049" s="117" t="s">
        <v>1490</v>
      </c>
      <c r="C12049" s="140">
        <v>36279</v>
      </c>
      <c r="D12049" s="141">
        <v>4.6911500000000002E-2</v>
      </c>
      <c r="E12049" s="119">
        <v>1000</v>
      </c>
      <c r="F12049" s="119" t="s">
        <v>1492</v>
      </c>
      <c r="G12049" s="114">
        <f>IF([Data da Aprovação]&lt;&gt;"ESTATUTÁRIO",YEAR([Data da Aprovação]),"")</f>
        <v>1999</v>
      </c>
      <c r="H12049" s="106">
        <f>Tabela9[[#This Row],[Valor do Provento R$]]/Tabela9[[#This Row],[Provento por 1 ou 1000 Ações]]</f>
        <v>4.69115E-5</v>
      </c>
    </row>
    <row r="12050" spans="1:8">
      <c r="A12050" s="118" t="s">
        <v>1827</v>
      </c>
      <c r="B12050" s="116" t="s">
        <v>1490</v>
      </c>
      <c r="C12050" s="138">
        <v>36279</v>
      </c>
      <c r="D12050" s="139">
        <v>6.1999999999999998E-3</v>
      </c>
      <c r="E12050" s="118">
        <v>1000</v>
      </c>
      <c r="F12050" s="118" t="s">
        <v>1492</v>
      </c>
      <c r="G12050" s="113">
        <f>IF([Data da Aprovação]&lt;&gt;"ESTATUTÁRIO",YEAR([Data da Aprovação]),"")</f>
        <v>1999</v>
      </c>
      <c r="H12050" s="106">
        <f>Tabela9[[#This Row],[Valor do Provento R$]]/Tabela9[[#This Row],[Provento por 1 ou 1000 Ações]]</f>
        <v>6.1999999999999999E-6</v>
      </c>
    </row>
    <row r="12051" spans="1:8">
      <c r="A12051" s="119" t="s">
        <v>1827</v>
      </c>
      <c r="B12051" s="117" t="s">
        <v>1490</v>
      </c>
      <c r="C12051" s="140">
        <v>36644</v>
      </c>
      <c r="D12051" s="141">
        <v>8.1952199999999996E-3</v>
      </c>
      <c r="E12051" s="119">
        <v>1000</v>
      </c>
      <c r="F12051" s="119" t="s">
        <v>1492</v>
      </c>
      <c r="G12051" s="114">
        <f>IF([Data da Aprovação]&lt;&gt;"ESTATUTÁRIO",YEAR([Data da Aprovação]),"")</f>
        <v>2000</v>
      </c>
      <c r="H12051" s="106">
        <f>Tabela9[[#This Row],[Valor do Provento R$]]/Tabela9[[#This Row],[Provento por 1 ou 1000 Ações]]</f>
        <v>8.1952199999999988E-6</v>
      </c>
    </row>
    <row r="12052" spans="1:8">
      <c r="A12052" s="118" t="s">
        <v>1827</v>
      </c>
      <c r="B12052" s="116" t="s">
        <v>1490</v>
      </c>
      <c r="C12052" s="138">
        <v>37008</v>
      </c>
      <c r="D12052" s="139">
        <v>2.3027289999999999E-2</v>
      </c>
      <c r="E12052" s="118">
        <v>1000</v>
      </c>
      <c r="F12052" s="118" t="s">
        <v>1492</v>
      </c>
      <c r="G12052" s="113">
        <f>IF([Data da Aprovação]&lt;&gt;"ESTATUTÁRIO",YEAR([Data da Aprovação]),"")</f>
        <v>2001</v>
      </c>
      <c r="H12052" s="106">
        <f>Tabela9[[#This Row],[Valor do Provento R$]]/Tabela9[[#This Row],[Provento por 1 ou 1000 Ações]]</f>
        <v>2.3027289999999998E-5</v>
      </c>
    </row>
    <row r="12053" spans="1:8">
      <c r="A12053" s="119" t="s">
        <v>1827</v>
      </c>
      <c r="B12053" s="117" t="s">
        <v>1490</v>
      </c>
      <c r="C12053" s="140">
        <v>37376</v>
      </c>
      <c r="D12053" s="141">
        <v>3.3299879999999997E-2</v>
      </c>
      <c r="E12053" s="119">
        <v>1000</v>
      </c>
      <c r="F12053" s="119" t="s">
        <v>1492</v>
      </c>
      <c r="G12053" s="114">
        <f>IF([Data da Aprovação]&lt;&gt;"ESTATUTÁRIO",YEAR([Data da Aprovação]),"")</f>
        <v>2002</v>
      </c>
      <c r="H12053" s="106">
        <f>Tabela9[[#This Row],[Valor do Provento R$]]/Tabela9[[#This Row],[Provento por 1 ou 1000 Ações]]</f>
        <v>3.3299879999999995E-5</v>
      </c>
    </row>
    <row r="12054" spans="1:8">
      <c r="A12054" s="118" t="s">
        <v>1827</v>
      </c>
      <c r="B12054" s="116" t="s">
        <v>1490</v>
      </c>
      <c r="C12054" s="138">
        <v>37741</v>
      </c>
      <c r="D12054" s="139">
        <v>9.1626099999999999E-3</v>
      </c>
      <c r="E12054" s="118">
        <v>1000</v>
      </c>
      <c r="F12054" s="118" t="s">
        <v>1492</v>
      </c>
      <c r="G12054" s="113">
        <f>IF([Data da Aprovação]&lt;&gt;"ESTATUTÁRIO",YEAR([Data da Aprovação]),"")</f>
        <v>2003</v>
      </c>
      <c r="H12054" s="106">
        <f>Tabela9[[#This Row],[Valor do Provento R$]]/Tabela9[[#This Row],[Provento por 1 ou 1000 Ações]]</f>
        <v>9.16261E-6</v>
      </c>
    </row>
    <row r="12055" spans="1:8">
      <c r="A12055" s="119" t="s">
        <v>1828</v>
      </c>
      <c r="B12055" s="117" t="s">
        <v>1488</v>
      </c>
      <c r="C12055" s="140">
        <v>35178</v>
      </c>
      <c r="D12055" s="141">
        <v>0.47898099999999999</v>
      </c>
      <c r="E12055" s="119">
        <v>1000</v>
      </c>
      <c r="F12055" s="119" t="s">
        <v>1492</v>
      </c>
      <c r="G12055" s="114">
        <f>IF([Data da Aprovação]&lt;&gt;"ESTATUTÁRIO",YEAR([Data da Aprovação]),"")</f>
        <v>1996</v>
      </c>
      <c r="H12055" s="106">
        <f>Tabela9[[#This Row],[Valor do Provento R$]]/Tabela9[[#This Row],[Provento por 1 ou 1000 Ações]]</f>
        <v>4.7898100000000001E-4</v>
      </c>
    </row>
    <row r="12056" spans="1:8">
      <c r="A12056" s="118" t="s">
        <v>1828</v>
      </c>
      <c r="B12056" s="116" t="s">
        <v>1488</v>
      </c>
      <c r="C12056" s="138">
        <v>35296</v>
      </c>
      <c r="D12056" s="139">
        <v>0.38577600000000001</v>
      </c>
      <c r="E12056" s="118">
        <v>1000</v>
      </c>
      <c r="F12056" s="118" t="s">
        <v>1492</v>
      </c>
      <c r="G12056" s="113">
        <f>IF([Data da Aprovação]&lt;&gt;"ESTATUTÁRIO",YEAR([Data da Aprovação]),"")</f>
        <v>1996</v>
      </c>
      <c r="H12056" s="106">
        <f>Tabela9[[#This Row],[Valor do Provento R$]]/Tabela9[[#This Row],[Provento por 1 ou 1000 Ações]]</f>
        <v>3.85776E-4</v>
      </c>
    </row>
    <row r="12057" spans="1:8">
      <c r="A12057" s="119" t="s">
        <v>1828</v>
      </c>
      <c r="B12057" s="117" t="s">
        <v>1488</v>
      </c>
      <c r="C12057" s="140">
        <v>35542</v>
      </c>
      <c r="D12057" s="141">
        <v>1.1594850000000001</v>
      </c>
      <c r="E12057" s="119">
        <v>1000</v>
      </c>
      <c r="F12057" s="119" t="s">
        <v>1492</v>
      </c>
      <c r="G12057" s="114">
        <f>IF([Data da Aprovação]&lt;&gt;"ESTATUTÁRIO",YEAR([Data da Aprovação]),"")</f>
        <v>1997</v>
      </c>
      <c r="H12057" s="106">
        <f>Tabela9[[#This Row],[Valor do Provento R$]]/Tabela9[[#This Row],[Provento por 1 ou 1000 Ações]]</f>
        <v>1.159485E-3</v>
      </c>
    </row>
    <row r="12058" spans="1:8">
      <c r="A12058" s="118" t="s">
        <v>1828</v>
      </c>
      <c r="B12058" s="116" t="s">
        <v>1488</v>
      </c>
      <c r="C12058" s="138">
        <v>35640</v>
      </c>
      <c r="D12058" s="139">
        <v>1.1740079999999999</v>
      </c>
      <c r="E12058" s="118">
        <v>1000</v>
      </c>
      <c r="F12058" s="118" t="s">
        <v>1489</v>
      </c>
      <c r="G12058" s="113">
        <f>IF([Data da Aprovação]&lt;&gt;"ESTATUTÁRIO",YEAR([Data da Aprovação]),"")</f>
        <v>1997</v>
      </c>
      <c r="H12058" s="106">
        <f>Tabela9[[#This Row],[Valor do Provento R$]]/Tabela9[[#This Row],[Provento por 1 ou 1000 Ações]]</f>
        <v>1.174008E-3</v>
      </c>
    </row>
    <row r="12059" spans="1:8">
      <c r="A12059" s="119" t="s">
        <v>1828</v>
      </c>
      <c r="B12059" s="117" t="s">
        <v>1488</v>
      </c>
      <c r="C12059" s="140">
        <v>35793</v>
      </c>
      <c r="D12059" s="141">
        <v>1.5049699999999999</v>
      </c>
      <c r="E12059" s="119">
        <v>1000</v>
      </c>
      <c r="F12059" s="119" t="s">
        <v>1489</v>
      </c>
      <c r="G12059" s="114">
        <f>IF([Data da Aprovação]&lt;&gt;"ESTATUTÁRIO",YEAR([Data da Aprovação]),"")</f>
        <v>1997</v>
      </c>
      <c r="H12059" s="106">
        <f>Tabela9[[#This Row],[Valor do Provento R$]]/Tabela9[[#This Row],[Provento por 1 ou 1000 Ações]]</f>
        <v>1.50497E-3</v>
      </c>
    </row>
    <row r="12060" spans="1:8">
      <c r="A12060" s="118" t="s">
        <v>1828</v>
      </c>
      <c r="B12060" s="116" t="s">
        <v>1488</v>
      </c>
      <c r="C12060" s="138">
        <v>35913</v>
      </c>
      <c r="D12060" s="139">
        <v>0.546149</v>
      </c>
      <c r="E12060" s="118">
        <v>1000</v>
      </c>
      <c r="F12060" s="118" t="s">
        <v>1489</v>
      </c>
      <c r="G12060" s="113">
        <f>IF([Data da Aprovação]&lt;&gt;"ESTATUTÁRIO",YEAR([Data da Aprovação]),"")</f>
        <v>1998</v>
      </c>
      <c r="H12060" s="106">
        <f>Tabela9[[#This Row],[Valor do Provento R$]]/Tabela9[[#This Row],[Provento por 1 ou 1000 Ações]]</f>
        <v>5.4614900000000001E-4</v>
      </c>
    </row>
    <row r="12061" spans="1:8">
      <c r="A12061" s="119" t="s">
        <v>1828</v>
      </c>
      <c r="B12061" s="117" t="s">
        <v>1488</v>
      </c>
      <c r="C12061" s="140">
        <v>36004</v>
      </c>
      <c r="D12061" s="141">
        <v>2.0274740000000002</v>
      </c>
      <c r="E12061" s="119">
        <v>1000</v>
      </c>
      <c r="F12061" s="119" t="s">
        <v>1489</v>
      </c>
      <c r="G12061" s="114">
        <f>IF([Data da Aprovação]&lt;&gt;"ESTATUTÁRIO",YEAR([Data da Aprovação]),"")</f>
        <v>1998</v>
      </c>
      <c r="H12061" s="106">
        <f>Tabela9[[#This Row],[Valor do Provento R$]]/Tabela9[[#This Row],[Provento por 1 ou 1000 Ações]]</f>
        <v>2.027474E-3</v>
      </c>
    </row>
    <row r="12062" spans="1:8">
      <c r="A12062" s="118" t="s">
        <v>1828</v>
      </c>
      <c r="B12062" s="116" t="s">
        <v>1488</v>
      </c>
      <c r="C12062" s="138">
        <v>36146</v>
      </c>
      <c r="D12062" s="139">
        <v>1.388512</v>
      </c>
      <c r="E12062" s="118">
        <v>1000</v>
      </c>
      <c r="F12062" s="118" t="s">
        <v>1489</v>
      </c>
      <c r="G12062" s="113">
        <f>IF([Data da Aprovação]&lt;&gt;"ESTATUTÁRIO",YEAR([Data da Aprovação]),"")</f>
        <v>1998</v>
      </c>
      <c r="H12062" s="106">
        <f>Tabela9[[#This Row],[Valor do Provento R$]]/Tabela9[[#This Row],[Provento por 1 ou 1000 Ações]]</f>
        <v>1.3885119999999999E-3</v>
      </c>
    </row>
    <row r="12063" spans="1:8">
      <c r="A12063" s="119" t="s">
        <v>1828</v>
      </c>
      <c r="B12063" s="117" t="s">
        <v>1488</v>
      </c>
      <c r="C12063" s="140">
        <v>36312</v>
      </c>
      <c r="D12063" s="141">
        <v>1.672957</v>
      </c>
      <c r="E12063" s="119">
        <v>1000</v>
      </c>
      <c r="F12063" s="119" t="s">
        <v>1489</v>
      </c>
      <c r="G12063" s="114">
        <f>IF([Data da Aprovação]&lt;&gt;"ESTATUTÁRIO",YEAR([Data da Aprovação]),"")</f>
        <v>1999</v>
      </c>
      <c r="H12063" s="106">
        <f>Tabela9[[#This Row],[Valor do Provento R$]]/Tabela9[[#This Row],[Provento por 1 ou 1000 Ações]]</f>
        <v>1.6729570000000001E-3</v>
      </c>
    </row>
    <row r="12064" spans="1:8">
      <c r="A12064" s="118" t="s">
        <v>1828</v>
      </c>
      <c r="B12064" s="116" t="s">
        <v>1488</v>
      </c>
      <c r="C12064" s="138">
        <v>36521</v>
      </c>
      <c r="D12064" s="139">
        <v>0.97589099999999995</v>
      </c>
      <c r="E12064" s="118">
        <v>1000</v>
      </c>
      <c r="F12064" s="118" t="s">
        <v>1489</v>
      </c>
      <c r="G12064" s="113">
        <f>IF([Data da Aprovação]&lt;&gt;"ESTATUTÁRIO",YEAR([Data da Aprovação]),"")</f>
        <v>1999</v>
      </c>
      <c r="H12064" s="106">
        <f>Tabela9[[#This Row],[Valor do Provento R$]]/Tabela9[[#This Row],[Provento por 1 ou 1000 Ações]]</f>
        <v>9.75891E-4</v>
      </c>
    </row>
    <row r="12065" spans="1:8">
      <c r="A12065" s="119" t="s">
        <v>1828</v>
      </c>
      <c r="B12065" s="117" t="s">
        <v>1488</v>
      </c>
      <c r="C12065" s="140">
        <v>36584</v>
      </c>
      <c r="D12065" s="141">
        <v>0.73610100000000001</v>
      </c>
      <c r="E12065" s="119">
        <v>1000</v>
      </c>
      <c r="F12065" s="119" t="s">
        <v>1489</v>
      </c>
      <c r="G12065" s="114">
        <f>IF([Data da Aprovação]&lt;&gt;"ESTATUTÁRIO",YEAR([Data da Aprovação]),"")</f>
        <v>2000</v>
      </c>
      <c r="H12065" s="106">
        <f>Tabela9[[#This Row],[Valor do Provento R$]]/Tabela9[[#This Row],[Provento por 1 ou 1000 Ações]]</f>
        <v>7.3610099999999996E-4</v>
      </c>
    </row>
    <row r="12066" spans="1:8">
      <c r="A12066" s="118" t="s">
        <v>1828</v>
      </c>
      <c r="B12066" s="116" t="s">
        <v>1488</v>
      </c>
      <c r="C12066" s="138">
        <v>36888</v>
      </c>
      <c r="D12066" s="139">
        <v>4.6006320000000001</v>
      </c>
      <c r="E12066" s="118">
        <v>1000</v>
      </c>
      <c r="F12066" s="118" t="s">
        <v>1489</v>
      </c>
      <c r="G12066" s="113">
        <f>IF([Data da Aprovação]&lt;&gt;"ESTATUTÁRIO",YEAR([Data da Aprovação]),"")</f>
        <v>2000</v>
      </c>
      <c r="H12066" s="106">
        <f>Tabela9[[#This Row],[Valor do Provento R$]]/Tabela9[[#This Row],[Provento por 1 ou 1000 Ações]]</f>
        <v>4.6006320000000003E-3</v>
      </c>
    </row>
    <row r="12067" spans="1:8">
      <c r="A12067" s="119" t="s">
        <v>1828</v>
      </c>
      <c r="B12067" s="117" t="s">
        <v>1488</v>
      </c>
      <c r="C12067" s="140">
        <v>36959</v>
      </c>
      <c r="D12067" s="141">
        <v>8.2137460000000004</v>
      </c>
      <c r="E12067" s="119">
        <v>1000</v>
      </c>
      <c r="F12067" s="119" t="s">
        <v>1489</v>
      </c>
      <c r="G12067" s="114">
        <f>IF([Data da Aprovação]&lt;&gt;"ESTATUTÁRIO",YEAR([Data da Aprovação]),"")</f>
        <v>2001</v>
      </c>
      <c r="H12067" s="106">
        <f>Tabela9[[#This Row],[Valor do Provento R$]]/Tabela9[[#This Row],[Provento por 1 ou 1000 Ações]]</f>
        <v>8.2137460000000009E-3</v>
      </c>
    </row>
    <row r="12068" spans="1:8">
      <c r="A12068" s="118" t="s">
        <v>1828</v>
      </c>
      <c r="B12068" s="116" t="s">
        <v>1488</v>
      </c>
      <c r="C12068" s="138">
        <v>36959</v>
      </c>
      <c r="D12068" s="139">
        <v>13.920399</v>
      </c>
      <c r="E12068" s="118">
        <v>1000</v>
      </c>
      <c r="F12068" s="118" t="s">
        <v>1492</v>
      </c>
      <c r="G12068" s="113">
        <f>IF([Data da Aprovação]&lt;&gt;"ESTATUTÁRIO",YEAR([Data da Aprovação]),"")</f>
        <v>2001</v>
      </c>
      <c r="H12068" s="106">
        <f>Tabela9[[#This Row],[Valor do Provento R$]]/Tabela9[[#This Row],[Provento por 1 ou 1000 Ações]]</f>
        <v>1.3920399E-2</v>
      </c>
    </row>
    <row r="12069" spans="1:8">
      <c r="A12069" s="119" t="s">
        <v>1828</v>
      </c>
      <c r="B12069" s="117" t="s">
        <v>1488</v>
      </c>
      <c r="C12069" s="140">
        <v>37050</v>
      </c>
      <c r="D12069" s="141">
        <v>1.81237</v>
      </c>
      <c r="E12069" s="119">
        <v>1000</v>
      </c>
      <c r="F12069" s="119" t="s">
        <v>1489</v>
      </c>
      <c r="G12069" s="114">
        <f>IF([Data da Aprovação]&lt;&gt;"ESTATUTÁRIO",YEAR([Data da Aprovação]),"")</f>
        <v>2001</v>
      </c>
      <c r="H12069" s="106">
        <f>Tabela9[[#This Row],[Valor do Provento R$]]/Tabela9[[#This Row],[Provento por 1 ou 1000 Ações]]</f>
        <v>1.81237E-3</v>
      </c>
    </row>
    <row r="12070" spans="1:8">
      <c r="A12070" s="118" t="s">
        <v>1828</v>
      </c>
      <c r="B12070" s="116" t="s">
        <v>1488</v>
      </c>
      <c r="C12070" s="138">
        <v>37050</v>
      </c>
      <c r="D12070" s="139">
        <v>9.8434720000000002</v>
      </c>
      <c r="E12070" s="118">
        <v>1000</v>
      </c>
      <c r="F12070" s="118" t="s">
        <v>1492</v>
      </c>
      <c r="G12070" s="113">
        <f>IF([Data da Aprovação]&lt;&gt;"ESTATUTÁRIO",YEAR([Data da Aprovação]),"")</f>
        <v>2001</v>
      </c>
      <c r="H12070" s="106">
        <f>Tabela9[[#This Row],[Valor do Provento R$]]/Tabela9[[#This Row],[Provento por 1 ou 1000 Ações]]</f>
        <v>9.8434720000000007E-3</v>
      </c>
    </row>
    <row r="12071" spans="1:8">
      <c r="A12071" s="119" t="s">
        <v>1828</v>
      </c>
      <c r="B12071" s="117" t="s">
        <v>1488</v>
      </c>
      <c r="C12071" s="140">
        <v>37358</v>
      </c>
      <c r="D12071" s="141">
        <v>0.69706500000000005</v>
      </c>
      <c r="E12071" s="119">
        <v>1000</v>
      </c>
      <c r="F12071" s="119" t="s">
        <v>1489</v>
      </c>
      <c r="G12071" s="114">
        <f>IF([Data da Aprovação]&lt;&gt;"ESTATUTÁRIO",YEAR([Data da Aprovação]),"")</f>
        <v>2002</v>
      </c>
      <c r="H12071" s="106">
        <f>Tabela9[[#This Row],[Valor do Provento R$]]/Tabela9[[#This Row],[Provento por 1 ou 1000 Ações]]</f>
        <v>6.9706500000000008E-4</v>
      </c>
    </row>
    <row r="12072" spans="1:8">
      <c r="A12072" s="118" t="s">
        <v>1828</v>
      </c>
      <c r="B12072" s="116" t="s">
        <v>1488</v>
      </c>
      <c r="C12072" s="138">
        <v>37376</v>
      </c>
      <c r="D12072" s="139">
        <v>1.254718</v>
      </c>
      <c r="E12072" s="118">
        <v>1000</v>
      </c>
      <c r="F12072" s="118" t="s">
        <v>1489</v>
      </c>
      <c r="G12072" s="113">
        <f>IF([Data da Aprovação]&lt;&gt;"ESTATUTÁRIO",YEAR([Data da Aprovação]),"")</f>
        <v>2002</v>
      </c>
      <c r="H12072" s="106">
        <f>Tabela9[[#This Row],[Valor do Provento R$]]/Tabela9[[#This Row],[Provento por 1 ou 1000 Ações]]</f>
        <v>1.2547179999999999E-3</v>
      </c>
    </row>
    <row r="12073" spans="1:8">
      <c r="A12073" s="119" t="s">
        <v>1828</v>
      </c>
      <c r="B12073" s="117" t="s">
        <v>1488</v>
      </c>
      <c r="C12073" s="140">
        <v>37740</v>
      </c>
      <c r="D12073" s="141">
        <v>4.0915239999999997</v>
      </c>
      <c r="E12073" s="119">
        <v>1000</v>
      </c>
      <c r="F12073" s="119" t="s">
        <v>1489</v>
      </c>
      <c r="G12073" s="114">
        <f>IF([Data da Aprovação]&lt;&gt;"ESTATUTÁRIO",YEAR([Data da Aprovação]),"")</f>
        <v>2003</v>
      </c>
      <c r="H12073" s="106">
        <f>Tabela9[[#This Row],[Valor do Provento R$]]/Tabela9[[#This Row],[Provento por 1 ou 1000 Ações]]</f>
        <v>4.091524E-3</v>
      </c>
    </row>
    <row r="12074" spans="1:8">
      <c r="A12074" s="118" t="s">
        <v>1828</v>
      </c>
      <c r="B12074" s="116" t="s">
        <v>1488</v>
      </c>
      <c r="C12074" s="138">
        <v>37740</v>
      </c>
      <c r="D12074" s="139">
        <v>7.0562290000000001</v>
      </c>
      <c r="E12074" s="118">
        <v>1000</v>
      </c>
      <c r="F12074" s="118" t="s">
        <v>1492</v>
      </c>
      <c r="G12074" s="113">
        <f>IF([Data da Aprovação]&lt;&gt;"ESTATUTÁRIO",YEAR([Data da Aprovação]),"")</f>
        <v>2003</v>
      </c>
      <c r="H12074" s="106">
        <f>Tabela9[[#This Row],[Valor do Provento R$]]/Tabela9[[#This Row],[Provento por 1 ou 1000 Ações]]</f>
        <v>7.0562289999999998E-3</v>
      </c>
    </row>
    <row r="12075" spans="1:8">
      <c r="A12075" s="119" t="s">
        <v>1828</v>
      </c>
      <c r="B12075" s="117" t="s">
        <v>1488</v>
      </c>
      <c r="C12075" s="140">
        <v>38106</v>
      </c>
      <c r="D12075" s="141">
        <v>3.422885</v>
      </c>
      <c r="E12075" s="119">
        <v>1000</v>
      </c>
      <c r="F12075" s="119" t="s">
        <v>1489</v>
      </c>
      <c r="G12075" s="114">
        <f>IF([Data da Aprovação]&lt;&gt;"ESTATUTÁRIO",YEAR([Data da Aprovação]),"")</f>
        <v>2004</v>
      </c>
      <c r="H12075" s="106">
        <f>Tabela9[[#This Row],[Valor do Provento R$]]/Tabela9[[#This Row],[Provento por 1 ou 1000 Ações]]</f>
        <v>3.4228850000000001E-3</v>
      </c>
    </row>
    <row r="12076" spans="1:8">
      <c r="A12076" s="118" t="s">
        <v>1828</v>
      </c>
      <c r="B12076" s="116" t="s">
        <v>1488</v>
      </c>
      <c r="C12076" s="138">
        <v>38106</v>
      </c>
      <c r="D12076" s="139">
        <v>6.5772180000000002</v>
      </c>
      <c r="E12076" s="118">
        <v>1000</v>
      </c>
      <c r="F12076" s="118" t="s">
        <v>1492</v>
      </c>
      <c r="G12076" s="113">
        <f>IF([Data da Aprovação]&lt;&gt;"ESTATUTÁRIO",YEAR([Data da Aprovação]),"")</f>
        <v>2004</v>
      </c>
      <c r="H12076" s="106">
        <f>Tabela9[[#This Row],[Valor do Provento R$]]/Tabela9[[#This Row],[Provento por 1 ou 1000 Ações]]</f>
        <v>6.5772180000000001E-3</v>
      </c>
    </row>
    <row r="12077" spans="1:8">
      <c r="A12077" s="119" t="s">
        <v>1828</v>
      </c>
      <c r="B12077" s="117" t="s">
        <v>1488</v>
      </c>
      <c r="C12077" s="140">
        <v>38152</v>
      </c>
      <c r="D12077" s="141">
        <v>0.12280000000000001</v>
      </c>
      <c r="E12077" s="119">
        <v>1</v>
      </c>
      <c r="F12077" s="119" t="s">
        <v>1492</v>
      </c>
      <c r="G12077" s="114">
        <f>IF([Data da Aprovação]&lt;&gt;"ESTATUTÁRIO",YEAR([Data da Aprovação]),"")</f>
        <v>2004</v>
      </c>
      <c r="H12077" s="106">
        <f>Tabela9[[#This Row],[Valor do Provento R$]]/Tabela9[[#This Row],[Provento por 1 ou 1000 Ações]]</f>
        <v>0.12280000000000001</v>
      </c>
    </row>
    <row r="12078" spans="1:8">
      <c r="A12078" s="118" t="s">
        <v>1828</v>
      </c>
      <c r="B12078" s="116" t="s">
        <v>1488</v>
      </c>
      <c r="C12078" s="138">
        <v>38471</v>
      </c>
      <c r="D12078" s="139">
        <v>0.86753999999999998</v>
      </c>
      <c r="E12078" s="118">
        <v>1</v>
      </c>
      <c r="F12078" s="118" t="s">
        <v>1489</v>
      </c>
      <c r="G12078" s="113">
        <f>IF([Data da Aprovação]&lt;&gt;"ESTATUTÁRIO",YEAR([Data da Aprovação]),"")</f>
        <v>2005</v>
      </c>
      <c r="H12078" s="106">
        <f>Tabela9[[#This Row],[Valor do Provento R$]]/Tabela9[[#This Row],[Provento por 1 ou 1000 Ações]]</f>
        <v>0.86753999999999998</v>
      </c>
    </row>
    <row r="12079" spans="1:8">
      <c r="A12079" s="119" t="s">
        <v>1828</v>
      </c>
      <c r="B12079" s="117" t="s">
        <v>1488</v>
      </c>
      <c r="C12079" s="140">
        <v>38471</v>
      </c>
      <c r="D12079" s="141">
        <v>7.3517000000000001</v>
      </c>
      <c r="E12079" s="119">
        <v>1</v>
      </c>
      <c r="F12079" s="119" t="s">
        <v>1492</v>
      </c>
      <c r="G12079" s="114">
        <f>IF([Data da Aprovação]&lt;&gt;"ESTATUTÁRIO",YEAR([Data da Aprovação]),"")</f>
        <v>2005</v>
      </c>
      <c r="H12079" s="106">
        <f>Tabela9[[#This Row],[Valor do Provento R$]]/Tabela9[[#This Row],[Provento por 1 ou 1000 Ações]]</f>
        <v>7.3517000000000001</v>
      </c>
    </row>
    <row r="12080" spans="1:8">
      <c r="A12080" s="118" t="s">
        <v>1828</v>
      </c>
      <c r="B12080" s="116" t="s">
        <v>1488</v>
      </c>
      <c r="C12080" s="138">
        <v>38749</v>
      </c>
      <c r="D12080" s="139">
        <v>3.6393</v>
      </c>
      <c r="E12080" s="118">
        <v>1</v>
      </c>
      <c r="F12080" s="118" t="s">
        <v>1492</v>
      </c>
      <c r="G12080" s="113">
        <f>IF([Data da Aprovação]&lt;&gt;"ESTATUTÁRIO",YEAR([Data da Aprovação]),"")</f>
        <v>2006</v>
      </c>
      <c r="H12080" s="106">
        <f>Tabela9[[#This Row],[Valor do Provento R$]]/Tabela9[[#This Row],[Provento por 1 ou 1000 Ações]]</f>
        <v>3.6393</v>
      </c>
    </row>
    <row r="12081" spans="1:8">
      <c r="A12081" s="119" t="s">
        <v>1828</v>
      </c>
      <c r="B12081" s="117" t="s">
        <v>1488</v>
      </c>
      <c r="C12081" s="140">
        <v>38835</v>
      </c>
      <c r="D12081" s="141">
        <v>1.00773</v>
      </c>
      <c r="E12081" s="119">
        <v>1</v>
      </c>
      <c r="F12081" s="119" t="s">
        <v>1489</v>
      </c>
      <c r="G12081" s="114">
        <f>IF([Data da Aprovação]&lt;&gt;"ESTATUTÁRIO",YEAR([Data da Aprovação]),"")</f>
        <v>2006</v>
      </c>
      <c r="H12081" s="106">
        <f>Tabela9[[#This Row],[Valor do Provento R$]]/Tabela9[[#This Row],[Provento por 1 ou 1000 Ações]]</f>
        <v>1.00773</v>
      </c>
    </row>
    <row r="12082" spans="1:8">
      <c r="A12082" s="118" t="s">
        <v>1828</v>
      </c>
      <c r="B12082" s="116" t="s">
        <v>1488</v>
      </c>
      <c r="C12082" s="138">
        <v>38835</v>
      </c>
      <c r="D12082" s="139">
        <v>0.49674000000000001</v>
      </c>
      <c r="E12082" s="118">
        <v>1</v>
      </c>
      <c r="F12082" s="118" t="s">
        <v>1492</v>
      </c>
      <c r="G12082" s="113">
        <f>IF([Data da Aprovação]&lt;&gt;"ESTATUTÁRIO",YEAR([Data da Aprovação]),"")</f>
        <v>2006</v>
      </c>
      <c r="H12082" s="106">
        <f>Tabela9[[#This Row],[Valor do Provento R$]]/Tabela9[[#This Row],[Provento por 1 ou 1000 Ações]]</f>
        <v>0.49674000000000001</v>
      </c>
    </row>
    <row r="12083" spans="1:8">
      <c r="A12083" s="119" t="s">
        <v>1828</v>
      </c>
      <c r="B12083" s="117" t="s">
        <v>1488</v>
      </c>
      <c r="C12083" s="140">
        <v>38891</v>
      </c>
      <c r="D12083" s="141">
        <v>1.61219</v>
      </c>
      <c r="E12083" s="119">
        <v>1</v>
      </c>
      <c r="F12083" s="119" t="s">
        <v>1492</v>
      </c>
      <c r="G12083" s="114">
        <f>IF([Data da Aprovação]&lt;&gt;"ESTATUTÁRIO",YEAR([Data da Aprovação]),"")</f>
        <v>2006</v>
      </c>
      <c r="H12083" s="106">
        <f>Tabela9[[#This Row],[Valor do Provento R$]]/Tabela9[[#This Row],[Provento por 1 ou 1000 Ações]]</f>
        <v>1.61219</v>
      </c>
    </row>
    <row r="12084" spans="1:8">
      <c r="A12084" s="118" t="s">
        <v>1828</v>
      </c>
      <c r="B12084" s="116" t="s">
        <v>1488</v>
      </c>
      <c r="C12084" s="138">
        <v>38932</v>
      </c>
      <c r="D12084" s="139">
        <v>1.2936380000000001</v>
      </c>
      <c r="E12084" s="118">
        <v>1</v>
      </c>
      <c r="F12084" s="118" t="s">
        <v>1492</v>
      </c>
      <c r="G12084" s="113">
        <f>IF([Data da Aprovação]&lt;&gt;"ESTATUTÁRIO",YEAR([Data da Aprovação]),"")</f>
        <v>2006</v>
      </c>
      <c r="H12084" s="106">
        <f>Tabela9[[#This Row],[Valor do Provento R$]]/Tabela9[[#This Row],[Provento por 1 ou 1000 Ações]]</f>
        <v>1.2936380000000001</v>
      </c>
    </row>
    <row r="12085" spans="1:8">
      <c r="A12085" s="119" t="s">
        <v>1828</v>
      </c>
      <c r="B12085" s="117" t="s">
        <v>1488</v>
      </c>
      <c r="C12085" s="140">
        <v>39202</v>
      </c>
      <c r="D12085" s="141">
        <v>0.68006</v>
      </c>
      <c r="E12085" s="119">
        <v>1</v>
      </c>
      <c r="F12085" s="119" t="s">
        <v>1489</v>
      </c>
      <c r="G12085" s="114">
        <f>IF([Data da Aprovação]&lt;&gt;"ESTATUTÁRIO",YEAR([Data da Aprovação]),"")</f>
        <v>2007</v>
      </c>
      <c r="H12085" s="106">
        <f>Tabela9[[#This Row],[Valor do Provento R$]]/Tabela9[[#This Row],[Provento por 1 ou 1000 Ações]]</f>
        <v>0.68006</v>
      </c>
    </row>
    <row r="12086" spans="1:8">
      <c r="A12086" s="118" t="s">
        <v>1828</v>
      </c>
      <c r="B12086" s="116" t="s">
        <v>1488</v>
      </c>
      <c r="C12086" s="138">
        <v>39202</v>
      </c>
      <c r="D12086" s="139">
        <v>1.9916339999999999</v>
      </c>
      <c r="E12086" s="118">
        <v>1</v>
      </c>
      <c r="F12086" s="118" t="s">
        <v>1492</v>
      </c>
      <c r="G12086" s="113">
        <f>IF([Data da Aprovação]&lt;&gt;"ESTATUTÁRIO",YEAR([Data da Aprovação]),"")</f>
        <v>2007</v>
      </c>
      <c r="H12086" s="106">
        <f>Tabela9[[#This Row],[Valor do Provento R$]]/Tabela9[[#This Row],[Provento por 1 ou 1000 Ações]]</f>
        <v>1.9916339999999999</v>
      </c>
    </row>
    <row r="12087" spans="1:8">
      <c r="A12087" s="119" t="s">
        <v>1828</v>
      </c>
      <c r="B12087" s="117" t="s">
        <v>1488</v>
      </c>
      <c r="C12087" s="140">
        <v>39437</v>
      </c>
      <c r="D12087" s="141">
        <v>0.52602099999999996</v>
      </c>
      <c r="E12087" s="119">
        <v>1</v>
      </c>
      <c r="F12087" s="119" t="s">
        <v>1489</v>
      </c>
      <c r="G12087" s="114">
        <f>IF([Data da Aprovação]&lt;&gt;"ESTATUTÁRIO",YEAR([Data da Aprovação]),"")</f>
        <v>2007</v>
      </c>
      <c r="H12087" s="106">
        <f>Tabela9[[#This Row],[Valor do Provento R$]]/Tabela9[[#This Row],[Provento por 1 ou 1000 Ações]]</f>
        <v>0.52602099999999996</v>
      </c>
    </row>
    <row r="12088" spans="1:8">
      <c r="A12088" s="118" t="s">
        <v>1828</v>
      </c>
      <c r="B12088" s="116" t="s">
        <v>1488</v>
      </c>
      <c r="C12088" s="138">
        <v>39437</v>
      </c>
      <c r="D12088" s="139">
        <v>2.5930110000000002</v>
      </c>
      <c r="E12088" s="118">
        <v>1</v>
      </c>
      <c r="F12088" s="118" t="s">
        <v>1492</v>
      </c>
      <c r="G12088" s="113">
        <f>IF([Data da Aprovação]&lt;&gt;"ESTATUTÁRIO",YEAR([Data da Aprovação]),"")</f>
        <v>2007</v>
      </c>
      <c r="H12088" s="106">
        <f>Tabela9[[#This Row],[Valor do Provento R$]]/Tabela9[[#This Row],[Provento por 1 ou 1000 Ações]]</f>
        <v>2.5930110000000002</v>
      </c>
    </row>
    <row r="12089" spans="1:8">
      <c r="A12089" s="119" t="s">
        <v>1828</v>
      </c>
      <c r="B12089" s="117" t="s">
        <v>1488</v>
      </c>
      <c r="C12089" s="140">
        <v>39556</v>
      </c>
      <c r="D12089" s="141">
        <v>9.1844999999999996E-2</v>
      </c>
      <c r="E12089" s="119">
        <v>1</v>
      </c>
      <c r="F12089" s="119" t="s">
        <v>1489</v>
      </c>
      <c r="G12089" s="114">
        <f>IF([Data da Aprovação]&lt;&gt;"ESTATUTÁRIO",YEAR([Data da Aprovação]),"")</f>
        <v>2008</v>
      </c>
      <c r="H12089" s="106">
        <f>Tabela9[[#This Row],[Valor do Provento R$]]/Tabela9[[#This Row],[Provento por 1 ou 1000 Ações]]</f>
        <v>9.1844999999999996E-2</v>
      </c>
    </row>
    <row r="12090" spans="1:8">
      <c r="A12090" s="118" t="s">
        <v>1828</v>
      </c>
      <c r="B12090" s="116" t="s">
        <v>1488</v>
      </c>
      <c r="C12090" s="138">
        <v>39556</v>
      </c>
      <c r="D12090" s="139">
        <v>1.6171249999999999</v>
      </c>
      <c r="E12090" s="118">
        <v>1</v>
      </c>
      <c r="F12090" s="118" t="s">
        <v>1492</v>
      </c>
      <c r="G12090" s="113">
        <f>IF([Data da Aprovação]&lt;&gt;"ESTATUTÁRIO",YEAR([Data da Aprovação]),"")</f>
        <v>2008</v>
      </c>
      <c r="H12090" s="106">
        <f>Tabela9[[#This Row],[Valor do Provento R$]]/Tabela9[[#This Row],[Provento por 1 ou 1000 Ações]]</f>
        <v>1.6171249999999999</v>
      </c>
    </row>
    <row r="12091" spans="1:8">
      <c r="A12091" s="119" t="s">
        <v>1828</v>
      </c>
      <c r="B12091" s="117" t="s">
        <v>1488</v>
      </c>
      <c r="C12091" s="140">
        <v>39680</v>
      </c>
      <c r="D12091" s="141">
        <v>0.20793500000000001</v>
      </c>
      <c r="E12091" s="119">
        <v>1</v>
      </c>
      <c r="F12091" s="119" t="s">
        <v>1492</v>
      </c>
      <c r="G12091" s="114">
        <f>IF([Data da Aprovação]&lt;&gt;"ESTATUTÁRIO",YEAR([Data da Aprovação]),"")</f>
        <v>2008</v>
      </c>
      <c r="H12091" s="106">
        <f>Tabela9[[#This Row],[Valor do Provento R$]]/Tabela9[[#This Row],[Provento por 1 ou 1000 Ações]]</f>
        <v>0.20793500000000001</v>
      </c>
    </row>
    <row r="12092" spans="1:8">
      <c r="A12092" s="118" t="s">
        <v>1828</v>
      </c>
      <c r="B12092" s="116" t="s">
        <v>1488</v>
      </c>
      <c r="C12092" s="138">
        <v>39896</v>
      </c>
      <c r="D12092" s="139">
        <v>1.9771460000000001</v>
      </c>
      <c r="E12092" s="118">
        <v>1</v>
      </c>
      <c r="F12092" s="118" t="s">
        <v>1492</v>
      </c>
      <c r="G12092" s="113">
        <f>IF([Data da Aprovação]&lt;&gt;"ESTATUTÁRIO",YEAR([Data da Aprovação]),"")</f>
        <v>2009</v>
      </c>
      <c r="H12092" s="106">
        <f>Tabela9[[#This Row],[Valor do Provento R$]]/Tabela9[[#This Row],[Provento por 1 ou 1000 Ações]]</f>
        <v>1.9771460000000001</v>
      </c>
    </row>
    <row r="12093" spans="1:8">
      <c r="A12093" s="119" t="s">
        <v>1828</v>
      </c>
      <c r="B12093" s="117" t="s">
        <v>1488</v>
      </c>
      <c r="C12093" s="140">
        <v>39933</v>
      </c>
      <c r="D12093" s="141">
        <v>0.35378399999999999</v>
      </c>
      <c r="E12093" s="119">
        <v>1</v>
      </c>
      <c r="F12093" s="119" t="s">
        <v>1489</v>
      </c>
      <c r="G12093" s="114">
        <f>IF([Data da Aprovação]&lt;&gt;"ESTATUTÁRIO",YEAR([Data da Aprovação]),"")</f>
        <v>2009</v>
      </c>
      <c r="H12093" s="106">
        <f>Tabela9[[#This Row],[Valor do Provento R$]]/Tabela9[[#This Row],[Provento por 1 ou 1000 Ações]]</f>
        <v>0.35378399999999999</v>
      </c>
    </row>
    <row r="12094" spans="1:8">
      <c r="A12094" s="118" t="s">
        <v>1828</v>
      </c>
      <c r="B12094" s="116" t="s">
        <v>1488</v>
      </c>
      <c r="C12094" s="138">
        <v>40164</v>
      </c>
      <c r="D12094" s="139">
        <v>0.342943</v>
      </c>
      <c r="E12094" s="118">
        <v>1</v>
      </c>
      <c r="F12094" s="118" t="s">
        <v>1489</v>
      </c>
      <c r="G12094" s="113">
        <f>IF([Data da Aprovação]&lt;&gt;"ESTATUTÁRIO",YEAR([Data da Aprovação]),"")</f>
        <v>2009</v>
      </c>
      <c r="H12094" s="106">
        <f>Tabela9[[#This Row],[Valor do Provento R$]]/Tabela9[[#This Row],[Provento por 1 ou 1000 Ações]]</f>
        <v>0.342943</v>
      </c>
    </row>
    <row r="12095" spans="1:8">
      <c r="A12095" s="119" t="s">
        <v>1828</v>
      </c>
      <c r="B12095" s="117" t="s">
        <v>1488</v>
      </c>
      <c r="C12095" s="140">
        <v>40164</v>
      </c>
      <c r="D12095" s="141">
        <v>9.6023999999999998E-2</v>
      </c>
      <c r="E12095" s="119">
        <v>1</v>
      </c>
      <c r="F12095" s="119" t="s">
        <v>1489</v>
      </c>
      <c r="G12095" s="114">
        <f>IF([Data da Aprovação]&lt;&gt;"ESTATUTÁRIO",YEAR([Data da Aprovação]),"")</f>
        <v>2009</v>
      </c>
      <c r="H12095" s="106">
        <f>Tabela9[[#This Row],[Valor do Provento R$]]/Tabela9[[#This Row],[Provento por 1 ou 1000 Ações]]</f>
        <v>9.6023999999999998E-2</v>
      </c>
    </row>
    <row r="12096" spans="1:8">
      <c r="A12096" s="118" t="s">
        <v>1828</v>
      </c>
      <c r="B12096" s="116" t="s">
        <v>1488</v>
      </c>
      <c r="C12096" s="138">
        <v>40298</v>
      </c>
      <c r="D12096" s="139">
        <v>1.0288280000000001</v>
      </c>
      <c r="E12096" s="118">
        <v>1</v>
      </c>
      <c r="F12096" s="118" t="s">
        <v>1492</v>
      </c>
      <c r="G12096" s="113">
        <f>IF([Data da Aprovação]&lt;&gt;"ESTATUTÁRIO",YEAR([Data da Aprovação]),"")</f>
        <v>2010</v>
      </c>
      <c r="H12096" s="106">
        <f>Tabela9[[#This Row],[Valor do Provento R$]]/Tabela9[[#This Row],[Provento por 1 ou 1000 Ações]]</f>
        <v>1.0288280000000001</v>
      </c>
    </row>
    <row r="12097" spans="1:8">
      <c r="A12097" s="119" t="s">
        <v>1828</v>
      </c>
      <c r="B12097" s="117" t="s">
        <v>1488</v>
      </c>
      <c r="C12097" s="140">
        <v>40662</v>
      </c>
      <c r="D12097" s="141">
        <v>0.24471999999999999</v>
      </c>
      <c r="E12097" s="119">
        <v>1</v>
      </c>
      <c r="F12097" s="119" t="s">
        <v>1489</v>
      </c>
      <c r="G12097" s="114">
        <f>IF([Data da Aprovação]&lt;&gt;"ESTATUTÁRIO",YEAR([Data da Aprovação]),"")</f>
        <v>2011</v>
      </c>
      <c r="H12097" s="106">
        <f>Tabela9[[#This Row],[Valor do Provento R$]]/Tabela9[[#This Row],[Provento por 1 ou 1000 Ações]]</f>
        <v>0.24471999999999999</v>
      </c>
    </row>
    <row r="12098" spans="1:8">
      <c r="A12098" s="118" t="s">
        <v>1828</v>
      </c>
      <c r="B12098" s="116" t="s">
        <v>1488</v>
      </c>
      <c r="C12098" s="138">
        <v>40662</v>
      </c>
      <c r="D12098" s="139">
        <v>1.0288299999999999</v>
      </c>
      <c r="E12098" s="118">
        <v>1</v>
      </c>
      <c r="F12098" s="118" t="s">
        <v>1492</v>
      </c>
      <c r="G12098" s="113">
        <f>IF([Data da Aprovação]&lt;&gt;"ESTATUTÁRIO",YEAR([Data da Aprovação]),"")</f>
        <v>2011</v>
      </c>
      <c r="H12098" s="106">
        <f>Tabela9[[#This Row],[Valor do Provento R$]]/Tabela9[[#This Row],[Provento por 1 ou 1000 Ações]]</f>
        <v>1.0288299999999999</v>
      </c>
    </row>
    <row r="12099" spans="1:8">
      <c r="A12099" s="119" t="s">
        <v>1828</v>
      </c>
      <c r="B12099" s="117" t="s">
        <v>1488</v>
      </c>
      <c r="C12099" s="140">
        <v>41026</v>
      </c>
      <c r="D12099" s="141">
        <v>0.82306000000000001</v>
      </c>
      <c r="E12099" s="119">
        <v>1</v>
      </c>
      <c r="F12099" s="119" t="s">
        <v>1492</v>
      </c>
      <c r="G12099" s="114">
        <f>IF([Data da Aprovação]&lt;&gt;"ESTATUTÁRIO",YEAR([Data da Aprovação]),"")</f>
        <v>2012</v>
      </c>
      <c r="H12099" s="106">
        <f>Tabela9[[#This Row],[Valor do Provento R$]]/Tabela9[[#This Row],[Provento por 1 ou 1000 Ações]]</f>
        <v>0.82306000000000001</v>
      </c>
    </row>
    <row r="12100" spans="1:8">
      <c r="A12100" s="118" t="s">
        <v>1828</v>
      </c>
      <c r="B12100" s="116" t="s">
        <v>1488</v>
      </c>
      <c r="C12100" s="138">
        <v>41269</v>
      </c>
      <c r="D12100" s="139">
        <v>0.20576</v>
      </c>
      <c r="E12100" s="118">
        <v>1</v>
      </c>
      <c r="F12100" s="118" t="s">
        <v>1492</v>
      </c>
      <c r="G12100" s="113">
        <f>IF([Data da Aprovação]&lt;&gt;"ESTATUTÁRIO",YEAR([Data da Aprovação]),"")</f>
        <v>2012</v>
      </c>
      <c r="H12100" s="106">
        <f>Tabela9[[#This Row],[Valor do Provento R$]]/Tabela9[[#This Row],[Provento por 1 ou 1000 Ações]]</f>
        <v>0.20576</v>
      </c>
    </row>
    <row r="12101" spans="1:8">
      <c r="A12101" s="119" t="s">
        <v>1828</v>
      </c>
      <c r="B12101" s="117" t="s">
        <v>1488</v>
      </c>
      <c r="C12101" s="140">
        <v>41365</v>
      </c>
      <c r="D12101" s="141">
        <v>0.38409500000000002</v>
      </c>
      <c r="E12101" s="119">
        <v>1</v>
      </c>
      <c r="F12101" s="119" t="s">
        <v>1489</v>
      </c>
      <c r="G12101" s="114">
        <f>IF([Data da Aprovação]&lt;&gt;"ESTATUTÁRIO",YEAR([Data da Aprovação]),"")</f>
        <v>2013</v>
      </c>
      <c r="H12101" s="106">
        <f>Tabela9[[#This Row],[Valor do Provento R$]]/Tabela9[[#This Row],[Provento por 1 ou 1000 Ações]]</f>
        <v>0.38409500000000002</v>
      </c>
    </row>
    <row r="12102" spans="1:8">
      <c r="A12102" s="118" t="s">
        <v>1828</v>
      </c>
      <c r="B12102" s="116" t="s">
        <v>1488</v>
      </c>
      <c r="C12102" s="138">
        <v>41493</v>
      </c>
      <c r="D12102" s="139">
        <v>0.14403587000000001</v>
      </c>
      <c r="E12102" s="118">
        <v>1</v>
      </c>
      <c r="F12102" s="118" t="s">
        <v>1492</v>
      </c>
      <c r="G12102" s="113">
        <f>IF([Data da Aprovação]&lt;&gt;"ESTATUTÁRIO",YEAR([Data da Aprovação]),"")</f>
        <v>2013</v>
      </c>
      <c r="H12102" s="106">
        <f>Tabela9[[#This Row],[Valor do Provento R$]]/Tabela9[[#This Row],[Provento por 1 ou 1000 Ações]]</f>
        <v>0.14403587000000001</v>
      </c>
    </row>
    <row r="12103" spans="1:8">
      <c r="A12103" s="119" t="s">
        <v>1828</v>
      </c>
      <c r="B12103" s="117" t="s">
        <v>1488</v>
      </c>
      <c r="C12103" s="140">
        <v>41493</v>
      </c>
      <c r="D12103" s="141">
        <v>6.1729659999999999E-2</v>
      </c>
      <c r="E12103" s="119">
        <v>1</v>
      </c>
      <c r="F12103" s="119" t="s">
        <v>1489</v>
      </c>
      <c r="G12103" s="114">
        <f>IF([Data da Aprovação]&lt;&gt;"ESTATUTÁRIO",YEAR([Data da Aprovação]),"")</f>
        <v>2013</v>
      </c>
      <c r="H12103" s="106">
        <f>Tabela9[[#This Row],[Valor do Provento R$]]/Tabela9[[#This Row],[Provento por 1 ou 1000 Ações]]</f>
        <v>6.1729659999999999E-2</v>
      </c>
    </row>
    <row r="12104" spans="1:8">
      <c r="A12104" s="118" t="s">
        <v>1828</v>
      </c>
      <c r="B12104" s="116" t="s">
        <v>1488</v>
      </c>
      <c r="C12104" s="138">
        <v>41591</v>
      </c>
      <c r="D12104" s="139">
        <v>0.27435405000000002</v>
      </c>
      <c r="E12104" s="118">
        <v>1</v>
      </c>
      <c r="F12104" s="118" t="s">
        <v>1492</v>
      </c>
      <c r="G12104" s="113">
        <f>IF([Data da Aprovação]&lt;&gt;"ESTATUTÁRIO",YEAR([Data da Aprovação]),"")</f>
        <v>2013</v>
      </c>
      <c r="H12104" s="106">
        <f>Tabela9[[#This Row],[Valor do Provento R$]]/Tabela9[[#This Row],[Provento por 1 ou 1000 Ações]]</f>
        <v>0.27435405000000002</v>
      </c>
    </row>
    <row r="12105" spans="1:8">
      <c r="A12105" s="119" t="s">
        <v>1828</v>
      </c>
      <c r="B12105" s="117" t="s">
        <v>1488</v>
      </c>
      <c r="C12105" s="140">
        <v>41591</v>
      </c>
      <c r="D12105" s="141">
        <v>6.8588510000000005E-2</v>
      </c>
      <c r="E12105" s="119">
        <v>1</v>
      </c>
      <c r="F12105" s="119" t="s">
        <v>1489</v>
      </c>
      <c r="G12105" s="114">
        <f>IF([Data da Aprovação]&lt;&gt;"ESTATUTÁRIO",YEAR([Data da Aprovação]),"")</f>
        <v>2013</v>
      </c>
      <c r="H12105" s="106">
        <f>Tabela9[[#This Row],[Valor do Provento R$]]/Tabela9[[#This Row],[Provento por 1 ou 1000 Ações]]</f>
        <v>6.8588510000000005E-2</v>
      </c>
    </row>
    <row r="12106" spans="1:8">
      <c r="A12106" s="118" t="s">
        <v>1828</v>
      </c>
      <c r="B12106" s="116" t="s">
        <v>1488</v>
      </c>
      <c r="C12106" s="138">
        <v>41698</v>
      </c>
      <c r="D12106" s="139">
        <v>0.291501175</v>
      </c>
      <c r="E12106" s="118">
        <v>1</v>
      </c>
      <c r="F12106" s="118" t="s">
        <v>1492</v>
      </c>
      <c r="G12106" s="113">
        <f>IF([Data da Aprovação]&lt;&gt;"ESTATUTÁRIO",YEAR([Data da Aprovação]),"")</f>
        <v>2014</v>
      </c>
      <c r="H12106" s="106">
        <f>Tabela9[[#This Row],[Valor do Provento R$]]/Tabela9[[#This Row],[Provento por 1 ou 1000 Ações]]</f>
        <v>0.291501175</v>
      </c>
    </row>
    <row r="12107" spans="1:8">
      <c r="A12107" s="119" t="s">
        <v>1829</v>
      </c>
      <c r="B12107" s="117" t="s">
        <v>1488</v>
      </c>
      <c r="C12107" s="140">
        <v>40661</v>
      </c>
      <c r="D12107" s="141">
        <v>3.8456999999999998E-2</v>
      </c>
      <c r="E12107" s="119">
        <v>1</v>
      </c>
      <c r="F12107" s="119" t="s">
        <v>1492</v>
      </c>
      <c r="G12107" s="114">
        <f>IF([Data da Aprovação]&lt;&gt;"ESTATUTÁRIO",YEAR([Data da Aprovação]),"")</f>
        <v>2011</v>
      </c>
      <c r="H12107" s="106">
        <f>Tabela9[[#This Row],[Valor do Provento R$]]/Tabela9[[#This Row],[Provento por 1 ou 1000 Ações]]</f>
        <v>3.8456999999999998E-2</v>
      </c>
    </row>
    <row r="12108" spans="1:8">
      <c r="A12108" s="118" t="s">
        <v>1829</v>
      </c>
      <c r="B12108" s="116" t="s">
        <v>1488</v>
      </c>
      <c r="C12108" s="138">
        <v>41024</v>
      </c>
      <c r="D12108" s="139">
        <v>0.32</v>
      </c>
      <c r="E12108" s="118">
        <v>1</v>
      </c>
      <c r="F12108" s="118" t="s">
        <v>1492</v>
      </c>
      <c r="G12108" s="113">
        <f>IF([Data da Aprovação]&lt;&gt;"ESTATUTÁRIO",YEAR([Data da Aprovação]),"")</f>
        <v>2012</v>
      </c>
      <c r="H12108" s="106">
        <f>Tabela9[[#This Row],[Valor do Provento R$]]/Tabela9[[#This Row],[Provento por 1 ou 1000 Ações]]</f>
        <v>0.32</v>
      </c>
    </row>
    <row r="12109" spans="1:8">
      <c r="A12109" s="119" t="s">
        <v>1829</v>
      </c>
      <c r="B12109" s="117" t="s">
        <v>1488</v>
      </c>
      <c r="C12109" s="140">
        <v>41389</v>
      </c>
      <c r="D12109" s="141">
        <v>0.35</v>
      </c>
      <c r="E12109" s="119">
        <v>1</v>
      </c>
      <c r="F12109" s="119" t="s">
        <v>1492</v>
      </c>
      <c r="G12109" s="114">
        <f>IF([Data da Aprovação]&lt;&gt;"ESTATUTÁRIO",YEAR([Data da Aprovação]),"")</f>
        <v>2013</v>
      </c>
      <c r="H12109" s="106">
        <f>Tabela9[[#This Row],[Valor do Provento R$]]/Tabela9[[#This Row],[Provento por 1 ou 1000 Ações]]</f>
        <v>0.35</v>
      </c>
    </row>
    <row r="12110" spans="1:8">
      <c r="A12110" s="118" t="s">
        <v>1830</v>
      </c>
      <c r="B12110" s="116" t="s">
        <v>1488</v>
      </c>
      <c r="C12110" s="138">
        <v>39541</v>
      </c>
      <c r="D12110" s="139">
        <v>8.3846120999999996E-2</v>
      </c>
      <c r="E12110" s="118">
        <v>1</v>
      </c>
      <c r="F12110" s="118" t="s">
        <v>1492</v>
      </c>
      <c r="G12110" s="113">
        <f>IF([Data da Aprovação]&lt;&gt;"ESTATUTÁRIO",YEAR([Data da Aprovação]),"")</f>
        <v>2008</v>
      </c>
      <c r="H12110" s="106">
        <f>Tabela9[[#This Row],[Valor do Provento R$]]/Tabela9[[#This Row],[Provento por 1 ou 1000 Ações]]</f>
        <v>8.3846120999999996E-2</v>
      </c>
    </row>
    <row r="12111" spans="1:8">
      <c r="A12111" s="119" t="s">
        <v>1830</v>
      </c>
      <c r="B12111" s="117" t="s">
        <v>1488</v>
      </c>
      <c r="C12111" s="140">
        <v>39909</v>
      </c>
      <c r="D12111" s="141">
        <v>0.1085715433</v>
      </c>
      <c r="E12111" s="119">
        <v>1</v>
      </c>
      <c r="F12111" s="119" t="s">
        <v>1492</v>
      </c>
      <c r="G12111" s="114">
        <f>IF([Data da Aprovação]&lt;&gt;"ESTATUTÁRIO",YEAR([Data da Aprovação]),"")</f>
        <v>2009</v>
      </c>
      <c r="H12111" s="106">
        <f>Tabela9[[#This Row],[Valor do Provento R$]]/Tabela9[[#This Row],[Provento por 1 ou 1000 Ações]]</f>
        <v>0.1085715433</v>
      </c>
    </row>
    <row r="12112" spans="1:8">
      <c r="A12112" s="118" t="s">
        <v>1830</v>
      </c>
      <c r="B12112" s="116" t="s">
        <v>1488</v>
      </c>
      <c r="C12112" s="138">
        <v>40275</v>
      </c>
      <c r="D12112" s="139">
        <v>7.2599999999999998E-2</v>
      </c>
      <c r="E12112" s="118">
        <v>1</v>
      </c>
      <c r="F12112" s="118" t="s">
        <v>1492</v>
      </c>
      <c r="G12112" s="113">
        <f>IF([Data da Aprovação]&lt;&gt;"ESTATUTÁRIO",YEAR([Data da Aprovação]),"")</f>
        <v>2010</v>
      </c>
      <c r="H12112" s="106">
        <f>Tabela9[[#This Row],[Valor do Provento R$]]/Tabela9[[#This Row],[Provento por 1 ou 1000 Ações]]</f>
        <v>7.2599999999999998E-2</v>
      </c>
    </row>
    <row r="12113" spans="1:8">
      <c r="A12113" s="119" t="s">
        <v>1830</v>
      </c>
      <c r="B12113" s="117" t="s">
        <v>1488</v>
      </c>
      <c r="C12113" s="140">
        <v>40660</v>
      </c>
      <c r="D12113" s="141">
        <v>0.15896471000000001</v>
      </c>
      <c r="E12113" s="119">
        <v>1</v>
      </c>
      <c r="F12113" s="119" t="s">
        <v>1492</v>
      </c>
      <c r="G12113" s="114">
        <f>IF([Data da Aprovação]&lt;&gt;"ESTATUTÁRIO",YEAR([Data da Aprovação]),"")</f>
        <v>2011</v>
      </c>
      <c r="H12113" s="106">
        <f>Tabela9[[#This Row],[Valor do Provento R$]]/Tabela9[[#This Row],[Provento por 1 ou 1000 Ações]]</f>
        <v>0.15896471000000001</v>
      </c>
    </row>
    <row r="12114" spans="1:8">
      <c r="A12114" s="118" t="s">
        <v>1830</v>
      </c>
      <c r="B12114" s="116" t="s">
        <v>1488</v>
      </c>
      <c r="C12114" s="138">
        <v>41029</v>
      </c>
      <c r="D12114" s="139">
        <v>0.63439000000000001</v>
      </c>
      <c r="E12114" s="118">
        <v>1</v>
      </c>
      <c r="F12114" s="118" t="s">
        <v>1492</v>
      </c>
      <c r="G12114" s="113">
        <f>IF([Data da Aprovação]&lt;&gt;"ESTATUTÁRIO",YEAR([Data da Aprovação]),"")</f>
        <v>2012</v>
      </c>
      <c r="H12114" s="106">
        <f>Tabela9[[#This Row],[Valor do Provento R$]]/Tabela9[[#This Row],[Provento por 1 ou 1000 Ações]]</f>
        <v>0.63439000000000001</v>
      </c>
    </row>
    <row r="12115" spans="1:8">
      <c r="A12115" s="119" t="s">
        <v>1830</v>
      </c>
      <c r="B12115" s="117" t="s">
        <v>1488</v>
      </c>
      <c r="C12115" s="140">
        <v>41381</v>
      </c>
      <c r="D12115" s="141">
        <v>0.154921</v>
      </c>
      <c r="E12115" s="119">
        <v>1</v>
      </c>
      <c r="F12115" s="119" t="s">
        <v>1492</v>
      </c>
      <c r="G12115" s="114">
        <f>IF([Data da Aprovação]&lt;&gt;"ESTATUTÁRIO",YEAR([Data da Aprovação]),"")</f>
        <v>2013</v>
      </c>
      <c r="H12115" s="106">
        <f>Tabela9[[#This Row],[Valor do Provento R$]]/Tabela9[[#This Row],[Provento por 1 ou 1000 Ações]]</f>
        <v>0.154921</v>
      </c>
    </row>
    <row r="12116" spans="1:8">
      <c r="A12116" s="118" t="s">
        <v>1831</v>
      </c>
      <c r="B12116" s="116" t="s">
        <v>1488</v>
      </c>
      <c r="C12116" s="138">
        <v>41494</v>
      </c>
      <c r="D12116" s="139">
        <v>0.1540984037</v>
      </c>
      <c r="E12116" s="118">
        <v>1</v>
      </c>
      <c r="F12116" s="118" t="s">
        <v>1492</v>
      </c>
      <c r="G12116" s="113">
        <f>IF([Data da Aprovação]&lt;&gt;"ESTATUTÁRIO",YEAR([Data da Aprovação]),"")</f>
        <v>2013</v>
      </c>
      <c r="H12116" s="106">
        <f>Tabela9[[#This Row],[Valor do Provento R$]]/Tabela9[[#This Row],[Provento por 1 ou 1000 Ações]]</f>
        <v>0.1540984037</v>
      </c>
    </row>
    <row r="12117" spans="1:8">
      <c r="A12117" s="119" t="s">
        <v>1831</v>
      </c>
      <c r="B12117" s="117" t="s">
        <v>1488</v>
      </c>
      <c r="C12117" s="140">
        <v>41494</v>
      </c>
      <c r="D12117" s="141">
        <v>0.14969644260000001</v>
      </c>
      <c r="E12117" s="119">
        <v>1</v>
      </c>
      <c r="F12117" s="119" t="s">
        <v>1489</v>
      </c>
      <c r="G12117" s="114">
        <f>IF([Data da Aprovação]&lt;&gt;"ESTATUTÁRIO",YEAR([Data da Aprovação]),"")</f>
        <v>2013</v>
      </c>
      <c r="H12117" s="106">
        <f>Tabela9[[#This Row],[Valor do Provento R$]]/Tabela9[[#This Row],[Provento por 1 ou 1000 Ações]]</f>
        <v>0.14969644260000001</v>
      </c>
    </row>
    <row r="12118" spans="1:8">
      <c r="A12118" s="118" t="s">
        <v>1832</v>
      </c>
      <c r="B12118" s="116" t="s">
        <v>1488</v>
      </c>
      <c r="C12118" s="138">
        <v>39444</v>
      </c>
      <c r="D12118" s="139">
        <v>9.2647183999999994E-2</v>
      </c>
      <c r="E12118" s="118">
        <v>1</v>
      </c>
      <c r="F12118" s="118" t="s">
        <v>1489</v>
      </c>
      <c r="G12118" s="113">
        <f>IF([Data da Aprovação]&lt;&gt;"ESTATUTÁRIO",YEAR([Data da Aprovação]),"")</f>
        <v>2007</v>
      </c>
      <c r="H12118" s="106">
        <f>Tabela9[[#This Row],[Valor do Provento R$]]/Tabela9[[#This Row],[Provento por 1 ou 1000 Ações]]</f>
        <v>9.2647183999999994E-2</v>
      </c>
    </row>
    <row r="12119" spans="1:8">
      <c r="A12119" s="119" t="s">
        <v>1832</v>
      </c>
      <c r="B12119" s="117" t="s">
        <v>1488</v>
      </c>
      <c r="C12119" s="140">
        <v>39497</v>
      </c>
      <c r="D12119" s="141">
        <v>1.4712865E-2</v>
      </c>
      <c r="E12119" s="119">
        <v>1</v>
      </c>
      <c r="F12119" s="119" t="s">
        <v>1492</v>
      </c>
      <c r="G12119" s="114">
        <f>IF([Data da Aprovação]&lt;&gt;"ESTATUTÁRIO",YEAR([Data da Aprovação]),"")</f>
        <v>2008</v>
      </c>
      <c r="H12119" s="106">
        <f>Tabela9[[#This Row],[Valor do Provento R$]]/Tabela9[[#This Row],[Provento por 1 ou 1000 Ações]]</f>
        <v>1.4712865E-2</v>
      </c>
    </row>
    <row r="12120" spans="1:8">
      <c r="A12120" s="118" t="s">
        <v>1832</v>
      </c>
      <c r="B12120" s="116" t="s">
        <v>1488</v>
      </c>
      <c r="C12120" s="138">
        <v>39916</v>
      </c>
      <c r="D12120" s="139">
        <v>0.29765104999999997</v>
      </c>
      <c r="E12120" s="118">
        <v>1</v>
      </c>
      <c r="F12120" s="118" t="s">
        <v>1489</v>
      </c>
      <c r="G12120" s="113">
        <f>IF([Data da Aprovação]&lt;&gt;"ESTATUTÁRIO",YEAR([Data da Aprovação]),"")</f>
        <v>2009</v>
      </c>
      <c r="H12120" s="106">
        <f>Tabela9[[#This Row],[Valor do Provento R$]]/Tabela9[[#This Row],[Provento por 1 ou 1000 Ações]]</f>
        <v>0.29765104999999997</v>
      </c>
    </row>
    <row r="12121" spans="1:8">
      <c r="A12121" s="119" t="s">
        <v>1832</v>
      </c>
      <c r="B12121" s="117" t="s">
        <v>1488</v>
      </c>
      <c r="C12121" s="140">
        <v>40070</v>
      </c>
      <c r="D12121" s="141">
        <v>2.1779349999999999E-2</v>
      </c>
      <c r="E12121" s="119">
        <v>1</v>
      </c>
      <c r="F12121" s="119" t="s">
        <v>1489</v>
      </c>
      <c r="G12121" s="114">
        <f>IF([Data da Aprovação]&lt;&gt;"ESTATUTÁRIO",YEAR([Data da Aprovação]),"")</f>
        <v>2009</v>
      </c>
      <c r="H12121" s="106">
        <f>Tabela9[[#This Row],[Valor do Provento R$]]/Tabela9[[#This Row],[Provento por 1 ou 1000 Ações]]</f>
        <v>2.1779349999999999E-2</v>
      </c>
    </row>
    <row r="12122" spans="1:8">
      <c r="A12122" s="118" t="s">
        <v>1832</v>
      </c>
      <c r="B12122" s="116" t="s">
        <v>1488</v>
      </c>
      <c r="C12122" s="138">
        <v>40267</v>
      </c>
      <c r="D12122" s="139">
        <v>1.1764709999999999E-2</v>
      </c>
      <c r="E12122" s="118">
        <v>1</v>
      </c>
      <c r="F12122" s="118" t="s">
        <v>1489</v>
      </c>
      <c r="G12122" s="113">
        <f>IF([Data da Aprovação]&lt;&gt;"ESTATUTÁRIO",YEAR([Data da Aprovação]),"")</f>
        <v>2010</v>
      </c>
      <c r="H12122" s="106">
        <f>Tabela9[[#This Row],[Valor do Provento R$]]/Tabela9[[#This Row],[Provento por 1 ou 1000 Ações]]</f>
        <v>1.1764709999999999E-2</v>
      </c>
    </row>
    <row r="12123" spans="1:8">
      <c r="A12123" s="119" t="s">
        <v>1832</v>
      </c>
      <c r="B12123" s="117" t="s">
        <v>1488</v>
      </c>
      <c r="C12123" s="140">
        <v>40280</v>
      </c>
      <c r="D12123" s="141">
        <v>0.47058823999999999</v>
      </c>
      <c r="E12123" s="119">
        <v>1</v>
      </c>
      <c r="F12123" s="119" t="s">
        <v>1489</v>
      </c>
      <c r="G12123" s="114">
        <f>IF([Data da Aprovação]&lt;&gt;"ESTATUTÁRIO",YEAR([Data da Aprovação]),"")</f>
        <v>2010</v>
      </c>
      <c r="H12123" s="106">
        <f>Tabela9[[#This Row],[Valor do Provento R$]]/Tabela9[[#This Row],[Provento por 1 ou 1000 Ações]]</f>
        <v>0.47058823999999999</v>
      </c>
    </row>
    <row r="12124" spans="1:8">
      <c r="A12124" s="118" t="s">
        <v>1832</v>
      </c>
      <c r="B12124" s="116" t="s">
        <v>1488</v>
      </c>
      <c r="C12124" s="138">
        <v>40358</v>
      </c>
      <c r="D12124" s="139">
        <v>0.11764706</v>
      </c>
      <c r="E12124" s="118">
        <v>1</v>
      </c>
      <c r="F12124" s="118" t="s">
        <v>1489</v>
      </c>
      <c r="G12124" s="113">
        <f>IF([Data da Aprovação]&lt;&gt;"ESTATUTÁRIO",YEAR([Data da Aprovação]),"")</f>
        <v>2010</v>
      </c>
      <c r="H12124" s="106">
        <f>Tabela9[[#This Row],[Valor do Provento R$]]/Tabela9[[#This Row],[Provento por 1 ou 1000 Ações]]</f>
        <v>0.11764706</v>
      </c>
    </row>
    <row r="12125" spans="1:8">
      <c r="A12125" s="119" t="s">
        <v>1832</v>
      </c>
      <c r="B12125" s="117" t="s">
        <v>1488</v>
      </c>
      <c r="C12125" s="140">
        <v>40490</v>
      </c>
      <c r="D12125" s="141">
        <v>7.3872679999999996E-2</v>
      </c>
      <c r="E12125" s="119">
        <v>1</v>
      </c>
      <c r="F12125" s="119" t="s">
        <v>1489</v>
      </c>
      <c r="G12125" s="114">
        <f>IF([Data da Aprovação]&lt;&gt;"ESTATUTÁRIO",YEAR([Data da Aprovação]),"")</f>
        <v>2010</v>
      </c>
      <c r="H12125" s="106">
        <f>Tabela9[[#This Row],[Valor do Provento R$]]/Tabela9[[#This Row],[Provento por 1 ou 1000 Ações]]</f>
        <v>7.3872679999999996E-2</v>
      </c>
    </row>
    <row r="12126" spans="1:8">
      <c r="A12126" s="118" t="s">
        <v>1832</v>
      </c>
      <c r="B12126" s="116" t="s">
        <v>1488</v>
      </c>
      <c r="C12126" s="138">
        <v>40602</v>
      </c>
      <c r="D12126" s="139">
        <v>3.1781839999999999E-2</v>
      </c>
      <c r="E12126" s="118">
        <v>1</v>
      </c>
      <c r="F12126" s="118" t="s">
        <v>1489</v>
      </c>
      <c r="G12126" s="113">
        <f>IF([Data da Aprovação]&lt;&gt;"ESTATUTÁRIO",YEAR([Data da Aprovação]),"")</f>
        <v>2011</v>
      </c>
      <c r="H12126" s="106">
        <f>Tabela9[[#This Row],[Valor do Provento R$]]/Tabela9[[#This Row],[Provento por 1 ou 1000 Ações]]</f>
        <v>3.1781839999999999E-2</v>
      </c>
    </row>
    <row r="12127" spans="1:8">
      <c r="A12127" s="119" t="s">
        <v>1832</v>
      </c>
      <c r="B12127" s="117" t="s">
        <v>1488</v>
      </c>
      <c r="C12127" s="140">
        <v>40686</v>
      </c>
      <c r="D12127" s="141">
        <v>4.3557980000000003E-2</v>
      </c>
      <c r="E12127" s="119">
        <v>1</v>
      </c>
      <c r="F12127" s="119" t="s">
        <v>1489</v>
      </c>
      <c r="G12127" s="114">
        <f>IF([Data da Aprovação]&lt;&gt;"ESTATUTÁRIO",YEAR([Data da Aprovação]),"")</f>
        <v>2011</v>
      </c>
      <c r="H12127" s="106">
        <f>Tabela9[[#This Row],[Valor do Provento R$]]/Tabela9[[#This Row],[Provento por 1 ou 1000 Ações]]</f>
        <v>4.3557980000000003E-2</v>
      </c>
    </row>
    <row r="12128" spans="1:8">
      <c r="A12128" s="118" t="s">
        <v>1832</v>
      </c>
      <c r="B12128" s="116" t="s">
        <v>1488</v>
      </c>
      <c r="C12128" s="138">
        <v>40774</v>
      </c>
      <c r="D12128" s="139">
        <v>0.21176470999999999</v>
      </c>
      <c r="E12128" s="118">
        <v>1</v>
      </c>
      <c r="F12128" s="118" t="s">
        <v>1489</v>
      </c>
      <c r="G12128" s="113">
        <f>IF([Data da Aprovação]&lt;&gt;"ESTATUTÁRIO",YEAR([Data da Aprovação]),"")</f>
        <v>2011</v>
      </c>
      <c r="H12128" s="106">
        <f>Tabela9[[#This Row],[Valor do Provento R$]]/Tabela9[[#This Row],[Provento por 1 ou 1000 Ações]]</f>
        <v>0.21176470999999999</v>
      </c>
    </row>
    <row r="12129" spans="1:8">
      <c r="A12129" s="119" t="s">
        <v>1832</v>
      </c>
      <c r="B12129" s="117" t="s">
        <v>1488</v>
      </c>
      <c r="C12129" s="140">
        <v>40924</v>
      </c>
      <c r="D12129" s="141">
        <v>5.807731E-2</v>
      </c>
      <c r="E12129" s="119">
        <v>1</v>
      </c>
      <c r="F12129" s="119" t="s">
        <v>1489</v>
      </c>
      <c r="G12129" s="114">
        <f>IF([Data da Aprovação]&lt;&gt;"ESTATUTÁRIO",YEAR([Data da Aprovação]),"")</f>
        <v>2012</v>
      </c>
      <c r="H12129" s="106">
        <f>Tabela9[[#This Row],[Valor do Provento R$]]/Tabela9[[#This Row],[Provento por 1 ou 1000 Ações]]</f>
        <v>5.807731E-2</v>
      </c>
    </row>
    <row r="12130" spans="1:8">
      <c r="A12130" s="118" t="s">
        <v>1832</v>
      </c>
      <c r="B12130" s="116" t="s">
        <v>1488</v>
      </c>
      <c r="C12130" s="138">
        <v>41100</v>
      </c>
      <c r="D12130" s="139">
        <v>8.7115970000000001E-2</v>
      </c>
      <c r="E12130" s="118">
        <v>1</v>
      </c>
      <c r="F12130" s="118" t="s">
        <v>1489</v>
      </c>
      <c r="G12130" s="113">
        <f>IF([Data da Aprovação]&lt;&gt;"ESTATUTÁRIO",YEAR([Data da Aprovação]),"")</f>
        <v>2012</v>
      </c>
      <c r="H12130" s="106">
        <f>Tabela9[[#This Row],[Valor do Provento R$]]/Tabela9[[#This Row],[Provento por 1 ou 1000 Ações]]</f>
        <v>8.7115970000000001E-2</v>
      </c>
    </row>
    <row r="12131" spans="1:8">
      <c r="A12131" s="119" t="s">
        <v>1832</v>
      </c>
      <c r="B12131" s="117" t="s">
        <v>1488</v>
      </c>
      <c r="C12131" s="140">
        <v>41361</v>
      </c>
      <c r="D12131" s="141">
        <v>0.50497476100000005</v>
      </c>
      <c r="E12131" s="119">
        <v>1</v>
      </c>
      <c r="F12131" s="119" t="s">
        <v>1492</v>
      </c>
      <c r="G12131" s="114">
        <f>IF([Data da Aprovação]&lt;&gt;"ESTATUTÁRIO",YEAR([Data da Aprovação]),"")</f>
        <v>2013</v>
      </c>
      <c r="H12131" s="106">
        <f>Tabela9[[#This Row],[Valor do Provento R$]]/Tabela9[[#This Row],[Provento por 1 ou 1000 Ações]]</f>
        <v>0.50497476100000005</v>
      </c>
    </row>
    <row r="12132" spans="1:8">
      <c r="A12132" s="118" t="s">
        <v>1832</v>
      </c>
      <c r="B12132" s="116" t="s">
        <v>1490</v>
      </c>
      <c r="C12132" s="138">
        <v>39444</v>
      </c>
      <c r="D12132" s="139">
        <v>9.2647183999999994E-2</v>
      </c>
      <c r="E12132" s="118">
        <v>1</v>
      </c>
      <c r="F12132" s="118" t="s">
        <v>1489</v>
      </c>
      <c r="G12132" s="113">
        <f>IF([Data da Aprovação]&lt;&gt;"ESTATUTÁRIO",YEAR([Data da Aprovação]),"")</f>
        <v>2007</v>
      </c>
      <c r="H12132" s="106">
        <f>Tabela9[[#This Row],[Valor do Provento R$]]/Tabela9[[#This Row],[Provento por 1 ou 1000 Ações]]</f>
        <v>9.2647183999999994E-2</v>
      </c>
    </row>
    <row r="12133" spans="1:8">
      <c r="A12133" s="119" t="s">
        <v>1832</v>
      </c>
      <c r="B12133" s="117" t="s">
        <v>1490</v>
      </c>
      <c r="C12133" s="140">
        <v>39497</v>
      </c>
      <c r="D12133" s="141">
        <v>1.4712865E-2</v>
      </c>
      <c r="E12133" s="119">
        <v>1</v>
      </c>
      <c r="F12133" s="119" t="s">
        <v>1492</v>
      </c>
      <c r="G12133" s="114">
        <f>IF([Data da Aprovação]&lt;&gt;"ESTATUTÁRIO",YEAR([Data da Aprovação]),"")</f>
        <v>2008</v>
      </c>
      <c r="H12133" s="106">
        <f>Tabela9[[#This Row],[Valor do Provento R$]]/Tabela9[[#This Row],[Provento por 1 ou 1000 Ações]]</f>
        <v>1.4712865E-2</v>
      </c>
    </row>
    <row r="12134" spans="1:8">
      <c r="A12134" s="118" t="s">
        <v>1832</v>
      </c>
      <c r="B12134" s="116" t="s">
        <v>1490</v>
      </c>
      <c r="C12134" s="138">
        <v>39916</v>
      </c>
      <c r="D12134" s="139">
        <v>0.29765104999999997</v>
      </c>
      <c r="E12134" s="118">
        <v>1</v>
      </c>
      <c r="F12134" s="118" t="s">
        <v>1489</v>
      </c>
      <c r="G12134" s="113">
        <f>IF([Data da Aprovação]&lt;&gt;"ESTATUTÁRIO",YEAR([Data da Aprovação]),"")</f>
        <v>2009</v>
      </c>
      <c r="H12134" s="106">
        <f>Tabela9[[#This Row],[Valor do Provento R$]]/Tabela9[[#This Row],[Provento por 1 ou 1000 Ações]]</f>
        <v>0.29765104999999997</v>
      </c>
    </row>
    <row r="12135" spans="1:8">
      <c r="A12135" s="119" t="s">
        <v>1832</v>
      </c>
      <c r="B12135" s="117" t="s">
        <v>1490</v>
      </c>
      <c r="C12135" s="140">
        <v>40070</v>
      </c>
      <c r="D12135" s="141">
        <v>2.1779349999999999E-2</v>
      </c>
      <c r="E12135" s="119">
        <v>1</v>
      </c>
      <c r="F12135" s="119" t="s">
        <v>1489</v>
      </c>
      <c r="G12135" s="114">
        <f>IF([Data da Aprovação]&lt;&gt;"ESTATUTÁRIO",YEAR([Data da Aprovação]),"")</f>
        <v>2009</v>
      </c>
      <c r="H12135" s="106">
        <f>Tabela9[[#This Row],[Valor do Provento R$]]/Tabela9[[#This Row],[Provento por 1 ou 1000 Ações]]</f>
        <v>2.1779349999999999E-2</v>
      </c>
    </row>
    <row r="12136" spans="1:8">
      <c r="A12136" s="118" t="s">
        <v>1832</v>
      </c>
      <c r="B12136" s="116" t="s">
        <v>1490</v>
      </c>
      <c r="C12136" s="138">
        <v>40267</v>
      </c>
      <c r="D12136" s="139">
        <v>1.1764709999999999E-2</v>
      </c>
      <c r="E12136" s="118">
        <v>1</v>
      </c>
      <c r="F12136" s="118" t="s">
        <v>1489</v>
      </c>
      <c r="G12136" s="113">
        <f>IF([Data da Aprovação]&lt;&gt;"ESTATUTÁRIO",YEAR([Data da Aprovação]),"")</f>
        <v>2010</v>
      </c>
      <c r="H12136" s="106">
        <f>Tabela9[[#This Row],[Valor do Provento R$]]/Tabela9[[#This Row],[Provento por 1 ou 1000 Ações]]</f>
        <v>1.1764709999999999E-2</v>
      </c>
    </row>
    <row r="12137" spans="1:8">
      <c r="A12137" s="119" t="s">
        <v>1832</v>
      </c>
      <c r="B12137" s="117" t="s">
        <v>1490</v>
      </c>
      <c r="C12137" s="140">
        <v>40280</v>
      </c>
      <c r="D12137" s="141">
        <v>0.47058823999999999</v>
      </c>
      <c r="E12137" s="119">
        <v>1</v>
      </c>
      <c r="F12137" s="119" t="s">
        <v>1489</v>
      </c>
      <c r="G12137" s="114">
        <f>IF([Data da Aprovação]&lt;&gt;"ESTATUTÁRIO",YEAR([Data da Aprovação]),"")</f>
        <v>2010</v>
      </c>
      <c r="H12137" s="106">
        <f>Tabela9[[#This Row],[Valor do Provento R$]]/Tabela9[[#This Row],[Provento por 1 ou 1000 Ações]]</f>
        <v>0.47058823999999999</v>
      </c>
    </row>
    <row r="12138" spans="1:8">
      <c r="A12138" s="118" t="s">
        <v>1832</v>
      </c>
      <c r="B12138" s="116" t="s">
        <v>1490</v>
      </c>
      <c r="C12138" s="138">
        <v>40358</v>
      </c>
      <c r="D12138" s="139">
        <v>0.11764706</v>
      </c>
      <c r="E12138" s="118">
        <v>1</v>
      </c>
      <c r="F12138" s="118" t="s">
        <v>1489</v>
      </c>
      <c r="G12138" s="113">
        <f>IF([Data da Aprovação]&lt;&gt;"ESTATUTÁRIO",YEAR([Data da Aprovação]),"")</f>
        <v>2010</v>
      </c>
      <c r="H12138" s="106">
        <f>Tabela9[[#This Row],[Valor do Provento R$]]/Tabela9[[#This Row],[Provento por 1 ou 1000 Ações]]</f>
        <v>0.11764706</v>
      </c>
    </row>
    <row r="12139" spans="1:8">
      <c r="A12139" s="119" t="s">
        <v>1832</v>
      </c>
      <c r="B12139" s="117" t="s">
        <v>1490</v>
      </c>
      <c r="C12139" s="140">
        <v>40490</v>
      </c>
      <c r="D12139" s="141">
        <v>7.3872679999999996E-2</v>
      </c>
      <c r="E12139" s="119">
        <v>1</v>
      </c>
      <c r="F12139" s="119" t="s">
        <v>1489</v>
      </c>
      <c r="G12139" s="114">
        <f>IF([Data da Aprovação]&lt;&gt;"ESTATUTÁRIO",YEAR([Data da Aprovação]),"")</f>
        <v>2010</v>
      </c>
      <c r="H12139" s="106">
        <f>Tabela9[[#This Row],[Valor do Provento R$]]/Tabela9[[#This Row],[Provento por 1 ou 1000 Ações]]</f>
        <v>7.3872679999999996E-2</v>
      </c>
    </row>
    <row r="12140" spans="1:8">
      <c r="A12140" s="118" t="s">
        <v>1832</v>
      </c>
      <c r="B12140" s="116" t="s">
        <v>1490</v>
      </c>
      <c r="C12140" s="138">
        <v>40602</v>
      </c>
      <c r="D12140" s="139">
        <v>3.1781839999999999E-2</v>
      </c>
      <c r="E12140" s="118">
        <v>1</v>
      </c>
      <c r="F12140" s="118" t="s">
        <v>1489</v>
      </c>
      <c r="G12140" s="113">
        <f>IF([Data da Aprovação]&lt;&gt;"ESTATUTÁRIO",YEAR([Data da Aprovação]),"")</f>
        <v>2011</v>
      </c>
      <c r="H12140" s="106">
        <f>Tabela9[[#This Row],[Valor do Provento R$]]/Tabela9[[#This Row],[Provento por 1 ou 1000 Ações]]</f>
        <v>3.1781839999999999E-2</v>
      </c>
    </row>
    <row r="12141" spans="1:8">
      <c r="A12141" s="119" t="s">
        <v>1832</v>
      </c>
      <c r="B12141" s="117" t="s">
        <v>1490</v>
      </c>
      <c r="C12141" s="140">
        <v>40686</v>
      </c>
      <c r="D12141" s="141">
        <v>4.3557980000000003E-2</v>
      </c>
      <c r="E12141" s="119">
        <v>1</v>
      </c>
      <c r="F12141" s="119" t="s">
        <v>1489</v>
      </c>
      <c r="G12141" s="114">
        <f>IF([Data da Aprovação]&lt;&gt;"ESTATUTÁRIO",YEAR([Data da Aprovação]),"")</f>
        <v>2011</v>
      </c>
      <c r="H12141" s="106">
        <f>Tabela9[[#This Row],[Valor do Provento R$]]/Tabela9[[#This Row],[Provento por 1 ou 1000 Ações]]</f>
        <v>4.3557980000000003E-2</v>
      </c>
    </row>
    <row r="12142" spans="1:8">
      <c r="A12142" s="118" t="s">
        <v>1832</v>
      </c>
      <c r="B12142" s="116" t="s">
        <v>1490</v>
      </c>
      <c r="C12142" s="138">
        <v>40774</v>
      </c>
      <c r="D12142" s="139">
        <v>0.21176470999999999</v>
      </c>
      <c r="E12142" s="118">
        <v>1</v>
      </c>
      <c r="F12142" s="118" t="s">
        <v>1489</v>
      </c>
      <c r="G12142" s="113">
        <f>IF([Data da Aprovação]&lt;&gt;"ESTATUTÁRIO",YEAR([Data da Aprovação]),"")</f>
        <v>2011</v>
      </c>
      <c r="H12142" s="106">
        <f>Tabela9[[#This Row],[Valor do Provento R$]]/Tabela9[[#This Row],[Provento por 1 ou 1000 Ações]]</f>
        <v>0.21176470999999999</v>
      </c>
    </row>
    <row r="12143" spans="1:8">
      <c r="A12143" s="119" t="s">
        <v>1832</v>
      </c>
      <c r="B12143" s="117" t="s">
        <v>1490</v>
      </c>
      <c r="C12143" s="140">
        <v>40924</v>
      </c>
      <c r="D12143" s="141">
        <v>5.807731E-2</v>
      </c>
      <c r="E12143" s="119">
        <v>1</v>
      </c>
      <c r="F12143" s="119" t="s">
        <v>1489</v>
      </c>
      <c r="G12143" s="114">
        <f>IF([Data da Aprovação]&lt;&gt;"ESTATUTÁRIO",YEAR([Data da Aprovação]),"")</f>
        <v>2012</v>
      </c>
      <c r="H12143" s="106">
        <f>Tabela9[[#This Row],[Valor do Provento R$]]/Tabela9[[#This Row],[Provento por 1 ou 1000 Ações]]</f>
        <v>5.807731E-2</v>
      </c>
    </row>
    <row r="12144" spans="1:8">
      <c r="A12144" s="118" t="s">
        <v>1832</v>
      </c>
      <c r="B12144" s="116" t="s">
        <v>1490</v>
      </c>
      <c r="C12144" s="138">
        <v>41100</v>
      </c>
      <c r="D12144" s="139">
        <v>8.7115970000000001E-2</v>
      </c>
      <c r="E12144" s="118">
        <v>1</v>
      </c>
      <c r="F12144" s="118" t="s">
        <v>1489</v>
      </c>
      <c r="G12144" s="113">
        <f>IF([Data da Aprovação]&lt;&gt;"ESTATUTÁRIO",YEAR([Data da Aprovação]),"")</f>
        <v>2012</v>
      </c>
      <c r="H12144" s="106">
        <f>Tabela9[[#This Row],[Valor do Provento R$]]/Tabela9[[#This Row],[Provento por 1 ou 1000 Ações]]</f>
        <v>8.7115970000000001E-2</v>
      </c>
    </row>
    <row r="12145" spans="1:8">
      <c r="A12145" s="119" t="s">
        <v>1832</v>
      </c>
      <c r="B12145" s="117" t="s">
        <v>1490</v>
      </c>
      <c r="C12145" s="140">
        <v>41361</v>
      </c>
      <c r="D12145" s="141">
        <v>0.50497476100000005</v>
      </c>
      <c r="E12145" s="119">
        <v>1</v>
      </c>
      <c r="F12145" s="119" t="s">
        <v>1492</v>
      </c>
      <c r="G12145" s="114">
        <f>IF([Data da Aprovação]&lt;&gt;"ESTATUTÁRIO",YEAR([Data da Aprovação]),"")</f>
        <v>2013</v>
      </c>
      <c r="H12145" s="106">
        <f>Tabela9[[#This Row],[Valor do Provento R$]]/Tabela9[[#This Row],[Provento por 1 ou 1000 Ações]]</f>
        <v>0.50497476100000005</v>
      </c>
    </row>
    <row r="12146" spans="1:8">
      <c r="A12146" s="118" t="s">
        <v>1833</v>
      </c>
      <c r="B12146" s="116" t="s">
        <v>1488</v>
      </c>
      <c r="C12146" s="138">
        <v>35188</v>
      </c>
      <c r="D12146" s="139">
        <v>0.06</v>
      </c>
      <c r="E12146" s="118">
        <v>1000</v>
      </c>
      <c r="F12146" s="118" t="s">
        <v>1492</v>
      </c>
      <c r="G12146" s="113">
        <f>IF([Data da Aprovação]&lt;&gt;"ESTATUTÁRIO",YEAR([Data da Aprovação]),"")</f>
        <v>1996</v>
      </c>
      <c r="H12146" s="106">
        <f>Tabela9[[#This Row],[Valor do Provento R$]]/Tabela9[[#This Row],[Provento por 1 ou 1000 Ações]]</f>
        <v>5.9999999999999995E-5</v>
      </c>
    </row>
    <row r="12147" spans="1:8">
      <c r="A12147" s="119" t="s">
        <v>1833</v>
      </c>
      <c r="B12147" s="117" t="s">
        <v>1488</v>
      </c>
      <c r="C12147" s="140">
        <v>35549</v>
      </c>
      <c r="D12147" s="141">
        <v>0.16775535</v>
      </c>
      <c r="E12147" s="119">
        <v>1000</v>
      </c>
      <c r="F12147" s="119" t="s">
        <v>1492</v>
      </c>
      <c r="G12147" s="114">
        <f>IF([Data da Aprovação]&lt;&gt;"ESTATUTÁRIO",YEAR([Data da Aprovação]),"")</f>
        <v>1997</v>
      </c>
      <c r="H12147" s="106">
        <f>Tabela9[[#This Row],[Valor do Provento R$]]/Tabela9[[#This Row],[Provento por 1 ou 1000 Ações]]</f>
        <v>1.6775534999999999E-4</v>
      </c>
    </row>
    <row r="12148" spans="1:8">
      <c r="A12148" s="118" t="s">
        <v>1833</v>
      </c>
      <c r="B12148" s="116" t="s">
        <v>1488</v>
      </c>
      <c r="C12148" s="138">
        <v>35915</v>
      </c>
      <c r="D12148" s="139">
        <v>3.3399999999999999E-2</v>
      </c>
      <c r="E12148" s="118">
        <v>1000</v>
      </c>
      <c r="F12148" s="118" t="s">
        <v>1492</v>
      </c>
      <c r="G12148" s="113">
        <f>IF([Data da Aprovação]&lt;&gt;"ESTATUTÁRIO",YEAR([Data da Aprovação]),"")</f>
        <v>1998</v>
      </c>
      <c r="H12148" s="106">
        <f>Tabela9[[#This Row],[Valor do Provento R$]]/Tabela9[[#This Row],[Provento por 1 ou 1000 Ações]]</f>
        <v>3.3399999999999999E-5</v>
      </c>
    </row>
    <row r="12149" spans="1:8">
      <c r="A12149" s="119" t="s">
        <v>1833</v>
      </c>
      <c r="B12149" s="117" t="s">
        <v>1488</v>
      </c>
      <c r="C12149" s="140">
        <v>35915</v>
      </c>
      <c r="D12149" s="141">
        <v>3.3300000000000003E-2</v>
      </c>
      <c r="E12149" s="119">
        <v>1000</v>
      </c>
      <c r="F12149" s="119" t="s">
        <v>1492</v>
      </c>
      <c r="G12149" s="114">
        <f>IF([Data da Aprovação]&lt;&gt;"ESTATUTÁRIO",YEAR([Data da Aprovação]),"")</f>
        <v>1998</v>
      </c>
      <c r="H12149" s="106">
        <f>Tabela9[[#This Row],[Valor do Provento R$]]/Tabela9[[#This Row],[Provento por 1 ou 1000 Ações]]</f>
        <v>3.3300000000000003E-5</v>
      </c>
    </row>
    <row r="12150" spans="1:8">
      <c r="A12150" s="118" t="s">
        <v>1833</v>
      </c>
      <c r="B12150" s="116" t="s">
        <v>1488</v>
      </c>
      <c r="C12150" s="138">
        <v>35915</v>
      </c>
      <c r="D12150" s="139">
        <v>3.3300000000000003E-2</v>
      </c>
      <c r="E12150" s="118">
        <v>1000</v>
      </c>
      <c r="F12150" s="118" t="s">
        <v>1492</v>
      </c>
      <c r="G12150" s="113">
        <f>IF([Data da Aprovação]&lt;&gt;"ESTATUTÁRIO",YEAR([Data da Aprovação]),"")</f>
        <v>1998</v>
      </c>
      <c r="H12150" s="106">
        <f>Tabela9[[#This Row],[Valor do Provento R$]]/Tabela9[[#This Row],[Provento por 1 ou 1000 Ações]]</f>
        <v>3.3300000000000003E-5</v>
      </c>
    </row>
    <row r="12151" spans="1:8">
      <c r="A12151" s="119" t="s">
        <v>1833</v>
      </c>
      <c r="B12151" s="117" t="s">
        <v>1488</v>
      </c>
      <c r="C12151" s="140">
        <v>36280</v>
      </c>
      <c r="D12151" s="141">
        <v>3.1591514000000001E-2</v>
      </c>
      <c r="E12151" s="119">
        <v>1000</v>
      </c>
      <c r="F12151" s="119" t="s">
        <v>1492</v>
      </c>
      <c r="G12151" s="114">
        <f>IF([Data da Aprovação]&lt;&gt;"ESTATUTÁRIO",YEAR([Data da Aprovação]),"")</f>
        <v>1999</v>
      </c>
      <c r="H12151" s="106">
        <f>Tabela9[[#This Row],[Valor do Provento R$]]/Tabela9[[#This Row],[Provento por 1 ou 1000 Ações]]</f>
        <v>3.1591514000000002E-5</v>
      </c>
    </row>
    <row r="12152" spans="1:8">
      <c r="A12152" s="118" t="s">
        <v>1833</v>
      </c>
      <c r="B12152" s="116" t="s">
        <v>1488</v>
      </c>
      <c r="C12152" s="138">
        <v>36280</v>
      </c>
      <c r="D12152" s="139">
        <v>3.1591513000000002E-2</v>
      </c>
      <c r="E12152" s="118">
        <v>1000</v>
      </c>
      <c r="F12152" s="118" t="s">
        <v>1492</v>
      </c>
      <c r="G12152" s="113">
        <f>IF([Data da Aprovação]&lt;&gt;"ESTATUTÁRIO",YEAR([Data da Aprovação]),"")</f>
        <v>1999</v>
      </c>
      <c r="H12152" s="106">
        <f>Tabela9[[#This Row],[Valor do Provento R$]]/Tabela9[[#This Row],[Provento por 1 ou 1000 Ações]]</f>
        <v>3.1591513E-5</v>
      </c>
    </row>
    <row r="12153" spans="1:8">
      <c r="A12153" s="119" t="s">
        <v>1833</v>
      </c>
      <c r="B12153" s="117" t="s">
        <v>1488</v>
      </c>
      <c r="C12153" s="140">
        <v>36280</v>
      </c>
      <c r="D12153" s="141">
        <v>3.1591513000000002E-2</v>
      </c>
      <c r="E12153" s="119">
        <v>1000</v>
      </c>
      <c r="F12153" s="119" t="s">
        <v>1492</v>
      </c>
      <c r="G12153" s="114">
        <f>IF([Data da Aprovação]&lt;&gt;"ESTATUTÁRIO",YEAR([Data da Aprovação]),"")</f>
        <v>1999</v>
      </c>
      <c r="H12153" s="106">
        <f>Tabela9[[#This Row],[Valor do Provento R$]]/Tabela9[[#This Row],[Provento por 1 ou 1000 Ações]]</f>
        <v>3.1591513E-5</v>
      </c>
    </row>
    <row r="12154" spans="1:8">
      <c r="A12154" s="118" t="s">
        <v>1833</v>
      </c>
      <c r="B12154" s="116" t="s">
        <v>1488</v>
      </c>
      <c r="C12154" s="138">
        <v>36643</v>
      </c>
      <c r="D12154" s="139">
        <v>9.4697462999999996E-2</v>
      </c>
      <c r="E12154" s="118">
        <v>1000</v>
      </c>
      <c r="F12154" s="118" t="s">
        <v>1492</v>
      </c>
      <c r="G12154" s="113">
        <f>IF([Data da Aprovação]&lt;&gt;"ESTATUTÁRIO",YEAR([Data da Aprovação]),"")</f>
        <v>2000</v>
      </c>
      <c r="H12154" s="106">
        <f>Tabela9[[#This Row],[Valor do Provento R$]]/Tabela9[[#This Row],[Provento por 1 ou 1000 Ações]]</f>
        <v>9.4697462999999998E-5</v>
      </c>
    </row>
    <row r="12155" spans="1:8">
      <c r="A12155" s="119" t="s">
        <v>1833</v>
      </c>
      <c r="B12155" s="117" t="s">
        <v>1488</v>
      </c>
      <c r="C12155" s="140">
        <v>37011</v>
      </c>
      <c r="D12155" s="141">
        <v>9.4697462999999996E-2</v>
      </c>
      <c r="E12155" s="119">
        <v>1000</v>
      </c>
      <c r="F12155" s="119" t="s">
        <v>1492</v>
      </c>
      <c r="G12155" s="114">
        <f>IF([Data da Aprovação]&lt;&gt;"ESTATUTÁRIO",YEAR([Data da Aprovação]),"")</f>
        <v>2001</v>
      </c>
      <c r="H12155" s="106">
        <f>Tabela9[[#This Row],[Valor do Provento R$]]/Tabela9[[#This Row],[Provento por 1 ou 1000 Ações]]</f>
        <v>9.4697462999999998E-5</v>
      </c>
    </row>
    <row r="12156" spans="1:8">
      <c r="A12156" s="118" t="s">
        <v>1833</v>
      </c>
      <c r="B12156" s="116" t="s">
        <v>1488</v>
      </c>
      <c r="C12156" s="138">
        <v>37376</v>
      </c>
      <c r="D12156" s="139">
        <v>4.5217848329999998E-2</v>
      </c>
      <c r="E12156" s="118">
        <v>1000</v>
      </c>
      <c r="F12156" s="118" t="s">
        <v>1492</v>
      </c>
      <c r="G12156" s="113">
        <f>IF([Data da Aprovação]&lt;&gt;"ESTATUTÁRIO",YEAR([Data da Aprovação]),"")</f>
        <v>2002</v>
      </c>
      <c r="H12156" s="106">
        <f>Tabela9[[#This Row],[Valor do Provento R$]]/Tabela9[[#This Row],[Provento por 1 ou 1000 Ações]]</f>
        <v>4.5217848329999995E-5</v>
      </c>
    </row>
    <row r="12157" spans="1:8">
      <c r="A12157" s="119" t="s">
        <v>1833</v>
      </c>
      <c r="B12157" s="117" t="s">
        <v>1488</v>
      </c>
      <c r="C12157" s="140">
        <v>37376</v>
      </c>
      <c r="D12157" s="141">
        <v>4.5217848329999998E-2</v>
      </c>
      <c r="E12157" s="119">
        <v>1000</v>
      </c>
      <c r="F12157" s="119" t="s">
        <v>1492</v>
      </c>
      <c r="G12157" s="114">
        <f>IF([Data da Aprovação]&lt;&gt;"ESTATUTÁRIO",YEAR([Data da Aprovação]),"")</f>
        <v>2002</v>
      </c>
      <c r="H12157" s="106">
        <f>Tabela9[[#This Row],[Valor do Provento R$]]/Tabela9[[#This Row],[Provento por 1 ou 1000 Ações]]</f>
        <v>4.5217848329999995E-5</v>
      </c>
    </row>
    <row r="12158" spans="1:8">
      <c r="A12158" s="118" t="s">
        <v>1833</v>
      </c>
      <c r="B12158" s="116" t="s">
        <v>1488</v>
      </c>
      <c r="C12158" s="138">
        <v>37376</v>
      </c>
      <c r="D12158" s="139">
        <v>4.5217848339999998E-2</v>
      </c>
      <c r="E12158" s="118">
        <v>1000</v>
      </c>
      <c r="F12158" s="118" t="s">
        <v>1492</v>
      </c>
      <c r="G12158" s="113">
        <f>IF([Data da Aprovação]&lt;&gt;"ESTATUTÁRIO",YEAR([Data da Aprovação]),"")</f>
        <v>2002</v>
      </c>
      <c r="H12158" s="106">
        <f>Tabela9[[#This Row],[Valor do Provento R$]]/Tabela9[[#This Row],[Provento por 1 ou 1000 Ações]]</f>
        <v>4.5217848339999998E-5</v>
      </c>
    </row>
    <row r="12159" spans="1:8">
      <c r="A12159" s="119" t="s">
        <v>1833</v>
      </c>
      <c r="B12159" s="117" t="s">
        <v>1488</v>
      </c>
      <c r="C12159" s="140">
        <v>37741</v>
      </c>
      <c r="D12159" s="141">
        <v>3.2968272E-2</v>
      </c>
      <c r="E12159" s="119">
        <v>1000</v>
      </c>
      <c r="F12159" s="119" t="s">
        <v>1492</v>
      </c>
      <c r="G12159" s="114">
        <f>IF([Data da Aprovação]&lt;&gt;"ESTATUTÁRIO",YEAR([Data da Aprovação]),"")</f>
        <v>2003</v>
      </c>
      <c r="H12159" s="106">
        <f>Tabela9[[#This Row],[Valor do Provento R$]]/Tabela9[[#This Row],[Provento por 1 ou 1000 Ações]]</f>
        <v>3.2968271999999997E-5</v>
      </c>
    </row>
    <row r="12160" spans="1:8">
      <c r="A12160" s="118" t="s">
        <v>1833</v>
      </c>
      <c r="B12160" s="116" t="s">
        <v>1488</v>
      </c>
      <c r="C12160" s="138">
        <v>37741</v>
      </c>
      <c r="D12160" s="139">
        <v>3.2968262999999998E-2</v>
      </c>
      <c r="E12160" s="118">
        <v>1000</v>
      </c>
      <c r="F12160" s="118" t="s">
        <v>1492</v>
      </c>
      <c r="G12160" s="113">
        <f>IF([Data da Aprovação]&lt;&gt;"ESTATUTÁRIO",YEAR([Data da Aprovação]),"")</f>
        <v>2003</v>
      </c>
      <c r="H12160" s="106">
        <f>Tabela9[[#This Row],[Valor do Provento R$]]/Tabela9[[#This Row],[Provento por 1 ou 1000 Ações]]</f>
        <v>3.2968263E-5</v>
      </c>
    </row>
    <row r="12161" spans="1:8">
      <c r="A12161" s="119" t="s">
        <v>1833</v>
      </c>
      <c r="B12161" s="117" t="s">
        <v>1488</v>
      </c>
      <c r="C12161" s="140">
        <v>37741</v>
      </c>
      <c r="D12161" s="141">
        <v>3.2968254000000002E-2</v>
      </c>
      <c r="E12161" s="119">
        <v>1000</v>
      </c>
      <c r="F12161" s="119" t="s">
        <v>1492</v>
      </c>
      <c r="G12161" s="114">
        <f>IF([Data da Aprovação]&lt;&gt;"ESTATUTÁRIO",YEAR([Data da Aprovação]),"")</f>
        <v>2003</v>
      </c>
      <c r="H12161" s="106">
        <f>Tabela9[[#This Row],[Valor do Provento R$]]/Tabela9[[#This Row],[Provento por 1 ou 1000 Ações]]</f>
        <v>3.2968254000000002E-5</v>
      </c>
    </row>
    <row r="12162" spans="1:8">
      <c r="A12162" s="118" t="s">
        <v>1833</v>
      </c>
      <c r="B12162" s="116" t="s">
        <v>1488</v>
      </c>
      <c r="C12162" s="138">
        <v>38107</v>
      </c>
      <c r="D12162" s="139">
        <v>6.3217489000000002E-2</v>
      </c>
      <c r="E12162" s="118">
        <v>1000</v>
      </c>
      <c r="F12162" s="118" t="s">
        <v>1492</v>
      </c>
      <c r="G12162" s="113">
        <f>IF([Data da Aprovação]&lt;&gt;"ESTATUTÁRIO",YEAR([Data da Aprovação]),"")</f>
        <v>2004</v>
      </c>
      <c r="H12162" s="106">
        <f>Tabela9[[#This Row],[Valor do Provento R$]]/Tabela9[[#This Row],[Provento por 1 ou 1000 Ações]]</f>
        <v>6.3217488999999999E-5</v>
      </c>
    </row>
    <row r="12163" spans="1:8">
      <c r="A12163" s="119" t="s">
        <v>1833</v>
      </c>
      <c r="B12163" s="117" t="s">
        <v>1488</v>
      </c>
      <c r="C12163" s="140">
        <v>38107</v>
      </c>
      <c r="D12163" s="141">
        <v>3.1608744500000001E-2</v>
      </c>
      <c r="E12163" s="119">
        <v>1000</v>
      </c>
      <c r="F12163" s="119" t="s">
        <v>1492</v>
      </c>
      <c r="G12163" s="114">
        <f>IF([Data da Aprovação]&lt;&gt;"ESTATUTÁRIO",YEAR([Data da Aprovação]),"")</f>
        <v>2004</v>
      </c>
      <c r="H12163" s="106">
        <f>Tabela9[[#This Row],[Valor do Provento R$]]/Tabela9[[#This Row],[Provento por 1 ou 1000 Ações]]</f>
        <v>3.1608744499999999E-5</v>
      </c>
    </row>
    <row r="12164" spans="1:8">
      <c r="A12164" s="118" t="s">
        <v>1833</v>
      </c>
      <c r="B12164" s="116" t="s">
        <v>1488</v>
      </c>
      <c r="C12164" s="138">
        <v>38107</v>
      </c>
      <c r="D12164" s="139">
        <v>3.1608744500000001E-2</v>
      </c>
      <c r="E12164" s="118">
        <v>1000</v>
      </c>
      <c r="F12164" s="118" t="s">
        <v>1492</v>
      </c>
      <c r="G12164" s="113">
        <f>IF([Data da Aprovação]&lt;&gt;"ESTATUTÁRIO",YEAR([Data da Aprovação]),"")</f>
        <v>2004</v>
      </c>
      <c r="H12164" s="106">
        <f>Tabela9[[#This Row],[Valor do Provento R$]]/Tabela9[[#This Row],[Provento por 1 ou 1000 Ações]]</f>
        <v>3.1608744499999999E-5</v>
      </c>
    </row>
    <row r="12165" spans="1:8">
      <c r="A12165" s="119" t="s">
        <v>1833</v>
      </c>
      <c r="B12165" s="117" t="s">
        <v>1488</v>
      </c>
      <c r="C12165" s="140">
        <v>38107</v>
      </c>
      <c r="D12165" s="141">
        <v>1.2905198999999999E-2</v>
      </c>
      <c r="E12165" s="119">
        <v>1000</v>
      </c>
      <c r="F12165" s="119" t="s">
        <v>1492</v>
      </c>
      <c r="G12165" s="114">
        <f>IF([Data da Aprovação]&lt;&gt;"ESTATUTÁRIO",YEAR([Data da Aprovação]),"")</f>
        <v>2004</v>
      </c>
      <c r="H12165" s="106">
        <f>Tabela9[[#This Row],[Valor do Provento R$]]/Tabela9[[#This Row],[Provento por 1 ou 1000 Ações]]</f>
        <v>1.2905198999999999E-5</v>
      </c>
    </row>
    <row r="12166" spans="1:8">
      <c r="A12166" s="118" t="s">
        <v>1833</v>
      </c>
      <c r="B12166" s="116" t="s">
        <v>1488</v>
      </c>
      <c r="C12166" s="138">
        <v>38107</v>
      </c>
      <c r="D12166" s="139">
        <v>6.4525994999999996E-3</v>
      </c>
      <c r="E12166" s="118">
        <v>1000</v>
      </c>
      <c r="F12166" s="118" t="s">
        <v>1492</v>
      </c>
      <c r="G12166" s="113">
        <f>IF([Data da Aprovação]&lt;&gt;"ESTATUTÁRIO",YEAR([Data da Aprovação]),"")</f>
        <v>2004</v>
      </c>
      <c r="H12166" s="106">
        <f>Tabela9[[#This Row],[Valor do Provento R$]]/Tabela9[[#This Row],[Provento por 1 ou 1000 Ações]]</f>
        <v>6.4525994999999993E-6</v>
      </c>
    </row>
    <row r="12167" spans="1:8">
      <c r="A12167" s="119" t="s">
        <v>1833</v>
      </c>
      <c r="B12167" s="117" t="s">
        <v>1488</v>
      </c>
      <c r="C12167" s="140">
        <v>38107</v>
      </c>
      <c r="D12167" s="141">
        <v>6.4525994999999996E-3</v>
      </c>
      <c r="E12167" s="119">
        <v>1000</v>
      </c>
      <c r="F12167" s="119" t="s">
        <v>1492</v>
      </c>
      <c r="G12167" s="114">
        <f>IF([Data da Aprovação]&lt;&gt;"ESTATUTÁRIO",YEAR([Data da Aprovação]),"")</f>
        <v>2004</v>
      </c>
      <c r="H12167" s="106">
        <f>Tabela9[[#This Row],[Valor do Provento R$]]/Tabela9[[#This Row],[Provento por 1 ou 1000 Ações]]</f>
        <v>6.4525994999999993E-6</v>
      </c>
    </row>
    <row r="12168" spans="1:8">
      <c r="A12168" s="118" t="s">
        <v>1833</v>
      </c>
      <c r="B12168" s="116" t="s">
        <v>1488</v>
      </c>
      <c r="C12168" s="138">
        <v>38470</v>
      </c>
      <c r="D12168" s="139">
        <v>4.2144991999999999E-2</v>
      </c>
      <c r="E12168" s="118">
        <v>1000</v>
      </c>
      <c r="F12168" s="118" t="s">
        <v>1492</v>
      </c>
      <c r="G12168" s="113">
        <f>IF([Data da Aprovação]&lt;&gt;"ESTATUTÁRIO",YEAR([Data da Aprovação]),"")</f>
        <v>2005</v>
      </c>
      <c r="H12168" s="106">
        <f>Tabela9[[#This Row],[Valor do Provento R$]]/Tabela9[[#This Row],[Provento por 1 ou 1000 Ações]]</f>
        <v>4.2144992000000002E-5</v>
      </c>
    </row>
    <row r="12169" spans="1:8">
      <c r="A12169" s="119" t="s">
        <v>1833</v>
      </c>
      <c r="B12169" s="117" t="s">
        <v>1488</v>
      </c>
      <c r="C12169" s="140">
        <v>38470</v>
      </c>
      <c r="D12169" s="141">
        <v>4.2144991999999999E-2</v>
      </c>
      <c r="E12169" s="119">
        <v>1000</v>
      </c>
      <c r="F12169" s="119" t="s">
        <v>1492</v>
      </c>
      <c r="G12169" s="114">
        <f>IF([Data da Aprovação]&lt;&gt;"ESTATUTÁRIO",YEAR([Data da Aprovação]),"")</f>
        <v>2005</v>
      </c>
      <c r="H12169" s="106">
        <f>Tabela9[[#This Row],[Valor do Provento R$]]/Tabela9[[#This Row],[Provento por 1 ou 1000 Ações]]</f>
        <v>4.2144992000000002E-5</v>
      </c>
    </row>
    <row r="12170" spans="1:8">
      <c r="A12170" s="118" t="s">
        <v>1833</v>
      </c>
      <c r="B12170" s="116" t="s">
        <v>1488</v>
      </c>
      <c r="C12170" s="138">
        <v>38470</v>
      </c>
      <c r="D12170" s="139">
        <v>4.2144991E-2</v>
      </c>
      <c r="E12170" s="118">
        <v>1000</v>
      </c>
      <c r="F12170" s="118" t="s">
        <v>1492</v>
      </c>
      <c r="G12170" s="113">
        <f>IF([Data da Aprovação]&lt;&gt;"ESTATUTÁRIO",YEAR([Data da Aprovação]),"")</f>
        <v>2005</v>
      </c>
      <c r="H12170" s="106">
        <f>Tabela9[[#This Row],[Valor do Provento R$]]/Tabela9[[#This Row],[Provento por 1 ou 1000 Ações]]</f>
        <v>4.2144990999999999E-5</v>
      </c>
    </row>
    <row r="12171" spans="1:8">
      <c r="A12171" s="119" t="s">
        <v>1833</v>
      </c>
      <c r="B12171" s="117" t="s">
        <v>1488</v>
      </c>
      <c r="C12171" s="140">
        <v>38470</v>
      </c>
      <c r="D12171" s="141">
        <v>2.4539001000000001E-2</v>
      </c>
      <c r="E12171" s="119">
        <v>1000</v>
      </c>
      <c r="F12171" s="119" t="s">
        <v>1492</v>
      </c>
      <c r="G12171" s="114">
        <f>IF([Data da Aprovação]&lt;&gt;"ESTATUTÁRIO",YEAR([Data da Aprovação]),"")</f>
        <v>2005</v>
      </c>
      <c r="H12171" s="106">
        <f>Tabela9[[#This Row],[Valor do Provento R$]]/Tabela9[[#This Row],[Provento por 1 ou 1000 Ações]]</f>
        <v>2.4539001000000003E-5</v>
      </c>
    </row>
    <row r="12172" spans="1:8">
      <c r="A12172" s="118" t="s">
        <v>1833</v>
      </c>
      <c r="B12172" s="116" t="s">
        <v>1488</v>
      </c>
      <c r="C12172" s="138">
        <v>38470</v>
      </c>
      <c r="D12172" s="139">
        <v>2.4539001000000001E-2</v>
      </c>
      <c r="E12172" s="118">
        <v>1000</v>
      </c>
      <c r="F12172" s="118" t="s">
        <v>1492</v>
      </c>
      <c r="G12172" s="113">
        <f>IF([Data da Aprovação]&lt;&gt;"ESTATUTÁRIO",YEAR([Data da Aprovação]),"")</f>
        <v>2005</v>
      </c>
      <c r="H12172" s="106">
        <f>Tabela9[[#This Row],[Valor do Provento R$]]/Tabela9[[#This Row],[Provento por 1 ou 1000 Ações]]</f>
        <v>2.4539001000000003E-5</v>
      </c>
    </row>
    <row r="12173" spans="1:8">
      <c r="A12173" s="119" t="s">
        <v>1833</v>
      </c>
      <c r="B12173" s="117" t="s">
        <v>1488</v>
      </c>
      <c r="C12173" s="140">
        <v>38470</v>
      </c>
      <c r="D12173" s="141">
        <v>2.4538999999999998E-2</v>
      </c>
      <c r="E12173" s="119">
        <v>1000</v>
      </c>
      <c r="F12173" s="119" t="s">
        <v>1492</v>
      </c>
      <c r="G12173" s="114">
        <f>IF([Data da Aprovação]&lt;&gt;"ESTATUTÁRIO",YEAR([Data da Aprovação]),"")</f>
        <v>2005</v>
      </c>
      <c r="H12173" s="106">
        <f>Tabela9[[#This Row],[Valor do Provento R$]]/Tabela9[[#This Row],[Provento por 1 ou 1000 Ações]]</f>
        <v>2.4538999999999997E-5</v>
      </c>
    </row>
    <row r="12174" spans="1:8">
      <c r="A12174" s="118" t="s">
        <v>1833</v>
      </c>
      <c r="B12174" s="116" t="s">
        <v>1488</v>
      </c>
      <c r="C12174" s="138">
        <v>38716</v>
      </c>
      <c r="D12174" s="139">
        <v>9.5517579280000001E-2</v>
      </c>
      <c r="E12174" s="118">
        <v>1000</v>
      </c>
      <c r="F12174" s="118" t="s">
        <v>1489</v>
      </c>
      <c r="G12174" s="113">
        <f>IF([Data da Aprovação]&lt;&gt;"ESTATUTÁRIO",YEAR([Data da Aprovação]),"")</f>
        <v>2005</v>
      </c>
      <c r="H12174" s="106">
        <f>Tabela9[[#This Row],[Valor do Provento R$]]/Tabela9[[#This Row],[Provento por 1 ou 1000 Ações]]</f>
        <v>9.5517579279999999E-5</v>
      </c>
    </row>
    <row r="12175" spans="1:8">
      <c r="A12175" s="119" t="s">
        <v>1833</v>
      </c>
      <c r="B12175" s="117" t="s">
        <v>1488</v>
      </c>
      <c r="C12175" s="140">
        <v>38716</v>
      </c>
      <c r="D12175" s="141">
        <v>1.9103515849999999E-2</v>
      </c>
      <c r="E12175" s="119">
        <v>1000</v>
      </c>
      <c r="F12175" s="119" t="s">
        <v>1489</v>
      </c>
      <c r="G12175" s="114">
        <f>IF([Data da Aprovação]&lt;&gt;"ESTATUTÁRIO",YEAR([Data da Aprovação]),"")</f>
        <v>2005</v>
      </c>
      <c r="H12175" s="106">
        <f>Tabela9[[#This Row],[Valor do Provento R$]]/Tabela9[[#This Row],[Provento por 1 ou 1000 Ações]]</f>
        <v>1.9103515849999997E-5</v>
      </c>
    </row>
    <row r="12176" spans="1:8">
      <c r="A12176" s="118" t="s">
        <v>1833</v>
      </c>
      <c r="B12176" s="116" t="s">
        <v>1488</v>
      </c>
      <c r="C12176" s="138">
        <v>38716</v>
      </c>
      <c r="D12176" s="139">
        <v>1.9103515849999999E-2</v>
      </c>
      <c r="E12176" s="118">
        <v>1000</v>
      </c>
      <c r="F12176" s="118" t="s">
        <v>1489</v>
      </c>
      <c r="G12176" s="113">
        <f>IF([Data da Aprovação]&lt;&gt;"ESTATUTÁRIO",YEAR([Data da Aprovação]),"")</f>
        <v>2005</v>
      </c>
      <c r="H12176" s="106">
        <f>Tabela9[[#This Row],[Valor do Provento R$]]/Tabela9[[#This Row],[Provento por 1 ou 1000 Ações]]</f>
        <v>1.9103515849999997E-5</v>
      </c>
    </row>
    <row r="12177" spans="1:8">
      <c r="A12177" s="119" t="s">
        <v>1833</v>
      </c>
      <c r="B12177" s="117" t="s">
        <v>1488</v>
      </c>
      <c r="C12177" s="140">
        <v>38716</v>
      </c>
      <c r="D12177" s="141">
        <v>1.9103515849999999E-2</v>
      </c>
      <c r="E12177" s="119">
        <v>1000</v>
      </c>
      <c r="F12177" s="119" t="s">
        <v>1489</v>
      </c>
      <c r="G12177" s="114">
        <f>IF([Data da Aprovação]&lt;&gt;"ESTATUTÁRIO",YEAR([Data da Aprovação]),"")</f>
        <v>2005</v>
      </c>
      <c r="H12177" s="106">
        <f>Tabela9[[#This Row],[Valor do Provento R$]]/Tabela9[[#This Row],[Provento por 1 ou 1000 Ações]]</f>
        <v>1.9103515849999997E-5</v>
      </c>
    </row>
    <row r="12178" spans="1:8">
      <c r="A12178" s="118" t="s">
        <v>1833</v>
      </c>
      <c r="B12178" s="116" t="s">
        <v>1488</v>
      </c>
      <c r="C12178" s="138">
        <v>38716</v>
      </c>
      <c r="D12178" s="139">
        <v>1.9103515849999999E-2</v>
      </c>
      <c r="E12178" s="118">
        <v>1000</v>
      </c>
      <c r="F12178" s="118" t="s">
        <v>1489</v>
      </c>
      <c r="G12178" s="113">
        <f>IF([Data da Aprovação]&lt;&gt;"ESTATUTÁRIO",YEAR([Data da Aprovação]),"")</f>
        <v>2005</v>
      </c>
      <c r="H12178" s="106">
        <f>Tabela9[[#This Row],[Valor do Provento R$]]/Tabela9[[#This Row],[Provento por 1 ou 1000 Ações]]</f>
        <v>1.9103515849999997E-5</v>
      </c>
    </row>
    <row r="12179" spans="1:8">
      <c r="A12179" s="119" t="s">
        <v>1833</v>
      </c>
      <c r="B12179" s="117" t="s">
        <v>1488</v>
      </c>
      <c r="C12179" s="140">
        <v>38716</v>
      </c>
      <c r="D12179" s="141">
        <v>1.9103515849999999E-2</v>
      </c>
      <c r="E12179" s="119">
        <v>1000</v>
      </c>
      <c r="F12179" s="119" t="s">
        <v>1489</v>
      </c>
      <c r="G12179" s="114">
        <f>IF([Data da Aprovação]&lt;&gt;"ESTATUTÁRIO",YEAR([Data da Aprovação]),"")</f>
        <v>2005</v>
      </c>
      <c r="H12179" s="106">
        <f>Tabela9[[#This Row],[Valor do Provento R$]]/Tabela9[[#This Row],[Provento por 1 ou 1000 Ações]]</f>
        <v>1.9103515849999997E-5</v>
      </c>
    </row>
    <row r="12180" spans="1:8">
      <c r="A12180" s="118" t="s">
        <v>1833</v>
      </c>
      <c r="B12180" s="116" t="s">
        <v>1488</v>
      </c>
      <c r="C12180" s="138">
        <v>39080</v>
      </c>
      <c r="D12180" s="139">
        <v>0.28273203467000002</v>
      </c>
      <c r="E12180" s="118">
        <v>1000</v>
      </c>
      <c r="F12180" s="118" t="s">
        <v>1489</v>
      </c>
      <c r="G12180" s="113">
        <f>IF([Data da Aprovação]&lt;&gt;"ESTATUTÁRIO",YEAR([Data da Aprovação]),"")</f>
        <v>2006</v>
      </c>
      <c r="H12180" s="106">
        <f>Tabela9[[#This Row],[Valor do Provento R$]]/Tabela9[[#This Row],[Provento por 1 ou 1000 Ações]]</f>
        <v>2.8273203467E-4</v>
      </c>
    </row>
    <row r="12181" spans="1:8">
      <c r="A12181" s="119" t="s">
        <v>1833</v>
      </c>
      <c r="B12181" s="117" t="s">
        <v>1488</v>
      </c>
      <c r="C12181" s="140">
        <v>39267</v>
      </c>
      <c r="D12181" s="141">
        <v>1.1462109514000001</v>
      </c>
      <c r="E12181" s="119">
        <v>1</v>
      </c>
      <c r="F12181" s="119" t="s">
        <v>1492</v>
      </c>
      <c r="G12181" s="114">
        <f>IF([Data da Aprovação]&lt;&gt;"ESTATUTÁRIO",YEAR([Data da Aprovação]),"")</f>
        <v>2007</v>
      </c>
      <c r="H12181" s="106">
        <f>Tabela9[[#This Row],[Valor do Provento R$]]/Tabela9[[#This Row],[Provento por 1 ou 1000 Ações]]</f>
        <v>1.1462109514000001</v>
      </c>
    </row>
    <row r="12182" spans="1:8">
      <c r="A12182" s="118" t="s">
        <v>1833</v>
      </c>
      <c r="B12182" s="116" t="s">
        <v>1488</v>
      </c>
      <c r="C12182" s="138">
        <v>39436</v>
      </c>
      <c r="D12182" s="139">
        <v>0.61113255587000004</v>
      </c>
      <c r="E12182" s="118">
        <v>1</v>
      </c>
      <c r="F12182" s="118" t="s">
        <v>1489</v>
      </c>
      <c r="G12182" s="113">
        <f>IF([Data da Aprovação]&lt;&gt;"ESTATUTÁRIO",YEAR([Data da Aprovação]),"")</f>
        <v>2007</v>
      </c>
      <c r="H12182" s="106">
        <f>Tabela9[[#This Row],[Valor do Provento R$]]/Tabela9[[#This Row],[Provento por 1 ou 1000 Ações]]</f>
        <v>0.61113255587000004</v>
      </c>
    </row>
    <row r="12183" spans="1:8">
      <c r="A12183" s="119" t="s">
        <v>1833</v>
      </c>
      <c r="B12183" s="117" t="s">
        <v>1488</v>
      </c>
      <c r="C12183" s="140">
        <v>39436</v>
      </c>
      <c r="D12183" s="141">
        <v>0.61113255587000004</v>
      </c>
      <c r="E12183" s="119">
        <v>1</v>
      </c>
      <c r="F12183" s="119" t="s">
        <v>1489</v>
      </c>
      <c r="G12183" s="114">
        <f>IF([Data da Aprovação]&lt;&gt;"ESTATUTÁRIO",YEAR([Data da Aprovação]),"")</f>
        <v>2007</v>
      </c>
      <c r="H12183" s="106">
        <f>Tabela9[[#This Row],[Valor do Provento R$]]/Tabela9[[#This Row],[Provento por 1 ou 1000 Ações]]</f>
        <v>0.61113255587000004</v>
      </c>
    </row>
    <row r="12184" spans="1:8">
      <c r="A12184" s="118" t="s">
        <v>1833</v>
      </c>
      <c r="B12184" s="116" t="s">
        <v>1488</v>
      </c>
      <c r="C12184" s="138">
        <v>39652</v>
      </c>
      <c r="D12184" s="139">
        <v>0.38195784742</v>
      </c>
      <c r="E12184" s="118">
        <v>1</v>
      </c>
      <c r="F12184" s="118" t="s">
        <v>1492</v>
      </c>
      <c r="G12184" s="113">
        <f>IF([Data da Aprovação]&lt;&gt;"ESTATUTÁRIO",YEAR([Data da Aprovação]),"")</f>
        <v>2008</v>
      </c>
      <c r="H12184" s="106">
        <f>Tabela9[[#This Row],[Valor do Provento R$]]/Tabela9[[#This Row],[Provento por 1 ou 1000 Ações]]</f>
        <v>0.38195784742</v>
      </c>
    </row>
    <row r="12185" spans="1:8">
      <c r="A12185" s="119" t="s">
        <v>1833</v>
      </c>
      <c r="B12185" s="117" t="s">
        <v>1488</v>
      </c>
      <c r="C12185" s="140">
        <v>39652</v>
      </c>
      <c r="D12185" s="141">
        <v>0.31193570669999998</v>
      </c>
      <c r="E12185" s="119">
        <v>1</v>
      </c>
      <c r="F12185" s="119" t="s">
        <v>1492</v>
      </c>
      <c r="G12185" s="114">
        <f>IF([Data da Aprovação]&lt;&gt;"ESTATUTÁRIO",YEAR([Data da Aprovação]),"")</f>
        <v>2008</v>
      </c>
      <c r="H12185" s="106">
        <f>Tabela9[[#This Row],[Valor do Provento R$]]/Tabela9[[#This Row],[Provento por 1 ou 1000 Ações]]</f>
        <v>0.31193570669999998</v>
      </c>
    </row>
    <row r="12186" spans="1:8">
      <c r="A12186" s="118" t="s">
        <v>1833</v>
      </c>
      <c r="B12186" s="116" t="s">
        <v>1488</v>
      </c>
      <c r="C12186" s="138">
        <v>39652</v>
      </c>
      <c r="D12186" s="139">
        <v>0.31193570669999998</v>
      </c>
      <c r="E12186" s="118">
        <v>1</v>
      </c>
      <c r="F12186" s="118" t="s">
        <v>1492</v>
      </c>
      <c r="G12186" s="113">
        <f>IF([Data da Aprovação]&lt;&gt;"ESTATUTÁRIO",YEAR([Data da Aprovação]),"")</f>
        <v>2008</v>
      </c>
      <c r="H12186" s="106">
        <f>Tabela9[[#This Row],[Valor do Provento R$]]/Tabela9[[#This Row],[Provento por 1 ou 1000 Ações]]</f>
        <v>0.31193570669999998</v>
      </c>
    </row>
    <row r="12187" spans="1:8">
      <c r="A12187" s="119" t="s">
        <v>1833</v>
      </c>
      <c r="B12187" s="117" t="s">
        <v>1488</v>
      </c>
      <c r="C12187" s="140">
        <v>39652</v>
      </c>
      <c r="D12187" s="141">
        <v>0.31193570669999998</v>
      </c>
      <c r="E12187" s="119">
        <v>1</v>
      </c>
      <c r="F12187" s="119" t="s">
        <v>1492</v>
      </c>
      <c r="G12187" s="114">
        <f>IF([Data da Aprovação]&lt;&gt;"ESTATUTÁRIO",YEAR([Data da Aprovação]),"")</f>
        <v>2008</v>
      </c>
      <c r="H12187" s="106">
        <f>Tabela9[[#This Row],[Valor do Provento R$]]/Tabela9[[#This Row],[Provento por 1 ou 1000 Ações]]</f>
        <v>0.31193570669999998</v>
      </c>
    </row>
    <row r="12188" spans="1:8">
      <c r="A12188" s="118" t="s">
        <v>1833</v>
      </c>
      <c r="B12188" s="116" t="s">
        <v>1488</v>
      </c>
      <c r="C12188" s="138">
        <v>39652</v>
      </c>
      <c r="D12188" s="139">
        <v>0.31193570669999998</v>
      </c>
      <c r="E12188" s="118">
        <v>1</v>
      </c>
      <c r="F12188" s="118" t="s">
        <v>1492</v>
      </c>
      <c r="G12188" s="113">
        <f>IF([Data da Aprovação]&lt;&gt;"ESTATUTÁRIO",YEAR([Data da Aprovação]),"")</f>
        <v>2008</v>
      </c>
      <c r="H12188" s="106">
        <f>Tabela9[[#This Row],[Valor do Provento R$]]/Tabela9[[#This Row],[Provento por 1 ou 1000 Ações]]</f>
        <v>0.31193570669999998</v>
      </c>
    </row>
    <row r="12189" spans="1:8">
      <c r="A12189" s="119" t="s">
        <v>1833</v>
      </c>
      <c r="B12189" s="117" t="s">
        <v>1488</v>
      </c>
      <c r="C12189" s="140">
        <v>39800</v>
      </c>
      <c r="D12189" s="141">
        <v>1.2222651117500001</v>
      </c>
      <c r="E12189" s="119">
        <v>1</v>
      </c>
      <c r="F12189" s="119" t="s">
        <v>1489</v>
      </c>
      <c r="G12189" s="114">
        <f>IF([Data da Aprovação]&lt;&gt;"ESTATUTÁRIO",YEAR([Data da Aprovação]),"")</f>
        <v>2008</v>
      </c>
      <c r="H12189" s="106">
        <f>Tabela9[[#This Row],[Valor do Provento R$]]/Tabela9[[#This Row],[Provento por 1 ou 1000 Ações]]</f>
        <v>1.2222651117500001</v>
      </c>
    </row>
    <row r="12190" spans="1:8">
      <c r="A12190" s="118" t="s">
        <v>1833</v>
      </c>
      <c r="B12190" s="116" t="s">
        <v>1488</v>
      </c>
      <c r="C12190" s="138">
        <v>40168</v>
      </c>
      <c r="D12190" s="139">
        <v>0.76153815247000001</v>
      </c>
      <c r="E12190" s="118">
        <v>1</v>
      </c>
      <c r="F12190" s="118" t="s">
        <v>1489</v>
      </c>
      <c r="G12190" s="113">
        <f>IF([Data da Aprovação]&lt;&gt;"ESTATUTÁRIO",YEAR([Data da Aprovação]),"")</f>
        <v>2009</v>
      </c>
      <c r="H12190" s="106">
        <f>Tabela9[[#This Row],[Valor do Provento R$]]/Tabela9[[#This Row],[Provento por 1 ou 1000 Ações]]</f>
        <v>0.76153815247000001</v>
      </c>
    </row>
    <row r="12191" spans="1:8">
      <c r="A12191" s="119" t="s">
        <v>1833</v>
      </c>
      <c r="B12191" s="117" t="s">
        <v>1488</v>
      </c>
      <c r="C12191" s="140">
        <v>40168</v>
      </c>
      <c r="D12191" s="141">
        <v>0.51099210030999997</v>
      </c>
      <c r="E12191" s="119">
        <v>1</v>
      </c>
      <c r="F12191" s="119" t="s">
        <v>1489</v>
      </c>
      <c r="G12191" s="114">
        <f>IF([Data da Aprovação]&lt;&gt;"ESTATUTÁRIO",YEAR([Data da Aprovação]),"")</f>
        <v>2009</v>
      </c>
      <c r="H12191" s="106">
        <f>Tabela9[[#This Row],[Valor do Provento R$]]/Tabela9[[#This Row],[Provento por 1 ou 1000 Ações]]</f>
        <v>0.51099210030999997</v>
      </c>
    </row>
    <row r="12192" spans="1:8">
      <c r="A12192" s="118" t="s">
        <v>1833</v>
      </c>
      <c r="B12192" s="116" t="s">
        <v>1488</v>
      </c>
      <c r="C12192" s="138">
        <v>40298</v>
      </c>
      <c r="D12192" s="139">
        <v>0.55929245962999996</v>
      </c>
      <c r="E12192" s="118">
        <v>1</v>
      </c>
      <c r="F12192" s="118" t="s">
        <v>1492</v>
      </c>
      <c r="G12192" s="113">
        <f>IF([Data da Aprovação]&lt;&gt;"ESTATUTÁRIO",YEAR([Data da Aprovação]),"")</f>
        <v>2010</v>
      </c>
      <c r="H12192" s="106">
        <f>Tabela9[[#This Row],[Valor do Provento R$]]/Tabela9[[#This Row],[Provento por 1 ou 1000 Ações]]</f>
        <v>0.55929245962999996</v>
      </c>
    </row>
    <row r="12193" spans="1:8">
      <c r="A12193" s="119" t="s">
        <v>1833</v>
      </c>
      <c r="B12193" s="117" t="s">
        <v>1488</v>
      </c>
      <c r="C12193" s="140">
        <v>40298</v>
      </c>
      <c r="D12193" s="141">
        <v>0.55929246039000002</v>
      </c>
      <c r="E12193" s="119">
        <v>1</v>
      </c>
      <c r="F12193" s="119" t="s">
        <v>1492</v>
      </c>
      <c r="G12193" s="114">
        <f>IF([Data da Aprovação]&lt;&gt;"ESTATUTÁRIO",YEAR([Data da Aprovação]),"")</f>
        <v>2010</v>
      </c>
      <c r="H12193" s="106">
        <f>Tabela9[[#This Row],[Valor do Provento R$]]/Tabela9[[#This Row],[Provento por 1 ou 1000 Ações]]</f>
        <v>0.55929246039000002</v>
      </c>
    </row>
    <row r="12194" spans="1:8">
      <c r="A12194" s="118" t="s">
        <v>1833</v>
      </c>
      <c r="B12194" s="116" t="s">
        <v>1488</v>
      </c>
      <c r="C12194" s="138">
        <v>40533</v>
      </c>
      <c r="D12194" s="139">
        <v>1.4088455820800001</v>
      </c>
      <c r="E12194" s="118">
        <v>1</v>
      </c>
      <c r="F12194" s="118" t="s">
        <v>1489</v>
      </c>
      <c r="G12194" s="113">
        <f>IF([Data da Aprovação]&lt;&gt;"ESTATUTÁRIO",YEAR([Data da Aprovação]),"")</f>
        <v>2010</v>
      </c>
      <c r="H12194" s="106">
        <f>Tabela9[[#This Row],[Valor do Provento R$]]/Tabela9[[#This Row],[Provento por 1 ou 1000 Ações]]</f>
        <v>1.4088455820800001</v>
      </c>
    </row>
    <row r="12195" spans="1:8">
      <c r="A12195" s="119" t="s">
        <v>1833</v>
      </c>
      <c r="B12195" s="117" t="s">
        <v>1488</v>
      </c>
      <c r="C12195" s="140">
        <v>40662</v>
      </c>
      <c r="D12195" s="141">
        <v>0.69967455588000005</v>
      </c>
      <c r="E12195" s="119">
        <v>1</v>
      </c>
      <c r="F12195" s="119" t="s">
        <v>1492</v>
      </c>
      <c r="G12195" s="114">
        <f>IF([Data da Aprovação]&lt;&gt;"ESTATUTÁRIO",YEAR([Data da Aprovação]),"")</f>
        <v>2011</v>
      </c>
      <c r="H12195" s="106">
        <f>Tabela9[[#This Row],[Valor do Provento R$]]/Tabela9[[#This Row],[Provento por 1 ou 1000 Ações]]</f>
        <v>0.69967455588000005</v>
      </c>
    </row>
    <row r="12196" spans="1:8">
      <c r="A12196" s="118" t="s">
        <v>1833</v>
      </c>
      <c r="B12196" s="116" t="s">
        <v>1488</v>
      </c>
      <c r="C12196" s="138">
        <v>40893</v>
      </c>
      <c r="D12196" s="139">
        <v>1.3368524659800001</v>
      </c>
      <c r="E12196" s="118">
        <v>1</v>
      </c>
      <c r="F12196" s="118" t="s">
        <v>1489</v>
      </c>
      <c r="G12196" s="113">
        <f>IF([Data da Aprovação]&lt;&gt;"ESTATUTÁRIO",YEAR([Data da Aprovação]),"")</f>
        <v>2011</v>
      </c>
      <c r="H12196" s="106">
        <f>Tabela9[[#This Row],[Valor do Provento R$]]/Tabela9[[#This Row],[Provento por 1 ou 1000 Ações]]</f>
        <v>1.3368524659800001</v>
      </c>
    </row>
    <row r="12197" spans="1:8">
      <c r="A12197" s="119" t="s">
        <v>1833</v>
      </c>
      <c r="B12197" s="117" t="s">
        <v>1488</v>
      </c>
      <c r="C12197" s="140">
        <v>41029</v>
      </c>
      <c r="D12197" s="141">
        <v>0.90891172167000001</v>
      </c>
      <c r="E12197" s="119">
        <v>1</v>
      </c>
      <c r="F12197" s="119" t="s">
        <v>1492</v>
      </c>
      <c r="G12197" s="114">
        <f>IF([Data da Aprovação]&lt;&gt;"ESTATUTÁRIO",YEAR([Data da Aprovação]),"")</f>
        <v>2012</v>
      </c>
      <c r="H12197" s="106">
        <f>Tabela9[[#This Row],[Valor do Provento R$]]/Tabela9[[#This Row],[Provento por 1 ou 1000 Ações]]</f>
        <v>0.90891172167000001</v>
      </c>
    </row>
    <row r="12198" spans="1:8">
      <c r="A12198" s="118" t="s">
        <v>1833</v>
      </c>
      <c r="B12198" s="116" t="s">
        <v>1488</v>
      </c>
      <c r="C12198" s="138">
        <v>41271</v>
      </c>
      <c r="D12198" s="139">
        <v>1.3368524659800001</v>
      </c>
      <c r="E12198" s="118">
        <v>1</v>
      </c>
      <c r="F12198" s="118" t="s">
        <v>1489</v>
      </c>
      <c r="G12198" s="113">
        <f>IF([Data da Aprovação]&lt;&gt;"ESTATUTÁRIO",YEAR([Data da Aprovação]),"")</f>
        <v>2012</v>
      </c>
      <c r="H12198" s="106">
        <f>Tabela9[[#This Row],[Valor do Provento R$]]/Tabela9[[#This Row],[Provento por 1 ou 1000 Ações]]</f>
        <v>1.3368524659800001</v>
      </c>
    </row>
    <row r="12199" spans="1:8">
      <c r="A12199" s="119" t="s">
        <v>1833</v>
      </c>
      <c r="B12199" s="117" t="s">
        <v>1488</v>
      </c>
      <c r="C12199" s="140">
        <v>41394</v>
      </c>
      <c r="D12199" s="141">
        <v>30.584347000000001</v>
      </c>
      <c r="E12199" s="119">
        <v>1</v>
      </c>
      <c r="F12199" s="119" t="s">
        <v>1492</v>
      </c>
      <c r="G12199" s="114">
        <f>IF([Data da Aprovação]&lt;&gt;"ESTATUTÁRIO",YEAR([Data da Aprovação]),"")</f>
        <v>2013</v>
      </c>
      <c r="H12199" s="106">
        <f>Tabela9[[#This Row],[Valor do Provento R$]]/Tabela9[[#This Row],[Provento por 1 ou 1000 Ações]]</f>
        <v>30.584347000000001</v>
      </c>
    </row>
    <row r="12200" spans="1:8">
      <c r="A12200" s="118" t="s">
        <v>1833</v>
      </c>
      <c r="B12200" s="116" t="s">
        <v>1488</v>
      </c>
      <c r="C12200" s="138">
        <v>41621</v>
      </c>
      <c r="D12200" s="139">
        <v>1.35201953049</v>
      </c>
      <c r="E12200" s="118">
        <v>1</v>
      </c>
      <c r="F12200" s="118" t="s">
        <v>1489</v>
      </c>
      <c r="G12200" s="113">
        <f>IF([Data da Aprovação]&lt;&gt;"ESTATUTÁRIO",YEAR([Data da Aprovação]),"")</f>
        <v>2013</v>
      </c>
      <c r="H12200" s="106">
        <f>Tabela9[[#This Row],[Valor do Provento R$]]/Tabela9[[#This Row],[Provento por 1 ou 1000 Ações]]</f>
        <v>1.35201953049</v>
      </c>
    </row>
    <row r="12201" spans="1:8">
      <c r="A12201" s="119" t="s">
        <v>1833</v>
      </c>
      <c r="B12201" s="117" t="s">
        <v>1502</v>
      </c>
      <c r="C12201" s="140">
        <v>35188</v>
      </c>
      <c r="D12201" s="141">
        <v>0.06</v>
      </c>
      <c r="E12201" s="119">
        <v>1000</v>
      </c>
      <c r="F12201" s="119" t="s">
        <v>1492</v>
      </c>
      <c r="G12201" s="114">
        <f>IF([Data da Aprovação]&lt;&gt;"ESTATUTÁRIO",YEAR([Data da Aprovação]),"")</f>
        <v>1996</v>
      </c>
      <c r="H12201" s="106">
        <f>Tabela9[[#This Row],[Valor do Provento R$]]/Tabela9[[#This Row],[Provento por 1 ou 1000 Ações]]</f>
        <v>5.9999999999999995E-5</v>
      </c>
    </row>
    <row r="12202" spans="1:8">
      <c r="A12202" s="118" t="s">
        <v>1833</v>
      </c>
      <c r="B12202" s="116" t="s">
        <v>1502</v>
      </c>
      <c r="C12202" s="138">
        <v>35549</v>
      </c>
      <c r="D12202" s="139">
        <v>0.16775535</v>
      </c>
      <c r="E12202" s="118">
        <v>1000</v>
      </c>
      <c r="F12202" s="118" t="s">
        <v>1492</v>
      </c>
      <c r="G12202" s="113">
        <f>IF([Data da Aprovação]&lt;&gt;"ESTATUTÁRIO",YEAR([Data da Aprovação]),"")</f>
        <v>1997</v>
      </c>
      <c r="H12202" s="106">
        <f>Tabela9[[#This Row],[Valor do Provento R$]]/Tabela9[[#This Row],[Provento por 1 ou 1000 Ações]]</f>
        <v>1.6775534999999999E-4</v>
      </c>
    </row>
    <row r="12203" spans="1:8">
      <c r="A12203" s="119" t="s">
        <v>1833</v>
      </c>
      <c r="B12203" s="117" t="s">
        <v>1502</v>
      </c>
      <c r="C12203" s="140">
        <v>35915</v>
      </c>
      <c r="D12203" s="141">
        <v>3.3399999999999999E-2</v>
      </c>
      <c r="E12203" s="119">
        <v>1000</v>
      </c>
      <c r="F12203" s="119" t="s">
        <v>1492</v>
      </c>
      <c r="G12203" s="114">
        <f>IF([Data da Aprovação]&lt;&gt;"ESTATUTÁRIO",YEAR([Data da Aprovação]),"")</f>
        <v>1998</v>
      </c>
      <c r="H12203" s="106">
        <f>Tabela9[[#This Row],[Valor do Provento R$]]/Tabela9[[#This Row],[Provento por 1 ou 1000 Ações]]</f>
        <v>3.3399999999999999E-5</v>
      </c>
    </row>
    <row r="12204" spans="1:8">
      <c r="A12204" s="118" t="s">
        <v>1833</v>
      </c>
      <c r="B12204" s="116" t="s">
        <v>1502</v>
      </c>
      <c r="C12204" s="138">
        <v>35915</v>
      </c>
      <c r="D12204" s="139">
        <v>3.3300000000000003E-2</v>
      </c>
      <c r="E12204" s="118">
        <v>1000</v>
      </c>
      <c r="F12204" s="118" t="s">
        <v>1492</v>
      </c>
      <c r="G12204" s="113">
        <f>IF([Data da Aprovação]&lt;&gt;"ESTATUTÁRIO",YEAR([Data da Aprovação]),"")</f>
        <v>1998</v>
      </c>
      <c r="H12204" s="106">
        <f>Tabela9[[#This Row],[Valor do Provento R$]]/Tabela9[[#This Row],[Provento por 1 ou 1000 Ações]]</f>
        <v>3.3300000000000003E-5</v>
      </c>
    </row>
    <row r="12205" spans="1:8">
      <c r="A12205" s="119" t="s">
        <v>1833</v>
      </c>
      <c r="B12205" s="117" t="s">
        <v>1502</v>
      </c>
      <c r="C12205" s="140">
        <v>35915</v>
      </c>
      <c r="D12205" s="141">
        <v>3.3300000000000003E-2</v>
      </c>
      <c r="E12205" s="119">
        <v>1000</v>
      </c>
      <c r="F12205" s="119" t="s">
        <v>1492</v>
      </c>
      <c r="G12205" s="114">
        <f>IF([Data da Aprovação]&lt;&gt;"ESTATUTÁRIO",YEAR([Data da Aprovação]),"")</f>
        <v>1998</v>
      </c>
      <c r="H12205" s="106">
        <f>Tabela9[[#This Row],[Valor do Provento R$]]/Tabela9[[#This Row],[Provento por 1 ou 1000 Ações]]</f>
        <v>3.3300000000000003E-5</v>
      </c>
    </row>
    <row r="12206" spans="1:8">
      <c r="A12206" s="118" t="s">
        <v>1833</v>
      </c>
      <c r="B12206" s="116" t="s">
        <v>1502</v>
      </c>
      <c r="C12206" s="138">
        <v>36280</v>
      </c>
      <c r="D12206" s="139">
        <v>3.1591514000000001E-2</v>
      </c>
      <c r="E12206" s="118">
        <v>1000</v>
      </c>
      <c r="F12206" s="118" t="s">
        <v>1492</v>
      </c>
      <c r="G12206" s="113">
        <f>IF([Data da Aprovação]&lt;&gt;"ESTATUTÁRIO",YEAR([Data da Aprovação]),"")</f>
        <v>1999</v>
      </c>
      <c r="H12206" s="106">
        <f>Tabela9[[#This Row],[Valor do Provento R$]]/Tabela9[[#This Row],[Provento por 1 ou 1000 Ações]]</f>
        <v>3.1591514000000002E-5</v>
      </c>
    </row>
    <row r="12207" spans="1:8">
      <c r="A12207" s="119" t="s">
        <v>1833</v>
      </c>
      <c r="B12207" s="117" t="s">
        <v>1502</v>
      </c>
      <c r="C12207" s="140">
        <v>36280</v>
      </c>
      <c r="D12207" s="141">
        <v>3.1591513000000002E-2</v>
      </c>
      <c r="E12207" s="119">
        <v>1000</v>
      </c>
      <c r="F12207" s="119" t="s">
        <v>1492</v>
      </c>
      <c r="G12207" s="114">
        <f>IF([Data da Aprovação]&lt;&gt;"ESTATUTÁRIO",YEAR([Data da Aprovação]),"")</f>
        <v>1999</v>
      </c>
      <c r="H12207" s="106">
        <f>Tabela9[[#This Row],[Valor do Provento R$]]/Tabela9[[#This Row],[Provento por 1 ou 1000 Ações]]</f>
        <v>3.1591513E-5</v>
      </c>
    </row>
    <row r="12208" spans="1:8">
      <c r="A12208" s="118" t="s">
        <v>1833</v>
      </c>
      <c r="B12208" s="116" t="s">
        <v>1502</v>
      </c>
      <c r="C12208" s="138">
        <v>36280</v>
      </c>
      <c r="D12208" s="139">
        <v>3.1591513000000002E-2</v>
      </c>
      <c r="E12208" s="118">
        <v>1000</v>
      </c>
      <c r="F12208" s="118" t="s">
        <v>1492</v>
      </c>
      <c r="G12208" s="113">
        <f>IF([Data da Aprovação]&lt;&gt;"ESTATUTÁRIO",YEAR([Data da Aprovação]),"")</f>
        <v>1999</v>
      </c>
      <c r="H12208" s="106">
        <f>Tabela9[[#This Row],[Valor do Provento R$]]/Tabela9[[#This Row],[Provento por 1 ou 1000 Ações]]</f>
        <v>3.1591513E-5</v>
      </c>
    </row>
    <row r="12209" spans="1:8">
      <c r="A12209" s="119" t="s">
        <v>1833</v>
      </c>
      <c r="B12209" s="117" t="s">
        <v>1502</v>
      </c>
      <c r="C12209" s="140">
        <v>36643</v>
      </c>
      <c r="D12209" s="141">
        <v>9.4697462999999996E-2</v>
      </c>
      <c r="E12209" s="119">
        <v>1000</v>
      </c>
      <c r="F12209" s="119" t="s">
        <v>1492</v>
      </c>
      <c r="G12209" s="114">
        <f>IF([Data da Aprovação]&lt;&gt;"ESTATUTÁRIO",YEAR([Data da Aprovação]),"")</f>
        <v>2000</v>
      </c>
      <c r="H12209" s="106">
        <f>Tabela9[[#This Row],[Valor do Provento R$]]/Tabela9[[#This Row],[Provento por 1 ou 1000 Ações]]</f>
        <v>9.4697462999999998E-5</v>
      </c>
    </row>
    <row r="12210" spans="1:8">
      <c r="A12210" s="118" t="s">
        <v>1833</v>
      </c>
      <c r="B12210" s="116" t="s">
        <v>1502</v>
      </c>
      <c r="C12210" s="138">
        <v>37011</v>
      </c>
      <c r="D12210" s="139">
        <v>9.4697462999999996E-2</v>
      </c>
      <c r="E12210" s="118">
        <v>1000</v>
      </c>
      <c r="F12210" s="118" t="s">
        <v>1492</v>
      </c>
      <c r="G12210" s="113">
        <f>IF([Data da Aprovação]&lt;&gt;"ESTATUTÁRIO",YEAR([Data da Aprovação]),"")</f>
        <v>2001</v>
      </c>
      <c r="H12210" s="106">
        <f>Tabela9[[#This Row],[Valor do Provento R$]]/Tabela9[[#This Row],[Provento por 1 ou 1000 Ações]]</f>
        <v>9.4697462999999998E-5</v>
      </c>
    </row>
    <row r="12211" spans="1:8">
      <c r="A12211" s="119" t="s">
        <v>1833</v>
      </c>
      <c r="B12211" s="117" t="s">
        <v>1502</v>
      </c>
      <c r="C12211" s="140">
        <v>37376</v>
      </c>
      <c r="D12211" s="141">
        <v>4.5217848329999998E-2</v>
      </c>
      <c r="E12211" s="119">
        <v>1000</v>
      </c>
      <c r="F12211" s="119" t="s">
        <v>1492</v>
      </c>
      <c r="G12211" s="114">
        <f>IF([Data da Aprovação]&lt;&gt;"ESTATUTÁRIO",YEAR([Data da Aprovação]),"")</f>
        <v>2002</v>
      </c>
      <c r="H12211" s="106">
        <f>Tabela9[[#This Row],[Valor do Provento R$]]/Tabela9[[#This Row],[Provento por 1 ou 1000 Ações]]</f>
        <v>4.5217848329999995E-5</v>
      </c>
    </row>
    <row r="12212" spans="1:8">
      <c r="A12212" s="118" t="s">
        <v>1833</v>
      </c>
      <c r="B12212" s="116" t="s">
        <v>1502</v>
      </c>
      <c r="C12212" s="138">
        <v>37376</v>
      </c>
      <c r="D12212" s="139">
        <v>4.5217848329999998E-2</v>
      </c>
      <c r="E12212" s="118">
        <v>1000</v>
      </c>
      <c r="F12212" s="118" t="s">
        <v>1492</v>
      </c>
      <c r="G12212" s="113">
        <f>IF([Data da Aprovação]&lt;&gt;"ESTATUTÁRIO",YEAR([Data da Aprovação]),"")</f>
        <v>2002</v>
      </c>
      <c r="H12212" s="106">
        <f>Tabela9[[#This Row],[Valor do Provento R$]]/Tabela9[[#This Row],[Provento por 1 ou 1000 Ações]]</f>
        <v>4.5217848329999995E-5</v>
      </c>
    </row>
    <row r="12213" spans="1:8">
      <c r="A12213" s="119" t="s">
        <v>1833</v>
      </c>
      <c r="B12213" s="117" t="s">
        <v>1502</v>
      </c>
      <c r="C12213" s="140">
        <v>37376</v>
      </c>
      <c r="D12213" s="141">
        <v>4.5217848339999998E-2</v>
      </c>
      <c r="E12213" s="119">
        <v>1000</v>
      </c>
      <c r="F12213" s="119" t="s">
        <v>1492</v>
      </c>
      <c r="G12213" s="114">
        <f>IF([Data da Aprovação]&lt;&gt;"ESTATUTÁRIO",YEAR([Data da Aprovação]),"")</f>
        <v>2002</v>
      </c>
      <c r="H12213" s="106">
        <f>Tabela9[[#This Row],[Valor do Provento R$]]/Tabela9[[#This Row],[Provento por 1 ou 1000 Ações]]</f>
        <v>4.5217848339999998E-5</v>
      </c>
    </row>
    <row r="12214" spans="1:8">
      <c r="A12214" s="118" t="s">
        <v>1833</v>
      </c>
      <c r="B12214" s="116" t="s">
        <v>1502</v>
      </c>
      <c r="C12214" s="138">
        <v>37741</v>
      </c>
      <c r="D12214" s="139">
        <v>3.8774555000000002E-2</v>
      </c>
      <c r="E12214" s="118">
        <v>1000</v>
      </c>
      <c r="F12214" s="118" t="s">
        <v>1492</v>
      </c>
      <c r="G12214" s="113">
        <f>IF([Data da Aprovação]&lt;&gt;"ESTATUTÁRIO",YEAR([Data da Aprovação]),"")</f>
        <v>2003</v>
      </c>
      <c r="H12214" s="106">
        <f>Tabela9[[#This Row],[Valor do Provento R$]]/Tabela9[[#This Row],[Provento por 1 ou 1000 Ações]]</f>
        <v>3.8774555000000003E-5</v>
      </c>
    </row>
    <row r="12215" spans="1:8">
      <c r="A12215" s="119" t="s">
        <v>1833</v>
      </c>
      <c r="B12215" s="117" t="s">
        <v>1502</v>
      </c>
      <c r="C12215" s="140">
        <v>37741</v>
      </c>
      <c r="D12215" s="141">
        <v>3.8774563999999997E-2</v>
      </c>
      <c r="E12215" s="119">
        <v>1000</v>
      </c>
      <c r="F12215" s="119" t="s">
        <v>1492</v>
      </c>
      <c r="G12215" s="114">
        <f>IF([Data da Aprovação]&lt;&gt;"ESTATUTÁRIO",YEAR([Data da Aprovação]),"")</f>
        <v>2003</v>
      </c>
      <c r="H12215" s="106">
        <f>Tabela9[[#This Row],[Valor do Provento R$]]/Tabela9[[#This Row],[Provento por 1 ou 1000 Ações]]</f>
        <v>3.8774563999999994E-5</v>
      </c>
    </row>
    <row r="12216" spans="1:8">
      <c r="A12216" s="118" t="s">
        <v>1833</v>
      </c>
      <c r="B12216" s="116" t="s">
        <v>1502</v>
      </c>
      <c r="C12216" s="138">
        <v>37741</v>
      </c>
      <c r="D12216" s="139">
        <v>3.8774573E-2</v>
      </c>
      <c r="E12216" s="118">
        <v>1000</v>
      </c>
      <c r="F12216" s="118" t="s">
        <v>1492</v>
      </c>
      <c r="G12216" s="113">
        <f>IF([Data da Aprovação]&lt;&gt;"ESTATUTÁRIO",YEAR([Data da Aprovação]),"")</f>
        <v>2003</v>
      </c>
      <c r="H12216" s="106">
        <f>Tabela9[[#This Row],[Valor do Provento R$]]/Tabela9[[#This Row],[Provento por 1 ou 1000 Ações]]</f>
        <v>3.8774572999999999E-5</v>
      </c>
    </row>
    <row r="12217" spans="1:8">
      <c r="A12217" s="119" t="s">
        <v>1833</v>
      </c>
      <c r="B12217" s="117" t="s">
        <v>1502</v>
      </c>
      <c r="C12217" s="140">
        <v>38107</v>
      </c>
      <c r="D12217" s="141">
        <v>6.9538988999999995E-2</v>
      </c>
      <c r="E12217" s="119">
        <v>1000</v>
      </c>
      <c r="F12217" s="119" t="s">
        <v>1492</v>
      </c>
      <c r="G12217" s="114">
        <f>IF([Data da Aprovação]&lt;&gt;"ESTATUTÁRIO",YEAR([Data da Aprovação]),"")</f>
        <v>2004</v>
      </c>
      <c r="H12217" s="106">
        <f>Tabela9[[#This Row],[Valor do Provento R$]]/Tabela9[[#This Row],[Provento por 1 ou 1000 Ações]]</f>
        <v>6.9538988999999989E-5</v>
      </c>
    </row>
    <row r="12218" spans="1:8">
      <c r="A12218" s="118" t="s">
        <v>1833</v>
      </c>
      <c r="B12218" s="116" t="s">
        <v>1502</v>
      </c>
      <c r="C12218" s="138">
        <v>38107</v>
      </c>
      <c r="D12218" s="139">
        <v>3.4769494499999998E-2</v>
      </c>
      <c r="E12218" s="118">
        <v>1000</v>
      </c>
      <c r="F12218" s="118" t="s">
        <v>1492</v>
      </c>
      <c r="G12218" s="113">
        <f>IF([Data da Aprovação]&lt;&gt;"ESTATUTÁRIO",YEAR([Data da Aprovação]),"")</f>
        <v>2004</v>
      </c>
      <c r="H12218" s="106">
        <f>Tabela9[[#This Row],[Valor do Provento R$]]/Tabela9[[#This Row],[Provento por 1 ou 1000 Ações]]</f>
        <v>3.4769494499999995E-5</v>
      </c>
    </row>
    <row r="12219" spans="1:8">
      <c r="A12219" s="119" t="s">
        <v>1833</v>
      </c>
      <c r="B12219" s="117" t="s">
        <v>1502</v>
      </c>
      <c r="C12219" s="140">
        <v>38107</v>
      </c>
      <c r="D12219" s="141">
        <v>3.4769494499999998E-2</v>
      </c>
      <c r="E12219" s="119">
        <v>1000</v>
      </c>
      <c r="F12219" s="119" t="s">
        <v>1492</v>
      </c>
      <c r="G12219" s="114">
        <f>IF([Data da Aprovação]&lt;&gt;"ESTATUTÁRIO",YEAR([Data da Aprovação]),"")</f>
        <v>2004</v>
      </c>
      <c r="H12219" s="106">
        <f>Tabela9[[#This Row],[Valor do Provento R$]]/Tabela9[[#This Row],[Provento por 1 ou 1000 Ações]]</f>
        <v>3.4769494499999995E-5</v>
      </c>
    </row>
    <row r="12220" spans="1:8">
      <c r="A12220" s="118" t="s">
        <v>1833</v>
      </c>
      <c r="B12220" s="116" t="s">
        <v>1502</v>
      </c>
      <c r="C12220" s="138">
        <v>38107</v>
      </c>
      <c r="D12220" s="139">
        <v>1.420255E-2</v>
      </c>
      <c r="E12220" s="118">
        <v>1000</v>
      </c>
      <c r="F12220" s="118" t="s">
        <v>1492</v>
      </c>
      <c r="G12220" s="113">
        <f>IF([Data da Aprovação]&lt;&gt;"ESTATUTÁRIO",YEAR([Data da Aprovação]),"")</f>
        <v>2004</v>
      </c>
      <c r="H12220" s="106">
        <f>Tabela9[[#This Row],[Valor do Provento R$]]/Tabela9[[#This Row],[Provento por 1 ou 1000 Ações]]</f>
        <v>1.420255E-5</v>
      </c>
    </row>
    <row r="12221" spans="1:8">
      <c r="A12221" s="119" t="s">
        <v>1833</v>
      </c>
      <c r="B12221" s="117" t="s">
        <v>1502</v>
      </c>
      <c r="C12221" s="140">
        <v>38107</v>
      </c>
      <c r="D12221" s="141">
        <v>7.1012749999999998E-3</v>
      </c>
      <c r="E12221" s="119">
        <v>1000</v>
      </c>
      <c r="F12221" s="119" t="s">
        <v>1492</v>
      </c>
      <c r="G12221" s="114">
        <f>IF([Data da Aprovação]&lt;&gt;"ESTATUTÁRIO",YEAR([Data da Aprovação]),"")</f>
        <v>2004</v>
      </c>
      <c r="H12221" s="106">
        <f>Tabela9[[#This Row],[Valor do Provento R$]]/Tabela9[[#This Row],[Provento por 1 ou 1000 Ações]]</f>
        <v>7.101275E-6</v>
      </c>
    </row>
    <row r="12222" spans="1:8">
      <c r="A12222" s="118" t="s">
        <v>1833</v>
      </c>
      <c r="B12222" s="116" t="s">
        <v>1502</v>
      </c>
      <c r="C12222" s="138">
        <v>38107</v>
      </c>
      <c r="D12222" s="139">
        <v>7.1012749999999998E-3</v>
      </c>
      <c r="E12222" s="118">
        <v>1000</v>
      </c>
      <c r="F12222" s="118" t="s">
        <v>1492</v>
      </c>
      <c r="G12222" s="113">
        <f>IF([Data da Aprovação]&lt;&gt;"ESTATUTÁRIO",YEAR([Data da Aprovação]),"")</f>
        <v>2004</v>
      </c>
      <c r="H12222" s="106">
        <f>Tabela9[[#This Row],[Valor do Provento R$]]/Tabela9[[#This Row],[Provento por 1 ou 1000 Ações]]</f>
        <v>7.101275E-6</v>
      </c>
    </row>
    <row r="12223" spans="1:8">
      <c r="A12223" s="119" t="s">
        <v>1833</v>
      </c>
      <c r="B12223" s="117" t="s">
        <v>1502</v>
      </c>
      <c r="C12223" s="140">
        <v>38470</v>
      </c>
      <c r="D12223" s="141">
        <v>4.6359325E-2</v>
      </c>
      <c r="E12223" s="119">
        <v>1000</v>
      </c>
      <c r="F12223" s="119" t="s">
        <v>1492</v>
      </c>
      <c r="G12223" s="114">
        <f>IF([Data da Aprovação]&lt;&gt;"ESTATUTÁRIO",YEAR([Data da Aprovação]),"")</f>
        <v>2005</v>
      </c>
      <c r="H12223" s="106">
        <f>Tabela9[[#This Row],[Valor do Provento R$]]/Tabela9[[#This Row],[Provento por 1 ou 1000 Ações]]</f>
        <v>4.6359324999999997E-5</v>
      </c>
    </row>
    <row r="12224" spans="1:8">
      <c r="A12224" s="118" t="s">
        <v>1833</v>
      </c>
      <c r="B12224" s="116" t="s">
        <v>1502</v>
      </c>
      <c r="C12224" s="138">
        <v>38470</v>
      </c>
      <c r="D12224" s="139">
        <v>4.6359325E-2</v>
      </c>
      <c r="E12224" s="118">
        <v>1000</v>
      </c>
      <c r="F12224" s="118" t="s">
        <v>1492</v>
      </c>
      <c r="G12224" s="113">
        <f>IF([Data da Aprovação]&lt;&gt;"ESTATUTÁRIO",YEAR([Data da Aprovação]),"")</f>
        <v>2005</v>
      </c>
      <c r="H12224" s="106">
        <f>Tabela9[[#This Row],[Valor do Provento R$]]/Tabela9[[#This Row],[Provento por 1 ou 1000 Ações]]</f>
        <v>4.6359324999999997E-5</v>
      </c>
    </row>
    <row r="12225" spans="1:8">
      <c r="A12225" s="119" t="s">
        <v>1833</v>
      </c>
      <c r="B12225" s="117" t="s">
        <v>1502</v>
      </c>
      <c r="C12225" s="140">
        <v>38470</v>
      </c>
      <c r="D12225" s="141">
        <v>4.6359324E-2</v>
      </c>
      <c r="E12225" s="119">
        <v>1000</v>
      </c>
      <c r="F12225" s="119" t="s">
        <v>1492</v>
      </c>
      <c r="G12225" s="114">
        <f>IF([Data da Aprovação]&lt;&gt;"ESTATUTÁRIO",YEAR([Data da Aprovação]),"")</f>
        <v>2005</v>
      </c>
      <c r="H12225" s="106">
        <f>Tabela9[[#This Row],[Valor do Provento R$]]/Tabela9[[#This Row],[Provento por 1 ou 1000 Ações]]</f>
        <v>4.6359324000000001E-5</v>
      </c>
    </row>
    <row r="12226" spans="1:8">
      <c r="A12226" s="118" t="s">
        <v>1833</v>
      </c>
      <c r="B12226" s="116" t="s">
        <v>1502</v>
      </c>
      <c r="C12226" s="138">
        <v>38470</v>
      </c>
      <c r="D12226" s="139">
        <v>2.7005891000000001E-2</v>
      </c>
      <c r="E12226" s="118">
        <v>1000</v>
      </c>
      <c r="F12226" s="118" t="s">
        <v>1492</v>
      </c>
      <c r="G12226" s="113">
        <f>IF([Data da Aprovação]&lt;&gt;"ESTATUTÁRIO",YEAR([Data da Aprovação]),"")</f>
        <v>2005</v>
      </c>
      <c r="H12226" s="106">
        <f>Tabela9[[#This Row],[Valor do Provento R$]]/Tabela9[[#This Row],[Provento por 1 ou 1000 Ações]]</f>
        <v>2.7005891E-5</v>
      </c>
    </row>
    <row r="12227" spans="1:8">
      <c r="A12227" s="119" t="s">
        <v>1833</v>
      </c>
      <c r="B12227" s="117" t="s">
        <v>1502</v>
      </c>
      <c r="C12227" s="140">
        <v>38470</v>
      </c>
      <c r="D12227" s="141">
        <v>2.7005891000000001E-2</v>
      </c>
      <c r="E12227" s="119">
        <v>1000</v>
      </c>
      <c r="F12227" s="119" t="s">
        <v>1492</v>
      </c>
      <c r="G12227" s="114">
        <f>IF([Data da Aprovação]&lt;&gt;"ESTATUTÁRIO",YEAR([Data da Aprovação]),"")</f>
        <v>2005</v>
      </c>
      <c r="H12227" s="106">
        <f>Tabela9[[#This Row],[Valor do Provento R$]]/Tabela9[[#This Row],[Provento por 1 ou 1000 Ações]]</f>
        <v>2.7005891E-5</v>
      </c>
    </row>
    <row r="12228" spans="1:8">
      <c r="A12228" s="118" t="s">
        <v>1833</v>
      </c>
      <c r="B12228" s="116" t="s">
        <v>1502</v>
      </c>
      <c r="C12228" s="138">
        <v>38470</v>
      </c>
      <c r="D12228" s="139">
        <v>2.7005890000000001E-2</v>
      </c>
      <c r="E12228" s="118">
        <v>1000</v>
      </c>
      <c r="F12228" s="118" t="s">
        <v>1492</v>
      </c>
      <c r="G12228" s="113">
        <f>IF([Data da Aprovação]&lt;&gt;"ESTATUTÁRIO",YEAR([Data da Aprovação]),"")</f>
        <v>2005</v>
      </c>
      <c r="H12228" s="106">
        <f>Tabela9[[#This Row],[Valor do Provento R$]]/Tabela9[[#This Row],[Provento por 1 ou 1000 Ações]]</f>
        <v>2.7005890000000001E-5</v>
      </c>
    </row>
    <row r="12229" spans="1:8">
      <c r="A12229" s="119" t="s">
        <v>1833</v>
      </c>
      <c r="B12229" s="117" t="s">
        <v>1502</v>
      </c>
      <c r="C12229" s="140">
        <v>38716</v>
      </c>
      <c r="D12229" s="141">
        <v>0.10506933721</v>
      </c>
      <c r="E12229" s="119">
        <v>1000</v>
      </c>
      <c r="F12229" s="119" t="s">
        <v>1489</v>
      </c>
      <c r="G12229" s="114">
        <f>IF([Data da Aprovação]&lt;&gt;"ESTATUTÁRIO",YEAR([Data da Aprovação]),"")</f>
        <v>2005</v>
      </c>
      <c r="H12229" s="106">
        <f>Tabela9[[#This Row],[Valor do Provento R$]]/Tabela9[[#This Row],[Provento por 1 ou 1000 Ações]]</f>
        <v>1.0506933721E-4</v>
      </c>
    </row>
    <row r="12230" spans="1:8">
      <c r="A12230" s="118" t="s">
        <v>1833</v>
      </c>
      <c r="B12230" s="116" t="s">
        <v>1502</v>
      </c>
      <c r="C12230" s="138">
        <v>38716</v>
      </c>
      <c r="D12230" s="139">
        <v>2.101386744E-2</v>
      </c>
      <c r="E12230" s="118">
        <v>1000</v>
      </c>
      <c r="F12230" s="118" t="s">
        <v>1489</v>
      </c>
      <c r="G12230" s="113">
        <f>IF([Data da Aprovação]&lt;&gt;"ESTATUTÁRIO",YEAR([Data da Aprovação]),"")</f>
        <v>2005</v>
      </c>
      <c r="H12230" s="106">
        <f>Tabela9[[#This Row],[Valor do Provento R$]]/Tabela9[[#This Row],[Provento por 1 ou 1000 Ações]]</f>
        <v>2.1013867440000001E-5</v>
      </c>
    </row>
    <row r="12231" spans="1:8">
      <c r="A12231" s="119" t="s">
        <v>1833</v>
      </c>
      <c r="B12231" s="117" t="s">
        <v>1502</v>
      </c>
      <c r="C12231" s="140">
        <v>38716</v>
      </c>
      <c r="D12231" s="141">
        <v>2.101386744E-2</v>
      </c>
      <c r="E12231" s="119">
        <v>1000</v>
      </c>
      <c r="F12231" s="119" t="s">
        <v>1489</v>
      </c>
      <c r="G12231" s="114">
        <f>IF([Data da Aprovação]&lt;&gt;"ESTATUTÁRIO",YEAR([Data da Aprovação]),"")</f>
        <v>2005</v>
      </c>
      <c r="H12231" s="106">
        <f>Tabela9[[#This Row],[Valor do Provento R$]]/Tabela9[[#This Row],[Provento por 1 ou 1000 Ações]]</f>
        <v>2.1013867440000001E-5</v>
      </c>
    </row>
    <row r="12232" spans="1:8">
      <c r="A12232" s="118" t="s">
        <v>1833</v>
      </c>
      <c r="B12232" s="116" t="s">
        <v>1502</v>
      </c>
      <c r="C12232" s="138">
        <v>38716</v>
      </c>
      <c r="D12232" s="139">
        <v>2.101386744E-2</v>
      </c>
      <c r="E12232" s="118">
        <v>1000</v>
      </c>
      <c r="F12232" s="118" t="s">
        <v>1489</v>
      </c>
      <c r="G12232" s="113">
        <f>IF([Data da Aprovação]&lt;&gt;"ESTATUTÁRIO",YEAR([Data da Aprovação]),"")</f>
        <v>2005</v>
      </c>
      <c r="H12232" s="106">
        <f>Tabela9[[#This Row],[Valor do Provento R$]]/Tabela9[[#This Row],[Provento por 1 ou 1000 Ações]]</f>
        <v>2.1013867440000001E-5</v>
      </c>
    </row>
    <row r="12233" spans="1:8">
      <c r="A12233" s="119" t="s">
        <v>1833</v>
      </c>
      <c r="B12233" s="117" t="s">
        <v>1502</v>
      </c>
      <c r="C12233" s="140">
        <v>38716</v>
      </c>
      <c r="D12233" s="141">
        <v>2.101386744E-2</v>
      </c>
      <c r="E12233" s="119">
        <v>1000</v>
      </c>
      <c r="F12233" s="119" t="s">
        <v>1489</v>
      </c>
      <c r="G12233" s="114">
        <f>IF([Data da Aprovação]&lt;&gt;"ESTATUTÁRIO",YEAR([Data da Aprovação]),"")</f>
        <v>2005</v>
      </c>
      <c r="H12233" s="106">
        <f>Tabela9[[#This Row],[Valor do Provento R$]]/Tabela9[[#This Row],[Provento por 1 ou 1000 Ações]]</f>
        <v>2.1013867440000001E-5</v>
      </c>
    </row>
    <row r="12234" spans="1:8">
      <c r="A12234" s="118" t="s">
        <v>1833</v>
      </c>
      <c r="B12234" s="116" t="s">
        <v>1502</v>
      </c>
      <c r="C12234" s="138">
        <v>38716</v>
      </c>
      <c r="D12234" s="139">
        <v>2.101386744E-2</v>
      </c>
      <c r="E12234" s="118">
        <v>1000</v>
      </c>
      <c r="F12234" s="118" t="s">
        <v>1489</v>
      </c>
      <c r="G12234" s="113">
        <f>IF([Data da Aprovação]&lt;&gt;"ESTATUTÁRIO",YEAR([Data da Aprovação]),"")</f>
        <v>2005</v>
      </c>
      <c r="H12234" s="106">
        <f>Tabela9[[#This Row],[Valor do Provento R$]]/Tabela9[[#This Row],[Provento por 1 ou 1000 Ações]]</f>
        <v>2.1013867440000001E-5</v>
      </c>
    </row>
    <row r="12235" spans="1:8">
      <c r="A12235" s="119" t="s">
        <v>1833</v>
      </c>
      <c r="B12235" s="117" t="s">
        <v>1502</v>
      </c>
      <c r="C12235" s="140">
        <v>39080</v>
      </c>
      <c r="D12235" s="141">
        <v>0.31100523813999997</v>
      </c>
      <c r="E12235" s="119">
        <v>1000</v>
      </c>
      <c r="F12235" s="119" t="s">
        <v>1489</v>
      </c>
      <c r="G12235" s="114">
        <f>IF([Data da Aprovação]&lt;&gt;"ESTATUTÁRIO",YEAR([Data da Aprovação]),"")</f>
        <v>2006</v>
      </c>
      <c r="H12235" s="106">
        <f>Tabela9[[#This Row],[Valor do Provento R$]]/Tabela9[[#This Row],[Provento por 1 ou 1000 Ações]]</f>
        <v>3.1100523813999996E-4</v>
      </c>
    </row>
    <row r="12236" spans="1:8">
      <c r="A12236" s="118" t="s">
        <v>1833</v>
      </c>
      <c r="B12236" s="116" t="s">
        <v>1502</v>
      </c>
      <c r="C12236" s="138">
        <v>39267</v>
      </c>
      <c r="D12236" s="139">
        <v>1.26083204654</v>
      </c>
      <c r="E12236" s="118">
        <v>1</v>
      </c>
      <c r="F12236" s="118" t="s">
        <v>1492</v>
      </c>
      <c r="G12236" s="113">
        <f>IF([Data da Aprovação]&lt;&gt;"ESTATUTÁRIO",YEAR([Data da Aprovação]),"")</f>
        <v>2007</v>
      </c>
      <c r="H12236" s="106">
        <f>Tabela9[[#This Row],[Valor do Provento R$]]/Tabela9[[#This Row],[Provento por 1 ou 1000 Ações]]</f>
        <v>1.26083204654</v>
      </c>
    </row>
    <row r="12237" spans="1:8">
      <c r="A12237" s="119" t="s">
        <v>1833</v>
      </c>
      <c r="B12237" s="117" t="s">
        <v>1502</v>
      </c>
      <c r="C12237" s="140">
        <v>39436</v>
      </c>
      <c r="D12237" s="141">
        <v>0.67224581145999995</v>
      </c>
      <c r="E12237" s="119">
        <v>1</v>
      </c>
      <c r="F12237" s="119" t="s">
        <v>1489</v>
      </c>
      <c r="G12237" s="114">
        <f>IF([Data da Aprovação]&lt;&gt;"ESTATUTÁRIO",YEAR([Data da Aprovação]),"")</f>
        <v>2007</v>
      </c>
      <c r="H12237" s="106">
        <f>Tabela9[[#This Row],[Valor do Provento R$]]/Tabela9[[#This Row],[Provento por 1 ou 1000 Ações]]</f>
        <v>0.67224581145999995</v>
      </c>
    </row>
    <row r="12238" spans="1:8">
      <c r="A12238" s="118" t="s">
        <v>1833</v>
      </c>
      <c r="B12238" s="116" t="s">
        <v>1502</v>
      </c>
      <c r="C12238" s="138">
        <v>39436</v>
      </c>
      <c r="D12238" s="139">
        <v>0.67224581145999995</v>
      </c>
      <c r="E12238" s="118">
        <v>1</v>
      </c>
      <c r="F12238" s="118" t="s">
        <v>1489</v>
      </c>
      <c r="G12238" s="113">
        <f>IF([Data da Aprovação]&lt;&gt;"ESTATUTÁRIO",YEAR([Data da Aprovação]),"")</f>
        <v>2007</v>
      </c>
      <c r="H12238" s="106">
        <f>Tabela9[[#This Row],[Valor do Provento R$]]/Tabela9[[#This Row],[Provento por 1 ou 1000 Ações]]</f>
        <v>0.67224581145999995</v>
      </c>
    </row>
    <row r="12239" spans="1:8">
      <c r="A12239" s="119" t="s">
        <v>1833</v>
      </c>
      <c r="B12239" s="117" t="s">
        <v>1502</v>
      </c>
      <c r="C12239" s="140">
        <v>39652</v>
      </c>
      <c r="D12239" s="141">
        <v>0.42015363216000001</v>
      </c>
      <c r="E12239" s="119">
        <v>1</v>
      </c>
      <c r="F12239" s="119" t="s">
        <v>1492</v>
      </c>
      <c r="G12239" s="114">
        <f>IF([Data da Aprovação]&lt;&gt;"ESTATUTÁRIO",YEAR([Data da Aprovação]),"")</f>
        <v>2008</v>
      </c>
      <c r="H12239" s="106">
        <f>Tabela9[[#This Row],[Valor do Provento R$]]/Tabela9[[#This Row],[Provento por 1 ou 1000 Ações]]</f>
        <v>0.42015363216000001</v>
      </c>
    </row>
    <row r="12240" spans="1:8">
      <c r="A12240" s="118" t="s">
        <v>1833</v>
      </c>
      <c r="B12240" s="116" t="s">
        <v>1502</v>
      </c>
      <c r="C12240" s="138">
        <v>39652</v>
      </c>
      <c r="D12240" s="139">
        <v>0.34312927739999999</v>
      </c>
      <c r="E12240" s="118">
        <v>1</v>
      </c>
      <c r="F12240" s="118" t="s">
        <v>1492</v>
      </c>
      <c r="G12240" s="113">
        <f>IF([Data da Aprovação]&lt;&gt;"ESTATUTÁRIO",YEAR([Data da Aprovação]),"")</f>
        <v>2008</v>
      </c>
      <c r="H12240" s="106">
        <f>Tabela9[[#This Row],[Valor do Provento R$]]/Tabela9[[#This Row],[Provento por 1 ou 1000 Ações]]</f>
        <v>0.34312927739999999</v>
      </c>
    </row>
    <row r="12241" spans="1:8">
      <c r="A12241" s="119" t="s">
        <v>1833</v>
      </c>
      <c r="B12241" s="117" t="s">
        <v>1502</v>
      </c>
      <c r="C12241" s="140">
        <v>39652</v>
      </c>
      <c r="D12241" s="141">
        <v>0.34312927739999999</v>
      </c>
      <c r="E12241" s="119">
        <v>1</v>
      </c>
      <c r="F12241" s="119" t="s">
        <v>1492</v>
      </c>
      <c r="G12241" s="114">
        <f>IF([Data da Aprovação]&lt;&gt;"ESTATUTÁRIO",YEAR([Data da Aprovação]),"")</f>
        <v>2008</v>
      </c>
      <c r="H12241" s="106">
        <f>Tabela9[[#This Row],[Valor do Provento R$]]/Tabela9[[#This Row],[Provento por 1 ou 1000 Ações]]</f>
        <v>0.34312927739999999</v>
      </c>
    </row>
    <row r="12242" spans="1:8">
      <c r="A12242" s="118" t="s">
        <v>1833</v>
      </c>
      <c r="B12242" s="116" t="s">
        <v>1502</v>
      </c>
      <c r="C12242" s="138">
        <v>39652</v>
      </c>
      <c r="D12242" s="139">
        <v>0.34312927739999999</v>
      </c>
      <c r="E12242" s="118">
        <v>1</v>
      </c>
      <c r="F12242" s="118" t="s">
        <v>1492</v>
      </c>
      <c r="G12242" s="113">
        <f>IF([Data da Aprovação]&lt;&gt;"ESTATUTÁRIO",YEAR([Data da Aprovação]),"")</f>
        <v>2008</v>
      </c>
      <c r="H12242" s="106">
        <f>Tabela9[[#This Row],[Valor do Provento R$]]/Tabela9[[#This Row],[Provento por 1 ou 1000 Ações]]</f>
        <v>0.34312927739999999</v>
      </c>
    </row>
    <row r="12243" spans="1:8">
      <c r="A12243" s="119" t="s">
        <v>1833</v>
      </c>
      <c r="B12243" s="117" t="s">
        <v>1502</v>
      </c>
      <c r="C12243" s="140">
        <v>39652</v>
      </c>
      <c r="D12243" s="141">
        <v>0.34312927739999999</v>
      </c>
      <c r="E12243" s="119">
        <v>1</v>
      </c>
      <c r="F12243" s="119" t="s">
        <v>1492</v>
      </c>
      <c r="G12243" s="114">
        <f>IF([Data da Aprovação]&lt;&gt;"ESTATUTÁRIO",YEAR([Data da Aprovação]),"")</f>
        <v>2008</v>
      </c>
      <c r="H12243" s="106">
        <f>Tabela9[[#This Row],[Valor do Provento R$]]/Tabela9[[#This Row],[Provento por 1 ou 1000 Ações]]</f>
        <v>0.34312927739999999</v>
      </c>
    </row>
    <row r="12244" spans="1:8">
      <c r="A12244" s="118" t="s">
        <v>1833</v>
      </c>
      <c r="B12244" s="116" t="s">
        <v>1502</v>
      </c>
      <c r="C12244" s="138">
        <v>39800</v>
      </c>
      <c r="D12244" s="139">
        <v>1.3444916229199999</v>
      </c>
      <c r="E12244" s="118">
        <v>1</v>
      </c>
      <c r="F12244" s="118" t="s">
        <v>1489</v>
      </c>
      <c r="G12244" s="113">
        <f>IF([Data da Aprovação]&lt;&gt;"ESTATUTÁRIO",YEAR([Data da Aprovação]),"")</f>
        <v>2008</v>
      </c>
      <c r="H12244" s="106">
        <f>Tabela9[[#This Row],[Valor do Provento R$]]/Tabela9[[#This Row],[Provento por 1 ou 1000 Ações]]</f>
        <v>1.3444916229199999</v>
      </c>
    </row>
    <row r="12245" spans="1:8">
      <c r="A12245" s="119" t="s">
        <v>1833</v>
      </c>
      <c r="B12245" s="117" t="s">
        <v>1502</v>
      </c>
      <c r="C12245" s="140">
        <v>40168</v>
      </c>
      <c r="D12245" s="141">
        <v>0.83769196771999999</v>
      </c>
      <c r="E12245" s="119">
        <v>1</v>
      </c>
      <c r="F12245" s="119" t="s">
        <v>1489</v>
      </c>
      <c r="G12245" s="114">
        <f>IF([Data da Aprovação]&lt;&gt;"ESTATUTÁRIO",YEAR([Data da Aprovação]),"")</f>
        <v>2009</v>
      </c>
      <c r="H12245" s="106">
        <f>Tabela9[[#This Row],[Valor do Provento R$]]/Tabela9[[#This Row],[Provento por 1 ou 1000 Ações]]</f>
        <v>0.83769196771999999</v>
      </c>
    </row>
    <row r="12246" spans="1:8">
      <c r="A12246" s="118" t="s">
        <v>1833</v>
      </c>
      <c r="B12246" s="116" t="s">
        <v>1502</v>
      </c>
      <c r="C12246" s="138">
        <v>40168</v>
      </c>
      <c r="D12246" s="139">
        <v>0.56209131034000004</v>
      </c>
      <c r="E12246" s="118">
        <v>1</v>
      </c>
      <c r="F12246" s="118" t="s">
        <v>1489</v>
      </c>
      <c r="G12246" s="113">
        <f>IF([Data da Aprovação]&lt;&gt;"ESTATUTÁRIO",YEAR([Data da Aprovação]),"")</f>
        <v>2009</v>
      </c>
      <c r="H12246" s="106">
        <f>Tabela9[[#This Row],[Valor do Provento R$]]/Tabela9[[#This Row],[Provento por 1 ou 1000 Ações]]</f>
        <v>0.56209131034000004</v>
      </c>
    </row>
    <row r="12247" spans="1:8">
      <c r="A12247" s="119" t="s">
        <v>1833</v>
      </c>
      <c r="B12247" s="117" t="s">
        <v>1502</v>
      </c>
      <c r="C12247" s="140">
        <v>40298</v>
      </c>
      <c r="D12247" s="141">
        <v>0.61522170559</v>
      </c>
      <c r="E12247" s="119">
        <v>1</v>
      </c>
      <c r="F12247" s="119" t="s">
        <v>1492</v>
      </c>
      <c r="G12247" s="114">
        <f>IF([Data da Aprovação]&lt;&gt;"ESTATUTÁRIO",YEAR([Data da Aprovação]),"")</f>
        <v>2010</v>
      </c>
      <c r="H12247" s="106">
        <f>Tabela9[[#This Row],[Valor do Provento R$]]/Tabela9[[#This Row],[Provento por 1 ou 1000 Ações]]</f>
        <v>0.61522170559</v>
      </c>
    </row>
    <row r="12248" spans="1:8">
      <c r="A12248" s="118" t="s">
        <v>1833</v>
      </c>
      <c r="B12248" s="116" t="s">
        <v>1502</v>
      </c>
      <c r="C12248" s="138">
        <v>40298</v>
      </c>
      <c r="D12248" s="139">
        <v>0.61522170643999996</v>
      </c>
      <c r="E12248" s="118">
        <v>1</v>
      </c>
      <c r="F12248" s="118" t="s">
        <v>1492</v>
      </c>
      <c r="G12248" s="113">
        <f>IF([Data da Aprovação]&lt;&gt;"ESTATUTÁRIO",YEAR([Data da Aprovação]),"")</f>
        <v>2010</v>
      </c>
      <c r="H12248" s="106">
        <f>Tabela9[[#This Row],[Valor do Provento R$]]/Tabela9[[#This Row],[Provento por 1 ou 1000 Ações]]</f>
        <v>0.61522170643999996</v>
      </c>
    </row>
    <row r="12249" spans="1:8">
      <c r="A12249" s="119" t="s">
        <v>1833</v>
      </c>
      <c r="B12249" s="117" t="s">
        <v>1502</v>
      </c>
      <c r="C12249" s="140">
        <v>40533</v>
      </c>
      <c r="D12249" s="141">
        <v>1.5497301402899999</v>
      </c>
      <c r="E12249" s="119">
        <v>1</v>
      </c>
      <c r="F12249" s="119" t="s">
        <v>1489</v>
      </c>
      <c r="G12249" s="114">
        <f>IF([Data da Aprovação]&lt;&gt;"ESTATUTÁRIO",YEAR([Data da Aprovação]),"")</f>
        <v>2010</v>
      </c>
      <c r="H12249" s="106">
        <f>Tabela9[[#This Row],[Valor do Provento R$]]/Tabela9[[#This Row],[Provento por 1 ou 1000 Ações]]</f>
        <v>1.5497301402899999</v>
      </c>
    </row>
    <row r="12250" spans="1:8">
      <c r="A12250" s="118" t="s">
        <v>1833</v>
      </c>
      <c r="B12250" s="116" t="s">
        <v>1502</v>
      </c>
      <c r="C12250" s="138">
        <v>40662</v>
      </c>
      <c r="D12250" s="139">
        <v>0.76964201147</v>
      </c>
      <c r="E12250" s="118">
        <v>1</v>
      </c>
      <c r="F12250" s="118" t="s">
        <v>1492</v>
      </c>
      <c r="G12250" s="113">
        <f>IF([Data da Aprovação]&lt;&gt;"ESTATUTÁRIO",YEAR([Data da Aprovação]),"")</f>
        <v>2011</v>
      </c>
      <c r="H12250" s="106">
        <f>Tabela9[[#This Row],[Valor do Provento R$]]/Tabela9[[#This Row],[Provento por 1 ou 1000 Ações]]</f>
        <v>0.76964201147</v>
      </c>
    </row>
    <row r="12251" spans="1:8">
      <c r="A12251" s="119" t="s">
        <v>1833</v>
      </c>
      <c r="B12251" s="117" t="s">
        <v>1502</v>
      </c>
      <c r="C12251" s="140">
        <v>40893</v>
      </c>
      <c r="D12251" s="141">
        <v>1.4705377125700001</v>
      </c>
      <c r="E12251" s="119">
        <v>1</v>
      </c>
      <c r="F12251" s="119" t="s">
        <v>1489</v>
      </c>
      <c r="G12251" s="114">
        <f>IF([Data da Aprovação]&lt;&gt;"ESTATUTÁRIO",YEAR([Data da Aprovação]),"")</f>
        <v>2011</v>
      </c>
      <c r="H12251" s="106">
        <f>Tabela9[[#This Row],[Valor do Provento R$]]/Tabela9[[#This Row],[Provento por 1 ou 1000 Ações]]</f>
        <v>1.4705377125700001</v>
      </c>
    </row>
    <row r="12252" spans="1:8">
      <c r="A12252" s="118" t="s">
        <v>1833</v>
      </c>
      <c r="B12252" s="116" t="s">
        <v>1502</v>
      </c>
      <c r="C12252" s="138">
        <v>41029</v>
      </c>
      <c r="D12252" s="139">
        <v>0.99980289383999998</v>
      </c>
      <c r="E12252" s="118">
        <v>1</v>
      </c>
      <c r="F12252" s="118" t="s">
        <v>1492</v>
      </c>
      <c r="G12252" s="113">
        <f>IF([Data da Aprovação]&lt;&gt;"ESTATUTÁRIO",YEAR([Data da Aprovação]),"")</f>
        <v>2012</v>
      </c>
      <c r="H12252" s="106">
        <f>Tabela9[[#This Row],[Valor do Provento R$]]/Tabela9[[#This Row],[Provento por 1 ou 1000 Ações]]</f>
        <v>0.99980289383999998</v>
      </c>
    </row>
    <row r="12253" spans="1:8">
      <c r="A12253" s="119" t="s">
        <v>1833</v>
      </c>
      <c r="B12253" s="117" t="s">
        <v>1502</v>
      </c>
      <c r="C12253" s="140">
        <v>41271</v>
      </c>
      <c r="D12253" s="141">
        <v>1.4705377125800001</v>
      </c>
      <c r="E12253" s="119">
        <v>1</v>
      </c>
      <c r="F12253" s="119" t="s">
        <v>1489</v>
      </c>
      <c r="G12253" s="114">
        <f>IF([Data da Aprovação]&lt;&gt;"ESTATUTÁRIO",YEAR([Data da Aprovação]),"")</f>
        <v>2012</v>
      </c>
      <c r="H12253" s="106">
        <f>Tabela9[[#This Row],[Valor do Provento R$]]/Tabela9[[#This Row],[Provento por 1 ou 1000 Ações]]</f>
        <v>1.4705377125800001</v>
      </c>
    </row>
    <row r="12254" spans="1:8">
      <c r="A12254" s="118" t="s">
        <v>1833</v>
      </c>
      <c r="B12254" s="116" t="s">
        <v>1502</v>
      </c>
      <c r="C12254" s="138">
        <v>41394</v>
      </c>
      <c r="D12254" s="139">
        <v>33.642781999999997</v>
      </c>
      <c r="E12254" s="118">
        <v>1</v>
      </c>
      <c r="F12254" s="118" t="s">
        <v>1492</v>
      </c>
      <c r="G12254" s="113">
        <f>IF([Data da Aprovação]&lt;&gt;"ESTATUTÁRIO",YEAR([Data da Aprovação]),"")</f>
        <v>2013</v>
      </c>
      <c r="H12254" s="106">
        <f>Tabela9[[#This Row],[Valor do Provento R$]]/Tabela9[[#This Row],[Provento por 1 ou 1000 Ações]]</f>
        <v>33.642781999999997</v>
      </c>
    </row>
    <row r="12255" spans="1:8">
      <c r="A12255" s="119" t="s">
        <v>1833</v>
      </c>
      <c r="B12255" s="117" t="s">
        <v>1502</v>
      </c>
      <c r="C12255" s="140">
        <v>41621</v>
      </c>
      <c r="D12255" s="141">
        <v>1.4872214835399999</v>
      </c>
      <c r="E12255" s="119">
        <v>1</v>
      </c>
      <c r="F12255" s="119" t="s">
        <v>1489</v>
      </c>
      <c r="G12255" s="114">
        <f>IF([Data da Aprovação]&lt;&gt;"ESTATUTÁRIO",YEAR([Data da Aprovação]),"")</f>
        <v>2013</v>
      </c>
      <c r="H12255" s="106">
        <f>Tabela9[[#This Row],[Valor do Provento R$]]/Tabela9[[#This Row],[Provento por 1 ou 1000 Ações]]</f>
        <v>1.4872214835399999</v>
      </c>
    </row>
    <row r="12256" spans="1:8">
      <c r="A12256" s="118" t="s">
        <v>1833</v>
      </c>
      <c r="B12256" s="116" t="s">
        <v>1503</v>
      </c>
      <c r="C12256" s="138">
        <v>35188</v>
      </c>
      <c r="D12256" s="139">
        <v>0.06</v>
      </c>
      <c r="E12256" s="118">
        <v>1000</v>
      </c>
      <c r="F12256" s="118" t="s">
        <v>1492</v>
      </c>
      <c r="G12256" s="113">
        <f>IF([Data da Aprovação]&lt;&gt;"ESTATUTÁRIO",YEAR([Data da Aprovação]),"")</f>
        <v>1996</v>
      </c>
      <c r="H12256" s="106">
        <f>Tabela9[[#This Row],[Valor do Provento R$]]/Tabela9[[#This Row],[Provento por 1 ou 1000 Ações]]</f>
        <v>5.9999999999999995E-5</v>
      </c>
    </row>
    <row r="12257" spans="1:8">
      <c r="A12257" s="119" t="s">
        <v>1833</v>
      </c>
      <c r="B12257" s="117" t="s">
        <v>1503</v>
      </c>
      <c r="C12257" s="140">
        <v>35549</v>
      </c>
      <c r="D12257" s="141">
        <v>0.16775535</v>
      </c>
      <c r="E12257" s="119">
        <v>1000</v>
      </c>
      <c r="F12257" s="119" t="s">
        <v>1492</v>
      </c>
      <c r="G12257" s="114">
        <f>IF([Data da Aprovação]&lt;&gt;"ESTATUTÁRIO",YEAR([Data da Aprovação]),"")</f>
        <v>1997</v>
      </c>
      <c r="H12257" s="106">
        <f>Tabela9[[#This Row],[Valor do Provento R$]]/Tabela9[[#This Row],[Provento por 1 ou 1000 Ações]]</f>
        <v>1.6775534999999999E-4</v>
      </c>
    </row>
    <row r="12258" spans="1:8">
      <c r="A12258" s="118" t="s">
        <v>1833</v>
      </c>
      <c r="B12258" s="116" t="s">
        <v>1503</v>
      </c>
      <c r="C12258" s="138">
        <v>35915</v>
      </c>
      <c r="D12258" s="139">
        <v>3.3399999999999999E-2</v>
      </c>
      <c r="E12258" s="118">
        <v>1000</v>
      </c>
      <c r="F12258" s="118" t="s">
        <v>1492</v>
      </c>
      <c r="G12258" s="113">
        <f>IF([Data da Aprovação]&lt;&gt;"ESTATUTÁRIO",YEAR([Data da Aprovação]),"")</f>
        <v>1998</v>
      </c>
      <c r="H12258" s="106">
        <f>Tabela9[[#This Row],[Valor do Provento R$]]/Tabela9[[#This Row],[Provento por 1 ou 1000 Ações]]</f>
        <v>3.3399999999999999E-5</v>
      </c>
    </row>
    <row r="12259" spans="1:8">
      <c r="A12259" s="119" t="s">
        <v>1833</v>
      </c>
      <c r="B12259" s="117" t="s">
        <v>1503</v>
      </c>
      <c r="C12259" s="140">
        <v>35915</v>
      </c>
      <c r="D12259" s="141">
        <v>3.3300000000000003E-2</v>
      </c>
      <c r="E12259" s="119">
        <v>1000</v>
      </c>
      <c r="F12259" s="119" t="s">
        <v>1492</v>
      </c>
      <c r="G12259" s="114">
        <f>IF([Data da Aprovação]&lt;&gt;"ESTATUTÁRIO",YEAR([Data da Aprovação]),"")</f>
        <v>1998</v>
      </c>
      <c r="H12259" s="106">
        <f>Tabela9[[#This Row],[Valor do Provento R$]]/Tabela9[[#This Row],[Provento por 1 ou 1000 Ações]]</f>
        <v>3.3300000000000003E-5</v>
      </c>
    </row>
    <row r="12260" spans="1:8">
      <c r="A12260" s="118" t="s">
        <v>1833</v>
      </c>
      <c r="B12260" s="116" t="s">
        <v>1503</v>
      </c>
      <c r="C12260" s="138">
        <v>35915</v>
      </c>
      <c r="D12260" s="139">
        <v>3.3300000000000003E-2</v>
      </c>
      <c r="E12260" s="118">
        <v>1000</v>
      </c>
      <c r="F12260" s="118" t="s">
        <v>1492</v>
      </c>
      <c r="G12260" s="113">
        <f>IF([Data da Aprovação]&lt;&gt;"ESTATUTÁRIO",YEAR([Data da Aprovação]),"")</f>
        <v>1998</v>
      </c>
      <c r="H12260" s="106">
        <f>Tabela9[[#This Row],[Valor do Provento R$]]/Tabela9[[#This Row],[Provento por 1 ou 1000 Ações]]</f>
        <v>3.3300000000000003E-5</v>
      </c>
    </row>
    <row r="12261" spans="1:8">
      <c r="A12261" s="119" t="s">
        <v>1833</v>
      </c>
      <c r="B12261" s="117" t="s">
        <v>1503</v>
      </c>
      <c r="C12261" s="140">
        <v>36280</v>
      </c>
      <c r="D12261" s="141">
        <v>3.1591514000000001E-2</v>
      </c>
      <c r="E12261" s="119">
        <v>1000</v>
      </c>
      <c r="F12261" s="119" t="s">
        <v>1492</v>
      </c>
      <c r="G12261" s="114">
        <f>IF([Data da Aprovação]&lt;&gt;"ESTATUTÁRIO",YEAR([Data da Aprovação]),"")</f>
        <v>1999</v>
      </c>
      <c r="H12261" s="106">
        <f>Tabela9[[#This Row],[Valor do Provento R$]]/Tabela9[[#This Row],[Provento por 1 ou 1000 Ações]]</f>
        <v>3.1591514000000002E-5</v>
      </c>
    </row>
    <row r="12262" spans="1:8">
      <c r="A12262" s="118" t="s">
        <v>1833</v>
      </c>
      <c r="B12262" s="116" t="s">
        <v>1503</v>
      </c>
      <c r="C12262" s="138">
        <v>36280</v>
      </c>
      <c r="D12262" s="139">
        <v>3.1591513000000002E-2</v>
      </c>
      <c r="E12262" s="118">
        <v>1000</v>
      </c>
      <c r="F12262" s="118" t="s">
        <v>1492</v>
      </c>
      <c r="G12262" s="113">
        <f>IF([Data da Aprovação]&lt;&gt;"ESTATUTÁRIO",YEAR([Data da Aprovação]),"")</f>
        <v>1999</v>
      </c>
      <c r="H12262" s="106">
        <f>Tabela9[[#This Row],[Valor do Provento R$]]/Tabela9[[#This Row],[Provento por 1 ou 1000 Ações]]</f>
        <v>3.1591513E-5</v>
      </c>
    </row>
    <row r="12263" spans="1:8">
      <c r="A12263" s="119" t="s">
        <v>1833</v>
      </c>
      <c r="B12263" s="117" t="s">
        <v>1503</v>
      </c>
      <c r="C12263" s="140">
        <v>36280</v>
      </c>
      <c r="D12263" s="141">
        <v>3.1591513000000002E-2</v>
      </c>
      <c r="E12263" s="119">
        <v>1000</v>
      </c>
      <c r="F12263" s="119" t="s">
        <v>1492</v>
      </c>
      <c r="G12263" s="114">
        <f>IF([Data da Aprovação]&lt;&gt;"ESTATUTÁRIO",YEAR([Data da Aprovação]),"")</f>
        <v>1999</v>
      </c>
      <c r="H12263" s="106">
        <f>Tabela9[[#This Row],[Valor do Provento R$]]/Tabela9[[#This Row],[Provento por 1 ou 1000 Ações]]</f>
        <v>3.1591513E-5</v>
      </c>
    </row>
    <row r="12264" spans="1:8">
      <c r="A12264" s="118" t="s">
        <v>1833</v>
      </c>
      <c r="B12264" s="116" t="s">
        <v>1503</v>
      </c>
      <c r="C12264" s="138">
        <v>36643</v>
      </c>
      <c r="D12264" s="139">
        <v>9.4697462999999996E-2</v>
      </c>
      <c r="E12264" s="118">
        <v>1000</v>
      </c>
      <c r="F12264" s="118" t="s">
        <v>1492</v>
      </c>
      <c r="G12264" s="113">
        <f>IF([Data da Aprovação]&lt;&gt;"ESTATUTÁRIO",YEAR([Data da Aprovação]),"")</f>
        <v>2000</v>
      </c>
      <c r="H12264" s="106">
        <f>Tabela9[[#This Row],[Valor do Provento R$]]/Tabela9[[#This Row],[Provento por 1 ou 1000 Ações]]</f>
        <v>9.4697462999999998E-5</v>
      </c>
    </row>
    <row r="12265" spans="1:8">
      <c r="A12265" s="119" t="s">
        <v>1833</v>
      </c>
      <c r="B12265" s="117" t="s">
        <v>1503</v>
      </c>
      <c r="C12265" s="140">
        <v>37011</v>
      </c>
      <c r="D12265" s="141">
        <v>9.4697462999999996E-2</v>
      </c>
      <c r="E12265" s="119">
        <v>1000</v>
      </c>
      <c r="F12265" s="119" t="s">
        <v>1492</v>
      </c>
      <c r="G12265" s="114">
        <f>IF([Data da Aprovação]&lt;&gt;"ESTATUTÁRIO",YEAR([Data da Aprovação]),"")</f>
        <v>2001</v>
      </c>
      <c r="H12265" s="106">
        <f>Tabela9[[#This Row],[Valor do Provento R$]]/Tabela9[[#This Row],[Provento por 1 ou 1000 Ações]]</f>
        <v>9.4697462999999998E-5</v>
      </c>
    </row>
    <row r="12266" spans="1:8">
      <c r="A12266" s="118" t="s">
        <v>1833</v>
      </c>
      <c r="B12266" s="116" t="s">
        <v>1503</v>
      </c>
      <c r="C12266" s="138">
        <v>37376</v>
      </c>
      <c r="D12266" s="139">
        <v>4.5217848329999998E-2</v>
      </c>
      <c r="E12266" s="118">
        <v>1000</v>
      </c>
      <c r="F12266" s="118" t="s">
        <v>1492</v>
      </c>
      <c r="G12266" s="113">
        <f>IF([Data da Aprovação]&lt;&gt;"ESTATUTÁRIO",YEAR([Data da Aprovação]),"")</f>
        <v>2002</v>
      </c>
      <c r="H12266" s="106">
        <f>Tabela9[[#This Row],[Valor do Provento R$]]/Tabela9[[#This Row],[Provento por 1 ou 1000 Ações]]</f>
        <v>4.5217848329999995E-5</v>
      </c>
    </row>
    <row r="12267" spans="1:8">
      <c r="A12267" s="119" t="s">
        <v>1833</v>
      </c>
      <c r="B12267" s="117" t="s">
        <v>1503</v>
      </c>
      <c r="C12267" s="140">
        <v>37376</v>
      </c>
      <c r="D12267" s="141">
        <v>4.5217848329999998E-2</v>
      </c>
      <c r="E12267" s="119">
        <v>1000</v>
      </c>
      <c r="F12267" s="119" t="s">
        <v>1492</v>
      </c>
      <c r="G12267" s="114">
        <f>IF([Data da Aprovação]&lt;&gt;"ESTATUTÁRIO",YEAR([Data da Aprovação]),"")</f>
        <v>2002</v>
      </c>
      <c r="H12267" s="106">
        <f>Tabela9[[#This Row],[Valor do Provento R$]]/Tabela9[[#This Row],[Provento por 1 ou 1000 Ações]]</f>
        <v>4.5217848329999995E-5</v>
      </c>
    </row>
    <row r="12268" spans="1:8">
      <c r="A12268" s="118" t="s">
        <v>1833</v>
      </c>
      <c r="B12268" s="116" t="s">
        <v>1503</v>
      </c>
      <c r="C12268" s="138">
        <v>37376</v>
      </c>
      <c r="D12268" s="139">
        <v>4.5217848339999998E-2</v>
      </c>
      <c r="E12268" s="118">
        <v>1000</v>
      </c>
      <c r="F12268" s="118" t="s">
        <v>1492</v>
      </c>
      <c r="G12268" s="113">
        <f>IF([Data da Aprovação]&lt;&gt;"ESTATUTÁRIO",YEAR([Data da Aprovação]),"")</f>
        <v>2002</v>
      </c>
      <c r="H12268" s="106">
        <f>Tabela9[[#This Row],[Valor do Provento R$]]/Tabela9[[#This Row],[Provento por 1 ou 1000 Ações]]</f>
        <v>4.5217848339999998E-5</v>
      </c>
    </row>
    <row r="12269" spans="1:8">
      <c r="A12269" s="119" t="s">
        <v>1833</v>
      </c>
      <c r="B12269" s="117" t="s">
        <v>1503</v>
      </c>
      <c r="C12269" s="140">
        <v>37741</v>
      </c>
      <c r="D12269" s="141">
        <v>3.8774555000000002E-2</v>
      </c>
      <c r="E12269" s="119">
        <v>1000</v>
      </c>
      <c r="F12269" s="119" t="s">
        <v>1492</v>
      </c>
      <c r="G12269" s="114">
        <f>IF([Data da Aprovação]&lt;&gt;"ESTATUTÁRIO",YEAR([Data da Aprovação]),"")</f>
        <v>2003</v>
      </c>
      <c r="H12269" s="106">
        <f>Tabela9[[#This Row],[Valor do Provento R$]]/Tabela9[[#This Row],[Provento por 1 ou 1000 Ações]]</f>
        <v>3.8774555000000003E-5</v>
      </c>
    </row>
    <row r="12270" spans="1:8">
      <c r="A12270" s="118" t="s">
        <v>1833</v>
      </c>
      <c r="B12270" s="116" t="s">
        <v>1503</v>
      </c>
      <c r="C12270" s="138">
        <v>37741</v>
      </c>
      <c r="D12270" s="139">
        <v>3.8774563999999997E-2</v>
      </c>
      <c r="E12270" s="118">
        <v>1000</v>
      </c>
      <c r="F12270" s="118" t="s">
        <v>1492</v>
      </c>
      <c r="G12270" s="113">
        <f>IF([Data da Aprovação]&lt;&gt;"ESTATUTÁRIO",YEAR([Data da Aprovação]),"")</f>
        <v>2003</v>
      </c>
      <c r="H12270" s="106">
        <f>Tabela9[[#This Row],[Valor do Provento R$]]/Tabela9[[#This Row],[Provento por 1 ou 1000 Ações]]</f>
        <v>3.8774563999999994E-5</v>
      </c>
    </row>
    <row r="12271" spans="1:8">
      <c r="A12271" s="119" t="s">
        <v>1833</v>
      </c>
      <c r="B12271" s="117" t="s">
        <v>1503</v>
      </c>
      <c r="C12271" s="140">
        <v>37741</v>
      </c>
      <c r="D12271" s="141">
        <v>3.8774573E-2</v>
      </c>
      <c r="E12271" s="119">
        <v>1000</v>
      </c>
      <c r="F12271" s="119" t="s">
        <v>1492</v>
      </c>
      <c r="G12271" s="114">
        <f>IF([Data da Aprovação]&lt;&gt;"ESTATUTÁRIO",YEAR([Data da Aprovação]),"")</f>
        <v>2003</v>
      </c>
      <c r="H12271" s="106">
        <f>Tabela9[[#This Row],[Valor do Provento R$]]/Tabela9[[#This Row],[Provento por 1 ou 1000 Ações]]</f>
        <v>3.8774572999999999E-5</v>
      </c>
    </row>
    <row r="12272" spans="1:8">
      <c r="A12272" s="118" t="s">
        <v>1833</v>
      </c>
      <c r="B12272" s="116" t="s">
        <v>1503</v>
      </c>
      <c r="C12272" s="138">
        <v>38107</v>
      </c>
      <c r="D12272" s="139">
        <v>6.9538988999999995E-2</v>
      </c>
      <c r="E12272" s="118">
        <v>1000</v>
      </c>
      <c r="F12272" s="118" t="s">
        <v>1492</v>
      </c>
      <c r="G12272" s="113">
        <f>IF([Data da Aprovação]&lt;&gt;"ESTATUTÁRIO",YEAR([Data da Aprovação]),"")</f>
        <v>2004</v>
      </c>
      <c r="H12272" s="106">
        <f>Tabela9[[#This Row],[Valor do Provento R$]]/Tabela9[[#This Row],[Provento por 1 ou 1000 Ações]]</f>
        <v>6.9538988999999989E-5</v>
      </c>
    </row>
    <row r="12273" spans="1:8">
      <c r="A12273" s="119" t="s">
        <v>1833</v>
      </c>
      <c r="B12273" s="117" t="s">
        <v>1503</v>
      </c>
      <c r="C12273" s="140">
        <v>38107</v>
      </c>
      <c r="D12273" s="141">
        <v>3.4769494499999998E-2</v>
      </c>
      <c r="E12273" s="119">
        <v>1000</v>
      </c>
      <c r="F12273" s="119" t="s">
        <v>1492</v>
      </c>
      <c r="G12273" s="114">
        <f>IF([Data da Aprovação]&lt;&gt;"ESTATUTÁRIO",YEAR([Data da Aprovação]),"")</f>
        <v>2004</v>
      </c>
      <c r="H12273" s="106">
        <f>Tabela9[[#This Row],[Valor do Provento R$]]/Tabela9[[#This Row],[Provento por 1 ou 1000 Ações]]</f>
        <v>3.4769494499999995E-5</v>
      </c>
    </row>
    <row r="12274" spans="1:8">
      <c r="A12274" s="118" t="s">
        <v>1833</v>
      </c>
      <c r="B12274" s="116" t="s">
        <v>1503</v>
      </c>
      <c r="C12274" s="138">
        <v>38107</v>
      </c>
      <c r="D12274" s="139">
        <v>3.4769494499999998E-2</v>
      </c>
      <c r="E12274" s="118">
        <v>1000</v>
      </c>
      <c r="F12274" s="118" t="s">
        <v>1492</v>
      </c>
      <c r="G12274" s="113">
        <f>IF([Data da Aprovação]&lt;&gt;"ESTATUTÁRIO",YEAR([Data da Aprovação]),"")</f>
        <v>2004</v>
      </c>
      <c r="H12274" s="106">
        <f>Tabela9[[#This Row],[Valor do Provento R$]]/Tabela9[[#This Row],[Provento por 1 ou 1000 Ações]]</f>
        <v>3.4769494499999995E-5</v>
      </c>
    </row>
    <row r="12275" spans="1:8">
      <c r="A12275" s="119" t="s">
        <v>1833</v>
      </c>
      <c r="B12275" s="117" t="s">
        <v>1503</v>
      </c>
      <c r="C12275" s="140">
        <v>38107</v>
      </c>
      <c r="D12275" s="141">
        <v>1.420255E-2</v>
      </c>
      <c r="E12275" s="119">
        <v>1000</v>
      </c>
      <c r="F12275" s="119" t="s">
        <v>1492</v>
      </c>
      <c r="G12275" s="114">
        <f>IF([Data da Aprovação]&lt;&gt;"ESTATUTÁRIO",YEAR([Data da Aprovação]),"")</f>
        <v>2004</v>
      </c>
      <c r="H12275" s="106">
        <f>Tabela9[[#This Row],[Valor do Provento R$]]/Tabela9[[#This Row],[Provento por 1 ou 1000 Ações]]</f>
        <v>1.420255E-5</v>
      </c>
    </row>
    <row r="12276" spans="1:8">
      <c r="A12276" s="118" t="s">
        <v>1833</v>
      </c>
      <c r="B12276" s="116" t="s">
        <v>1503</v>
      </c>
      <c r="C12276" s="138">
        <v>38107</v>
      </c>
      <c r="D12276" s="139">
        <v>7.1012749999999998E-3</v>
      </c>
      <c r="E12276" s="118">
        <v>1000</v>
      </c>
      <c r="F12276" s="118" t="s">
        <v>1492</v>
      </c>
      <c r="G12276" s="113">
        <f>IF([Data da Aprovação]&lt;&gt;"ESTATUTÁRIO",YEAR([Data da Aprovação]),"")</f>
        <v>2004</v>
      </c>
      <c r="H12276" s="106">
        <f>Tabela9[[#This Row],[Valor do Provento R$]]/Tabela9[[#This Row],[Provento por 1 ou 1000 Ações]]</f>
        <v>7.101275E-6</v>
      </c>
    </row>
    <row r="12277" spans="1:8">
      <c r="A12277" s="119" t="s">
        <v>1833</v>
      </c>
      <c r="B12277" s="117" t="s">
        <v>1503</v>
      </c>
      <c r="C12277" s="140">
        <v>38107</v>
      </c>
      <c r="D12277" s="141">
        <v>7.1012749999999998E-3</v>
      </c>
      <c r="E12277" s="119">
        <v>1000</v>
      </c>
      <c r="F12277" s="119" t="s">
        <v>1492</v>
      </c>
      <c r="G12277" s="114">
        <f>IF([Data da Aprovação]&lt;&gt;"ESTATUTÁRIO",YEAR([Data da Aprovação]),"")</f>
        <v>2004</v>
      </c>
      <c r="H12277" s="106">
        <f>Tabela9[[#This Row],[Valor do Provento R$]]/Tabela9[[#This Row],[Provento por 1 ou 1000 Ações]]</f>
        <v>7.101275E-6</v>
      </c>
    </row>
    <row r="12278" spans="1:8">
      <c r="A12278" s="118" t="s">
        <v>1833</v>
      </c>
      <c r="B12278" s="116" t="s">
        <v>1503</v>
      </c>
      <c r="C12278" s="138">
        <v>38470</v>
      </c>
      <c r="D12278" s="139">
        <v>4.6359325E-2</v>
      </c>
      <c r="E12278" s="118">
        <v>1000</v>
      </c>
      <c r="F12278" s="118" t="s">
        <v>1492</v>
      </c>
      <c r="G12278" s="113">
        <f>IF([Data da Aprovação]&lt;&gt;"ESTATUTÁRIO",YEAR([Data da Aprovação]),"")</f>
        <v>2005</v>
      </c>
      <c r="H12278" s="106">
        <f>Tabela9[[#This Row],[Valor do Provento R$]]/Tabela9[[#This Row],[Provento por 1 ou 1000 Ações]]</f>
        <v>4.6359324999999997E-5</v>
      </c>
    </row>
    <row r="12279" spans="1:8">
      <c r="A12279" s="119" t="s">
        <v>1833</v>
      </c>
      <c r="B12279" s="117" t="s">
        <v>1503</v>
      </c>
      <c r="C12279" s="140">
        <v>38470</v>
      </c>
      <c r="D12279" s="141">
        <v>4.6359325E-2</v>
      </c>
      <c r="E12279" s="119">
        <v>1000</v>
      </c>
      <c r="F12279" s="119" t="s">
        <v>1492</v>
      </c>
      <c r="G12279" s="114">
        <f>IF([Data da Aprovação]&lt;&gt;"ESTATUTÁRIO",YEAR([Data da Aprovação]),"")</f>
        <v>2005</v>
      </c>
      <c r="H12279" s="106">
        <f>Tabela9[[#This Row],[Valor do Provento R$]]/Tabela9[[#This Row],[Provento por 1 ou 1000 Ações]]</f>
        <v>4.6359324999999997E-5</v>
      </c>
    </row>
    <row r="12280" spans="1:8">
      <c r="A12280" s="118" t="s">
        <v>1833</v>
      </c>
      <c r="B12280" s="116" t="s">
        <v>1503</v>
      </c>
      <c r="C12280" s="138">
        <v>38470</v>
      </c>
      <c r="D12280" s="139">
        <v>4.6359324E-2</v>
      </c>
      <c r="E12280" s="118">
        <v>1000</v>
      </c>
      <c r="F12280" s="118" t="s">
        <v>1492</v>
      </c>
      <c r="G12280" s="113">
        <f>IF([Data da Aprovação]&lt;&gt;"ESTATUTÁRIO",YEAR([Data da Aprovação]),"")</f>
        <v>2005</v>
      </c>
      <c r="H12280" s="106">
        <f>Tabela9[[#This Row],[Valor do Provento R$]]/Tabela9[[#This Row],[Provento por 1 ou 1000 Ações]]</f>
        <v>4.6359324000000001E-5</v>
      </c>
    </row>
    <row r="12281" spans="1:8">
      <c r="A12281" s="119" t="s">
        <v>1833</v>
      </c>
      <c r="B12281" s="117" t="s">
        <v>1503</v>
      </c>
      <c r="C12281" s="140">
        <v>38470</v>
      </c>
      <c r="D12281" s="141">
        <v>2.7005891000000001E-2</v>
      </c>
      <c r="E12281" s="119">
        <v>1000</v>
      </c>
      <c r="F12281" s="119" t="s">
        <v>1492</v>
      </c>
      <c r="G12281" s="114">
        <f>IF([Data da Aprovação]&lt;&gt;"ESTATUTÁRIO",YEAR([Data da Aprovação]),"")</f>
        <v>2005</v>
      </c>
      <c r="H12281" s="106">
        <f>Tabela9[[#This Row],[Valor do Provento R$]]/Tabela9[[#This Row],[Provento por 1 ou 1000 Ações]]</f>
        <v>2.7005891E-5</v>
      </c>
    </row>
    <row r="12282" spans="1:8">
      <c r="A12282" s="118" t="s">
        <v>1833</v>
      </c>
      <c r="B12282" s="116" t="s">
        <v>1503</v>
      </c>
      <c r="C12282" s="138">
        <v>38470</v>
      </c>
      <c r="D12282" s="139">
        <v>2.7005891000000001E-2</v>
      </c>
      <c r="E12282" s="118">
        <v>1000</v>
      </c>
      <c r="F12282" s="118" t="s">
        <v>1492</v>
      </c>
      <c r="G12282" s="113">
        <f>IF([Data da Aprovação]&lt;&gt;"ESTATUTÁRIO",YEAR([Data da Aprovação]),"")</f>
        <v>2005</v>
      </c>
      <c r="H12282" s="106">
        <f>Tabela9[[#This Row],[Valor do Provento R$]]/Tabela9[[#This Row],[Provento por 1 ou 1000 Ações]]</f>
        <v>2.7005891E-5</v>
      </c>
    </row>
    <row r="12283" spans="1:8">
      <c r="A12283" s="119" t="s">
        <v>1833</v>
      </c>
      <c r="B12283" s="117" t="s">
        <v>1503</v>
      </c>
      <c r="C12283" s="140">
        <v>38470</v>
      </c>
      <c r="D12283" s="141">
        <v>2.7005890000000001E-2</v>
      </c>
      <c r="E12283" s="119">
        <v>1000</v>
      </c>
      <c r="F12283" s="119" t="s">
        <v>1492</v>
      </c>
      <c r="G12283" s="114">
        <f>IF([Data da Aprovação]&lt;&gt;"ESTATUTÁRIO",YEAR([Data da Aprovação]),"")</f>
        <v>2005</v>
      </c>
      <c r="H12283" s="106">
        <f>Tabela9[[#This Row],[Valor do Provento R$]]/Tabela9[[#This Row],[Provento por 1 ou 1000 Ações]]</f>
        <v>2.7005890000000001E-5</v>
      </c>
    </row>
    <row r="12284" spans="1:8">
      <c r="A12284" s="118" t="s">
        <v>1833</v>
      </c>
      <c r="B12284" s="116" t="s">
        <v>1503</v>
      </c>
      <c r="C12284" s="138">
        <v>38716</v>
      </c>
      <c r="D12284" s="139">
        <v>0.10506933721</v>
      </c>
      <c r="E12284" s="118">
        <v>1000</v>
      </c>
      <c r="F12284" s="118" t="s">
        <v>1489</v>
      </c>
      <c r="G12284" s="113">
        <f>IF([Data da Aprovação]&lt;&gt;"ESTATUTÁRIO",YEAR([Data da Aprovação]),"")</f>
        <v>2005</v>
      </c>
      <c r="H12284" s="106">
        <f>Tabela9[[#This Row],[Valor do Provento R$]]/Tabela9[[#This Row],[Provento por 1 ou 1000 Ações]]</f>
        <v>1.0506933721E-4</v>
      </c>
    </row>
    <row r="12285" spans="1:8">
      <c r="A12285" s="119" t="s">
        <v>1833</v>
      </c>
      <c r="B12285" s="117" t="s">
        <v>1503</v>
      </c>
      <c r="C12285" s="140">
        <v>38716</v>
      </c>
      <c r="D12285" s="141">
        <v>2.101386744E-2</v>
      </c>
      <c r="E12285" s="119">
        <v>1000</v>
      </c>
      <c r="F12285" s="119" t="s">
        <v>1489</v>
      </c>
      <c r="G12285" s="114">
        <f>IF([Data da Aprovação]&lt;&gt;"ESTATUTÁRIO",YEAR([Data da Aprovação]),"")</f>
        <v>2005</v>
      </c>
      <c r="H12285" s="106">
        <f>Tabela9[[#This Row],[Valor do Provento R$]]/Tabela9[[#This Row],[Provento por 1 ou 1000 Ações]]</f>
        <v>2.1013867440000001E-5</v>
      </c>
    </row>
    <row r="12286" spans="1:8">
      <c r="A12286" s="118" t="s">
        <v>1833</v>
      </c>
      <c r="B12286" s="116" t="s">
        <v>1503</v>
      </c>
      <c r="C12286" s="138">
        <v>38716</v>
      </c>
      <c r="D12286" s="139">
        <v>2.101386744E-2</v>
      </c>
      <c r="E12286" s="118">
        <v>1000</v>
      </c>
      <c r="F12286" s="118" t="s">
        <v>1489</v>
      </c>
      <c r="G12286" s="113">
        <f>IF([Data da Aprovação]&lt;&gt;"ESTATUTÁRIO",YEAR([Data da Aprovação]),"")</f>
        <v>2005</v>
      </c>
      <c r="H12286" s="106">
        <f>Tabela9[[#This Row],[Valor do Provento R$]]/Tabela9[[#This Row],[Provento por 1 ou 1000 Ações]]</f>
        <v>2.1013867440000001E-5</v>
      </c>
    </row>
    <row r="12287" spans="1:8">
      <c r="A12287" s="119" t="s">
        <v>1833</v>
      </c>
      <c r="B12287" s="117" t="s">
        <v>1503</v>
      </c>
      <c r="C12287" s="140">
        <v>38716</v>
      </c>
      <c r="D12287" s="141">
        <v>2.101386744E-2</v>
      </c>
      <c r="E12287" s="119">
        <v>1000</v>
      </c>
      <c r="F12287" s="119" t="s">
        <v>1489</v>
      </c>
      <c r="G12287" s="114">
        <f>IF([Data da Aprovação]&lt;&gt;"ESTATUTÁRIO",YEAR([Data da Aprovação]),"")</f>
        <v>2005</v>
      </c>
      <c r="H12287" s="106">
        <f>Tabela9[[#This Row],[Valor do Provento R$]]/Tabela9[[#This Row],[Provento por 1 ou 1000 Ações]]</f>
        <v>2.1013867440000001E-5</v>
      </c>
    </row>
    <row r="12288" spans="1:8">
      <c r="A12288" s="118" t="s">
        <v>1833</v>
      </c>
      <c r="B12288" s="116" t="s">
        <v>1503</v>
      </c>
      <c r="C12288" s="138">
        <v>38716</v>
      </c>
      <c r="D12288" s="139">
        <v>2.101386744E-2</v>
      </c>
      <c r="E12288" s="118">
        <v>1000</v>
      </c>
      <c r="F12288" s="118" t="s">
        <v>1489</v>
      </c>
      <c r="G12288" s="113">
        <f>IF([Data da Aprovação]&lt;&gt;"ESTATUTÁRIO",YEAR([Data da Aprovação]),"")</f>
        <v>2005</v>
      </c>
      <c r="H12288" s="106">
        <f>Tabela9[[#This Row],[Valor do Provento R$]]/Tabela9[[#This Row],[Provento por 1 ou 1000 Ações]]</f>
        <v>2.1013867440000001E-5</v>
      </c>
    </row>
    <row r="12289" spans="1:8">
      <c r="A12289" s="119" t="s">
        <v>1833</v>
      </c>
      <c r="B12289" s="117" t="s">
        <v>1503</v>
      </c>
      <c r="C12289" s="140">
        <v>38716</v>
      </c>
      <c r="D12289" s="141">
        <v>2.101386744E-2</v>
      </c>
      <c r="E12289" s="119">
        <v>1000</v>
      </c>
      <c r="F12289" s="119" t="s">
        <v>1489</v>
      </c>
      <c r="G12289" s="114">
        <f>IF([Data da Aprovação]&lt;&gt;"ESTATUTÁRIO",YEAR([Data da Aprovação]),"")</f>
        <v>2005</v>
      </c>
      <c r="H12289" s="106">
        <f>Tabela9[[#This Row],[Valor do Provento R$]]/Tabela9[[#This Row],[Provento por 1 ou 1000 Ações]]</f>
        <v>2.1013867440000001E-5</v>
      </c>
    </row>
    <row r="12290" spans="1:8">
      <c r="A12290" s="118" t="s">
        <v>1833</v>
      </c>
      <c r="B12290" s="116" t="s">
        <v>1503</v>
      </c>
      <c r="C12290" s="138">
        <v>39080</v>
      </c>
      <c r="D12290" s="139">
        <v>0.31100523813999997</v>
      </c>
      <c r="E12290" s="118">
        <v>1000</v>
      </c>
      <c r="F12290" s="118" t="s">
        <v>1489</v>
      </c>
      <c r="G12290" s="113">
        <f>IF([Data da Aprovação]&lt;&gt;"ESTATUTÁRIO",YEAR([Data da Aprovação]),"")</f>
        <v>2006</v>
      </c>
      <c r="H12290" s="106">
        <f>Tabela9[[#This Row],[Valor do Provento R$]]/Tabela9[[#This Row],[Provento por 1 ou 1000 Ações]]</f>
        <v>3.1100523813999996E-4</v>
      </c>
    </row>
    <row r="12291" spans="1:8">
      <c r="A12291" s="119" t="s">
        <v>1833</v>
      </c>
      <c r="B12291" s="117" t="s">
        <v>1503</v>
      </c>
      <c r="C12291" s="140">
        <v>39267</v>
      </c>
      <c r="D12291" s="141">
        <v>1.26083204654</v>
      </c>
      <c r="E12291" s="119">
        <v>1</v>
      </c>
      <c r="F12291" s="119" t="s">
        <v>1492</v>
      </c>
      <c r="G12291" s="114">
        <f>IF([Data da Aprovação]&lt;&gt;"ESTATUTÁRIO",YEAR([Data da Aprovação]),"")</f>
        <v>2007</v>
      </c>
      <c r="H12291" s="106">
        <f>Tabela9[[#This Row],[Valor do Provento R$]]/Tabela9[[#This Row],[Provento por 1 ou 1000 Ações]]</f>
        <v>1.26083204654</v>
      </c>
    </row>
    <row r="12292" spans="1:8">
      <c r="A12292" s="118" t="s">
        <v>1833</v>
      </c>
      <c r="B12292" s="116" t="s">
        <v>1503</v>
      </c>
      <c r="C12292" s="138">
        <v>39436</v>
      </c>
      <c r="D12292" s="139">
        <v>0.67224581145999995</v>
      </c>
      <c r="E12292" s="118">
        <v>1</v>
      </c>
      <c r="F12292" s="118" t="s">
        <v>1489</v>
      </c>
      <c r="G12292" s="113">
        <f>IF([Data da Aprovação]&lt;&gt;"ESTATUTÁRIO",YEAR([Data da Aprovação]),"")</f>
        <v>2007</v>
      </c>
      <c r="H12292" s="106">
        <f>Tabela9[[#This Row],[Valor do Provento R$]]/Tabela9[[#This Row],[Provento por 1 ou 1000 Ações]]</f>
        <v>0.67224581145999995</v>
      </c>
    </row>
    <row r="12293" spans="1:8">
      <c r="A12293" s="119" t="s">
        <v>1833</v>
      </c>
      <c r="B12293" s="117" t="s">
        <v>1503</v>
      </c>
      <c r="C12293" s="140">
        <v>39436</v>
      </c>
      <c r="D12293" s="141">
        <v>0.67224581145999995</v>
      </c>
      <c r="E12293" s="119">
        <v>1</v>
      </c>
      <c r="F12293" s="119" t="s">
        <v>1489</v>
      </c>
      <c r="G12293" s="114">
        <f>IF([Data da Aprovação]&lt;&gt;"ESTATUTÁRIO",YEAR([Data da Aprovação]),"")</f>
        <v>2007</v>
      </c>
      <c r="H12293" s="106">
        <f>Tabela9[[#This Row],[Valor do Provento R$]]/Tabela9[[#This Row],[Provento por 1 ou 1000 Ações]]</f>
        <v>0.67224581145999995</v>
      </c>
    </row>
    <row r="12294" spans="1:8">
      <c r="A12294" s="118" t="s">
        <v>1833</v>
      </c>
      <c r="B12294" s="116" t="s">
        <v>1503</v>
      </c>
      <c r="C12294" s="138">
        <v>39652</v>
      </c>
      <c r="D12294" s="139">
        <v>0.42015363216000001</v>
      </c>
      <c r="E12294" s="118">
        <v>1</v>
      </c>
      <c r="F12294" s="118" t="s">
        <v>1492</v>
      </c>
      <c r="G12294" s="113">
        <f>IF([Data da Aprovação]&lt;&gt;"ESTATUTÁRIO",YEAR([Data da Aprovação]),"")</f>
        <v>2008</v>
      </c>
      <c r="H12294" s="106">
        <f>Tabela9[[#This Row],[Valor do Provento R$]]/Tabela9[[#This Row],[Provento por 1 ou 1000 Ações]]</f>
        <v>0.42015363216000001</v>
      </c>
    </row>
    <row r="12295" spans="1:8">
      <c r="A12295" s="119" t="s">
        <v>1833</v>
      </c>
      <c r="B12295" s="117" t="s">
        <v>1503</v>
      </c>
      <c r="C12295" s="140">
        <v>39652</v>
      </c>
      <c r="D12295" s="141">
        <v>0.34312927739999999</v>
      </c>
      <c r="E12295" s="119">
        <v>1</v>
      </c>
      <c r="F12295" s="119" t="s">
        <v>1492</v>
      </c>
      <c r="G12295" s="114">
        <f>IF([Data da Aprovação]&lt;&gt;"ESTATUTÁRIO",YEAR([Data da Aprovação]),"")</f>
        <v>2008</v>
      </c>
      <c r="H12295" s="106">
        <f>Tabela9[[#This Row],[Valor do Provento R$]]/Tabela9[[#This Row],[Provento por 1 ou 1000 Ações]]</f>
        <v>0.34312927739999999</v>
      </c>
    </row>
    <row r="12296" spans="1:8">
      <c r="A12296" s="118" t="s">
        <v>1833</v>
      </c>
      <c r="B12296" s="116" t="s">
        <v>1503</v>
      </c>
      <c r="C12296" s="138">
        <v>39652</v>
      </c>
      <c r="D12296" s="139">
        <v>0.34312927739999999</v>
      </c>
      <c r="E12296" s="118">
        <v>1</v>
      </c>
      <c r="F12296" s="118" t="s">
        <v>1492</v>
      </c>
      <c r="G12296" s="113">
        <f>IF([Data da Aprovação]&lt;&gt;"ESTATUTÁRIO",YEAR([Data da Aprovação]),"")</f>
        <v>2008</v>
      </c>
      <c r="H12296" s="106">
        <f>Tabela9[[#This Row],[Valor do Provento R$]]/Tabela9[[#This Row],[Provento por 1 ou 1000 Ações]]</f>
        <v>0.34312927739999999</v>
      </c>
    </row>
    <row r="12297" spans="1:8">
      <c r="A12297" s="119" t="s">
        <v>1833</v>
      </c>
      <c r="B12297" s="117" t="s">
        <v>1503</v>
      </c>
      <c r="C12297" s="140">
        <v>39652</v>
      </c>
      <c r="D12297" s="141">
        <v>0.34312927739999999</v>
      </c>
      <c r="E12297" s="119">
        <v>1</v>
      </c>
      <c r="F12297" s="119" t="s">
        <v>1492</v>
      </c>
      <c r="G12297" s="114">
        <f>IF([Data da Aprovação]&lt;&gt;"ESTATUTÁRIO",YEAR([Data da Aprovação]),"")</f>
        <v>2008</v>
      </c>
      <c r="H12297" s="106">
        <f>Tabela9[[#This Row],[Valor do Provento R$]]/Tabela9[[#This Row],[Provento por 1 ou 1000 Ações]]</f>
        <v>0.34312927739999999</v>
      </c>
    </row>
    <row r="12298" spans="1:8">
      <c r="A12298" s="118" t="s">
        <v>1833</v>
      </c>
      <c r="B12298" s="116" t="s">
        <v>1503</v>
      </c>
      <c r="C12298" s="138">
        <v>39652</v>
      </c>
      <c r="D12298" s="139">
        <v>0.34312927739999999</v>
      </c>
      <c r="E12298" s="118">
        <v>1</v>
      </c>
      <c r="F12298" s="118" t="s">
        <v>1492</v>
      </c>
      <c r="G12298" s="113">
        <f>IF([Data da Aprovação]&lt;&gt;"ESTATUTÁRIO",YEAR([Data da Aprovação]),"")</f>
        <v>2008</v>
      </c>
      <c r="H12298" s="106">
        <f>Tabela9[[#This Row],[Valor do Provento R$]]/Tabela9[[#This Row],[Provento por 1 ou 1000 Ações]]</f>
        <v>0.34312927739999999</v>
      </c>
    </row>
    <row r="12299" spans="1:8">
      <c r="A12299" s="119" t="s">
        <v>1833</v>
      </c>
      <c r="B12299" s="117" t="s">
        <v>1503</v>
      </c>
      <c r="C12299" s="140">
        <v>39800</v>
      </c>
      <c r="D12299" s="141">
        <v>1.3444916229199999</v>
      </c>
      <c r="E12299" s="119">
        <v>1</v>
      </c>
      <c r="F12299" s="119" t="s">
        <v>1489</v>
      </c>
      <c r="G12299" s="114">
        <f>IF([Data da Aprovação]&lt;&gt;"ESTATUTÁRIO",YEAR([Data da Aprovação]),"")</f>
        <v>2008</v>
      </c>
      <c r="H12299" s="106">
        <f>Tabela9[[#This Row],[Valor do Provento R$]]/Tabela9[[#This Row],[Provento por 1 ou 1000 Ações]]</f>
        <v>1.3444916229199999</v>
      </c>
    </row>
    <row r="12300" spans="1:8">
      <c r="A12300" s="118" t="s">
        <v>1833</v>
      </c>
      <c r="B12300" s="116" t="s">
        <v>1503</v>
      </c>
      <c r="C12300" s="138">
        <v>40168</v>
      </c>
      <c r="D12300" s="139">
        <v>0.84530734923999995</v>
      </c>
      <c r="E12300" s="118">
        <v>1</v>
      </c>
      <c r="F12300" s="118" t="s">
        <v>1489</v>
      </c>
      <c r="G12300" s="113">
        <f>IF([Data da Aprovação]&lt;&gt;"ESTATUTÁRIO",YEAR([Data da Aprovação]),"")</f>
        <v>2009</v>
      </c>
      <c r="H12300" s="106">
        <f>Tabela9[[#This Row],[Valor do Provento R$]]/Tabela9[[#This Row],[Provento por 1 ou 1000 Ações]]</f>
        <v>0.84530734923999995</v>
      </c>
    </row>
    <row r="12301" spans="1:8">
      <c r="A12301" s="119" t="s">
        <v>1833</v>
      </c>
      <c r="B12301" s="117" t="s">
        <v>1503</v>
      </c>
      <c r="C12301" s="140">
        <v>40168</v>
      </c>
      <c r="D12301" s="141">
        <v>0.56720123135</v>
      </c>
      <c r="E12301" s="119">
        <v>1</v>
      </c>
      <c r="F12301" s="119" t="s">
        <v>1489</v>
      </c>
      <c r="G12301" s="114">
        <f>IF([Data da Aprovação]&lt;&gt;"ESTATUTÁRIO",YEAR([Data da Aprovação]),"")</f>
        <v>2009</v>
      </c>
      <c r="H12301" s="106">
        <f>Tabela9[[#This Row],[Valor do Provento R$]]/Tabela9[[#This Row],[Provento por 1 ou 1000 Ações]]</f>
        <v>0.56720123135</v>
      </c>
    </row>
    <row r="12302" spans="1:8">
      <c r="A12302" s="118" t="s">
        <v>1833</v>
      </c>
      <c r="B12302" s="116" t="s">
        <v>1503</v>
      </c>
      <c r="C12302" s="138">
        <v>40298</v>
      </c>
      <c r="D12302" s="139">
        <v>0.62081463019000005</v>
      </c>
      <c r="E12302" s="118">
        <v>1</v>
      </c>
      <c r="F12302" s="118" t="s">
        <v>1492</v>
      </c>
      <c r="G12302" s="113">
        <f>IF([Data da Aprovação]&lt;&gt;"ESTATUTÁRIO",YEAR([Data da Aprovação]),"")</f>
        <v>2010</v>
      </c>
      <c r="H12302" s="106">
        <f>Tabela9[[#This Row],[Valor do Provento R$]]/Tabela9[[#This Row],[Provento por 1 ou 1000 Ações]]</f>
        <v>0.62081463019000005</v>
      </c>
    </row>
    <row r="12303" spans="1:8">
      <c r="A12303" s="119" t="s">
        <v>1833</v>
      </c>
      <c r="B12303" s="117" t="s">
        <v>1503</v>
      </c>
      <c r="C12303" s="140">
        <v>40298</v>
      </c>
      <c r="D12303" s="141">
        <v>0.62081463104000001</v>
      </c>
      <c r="E12303" s="119">
        <v>1</v>
      </c>
      <c r="F12303" s="119" t="s">
        <v>1492</v>
      </c>
      <c r="G12303" s="114">
        <f>IF([Data da Aprovação]&lt;&gt;"ESTATUTÁRIO",YEAR([Data da Aprovação]),"")</f>
        <v>2010</v>
      </c>
      <c r="H12303" s="106">
        <f>Tabela9[[#This Row],[Valor do Provento R$]]/Tabela9[[#This Row],[Provento por 1 ou 1000 Ações]]</f>
        <v>0.62081463104000001</v>
      </c>
    </row>
    <row r="12304" spans="1:8">
      <c r="A12304" s="118" t="s">
        <v>1833</v>
      </c>
      <c r="B12304" s="116" t="s">
        <v>1503</v>
      </c>
      <c r="C12304" s="138">
        <v>40533</v>
      </c>
      <c r="D12304" s="139">
        <v>1.56381859611</v>
      </c>
      <c r="E12304" s="118">
        <v>1</v>
      </c>
      <c r="F12304" s="118" t="s">
        <v>1489</v>
      </c>
      <c r="G12304" s="113">
        <f>IF([Data da Aprovação]&lt;&gt;"ESTATUTÁRIO",YEAR([Data da Aprovação]),"")</f>
        <v>2010</v>
      </c>
      <c r="H12304" s="106">
        <f>Tabela9[[#This Row],[Valor do Provento R$]]/Tabela9[[#This Row],[Provento por 1 ou 1000 Ações]]</f>
        <v>1.56381859611</v>
      </c>
    </row>
    <row r="12305" spans="1:8">
      <c r="A12305" s="119" t="s">
        <v>1833</v>
      </c>
      <c r="B12305" s="117" t="s">
        <v>1503</v>
      </c>
      <c r="C12305" s="140">
        <v>40662</v>
      </c>
      <c r="D12305" s="141">
        <v>0.76964201147</v>
      </c>
      <c r="E12305" s="119">
        <v>1</v>
      </c>
      <c r="F12305" s="119" t="s">
        <v>1492</v>
      </c>
      <c r="G12305" s="114">
        <f>IF([Data da Aprovação]&lt;&gt;"ESTATUTÁRIO",YEAR([Data da Aprovação]),"")</f>
        <v>2011</v>
      </c>
      <c r="H12305" s="106">
        <f>Tabela9[[#This Row],[Valor do Provento R$]]/Tabela9[[#This Row],[Provento por 1 ou 1000 Ações]]</f>
        <v>0.76964201147</v>
      </c>
    </row>
    <row r="12306" spans="1:8">
      <c r="A12306" s="118" t="s">
        <v>1833</v>
      </c>
      <c r="B12306" s="116" t="s">
        <v>1503</v>
      </c>
      <c r="C12306" s="138">
        <v>40893</v>
      </c>
      <c r="D12306" s="139">
        <v>1.4705377125700001</v>
      </c>
      <c r="E12306" s="118">
        <v>1</v>
      </c>
      <c r="F12306" s="118" t="s">
        <v>1489</v>
      </c>
      <c r="G12306" s="113">
        <f>IF([Data da Aprovação]&lt;&gt;"ESTATUTÁRIO",YEAR([Data da Aprovação]),"")</f>
        <v>2011</v>
      </c>
      <c r="H12306" s="106">
        <f>Tabela9[[#This Row],[Valor do Provento R$]]/Tabela9[[#This Row],[Provento por 1 ou 1000 Ações]]</f>
        <v>1.4705377125700001</v>
      </c>
    </row>
    <row r="12307" spans="1:8">
      <c r="A12307" s="119" t="s">
        <v>1833</v>
      </c>
      <c r="B12307" s="117" t="s">
        <v>1503</v>
      </c>
      <c r="C12307" s="140">
        <v>41029</v>
      </c>
      <c r="D12307" s="141">
        <v>0.99980289383999998</v>
      </c>
      <c r="E12307" s="119">
        <v>1</v>
      </c>
      <c r="F12307" s="119" t="s">
        <v>1492</v>
      </c>
      <c r="G12307" s="114">
        <f>IF([Data da Aprovação]&lt;&gt;"ESTATUTÁRIO",YEAR([Data da Aprovação]),"")</f>
        <v>2012</v>
      </c>
      <c r="H12307" s="106">
        <f>Tabela9[[#This Row],[Valor do Provento R$]]/Tabela9[[#This Row],[Provento por 1 ou 1000 Ações]]</f>
        <v>0.99980289383999998</v>
      </c>
    </row>
    <row r="12308" spans="1:8">
      <c r="A12308" s="118" t="s">
        <v>1833</v>
      </c>
      <c r="B12308" s="116" t="s">
        <v>1503</v>
      </c>
      <c r="C12308" s="138">
        <v>41271</v>
      </c>
      <c r="D12308" s="139">
        <v>1.4705377125800001</v>
      </c>
      <c r="E12308" s="118">
        <v>1</v>
      </c>
      <c r="F12308" s="118" t="s">
        <v>1489</v>
      </c>
      <c r="G12308" s="113">
        <f>IF([Data da Aprovação]&lt;&gt;"ESTATUTÁRIO",YEAR([Data da Aprovação]),"")</f>
        <v>2012</v>
      </c>
      <c r="H12308" s="106">
        <f>Tabela9[[#This Row],[Valor do Provento R$]]/Tabela9[[#This Row],[Provento por 1 ou 1000 Ações]]</f>
        <v>1.4705377125800001</v>
      </c>
    </row>
    <row r="12309" spans="1:8">
      <c r="A12309" s="119" t="s">
        <v>1833</v>
      </c>
      <c r="B12309" s="117" t="s">
        <v>1503</v>
      </c>
      <c r="C12309" s="140">
        <v>41394</v>
      </c>
      <c r="D12309" s="141">
        <v>33.642781999999997</v>
      </c>
      <c r="E12309" s="119">
        <v>1</v>
      </c>
      <c r="F12309" s="119" t="s">
        <v>1492</v>
      </c>
      <c r="G12309" s="114">
        <f>IF([Data da Aprovação]&lt;&gt;"ESTATUTÁRIO",YEAR([Data da Aprovação]),"")</f>
        <v>2013</v>
      </c>
      <c r="H12309" s="106">
        <f>Tabela9[[#This Row],[Valor do Provento R$]]/Tabela9[[#This Row],[Provento por 1 ou 1000 Ações]]</f>
        <v>33.642781999999997</v>
      </c>
    </row>
    <row r="12310" spans="1:8">
      <c r="A12310" s="118" t="s">
        <v>1833</v>
      </c>
      <c r="B12310" s="116" t="s">
        <v>1503</v>
      </c>
      <c r="C12310" s="138">
        <v>41621</v>
      </c>
      <c r="D12310" s="139">
        <v>1.4872214835399999</v>
      </c>
      <c r="E12310" s="118">
        <v>1</v>
      </c>
      <c r="F12310" s="118" t="s">
        <v>1489</v>
      </c>
      <c r="G12310" s="113">
        <f>IF([Data da Aprovação]&lt;&gt;"ESTATUTÁRIO",YEAR([Data da Aprovação]),"")</f>
        <v>2013</v>
      </c>
      <c r="H12310" s="106">
        <f>Tabela9[[#This Row],[Valor do Provento R$]]/Tabela9[[#This Row],[Provento por 1 ou 1000 Ações]]</f>
        <v>1.4872214835399999</v>
      </c>
    </row>
    <row r="12311" spans="1:8">
      <c r="A12311" s="119" t="s">
        <v>1834</v>
      </c>
      <c r="B12311" s="117" t="s">
        <v>1488</v>
      </c>
      <c r="C12311" s="140">
        <v>35185</v>
      </c>
      <c r="D12311" s="141">
        <v>0.10299999999999999</v>
      </c>
      <c r="E12311" s="119">
        <v>1</v>
      </c>
      <c r="F12311" s="119" t="s">
        <v>1492</v>
      </c>
      <c r="G12311" s="114">
        <f>IF([Data da Aprovação]&lt;&gt;"ESTATUTÁRIO",YEAR([Data da Aprovação]),"")</f>
        <v>1996</v>
      </c>
      <c r="H12311" s="106">
        <f>Tabela9[[#This Row],[Valor do Provento R$]]/Tabela9[[#This Row],[Provento por 1 ou 1000 Ações]]</f>
        <v>0.10299999999999999</v>
      </c>
    </row>
    <row r="12312" spans="1:8">
      <c r="A12312" s="118" t="s">
        <v>1834</v>
      </c>
      <c r="B12312" s="116" t="s">
        <v>1488</v>
      </c>
      <c r="C12312" s="138">
        <v>35187</v>
      </c>
      <c r="D12312" s="139">
        <v>0.13300000000000001</v>
      </c>
      <c r="E12312" s="118">
        <v>1</v>
      </c>
      <c r="F12312" s="118" t="s">
        <v>1492</v>
      </c>
      <c r="G12312" s="113">
        <f>IF([Data da Aprovação]&lt;&gt;"ESTATUTÁRIO",YEAR([Data da Aprovação]),"")</f>
        <v>1996</v>
      </c>
      <c r="H12312" s="106">
        <f>Tabela9[[#This Row],[Valor do Provento R$]]/Tabela9[[#This Row],[Provento por 1 ou 1000 Ações]]</f>
        <v>0.13300000000000001</v>
      </c>
    </row>
    <row r="12313" spans="1:8">
      <c r="A12313" s="119" t="s">
        <v>1834</v>
      </c>
      <c r="B12313" s="117" t="s">
        <v>1488</v>
      </c>
      <c r="C12313" s="140">
        <v>35286</v>
      </c>
      <c r="D12313" s="141">
        <v>0.17460000000000001</v>
      </c>
      <c r="E12313" s="119">
        <v>1</v>
      </c>
      <c r="F12313" s="119" t="s">
        <v>1492</v>
      </c>
      <c r="G12313" s="114">
        <f>IF([Data da Aprovação]&lt;&gt;"ESTATUTÁRIO",YEAR([Data da Aprovação]),"")</f>
        <v>1996</v>
      </c>
      <c r="H12313" s="106">
        <f>Tabela9[[#This Row],[Valor do Provento R$]]/Tabela9[[#This Row],[Provento por 1 ou 1000 Ações]]</f>
        <v>0.17460000000000001</v>
      </c>
    </row>
    <row r="12314" spans="1:8">
      <c r="A12314" s="118" t="s">
        <v>1834</v>
      </c>
      <c r="B12314" s="116" t="s">
        <v>1488</v>
      </c>
      <c r="C12314" s="138">
        <v>35305</v>
      </c>
      <c r="D12314" s="139">
        <v>0.78839999999999999</v>
      </c>
      <c r="E12314" s="118">
        <v>1</v>
      </c>
      <c r="F12314" s="118" t="s">
        <v>1492</v>
      </c>
      <c r="G12314" s="113">
        <f>IF([Data da Aprovação]&lt;&gt;"ESTATUTÁRIO",YEAR([Data da Aprovação]),"")</f>
        <v>1996</v>
      </c>
      <c r="H12314" s="106">
        <f>Tabela9[[#This Row],[Valor do Provento R$]]/Tabela9[[#This Row],[Provento por 1 ou 1000 Ações]]</f>
        <v>0.78839999999999999</v>
      </c>
    </row>
    <row r="12315" spans="1:8">
      <c r="A12315" s="119" t="s">
        <v>1834</v>
      </c>
      <c r="B12315" s="117" t="s">
        <v>1488</v>
      </c>
      <c r="C12315" s="140">
        <v>35499</v>
      </c>
      <c r="D12315" s="141">
        <v>0.11550000000000001</v>
      </c>
      <c r="E12315" s="119">
        <v>1</v>
      </c>
      <c r="F12315" s="119" t="s">
        <v>1492</v>
      </c>
      <c r="G12315" s="114">
        <f>IF([Data da Aprovação]&lt;&gt;"ESTATUTÁRIO",YEAR([Data da Aprovação]),"")</f>
        <v>1997</v>
      </c>
      <c r="H12315" s="106">
        <f>Tabela9[[#This Row],[Valor do Provento R$]]/Tabela9[[#This Row],[Provento por 1 ou 1000 Ações]]</f>
        <v>0.11550000000000001</v>
      </c>
    </row>
    <row r="12316" spans="1:8">
      <c r="A12316" s="118" t="s">
        <v>1834</v>
      </c>
      <c r="B12316" s="116" t="s">
        <v>1488</v>
      </c>
      <c r="C12316" s="138">
        <v>35499</v>
      </c>
      <c r="D12316" s="139">
        <v>0.35</v>
      </c>
      <c r="E12316" s="118">
        <v>1</v>
      </c>
      <c r="F12316" s="118" t="s">
        <v>1489</v>
      </c>
      <c r="G12316" s="113">
        <f>IF([Data da Aprovação]&lt;&gt;"ESTATUTÁRIO",YEAR([Data da Aprovação]),"")</f>
        <v>1997</v>
      </c>
      <c r="H12316" s="106">
        <f>Tabela9[[#This Row],[Valor do Provento R$]]/Tabela9[[#This Row],[Provento por 1 ou 1000 Ações]]</f>
        <v>0.35</v>
      </c>
    </row>
    <row r="12317" spans="1:8">
      <c r="A12317" s="119" t="s">
        <v>1834</v>
      </c>
      <c r="B12317" s="117" t="s">
        <v>1488</v>
      </c>
      <c r="C12317" s="140">
        <v>35653</v>
      </c>
      <c r="D12317" s="141">
        <v>0.25319999999999998</v>
      </c>
      <c r="E12317" s="119">
        <v>1</v>
      </c>
      <c r="F12317" s="119" t="s">
        <v>1492</v>
      </c>
      <c r="G12317" s="114">
        <f>IF([Data da Aprovação]&lt;&gt;"ESTATUTÁRIO",YEAR([Data da Aprovação]),"")</f>
        <v>1997</v>
      </c>
      <c r="H12317" s="106">
        <f>Tabela9[[#This Row],[Valor do Provento R$]]/Tabela9[[#This Row],[Provento por 1 ou 1000 Ações]]</f>
        <v>0.25319999999999998</v>
      </c>
    </row>
    <row r="12318" spans="1:8">
      <c r="A12318" s="118" t="s">
        <v>1834</v>
      </c>
      <c r="B12318" s="116" t="s">
        <v>1488</v>
      </c>
      <c r="C12318" s="138">
        <v>35653</v>
      </c>
      <c r="D12318" s="139">
        <v>0.19009999999999999</v>
      </c>
      <c r="E12318" s="118">
        <v>1</v>
      </c>
      <c r="F12318" s="118" t="s">
        <v>1489</v>
      </c>
      <c r="G12318" s="113">
        <f>IF([Data da Aprovação]&lt;&gt;"ESTATUTÁRIO",YEAR([Data da Aprovação]),"")</f>
        <v>1997</v>
      </c>
      <c r="H12318" s="106">
        <f>Tabela9[[#This Row],[Valor do Provento R$]]/Tabela9[[#This Row],[Provento por 1 ou 1000 Ações]]</f>
        <v>0.19009999999999999</v>
      </c>
    </row>
    <row r="12319" spans="1:8">
      <c r="A12319" s="119" t="s">
        <v>1834</v>
      </c>
      <c r="B12319" s="117" t="s">
        <v>1488</v>
      </c>
      <c r="C12319" s="140">
        <v>35859</v>
      </c>
      <c r="D12319" s="141">
        <v>0.35520000000000002</v>
      </c>
      <c r="E12319" s="119">
        <v>1</v>
      </c>
      <c r="F12319" s="119" t="s">
        <v>1492</v>
      </c>
      <c r="G12319" s="114">
        <f>IF([Data da Aprovação]&lt;&gt;"ESTATUTÁRIO",YEAR([Data da Aprovação]),"")</f>
        <v>1998</v>
      </c>
      <c r="H12319" s="106">
        <f>Tabela9[[#This Row],[Valor do Provento R$]]/Tabela9[[#This Row],[Provento por 1 ou 1000 Ações]]</f>
        <v>0.35520000000000002</v>
      </c>
    </row>
    <row r="12320" spans="1:8">
      <c r="A12320" s="118" t="s">
        <v>1834</v>
      </c>
      <c r="B12320" s="116" t="s">
        <v>1488</v>
      </c>
      <c r="C12320" s="138">
        <v>35859</v>
      </c>
      <c r="D12320" s="139">
        <v>0.17</v>
      </c>
      <c r="E12320" s="118">
        <v>1</v>
      </c>
      <c r="F12320" s="118" t="s">
        <v>1489</v>
      </c>
      <c r="G12320" s="113">
        <f>IF([Data da Aprovação]&lt;&gt;"ESTATUTÁRIO",YEAR([Data da Aprovação]),"")</f>
        <v>1998</v>
      </c>
      <c r="H12320" s="106">
        <f>Tabela9[[#This Row],[Valor do Provento R$]]/Tabela9[[#This Row],[Provento por 1 ou 1000 Ações]]</f>
        <v>0.17</v>
      </c>
    </row>
    <row r="12321" spans="1:8">
      <c r="A12321" s="119" t="s">
        <v>1834</v>
      </c>
      <c r="B12321" s="117" t="s">
        <v>1488</v>
      </c>
      <c r="C12321" s="140">
        <v>35976</v>
      </c>
      <c r="D12321" s="141">
        <v>0.215</v>
      </c>
      <c r="E12321" s="119">
        <v>1</v>
      </c>
      <c r="F12321" s="119" t="s">
        <v>1489</v>
      </c>
      <c r="G12321" s="114">
        <f>IF([Data da Aprovação]&lt;&gt;"ESTATUTÁRIO",YEAR([Data da Aprovação]),"")</f>
        <v>1998</v>
      </c>
      <c r="H12321" s="106">
        <f>Tabela9[[#This Row],[Valor do Provento R$]]/Tabela9[[#This Row],[Provento por 1 ou 1000 Ações]]</f>
        <v>0.215</v>
      </c>
    </row>
    <row r="12322" spans="1:8">
      <c r="A12322" s="118" t="s">
        <v>1834</v>
      </c>
      <c r="B12322" s="116" t="s">
        <v>1488</v>
      </c>
      <c r="C12322" s="138">
        <v>36004</v>
      </c>
      <c r="D12322" s="139">
        <v>0.47920000000000001</v>
      </c>
      <c r="E12322" s="118">
        <v>1</v>
      </c>
      <c r="F12322" s="118" t="s">
        <v>1492</v>
      </c>
      <c r="G12322" s="113">
        <f>IF([Data da Aprovação]&lt;&gt;"ESTATUTÁRIO",YEAR([Data da Aprovação]),"")</f>
        <v>1998</v>
      </c>
      <c r="H12322" s="106">
        <f>Tabela9[[#This Row],[Valor do Provento R$]]/Tabela9[[#This Row],[Provento por 1 ou 1000 Ações]]</f>
        <v>0.47920000000000001</v>
      </c>
    </row>
    <row r="12323" spans="1:8">
      <c r="A12323" s="119" t="s">
        <v>1834</v>
      </c>
      <c r="B12323" s="117" t="s">
        <v>1488</v>
      </c>
      <c r="C12323" s="140">
        <v>36157</v>
      </c>
      <c r="D12323" s="141">
        <v>0.20943000000000001</v>
      </c>
      <c r="E12323" s="119">
        <v>1</v>
      </c>
      <c r="F12323" s="119" t="s">
        <v>1489</v>
      </c>
      <c r="G12323" s="114">
        <f>IF([Data da Aprovação]&lt;&gt;"ESTATUTÁRIO",YEAR([Data da Aprovação]),"")</f>
        <v>1998</v>
      </c>
      <c r="H12323" s="106">
        <f>Tabela9[[#This Row],[Valor do Provento R$]]/Tabela9[[#This Row],[Provento por 1 ou 1000 Ações]]</f>
        <v>0.20943000000000001</v>
      </c>
    </row>
    <row r="12324" spans="1:8">
      <c r="A12324" s="118" t="s">
        <v>1834</v>
      </c>
      <c r="B12324" s="116" t="s">
        <v>1488</v>
      </c>
      <c r="C12324" s="138">
        <v>36227</v>
      </c>
      <c r="D12324" s="139">
        <v>0.68210000000000004</v>
      </c>
      <c r="E12324" s="118">
        <v>1</v>
      </c>
      <c r="F12324" s="118" t="s">
        <v>1492</v>
      </c>
      <c r="G12324" s="113">
        <f>IF([Data da Aprovação]&lt;&gt;"ESTATUTÁRIO",YEAR([Data da Aprovação]),"")</f>
        <v>1999</v>
      </c>
      <c r="H12324" s="106">
        <f>Tabela9[[#This Row],[Valor do Provento R$]]/Tabela9[[#This Row],[Provento por 1 ou 1000 Ações]]</f>
        <v>0.68210000000000004</v>
      </c>
    </row>
    <row r="12325" spans="1:8">
      <c r="A12325" s="119" t="s">
        <v>1834</v>
      </c>
      <c r="B12325" s="117" t="s">
        <v>1488</v>
      </c>
      <c r="C12325" s="140">
        <v>36385</v>
      </c>
      <c r="D12325" s="141">
        <v>0.73050000000000004</v>
      </c>
      <c r="E12325" s="119">
        <v>1</v>
      </c>
      <c r="F12325" s="119" t="s">
        <v>1492</v>
      </c>
      <c r="G12325" s="114">
        <f>IF([Data da Aprovação]&lt;&gt;"ESTATUTÁRIO",YEAR([Data da Aprovação]),"")</f>
        <v>1999</v>
      </c>
      <c r="H12325" s="106">
        <f>Tabela9[[#This Row],[Valor do Provento R$]]/Tabela9[[#This Row],[Provento por 1 ou 1000 Ações]]</f>
        <v>0.73050000000000004</v>
      </c>
    </row>
    <row r="12326" spans="1:8">
      <c r="A12326" s="118" t="s">
        <v>1834</v>
      </c>
      <c r="B12326" s="116" t="s">
        <v>1488</v>
      </c>
      <c r="C12326" s="138">
        <v>36385</v>
      </c>
      <c r="D12326" s="139">
        <v>0.25090000000000001</v>
      </c>
      <c r="E12326" s="118">
        <v>1</v>
      </c>
      <c r="F12326" s="118" t="s">
        <v>1489</v>
      </c>
      <c r="G12326" s="113">
        <f>IF([Data da Aprovação]&lt;&gt;"ESTATUTÁRIO",YEAR([Data da Aprovação]),"")</f>
        <v>1999</v>
      </c>
      <c r="H12326" s="106">
        <f>Tabela9[[#This Row],[Valor do Provento R$]]/Tabela9[[#This Row],[Provento por 1 ou 1000 Ações]]</f>
        <v>0.25090000000000001</v>
      </c>
    </row>
    <row r="12327" spans="1:8">
      <c r="A12327" s="119" t="s">
        <v>1834</v>
      </c>
      <c r="B12327" s="117" t="s">
        <v>1488</v>
      </c>
      <c r="C12327" s="140">
        <v>36521</v>
      </c>
      <c r="D12327" s="141">
        <v>0.249</v>
      </c>
      <c r="E12327" s="119">
        <v>1</v>
      </c>
      <c r="F12327" s="119" t="s">
        <v>1489</v>
      </c>
      <c r="G12327" s="114">
        <f>IF([Data da Aprovação]&lt;&gt;"ESTATUTÁRIO",YEAR([Data da Aprovação]),"")</f>
        <v>1999</v>
      </c>
      <c r="H12327" s="106">
        <f>Tabela9[[#This Row],[Valor do Provento R$]]/Tabela9[[#This Row],[Provento por 1 ou 1000 Ações]]</f>
        <v>0.249</v>
      </c>
    </row>
    <row r="12328" spans="1:8">
      <c r="A12328" s="118" t="s">
        <v>1834</v>
      </c>
      <c r="B12328" s="116" t="s">
        <v>1488</v>
      </c>
      <c r="C12328" s="138">
        <v>36598</v>
      </c>
      <c r="D12328" s="139">
        <v>0.9677</v>
      </c>
      <c r="E12328" s="118">
        <v>1</v>
      </c>
      <c r="F12328" s="118" t="s">
        <v>1492</v>
      </c>
      <c r="G12328" s="113">
        <f>IF([Data da Aprovação]&lt;&gt;"ESTATUTÁRIO",YEAR([Data da Aprovação]),"")</f>
        <v>2000</v>
      </c>
      <c r="H12328" s="106">
        <f>Tabela9[[#This Row],[Valor do Provento R$]]/Tabela9[[#This Row],[Provento por 1 ou 1000 Ações]]</f>
        <v>0.9677</v>
      </c>
    </row>
    <row r="12329" spans="1:8">
      <c r="A12329" s="119" t="s">
        <v>1834</v>
      </c>
      <c r="B12329" s="117" t="s">
        <v>1488</v>
      </c>
      <c r="C12329" s="140">
        <v>36707</v>
      </c>
      <c r="D12329" s="141">
        <v>0.22259999999999999</v>
      </c>
      <c r="E12329" s="119">
        <v>1</v>
      </c>
      <c r="F12329" s="119" t="s">
        <v>1489</v>
      </c>
      <c r="G12329" s="114">
        <f>IF([Data da Aprovação]&lt;&gt;"ESTATUTÁRIO",YEAR([Data da Aprovação]),"")</f>
        <v>2000</v>
      </c>
      <c r="H12329" s="106">
        <f>Tabela9[[#This Row],[Valor do Provento R$]]/Tabela9[[#This Row],[Provento por 1 ou 1000 Ações]]</f>
        <v>0.22259999999999999</v>
      </c>
    </row>
    <row r="12330" spans="1:8">
      <c r="A12330" s="118" t="s">
        <v>1834</v>
      </c>
      <c r="B12330" s="116" t="s">
        <v>1488</v>
      </c>
      <c r="C12330" s="138">
        <v>36740</v>
      </c>
      <c r="D12330" s="139">
        <v>0.54269999999999996</v>
      </c>
      <c r="E12330" s="118">
        <v>1</v>
      </c>
      <c r="F12330" s="118" t="s">
        <v>1492</v>
      </c>
      <c r="G12330" s="113">
        <f>IF([Data da Aprovação]&lt;&gt;"ESTATUTÁRIO",YEAR([Data da Aprovação]),"")</f>
        <v>2000</v>
      </c>
      <c r="H12330" s="106">
        <f>Tabela9[[#This Row],[Valor do Provento R$]]/Tabela9[[#This Row],[Provento por 1 ou 1000 Ações]]</f>
        <v>0.54269999999999996</v>
      </c>
    </row>
    <row r="12331" spans="1:8">
      <c r="A12331" s="119" t="s">
        <v>1834</v>
      </c>
      <c r="B12331" s="117" t="s">
        <v>1488</v>
      </c>
      <c r="C12331" s="140">
        <v>36740</v>
      </c>
      <c r="D12331" s="141">
        <v>0.37568000000000001</v>
      </c>
      <c r="E12331" s="119">
        <v>1</v>
      </c>
      <c r="F12331" s="119" t="s">
        <v>1492</v>
      </c>
      <c r="G12331" s="114">
        <f>IF([Data da Aprovação]&lt;&gt;"ESTATUTÁRIO",YEAR([Data da Aprovação]),"")</f>
        <v>2000</v>
      </c>
      <c r="H12331" s="106">
        <f>Tabela9[[#This Row],[Valor do Provento R$]]/Tabela9[[#This Row],[Provento por 1 ou 1000 Ações]]</f>
        <v>0.37568000000000001</v>
      </c>
    </row>
    <row r="12332" spans="1:8">
      <c r="A12332" s="118" t="s">
        <v>1834</v>
      </c>
      <c r="B12332" s="116" t="s">
        <v>1488</v>
      </c>
      <c r="C12332" s="138">
        <v>36740</v>
      </c>
      <c r="D12332" s="139">
        <v>0.24632000000000001</v>
      </c>
      <c r="E12332" s="118">
        <v>1</v>
      </c>
      <c r="F12332" s="118" t="s">
        <v>1492</v>
      </c>
      <c r="G12332" s="113">
        <f>IF([Data da Aprovação]&lt;&gt;"ESTATUTÁRIO",YEAR([Data da Aprovação]),"")</f>
        <v>2000</v>
      </c>
      <c r="H12332" s="106">
        <f>Tabela9[[#This Row],[Valor do Provento R$]]/Tabela9[[#This Row],[Provento por 1 ou 1000 Ações]]</f>
        <v>0.24632000000000001</v>
      </c>
    </row>
    <row r="12333" spans="1:8">
      <c r="A12333" s="119" t="s">
        <v>1834</v>
      </c>
      <c r="B12333" s="117" t="s">
        <v>1488</v>
      </c>
      <c r="C12333" s="140">
        <v>36889</v>
      </c>
      <c r="D12333" s="141">
        <v>0.23746999999999999</v>
      </c>
      <c r="E12333" s="119">
        <v>1</v>
      </c>
      <c r="F12333" s="119" t="s">
        <v>1489</v>
      </c>
      <c r="G12333" s="114">
        <f>IF([Data da Aprovação]&lt;&gt;"ESTATUTÁRIO",YEAR([Data da Aprovação]),"")</f>
        <v>2000</v>
      </c>
      <c r="H12333" s="106">
        <f>Tabela9[[#This Row],[Valor do Provento R$]]/Tabela9[[#This Row],[Provento por 1 ou 1000 Ações]]</f>
        <v>0.23746999999999999</v>
      </c>
    </row>
    <row r="12334" spans="1:8">
      <c r="A12334" s="118" t="s">
        <v>1834</v>
      </c>
      <c r="B12334" s="116" t="s">
        <v>1488</v>
      </c>
      <c r="C12334" s="138">
        <v>36959</v>
      </c>
      <c r="D12334" s="139">
        <v>0.84850000000000003</v>
      </c>
      <c r="E12334" s="118">
        <v>1</v>
      </c>
      <c r="F12334" s="118" t="s">
        <v>1492</v>
      </c>
      <c r="G12334" s="113">
        <f>IF([Data da Aprovação]&lt;&gt;"ESTATUTÁRIO",YEAR([Data da Aprovação]),"")</f>
        <v>2001</v>
      </c>
      <c r="H12334" s="106">
        <f>Tabela9[[#This Row],[Valor do Provento R$]]/Tabela9[[#This Row],[Provento por 1 ou 1000 Ações]]</f>
        <v>0.84850000000000003</v>
      </c>
    </row>
    <row r="12335" spans="1:8">
      <c r="A12335" s="119" t="s">
        <v>1834</v>
      </c>
      <c r="B12335" s="117" t="s">
        <v>1488</v>
      </c>
      <c r="C12335" s="140">
        <v>36980</v>
      </c>
      <c r="D12335" s="141">
        <v>8.7400000000000005E-2</v>
      </c>
      <c r="E12335" s="119">
        <v>1</v>
      </c>
      <c r="F12335" s="119" t="s">
        <v>1489</v>
      </c>
      <c r="G12335" s="114">
        <f>IF([Data da Aprovação]&lt;&gt;"ESTATUTÁRIO",YEAR([Data da Aprovação]),"")</f>
        <v>2001</v>
      </c>
      <c r="H12335" s="106">
        <f>Tabela9[[#This Row],[Valor do Provento R$]]/Tabela9[[#This Row],[Provento por 1 ou 1000 Ações]]</f>
        <v>8.7400000000000005E-2</v>
      </c>
    </row>
    <row r="12336" spans="1:8">
      <c r="A12336" s="118" t="s">
        <v>1834</v>
      </c>
      <c r="B12336" s="116" t="s">
        <v>1488</v>
      </c>
      <c r="C12336" s="138">
        <v>37071</v>
      </c>
      <c r="D12336" s="139">
        <v>8.7599999999999997E-2</v>
      </c>
      <c r="E12336" s="118">
        <v>1</v>
      </c>
      <c r="F12336" s="118" t="s">
        <v>1489</v>
      </c>
      <c r="G12336" s="113">
        <f>IF([Data da Aprovação]&lt;&gt;"ESTATUTÁRIO",YEAR([Data da Aprovação]),"")</f>
        <v>2001</v>
      </c>
      <c r="H12336" s="106">
        <f>Tabela9[[#This Row],[Valor do Provento R$]]/Tabela9[[#This Row],[Provento por 1 ou 1000 Ações]]</f>
        <v>8.7599999999999997E-2</v>
      </c>
    </row>
    <row r="12337" spans="1:8">
      <c r="A12337" s="119" t="s">
        <v>1834</v>
      </c>
      <c r="B12337" s="117" t="s">
        <v>1488</v>
      </c>
      <c r="C12337" s="140">
        <v>37104</v>
      </c>
      <c r="D12337" s="141">
        <v>0.79549999999999998</v>
      </c>
      <c r="E12337" s="119">
        <v>1</v>
      </c>
      <c r="F12337" s="119" t="s">
        <v>1492</v>
      </c>
      <c r="G12337" s="114">
        <f>IF([Data da Aprovação]&lt;&gt;"ESTATUTÁRIO",YEAR([Data da Aprovação]),"")</f>
        <v>2001</v>
      </c>
      <c r="H12337" s="106">
        <f>Tabela9[[#This Row],[Valor do Provento R$]]/Tabela9[[#This Row],[Provento por 1 ou 1000 Ações]]</f>
        <v>0.79549999999999998</v>
      </c>
    </row>
    <row r="12338" spans="1:8">
      <c r="A12338" s="118" t="s">
        <v>1834</v>
      </c>
      <c r="B12338" s="116" t="s">
        <v>1488</v>
      </c>
      <c r="C12338" s="138">
        <v>37162</v>
      </c>
      <c r="D12338" s="139">
        <v>9.0149999999999994E-2</v>
      </c>
      <c r="E12338" s="118">
        <v>1</v>
      </c>
      <c r="F12338" s="118" t="s">
        <v>1489</v>
      </c>
      <c r="G12338" s="113">
        <f>IF([Data da Aprovação]&lt;&gt;"ESTATUTÁRIO",YEAR([Data da Aprovação]),"")</f>
        <v>2001</v>
      </c>
      <c r="H12338" s="106">
        <f>Tabela9[[#This Row],[Valor do Provento R$]]/Tabela9[[#This Row],[Provento por 1 ou 1000 Ações]]</f>
        <v>9.0149999999999994E-2</v>
      </c>
    </row>
    <row r="12339" spans="1:8">
      <c r="A12339" s="119" t="s">
        <v>1834</v>
      </c>
      <c r="B12339" s="117" t="s">
        <v>1488</v>
      </c>
      <c r="C12339" s="140">
        <v>37253</v>
      </c>
      <c r="D12339" s="141">
        <v>9.8559999999999995E-2</v>
      </c>
      <c r="E12339" s="119">
        <v>1</v>
      </c>
      <c r="F12339" s="119" t="s">
        <v>1489</v>
      </c>
      <c r="G12339" s="114">
        <f>IF([Data da Aprovação]&lt;&gt;"ESTATUTÁRIO",YEAR([Data da Aprovação]),"")</f>
        <v>2001</v>
      </c>
      <c r="H12339" s="106">
        <f>Tabela9[[#This Row],[Valor do Provento R$]]/Tabela9[[#This Row],[Provento por 1 ou 1000 Ações]]</f>
        <v>9.8559999999999995E-2</v>
      </c>
    </row>
    <row r="12340" spans="1:8">
      <c r="A12340" s="118" t="s">
        <v>1834</v>
      </c>
      <c r="B12340" s="116" t="s">
        <v>1488</v>
      </c>
      <c r="C12340" s="138">
        <v>37320</v>
      </c>
      <c r="D12340" s="139">
        <v>0.92159000000000002</v>
      </c>
      <c r="E12340" s="118">
        <v>1</v>
      </c>
      <c r="F12340" s="118" t="s">
        <v>1492</v>
      </c>
      <c r="G12340" s="113">
        <f>IF([Data da Aprovação]&lt;&gt;"ESTATUTÁRIO",YEAR([Data da Aprovação]),"")</f>
        <v>2002</v>
      </c>
      <c r="H12340" s="106">
        <f>Tabela9[[#This Row],[Valor do Provento R$]]/Tabela9[[#This Row],[Provento por 1 ou 1000 Ações]]</f>
        <v>0.92159000000000002</v>
      </c>
    </row>
    <row r="12341" spans="1:8">
      <c r="A12341" s="119" t="s">
        <v>1834</v>
      </c>
      <c r="B12341" s="117" t="s">
        <v>1488</v>
      </c>
      <c r="C12341" s="140">
        <v>37343</v>
      </c>
      <c r="D12341" s="141">
        <v>9.844E-2</v>
      </c>
      <c r="E12341" s="119">
        <v>1</v>
      </c>
      <c r="F12341" s="119" t="s">
        <v>1489</v>
      </c>
      <c r="G12341" s="114">
        <f>IF([Data da Aprovação]&lt;&gt;"ESTATUTÁRIO",YEAR([Data da Aprovação]),"")</f>
        <v>2002</v>
      </c>
      <c r="H12341" s="106">
        <f>Tabela9[[#This Row],[Valor do Provento R$]]/Tabela9[[#This Row],[Provento por 1 ou 1000 Ações]]</f>
        <v>9.844E-2</v>
      </c>
    </row>
    <row r="12342" spans="1:8">
      <c r="A12342" s="118" t="s">
        <v>1834</v>
      </c>
      <c r="B12342" s="116" t="s">
        <v>1488</v>
      </c>
      <c r="C12342" s="138">
        <v>37435</v>
      </c>
      <c r="D12342" s="139">
        <v>9.4600000000000004E-2</v>
      </c>
      <c r="E12342" s="118">
        <v>1</v>
      </c>
      <c r="F12342" s="118" t="s">
        <v>1489</v>
      </c>
      <c r="G12342" s="113">
        <f>IF([Data da Aprovação]&lt;&gt;"ESTATUTÁRIO",YEAR([Data da Aprovação]),"")</f>
        <v>2002</v>
      </c>
      <c r="H12342" s="106">
        <f>Tabela9[[#This Row],[Valor do Provento R$]]/Tabela9[[#This Row],[Provento por 1 ou 1000 Ações]]</f>
        <v>9.4600000000000004E-2</v>
      </c>
    </row>
    <row r="12343" spans="1:8">
      <c r="A12343" s="119" t="s">
        <v>1834</v>
      </c>
      <c r="B12343" s="117" t="s">
        <v>1488</v>
      </c>
      <c r="C12343" s="140">
        <v>37456</v>
      </c>
      <c r="D12343" s="141">
        <v>0.84199999999999997</v>
      </c>
      <c r="E12343" s="119">
        <v>1</v>
      </c>
      <c r="F12343" s="119" t="s">
        <v>1492</v>
      </c>
      <c r="G12343" s="114">
        <f>IF([Data da Aprovação]&lt;&gt;"ESTATUTÁRIO",YEAR([Data da Aprovação]),"")</f>
        <v>2002</v>
      </c>
      <c r="H12343" s="106">
        <f>Tabela9[[#This Row],[Valor do Provento R$]]/Tabela9[[#This Row],[Provento por 1 ou 1000 Ações]]</f>
        <v>0.84199999999999997</v>
      </c>
    </row>
    <row r="12344" spans="1:8">
      <c r="A12344" s="118" t="s">
        <v>1834</v>
      </c>
      <c r="B12344" s="116" t="s">
        <v>1488</v>
      </c>
      <c r="C12344" s="138">
        <v>37529</v>
      </c>
      <c r="D12344" s="139">
        <v>9.98E-2</v>
      </c>
      <c r="E12344" s="118">
        <v>1</v>
      </c>
      <c r="F12344" s="118" t="s">
        <v>1489</v>
      </c>
      <c r="G12344" s="113">
        <f>IF([Data da Aprovação]&lt;&gt;"ESTATUTÁRIO",YEAR([Data da Aprovação]),"")</f>
        <v>2002</v>
      </c>
      <c r="H12344" s="106">
        <f>Tabela9[[#This Row],[Valor do Provento R$]]/Tabela9[[#This Row],[Provento por 1 ou 1000 Ações]]</f>
        <v>9.98E-2</v>
      </c>
    </row>
    <row r="12345" spans="1:8">
      <c r="A12345" s="119" t="s">
        <v>1834</v>
      </c>
      <c r="B12345" s="117" t="s">
        <v>1488</v>
      </c>
      <c r="C12345" s="140">
        <v>37617</v>
      </c>
      <c r="D12345" s="141">
        <v>0.10131800000000001</v>
      </c>
      <c r="E12345" s="119">
        <v>1</v>
      </c>
      <c r="F12345" s="119" t="s">
        <v>1489</v>
      </c>
      <c r="G12345" s="114">
        <f>IF([Data da Aprovação]&lt;&gt;"ESTATUTÁRIO",YEAR([Data da Aprovação]),"")</f>
        <v>2002</v>
      </c>
      <c r="H12345" s="106">
        <f>Tabela9[[#This Row],[Valor do Provento R$]]/Tabela9[[#This Row],[Provento por 1 ou 1000 Ações]]</f>
        <v>0.10131800000000001</v>
      </c>
    </row>
    <row r="12346" spans="1:8">
      <c r="A12346" s="118" t="s">
        <v>1834</v>
      </c>
      <c r="B12346" s="116" t="s">
        <v>1488</v>
      </c>
      <c r="C12346" s="138">
        <v>37686</v>
      </c>
      <c r="D12346" s="139">
        <v>1.2597</v>
      </c>
      <c r="E12346" s="118">
        <v>1</v>
      </c>
      <c r="F12346" s="118" t="s">
        <v>1492</v>
      </c>
      <c r="G12346" s="113">
        <f>IF([Data da Aprovação]&lt;&gt;"ESTATUTÁRIO",YEAR([Data da Aprovação]),"")</f>
        <v>2003</v>
      </c>
      <c r="H12346" s="106">
        <f>Tabela9[[#This Row],[Valor do Provento R$]]/Tabela9[[#This Row],[Provento por 1 ou 1000 Ações]]</f>
        <v>1.2597</v>
      </c>
    </row>
    <row r="12347" spans="1:8">
      <c r="A12347" s="119" t="s">
        <v>1834</v>
      </c>
      <c r="B12347" s="117" t="s">
        <v>1488</v>
      </c>
      <c r="C12347" s="140">
        <v>37711</v>
      </c>
      <c r="D12347" s="141">
        <v>0.12903899999999999</v>
      </c>
      <c r="E12347" s="119">
        <v>1</v>
      </c>
      <c r="F12347" s="119" t="s">
        <v>1489</v>
      </c>
      <c r="G12347" s="114">
        <f>IF([Data da Aprovação]&lt;&gt;"ESTATUTÁRIO",YEAR([Data da Aprovação]),"")</f>
        <v>2003</v>
      </c>
      <c r="H12347" s="106">
        <f>Tabela9[[#This Row],[Valor do Provento R$]]/Tabela9[[#This Row],[Provento por 1 ou 1000 Ações]]</f>
        <v>0.12903899999999999</v>
      </c>
    </row>
    <row r="12348" spans="1:8">
      <c r="A12348" s="118" t="s">
        <v>1834</v>
      </c>
      <c r="B12348" s="116" t="s">
        <v>1488</v>
      </c>
      <c r="C12348" s="138">
        <v>37725</v>
      </c>
      <c r="D12348" s="139">
        <v>0.32712999999999998</v>
      </c>
      <c r="E12348" s="118">
        <v>1</v>
      </c>
      <c r="F12348" s="118" t="s">
        <v>1492</v>
      </c>
      <c r="G12348" s="113">
        <f>IF([Data da Aprovação]&lt;&gt;"ESTATUTÁRIO",YEAR([Data da Aprovação]),"")</f>
        <v>2003</v>
      </c>
      <c r="H12348" s="106">
        <f>Tabela9[[#This Row],[Valor do Provento R$]]/Tabela9[[#This Row],[Provento por 1 ou 1000 Ações]]</f>
        <v>0.32712999999999998</v>
      </c>
    </row>
    <row r="12349" spans="1:8">
      <c r="A12349" s="119" t="s">
        <v>1834</v>
      </c>
      <c r="B12349" s="117" t="s">
        <v>1488</v>
      </c>
      <c r="C12349" s="140">
        <v>37802</v>
      </c>
      <c r="D12349" s="141">
        <v>0.131048</v>
      </c>
      <c r="E12349" s="119">
        <v>1</v>
      </c>
      <c r="F12349" s="119" t="s">
        <v>1489</v>
      </c>
      <c r="G12349" s="114">
        <f>IF([Data da Aprovação]&lt;&gt;"ESTATUTÁRIO",YEAR([Data da Aprovação]),"")</f>
        <v>2003</v>
      </c>
      <c r="H12349" s="106">
        <f>Tabela9[[#This Row],[Valor do Provento R$]]/Tabela9[[#This Row],[Provento por 1 ou 1000 Ações]]</f>
        <v>0.131048</v>
      </c>
    </row>
    <row r="12350" spans="1:8">
      <c r="A12350" s="118" t="s">
        <v>1834</v>
      </c>
      <c r="B12350" s="116" t="s">
        <v>1488</v>
      </c>
      <c r="C12350" s="138">
        <v>37830</v>
      </c>
      <c r="D12350" s="139">
        <v>0.73276799999999997</v>
      </c>
      <c r="E12350" s="118">
        <v>1</v>
      </c>
      <c r="F12350" s="118" t="s">
        <v>1492</v>
      </c>
      <c r="G12350" s="113">
        <f>IF([Data da Aprovação]&lt;&gt;"ESTATUTÁRIO",YEAR([Data da Aprovação]),"")</f>
        <v>2003</v>
      </c>
      <c r="H12350" s="106">
        <f>Tabela9[[#This Row],[Valor do Provento R$]]/Tabela9[[#This Row],[Provento por 1 ou 1000 Ações]]</f>
        <v>0.73276799999999997</v>
      </c>
    </row>
    <row r="12351" spans="1:8">
      <c r="A12351" s="119" t="s">
        <v>1834</v>
      </c>
      <c r="B12351" s="117" t="s">
        <v>1488</v>
      </c>
      <c r="C12351" s="140">
        <v>37894</v>
      </c>
      <c r="D12351" s="141">
        <v>0.13206499999999999</v>
      </c>
      <c r="E12351" s="119">
        <v>1</v>
      </c>
      <c r="F12351" s="119" t="s">
        <v>1489</v>
      </c>
      <c r="G12351" s="114">
        <f>IF([Data da Aprovação]&lt;&gt;"ESTATUTÁRIO",YEAR([Data da Aprovação]),"")</f>
        <v>2003</v>
      </c>
      <c r="H12351" s="106">
        <f>Tabela9[[#This Row],[Valor do Provento R$]]/Tabela9[[#This Row],[Provento por 1 ou 1000 Ações]]</f>
        <v>0.13206499999999999</v>
      </c>
    </row>
    <row r="12352" spans="1:8">
      <c r="A12352" s="118" t="s">
        <v>1834</v>
      </c>
      <c r="B12352" s="116" t="s">
        <v>1488</v>
      </c>
      <c r="C12352" s="138">
        <v>37985</v>
      </c>
      <c r="D12352" s="139">
        <v>0.12786800000000001</v>
      </c>
      <c r="E12352" s="118">
        <v>1</v>
      </c>
      <c r="F12352" s="118" t="s">
        <v>1489</v>
      </c>
      <c r="G12352" s="113">
        <f>IF([Data da Aprovação]&lt;&gt;"ESTATUTÁRIO",YEAR([Data da Aprovação]),"")</f>
        <v>2003</v>
      </c>
      <c r="H12352" s="106">
        <f>Tabela9[[#This Row],[Valor do Provento R$]]/Tabela9[[#This Row],[Provento por 1 ou 1000 Ações]]</f>
        <v>0.12786800000000001</v>
      </c>
    </row>
    <row r="12353" spans="1:8">
      <c r="A12353" s="119" t="s">
        <v>1834</v>
      </c>
      <c r="B12353" s="117" t="s">
        <v>1488</v>
      </c>
      <c r="C12353" s="140">
        <v>38050</v>
      </c>
      <c r="D12353" s="141">
        <v>1</v>
      </c>
      <c r="E12353" s="119">
        <v>1</v>
      </c>
      <c r="F12353" s="119" t="s">
        <v>1492</v>
      </c>
      <c r="G12353" s="114">
        <f>IF([Data da Aprovação]&lt;&gt;"ESTATUTÁRIO",YEAR([Data da Aprovação]),"")</f>
        <v>2004</v>
      </c>
      <c r="H12353" s="106">
        <f>Tabela9[[#This Row],[Valor do Provento R$]]/Tabela9[[#This Row],[Provento por 1 ou 1000 Ações]]</f>
        <v>1</v>
      </c>
    </row>
    <row r="12354" spans="1:8">
      <c r="A12354" s="118" t="s">
        <v>1834</v>
      </c>
      <c r="B12354" s="116" t="s">
        <v>1488</v>
      </c>
      <c r="C12354" s="138">
        <v>38077</v>
      </c>
      <c r="D12354" s="139">
        <v>0.12027500000000001</v>
      </c>
      <c r="E12354" s="118">
        <v>1</v>
      </c>
      <c r="F12354" s="118" t="s">
        <v>1489</v>
      </c>
      <c r="G12354" s="113">
        <f>IF([Data da Aprovação]&lt;&gt;"ESTATUTÁRIO",YEAR([Data da Aprovação]),"")</f>
        <v>2004</v>
      </c>
      <c r="H12354" s="106">
        <f>Tabela9[[#This Row],[Valor do Provento R$]]/Tabela9[[#This Row],[Provento por 1 ou 1000 Ações]]</f>
        <v>0.12027500000000001</v>
      </c>
    </row>
    <row r="12355" spans="1:8">
      <c r="A12355" s="119" t="s">
        <v>1834</v>
      </c>
      <c r="B12355" s="117" t="s">
        <v>1488</v>
      </c>
      <c r="C12355" s="140">
        <v>38168</v>
      </c>
      <c r="D12355" s="141">
        <v>0.140511</v>
      </c>
      <c r="E12355" s="119">
        <v>1</v>
      </c>
      <c r="F12355" s="119" t="s">
        <v>1489</v>
      </c>
      <c r="G12355" s="114">
        <f>IF([Data da Aprovação]&lt;&gt;"ESTATUTÁRIO",YEAR([Data da Aprovação]),"")</f>
        <v>2004</v>
      </c>
      <c r="H12355" s="106">
        <f>Tabela9[[#This Row],[Valor do Provento R$]]/Tabela9[[#This Row],[Provento por 1 ou 1000 Ações]]</f>
        <v>0.140511</v>
      </c>
    </row>
    <row r="12356" spans="1:8">
      <c r="A12356" s="118" t="s">
        <v>1834</v>
      </c>
      <c r="B12356" s="116" t="s">
        <v>1488</v>
      </c>
      <c r="C12356" s="138">
        <v>38197</v>
      </c>
      <c r="D12356" s="139">
        <v>0.97157199999999999</v>
      </c>
      <c r="E12356" s="118">
        <v>1</v>
      </c>
      <c r="F12356" s="118" t="s">
        <v>1492</v>
      </c>
      <c r="G12356" s="113">
        <f>IF([Data da Aprovação]&lt;&gt;"ESTATUTÁRIO",YEAR([Data da Aprovação]),"")</f>
        <v>2004</v>
      </c>
      <c r="H12356" s="106">
        <f>Tabela9[[#This Row],[Valor do Provento R$]]/Tabela9[[#This Row],[Provento por 1 ou 1000 Ações]]</f>
        <v>0.97157199999999999</v>
      </c>
    </row>
    <row r="12357" spans="1:8">
      <c r="A12357" s="119" t="s">
        <v>1834</v>
      </c>
      <c r="B12357" s="117" t="s">
        <v>1488</v>
      </c>
      <c r="C12357" s="140">
        <v>38260</v>
      </c>
      <c r="D12357" s="141">
        <v>0.12772</v>
      </c>
      <c r="E12357" s="119">
        <v>1</v>
      </c>
      <c r="F12357" s="119" t="s">
        <v>1489</v>
      </c>
      <c r="G12357" s="114">
        <f>IF([Data da Aprovação]&lt;&gt;"ESTATUTÁRIO",YEAR([Data da Aprovação]),"")</f>
        <v>2004</v>
      </c>
      <c r="H12357" s="106">
        <f>Tabela9[[#This Row],[Valor do Provento R$]]/Tabela9[[#This Row],[Provento por 1 ou 1000 Ações]]</f>
        <v>0.12772</v>
      </c>
    </row>
    <row r="12358" spans="1:8">
      <c r="A12358" s="118" t="s">
        <v>1834</v>
      </c>
      <c r="B12358" s="116" t="s">
        <v>1488</v>
      </c>
      <c r="C12358" s="138">
        <v>38348</v>
      </c>
      <c r="D12358" s="139">
        <v>0.15945599999999999</v>
      </c>
      <c r="E12358" s="118">
        <v>1</v>
      </c>
      <c r="F12358" s="118" t="s">
        <v>1489</v>
      </c>
      <c r="G12358" s="113">
        <f>IF([Data da Aprovação]&lt;&gt;"ESTATUTÁRIO",YEAR([Data da Aprovação]),"")</f>
        <v>2004</v>
      </c>
      <c r="H12358" s="106">
        <f>Tabela9[[#This Row],[Valor do Provento R$]]/Tabela9[[#This Row],[Provento por 1 ou 1000 Ações]]</f>
        <v>0.15945599999999999</v>
      </c>
    </row>
    <row r="12359" spans="1:8">
      <c r="A12359" s="119" t="s">
        <v>1834</v>
      </c>
      <c r="B12359" s="117" t="s">
        <v>1488</v>
      </c>
      <c r="C12359" s="140">
        <v>38414</v>
      </c>
      <c r="D12359" s="141">
        <v>0.82436399999999999</v>
      </c>
      <c r="E12359" s="119">
        <v>1</v>
      </c>
      <c r="F12359" s="119" t="s">
        <v>1492</v>
      </c>
      <c r="G12359" s="114">
        <f>IF([Data da Aprovação]&lt;&gt;"ESTATUTÁRIO",YEAR([Data da Aprovação]),"")</f>
        <v>2005</v>
      </c>
      <c r="H12359" s="106">
        <f>Tabela9[[#This Row],[Valor do Provento R$]]/Tabela9[[#This Row],[Provento por 1 ou 1000 Ações]]</f>
        <v>0.82436399999999999</v>
      </c>
    </row>
    <row r="12360" spans="1:8">
      <c r="A12360" s="118" t="s">
        <v>1834</v>
      </c>
      <c r="B12360" s="116" t="s">
        <v>1488</v>
      </c>
      <c r="C12360" s="138">
        <v>38439</v>
      </c>
      <c r="D12360" s="139">
        <v>0.12948699999999999</v>
      </c>
      <c r="E12360" s="118">
        <v>1</v>
      </c>
      <c r="F12360" s="118" t="s">
        <v>1489</v>
      </c>
      <c r="G12360" s="113">
        <f>IF([Data da Aprovação]&lt;&gt;"ESTATUTÁRIO",YEAR([Data da Aprovação]),"")</f>
        <v>2005</v>
      </c>
      <c r="H12360" s="106">
        <f>Tabela9[[#This Row],[Valor do Provento R$]]/Tabela9[[#This Row],[Provento por 1 ou 1000 Ações]]</f>
        <v>0.12948699999999999</v>
      </c>
    </row>
    <row r="12361" spans="1:8">
      <c r="A12361" s="119" t="s">
        <v>1834</v>
      </c>
      <c r="B12361" s="117" t="s">
        <v>1488</v>
      </c>
      <c r="C12361" s="140">
        <v>38530</v>
      </c>
      <c r="D12361" s="141">
        <v>0.14407600000000001</v>
      </c>
      <c r="E12361" s="119">
        <v>1</v>
      </c>
      <c r="F12361" s="119" t="s">
        <v>1489</v>
      </c>
      <c r="G12361" s="114">
        <f>IF([Data da Aprovação]&lt;&gt;"ESTATUTÁRIO",YEAR([Data da Aprovação]),"")</f>
        <v>2005</v>
      </c>
      <c r="H12361" s="106">
        <f>Tabela9[[#This Row],[Valor do Provento R$]]/Tabela9[[#This Row],[Provento por 1 ou 1000 Ações]]</f>
        <v>0.14407600000000001</v>
      </c>
    </row>
    <row r="12362" spans="1:8">
      <c r="A12362" s="118" t="s">
        <v>1834</v>
      </c>
      <c r="B12362" s="116" t="s">
        <v>1488</v>
      </c>
      <c r="C12362" s="138">
        <v>38562</v>
      </c>
      <c r="D12362" s="139">
        <v>0.64985099999999996</v>
      </c>
      <c r="E12362" s="118">
        <v>1</v>
      </c>
      <c r="F12362" s="118" t="s">
        <v>1492</v>
      </c>
      <c r="G12362" s="113">
        <f>IF([Data da Aprovação]&lt;&gt;"ESTATUTÁRIO",YEAR([Data da Aprovação]),"")</f>
        <v>2005</v>
      </c>
      <c r="H12362" s="106">
        <f>Tabela9[[#This Row],[Valor do Provento R$]]/Tabela9[[#This Row],[Provento por 1 ou 1000 Ações]]</f>
        <v>0.64985099999999996</v>
      </c>
    </row>
    <row r="12363" spans="1:8">
      <c r="A12363" s="119" t="s">
        <v>1834</v>
      </c>
      <c r="B12363" s="117" t="s">
        <v>1488</v>
      </c>
      <c r="C12363" s="140">
        <v>38621</v>
      </c>
      <c r="D12363" s="141">
        <v>0.13825499999999999</v>
      </c>
      <c r="E12363" s="119">
        <v>1</v>
      </c>
      <c r="F12363" s="119" t="s">
        <v>1489</v>
      </c>
      <c r="G12363" s="114">
        <f>IF([Data da Aprovação]&lt;&gt;"ESTATUTÁRIO",YEAR([Data da Aprovação]),"")</f>
        <v>2005</v>
      </c>
      <c r="H12363" s="106">
        <f>Tabela9[[#This Row],[Valor do Provento R$]]/Tabela9[[#This Row],[Provento por 1 ou 1000 Ações]]</f>
        <v>0.13825499999999999</v>
      </c>
    </row>
    <row r="12364" spans="1:8">
      <c r="A12364" s="118" t="s">
        <v>1834</v>
      </c>
      <c r="B12364" s="116" t="s">
        <v>1488</v>
      </c>
      <c r="C12364" s="138">
        <v>38712</v>
      </c>
      <c r="D12364" s="139">
        <v>0.14408299990000001</v>
      </c>
      <c r="E12364" s="118">
        <v>1</v>
      </c>
      <c r="F12364" s="118" t="s">
        <v>1489</v>
      </c>
      <c r="G12364" s="113">
        <f>IF([Data da Aprovação]&lt;&gt;"ESTATUTÁRIO",YEAR([Data da Aprovação]),"")</f>
        <v>2005</v>
      </c>
      <c r="H12364" s="106">
        <f>Tabela9[[#This Row],[Valor do Provento R$]]/Tabela9[[#This Row],[Provento por 1 ou 1000 Ações]]</f>
        <v>0.14408299990000001</v>
      </c>
    </row>
    <row r="12365" spans="1:8">
      <c r="A12365" s="119" t="s">
        <v>1834</v>
      </c>
      <c r="B12365" s="117" t="s">
        <v>1488</v>
      </c>
      <c r="C12365" s="140">
        <v>38712</v>
      </c>
      <c r="D12365" s="141">
        <v>1E-10</v>
      </c>
      <c r="E12365" s="119">
        <v>1</v>
      </c>
      <c r="F12365" s="119" t="s">
        <v>1496</v>
      </c>
      <c r="G12365" s="114">
        <f>IF([Data da Aprovação]&lt;&gt;"ESTATUTÁRIO",YEAR([Data da Aprovação]),"")</f>
        <v>2005</v>
      </c>
      <c r="H12365" s="106">
        <f>Tabela9[[#This Row],[Valor do Provento R$]]/Tabela9[[#This Row],[Provento por 1 ou 1000 Ações]]</f>
        <v>1E-10</v>
      </c>
    </row>
    <row r="12366" spans="1:8">
      <c r="A12366" s="118" t="s">
        <v>1834</v>
      </c>
      <c r="B12366" s="116" t="s">
        <v>1488</v>
      </c>
      <c r="C12366" s="138">
        <v>38786</v>
      </c>
      <c r="D12366" s="139">
        <v>1.0580000000000001</v>
      </c>
      <c r="E12366" s="118">
        <v>1</v>
      </c>
      <c r="F12366" s="118" t="s">
        <v>1492</v>
      </c>
      <c r="G12366" s="113">
        <f>IF([Data da Aprovação]&lt;&gt;"ESTATUTÁRIO",YEAR([Data da Aprovação]),"")</f>
        <v>2006</v>
      </c>
      <c r="H12366" s="106">
        <f>Tabela9[[#This Row],[Valor do Provento R$]]/Tabela9[[#This Row],[Provento por 1 ou 1000 Ações]]</f>
        <v>1.0580000000000001</v>
      </c>
    </row>
    <row r="12367" spans="1:8">
      <c r="A12367" s="119" t="s">
        <v>1834</v>
      </c>
      <c r="B12367" s="117" t="s">
        <v>1488</v>
      </c>
      <c r="C12367" s="140">
        <v>38786</v>
      </c>
      <c r="D12367" s="141">
        <v>3.2199999999999999E-2</v>
      </c>
      <c r="E12367" s="119">
        <v>1</v>
      </c>
      <c r="F12367" s="119" t="s">
        <v>1496</v>
      </c>
      <c r="G12367" s="114">
        <f>IF([Data da Aprovação]&lt;&gt;"ESTATUTÁRIO",YEAR([Data da Aprovação]),"")</f>
        <v>2006</v>
      </c>
      <c r="H12367" s="106">
        <f>Tabela9[[#This Row],[Valor do Provento R$]]/Tabela9[[#This Row],[Provento por 1 ou 1000 Ações]]</f>
        <v>3.2199999999999999E-2</v>
      </c>
    </row>
    <row r="12368" spans="1:8">
      <c r="A12368" s="118" t="s">
        <v>1834</v>
      </c>
      <c r="B12368" s="116" t="s">
        <v>1488</v>
      </c>
      <c r="C12368" s="138">
        <v>38800</v>
      </c>
      <c r="D12368" s="139">
        <v>0.12166599999</v>
      </c>
      <c r="E12368" s="118">
        <v>1</v>
      </c>
      <c r="F12368" s="118" t="s">
        <v>1489</v>
      </c>
      <c r="G12368" s="113">
        <f>IF([Data da Aprovação]&lt;&gt;"ESTATUTÁRIO",YEAR([Data da Aprovação]),"")</f>
        <v>2006</v>
      </c>
      <c r="H12368" s="106">
        <f>Tabela9[[#This Row],[Valor do Provento R$]]/Tabela9[[#This Row],[Provento por 1 ou 1000 Ações]]</f>
        <v>0.12166599999</v>
      </c>
    </row>
    <row r="12369" spans="1:8">
      <c r="A12369" s="119" t="s">
        <v>1834</v>
      </c>
      <c r="B12369" s="117" t="s">
        <v>1488</v>
      </c>
      <c r="C12369" s="140">
        <v>38800</v>
      </c>
      <c r="D12369" s="141">
        <v>1E-10</v>
      </c>
      <c r="E12369" s="119">
        <v>1</v>
      </c>
      <c r="F12369" s="119" t="s">
        <v>1496</v>
      </c>
      <c r="G12369" s="114">
        <f>IF([Data da Aprovação]&lt;&gt;"ESTATUTÁRIO",YEAR([Data da Aprovação]),"")</f>
        <v>2006</v>
      </c>
      <c r="H12369" s="106">
        <f>Tabela9[[#This Row],[Valor do Provento R$]]/Tabela9[[#This Row],[Provento por 1 ou 1000 Ações]]</f>
        <v>1E-10</v>
      </c>
    </row>
    <row r="12370" spans="1:8">
      <c r="A12370" s="118" t="s">
        <v>1834</v>
      </c>
      <c r="B12370" s="116" t="s">
        <v>1488</v>
      </c>
      <c r="C12370" s="138">
        <v>38894</v>
      </c>
      <c r="D12370" s="139">
        <v>0.1181979999</v>
      </c>
      <c r="E12370" s="118">
        <v>1</v>
      </c>
      <c r="F12370" s="118" t="s">
        <v>1489</v>
      </c>
      <c r="G12370" s="113">
        <f>IF([Data da Aprovação]&lt;&gt;"ESTATUTÁRIO",YEAR([Data da Aprovação]),"")</f>
        <v>2006</v>
      </c>
      <c r="H12370" s="106">
        <f>Tabela9[[#This Row],[Valor do Provento R$]]/Tabela9[[#This Row],[Provento por 1 ou 1000 Ações]]</f>
        <v>0.1181979999</v>
      </c>
    </row>
    <row r="12371" spans="1:8">
      <c r="A12371" s="119" t="s">
        <v>1834</v>
      </c>
      <c r="B12371" s="117" t="s">
        <v>1488</v>
      </c>
      <c r="C12371" s="140">
        <v>38894</v>
      </c>
      <c r="D12371" s="141">
        <v>1E-10</v>
      </c>
      <c r="E12371" s="119">
        <v>1</v>
      </c>
      <c r="F12371" s="119" t="s">
        <v>1496</v>
      </c>
      <c r="G12371" s="114">
        <f>IF([Data da Aprovação]&lt;&gt;"ESTATUTÁRIO",YEAR([Data da Aprovação]),"")</f>
        <v>2006</v>
      </c>
      <c r="H12371" s="106">
        <f>Tabela9[[#This Row],[Valor do Provento R$]]/Tabela9[[#This Row],[Provento por 1 ou 1000 Ações]]</f>
        <v>1E-10</v>
      </c>
    </row>
    <row r="12372" spans="1:8">
      <c r="A12372" s="118" t="s">
        <v>1834</v>
      </c>
      <c r="B12372" s="116" t="s">
        <v>1488</v>
      </c>
      <c r="C12372" s="138">
        <v>38929</v>
      </c>
      <c r="D12372" s="139">
        <v>0.67599999990000004</v>
      </c>
      <c r="E12372" s="118">
        <v>1</v>
      </c>
      <c r="F12372" s="118" t="s">
        <v>1492</v>
      </c>
      <c r="G12372" s="113">
        <f>IF([Data da Aprovação]&lt;&gt;"ESTATUTÁRIO",YEAR([Data da Aprovação]),"")</f>
        <v>2006</v>
      </c>
      <c r="H12372" s="106">
        <f>Tabela9[[#This Row],[Valor do Provento R$]]/Tabela9[[#This Row],[Provento por 1 ou 1000 Ações]]</f>
        <v>0.67599999990000004</v>
      </c>
    </row>
    <row r="12373" spans="1:8">
      <c r="A12373" s="119" t="s">
        <v>1834</v>
      </c>
      <c r="B12373" s="117" t="s">
        <v>1488</v>
      </c>
      <c r="C12373" s="140">
        <v>38929</v>
      </c>
      <c r="D12373" s="141">
        <v>1E-10</v>
      </c>
      <c r="E12373" s="119">
        <v>1</v>
      </c>
      <c r="F12373" s="119" t="s">
        <v>1496</v>
      </c>
      <c r="G12373" s="114">
        <f>IF([Data da Aprovação]&lt;&gt;"ESTATUTÁRIO",YEAR([Data da Aprovação]),"")</f>
        <v>2006</v>
      </c>
      <c r="H12373" s="106">
        <f>Tabela9[[#This Row],[Valor do Provento R$]]/Tabela9[[#This Row],[Provento por 1 ou 1000 Ações]]</f>
        <v>1E-10</v>
      </c>
    </row>
    <row r="12374" spans="1:8">
      <c r="A12374" s="118" t="s">
        <v>1834</v>
      </c>
      <c r="B12374" s="116" t="s">
        <v>1488</v>
      </c>
      <c r="C12374" s="138">
        <v>38989</v>
      </c>
      <c r="D12374" s="139">
        <v>0.1098019999</v>
      </c>
      <c r="E12374" s="118">
        <v>1</v>
      </c>
      <c r="F12374" s="118" t="s">
        <v>1489</v>
      </c>
      <c r="G12374" s="113">
        <f>IF([Data da Aprovação]&lt;&gt;"ESTATUTÁRIO",YEAR([Data da Aprovação]),"")</f>
        <v>2006</v>
      </c>
      <c r="H12374" s="106">
        <f>Tabela9[[#This Row],[Valor do Provento R$]]/Tabela9[[#This Row],[Provento por 1 ou 1000 Ações]]</f>
        <v>0.1098019999</v>
      </c>
    </row>
    <row r="12375" spans="1:8">
      <c r="A12375" s="119" t="s">
        <v>1834</v>
      </c>
      <c r="B12375" s="117" t="s">
        <v>1488</v>
      </c>
      <c r="C12375" s="140">
        <v>38989</v>
      </c>
      <c r="D12375" s="141">
        <v>1E-10</v>
      </c>
      <c r="E12375" s="119">
        <v>1</v>
      </c>
      <c r="F12375" s="119" t="s">
        <v>1496</v>
      </c>
      <c r="G12375" s="114">
        <f>IF([Data da Aprovação]&lt;&gt;"ESTATUTÁRIO",YEAR([Data da Aprovação]),"")</f>
        <v>2006</v>
      </c>
      <c r="H12375" s="106">
        <f>Tabela9[[#This Row],[Valor do Provento R$]]/Tabela9[[#This Row],[Provento por 1 ou 1000 Ações]]</f>
        <v>1E-10</v>
      </c>
    </row>
    <row r="12376" spans="1:8">
      <c r="A12376" s="118" t="s">
        <v>1834</v>
      </c>
      <c r="B12376" s="116" t="s">
        <v>1488</v>
      </c>
      <c r="C12376" s="138">
        <v>39072</v>
      </c>
      <c r="D12376" s="139">
        <v>0.10799300000000001</v>
      </c>
      <c r="E12376" s="118">
        <v>1</v>
      </c>
      <c r="F12376" s="118" t="s">
        <v>1489</v>
      </c>
      <c r="G12376" s="113">
        <f>IF([Data da Aprovação]&lt;&gt;"ESTATUTÁRIO",YEAR([Data da Aprovação]),"")</f>
        <v>2006</v>
      </c>
      <c r="H12376" s="106">
        <f>Tabela9[[#This Row],[Valor do Provento R$]]/Tabela9[[#This Row],[Provento por 1 ou 1000 Ações]]</f>
        <v>0.10799300000000001</v>
      </c>
    </row>
    <row r="12377" spans="1:8">
      <c r="A12377" s="119" t="s">
        <v>1834</v>
      </c>
      <c r="B12377" s="117" t="s">
        <v>1488</v>
      </c>
      <c r="C12377" s="140">
        <v>39072</v>
      </c>
      <c r="D12377" s="141">
        <v>1E-10</v>
      </c>
      <c r="E12377" s="119">
        <v>1</v>
      </c>
      <c r="F12377" s="119" t="s">
        <v>1496</v>
      </c>
      <c r="G12377" s="114">
        <f>IF([Data da Aprovação]&lt;&gt;"ESTATUTÁRIO",YEAR([Data da Aprovação]),"")</f>
        <v>2006</v>
      </c>
      <c r="H12377" s="106">
        <f>Tabela9[[#This Row],[Valor do Provento R$]]/Tabela9[[#This Row],[Provento por 1 ou 1000 Ações]]</f>
        <v>1E-10</v>
      </c>
    </row>
    <row r="12378" spans="1:8">
      <c r="A12378" s="118" t="s">
        <v>1834</v>
      </c>
      <c r="B12378" s="116" t="s">
        <v>1488</v>
      </c>
      <c r="C12378" s="138">
        <v>39153</v>
      </c>
      <c r="D12378" s="139">
        <v>1.5662180000000001</v>
      </c>
      <c r="E12378" s="118">
        <v>1</v>
      </c>
      <c r="F12378" s="118" t="s">
        <v>1492</v>
      </c>
      <c r="G12378" s="113">
        <f>IF([Data da Aprovação]&lt;&gt;"ESTATUTÁRIO",YEAR([Data da Aprovação]),"")</f>
        <v>2007</v>
      </c>
      <c r="H12378" s="106">
        <f>Tabela9[[#This Row],[Valor do Provento R$]]/Tabela9[[#This Row],[Provento por 1 ou 1000 Ações]]</f>
        <v>1.5662180000000001</v>
      </c>
    </row>
    <row r="12379" spans="1:8">
      <c r="A12379" s="119" t="s">
        <v>1834</v>
      </c>
      <c r="B12379" s="117" t="s">
        <v>1488</v>
      </c>
      <c r="C12379" s="140">
        <v>39153</v>
      </c>
      <c r="D12379" s="141">
        <v>3.6908000000000003E-2</v>
      </c>
      <c r="E12379" s="119">
        <v>1</v>
      </c>
      <c r="F12379" s="119" t="s">
        <v>1496</v>
      </c>
      <c r="G12379" s="114">
        <f>IF([Data da Aprovação]&lt;&gt;"ESTATUTÁRIO",YEAR([Data da Aprovação]),"")</f>
        <v>2007</v>
      </c>
      <c r="H12379" s="106">
        <f>Tabela9[[#This Row],[Valor do Provento R$]]/Tabela9[[#This Row],[Provento por 1 ou 1000 Ações]]</f>
        <v>3.6908000000000003E-2</v>
      </c>
    </row>
    <row r="12380" spans="1:8">
      <c r="A12380" s="118" t="s">
        <v>1834</v>
      </c>
      <c r="B12380" s="116" t="s">
        <v>1488</v>
      </c>
      <c r="C12380" s="138">
        <v>39162</v>
      </c>
      <c r="D12380" s="139">
        <v>8.9343000000000006E-2</v>
      </c>
      <c r="E12380" s="118">
        <v>1</v>
      </c>
      <c r="F12380" s="118" t="s">
        <v>1489</v>
      </c>
      <c r="G12380" s="113">
        <f>IF([Data da Aprovação]&lt;&gt;"ESTATUTÁRIO",YEAR([Data da Aprovação]),"")</f>
        <v>2007</v>
      </c>
      <c r="H12380" s="106">
        <f>Tabela9[[#This Row],[Valor do Provento R$]]/Tabela9[[#This Row],[Provento por 1 ou 1000 Ações]]</f>
        <v>8.9343000000000006E-2</v>
      </c>
    </row>
    <row r="12381" spans="1:8">
      <c r="A12381" s="119" t="s">
        <v>1834</v>
      </c>
      <c r="B12381" s="117" t="s">
        <v>1488</v>
      </c>
      <c r="C12381" s="140">
        <v>39258</v>
      </c>
      <c r="D12381" s="141">
        <v>0.103382</v>
      </c>
      <c r="E12381" s="119">
        <v>1</v>
      </c>
      <c r="F12381" s="119" t="s">
        <v>1489</v>
      </c>
      <c r="G12381" s="114">
        <f>IF([Data da Aprovação]&lt;&gt;"ESTATUTÁRIO",YEAR([Data da Aprovação]),"")</f>
        <v>2007</v>
      </c>
      <c r="H12381" s="106">
        <f>Tabela9[[#This Row],[Valor do Provento R$]]/Tabela9[[#This Row],[Provento por 1 ou 1000 Ações]]</f>
        <v>0.103382</v>
      </c>
    </row>
    <row r="12382" spans="1:8">
      <c r="A12382" s="118" t="s">
        <v>1834</v>
      </c>
      <c r="B12382" s="116" t="s">
        <v>1488</v>
      </c>
      <c r="C12382" s="138">
        <v>39258</v>
      </c>
      <c r="D12382" s="139">
        <v>9.9999999999999995E-7</v>
      </c>
      <c r="E12382" s="118">
        <v>1</v>
      </c>
      <c r="F12382" s="118" t="s">
        <v>1496</v>
      </c>
      <c r="G12382" s="113">
        <f>IF([Data da Aprovação]&lt;&gt;"ESTATUTÁRIO",YEAR([Data da Aprovação]),"")</f>
        <v>2007</v>
      </c>
      <c r="H12382" s="106">
        <f>Tabela9[[#This Row],[Valor do Provento R$]]/Tabela9[[#This Row],[Provento por 1 ou 1000 Ações]]</f>
        <v>9.9999999999999995E-7</v>
      </c>
    </row>
    <row r="12383" spans="1:8">
      <c r="A12383" s="119" t="s">
        <v>1834</v>
      </c>
      <c r="B12383" s="117" t="s">
        <v>1488</v>
      </c>
      <c r="C12383" s="140">
        <v>39294</v>
      </c>
      <c r="D12383" s="141">
        <v>1.344859</v>
      </c>
      <c r="E12383" s="119">
        <v>1</v>
      </c>
      <c r="F12383" s="119" t="s">
        <v>1492</v>
      </c>
      <c r="G12383" s="114">
        <f>IF([Data da Aprovação]&lt;&gt;"ESTATUTÁRIO",YEAR([Data da Aprovação]),"")</f>
        <v>2007</v>
      </c>
      <c r="H12383" s="106">
        <f>Tabela9[[#This Row],[Valor do Provento R$]]/Tabela9[[#This Row],[Provento por 1 ou 1000 Ações]]</f>
        <v>1.344859</v>
      </c>
    </row>
    <row r="12384" spans="1:8">
      <c r="A12384" s="118" t="s">
        <v>1834</v>
      </c>
      <c r="B12384" s="116" t="s">
        <v>1488</v>
      </c>
      <c r="C12384" s="138">
        <v>39294</v>
      </c>
      <c r="D12384" s="139">
        <v>1.2496999999999999E-2</v>
      </c>
      <c r="E12384" s="118">
        <v>1</v>
      </c>
      <c r="F12384" s="118" t="s">
        <v>1496</v>
      </c>
      <c r="G12384" s="113">
        <f>IF([Data da Aprovação]&lt;&gt;"ESTATUTÁRIO",YEAR([Data da Aprovação]),"")</f>
        <v>2007</v>
      </c>
      <c r="H12384" s="106">
        <f>Tabela9[[#This Row],[Valor do Provento R$]]/Tabela9[[#This Row],[Provento por 1 ou 1000 Ações]]</f>
        <v>1.2496999999999999E-2</v>
      </c>
    </row>
    <row r="12385" spans="1:8">
      <c r="A12385" s="119" t="s">
        <v>1834</v>
      </c>
      <c r="B12385" s="117" t="s">
        <v>1488</v>
      </c>
      <c r="C12385" s="140">
        <v>39346</v>
      </c>
      <c r="D12385" s="141">
        <v>9.9557000000000007E-2</v>
      </c>
      <c r="E12385" s="119">
        <v>1</v>
      </c>
      <c r="F12385" s="119" t="s">
        <v>1489</v>
      </c>
      <c r="G12385" s="114">
        <f>IF([Data da Aprovação]&lt;&gt;"ESTATUTÁRIO",YEAR([Data da Aprovação]),"")</f>
        <v>2007</v>
      </c>
      <c r="H12385" s="106">
        <f>Tabela9[[#This Row],[Valor do Provento R$]]/Tabela9[[#This Row],[Provento por 1 ou 1000 Ações]]</f>
        <v>9.9557000000000007E-2</v>
      </c>
    </row>
    <row r="12386" spans="1:8">
      <c r="A12386" s="118" t="s">
        <v>1834</v>
      </c>
      <c r="B12386" s="116" t="s">
        <v>1488</v>
      </c>
      <c r="C12386" s="138">
        <v>39346</v>
      </c>
      <c r="D12386" s="139">
        <v>9.9999999999999995E-7</v>
      </c>
      <c r="E12386" s="118">
        <v>1</v>
      </c>
      <c r="F12386" s="118" t="s">
        <v>1496</v>
      </c>
      <c r="G12386" s="113">
        <f>IF([Data da Aprovação]&lt;&gt;"ESTATUTÁRIO",YEAR([Data da Aprovação]),"")</f>
        <v>2007</v>
      </c>
      <c r="H12386" s="106">
        <f>Tabela9[[#This Row],[Valor do Provento R$]]/Tabela9[[#This Row],[Provento por 1 ou 1000 Ações]]</f>
        <v>9.9999999999999995E-7</v>
      </c>
    </row>
    <row r="12387" spans="1:8">
      <c r="A12387" s="119" t="s">
        <v>1834</v>
      </c>
      <c r="B12387" s="117" t="s">
        <v>1488</v>
      </c>
      <c r="C12387" s="140">
        <v>39409</v>
      </c>
      <c r="D12387" s="141">
        <v>0.47433500000000001</v>
      </c>
      <c r="E12387" s="119">
        <v>1</v>
      </c>
      <c r="F12387" s="119" t="s">
        <v>1492</v>
      </c>
      <c r="G12387" s="114">
        <f>IF([Data da Aprovação]&lt;&gt;"ESTATUTÁRIO",YEAR([Data da Aprovação]),"")</f>
        <v>2007</v>
      </c>
      <c r="H12387" s="106">
        <f>Tabela9[[#This Row],[Valor do Provento R$]]/Tabela9[[#This Row],[Provento por 1 ou 1000 Ações]]</f>
        <v>0.47433500000000001</v>
      </c>
    </row>
    <row r="12388" spans="1:8">
      <c r="A12388" s="118" t="s">
        <v>1834</v>
      </c>
      <c r="B12388" s="116" t="s">
        <v>1488</v>
      </c>
      <c r="C12388" s="138">
        <v>39409</v>
      </c>
      <c r="D12388" s="139">
        <v>9.9999999999999995E-7</v>
      </c>
      <c r="E12388" s="118">
        <v>1</v>
      </c>
      <c r="F12388" s="118" t="s">
        <v>1496</v>
      </c>
      <c r="G12388" s="113">
        <f>IF([Data da Aprovação]&lt;&gt;"ESTATUTÁRIO",YEAR([Data da Aprovação]),"")</f>
        <v>2007</v>
      </c>
      <c r="H12388" s="106">
        <f>Tabela9[[#This Row],[Valor do Provento R$]]/Tabela9[[#This Row],[Provento por 1 ou 1000 Ações]]</f>
        <v>9.9999999999999995E-7</v>
      </c>
    </row>
    <row r="12389" spans="1:8">
      <c r="A12389" s="119" t="s">
        <v>1834</v>
      </c>
      <c r="B12389" s="117" t="s">
        <v>1488</v>
      </c>
      <c r="C12389" s="140">
        <v>39437</v>
      </c>
      <c r="D12389" s="141">
        <v>9.8018999900000001E-2</v>
      </c>
      <c r="E12389" s="119">
        <v>1</v>
      </c>
      <c r="F12389" s="119" t="s">
        <v>1489</v>
      </c>
      <c r="G12389" s="114">
        <f>IF([Data da Aprovação]&lt;&gt;"ESTATUTÁRIO",YEAR([Data da Aprovação]),"")</f>
        <v>2007</v>
      </c>
      <c r="H12389" s="106">
        <f>Tabela9[[#This Row],[Valor do Provento R$]]/Tabela9[[#This Row],[Provento por 1 ou 1000 Ações]]</f>
        <v>9.8018999900000001E-2</v>
      </c>
    </row>
    <row r="12390" spans="1:8">
      <c r="A12390" s="118" t="s">
        <v>1834</v>
      </c>
      <c r="B12390" s="116" t="s">
        <v>1488</v>
      </c>
      <c r="C12390" s="138">
        <v>39437</v>
      </c>
      <c r="D12390" s="139">
        <v>1E-10</v>
      </c>
      <c r="E12390" s="118">
        <v>1</v>
      </c>
      <c r="F12390" s="118" t="s">
        <v>1496</v>
      </c>
      <c r="G12390" s="113">
        <f>IF([Data da Aprovação]&lt;&gt;"ESTATUTÁRIO",YEAR([Data da Aprovação]),"")</f>
        <v>2007</v>
      </c>
      <c r="H12390" s="106">
        <f>Tabela9[[#This Row],[Valor do Provento R$]]/Tabela9[[#This Row],[Provento por 1 ou 1000 Ações]]</f>
        <v>1E-10</v>
      </c>
    </row>
    <row r="12391" spans="1:8">
      <c r="A12391" s="119" t="s">
        <v>1834</v>
      </c>
      <c r="B12391" s="117" t="s">
        <v>1488</v>
      </c>
      <c r="C12391" s="140">
        <v>39521</v>
      </c>
      <c r="D12391" s="141">
        <v>1.234397</v>
      </c>
      <c r="E12391" s="119">
        <v>1</v>
      </c>
      <c r="F12391" s="119" t="s">
        <v>1492</v>
      </c>
      <c r="G12391" s="114">
        <f>IF([Data da Aprovação]&lt;&gt;"ESTATUTÁRIO",YEAR([Data da Aprovação]),"")</f>
        <v>2008</v>
      </c>
      <c r="H12391" s="106">
        <f>Tabela9[[#This Row],[Valor do Provento R$]]/Tabela9[[#This Row],[Provento por 1 ou 1000 Ações]]</f>
        <v>1.234397</v>
      </c>
    </row>
    <row r="12392" spans="1:8">
      <c r="A12392" s="118" t="s">
        <v>1834</v>
      </c>
      <c r="B12392" s="116" t="s">
        <v>1488</v>
      </c>
      <c r="C12392" s="138">
        <v>39521</v>
      </c>
      <c r="D12392" s="139">
        <v>2.6228999999999999E-2</v>
      </c>
      <c r="E12392" s="118">
        <v>1</v>
      </c>
      <c r="F12392" s="118" t="s">
        <v>1496</v>
      </c>
      <c r="G12392" s="113">
        <f>IF([Data da Aprovação]&lt;&gt;"ESTATUTÁRIO",YEAR([Data da Aprovação]),"")</f>
        <v>2008</v>
      </c>
      <c r="H12392" s="106">
        <f>Tabela9[[#This Row],[Valor do Provento R$]]/Tabela9[[#This Row],[Provento por 1 ou 1000 Ações]]</f>
        <v>2.6228999999999999E-2</v>
      </c>
    </row>
    <row r="12393" spans="1:8">
      <c r="A12393" s="119" t="s">
        <v>1834</v>
      </c>
      <c r="B12393" s="117" t="s">
        <v>1488</v>
      </c>
      <c r="C12393" s="140">
        <v>39531</v>
      </c>
      <c r="D12393" s="141">
        <v>8.0537999900000004E-2</v>
      </c>
      <c r="E12393" s="119">
        <v>1</v>
      </c>
      <c r="F12393" s="119" t="s">
        <v>1489</v>
      </c>
      <c r="G12393" s="114">
        <f>IF([Data da Aprovação]&lt;&gt;"ESTATUTÁRIO",YEAR([Data da Aprovação]),"")</f>
        <v>2008</v>
      </c>
      <c r="H12393" s="106">
        <f>Tabela9[[#This Row],[Valor do Provento R$]]/Tabela9[[#This Row],[Provento por 1 ou 1000 Ações]]</f>
        <v>8.0537999900000004E-2</v>
      </c>
    </row>
    <row r="12394" spans="1:8">
      <c r="A12394" s="118" t="s">
        <v>1834</v>
      </c>
      <c r="B12394" s="116" t="s">
        <v>1488</v>
      </c>
      <c r="C12394" s="138">
        <v>39531</v>
      </c>
      <c r="D12394" s="139">
        <v>1E-10</v>
      </c>
      <c r="E12394" s="118">
        <v>1</v>
      </c>
      <c r="F12394" s="118" t="s">
        <v>1496</v>
      </c>
      <c r="G12394" s="113">
        <f>IF([Data da Aprovação]&lt;&gt;"ESTATUTÁRIO",YEAR([Data da Aprovação]),"")</f>
        <v>2008</v>
      </c>
      <c r="H12394" s="106">
        <f>Tabela9[[#This Row],[Valor do Provento R$]]/Tabela9[[#This Row],[Provento por 1 ou 1000 Ações]]</f>
        <v>1E-10</v>
      </c>
    </row>
    <row r="12395" spans="1:8">
      <c r="A12395" s="119" t="s">
        <v>1834</v>
      </c>
      <c r="B12395" s="117" t="s">
        <v>1488</v>
      </c>
      <c r="C12395" s="140">
        <v>39622</v>
      </c>
      <c r="D12395" s="141">
        <v>9.3471999900000005E-2</v>
      </c>
      <c r="E12395" s="119">
        <v>1</v>
      </c>
      <c r="F12395" s="119" t="s">
        <v>1489</v>
      </c>
      <c r="G12395" s="114">
        <f>IF([Data da Aprovação]&lt;&gt;"ESTATUTÁRIO",YEAR([Data da Aprovação]),"")</f>
        <v>2008</v>
      </c>
      <c r="H12395" s="106">
        <f>Tabela9[[#This Row],[Valor do Provento R$]]/Tabela9[[#This Row],[Provento por 1 ou 1000 Ações]]</f>
        <v>9.3471999900000005E-2</v>
      </c>
    </row>
    <row r="12396" spans="1:8">
      <c r="A12396" s="118" t="s">
        <v>1834</v>
      </c>
      <c r="B12396" s="116" t="s">
        <v>1488</v>
      </c>
      <c r="C12396" s="138">
        <v>39622</v>
      </c>
      <c r="D12396" s="139">
        <v>1E-10</v>
      </c>
      <c r="E12396" s="118">
        <v>1</v>
      </c>
      <c r="F12396" s="118" t="s">
        <v>1496</v>
      </c>
      <c r="G12396" s="113">
        <f>IF([Data da Aprovação]&lt;&gt;"ESTATUTÁRIO",YEAR([Data da Aprovação]),"")</f>
        <v>2008</v>
      </c>
      <c r="H12396" s="106">
        <f>Tabela9[[#This Row],[Valor do Provento R$]]/Tabela9[[#This Row],[Provento por 1 ou 1000 Ações]]</f>
        <v>1E-10</v>
      </c>
    </row>
    <row r="12397" spans="1:8">
      <c r="A12397" s="119" t="s">
        <v>1834</v>
      </c>
      <c r="B12397" s="117" t="s">
        <v>1488</v>
      </c>
      <c r="C12397" s="140">
        <v>39660</v>
      </c>
      <c r="D12397" s="141">
        <v>1.4324570000000001</v>
      </c>
      <c r="E12397" s="119">
        <v>1</v>
      </c>
      <c r="F12397" s="119" t="s">
        <v>1492</v>
      </c>
      <c r="G12397" s="114">
        <f>IF([Data da Aprovação]&lt;&gt;"ESTATUTÁRIO",YEAR([Data da Aprovação]),"")</f>
        <v>2008</v>
      </c>
      <c r="H12397" s="106">
        <f>Tabela9[[#This Row],[Valor do Provento R$]]/Tabela9[[#This Row],[Provento por 1 ou 1000 Ações]]</f>
        <v>1.4324570000000001</v>
      </c>
    </row>
    <row r="12398" spans="1:8">
      <c r="A12398" s="118" t="s">
        <v>1834</v>
      </c>
      <c r="B12398" s="116" t="s">
        <v>1488</v>
      </c>
      <c r="C12398" s="138">
        <v>39660</v>
      </c>
      <c r="D12398" s="139">
        <v>1.6021000000000001E-2</v>
      </c>
      <c r="E12398" s="118">
        <v>1</v>
      </c>
      <c r="F12398" s="118" t="s">
        <v>1496</v>
      </c>
      <c r="G12398" s="113">
        <f>IF([Data da Aprovação]&lt;&gt;"ESTATUTÁRIO",YEAR([Data da Aprovação]),"")</f>
        <v>2008</v>
      </c>
      <c r="H12398" s="106">
        <f>Tabela9[[#This Row],[Valor do Provento R$]]/Tabela9[[#This Row],[Provento por 1 ou 1000 Ações]]</f>
        <v>1.6021000000000001E-2</v>
      </c>
    </row>
    <row r="12399" spans="1:8">
      <c r="A12399" s="119" t="s">
        <v>1834</v>
      </c>
      <c r="B12399" s="117" t="s">
        <v>1488</v>
      </c>
      <c r="C12399" s="140">
        <v>39713</v>
      </c>
      <c r="D12399" s="141">
        <v>7.6818999900000004E-2</v>
      </c>
      <c r="E12399" s="119">
        <v>1</v>
      </c>
      <c r="F12399" s="119" t="s">
        <v>1489</v>
      </c>
      <c r="G12399" s="114">
        <f>IF([Data da Aprovação]&lt;&gt;"ESTATUTÁRIO",YEAR([Data da Aprovação]),"")</f>
        <v>2008</v>
      </c>
      <c r="H12399" s="106">
        <f>Tabela9[[#This Row],[Valor do Provento R$]]/Tabela9[[#This Row],[Provento por 1 ou 1000 Ações]]</f>
        <v>7.6818999900000004E-2</v>
      </c>
    </row>
    <row r="12400" spans="1:8">
      <c r="A12400" s="118" t="s">
        <v>1834</v>
      </c>
      <c r="B12400" s="116" t="s">
        <v>1488</v>
      </c>
      <c r="C12400" s="138">
        <v>39713</v>
      </c>
      <c r="D12400" s="139">
        <v>1E-10</v>
      </c>
      <c r="E12400" s="118">
        <v>1</v>
      </c>
      <c r="F12400" s="118" t="s">
        <v>1496</v>
      </c>
      <c r="G12400" s="113">
        <f>IF([Data da Aprovação]&lt;&gt;"ESTATUTÁRIO",YEAR([Data da Aprovação]),"")</f>
        <v>2008</v>
      </c>
      <c r="H12400" s="106">
        <f>Tabela9[[#This Row],[Valor do Provento R$]]/Tabela9[[#This Row],[Provento por 1 ou 1000 Ações]]</f>
        <v>1E-10</v>
      </c>
    </row>
    <row r="12401" spans="1:8">
      <c r="A12401" s="119" t="s">
        <v>1834</v>
      </c>
      <c r="B12401" s="117" t="s">
        <v>1488</v>
      </c>
      <c r="C12401" s="140">
        <v>39804</v>
      </c>
      <c r="D12401" s="141">
        <v>0.108006</v>
      </c>
      <c r="E12401" s="119">
        <v>1</v>
      </c>
      <c r="F12401" s="119" t="s">
        <v>1489</v>
      </c>
      <c r="G12401" s="114">
        <f>IF([Data da Aprovação]&lt;&gt;"ESTATUTÁRIO",YEAR([Data da Aprovação]),"")</f>
        <v>2008</v>
      </c>
      <c r="H12401" s="106">
        <f>Tabela9[[#This Row],[Valor do Provento R$]]/Tabela9[[#This Row],[Provento por 1 ou 1000 Ações]]</f>
        <v>0.108006</v>
      </c>
    </row>
    <row r="12402" spans="1:8">
      <c r="A12402" s="118" t="s">
        <v>1834</v>
      </c>
      <c r="B12402" s="116" t="s">
        <v>1488</v>
      </c>
      <c r="C12402" s="138">
        <v>39891</v>
      </c>
      <c r="D12402" s="139">
        <v>2.1486154160000002</v>
      </c>
      <c r="E12402" s="118">
        <v>1</v>
      </c>
      <c r="F12402" s="118" t="s">
        <v>1492</v>
      </c>
      <c r="G12402" s="113">
        <f>IF([Data da Aprovação]&lt;&gt;"ESTATUTÁRIO",YEAR([Data da Aprovação]),"")</f>
        <v>2009</v>
      </c>
      <c r="H12402" s="106">
        <f>Tabela9[[#This Row],[Valor do Provento R$]]/Tabela9[[#This Row],[Provento por 1 ou 1000 Ações]]</f>
        <v>2.1486154160000002</v>
      </c>
    </row>
    <row r="12403" spans="1:8">
      <c r="A12403" s="119" t="s">
        <v>1834</v>
      </c>
      <c r="B12403" s="117" t="s">
        <v>1488</v>
      </c>
      <c r="C12403" s="140">
        <v>39891</v>
      </c>
      <c r="D12403" s="141">
        <v>5.4924583999999999E-2</v>
      </c>
      <c r="E12403" s="119">
        <v>1</v>
      </c>
      <c r="F12403" s="119" t="s">
        <v>1496</v>
      </c>
      <c r="G12403" s="114">
        <f>IF([Data da Aprovação]&lt;&gt;"ESTATUTÁRIO",YEAR([Data da Aprovação]),"")</f>
        <v>2009</v>
      </c>
      <c r="H12403" s="106">
        <f>Tabela9[[#This Row],[Valor do Provento R$]]/Tabela9[[#This Row],[Provento por 1 ou 1000 Ações]]</f>
        <v>5.4924583999999999E-2</v>
      </c>
    </row>
    <row r="12404" spans="1:8">
      <c r="A12404" s="118" t="s">
        <v>1834</v>
      </c>
      <c r="B12404" s="116" t="s">
        <v>1488</v>
      </c>
      <c r="C12404" s="138">
        <v>39895</v>
      </c>
      <c r="D12404" s="139">
        <v>8.8072999999999999E-2</v>
      </c>
      <c r="E12404" s="118">
        <v>1</v>
      </c>
      <c r="F12404" s="118" t="s">
        <v>1489</v>
      </c>
      <c r="G12404" s="113">
        <f>IF([Data da Aprovação]&lt;&gt;"ESTATUTÁRIO",YEAR([Data da Aprovação]),"")</f>
        <v>2009</v>
      </c>
      <c r="H12404" s="106">
        <f>Tabela9[[#This Row],[Valor do Provento R$]]/Tabela9[[#This Row],[Provento por 1 ou 1000 Ações]]</f>
        <v>8.8072999999999999E-2</v>
      </c>
    </row>
    <row r="12405" spans="1:8">
      <c r="A12405" s="119" t="s">
        <v>1834</v>
      </c>
      <c r="B12405" s="117" t="s">
        <v>1488</v>
      </c>
      <c r="C12405" s="140">
        <v>39986</v>
      </c>
      <c r="D12405" s="141">
        <v>0.10864799999999999</v>
      </c>
      <c r="E12405" s="119">
        <v>1</v>
      </c>
      <c r="F12405" s="119" t="s">
        <v>1489</v>
      </c>
      <c r="G12405" s="114">
        <f>IF([Data da Aprovação]&lt;&gt;"ESTATUTÁRIO",YEAR([Data da Aprovação]),"")</f>
        <v>2009</v>
      </c>
      <c r="H12405" s="106">
        <f>Tabela9[[#This Row],[Valor do Provento R$]]/Tabela9[[#This Row],[Provento por 1 ou 1000 Ações]]</f>
        <v>0.10864799999999999</v>
      </c>
    </row>
    <row r="12406" spans="1:8">
      <c r="A12406" s="118" t="s">
        <v>1834</v>
      </c>
      <c r="B12406" s="116" t="s">
        <v>1488</v>
      </c>
      <c r="C12406" s="138">
        <v>40028</v>
      </c>
      <c r="D12406" s="139">
        <v>2.4730940000000001</v>
      </c>
      <c r="E12406" s="118">
        <v>1</v>
      </c>
      <c r="F12406" s="118" t="s">
        <v>1492</v>
      </c>
      <c r="G12406" s="113">
        <f>IF([Data da Aprovação]&lt;&gt;"ESTATUTÁRIO",YEAR([Data da Aprovação]),"")</f>
        <v>2009</v>
      </c>
      <c r="H12406" s="106">
        <f>Tabela9[[#This Row],[Valor do Provento R$]]/Tabela9[[#This Row],[Provento por 1 ou 1000 Ações]]</f>
        <v>2.4730940000000001</v>
      </c>
    </row>
    <row r="12407" spans="1:8">
      <c r="A12407" s="119" t="s">
        <v>1834</v>
      </c>
      <c r="B12407" s="117" t="s">
        <v>1488</v>
      </c>
      <c r="C12407" s="140">
        <v>40028</v>
      </c>
      <c r="D12407" s="141">
        <v>2.1186E-2</v>
      </c>
      <c r="E12407" s="119">
        <v>1</v>
      </c>
      <c r="F12407" s="119" t="s">
        <v>1496</v>
      </c>
      <c r="G12407" s="114">
        <f>IF([Data da Aprovação]&lt;&gt;"ESTATUTÁRIO",YEAR([Data da Aprovação]),"")</f>
        <v>2009</v>
      </c>
      <c r="H12407" s="106">
        <f>Tabela9[[#This Row],[Valor do Provento R$]]/Tabela9[[#This Row],[Provento por 1 ou 1000 Ações]]</f>
        <v>2.1186E-2</v>
      </c>
    </row>
    <row r="12408" spans="1:8">
      <c r="A12408" s="118" t="s">
        <v>1834</v>
      </c>
      <c r="B12408" s="116" t="s">
        <v>1488</v>
      </c>
      <c r="C12408" s="138">
        <v>40077</v>
      </c>
      <c r="D12408" s="139">
        <v>0.10022</v>
      </c>
      <c r="E12408" s="118">
        <v>1</v>
      </c>
      <c r="F12408" s="118" t="s">
        <v>1489</v>
      </c>
      <c r="G12408" s="113">
        <f>IF([Data da Aprovação]&lt;&gt;"ESTATUTÁRIO",YEAR([Data da Aprovação]),"")</f>
        <v>2009</v>
      </c>
      <c r="H12408" s="106">
        <f>Tabela9[[#This Row],[Valor do Provento R$]]/Tabela9[[#This Row],[Provento por 1 ou 1000 Ações]]</f>
        <v>0.10022</v>
      </c>
    </row>
    <row r="12409" spans="1:8">
      <c r="A12409" s="119" t="s">
        <v>1834</v>
      </c>
      <c r="B12409" s="117" t="s">
        <v>1488</v>
      </c>
      <c r="C12409" s="140">
        <v>40168</v>
      </c>
      <c r="D12409" s="141">
        <v>8.9574000000000001E-2</v>
      </c>
      <c r="E12409" s="119">
        <v>1</v>
      </c>
      <c r="F12409" s="119" t="s">
        <v>1489</v>
      </c>
      <c r="G12409" s="114">
        <f>IF([Data da Aprovação]&lt;&gt;"ESTATUTÁRIO",YEAR([Data da Aprovação]),"")</f>
        <v>2009</v>
      </c>
      <c r="H12409" s="106">
        <f>Tabela9[[#This Row],[Valor do Provento R$]]/Tabela9[[#This Row],[Provento por 1 ou 1000 Ações]]</f>
        <v>8.9574000000000001E-2</v>
      </c>
    </row>
    <row r="12410" spans="1:8">
      <c r="A12410" s="118" t="s">
        <v>1834</v>
      </c>
      <c r="B12410" s="116" t="s">
        <v>1488</v>
      </c>
      <c r="C12410" s="138">
        <v>40256</v>
      </c>
      <c r="D12410" s="139">
        <v>1.8382780000000001</v>
      </c>
      <c r="E12410" s="118">
        <v>1</v>
      </c>
      <c r="F12410" s="118" t="s">
        <v>1492</v>
      </c>
      <c r="G12410" s="113">
        <f>IF([Data da Aprovação]&lt;&gt;"ESTATUTÁRIO",YEAR([Data da Aprovação]),"")</f>
        <v>2010</v>
      </c>
      <c r="H12410" s="106">
        <f>Tabela9[[#This Row],[Valor do Provento R$]]/Tabela9[[#This Row],[Provento por 1 ou 1000 Ações]]</f>
        <v>1.8382780000000001</v>
      </c>
    </row>
    <row r="12411" spans="1:8">
      <c r="A12411" s="119" t="s">
        <v>1834</v>
      </c>
      <c r="B12411" s="117" t="s">
        <v>1488</v>
      </c>
      <c r="C12411" s="140">
        <v>40256</v>
      </c>
      <c r="D12411" s="141">
        <v>3.2356000000000003E-2</v>
      </c>
      <c r="E12411" s="119">
        <v>1</v>
      </c>
      <c r="F12411" s="119" t="s">
        <v>1496</v>
      </c>
      <c r="G12411" s="114">
        <f>IF([Data da Aprovação]&lt;&gt;"ESTATUTÁRIO",YEAR([Data da Aprovação]),"")</f>
        <v>2010</v>
      </c>
      <c r="H12411" s="106">
        <f>Tabela9[[#This Row],[Valor do Provento R$]]/Tabela9[[#This Row],[Provento por 1 ou 1000 Ações]]</f>
        <v>3.2356000000000003E-2</v>
      </c>
    </row>
    <row r="12412" spans="1:8">
      <c r="A12412" s="118" t="s">
        <v>1834</v>
      </c>
      <c r="B12412" s="116" t="s">
        <v>1488</v>
      </c>
      <c r="C12412" s="138">
        <v>40259</v>
      </c>
      <c r="D12412" s="139">
        <v>0.103489</v>
      </c>
      <c r="E12412" s="118">
        <v>1</v>
      </c>
      <c r="F12412" s="118" t="s">
        <v>1489</v>
      </c>
      <c r="G12412" s="113">
        <f>IF([Data da Aprovação]&lt;&gt;"ESTATUTÁRIO",YEAR([Data da Aprovação]),"")</f>
        <v>2010</v>
      </c>
      <c r="H12412" s="106">
        <f>Tabela9[[#This Row],[Valor do Provento R$]]/Tabela9[[#This Row],[Provento por 1 ou 1000 Ações]]</f>
        <v>0.103489</v>
      </c>
    </row>
    <row r="12413" spans="1:8">
      <c r="A12413" s="119" t="s">
        <v>1834</v>
      </c>
      <c r="B12413" s="117" t="s">
        <v>1488</v>
      </c>
      <c r="C12413" s="140">
        <v>40350</v>
      </c>
      <c r="D12413" s="141">
        <v>8.7188000000000002E-2</v>
      </c>
      <c r="E12413" s="119">
        <v>1</v>
      </c>
      <c r="F12413" s="119" t="s">
        <v>1489</v>
      </c>
      <c r="G12413" s="114">
        <f>IF([Data da Aprovação]&lt;&gt;"ESTATUTÁRIO",YEAR([Data da Aprovação]),"")</f>
        <v>2010</v>
      </c>
      <c r="H12413" s="106">
        <f>Tabela9[[#This Row],[Valor do Provento R$]]/Tabela9[[#This Row],[Provento por 1 ou 1000 Ações]]</f>
        <v>8.7188000000000002E-2</v>
      </c>
    </row>
    <row r="12414" spans="1:8">
      <c r="A12414" s="118" t="s">
        <v>1834</v>
      </c>
      <c r="B12414" s="116" t="s">
        <v>1488</v>
      </c>
      <c r="C12414" s="138">
        <v>40394</v>
      </c>
      <c r="D12414" s="139">
        <v>1.77</v>
      </c>
      <c r="E12414" s="118">
        <v>1</v>
      </c>
      <c r="F12414" s="118" t="s">
        <v>1492</v>
      </c>
      <c r="G12414" s="113">
        <f>IF([Data da Aprovação]&lt;&gt;"ESTATUTÁRIO",YEAR([Data da Aprovação]),"")</f>
        <v>2010</v>
      </c>
      <c r="H12414" s="106">
        <f>Tabela9[[#This Row],[Valor do Provento R$]]/Tabela9[[#This Row],[Provento por 1 ou 1000 Ações]]</f>
        <v>1.77</v>
      </c>
    </row>
    <row r="12415" spans="1:8">
      <c r="A12415" s="119" t="s">
        <v>1834</v>
      </c>
      <c r="B12415" s="117" t="s">
        <v>1488</v>
      </c>
      <c r="C12415" s="140">
        <v>40394</v>
      </c>
      <c r="D12415" s="141">
        <v>1.8100000000000002E-2</v>
      </c>
      <c r="E12415" s="119">
        <v>1</v>
      </c>
      <c r="F12415" s="119" t="s">
        <v>1496</v>
      </c>
      <c r="G12415" s="114">
        <f>IF([Data da Aprovação]&lt;&gt;"ESTATUTÁRIO",YEAR([Data da Aprovação]),"")</f>
        <v>2010</v>
      </c>
      <c r="H12415" s="106">
        <f>Tabela9[[#This Row],[Valor do Provento R$]]/Tabela9[[#This Row],[Provento por 1 ou 1000 Ações]]</f>
        <v>1.8100000000000002E-2</v>
      </c>
    </row>
    <row r="12416" spans="1:8">
      <c r="A12416" s="118" t="s">
        <v>1834</v>
      </c>
      <c r="B12416" s="116" t="s">
        <v>1488</v>
      </c>
      <c r="C12416" s="138">
        <v>40442</v>
      </c>
      <c r="D12416" s="139">
        <v>9.1131000000000004E-2</v>
      </c>
      <c r="E12416" s="118">
        <v>1</v>
      </c>
      <c r="F12416" s="118" t="s">
        <v>1489</v>
      </c>
      <c r="G12416" s="113">
        <f>IF([Data da Aprovação]&lt;&gt;"ESTATUTÁRIO",YEAR([Data da Aprovação]),"")</f>
        <v>2010</v>
      </c>
      <c r="H12416" s="106">
        <f>Tabela9[[#This Row],[Valor do Provento R$]]/Tabela9[[#This Row],[Provento por 1 ou 1000 Ações]]</f>
        <v>9.1131000000000004E-2</v>
      </c>
    </row>
    <row r="12417" spans="1:8">
      <c r="A12417" s="119" t="s">
        <v>1834</v>
      </c>
      <c r="B12417" s="117" t="s">
        <v>1488</v>
      </c>
      <c r="C12417" s="140">
        <v>40533</v>
      </c>
      <c r="D12417" s="141">
        <v>9.7529000000000005E-2</v>
      </c>
      <c r="E12417" s="119">
        <v>1</v>
      </c>
      <c r="F12417" s="119" t="s">
        <v>1489</v>
      </c>
      <c r="G12417" s="114">
        <f>IF([Data da Aprovação]&lt;&gt;"ESTATUTÁRIO",YEAR([Data da Aprovação]),"")</f>
        <v>2010</v>
      </c>
      <c r="H12417" s="106">
        <f>Tabela9[[#This Row],[Valor do Provento R$]]/Tabela9[[#This Row],[Provento por 1 ou 1000 Ações]]</f>
        <v>9.7529000000000005E-2</v>
      </c>
    </row>
    <row r="12418" spans="1:8">
      <c r="A12418" s="118" t="s">
        <v>1834</v>
      </c>
      <c r="B12418" s="116" t="s">
        <v>1488</v>
      </c>
      <c r="C12418" s="138">
        <v>40620</v>
      </c>
      <c r="D12418" s="139">
        <v>2.450644</v>
      </c>
      <c r="E12418" s="118">
        <v>1</v>
      </c>
      <c r="F12418" s="118" t="s">
        <v>1492</v>
      </c>
      <c r="G12418" s="113">
        <f>IF([Data da Aprovação]&lt;&gt;"ESTATUTÁRIO",YEAR([Data da Aprovação]),"")</f>
        <v>2011</v>
      </c>
      <c r="H12418" s="106">
        <f>Tabela9[[#This Row],[Valor do Provento R$]]/Tabela9[[#This Row],[Provento por 1 ou 1000 Ações]]</f>
        <v>2.450644</v>
      </c>
    </row>
    <row r="12419" spans="1:8">
      <c r="A12419" s="119" t="s">
        <v>1834</v>
      </c>
      <c r="B12419" s="117" t="s">
        <v>1488</v>
      </c>
      <c r="C12419" s="140">
        <v>40620</v>
      </c>
      <c r="D12419" s="141">
        <v>5.5038999999999998E-2</v>
      </c>
      <c r="E12419" s="119">
        <v>1</v>
      </c>
      <c r="F12419" s="119" t="s">
        <v>1496</v>
      </c>
      <c r="G12419" s="114">
        <f>IF([Data da Aprovação]&lt;&gt;"ESTATUTÁRIO",YEAR([Data da Aprovação]),"")</f>
        <v>2011</v>
      </c>
      <c r="H12419" s="106">
        <f>Tabela9[[#This Row],[Valor do Provento R$]]/Tabela9[[#This Row],[Provento por 1 ou 1000 Ações]]</f>
        <v>5.5038999999999998E-2</v>
      </c>
    </row>
    <row r="12420" spans="1:8">
      <c r="A12420" s="118" t="s">
        <v>1834</v>
      </c>
      <c r="B12420" s="116" t="s">
        <v>1488</v>
      </c>
      <c r="C12420" s="138">
        <v>40626</v>
      </c>
      <c r="D12420" s="139">
        <v>1.9477000000000001E-2</v>
      </c>
      <c r="E12420" s="118">
        <v>1</v>
      </c>
      <c r="F12420" s="118" t="s">
        <v>1489</v>
      </c>
      <c r="G12420" s="113">
        <f>IF([Data da Aprovação]&lt;&gt;"ESTATUTÁRIO",YEAR([Data da Aprovação]),"")</f>
        <v>2011</v>
      </c>
      <c r="H12420" s="106">
        <f>Tabela9[[#This Row],[Valor do Provento R$]]/Tabela9[[#This Row],[Provento por 1 ou 1000 Ações]]</f>
        <v>1.9477000000000001E-2</v>
      </c>
    </row>
    <row r="12421" spans="1:8">
      <c r="A12421" s="119" t="s">
        <v>1834</v>
      </c>
      <c r="B12421" s="117" t="s">
        <v>1488</v>
      </c>
      <c r="C12421" s="140">
        <v>40722</v>
      </c>
      <c r="D12421" s="141">
        <v>1.6903999999999999E-2</v>
      </c>
      <c r="E12421" s="119">
        <v>1</v>
      </c>
      <c r="F12421" s="119" t="s">
        <v>1489</v>
      </c>
      <c r="G12421" s="114">
        <f>IF([Data da Aprovação]&lt;&gt;"ESTATUTÁRIO",YEAR([Data da Aprovação]),"")</f>
        <v>2011</v>
      </c>
      <c r="H12421" s="106">
        <f>Tabela9[[#This Row],[Valor do Provento R$]]/Tabela9[[#This Row],[Provento por 1 ou 1000 Ações]]</f>
        <v>1.6903999999999999E-2</v>
      </c>
    </row>
    <row r="12422" spans="1:8">
      <c r="A12422" s="118" t="s">
        <v>1834</v>
      </c>
      <c r="B12422" s="116" t="s">
        <v>1488</v>
      </c>
      <c r="C12422" s="138">
        <v>40752</v>
      </c>
      <c r="D12422" s="139">
        <v>0.47588999999999998</v>
      </c>
      <c r="E12422" s="118">
        <v>1</v>
      </c>
      <c r="F12422" s="118" t="s">
        <v>1492</v>
      </c>
      <c r="G12422" s="113">
        <f>IF([Data da Aprovação]&lt;&gt;"ESTATUTÁRIO",YEAR([Data da Aprovação]),"")</f>
        <v>2011</v>
      </c>
      <c r="H12422" s="106">
        <f>Tabela9[[#This Row],[Valor do Provento R$]]/Tabela9[[#This Row],[Provento por 1 ou 1000 Ações]]</f>
        <v>0.47588999999999998</v>
      </c>
    </row>
    <row r="12423" spans="1:8">
      <c r="A12423" s="119" t="s">
        <v>1834</v>
      </c>
      <c r="B12423" s="117" t="s">
        <v>1488</v>
      </c>
      <c r="C12423" s="140">
        <v>40752</v>
      </c>
      <c r="D12423" s="141">
        <v>4.3829999999999997E-3</v>
      </c>
      <c r="E12423" s="119">
        <v>1</v>
      </c>
      <c r="F12423" s="119" t="s">
        <v>1496</v>
      </c>
      <c r="G12423" s="114">
        <f>IF([Data da Aprovação]&lt;&gt;"ESTATUTÁRIO",YEAR([Data da Aprovação]),"")</f>
        <v>2011</v>
      </c>
      <c r="H12423" s="106">
        <f>Tabela9[[#This Row],[Valor do Provento R$]]/Tabela9[[#This Row],[Provento por 1 ou 1000 Ações]]</f>
        <v>4.3829999999999997E-3</v>
      </c>
    </row>
    <row r="12424" spans="1:8">
      <c r="A12424" s="118" t="s">
        <v>1834</v>
      </c>
      <c r="B12424" s="116" t="s">
        <v>1488</v>
      </c>
      <c r="C12424" s="138">
        <v>40807</v>
      </c>
      <c r="D12424" s="139">
        <v>1.5023E-2</v>
      </c>
      <c r="E12424" s="118">
        <v>1</v>
      </c>
      <c r="F12424" s="118" t="s">
        <v>1489</v>
      </c>
      <c r="G12424" s="113">
        <f>IF([Data da Aprovação]&lt;&gt;"ESTATUTÁRIO",YEAR([Data da Aprovação]),"")</f>
        <v>2011</v>
      </c>
      <c r="H12424" s="106">
        <f>Tabela9[[#This Row],[Valor do Provento R$]]/Tabela9[[#This Row],[Provento por 1 ou 1000 Ações]]</f>
        <v>1.5023E-2</v>
      </c>
    </row>
    <row r="12425" spans="1:8">
      <c r="A12425" s="119" t="s">
        <v>1834</v>
      </c>
      <c r="B12425" s="117" t="s">
        <v>1488</v>
      </c>
      <c r="C12425" s="140">
        <v>40898</v>
      </c>
      <c r="D12425" s="141">
        <v>1.6818E-2</v>
      </c>
      <c r="E12425" s="119">
        <v>1</v>
      </c>
      <c r="F12425" s="119" t="s">
        <v>1489</v>
      </c>
      <c r="G12425" s="114">
        <f>IF([Data da Aprovação]&lt;&gt;"ESTATUTÁRIO",YEAR([Data da Aprovação]),"")</f>
        <v>2011</v>
      </c>
      <c r="H12425" s="106">
        <f>Tabela9[[#This Row],[Valor do Provento R$]]/Tabela9[[#This Row],[Provento por 1 ou 1000 Ações]]</f>
        <v>1.6818E-2</v>
      </c>
    </row>
    <row r="12426" spans="1:8">
      <c r="A12426" s="118" t="s">
        <v>1834</v>
      </c>
      <c r="B12426" s="116" t="s">
        <v>1488</v>
      </c>
      <c r="C12426" s="138">
        <v>40987</v>
      </c>
      <c r="D12426" s="139">
        <v>0.45768399999999998</v>
      </c>
      <c r="E12426" s="118">
        <v>1</v>
      </c>
      <c r="F12426" s="118" t="s">
        <v>1492</v>
      </c>
      <c r="G12426" s="113">
        <f>IF([Data da Aprovação]&lt;&gt;"ESTATUTÁRIO",YEAR([Data da Aprovação]),"")</f>
        <v>2012</v>
      </c>
      <c r="H12426" s="106">
        <f>Tabela9[[#This Row],[Valor do Provento R$]]/Tabela9[[#This Row],[Provento por 1 ou 1000 Ações]]</f>
        <v>0.45768399999999998</v>
      </c>
    </row>
    <row r="12427" spans="1:8">
      <c r="A12427" s="119" t="s">
        <v>1834</v>
      </c>
      <c r="B12427" s="117" t="s">
        <v>1488</v>
      </c>
      <c r="C12427" s="140">
        <v>40987</v>
      </c>
      <c r="D12427" s="141">
        <v>9.8150000000000008E-3</v>
      </c>
      <c r="E12427" s="119">
        <v>1</v>
      </c>
      <c r="F12427" s="119" t="s">
        <v>1496</v>
      </c>
      <c r="G12427" s="114">
        <f>IF([Data da Aprovação]&lt;&gt;"ESTATUTÁRIO",YEAR([Data da Aprovação]),"")</f>
        <v>2012</v>
      </c>
      <c r="H12427" s="106">
        <f>Tabela9[[#This Row],[Valor do Provento R$]]/Tabela9[[#This Row],[Provento por 1 ou 1000 Ações]]</f>
        <v>9.8150000000000008E-3</v>
      </c>
    </row>
    <row r="12428" spans="1:8">
      <c r="A12428" s="118" t="s">
        <v>1834</v>
      </c>
      <c r="B12428" s="116" t="s">
        <v>1488</v>
      </c>
      <c r="C12428" s="138">
        <v>40989</v>
      </c>
      <c r="D12428" s="139">
        <v>1.9453000000000002E-2</v>
      </c>
      <c r="E12428" s="118">
        <v>1</v>
      </c>
      <c r="F12428" s="118" t="s">
        <v>1489</v>
      </c>
      <c r="G12428" s="113">
        <f>IF([Data da Aprovação]&lt;&gt;"ESTATUTÁRIO",YEAR([Data da Aprovação]),"")</f>
        <v>2012</v>
      </c>
      <c r="H12428" s="106">
        <f>Tabela9[[#This Row],[Valor do Provento R$]]/Tabela9[[#This Row],[Provento por 1 ou 1000 Ações]]</f>
        <v>1.9453000000000002E-2</v>
      </c>
    </row>
    <row r="12429" spans="1:8">
      <c r="A12429" s="119" t="s">
        <v>1834</v>
      </c>
      <c r="B12429" s="117" t="s">
        <v>1488</v>
      </c>
      <c r="C12429" s="140">
        <v>41081</v>
      </c>
      <c r="D12429" s="141">
        <v>1.7871999999999999E-2</v>
      </c>
      <c r="E12429" s="119">
        <v>1</v>
      </c>
      <c r="F12429" s="119" t="s">
        <v>1489</v>
      </c>
      <c r="G12429" s="114">
        <f>IF([Data da Aprovação]&lt;&gt;"ESTATUTÁRIO",YEAR([Data da Aprovação]),"")</f>
        <v>2012</v>
      </c>
      <c r="H12429" s="106">
        <f>Tabela9[[#This Row],[Valor do Provento R$]]/Tabela9[[#This Row],[Provento por 1 ou 1000 Ações]]</f>
        <v>1.7871999999999999E-2</v>
      </c>
    </row>
    <row r="12430" spans="1:8">
      <c r="A12430" s="118" t="s">
        <v>1834</v>
      </c>
      <c r="B12430" s="116" t="s">
        <v>1488</v>
      </c>
      <c r="C12430" s="138">
        <v>41134</v>
      </c>
      <c r="D12430" s="139">
        <v>0.42</v>
      </c>
      <c r="E12430" s="118">
        <v>1</v>
      </c>
      <c r="F12430" s="118" t="s">
        <v>1492</v>
      </c>
      <c r="G12430" s="113">
        <f>IF([Data da Aprovação]&lt;&gt;"ESTATUTÁRIO",YEAR([Data da Aprovação]),"")</f>
        <v>2012</v>
      </c>
      <c r="H12430" s="106">
        <f>Tabela9[[#This Row],[Valor do Provento R$]]/Tabela9[[#This Row],[Provento por 1 ou 1000 Ações]]</f>
        <v>0.42</v>
      </c>
    </row>
    <row r="12431" spans="1:8">
      <c r="A12431" s="119" t="s">
        <v>1834</v>
      </c>
      <c r="B12431" s="117" t="s">
        <v>1488</v>
      </c>
      <c r="C12431" s="140">
        <v>41134</v>
      </c>
      <c r="D12431" s="141">
        <v>4.0039999999999997E-3</v>
      </c>
      <c r="E12431" s="119">
        <v>1</v>
      </c>
      <c r="F12431" s="119" t="s">
        <v>1496</v>
      </c>
      <c r="G12431" s="114">
        <f>IF([Data da Aprovação]&lt;&gt;"ESTATUTÁRIO",YEAR([Data da Aprovação]),"")</f>
        <v>2012</v>
      </c>
      <c r="H12431" s="106">
        <f>Tabela9[[#This Row],[Valor do Provento R$]]/Tabela9[[#This Row],[Provento por 1 ou 1000 Ações]]</f>
        <v>4.0039999999999997E-3</v>
      </c>
    </row>
    <row r="12432" spans="1:8">
      <c r="A12432" s="118" t="s">
        <v>1834</v>
      </c>
      <c r="B12432" s="116" t="s">
        <v>1488</v>
      </c>
      <c r="C12432" s="138">
        <v>41173</v>
      </c>
      <c r="D12432" s="139">
        <v>1.7399999999999999E-2</v>
      </c>
      <c r="E12432" s="118">
        <v>1</v>
      </c>
      <c r="F12432" s="118" t="s">
        <v>1489</v>
      </c>
      <c r="G12432" s="113">
        <f>IF([Data da Aprovação]&lt;&gt;"ESTATUTÁRIO",YEAR([Data da Aprovação]),"")</f>
        <v>2012</v>
      </c>
      <c r="H12432" s="106">
        <f>Tabela9[[#This Row],[Valor do Provento R$]]/Tabela9[[#This Row],[Provento por 1 ou 1000 Ações]]</f>
        <v>1.7399999999999999E-2</v>
      </c>
    </row>
    <row r="12433" spans="1:8">
      <c r="A12433" s="119" t="s">
        <v>1834</v>
      </c>
      <c r="B12433" s="117" t="s">
        <v>1488</v>
      </c>
      <c r="C12433" s="140">
        <v>41264</v>
      </c>
      <c r="D12433" s="141">
        <v>1.8200000000000001E-2</v>
      </c>
      <c r="E12433" s="119">
        <v>1</v>
      </c>
      <c r="F12433" s="119" t="s">
        <v>1489</v>
      </c>
      <c r="G12433" s="114">
        <f>IF([Data da Aprovação]&lt;&gt;"ESTATUTÁRIO",YEAR([Data da Aprovação]),"")</f>
        <v>2012</v>
      </c>
      <c r="H12433" s="106">
        <f>Tabela9[[#This Row],[Valor do Provento R$]]/Tabela9[[#This Row],[Provento por 1 ou 1000 Ações]]</f>
        <v>1.8200000000000001E-2</v>
      </c>
    </row>
    <row r="12434" spans="1:8">
      <c r="A12434" s="118" t="s">
        <v>1834</v>
      </c>
      <c r="B12434" s="116" t="s">
        <v>1488</v>
      </c>
      <c r="C12434" s="138">
        <v>41348</v>
      </c>
      <c r="D12434" s="139">
        <v>0.52373199999999998</v>
      </c>
      <c r="E12434" s="118">
        <v>1</v>
      </c>
      <c r="F12434" s="118" t="s">
        <v>1492</v>
      </c>
      <c r="G12434" s="113">
        <f>IF([Data da Aprovação]&lt;&gt;"ESTATUTÁRIO",YEAR([Data da Aprovação]),"")</f>
        <v>2013</v>
      </c>
      <c r="H12434" s="106">
        <f>Tabela9[[#This Row],[Valor do Provento R$]]/Tabela9[[#This Row],[Provento por 1 ou 1000 Ações]]</f>
        <v>0.52373199999999998</v>
      </c>
    </row>
    <row r="12435" spans="1:8">
      <c r="A12435" s="119" t="s">
        <v>1834</v>
      </c>
      <c r="B12435" s="117" t="s">
        <v>1488</v>
      </c>
      <c r="C12435" s="140">
        <v>41348</v>
      </c>
      <c r="D12435" s="141">
        <v>7.3410000000000003E-3</v>
      </c>
      <c r="E12435" s="119">
        <v>1</v>
      </c>
      <c r="F12435" s="119" t="s">
        <v>1496</v>
      </c>
      <c r="G12435" s="114">
        <f>IF([Data da Aprovação]&lt;&gt;"ESTATUTÁRIO",YEAR([Data da Aprovação]),"")</f>
        <v>2013</v>
      </c>
      <c r="H12435" s="106">
        <f>Tabela9[[#This Row],[Valor do Provento R$]]/Tabela9[[#This Row],[Provento por 1 ou 1000 Ações]]</f>
        <v>7.3410000000000003E-3</v>
      </c>
    </row>
    <row r="12436" spans="1:8">
      <c r="A12436" s="118" t="s">
        <v>1834</v>
      </c>
      <c r="B12436" s="116" t="s">
        <v>1488</v>
      </c>
      <c r="C12436" s="138">
        <v>41354</v>
      </c>
      <c r="D12436" s="139">
        <v>1.814E-2</v>
      </c>
      <c r="E12436" s="118">
        <v>1</v>
      </c>
      <c r="F12436" s="118" t="s">
        <v>1489</v>
      </c>
      <c r="G12436" s="113">
        <f>IF([Data da Aprovação]&lt;&gt;"ESTATUTÁRIO",YEAR([Data da Aprovação]),"")</f>
        <v>2013</v>
      </c>
      <c r="H12436" s="106">
        <f>Tabela9[[#This Row],[Valor do Provento R$]]/Tabela9[[#This Row],[Provento por 1 ou 1000 Ações]]</f>
        <v>1.814E-2</v>
      </c>
    </row>
    <row r="12437" spans="1:8">
      <c r="A12437" s="119" t="s">
        <v>1834</v>
      </c>
      <c r="B12437" s="117" t="s">
        <v>1488</v>
      </c>
      <c r="C12437" s="140">
        <v>41446</v>
      </c>
      <c r="D12437" s="141">
        <v>1.6279999999999999E-2</v>
      </c>
      <c r="E12437" s="119">
        <v>1</v>
      </c>
      <c r="F12437" s="119" t="s">
        <v>1489</v>
      </c>
      <c r="G12437" s="114">
        <f>IF([Data da Aprovação]&lt;&gt;"ESTATUTÁRIO",YEAR([Data da Aprovação]),"")</f>
        <v>2013</v>
      </c>
      <c r="H12437" s="106">
        <f>Tabela9[[#This Row],[Valor do Provento R$]]/Tabela9[[#This Row],[Provento por 1 ou 1000 Ações]]</f>
        <v>1.6279999999999999E-2</v>
      </c>
    </row>
    <row r="12438" spans="1:8">
      <c r="A12438" s="144" t="s">
        <v>1834</v>
      </c>
      <c r="B12438" s="116" t="s">
        <v>1488</v>
      </c>
      <c r="C12438" s="138">
        <v>41537</v>
      </c>
      <c r="D12438" s="139">
        <v>0.46</v>
      </c>
      <c r="E12438" s="145">
        <v>1</v>
      </c>
      <c r="F12438" s="118" t="s">
        <v>1492</v>
      </c>
      <c r="G12438" s="113">
        <f>IF([Data da Aprovação]&lt;&gt;"ESTATUTÁRIO",YEAR([Data da Aprovação]),"")</f>
        <v>2013</v>
      </c>
      <c r="H12438" s="106">
        <f>Tabela9[[#This Row],[Valor do Provento R$]]/Tabela9[[#This Row],[Provento por 1 ou 1000 Ações]]</f>
        <v>0.46</v>
      </c>
    </row>
    <row r="12439" spans="1:8">
      <c r="A12439" s="142" t="s">
        <v>1834</v>
      </c>
      <c r="B12439" s="117" t="s">
        <v>1488</v>
      </c>
      <c r="C12439" s="140">
        <v>41537</v>
      </c>
      <c r="D12439" s="141">
        <v>9.9489999999999995E-3</v>
      </c>
      <c r="E12439" s="143">
        <v>1</v>
      </c>
      <c r="F12439" s="119" t="s">
        <v>1496</v>
      </c>
      <c r="G12439" s="114">
        <f>IF([Data da Aprovação]&lt;&gt;"ESTATUTÁRIO",YEAR([Data da Aprovação]),"")</f>
        <v>2013</v>
      </c>
      <c r="H12439" s="106">
        <f>Tabela9[[#This Row],[Valor do Provento R$]]/Tabela9[[#This Row],[Provento por 1 ou 1000 Ações]]</f>
        <v>9.9489999999999995E-3</v>
      </c>
    </row>
    <row r="12440" spans="1:8">
      <c r="A12440" s="144" t="s">
        <v>1834</v>
      </c>
      <c r="B12440" s="116" t="s">
        <v>1488</v>
      </c>
      <c r="C12440" s="138">
        <v>41540</v>
      </c>
      <c r="D12440" s="139">
        <v>1.8929999999999999E-2</v>
      </c>
      <c r="E12440" s="145">
        <v>1</v>
      </c>
      <c r="F12440" s="118" t="s">
        <v>1489</v>
      </c>
      <c r="G12440" s="113">
        <f>IF([Data da Aprovação]&lt;&gt;"ESTATUTÁRIO",YEAR([Data da Aprovação]),"")</f>
        <v>2013</v>
      </c>
      <c r="H12440" s="106">
        <f>Tabela9[[#This Row],[Valor do Provento R$]]/Tabela9[[#This Row],[Provento por 1 ou 1000 Ações]]</f>
        <v>1.8929999999999999E-2</v>
      </c>
    </row>
    <row r="12441" spans="1:8">
      <c r="A12441" s="119" t="s">
        <v>1834</v>
      </c>
      <c r="B12441" s="117" t="s">
        <v>1488</v>
      </c>
      <c r="C12441" s="140">
        <v>41631</v>
      </c>
      <c r="D12441" s="141">
        <v>1.7049999999999999E-2</v>
      </c>
      <c r="E12441" s="119">
        <v>1</v>
      </c>
      <c r="F12441" s="119" t="s">
        <v>1489</v>
      </c>
      <c r="G12441" s="114">
        <f>IF([Data da Aprovação]&lt;&gt;"ESTATUTÁRIO",YEAR([Data da Aprovação]),"")</f>
        <v>2013</v>
      </c>
      <c r="H12441" s="106">
        <f>Tabela9[[#This Row],[Valor do Provento R$]]/Tabela9[[#This Row],[Provento por 1 ou 1000 Ações]]</f>
        <v>1.7049999999999999E-2</v>
      </c>
    </row>
    <row r="12442" spans="1:8">
      <c r="A12442" s="118" t="s">
        <v>1835</v>
      </c>
      <c r="B12442" s="116" t="s">
        <v>1488</v>
      </c>
      <c r="C12442" s="138">
        <v>35320</v>
      </c>
      <c r="D12442" s="139">
        <v>1.0649999999999999</v>
      </c>
      <c r="E12442" s="118">
        <v>1</v>
      </c>
      <c r="F12442" s="118" t="s">
        <v>1492</v>
      </c>
      <c r="G12442" s="113">
        <f>IF([Data da Aprovação]&lt;&gt;"ESTATUTÁRIO",YEAR([Data da Aprovação]),"")</f>
        <v>1996</v>
      </c>
      <c r="H12442" s="106">
        <f>Tabela9[[#This Row],[Valor do Provento R$]]/Tabela9[[#This Row],[Provento por 1 ou 1000 Ações]]</f>
        <v>1.0649999999999999</v>
      </c>
    </row>
    <row r="12443" spans="1:8">
      <c r="A12443" s="119" t="s">
        <v>1835</v>
      </c>
      <c r="B12443" s="117" t="s">
        <v>1488</v>
      </c>
      <c r="C12443" s="140">
        <v>35548</v>
      </c>
      <c r="D12443" s="141">
        <v>1.44</v>
      </c>
      <c r="E12443" s="119">
        <v>1</v>
      </c>
      <c r="F12443" s="119" t="s">
        <v>1492</v>
      </c>
      <c r="G12443" s="114">
        <f>IF([Data da Aprovação]&lt;&gt;"ESTATUTÁRIO",YEAR([Data da Aprovação]),"")</f>
        <v>1997</v>
      </c>
      <c r="H12443" s="106">
        <f>Tabela9[[#This Row],[Valor do Provento R$]]/Tabela9[[#This Row],[Provento por 1 ou 1000 Ações]]</f>
        <v>1.44</v>
      </c>
    </row>
    <row r="12444" spans="1:8">
      <c r="A12444" s="118" t="s">
        <v>1835</v>
      </c>
      <c r="B12444" s="116" t="s">
        <v>1488</v>
      </c>
      <c r="C12444" s="138">
        <v>35908</v>
      </c>
      <c r="D12444" s="139">
        <v>1.3185649661100001</v>
      </c>
      <c r="E12444" s="118">
        <v>1</v>
      </c>
      <c r="F12444" s="118" t="s">
        <v>1492</v>
      </c>
      <c r="G12444" s="113">
        <f>IF([Data da Aprovação]&lt;&gt;"ESTATUTÁRIO",YEAR([Data da Aprovação]),"")</f>
        <v>1998</v>
      </c>
      <c r="H12444" s="106">
        <f>Tabela9[[#This Row],[Valor do Provento R$]]/Tabela9[[#This Row],[Provento por 1 ou 1000 Ações]]</f>
        <v>1.3185649661100001</v>
      </c>
    </row>
    <row r="12445" spans="1:8">
      <c r="A12445" s="119" t="s">
        <v>1835</v>
      </c>
      <c r="B12445" s="117" t="s">
        <v>1488</v>
      </c>
      <c r="C12445" s="140">
        <v>36201</v>
      </c>
      <c r="D12445" s="141">
        <v>1.3195898260000001</v>
      </c>
      <c r="E12445" s="119">
        <v>1</v>
      </c>
      <c r="F12445" s="119" t="s">
        <v>1492</v>
      </c>
      <c r="G12445" s="114">
        <f>IF([Data da Aprovação]&lt;&gt;"ESTATUTÁRIO",YEAR([Data da Aprovação]),"")</f>
        <v>1999</v>
      </c>
      <c r="H12445" s="106">
        <f>Tabela9[[#This Row],[Valor do Provento R$]]/Tabela9[[#This Row],[Provento por 1 ou 1000 Ações]]</f>
        <v>1.3195898260000001</v>
      </c>
    </row>
    <row r="12446" spans="1:8">
      <c r="A12446" s="118" t="s">
        <v>1835</v>
      </c>
      <c r="B12446" s="116" t="s">
        <v>1488</v>
      </c>
      <c r="C12446" s="138">
        <v>36566</v>
      </c>
      <c r="D12446" s="139">
        <v>1.1599999999999999</v>
      </c>
      <c r="E12446" s="118">
        <v>1</v>
      </c>
      <c r="F12446" s="118" t="s">
        <v>1492</v>
      </c>
      <c r="G12446" s="113">
        <f>IF([Data da Aprovação]&lt;&gt;"ESTATUTÁRIO",YEAR([Data da Aprovação]),"")</f>
        <v>2000</v>
      </c>
      <c r="H12446" s="106">
        <f>Tabela9[[#This Row],[Valor do Provento R$]]/Tabela9[[#This Row],[Provento por 1 ou 1000 Ações]]</f>
        <v>1.1599999999999999</v>
      </c>
    </row>
    <row r="12447" spans="1:8">
      <c r="A12447" s="119" t="s">
        <v>1835</v>
      </c>
      <c r="B12447" s="117" t="s">
        <v>1488</v>
      </c>
      <c r="C12447" s="140">
        <v>36991</v>
      </c>
      <c r="D12447" s="141">
        <v>1</v>
      </c>
      <c r="E12447" s="119">
        <v>1</v>
      </c>
      <c r="F12447" s="119" t="s">
        <v>1492</v>
      </c>
      <c r="G12447" s="114">
        <f>IF([Data da Aprovação]&lt;&gt;"ESTATUTÁRIO",YEAR([Data da Aprovação]),"")</f>
        <v>2001</v>
      </c>
      <c r="H12447" s="106">
        <f>Tabela9[[#This Row],[Valor do Provento R$]]/Tabela9[[#This Row],[Provento por 1 ou 1000 Ações]]</f>
        <v>1</v>
      </c>
    </row>
    <row r="12448" spans="1:8">
      <c r="A12448" s="118" t="s">
        <v>1835</v>
      </c>
      <c r="B12448" s="116" t="s">
        <v>1488</v>
      </c>
      <c r="C12448" s="138">
        <v>37267</v>
      </c>
      <c r="D12448" s="139">
        <v>1</v>
      </c>
      <c r="E12448" s="118">
        <v>1</v>
      </c>
      <c r="F12448" s="118" t="s">
        <v>1492</v>
      </c>
      <c r="G12448" s="113">
        <f>IF([Data da Aprovação]&lt;&gt;"ESTATUTÁRIO",YEAR([Data da Aprovação]),"")</f>
        <v>2002</v>
      </c>
      <c r="H12448" s="106">
        <f>Tabela9[[#This Row],[Valor do Provento R$]]/Tabela9[[#This Row],[Provento por 1 ou 1000 Ações]]</f>
        <v>1</v>
      </c>
    </row>
    <row r="12449" spans="1:8">
      <c r="A12449" s="119" t="s">
        <v>1835</v>
      </c>
      <c r="B12449" s="117" t="s">
        <v>1488</v>
      </c>
      <c r="C12449" s="140">
        <v>37589</v>
      </c>
      <c r="D12449" s="141">
        <v>0.55652000000000001</v>
      </c>
      <c r="E12449" s="119">
        <v>1</v>
      </c>
      <c r="F12449" s="119" t="s">
        <v>1492</v>
      </c>
      <c r="G12449" s="114">
        <f>IF([Data da Aprovação]&lt;&gt;"ESTATUTÁRIO",YEAR([Data da Aprovação]),"")</f>
        <v>2002</v>
      </c>
      <c r="H12449" s="106">
        <f>Tabela9[[#This Row],[Valor do Provento R$]]/Tabela9[[#This Row],[Provento por 1 ou 1000 Ações]]</f>
        <v>0.55652000000000001</v>
      </c>
    </row>
    <row r="12450" spans="1:8">
      <c r="A12450" s="118" t="s">
        <v>1835</v>
      </c>
      <c r="B12450" s="116" t="s">
        <v>1488</v>
      </c>
      <c r="C12450" s="138">
        <v>38007</v>
      </c>
      <c r="D12450" s="139">
        <v>0.85658615000000005</v>
      </c>
      <c r="E12450" s="118">
        <v>1</v>
      </c>
      <c r="F12450" s="118" t="s">
        <v>1492</v>
      </c>
      <c r="G12450" s="113">
        <f>IF([Data da Aprovação]&lt;&gt;"ESTATUTÁRIO",YEAR([Data da Aprovação]),"")</f>
        <v>2004</v>
      </c>
      <c r="H12450" s="106">
        <f>Tabela9[[#This Row],[Valor do Provento R$]]/Tabela9[[#This Row],[Provento por 1 ou 1000 Ações]]</f>
        <v>0.85658615000000005</v>
      </c>
    </row>
    <row r="12451" spans="1:8">
      <c r="A12451" s="119" t="s">
        <v>1835</v>
      </c>
      <c r="B12451" s="117" t="s">
        <v>1488</v>
      </c>
      <c r="C12451" s="140">
        <v>40952</v>
      </c>
      <c r="D12451" s="141">
        <v>0.102145</v>
      </c>
      <c r="E12451" s="119">
        <v>1</v>
      </c>
      <c r="F12451" s="119" t="s">
        <v>1492</v>
      </c>
      <c r="G12451" s="114">
        <f>IF([Data da Aprovação]&lt;&gt;"ESTATUTÁRIO",YEAR([Data da Aprovação]),"")</f>
        <v>2012</v>
      </c>
      <c r="H12451" s="106">
        <f>Tabela9[[#This Row],[Valor do Provento R$]]/Tabela9[[#This Row],[Provento por 1 ou 1000 Ações]]</f>
        <v>0.102145</v>
      </c>
    </row>
    <row r="12452" spans="1:8">
      <c r="A12452" s="118" t="s">
        <v>1835</v>
      </c>
      <c r="B12452" s="116" t="s">
        <v>1488</v>
      </c>
      <c r="C12452" s="138">
        <v>41393</v>
      </c>
      <c r="D12452" s="139">
        <v>7.2282631999999999E-2</v>
      </c>
      <c r="E12452" s="118">
        <v>1</v>
      </c>
      <c r="F12452" s="118" t="s">
        <v>1492</v>
      </c>
      <c r="G12452" s="113">
        <f>IF([Data da Aprovação]&lt;&gt;"ESTATUTÁRIO",YEAR([Data da Aprovação]),"")</f>
        <v>2013</v>
      </c>
      <c r="H12452" s="106">
        <f>Tabela9[[#This Row],[Valor do Provento R$]]/Tabela9[[#This Row],[Provento por 1 ou 1000 Ações]]</f>
        <v>7.2282631999999999E-2</v>
      </c>
    </row>
    <row r="12453" spans="1:8">
      <c r="A12453" s="119" t="s">
        <v>1835</v>
      </c>
      <c r="B12453" s="117" t="s">
        <v>1490</v>
      </c>
      <c r="C12453" s="140">
        <v>35320</v>
      </c>
      <c r="D12453" s="141">
        <v>0.66500000000000004</v>
      </c>
      <c r="E12453" s="119">
        <v>1</v>
      </c>
      <c r="F12453" s="119" t="s">
        <v>1492</v>
      </c>
      <c r="G12453" s="114">
        <f>IF([Data da Aprovação]&lt;&gt;"ESTATUTÁRIO",YEAR([Data da Aprovação]),"")</f>
        <v>1996</v>
      </c>
      <c r="H12453" s="106">
        <f>Tabela9[[#This Row],[Valor do Provento R$]]/Tabela9[[#This Row],[Provento por 1 ou 1000 Ações]]</f>
        <v>0.66500000000000004</v>
      </c>
    </row>
    <row r="12454" spans="1:8">
      <c r="A12454" s="118" t="s">
        <v>1835</v>
      </c>
      <c r="B12454" s="116" t="s">
        <v>1502</v>
      </c>
      <c r="C12454" s="138">
        <v>35174</v>
      </c>
      <c r="D12454" s="139">
        <v>0.8</v>
      </c>
      <c r="E12454" s="118">
        <v>1</v>
      </c>
      <c r="F12454" s="118" t="s">
        <v>1492</v>
      </c>
      <c r="G12454" s="113">
        <f>IF([Data da Aprovação]&lt;&gt;"ESTATUTÁRIO",YEAR([Data da Aprovação]),"")</f>
        <v>1996</v>
      </c>
      <c r="H12454" s="106">
        <f>Tabela9[[#This Row],[Valor do Provento R$]]/Tabela9[[#This Row],[Provento por 1 ou 1000 Ações]]</f>
        <v>0.8</v>
      </c>
    </row>
    <row r="12455" spans="1:8">
      <c r="A12455" s="119" t="s">
        <v>1835</v>
      </c>
      <c r="B12455" s="117" t="s">
        <v>1502</v>
      </c>
      <c r="C12455" s="140">
        <v>35320</v>
      </c>
      <c r="D12455" s="141">
        <v>3.1E-2</v>
      </c>
      <c r="E12455" s="119">
        <v>1</v>
      </c>
      <c r="F12455" s="119" t="s">
        <v>1492</v>
      </c>
      <c r="G12455" s="114">
        <f>IF([Data da Aprovação]&lt;&gt;"ESTATUTÁRIO",YEAR([Data da Aprovação]),"")</f>
        <v>1996</v>
      </c>
      <c r="H12455" s="106">
        <f>Tabela9[[#This Row],[Valor do Provento R$]]/Tabela9[[#This Row],[Provento por 1 ou 1000 Ações]]</f>
        <v>3.1E-2</v>
      </c>
    </row>
    <row r="12456" spans="1:8">
      <c r="A12456" s="118" t="s">
        <v>1835</v>
      </c>
      <c r="B12456" s="116" t="s">
        <v>1502</v>
      </c>
      <c r="C12456" s="138">
        <v>35548</v>
      </c>
      <c r="D12456" s="139">
        <v>1.44</v>
      </c>
      <c r="E12456" s="118">
        <v>1</v>
      </c>
      <c r="F12456" s="118" t="s">
        <v>1492</v>
      </c>
      <c r="G12456" s="113">
        <f>IF([Data da Aprovação]&lt;&gt;"ESTATUTÁRIO",YEAR([Data da Aprovação]),"")</f>
        <v>1997</v>
      </c>
      <c r="H12456" s="106">
        <f>Tabela9[[#This Row],[Valor do Provento R$]]/Tabela9[[#This Row],[Provento por 1 ou 1000 Ações]]</f>
        <v>1.44</v>
      </c>
    </row>
    <row r="12457" spans="1:8">
      <c r="A12457" s="119" t="s">
        <v>1835</v>
      </c>
      <c r="B12457" s="117" t="s">
        <v>1502</v>
      </c>
      <c r="C12457" s="140">
        <v>35908</v>
      </c>
      <c r="D12457" s="141">
        <v>1.3185649661100001</v>
      </c>
      <c r="E12457" s="119">
        <v>1</v>
      </c>
      <c r="F12457" s="119" t="s">
        <v>1492</v>
      </c>
      <c r="G12457" s="114">
        <f>IF([Data da Aprovação]&lt;&gt;"ESTATUTÁRIO",YEAR([Data da Aprovação]),"")</f>
        <v>1998</v>
      </c>
      <c r="H12457" s="106">
        <f>Tabela9[[#This Row],[Valor do Provento R$]]/Tabela9[[#This Row],[Provento por 1 ou 1000 Ações]]</f>
        <v>1.3185649661100001</v>
      </c>
    </row>
    <row r="12458" spans="1:8">
      <c r="A12458" s="118" t="s">
        <v>1835</v>
      </c>
      <c r="B12458" s="116" t="s">
        <v>1502</v>
      </c>
      <c r="C12458" s="138">
        <v>36201</v>
      </c>
      <c r="D12458" s="139">
        <v>1.3195898260000001</v>
      </c>
      <c r="E12458" s="118">
        <v>1</v>
      </c>
      <c r="F12458" s="118" t="s">
        <v>1492</v>
      </c>
      <c r="G12458" s="113">
        <f>IF([Data da Aprovação]&lt;&gt;"ESTATUTÁRIO",YEAR([Data da Aprovação]),"")</f>
        <v>1999</v>
      </c>
      <c r="H12458" s="106">
        <f>Tabela9[[#This Row],[Valor do Provento R$]]/Tabela9[[#This Row],[Provento por 1 ou 1000 Ações]]</f>
        <v>1.3195898260000001</v>
      </c>
    </row>
    <row r="12459" spans="1:8">
      <c r="A12459" s="119" t="s">
        <v>1835</v>
      </c>
      <c r="B12459" s="117" t="s">
        <v>1502</v>
      </c>
      <c r="C12459" s="140">
        <v>36566</v>
      </c>
      <c r="D12459" s="141">
        <v>1.1599999999999999</v>
      </c>
      <c r="E12459" s="119">
        <v>1</v>
      </c>
      <c r="F12459" s="119" t="s">
        <v>1492</v>
      </c>
      <c r="G12459" s="114">
        <f>IF([Data da Aprovação]&lt;&gt;"ESTATUTÁRIO",YEAR([Data da Aprovação]),"")</f>
        <v>2000</v>
      </c>
      <c r="H12459" s="106">
        <f>Tabela9[[#This Row],[Valor do Provento R$]]/Tabela9[[#This Row],[Provento por 1 ou 1000 Ações]]</f>
        <v>1.1599999999999999</v>
      </c>
    </row>
    <row r="12460" spans="1:8">
      <c r="A12460" s="118" t="s">
        <v>1835</v>
      </c>
      <c r="B12460" s="116" t="s">
        <v>1502</v>
      </c>
      <c r="C12460" s="138">
        <v>36991</v>
      </c>
      <c r="D12460" s="139">
        <v>1</v>
      </c>
      <c r="E12460" s="118">
        <v>1</v>
      </c>
      <c r="F12460" s="118" t="s">
        <v>1492</v>
      </c>
      <c r="G12460" s="113">
        <f>IF([Data da Aprovação]&lt;&gt;"ESTATUTÁRIO",YEAR([Data da Aprovação]),"")</f>
        <v>2001</v>
      </c>
      <c r="H12460" s="106">
        <f>Tabela9[[#This Row],[Valor do Provento R$]]/Tabela9[[#This Row],[Provento por 1 ou 1000 Ações]]</f>
        <v>1</v>
      </c>
    </row>
    <row r="12461" spans="1:8">
      <c r="A12461" s="119" t="s">
        <v>1835</v>
      </c>
      <c r="B12461" s="117" t="s">
        <v>1502</v>
      </c>
      <c r="C12461" s="140">
        <v>37267</v>
      </c>
      <c r="D12461" s="141">
        <v>1</v>
      </c>
      <c r="E12461" s="119">
        <v>1</v>
      </c>
      <c r="F12461" s="119" t="s">
        <v>1492</v>
      </c>
      <c r="G12461" s="114">
        <f>IF([Data da Aprovação]&lt;&gt;"ESTATUTÁRIO",YEAR([Data da Aprovação]),"")</f>
        <v>2002</v>
      </c>
      <c r="H12461" s="106">
        <f>Tabela9[[#This Row],[Valor do Provento R$]]/Tabela9[[#This Row],[Provento por 1 ou 1000 Ações]]</f>
        <v>1</v>
      </c>
    </row>
    <row r="12462" spans="1:8">
      <c r="A12462" s="118" t="s">
        <v>1835</v>
      </c>
      <c r="B12462" s="116" t="s">
        <v>1502</v>
      </c>
      <c r="C12462" s="138">
        <v>37589</v>
      </c>
      <c r="D12462" s="139">
        <v>0.75288999999999995</v>
      </c>
      <c r="E12462" s="118">
        <v>1</v>
      </c>
      <c r="F12462" s="118" t="s">
        <v>1492</v>
      </c>
      <c r="G12462" s="113">
        <f>IF([Data da Aprovação]&lt;&gt;"ESTATUTÁRIO",YEAR([Data da Aprovação]),"")</f>
        <v>2002</v>
      </c>
      <c r="H12462" s="106">
        <f>Tabela9[[#This Row],[Valor do Provento R$]]/Tabela9[[#This Row],[Provento por 1 ou 1000 Ações]]</f>
        <v>0.75288999999999995</v>
      </c>
    </row>
    <row r="12463" spans="1:8">
      <c r="A12463" s="119" t="s">
        <v>1835</v>
      </c>
      <c r="B12463" s="117" t="s">
        <v>1502</v>
      </c>
      <c r="C12463" s="140">
        <v>38007</v>
      </c>
      <c r="D12463" s="141">
        <v>0.85658615000000005</v>
      </c>
      <c r="E12463" s="119">
        <v>1</v>
      </c>
      <c r="F12463" s="119" t="s">
        <v>1492</v>
      </c>
      <c r="G12463" s="114">
        <f>IF([Data da Aprovação]&lt;&gt;"ESTATUTÁRIO",YEAR([Data da Aprovação]),"")</f>
        <v>2004</v>
      </c>
      <c r="H12463" s="106">
        <f>Tabela9[[#This Row],[Valor do Provento R$]]/Tabela9[[#This Row],[Provento por 1 ou 1000 Ações]]</f>
        <v>0.85658615000000005</v>
      </c>
    </row>
    <row r="12464" spans="1:8">
      <c r="A12464" s="118" t="s">
        <v>1835</v>
      </c>
      <c r="B12464" s="116" t="s">
        <v>1502</v>
      </c>
      <c r="C12464" s="138">
        <v>39931</v>
      </c>
      <c r="D12464" s="139">
        <v>0.55898099999999995</v>
      </c>
      <c r="E12464" s="118">
        <v>1</v>
      </c>
      <c r="F12464" s="118" t="s">
        <v>1492</v>
      </c>
      <c r="G12464" s="113">
        <f>IF([Data da Aprovação]&lt;&gt;"ESTATUTÁRIO",YEAR([Data da Aprovação]),"")</f>
        <v>2009</v>
      </c>
      <c r="H12464" s="106">
        <f>Tabela9[[#This Row],[Valor do Provento R$]]/Tabela9[[#This Row],[Provento por 1 ou 1000 Ações]]</f>
        <v>0.55898099999999995</v>
      </c>
    </row>
    <row r="12465" spans="1:8">
      <c r="A12465" s="119" t="s">
        <v>1835</v>
      </c>
      <c r="B12465" s="117" t="s">
        <v>1502</v>
      </c>
      <c r="C12465" s="140">
        <v>40662</v>
      </c>
      <c r="D12465" s="141">
        <v>0.49380800000000002</v>
      </c>
      <c r="E12465" s="119">
        <v>1</v>
      </c>
      <c r="F12465" s="119" t="s">
        <v>1492</v>
      </c>
      <c r="G12465" s="114">
        <f>IF([Data da Aprovação]&lt;&gt;"ESTATUTÁRIO",YEAR([Data da Aprovação]),"")</f>
        <v>2011</v>
      </c>
      <c r="H12465" s="106">
        <f>Tabela9[[#This Row],[Valor do Provento R$]]/Tabela9[[#This Row],[Provento por 1 ou 1000 Ações]]</f>
        <v>0.49380800000000002</v>
      </c>
    </row>
    <row r="12466" spans="1:8">
      <c r="A12466" s="118" t="s">
        <v>1835</v>
      </c>
      <c r="B12466" s="116" t="s">
        <v>1502</v>
      </c>
      <c r="C12466" s="138">
        <v>40952</v>
      </c>
      <c r="D12466" s="139">
        <v>0.102145</v>
      </c>
      <c r="E12466" s="118">
        <v>1</v>
      </c>
      <c r="F12466" s="118" t="s">
        <v>1492</v>
      </c>
      <c r="G12466" s="113">
        <f>IF([Data da Aprovação]&lt;&gt;"ESTATUTÁRIO",YEAR([Data da Aprovação]),"")</f>
        <v>2012</v>
      </c>
      <c r="H12466" s="106">
        <f>Tabela9[[#This Row],[Valor do Provento R$]]/Tabela9[[#This Row],[Provento por 1 ou 1000 Ações]]</f>
        <v>0.102145</v>
      </c>
    </row>
    <row r="12467" spans="1:8">
      <c r="A12467" s="119" t="s">
        <v>1835</v>
      </c>
      <c r="B12467" s="117" t="s">
        <v>1502</v>
      </c>
      <c r="C12467" s="140">
        <v>41393</v>
      </c>
      <c r="D12467" s="141">
        <v>7.4849680000000002E-2</v>
      </c>
      <c r="E12467" s="119">
        <v>1</v>
      </c>
      <c r="F12467" s="119" t="s">
        <v>1492</v>
      </c>
      <c r="G12467" s="114">
        <f>IF([Data da Aprovação]&lt;&gt;"ESTATUTÁRIO",YEAR([Data da Aprovação]),"")</f>
        <v>2013</v>
      </c>
      <c r="H12467" s="106">
        <f>Tabela9[[#This Row],[Valor do Provento R$]]/Tabela9[[#This Row],[Provento por 1 ou 1000 Ações]]</f>
        <v>7.4849680000000002E-2</v>
      </c>
    </row>
    <row r="12468" spans="1:8">
      <c r="A12468" s="118" t="s">
        <v>1835</v>
      </c>
      <c r="B12468" s="116" t="s">
        <v>1503</v>
      </c>
      <c r="C12468" s="138">
        <v>35548</v>
      </c>
      <c r="D12468" s="139">
        <v>1.44</v>
      </c>
      <c r="E12468" s="118">
        <v>1</v>
      </c>
      <c r="F12468" s="118" t="s">
        <v>1492</v>
      </c>
      <c r="G12468" s="113">
        <f>IF([Data da Aprovação]&lt;&gt;"ESTATUTÁRIO",YEAR([Data da Aprovação]),"")</f>
        <v>1997</v>
      </c>
      <c r="H12468" s="106">
        <f>Tabela9[[#This Row],[Valor do Provento R$]]/Tabela9[[#This Row],[Provento por 1 ou 1000 Ações]]</f>
        <v>1.44</v>
      </c>
    </row>
    <row r="12469" spans="1:8">
      <c r="A12469" s="119" t="s">
        <v>1835</v>
      </c>
      <c r="B12469" s="117" t="s">
        <v>1503</v>
      </c>
      <c r="C12469" s="140">
        <v>35908</v>
      </c>
      <c r="D12469" s="141">
        <v>1.3185649661100001</v>
      </c>
      <c r="E12469" s="119">
        <v>1</v>
      </c>
      <c r="F12469" s="119" t="s">
        <v>1492</v>
      </c>
      <c r="G12469" s="114">
        <f>IF([Data da Aprovação]&lt;&gt;"ESTATUTÁRIO",YEAR([Data da Aprovação]),"")</f>
        <v>1998</v>
      </c>
      <c r="H12469" s="106">
        <f>Tabela9[[#This Row],[Valor do Provento R$]]/Tabela9[[#This Row],[Provento por 1 ou 1000 Ações]]</f>
        <v>1.3185649661100001</v>
      </c>
    </row>
    <row r="12470" spans="1:8">
      <c r="A12470" s="118" t="s">
        <v>1835</v>
      </c>
      <c r="B12470" s="116" t="s">
        <v>1503</v>
      </c>
      <c r="C12470" s="138">
        <v>36201</v>
      </c>
      <c r="D12470" s="139">
        <v>1.3195898260000001</v>
      </c>
      <c r="E12470" s="118">
        <v>1</v>
      </c>
      <c r="F12470" s="118" t="s">
        <v>1492</v>
      </c>
      <c r="G12470" s="113">
        <f>IF([Data da Aprovação]&lt;&gt;"ESTATUTÁRIO",YEAR([Data da Aprovação]),"")</f>
        <v>1999</v>
      </c>
      <c r="H12470" s="106">
        <f>Tabela9[[#This Row],[Valor do Provento R$]]/Tabela9[[#This Row],[Provento por 1 ou 1000 Ações]]</f>
        <v>1.3195898260000001</v>
      </c>
    </row>
    <row r="12471" spans="1:8">
      <c r="A12471" s="119" t="s">
        <v>1835</v>
      </c>
      <c r="B12471" s="117" t="s">
        <v>1503</v>
      </c>
      <c r="C12471" s="140">
        <v>36566</v>
      </c>
      <c r="D12471" s="141">
        <v>1.1599999999999999</v>
      </c>
      <c r="E12471" s="119">
        <v>1</v>
      </c>
      <c r="F12471" s="119" t="s">
        <v>1492</v>
      </c>
      <c r="G12471" s="114">
        <f>IF([Data da Aprovação]&lt;&gt;"ESTATUTÁRIO",YEAR([Data da Aprovação]),"")</f>
        <v>2000</v>
      </c>
      <c r="H12471" s="106">
        <f>Tabela9[[#This Row],[Valor do Provento R$]]/Tabela9[[#This Row],[Provento por 1 ou 1000 Ações]]</f>
        <v>1.1599999999999999</v>
      </c>
    </row>
    <row r="12472" spans="1:8">
      <c r="A12472" s="118" t="s">
        <v>1835</v>
      </c>
      <c r="B12472" s="116" t="s">
        <v>1503</v>
      </c>
      <c r="C12472" s="138">
        <v>36991</v>
      </c>
      <c r="D12472" s="139">
        <v>1</v>
      </c>
      <c r="E12472" s="118">
        <v>1</v>
      </c>
      <c r="F12472" s="118" t="s">
        <v>1492</v>
      </c>
      <c r="G12472" s="113">
        <f>IF([Data da Aprovação]&lt;&gt;"ESTATUTÁRIO",YEAR([Data da Aprovação]),"")</f>
        <v>2001</v>
      </c>
      <c r="H12472" s="106">
        <f>Tabela9[[#This Row],[Valor do Provento R$]]/Tabela9[[#This Row],[Provento por 1 ou 1000 Ações]]</f>
        <v>1</v>
      </c>
    </row>
    <row r="12473" spans="1:8">
      <c r="A12473" s="119" t="s">
        <v>1835</v>
      </c>
      <c r="B12473" s="117" t="s">
        <v>1503</v>
      </c>
      <c r="C12473" s="140">
        <v>37267</v>
      </c>
      <c r="D12473" s="141">
        <v>1</v>
      </c>
      <c r="E12473" s="119">
        <v>1</v>
      </c>
      <c r="F12473" s="119" t="s">
        <v>1492</v>
      </c>
      <c r="G12473" s="114">
        <f>IF([Data da Aprovação]&lt;&gt;"ESTATUTÁRIO",YEAR([Data da Aprovação]),"")</f>
        <v>2002</v>
      </c>
      <c r="H12473" s="106">
        <f>Tabela9[[#This Row],[Valor do Provento R$]]/Tabela9[[#This Row],[Provento por 1 ou 1000 Ações]]</f>
        <v>1</v>
      </c>
    </row>
    <row r="12474" spans="1:8">
      <c r="A12474" s="118" t="s">
        <v>1835</v>
      </c>
      <c r="B12474" s="116" t="s">
        <v>1503</v>
      </c>
      <c r="C12474" s="138">
        <v>37589</v>
      </c>
      <c r="D12474" s="139">
        <v>0.55652000000000001</v>
      </c>
      <c r="E12474" s="118">
        <v>1</v>
      </c>
      <c r="F12474" s="118" t="s">
        <v>1492</v>
      </c>
      <c r="G12474" s="113">
        <f>IF([Data da Aprovação]&lt;&gt;"ESTATUTÁRIO",YEAR([Data da Aprovação]),"")</f>
        <v>2002</v>
      </c>
      <c r="H12474" s="106">
        <f>Tabela9[[#This Row],[Valor do Provento R$]]/Tabela9[[#This Row],[Provento por 1 ou 1000 Ações]]</f>
        <v>0.55652000000000001</v>
      </c>
    </row>
    <row r="12475" spans="1:8">
      <c r="A12475" s="119" t="s">
        <v>1835</v>
      </c>
      <c r="B12475" s="117" t="s">
        <v>1503</v>
      </c>
      <c r="C12475" s="140">
        <v>38007</v>
      </c>
      <c r="D12475" s="141">
        <v>0.85658615000000005</v>
      </c>
      <c r="E12475" s="119">
        <v>1</v>
      </c>
      <c r="F12475" s="119" t="s">
        <v>1492</v>
      </c>
      <c r="G12475" s="114">
        <f>IF([Data da Aprovação]&lt;&gt;"ESTATUTÁRIO",YEAR([Data da Aprovação]),"")</f>
        <v>2004</v>
      </c>
      <c r="H12475" s="106">
        <f>Tabela9[[#This Row],[Valor do Provento R$]]/Tabela9[[#This Row],[Provento por 1 ou 1000 Ações]]</f>
        <v>0.85658615000000005</v>
      </c>
    </row>
    <row r="12476" spans="1:8">
      <c r="A12476" s="118" t="s">
        <v>1835</v>
      </c>
      <c r="B12476" s="116" t="s">
        <v>1503</v>
      </c>
      <c r="C12476" s="138">
        <v>40952</v>
      </c>
      <c r="D12476" s="139">
        <v>0.114857</v>
      </c>
      <c r="E12476" s="118">
        <v>1</v>
      </c>
      <c r="F12476" s="118" t="s">
        <v>1492</v>
      </c>
      <c r="G12476" s="113">
        <f>IF([Data da Aprovação]&lt;&gt;"ESTATUTÁRIO",YEAR([Data da Aprovação]),"")</f>
        <v>2012</v>
      </c>
      <c r="H12476" s="106">
        <f>Tabela9[[#This Row],[Valor do Provento R$]]/Tabela9[[#This Row],[Provento por 1 ou 1000 Ações]]</f>
        <v>0.114857</v>
      </c>
    </row>
    <row r="12477" spans="1:8">
      <c r="A12477" s="119" t="s">
        <v>1835</v>
      </c>
      <c r="B12477" s="117" t="s">
        <v>1503</v>
      </c>
      <c r="C12477" s="140">
        <v>41393</v>
      </c>
      <c r="D12477" s="141">
        <v>8.6739158999999996E-2</v>
      </c>
      <c r="E12477" s="119">
        <v>1</v>
      </c>
      <c r="F12477" s="119" t="s">
        <v>1492</v>
      </c>
      <c r="G12477" s="114">
        <f>IF([Data da Aprovação]&lt;&gt;"ESTATUTÁRIO",YEAR([Data da Aprovação]),"")</f>
        <v>2013</v>
      </c>
      <c r="H12477" s="106">
        <f>Tabela9[[#This Row],[Valor do Provento R$]]/Tabela9[[#This Row],[Provento por 1 ou 1000 Ações]]</f>
        <v>8.6739158999999996E-2</v>
      </c>
    </row>
    <row r="12478" spans="1:8">
      <c r="A12478" s="118" t="s">
        <v>1836</v>
      </c>
      <c r="B12478" s="116" t="s">
        <v>1488</v>
      </c>
      <c r="C12478" s="138">
        <v>40298</v>
      </c>
      <c r="D12478" s="139">
        <v>8.1200926000000007E-2</v>
      </c>
      <c r="E12478" s="118">
        <v>1</v>
      </c>
      <c r="F12478" s="118" t="s">
        <v>1492</v>
      </c>
      <c r="G12478" s="113">
        <f>IF([Data da Aprovação]&lt;&gt;"ESTATUTÁRIO",YEAR([Data da Aprovação]),"")</f>
        <v>2010</v>
      </c>
      <c r="H12478" s="106">
        <f>Tabela9[[#This Row],[Valor do Provento R$]]/Tabela9[[#This Row],[Provento por 1 ou 1000 Ações]]</f>
        <v>8.1200926000000007E-2</v>
      </c>
    </row>
    <row r="12479" spans="1:8">
      <c r="A12479" s="119" t="s">
        <v>1837</v>
      </c>
      <c r="B12479" s="117" t="s">
        <v>1488</v>
      </c>
      <c r="C12479" s="140">
        <v>39538</v>
      </c>
      <c r="D12479" s="141">
        <v>0.22045459000000001</v>
      </c>
      <c r="E12479" s="119">
        <v>1</v>
      </c>
      <c r="F12479" s="119" t="s">
        <v>1492</v>
      </c>
      <c r="G12479" s="114">
        <f>IF([Data da Aprovação]&lt;&gt;"ESTATUTÁRIO",YEAR([Data da Aprovação]),"")</f>
        <v>2008</v>
      </c>
      <c r="H12479" s="106">
        <f>Tabela9[[#This Row],[Valor do Provento R$]]/Tabela9[[#This Row],[Provento por 1 ou 1000 Ações]]</f>
        <v>0.22045459000000001</v>
      </c>
    </row>
    <row r="12480" spans="1:8">
      <c r="A12480" s="118" t="s">
        <v>1837</v>
      </c>
      <c r="B12480" s="116" t="s">
        <v>1488</v>
      </c>
      <c r="C12480" s="138">
        <v>39903</v>
      </c>
      <c r="D12480" s="139">
        <v>0.37011559999999999</v>
      </c>
      <c r="E12480" s="118">
        <v>1</v>
      </c>
      <c r="F12480" s="118" t="s">
        <v>1492</v>
      </c>
      <c r="G12480" s="113">
        <f>IF([Data da Aprovação]&lt;&gt;"ESTATUTÁRIO",YEAR([Data da Aprovação]),"")</f>
        <v>2009</v>
      </c>
      <c r="H12480" s="106">
        <f>Tabela9[[#This Row],[Valor do Provento R$]]/Tabela9[[#This Row],[Provento por 1 ou 1000 Ações]]</f>
        <v>0.37011559999999999</v>
      </c>
    </row>
    <row r="12481" spans="1:8">
      <c r="A12481" s="119" t="s">
        <v>1837</v>
      </c>
      <c r="B12481" s="117" t="s">
        <v>1488</v>
      </c>
      <c r="C12481" s="140">
        <v>40268</v>
      </c>
      <c r="D12481" s="141">
        <v>0.71397798999999995</v>
      </c>
      <c r="E12481" s="119">
        <v>1</v>
      </c>
      <c r="F12481" s="119" t="s">
        <v>1492</v>
      </c>
      <c r="G12481" s="114">
        <f>IF([Data da Aprovação]&lt;&gt;"ESTATUTÁRIO",YEAR([Data da Aprovação]),"")</f>
        <v>2010</v>
      </c>
      <c r="H12481" s="106">
        <f>Tabela9[[#This Row],[Valor do Provento R$]]/Tabela9[[#This Row],[Provento por 1 ou 1000 Ações]]</f>
        <v>0.71397798999999995</v>
      </c>
    </row>
    <row r="12482" spans="1:8">
      <c r="A12482" s="118" t="s">
        <v>1837</v>
      </c>
      <c r="B12482" s="116" t="s">
        <v>1488</v>
      </c>
      <c r="C12482" s="138">
        <v>40633</v>
      </c>
      <c r="D12482" s="139">
        <v>0.35059794</v>
      </c>
      <c r="E12482" s="118">
        <v>1</v>
      </c>
      <c r="F12482" s="118" t="s">
        <v>1492</v>
      </c>
      <c r="G12482" s="113">
        <f>IF([Data da Aprovação]&lt;&gt;"ESTATUTÁRIO",YEAR([Data da Aprovação]),"")</f>
        <v>2011</v>
      </c>
      <c r="H12482" s="106">
        <f>Tabela9[[#This Row],[Valor do Provento R$]]/Tabela9[[#This Row],[Provento por 1 ou 1000 Ações]]</f>
        <v>0.35059794</v>
      </c>
    </row>
    <row r="12483" spans="1:8">
      <c r="A12483" s="119" t="s">
        <v>1837</v>
      </c>
      <c r="B12483" s="117" t="s">
        <v>1488</v>
      </c>
      <c r="C12483" s="140">
        <v>40668</v>
      </c>
      <c r="D12483" s="141">
        <v>1.2E-2</v>
      </c>
      <c r="E12483" s="119">
        <v>1</v>
      </c>
      <c r="F12483" s="119" t="s">
        <v>1492</v>
      </c>
      <c r="G12483" s="114">
        <f>IF([Data da Aprovação]&lt;&gt;"ESTATUTÁRIO",YEAR([Data da Aprovação]),"")</f>
        <v>2011</v>
      </c>
      <c r="H12483" s="106">
        <f>Tabela9[[#This Row],[Valor do Provento R$]]/Tabela9[[#This Row],[Provento por 1 ou 1000 Ações]]</f>
        <v>1.2E-2</v>
      </c>
    </row>
    <row r="12484" spans="1:8">
      <c r="A12484" s="118" t="s">
        <v>1837</v>
      </c>
      <c r="B12484" s="116" t="s">
        <v>1488</v>
      </c>
      <c r="C12484" s="138">
        <v>40759</v>
      </c>
      <c r="D12484" s="139">
        <v>1.2E-2</v>
      </c>
      <c r="E12484" s="118">
        <v>1</v>
      </c>
      <c r="F12484" s="118" t="s">
        <v>1492</v>
      </c>
      <c r="G12484" s="113">
        <f>IF([Data da Aprovação]&lt;&gt;"ESTATUTÁRIO",YEAR([Data da Aprovação]),"")</f>
        <v>2011</v>
      </c>
      <c r="H12484" s="106">
        <f>Tabela9[[#This Row],[Valor do Provento R$]]/Tabela9[[#This Row],[Provento por 1 ou 1000 Ações]]</f>
        <v>1.2E-2</v>
      </c>
    </row>
    <row r="12485" spans="1:8">
      <c r="A12485" s="119" t="s">
        <v>1837</v>
      </c>
      <c r="B12485" s="117" t="s">
        <v>1488</v>
      </c>
      <c r="C12485" s="140">
        <v>40850</v>
      </c>
      <c r="D12485" s="141">
        <v>1.2E-2</v>
      </c>
      <c r="E12485" s="119">
        <v>1</v>
      </c>
      <c r="F12485" s="119" t="s">
        <v>1492</v>
      </c>
      <c r="G12485" s="114">
        <f>IF([Data da Aprovação]&lt;&gt;"ESTATUTÁRIO",YEAR([Data da Aprovação]),"")</f>
        <v>2011</v>
      </c>
      <c r="H12485" s="106">
        <f>Tabela9[[#This Row],[Valor do Provento R$]]/Tabela9[[#This Row],[Provento por 1 ou 1000 Ações]]</f>
        <v>1.2E-2</v>
      </c>
    </row>
    <row r="12486" spans="1:8">
      <c r="A12486" s="118" t="s">
        <v>1837</v>
      </c>
      <c r="B12486" s="116" t="s">
        <v>1488</v>
      </c>
      <c r="C12486" s="138">
        <v>40890</v>
      </c>
      <c r="D12486" s="139">
        <v>1.842408471E-2</v>
      </c>
      <c r="E12486" s="118">
        <v>1</v>
      </c>
      <c r="F12486" s="118" t="s">
        <v>1489</v>
      </c>
      <c r="G12486" s="113">
        <f>IF([Data da Aprovação]&lt;&gt;"ESTATUTÁRIO",YEAR([Data da Aprovação]),"")</f>
        <v>2011</v>
      </c>
      <c r="H12486" s="106">
        <f>Tabela9[[#This Row],[Valor do Provento R$]]/Tabela9[[#This Row],[Provento por 1 ou 1000 Ações]]</f>
        <v>1.842408471E-2</v>
      </c>
    </row>
    <row r="12487" spans="1:8">
      <c r="A12487" s="119" t="s">
        <v>1837</v>
      </c>
      <c r="B12487" s="117" t="s">
        <v>1488</v>
      </c>
      <c r="C12487" s="140">
        <v>40890</v>
      </c>
      <c r="D12487" s="141">
        <v>6.5869113320000006E-2</v>
      </c>
      <c r="E12487" s="119">
        <v>1</v>
      </c>
      <c r="F12487" s="119" t="s">
        <v>1489</v>
      </c>
      <c r="G12487" s="114">
        <f>IF([Data da Aprovação]&lt;&gt;"ESTATUTÁRIO",YEAR([Data da Aprovação]),"")</f>
        <v>2011</v>
      </c>
      <c r="H12487" s="106">
        <f>Tabela9[[#This Row],[Valor do Provento R$]]/Tabela9[[#This Row],[Provento por 1 ou 1000 Ações]]</f>
        <v>6.5869113320000006E-2</v>
      </c>
    </row>
    <row r="12488" spans="1:8">
      <c r="A12488" s="118" t="s">
        <v>1837</v>
      </c>
      <c r="B12488" s="116" t="s">
        <v>1488</v>
      </c>
      <c r="C12488" s="138">
        <v>40998</v>
      </c>
      <c r="D12488" s="139">
        <v>0.14605542899999999</v>
      </c>
      <c r="E12488" s="118">
        <v>1</v>
      </c>
      <c r="F12488" s="118" t="s">
        <v>1492</v>
      </c>
      <c r="G12488" s="113">
        <f>IF([Data da Aprovação]&lt;&gt;"ESTATUTÁRIO",YEAR([Data da Aprovação]),"")</f>
        <v>2012</v>
      </c>
      <c r="H12488" s="106">
        <f>Tabela9[[#This Row],[Valor do Provento R$]]/Tabela9[[#This Row],[Provento por 1 ou 1000 Ações]]</f>
        <v>0.14605542899999999</v>
      </c>
    </row>
    <row r="12489" spans="1:8">
      <c r="A12489" s="119" t="s">
        <v>1837</v>
      </c>
      <c r="B12489" s="117" t="s">
        <v>1488</v>
      </c>
      <c r="C12489" s="140">
        <v>41029</v>
      </c>
      <c r="D12489" s="141">
        <v>1.2E-2</v>
      </c>
      <c r="E12489" s="119">
        <v>1</v>
      </c>
      <c r="F12489" s="119" t="s">
        <v>1492</v>
      </c>
      <c r="G12489" s="114">
        <f>IF([Data da Aprovação]&lt;&gt;"ESTATUTÁRIO",YEAR([Data da Aprovação]),"")</f>
        <v>2012</v>
      </c>
      <c r="H12489" s="106">
        <f>Tabela9[[#This Row],[Valor do Provento R$]]/Tabela9[[#This Row],[Provento por 1 ou 1000 Ações]]</f>
        <v>1.2E-2</v>
      </c>
    </row>
    <row r="12490" spans="1:8">
      <c r="A12490" s="118" t="s">
        <v>1837</v>
      </c>
      <c r="B12490" s="116" t="s">
        <v>1488</v>
      </c>
      <c r="C12490" s="138">
        <v>41120</v>
      </c>
      <c r="D12490" s="139">
        <v>1.2E-2</v>
      </c>
      <c r="E12490" s="118">
        <v>1</v>
      </c>
      <c r="F12490" s="118" t="s">
        <v>1492</v>
      </c>
      <c r="G12490" s="113">
        <f>IF([Data da Aprovação]&lt;&gt;"ESTATUTÁRIO",YEAR([Data da Aprovação]),"")</f>
        <v>2012</v>
      </c>
      <c r="H12490" s="106">
        <f>Tabela9[[#This Row],[Valor do Provento R$]]/Tabela9[[#This Row],[Provento por 1 ou 1000 Ações]]</f>
        <v>1.2E-2</v>
      </c>
    </row>
    <row r="12491" spans="1:8">
      <c r="A12491" s="119" t="s">
        <v>1837</v>
      </c>
      <c r="B12491" s="117" t="s">
        <v>1488</v>
      </c>
      <c r="C12491" s="140">
        <v>41212</v>
      </c>
      <c r="D12491" s="141">
        <v>1.2E-2</v>
      </c>
      <c r="E12491" s="119">
        <v>1</v>
      </c>
      <c r="F12491" s="119" t="s">
        <v>1492</v>
      </c>
      <c r="G12491" s="114">
        <f>IF([Data da Aprovação]&lt;&gt;"ESTATUTÁRIO",YEAR([Data da Aprovação]),"")</f>
        <v>2012</v>
      </c>
      <c r="H12491" s="106">
        <f>Tabela9[[#This Row],[Valor do Provento R$]]/Tabela9[[#This Row],[Provento por 1 ou 1000 Ações]]</f>
        <v>1.2E-2</v>
      </c>
    </row>
    <row r="12492" spans="1:8">
      <c r="A12492" s="118" t="s">
        <v>1837</v>
      </c>
      <c r="B12492" s="116" t="s">
        <v>1488</v>
      </c>
      <c r="C12492" s="138">
        <v>41260</v>
      </c>
      <c r="D12492" s="139">
        <v>3.161865329E-2</v>
      </c>
      <c r="E12492" s="118">
        <v>1</v>
      </c>
      <c r="F12492" s="118" t="s">
        <v>1489</v>
      </c>
      <c r="G12492" s="113">
        <f>IF([Data da Aprovação]&lt;&gt;"ESTATUTÁRIO",YEAR([Data da Aprovação]),"")</f>
        <v>2012</v>
      </c>
      <c r="H12492" s="106">
        <f>Tabela9[[#This Row],[Valor do Provento R$]]/Tabela9[[#This Row],[Provento por 1 ou 1000 Ações]]</f>
        <v>3.161865329E-2</v>
      </c>
    </row>
    <row r="12493" spans="1:8">
      <c r="A12493" s="119" t="s">
        <v>1837</v>
      </c>
      <c r="B12493" s="117" t="s">
        <v>1488</v>
      </c>
      <c r="C12493" s="140">
        <v>41368</v>
      </c>
      <c r="D12493" s="141">
        <v>0.10020800000000001</v>
      </c>
      <c r="E12493" s="119">
        <v>1</v>
      </c>
      <c r="F12493" s="119" t="s">
        <v>1492</v>
      </c>
      <c r="G12493" s="114">
        <f>IF([Data da Aprovação]&lt;&gt;"ESTATUTÁRIO",YEAR([Data da Aprovação]),"")</f>
        <v>2013</v>
      </c>
      <c r="H12493" s="106">
        <f>Tabela9[[#This Row],[Valor do Provento R$]]/Tabela9[[#This Row],[Provento por 1 ou 1000 Ações]]</f>
        <v>0.10020800000000001</v>
      </c>
    </row>
    <row r="12494" spans="1:8">
      <c r="A12494" s="118" t="s">
        <v>1837</v>
      </c>
      <c r="B12494" s="116" t="s">
        <v>1488</v>
      </c>
      <c r="C12494" s="138">
        <v>41394</v>
      </c>
      <c r="D12494" s="139">
        <v>1.2E-2</v>
      </c>
      <c r="E12494" s="118">
        <v>1</v>
      </c>
      <c r="F12494" s="118" t="s">
        <v>1492</v>
      </c>
      <c r="G12494" s="113">
        <f>IF([Data da Aprovação]&lt;&gt;"ESTATUTÁRIO",YEAR([Data da Aprovação]),"")</f>
        <v>2013</v>
      </c>
      <c r="H12494" s="106">
        <f>Tabela9[[#This Row],[Valor do Provento R$]]/Tabela9[[#This Row],[Provento por 1 ou 1000 Ações]]</f>
        <v>1.2E-2</v>
      </c>
    </row>
    <row r="12495" spans="1:8">
      <c r="A12495" s="119" t="s">
        <v>1837</v>
      </c>
      <c r="B12495" s="117" t="s">
        <v>1488</v>
      </c>
      <c r="C12495" s="140">
        <v>41485</v>
      </c>
      <c r="D12495" s="141">
        <v>1.2E-2</v>
      </c>
      <c r="E12495" s="119">
        <v>1</v>
      </c>
      <c r="F12495" s="119" t="s">
        <v>1492</v>
      </c>
      <c r="G12495" s="114">
        <f>IF([Data da Aprovação]&lt;&gt;"ESTATUTÁRIO",YEAR([Data da Aprovação]),"")</f>
        <v>2013</v>
      </c>
      <c r="H12495" s="106">
        <f>Tabela9[[#This Row],[Valor do Provento R$]]/Tabela9[[#This Row],[Provento por 1 ou 1000 Ações]]</f>
        <v>1.2E-2</v>
      </c>
    </row>
    <row r="12496" spans="1:8">
      <c r="A12496" s="118" t="s">
        <v>1837</v>
      </c>
      <c r="B12496" s="116" t="s">
        <v>1488</v>
      </c>
      <c r="C12496" s="138">
        <v>41577</v>
      </c>
      <c r="D12496" s="139">
        <v>1.2E-2</v>
      </c>
      <c r="E12496" s="118">
        <v>1</v>
      </c>
      <c r="F12496" s="118" t="s">
        <v>1492</v>
      </c>
      <c r="G12496" s="113">
        <f>IF([Data da Aprovação]&lt;&gt;"ESTATUTÁRIO",YEAR([Data da Aprovação]),"")</f>
        <v>2013</v>
      </c>
      <c r="H12496" s="106">
        <f>Tabela9[[#This Row],[Valor do Provento R$]]/Tabela9[[#This Row],[Provento por 1 ou 1000 Ações]]</f>
        <v>1.2E-2</v>
      </c>
    </row>
    <row r="12497" spans="1:8">
      <c r="A12497" s="119" t="s">
        <v>1837</v>
      </c>
      <c r="B12497" s="117" t="s">
        <v>1488</v>
      </c>
      <c r="C12497" s="140">
        <v>41621</v>
      </c>
      <c r="D12497" s="141">
        <v>2.990094737E-2</v>
      </c>
      <c r="E12497" s="119">
        <v>1</v>
      </c>
      <c r="F12497" s="119" t="s">
        <v>1489</v>
      </c>
      <c r="G12497" s="114">
        <f>IF([Data da Aprovação]&lt;&gt;"ESTATUTÁRIO",YEAR([Data da Aprovação]),"")</f>
        <v>2013</v>
      </c>
      <c r="H12497" s="106">
        <f>Tabela9[[#This Row],[Valor do Provento R$]]/Tabela9[[#This Row],[Provento por 1 ou 1000 Ações]]</f>
        <v>2.990094737E-2</v>
      </c>
    </row>
    <row r="12498" spans="1:8">
      <c r="A12498" s="118" t="s">
        <v>1837</v>
      </c>
      <c r="B12498" s="116" t="s">
        <v>1488</v>
      </c>
      <c r="C12498" s="138">
        <v>41621</v>
      </c>
      <c r="D12498" s="139">
        <v>5.4818403510000002E-2</v>
      </c>
      <c r="E12498" s="118">
        <v>1</v>
      </c>
      <c r="F12498" s="118" t="s">
        <v>1489</v>
      </c>
      <c r="G12498" s="113">
        <f>IF([Data da Aprovação]&lt;&gt;"ESTATUTÁRIO",YEAR([Data da Aprovação]),"")</f>
        <v>2013</v>
      </c>
      <c r="H12498" s="106">
        <f>Tabela9[[#This Row],[Valor do Provento R$]]/Tabela9[[#This Row],[Provento por 1 ou 1000 Ações]]</f>
        <v>5.4818403510000002E-2</v>
      </c>
    </row>
    <row r="12499" spans="1:8">
      <c r="A12499" s="119" t="s">
        <v>1837</v>
      </c>
      <c r="B12499" s="117" t="s">
        <v>1490</v>
      </c>
      <c r="C12499" s="140">
        <v>39538</v>
      </c>
      <c r="D12499" s="141">
        <v>0.22045459000000001</v>
      </c>
      <c r="E12499" s="119">
        <v>1</v>
      </c>
      <c r="F12499" s="119" t="s">
        <v>1492</v>
      </c>
      <c r="G12499" s="114">
        <f>IF([Data da Aprovação]&lt;&gt;"ESTATUTÁRIO",YEAR([Data da Aprovação]),"")</f>
        <v>2008</v>
      </c>
      <c r="H12499" s="106">
        <f>Tabela9[[#This Row],[Valor do Provento R$]]/Tabela9[[#This Row],[Provento por 1 ou 1000 Ações]]</f>
        <v>0.22045459000000001</v>
      </c>
    </row>
    <row r="12500" spans="1:8">
      <c r="A12500" s="118" t="s">
        <v>1837</v>
      </c>
      <c r="B12500" s="116" t="s">
        <v>1490</v>
      </c>
      <c r="C12500" s="138">
        <v>39903</v>
      </c>
      <c r="D12500" s="139">
        <v>0.37011559999999999</v>
      </c>
      <c r="E12500" s="118">
        <v>1</v>
      </c>
      <c r="F12500" s="118" t="s">
        <v>1492</v>
      </c>
      <c r="G12500" s="113">
        <f>IF([Data da Aprovação]&lt;&gt;"ESTATUTÁRIO",YEAR([Data da Aprovação]),"")</f>
        <v>2009</v>
      </c>
      <c r="H12500" s="106">
        <f>Tabela9[[#This Row],[Valor do Provento R$]]/Tabela9[[#This Row],[Provento por 1 ou 1000 Ações]]</f>
        <v>0.37011559999999999</v>
      </c>
    </row>
    <row r="12501" spans="1:8">
      <c r="A12501" s="119" t="s">
        <v>1837</v>
      </c>
      <c r="B12501" s="117" t="s">
        <v>1490</v>
      </c>
      <c r="C12501" s="140">
        <v>40268</v>
      </c>
      <c r="D12501" s="141">
        <v>0.71397798999999995</v>
      </c>
      <c r="E12501" s="119">
        <v>1</v>
      </c>
      <c r="F12501" s="119" t="s">
        <v>1492</v>
      </c>
      <c r="G12501" s="114">
        <f>IF([Data da Aprovação]&lt;&gt;"ESTATUTÁRIO",YEAR([Data da Aprovação]),"")</f>
        <v>2010</v>
      </c>
      <c r="H12501" s="106">
        <f>Tabela9[[#This Row],[Valor do Provento R$]]/Tabela9[[#This Row],[Provento por 1 ou 1000 Ações]]</f>
        <v>0.71397798999999995</v>
      </c>
    </row>
    <row r="12502" spans="1:8">
      <c r="A12502" s="118" t="s">
        <v>1837</v>
      </c>
      <c r="B12502" s="116" t="s">
        <v>1490</v>
      </c>
      <c r="C12502" s="138">
        <v>40633</v>
      </c>
      <c r="D12502" s="139">
        <v>0.35059794</v>
      </c>
      <c r="E12502" s="118">
        <v>1</v>
      </c>
      <c r="F12502" s="118" t="s">
        <v>1492</v>
      </c>
      <c r="G12502" s="113">
        <f>IF([Data da Aprovação]&lt;&gt;"ESTATUTÁRIO",YEAR([Data da Aprovação]),"")</f>
        <v>2011</v>
      </c>
      <c r="H12502" s="106">
        <f>Tabela9[[#This Row],[Valor do Provento R$]]/Tabela9[[#This Row],[Provento por 1 ou 1000 Ações]]</f>
        <v>0.35059794</v>
      </c>
    </row>
    <row r="12503" spans="1:8">
      <c r="A12503" s="119" t="s">
        <v>1837</v>
      </c>
      <c r="B12503" s="117" t="s">
        <v>1490</v>
      </c>
      <c r="C12503" s="140">
        <v>40668</v>
      </c>
      <c r="D12503" s="141">
        <v>1.2E-2</v>
      </c>
      <c r="E12503" s="119">
        <v>1</v>
      </c>
      <c r="F12503" s="119" t="s">
        <v>1492</v>
      </c>
      <c r="G12503" s="114">
        <f>IF([Data da Aprovação]&lt;&gt;"ESTATUTÁRIO",YEAR([Data da Aprovação]),"")</f>
        <v>2011</v>
      </c>
      <c r="H12503" s="106">
        <f>Tabela9[[#This Row],[Valor do Provento R$]]/Tabela9[[#This Row],[Provento por 1 ou 1000 Ações]]</f>
        <v>1.2E-2</v>
      </c>
    </row>
    <row r="12504" spans="1:8">
      <c r="A12504" s="118" t="s">
        <v>1837</v>
      </c>
      <c r="B12504" s="116" t="s">
        <v>1490</v>
      </c>
      <c r="C12504" s="138">
        <v>40759</v>
      </c>
      <c r="D12504" s="139">
        <v>1.2E-2</v>
      </c>
      <c r="E12504" s="118">
        <v>1</v>
      </c>
      <c r="F12504" s="118" t="s">
        <v>1492</v>
      </c>
      <c r="G12504" s="113">
        <f>IF([Data da Aprovação]&lt;&gt;"ESTATUTÁRIO",YEAR([Data da Aprovação]),"")</f>
        <v>2011</v>
      </c>
      <c r="H12504" s="106">
        <f>Tabela9[[#This Row],[Valor do Provento R$]]/Tabela9[[#This Row],[Provento por 1 ou 1000 Ações]]</f>
        <v>1.2E-2</v>
      </c>
    </row>
    <row r="12505" spans="1:8">
      <c r="A12505" s="119" t="s">
        <v>1837</v>
      </c>
      <c r="B12505" s="117" t="s">
        <v>1490</v>
      </c>
      <c r="C12505" s="140">
        <v>40850</v>
      </c>
      <c r="D12505" s="141">
        <v>1.2E-2</v>
      </c>
      <c r="E12505" s="119">
        <v>1</v>
      </c>
      <c r="F12505" s="119" t="s">
        <v>1492</v>
      </c>
      <c r="G12505" s="114">
        <f>IF([Data da Aprovação]&lt;&gt;"ESTATUTÁRIO",YEAR([Data da Aprovação]),"")</f>
        <v>2011</v>
      </c>
      <c r="H12505" s="106">
        <f>Tabela9[[#This Row],[Valor do Provento R$]]/Tabela9[[#This Row],[Provento por 1 ou 1000 Ações]]</f>
        <v>1.2E-2</v>
      </c>
    </row>
    <row r="12506" spans="1:8">
      <c r="A12506" s="118" t="s">
        <v>1837</v>
      </c>
      <c r="B12506" s="116" t="s">
        <v>1490</v>
      </c>
      <c r="C12506" s="138">
        <v>40890</v>
      </c>
      <c r="D12506" s="139">
        <v>1.842408471E-2</v>
      </c>
      <c r="E12506" s="118">
        <v>1</v>
      </c>
      <c r="F12506" s="118" t="s">
        <v>1489</v>
      </c>
      <c r="G12506" s="113">
        <f>IF([Data da Aprovação]&lt;&gt;"ESTATUTÁRIO",YEAR([Data da Aprovação]),"")</f>
        <v>2011</v>
      </c>
      <c r="H12506" s="106">
        <f>Tabela9[[#This Row],[Valor do Provento R$]]/Tabela9[[#This Row],[Provento por 1 ou 1000 Ações]]</f>
        <v>1.842408471E-2</v>
      </c>
    </row>
    <row r="12507" spans="1:8">
      <c r="A12507" s="119" t="s">
        <v>1837</v>
      </c>
      <c r="B12507" s="117" t="s">
        <v>1490</v>
      </c>
      <c r="C12507" s="140">
        <v>40890</v>
      </c>
      <c r="D12507" s="141">
        <v>6.5869113320000006E-2</v>
      </c>
      <c r="E12507" s="119">
        <v>1</v>
      </c>
      <c r="F12507" s="119" t="s">
        <v>1489</v>
      </c>
      <c r="G12507" s="114">
        <f>IF([Data da Aprovação]&lt;&gt;"ESTATUTÁRIO",YEAR([Data da Aprovação]),"")</f>
        <v>2011</v>
      </c>
      <c r="H12507" s="106">
        <f>Tabela9[[#This Row],[Valor do Provento R$]]/Tabela9[[#This Row],[Provento por 1 ou 1000 Ações]]</f>
        <v>6.5869113320000006E-2</v>
      </c>
    </row>
    <row r="12508" spans="1:8">
      <c r="A12508" s="118" t="s">
        <v>1837</v>
      </c>
      <c r="B12508" s="116" t="s">
        <v>1490</v>
      </c>
      <c r="C12508" s="138">
        <v>40998</v>
      </c>
      <c r="D12508" s="139">
        <v>0.14605542899999999</v>
      </c>
      <c r="E12508" s="118">
        <v>1</v>
      </c>
      <c r="F12508" s="118" t="s">
        <v>1492</v>
      </c>
      <c r="G12508" s="113">
        <f>IF([Data da Aprovação]&lt;&gt;"ESTATUTÁRIO",YEAR([Data da Aprovação]),"")</f>
        <v>2012</v>
      </c>
      <c r="H12508" s="106">
        <f>Tabela9[[#This Row],[Valor do Provento R$]]/Tabela9[[#This Row],[Provento por 1 ou 1000 Ações]]</f>
        <v>0.14605542899999999</v>
      </c>
    </row>
    <row r="12509" spans="1:8">
      <c r="A12509" s="119" t="s">
        <v>1837</v>
      </c>
      <c r="B12509" s="117" t="s">
        <v>1490</v>
      </c>
      <c r="C12509" s="140">
        <v>41029</v>
      </c>
      <c r="D12509" s="141">
        <v>1.2E-2</v>
      </c>
      <c r="E12509" s="119">
        <v>1</v>
      </c>
      <c r="F12509" s="119" t="s">
        <v>1492</v>
      </c>
      <c r="G12509" s="114">
        <f>IF([Data da Aprovação]&lt;&gt;"ESTATUTÁRIO",YEAR([Data da Aprovação]),"")</f>
        <v>2012</v>
      </c>
      <c r="H12509" s="106">
        <f>Tabela9[[#This Row],[Valor do Provento R$]]/Tabela9[[#This Row],[Provento por 1 ou 1000 Ações]]</f>
        <v>1.2E-2</v>
      </c>
    </row>
    <row r="12510" spans="1:8">
      <c r="A12510" s="118" t="s">
        <v>1837</v>
      </c>
      <c r="B12510" s="116" t="s">
        <v>1490</v>
      </c>
      <c r="C12510" s="138">
        <v>41120</v>
      </c>
      <c r="D12510" s="139">
        <v>1.2E-2</v>
      </c>
      <c r="E12510" s="118">
        <v>1</v>
      </c>
      <c r="F12510" s="118" t="s">
        <v>1492</v>
      </c>
      <c r="G12510" s="113">
        <f>IF([Data da Aprovação]&lt;&gt;"ESTATUTÁRIO",YEAR([Data da Aprovação]),"")</f>
        <v>2012</v>
      </c>
      <c r="H12510" s="106">
        <f>Tabela9[[#This Row],[Valor do Provento R$]]/Tabela9[[#This Row],[Provento por 1 ou 1000 Ações]]</f>
        <v>1.2E-2</v>
      </c>
    </row>
    <row r="12511" spans="1:8">
      <c r="A12511" s="119" t="s">
        <v>1837</v>
      </c>
      <c r="B12511" s="117" t="s">
        <v>1490</v>
      </c>
      <c r="C12511" s="140">
        <v>41212</v>
      </c>
      <c r="D12511" s="141">
        <v>1.2E-2</v>
      </c>
      <c r="E12511" s="119">
        <v>1</v>
      </c>
      <c r="F12511" s="119" t="s">
        <v>1492</v>
      </c>
      <c r="G12511" s="114">
        <f>IF([Data da Aprovação]&lt;&gt;"ESTATUTÁRIO",YEAR([Data da Aprovação]),"")</f>
        <v>2012</v>
      </c>
      <c r="H12511" s="106">
        <f>Tabela9[[#This Row],[Valor do Provento R$]]/Tabela9[[#This Row],[Provento por 1 ou 1000 Ações]]</f>
        <v>1.2E-2</v>
      </c>
    </row>
    <row r="12512" spans="1:8">
      <c r="A12512" s="118" t="s">
        <v>1837</v>
      </c>
      <c r="B12512" s="116" t="s">
        <v>1490</v>
      </c>
      <c r="C12512" s="138">
        <v>41260</v>
      </c>
      <c r="D12512" s="139">
        <v>3.161865329E-2</v>
      </c>
      <c r="E12512" s="118">
        <v>1</v>
      </c>
      <c r="F12512" s="118" t="s">
        <v>1489</v>
      </c>
      <c r="G12512" s="113">
        <f>IF([Data da Aprovação]&lt;&gt;"ESTATUTÁRIO",YEAR([Data da Aprovação]),"")</f>
        <v>2012</v>
      </c>
      <c r="H12512" s="106">
        <f>Tabela9[[#This Row],[Valor do Provento R$]]/Tabela9[[#This Row],[Provento por 1 ou 1000 Ações]]</f>
        <v>3.161865329E-2</v>
      </c>
    </row>
    <row r="12513" spans="1:8">
      <c r="A12513" s="119" t="s">
        <v>1837</v>
      </c>
      <c r="B12513" s="117" t="s">
        <v>1490</v>
      </c>
      <c r="C12513" s="140">
        <v>41368</v>
      </c>
      <c r="D12513" s="141">
        <v>0.10020800000000001</v>
      </c>
      <c r="E12513" s="119">
        <v>1</v>
      </c>
      <c r="F12513" s="119" t="s">
        <v>1492</v>
      </c>
      <c r="G12513" s="114">
        <f>IF([Data da Aprovação]&lt;&gt;"ESTATUTÁRIO",YEAR([Data da Aprovação]),"")</f>
        <v>2013</v>
      </c>
      <c r="H12513" s="106">
        <f>Tabela9[[#This Row],[Valor do Provento R$]]/Tabela9[[#This Row],[Provento por 1 ou 1000 Ações]]</f>
        <v>0.10020800000000001</v>
      </c>
    </row>
    <row r="12514" spans="1:8">
      <c r="A12514" s="118" t="s">
        <v>1837</v>
      </c>
      <c r="B12514" s="116" t="s">
        <v>1490</v>
      </c>
      <c r="C12514" s="138">
        <v>41394</v>
      </c>
      <c r="D12514" s="139">
        <v>1.2E-2</v>
      </c>
      <c r="E12514" s="118">
        <v>1</v>
      </c>
      <c r="F12514" s="118" t="s">
        <v>1492</v>
      </c>
      <c r="G12514" s="113">
        <f>IF([Data da Aprovação]&lt;&gt;"ESTATUTÁRIO",YEAR([Data da Aprovação]),"")</f>
        <v>2013</v>
      </c>
      <c r="H12514" s="106">
        <f>Tabela9[[#This Row],[Valor do Provento R$]]/Tabela9[[#This Row],[Provento por 1 ou 1000 Ações]]</f>
        <v>1.2E-2</v>
      </c>
    </row>
    <row r="12515" spans="1:8">
      <c r="A12515" s="119" t="s">
        <v>1837</v>
      </c>
      <c r="B12515" s="117" t="s">
        <v>1490</v>
      </c>
      <c r="C12515" s="140">
        <v>41485</v>
      </c>
      <c r="D12515" s="141">
        <v>1.2E-2</v>
      </c>
      <c r="E12515" s="119">
        <v>1</v>
      </c>
      <c r="F12515" s="119" t="s">
        <v>1492</v>
      </c>
      <c r="G12515" s="114">
        <f>IF([Data da Aprovação]&lt;&gt;"ESTATUTÁRIO",YEAR([Data da Aprovação]),"")</f>
        <v>2013</v>
      </c>
      <c r="H12515" s="106">
        <f>Tabela9[[#This Row],[Valor do Provento R$]]/Tabela9[[#This Row],[Provento por 1 ou 1000 Ações]]</f>
        <v>1.2E-2</v>
      </c>
    </row>
    <row r="12516" spans="1:8">
      <c r="A12516" s="118" t="s">
        <v>1837</v>
      </c>
      <c r="B12516" s="116" t="s">
        <v>1490</v>
      </c>
      <c r="C12516" s="138">
        <v>41577</v>
      </c>
      <c r="D12516" s="139">
        <v>1.2E-2</v>
      </c>
      <c r="E12516" s="118">
        <v>1</v>
      </c>
      <c r="F12516" s="118" t="s">
        <v>1492</v>
      </c>
      <c r="G12516" s="113">
        <f>IF([Data da Aprovação]&lt;&gt;"ESTATUTÁRIO",YEAR([Data da Aprovação]),"")</f>
        <v>2013</v>
      </c>
      <c r="H12516" s="106">
        <f>Tabela9[[#This Row],[Valor do Provento R$]]/Tabela9[[#This Row],[Provento por 1 ou 1000 Ações]]</f>
        <v>1.2E-2</v>
      </c>
    </row>
    <row r="12517" spans="1:8">
      <c r="A12517" s="119" t="s">
        <v>1837</v>
      </c>
      <c r="B12517" s="117" t="s">
        <v>1490</v>
      </c>
      <c r="C12517" s="140">
        <v>41621</v>
      </c>
      <c r="D12517" s="141">
        <v>2.990094737E-2</v>
      </c>
      <c r="E12517" s="119">
        <v>1</v>
      </c>
      <c r="F12517" s="119" t="s">
        <v>1489</v>
      </c>
      <c r="G12517" s="114">
        <f>IF([Data da Aprovação]&lt;&gt;"ESTATUTÁRIO",YEAR([Data da Aprovação]),"")</f>
        <v>2013</v>
      </c>
      <c r="H12517" s="106">
        <f>Tabela9[[#This Row],[Valor do Provento R$]]/Tabela9[[#This Row],[Provento por 1 ou 1000 Ações]]</f>
        <v>2.990094737E-2</v>
      </c>
    </row>
    <row r="12518" spans="1:8">
      <c r="A12518" s="118" t="s">
        <v>1837</v>
      </c>
      <c r="B12518" s="116" t="s">
        <v>1490</v>
      </c>
      <c r="C12518" s="138">
        <v>41621</v>
      </c>
      <c r="D12518" s="139">
        <v>5.4818403510000002E-2</v>
      </c>
      <c r="E12518" s="118">
        <v>1</v>
      </c>
      <c r="F12518" s="118" t="s">
        <v>1489</v>
      </c>
      <c r="G12518" s="113">
        <f>IF([Data da Aprovação]&lt;&gt;"ESTATUTÁRIO",YEAR([Data da Aprovação]),"")</f>
        <v>2013</v>
      </c>
      <c r="H12518" s="106">
        <f>Tabela9[[#This Row],[Valor do Provento R$]]/Tabela9[[#This Row],[Provento por 1 ou 1000 Ações]]</f>
        <v>5.4818403510000002E-2</v>
      </c>
    </row>
    <row r="12519" spans="1:8">
      <c r="A12519" s="119" t="s">
        <v>1837</v>
      </c>
      <c r="B12519" s="117" t="s">
        <v>1493</v>
      </c>
      <c r="C12519" s="140">
        <v>39538</v>
      </c>
      <c r="D12519" s="141">
        <v>0.66136377000000002</v>
      </c>
      <c r="E12519" s="119">
        <v>1</v>
      </c>
      <c r="F12519" s="119" t="s">
        <v>1492</v>
      </c>
      <c r="G12519" s="114">
        <f>IF([Data da Aprovação]&lt;&gt;"ESTATUTÁRIO",YEAR([Data da Aprovação]),"")</f>
        <v>2008</v>
      </c>
      <c r="H12519" s="106">
        <f>Tabela9[[#This Row],[Valor do Provento R$]]/Tabela9[[#This Row],[Provento por 1 ou 1000 Ações]]</f>
        <v>0.66136377000000002</v>
      </c>
    </row>
    <row r="12520" spans="1:8">
      <c r="A12520" s="118" t="s">
        <v>1837</v>
      </c>
      <c r="B12520" s="116" t="s">
        <v>1493</v>
      </c>
      <c r="C12520" s="138">
        <v>39903</v>
      </c>
      <c r="D12520" s="139">
        <v>1.1103468000000001</v>
      </c>
      <c r="E12520" s="118">
        <v>1</v>
      </c>
      <c r="F12520" s="118" t="s">
        <v>1492</v>
      </c>
      <c r="G12520" s="113">
        <f>IF([Data da Aprovação]&lt;&gt;"ESTATUTÁRIO",YEAR([Data da Aprovação]),"")</f>
        <v>2009</v>
      </c>
      <c r="H12520" s="106">
        <f>Tabela9[[#This Row],[Valor do Provento R$]]/Tabela9[[#This Row],[Provento por 1 ou 1000 Ações]]</f>
        <v>1.1103468000000001</v>
      </c>
    </row>
    <row r="12521" spans="1:8">
      <c r="A12521" s="119" t="s">
        <v>1837</v>
      </c>
      <c r="B12521" s="117" t="s">
        <v>1493</v>
      </c>
      <c r="C12521" s="140">
        <v>40268</v>
      </c>
      <c r="D12521" s="141">
        <v>2.1419339700000002</v>
      </c>
      <c r="E12521" s="119">
        <v>1</v>
      </c>
      <c r="F12521" s="119" t="s">
        <v>1492</v>
      </c>
      <c r="G12521" s="114">
        <f>IF([Data da Aprovação]&lt;&gt;"ESTATUTÁRIO",YEAR([Data da Aprovação]),"")</f>
        <v>2010</v>
      </c>
      <c r="H12521" s="106">
        <f>Tabela9[[#This Row],[Valor do Provento R$]]/Tabela9[[#This Row],[Provento por 1 ou 1000 Ações]]</f>
        <v>2.1419339700000002</v>
      </c>
    </row>
    <row r="12522" spans="1:8">
      <c r="A12522" s="118" t="s">
        <v>1837</v>
      </c>
      <c r="B12522" s="116" t="s">
        <v>1493</v>
      </c>
      <c r="C12522" s="138">
        <v>40633</v>
      </c>
      <c r="D12522" s="139">
        <v>1.0517938200000001</v>
      </c>
      <c r="E12522" s="118">
        <v>1</v>
      </c>
      <c r="F12522" s="118" t="s">
        <v>1492</v>
      </c>
      <c r="G12522" s="113">
        <f>IF([Data da Aprovação]&lt;&gt;"ESTATUTÁRIO",YEAR([Data da Aprovação]),"")</f>
        <v>2011</v>
      </c>
      <c r="H12522" s="106">
        <f>Tabela9[[#This Row],[Valor do Provento R$]]/Tabela9[[#This Row],[Provento por 1 ou 1000 Ações]]</f>
        <v>1.0517938200000001</v>
      </c>
    </row>
    <row r="12523" spans="1:8">
      <c r="A12523" s="119" t="s">
        <v>1837</v>
      </c>
      <c r="B12523" s="117" t="s">
        <v>1493</v>
      </c>
      <c r="C12523" s="140">
        <v>40668</v>
      </c>
      <c r="D12523" s="141">
        <v>3.5999999999999997E-2</v>
      </c>
      <c r="E12523" s="119">
        <v>1</v>
      </c>
      <c r="F12523" s="119" t="s">
        <v>1492</v>
      </c>
      <c r="G12523" s="114">
        <f>IF([Data da Aprovação]&lt;&gt;"ESTATUTÁRIO",YEAR([Data da Aprovação]),"")</f>
        <v>2011</v>
      </c>
      <c r="H12523" s="106">
        <f>Tabela9[[#This Row],[Valor do Provento R$]]/Tabela9[[#This Row],[Provento por 1 ou 1000 Ações]]</f>
        <v>3.5999999999999997E-2</v>
      </c>
    </row>
    <row r="12524" spans="1:8">
      <c r="A12524" s="118" t="s">
        <v>1837</v>
      </c>
      <c r="B12524" s="116" t="s">
        <v>1493</v>
      </c>
      <c r="C12524" s="138">
        <v>40759</v>
      </c>
      <c r="D12524" s="139">
        <v>3.5999999999999997E-2</v>
      </c>
      <c r="E12524" s="118">
        <v>1</v>
      </c>
      <c r="F12524" s="118" t="s">
        <v>1492</v>
      </c>
      <c r="G12524" s="113">
        <f>IF([Data da Aprovação]&lt;&gt;"ESTATUTÁRIO",YEAR([Data da Aprovação]),"")</f>
        <v>2011</v>
      </c>
      <c r="H12524" s="106">
        <f>Tabela9[[#This Row],[Valor do Provento R$]]/Tabela9[[#This Row],[Provento por 1 ou 1000 Ações]]</f>
        <v>3.5999999999999997E-2</v>
      </c>
    </row>
    <row r="12525" spans="1:8">
      <c r="A12525" s="119" t="s">
        <v>1837</v>
      </c>
      <c r="B12525" s="117" t="s">
        <v>1493</v>
      </c>
      <c r="C12525" s="140">
        <v>40850</v>
      </c>
      <c r="D12525" s="141">
        <v>3.5999999999999997E-2</v>
      </c>
      <c r="E12525" s="119">
        <v>1</v>
      </c>
      <c r="F12525" s="119" t="s">
        <v>1492</v>
      </c>
      <c r="G12525" s="114">
        <f>IF([Data da Aprovação]&lt;&gt;"ESTATUTÁRIO",YEAR([Data da Aprovação]),"")</f>
        <v>2011</v>
      </c>
      <c r="H12525" s="106">
        <f>Tabela9[[#This Row],[Valor do Provento R$]]/Tabela9[[#This Row],[Provento por 1 ou 1000 Ações]]</f>
        <v>3.5999999999999997E-2</v>
      </c>
    </row>
    <row r="12526" spans="1:8">
      <c r="A12526" s="118" t="s">
        <v>1837</v>
      </c>
      <c r="B12526" s="116" t="s">
        <v>1493</v>
      </c>
      <c r="C12526" s="138">
        <v>40890</v>
      </c>
      <c r="D12526" s="139">
        <v>5.5272254139999998E-2</v>
      </c>
      <c r="E12526" s="118">
        <v>1</v>
      </c>
      <c r="F12526" s="118" t="s">
        <v>1489</v>
      </c>
      <c r="G12526" s="113">
        <f>IF([Data da Aprovação]&lt;&gt;"ESTATUTÁRIO",YEAR([Data da Aprovação]),"")</f>
        <v>2011</v>
      </c>
      <c r="H12526" s="106">
        <f>Tabela9[[#This Row],[Valor do Provento R$]]/Tabela9[[#This Row],[Provento por 1 ou 1000 Ações]]</f>
        <v>5.5272254139999998E-2</v>
      </c>
    </row>
    <row r="12527" spans="1:8">
      <c r="A12527" s="119" t="s">
        <v>1837</v>
      </c>
      <c r="B12527" s="117" t="s">
        <v>1493</v>
      </c>
      <c r="C12527" s="140">
        <v>40890</v>
      </c>
      <c r="D12527" s="141">
        <v>0.19760733997999999</v>
      </c>
      <c r="E12527" s="119">
        <v>1</v>
      </c>
      <c r="F12527" s="119" t="s">
        <v>1489</v>
      </c>
      <c r="G12527" s="114">
        <f>IF([Data da Aprovação]&lt;&gt;"ESTATUTÁRIO",YEAR([Data da Aprovação]),"")</f>
        <v>2011</v>
      </c>
      <c r="H12527" s="106">
        <f>Tabela9[[#This Row],[Valor do Provento R$]]/Tabela9[[#This Row],[Provento por 1 ou 1000 Ações]]</f>
        <v>0.19760733997999999</v>
      </c>
    </row>
    <row r="12528" spans="1:8">
      <c r="A12528" s="118" t="s">
        <v>1837</v>
      </c>
      <c r="B12528" s="116" t="s">
        <v>1493</v>
      </c>
      <c r="C12528" s="138">
        <v>40998</v>
      </c>
      <c r="D12528" s="139">
        <v>0.43816628699999999</v>
      </c>
      <c r="E12528" s="118">
        <v>1</v>
      </c>
      <c r="F12528" s="118" t="s">
        <v>1492</v>
      </c>
      <c r="G12528" s="113">
        <f>IF([Data da Aprovação]&lt;&gt;"ESTATUTÁRIO",YEAR([Data da Aprovação]),"")</f>
        <v>2012</v>
      </c>
      <c r="H12528" s="106">
        <f>Tabela9[[#This Row],[Valor do Provento R$]]/Tabela9[[#This Row],[Provento por 1 ou 1000 Ações]]</f>
        <v>0.43816628699999999</v>
      </c>
    </row>
    <row r="12529" spans="1:8">
      <c r="A12529" s="119" t="s">
        <v>1837</v>
      </c>
      <c r="B12529" s="117" t="s">
        <v>1493</v>
      </c>
      <c r="C12529" s="140">
        <v>41029</v>
      </c>
      <c r="D12529" s="141">
        <v>3.5999999999999997E-2</v>
      </c>
      <c r="E12529" s="119">
        <v>1</v>
      </c>
      <c r="F12529" s="119" t="s">
        <v>1492</v>
      </c>
      <c r="G12529" s="114">
        <f>IF([Data da Aprovação]&lt;&gt;"ESTATUTÁRIO",YEAR([Data da Aprovação]),"")</f>
        <v>2012</v>
      </c>
      <c r="H12529" s="106">
        <f>Tabela9[[#This Row],[Valor do Provento R$]]/Tabela9[[#This Row],[Provento por 1 ou 1000 Ações]]</f>
        <v>3.5999999999999997E-2</v>
      </c>
    </row>
    <row r="12530" spans="1:8">
      <c r="A12530" s="118" t="s">
        <v>1837</v>
      </c>
      <c r="B12530" s="116" t="s">
        <v>1493</v>
      </c>
      <c r="C12530" s="138">
        <v>41120</v>
      </c>
      <c r="D12530" s="139">
        <v>3.5999999999999997E-2</v>
      </c>
      <c r="E12530" s="118">
        <v>1</v>
      </c>
      <c r="F12530" s="118" t="s">
        <v>1492</v>
      </c>
      <c r="G12530" s="113">
        <f>IF([Data da Aprovação]&lt;&gt;"ESTATUTÁRIO",YEAR([Data da Aprovação]),"")</f>
        <v>2012</v>
      </c>
      <c r="H12530" s="106">
        <f>Tabela9[[#This Row],[Valor do Provento R$]]/Tabela9[[#This Row],[Provento por 1 ou 1000 Ações]]</f>
        <v>3.5999999999999997E-2</v>
      </c>
    </row>
    <row r="12531" spans="1:8">
      <c r="A12531" s="119" t="s">
        <v>1837</v>
      </c>
      <c r="B12531" s="117" t="s">
        <v>1493</v>
      </c>
      <c r="C12531" s="140">
        <v>41212</v>
      </c>
      <c r="D12531" s="141">
        <v>3.5999999999999997E-2</v>
      </c>
      <c r="E12531" s="119">
        <v>1</v>
      </c>
      <c r="F12531" s="119" t="s">
        <v>1492</v>
      </c>
      <c r="G12531" s="114">
        <f>IF([Data da Aprovação]&lt;&gt;"ESTATUTÁRIO",YEAR([Data da Aprovação]),"")</f>
        <v>2012</v>
      </c>
      <c r="H12531" s="106">
        <f>Tabela9[[#This Row],[Valor do Provento R$]]/Tabela9[[#This Row],[Provento por 1 ou 1000 Ações]]</f>
        <v>3.5999999999999997E-2</v>
      </c>
    </row>
    <row r="12532" spans="1:8">
      <c r="A12532" s="118" t="s">
        <v>1837</v>
      </c>
      <c r="B12532" s="116" t="s">
        <v>1493</v>
      </c>
      <c r="C12532" s="138">
        <v>41260</v>
      </c>
      <c r="D12532" s="139">
        <v>9.4855959870000006E-2</v>
      </c>
      <c r="E12532" s="118">
        <v>1</v>
      </c>
      <c r="F12532" s="118" t="s">
        <v>1489</v>
      </c>
      <c r="G12532" s="113">
        <f>IF([Data da Aprovação]&lt;&gt;"ESTATUTÁRIO",YEAR([Data da Aprovação]),"")</f>
        <v>2012</v>
      </c>
      <c r="H12532" s="106">
        <f>Tabela9[[#This Row],[Valor do Provento R$]]/Tabela9[[#This Row],[Provento por 1 ou 1000 Ações]]</f>
        <v>9.4855959870000006E-2</v>
      </c>
    </row>
    <row r="12533" spans="1:8">
      <c r="A12533" s="119" t="s">
        <v>1837</v>
      </c>
      <c r="B12533" s="117" t="s">
        <v>1493</v>
      </c>
      <c r="C12533" s="140">
        <v>41368</v>
      </c>
      <c r="D12533" s="141">
        <v>0.30062499999999998</v>
      </c>
      <c r="E12533" s="119">
        <v>1</v>
      </c>
      <c r="F12533" s="119" t="s">
        <v>1492</v>
      </c>
      <c r="G12533" s="114">
        <f>IF([Data da Aprovação]&lt;&gt;"ESTATUTÁRIO",YEAR([Data da Aprovação]),"")</f>
        <v>2013</v>
      </c>
      <c r="H12533" s="106">
        <f>Tabela9[[#This Row],[Valor do Provento R$]]/Tabela9[[#This Row],[Provento por 1 ou 1000 Ações]]</f>
        <v>0.30062499999999998</v>
      </c>
    </row>
    <row r="12534" spans="1:8">
      <c r="A12534" s="118" t="s">
        <v>1837</v>
      </c>
      <c r="B12534" s="116" t="s">
        <v>1493</v>
      </c>
      <c r="C12534" s="138">
        <v>41394</v>
      </c>
      <c r="D12534" s="139">
        <v>3.5999999999999997E-2</v>
      </c>
      <c r="E12534" s="118">
        <v>1</v>
      </c>
      <c r="F12534" s="118" t="s">
        <v>1492</v>
      </c>
      <c r="G12534" s="113">
        <f>IF([Data da Aprovação]&lt;&gt;"ESTATUTÁRIO",YEAR([Data da Aprovação]),"")</f>
        <v>2013</v>
      </c>
      <c r="H12534" s="106">
        <f>Tabela9[[#This Row],[Valor do Provento R$]]/Tabela9[[#This Row],[Provento por 1 ou 1000 Ações]]</f>
        <v>3.5999999999999997E-2</v>
      </c>
    </row>
    <row r="12535" spans="1:8">
      <c r="A12535" s="119" t="s">
        <v>1837</v>
      </c>
      <c r="B12535" s="117" t="s">
        <v>1493</v>
      </c>
      <c r="C12535" s="140">
        <v>41485</v>
      </c>
      <c r="D12535" s="141">
        <v>3.5999999999999997E-2</v>
      </c>
      <c r="E12535" s="119">
        <v>1</v>
      </c>
      <c r="F12535" s="119" t="s">
        <v>1492</v>
      </c>
      <c r="G12535" s="114">
        <f>IF([Data da Aprovação]&lt;&gt;"ESTATUTÁRIO",YEAR([Data da Aprovação]),"")</f>
        <v>2013</v>
      </c>
      <c r="H12535" s="106">
        <f>Tabela9[[#This Row],[Valor do Provento R$]]/Tabela9[[#This Row],[Provento por 1 ou 1000 Ações]]</f>
        <v>3.5999999999999997E-2</v>
      </c>
    </row>
    <row r="12536" spans="1:8">
      <c r="A12536" s="118" t="s">
        <v>1837</v>
      </c>
      <c r="B12536" s="116" t="s">
        <v>1493</v>
      </c>
      <c r="C12536" s="138">
        <v>41577</v>
      </c>
      <c r="D12536" s="139">
        <v>3.5999999999999997E-2</v>
      </c>
      <c r="E12536" s="118">
        <v>1</v>
      </c>
      <c r="F12536" s="118" t="s">
        <v>1492</v>
      </c>
      <c r="G12536" s="113">
        <f>IF([Data da Aprovação]&lt;&gt;"ESTATUTÁRIO",YEAR([Data da Aprovação]),"")</f>
        <v>2013</v>
      </c>
      <c r="H12536" s="106">
        <f>Tabela9[[#This Row],[Valor do Provento R$]]/Tabela9[[#This Row],[Provento por 1 ou 1000 Ações]]</f>
        <v>3.5999999999999997E-2</v>
      </c>
    </row>
    <row r="12537" spans="1:8">
      <c r="A12537" s="119" t="s">
        <v>1837</v>
      </c>
      <c r="B12537" s="117" t="s">
        <v>1493</v>
      </c>
      <c r="C12537" s="140">
        <v>41621</v>
      </c>
      <c r="D12537" s="141">
        <v>8.970284211E-2</v>
      </c>
      <c r="E12537" s="119">
        <v>1</v>
      </c>
      <c r="F12537" s="119" t="s">
        <v>1489</v>
      </c>
      <c r="G12537" s="114">
        <f>IF([Data da Aprovação]&lt;&gt;"ESTATUTÁRIO",YEAR([Data da Aprovação]),"")</f>
        <v>2013</v>
      </c>
      <c r="H12537" s="106">
        <f>Tabela9[[#This Row],[Valor do Provento R$]]/Tabela9[[#This Row],[Provento por 1 ou 1000 Ações]]</f>
        <v>8.970284211E-2</v>
      </c>
    </row>
    <row r="12538" spans="1:8">
      <c r="A12538" s="118" t="s">
        <v>1837</v>
      </c>
      <c r="B12538" s="116" t="s">
        <v>1493</v>
      </c>
      <c r="C12538" s="138">
        <v>41621</v>
      </c>
      <c r="D12538" s="139">
        <v>0.16445521054000001</v>
      </c>
      <c r="E12538" s="118">
        <v>1</v>
      </c>
      <c r="F12538" s="118" t="s">
        <v>1489</v>
      </c>
      <c r="G12538" s="113">
        <f>IF([Data da Aprovação]&lt;&gt;"ESTATUTÁRIO",YEAR([Data da Aprovação]),"")</f>
        <v>2013</v>
      </c>
      <c r="H12538" s="106">
        <f>Tabela9[[#This Row],[Valor do Provento R$]]/Tabela9[[#This Row],[Provento por 1 ou 1000 Ações]]</f>
        <v>0.16445521054000001</v>
      </c>
    </row>
    <row r="12539" spans="1:8">
      <c r="A12539" s="119" t="s">
        <v>1838</v>
      </c>
      <c r="B12539" s="117" t="s">
        <v>1488</v>
      </c>
      <c r="C12539" s="140">
        <v>36657</v>
      </c>
      <c r="D12539" s="141">
        <v>0.184129981</v>
      </c>
      <c r="E12539" s="119">
        <v>1</v>
      </c>
      <c r="F12539" s="119" t="s">
        <v>1492</v>
      </c>
      <c r="G12539" s="114">
        <f>IF([Data da Aprovação]&lt;&gt;"ESTATUTÁRIO",YEAR([Data da Aprovação]),"")</f>
        <v>2000</v>
      </c>
      <c r="H12539" s="106">
        <f>Tabela9[[#This Row],[Valor do Provento R$]]/Tabela9[[#This Row],[Provento por 1 ou 1000 Ações]]</f>
        <v>0.184129981</v>
      </c>
    </row>
    <row r="12540" spans="1:8">
      <c r="A12540" s="118" t="s">
        <v>1838</v>
      </c>
      <c r="B12540" s="116" t="s">
        <v>1488</v>
      </c>
      <c r="C12540" s="138">
        <v>38414</v>
      </c>
      <c r="D12540" s="139">
        <v>1.0749999999999999E-2</v>
      </c>
      <c r="E12540" s="118">
        <v>1</v>
      </c>
      <c r="F12540" s="118" t="s">
        <v>1492</v>
      </c>
      <c r="G12540" s="113">
        <f>IF([Data da Aprovação]&lt;&gt;"ESTATUTÁRIO",YEAR([Data da Aprovação]),"")</f>
        <v>2005</v>
      </c>
      <c r="H12540" s="106">
        <f>Tabela9[[#This Row],[Valor do Provento R$]]/Tabela9[[#This Row],[Provento por 1 ou 1000 Ações]]</f>
        <v>1.0749999999999999E-2</v>
      </c>
    </row>
    <row r="12541" spans="1:8">
      <c r="A12541" s="119" t="s">
        <v>1838</v>
      </c>
      <c r="B12541" s="117" t="s">
        <v>1488</v>
      </c>
      <c r="C12541" s="140">
        <v>39237</v>
      </c>
      <c r="D12541" s="141">
        <v>4.1880000000000001E-2</v>
      </c>
      <c r="E12541" s="119">
        <v>1</v>
      </c>
      <c r="F12541" s="119" t="s">
        <v>1492</v>
      </c>
      <c r="G12541" s="114">
        <f>IF([Data da Aprovação]&lt;&gt;"ESTATUTÁRIO",YEAR([Data da Aprovação]),"")</f>
        <v>2007</v>
      </c>
      <c r="H12541" s="106">
        <f>Tabela9[[#This Row],[Valor do Provento R$]]/Tabela9[[#This Row],[Provento por 1 ou 1000 Ações]]</f>
        <v>4.1880000000000001E-2</v>
      </c>
    </row>
    <row r="12542" spans="1:8">
      <c r="A12542" s="118" t="s">
        <v>1838</v>
      </c>
      <c r="B12542" s="116" t="s">
        <v>1488</v>
      </c>
      <c r="C12542" s="138">
        <v>39237</v>
      </c>
      <c r="D12542" s="139">
        <v>4.1880000000000001E-2</v>
      </c>
      <c r="E12542" s="118">
        <v>1</v>
      </c>
      <c r="F12542" s="118" t="s">
        <v>1492</v>
      </c>
      <c r="G12542" s="113">
        <f>IF([Data da Aprovação]&lt;&gt;"ESTATUTÁRIO",YEAR([Data da Aprovação]),"")</f>
        <v>2007</v>
      </c>
      <c r="H12542" s="106">
        <f>Tabela9[[#This Row],[Valor do Provento R$]]/Tabela9[[#This Row],[Provento por 1 ou 1000 Ações]]</f>
        <v>4.1880000000000001E-2</v>
      </c>
    </row>
    <row r="12543" spans="1:8">
      <c r="A12543" s="119" t="s">
        <v>1838</v>
      </c>
      <c r="B12543" s="117" t="s">
        <v>1488</v>
      </c>
      <c r="C12543" s="140">
        <v>39237</v>
      </c>
      <c r="D12543" s="141">
        <v>4.1880000000000001E-2</v>
      </c>
      <c r="E12543" s="119">
        <v>1</v>
      </c>
      <c r="F12543" s="119" t="s">
        <v>1492</v>
      </c>
      <c r="G12543" s="114">
        <f>IF([Data da Aprovação]&lt;&gt;"ESTATUTÁRIO",YEAR([Data da Aprovação]),"")</f>
        <v>2007</v>
      </c>
      <c r="H12543" s="106">
        <f>Tabela9[[#This Row],[Valor do Provento R$]]/Tabela9[[#This Row],[Provento por 1 ou 1000 Ações]]</f>
        <v>4.1880000000000001E-2</v>
      </c>
    </row>
    <row r="12544" spans="1:8">
      <c r="A12544" s="118" t="s">
        <v>1838</v>
      </c>
      <c r="B12544" s="116" t="s">
        <v>1488</v>
      </c>
      <c r="C12544" s="138">
        <v>39237</v>
      </c>
      <c r="D12544" s="139">
        <v>4.1880000000000001E-2</v>
      </c>
      <c r="E12544" s="118">
        <v>1</v>
      </c>
      <c r="F12544" s="118" t="s">
        <v>1492</v>
      </c>
      <c r="G12544" s="113">
        <f>IF([Data da Aprovação]&lt;&gt;"ESTATUTÁRIO",YEAR([Data da Aprovação]),"")</f>
        <v>2007</v>
      </c>
      <c r="H12544" s="106">
        <f>Tabela9[[#This Row],[Valor do Provento R$]]/Tabela9[[#This Row],[Provento por 1 ou 1000 Ações]]</f>
        <v>4.1880000000000001E-2</v>
      </c>
    </row>
    <row r="12545" spans="1:8">
      <c r="A12545" s="119" t="s">
        <v>1838</v>
      </c>
      <c r="B12545" s="117" t="s">
        <v>1488</v>
      </c>
      <c r="C12545" s="140">
        <v>39237</v>
      </c>
      <c r="D12545" s="141">
        <v>4.1880000000000001E-2</v>
      </c>
      <c r="E12545" s="119">
        <v>1</v>
      </c>
      <c r="F12545" s="119" t="s">
        <v>1492</v>
      </c>
      <c r="G12545" s="114">
        <f>IF([Data da Aprovação]&lt;&gt;"ESTATUTÁRIO",YEAR([Data da Aprovação]),"")</f>
        <v>2007</v>
      </c>
      <c r="H12545" s="106">
        <f>Tabela9[[#This Row],[Valor do Provento R$]]/Tabela9[[#This Row],[Provento por 1 ou 1000 Ações]]</f>
        <v>4.1880000000000001E-2</v>
      </c>
    </row>
    <row r="12546" spans="1:8">
      <c r="A12546" s="118" t="s">
        <v>1838</v>
      </c>
      <c r="B12546" s="116" t="s">
        <v>1488</v>
      </c>
      <c r="C12546" s="138">
        <v>39237</v>
      </c>
      <c r="D12546" s="139">
        <v>4.1880000000000001E-2</v>
      </c>
      <c r="E12546" s="118">
        <v>1</v>
      </c>
      <c r="F12546" s="118" t="s">
        <v>1492</v>
      </c>
      <c r="G12546" s="113">
        <f>IF([Data da Aprovação]&lt;&gt;"ESTATUTÁRIO",YEAR([Data da Aprovação]),"")</f>
        <v>2007</v>
      </c>
      <c r="H12546" s="106">
        <f>Tabela9[[#This Row],[Valor do Provento R$]]/Tabela9[[#This Row],[Provento por 1 ou 1000 Ações]]</f>
        <v>4.1880000000000001E-2</v>
      </c>
    </row>
    <row r="12547" spans="1:8">
      <c r="A12547" s="119" t="s">
        <v>1838</v>
      </c>
      <c r="B12547" s="117" t="s">
        <v>1488</v>
      </c>
      <c r="C12547" s="140">
        <v>39570</v>
      </c>
      <c r="D12547" s="141">
        <v>2.2495000000000001E-2</v>
      </c>
      <c r="E12547" s="119">
        <v>1</v>
      </c>
      <c r="F12547" s="119" t="s">
        <v>1492</v>
      </c>
      <c r="G12547" s="114">
        <f>IF([Data da Aprovação]&lt;&gt;"ESTATUTÁRIO",YEAR([Data da Aprovação]),"")</f>
        <v>2008</v>
      </c>
      <c r="H12547" s="106">
        <f>Tabela9[[#This Row],[Valor do Provento R$]]/Tabela9[[#This Row],[Provento por 1 ou 1000 Ações]]</f>
        <v>2.2495000000000001E-2</v>
      </c>
    </row>
    <row r="12548" spans="1:8">
      <c r="A12548" s="118" t="s">
        <v>1838</v>
      </c>
      <c r="B12548" s="116" t="s">
        <v>1488</v>
      </c>
      <c r="C12548" s="138">
        <v>39570</v>
      </c>
      <c r="D12548" s="139">
        <v>2.2495000000000001E-2</v>
      </c>
      <c r="E12548" s="118">
        <v>1</v>
      </c>
      <c r="F12548" s="118" t="s">
        <v>1492</v>
      </c>
      <c r="G12548" s="113">
        <f>IF([Data da Aprovação]&lt;&gt;"ESTATUTÁRIO",YEAR([Data da Aprovação]),"")</f>
        <v>2008</v>
      </c>
      <c r="H12548" s="106">
        <f>Tabela9[[#This Row],[Valor do Provento R$]]/Tabela9[[#This Row],[Provento por 1 ou 1000 Ações]]</f>
        <v>2.2495000000000001E-2</v>
      </c>
    </row>
    <row r="12549" spans="1:8">
      <c r="A12549" s="119" t="s">
        <v>1838</v>
      </c>
      <c r="B12549" s="117" t="s">
        <v>1488</v>
      </c>
      <c r="C12549" s="140">
        <v>39570</v>
      </c>
      <c r="D12549" s="141">
        <v>2.2495000000000001E-2</v>
      </c>
      <c r="E12549" s="119">
        <v>1</v>
      </c>
      <c r="F12549" s="119" t="s">
        <v>1492</v>
      </c>
      <c r="G12549" s="114">
        <f>IF([Data da Aprovação]&lt;&gt;"ESTATUTÁRIO",YEAR([Data da Aprovação]),"")</f>
        <v>2008</v>
      </c>
      <c r="H12549" s="106">
        <f>Tabela9[[#This Row],[Valor do Provento R$]]/Tabela9[[#This Row],[Provento por 1 ou 1000 Ações]]</f>
        <v>2.2495000000000001E-2</v>
      </c>
    </row>
    <row r="12550" spans="1:8">
      <c r="A12550" s="118" t="s">
        <v>1838</v>
      </c>
      <c r="B12550" s="116" t="s">
        <v>1488</v>
      </c>
      <c r="C12550" s="138">
        <v>39570</v>
      </c>
      <c r="D12550" s="139">
        <v>2.2495000000000001E-2</v>
      </c>
      <c r="E12550" s="118">
        <v>1</v>
      </c>
      <c r="F12550" s="118" t="s">
        <v>1492</v>
      </c>
      <c r="G12550" s="113">
        <f>IF([Data da Aprovação]&lt;&gt;"ESTATUTÁRIO",YEAR([Data da Aprovação]),"")</f>
        <v>2008</v>
      </c>
      <c r="H12550" s="106">
        <f>Tabela9[[#This Row],[Valor do Provento R$]]/Tabela9[[#This Row],[Provento por 1 ou 1000 Ações]]</f>
        <v>2.2495000000000001E-2</v>
      </c>
    </row>
    <row r="12551" spans="1:8">
      <c r="A12551" s="119" t="s">
        <v>1838</v>
      </c>
      <c r="B12551" s="117" t="s">
        <v>1488</v>
      </c>
      <c r="C12551" s="140">
        <v>39570</v>
      </c>
      <c r="D12551" s="141">
        <v>2.2495000000000001E-2</v>
      </c>
      <c r="E12551" s="119">
        <v>1</v>
      </c>
      <c r="F12551" s="119" t="s">
        <v>1492</v>
      </c>
      <c r="G12551" s="114">
        <f>IF([Data da Aprovação]&lt;&gt;"ESTATUTÁRIO",YEAR([Data da Aprovação]),"")</f>
        <v>2008</v>
      </c>
      <c r="H12551" s="106">
        <f>Tabela9[[#This Row],[Valor do Provento R$]]/Tabela9[[#This Row],[Provento por 1 ou 1000 Ações]]</f>
        <v>2.2495000000000001E-2</v>
      </c>
    </row>
    <row r="12552" spans="1:8">
      <c r="A12552" s="118" t="s">
        <v>1838</v>
      </c>
      <c r="B12552" s="116" t="s">
        <v>1488</v>
      </c>
      <c r="C12552" s="138">
        <v>39570</v>
      </c>
      <c r="D12552" s="139">
        <v>2.2495000000000001E-2</v>
      </c>
      <c r="E12552" s="118">
        <v>1</v>
      </c>
      <c r="F12552" s="118" t="s">
        <v>1492</v>
      </c>
      <c r="G12552" s="113">
        <f>IF([Data da Aprovação]&lt;&gt;"ESTATUTÁRIO",YEAR([Data da Aprovação]),"")</f>
        <v>2008</v>
      </c>
      <c r="H12552" s="106">
        <f>Tabela9[[#This Row],[Valor do Provento R$]]/Tabela9[[#This Row],[Provento por 1 ou 1000 Ações]]</f>
        <v>2.2495000000000001E-2</v>
      </c>
    </row>
    <row r="12553" spans="1:8">
      <c r="A12553" s="119" t="s">
        <v>1838</v>
      </c>
      <c r="B12553" s="117" t="s">
        <v>1488</v>
      </c>
      <c r="C12553" s="140">
        <v>39937</v>
      </c>
      <c r="D12553" s="141">
        <v>0.20355999999999999</v>
      </c>
      <c r="E12553" s="119">
        <v>1</v>
      </c>
      <c r="F12553" s="119" t="s">
        <v>1492</v>
      </c>
      <c r="G12553" s="114">
        <f>IF([Data da Aprovação]&lt;&gt;"ESTATUTÁRIO",YEAR([Data da Aprovação]),"")</f>
        <v>2009</v>
      </c>
      <c r="H12553" s="106">
        <f>Tabela9[[#This Row],[Valor do Provento R$]]/Tabela9[[#This Row],[Provento por 1 ou 1000 Ações]]</f>
        <v>0.20355999999999999</v>
      </c>
    </row>
    <row r="12554" spans="1:8">
      <c r="A12554" s="118" t="s">
        <v>1838</v>
      </c>
      <c r="B12554" s="116" t="s">
        <v>1488</v>
      </c>
      <c r="C12554" s="138">
        <v>40301</v>
      </c>
      <c r="D12554" s="139">
        <v>0.27721000000000001</v>
      </c>
      <c r="E12554" s="118">
        <v>1</v>
      </c>
      <c r="F12554" s="118" t="s">
        <v>1492</v>
      </c>
      <c r="G12554" s="113">
        <f>IF([Data da Aprovação]&lt;&gt;"ESTATUTÁRIO",YEAR([Data da Aprovação]),"")</f>
        <v>2010</v>
      </c>
      <c r="H12554" s="106">
        <f>Tabela9[[#This Row],[Valor do Provento R$]]/Tabela9[[#This Row],[Provento por 1 ou 1000 Ações]]</f>
        <v>0.27721000000000001</v>
      </c>
    </row>
    <row r="12555" spans="1:8">
      <c r="A12555" s="119" t="s">
        <v>1838</v>
      </c>
      <c r="B12555" s="117" t="s">
        <v>1488</v>
      </c>
      <c r="C12555" s="140">
        <v>40665</v>
      </c>
      <c r="D12555" s="141">
        <v>0.39561000000000002</v>
      </c>
      <c r="E12555" s="119">
        <v>1</v>
      </c>
      <c r="F12555" s="119" t="s">
        <v>1492</v>
      </c>
      <c r="G12555" s="114">
        <f>IF([Data da Aprovação]&lt;&gt;"ESTATUTÁRIO",YEAR([Data da Aprovação]),"")</f>
        <v>2011</v>
      </c>
      <c r="H12555" s="106">
        <f>Tabela9[[#This Row],[Valor do Provento R$]]/Tabela9[[#This Row],[Provento por 1 ou 1000 Ações]]</f>
        <v>0.39561000000000002</v>
      </c>
    </row>
    <row r="12556" spans="1:8">
      <c r="A12556" s="118" t="s">
        <v>1838</v>
      </c>
      <c r="B12556" s="116" t="s">
        <v>1490</v>
      </c>
      <c r="C12556" s="138">
        <v>35583</v>
      </c>
      <c r="D12556" s="139">
        <v>0.08</v>
      </c>
      <c r="E12556" s="118">
        <v>1</v>
      </c>
      <c r="F12556" s="118" t="s">
        <v>1492</v>
      </c>
      <c r="G12556" s="113">
        <f>IF([Data da Aprovação]&lt;&gt;"ESTATUTÁRIO",YEAR([Data da Aprovação]),"")</f>
        <v>1997</v>
      </c>
      <c r="H12556" s="106">
        <f>Tabela9[[#This Row],[Valor do Provento R$]]/Tabela9[[#This Row],[Provento por 1 ou 1000 Ações]]</f>
        <v>0.08</v>
      </c>
    </row>
    <row r="12557" spans="1:8">
      <c r="A12557" s="119" t="s">
        <v>1838</v>
      </c>
      <c r="B12557" s="117" t="s">
        <v>1490</v>
      </c>
      <c r="C12557" s="140">
        <v>35915</v>
      </c>
      <c r="D12557" s="141">
        <v>2.35E-2</v>
      </c>
      <c r="E12557" s="119">
        <v>1</v>
      </c>
      <c r="F12557" s="119" t="s">
        <v>1492</v>
      </c>
      <c r="G12557" s="114">
        <f>IF([Data da Aprovação]&lt;&gt;"ESTATUTÁRIO",YEAR([Data da Aprovação]),"")</f>
        <v>1998</v>
      </c>
      <c r="H12557" s="106">
        <f>Tabela9[[#This Row],[Valor do Provento R$]]/Tabela9[[#This Row],[Provento por 1 ou 1000 Ações]]</f>
        <v>2.35E-2</v>
      </c>
    </row>
    <row r="12558" spans="1:8">
      <c r="A12558" s="118" t="s">
        <v>1838</v>
      </c>
      <c r="B12558" s="116" t="s">
        <v>1490</v>
      </c>
      <c r="C12558" s="138">
        <v>35915</v>
      </c>
      <c r="D12558" s="139">
        <v>2.35E-2</v>
      </c>
      <c r="E12558" s="118">
        <v>1</v>
      </c>
      <c r="F12558" s="118" t="s">
        <v>1492</v>
      </c>
      <c r="G12558" s="113">
        <f>IF([Data da Aprovação]&lt;&gt;"ESTATUTÁRIO",YEAR([Data da Aprovação]),"")</f>
        <v>1998</v>
      </c>
      <c r="H12558" s="106">
        <f>Tabela9[[#This Row],[Valor do Provento R$]]/Tabela9[[#This Row],[Provento por 1 ou 1000 Ações]]</f>
        <v>2.35E-2</v>
      </c>
    </row>
    <row r="12559" spans="1:8">
      <c r="A12559" s="119" t="s">
        <v>1838</v>
      </c>
      <c r="B12559" s="117" t="s">
        <v>1490</v>
      </c>
      <c r="C12559" s="140">
        <v>35915</v>
      </c>
      <c r="D12559" s="141">
        <v>2.35E-2</v>
      </c>
      <c r="E12559" s="119">
        <v>1</v>
      </c>
      <c r="F12559" s="119" t="s">
        <v>1492</v>
      </c>
      <c r="G12559" s="114">
        <f>IF([Data da Aprovação]&lt;&gt;"ESTATUTÁRIO",YEAR([Data da Aprovação]),"")</f>
        <v>1998</v>
      </c>
      <c r="H12559" s="106">
        <f>Tabela9[[#This Row],[Valor do Provento R$]]/Tabela9[[#This Row],[Provento por 1 ou 1000 Ações]]</f>
        <v>2.35E-2</v>
      </c>
    </row>
    <row r="12560" spans="1:8">
      <c r="A12560" s="118" t="s">
        <v>1838</v>
      </c>
      <c r="B12560" s="116" t="s">
        <v>1490</v>
      </c>
      <c r="C12560" s="138">
        <v>35915</v>
      </c>
      <c r="D12560" s="139">
        <v>2.35E-2</v>
      </c>
      <c r="E12560" s="118">
        <v>1</v>
      </c>
      <c r="F12560" s="118" t="s">
        <v>1492</v>
      </c>
      <c r="G12560" s="113">
        <f>IF([Data da Aprovação]&lt;&gt;"ESTATUTÁRIO",YEAR([Data da Aprovação]),"")</f>
        <v>1998</v>
      </c>
      <c r="H12560" s="106">
        <f>Tabela9[[#This Row],[Valor do Provento R$]]/Tabela9[[#This Row],[Provento por 1 ou 1000 Ações]]</f>
        <v>2.35E-2</v>
      </c>
    </row>
    <row r="12561" spans="1:8">
      <c r="A12561" s="119" t="s">
        <v>1838</v>
      </c>
      <c r="B12561" s="117" t="s">
        <v>1490</v>
      </c>
      <c r="C12561" s="140">
        <v>35915</v>
      </c>
      <c r="D12561" s="141">
        <v>2.35E-2</v>
      </c>
      <c r="E12561" s="119">
        <v>1</v>
      </c>
      <c r="F12561" s="119" t="s">
        <v>1492</v>
      </c>
      <c r="G12561" s="114">
        <f>IF([Data da Aprovação]&lt;&gt;"ESTATUTÁRIO",YEAR([Data da Aprovação]),"")</f>
        <v>1998</v>
      </c>
      <c r="H12561" s="106">
        <f>Tabela9[[#This Row],[Valor do Provento R$]]/Tabela9[[#This Row],[Provento por 1 ou 1000 Ações]]</f>
        <v>2.35E-2</v>
      </c>
    </row>
    <row r="12562" spans="1:8">
      <c r="A12562" s="118" t="s">
        <v>1838</v>
      </c>
      <c r="B12562" s="116" t="s">
        <v>1490</v>
      </c>
      <c r="C12562" s="138">
        <v>35915</v>
      </c>
      <c r="D12562" s="139">
        <v>2.35E-2</v>
      </c>
      <c r="E12562" s="118">
        <v>1</v>
      </c>
      <c r="F12562" s="118" t="s">
        <v>1492</v>
      </c>
      <c r="G12562" s="113">
        <f>IF([Data da Aprovação]&lt;&gt;"ESTATUTÁRIO",YEAR([Data da Aprovação]),"")</f>
        <v>1998</v>
      </c>
      <c r="H12562" s="106">
        <f>Tabela9[[#This Row],[Valor do Provento R$]]/Tabela9[[#This Row],[Provento por 1 ou 1000 Ações]]</f>
        <v>2.35E-2</v>
      </c>
    </row>
    <row r="12563" spans="1:8">
      <c r="A12563" s="119" t="s">
        <v>1838</v>
      </c>
      <c r="B12563" s="117" t="s">
        <v>1490</v>
      </c>
      <c r="C12563" s="140">
        <v>36280</v>
      </c>
      <c r="D12563" s="141">
        <v>1.6577218160000001E-2</v>
      </c>
      <c r="E12563" s="119">
        <v>1</v>
      </c>
      <c r="F12563" s="119" t="s">
        <v>1492</v>
      </c>
      <c r="G12563" s="114">
        <f>IF([Data da Aprovação]&lt;&gt;"ESTATUTÁRIO",YEAR([Data da Aprovação]),"")</f>
        <v>1999</v>
      </c>
      <c r="H12563" s="106">
        <f>Tabela9[[#This Row],[Valor do Provento R$]]/Tabela9[[#This Row],[Provento por 1 ou 1000 Ações]]</f>
        <v>1.6577218160000001E-2</v>
      </c>
    </row>
    <row r="12564" spans="1:8">
      <c r="A12564" s="118" t="s">
        <v>1838</v>
      </c>
      <c r="B12564" s="116" t="s">
        <v>1490</v>
      </c>
      <c r="C12564" s="138">
        <v>36280</v>
      </c>
      <c r="D12564" s="139">
        <v>1.6577218160000001E-2</v>
      </c>
      <c r="E12564" s="118">
        <v>1</v>
      </c>
      <c r="F12564" s="118" t="s">
        <v>1492</v>
      </c>
      <c r="G12564" s="113">
        <f>IF([Data da Aprovação]&lt;&gt;"ESTATUTÁRIO",YEAR([Data da Aprovação]),"")</f>
        <v>1999</v>
      </c>
      <c r="H12564" s="106">
        <f>Tabela9[[#This Row],[Valor do Provento R$]]/Tabela9[[#This Row],[Provento por 1 ou 1000 Ações]]</f>
        <v>1.6577218160000001E-2</v>
      </c>
    </row>
    <row r="12565" spans="1:8">
      <c r="A12565" s="119" t="s">
        <v>1838</v>
      </c>
      <c r="B12565" s="117" t="s">
        <v>1490</v>
      </c>
      <c r="C12565" s="140">
        <v>36280</v>
      </c>
      <c r="D12565" s="141">
        <v>1.6577218160000001E-2</v>
      </c>
      <c r="E12565" s="119">
        <v>1</v>
      </c>
      <c r="F12565" s="119" t="s">
        <v>1492</v>
      </c>
      <c r="G12565" s="114">
        <f>IF([Data da Aprovação]&lt;&gt;"ESTATUTÁRIO",YEAR([Data da Aprovação]),"")</f>
        <v>1999</v>
      </c>
      <c r="H12565" s="106">
        <f>Tabela9[[#This Row],[Valor do Provento R$]]/Tabela9[[#This Row],[Provento por 1 ou 1000 Ações]]</f>
        <v>1.6577218160000001E-2</v>
      </c>
    </row>
    <row r="12566" spans="1:8">
      <c r="A12566" s="118" t="s">
        <v>1838</v>
      </c>
      <c r="B12566" s="116" t="s">
        <v>1490</v>
      </c>
      <c r="C12566" s="138">
        <v>36280</v>
      </c>
      <c r="D12566" s="139">
        <v>1.6577218160000001E-2</v>
      </c>
      <c r="E12566" s="118">
        <v>1</v>
      </c>
      <c r="F12566" s="118" t="s">
        <v>1492</v>
      </c>
      <c r="G12566" s="113">
        <f>IF([Data da Aprovação]&lt;&gt;"ESTATUTÁRIO",YEAR([Data da Aprovação]),"")</f>
        <v>1999</v>
      </c>
      <c r="H12566" s="106">
        <f>Tabela9[[#This Row],[Valor do Provento R$]]/Tabela9[[#This Row],[Provento por 1 ou 1000 Ações]]</f>
        <v>1.6577218160000001E-2</v>
      </c>
    </row>
    <row r="12567" spans="1:8">
      <c r="A12567" s="119" t="s">
        <v>1838</v>
      </c>
      <c r="B12567" s="117" t="s">
        <v>1490</v>
      </c>
      <c r="C12567" s="140">
        <v>36280</v>
      </c>
      <c r="D12567" s="141">
        <v>1.6577218160000001E-2</v>
      </c>
      <c r="E12567" s="119">
        <v>1</v>
      </c>
      <c r="F12567" s="119" t="s">
        <v>1492</v>
      </c>
      <c r="G12567" s="114">
        <f>IF([Data da Aprovação]&lt;&gt;"ESTATUTÁRIO",YEAR([Data da Aprovação]),"")</f>
        <v>1999</v>
      </c>
      <c r="H12567" s="106">
        <f>Tabela9[[#This Row],[Valor do Provento R$]]/Tabela9[[#This Row],[Provento por 1 ou 1000 Ações]]</f>
        <v>1.6577218160000001E-2</v>
      </c>
    </row>
    <row r="12568" spans="1:8">
      <c r="A12568" s="118" t="s">
        <v>1838</v>
      </c>
      <c r="B12568" s="116" t="s">
        <v>1490</v>
      </c>
      <c r="C12568" s="138">
        <v>36280</v>
      </c>
      <c r="D12568" s="139">
        <v>1.6577218160000001E-2</v>
      </c>
      <c r="E12568" s="118">
        <v>1</v>
      </c>
      <c r="F12568" s="118" t="s">
        <v>1492</v>
      </c>
      <c r="G12568" s="113">
        <f>IF([Data da Aprovação]&lt;&gt;"ESTATUTÁRIO",YEAR([Data da Aprovação]),"")</f>
        <v>1999</v>
      </c>
      <c r="H12568" s="106">
        <f>Tabela9[[#This Row],[Valor do Provento R$]]/Tabela9[[#This Row],[Provento por 1 ou 1000 Ações]]</f>
        <v>1.6577218160000001E-2</v>
      </c>
    </row>
    <row r="12569" spans="1:8">
      <c r="A12569" s="119" t="s">
        <v>1838</v>
      </c>
      <c r="B12569" s="117" t="s">
        <v>1490</v>
      </c>
      <c r="C12569" s="140">
        <v>36657</v>
      </c>
      <c r="D12569" s="141">
        <v>3.3757152329999998E-2</v>
      </c>
      <c r="E12569" s="119">
        <v>1</v>
      </c>
      <c r="F12569" s="119" t="s">
        <v>1492</v>
      </c>
      <c r="G12569" s="114">
        <f>IF([Data da Aprovação]&lt;&gt;"ESTATUTÁRIO",YEAR([Data da Aprovação]),"")</f>
        <v>2000</v>
      </c>
      <c r="H12569" s="106">
        <f>Tabela9[[#This Row],[Valor do Provento R$]]/Tabela9[[#This Row],[Provento por 1 ou 1000 Ações]]</f>
        <v>3.3757152329999998E-2</v>
      </c>
    </row>
    <row r="12570" spans="1:8">
      <c r="A12570" s="118" t="s">
        <v>1838</v>
      </c>
      <c r="B12570" s="116" t="s">
        <v>1490</v>
      </c>
      <c r="C12570" s="138">
        <v>36657</v>
      </c>
      <c r="D12570" s="139">
        <v>3.3757152329999998E-2</v>
      </c>
      <c r="E12570" s="118">
        <v>1</v>
      </c>
      <c r="F12570" s="118" t="s">
        <v>1492</v>
      </c>
      <c r="G12570" s="113">
        <f>IF([Data da Aprovação]&lt;&gt;"ESTATUTÁRIO",YEAR([Data da Aprovação]),"")</f>
        <v>2000</v>
      </c>
      <c r="H12570" s="106">
        <f>Tabela9[[#This Row],[Valor do Provento R$]]/Tabela9[[#This Row],[Provento por 1 ou 1000 Ações]]</f>
        <v>3.3757152329999998E-2</v>
      </c>
    </row>
    <row r="12571" spans="1:8">
      <c r="A12571" s="119" t="s">
        <v>1838</v>
      </c>
      <c r="B12571" s="117" t="s">
        <v>1490</v>
      </c>
      <c r="C12571" s="140">
        <v>36657</v>
      </c>
      <c r="D12571" s="141">
        <v>3.3757152329999998E-2</v>
      </c>
      <c r="E12571" s="119">
        <v>1</v>
      </c>
      <c r="F12571" s="119" t="s">
        <v>1492</v>
      </c>
      <c r="G12571" s="114">
        <f>IF([Data da Aprovação]&lt;&gt;"ESTATUTÁRIO",YEAR([Data da Aprovação]),"")</f>
        <v>2000</v>
      </c>
      <c r="H12571" s="106">
        <f>Tabela9[[#This Row],[Valor do Provento R$]]/Tabela9[[#This Row],[Provento por 1 ou 1000 Ações]]</f>
        <v>3.3757152329999998E-2</v>
      </c>
    </row>
    <row r="12572" spans="1:8">
      <c r="A12572" s="118" t="s">
        <v>1838</v>
      </c>
      <c r="B12572" s="116" t="s">
        <v>1490</v>
      </c>
      <c r="C12572" s="138">
        <v>36657</v>
      </c>
      <c r="D12572" s="139">
        <v>3.3757152329999998E-2</v>
      </c>
      <c r="E12572" s="118">
        <v>1</v>
      </c>
      <c r="F12572" s="118" t="s">
        <v>1492</v>
      </c>
      <c r="G12572" s="113">
        <f>IF([Data da Aprovação]&lt;&gt;"ESTATUTÁRIO",YEAR([Data da Aprovação]),"")</f>
        <v>2000</v>
      </c>
      <c r="H12572" s="106">
        <f>Tabela9[[#This Row],[Valor do Provento R$]]/Tabela9[[#This Row],[Provento por 1 ou 1000 Ações]]</f>
        <v>3.3757152329999998E-2</v>
      </c>
    </row>
    <row r="12573" spans="1:8">
      <c r="A12573" s="119" t="s">
        <v>1838</v>
      </c>
      <c r="B12573" s="117" t="s">
        <v>1490</v>
      </c>
      <c r="C12573" s="140">
        <v>36657</v>
      </c>
      <c r="D12573" s="141">
        <v>3.3757152339999999E-2</v>
      </c>
      <c r="E12573" s="119">
        <v>1</v>
      </c>
      <c r="F12573" s="119" t="s">
        <v>1492</v>
      </c>
      <c r="G12573" s="114">
        <f>IF([Data da Aprovação]&lt;&gt;"ESTATUTÁRIO",YEAR([Data da Aprovação]),"")</f>
        <v>2000</v>
      </c>
      <c r="H12573" s="106">
        <f>Tabela9[[#This Row],[Valor do Provento R$]]/Tabela9[[#This Row],[Provento por 1 ou 1000 Ações]]</f>
        <v>3.3757152339999999E-2</v>
      </c>
    </row>
    <row r="12574" spans="1:8">
      <c r="A12574" s="118" t="s">
        <v>1838</v>
      </c>
      <c r="B12574" s="116" t="s">
        <v>1490</v>
      </c>
      <c r="C12574" s="138">
        <v>36657</v>
      </c>
      <c r="D12574" s="139">
        <v>3.3757152339999999E-2</v>
      </c>
      <c r="E12574" s="118">
        <v>1</v>
      </c>
      <c r="F12574" s="118" t="s">
        <v>1492</v>
      </c>
      <c r="G12574" s="113">
        <f>IF([Data da Aprovação]&lt;&gt;"ESTATUTÁRIO",YEAR([Data da Aprovação]),"")</f>
        <v>2000</v>
      </c>
      <c r="H12574" s="106">
        <f>Tabela9[[#This Row],[Valor do Provento R$]]/Tabela9[[#This Row],[Provento por 1 ou 1000 Ações]]</f>
        <v>3.3757152339999999E-2</v>
      </c>
    </row>
    <row r="12575" spans="1:8">
      <c r="A12575" s="119" t="s">
        <v>1838</v>
      </c>
      <c r="B12575" s="117" t="s">
        <v>1490</v>
      </c>
      <c r="C12575" s="140">
        <v>37026</v>
      </c>
      <c r="D12575" s="141">
        <v>3.6600000000000001E-2</v>
      </c>
      <c r="E12575" s="119">
        <v>1</v>
      </c>
      <c r="F12575" s="119" t="s">
        <v>1492</v>
      </c>
      <c r="G12575" s="114">
        <f>IF([Data da Aprovação]&lt;&gt;"ESTATUTÁRIO",YEAR([Data da Aprovação]),"")</f>
        <v>2001</v>
      </c>
      <c r="H12575" s="106">
        <f>Tabela9[[#This Row],[Valor do Provento R$]]/Tabela9[[#This Row],[Provento por 1 ou 1000 Ações]]</f>
        <v>3.6600000000000001E-2</v>
      </c>
    </row>
    <row r="12576" spans="1:8">
      <c r="A12576" s="118" t="s">
        <v>1838</v>
      </c>
      <c r="B12576" s="116" t="s">
        <v>1490</v>
      </c>
      <c r="C12576" s="138">
        <v>37498</v>
      </c>
      <c r="D12576" s="139">
        <v>1.7533333000000002E-2</v>
      </c>
      <c r="E12576" s="118">
        <v>1</v>
      </c>
      <c r="F12576" s="118" t="s">
        <v>1492</v>
      </c>
      <c r="G12576" s="113">
        <f>IF([Data da Aprovação]&lt;&gt;"ESTATUTÁRIO",YEAR([Data da Aprovação]),"")</f>
        <v>2002</v>
      </c>
      <c r="H12576" s="106">
        <f>Tabela9[[#This Row],[Valor do Provento R$]]/Tabela9[[#This Row],[Provento por 1 ou 1000 Ações]]</f>
        <v>1.7533333000000002E-2</v>
      </c>
    </row>
    <row r="12577" spans="1:8">
      <c r="A12577" s="119" t="s">
        <v>1838</v>
      </c>
      <c r="B12577" s="117" t="s">
        <v>1490</v>
      </c>
      <c r="C12577" s="140">
        <v>37498</v>
      </c>
      <c r="D12577" s="141">
        <v>1.7533331999999999E-2</v>
      </c>
      <c r="E12577" s="119">
        <v>1</v>
      </c>
      <c r="F12577" s="119" t="s">
        <v>1492</v>
      </c>
      <c r="G12577" s="114">
        <f>IF([Data da Aprovação]&lt;&gt;"ESTATUTÁRIO",YEAR([Data da Aprovação]),"")</f>
        <v>2002</v>
      </c>
      <c r="H12577" s="106">
        <f>Tabela9[[#This Row],[Valor do Provento R$]]/Tabela9[[#This Row],[Provento por 1 ou 1000 Ações]]</f>
        <v>1.7533331999999999E-2</v>
      </c>
    </row>
    <row r="12578" spans="1:8">
      <c r="A12578" s="118" t="s">
        <v>1838</v>
      </c>
      <c r="B12578" s="116" t="s">
        <v>1490</v>
      </c>
      <c r="C12578" s="138">
        <v>37498</v>
      </c>
      <c r="D12578" s="139">
        <v>1.7533335000000001E-2</v>
      </c>
      <c r="E12578" s="118">
        <v>1</v>
      </c>
      <c r="F12578" s="118" t="s">
        <v>1492</v>
      </c>
      <c r="G12578" s="113">
        <f>IF([Data da Aprovação]&lt;&gt;"ESTATUTÁRIO",YEAR([Data da Aprovação]),"")</f>
        <v>2002</v>
      </c>
      <c r="H12578" s="106">
        <f>Tabela9[[#This Row],[Valor do Provento R$]]/Tabela9[[#This Row],[Provento por 1 ou 1000 Ações]]</f>
        <v>1.7533335000000001E-2</v>
      </c>
    </row>
    <row r="12579" spans="1:8">
      <c r="A12579" s="119" t="s">
        <v>1838</v>
      </c>
      <c r="B12579" s="117" t="s">
        <v>1490</v>
      </c>
      <c r="C12579" s="140">
        <v>38414</v>
      </c>
      <c r="D12579" s="141">
        <v>5.914E-3</v>
      </c>
      <c r="E12579" s="119">
        <v>1</v>
      </c>
      <c r="F12579" s="119" t="s">
        <v>1492</v>
      </c>
      <c r="G12579" s="114">
        <f>IF([Data da Aprovação]&lt;&gt;"ESTATUTÁRIO",YEAR([Data da Aprovação]),"")</f>
        <v>2005</v>
      </c>
      <c r="H12579" s="106">
        <f>Tabela9[[#This Row],[Valor do Provento R$]]/Tabela9[[#This Row],[Provento por 1 ou 1000 Ações]]</f>
        <v>5.914E-3</v>
      </c>
    </row>
    <row r="12580" spans="1:8">
      <c r="A12580" s="118" t="s">
        <v>1838</v>
      </c>
      <c r="B12580" s="116" t="s">
        <v>1490</v>
      </c>
      <c r="C12580" s="138">
        <v>38414</v>
      </c>
      <c r="D12580" s="139">
        <v>5.9160000000000003E-3</v>
      </c>
      <c r="E12580" s="118">
        <v>1</v>
      </c>
      <c r="F12580" s="118" t="s">
        <v>1492</v>
      </c>
      <c r="G12580" s="113">
        <f>IF([Data da Aprovação]&lt;&gt;"ESTATUTÁRIO",YEAR([Data da Aprovação]),"")</f>
        <v>2005</v>
      </c>
      <c r="H12580" s="106">
        <f>Tabela9[[#This Row],[Valor do Provento R$]]/Tabela9[[#This Row],[Provento por 1 ou 1000 Ações]]</f>
        <v>5.9160000000000003E-3</v>
      </c>
    </row>
    <row r="12581" spans="1:8">
      <c r="A12581" s="119" t="s">
        <v>1838</v>
      </c>
      <c r="B12581" s="117" t="s">
        <v>1490</v>
      </c>
      <c r="C12581" s="140">
        <v>39237</v>
      </c>
      <c r="D12581" s="141">
        <v>4.607E-2</v>
      </c>
      <c r="E12581" s="119">
        <v>1</v>
      </c>
      <c r="F12581" s="119" t="s">
        <v>1492</v>
      </c>
      <c r="G12581" s="114">
        <f>IF([Data da Aprovação]&lt;&gt;"ESTATUTÁRIO",YEAR([Data da Aprovação]),"")</f>
        <v>2007</v>
      </c>
      <c r="H12581" s="106">
        <f>Tabela9[[#This Row],[Valor do Provento R$]]/Tabela9[[#This Row],[Provento por 1 ou 1000 Ações]]</f>
        <v>4.607E-2</v>
      </c>
    </row>
    <row r="12582" spans="1:8">
      <c r="A12582" s="118" t="s">
        <v>1838</v>
      </c>
      <c r="B12582" s="116" t="s">
        <v>1490</v>
      </c>
      <c r="C12582" s="138">
        <v>39237</v>
      </c>
      <c r="D12582" s="139">
        <v>4.607E-2</v>
      </c>
      <c r="E12582" s="118">
        <v>1</v>
      </c>
      <c r="F12582" s="118" t="s">
        <v>1492</v>
      </c>
      <c r="G12582" s="113">
        <f>IF([Data da Aprovação]&lt;&gt;"ESTATUTÁRIO",YEAR([Data da Aprovação]),"")</f>
        <v>2007</v>
      </c>
      <c r="H12582" s="106">
        <f>Tabela9[[#This Row],[Valor do Provento R$]]/Tabela9[[#This Row],[Provento por 1 ou 1000 Ações]]</f>
        <v>4.607E-2</v>
      </c>
    </row>
    <row r="12583" spans="1:8">
      <c r="A12583" s="119" t="s">
        <v>1838</v>
      </c>
      <c r="B12583" s="117" t="s">
        <v>1490</v>
      </c>
      <c r="C12583" s="140">
        <v>39237</v>
      </c>
      <c r="D12583" s="141">
        <v>4.607E-2</v>
      </c>
      <c r="E12583" s="119">
        <v>1</v>
      </c>
      <c r="F12583" s="119" t="s">
        <v>1492</v>
      </c>
      <c r="G12583" s="114">
        <f>IF([Data da Aprovação]&lt;&gt;"ESTATUTÁRIO",YEAR([Data da Aprovação]),"")</f>
        <v>2007</v>
      </c>
      <c r="H12583" s="106">
        <f>Tabela9[[#This Row],[Valor do Provento R$]]/Tabela9[[#This Row],[Provento por 1 ou 1000 Ações]]</f>
        <v>4.607E-2</v>
      </c>
    </row>
    <row r="12584" spans="1:8">
      <c r="A12584" s="118" t="s">
        <v>1838</v>
      </c>
      <c r="B12584" s="116" t="s">
        <v>1490</v>
      </c>
      <c r="C12584" s="138">
        <v>39237</v>
      </c>
      <c r="D12584" s="139">
        <v>4.607E-2</v>
      </c>
      <c r="E12584" s="118">
        <v>1</v>
      </c>
      <c r="F12584" s="118" t="s">
        <v>1492</v>
      </c>
      <c r="G12584" s="113">
        <f>IF([Data da Aprovação]&lt;&gt;"ESTATUTÁRIO",YEAR([Data da Aprovação]),"")</f>
        <v>2007</v>
      </c>
      <c r="H12584" s="106">
        <f>Tabela9[[#This Row],[Valor do Provento R$]]/Tabela9[[#This Row],[Provento por 1 ou 1000 Ações]]</f>
        <v>4.607E-2</v>
      </c>
    </row>
    <row r="12585" spans="1:8">
      <c r="A12585" s="119" t="s">
        <v>1838</v>
      </c>
      <c r="B12585" s="117" t="s">
        <v>1490</v>
      </c>
      <c r="C12585" s="140">
        <v>39237</v>
      </c>
      <c r="D12585" s="141">
        <v>4.607E-2</v>
      </c>
      <c r="E12585" s="119">
        <v>1</v>
      </c>
      <c r="F12585" s="119" t="s">
        <v>1492</v>
      </c>
      <c r="G12585" s="114">
        <f>IF([Data da Aprovação]&lt;&gt;"ESTATUTÁRIO",YEAR([Data da Aprovação]),"")</f>
        <v>2007</v>
      </c>
      <c r="H12585" s="106">
        <f>Tabela9[[#This Row],[Valor do Provento R$]]/Tabela9[[#This Row],[Provento por 1 ou 1000 Ações]]</f>
        <v>4.607E-2</v>
      </c>
    </row>
    <row r="12586" spans="1:8">
      <c r="A12586" s="118" t="s">
        <v>1838</v>
      </c>
      <c r="B12586" s="116" t="s">
        <v>1490</v>
      </c>
      <c r="C12586" s="138">
        <v>39237</v>
      </c>
      <c r="D12586" s="139">
        <v>4.607E-2</v>
      </c>
      <c r="E12586" s="118">
        <v>1</v>
      </c>
      <c r="F12586" s="118" t="s">
        <v>1492</v>
      </c>
      <c r="G12586" s="113">
        <f>IF([Data da Aprovação]&lt;&gt;"ESTATUTÁRIO",YEAR([Data da Aprovação]),"")</f>
        <v>2007</v>
      </c>
      <c r="H12586" s="106">
        <f>Tabela9[[#This Row],[Valor do Provento R$]]/Tabela9[[#This Row],[Provento por 1 ou 1000 Ações]]</f>
        <v>4.607E-2</v>
      </c>
    </row>
    <row r="12587" spans="1:8">
      <c r="A12587" s="119" t="s">
        <v>1838</v>
      </c>
      <c r="B12587" s="117" t="s">
        <v>1490</v>
      </c>
      <c r="C12587" s="140">
        <v>39570</v>
      </c>
      <c r="D12587" s="141">
        <v>2.4745E-2</v>
      </c>
      <c r="E12587" s="119">
        <v>1</v>
      </c>
      <c r="F12587" s="119" t="s">
        <v>1492</v>
      </c>
      <c r="G12587" s="114">
        <f>IF([Data da Aprovação]&lt;&gt;"ESTATUTÁRIO",YEAR([Data da Aprovação]),"")</f>
        <v>2008</v>
      </c>
      <c r="H12587" s="106">
        <f>Tabela9[[#This Row],[Valor do Provento R$]]/Tabela9[[#This Row],[Provento por 1 ou 1000 Ações]]</f>
        <v>2.4745E-2</v>
      </c>
    </row>
    <row r="12588" spans="1:8">
      <c r="A12588" s="118" t="s">
        <v>1838</v>
      </c>
      <c r="B12588" s="116" t="s">
        <v>1490</v>
      </c>
      <c r="C12588" s="138">
        <v>39570</v>
      </c>
      <c r="D12588" s="139">
        <v>2.4745E-2</v>
      </c>
      <c r="E12588" s="118">
        <v>1</v>
      </c>
      <c r="F12588" s="118" t="s">
        <v>1492</v>
      </c>
      <c r="G12588" s="113">
        <f>IF([Data da Aprovação]&lt;&gt;"ESTATUTÁRIO",YEAR([Data da Aprovação]),"")</f>
        <v>2008</v>
      </c>
      <c r="H12588" s="106">
        <f>Tabela9[[#This Row],[Valor do Provento R$]]/Tabela9[[#This Row],[Provento por 1 ou 1000 Ações]]</f>
        <v>2.4745E-2</v>
      </c>
    </row>
    <row r="12589" spans="1:8">
      <c r="A12589" s="119" t="s">
        <v>1838</v>
      </c>
      <c r="B12589" s="117" t="s">
        <v>1490</v>
      </c>
      <c r="C12589" s="140">
        <v>39570</v>
      </c>
      <c r="D12589" s="141">
        <v>2.4745E-2</v>
      </c>
      <c r="E12589" s="119">
        <v>1</v>
      </c>
      <c r="F12589" s="119" t="s">
        <v>1492</v>
      </c>
      <c r="G12589" s="114">
        <f>IF([Data da Aprovação]&lt;&gt;"ESTATUTÁRIO",YEAR([Data da Aprovação]),"")</f>
        <v>2008</v>
      </c>
      <c r="H12589" s="106">
        <f>Tabela9[[#This Row],[Valor do Provento R$]]/Tabela9[[#This Row],[Provento por 1 ou 1000 Ações]]</f>
        <v>2.4745E-2</v>
      </c>
    </row>
    <row r="12590" spans="1:8">
      <c r="A12590" s="118" t="s">
        <v>1838</v>
      </c>
      <c r="B12590" s="116" t="s">
        <v>1490</v>
      </c>
      <c r="C12590" s="138">
        <v>39570</v>
      </c>
      <c r="D12590" s="139">
        <v>2.4745E-2</v>
      </c>
      <c r="E12590" s="118">
        <v>1</v>
      </c>
      <c r="F12590" s="118" t="s">
        <v>1492</v>
      </c>
      <c r="G12590" s="113">
        <f>IF([Data da Aprovação]&lt;&gt;"ESTATUTÁRIO",YEAR([Data da Aprovação]),"")</f>
        <v>2008</v>
      </c>
      <c r="H12590" s="106">
        <f>Tabela9[[#This Row],[Valor do Provento R$]]/Tabela9[[#This Row],[Provento por 1 ou 1000 Ações]]</f>
        <v>2.4745E-2</v>
      </c>
    </row>
    <row r="12591" spans="1:8">
      <c r="A12591" s="119" t="s">
        <v>1838</v>
      </c>
      <c r="B12591" s="117" t="s">
        <v>1490</v>
      </c>
      <c r="C12591" s="140">
        <v>39570</v>
      </c>
      <c r="D12591" s="141">
        <v>2.4745E-2</v>
      </c>
      <c r="E12591" s="119">
        <v>1</v>
      </c>
      <c r="F12591" s="119" t="s">
        <v>1492</v>
      </c>
      <c r="G12591" s="114">
        <f>IF([Data da Aprovação]&lt;&gt;"ESTATUTÁRIO",YEAR([Data da Aprovação]),"")</f>
        <v>2008</v>
      </c>
      <c r="H12591" s="106">
        <f>Tabela9[[#This Row],[Valor do Provento R$]]/Tabela9[[#This Row],[Provento por 1 ou 1000 Ações]]</f>
        <v>2.4745E-2</v>
      </c>
    </row>
    <row r="12592" spans="1:8">
      <c r="A12592" s="118" t="s">
        <v>1838</v>
      </c>
      <c r="B12592" s="116" t="s">
        <v>1490</v>
      </c>
      <c r="C12592" s="138">
        <v>39570</v>
      </c>
      <c r="D12592" s="139">
        <v>2.4745E-2</v>
      </c>
      <c r="E12592" s="118">
        <v>1</v>
      </c>
      <c r="F12592" s="118" t="s">
        <v>1492</v>
      </c>
      <c r="G12592" s="113">
        <f>IF([Data da Aprovação]&lt;&gt;"ESTATUTÁRIO",YEAR([Data da Aprovação]),"")</f>
        <v>2008</v>
      </c>
      <c r="H12592" s="106">
        <f>Tabela9[[#This Row],[Valor do Provento R$]]/Tabela9[[#This Row],[Provento por 1 ou 1000 Ações]]</f>
        <v>2.4745E-2</v>
      </c>
    </row>
    <row r="12593" spans="1:8">
      <c r="A12593" s="119" t="s">
        <v>1838</v>
      </c>
      <c r="B12593" s="117" t="s">
        <v>1490</v>
      </c>
      <c r="C12593" s="140">
        <v>39937</v>
      </c>
      <c r="D12593" s="141">
        <v>0.22391</v>
      </c>
      <c r="E12593" s="119">
        <v>1</v>
      </c>
      <c r="F12593" s="119" t="s">
        <v>1492</v>
      </c>
      <c r="G12593" s="114">
        <f>IF([Data da Aprovação]&lt;&gt;"ESTATUTÁRIO",YEAR([Data da Aprovação]),"")</f>
        <v>2009</v>
      </c>
      <c r="H12593" s="106">
        <f>Tabela9[[#This Row],[Valor do Provento R$]]/Tabela9[[#This Row],[Provento por 1 ou 1000 Ações]]</f>
        <v>0.22391</v>
      </c>
    </row>
    <row r="12594" spans="1:8">
      <c r="A12594" s="118" t="s">
        <v>1838</v>
      </c>
      <c r="B12594" s="116" t="s">
        <v>1490</v>
      </c>
      <c r="C12594" s="138">
        <v>40301</v>
      </c>
      <c r="D12594" s="139">
        <v>0.30492999999999998</v>
      </c>
      <c r="E12594" s="118">
        <v>1</v>
      </c>
      <c r="F12594" s="118" t="s">
        <v>1492</v>
      </c>
      <c r="G12594" s="113">
        <f>IF([Data da Aprovação]&lt;&gt;"ESTATUTÁRIO",YEAR([Data da Aprovação]),"")</f>
        <v>2010</v>
      </c>
      <c r="H12594" s="106">
        <f>Tabela9[[#This Row],[Valor do Provento R$]]/Tabela9[[#This Row],[Provento por 1 ou 1000 Ações]]</f>
        <v>0.30492999999999998</v>
      </c>
    </row>
    <row r="12595" spans="1:8">
      <c r="A12595" s="119" t="s">
        <v>1838</v>
      </c>
      <c r="B12595" s="117" t="s">
        <v>1490</v>
      </c>
      <c r="C12595" s="140">
        <v>40665</v>
      </c>
      <c r="D12595" s="141">
        <v>0.43517</v>
      </c>
      <c r="E12595" s="119">
        <v>1</v>
      </c>
      <c r="F12595" s="119" t="s">
        <v>1492</v>
      </c>
      <c r="G12595" s="114">
        <f>IF([Data da Aprovação]&lt;&gt;"ESTATUTÁRIO",YEAR([Data da Aprovação]),"")</f>
        <v>2011</v>
      </c>
      <c r="H12595" s="106">
        <f>Tabela9[[#This Row],[Valor do Provento R$]]/Tabela9[[#This Row],[Provento por 1 ou 1000 Ações]]</f>
        <v>0.43517</v>
      </c>
    </row>
    <row r="12596" spans="1:8">
      <c r="A12596" s="118" t="s">
        <v>1839</v>
      </c>
      <c r="B12596" s="116" t="s">
        <v>1488</v>
      </c>
      <c r="C12596" s="138">
        <v>35185</v>
      </c>
      <c r="D12596" s="139">
        <v>0.06</v>
      </c>
      <c r="E12596" s="118">
        <v>1</v>
      </c>
      <c r="F12596" s="118" t="s">
        <v>1492</v>
      </c>
      <c r="G12596" s="113">
        <f>IF([Data da Aprovação]&lt;&gt;"ESTATUTÁRIO",YEAR([Data da Aprovação]),"")</f>
        <v>1996</v>
      </c>
      <c r="H12596" s="106">
        <f>Tabela9[[#This Row],[Valor do Provento R$]]/Tabela9[[#This Row],[Provento por 1 ou 1000 Ações]]</f>
        <v>0.06</v>
      </c>
    </row>
    <row r="12597" spans="1:8">
      <c r="A12597" s="119" t="s">
        <v>1839</v>
      </c>
      <c r="B12597" s="117" t="s">
        <v>1488</v>
      </c>
      <c r="C12597" s="140">
        <v>35185</v>
      </c>
      <c r="D12597" s="141">
        <v>0.06</v>
      </c>
      <c r="E12597" s="119">
        <v>1</v>
      </c>
      <c r="F12597" s="119" t="s">
        <v>1492</v>
      </c>
      <c r="G12597" s="114">
        <f>IF([Data da Aprovação]&lt;&gt;"ESTATUTÁRIO",YEAR([Data da Aprovação]),"")</f>
        <v>1996</v>
      </c>
      <c r="H12597" s="106">
        <f>Tabela9[[#This Row],[Valor do Provento R$]]/Tabela9[[#This Row],[Provento por 1 ou 1000 Ações]]</f>
        <v>0.06</v>
      </c>
    </row>
    <row r="12598" spans="1:8">
      <c r="A12598" s="118" t="s">
        <v>1839</v>
      </c>
      <c r="B12598" s="116" t="s">
        <v>1488</v>
      </c>
      <c r="C12598" s="138">
        <v>35549</v>
      </c>
      <c r="D12598" s="139">
        <v>2.102E-2</v>
      </c>
      <c r="E12598" s="118">
        <v>1</v>
      </c>
      <c r="F12598" s="118" t="s">
        <v>1492</v>
      </c>
      <c r="G12598" s="113">
        <f>IF([Data da Aprovação]&lt;&gt;"ESTATUTÁRIO",YEAR([Data da Aprovação]),"")</f>
        <v>1997</v>
      </c>
      <c r="H12598" s="106">
        <f>Tabela9[[#This Row],[Valor do Provento R$]]/Tabela9[[#This Row],[Provento por 1 ou 1000 Ações]]</f>
        <v>2.102E-2</v>
      </c>
    </row>
    <row r="12599" spans="1:8">
      <c r="A12599" s="119" t="s">
        <v>1839</v>
      </c>
      <c r="B12599" s="117" t="s">
        <v>1488</v>
      </c>
      <c r="C12599" s="140">
        <v>35915</v>
      </c>
      <c r="D12599" s="141">
        <v>3.8899999999999997E-2</v>
      </c>
      <c r="E12599" s="119">
        <v>1</v>
      </c>
      <c r="F12599" s="119" t="s">
        <v>1492</v>
      </c>
      <c r="G12599" s="114">
        <f>IF([Data da Aprovação]&lt;&gt;"ESTATUTÁRIO",YEAR([Data da Aprovação]),"")</f>
        <v>1998</v>
      </c>
      <c r="H12599" s="106">
        <f>Tabela9[[#This Row],[Valor do Provento R$]]/Tabela9[[#This Row],[Provento por 1 ou 1000 Ações]]</f>
        <v>3.8899999999999997E-2</v>
      </c>
    </row>
    <row r="12600" spans="1:8">
      <c r="A12600" s="118" t="s">
        <v>1839</v>
      </c>
      <c r="B12600" s="116" t="s">
        <v>1488</v>
      </c>
      <c r="C12600" s="138">
        <v>36494</v>
      </c>
      <c r="D12600" s="139">
        <v>0.05</v>
      </c>
      <c r="E12600" s="118">
        <v>1</v>
      </c>
      <c r="F12600" s="118" t="s">
        <v>1489</v>
      </c>
      <c r="G12600" s="113">
        <f>IF([Data da Aprovação]&lt;&gt;"ESTATUTÁRIO",YEAR([Data da Aprovação]),"")</f>
        <v>1999</v>
      </c>
      <c r="H12600" s="106">
        <f>Tabela9[[#This Row],[Valor do Provento R$]]/Tabela9[[#This Row],[Provento por 1 ou 1000 Ações]]</f>
        <v>0.05</v>
      </c>
    </row>
    <row r="12601" spans="1:8">
      <c r="A12601" s="119" t="s">
        <v>1839</v>
      </c>
      <c r="B12601" s="117" t="s">
        <v>1488</v>
      </c>
      <c r="C12601" s="140">
        <v>36791</v>
      </c>
      <c r="D12601" s="141">
        <v>0.12941176400000001</v>
      </c>
      <c r="E12601" s="119">
        <v>1</v>
      </c>
      <c r="F12601" s="119" t="s">
        <v>1489</v>
      </c>
      <c r="G12601" s="114">
        <f>IF([Data da Aprovação]&lt;&gt;"ESTATUTÁRIO",YEAR([Data da Aprovação]),"")</f>
        <v>2000</v>
      </c>
      <c r="H12601" s="106">
        <f>Tabela9[[#This Row],[Valor do Provento R$]]/Tabela9[[#This Row],[Provento por 1 ou 1000 Ações]]</f>
        <v>0.12941176400000001</v>
      </c>
    </row>
    <row r="12602" spans="1:8">
      <c r="A12602" s="118" t="s">
        <v>1839</v>
      </c>
      <c r="B12602" s="116" t="s">
        <v>1488</v>
      </c>
      <c r="C12602" s="138">
        <v>37007</v>
      </c>
      <c r="D12602" s="139">
        <v>0.125</v>
      </c>
      <c r="E12602" s="118">
        <v>1</v>
      </c>
      <c r="F12602" s="118" t="s">
        <v>1492</v>
      </c>
      <c r="G12602" s="113">
        <f>IF([Data da Aprovação]&lt;&gt;"ESTATUTÁRIO",YEAR([Data da Aprovação]),"")</f>
        <v>2001</v>
      </c>
      <c r="H12602" s="106">
        <f>Tabela9[[#This Row],[Valor do Provento R$]]/Tabela9[[#This Row],[Provento por 1 ou 1000 Ações]]</f>
        <v>0.125</v>
      </c>
    </row>
    <row r="12603" spans="1:8">
      <c r="A12603" s="119" t="s">
        <v>1839</v>
      </c>
      <c r="B12603" s="117" t="s">
        <v>1488</v>
      </c>
      <c r="C12603" s="140">
        <v>37113</v>
      </c>
      <c r="D12603" s="141">
        <v>0.23</v>
      </c>
      <c r="E12603" s="119">
        <v>1</v>
      </c>
      <c r="F12603" s="119" t="s">
        <v>1489</v>
      </c>
      <c r="G12603" s="114">
        <f>IF([Data da Aprovação]&lt;&gt;"ESTATUTÁRIO",YEAR([Data da Aprovação]),"")</f>
        <v>2001</v>
      </c>
      <c r="H12603" s="106">
        <f>Tabela9[[#This Row],[Valor do Provento R$]]/Tabela9[[#This Row],[Provento por 1 ou 1000 Ações]]</f>
        <v>0.23</v>
      </c>
    </row>
    <row r="12604" spans="1:8">
      <c r="A12604" s="118" t="s">
        <v>1839</v>
      </c>
      <c r="B12604" s="116" t="s">
        <v>1488</v>
      </c>
      <c r="C12604" s="138">
        <v>37183</v>
      </c>
      <c r="D12604" s="139">
        <v>0.13400000000000001</v>
      </c>
      <c r="E12604" s="118">
        <v>1</v>
      </c>
      <c r="F12604" s="118" t="s">
        <v>1492</v>
      </c>
      <c r="G12604" s="113">
        <f>IF([Data da Aprovação]&lt;&gt;"ESTATUTÁRIO",YEAR([Data da Aprovação]),"")</f>
        <v>2001</v>
      </c>
      <c r="H12604" s="106">
        <f>Tabela9[[#This Row],[Valor do Provento R$]]/Tabela9[[#This Row],[Provento por 1 ou 1000 Ações]]</f>
        <v>0.13400000000000001</v>
      </c>
    </row>
    <row r="12605" spans="1:8">
      <c r="A12605" s="119" t="s">
        <v>1839</v>
      </c>
      <c r="B12605" s="117" t="s">
        <v>1488</v>
      </c>
      <c r="C12605" s="140">
        <v>37376</v>
      </c>
      <c r="D12605" s="141">
        <v>0.16400000000000001</v>
      </c>
      <c r="E12605" s="119">
        <v>1</v>
      </c>
      <c r="F12605" s="119" t="s">
        <v>1492</v>
      </c>
      <c r="G12605" s="114">
        <f>IF([Data da Aprovação]&lt;&gt;"ESTATUTÁRIO",YEAR([Data da Aprovação]),"")</f>
        <v>2002</v>
      </c>
      <c r="H12605" s="106">
        <f>Tabela9[[#This Row],[Valor do Provento R$]]/Tabela9[[#This Row],[Provento por 1 ou 1000 Ações]]</f>
        <v>0.16400000000000001</v>
      </c>
    </row>
    <row r="12606" spans="1:8">
      <c r="A12606" s="118" t="s">
        <v>1839</v>
      </c>
      <c r="B12606" s="116" t="s">
        <v>1488</v>
      </c>
      <c r="C12606" s="138">
        <v>37741</v>
      </c>
      <c r="D12606" s="139">
        <v>0.38700000000000001</v>
      </c>
      <c r="E12606" s="118">
        <v>1</v>
      </c>
      <c r="F12606" s="118" t="s">
        <v>1492</v>
      </c>
      <c r="G12606" s="113">
        <f>IF([Data da Aprovação]&lt;&gt;"ESTATUTÁRIO",YEAR([Data da Aprovação]),"")</f>
        <v>2003</v>
      </c>
      <c r="H12606" s="106">
        <f>Tabela9[[#This Row],[Valor do Provento R$]]/Tabela9[[#This Row],[Provento por 1 ou 1000 Ações]]</f>
        <v>0.38700000000000001</v>
      </c>
    </row>
    <row r="12607" spans="1:8">
      <c r="A12607" s="119" t="s">
        <v>1839</v>
      </c>
      <c r="B12607" s="117" t="s">
        <v>1488</v>
      </c>
      <c r="C12607" s="140">
        <v>37967</v>
      </c>
      <c r="D12607" s="141">
        <v>0.23</v>
      </c>
      <c r="E12607" s="119">
        <v>1</v>
      </c>
      <c r="F12607" s="119" t="s">
        <v>1489</v>
      </c>
      <c r="G12607" s="114">
        <f>IF([Data da Aprovação]&lt;&gt;"ESTATUTÁRIO",YEAR([Data da Aprovação]),"")</f>
        <v>2003</v>
      </c>
      <c r="H12607" s="106">
        <f>Tabela9[[#This Row],[Valor do Provento R$]]/Tabela9[[#This Row],[Provento por 1 ou 1000 Ações]]</f>
        <v>0.23</v>
      </c>
    </row>
    <row r="12608" spans="1:8">
      <c r="A12608" s="118" t="s">
        <v>1839</v>
      </c>
      <c r="B12608" s="116" t="s">
        <v>1488</v>
      </c>
      <c r="C12608" s="138">
        <v>37967</v>
      </c>
      <c r="D12608" s="139">
        <v>0.34</v>
      </c>
      <c r="E12608" s="118">
        <v>1</v>
      </c>
      <c r="F12608" s="118" t="s">
        <v>1492</v>
      </c>
      <c r="G12608" s="113">
        <f>IF([Data da Aprovação]&lt;&gt;"ESTATUTÁRIO",YEAR([Data da Aprovação]),"")</f>
        <v>2003</v>
      </c>
      <c r="H12608" s="106">
        <f>Tabela9[[#This Row],[Valor do Provento R$]]/Tabela9[[#This Row],[Provento por 1 ou 1000 Ações]]</f>
        <v>0.34</v>
      </c>
    </row>
    <row r="12609" spans="1:8">
      <c r="A12609" s="119" t="s">
        <v>1839</v>
      </c>
      <c r="B12609" s="117" t="s">
        <v>1488</v>
      </c>
      <c r="C12609" s="140">
        <v>38106</v>
      </c>
      <c r="D12609" s="141">
        <v>0.4</v>
      </c>
      <c r="E12609" s="119">
        <v>1</v>
      </c>
      <c r="F12609" s="119" t="s">
        <v>1492</v>
      </c>
      <c r="G12609" s="114">
        <f>IF([Data da Aprovação]&lt;&gt;"ESTATUTÁRIO",YEAR([Data da Aprovação]),"")</f>
        <v>2004</v>
      </c>
      <c r="H12609" s="106">
        <f>Tabela9[[#This Row],[Valor do Provento R$]]/Tabela9[[#This Row],[Provento por 1 ou 1000 Ações]]</f>
        <v>0.4</v>
      </c>
    </row>
    <row r="12610" spans="1:8">
      <c r="A12610" s="118" t="s">
        <v>1839</v>
      </c>
      <c r="B12610" s="116" t="s">
        <v>1488</v>
      </c>
      <c r="C12610" s="138">
        <v>38343</v>
      </c>
      <c r="D12610" s="139">
        <v>0.84</v>
      </c>
      <c r="E12610" s="118">
        <v>1</v>
      </c>
      <c r="F12610" s="118" t="s">
        <v>1489</v>
      </c>
      <c r="G12610" s="113">
        <f>IF([Data da Aprovação]&lt;&gt;"ESTATUTÁRIO",YEAR([Data da Aprovação]),"")</f>
        <v>2004</v>
      </c>
      <c r="H12610" s="106">
        <f>Tabela9[[#This Row],[Valor do Provento R$]]/Tabela9[[#This Row],[Provento por 1 ou 1000 Ações]]</f>
        <v>0.84</v>
      </c>
    </row>
    <row r="12611" spans="1:8">
      <c r="A12611" s="119" t="s">
        <v>1839</v>
      </c>
      <c r="B12611" s="117" t="s">
        <v>1488</v>
      </c>
      <c r="C12611" s="140">
        <v>38467</v>
      </c>
      <c r="D12611" s="141">
        <v>0.03</v>
      </c>
      <c r="E12611" s="119">
        <v>1</v>
      </c>
      <c r="F12611" s="119" t="s">
        <v>1492</v>
      </c>
      <c r="G12611" s="114">
        <f>IF([Data da Aprovação]&lt;&gt;"ESTATUTÁRIO",YEAR([Data da Aprovação]),"")</f>
        <v>2005</v>
      </c>
      <c r="H12611" s="106">
        <f>Tabela9[[#This Row],[Valor do Provento R$]]/Tabela9[[#This Row],[Provento por 1 ou 1000 Ações]]</f>
        <v>0.03</v>
      </c>
    </row>
    <row r="12612" spans="1:8">
      <c r="A12612" s="118" t="s">
        <v>1839</v>
      </c>
      <c r="B12612" s="116" t="s">
        <v>1488</v>
      </c>
      <c r="C12612" s="138">
        <v>38708</v>
      </c>
      <c r="D12612" s="139">
        <v>0.34</v>
      </c>
      <c r="E12612" s="118">
        <v>1</v>
      </c>
      <c r="F12612" s="118" t="s">
        <v>1489</v>
      </c>
      <c r="G12612" s="113">
        <f>IF([Data da Aprovação]&lt;&gt;"ESTATUTÁRIO",YEAR([Data da Aprovação]),"")</f>
        <v>2005</v>
      </c>
      <c r="H12612" s="106">
        <f>Tabela9[[#This Row],[Valor do Provento R$]]/Tabela9[[#This Row],[Provento por 1 ou 1000 Ações]]</f>
        <v>0.34</v>
      </c>
    </row>
    <row r="12613" spans="1:8">
      <c r="A12613" s="119" t="s">
        <v>1839</v>
      </c>
      <c r="B12613" s="117" t="s">
        <v>1488</v>
      </c>
      <c r="C12613" s="140">
        <v>38928</v>
      </c>
      <c r="D12613" s="141">
        <v>0.14199999999999999</v>
      </c>
      <c r="E12613" s="119">
        <v>1</v>
      </c>
      <c r="F12613" s="119" t="s">
        <v>1489</v>
      </c>
      <c r="G12613" s="114">
        <f>IF([Data da Aprovação]&lt;&gt;"ESTATUTÁRIO",YEAR([Data da Aprovação]),"")</f>
        <v>2006</v>
      </c>
      <c r="H12613" s="106">
        <f>Tabela9[[#This Row],[Valor do Provento R$]]/Tabela9[[#This Row],[Provento por 1 ou 1000 Ações]]</f>
        <v>0.14199999999999999</v>
      </c>
    </row>
    <row r="12614" spans="1:8">
      <c r="A12614" s="118" t="s">
        <v>1839</v>
      </c>
      <c r="B12614" s="116" t="s">
        <v>1488</v>
      </c>
      <c r="C12614" s="138">
        <v>39072</v>
      </c>
      <c r="D12614" s="139">
        <v>0.13</v>
      </c>
      <c r="E12614" s="118">
        <v>1</v>
      </c>
      <c r="F12614" s="118" t="s">
        <v>1489</v>
      </c>
      <c r="G12614" s="113">
        <f>IF([Data da Aprovação]&lt;&gt;"ESTATUTÁRIO",YEAR([Data da Aprovação]),"")</f>
        <v>2006</v>
      </c>
      <c r="H12614" s="106">
        <f>Tabela9[[#This Row],[Valor do Provento R$]]/Tabela9[[#This Row],[Provento por 1 ou 1000 Ações]]</f>
        <v>0.13</v>
      </c>
    </row>
    <row r="12615" spans="1:8">
      <c r="A12615" s="119" t="s">
        <v>1839</v>
      </c>
      <c r="B12615" s="117" t="s">
        <v>1488</v>
      </c>
      <c r="C12615" s="140">
        <v>39129</v>
      </c>
      <c r="D12615" s="141">
        <v>0.15</v>
      </c>
      <c r="E12615" s="119">
        <v>1</v>
      </c>
      <c r="F12615" s="119" t="s">
        <v>1489</v>
      </c>
      <c r="G12615" s="114">
        <f>IF([Data da Aprovação]&lt;&gt;"ESTATUTÁRIO",YEAR([Data da Aprovação]),"")</f>
        <v>2007</v>
      </c>
      <c r="H12615" s="106">
        <f>Tabela9[[#This Row],[Valor do Provento R$]]/Tabela9[[#This Row],[Provento por 1 ou 1000 Ações]]</f>
        <v>0.15</v>
      </c>
    </row>
    <row r="12616" spans="1:8">
      <c r="A12616" s="118" t="s">
        <v>1839</v>
      </c>
      <c r="B12616" s="116" t="s">
        <v>1488</v>
      </c>
      <c r="C12616" s="138">
        <v>39197</v>
      </c>
      <c r="D12616" s="139">
        <v>3.7999999999999999E-2</v>
      </c>
      <c r="E12616" s="118">
        <v>1</v>
      </c>
      <c r="F12616" s="118" t="s">
        <v>1492</v>
      </c>
      <c r="G12616" s="113">
        <f>IF([Data da Aprovação]&lt;&gt;"ESTATUTÁRIO",YEAR([Data da Aprovação]),"")</f>
        <v>2007</v>
      </c>
      <c r="H12616" s="106">
        <f>Tabela9[[#This Row],[Valor do Provento R$]]/Tabela9[[#This Row],[Provento por 1 ou 1000 Ações]]</f>
        <v>3.7999999999999999E-2</v>
      </c>
    </row>
    <row r="12617" spans="1:8">
      <c r="A12617" s="119" t="s">
        <v>1839</v>
      </c>
      <c r="B12617" s="117" t="s">
        <v>1488</v>
      </c>
      <c r="C12617" s="140">
        <v>39345</v>
      </c>
      <c r="D12617" s="141">
        <v>0.22</v>
      </c>
      <c r="E12617" s="119">
        <v>1</v>
      </c>
      <c r="F12617" s="119" t="s">
        <v>1489</v>
      </c>
      <c r="G12617" s="114">
        <f>IF([Data da Aprovação]&lt;&gt;"ESTATUTÁRIO",YEAR([Data da Aprovação]),"")</f>
        <v>2007</v>
      </c>
      <c r="H12617" s="106">
        <f>Tabela9[[#This Row],[Valor do Provento R$]]/Tabela9[[#This Row],[Provento por 1 ou 1000 Ações]]</f>
        <v>0.22</v>
      </c>
    </row>
    <row r="12618" spans="1:8">
      <c r="A12618" s="118" t="s">
        <v>1839</v>
      </c>
      <c r="B12618" s="116" t="s">
        <v>1488</v>
      </c>
      <c r="C12618" s="138">
        <v>39436</v>
      </c>
      <c r="D12618" s="139">
        <v>0.3</v>
      </c>
      <c r="E12618" s="118">
        <v>1</v>
      </c>
      <c r="F12618" s="118" t="s">
        <v>1489</v>
      </c>
      <c r="G12618" s="113">
        <f>IF([Data da Aprovação]&lt;&gt;"ESTATUTÁRIO",YEAR([Data da Aprovação]),"")</f>
        <v>2007</v>
      </c>
      <c r="H12618" s="106">
        <f>Tabela9[[#This Row],[Valor do Provento R$]]/Tabela9[[#This Row],[Provento por 1 ou 1000 Ações]]</f>
        <v>0.3</v>
      </c>
    </row>
    <row r="12619" spans="1:8">
      <c r="A12619" s="119" t="s">
        <v>1839</v>
      </c>
      <c r="B12619" s="117" t="s">
        <v>1488</v>
      </c>
      <c r="C12619" s="140">
        <v>40140</v>
      </c>
      <c r="D12619" s="141">
        <v>0.08</v>
      </c>
      <c r="E12619" s="119">
        <v>1</v>
      </c>
      <c r="F12619" s="119" t="s">
        <v>1489</v>
      </c>
      <c r="G12619" s="114">
        <f>IF([Data da Aprovação]&lt;&gt;"ESTATUTÁRIO",YEAR([Data da Aprovação]),"")</f>
        <v>2009</v>
      </c>
      <c r="H12619" s="106">
        <f>Tabela9[[#This Row],[Valor do Provento R$]]/Tabela9[[#This Row],[Provento por 1 ou 1000 Ações]]</f>
        <v>0.08</v>
      </c>
    </row>
    <row r="12620" spans="1:8">
      <c r="A12620" s="118" t="s">
        <v>1839</v>
      </c>
      <c r="B12620" s="116" t="s">
        <v>1488</v>
      </c>
      <c r="C12620" s="138">
        <v>40176</v>
      </c>
      <c r="D12620" s="139">
        <v>0.5</v>
      </c>
      <c r="E12620" s="118">
        <v>1</v>
      </c>
      <c r="F12620" s="118" t="s">
        <v>1489</v>
      </c>
      <c r="G12620" s="113">
        <f>IF([Data da Aprovação]&lt;&gt;"ESTATUTÁRIO",YEAR([Data da Aprovação]),"")</f>
        <v>2009</v>
      </c>
      <c r="H12620" s="106">
        <f>Tabela9[[#This Row],[Valor do Provento R$]]/Tabela9[[#This Row],[Provento por 1 ou 1000 Ações]]</f>
        <v>0.5</v>
      </c>
    </row>
    <row r="12621" spans="1:8">
      <c r="A12621" s="119" t="s">
        <v>1839</v>
      </c>
      <c r="B12621" s="117" t="s">
        <v>1488</v>
      </c>
      <c r="C12621" s="140">
        <v>40416</v>
      </c>
      <c r="D12621" s="141">
        <v>0.11</v>
      </c>
      <c r="E12621" s="119">
        <v>1</v>
      </c>
      <c r="F12621" s="119" t="s">
        <v>1489</v>
      </c>
      <c r="G12621" s="114">
        <f>IF([Data da Aprovação]&lt;&gt;"ESTATUTÁRIO",YEAR([Data da Aprovação]),"")</f>
        <v>2010</v>
      </c>
      <c r="H12621" s="106">
        <f>Tabela9[[#This Row],[Valor do Provento R$]]/Tabela9[[#This Row],[Provento por 1 ou 1000 Ações]]</f>
        <v>0.11</v>
      </c>
    </row>
    <row r="12622" spans="1:8">
      <c r="A12622" s="118" t="s">
        <v>1839</v>
      </c>
      <c r="B12622" s="116" t="s">
        <v>1488</v>
      </c>
      <c r="C12622" s="138">
        <v>40541</v>
      </c>
      <c r="D12622" s="139">
        <v>0.34</v>
      </c>
      <c r="E12622" s="118">
        <v>1</v>
      </c>
      <c r="F12622" s="118" t="s">
        <v>1489</v>
      </c>
      <c r="G12622" s="113">
        <f>IF([Data da Aprovação]&lt;&gt;"ESTATUTÁRIO",YEAR([Data da Aprovação]),"")</f>
        <v>2010</v>
      </c>
      <c r="H12622" s="106">
        <f>Tabela9[[#This Row],[Valor do Provento R$]]/Tabela9[[#This Row],[Provento por 1 ou 1000 Ações]]</f>
        <v>0.34</v>
      </c>
    </row>
    <row r="12623" spans="1:8">
      <c r="A12623" s="119" t="s">
        <v>1839</v>
      </c>
      <c r="B12623" s="117" t="s">
        <v>1488</v>
      </c>
      <c r="C12623" s="140">
        <v>40662</v>
      </c>
      <c r="D12623" s="141">
        <v>3.2000000000000001E-2</v>
      </c>
      <c r="E12623" s="119">
        <v>1</v>
      </c>
      <c r="F12623" s="119" t="s">
        <v>1492</v>
      </c>
      <c r="G12623" s="114">
        <f>IF([Data da Aprovação]&lt;&gt;"ESTATUTÁRIO",YEAR([Data da Aprovação]),"")</f>
        <v>2011</v>
      </c>
      <c r="H12623" s="106">
        <f>Tabela9[[#This Row],[Valor do Provento R$]]/Tabela9[[#This Row],[Provento por 1 ou 1000 Ações]]</f>
        <v>3.2000000000000001E-2</v>
      </c>
    </row>
    <row r="12624" spans="1:8">
      <c r="A12624" s="118" t="s">
        <v>1839</v>
      </c>
      <c r="B12624" s="116" t="s">
        <v>1488</v>
      </c>
      <c r="C12624" s="138">
        <v>40899</v>
      </c>
      <c r="D12624" s="139">
        <v>0.1898</v>
      </c>
      <c r="E12624" s="118">
        <v>1</v>
      </c>
      <c r="F12624" s="118" t="s">
        <v>1489</v>
      </c>
      <c r="G12624" s="113">
        <f>IF([Data da Aprovação]&lt;&gt;"ESTATUTÁRIO",YEAR([Data da Aprovação]),"")</f>
        <v>2011</v>
      </c>
      <c r="H12624" s="106">
        <f>Tabela9[[#This Row],[Valor do Provento R$]]/Tabela9[[#This Row],[Provento por 1 ou 1000 Ações]]</f>
        <v>0.1898</v>
      </c>
    </row>
    <row r="12625" spans="1:8">
      <c r="A12625" s="119" t="s">
        <v>1839</v>
      </c>
      <c r="B12625" s="117" t="s">
        <v>1490</v>
      </c>
      <c r="C12625" s="140">
        <v>35185</v>
      </c>
      <c r="D12625" s="141">
        <v>0.06</v>
      </c>
      <c r="E12625" s="119">
        <v>1</v>
      </c>
      <c r="F12625" s="119" t="s">
        <v>1492</v>
      </c>
      <c r="G12625" s="114">
        <f>IF([Data da Aprovação]&lt;&gt;"ESTATUTÁRIO",YEAR([Data da Aprovação]),"")</f>
        <v>1996</v>
      </c>
      <c r="H12625" s="106">
        <f>Tabela9[[#This Row],[Valor do Provento R$]]/Tabela9[[#This Row],[Provento por 1 ou 1000 Ações]]</f>
        <v>0.06</v>
      </c>
    </row>
    <row r="12626" spans="1:8">
      <c r="A12626" s="118" t="s">
        <v>1839</v>
      </c>
      <c r="B12626" s="116" t="s">
        <v>1490</v>
      </c>
      <c r="C12626" s="138">
        <v>35185</v>
      </c>
      <c r="D12626" s="139">
        <v>0.06</v>
      </c>
      <c r="E12626" s="118">
        <v>1</v>
      </c>
      <c r="F12626" s="118" t="s">
        <v>1492</v>
      </c>
      <c r="G12626" s="113">
        <f>IF([Data da Aprovação]&lt;&gt;"ESTATUTÁRIO",YEAR([Data da Aprovação]),"")</f>
        <v>1996</v>
      </c>
      <c r="H12626" s="106">
        <f>Tabela9[[#This Row],[Valor do Provento R$]]/Tabela9[[#This Row],[Provento por 1 ou 1000 Ações]]</f>
        <v>0.06</v>
      </c>
    </row>
    <row r="12627" spans="1:8">
      <c r="A12627" s="119" t="s">
        <v>1839</v>
      </c>
      <c r="B12627" s="117" t="s">
        <v>1490</v>
      </c>
      <c r="C12627" s="140">
        <v>35549</v>
      </c>
      <c r="D12627" s="141">
        <v>2.102E-2</v>
      </c>
      <c r="E12627" s="119">
        <v>1</v>
      </c>
      <c r="F12627" s="119" t="s">
        <v>1492</v>
      </c>
      <c r="G12627" s="114">
        <f>IF([Data da Aprovação]&lt;&gt;"ESTATUTÁRIO",YEAR([Data da Aprovação]),"")</f>
        <v>1997</v>
      </c>
      <c r="H12627" s="106">
        <f>Tabela9[[#This Row],[Valor do Provento R$]]/Tabela9[[#This Row],[Provento por 1 ou 1000 Ações]]</f>
        <v>2.102E-2</v>
      </c>
    </row>
    <row r="12628" spans="1:8">
      <c r="A12628" s="118" t="s">
        <v>1839</v>
      </c>
      <c r="B12628" s="116" t="s">
        <v>1490</v>
      </c>
      <c r="C12628" s="138">
        <v>35915</v>
      </c>
      <c r="D12628" s="139">
        <v>4.2790000000000002E-2</v>
      </c>
      <c r="E12628" s="118">
        <v>1</v>
      </c>
      <c r="F12628" s="118" t="s">
        <v>1492</v>
      </c>
      <c r="G12628" s="113">
        <f>IF([Data da Aprovação]&lt;&gt;"ESTATUTÁRIO",YEAR([Data da Aprovação]),"")</f>
        <v>1998</v>
      </c>
      <c r="H12628" s="106">
        <f>Tabela9[[#This Row],[Valor do Provento R$]]/Tabela9[[#This Row],[Provento por 1 ou 1000 Ações]]</f>
        <v>4.2790000000000002E-2</v>
      </c>
    </row>
    <row r="12629" spans="1:8">
      <c r="A12629" s="119" t="s">
        <v>1839</v>
      </c>
      <c r="B12629" s="117" t="s">
        <v>1490</v>
      </c>
      <c r="C12629" s="140">
        <v>36494</v>
      </c>
      <c r="D12629" s="141">
        <v>0.05</v>
      </c>
      <c r="E12629" s="119">
        <v>1</v>
      </c>
      <c r="F12629" s="119" t="s">
        <v>1489</v>
      </c>
      <c r="G12629" s="114">
        <f>IF([Data da Aprovação]&lt;&gt;"ESTATUTÁRIO",YEAR([Data da Aprovação]),"")</f>
        <v>1999</v>
      </c>
      <c r="H12629" s="106">
        <f>Tabela9[[#This Row],[Valor do Provento R$]]/Tabela9[[#This Row],[Provento por 1 ou 1000 Ações]]</f>
        <v>0.05</v>
      </c>
    </row>
    <row r="12630" spans="1:8">
      <c r="A12630" s="118" t="s">
        <v>1839</v>
      </c>
      <c r="B12630" s="116" t="s">
        <v>1490</v>
      </c>
      <c r="C12630" s="138">
        <v>36643</v>
      </c>
      <c r="D12630" s="139">
        <v>4.2500000000000003E-3</v>
      </c>
      <c r="E12630" s="118">
        <v>1</v>
      </c>
      <c r="F12630" s="118" t="s">
        <v>1492</v>
      </c>
      <c r="G12630" s="113">
        <f>IF([Data da Aprovação]&lt;&gt;"ESTATUTÁRIO",YEAR([Data da Aprovação]),"")</f>
        <v>2000</v>
      </c>
      <c r="H12630" s="106">
        <f>Tabela9[[#This Row],[Valor do Provento R$]]/Tabela9[[#This Row],[Provento por 1 ou 1000 Ações]]</f>
        <v>4.2500000000000003E-3</v>
      </c>
    </row>
    <row r="12631" spans="1:8">
      <c r="A12631" s="119" t="s">
        <v>1839</v>
      </c>
      <c r="B12631" s="117" t="s">
        <v>1490</v>
      </c>
      <c r="C12631" s="140">
        <v>36791</v>
      </c>
      <c r="D12631" s="141">
        <v>0.14235294100000001</v>
      </c>
      <c r="E12631" s="119">
        <v>1</v>
      </c>
      <c r="F12631" s="119" t="s">
        <v>1489</v>
      </c>
      <c r="G12631" s="114">
        <f>IF([Data da Aprovação]&lt;&gt;"ESTATUTÁRIO",YEAR([Data da Aprovação]),"")</f>
        <v>2000</v>
      </c>
      <c r="H12631" s="106">
        <f>Tabela9[[#This Row],[Valor do Provento R$]]/Tabela9[[#This Row],[Provento por 1 ou 1000 Ações]]</f>
        <v>0.14235294100000001</v>
      </c>
    </row>
    <row r="12632" spans="1:8">
      <c r="A12632" s="118" t="s">
        <v>1839</v>
      </c>
      <c r="B12632" s="116" t="s">
        <v>1490</v>
      </c>
      <c r="C12632" s="138">
        <v>37007</v>
      </c>
      <c r="D12632" s="139">
        <v>0.13800000000000001</v>
      </c>
      <c r="E12632" s="118">
        <v>1</v>
      </c>
      <c r="F12632" s="118" t="s">
        <v>1492</v>
      </c>
      <c r="G12632" s="113">
        <f>IF([Data da Aprovação]&lt;&gt;"ESTATUTÁRIO",YEAR([Data da Aprovação]),"")</f>
        <v>2001</v>
      </c>
      <c r="H12632" s="106">
        <f>Tabela9[[#This Row],[Valor do Provento R$]]/Tabela9[[#This Row],[Provento por 1 ou 1000 Ações]]</f>
        <v>0.13800000000000001</v>
      </c>
    </row>
    <row r="12633" spans="1:8">
      <c r="A12633" s="119" t="s">
        <v>1839</v>
      </c>
      <c r="B12633" s="117" t="s">
        <v>1490</v>
      </c>
      <c r="C12633" s="140">
        <v>37113</v>
      </c>
      <c r="D12633" s="141">
        <v>0.253</v>
      </c>
      <c r="E12633" s="119">
        <v>1</v>
      </c>
      <c r="F12633" s="119" t="s">
        <v>1489</v>
      </c>
      <c r="G12633" s="114">
        <f>IF([Data da Aprovação]&lt;&gt;"ESTATUTÁRIO",YEAR([Data da Aprovação]),"")</f>
        <v>2001</v>
      </c>
      <c r="H12633" s="106">
        <f>Tabela9[[#This Row],[Valor do Provento R$]]/Tabela9[[#This Row],[Provento por 1 ou 1000 Ações]]</f>
        <v>0.253</v>
      </c>
    </row>
    <row r="12634" spans="1:8">
      <c r="A12634" s="118" t="s">
        <v>1839</v>
      </c>
      <c r="B12634" s="116" t="s">
        <v>1490</v>
      </c>
      <c r="C12634" s="138">
        <v>37183</v>
      </c>
      <c r="D12634" s="139">
        <v>0.1474</v>
      </c>
      <c r="E12634" s="118">
        <v>1</v>
      </c>
      <c r="F12634" s="118" t="s">
        <v>1492</v>
      </c>
      <c r="G12634" s="113">
        <f>IF([Data da Aprovação]&lt;&gt;"ESTATUTÁRIO",YEAR([Data da Aprovação]),"")</f>
        <v>2001</v>
      </c>
      <c r="H12634" s="106">
        <f>Tabela9[[#This Row],[Valor do Provento R$]]/Tabela9[[#This Row],[Provento por 1 ou 1000 Ações]]</f>
        <v>0.1474</v>
      </c>
    </row>
    <row r="12635" spans="1:8">
      <c r="A12635" s="119" t="s">
        <v>1839</v>
      </c>
      <c r="B12635" s="117" t="s">
        <v>1490</v>
      </c>
      <c r="C12635" s="140">
        <v>37376</v>
      </c>
      <c r="D12635" s="141">
        <v>0.1804</v>
      </c>
      <c r="E12635" s="119">
        <v>1</v>
      </c>
      <c r="F12635" s="119" t="s">
        <v>1492</v>
      </c>
      <c r="G12635" s="114">
        <f>IF([Data da Aprovação]&lt;&gt;"ESTATUTÁRIO",YEAR([Data da Aprovação]),"")</f>
        <v>2002</v>
      </c>
      <c r="H12635" s="106">
        <f>Tabela9[[#This Row],[Valor do Provento R$]]/Tabela9[[#This Row],[Provento por 1 ou 1000 Ações]]</f>
        <v>0.1804</v>
      </c>
    </row>
    <row r="12636" spans="1:8">
      <c r="A12636" s="118" t="s">
        <v>1839</v>
      </c>
      <c r="B12636" s="116" t="s">
        <v>1490</v>
      </c>
      <c r="C12636" s="138">
        <v>37741</v>
      </c>
      <c r="D12636" s="139">
        <v>0.42570000000000002</v>
      </c>
      <c r="E12636" s="118">
        <v>1</v>
      </c>
      <c r="F12636" s="118" t="s">
        <v>1492</v>
      </c>
      <c r="G12636" s="113">
        <f>IF([Data da Aprovação]&lt;&gt;"ESTATUTÁRIO",YEAR([Data da Aprovação]),"")</f>
        <v>2003</v>
      </c>
      <c r="H12636" s="106">
        <f>Tabela9[[#This Row],[Valor do Provento R$]]/Tabela9[[#This Row],[Provento por 1 ou 1000 Ações]]</f>
        <v>0.42570000000000002</v>
      </c>
    </row>
    <row r="12637" spans="1:8">
      <c r="A12637" s="119" t="s">
        <v>1839</v>
      </c>
      <c r="B12637" s="117" t="s">
        <v>1490</v>
      </c>
      <c r="C12637" s="140">
        <v>37967</v>
      </c>
      <c r="D12637" s="141">
        <v>0.253</v>
      </c>
      <c r="E12637" s="119">
        <v>1</v>
      </c>
      <c r="F12637" s="119" t="s">
        <v>1489</v>
      </c>
      <c r="G12637" s="114">
        <f>IF([Data da Aprovação]&lt;&gt;"ESTATUTÁRIO",YEAR([Data da Aprovação]),"")</f>
        <v>2003</v>
      </c>
      <c r="H12637" s="106">
        <f>Tabela9[[#This Row],[Valor do Provento R$]]/Tabela9[[#This Row],[Provento por 1 ou 1000 Ações]]</f>
        <v>0.253</v>
      </c>
    </row>
    <row r="12638" spans="1:8">
      <c r="A12638" s="118" t="s">
        <v>1839</v>
      </c>
      <c r="B12638" s="116" t="s">
        <v>1490</v>
      </c>
      <c r="C12638" s="138">
        <v>37967</v>
      </c>
      <c r="D12638" s="139">
        <v>0.374</v>
      </c>
      <c r="E12638" s="118">
        <v>1</v>
      </c>
      <c r="F12638" s="118" t="s">
        <v>1492</v>
      </c>
      <c r="G12638" s="113">
        <f>IF([Data da Aprovação]&lt;&gt;"ESTATUTÁRIO",YEAR([Data da Aprovação]),"")</f>
        <v>2003</v>
      </c>
      <c r="H12638" s="106">
        <f>Tabela9[[#This Row],[Valor do Provento R$]]/Tabela9[[#This Row],[Provento por 1 ou 1000 Ações]]</f>
        <v>0.374</v>
      </c>
    </row>
    <row r="12639" spans="1:8">
      <c r="A12639" s="119" t="s">
        <v>1839</v>
      </c>
      <c r="B12639" s="117" t="s">
        <v>1490</v>
      </c>
      <c r="C12639" s="140">
        <v>38106</v>
      </c>
      <c r="D12639" s="141">
        <v>0.44</v>
      </c>
      <c r="E12639" s="119">
        <v>1</v>
      </c>
      <c r="F12639" s="119" t="s">
        <v>1492</v>
      </c>
      <c r="G12639" s="114">
        <f>IF([Data da Aprovação]&lt;&gt;"ESTATUTÁRIO",YEAR([Data da Aprovação]),"")</f>
        <v>2004</v>
      </c>
      <c r="H12639" s="106">
        <f>Tabela9[[#This Row],[Valor do Provento R$]]/Tabela9[[#This Row],[Provento por 1 ou 1000 Ações]]</f>
        <v>0.44</v>
      </c>
    </row>
    <row r="12640" spans="1:8">
      <c r="A12640" s="118" t="s">
        <v>1839</v>
      </c>
      <c r="B12640" s="116" t="s">
        <v>1490</v>
      </c>
      <c r="C12640" s="138">
        <v>38343</v>
      </c>
      <c r="D12640" s="139">
        <v>0.92400000000000004</v>
      </c>
      <c r="E12640" s="118">
        <v>1</v>
      </c>
      <c r="F12640" s="118" t="s">
        <v>1489</v>
      </c>
      <c r="G12640" s="113">
        <f>IF([Data da Aprovação]&lt;&gt;"ESTATUTÁRIO",YEAR([Data da Aprovação]),"")</f>
        <v>2004</v>
      </c>
      <c r="H12640" s="106">
        <f>Tabela9[[#This Row],[Valor do Provento R$]]/Tabela9[[#This Row],[Provento por 1 ou 1000 Ações]]</f>
        <v>0.92400000000000004</v>
      </c>
    </row>
    <row r="12641" spans="1:8">
      <c r="A12641" s="119" t="s">
        <v>1839</v>
      </c>
      <c r="B12641" s="117" t="s">
        <v>1490</v>
      </c>
      <c r="C12641" s="140">
        <v>38467</v>
      </c>
      <c r="D12641" s="141">
        <v>3.3000000000000002E-2</v>
      </c>
      <c r="E12641" s="119">
        <v>1</v>
      </c>
      <c r="F12641" s="119" t="s">
        <v>1492</v>
      </c>
      <c r="G12641" s="114">
        <f>IF([Data da Aprovação]&lt;&gt;"ESTATUTÁRIO",YEAR([Data da Aprovação]),"")</f>
        <v>2005</v>
      </c>
      <c r="H12641" s="106">
        <f>Tabela9[[#This Row],[Valor do Provento R$]]/Tabela9[[#This Row],[Provento por 1 ou 1000 Ações]]</f>
        <v>3.3000000000000002E-2</v>
      </c>
    </row>
    <row r="12642" spans="1:8">
      <c r="A12642" s="118" t="s">
        <v>1839</v>
      </c>
      <c r="B12642" s="116" t="s">
        <v>1490</v>
      </c>
      <c r="C12642" s="138">
        <v>38708</v>
      </c>
      <c r="D12642" s="139">
        <v>0.374</v>
      </c>
      <c r="E12642" s="118">
        <v>1</v>
      </c>
      <c r="F12642" s="118" t="s">
        <v>1489</v>
      </c>
      <c r="G12642" s="113">
        <f>IF([Data da Aprovação]&lt;&gt;"ESTATUTÁRIO",YEAR([Data da Aprovação]),"")</f>
        <v>2005</v>
      </c>
      <c r="H12642" s="106">
        <f>Tabela9[[#This Row],[Valor do Provento R$]]/Tabela9[[#This Row],[Provento por 1 ou 1000 Ações]]</f>
        <v>0.374</v>
      </c>
    </row>
    <row r="12643" spans="1:8">
      <c r="A12643" s="119" t="s">
        <v>1839</v>
      </c>
      <c r="B12643" s="117" t="s">
        <v>1490</v>
      </c>
      <c r="C12643" s="140">
        <v>38928</v>
      </c>
      <c r="D12643" s="141">
        <v>0.15620000000000001</v>
      </c>
      <c r="E12643" s="119">
        <v>1</v>
      </c>
      <c r="F12643" s="119" t="s">
        <v>1489</v>
      </c>
      <c r="G12643" s="114">
        <f>IF([Data da Aprovação]&lt;&gt;"ESTATUTÁRIO",YEAR([Data da Aprovação]),"")</f>
        <v>2006</v>
      </c>
      <c r="H12643" s="106">
        <f>Tabela9[[#This Row],[Valor do Provento R$]]/Tabela9[[#This Row],[Provento por 1 ou 1000 Ações]]</f>
        <v>0.15620000000000001</v>
      </c>
    </row>
    <row r="12644" spans="1:8">
      <c r="A12644" s="118" t="s">
        <v>1839</v>
      </c>
      <c r="B12644" s="116" t="s">
        <v>1490</v>
      </c>
      <c r="C12644" s="138">
        <v>39072</v>
      </c>
      <c r="D12644" s="139">
        <v>0.14299999999999999</v>
      </c>
      <c r="E12644" s="118">
        <v>1</v>
      </c>
      <c r="F12644" s="118" t="s">
        <v>1489</v>
      </c>
      <c r="G12644" s="113">
        <f>IF([Data da Aprovação]&lt;&gt;"ESTATUTÁRIO",YEAR([Data da Aprovação]),"")</f>
        <v>2006</v>
      </c>
      <c r="H12644" s="106">
        <f>Tabela9[[#This Row],[Valor do Provento R$]]/Tabela9[[#This Row],[Provento por 1 ou 1000 Ações]]</f>
        <v>0.14299999999999999</v>
      </c>
    </row>
    <row r="12645" spans="1:8">
      <c r="A12645" s="119" t="s">
        <v>1839</v>
      </c>
      <c r="B12645" s="117" t="s">
        <v>1490</v>
      </c>
      <c r="C12645" s="140">
        <v>39129</v>
      </c>
      <c r="D12645" s="141">
        <v>0.16500000000000001</v>
      </c>
      <c r="E12645" s="119">
        <v>1</v>
      </c>
      <c r="F12645" s="119" t="s">
        <v>1489</v>
      </c>
      <c r="G12645" s="114">
        <f>IF([Data da Aprovação]&lt;&gt;"ESTATUTÁRIO",YEAR([Data da Aprovação]),"")</f>
        <v>2007</v>
      </c>
      <c r="H12645" s="106">
        <f>Tabela9[[#This Row],[Valor do Provento R$]]/Tabela9[[#This Row],[Provento por 1 ou 1000 Ações]]</f>
        <v>0.16500000000000001</v>
      </c>
    </row>
    <row r="12646" spans="1:8">
      <c r="A12646" s="118" t="s">
        <v>1839</v>
      </c>
      <c r="B12646" s="116" t="s">
        <v>1490</v>
      </c>
      <c r="C12646" s="138">
        <v>39197</v>
      </c>
      <c r="D12646" s="139">
        <v>4.1799999999999997E-2</v>
      </c>
      <c r="E12646" s="118">
        <v>1</v>
      </c>
      <c r="F12646" s="118" t="s">
        <v>1492</v>
      </c>
      <c r="G12646" s="113">
        <f>IF([Data da Aprovação]&lt;&gt;"ESTATUTÁRIO",YEAR([Data da Aprovação]),"")</f>
        <v>2007</v>
      </c>
      <c r="H12646" s="106">
        <f>Tabela9[[#This Row],[Valor do Provento R$]]/Tabela9[[#This Row],[Provento por 1 ou 1000 Ações]]</f>
        <v>4.1799999999999997E-2</v>
      </c>
    </row>
    <row r="12647" spans="1:8">
      <c r="A12647" s="119" t="s">
        <v>1839</v>
      </c>
      <c r="B12647" s="117" t="s">
        <v>1490</v>
      </c>
      <c r="C12647" s="140">
        <v>39345</v>
      </c>
      <c r="D12647" s="141">
        <v>0.24199999999999999</v>
      </c>
      <c r="E12647" s="119">
        <v>1</v>
      </c>
      <c r="F12647" s="119" t="s">
        <v>1489</v>
      </c>
      <c r="G12647" s="114">
        <f>IF([Data da Aprovação]&lt;&gt;"ESTATUTÁRIO",YEAR([Data da Aprovação]),"")</f>
        <v>2007</v>
      </c>
      <c r="H12647" s="106">
        <f>Tabela9[[#This Row],[Valor do Provento R$]]/Tabela9[[#This Row],[Provento por 1 ou 1000 Ações]]</f>
        <v>0.24199999999999999</v>
      </c>
    </row>
    <row r="12648" spans="1:8">
      <c r="A12648" s="118" t="s">
        <v>1839</v>
      </c>
      <c r="B12648" s="116" t="s">
        <v>1490</v>
      </c>
      <c r="C12648" s="138">
        <v>39436</v>
      </c>
      <c r="D12648" s="139">
        <v>0.33</v>
      </c>
      <c r="E12648" s="118">
        <v>1</v>
      </c>
      <c r="F12648" s="118" t="s">
        <v>1489</v>
      </c>
      <c r="G12648" s="113">
        <f>IF([Data da Aprovação]&lt;&gt;"ESTATUTÁRIO",YEAR([Data da Aprovação]),"")</f>
        <v>2007</v>
      </c>
      <c r="H12648" s="106">
        <f>Tabela9[[#This Row],[Valor do Provento R$]]/Tabela9[[#This Row],[Provento por 1 ou 1000 Ações]]</f>
        <v>0.33</v>
      </c>
    </row>
    <row r="12649" spans="1:8">
      <c r="A12649" s="119" t="s">
        <v>1839</v>
      </c>
      <c r="B12649" s="117" t="s">
        <v>1490</v>
      </c>
      <c r="C12649" s="140">
        <v>40140</v>
      </c>
      <c r="D12649" s="141">
        <v>8.7999999999999995E-2</v>
      </c>
      <c r="E12649" s="119">
        <v>1</v>
      </c>
      <c r="F12649" s="119" t="s">
        <v>1489</v>
      </c>
      <c r="G12649" s="114">
        <f>IF([Data da Aprovação]&lt;&gt;"ESTATUTÁRIO",YEAR([Data da Aprovação]),"")</f>
        <v>2009</v>
      </c>
      <c r="H12649" s="106">
        <f>Tabela9[[#This Row],[Valor do Provento R$]]/Tabela9[[#This Row],[Provento por 1 ou 1000 Ações]]</f>
        <v>8.7999999999999995E-2</v>
      </c>
    </row>
    <row r="12650" spans="1:8">
      <c r="A12650" s="118" t="s">
        <v>1839</v>
      </c>
      <c r="B12650" s="116" t="s">
        <v>1490</v>
      </c>
      <c r="C12650" s="138">
        <v>40176</v>
      </c>
      <c r="D12650" s="139">
        <v>0.55000000000000004</v>
      </c>
      <c r="E12650" s="118">
        <v>1</v>
      </c>
      <c r="F12650" s="118" t="s">
        <v>1489</v>
      </c>
      <c r="G12650" s="113">
        <f>IF([Data da Aprovação]&lt;&gt;"ESTATUTÁRIO",YEAR([Data da Aprovação]),"")</f>
        <v>2009</v>
      </c>
      <c r="H12650" s="106">
        <f>Tabela9[[#This Row],[Valor do Provento R$]]/Tabela9[[#This Row],[Provento por 1 ou 1000 Ações]]</f>
        <v>0.55000000000000004</v>
      </c>
    </row>
    <row r="12651" spans="1:8">
      <c r="A12651" s="119" t="s">
        <v>1839</v>
      </c>
      <c r="B12651" s="117" t="s">
        <v>1502</v>
      </c>
      <c r="C12651" s="140">
        <v>40416</v>
      </c>
      <c r="D12651" s="141">
        <v>0.121</v>
      </c>
      <c r="E12651" s="119">
        <v>1</v>
      </c>
      <c r="F12651" s="119" t="s">
        <v>1489</v>
      </c>
      <c r="G12651" s="114">
        <f>IF([Data da Aprovação]&lt;&gt;"ESTATUTÁRIO",YEAR([Data da Aprovação]),"")</f>
        <v>2010</v>
      </c>
      <c r="H12651" s="106">
        <f>Tabela9[[#This Row],[Valor do Provento R$]]/Tabela9[[#This Row],[Provento por 1 ou 1000 Ações]]</f>
        <v>0.121</v>
      </c>
    </row>
    <row r="12652" spans="1:8">
      <c r="A12652" s="118" t="s">
        <v>1839</v>
      </c>
      <c r="B12652" s="116" t="s">
        <v>1502</v>
      </c>
      <c r="C12652" s="138">
        <v>40541</v>
      </c>
      <c r="D12652" s="139">
        <v>0.374</v>
      </c>
      <c r="E12652" s="118">
        <v>1</v>
      </c>
      <c r="F12652" s="118" t="s">
        <v>1489</v>
      </c>
      <c r="G12652" s="113">
        <f>IF([Data da Aprovação]&lt;&gt;"ESTATUTÁRIO",YEAR([Data da Aprovação]),"")</f>
        <v>2010</v>
      </c>
      <c r="H12652" s="106">
        <f>Tabela9[[#This Row],[Valor do Provento R$]]/Tabela9[[#This Row],[Provento por 1 ou 1000 Ações]]</f>
        <v>0.374</v>
      </c>
    </row>
    <row r="12653" spans="1:8">
      <c r="A12653" s="119" t="s">
        <v>1839</v>
      </c>
      <c r="B12653" s="117" t="s">
        <v>1502</v>
      </c>
      <c r="C12653" s="140">
        <v>40662</v>
      </c>
      <c r="D12653" s="141">
        <v>3.5200000000000002E-2</v>
      </c>
      <c r="E12653" s="119">
        <v>1</v>
      </c>
      <c r="F12653" s="119" t="s">
        <v>1492</v>
      </c>
      <c r="G12653" s="114">
        <f>IF([Data da Aprovação]&lt;&gt;"ESTATUTÁRIO",YEAR([Data da Aprovação]),"")</f>
        <v>2011</v>
      </c>
      <c r="H12653" s="106">
        <f>Tabela9[[#This Row],[Valor do Provento R$]]/Tabela9[[#This Row],[Provento por 1 ou 1000 Ações]]</f>
        <v>3.5200000000000002E-2</v>
      </c>
    </row>
    <row r="12654" spans="1:8">
      <c r="A12654" s="118" t="s">
        <v>1839</v>
      </c>
      <c r="B12654" s="116" t="s">
        <v>1502</v>
      </c>
      <c r="C12654" s="138">
        <v>40899</v>
      </c>
      <c r="D12654" s="139">
        <v>0.20880000000000001</v>
      </c>
      <c r="E12654" s="118">
        <v>1</v>
      </c>
      <c r="F12654" s="118" t="s">
        <v>1489</v>
      </c>
      <c r="G12654" s="113">
        <f>IF([Data da Aprovação]&lt;&gt;"ESTATUTÁRIO",YEAR([Data da Aprovação]),"")</f>
        <v>2011</v>
      </c>
      <c r="H12654" s="106">
        <f>Tabela9[[#This Row],[Valor do Provento R$]]/Tabela9[[#This Row],[Provento por 1 ou 1000 Ações]]</f>
        <v>0.20880000000000001</v>
      </c>
    </row>
    <row r="12655" spans="1:8">
      <c r="A12655" s="119" t="s">
        <v>1839</v>
      </c>
      <c r="B12655" s="117" t="s">
        <v>1503</v>
      </c>
      <c r="C12655" s="140">
        <v>40899</v>
      </c>
      <c r="D12655" s="141">
        <v>0.20880000000000001</v>
      </c>
      <c r="E12655" s="119">
        <v>1</v>
      </c>
      <c r="F12655" s="119" t="s">
        <v>1489</v>
      </c>
      <c r="G12655" s="114">
        <f>IF([Data da Aprovação]&lt;&gt;"ESTATUTÁRIO",YEAR([Data da Aprovação]),"")</f>
        <v>2011</v>
      </c>
      <c r="H12655" s="106">
        <f>Tabela9[[#This Row],[Valor do Provento R$]]/Tabela9[[#This Row],[Provento por 1 ou 1000 Ações]]</f>
        <v>0.20880000000000001</v>
      </c>
    </row>
    <row r="12656" spans="1:8">
      <c r="A12656" s="118" t="s">
        <v>1840</v>
      </c>
      <c r="B12656" s="116" t="s">
        <v>1488</v>
      </c>
      <c r="C12656" s="138" t="s">
        <v>1841</v>
      </c>
      <c r="D12656" s="139">
        <v>5.9</v>
      </c>
      <c r="E12656" s="118">
        <v>1000</v>
      </c>
      <c r="F12656" s="118" t="s">
        <v>1492</v>
      </c>
      <c r="G12656" s="113">
        <f>IF([Data da Aprovação]&lt;&gt;"ESTATUTÁRIO",YEAR([Data da Aprovação]),"")</f>
        <v>2000</v>
      </c>
      <c r="H12656" s="106">
        <f>Tabela9[[#This Row],[Valor do Provento R$]]/Tabela9[[#This Row],[Provento por 1 ou 1000 Ações]]</f>
        <v>5.9000000000000007E-3</v>
      </c>
    </row>
    <row r="12657" spans="1:8">
      <c r="A12657" s="119" t="s">
        <v>1840</v>
      </c>
      <c r="B12657" s="117" t="s">
        <v>1488</v>
      </c>
      <c r="C12657" s="140" t="s">
        <v>1635</v>
      </c>
      <c r="D12657" s="141">
        <v>4.6100000000000003</v>
      </c>
      <c r="E12657" s="119">
        <v>1000</v>
      </c>
      <c r="F12657" s="119" t="s">
        <v>1492</v>
      </c>
      <c r="G12657" s="114">
        <f>IF([Data da Aprovação]&lt;&gt;"ESTATUTÁRIO",YEAR([Data da Aprovação]),"")</f>
        <v>2001</v>
      </c>
      <c r="H12657" s="106">
        <f>Tabela9[[#This Row],[Valor do Provento R$]]/Tabela9[[#This Row],[Provento por 1 ou 1000 Ações]]</f>
        <v>4.6100000000000004E-3</v>
      </c>
    </row>
    <row r="12658" spans="1:8">
      <c r="A12658" s="118" t="s">
        <v>1840</v>
      </c>
      <c r="B12658" s="116" t="s">
        <v>1488</v>
      </c>
      <c r="C12658" s="138" t="s">
        <v>1842</v>
      </c>
      <c r="D12658" s="139">
        <v>1.76</v>
      </c>
      <c r="E12658" s="118">
        <v>1000</v>
      </c>
      <c r="F12658" s="118" t="s">
        <v>1492</v>
      </c>
      <c r="G12658" s="113">
        <f>IF([Data da Aprovação]&lt;&gt;"ESTATUTÁRIO",YEAR([Data da Aprovação]),"")</f>
        <v>2001</v>
      </c>
      <c r="H12658" s="106">
        <f>Tabela9[[#This Row],[Valor do Provento R$]]/Tabela9[[#This Row],[Provento por 1 ou 1000 Ações]]</f>
        <v>1.7600000000000001E-3</v>
      </c>
    </row>
    <row r="12659" spans="1:8">
      <c r="A12659" s="119" t="s">
        <v>1840</v>
      </c>
      <c r="B12659" s="117" t="s">
        <v>1488</v>
      </c>
      <c r="C12659" s="140" t="s">
        <v>1517</v>
      </c>
      <c r="D12659" s="141">
        <v>3.19</v>
      </c>
      <c r="E12659" s="119">
        <v>1000</v>
      </c>
      <c r="F12659" s="119" t="s">
        <v>1492</v>
      </c>
      <c r="G12659" s="114">
        <f>IF([Data da Aprovação]&lt;&gt;"ESTATUTÁRIO",YEAR([Data da Aprovação]),"")</f>
        <v>2002</v>
      </c>
      <c r="H12659" s="106">
        <f>Tabela9[[#This Row],[Valor do Provento R$]]/Tabela9[[#This Row],[Provento por 1 ou 1000 Ações]]</f>
        <v>3.1900000000000001E-3</v>
      </c>
    </row>
    <row r="12660" spans="1:8">
      <c r="A12660" s="118" t="s">
        <v>1840</v>
      </c>
      <c r="B12660" s="116" t="s">
        <v>1488</v>
      </c>
      <c r="C12660" s="138" t="s">
        <v>1843</v>
      </c>
      <c r="D12660" s="139">
        <v>12.77</v>
      </c>
      <c r="E12660" s="118">
        <v>1000</v>
      </c>
      <c r="F12660" s="118" t="s">
        <v>1492</v>
      </c>
      <c r="G12660" s="113">
        <f>IF([Data da Aprovação]&lt;&gt;"ESTATUTÁRIO",YEAR([Data da Aprovação]),"")</f>
        <v>2003</v>
      </c>
      <c r="H12660" s="106">
        <f>Tabela9[[#This Row],[Valor do Provento R$]]/Tabela9[[#This Row],[Provento por 1 ou 1000 Ações]]</f>
        <v>1.277E-2</v>
      </c>
    </row>
    <row r="12661" spans="1:8">
      <c r="A12661" s="119" t="s">
        <v>1840</v>
      </c>
      <c r="B12661" s="117" t="s">
        <v>1488</v>
      </c>
      <c r="C12661" s="140" t="s">
        <v>1844</v>
      </c>
      <c r="D12661" s="141">
        <v>10.65</v>
      </c>
      <c r="E12661" s="119">
        <v>1000</v>
      </c>
      <c r="F12661" s="119" t="s">
        <v>1492</v>
      </c>
      <c r="G12661" s="114">
        <f>IF([Data da Aprovação]&lt;&gt;"ESTATUTÁRIO",YEAR([Data da Aprovação]),"")</f>
        <v>2003</v>
      </c>
      <c r="H12661" s="106">
        <f>Tabela9[[#This Row],[Valor do Provento R$]]/Tabela9[[#This Row],[Provento por 1 ou 1000 Ações]]</f>
        <v>1.065E-2</v>
      </c>
    </row>
    <row r="12662" spans="1:8">
      <c r="A12662" s="118" t="s">
        <v>1840</v>
      </c>
      <c r="B12662" s="116" t="s">
        <v>1488</v>
      </c>
      <c r="C12662" s="138" t="s">
        <v>1845</v>
      </c>
      <c r="D12662" s="139">
        <v>11.73</v>
      </c>
      <c r="E12662" s="118">
        <v>1000</v>
      </c>
      <c r="F12662" s="118" t="s">
        <v>1492</v>
      </c>
      <c r="G12662" s="113">
        <f>IF([Data da Aprovação]&lt;&gt;"ESTATUTÁRIO",YEAR([Data da Aprovação]),"")</f>
        <v>2004</v>
      </c>
      <c r="H12662" s="106">
        <f>Tabela9[[#This Row],[Valor do Provento R$]]/Tabela9[[#This Row],[Provento por 1 ou 1000 Ações]]</f>
        <v>1.1730000000000001E-2</v>
      </c>
    </row>
    <row r="12663" spans="1:8">
      <c r="A12663" s="119" t="s">
        <v>1840</v>
      </c>
      <c r="B12663" s="117" t="s">
        <v>1488</v>
      </c>
      <c r="C12663" s="140">
        <v>38250</v>
      </c>
      <c r="D12663" s="141">
        <v>0.16664000000000001</v>
      </c>
      <c r="E12663" s="119">
        <v>1</v>
      </c>
      <c r="F12663" s="119" t="s">
        <v>1489</v>
      </c>
      <c r="G12663" s="114">
        <f>IF([Data da Aprovação]&lt;&gt;"ESTATUTÁRIO",YEAR([Data da Aprovação]),"")</f>
        <v>2004</v>
      </c>
      <c r="H12663" s="106">
        <f>Tabela9[[#This Row],[Valor do Provento R$]]/Tabela9[[#This Row],[Provento por 1 ou 1000 Ações]]</f>
        <v>0.16664000000000001</v>
      </c>
    </row>
    <row r="12664" spans="1:8">
      <c r="A12664" s="118" t="s">
        <v>1840</v>
      </c>
      <c r="B12664" s="116" t="s">
        <v>1488</v>
      </c>
      <c r="C12664" s="138">
        <v>38338</v>
      </c>
      <c r="D12664" s="139">
        <v>0.19869999999999999</v>
      </c>
      <c r="E12664" s="118">
        <v>1</v>
      </c>
      <c r="F12664" s="118" t="s">
        <v>1489</v>
      </c>
      <c r="G12664" s="113">
        <f>IF([Data da Aprovação]&lt;&gt;"ESTATUTÁRIO",YEAR([Data da Aprovação]),"")</f>
        <v>2004</v>
      </c>
      <c r="H12664" s="106">
        <f>Tabela9[[#This Row],[Valor do Provento R$]]/Tabela9[[#This Row],[Provento por 1 ou 1000 Ações]]</f>
        <v>0.19869999999999999</v>
      </c>
    </row>
    <row r="12665" spans="1:8">
      <c r="A12665" s="119" t="s">
        <v>1840</v>
      </c>
      <c r="B12665" s="117" t="s">
        <v>1488</v>
      </c>
      <c r="C12665" s="140">
        <v>38469</v>
      </c>
      <c r="D12665" s="141">
        <v>9.8500000000000004E-2</v>
      </c>
      <c r="E12665" s="119">
        <v>1</v>
      </c>
      <c r="F12665" s="119" t="s">
        <v>1492</v>
      </c>
      <c r="G12665" s="114">
        <f>IF([Data da Aprovação]&lt;&gt;"ESTATUTÁRIO",YEAR([Data da Aprovação]),"")</f>
        <v>2005</v>
      </c>
      <c r="H12665" s="106">
        <f>Tabela9[[#This Row],[Valor do Provento R$]]/Tabela9[[#This Row],[Provento por 1 ou 1000 Ações]]</f>
        <v>9.8500000000000004E-2</v>
      </c>
    </row>
    <row r="12666" spans="1:8">
      <c r="A12666" s="118" t="s">
        <v>1840</v>
      </c>
      <c r="B12666" s="116" t="s">
        <v>1488</v>
      </c>
      <c r="C12666" s="138">
        <v>38705</v>
      </c>
      <c r="D12666" s="139">
        <v>0.45815</v>
      </c>
      <c r="E12666" s="118">
        <v>1</v>
      </c>
      <c r="F12666" s="118" t="s">
        <v>1489</v>
      </c>
      <c r="G12666" s="113">
        <f>IF([Data da Aprovação]&lt;&gt;"ESTATUTÁRIO",YEAR([Data da Aprovação]),"")</f>
        <v>2005</v>
      </c>
      <c r="H12666" s="106">
        <f>Tabela9[[#This Row],[Valor do Provento R$]]/Tabela9[[#This Row],[Provento por 1 ou 1000 Ações]]</f>
        <v>0.45815</v>
      </c>
    </row>
    <row r="12667" spans="1:8">
      <c r="A12667" s="119" t="s">
        <v>1840</v>
      </c>
      <c r="B12667" s="117" t="s">
        <v>1488</v>
      </c>
      <c r="C12667" s="140">
        <v>38916</v>
      </c>
      <c r="D12667" s="141">
        <v>0.17369000000000001</v>
      </c>
      <c r="E12667" s="119">
        <v>1</v>
      </c>
      <c r="F12667" s="119" t="s">
        <v>1489</v>
      </c>
      <c r="G12667" s="114">
        <f>IF([Data da Aprovação]&lt;&gt;"ESTATUTÁRIO",YEAR([Data da Aprovação]),"")</f>
        <v>2006</v>
      </c>
      <c r="H12667" s="106">
        <f>Tabela9[[#This Row],[Valor do Provento R$]]/Tabela9[[#This Row],[Provento por 1 ou 1000 Ações]]</f>
        <v>0.17369000000000001</v>
      </c>
    </row>
    <row r="12668" spans="1:8">
      <c r="A12668" s="118" t="s">
        <v>1840</v>
      </c>
      <c r="B12668" s="116" t="s">
        <v>1488</v>
      </c>
      <c r="C12668" s="138">
        <v>39058</v>
      </c>
      <c r="D12668" s="139">
        <v>0.15570999999999999</v>
      </c>
      <c r="E12668" s="118">
        <v>1</v>
      </c>
      <c r="F12668" s="118" t="s">
        <v>1489</v>
      </c>
      <c r="G12668" s="113">
        <f>IF([Data da Aprovação]&lt;&gt;"ESTATUTÁRIO",YEAR([Data da Aprovação]),"")</f>
        <v>2006</v>
      </c>
      <c r="H12668" s="106">
        <f>Tabela9[[#This Row],[Valor do Provento R$]]/Tabela9[[#This Row],[Provento por 1 ou 1000 Ações]]</f>
        <v>0.15570999999999999</v>
      </c>
    </row>
    <row r="12669" spans="1:8">
      <c r="A12669" s="119" t="s">
        <v>1840</v>
      </c>
      <c r="B12669" s="117" t="s">
        <v>1488</v>
      </c>
      <c r="C12669" s="140">
        <v>39197</v>
      </c>
      <c r="D12669" s="141">
        <v>1.9040000000000001E-2</v>
      </c>
      <c r="E12669" s="119">
        <v>1</v>
      </c>
      <c r="F12669" s="119" t="s">
        <v>1492</v>
      </c>
      <c r="G12669" s="114">
        <f>IF([Data da Aprovação]&lt;&gt;"ESTATUTÁRIO",YEAR([Data da Aprovação]),"")</f>
        <v>2007</v>
      </c>
      <c r="H12669" s="106">
        <f>Tabela9[[#This Row],[Valor do Provento R$]]/Tabela9[[#This Row],[Provento por 1 ou 1000 Ações]]</f>
        <v>1.9040000000000001E-2</v>
      </c>
    </row>
    <row r="12670" spans="1:8">
      <c r="A12670" s="118" t="s">
        <v>1840</v>
      </c>
      <c r="B12670" s="116" t="s">
        <v>1488</v>
      </c>
      <c r="C12670" s="138">
        <v>39343</v>
      </c>
      <c r="D12670" s="139">
        <v>0.26651000000000002</v>
      </c>
      <c r="E12670" s="118">
        <v>1</v>
      </c>
      <c r="F12670" s="118" t="s">
        <v>1489</v>
      </c>
      <c r="G12670" s="113">
        <f>IF([Data da Aprovação]&lt;&gt;"ESTATUTÁRIO",YEAR([Data da Aprovação]),"")</f>
        <v>2007</v>
      </c>
      <c r="H12670" s="106">
        <f>Tabela9[[#This Row],[Valor do Provento R$]]/Tabela9[[#This Row],[Provento por 1 ou 1000 Ações]]</f>
        <v>0.26651000000000002</v>
      </c>
    </row>
    <row r="12671" spans="1:8">
      <c r="A12671" s="119" t="s">
        <v>1840</v>
      </c>
      <c r="B12671" s="117" t="s">
        <v>1488</v>
      </c>
      <c r="C12671" s="140">
        <v>39436</v>
      </c>
      <c r="D12671" s="141">
        <v>0.22635</v>
      </c>
      <c r="E12671" s="119">
        <v>1</v>
      </c>
      <c r="F12671" s="119" t="s">
        <v>1489</v>
      </c>
      <c r="G12671" s="114">
        <f>IF([Data da Aprovação]&lt;&gt;"ESTATUTÁRIO",YEAR([Data da Aprovação]),"")</f>
        <v>2007</v>
      </c>
      <c r="H12671" s="106">
        <f>Tabela9[[#This Row],[Valor do Provento R$]]/Tabela9[[#This Row],[Provento por 1 ou 1000 Ações]]</f>
        <v>0.22635</v>
      </c>
    </row>
    <row r="12672" spans="1:8">
      <c r="A12672" s="118" t="s">
        <v>1840</v>
      </c>
      <c r="B12672" s="116" t="s">
        <v>1488</v>
      </c>
      <c r="C12672" s="138">
        <v>40115</v>
      </c>
      <c r="D12672" s="139">
        <v>0.10796</v>
      </c>
      <c r="E12672" s="118">
        <v>1</v>
      </c>
      <c r="F12672" s="118" t="s">
        <v>1489</v>
      </c>
      <c r="G12672" s="113">
        <f>IF([Data da Aprovação]&lt;&gt;"ESTATUTÁRIO",YEAR([Data da Aprovação]),"")</f>
        <v>2009</v>
      </c>
      <c r="H12672" s="106">
        <f>Tabela9[[#This Row],[Valor do Provento R$]]/Tabela9[[#This Row],[Provento por 1 ou 1000 Ações]]</f>
        <v>0.10796</v>
      </c>
    </row>
    <row r="12673" spans="1:8">
      <c r="A12673" s="119" t="s">
        <v>1840</v>
      </c>
      <c r="B12673" s="117" t="s">
        <v>1488</v>
      </c>
      <c r="C12673" s="140">
        <v>40176</v>
      </c>
      <c r="D12673" s="141">
        <v>0.58804000000000001</v>
      </c>
      <c r="E12673" s="119">
        <v>1</v>
      </c>
      <c r="F12673" s="119" t="s">
        <v>1489</v>
      </c>
      <c r="G12673" s="114">
        <f>IF([Data da Aprovação]&lt;&gt;"ESTATUTÁRIO",YEAR([Data da Aprovação]),"")</f>
        <v>2009</v>
      </c>
      <c r="H12673" s="106">
        <f>Tabela9[[#This Row],[Valor do Provento R$]]/Tabela9[[#This Row],[Provento por 1 ou 1000 Ações]]</f>
        <v>0.58804000000000001</v>
      </c>
    </row>
    <row r="12674" spans="1:8">
      <c r="A12674" s="118" t="s">
        <v>1840</v>
      </c>
      <c r="B12674" s="116" t="s">
        <v>1488</v>
      </c>
      <c r="C12674" s="138">
        <v>40298</v>
      </c>
      <c r="D12674" s="139">
        <v>0.01</v>
      </c>
      <c r="E12674" s="118">
        <v>1</v>
      </c>
      <c r="F12674" s="118" t="s">
        <v>1492</v>
      </c>
      <c r="G12674" s="113">
        <f>IF([Data da Aprovação]&lt;&gt;"ESTATUTÁRIO",YEAR([Data da Aprovação]),"")</f>
        <v>2010</v>
      </c>
      <c r="H12674" s="106">
        <f>Tabela9[[#This Row],[Valor do Provento R$]]/Tabela9[[#This Row],[Provento por 1 ou 1000 Ações]]</f>
        <v>0.01</v>
      </c>
    </row>
    <row r="12675" spans="1:8">
      <c r="A12675" s="119" t="s">
        <v>1840</v>
      </c>
      <c r="B12675" s="117" t="s">
        <v>1488</v>
      </c>
      <c r="C12675" s="140">
        <v>40400</v>
      </c>
      <c r="D12675" s="141">
        <v>0.14433000000000001</v>
      </c>
      <c r="E12675" s="119">
        <v>1</v>
      </c>
      <c r="F12675" s="119" t="s">
        <v>1489</v>
      </c>
      <c r="G12675" s="114">
        <f>IF([Data da Aprovação]&lt;&gt;"ESTATUTÁRIO",YEAR([Data da Aprovação]),"")</f>
        <v>2010</v>
      </c>
      <c r="H12675" s="106">
        <f>Tabela9[[#This Row],[Valor do Provento R$]]/Tabela9[[#This Row],[Provento por 1 ou 1000 Ações]]</f>
        <v>0.14433000000000001</v>
      </c>
    </row>
    <row r="12676" spans="1:8">
      <c r="A12676" s="118" t="s">
        <v>1840</v>
      </c>
      <c r="B12676" s="116" t="s">
        <v>1488</v>
      </c>
      <c r="C12676" s="138">
        <v>40541</v>
      </c>
      <c r="D12676" s="139">
        <v>0.36371999999999999</v>
      </c>
      <c r="E12676" s="118">
        <v>1</v>
      </c>
      <c r="F12676" s="118" t="s">
        <v>1489</v>
      </c>
      <c r="G12676" s="113">
        <f>IF([Data da Aprovação]&lt;&gt;"ESTATUTÁRIO",YEAR([Data da Aprovação]),"")</f>
        <v>2010</v>
      </c>
      <c r="H12676" s="106">
        <f>Tabela9[[#This Row],[Valor do Provento R$]]/Tabela9[[#This Row],[Provento por 1 ou 1000 Ações]]</f>
        <v>0.36371999999999999</v>
      </c>
    </row>
    <row r="12677" spans="1:8">
      <c r="A12677" s="119" t="s">
        <v>1840</v>
      </c>
      <c r="B12677" s="117" t="s">
        <v>1488</v>
      </c>
      <c r="C12677" s="140">
        <v>40662</v>
      </c>
      <c r="D12677" s="141">
        <v>3.1579999999999997E-2</v>
      </c>
      <c r="E12677" s="119">
        <v>1</v>
      </c>
      <c r="F12677" s="119" t="s">
        <v>1492</v>
      </c>
      <c r="G12677" s="114">
        <f>IF([Data da Aprovação]&lt;&gt;"ESTATUTÁRIO",YEAR([Data da Aprovação]),"")</f>
        <v>2011</v>
      </c>
      <c r="H12677" s="106">
        <f>Tabela9[[#This Row],[Valor do Provento R$]]/Tabela9[[#This Row],[Provento por 1 ou 1000 Ações]]</f>
        <v>3.1579999999999997E-2</v>
      </c>
    </row>
    <row r="12678" spans="1:8">
      <c r="A12678" s="118" t="s">
        <v>1840</v>
      </c>
      <c r="B12678" s="116" t="s">
        <v>1488</v>
      </c>
      <c r="C12678" s="138">
        <v>40899</v>
      </c>
      <c r="D12678" s="139">
        <v>0.22619</v>
      </c>
      <c r="E12678" s="118">
        <v>1</v>
      </c>
      <c r="F12678" s="118" t="s">
        <v>1489</v>
      </c>
      <c r="G12678" s="113">
        <f>IF([Data da Aprovação]&lt;&gt;"ESTATUTÁRIO",YEAR([Data da Aprovação]),"")</f>
        <v>2011</v>
      </c>
      <c r="H12678" s="106">
        <f>Tabela9[[#This Row],[Valor do Provento R$]]/Tabela9[[#This Row],[Provento por 1 ou 1000 Ações]]</f>
        <v>0.22619</v>
      </c>
    </row>
    <row r="12679" spans="1:8">
      <c r="A12679" s="119" t="s">
        <v>1840</v>
      </c>
      <c r="B12679" s="117" t="s">
        <v>1488</v>
      </c>
      <c r="C12679" s="140">
        <v>41394</v>
      </c>
      <c r="D12679" s="141">
        <v>8.6550000000000002E-2</v>
      </c>
      <c r="E12679" s="119">
        <v>1</v>
      </c>
      <c r="F12679" s="119" t="s">
        <v>1492</v>
      </c>
      <c r="G12679" s="114">
        <f>IF([Data da Aprovação]&lt;&gt;"ESTATUTÁRIO",YEAR([Data da Aprovação]),"")</f>
        <v>2013</v>
      </c>
      <c r="H12679" s="106">
        <f>Tabela9[[#This Row],[Valor do Provento R$]]/Tabela9[[#This Row],[Provento por 1 ou 1000 Ações]]</f>
        <v>8.6550000000000002E-2</v>
      </c>
    </row>
    <row r="12680" spans="1:8">
      <c r="A12680" s="118" t="s">
        <v>1840</v>
      </c>
      <c r="B12680" s="116" t="s">
        <v>1502</v>
      </c>
      <c r="C12680" s="138" t="s">
        <v>1841</v>
      </c>
      <c r="D12680" s="139">
        <v>6.5</v>
      </c>
      <c r="E12680" s="118">
        <v>1000</v>
      </c>
      <c r="F12680" s="118" t="s">
        <v>1492</v>
      </c>
      <c r="G12680" s="113">
        <f>IF([Data da Aprovação]&lt;&gt;"ESTATUTÁRIO",YEAR([Data da Aprovação]),"")</f>
        <v>2000</v>
      </c>
      <c r="H12680" s="106">
        <f>Tabela9[[#This Row],[Valor do Provento R$]]/Tabela9[[#This Row],[Provento por 1 ou 1000 Ações]]</f>
        <v>6.4999999999999997E-3</v>
      </c>
    </row>
    <row r="12681" spans="1:8">
      <c r="A12681" s="119" t="s">
        <v>1840</v>
      </c>
      <c r="B12681" s="117" t="s">
        <v>1502</v>
      </c>
      <c r="C12681" s="140" t="s">
        <v>1635</v>
      </c>
      <c r="D12681" s="141">
        <v>5.07</v>
      </c>
      <c r="E12681" s="119">
        <v>1000</v>
      </c>
      <c r="F12681" s="119" t="s">
        <v>1492</v>
      </c>
      <c r="G12681" s="114">
        <f>IF([Data da Aprovação]&lt;&gt;"ESTATUTÁRIO",YEAR([Data da Aprovação]),"")</f>
        <v>2001</v>
      </c>
      <c r="H12681" s="106">
        <f>Tabela9[[#This Row],[Valor do Provento R$]]/Tabela9[[#This Row],[Provento por 1 ou 1000 Ações]]</f>
        <v>5.0699999999999999E-3</v>
      </c>
    </row>
    <row r="12682" spans="1:8">
      <c r="A12682" s="118" t="s">
        <v>1840</v>
      </c>
      <c r="B12682" s="116" t="s">
        <v>1502</v>
      </c>
      <c r="C12682" s="138" t="s">
        <v>1842</v>
      </c>
      <c r="D12682" s="139">
        <v>1.94</v>
      </c>
      <c r="E12682" s="118">
        <v>1000</v>
      </c>
      <c r="F12682" s="118" t="s">
        <v>1492</v>
      </c>
      <c r="G12682" s="113">
        <f>IF([Data da Aprovação]&lt;&gt;"ESTATUTÁRIO",YEAR([Data da Aprovação]),"")</f>
        <v>2001</v>
      </c>
      <c r="H12682" s="106">
        <f>Tabela9[[#This Row],[Valor do Provento R$]]/Tabela9[[#This Row],[Provento por 1 ou 1000 Ações]]</f>
        <v>1.9399999999999999E-3</v>
      </c>
    </row>
    <row r="12683" spans="1:8">
      <c r="A12683" s="119" t="s">
        <v>1840</v>
      </c>
      <c r="B12683" s="117" t="s">
        <v>1502</v>
      </c>
      <c r="C12683" s="140" t="s">
        <v>1517</v>
      </c>
      <c r="D12683" s="141">
        <v>3.51</v>
      </c>
      <c r="E12683" s="119">
        <v>1000</v>
      </c>
      <c r="F12683" s="119" t="s">
        <v>1492</v>
      </c>
      <c r="G12683" s="114">
        <f>IF([Data da Aprovação]&lt;&gt;"ESTATUTÁRIO",YEAR([Data da Aprovação]),"")</f>
        <v>2002</v>
      </c>
      <c r="H12683" s="106">
        <f>Tabela9[[#This Row],[Valor do Provento R$]]/Tabela9[[#This Row],[Provento por 1 ou 1000 Ações]]</f>
        <v>3.5099999999999997E-3</v>
      </c>
    </row>
    <row r="12684" spans="1:8">
      <c r="A12684" s="118" t="s">
        <v>1840</v>
      </c>
      <c r="B12684" s="116" t="s">
        <v>1502</v>
      </c>
      <c r="C12684" s="138" t="s">
        <v>1843</v>
      </c>
      <c r="D12684" s="139">
        <v>14.05</v>
      </c>
      <c r="E12684" s="118">
        <v>1000</v>
      </c>
      <c r="F12684" s="118" t="s">
        <v>1492</v>
      </c>
      <c r="G12684" s="113">
        <f>IF([Data da Aprovação]&lt;&gt;"ESTATUTÁRIO",YEAR([Data da Aprovação]),"")</f>
        <v>2003</v>
      </c>
      <c r="H12684" s="106">
        <f>Tabela9[[#This Row],[Valor do Provento R$]]/Tabela9[[#This Row],[Provento por 1 ou 1000 Ações]]</f>
        <v>1.405E-2</v>
      </c>
    </row>
    <row r="12685" spans="1:8">
      <c r="A12685" s="119" t="s">
        <v>1840</v>
      </c>
      <c r="B12685" s="117" t="s">
        <v>1502</v>
      </c>
      <c r="C12685" s="140" t="s">
        <v>1844</v>
      </c>
      <c r="D12685" s="141">
        <v>11.72</v>
      </c>
      <c r="E12685" s="119">
        <v>1000</v>
      </c>
      <c r="F12685" s="119" t="s">
        <v>1492</v>
      </c>
      <c r="G12685" s="114">
        <f>IF([Data da Aprovação]&lt;&gt;"ESTATUTÁRIO",YEAR([Data da Aprovação]),"")</f>
        <v>2003</v>
      </c>
      <c r="H12685" s="106">
        <f>Tabela9[[#This Row],[Valor do Provento R$]]/Tabela9[[#This Row],[Provento por 1 ou 1000 Ações]]</f>
        <v>1.1720000000000001E-2</v>
      </c>
    </row>
    <row r="12686" spans="1:8">
      <c r="A12686" s="118" t="s">
        <v>1840</v>
      </c>
      <c r="B12686" s="116" t="s">
        <v>1502</v>
      </c>
      <c r="C12686" s="138" t="s">
        <v>1845</v>
      </c>
      <c r="D12686" s="139">
        <v>12.9</v>
      </c>
      <c r="E12686" s="118">
        <v>1000</v>
      </c>
      <c r="F12686" s="118" t="s">
        <v>1492</v>
      </c>
      <c r="G12686" s="113">
        <f>IF([Data da Aprovação]&lt;&gt;"ESTATUTÁRIO",YEAR([Data da Aprovação]),"")</f>
        <v>2004</v>
      </c>
      <c r="H12686" s="106">
        <f>Tabela9[[#This Row],[Valor do Provento R$]]/Tabela9[[#This Row],[Provento por 1 ou 1000 Ações]]</f>
        <v>1.29E-2</v>
      </c>
    </row>
    <row r="12687" spans="1:8">
      <c r="A12687" s="119" t="s">
        <v>1840</v>
      </c>
      <c r="B12687" s="117" t="s">
        <v>1502</v>
      </c>
      <c r="C12687" s="140">
        <v>38250</v>
      </c>
      <c r="D12687" s="141">
        <v>0.18329999999999999</v>
      </c>
      <c r="E12687" s="119">
        <v>1</v>
      </c>
      <c r="F12687" s="119" t="s">
        <v>1489</v>
      </c>
      <c r="G12687" s="114">
        <f>IF([Data da Aprovação]&lt;&gt;"ESTATUTÁRIO",YEAR([Data da Aprovação]),"")</f>
        <v>2004</v>
      </c>
      <c r="H12687" s="106">
        <f>Tabela9[[#This Row],[Valor do Provento R$]]/Tabela9[[#This Row],[Provento por 1 ou 1000 Ações]]</f>
        <v>0.18329999999999999</v>
      </c>
    </row>
    <row r="12688" spans="1:8">
      <c r="A12688" s="118" t="s">
        <v>1840</v>
      </c>
      <c r="B12688" s="116" t="s">
        <v>1502</v>
      </c>
      <c r="C12688" s="138">
        <v>38338</v>
      </c>
      <c r="D12688" s="139">
        <v>0.21856999999999999</v>
      </c>
      <c r="E12688" s="118">
        <v>1</v>
      </c>
      <c r="F12688" s="118" t="s">
        <v>1489</v>
      </c>
      <c r="G12688" s="113">
        <f>IF([Data da Aprovação]&lt;&gt;"ESTATUTÁRIO",YEAR([Data da Aprovação]),"")</f>
        <v>2004</v>
      </c>
      <c r="H12688" s="106">
        <f>Tabela9[[#This Row],[Valor do Provento R$]]/Tabela9[[#This Row],[Provento por 1 ou 1000 Ações]]</f>
        <v>0.21856999999999999</v>
      </c>
    </row>
    <row r="12689" spans="1:8">
      <c r="A12689" s="119" t="s">
        <v>1840</v>
      </c>
      <c r="B12689" s="117" t="s">
        <v>1502</v>
      </c>
      <c r="C12689" s="140">
        <v>38469</v>
      </c>
      <c r="D12689" s="141">
        <v>0.10836</v>
      </c>
      <c r="E12689" s="119">
        <v>1</v>
      </c>
      <c r="F12689" s="119" t="s">
        <v>1492</v>
      </c>
      <c r="G12689" s="114">
        <f>IF([Data da Aprovação]&lt;&gt;"ESTATUTÁRIO",YEAR([Data da Aprovação]),"")</f>
        <v>2005</v>
      </c>
      <c r="H12689" s="106">
        <f>Tabela9[[#This Row],[Valor do Provento R$]]/Tabela9[[#This Row],[Provento por 1 ou 1000 Ações]]</f>
        <v>0.10836</v>
      </c>
    </row>
    <row r="12690" spans="1:8">
      <c r="A12690" s="118" t="s">
        <v>1840</v>
      </c>
      <c r="B12690" s="116" t="s">
        <v>1502</v>
      </c>
      <c r="C12690" s="138">
        <v>38705</v>
      </c>
      <c r="D12690" s="139">
        <v>0.50397000000000003</v>
      </c>
      <c r="E12690" s="118">
        <v>1</v>
      </c>
      <c r="F12690" s="118" t="s">
        <v>1489</v>
      </c>
      <c r="G12690" s="113">
        <f>IF([Data da Aprovação]&lt;&gt;"ESTATUTÁRIO",YEAR([Data da Aprovação]),"")</f>
        <v>2005</v>
      </c>
      <c r="H12690" s="106">
        <f>Tabela9[[#This Row],[Valor do Provento R$]]/Tabela9[[#This Row],[Provento por 1 ou 1000 Ações]]</f>
        <v>0.50397000000000003</v>
      </c>
    </row>
    <row r="12691" spans="1:8">
      <c r="A12691" s="119" t="s">
        <v>1840</v>
      </c>
      <c r="B12691" s="117" t="s">
        <v>1502</v>
      </c>
      <c r="C12691" s="140">
        <v>38916</v>
      </c>
      <c r="D12691" s="141">
        <v>0.19106000000000001</v>
      </c>
      <c r="E12691" s="119">
        <v>1</v>
      </c>
      <c r="F12691" s="119" t="s">
        <v>1489</v>
      </c>
      <c r="G12691" s="114">
        <f>IF([Data da Aprovação]&lt;&gt;"ESTATUTÁRIO",YEAR([Data da Aprovação]),"")</f>
        <v>2006</v>
      </c>
      <c r="H12691" s="106">
        <f>Tabela9[[#This Row],[Valor do Provento R$]]/Tabela9[[#This Row],[Provento por 1 ou 1000 Ações]]</f>
        <v>0.19106000000000001</v>
      </c>
    </row>
    <row r="12692" spans="1:8">
      <c r="A12692" s="118" t="s">
        <v>1840</v>
      </c>
      <c r="B12692" s="116" t="s">
        <v>1502</v>
      </c>
      <c r="C12692" s="138">
        <v>39058</v>
      </c>
      <c r="D12692" s="139">
        <v>0.17127999999999999</v>
      </c>
      <c r="E12692" s="118">
        <v>1</v>
      </c>
      <c r="F12692" s="118" t="s">
        <v>1489</v>
      </c>
      <c r="G12692" s="113">
        <f>IF([Data da Aprovação]&lt;&gt;"ESTATUTÁRIO",YEAR([Data da Aprovação]),"")</f>
        <v>2006</v>
      </c>
      <c r="H12692" s="106">
        <f>Tabela9[[#This Row],[Valor do Provento R$]]/Tabela9[[#This Row],[Provento por 1 ou 1000 Ações]]</f>
        <v>0.17127999999999999</v>
      </c>
    </row>
    <row r="12693" spans="1:8">
      <c r="A12693" s="119" t="s">
        <v>1840</v>
      </c>
      <c r="B12693" s="117" t="s">
        <v>1502</v>
      </c>
      <c r="C12693" s="140">
        <v>39197</v>
      </c>
      <c r="D12693" s="141">
        <v>2.095E-2</v>
      </c>
      <c r="E12693" s="119">
        <v>1</v>
      </c>
      <c r="F12693" s="119" t="s">
        <v>1492</v>
      </c>
      <c r="G12693" s="114">
        <f>IF([Data da Aprovação]&lt;&gt;"ESTATUTÁRIO",YEAR([Data da Aprovação]),"")</f>
        <v>2007</v>
      </c>
      <c r="H12693" s="106">
        <f>Tabela9[[#This Row],[Valor do Provento R$]]/Tabela9[[#This Row],[Provento por 1 ou 1000 Ações]]</f>
        <v>2.095E-2</v>
      </c>
    </row>
    <row r="12694" spans="1:8">
      <c r="A12694" s="118" t="s">
        <v>1840</v>
      </c>
      <c r="B12694" s="116" t="s">
        <v>1502</v>
      </c>
      <c r="C12694" s="138">
        <v>39343</v>
      </c>
      <c r="D12694" s="139">
        <v>0.29315999999999998</v>
      </c>
      <c r="E12694" s="118">
        <v>1</v>
      </c>
      <c r="F12694" s="118" t="s">
        <v>1489</v>
      </c>
      <c r="G12694" s="113">
        <f>IF([Data da Aprovação]&lt;&gt;"ESTATUTÁRIO",YEAR([Data da Aprovação]),"")</f>
        <v>2007</v>
      </c>
      <c r="H12694" s="106">
        <f>Tabela9[[#This Row],[Valor do Provento R$]]/Tabela9[[#This Row],[Provento por 1 ou 1000 Ações]]</f>
        <v>0.29315999999999998</v>
      </c>
    </row>
    <row r="12695" spans="1:8">
      <c r="A12695" s="119" t="s">
        <v>1840</v>
      </c>
      <c r="B12695" s="117" t="s">
        <v>1502</v>
      </c>
      <c r="C12695" s="140">
        <v>39436</v>
      </c>
      <c r="D12695" s="141">
        <v>0.24898999999999999</v>
      </c>
      <c r="E12695" s="119">
        <v>1</v>
      </c>
      <c r="F12695" s="119" t="s">
        <v>1489</v>
      </c>
      <c r="G12695" s="114">
        <f>IF([Data da Aprovação]&lt;&gt;"ESTATUTÁRIO",YEAR([Data da Aprovação]),"")</f>
        <v>2007</v>
      </c>
      <c r="H12695" s="106">
        <f>Tabela9[[#This Row],[Valor do Provento R$]]/Tabela9[[#This Row],[Provento por 1 ou 1000 Ações]]</f>
        <v>0.24898999999999999</v>
      </c>
    </row>
    <row r="12696" spans="1:8">
      <c r="A12696" s="118" t="s">
        <v>1840</v>
      </c>
      <c r="B12696" s="116" t="s">
        <v>1502</v>
      </c>
      <c r="C12696" s="138">
        <v>40115</v>
      </c>
      <c r="D12696" s="139">
        <v>0.11876</v>
      </c>
      <c r="E12696" s="118">
        <v>1</v>
      </c>
      <c r="F12696" s="118" t="s">
        <v>1489</v>
      </c>
      <c r="G12696" s="113">
        <f>IF([Data da Aprovação]&lt;&gt;"ESTATUTÁRIO",YEAR([Data da Aprovação]),"")</f>
        <v>2009</v>
      </c>
      <c r="H12696" s="106">
        <f>Tabela9[[#This Row],[Valor do Provento R$]]/Tabela9[[#This Row],[Provento por 1 ou 1000 Ações]]</f>
        <v>0.11876</v>
      </c>
    </row>
    <row r="12697" spans="1:8">
      <c r="A12697" s="119" t="s">
        <v>1840</v>
      </c>
      <c r="B12697" s="117" t="s">
        <v>1502</v>
      </c>
      <c r="C12697" s="140">
        <v>40176</v>
      </c>
      <c r="D12697" s="141">
        <v>0.64683999999999997</v>
      </c>
      <c r="E12697" s="119">
        <v>1</v>
      </c>
      <c r="F12697" s="119" t="s">
        <v>1489</v>
      </c>
      <c r="G12697" s="114">
        <f>IF([Data da Aprovação]&lt;&gt;"ESTATUTÁRIO",YEAR([Data da Aprovação]),"")</f>
        <v>2009</v>
      </c>
      <c r="H12697" s="106">
        <f>Tabela9[[#This Row],[Valor do Provento R$]]/Tabela9[[#This Row],[Provento por 1 ou 1000 Ações]]</f>
        <v>0.64683999999999997</v>
      </c>
    </row>
    <row r="12698" spans="1:8">
      <c r="A12698" s="118" t="s">
        <v>1840</v>
      </c>
      <c r="B12698" s="116" t="s">
        <v>1502</v>
      </c>
      <c r="C12698" s="138">
        <v>40298</v>
      </c>
      <c r="D12698" s="139">
        <v>1.0999999999999999E-2</v>
      </c>
      <c r="E12698" s="118">
        <v>1</v>
      </c>
      <c r="F12698" s="118" t="s">
        <v>1492</v>
      </c>
      <c r="G12698" s="113">
        <f>IF([Data da Aprovação]&lt;&gt;"ESTATUTÁRIO",YEAR([Data da Aprovação]),"")</f>
        <v>2010</v>
      </c>
      <c r="H12698" s="106">
        <f>Tabela9[[#This Row],[Valor do Provento R$]]/Tabela9[[#This Row],[Provento por 1 ou 1000 Ações]]</f>
        <v>1.0999999999999999E-2</v>
      </c>
    </row>
    <row r="12699" spans="1:8">
      <c r="A12699" s="119" t="s">
        <v>1840</v>
      </c>
      <c r="B12699" s="117" t="s">
        <v>1502</v>
      </c>
      <c r="C12699" s="140">
        <v>40400</v>
      </c>
      <c r="D12699" s="141">
        <v>0.15876999999999999</v>
      </c>
      <c r="E12699" s="119">
        <v>1</v>
      </c>
      <c r="F12699" s="119" t="s">
        <v>1489</v>
      </c>
      <c r="G12699" s="114">
        <f>IF([Data da Aprovação]&lt;&gt;"ESTATUTÁRIO",YEAR([Data da Aprovação]),"")</f>
        <v>2010</v>
      </c>
      <c r="H12699" s="106">
        <f>Tabela9[[#This Row],[Valor do Provento R$]]/Tabela9[[#This Row],[Provento por 1 ou 1000 Ações]]</f>
        <v>0.15876999999999999</v>
      </c>
    </row>
    <row r="12700" spans="1:8">
      <c r="A12700" s="118" t="s">
        <v>1840</v>
      </c>
      <c r="B12700" s="116" t="s">
        <v>1502</v>
      </c>
      <c r="C12700" s="138">
        <v>40541</v>
      </c>
      <c r="D12700" s="139">
        <v>0.40010000000000001</v>
      </c>
      <c r="E12700" s="118">
        <v>1</v>
      </c>
      <c r="F12700" s="118" t="s">
        <v>1489</v>
      </c>
      <c r="G12700" s="113">
        <f>IF([Data da Aprovação]&lt;&gt;"ESTATUTÁRIO",YEAR([Data da Aprovação]),"")</f>
        <v>2010</v>
      </c>
      <c r="H12700" s="106">
        <f>Tabela9[[#This Row],[Valor do Provento R$]]/Tabela9[[#This Row],[Provento por 1 ou 1000 Ações]]</f>
        <v>0.40010000000000001</v>
      </c>
    </row>
    <row r="12701" spans="1:8">
      <c r="A12701" s="119" t="s">
        <v>1840</v>
      </c>
      <c r="B12701" s="117" t="s">
        <v>1502</v>
      </c>
      <c r="C12701" s="140">
        <v>40662</v>
      </c>
      <c r="D12701" s="141">
        <v>3.4729999999999997E-2</v>
      </c>
      <c r="E12701" s="119">
        <v>1</v>
      </c>
      <c r="F12701" s="119" t="s">
        <v>1492</v>
      </c>
      <c r="G12701" s="114">
        <f>IF([Data da Aprovação]&lt;&gt;"ESTATUTÁRIO",YEAR([Data da Aprovação]),"")</f>
        <v>2011</v>
      </c>
      <c r="H12701" s="106">
        <f>Tabela9[[#This Row],[Valor do Provento R$]]/Tabela9[[#This Row],[Provento por 1 ou 1000 Ações]]</f>
        <v>3.4729999999999997E-2</v>
      </c>
    </row>
    <row r="12702" spans="1:8">
      <c r="A12702" s="118" t="s">
        <v>1840</v>
      </c>
      <c r="B12702" s="116" t="s">
        <v>1502</v>
      </c>
      <c r="C12702" s="138">
        <v>40899</v>
      </c>
      <c r="D12702" s="139">
        <v>0.24881</v>
      </c>
      <c r="E12702" s="118">
        <v>1</v>
      </c>
      <c r="F12702" s="118" t="s">
        <v>1489</v>
      </c>
      <c r="G12702" s="113">
        <f>IF([Data da Aprovação]&lt;&gt;"ESTATUTÁRIO",YEAR([Data da Aprovação]),"")</f>
        <v>2011</v>
      </c>
      <c r="H12702" s="106">
        <f>Tabela9[[#This Row],[Valor do Provento R$]]/Tabela9[[#This Row],[Provento por 1 ou 1000 Ações]]</f>
        <v>0.24881</v>
      </c>
    </row>
    <row r="12703" spans="1:8">
      <c r="A12703" s="119" t="s">
        <v>1840</v>
      </c>
      <c r="B12703" s="117" t="s">
        <v>1502</v>
      </c>
      <c r="C12703" s="140">
        <v>41394</v>
      </c>
      <c r="D12703" s="141">
        <v>9.5210000000000003E-2</v>
      </c>
      <c r="E12703" s="119">
        <v>1</v>
      </c>
      <c r="F12703" s="119" t="s">
        <v>1492</v>
      </c>
      <c r="G12703" s="114">
        <f>IF([Data da Aprovação]&lt;&gt;"ESTATUTÁRIO",YEAR([Data da Aprovação]),"")</f>
        <v>2013</v>
      </c>
      <c r="H12703" s="106">
        <f>Tabela9[[#This Row],[Valor do Provento R$]]/Tabela9[[#This Row],[Provento por 1 ou 1000 Ações]]</f>
        <v>9.5210000000000003E-2</v>
      </c>
    </row>
    <row r="12704" spans="1:8">
      <c r="A12704" s="118" t="s">
        <v>1840</v>
      </c>
      <c r="B12704" s="116" t="s">
        <v>1503</v>
      </c>
      <c r="C12704" s="138" t="s">
        <v>1843</v>
      </c>
      <c r="D12704" s="139">
        <v>23.06</v>
      </c>
      <c r="E12704" s="118">
        <v>1000</v>
      </c>
      <c r="F12704" s="118" t="s">
        <v>1492</v>
      </c>
      <c r="G12704" s="113">
        <f>IF([Data da Aprovação]&lt;&gt;"ESTATUTÁRIO",YEAR([Data da Aprovação]),"")</f>
        <v>2003</v>
      </c>
      <c r="H12704" s="106">
        <f>Tabela9[[#This Row],[Valor do Provento R$]]/Tabela9[[#This Row],[Provento por 1 ou 1000 Ações]]</f>
        <v>2.3059999999999997E-2</v>
      </c>
    </row>
    <row r="12705" spans="1:8">
      <c r="A12705" s="119" t="s">
        <v>1840</v>
      </c>
      <c r="B12705" s="117" t="s">
        <v>1503</v>
      </c>
      <c r="C12705" s="140" t="s">
        <v>1844</v>
      </c>
      <c r="D12705" s="141">
        <v>11.72</v>
      </c>
      <c r="E12705" s="119">
        <v>1000</v>
      </c>
      <c r="F12705" s="119" t="s">
        <v>1492</v>
      </c>
      <c r="G12705" s="114">
        <f>IF([Data da Aprovação]&lt;&gt;"ESTATUTÁRIO",YEAR([Data da Aprovação]),"")</f>
        <v>2003</v>
      </c>
      <c r="H12705" s="106">
        <f>Tabela9[[#This Row],[Valor do Provento R$]]/Tabela9[[#This Row],[Provento por 1 ou 1000 Ações]]</f>
        <v>1.1720000000000001E-2</v>
      </c>
    </row>
    <row r="12706" spans="1:8">
      <c r="A12706" s="118" t="s">
        <v>1840</v>
      </c>
      <c r="B12706" s="116" t="s">
        <v>1503</v>
      </c>
      <c r="C12706" s="138" t="s">
        <v>1845</v>
      </c>
      <c r="D12706" s="139">
        <v>12.9</v>
      </c>
      <c r="E12706" s="118">
        <v>1000</v>
      </c>
      <c r="F12706" s="118" t="s">
        <v>1492</v>
      </c>
      <c r="G12706" s="113">
        <f>IF([Data da Aprovação]&lt;&gt;"ESTATUTÁRIO",YEAR([Data da Aprovação]),"")</f>
        <v>2004</v>
      </c>
      <c r="H12706" s="106">
        <f>Tabela9[[#This Row],[Valor do Provento R$]]/Tabela9[[#This Row],[Provento por 1 ou 1000 Ações]]</f>
        <v>1.29E-2</v>
      </c>
    </row>
    <row r="12707" spans="1:8">
      <c r="A12707" s="119" t="s">
        <v>1840</v>
      </c>
      <c r="B12707" s="117" t="s">
        <v>1503</v>
      </c>
      <c r="C12707" s="140">
        <v>38250</v>
      </c>
      <c r="D12707" s="141">
        <v>0.18329999999999999</v>
      </c>
      <c r="E12707" s="119">
        <v>1</v>
      </c>
      <c r="F12707" s="119" t="s">
        <v>1489</v>
      </c>
      <c r="G12707" s="114">
        <f>IF([Data da Aprovação]&lt;&gt;"ESTATUTÁRIO",YEAR([Data da Aprovação]),"")</f>
        <v>2004</v>
      </c>
      <c r="H12707" s="106">
        <f>Tabela9[[#This Row],[Valor do Provento R$]]/Tabela9[[#This Row],[Provento por 1 ou 1000 Ações]]</f>
        <v>0.18329999999999999</v>
      </c>
    </row>
    <row r="12708" spans="1:8">
      <c r="A12708" s="118" t="s">
        <v>1840</v>
      </c>
      <c r="B12708" s="116" t="s">
        <v>1503</v>
      </c>
      <c r="C12708" s="138">
        <v>38338</v>
      </c>
      <c r="D12708" s="139">
        <v>0.21856999999999999</v>
      </c>
      <c r="E12708" s="118">
        <v>1</v>
      </c>
      <c r="F12708" s="118" t="s">
        <v>1489</v>
      </c>
      <c r="G12708" s="113">
        <f>IF([Data da Aprovação]&lt;&gt;"ESTATUTÁRIO",YEAR([Data da Aprovação]),"")</f>
        <v>2004</v>
      </c>
      <c r="H12708" s="106">
        <f>Tabela9[[#This Row],[Valor do Provento R$]]/Tabela9[[#This Row],[Provento por 1 ou 1000 Ações]]</f>
        <v>0.21856999999999999</v>
      </c>
    </row>
    <row r="12709" spans="1:8">
      <c r="A12709" s="119" t="s">
        <v>1840</v>
      </c>
      <c r="B12709" s="117" t="s">
        <v>1503</v>
      </c>
      <c r="C12709" s="140">
        <v>38469</v>
      </c>
      <c r="D12709" s="141">
        <v>0.10836</v>
      </c>
      <c r="E12709" s="119">
        <v>1</v>
      </c>
      <c r="F12709" s="119" t="s">
        <v>1492</v>
      </c>
      <c r="G12709" s="114">
        <f>IF([Data da Aprovação]&lt;&gt;"ESTATUTÁRIO",YEAR([Data da Aprovação]),"")</f>
        <v>2005</v>
      </c>
      <c r="H12709" s="106">
        <f>Tabela9[[#This Row],[Valor do Provento R$]]/Tabela9[[#This Row],[Provento por 1 ou 1000 Ações]]</f>
        <v>0.10836</v>
      </c>
    </row>
    <row r="12710" spans="1:8">
      <c r="A12710" s="118" t="s">
        <v>1840</v>
      </c>
      <c r="B12710" s="116" t="s">
        <v>1503</v>
      </c>
      <c r="C12710" s="138">
        <v>38705</v>
      </c>
      <c r="D12710" s="139">
        <v>0.50397000000000003</v>
      </c>
      <c r="E12710" s="118">
        <v>1</v>
      </c>
      <c r="F12710" s="118" t="s">
        <v>1489</v>
      </c>
      <c r="G12710" s="113">
        <f>IF([Data da Aprovação]&lt;&gt;"ESTATUTÁRIO",YEAR([Data da Aprovação]),"")</f>
        <v>2005</v>
      </c>
      <c r="H12710" s="106">
        <f>Tabela9[[#This Row],[Valor do Provento R$]]/Tabela9[[#This Row],[Provento por 1 ou 1000 Ações]]</f>
        <v>0.50397000000000003</v>
      </c>
    </row>
    <row r="12711" spans="1:8">
      <c r="A12711" s="119" t="s">
        <v>1840</v>
      </c>
      <c r="B12711" s="117" t="s">
        <v>1503</v>
      </c>
      <c r="C12711" s="140">
        <v>38916</v>
      </c>
      <c r="D12711" s="141">
        <v>0.19106000000000001</v>
      </c>
      <c r="E12711" s="119">
        <v>1</v>
      </c>
      <c r="F12711" s="119" t="s">
        <v>1489</v>
      </c>
      <c r="G12711" s="114">
        <f>IF([Data da Aprovação]&lt;&gt;"ESTATUTÁRIO",YEAR([Data da Aprovação]),"")</f>
        <v>2006</v>
      </c>
      <c r="H12711" s="106">
        <f>Tabela9[[#This Row],[Valor do Provento R$]]/Tabela9[[#This Row],[Provento por 1 ou 1000 Ações]]</f>
        <v>0.19106000000000001</v>
      </c>
    </row>
    <row r="12712" spans="1:8">
      <c r="A12712" s="118" t="s">
        <v>1840</v>
      </c>
      <c r="B12712" s="116" t="s">
        <v>1503</v>
      </c>
      <c r="C12712" s="138">
        <v>39058</v>
      </c>
      <c r="D12712" s="139">
        <v>0.26998</v>
      </c>
      <c r="E12712" s="118">
        <v>1</v>
      </c>
      <c r="F12712" s="118" t="s">
        <v>1489</v>
      </c>
      <c r="G12712" s="113">
        <f>IF([Data da Aprovação]&lt;&gt;"ESTATUTÁRIO",YEAR([Data da Aprovação]),"")</f>
        <v>2006</v>
      </c>
      <c r="H12712" s="106">
        <f>Tabela9[[#This Row],[Valor do Provento R$]]/Tabela9[[#This Row],[Provento por 1 ou 1000 Ações]]</f>
        <v>0.26998</v>
      </c>
    </row>
    <row r="12713" spans="1:8">
      <c r="A12713" s="119" t="s">
        <v>1840</v>
      </c>
      <c r="B12713" s="117" t="s">
        <v>1503</v>
      </c>
      <c r="C12713" s="140">
        <v>39197</v>
      </c>
      <c r="D12713" s="141">
        <v>9.0000000000000006E-5</v>
      </c>
      <c r="E12713" s="119">
        <v>1</v>
      </c>
      <c r="F12713" s="119" t="s">
        <v>1492</v>
      </c>
      <c r="G12713" s="114">
        <f>IF([Data da Aprovação]&lt;&gt;"ESTATUTÁRIO",YEAR([Data da Aprovação]),"")</f>
        <v>2007</v>
      </c>
      <c r="H12713" s="106">
        <f>Tabela9[[#This Row],[Valor do Provento R$]]/Tabela9[[#This Row],[Provento por 1 ou 1000 Ações]]</f>
        <v>9.0000000000000006E-5</v>
      </c>
    </row>
    <row r="12714" spans="1:8">
      <c r="A12714" s="118" t="s">
        <v>1840</v>
      </c>
      <c r="B12714" s="116" t="s">
        <v>1503</v>
      </c>
      <c r="C12714" s="138">
        <v>39343</v>
      </c>
      <c r="D12714" s="139">
        <v>0.29315999999999998</v>
      </c>
      <c r="E12714" s="118">
        <v>1</v>
      </c>
      <c r="F12714" s="118" t="s">
        <v>1489</v>
      </c>
      <c r="G12714" s="113">
        <f>IF([Data da Aprovação]&lt;&gt;"ESTATUTÁRIO",YEAR([Data da Aprovação]),"")</f>
        <v>2007</v>
      </c>
      <c r="H12714" s="106">
        <f>Tabela9[[#This Row],[Valor do Provento R$]]/Tabela9[[#This Row],[Provento por 1 ou 1000 Ações]]</f>
        <v>0.29315999999999998</v>
      </c>
    </row>
    <row r="12715" spans="1:8">
      <c r="A12715" s="119" t="s">
        <v>1840</v>
      </c>
      <c r="B12715" s="117" t="s">
        <v>1503</v>
      </c>
      <c r="C12715" s="140">
        <v>39436</v>
      </c>
      <c r="D12715" s="141">
        <v>0.24898999999999999</v>
      </c>
      <c r="E12715" s="119">
        <v>1</v>
      </c>
      <c r="F12715" s="119" t="s">
        <v>1489</v>
      </c>
      <c r="G12715" s="114">
        <f>IF([Data da Aprovação]&lt;&gt;"ESTATUTÁRIO",YEAR([Data da Aprovação]),"")</f>
        <v>2007</v>
      </c>
      <c r="H12715" s="106">
        <f>Tabela9[[#This Row],[Valor do Provento R$]]/Tabela9[[#This Row],[Provento por 1 ou 1000 Ações]]</f>
        <v>0.24898999999999999</v>
      </c>
    </row>
    <row r="12716" spans="1:8">
      <c r="A12716" s="118" t="s">
        <v>1840</v>
      </c>
      <c r="B12716" s="116" t="s">
        <v>1503</v>
      </c>
      <c r="C12716" s="138">
        <v>40115</v>
      </c>
      <c r="D12716" s="139">
        <v>0.11876</v>
      </c>
      <c r="E12716" s="118">
        <v>1</v>
      </c>
      <c r="F12716" s="118" t="s">
        <v>1489</v>
      </c>
      <c r="G12716" s="113">
        <f>IF([Data da Aprovação]&lt;&gt;"ESTATUTÁRIO",YEAR([Data da Aprovação]),"")</f>
        <v>2009</v>
      </c>
      <c r="H12716" s="106">
        <f>Tabela9[[#This Row],[Valor do Provento R$]]/Tabela9[[#This Row],[Provento por 1 ou 1000 Ações]]</f>
        <v>0.11876</v>
      </c>
    </row>
    <row r="12717" spans="1:8">
      <c r="A12717" s="119" t="s">
        <v>1840</v>
      </c>
      <c r="B12717" s="117" t="s">
        <v>1503</v>
      </c>
      <c r="C12717" s="140">
        <v>40176</v>
      </c>
      <c r="D12717" s="141">
        <v>0.64683999999999997</v>
      </c>
      <c r="E12717" s="119">
        <v>1</v>
      </c>
      <c r="F12717" s="119" t="s">
        <v>1489</v>
      </c>
      <c r="G12717" s="114">
        <f>IF([Data da Aprovação]&lt;&gt;"ESTATUTÁRIO",YEAR([Data da Aprovação]),"")</f>
        <v>2009</v>
      </c>
      <c r="H12717" s="106">
        <f>Tabela9[[#This Row],[Valor do Provento R$]]/Tabela9[[#This Row],[Provento por 1 ou 1000 Ações]]</f>
        <v>0.64683999999999997</v>
      </c>
    </row>
    <row r="12718" spans="1:8">
      <c r="A12718" s="118" t="s">
        <v>1840</v>
      </c>
      <c r="B12718" s="116" t="s">
        <v>1503</v>
      </c>
      <c r="C12718" s="138">
        <v>40298</v>
      </c>
      <c r="D12718" s="139">
        <v>1.0999999999999999E-2</v>
      </c>
      <c r="E12718" s="118">
        <v>1</v>
      </c>
      <c r="F12718" s="118" t="s">
        <v>1492</v>
      </c>
      <c r="G12718" s="113">
        <f>IF([Data da Aprovação]&lt;&gt;"ESTATUTÁRIO",YEAR([Data da Aprovação]),"")</f>
        <v>2010</v>
      </c>
      <c r="H12718" s="106">
        <f>Tabela9[[#This Row],[Valor do Provento R$]]/Tabela9[[#This Row],[Provento por 1 ou 1000 Ações]]</f>
        <v>1.0999999999999999E-2</v>
      </c>
    </row>
    <row r="12719" spans="1:8">
      <c r="A12719" s="119" t="s">
        <v>1840</v>
      </c>
      <c r="B12719" s="117" t="s">
        <v>1503</v>
      </c>
      <c r="C12719" s="140">
        <v>40400</v>
      </c>
      <c r="D12719" s="141">
        <v>0.15876999999999999</v>
      </c>
      <c r="E12719" s="119">
        <v>1</v>
      </c>
      <c r="F12719" s="119" t="s">
        <v>1489</v>
      </c>
      <c r="G12719" s="114">
        <f>IF([Data da Aprovação]&lt;&gt;"ESTATUTÁRIO",YEAR([Data da Aprovação]),"")</f>
        <v>2010</v>
      </c>
      <c r="H12719" s="106">
        <f>Tabela9[[#This Row],[Valor do Provento R$]]/Tabela9[[#This Row],[Provento por 1 ou 1000 Ações]]</f>
        <v>0.15876999999999999</v>
      </c>
    </row>
    <row r="12720" spans="1:8">
      <c r="A12720" s="118" t="s">
        <v>1840</v>
      </c>
      <c r="B12720" s="116" t="s">
        <v>1503</v>
      </c>
      <c r="C12720" s="138">
        <v>40541</v>
      </c>
      <c r="D12720" s="139">
        <v>0.40010000000000001</v>
      </c>
      <c r="E12720" s="118">
        <v>1</v>
      </c>
      <c r="F12720" s="118" t="s">
        <v>1489</v>
      </c>
      <c r="G12720" s="113">
        <f>IF([Data da Aprovação]&lt;&gt;"ESTATUTÁRIO",YEAR([Data da Aprovação]),"")</f>
        <v>2010</v>
      </c>
      <c r="H12720" s="106">
        <f>Tabela9[[#This Row],[Valor do Provento R$]]/Tabela9[[#This Row],[Provento por 1 ou 1000 Ações]]</f>
        <v>0.40010000000000001</v>
      </c>
    </row>
    <row r="12721" spans="1:8">
      <c r="A12721" s="119" t="s">
        <v>1840</v>
      </c>
      <c r="B12721" s="117" t="s">
        <v>1503</v>
      </c>
      <c r="C12721" s="140">
        <v>40662</v>
      </c>
      <c r="D12721" s="141">
        <v>3.4729999999999997E-2</v>
      </c>
      <c r="E12721" s="119">
        <v>1</v>
      </c>
      <c r="F12721" s="119" t="s">
        <v>1492</v>
      </c>
      <c r="G12721" s="114">
        <f>IF([Data da Aprovação]&lt;&gt;"ESTATUTÁRIO",YEAR([Data da Aprovação]),"")</f>
        <v>2011</v>
      </c>
      <c r="H12721" s="106">
        <f>Tabela9[[#This Row],[Valor do Provento R$]]/Tabela9[[#This Row],[Provento por 1 ou 1000 Ações]]</f>
        <v>3.4729999999999997E-2</v>
      </c>
    </row>
    <row r="12722" spans="1:8">
      <c r="A12722" s="118" t="s">
        <v>1840</v>
      </c>
      <c r="B12722" s="116" t="s">
        <v>1503</v>
      </c>
      <c r="C12722" s="138">
        <v>40899</v>
      </c>
      <c r="D12722" s="139">
        <v>0.24881</v>
      </c>
      <c r="E12722" s="118">
        <v>1</v>
      </c>
      <c r="F12722" s="118" t="s">
        <v>1489</v>
      </c>
      <c r="G12722" s="113">
        <f>IF([Data da Aprovação]&lt;&gt;"ESTATUTÁRIO",YEAR([Data da Aprovação]),"")</f>
        <v>2011</v>
      </c>
      <c r="H12722" s="106">
        <f>Tabela9[[#This Row],[Valor do Provento R$]]/Tabela9[[#This Row],[Provento por 1 ou 1000 Ações]]</f>
        <v>0.24881</v>
      </c>
    </row>
    <row r="12723" spans="1:8">
      <c r="A12723" s="119" t="s">
        <v>1840</v>
      </c>
      <c r="B12723" s="117" t="s">
        <v>1503</v>
      </c>
      <c r="C12723" s="140">
        <v>41394</v>
      </c>
      <c r="D12723" s="141">
        <v>0.34519</v>
      </c>
      <c r="E12723" s="119">
        <v>1</v>
      </c>
      <c r="F12723" s="119" t="s">
        <v>1492</v>
      </c>
      <c r="G12723" s="114">
        <f>IF([Data da Aprovação]&lt;&gt;"ESTATUTÁRIO",YEAR([Data da Aprovação]),"")</f>
        <v>2013</v>
      </c>
      <c r="H12723" s="106">
        <f>Tabela9[[#This Row],[Valor do Provento R$]]/Tabela9[[#This Row],[Provento por 1 ou 1000 Ações]]</f>
        <v>0.34519</v>
      </c>
    </row>
    <row r="12724" spans="1:8">
      <c r="A12724" s="118" t="s">
        <v>1846</v>
      </c>
      <c r="B12724" s="116" t="s">
        <v>1488</v>
      </c>
      <c r="C12724" s="138">
        <v>37614</v>
      </c>
      <c r="D12724" s="139">
        <v>2.8000000000000001E-2</v>
      </c>
      <c r="E12724" s="118">
        <v>1</v>
      </c>
      <c r="F12724" s="118" t="s">
        <v>1489</v>
      </c>
      <c r="G12724" s="113">
        <f>IF([Data da Aprovação]&lt;&gt;"ESTATUTÁRIO",YEAR([Data da Aprovação]),"")</f>
        <v>2002</v>
      </c>
      <c r="H12724" s="106">
        <f>Tabela9[[#This Row],[Valor do Provento R$]]/Tabela9[[#This Row],[Provento por 1 ou 1000 Ações]]</f>
        <v>2.8000000000000001E-2</v>
      </c>
    </row>
    <row r="12725" spans="1:8">
      <c r="A12725" s="119" t="s">
        <v>1846</v>
      </c>
      <c r="B12725" s="117" t="s">
        <v>1488</v>
      </c>
      <c r="C12725" s="140">
        <v>37741</v>
      </c>
      <c r="D12725" s="141">
        <v>2.7199999999999998E-2</v>
      </c>
      <c r="E12725" s="119">
        <v>1</v>
      </c>
      <c r="F12725" s="119" t="s">
        <v>1492</v>
      </c>
      <c r="G12725" s="114">
        <f>IF([Data da Aprovação]&lt;&gt;"ESTATUTÁRIO",YEAR([Data da Aprovação]),"")</f>
        <v>2003</v>
      </c>
      <c r="H12725" s="106">
        <f>Tabela9[[#This Row],[Valor do Provento R$]]/Tabela9[[#This Row],[Provento por 1 ou 1000 Ações]]</f>
        <v>2.7199999999999998E-2</v>
      </c>
    </row>
    <row r="12726" spans="1:8">
      <c r="A12726" s="118" t="s">
        <v>1846</v>
      </c>
      <c r="B12726" s="116" t="s">
        <v>1488</v>
      </c>
      <c r="C12726" s="138">
        <v>38106</v>
      </c>
      <c r="D12726" s="139">
        <v>3.0200000000000001E-2</v>
      </c>
      <c r="E12726" s="118">
        <v>1</v>
      </c>
      <c r="F12726" s="118" t="s">
        <v>1492</v>
      </c>
      <c r="G12726" s="113">
        <f>IF([Data da Aprovação]&lt;&gt;"ESTATUTÁRIO",YEAR([Data da Aprovação]),"")</f>
        <v>2004</v>
      </c>
      <c r="H12726" s="106">
        <f>Tabela9[[#This Row],[Valor do Provento R$]]/Tabela9[[#This Row],[Provento por 1 ou 1000 Ações]]</f>
        <v>3.0200000000000001E-2</v>
      </c>
    </row>
    <row r="12727" spans="1:8">
      <c r="A12727" s="119" t="s">
        <v>1846</v>
      </c>
      <c r="B12727" s="117" t="s">
        <v>1488</v>
      </c>
      <c r="C12727" s="140">
        <v>38226</v>
      </c>
      <c r="D12727" s="141">
        <v>0.06</v>
      </c>
      <c r="E12727" s="119">
        <v>1</v>
      </c>
      <c r="F12727" s="119" t="s">
        <v>1492</v>
      </c>
      <c r="G12727" s="114">
        <f>IF([Data da Aprovação]&lt;&gt;"ESTATUTÁRIO",YEAR([Data da Aprovação]),"")</f>
        <v>2004</v>
      </c>
      <c r="H12727" s="106">
        <f>Tabela9[[#This Row],[Valor do Provento R$]]/Tabela9[[#This Row],[Provento por 1 ou 1000 Ações]]</f>
        <v>0.06</v>
      </c>
    </row>
    <row r="12728" spans="1:8">
      <c r="A12728" s="118" t="s">
        <v>1846</v>
      </c>
      <c r="B12728" s="116" t="s">
        <v>1488</v>
      </c>
      <c r="C12728" s="138">
        <v>38462</v>
      </c>
      <c r="D12728" s="139">
        <v>0.124</v>
      </c>
      <c r="E12728" s="118">
        <v>1</v>
      </c>
      <c r="F12728" s="118" t="s">
        <v>1492</v>
      </c>
      <c r="G12728" s="113">
        <f>IF([Data da Aprovação]&lt;&gt;"ESTATUTÁRIO",YEAR([Data da Aprovação]),"")</f>
        <v>2005</v>
      </c>
      <c r="H12728" s="106">
        <f>Tabela9[[#This Row],[Valor do Provento R$]]/Tabela9[[#This Row],[Provento por 1 ou 1000 Ações]]</f>
        <v>0.124</v>
      </c>
    </row>
    <row r="12729" spans="1:8">
      <c r="A12729" s="119" t="s">
        <v>1846</v>
      </c>
      <c r="B12729" s="117" t="s">
        <v>1488</v>
      </c>
      <c r="C12729" s="140">
        <v>38826</v>
      </c>
      <c r="D12729" s="141">
        <v>1.9199999999999998E-2</v>
      </c>
      <c r="E12729" s="119">
        <v>1</v>
      </c>
      <c r="F12729" s="119" t="s">
        <v>1492</v>
      </c>
      <c r="G12729" s="114">
        <f>IF([Data da Aprovação]&lt;&gt;"ESTATUTÁRIO",YEAR([Data da Aprovação]),"")</f>
        <v>2006</v>
      </c>
      <c r="H12729" s="106">
        <f>Tabela9[[#This Row],[Valor do Provento R$]]/Tabela9[[#This Row],[Provento por 1 ou 1000 Ações]]</f>
        <v>1.9199999999999998E-2</v>
      </c>
    </row>
    <row r="12730" spans="1:8">
      <c r="A12730" s="118" t="s">
        <v>1846</v>
      </c>
      <c r="B12730" s="116" t="s">
        <v>1488</v>
      </c>
      <c r="C12730" s="138">
        <v>39189</v>
      </c>
      <c r="D12730" s="139">
        <v>2.0000000000000002E-5</v>
      </c>
      <c r="E12730" s="118">
        <v>1</v>
      </c>
      <c r="F12730" s="118" t="s">
        <v>1492</v>
      </c>
      <c r="G12730" s="113">
        <f>IF([Data da Aprovação]&lt;&gt;"ESTATUTÁRIO",YEAR([Data da Aprovação]),"")</f>
        <v>2007</v>
      </c>
      <c r="H12730" s="106">
        <f>Tabela9[[#This Row],[Valor do Provento R$]]/Tabela9[[#This Row],[Provento por 1 ou 1000 Ações]]</f>
        <v>2.0000000000000002E-5</v>
      </c>
    </row>
    <row r="12731" spans="1:8">
      <c r="A12731" s="119" t="s">
        <v>1846</v>
      </c>
      <c r="B12731" s="117" t="s">
        <v>1488</v>
      </c>
      <c r="C12731" s="140">
        <v>39566</v>
      </c>
      <c r="D12731" s="141">
        <v>0.30119713999999997</v>
      </c>
      <c r="E12731" s="119">
        <v>1</v>
      </c>
      <c r="F12731" s="119" t="s">
        <v>1492</v>
      </c>
      <c r="G12731" s="114">
        <f>IF([Data da Aprovação]&lt;&gt;"ESTATUTÁRIO",YEAR([Data da Aprovação]),"")</f>
        <v>2008</v>
      </c>
      <c r="H12731" s="106">
        <f>Tabela9[[#This Row],[Valor do Provento R$]]/Tabela9[[#This Row],[Provento por 1 ou 1000 Ações]]</f>
        <v>0.30119713999999997</v>
      </c>
    </row>
    <row r="12732" spans="1:8">
      <c r="A12732" s="118" t="s">
        <v>1846</v>
      </c>
      <c r="B12732" s="116" t="s">
        <v>1490</v>
      </c>
      <c r="C12732" s="138">
        <v>37614</v>
      </c>
      <c r="D12732" s="139">
        <v>3.0800000000000001E-2</v>
      </c>
      <c r="E12732" s="118">
        <v>1</v>
      </c>
      <c r="F12732" s="118" t="s">
        <v>1489</v>
      </c>
      <c r="G12732" s="113">
        <f>IF([Data da Aprovação]&lt;&gt;"ESTATUTÁRIO",YEAR([Data da Aprovação]),"")</f>
        <v>2002</v>
      </c>
      <c r="H12732" s="106">
        <f>Tabela9[[#This Row],[Valor do Provento R$]]/Tabela9[[#This Row],[Provento por 1 ou 1000 Ações]]</f>
        <v>3.0800000000000001E-2</v>
      </c>
    </row>
    <row r="12733" spans="1:8">
      <c r="A12733" s="119" t="s">
        <v>1846</v>
      </c>
      <c r="B12733" s="117" t="s">
        <v>1490</v>
      </c>
      <c r="C12733" s="140">
        <v>37741</v>
      </c>
      <c r="D12733" s="141">
        <v>2.9919999999999999E-2</v>
      </c>
      <c r="E12733" s="119">
        <v>1</v>
      </c>
      <c r="F12733" s="119" t="s">
        <v>1492</v>
      </c>
      <c r="G12733" s="114">
        <f>IF([Data da Aprovação]&lt;&gt;"ESTATUTÁRIO",YEAR([Data da Aprovação]),"")</f>
        <v>2003</v>
      </c>
      <c r="H12733" s="106">
        <f>Tabela9[[#This Row],[Valor do Provento R$]]/Tabela9[[#This Row],[Provento por 1 ou 1000 Ações]]</f>
        <v>2.9919999999999999E-2</v>
      </c>
    </row>
    <row r="12734" spans="1:8">
      <c r="A12734" s="118" t="s">
        <v>1846</v>
      </c>
      <c r="B12734" s="116" t="s">
        <v>1490</v>
      </c>
      <c r="C12734" s="138">
        <v>38106</v>
      </c>
      <c r="D12734" s="139">
        <v>3.322E-2</v>
      </c>
      <c r="E12734" s="118">
        <v>1</v>
      </c>
      <c r="F12734" s="118" t="s">
        <v>1492</v>
      </c>
      <c r="G12734" s="113">
        <f>IF([Data da Aprovação]&lt;&gt;"ESTATUTÁRIO",YEAR([Data da Aprovação]),"")</f>
        <v>2004</v>
      </c>
      <c r="H12734" s="106">
        <f>Tabela9[[#This Row],[Valor do Provento R$]]/Tabela9[[#This Row],[Provento por 1 ou 1000 Ações]]</f>
        <v>3.322E-2</v>
      </c>
    </row>
    <row r="12735" spans="1:8">
      <c r="A12735" s="119" t="s">
        <v>1846</v>
      </c>
      <c r="B12735" s="117" t="s">
        <v>1490</v>
      </c>
      <c r="C12735" s="140">
        <v>38226</v>
      </c>
      <c r="D12735" s="141">
        <v>6.6000000000000003E-2</v>
      </c>
      <c r="E12735" s="119">
        <v>1</v>
      </c>
      <c r="F12735" s="119" t="s">
        <v>1492</v>
      </c>
      <c r="G12735" s="114">
        <f>IF([Data da Aprovação]&lt;&gt;"ESTATUTÁRIO",YEAR([Data da Aprovação]),"")</f>
        <v>2004</v>
      </c>
      <c r="H12735" s="106">
        <f>Tabela9[[#This Row],[Valor do Provento R$]]/Tabela9[[#This Row],[Provento por 1 ou 1000 Ações]]</f>
        <v>6.6000000000000003E-2</v>
      </c>
    </row>
    <row r="12736" spans="1:8">
      <c r="A12736" s="118" t="s">
        <v>1846</v>
      </c>
      <c r="B12736" s="116" t="s">
        <v>1490</v>
      </c>
      <c r="C12736" s="138">
        <v>38462</v>
      </c>
      <c r="D12736" s="139">
        <v>0.124</v>
      </c>
      <c r="E12736" s="118">
        <v>1</v>
      </c>
      <c r="F12736" s="118" t="s">
        <v>1492</v>
      </c>
      <c r="G12736" s="113">
        <f>IF([Data da Aprovação]&lt;&gt;"ESTATUTÁRIO",YEAR([Data da Aprovação]),"")</f>
        <v>2005</v>
      </c>
      <c r="H12736" s="106">
        <f>Tabela9[[#This Row],[Valor do Provento R$]]/Tabela9[[#This Row],[Provento por 1 ou 1000 Ações]]</f>
        <v>0.124</v>
      </c>
    </row>
    <row r="12737" spans="1:8">
      <c r="A12737" s="119" t="s">
        <v>1846</v>
      </c>
      <c r="B12737" s="117" t="s">
        <v>1490</v>
      </c>
      <c r="C12737" s="140">
        <v>38826</v>
      </c>
      <c r="D12737" s="141">
        <v>1.9199999999999998E-2</v>
      </c>
      <c r="E12737" s="119">
        <v>1</v>
      </c>
      <c r="F12737" s="119" t="s">
        <v>1492</v>
      </c>
      <c r="G12737" s="114">
        <f>IF([Data da Aprovação]&lt;&gt;"ESTATUTÁRIO",YEAR([Data da Aprovação]),"")</f>
        <v>2006</v>
      </c>
      <c r="H12737" s="106">
        <f>Tabela9[[#This Row],[Valor do Provento R$]]/Tabela9[[#This Row],[Provento por 1 ou 1000 Ações]]</f>
        <v>1.9199999999999998E-2</v>
      </c>
    </row>
    <row r="12738" spans="1:8">
      <c r="A12738" s="118" t="s">
        <v>1846</v>
      </c>
      <c r="B12738" s="116" t="s">
        <v>1490</v>
      </c>
      <c r="C12738" s="138">
        <v>39189</v>
      </c>
      <c r="D12738" s="139">
        <v>2.0000000000000002E-5</v>
      </c>
      <c r="E12738" s="118">
        <v>1</v>
      </c>
      <c r="F12738" s="118" t="s">
        <v>1492</v>
      </c>
      <c r="G12738" s="113">
        <f>IF([Data da Aprovação]&lt;&gt;"ESTATUTÁRIO",YEAR([Data da Aprovação]),"")</f>
        <v>2007</v>
      </c>
      <c r="H12738" s="106">
        <f>Tabela9[[#This Row],[Valor do Provento R$]]/Tabela9[[#This Row],[Provento por 1 ou 1000 Ações]]</f>
        <v>2.0000000000000002E-5</v>
      </c>
    </row>
    <row r="12739" spans="1:8">
      <c r="A12739" s="119" t="s">
        <v>1846</v>
      </c>
      <c r="B12739" s="117" t="s">
        <v>1490</v>
      </c>
      <c r="C12739" s="140">
        <v>39566</v>
      </c>
      <c r="D12739" s="141">
        <v>0.30119713999999997</v>
      </c>
      <c r="E12739" s="119">
        <v>1</v>
      </c>
      <c r="F12739" s="119" t="s">
        <v>1492</v>
      </c>
      <c r="G12739" s="114">
        <f>IF([Data da Aprovação]&lt;&gt;"ESTATUTÁRIO",YEAR([Data da Aprovação]),"")</f>
        <v>2008</v>
      </c>
      <c r="H12739" s="106">
        <f>Tabela9[[#This Row],[Valor do Provento R$]]/Tabela9[[#This Row],[Provento por 1 ou 1000 Ações]]</f>
        <v>0.30119713999999997</v>
      </c>
    </row>
    <row r="12740" spans="1:8">
      <c r="A12740" s="118" t="s">
        <v>1847</v>
      </c>
      <c r="B12740" s="116" t="s">
        <v>1516</v>
      </c>
      <c r="C12740" s="138">
        <v>39162</v>
      </c>
      <c r="D12740" s="139">
        <v>1.0711999999999999</v>
      </c>
      <c r="E12740" s="118">
        <v>1</v>
      </c>
      <c r="F12740" s="118" t="s">
        <v>1492</v>
      </c>
      <c r="G12740" s="113">
        <f>IF([Data da Aprovação]&lt;&gt;"ESTATUTÁRIO",YEAR([Data da Aprovação]),"")</f>
        <v>2007</v>
      </c>
      <c r="H12740" s="106">
        <f>Tabela9[[#This Row],[Valor do Provento R$]]/Tabela9[[#This Row],[Provento por 1 ou 1000 Ações]]</f>
        <v>1.0711999999999999</v>
      </c>
    </row>
    <row r="12741" spans="1:8">
      <c r="A12741" s="119" t="s">
        <v>1847</v>
      </c>
      <c r="B12741" s="117" t="s">
        <v>1516</v>
      </c>
      <c r="C12741" s="140">
        <v>39302</v>
      </c>
      <c r="D12741" s="141">
        <v>0.20285236500000001</v>
      </c>
      <c r="E12741" s="119">
        <v>1</v>
      </c>
      <c r="F12741" s="119" t="s">
        <v>1489</v>
      </c>
      <c r="G12741" s="114">
        <f>IF([Data da Aprovação]&lt;&gt;"ESTATUTÁRIO",YEAR([Data da Aprovação]),"")</f>
        <v>2007</v>
      </c>
      <c r="H12741" s="106">
        <f>Tabela9[[#This Row],[Valor do Provento R$]]/Tabela9[[#This Row],[Provento por 1 ou 1000 Ações]]</f>
        <v>0.20285236500000001</v>
      </c>
    </row>
    <row r="12742" spans="1:8">
      <c r="A12742" s="118" t="s">
        <v>1847</v>
      </c>
      <c r="B12742" s="116" t="s">
        <v>1516</v>
      </c>
      <c r="C12742" s="138">
        <v>39302</v>
      </c>
      <c r="D12742" s="139">
        <v>1.214769867</v>
      </c>
      <c r="E12742" s="118">
        <v>1</v>
      </c>
      <c r="F12742" s="118" t="s">
        <v>1492</v>
      </c>
      <c r="G12742" s="113">
        <f>IF([Data da Aprovação]&lt;&gt;"ESTATUTÁRIO",YEAR([Data da Aprovação]),"")</f>
        <v>2007</v>
      </c>
      <c r="H12742" s="106">
        <f>Tabela9[[#This Row],[Valor do Provento R$]]/Tabela9[[#This Row],[Provento por 1 ou 1000 Ações]]</f>
        <v>1.214769867</v>
      </c>
    </row>
    <row r="12743" spans="1:8">
      <c r="A12743" s="119" t="s">
        <v>1847</v>
      </c>
      <c r="B12743" s="117" t="s">
        <v>1488</v>
      </c>
      <c r="C12743" s="140">
        <v>39162</v>
      </c>
      <c r="D12743" s="141">
        <v>0.35707165000000002</v>
      </c>
      <c r="E12743" s="119">
        <v>1</v>
      </c>
      <c r="F12743" s="119" t="s">
        <v>1492</v>
      </c>
      <c r="G12743" s="114">
        <f>IF([Data da Aprovação]&lt;&gt;"ESTATUTÁRIO",YEAR([Data da Aprovação]),"")</f>
        <v>2007</v>
      </c>
      <c r="H12743" s="106">
        <f>Tabela9[[#This Row],[Valor do Provento R$]]/Tabela9[[#This Row],[Provento por 1 ou 1000 Ações]]</f>
        <v>0.35707165000000002</v>
      </c>
    </row>
    <row r="12744" spans="1:8">
      <c r="A12744" s="118" t="s">
        <v>1847</v>
      </c>
      <c r="B12744" s="116" t="s">
        <v>1488</v>
      </c>
      <c r="C12744" s="138">
        <v>39302</v>
      </c>
      <c r="D12744" s="139">
        <v>6.7617455000000007E-2</v>
      </c>
      <c r="E12744" s="118">
        <v>1</v>
      </c>
      <c r="F12744" s="118" t="s">
        <v>1489</v>
      </c>
      <c r="G12744" s="113">
        <f>IF([Data da Aprovação]&lt;&gt;"ESTATUTÁRIO",YEAR([Data da Aprovação]),"")</f>
        <v>2007</v>
      </c>
      <c r="H12744" s="106">
        <f>Tabela9[[#This Row],[Valor do Provento R$]]/Tabela9[[#This Row],[Provento por 1 ou 1000 Ações]]</f>
        <v>6.7617455000000007E-2</v>
      </c>
    </row>
    <row r="12745" spans="1:8">
      <c r="A12745" s="119" t="s">
        <v>1847</v>
      </c>
      <c r="B12745" s="117" t="s">
        <v>1488</v>
      </c>
      <c r="C12745" s="140">
        <v>39302</v>
      </c>
      <c r="D12745" s="141">
        <v>0.40492328900000002</v>
      </c>
      <c r="E12745" s="119">
        <v>1</v>
      </c>
      <c r="F12745" s="119" t="s">
        <v>1492</v>
      </c>
      <c r="G12745" s="114">
        <f>IF([Data da Aprovação]&lt;&gt;"ESTATUTÁRIO",YEAR([Data da Aprovação]),"")</f>
        <v>2007</v>
      </c>
      <c r="H12745" s="106">
        <f>Tabela9[[#This Row],[Valor do Provento R$]]/Tabela9[[#This Row],[Provento por 1 ou 1000 Ações]]</f>
        <v>0.40492328900000002</v>
      </c>
    </row>
    <row r="12746" spans="1:8">
      <c r="A12746" s="118" t="s">
        <v>1847</v>
      </c>
      <c r="B12746" s="116" t="s">
        <v>1488</v>
      </c>
      <c r="C12746" s="138">
        <v>39517</v>
      </c>
      <c r="D12746" s="139">
        <v>0.20724643200000001</v>
      </c>
      <c r="E12746" s="118">
        <v>1</v>
      </c>
      <c r="F12746" s="118" t="s">
        <v>1492</v>
      </c>
      <c r="G12746" s="113">
        <f>IF([Data da Aprovação]&lt;&gt;"ESTATUTÁRIO",YEAR([Data da Aprovação]),"")</f>
        <v>2008</v>
      </c>
      <c r="H12746" s="106">
        <f>Tabela9[[#This Row],[Valor do Provento R$]]/Tabela9[[#This Row],[Provento por 1 ou 1000 Ações]]</f>
        <v>0.20724643200000001</v>
      </c>
    </row>
    <row r="12747" spans="1:8">
      <c r="A12747" s="119" t="s">
        <v>1847</v>
      </c>
      <c r="B12747" s="117" t="s">
        <v>1488</v>
      </c>
      <c r="C12747" s="140">
        <v>39517</v>
      </c>
      <c r="D12747" s="141">
        <v>4.6817594999999997E-2</v>
      </c>
      <c r="E12747" s="119">
        <v>1</v>
      </c>
      <c r="F12747" s="119" t="s">
        <v>1489</v>
      </c>
      <c r="G12747" s="114">
        <f>IF([Data da Aprovação]&lt;&gt;"ESTATUTÁRIO",YEAR([Data da Aprovação]),"")</f>
        <v>2008</v>
      </c>
      <c r="H12747" s="106">
        <f>Tabela9[[#This Row],[Valor do Provento R$]]/Tabela9[[#This Row],[Provento por 1 ou 1000 Ações]]</f>
        <v>4.6817594999999997E-2</v>
      </c>
    </row>
    <row r="12748" spans="1:8">
      <c r="A12748" s="118" t="s">
        <v>1847</v>
      </c>
      <c r="B12748" s="116" t="s">
        <v>1488</v>
      </c>
      <c r="C12748" s="138">
        <v>39658</v>
      </c>
      <c r="D12748" s="139">
        <v>0.32139299999999998</v>
      </c>
      <c r="E12748" s="118">
        <v>1</v>
      </c>
      <c r="F12748" s="118" t="s">
        <v>1492</v>
      </c>
      <c r="G12748" s="113">
        <f>IF([Data da Aprovação]&lt;&gt;"ESTATUTÁRIO",YEAR([Data da Aprovação]),"")</f>
        <v>2008</v>
      </c>
      <c r="H12748" s="106">
        <f>Tabela9[[#This Row],[Valor do Provento R$]]/Tabela9[[#This Row],[Provento por 1 ou 1000 Ações]]</f>
        <v>0.32139299999999998</v>
      </c>
    </row>
    <row r="12749" spans="1:8">
      <c r="A12749" s="119" t="s">
        <v>1847</v>
      </c>
      <c r="B12749" s="117" t="s">
        <v>1488</v>
      </c>
      <c r="C12749" s="140">
        <v>39882</v>
      </c>
      <c r="D12749" s="141">
        <v>3.4538214999999997E-2</v>
      </c>
      <c r="E12749" s="119">
        <v>1</v>
      </c>
      <c r="F12749" s="119" t="s">
        <v>1492</v>
      </c>
      <c r="G12749" s="114">
        <f>IF([Data da Aprovação]&lt;&gt;"ESTATUTÁRIO",YEAR([Data da Aprovação]),"")</f>
        <v>2009</v>
      </c>
      <c r="H12749" s="106">
        <f>Tabela9[[#This Row],[Valor do Provento R$]]/Tabela9[[#This Row],[Provento por 1 ou 1000 Ações]]</f>
        <v>3.4538214999999997E-2</v>
      </c>
    </row>
    <row r="12750" spans="1:8">
      <c r="A12750" s="118" t="s">
        <v>1847</v>
      </c>
      <c r="B12750" s="116" t="s">
        <v>1488</v>
      </c>
      <c r="C12750" s="138">
        <v>40102</v>
      </c>
      <c r="D12750" s="139">
        <v>1.1478406880000001</v>
      </c>
      <c r="E12750" s="118">
        <v>1</v>
      </c>
      <c r="F12750" s="118" t="s">
        <v>1492</v>
      </c>
      <c r="G12750" s="113">
        <f>IF([Data da Aprovação]&lt;&gt;"ESTATUTÁRIO",YEAR([Data da Aprovação]),"")</f>
        <v>2009</v>
      </c>
      <c r="H12750" s="106">
        <f>Tabela9[[#This Row],[Valor do Provento R$]]/Tabela9[[#This Row],[Provento por 1 ou 1000 Ações]]</f>
        <v>1.1478406880000001</v>
      </c>
    </row>
    <row r="12751" spans="1:8">
      <c r="A12751" s="119" t="s">
        <v>1847</v>
      </c>
      <c r="B12751" s="117" t="s">
        <v>1488</v>
      </c>
      <c r="C12751" s="140">
        <v>40490</v>
      </c>
      <c r="D12751" s="141">
        <v>0.40353262299999998</v>
      </c>
      <c r="E12751" s="119">
        <v>1</v>
      </c>
      <c r="F12751" s="119" t="s">
        <v>1492</v>
      </c>
      <c r="G12751" s="114">
        <f>IF([Data da Aprovação]&lt;&gt;"ESTATUTÁRIO",YEAR([Data da Aprovação]),"")</f>
        <v>2010</v>
      </c>
      <c r="H12751" s="106">
        <f>Tabela9[[#This Row],[Valor do Provento R$]]/Tabela9[[#This Row],[Provento por 1 ou 1000 Ações]]</f>
        <v>0.40353262299999998</v>
      </c>
    </row>
    <row r="12752" spans="1:8">
      <c r="A12752" s="118" t="s">
        <v>1847</v>
      </c>
      <c r="B12752" s="116" t="s">
        <v>1488</v>
      </c>
      <c r="C12752" s="138">
        <v>40660</v>
      </c>
      <c r="D12752" s="139">
        <v>1.5453521299999999</v>
      </c>
      <c r="E12752" s="118">
        <v>1</v>
      </c>
      <c r="F12752" s="118" t="s">
        <v>1492</v>
      </c>
      <c r="G12752" s="113">
        <f>IF([Data da Aprovação]&lt;&gt;"ESTATUTÁRIO",YEAR([Data da Aprovação]),"")</f>
        <v>2011</v>
      </c>
      <c r="H12752" s="106">
        <f>Tabela9[[#This Row],[Valor do Provento R$]]/Tabela9[[#This Row],[Provento por 1 ou 1000 Ações]]</f>
        <v>1.5453521299999999</v>
      </c>
    </row>
    <row r="12753" spans="1:8">
      <c r="A12753" s="119" t="s">
        <v>1847</v>
      </c>
      <c r="B12753" s="117" t="s">
        <v>1488</v>
      </c>
      <c r="C12753" s="140">
        <v>40660</v>
      </c>
      <c r="D12753" s="141">
        <v>1.265340033</v>
      </c>
      <c r="E12753" s="119">
        <v>1</v>
      </c>
      <c r="F12753" s="119" t="s">
        <v>1492</v>
      </c>
      <c r="G12753" s="114">
        <f>IF([Data da Aprovação]&lt;&gt;"ESTATUTÁRIO",YEAR([Data da Aprovação]),"")</f>
        <v>2011</v>
      </c>
      <c r="H12753" s="106">
        <f>Tabela9[[#This Row],[Valor do Provento R$]]/Tabela9[[#This Row],[Provento por 1 ou 1000 Ações]]</f>
        <v>1.265340033</v>
      </c>
    </row>
    <row r="12754" spans="1:8">
      <c r="A12754" s="118" t="s">
        <v>1847</v>
      </c>
      <c r="B12754" s="116" t="s">
        <v>1488</v>
      </c>
      <c r="C12754" s="138">
        <v>41026</v>
      </c>
      <c r="D12754" s="139">
        <v>1.6263248539999999</v>
      </c>
      <c r="E12754" s="118">
        <v>1</v>
      </c>
      <c r="F12754" s="118" t="s">
        <v>1492</v>
      </c>
      <c r="G12754" s="113">
        <f>IF([Data da Aprovação]&lt;&gt;"ESTATUTÁRIO",YEAR([Data da Aprovação]),"")</f>
        <v>2012</v>
      </c>
      <c r="H12754" s="106">
        <f>Tabela9[[#This Row],[Valor do Provento R$]]/Tabela9[[#This Row],[Provento por 1 ou 1000 Ações]]</f>
        <v>1.6263248539999999</v>
      </c>
    </row>
    <row r="12755" spans="1:8">
      <c r="A12755" s="119" t="s">
        <v>1847</v>
      </c>
      <c r="B12755" s="117" t="s">
        <v>1488</v>
      </c>
      <c r="C12755" s="140">
        <v>41261</v>
      </c>
      <c r="D12755" s="141">
        <v>0.15481423</v>
      </c>
      <c r="E12755" s="119">
        <v>1</v>
      </c>
      <c r="F12755" s="119" t="s">
        <v>1492</v>
      </c>
      <c r="G12755" s="114">
        <f>IF([Data da Aprovação]&lt;&gt;"ESTATUTÁRIO",YEAR([Data da Aprovação]),"")</f>
        <v>2012</v>
      </c>
      <c r="H12755" s="106">
        <f>Tabela9[[#This Row],[Valor do Provento R$]]/Tabela9[[#This Row],[Provento por 1 ou 1000 Ações]]</f>
        <v>0.15481423</v>
      </c>
    </row>
    <row r="12756" spans="1:8">
      <c r="A12756" s="118" t="s">
        <v>1847</v>
      </c>
      <c r="B12756" s="116" t="s">
        <v>1488</v>
      </c>
      <c r="C12756" s="138">
        <v>41394</v>
      </c>
      <c r="D12756" s="139">
        <v>0.34764030000000001</v>
      </c>
      <c r="E12756" s="118">
        <v>1</v>
      </c>
      <c r="F12756" s="118" t="s">
        <v>1492</v>
      </c>
      <c r="G12756" s="113">
        <f>IF([Data da Aprovação]&lt;&gt;"ESTATUTÁRIO",YEAR([Data da Aprovação]),"")</f>
        <v>2013</v>
      </c>
      <c r="H12756" s="106">
        <f>Tabela9[[#This Row],[Valor do Provento R$]]/Tabela9[[#This Row],[Provento por 1 ou 1000 Ações]]</f>
        <v>0.34764030000000001</v>
      </c>
    </row>
    <row r="12757" spans="1:8">
      <c r="A12757" s="119" t="s">
        <v>1847</v>
      </c>
      <c r="B12757" s="117" t="s">
        <v>1488</v>
      </c>
      <c r="C12757" s="140">
        <v>41620</v>
      </c>
      <c r="D12757" s="141">
        <v>0.20319367999999999</v>
      </c>
      <c r="E12757" s="119">
        <v>1</v>
      </c>
      <c r="F12757" s="119" t="s">
        <v>1492</v>
      </c>
      <c r="G12757" s="114">
        <f>IF([Data da Aprovação]&lt;&gt;"ESTATUTÁRIO",YEAR([Data da Aprovação]),"")</f>
        <v>2013</v>
      </c>
      <c r="H12757" s="106">
        <f>Tabela9[[#This Row],[Valor do Provento R$]]/Tabela9[[#This Row],[Provento por 1 ou 1000 Ações]]</f>
        <v>0.20319367999999999</v>
      </c>
    </row>
    <row r="12758" spans="1:8">
      <c r="A12758" s="118" t="s">
        <v>1847</v>
      </c>
      <c r="B12758" s="116" t="s">
        <v>1488</v>
      </c>
      <c r="C12758" s="138">
        <v>41620</v>
      </c>
      <c r="D12758" s="139">
        <v>0.1838419</v>
      </c>
      <c r="E12758" s="118">
        <v>1</v>
      </c>
      <c r="F12758" s="118" t="s">
        <v>1489</v>
      </c>
      <c r="G12758" s="113">
        <f>IF([Data da Aprovação]&lt;&gt;"ESTATUTÁRIO",YEAR([Data da Aprovação]),"")</f>
        <v>2013</v>
      </c>
      <c r="H12758" s="106">
        <f>Tabela9[[#This Row],[Valor do Provento R$]]/Tabela9[[#This Row],[Provento por 1 ou 1000 Ações]]</f>
        <v>0.1838419</v>
      </c>
    </row>
    <row r="12759" spans="1:8">
      <c r="A12759" s="119" t="s">
        <v>1847</v>
      </c>
      <c r="B12759" s="117" t="s">
        <v>1490</v>
      </c>
      <c r="C12759" s="140">
        <v>39162</v>
      </c>
      <c r="D12759" s="141">
        <v>0.35707165000000002</v>
      </c>
      <c r="E12759" s="119">
        <v>1</v>
      </c>
      <c r="F12759" s="119" t="s">
        <v>1492</v>
      </c>
      <c r="G12759" s="114">
        <f>IF([Data da Aprovação]&lt;&gt;"ESTATUTÁRIO",YEAR([Data da Aprovação]),"")</f>
        <v>2007</v>
      </c>
      <c r="H12759" s="106">
        <f>Tabela9[[#This Row],[Valor do Provento R$]]/Tabela9[[#This Row],[Provento por 1 ou 1000 Ações]]</f>
        <v>0.35707165000000002</v>
      </c>
    </row>
    <row r="12760" spans="1:8">
      <c r="A12760" s="118" t="s">
        <v>1847</v>
      </c>
      <c r="B12760" s="116" t="s">
        <v>1490</v>
      </c>
      <c r="C12760" s="138">
        <v>39302</v>
      </c>
      <c r="D12760" s="139">
        <v>6.7617455000000007E-2</v>
      </c>
      <c r="E12760" s="118">
        <v>1</v>
      </c>
      <c r="F12760" s="118" t="s">
        <v>1489</v>
      </c>
      <c r="G12760" s="113">
        <f>IF([Data da Aprovação]&lt;&gt;"ESTATUTÁRIO",YEAR([Data da Aprovação]),"")</f>
        <v>2007</v>
      </c>
      <c r="H12760" s="106">
        <f>Tabela9[[#This Row],[Valor do Provento R$]]/Tabela9[[#This Row],[Provento por 1 ou 1000 Ações]]</f>
        <v>6.7617455000000007E-2</v>
      </c>
    </row>
    <row r="12761" spans="1:8">
      <c r="A12761" s="119" t="s">
        <v>1847</v>
      </c>
      <c r="B12761" s="117" t="s">
        <v>1490</v>
      </c>
      <c r="C12761" s="140">
        <v>39302</v>
      </c>
      <c r="D12761" s="141">
        <v>0.40492328900000002</v>
      </c>
      <c r="E12761" s="119">
        <v>1</v>
      </c>
      <c r="F12761" s="119" t="s">
        <v>1492</v>
      </c>
      <c r="G12761" s="114">
        <f>IF([Data da Aprovação]&lt;&gt;"ESTATUTÁRIO",YEAR([Data da Aprovação]),"")</f>
        <v>2007</v>
      </c>
      <c r="H12761" s="106">
        <f>Tabela9[[#This Row],[Valor do Provento R$]]/Tabela9[[#This Row],[Provento por 1 ou 1000 Ações]]</f>
        <v>0.40492328900000002</v>
      </c>
    </row>
    <row r="12762" spans="1:8">
      <c r="A12762" s="118" t="s">
        <v>1847</v>
      </c>
      <c r="B12762" s="116" t="s">
        <v>1490</v>
      </c>
      <c r="C12762" s="138">
        <v>39517</v>
      </c>
      <c r="D12762" s="139">
        <v>0.20724643200000001</v>
      </c>
      <c r="E12762" s="118">
        <v>1</v>
      </c>
      <c r="F12762" s="118" t="s">
        <v>1492</v>
      </c>
      <c r="G12762" s="113">
        <f>IF([Data da Aprovação]&lt;&gt;"ESTATUTÁRIO",YEAR([Data da Aprovação]),"")</f>
        <v>2008</v>
      </c>
      <c r="H12762" s="106">
        <f>Tabela9[[#This Row],[Valor do Provento R$]]/Tabela9[[#This Row],[Provento por 1 ou 1000 Ações]]</f>
        <v>0.20724643200000001</v>
      </c>
    </row>
    <row r="12763" spans="1:8">
      <c r="A12763" s="119" t="s">
        <v>1847</v>
      </c>
      <c r="B12763" s="117" t="s">
        <v>1490</v>
      </c>
      <c r="C12763" s="140">
        <v>39517</v>
      </c>
      <c r="D12763" s="141">
        <v>4.6817594999999997E-2</v>
      </c>
      <c r="E12763" s="119">
        <v>1</v>
      </c>
      <c r="F12763" s="119" t="s">
        <v>1489</v>
      </c>
      <c r="G12763" s="114">
        <f>IF([Data da Aprovação]&lt;&gt;"ESTATUTÁRIO",YEAR([Data da Aprovação]),"")</f>
        <v>2008</v>
      </c>
      <c r="H12763" s="106">
        <f>Tabela9[[#This Row],[Valor do Provento R$]]/Tabela9[[#This Row],[Provento por 1 ou 1000 Ações]]</f>
        <v>4.6817594999999997E-2</v>
      </c>
    </row>
    <row r="12764" spans="1:8">
      <c r="A12764" s="118" t="s">
        <v>1847</v>
      </c>
      <c r="B12764" s="116" t="s">
        <v>1490</v>
      </c>
      <c r="C12764" s="138">
        <v>39658</v>
      </c>
      <c r="D12764" s="139">
        <v>0.32139299999999998</v>
      </c>
      <c r="E12764" s="118">
        <v>1</v>
      </c>
      <c r="F12764" s="118" t="s">
        <v>1492</v>
      </c>
      <c r="G12764" s="113">
        <f>IF([Data da Aprovação]&lt;&gt;"ESTATUTÁRIO",YEAR([Data da Aprovação]),"")</f>
        <v>2008</v>
      </c>
      <c r="H12764" s="106">
        <f>Tabela9[[#This Row],[Valor do Provento R$]]/Tabela9[[#This Row],[Provento por 1 ou 1000 Ações]]</f>
        <v>0.32139299999999998</v>
      </c>
    </row>
    <row r="12765" spans="1:8">
      <c r="A12765" s="119" t="s">
        <v>1847</v>
      </c>
      <c r="B12765" s="117" t="s">
        <v>1490</v>
      </c>
      <c r="C12765" s="140">
        <v>39882</v>
      </c>
      <c r="D12765" s="141">
        <v>3.4538214999999997E-2</v>
      </c>
      <c r="E12765" s="119">
        <v>1</v>
      </c>
      <c r="F12765" s="119" t="s">
        <v>1492</v>
      </c>
      <c r="G12765" s="114">
        <f>IF([Data da Aprovação]&lt;&gt;"ESTATUTÁRIO",YEAR([Data da Aprovação]),"")</f>
        <v>2009</v>
      </c>
      <c r="H12765" s="106">
        <f>Tabela9[[#This Row],[Valor do Provento R$]]/Tabela9[[#This Row],[Provento por 1 ou 1000 Ações]]</f>
        <v>3.4538214999999997E-2</v>
      </c>
    </row>
    <row r="12766" spans="1:8">
      <c r="A12766" s="118" t="s">
        <v>1847</v>
      </c>
      <c r="B12766" s="116" t="s">
        <v>1490</v>
      </c>
      <c r="C12766" s="138">
        <v>40102</v>
      </c>
      <c r="D12766" s="139">
        <v>1.1478406880000001</v>
      </c>
      <c r="E12766" s="118">
        <v>1</v>
      </c>
      <c r="F12766" s="118" t="s">
        <v>1492</v>
      </c>
      <c r="G12766" s="113">
        <f>IF([Data da Aprovação]&lt;&gt;"ESTATUTÁRIO",YEAR([Data da Aprovação]),"")</f>
        <v>2009</v>
      </c>
      <c r="H12766" s="106">
        <f>Tabela9[[#This Row],[Valor do Provento R$]]/Tabela9[[#This Row],[Provento por 1 ou 1000 Ações]]</f>
        <v>1.1478406880000001</v>
      </c>
    </row>
    <row r="12767" spans="1:8">
      <c r="A12767" s="119" t="s">
        <v>1847</v>
      </c>
      <c r="B12767" s="117" t="s">
        <v>1490</v>
      </c>
      <c r="C12767" s="140">
        <v>40490</v>
      </c>
      <c r="D12767" s="141">
        <v>0.40353262299999998</v>
      </c>
      <c r="E12767" s="119">
        <v>1</v>
      </c>
      <c r="F12767" s="119" t="s">
        <v>1492</v>
      </c>
      <c r="G12767" s="114">
        <f>IF([Data da Aprovação]&lt;&gt;"ESTATUTÁRIO",YEAR([Data da Aprovação]),"")</f>
        <v>2010</v>
      </c>
      <c r="H12767" s="106">
        <f>Tabela9[[#This Row],[Valor do Provento R$]]/Tabela9[[#This Row],[Provento por 1 ou 1000 Ações]]</f>
        <v>0.40353262299999998</v>
      </c>
    </row>
    <row r="12768" spans="1:8">
      <c r="A12768" s="118" t="s">
        <v>1847</v>
      </c>
      <c r="B12768" s="116" t="s">
        <v>1490</v>
      </c>
      <c r="C12768" s="138">
        <v>40660</v>
      </c>
      <c r="D12768" s="139">
        <v>1.5453521299999999</v>
      </c>
      <c r="E12768" s="118">
        <v>1</v>
      </c>
      <c r="F12768" s="118" t="s">
        <v>1492</v>
      </c>
      <c r="G12768" s="113">
        <f>IF([Data da Aprovação]&lt;&gt;"ESTATUTÁRIO",YEAR([Data da Aprovação]),"")</f>
        <v>2011</v>
      </c>
      <c r="H12768" s="106">
        <f>Tabela9[[#This Row],[Valor do Provento R$]]/Tabela9[[#This Row],[Provento por 1 ou 1000 Ações]]</f>
        <v>1.5453521299999999</v>
      </c>
    </row>
    <row r="12769" spans="1:8">
      <c r="A12769" s="119" t="s">
        <v>1847</v>
      </c>
      <c r="B12769" s="117" t="s">
        <v>1490</v>
      </c>
      <c r="C12769" s="140">
        <v>40660</v>
      </c>
      <c r="D12769" s="141">
        <v>1.265340033</v>
      </c>
      <c r="E12769" s="119">
        <v>1</v>
      </c>
      <c r="F12769" s="119" t="s">
        <v>1492</v>
      </c>
      <c r="G12769" s="114">
        <f>IF([Data da Aprovação]&lt;&gt;"ESTATUTÁRIO",YEAR([Data da Aprovação]),"")</f>
        <v>2011</v>
      </c>
      <c r="H12769" s="106">
        <f>Tabela9[[#This Row],[Valor do Provento R$]]/Tabela9[[#This Row],[Provento por 1 ou 1000 Ações]]</f>
        <v>1.265340033</v>
      </c>
    </row>
    <row r="12770" spans="1:8">
      <c r="A12770" s="118" t="s">
        <v>1847</v>
      </c>
      <c r="B12770" s="116" t="s">
        <v>1490</v>
      </c>
      <c r="C12770" s="138">
        <v>41026</v>
      </c>
      <c r="D12770" s="139">
        <v>1.6263248539999999</v>
      </c>
      <c r="E12770" s="118">
        <v>1</v>
      </c>
      <c r="F12770" s="118" t="s">
        <v>1492</v>
      </c>
      <c r="G12770" s="113">
        <f>IF([Data da Aprovação]&lt;&gt;"ESTATUTÁRIO",YEAR([Data da Aprovação]),"")</f>
        <v>2012</v>
      </c>
      <c r="H12770" s="106">
        <f>Tabela9[[#This Row],[Valor do Provento R$]]/Tabela9[[#This Row],[Provento por 1 ou 1000 Ações]]</f>
        <v>1.6263248539999999</v>
      </c>
    </row>
    <row r="12771" spans="1:8">
      <c r="A12771" s="119" t="s">
        <v>1847</v>
      </c>
      <c r="B12771" s="117" t="s">
        <v>1490</v>
      </c>
      <c r="C12771" s="140">
        <v>41261</v>
      </c>
      <c r="D12771" s="141">
        <v>0.15481423</v>
      </c>
      <c r="E12771" s="119">
        <v>1</v>
      </c>
      <c r="F12771" s="119" t="s">
        <v>1492</v>
      </c>
      <c r="G12771" s="114">
        <f>IF([Data da Aprovação]&lt;&gt;"ESTATUTÁRIO",YEAR([Data da Aprovação]),"")</f>
        <v>2012</v>
      </c>
      <c r="H12771" s="106">
        <f>Tabela9[[#This Row],[Valor do Provento R$]]/Tabela9[[#This Row],[Provento por 1 ou 1000 Ações]]</f>
        <v>0.15481423</v>
      </c>
    </row>
    <row r="12772" spans="1:8">
      <c r="A12772" s="118" t="s">
        <v>1847</v>
      </c>
      <c r="B12772" s="116" t="s">
        <v>1490</v>
      </c>
      <c r="C12772" s="138">
        <v>41394</v>
      </c>
      <c r="D12772" s="139">
        <v>0.34764030000000001</v>
      </c>
      <c r="E12772" s="118">
        <v>1</v>
      </c>
      <c r="F12772" s="118" t="s">
        <v>1492</v>
      </c>
      <c r="G12772" s="113">
        <f>IF([Data da Aprovação]&lt;&gt;"ESTATUTÁRIO",YEAR([Data da Aprovação]),"")</f>
        <v>2013</v>
      </c>
      <c r="H12772" s="106">
        <f>Tabela9[[#This Row],[Valor do Provento R$]]/Tabela9[[#This Row],[Provento por 1 ou 1000 Ações]]</f>
        <v>0.34764030000000001</v>
      </c>
    </row>
    <row r="12773" spans="1:8">
      <c r="A12773" s="119" t="s">
        <v>1847</v>
      </c>
      <c r="B12773" s="117" t="s">
        <v>1490</v>
      </c>
      <c r="C12773" s="140">
        <v>41620</v>
      </c>
      <c r="D12773" s="141">
        <v>0.20319367999999999</v>
      </c>
      <c r="E12773" s="119">
        <v>1</v>
      </c>
      <c r="F12773" s="119" t="s">
        <v>1492</v>
      </c>
      <c r="G12773" s="114">
        <f>IF([Data da Aprovação]&lt;&gt;"ESTATUTÁRIO",YEAR([Data da Aprovação]),"")</f>
        <v>2013</v>
      </c>
      <c r="H12773" s="106">
        <f>Tabela9[[#This Row],[Valor do Provento R$]]/Tabela9[[#This Row],[Provento por 1 ou 1000 Ações]]</f>
        <v>0.20319367999999999</v>
      </c>
    </row>
    <row r="12774" spans="1:8">
      <c r="A12774" s="118" t="s">
        <v>1847</v>
      </c>
      <c r="B12774" s="116" t="s">
        <v>1490</v>
      </c>
      <c r="C12774" s="138">
        <v>41620</v>
      </c>
      <c r="D12774" s="139">
        <v>0.1838419</v>
      </c>
      <c r="E12774" s="118">
        <v>1</v>
      </c>
      <c r="F12774" s="118" t="s">
        <v>1489</v>
      </c>
      <c r="G12774" s="113">
        <f>IF([Data da Aprovação]&lt;&gt;"ESTATUTÁRIO",YEAR([Data da Aprovação]),"")</f>
        <v>2013</v>
      </c>
      <c r="H12774" s="106">
        <f>Tabela9[[#This Row],[Valor do Provento R$]]/Tabela9[[#This Row],[Provento por 1 ou 1000 Ações]]</f>
        <v>0.1838419</v>
      </c>
    </row>
    <row r="12775" spans="1:8">
      <c r="A12775" s="119" t="s">
        <v>1847</v>
      </c>
      <c r="B12775" s="117" t="s">
        <v>1493</v>
      </c>
      <c r="C12775" s="140">
        <v>39517</v>
      </c>
      <c r="D12775" s="141">
        <v>0.621739296</v>
      </c>
      <c r="E12775" s="119">
        <v>1</v>
      </c>
      <c r="F12775" s="119" t="s">
        <v>1492</v>
      </c>
      <c r="G12775" s="114">
        <f>IF([Data da Aprovação]&lt;&gt;"ESTATUTÁRIO",YEAR([Data da Aprovação]),"")</f>
        <v>2008</v>
      </c>
      <c r="H12775" s="106">
        <f>Tabela9[[#This Row],[Valor do Provento R$]]/Tabela9[[#This Row],[Provento por 1 ou 1000 Ações]]</f>
        <v>0.621739296</v>
      </c>
    </row>
    <row r="12776" spans="1:8">
      <c r="A12776" s="118" t="s">
        <v>1847</v>
      </c>
      <c r="B12776" s="116" t="s">
        <v>1493</v>
      </c>
      <c r="C12776" s="138">
        <v>39517</v>
      </c>
      <c r="D12776" s="139">
        <v>0.140452785</v>
      </c>
      <c r="E12776" s="118">
        <v>1</v>
      </c>
      <c r="F12776" s="118" t="s">
        <v>1489</v>
      </c>
      <c r="G12776" s="113">
        <f>IF([Data da Aprovação]&lt;&gt;"ESTATUTÁRIO",YEAR([Data da Aprovação]),"")</f>
        <v>2008</v>
      </c>
      <c r="H12776" s="106">
        <f>Tabela9[[#This Row],[Valor do Provento R$]]/Tabela9[[#This Row],[Provento por 1 ou 1000 Ações]]</f>
        <v>0.140452785</v>
      </c>
    </row>
    <row r="12777" spans="1:8">
      <c r="A12777" s="119" t="s">
        <v>1847</v>
      </c>
      <c r="B12777" s="117" t="s">
        <v>1493</v>
      </c>
      <c r="C12777" s="140">
        <v>39658</v>
      </c>
      <c r="D12777" s="141">
        <v>0.96417900000000001</v>
      </c>
      <c r="E12777" s="119">
        <v>1</v>
      </c>
      <c r="F12777" s="119" t="s">
        <v>1492</v>
      </c>
      <c r="G12777" s="114">
        <f>IF([Data da Aprovação]&lt;&gt;"ESTATUTÁRIO",YEAR([Data da Aprovação]),"")</f>
        <v>2008</v>
      </c>
      <c r="H12777" s="106">
        <f>Tabela9[[#This Row],[Valor do Provento R$]]/Tabela9[[#This Row],[Provento por 1 ou 1000 Ações]]</f>
        <v>0.96417900000000001</v>
      </c>
    </row>
    <row r="12778" spans="1:8">
      <c r="A12778" s="118" t="s">
        <v>1847</v>
      </c>
      <c r="B12778" s="116" t="s">
        <v>1493</v>
      </c>
      <c r="C12778" s="138">
        <v>39882</v>
      </c>
      <c r="D12778" s="139">
        <v>0.103614647</v>
      </c>
      <c r="E12778" s="118">
        <v>1</v>
      </c>
      <c r="F12778" s="118" t="s">
        <v>1492</v>
      </c>
      <c r="G12778" s="113">
        <f>IF([Data da Aprovação]&lt;&gt;"ESTATUTÁRIO",YEAR([Data da Aprovação]),"")</f>
        <v>2009</v>
      </c>
      <c r="H12778" s="106">
        <f>Tabela9[[#This Row],[Valor do Provento R$]]/Tabela9[[#This Row],[Provento por 1 ou 1000 Ações]]</f>
        <v>0.103614647</v>
      </c>
    </row>
    <row r="12779" spans="1:8">
      <c r="A12779" s="119" t="s">
        <v>1847</v>
      </c>
      <c r="B12779" s="117" t="s">
        <v>1493</v>
      </c>
      <c r="C12779" s="140">
        <v>40102</v>
      </c>
      <c r="D12779" s="141">
        <v>3.4435220630000001</v>
      </c>
      <c r="E12779" s="119">
        <v>1</v>
      </c>
      <c r="F12779" s="119" t="s">
        <v>1492</v>
      </c>
      <c r="G12779" s="114">
        <f>IF([Data da Aprovação]&lt;&gt;"ESTATUTÁRIO",YEAR([Data da Aprovação]),"")</f>
        <v>2009</v>
      </c>
      <c r="H12779" s="106">
        <f>Tabela9[[#This Row],[Valor do Provento R$]]/Tabela9[[#This Row],[Provento por 1 ou 1000 Ações]]</f>
        <v>3.4435220630000001</v>
      </c>
    </row>
    <row r="12780" spans="1:8">
      <c r="A12780" s="118" t="s">
        <v>1847</v>
      </c>
      <c r="B12780" s="116" t="s">
        <v>1493</v>
      </c>
      <c r="C12780" s="138">
        <v>40490</v>
      </c>
      <c r="D12780" s="139">
        <v>1.210597868</v>
      </c>
      <c r="E12780" s="118">
        <v>1</v>
      </c>
      <c r="F12780" s="118" t="s">
        <v>1492</v>
      </c>
      <c r="G12780" s="113">
        <f>IF([Data da Aprovação]&lt;&gt;"ESTATUTÁRIO",YEAR([Data da Aprovação]),"")</f>
        <v>2010</v>
      </c>
      <c r="H12780" s="106">
        <f>Tabela9[[#This Row],[Valor do Provento R$]]/Tabela9[[#This Row],[Provento por 1 ou 1000 Ações]]</f>
        <v>1.210597868</v>
      </c>
    </row>
    <row r="12781" spans="1:8">
      <c r="A12781" s="119" t="s">
        <v>1847</v>
      </c>
      <c r="B12781" s="117" t="s">
        <v>1493</v>
      </c>
      <c r="C12781" s="140">
        <v>40660</v>
      </c>
      <c r="D12781" s="141">
        <v>4.6360563900000002</v>
      </c>
      <c r="E12781" s="119">
        <v>1</v>
      </c>
      <c r="F12781" s="119" t="s">
        <v>1492</v>
      </c>
      <c r="G12781" s="114">
        <f>IF([Data da Aprovação]&lt;&gt;"ESTATUTÁRIO",YEAR([Data da Aprovação]),"")</f>
        <v>2011</v>
      </c>
      <c r="H12781" s="106">
        <f>Tabela9[[#This Row],[Valor do Provento R$]]/Tabela9[[#This Row],[Provento por 1 ou 1000 Ações]]</f>
        <v>4.6360563900000002</v>
      </c>
    </row>
    <row r="12782" spans="1:8">
      <c r="A12782" s="118" t="s">
        <v>1847</v>
      </c>
      <c r="B12782" s="116" t="s">
        <v>1493</v>
      </c>
      <c r="C12782" s="138">
        <v>40660</v>
      </c>
      <c r="D12782" s="139">
        <v>3.7960200990000001</v>
      </c>
      <c r="E12782" s="118">
        <v>1</v>
      </c>
      <c r="F12782" s="118" t="s">
        <v>1492</v>
      </c>
      <c r="G12782" s="113">
        <f>IF([Data da Aprovação]&lt;&gt;"ESTATUTÁRIO",YEAR([Data da Aprovação]),"")</f>
        <v>2011</v>
      </c>
      <c r="H12782" s="106">
        <f>Tabela9[[#This Row],[Valor do Provento R$]]/Tabela9[[#This Row],[Provento por 1 ou 1000 Ações]]</f>
        <v>3.7960200990000001</v>
      </c>
    </row>
    <row r="12783" spans="1:8">
      <c r="A12783" s="119" t="s">
        <v>1847</v>
      </c>
      <c r="B12783" s="117" t="s">
        <v>1493</v>
      </c>
      <c r="C12783" s="140">
        <v>41026</v>
      </c>
      <c r="D12783" s="141">
        <v>4.8789745619999998</v>
      </c>
      <c r="E12783" s="119">
        <v>1</v>
      </c>
      <c r="F12783" s="119" t="s">
        <v>1492</v>
      </c>
      <c r="G12783" s="114">
        <f>IF([Data da Aprovação]&lt;&gt;"ESTATUTÁRIO",YEAR([Data da Aprovação]),"")</f>
        <v>2012</v>
      </c>
      <c r="H12783" s="106">
        <f>Tabela9[[#This Row],[Valor do Provento R$]]/Tabela9[[#This Row],[Provento por 1 ou 1000 Ações]]</f>
        <v>4.8789745619999998</v>
      </c>
    </row>
    <row r="12784" spans="1:8">
      <c r="A12784" s="118" t="s">
        <v>1847</v>
      </c>
      <c r="B12784" s="116" t="s">
        <v>1493</v>
      </c>
      <c r="C12784" s="138">
        <v>41261</v>
      </c>
      <c r="D12784" s="139">
        <v>0.46444268999999999</v>
      </c>
      <c r="E12784" s="118">
        <v>1</v>
      </c>
      <c r="F12784" s="118" t="s">
        <v>1492</v>
      </c>
      <c r="G12784" s="113">
        <f>IF([Data da Aprovação]&lt;&gt;"ESTATUTÁRIO",YEAR([Data da Aprovação]),"")</f>
        <v>2012</v>
      </c>
      <c r="H12784" s="106">
        <f>Tabela9[[#This Row],[Valor do Provento R$]]/Tabela9[[#This Row],[Provento por 1 ou 1000 Ações]]</f>
        <v>0.46444268999999999</v>
      </c>
    </row>
    <row r="12785" spans="1:8">
      <c r="A12785" s="119" t="s">
        <v>1847</v>
      </c>
      <c r="B12785" s="117" t="s">
        <v>1493</v>
      </c>
      <c r="C12785" s="140">
        <v>41394</v>
      </c>
      <c r="D12785" s="141">
        <v>1.0429208990000001</v>
      </c>
      <c r="E12785" s="119">
        <v>1</v>
      </c>
      <c r="F12785" s="119" t="s">
        <v>1492</v>
      </c>
      <c r="G12785" s="114">
        <f>IF([Data da Aprovação]&lt;&gt;"ESTATUTÁRIO",YEAR([Data da Aprovação]),"")</f>
        <v>2013</v>
      </c>
      <c r="H12785" s="106">
        <f>Tabela9[[#This Row],[Valor do Provento R$]]/Tabela9[[#This Row],[Provento por 1 ou 1000 Ações]]</f>
        <v>1.0429208990000001</v>
      </c>
    </row>
    <row r="12786" spans="1:8">
      <c r="A12786" s="118" t="s">
        <v>1847</v>
      </c>
      <c r="B12786" s="116" t="s">
        <v>1493</v>
      </c>
      <c r="C12786" s="138">
        <v>41620</v>
      </c>
      <c r="D12786" s="139">
        <v>0.60958102999999997</v>
      </c>
      <c r="E12786" s="118">
        <v>1</v>
      </c>
      <c r="F12786" s="118" t="s">
        <v>1492</v>
      </c>
      <c r="G12786" s="113">
        <f>IF([Data da Aprovação]&lt;&gt;"ESTATUTÁRIO",YEAR([Data da Aprovação]),"")</f>
        <v>2013</v>
      </c>
      <c r="H12786" s="106">
        <f>Tabela9[[#This Row],[Valor do Provento R$]]/Tabela9[[#This Row],[Provento por 1 ou 1000 Ações]]</f>
        <v>0.60958102999999997</v>
      </c>
    </row>
    <row r="12787" spans="1:8">
      <c r="A12787" s="119" t="s">
        <v>1847</v>
      </c>
      <c r="B12787" s="117" t="s">
        <v>1493</v>
      </c>
      <c r="C12787" s="140">
        <v>41620</v>
      </c>
      <c r="D12787" s="141">
        <v>0.55152570000000001</v>
      </c>
      <c r="E12787" s="119">
        <v>1</v>
      </c>
      <c r="F12787" s="119" t="s">
        <v>1489</v>
      </c>
      <c r="G12787" s="114">
        <f>IF([Data da Aprovação]&lt;&gt;"ESTATUTÁRIO",YEAR([Data da Aprovação]),"")</f>
        <v>2013</v>
      </c>
      <c r="H12787" s="106">
        <f>Tabela9[[#This Row],[Valor do Provento R$]]/Tabela9[[#This Row],[Provento por 1 ou 1000 Ações]]</f>
        <v>0.55152570000000001</v>
      </c>
    </row>
    <row r="12788" spans="1:8">
      <c r="A12788" s="118" t="s">
        <v>1848</v>
      </c>
      <c r="B12788" s="116" t="s">
        <v>1488</v>
      </c>
      <c r="C12788" s="138">
        <v>40037</v>
      </c>
      <c r="D12788" s="139">
        <v>0.20340805000000001</v>
      </c>
      <c r="E12788" s="118">
        <v>1</v>
      </c>
      <c r="F12788" s="118" t="s">
        <v>1492</v>
      </c>
      <c r="G12788" s="113">
        <f>IF([Data da Aprovação]&lt;&gt;"ESTATUTÁRIO",YEAR([Data da Aprovação]),"")</f>
        <v>2009</v>
      </c>
      <c r="H12788" s="106">
        <f>Tabela9[[#This Row],[Valor do Provento R$]]/Tabela9[[#This Row],[Provento por 1 ou 1000 Ações]]</f>
        <v>0.20340805000000001</v>
      </c>
    </row>
    <row r="12789" spans="1:8">
      <c r="A12789" s="119" t="s">
        <v>1848</v>
      </c>
      <c r="B12789" s="117" t="s">
        <v>1488</v>
      </c>
      <c r="C12789" s="140">
        <v>40259</v>
      </c>
      <c r="D12789" s="141">
        <v>0.16596774</v>
      </c>
      <c r="E12789" s="119">
        <v>1</v>
      </c>
      <c r="F12789" s="119" t="s">
        <v>1492</v>
      </c>
      <c r="G12789" s="114">
        <f>IF([Data da Aprovação]&lt;&gt;"ESTATUTÁRIO",YEAR([Data da Aprovação]),"")</f>
        <v>2010</v>
      </c>
      <c r="H12789" s="106">
        <f>Tabela9[[#This Row],[Valor do Provento R$]]/Tabela9[[#This Row],[Provento por 1 ou 1000 Ações]]</f>
        <v>0.16596774</v>
      </c>
    </row>
    <row r="12790" spans="1:8">
      <c r="A12790" s="118" t="s">
        <v>1848</v>
      </c>
      <c r="B12790" s="116" t="s">
        <v>1488</v>
      </c>
      <c r="C12790" s="138">
        <v>40389</v>
      </c>
      <c r="D12790" s="139">
        <v>2.55474311</v>
      </c>
      <c r="E12790" s="118">
        <v>1</v>
      </c>
      <c r="F12790" s="118" t="s">
        <v>1492</v>
      </c>
      <c r="G12790" s="113">
        <f>IF([Data da Aprovação]&lt;&gt;"ESTATUTÁRIO",YEAR([Data da Aprovação]),"")</f>
        <v>2010</v>
      </c>
      <c r="H12790" s="106">
        <f>Tabela9[[#This Row],[Valor do Provento R$]]/Tabela9[[#This Row],[Provento por 1 ou 1000 Ações]]</f>
        <v>2.55474311</v>
      </c>
    </row>
    <row r="12791" spans="1:8">
      <c r="A12791" s="119" t="s">
        <v>1848</v>
      </c>
      <c r="B12791" s="117" t="s">
        <v>1488</v>
      </c>
      <c r="C12791" s="140">
        <v>40578</v>
      </c>
      <c r="D12791" s="141">
        <v>0.73670133999999998</v>
      </c>
      <c r="E12791" s="119">
        <v>1</v>
      </c>
      <c r="F12791" s="119" t="s">
        <v>1492</v>
      </c>
      <c r="G12791" s="114">
        <f>IF([Data da Aprovação]&lt;&gt;"ESTATUTÁRIO",YEAR([Data da Aprovação]),"")</f>
        <v>2011</v>
      </c>
      <c r="H12791" s="106">
        <f>Tabela9[[#This Row],[Valor do Provento R$]]/Tabela9[[#This Row],[Provento por 1 ou 1000 Ações]]</f>
        <v>0.73670133999999998</v>
      </c>
    </row>
    <row r="12792" spans="1:8">
      <c r="A12792" s="118" t="s">
        <v>1848</v>
      </c>
      <c r="B12792" s="116" t="s">
        <v>1488</v>
      </c>
      <c r="C12792" s="138">
        <v>40752</v>
      </c>
      <c r="D12792" s="139">
        <v>1.9827699999999999</v>
      </c>
      <c r="E12792" s="118">
        <v>1</v>
      </c>
      <c r="F12792" s="118" t="s">
        <v>1492</v>
      </c>
      <c r="G12792" s="113">
        <f>IF([Data da Aprovação]&lt;&gt;"ESTATUTÁRIO",YEAR([Data da Aprovação]),"")</f>
        <v>2011</v>
      </c>
      <c r="H12792" s="106">
        <f>Tabela9[[#This Row],[Valor do Provento R$]]/Tabela9[[#This Row],[Provento por 1 ou 1000 Ações]]</f>
        <v>1.9827699999999999</v>
      </c>
    </row>
    <row r="12793" spans="1:8">
      <c r="A12793" s="119" t="s">
        <v>1848</v>
      </c>
      <c r="B12793" s="117" t="s">
        <v>1488</v>
      </c>
      <c r="C12793" s="140">
        <v>40945</v>
      </c>
      <c r="D12793" s="141">
        <v>0.17534</v>
      </c>
      <c r="E12793" s="119">
        <v>1</v>
      </c>
      <c r="F12793" s="119" t="s">
        <v>1492</v>
      </c>
      <c r="G12793" s="114">
        <f>IF([Data da Aprovação]&lt;&gt;"ESTATUTÁRIO",YEAR([Data da Aprovação]),"")</f>
        <v>2012</v>
      </c>
      <c r="H12793" s="106">
        <f>Tabela9[[#This Row],[Valor do Provento R$]]/Tabela9[[#This Row],[Provento por 1 ou 1000 Ações]]</f>
        <v>0.17534</v>
      </c>
    </row>
    <row r="12794" spans="1:8">
      <c r="A12794" s="118" t="s">
        <v>1848</v>
      </c>
      <c r="B12794" s="116" t="s">
        <v>1488</v>
      </c>
      <c r="C12794" s="138">
        <v>41127</v>
      </c>
      <c r="D12794" s="139">
        <v>0.16709049000000001</v>
      </c>
      <c r="E12794" s="118">
        <v>1</v>
      </c>
      <c r="F12794" s="118" t="s">
        <v>1492</v>
      </c>
      <c r="G12794" s="113">
        <f>IF([Data da Aprovação]&lt;&gt;"ESTATUTÁRIO",YEAR([Data da Aprovação]),"")</f>
        <v>2012</v>
      </c>
      <c r="H12794" s="106">
        <f>Tabela9[[#This Row],[Valor do Provento R$]]/Tabela9[[#This Row],[Provento por 1 ou 1000 Ações]]</f>
        <v>0.16709049000000001</v>
      </c>
    </row>
    <row r="12795" spans="1:8">
      <c r="A12795" s="119" t="s">
        <v>1848</v>
      </c>
      <c r="B12795" s="117" t="s">
        <v>1488</v>
      </c>
      <c r="C12795" s="140">
        <v>41337</v>
      </c>
      <c r="D12795" s="141">
        <v>0.46371421000000002</v>
      </c>
      <c r="E12795" s="119">
        <v>1</v>
      </c>
      <c r="F12795" s="119" t="s">
        <v>1492</v>
      </c>
      <c r="G12795" s="114">
        <f>IF([Data da Aprovação]&lt;&gt;"ESTATUTÁRIO",YEAR([Data da Aprovação]),"")</f>
        <v>2013</v>
      </c>
      <c r="H12795" s="106">
        <f>Tabela9[[#This Row],[Valor do Provento R$]]/Tabela9[[#This Row],[Provento por 1 ou 1000 Ações]]</f>
        <v>0.46371421000000002</v>
      </c>
    </row>
    <row r="12796" spans="1:8">
      <c r="A12796" s="118" t="s">
        <v>1848</v>
      </c>
      <c r="B12796" s="116" t="s">
        <v>1488</v>
      </c>
      <c r="C12796" s="138">
        <v>41484</v>
      </c>
      <c r="D12796" s="139">
        <v>0.433367</v>
      </c>
      <c r="E12796" s="118">
        <v>1</v>
      </c>
      <c r="F12796" s="118" t="s">
        <v>1492</v>
      </c>
      <c r="G12796" s="113">
        <f>IF([Data da Aprovação]&lt;&gt;"ESTATUTÁRIO",YEAR([Data da Aprovação]),"")</f>
        <v>2013</v>
      </c>
      <c r="H12796" s="106">
        <f>Tabela9[[#This Row],[Valor do Provento R$]]/Tabela9[[#This Row],[Provento por 1 ou 1000 Ações]]</f>
        <v>0.433367</v>
      </c>
    </row>
    <row r="12797" spans="1:8">
      <c r="A12797" s="119" t="s">
        <v>1849</v>
      </c>
      <c r="B12797" s="117" t="s">
        <v>1488</v>
      </c>
      <c r="C12797" s="140">
        <v>35258</v>
      </c>
      <c r="D12797" s="141">
        <v>0.05</v>
      </c>
      <c r="E12797" s="119">
        <v>1</v>
      </c>
      <c r="F12797" s="119" t="s">
        <v>1492</v>
      </c>
      <c r="G12797" s="114">
        <f>IF([Data da Aprovação]&lt;&gt;"ESTATUTÁRIO",YEAR([Data da Aprovação]),"")</f>
        <v>1996</v>
      </c>
      <c r="H12797" s="106">
        <f>Tabela9[[#This Row],[Valor do Provento R$]]/Tabela9[[#This Row],[Provento por 1 ou 1000 Ações]]</f>
        <v>0.05</v>
      </c>
    </row>
    <row r="12798" spans="1:8">
      <c r="A12798" s="118" t="s">
        <v>1849</v>
      </c>
      <c r="B12798" s="116" t="s">
        <v>1488</v>
      </c>
      <c r="C12798" s="138">
        <v>35804</v>
      </c>
      <c r="D12798" s="139">
        <v>0.05</v>
      </c>
      <c r="E12798" s="118">
        <v>1</v>
      </c>
      <c r="F12798" s="118" t="s">
        <v>1492</v>
      </c>
      <c r="G12798" s="113">
        <f>IF([Data da Aprovação]&lt;&gt;"ESTATUTÁRIO",YEAR([Data da Aprovação]),"")</f>
        <v>1998</v>
      </c>
      <c r="H12798" s="106">
        <f>Tabela9[[#This Row],[Valor do Provento R$]]/Tabela9[[#This Row],[Provento por 1 ou 1000 Ações]]</f>
        <v>0.05</v>
      </c>
    </row>
    <row r="12799" spans="1:8">
      <c r="A12799" s="119" t="s">
        <v>1849</v>
      </c>
      <c r="B12799" s="117" t="s">
        <v>1488</v>
      </c>
      <c r="C12799" s="140">
        <v>36175</v>
      </c>
      <c r="D12799" s="141">
        <v>0.05</v>
      </c>
      <c r="E12799" s="119">
        <v>1</v>
      </c>
      <c r="F12799" s="119" t="s">
        <v>1492</v>
      </c>
      <c r="G12799" s="114">
        <f>IF([Data da Aprovação]&lt;&gt;"ESTATUTÁRIO",YEAR([Data da Aprovação]),"")</f>
        <v>1999</v>
      </c>
      <c r="H12799" s="106">
        <f>Tabela9[[#This Row],[Valor do Provento R$]]/Tabela9[[#This Row],[Provento por 1 ou 1000 Ações]]</f>
        <v>0.05</v>
      </c>
    </row>
    <row r="12800" spans="1:8">
      <c r="A12800" s="118" t="s">
        <v>1849</v>
      </c>
      <c r="B12800" s="116" t="s">
        <v>1488</v>
      </c>
      <c r="C12800" s="138">
        <v>36546</v>
      </c>
      <c r="D12800" s="139">
        <v>0.05</v>
      </c>
      <c r="E12800" s="118">
        <v>1</v>
      </c>
      <c r="F12800" s="118" t="s">
        <v>1492</v>
      </c>
      <c r="G12800" s="113">
        <f>IF([Data da Aprovação]&lt;&gt;"ESTATUTÁRIO",YEAR([Data da Aprovação]),"")</f>
        <v>2000</v>
      </c>
      <c r="H12800" s="106">
        <f>Tabela9[[#This Row],[Valor do Provento R$]]/Tabela9[[#This Row],[Provento por 1 ou 1000 Ações]]</f>
        <v>0.05</v>
      </c>
    </row>
    <row r="12801" spans="1:8">
      <c r="A12801" s="119" t="s">
        <v>1849</v>
      </c>
      <c r="B12801" s="117" t="s">
        <v>1488</v>
      </c>
      <c r="C12801" s="140">
        <v>36915</v>
      </c>
      <c r="D12801" s="141">
        <v>0.05</v>
      </c>
      <c r="E12801" s="119">
        <v>1</v>
      </c>
      <c r="F12801" s="119" t="s">
        <v>1492</v>
      </c>
      <c r="G12801" s="114">
        <f>IF([Data da Aprovação]&lt;&gt;"ESTATUTÁRIO",YEAR([Data da Aprovação]),"")</f>
        <v>2001</v>
      </c>
      <c r="H12801" s="106">
        <f>Tabela9[[#This Row],[Valor do Provento R$]]/Tabela9[[#This Row],[Provento por 1 ou 1000 Ações]]</f>
        <v>0.05</v>
      </c>
    </row>
    <row r="12802" spans="1:8">
      <c r="A12802" s="118" t="s">
        <v>1849</v>
      </c>
      <c r="B12802" s="116" t="s">
        <v>1490</v>
      </c>
      <c r="C12802" s="138">
        <v>35258</v>
      </c>
      <c r="D12802" s="139">
        <v>0.05</v>
      </c>
      <c r="E12802" s="118">
        <v>1</v>
      </c>
      <c r="F12802" s="118" t="s">
        <v>1492</v>
      </c>
      <c r="G12802" s="113">
        <f>IF([Data da Aprovação]&lt;&gt;"ESTATUTÁRIO",YEAR([Data da Aprovação]),"")</f>
        <v>1996</v>
      </c>
      <c r="H12802" s="106">
        <f>Tabela9[[#This Row],[Valor do Provento R$]]/Tabela9[[#This Row],[Provento por 1 ou 1000 Ações]]</f>
        <v>0.05</v>
      </c>
    </row>
    <row r="12803" spans="1:8">
      <c r="A12803" s="119" t="s">
        <v>1849</v>
      </c>
      <c r="B12803" s="117" t="s">
        <v>1490</v>
      </c>
      <c r="C12803" s="140">
        <v>35804</v>
      </c>
      <c r="D12803" s="141">
        <v>0.05</v>
      </c>
      <c r="E12803" s="119">
        <v>1</v>
      </c>
      <c r="F12803" s="119" t="s">
        <v>1492</v>
      </c>
      <c r="G12803" s="114">
        <f>IF([Data da Aprovação]&lt;&gt;"ESTATUTÁRIO",YEAR([Data da Aprovação]),"")</f>
        <v>1998</v>
      </c>
      <c r="H12803" s="106">
        <f>Tabela9[[#This Row],[Valor do Provento R$]]/Tabela9[[#This Row],[Provento por 1 ou 1000 Ações]]</f>
        <v>0.05</v>
      </c>
    </row>
    <row r="12804" spans="1:8">
      <c r="A12804" s="118" t="s">
        <v>1849</v>
      </c>
      <c r="B12804" s="116" t="s">
        <v>1490</v>
      </c>
      <c r="C12804" s="138">
        <v>36175</v>
      </c>
      <c r="D12804" s="139">
        <v>0.05</v>
      </c>
      <c r="E12804" s="118">
        <v>1</v>
      </c>
      <c r="F12804" s="118" t="s">
        <v>1492</v>
      </c>
      <c r="G12804" s="113">
        <f>IF([Data da Aprovação]&lt;&gt;"ESTATUTÁRIO",YEAR([Data da Aprovação]),"")</f>
        <v>1999</v>
      </c>
      <c r="H12804" s="106">
        <f>Tabela9[[#This Row],[Valor do Provento R$]]/Tabela9[[#This Row],[Provento por 1 ou 1000 Ações]]</f>
        <v>0.05</v>
      </c>
    </row>
    <row r="12805" spans="1:8">
      <c r="A12805" s="119" t="s">
        <v>1849</v>
      </c>
      <c r="B12805" s="117" t="s">
        <v>1490</v>
      </c>
      <c r="C12805" s="140">
        <v>36546</v>
      </c>
      <c r="D12805" s="141">
        <v>0.05</v>
      </c>
      <c r="E12805" s="119">
        <v>1</v>
      </c>
      <c r="F12805" s="119" t="s">
        <v>1492</v>
      </c>
      <c r="G12805" s="114">
        <f>IF([Data da Aprovação]&lt;&gt;"ESTATUTÁRIO",YEAR([Data da Aprovação]),"")</f>
        <v>2000</v>
      </c>
      <c r="H12805" s="106">
        <f>Tabela9[[#This Row],[Valor do Provento R$]]/Tabela9[[#This Row],[Provento por 1 ou 1000 Ações]]</f>
        <v>0.05</v>
      </c>
    </row>
    <row r="12806" spans="1:8">
      <c r="A12806" s="118" t="s">
        <v>1849</v>
      </c>
      <c r="B12806" s="116" t="s">
        <v>1490</v>
      </c>
      <c r="C12806" s="138">
        <v>36915</v>
      </c>
      <c r="D12806" s="139">
        <v>0.05</v>
      </c>
      <c r="E12806" s="118">
        <v>1</v>
      </c>
      <c r="F12806" s="118" t="s">
        <v>1492</v>
      </c>
      <c r="G12806" s="113">
        <f>IF([Data da Aprovação]&lt;&gt;"ESTATUTÁRIO",YEAR([Data da Aprovação]),"")</f>
        <v>2001</v>
      </c>
      <c r="H12806" s="106">
        <f>Tabela9[[#This Row],[Valor do Provento R$]]/Tabela9[[#This Row],[Provento por 1 ou 1000 Ações]]</f>
        <v>0.05</v>
      </c>
    </row>
    <row r="12807" spans="1:8">
      <c r="A12807" s="119" t="s">
        <v>1850</v>
      </c>
      <c r="B12807" s="117" t="s">
        <v>1488</v>
      </c>
      <c r="C12807" s="140">
        <v>41025</v>
      </c>
      <c r="D12807" s="141">
        <v>0.448544</v>
      </c>
      <c r="E12807" s="119">
        <v>1</v>
      </c>
      <c r="F12807" s="119" t="s">
        <v>1492</v>
      </c>
      <c r="G12807" s="114">
        <f>IF([Data da Aprovação]&lt;&gt;"ESTATUTÁRIO",YEAR([Data da Aprovação]),"")</f>
        <v>2012</v>
      </c>
      <c r="H12807" s="106">
        <f>Tabela9[[#This Row],[Valor do Provento R$]]/Tabela9[[#This Row],[Provento por 1 ou 1000 Ações]]</f>
        <v>0.448544</v>
      </c>
    </row>
    <row r="12808" spans="1:8">
      <c r="A12808" s="118" t="s">
        <v>1850</v>
      </c>
      <c r="B12808" s="116" t="s">
        <v>1488</v>
      </c>
      <c r="C12808" s="138">
        <v>41389</v>
      </c>
      <c r="D12808" s="139">
        <v>0.16026961000000001</v>
      </c>
      <c r="E12808" s="118">
        <v>1</v>
      </c>
      <c r="F12808" s="118" t="s">
        <v>1492</v>
      </c>
      <c r="G12808" s="113">
        <f>IF([Data da Aprovação]&lt;&gt;"ESTATUTÁRIO",YEAR([Data da Aprovação]),"")</f>
        <v>2013</v>
      </c>
      <c r="H12808" s="106">
        <f>Tabela9[[#This Row],[Valor do Provento R$]]/Tabela9[[#This Row],[Provento por 1 ou 1000 Ações]]</f>
        <v>0.16026961000000001</v>
      </c>
    </row>
    <row r="12809" spans="1:8">
      <c r="A12809" s="119" t="s">
        <v>1851</v>
      </c>
      <c r="B12809" s="117" t="s">
        <v>1488</v>
      </c>
      <c r="C12809" s="140">
        <v>39188</v>
      </c>
      <c r="D12809" s="141">
        <v>1.5820309500000001E-2</v>
      </c>
      <c r="E12809" s="119">
        <v>1</v>
      </c>
      <c r="F12809" s="119" t="s">
        <v>1492</v>
      </c>
      <c r="G12809" s="114">
        <f>IF([Data da Aprovação]&lt;&gt;"ESTATUTÁRIO",YEAR([Data da Aprovação]),"")</f>
        <v>2007</v>
      </c>
      <c r="H12809" s="106">
        <f>Tabela9[[#This Row],[Valor do Provento R$]]/Tabela9[[#This Row],[Provento por 1 ou 1000 Ações]]</f>
        <v>1.5820309500000001E-2</v>
      </c>
    </row>
    <row r="12810" spans="1:8">
      <c r="A12810" s="118" t="s">
        <v>1851</v>
      </c>
      <c r="B12810" s="116" t="s">
        <v>1488</v>
      </c>
      <c r="C12810" s="138">
        <v>39556</v>
      </c>
      <c r="D12810" s="139">
        <v>5.3088084000000001E-2</v>
      </c>
      <c r="E12810" s="118">
        <v>1</v>
      </c>
      <c r="F12810" s="118" t="s">
        <v>1492</v>
      </c>
      <c r="G12810" s="113">
        <f>IF([Data da Aprovação]&lt;&gt;"ESTATUTÁRIO",YEAR([Data da Aprovação]),"")</f>
        <v>2008</v>
      </c>
      <c r="H12810" s="106">
        <f>Tabela9[[#This Row],[Valor do Provento R$]]/Tabela9[[#This Row],[Provento por 1 ou 1000 Ações]]</f>
        <v>5.3088084000000001E-2</v>
      </c>
    </row>
    <row r="12811" spans="1:8">
      <c r="A12811" s="119" t="s">
        <v>1851</v>
      </c>
      <c r="B12811" s="117" t="s">
        <v>1488</v>
      </c>
      <c r="C12811" s="140">
        <v>39931</v>
      </c>
      <c r="D12811" s="141">
        <v>0.122928326</v>
      </c>
      <c r="E12811" s="119">
        <v>1</v>
      </c>
      <c r="F12811" s="119" t="s">
        <v>1492</v>
      </c>
      <c r="G12811" s="114">
        <f>IF([Data da Aprovação]&lt;&gt;"ESTATUTÁRIO",YEAR([Data da Aprovação]),"")</f>
        <v>2009</v>
      </c>
      <c r="H12811" s="106">
        <f>Tabela9[[#This Row],[Valor do Provento R$]]/Tabela9[[#This Row],[Provento por 1 ou 1000 Ações]]</f>
        <v>0.122928326</v>
      </c>
    </row>
    <row r="12812" spans="1:8">
      <c r="A12812" s="118" t="s">
        <v>1851</v>
      </c>
      <c r="B12812" s="116" t="s">
        <v>1488</v>
      </c>
      <c r="C12812" s="138">
        <v>40297</v>
      </c>
      <c r="D12812" s="139">
        <v>0.18058713400000001</v>
      </c>
      <c r="E12812" s="118">
        <v>1</v>
      </c>
      <c r="F12812" s="118" t="s">
        <v>1492</v>
      </c>
      <c r="G12812" s="113">
        <f>IF([Data da Aprovação]&lt;&gt;"ESTATUTÁRIO",YEAR([Data da Aprovação]),"")</f>
        <v>2010</v>
      </c>
      <c r="H12812" s="106">
        <f>Tabela9[[#This Row],[Valor do Provento R$]]/Tabela9[[#This Row],[Provento por 1 ou 1000 Ações]]</f>
        <v>0.18058713400000001</v>
      </c>
    </row>
    <row r="12813" spans="1:8">
      <c r="A12813" s="119" t="s">
        <v>1851</v>
      </c>
      <c r="B12813" s="117" t="s">
        <v>1488</v>
      </c>
      <c r="C12813" s="140">
        <v>40661</v>
      </c>
      <c r="D12813" s="141">
        <v>0.25682300000000002</v>
      </c>
      <c r="E12813" s="119">
        <v>1</v>
      </c>
      <c r="F12813" s="119" t="s">
        <v>1492</v>
      </c>
      <c r="G12813" s="114">
        <f>IF([Data da Aprovação]&lt;&gt;"ESTATUTÁRIO",YEAR([Data da Aprovação]),"")</f>
        <v>2011</v>
      </c>
      <c r="H12813" s="106">
        <f>Tabela9[[#This Row],[Valor do Provento R$]]/Tabela9[[#This Row],[Provento por 1 ou 1000 Ações]]</f>
        <v>0.25682300000000002</v>
      </c>
    </row>
    <row r="12814" spans="1:8">
      <c r="A12814" s="118" t="s">
        <v>1851</v>
      </c>
      <c r="B12814" s="116" t="s">
        <v>1488</v>
      </c>
      <c r="C12814" s="138">
        <v>41025</v>
      </c>
      <c r="D12814" s="139">
        <v>0.30060399999999998</v>
      </c>
      <c r="E12814" s="118">
        <v>1</v>
      </c>
      <c r="F12814" s="118" t="s">
        <v>1492</v>
      </c>
      <c r="G12814" s="113">
        <f>IF([Data da Aprovação]&lt;&gt;"ESTATUTÁRIO",YEAR([Data da Aprovação]),"")</f>
        <v>2012</v>
      </c>
      <c r="H12814" s="106">
        <f>Tabela9[[#This Row],[Valor do Provento R$]]/Tabela9[[#This Row],[Provento por 1 ou 1000 Ações]]</f>
        <v>0.30060399999999998</v>
      </c>
    </row>
    <row r="12815" spans="1:8">
      <c r="A12815" s="119" t="s">
        <v>1852</v>
      </c>
      <c r="B12815" s="117" t="s">
        <v>1488</v>
      </c>
      <c r="C12815" s="140">
        <v>35185</v>
      </c>
      <c r="D12815" s="141">
        <v>0.05</v>
      </c>
      <c r="E12815" s="119">
        <v>1000</v>
      </c>
      <c r="F12815" s="119" t="s">
        <v>1492</v>
      </c>
      <c r="G12815" s="114">
        <f>IF([Data da Aprovação]&lt;&gt;"ESTATUTÁRIO",YEAR([Data da Aprovação]),"")</f>
        <v>1996</v>
      </c>
      <c r="H12815" s="106">
        <f>Tabela9[[#This Row],[Valor do Provento R$]]/Tabela9[[#This Row],[Provento por 1 ou 1000 Ações]]</f>
        <v>5.0000000000000002E-5</v>
      </c>
    </row>
    <row r="12816" spans="1:8">
      <c r="A12816" s="118" t="s">
        <v>1852</v>
      </c>
      <c r="B12816" s="116" t="s">
        <v>1488</v>
      </c>
      <c r="C12816" s="138">
        <v>35548</v>
      </c>
      <c r="D12816" s="139">
        <v>0.15</v>
      </c>
      <c r="E12816" s="118">
        <v>1000</v>
      </c>
      <c r="F12816" s="118" t="s">
        <v>1492</v>
      </c>
      <c r="G12816" s="113">
        <f>IF([Data da Aprovação]&lt;&gt;"ESTATUTÁRIO",YEAR([Data da Aprovação]),"")</f>
        <v>1997</v>
      </c>
      <c r="H12816" s="106">
        <f>Tabela9[[#This Row],[Valor do Provento R$]]/Tabela9[[#This Row],[Provento por 1 ou 1000 Ações]]</f>
        <v>1.4999999999999999E-4</v>
      </c>
    </row>
    <row r="12817" spans="1:8">
      <c r="A12817" s="119" t="s">
        <v>1852</v>
      </c>
      <c r="B12817" s="117" t="s">
        <v>1488</v>
      </c>
      <c r="C12817" s="140">
        <v>35912</v>
      </c>
      <c r="D12817" s="141">
        <v>0.1593</v>
      </c>
      <c r="E12817" s="119">
        <v>1000</v>
      </c>
      <c r="F12817" s="119" t="s">
        <v>1492</v>
      </c>
      <c r="G12817" s="114">
        <f>IF([Data da Aprovação]&lt;&gt;"ESTATUTÁRIO",YEAR([Data da Aprovação]),"")</f>
        <v>1998</v>
      </c>
      <c r="H12817" s="106">
        <f>Tabela9[[#This Row],[Valor do Provento R$]]/Tabela9[[#This Row],[Provento por 1 ou 1000 Ações]]</f>
        <v>1.593E-4</v>
      </c>
    </row>
    <row r="12818" spans="1:8">
      <c r="A12818" s="118" t="s">
        <v>1852</v>
      </c>
      <c r="B12818" s="116" t="s">
        <v>1488</v>
      </c>
      <c r="C12818" s="138">
        <v>36278</v>
      </c>
      <c r="D12818" s="139">
        <v>0.10546</v>
      </c>
      <c r="E12818" s="118">
        <v>1000</v>
      </c>
      <c r="F12818" s="118" t="s">
        <v>1492</v>
      </c>
      <c r="G12818" s="113">
        <f>IF([Data da Aprovação]&lt;&gt;"ESTATUTÁRIO",YEAR([Data da Aprovação]),"")</f>
        <v>1999</v>
      </c>
      <c r="H12818" s="106">
        <f>Tabela9[[#This Row],[Valor do Provento R$]]/Tabela9[[#This Row],[Provento por 1 ou 1000 Ações]]</f>
        <v>1.0546E-4</v>
      </c>
    </row>
    <row r="12819" spans="1:8">
      <c r="A12819" s="119" t="s">
        <v>1852</v>
      </c>
      <c r="B12819" s="117" t="s">
        <v>1488</v>
      </c>
      <c r="C12819" s="140">
        <v>36643</v>
      </c>
      <c r="D12819" s="141">
        <v>4.0625000000000001E-2</v>
      </c>
      <c r="E12819" s="119">
        <v>1000</v>
      </c>
      <c r="F12819" s="119" t="s">
        <v>1492</v>
      </c>
      <c r="G12819" s="114">
        <f>IF([Data da Aprovação]&lt;&gt;"ESTATUTÁRIO",YEAR([Data da Aprovação]),"")</f>
        <v>2000</v>
      </c>
      <c r="H12819" s="106">
        <f>Tabela9[[#This Row],[Valor do Provento R$]]/Tabela9[[#This Row],[Provento por 1 ou 1000 Ações]]</f>
        <v>4.0624999999999998E-5</v>
      </c>
    </row>
    <row r="12820" spans="1:8">
      <c r="A12820" s="118" t="s">
        <v>1852</v>
      </c>
      <c r="B12820" s="116" t="s">
        <v>1488</v>
      </c>
      <c r="C12820" s="138">
        <v>37951</v>
      </c>
      <c r="D12820" s="139">
        <v>1.3775000000000001E-2</v>
      </c>
      <c r="E12820" s="118">
        <v>1000</v>
      </c>
      <c r="F12820" s="118" t="s">
        <v>1492</v>
      </c>
      <c r="G12820" s="113">
        <f>IF([Data da Aprovação]&lt;&gt;"ESTATUTÁRIO",YEAR([Data da Aprovação]),"")</f>
        <v>2003</v>
      </c>
      <c r="H12820" s="106">
        <f>Tabela9[[#This Row],[Valor do Provento R$]]/Tabela9[[#This Row],[Provento por 1 ou 1000 Ações]]</f>
        <v>1.3775000000000001E-5</v>
      </c>
    </row>
    <row r="12821" spans="1:8">
      <c r="A12821" s="119" t="s">
        <v>1852</v>
      </c>
      <c r="B12821" s="117" t="s">
        <v>1488</v>
      </c>
      <c r="C12821" s="140">
        <v>38106</v>
      </c>
      <c r="D12821" s="141">
        <v>2.0895E-2</v>
      </c>
      <c r="E12821" s="119">
        <v>1000</v>
      </c>
      <c r="F12821" s="119" t="s">
        <v>1492</v>
      </c>
      <c r="G12821" s="114">
        <f>IF([Data da Aprovação]&lt;&gt;"ESTATUTÁRIO",YEAR([Data da Aprovação]),"")</f>
        <v>2004</v>
      </c>
      <c r="H12821" s="106">
        <f>Tabela9[[#This Row],[Valor do Provento R$]]/Tabela9[[#This Row],[Provento por 1 ou 1000 Ações]]</f>
        <v>2.0894999999999999E-5</v>
      </c>
    </row>
    <row r="12822" spans="1:8">
      <c r="A12822" s="118" t="s">
        <v>1852</v>
      </c>
      <c r="B12822" s="116" t="s">
        <v>1488</v>
      </c>
      <c r="C12822" s="138">
        <v>38471</v>
      </c>
      <c r="D12822" s="139">
        <v>6.6156000000000006E-2</v>
      </c>
      <c r="E12822" s="118">
        <v>1000</v>
      </c>
      <c r="F12822" s="118" t="s">
        <v>1492</v>
      </c>
      <c r="G12822" s="113">
        <f>IF([Data da Aprovação]&lt;&gt;"ESTATUTÁRIO",YEAR([Data da Aprovação]),"")</f>
        <v>2005</v>
      </c>
      <c r="H12822" s="106">
        <f>Tabela9[[#This Row],[Valor do Provento R$]]/Tabela9[[#This Row],[Provento por 1 ou 1000 Ações]]</f>
        <v>6.6156000000000008E-5</v>
      </c>
    </row>
    <row r="12823" spans="1:8">
      <c r="A12823" s="119" t="s">
        <v>1852</v>
      </c>
      <c r="B12823" s="117" t="s">
        <v>1488</v>
      </c>
      <c r="C12823" s="140">
        <v>38835</v>
      </c>
      <c r="D12823" s="141">
        <v>0.13083360999999999</v>
      </c>
      <c r="E12823" s="119">
        <v>1000</v>
      </c>
      <c r="F12823" s="119" t="s">
        <v>1492</v>
      </c>
      <c r="G12823" s="114">
        <f>IF([Data da Aprovação]&lt;&gt;"ESTATUTÁRIO",YEAR([Data da Aprovação]),"")</f>
        <v>2006</v>
      </c>
      <c r="H12823" s="106">
        <f>Tabela9[[#This Row],[Valor do Provento R$]]/Tabela9[[#This Row],[Provento por 1 ou 1000 Ações]]</f>
        <v>1.3083360999999999E-4</v>
      </c>
    </row>
    <row r="12824" spans="1:8">
      <c r="A12824" s="118" t="s">
        <v>1852</v>
      </c>
      <c r="B12824" s="116" t="s">
        <v>1488</v>
      </c>
      <c r="C12824" s="138">
        <v>39199</v>
      </c>
      <c r="D12824" s="139">
        <v>0.5091</v>
      </c>
      <c r="E12824" s="118">
        <v>1000</v>
      </c>
      <c r="F12824" s="118" t="s">
        <v>1492</v>
      </c>
      <c r="G12824" s="113">
        <f>IF([Data da Aprovação]&lt;&gt;"ESTATUTÁRIO",YEAR([Data da Aprovação]),"")</f>
        <v>2007</v>
      </c>
      <c r="H12824" s="106">
        <f>Tabela9[[#This Row],[Valor do Provento R$]]/Tabela9[[#This Row],[Provento por 1 ou 1000 Ações]]</f>
        <v>5.0909999999999996E-4</v>
      </c>
    </row>
    <row r="12825" spans="1:8">
      <c r="A12825" s="119" t="s">
        <v>1852</v>
      </c>
      <c r="B12825" s="117" t="s">
        <v>1488</v>
      </c>
      <c r="C12825" s="140">
        <v>39566</v>
      </c>
      <c r="D12825" s="141">
        <v>2.29E-2</v>
      </c>
      <c r="E12825" s="119">
        <v>1</v>
      </c>
      <c r="F12825" s="119" t="s">
        <v>1492</v>
      </c>
      <c r="G12825" s="114">
        <f>IF([Data da Aprovação]&lt;&gt;"ESTATUTÁRIO",YEAR([Data da Aprovação]),"")</f>
        <v>2008</v>
      </c>
      <c r="H12825" s="106">
        <f>Tabela9[[#This Row],[Valor do Provento R$]]/Tabela9[[#This Row],[Provento por 1 ou 1000 Ações]]</f>
        <v>2.29E-2</v>
      </c>
    </row>
    <row r="12826" spans="1:8">
      <c r="A12826" s="118" t="s">
        <v>1852</v>
      </c>
      <c r="B12826" s="116" t="s">
        <v>1488</v>
      </c>
      <c r="C12826" s="138">
        <v>39933</v>
      </c>
      <c r="D12826" s="139">
        <v>4.0000000000000002E-4</v>
      </c>
      <c r="E12826" s="118">
        <v>1</v>
      </c>
      <c r="F12826" s="118" t="s">
        <v>1492</v>
      </c>
      <c r="G12826" s="113">
        <f>IF([Data da Aprovação]&lt;&gt;"ESTATUTÁRIO",YEAR([Data da Aprovação]),"")</f>
        <v>2009</v>
      </c>
      <c r="H12826" s="106">
        <f>Tabela9[[#This Row],[Valor do Provento R$]]/Tabela9[[#This Row],[Provento por 1 ou 1000 Ações]]</f>
        <v>4.0000000000000002E-4</v>
      </c>
    </row>
    <row r="12827" spans="1:8">
      <c r="A12827" s="119" t="s">
        <v>1852</v>
      </c>
      <c r="B12827" s="117" t="s">
        <v>1488</v>
      </c>
      <c r="C12827" s="140">
        <v>40298</v>
      </c>
      <c r="D12827" s="141">
        <v>7.4999999999999997E-3</v>
      </c>
      <c r="E12827" s="119">
        <v>1</v>
      </c>
      <c r="F12827" s="119" t="s">
        <v>1492</v>
      </c>
      <c r="G12827" s="114">
        <f>IF([Data da Aprovação]&lt;&gt;"ESTATUTÁRIO",YEAR([Data da Aprovação]),"")</f>
        <v>2010</v>
      </c>
      <c r="H12827" s="106">
        <f>Tabela9[[#This Row],[Valor do Provento R$]]/Tabela9[[#This Row],[Provento por 1 ou 1000 Ações]]</f>
        <v>7.4999999999999997E-3</v>
      </c>
    </row>
    <row r="12828" spans="1:8">
      <c r="A12828" s="118" t="s">
        <v>1852</v>
      </c>
      <c r="B12828" s="116" t="s">
        <v>1488</v>
      </c>
      <c r="C12828" s="138">
        <v>41029</v>
      </c>
      <c r="D12828" s="139">
        <v>3.0000000000000001E-3</v>
      </c>
      <c r="E12828" s="118">
        <v>1</v>
      </c>
      <c r="F12828" s="118" t="s">
        <v>1492</v>
      </c>
      <c r="G12828" s="113">
        <f>IF([Data da Aprovação]&lt;&gt;"ESTATUTÁRIO",YEAR([Data da Aprovação]),"")</f>
        <v>2012</v>
      </c>
      <c r="H12828" s="106">
        <f>Tabela9[[#This Row],[Valor do Provento R$]]/Tabela9[[#This Row],[Provento por 1 ou 1000 Ações]]</f>
        <v>3.0000000000000001E-3</v>
      </c>
    </row>
    <row r="12829" spans="1:8">
      <c r="A12829" s="119" t="s">
        <v>1852</v>
      </c>
      <c r="B12829" s="117" t="s">
        <v>1490</v>
      </c>
      <c r="C12829" s="140">
        <v>35185</v>
      </c>
      <c r="D12829" s="141">
        <v>0.05</v>
      </c>
      <c r="E12829" s="119">
        <v>1000</v>
      </c>
      <c r="F12829" s="119" t="s">
        <v>1492</v>
      </c>
      <c r="G12829" s="114">
        <f>IF([Data da Aprovação]&lt;&gt;"ESTATUTÁRIO",YEAR([Data da Aprovação]),"")</f>
        <v>1996</v>
      </c>
      <c r="H12829" s="106">
        <f>Tabela9[[#This Row],[Valor do Provento R$]]/Tabela9[[#This Row],[Provento por 1 ou 1000 Ações]]</f>
        <v>5.0000000000000002E-5</v>
      </c>
    </row>
    <row r="12830" spans="1:8">
      <c r="A12830" s="118" t="s">
        <v>1852</v>
      </c>
      <c r="B12830" s="116" t="s">
        <v>1490</v>
      </c>
      <c r="C12830" s="138">
        <v>35548</v>
      </c>
      <c r="D12830" s="139">
        <v>0.15</v>
      </c>
      <c r="E12830" s="118">
        <v>1000</v>
      </c>
      <c r="F12830" s="118" t="s">
        <v>1492</v>
      </c>
      <c r="G12830" s="113">
        <f>IF([Data da Aprovação]&lt;&gt;"ESTATUTÁRIO",YEAR([Data da Aprovação]),"")</f>
        <v>1997</v>
      </c>
      <c r="H12830" s="106">
        <f>Tabela9[[#This Row],[Valor do Provento R$]]/Tabela9[[#This Row],[Provento por 1 ou 1000 Ações]]</f>
        <v>1.4999999999999999E-4</v>
      </c>
    </row>
    <row r="12831" spans="1:8">
      <c r="A12831" s="119" t="s">
        <v>1852</v>
      </c>
      <c r="B12831" s="117" t="s">
        <v>1490</v>
      </c>
      <c r="C12831" s="140">
        <v>35912</v>
      </c>
      <c r="D12831" s="141">
        <v>0.17535000000000001</v>
      </c>
      <c r="E12831" s="119">
        <v>1000</v>
      </c>
      <c r="F12831" s="119" t="s">
        <v>1492</v>
      </c>
      <c r="G12831" s="114">
        <f>IF([Data da Aprovação]&lt;&gt;"ESTATUTÁRIO",YEAR([Data da Aprovação]),"")</f>
        <v>1998</v>
      </c>
      <c r="H12831" s="106">
        <f>Tabela9[[#This Row],[Valor do Provento R$]]/Tabela9[[#This Row],[Provento por 1 ou 1000 Ações]]</f>
        <v>1.7535000000000001E-4</v>
      </c>
    </row>
    <row r="12832" spans="1:8">
      <c r="A12832" s="118" t="s">
        <v>1852</v>
      </c>
      <c r="B12832" s="116" t="s">
        <v>1490</v>
      </c>
      <c r="C12832" s="138">
        <v>36278</v>
      </c>
      <c r="D12832" s="139">
        <v>0.11602</v>
      </c>
      <c r="E12832" s="118">
        <v>1000</v>
      </c>
      <c r="F12832" s="118" t="s">
        <v>1492</v>
      </c>
      <c r="G12832" s="113">
        <f>IF([Data da Aprovação]&lt;&gt;"ESTATUTÁRIO",YEAR([Data da Aprovação]),"")</f>
        <v>1999</v>
      </c>
      <c r="H12832" s="106">
        <f>Tabela9[[#This Row],[Valor do Provento R$]]/Tabela9[[#This Row],[Provento por 1 ou 1000 Ações]]</f>
        <v>1.1602E-4</v>
      </c>
    </row>
    <row r="12833" spans="1:8">
      <c r="A12833" s="119" t="s">
        <v>1852</v>
      </c>
      <c r="B12833" s="117" t="s">
        <v>1490</v>
      </c>
      <c r="C12833" s="140">
        <v>36643</v>
      </c>
      <c r="D12833" s="141">
        <v>4.5312999999999999E-2</v>
      </c>
      <c r="E12833" s="119">
        <v>1000</v>
      </c>
      <c r="F12833" s="119" t="s">
        <v>1492</v>
      </c>
      <c r="G12833" s="114">
        <f>IF([Data da Aprovação]&lt;&gt;"ESTATUTÁRIO",YEAR([Data da Aprovação]),"")</f>
        <v>2000</v>
      </c>
      <c r="H12833" s="106">
        <f>Tabela9[[#This Row],[Valor do Provento R$]]/Tabela9[[#This Row],[Provento por 1 ou 1000 Ações]]</f>
        <v>4.5312999999999998E-5</v>
      </c>
    </row>
    <row r="12834" spans="1:8">
      <c r="A12834" s="118" t="s">
        <v>1852</v>
      </c>
      <c r="B12834" s="116" t="s">
        <v>1490</v>
      </c>
      <c r="C12834" s="138">
        <v>37951</v>
      </c>
      <c r="D12834" s="139">
        <v>1.5153E-2</v>
      </c>
      <c r="E12834" s="118">
        <v>1000</v>
      </c>
      <c r="F12834" s="118" t="s">
        <v>1492</v>
      </c>
      <c r="G12834" s="113">
        <f>IF([Data da Aprovação]&lt;&gt;"ESTATUTÁRIO",YEAR([Data da Aprovação]),"")</f>
        <v>2003</v>
      </c>
      <c r="H12834" s="106">
        <f>Tabela9[[#This Row],[Valor do Provento R$]]/Tabela9[[#This Row],[Provento por 1 ou 1000 Ações]]</f>
        <v>1.5153E-5</v>
      </c>
    </row>
    <row r="12835" spans="1:8">
      <c r="A12835" s="119" t="s">
        <v>1852</v>
      </c>
      <c r="B12835" s="117" t="s">
        <v>1490</v>
      </c>
      <c r="C12835" s="140">
        <v>38106</v>
      </c>
      <c r="D12835" s="141">
        <v>2.1142000000000001E-2</v>
      </c>
      <c r="E12835" s="119">
        <v>1000</v>
      </c>
      <c r="F12835" s="119" t="s">
        <v>1492</v>
      </c>
      <c r="G12835" s="114">
        <f>IF([Data da Aprovação]&lt;&gt;"ESTATUTÁRIO",YEAR([Data da Aprovação]),"")</f>
        <v>2004</v>
      </c>
      <c r="H12835" s="106">
        <f>Tabela9[[#This Row],[Valor do Provento R$]]/Tabela9[[#This Row],[Provento por 1 ou 1000 Ações]]</f>
        <v>2.1142000000000002E-5</v>
      </c>
    </row>
    <row r="12836" spans="1:8">
      <c r="A12836" s="118" t="s">
        <v>1852</v>
      </c>
      <c r="B12836" s="116" t="s">
        <v>1490</v>
      </c>
      <c r="C12836" s="138">
        <v>38471</v>
      </c>
      <c r="D12836" s="139">
        <v>7.2772000000000003E-2</v>
      </c>
      <c r="E12836" s="118">
        <v>1000</v>
      </c>
      <c r="F12836" s="118" t="s">
        <v>1492</v>
      </c>
      <c r="G12836" s="113">
        <f>IF([Data da Aprovação]&lt;&gt;"ESTATUTÁRIO",YEAR([Data da Aprovação]),"")</f>
        <v>2005</v>
      </c>
      <c r="H12836" s="106">
        <f>Tabela9[[#This Row],[Valor do Provento R$]]/Tabela9[[#This Row],[Provento por 1 ou 1000 Ações]]</f>
        <v>7.2772000000000001E-5</v>
      </c>
    </row>
    <row r="12837" spans="1:8">
      <c r="A12837" s="119" t="s">
        <v>1852</v>
      </c>
      <c r="B12837" s="117" t="s">
        <v>1490</v>
      </c>
      <c r="C12837" s="140">
        <v>38835</v>
      </c>
      <c r="D12837" s="141">
        <v>0.13083360999999999</v>
      </c>
      <c r="E12837" s="119">
        <v>1000</v>
      </c>
      <c r="F12837" s="119" t="s">
        <v>1492</v>
      </c>
      <c r="G12837" s="114">
        <f>IF([Data da Aprovação]&lt;&gt;"ESTATUTÁRIO",YEAR([Data da Aprovação]),"")</f>
        <v>2006</v>
      </c>
      <c r="H12837" s="106">
        <f>Tabela9[[#This Row],[Valor do Provento R$]]/Tabela9[[#This Row],[Provento por 1 ou 1000 Ações]]</f>
        <v>1.3083360999999999E-4</v>
      </c>
    </row>
    <row r="12838" spans="1:8">
      <c r="A12838" s="118" t="s">
        <v>1852</v>
      </c>
      <c r="B12838" s="116" t="s">
        <v>1490</v>
      </c>
      <c r="C12838" s="138">
        <v>39199</v>
      </c>
      <c r="D12838" s="139">
        <v>0.5091</v>
      </c>
      <c r="E12838" s="118">
        <v>1000</v>
      </c>
      <c r="F12838" s="118" t="s">
        <v>1492</v>
      </c>
      <c r="G12838" s="113">
        <f>IF([Data da Aprovação]&lt;&gt;"ESTATUTÁRIO",YEAR([Data da Aprovação]),"")</f>
        <v>2007</v>
      </c>
      <c r="H12838" s="106">
        <f>Tabela9[[#This Row],[Valor do Provento R$]]/Tabela9[[#This Row],[Provento por 1 ou 1000 Ações]]</f>
        <v>5.0909999999999996E-4</v>
      </c>
    </row>
    <row r="12839" spans="1:8">
      <c r="A12839" s="119" t="s">
        <v>1852</v>
      </c>
      <c r="B12839" s="117" t="s">
        <v>1490</v>
      </c>
      <c r="C12839" s="140">
        <v>39566</v>
      </c>
      <c r="D12839" s="141">
        <v>2.29E-2</v>
      </c>
      <c r="E12839" s="119">
        <v>1</v>
      </c>
      <c r="F12839" s="119" t="s">
        <v>1492</v>
      </c>
      <c r="G12839" s="114">
        <f>IF([Data da Aprovação]&lt;&gt;"ESTATUTÁRIO",YEAR([Data da Aprovação]),"")</f>
        <v>2008</v>
      </c>
      <c r="H12839" s="106">
        <f>Tabela9[[#This Row],[Valor do Provento R$]]/Tabela9[[#This Row],[Provento por 1 ou 1000 Ações]]</f>
        <v>2.29E-2</v>
      </c>
    </row>
    <row r="12840" spans="1:8">
      <c r="A12840" s="118" t="s">
        <v>1852</v>
      </c>
      <c r="B12840" s="116" t="s">
        <v>1490</v>
      </c>
      <c r="C12840" s="138">
        <v>39933</v>
      </c>
      <c r="D12840" s="139">
        <v>4.0000000000000002E-4</v>
      </c>
      <c r="E12840" s="118">
        <v>1</v>
      </c>
      <c r="F12840" s="118" t="s">
        <v>1492</v>
      </c>
      <c r="G12840" s="113">
        <f>IF([Data da Aprovação]&lt;&gt;"ESTATUTÁRIO",YEAR([Data da Aprovação]),"")</f>
        <v>2009</v>
      </c>
      <c r="H12840" s="106">
        <f>Tabela9[[#This Row],[Valor do Provento R$]]/Tabela9[[#This Row],[Provento por 1 ou 1000 Ações]]</f>
        <v>4.0000000000000002E-4</v>
      </c>
    </row>
    <row r="12841" spans="1:8">
      <c r="A12841" s="119" t="s">
        <v>1852</v>
      </c>
      <c r="B12841" s="117" t="s">
        <v>1490</v>
      </c>
      <c r="C12841" s="140">
        <v>40298</v>
      </c>
      <c r="D12841" s="141">
        <v>7.4999999999999997E-3</v>
      </c>
      <c r="E12841" s="119">
        <v>1</v>
      </c>
      <c r="F12841" s="119" t="s">
        <v>1492</v>
      </c>
      <c r="G12841" s="114">
        <f>IF([Data da Aprovação]&lt;&gt;"ESTATUTÁRIO",YEAR([Data da Aprovação]),"")</f>
        <v>2010</v>
      </c>
      <c r="H12841" s="106">
        <f>Tabela9[[#This Row],[Valor do Provento R$]]/Tabela9[[#This Row],[Provento por 1 ou 1000 Ações]]</f>
        <v>7.4999999999999997E-3</v>
      </c>
    </row>
    <row r="12842" spans="1:8">
      <c r="A12842" s="118" t="s">
        <v>1852</v>
      </c>
      <c r="B12842" s="116" t="s">
        <v>1490</v>
      </c>
      <c r="C12842" s="138">
        <v>41029</v>
      </c>
      <c r="D12842" s="139">
        <v>3.0000000000000001E-3</v>
      </c>
      <c r="E12842" s="118">
        <v>1</v>
      </c>
      <c r="F12842" s="118" t="s">
        <v>1492</v>
      </c>
      <c r="G12842" s="113">
        <f>IF([Data da Aprovação]&lt;&gt;"ESTATUTÁRIO",YEAR([Data da Aprovação]),"")</f>
        <v>2012</v>
      </c>
      <c r="H12842" s="106">
        <f>Tabela9[[#This Row],[Valor do Provento R$]]/Tabela9[[#This Row],[Provento por 1 ou 1000 Ações]]</f>
        <v>3.0000000000000001E-3</v>
      </c>
    </row>
    <row r="12843" spans="1:8">
      <c r="A12843" s="119" t="s">
        <v>1853</v>
      </c>
      <c r="B12843" s="117" t="s">
        <v>1488</v>
      </c>
      <c r="C12843" s="140">
        <v>39304</v>
      </c>
      <c r="D12843" s="141">
        <v>0.10940909460000001</v>
      </c>
      <c r="E12843" s="119">
        <v>1</v>
      </c>
      <c r="F12843" s="119" t="s">
        <v>1492</v>
      </c>
      <c r="G12843" s="114">
        <f>IF([Data da Aprovação]&lt;&gt;"ESTATUTÁRIO",YEAR([Data da Aprovação]),"")</f>
        <v>2007</v>
      </c>
      <c r="H12843" s="106">
        <f>Tabela9[[#This Row],[Valor do Provento R$]]/Tabela9[[#This Row],[Provento por 1 ou 1000 Ações]]</f>
        <v>0.10940909460000001</v>
      </c>
    </row>
    <row r="12844" spans="1:8">
      <c r="A12844" s="118" t="s">
        <v>1853</v>
      </c>
      <c r="B12844" s="116" t="s">
        <v>1488</v>
      </c>
      <c r="C12844" s="138">
        <v>39395</v>
      </c>
      <c r="D12844" s="139">
        <v>0.10940909460000001</v>
      </c>
      <c r="E12844" s="118">
        <v>1</v>
      </c>
      <c r="F12844" s="118" t="s">
        <v>1492</v>
      </c>
      <c r="G12844" s="113">
        <f>IF([Data da Aprovação]&lt;&gt;"ESTATUTÁRIO",YEAR([Data da Aprovação]),"")</f>
        <v>2007</v>
      </c>
      <c r="H12844" s="106">
        <f>Tabela9[[#This Row],[Valor do Provento R$]]/Tabela9[[#This Row],[Provento por 1 ou 1000 Ações]]</f>
        <v>0.10940909460000001</v>
      </c>
    </row>
    <row r="12845" spans="1:8">
      <c r="A12845" s="119" t="s">
        <v>1853</v>
      </c>
      <c r="B12845" s="117" t="s">
        <v>1488</v>
      </c>
      <c r="C12845" s="140">
        <v>39521</v>
      </c>
      <c r="D12845" s="141">
        <v>0.30877013040000001</v>
      </c>
      <c r="E12845" s="119">
        <v>1</v>
      </c>
      <c r="F12845" s="119" t="s">
        <v>1492</v>
      </c>
      <c r="G12845" s="114">
        <f>IF([Data da Aprovação]&lt;&gt;"ESTATUTÁRIO",YEAR([Data da Aprovação]),"")</f>
        <v>2008</v>
      </c>
      <c r="H12845" s="106">
        <f>Tabela9[[#This Row],[Valor do Provento R$]]/Tabela9[[#This Row],[Provento por 1 ou 1000 Ações]]</f>
        <v>0.30877013040000001</v>
      </c>
    </row>
    <row r="12846" spans="1:8">
      <c r="A12846" s="118" t="s">
        <v>1853</v>
      </c>
      <c r="B12846" s="116" t="s">
        <v>1488</v>
      </c>
      <c r="C12846" s="138">
        <v>39561</v>
      </c>
      <c r="D12846" s="139">
        <v>8.9336303800000003E-2</v>
      </c>
      <c r="E12846" s="118">
        <v>1</v>
      </c>
      <c r="F12846" s="118" t="s">
        <v>1492</v>
      </c>
      <c r="G12846" s="113">
        <f>IF([Data da Aprovação]&lt;&gt;"ESTATUTÁRIO",YEAR([Data da Aprovação]),"")</f>
        <v>2008</v>
      </c>
      <c r="H12846" s="106">
        <f>Tabela9[[#This Row],[Valor do Provento R$]]/Tabela9[[#This Row],[Provento por 1 ou 1000 Ações]]</f>
        <v>8.9336303800000003E-2</v>
      </c>
    </row>
    <row r="12847" spans="1:8">
      <c r="A12847" s="119" t="s">
        <v>1853</v>
      </c>
      <c r="B12847" s="117" t="s">
        <v>1488</v>
      </c>
      <c r="C12847" s="140">
        <v>39687</v>
      </c>
      <c r="D12847" s="141">
        <v>0.2214837462</v>
      </c>
      <c r="E12847" s="119">
        <v>1</v>
      </c>
      <c r="F12847" s="119" t="s">
        <v>1492</v>
      </c>
      <c r="G12847" s="114">
        <f>IF([Data da Aprovação]&lt;&gt;"ESTATUTÁRIO",YEAR([Data da Aprovação]),"")</f>
        <v>2008</v>
      </c>
      <c r="H12847" s="106">
        <f>Tabela9[[#This Row],[Valor do Provento R$]]/Tabela9[[#This Row],[Provento por 1 ou 1000 Ações]]</f>
        <v>0.2214837462</v>
      </c>
    </row>
    <row r="12848" spans="1:8">
      <c r="A12848" s="118" t="s">
        <v>1853</v>
      </c>
      <c r="B12848" s="116" t="s">
        <v>1488</v>
      </c>
      <c r="C12848" s="138">
        <v>39734</v>
      </c>
      <c r="D12848" s="139">
        <v>0.2272626898</v>
      </c>
      <c r="E12848" s="118">
        <v>1</v>
      </c>
      <c r="F12848" s="118" t="s">
        <v>1492</v>
      </c>
      <c r="G12848" s="113">
        <f>IF([Data da Aprovação]&lt;&gt;"ESTATUTÁRIO",YEAR([Data da Aprovação]),"")</f>
        <v>2008</v>
      </c>
      <c r="H12848" s="106">
        <f>Tabela9[[#This Row],[Valor do Provento R$]]/Tabela9[[#This Row],[Provento por 1 ou 1000 Ações]]</f>
        <v>0.2272626898</v>
      </c>
    </row>
    <row r="12849" spans="1:8">
      <c r="A12849" s="119" t="s">
        <v>1853</v>
      </c>
      <c r="B12849" s="117" t="s">
        <v>1488</v>
      </c>
      <c r="C12849" s="140">
        <v>39881</v>
      </c>
      <c r="D12849" s="141">
        <v>0.18196177999999999</v>
      </c>
      <c r="E12849" s="119">
        <v>1</v>
      </c>
      <c r="F12849" s="119" t="s">
        <v>1492</v>
      </c>
      <c r="G12849" s="114">
        <f>IF([Data da Aprovação]&lt;&gt;"ESTATUTÁRIO",YEAR([Data da Aprovação]),"")</f>
        <v>2009</v>
      </c>
      <c r="H12849" s="106">
        <f>Tabela9[[#This Row],[Valor do Provento R$]]/Tabela9[[#This Row],[Provento por 1 ou 1000 Ações]]</f>
        <v>0.18196177999999999</v>
      </c>
    </row>
    <row r="12850" spans="1:8">
      <c r="A12850" s="118" t="s">
        <v>1853</v>
      </c>
      <c r="B12850" s="116" t="s">
        <v>1488</v>
      </c>
      <c r="C12850" s="138">
        <v>39933</v>
      </c>
      <c r="D12850" s="139">
        <v>0.18679222609999999</v>
      </c>
      <c r="E12850" s="118">
        <v>1</v>
      </c>
      <c r="F12850" s="118" t="s">
        <v>1492</v>
      </c>
      <c r="G12850" s="113">
        <f>IF([Data da Aprovação]&lt;&gt;"ESTATUTÁRIO",YEAR([Data da Aprovação]),"")</f>
        <v>2009</v>
      </c>
      <c r="H12850" s="106">
        <f>Tabela9[[#This Row],[Valor do Provento R$]]/Tabela9[[#This Row],[Provento por 1 ou 1000 Ações]]</f>
        <v>0.18679222609999999</v>
      </c>
    </row>
    <row r="12851" spans="1:8">
      <c r="A12851" s="119" t="s">
        <v>1853</v>
      </c>
      <c r="B12851" s="117" t="s">
        <v>1488</v>
      </c>
      <c r="C12851" s="140">
        <v>40038</v>
      </c>
      <c r="D12851" s="141">
        <v>0.30331654650000001</v>
      </c>
      <c r="E12851" s="119">
        <v>1</v>
      </c>
      <c r="F12851" s="119" t="s">
        <v>1492</v>
      </c>
      <c r="G12851" s="114">
        <f>IF([Data da Aprovação]&lt;&gt;"ESTATUTÁRIO",YEAR([Data da Aprovação]),"")</f>
        <v>2009</v>
      </c>
      <c r="H12851" s="106">
        <f>Tabela9[[#This Row],[Valor do Provento R$]]/Tabela9[[#This Row],[Provento por 1 ou 1000 Ações]]</f>
        <v>0.30331654650000001</v>
      </c>
    </row>
    <row r="12852" spans="1:8">
      <c r="A12852" s="118" t="s">
        <v>1853</v>
      </c>
      <c r="B12852" s="116" t="s">
        <v>1488</v>
      </c>
      <c r="C12852" s="138">
        <v>40114</v>
      </c>
      <c r="D12852" s="139">
        <v>0.15165827330000001</v>
      </c>
      <c r="E12852" s="118">
        <v>1</v>
      </c>
      <c r="F12852" s="118" t="s">
        <v>1492</v>
      </c>
      <c r="G12852" s="113">
        <f>IF([Data da Aprovação]&lt;&gt;"ESTATUTÁRIO",YEAR([Data da Aprovação]),"")</f>
        <v>2009</v>
      </c>
      <c r="H12852" s="106">
        <f>Tabela9[[#This Row],[Valor do Provento R$]]/Tabela9[[#This Row],[Provento por 1 ou 1000 Ações]]</f>
        <v>0.15165827330000001</v>
      </c>
    </row>
    <row r="12853" spans="1:8">
      <c r="A12853" s="119" t="s">
        <v>1853</v>
      </c>
      <c r="B12853" s="117" t="s">
        <v>1488</v>
      </c>
      <c r="C12853" s="140">
        <v>40288</v>
      </c>
      <c r="D12853" s="141">
        <v>0.45497481979999999</v>
      </c>
      <c r="E12853" s="119">
        <v>1</v>
      </c>
      <c r="F12853" s="119" t="s">
        <v>1492</v>
      </c>
      <c r="G12853" s="114">
        <f>IF([Data da Aprovação]&lt;&gt;"ESTATUTÁRIO",YEAR([Data da Aprovação]),"")</f>
        <v>2010</v>
      </c>
      <c r="H12853" s="106">
        <f>Tabela9[[#This Row],[Valor do Provento R$]]/Tabela9[[#This Row],[Provento por 1 ou 1000 Ações]]</f>
        <v>0.45497481979999999</v>
      </c>
    </row>
    <row r="12854" spans="1:8">
      <c r="A12854" s="118" t="s">
        <v>1853</v>
      </c>
      <c r="B12854" s="116" t="s">
        <v>1488</v>
      </c>
      <c r="C12854" s="138">
        <v>40394</v>
      </c>
      <c r="D12854" s="139">
        <v>0.1061607913</v>
      </c>
      <c r="E12854" s="118">
        <v>1</v>
      </c>
      <c r="F12854" s="118" t="s">
        <v>1492</v>
      </c>
      <c r="G12854" s="113">
        <f>IF([Data da Aprovação]&lt;&gt;"ESTATUTÁRIO",YEAR([Data da Aprovação]),"")</f>
        <v>2010</v>
      </c>
      <c r="H12854" s="106">
        <f>Tabela9[[#This Row],[Valor do Provento R$]]/Tabela9[[#This Row],[Provento por 1 ou 1000 Ações]]</f>
        <v>0.1061607913</v>
      </c>
    </row>
    <row r="12855" spans="1:8">
      <c r="A12855" s="119" t="s">
        <v>1853</v>
      </c>
      <c r="B12855" s="117" t="s">
        <v>1488</v>
      </c>
      <c r="C12855" s="140">
        <v>40394</v>
      </c>
      <c r="D12855" s="141">
        <v>0.13649244590000001</v>
      </c>
      <c r="E12855" s="119">
        <v>1</v>
      </c>
      <c r="F12855" s="119" t="s">
        <v>1489</v>
      </c>
      <c r="G12855" s="114">
        <f>IF([Data da Aprovação]&lt;&gt;"ESTATUTÁRIO",YEAR([Data da Aprovação]),"")</f>
        <v>2010</v>
      </c>
      <c r="H12855" s="106">
        <f>Tabela9[[#This Row],[Valor do Provento R$]]/Tabela9[[#This Row],[Provento por 1 ou 1000 Ações]]</f>
        <v>0.13649244590000001</v>
      </c>
    </row>
    <row r="12856" spans="1:8">
      <c r="A12856" s="118" t="s">
        <v>1853</v>
      </c>
      <c r="B12856" s="116" t="s">
        <v>1488</v>
      </c>
      <c r="C12856" s="138">
        <v>40486</v>
      </c>
      <c r="D12856" s="139">
        <v>0.13649244590000001</v>
      </c>
      <c r="E12856" s="118">
        <v>1</v>
      </c>
      <c r="F12856" s="118" t="s">
        <v>1492</v>
      </c>
      <c r="G12856" s="113">
        <f>IF([Data da Aprovação]&lt;&gt;"ESTATUTÁRIO",YEAR([Data da Aprovação]),"")</f>
        <v>2010</v>
      </c>
      <c r="H12856" s="106">
        <f>Tabela9[[#This Row],[Valor do Provento R$]]/Tabela9[[#This Row],[Provento por 1 ou 1000 Ações]]</f>
        <v>0.13649244590000001</v>
      </c>
    </row>
    <row r="12857" spans="1:8">
      <c r="A12857" s="119" t="s">
        <v>1853</v>
      </c>
      <c r="B12857" s="117" t="s">
        <v>1488</v>
      </c>
      <c r="C12857" s="140">
        <v>40486</v>
      </c>
      <c r="D12857" s="141">
        <v>0.11374370490000001</v>
      </c>
      <c r="E12857" s="119">
        <v>1</v>
      </c>
      <c r="F12857" s="119" t="s">
        <v>1489</v>
      </c>
      <c r="G12857" s="114">
        <f>IF([Data da Aprovação]&lt;&gt;"ESTATUTÁRIO",YEAR([Data da Aprovação]),"")</f>
        <v>2010</v>
      </c>
      <c r="H12857" s="106">
        <f>Tabela9[[#This Row],[Valor do Provento R$]]/Tabela9[[#This Row],[Provento por 1 ou 1000 Ações]]</f>
        <v>0.11374370490000001</v>
      </c>
    </row>
    <row r="12858" spans="1:8">
      <c r="A12858" s="118" t="s">
        <v>1853</v>
      </c>
      <c r="B12858" s="116" t="s">
        <v>1488</v>
      </c>
      <c r="C12858" s="138">
        <v>40637</v>
      </c>
      <c r="D12858" s="139">
        <v>0.45497481979999999</v>
      </c>
      <c r="E12858" s="118">
        <v>1</v>
      </c>
      <c r="F12858" s="118" t="s">
        <v>1492</v>
      </c>
      <c r="G12858" s="113">
        <f>IF([Data da Aprovação]&lt;&gt;"ESTATUTÁRIO",YEAR([Data da Aprovação]),"")</f>
        <v>2011</v>
      </c>
      <c r="H12858" s="106">
        <f>Tabela9[[#This Row],[Valor do Provento R$]]/Tabela9[[#This Row],[Provento por 1 ou 1000 Ações]]</f>
        <v>0.45497481979999999</v>
      </c>
    </row>
    <row r="12859" spans="1:8">
      <c r="A12859" s="119" t="s">
        <v>1853</v>
      </c>
      <c r="B12859" s="117" t="s">
        <v>1488</v>
      </c>
      <c r="C12859" s="140">
        <v>40766</v>
      </c>
      <c r="D12859" s="141">
        <v>0.15165827330000001</v>
      </c>
      <c r="E12859" s="119">
        <v>1</v>
      </c>
      <c r="F12859" s="119" t="s">
        <v>1492</v>
      </c>
      <c r="G12859" s="114">
        <f>IF([Data da Aprovação]&lt;&gt;"ESTATUTÁRIO",YEAR([Data da Aprovação]),"")</f>
        <v>2011</v>
      </c>
      <c r="H12859" s="106">
        <f>Tabela9[[#This Row],[Valor do Provento R$]]/Tabela9[[#This Row],[Provento por 1 ou 1000 Ações]]</f>
        <v>0.15165827330000001</v>
      </c>
    </row>
    <row r="12860" spans="1:8">
      <c r="A12860" s="118" t="s">
        <v>1853</v>
      </c>
      <c r="B12860" s="116" t="s">
        <v>1488</v>
      </c>
      <c r="C12860" s="138">
        <v>40766</v>
      </c>
      <c r="D12860" s="139">
        <v>0.12132661860000001</v>
      </c>
      <c r="E12860" s="118">
        <v>1</v>
      </c>
      <c r="F12860" s="118" t="s">
        <v>1489</v>
      </c>
      <c r="G12860" s="113">
        <f>IF([Data da Aprovação]&lt;&gt;"ESTATUTÁRIO",YEAR([Data da Aprovação]),"")</f>
        <v>2011</v>
      </c>
      <c r="H12860" s="106">
        <f>Tabela9[[#This Row],[Valor do Provento R$]]/Tabela9[[#This Row],[Provento por 1 ou 1000 Ações]]</f>
        <v>0.12132661860000001</v>
      </c>
    </row>
    <row r="12861" spans="1:8">
      <c r="A12861" s="119" t="s">
        <v>1853</v>
      </c>
      <c r="B12861" s="117" t="s">
        <v>1488</v>
      </c>
      <c r="C12861" s="140">
        <v>40855</v>
      </c>
      <c r="D12861" s="141">
        <v>0.15165827330000001</v>
      </c>
      <c r="E12861" s="119">
        <v>1</v>
      </c>
      <c r="F12861" s="119" t="s">
        <v>1492</v>
      </c>
      <c r="G12861" s="114">
        <f>IF([Data da Aprovação]&lt;&gt;"ESTATUTÁRIO",YEAR([Data da Aprovação]),"")</f>
        <v>2011</v>
      </c>
      <c r="H12861" s="106">
        <f>Tabela9[[#This Row],[Valor do Provento R$]]/Tabela9[[#This Row],[Provento por 1 ou 1000 Ações]]</f>
        <v>0.15165827330000001</v>
      </c>
    </row>
    <row r="12862" spans="1:8">
      <c r="A12862" s="118" t="s">
        <v>1853</v>
      </c>
      <c r="B12862" s="116" t="s">
        <v>1488</v>
      </c>
      <c r="C12862" s="138">
        <v>40855</v>
      </c>
      <c r="D12862" s="139">
        <v>0.12132661860000001</v>
      </c>
      <c r="E12862" s="118">
        <v>1</v>
      </c>
      <c r="F12862" s="118" t="s">
        <v>1489</v>
      </c>
      <c r="G12862" s="113">
        <f>IF([Data da Aprovação]&lt;&gt;"ESTATUTÁRIO",YEAR([Data da Aprovação]),"")</f>
        <v>2011</v>
      </c>
      <c r="H12862" s="106">
        <f>Tabela9[[#This Row],[Valor do Provento R$]]/Tabela9[[#This Row],[Provento por 1 ou 1000 Ações]]</f>
        <v>0.12132661860000001</v>
      </c>
    </row>
    <row r="12863" spans="1:8">
      <c r="A12863" s="119" t="s">
        <v>1853</v>
      </c>
      <c r="B12863" s="117" t="s">
        <v>1488</v>
      </c>
      <c r="C12863" s="140">
        <v>41009</v>
      </c>
      <c r="D12863" s="141">
        <v>0.45497500000000002</v>
      </c>
      <c r="E12863" s="119">
        <v>1</v>
      </c>
      <c r="F12863" s="119" t="s">
        <v>1492</v>
      </c>
      <c r="G12863" s="114">
        <f>IF([Data da Aprovação]&lt;&gt;"ESTATUTÁRIO",YEAR([Data da Aprovação]),"")</f>
        <v>2012</v>
      </c>
      <c r="H12863" s="106">
        <f>Tabela9[[#This Row],[Valor do Provento R$]]/Tabela9[[#This Row],[Provento por 1 ou 1000 Ações]]</f>
        <v>0.45497500000000002</v>
      </c>
    </row>
    <row r="12864" spans="1:8">
      <c r="A12864" s="118" t="s">
        <v>1853</v>
      </c>
      <c r="B12864" s="116" t="s">
        <v>1488</v>
      </c>
      <c r="C12864" s="138">
        <v>41138</v>
      </c>
      <c r="D12864" s="139">
        <v>0.15165827330000001</v>
      </c>
      <c r="E12864" s="118">
        <v>1</v>
      </c>
      <c r="F12864" s="118" t="s">
        <v>1492</v>
      </c>
      <c r="G12864" s="113">
        <f>IF([Data da Aprovação]&lt;&gt;"ESTATUTÁRIO",YEAR([Data da Aprovação]),"")</f>
        <v>2012</v>
      </c>
      <c r="H12864" s="106">
        <f>Tabela9[[#This Row],[Valor do Provento R$]]/Tabela9[[#This Row],[Provento por 1 ou 1000 Ações]]</f>
        <v>0.15165827330000001</v>
      </c>
    </row>
    <row r="12865" spans="1:8">
      <c r="A12865" s="119" t="s">
        <v>1853</v>
      </c>
      <c r="B12865" s="117" t="s">
        <v>1488</v>
      </c>
      <c r="C12865" s="140">
        <v>41138</v>
      </c>
      <c r="D12865" s="141">
        <v>0.1061607913</v>
      </c>
      <c r="E12865" s="119">
        <v>1</v>
      </c>
      <c r="F12865" s="119" t="s">
        <v>1489</v>
      </c>
      <c r="G12865" s="114">
        <f>IF([Data da Aprovação]&lt;&gt;"ESTATUTÁRIO",YEAR([Data da Aprovação]),"")</f>
        <v>2012</v>
      </c>
      <c r="H12865" s="106">
        <f>Tabela9[[#This Row],[Valor do Provento R$]]/Tabela9[[#This Row],[Provento por 1 ou 1000 Ações]]</f>
        <v>0.1061607913</v>
      </c>
    </row>
    <row r="12866" spans="1:8">
      <c r="A12866" s="118" t="s">
        <v>1853</v>
      </c>
      <c r="B12866" s="116" t="s">
        <v>1488</v>
      </c>
      <c r="C12866" s="138">
        <v>41221</v>
      </c>
      <c r="D12866" s="139">
        <v>0.12132661860000001</v>
      </c>
      <c r="E12866" s="118">
        <v>1</v>
      </c>
      <c r="F12866" s="118" t="s">
        <v>1492</v>
      </c>
      <c r="G12866" s="113">
        <f>IF([Data da Aprovação]&lt;&gt;"ESTATUTÁRIO",YEAR([Data da Aprovação]),"")</f>
        <v>2012</v>
      </c>
      <c r="H12866" s="106">
        <f>Tabela9[[#This Row],[Valor do Provento R$]]/Tabela9[[#This Row],[Provento por 1 ou 1000 Ações]]</f>
        <v>0.12132661860000001</v>
      </c>
    </row>
    <row r="12867" spans="1:8">
      <c r="A12867" s="119" t="s">
        <v>1853</v>
      </c>
      <c r="B12867" s="117" t="s">
        <v>1488</v>
      </c>
      <c r="C12867" s="140">
        <v>41221</v>
      </c>
      <c r="D12867" s="141">
        <v>0.13649244590000001</v>
      </c>
      <c r="E12867" s="119">
        <v>1</v>
      </c>
      <c r="F12867" s="119" t="s">
        <v>1489</v>
      </c>
      <c r="G12867" s="114">
        <f>IF([Data da Aprovação]&lt;&gt;"ESTATUTÁRIO",YEAR([Data da Aprovação]),"")</f>
        <v>2012</v>
      </c>
      <c r="H12867" s="106">
        <f>Tabela9[[#This Row],[Valor do Provento R$]]/Tabela9[[#This Row],[Provento por 1 ou 1000 Ações]]</f>
        <v>0.13649244590000001</v>
      </c>
    </row>
    <row r="12868" spans="1:8">
      <c r="A12868" s="118" t="s">
        <v>1853</v>
      </c>
      <c r="B12868" s="116" t="s">
        <v>1488</v>
      </c>
      <c r="C12868" s="138">
        <v>41394</v>
      </c>
      <c r="D12868" s="139">
        <v>0.45497481979999999</v>
      </c>
      <c r="E12868" s="118">
        <v>1</v>
      </c>
      <c r="F12868" s="118" t="s">
        <v>1492</v>
      </c>
      <c r="G12868" s="113">
        <f>IF([Data da Aprovação]&lt;&gt;"ESTATUTÁRIO",YEAR([Data da Aprovação]),"")</f>
        <v>2013</v>
      </c>
      <c r="H12868" s="106">
        <f>Tabela9[[#This Row],[Valor do Provento R$]]/Tabela9[[#This Row],[Provento por 1 ou 1000 Ações]]</f>
        <v>0.45497481979999999</v>
      </c>
    </row>
    <row r="12869" spans="1:8">
      <c r="A12869" s="119" t="s">
        <v>1853</v>
      </c>
      <c r="B12869" s="117" t="s">
        <v>1488</v>
      </c>
      <c r="C12869" s="140">
        <v>41501</v>
      </c>
      <c r="D12869" s="141">
        <v>0.13649244590000001</v>
      </c>
      <c r="E12869" s="119">
        <v>1</v>
      </c>
      <c r="F12869" s="119" t="s">
        <v>1492</v>
      </c>
      <c r="G12869" s="114">
        <f>IF([Data da Aprovação]&lt;&gt;"ESTATUTÁRIO",YEAR([Data da Aprovação]),"")</f>
        <v>2013</v>
      </c>
      <c r="H12869" s="106">
        <f>Tabela9[[#This Row],[Valor do Provento R$]]/Tabela9[[#This Row],[Provento por 1 ou 1000 Ações]]</f>
        <v>0.13649244590000001</v>
      </c>
    </row>
    <row r="12870" spans="1:8">
      <c r="A12870" s="118" t="s">
        <v>1853</v>
      </c>
      <c r="B12870" s="116" t="s">
        <v>1488</v>
      </c>
      <c r="C12870" s="138">
        <v>41501</v>
      </c>
      <c r="D12870" s="139">
        <v>9.0994963999999998E-2</v>
      </c>
      <c r="E12870" s="118">
        <v>1</v>
      </c>
      <c r="F12870" s="118" t="s">
        <v>1489</v>
      </c>
      <c r="G12870" s="113">
        <f>IF([Data da Aprovação]&lt;&gt;"ESTATUTÁRIO",YEAR([Data da Aprovação]),"")</f>
        <v>2013</v>
      </c>
      <c r="H12870" s="106">
        <f>Tabela9[[#This Row],[Valor do Provento R$]]/Tabela9[[#This Row],[Provento por 1 ou 1000 Ações]]</f>
        <v>9.0994963999999998E-2</v>
      </c>
    </row>
    <row r="12871" spans="1:8">
      <c r="A12871" s="119" t="s">
        <v>1853</v>
      </c>
      <c r="B12871" s="117" t="s">
        <v>1488</v>
      </c>
      <c r="C12871" s="140">
        <v>41590</v>
      </c>
      <c r="D12871" s="141">
        <v>0.15165827330000001</v>
      </c>
      <c r="E12871" s="119">
        <v>1</v>
      </c>
      <c r="F12871" s="119" t="s">
        <v>1492</v>
      </c>
      <c r="G12871" s="114">
        <f>IF([Data da Aprovação]&lt;&gt;"ESTATUTÁRIO",YEAR([Data da Aprovação]),"")</f>
        <v>2013</v>
      </c>
      <c r="H12871" s="106">
        <f>Tabela9[[#This Row],[Valor do Provento R$]]/Tabela9[[#This Row],[Provento por 1 ou 1000 Ações]]</f>
        <v>0.15165827330000001</v>
      </c>
    </row>
    <row r="12872" spans="1:8">
      <c r="A12872" s="118" t="s">
        <v>1853</v>
      </c>
      <c r="B12872" s="116" t="s">
        <v>1488</v>
      </c>
      <c r="C12872" s="138">
        <v>41590</v>
      </c>
      <c r="D12872" s="139">
        <v>7.5829136599999999E-2</v>
      </c>
      <c r="E12872" s="118">
        <v>1</v>
      </c>
      <c r="F12872" s="118" t="s">
        <v>1489</v>
      </c>
      <c r="G12872" s="113">
        <f>IF([Data da Aprovação]&lt;&gt;"ESTATUTÁRIO",YEAR([Data da Aprovação]),"")</f>
        <v>2013</v>
      </c>
      <c r="H12872" s="106">
        <f>Tabela9[[#This Row],[Valor do Provento R$]]/Tabela9[[#This Row],[Provento por 1 ou 1000 Ações]]</f>
        <v>7.5829136599999999E-2</v>
      </c>
    </row>
    <row r="12873" spans="1:8">
      <c r="A12873" s="119" t="s">
        <v>1854</v>
      </c>
      <c r="B12873" s="117" t="s">
        <v>1488</v>
      </c>
      <c r="C12873" s="140">
        <v>35550</v>
      </c>
      <c r="D12873" s="141">
        <v>2.9695800000000001E-2</v>
      </c>
      <c r="E12873" s="119">
        <v>1000</v>
      </c>
      <c r="F12873" s="119" t="s">
        <v>1492</v>
      </c>
      <c r="G12873" s="114">
        <f>IF([Data da Aprovação]&lt;&gt;"ESTATUTÁRIO",YEAR([Data da Aprovação]),"")</f>
        <v>1997</v>
      </c>
      <c r="H12873" s="106">
        <f>Tabela9[[#This Row],[Valor do Provento R$]]/Tabela9[[#This Row],[Provento por 1 ou 1000 Ações]]</f>
        <v>2.9695800000000001E-5</v>
      </c>
    </row>
    <row r="12874" spans="1:8">
      <c r="A12874" s="118" t="s">
        <v>1854</v>
      </c>
      <c r="B12874" s="116" t="s">
        <v>1488</v>
      </c>
      <c r="C12874" s="138">
        <v>36090</v>
      </c>
      <c r="D12874" s="139">
        <v>0.01</v>
      </c>
      <c r="E12874" s="118">
        <v>1000</v>
      </c>
      <c r="F12874" s="118" t="s">
        <v>1492</v>
      </c>
      <c r="G12874" s="113">
        <f>IF([Data da Aprovação]&lt;&gt;"ESTATUTÁRIO",YEAR([Data da Aprovação]),"")</f>
        <v>1998</v>
      </c>
      <c r="H12874" s="106">
        <f>Tabela9[[#This Row],[Valor do Provento R$]]/Tabela9[[#This Row],[Provento por 1 ou 1000 Ações]]</f>
        <v>1.0000000000000001E-5</v>
      </c>
    </row>
    <row r="12875" spans="1:8">
      <c r="A12875" s="119" t="s">
        <v>1854</v>
      </c>
      <c r="B12875" s="117" t="s">
        <v>1488</v>
      </c>
      <c r="C12875" s="140">
        <v>36280</v>
      </c>
      <c r="D12875" s="141">
        <v>0.01</v>
      </c>
      <c r="E12875" s="119">
        <v>1000</v>
      </c>
      <c r="F12875" s="119" t="s">
        <v>1492</v>
      </c>
      <c r="G12875" s="114">
        <f>IF([Data da Aprovação]&lt;&gt;"ESTATUTÁRIO",YEAR([Data da Aprovação]),"")</f>
        <v>1999</v>
      </c>
      <c r="H12875" s="106">
        <f>Tabela9[[#This Row],[Valor do Provento R$]]/Tabela9[[#This Row],[Provento por 1 ou 1000 Ações]]</f>
        <v>1.0000000000000001E-5</v>
      </c>
    </row>
    <row r="12876" spans="1:8">
      <c r="A12876" s="118" t="s">
        <v>1854</v>
      </c>
      <c r="B12876" s="116" t="s">
        <v>1488</v>
      </c>
      <c r="C12876" s="138">
        <v>37343</v>
      </c>
      <c r="D12876" s="139">
        <v>4.98083E-2</v>
      </c>
      <c r="E12876" s="118">
        <v>1000</v>
      </c>
      <c r="F12876" s="118" t="s">
        <v>1492</v>
      </c>
      <c r="G12876" s="113">
        <f>IF([Data da Aprovação]&lt;&gt;"ESTATUTÁRIO",YEAR([Data da Aprovação]),"")</f>
        <v>2002</v>
      </c>
      <c r="H12876" s="106">
        <f>Tabela9[[#This Row],[Valor do Provento R$]]/Tabela9[[#This Row],[Provento por 1 ou 1000 Ações]]</f>
        <v>4.9808300000000002E-5</v>
      </c>
    </row>
    <row r="12877" spans="1:8">
      <c r="A12877" s="119" t="s">
        <v>1854</v>
      </c>
      <c r="B12877" s="117" t="s">
        <v>1490</v>
      </c>
      <c r="C12877" s="140">
        <v>35550</v>
      </c>
      <c r="D12877" s="141">
        <v>2.9695800000000001E-2</v>
      </c>
      <c r="E12877" s="119">
        <v>1000</v>
      </c>
      <c r="F12877" s="119" t="s">
        <v>1492</v>
      </c>
      <c r="G12877" s="114">
        <f>IF([Data da Aprovação]&lt;&gt;"ESTATUTÁRIO",YEAR([Data da Aprovação]),"")</f>
        <v>1997</v>
      </c>
      <c r="H12877" s="106">
        <f>Tabela9[[#This Row],[Valor do Provento R$]]/Tabela9[[#This Row],[Provento por 1 ou 1000 Ações]]</f>
        <v>2.9695800000000001E-5</v>
      </c>
    </row>
    <row r="12878" spans="1:8">
      <c r="A12878" s="118" t="s">
        <v>1854</v>
      </c>
      <c r="B12878" s="116" t="s">
        <v>1490</v>
      </c>
      <c r="C12878" s="138">
        <v>36090</v>
      </c>
      <c r="D12878" s="139">
        <v>0.01</v>
      </c>
      <c r="E12878" s="118">
        <v>1000</v>
      </c>
      <c r="F12878" s="118" t="s">
        <v>1492</v>
      </c>
      <c r="G12878" s="113">
        <f>IF([Data da Aprovação]&lt;&gt;"ESTATUTÁRIO",YEAR([Data da Aprovação]),"")</f>
        <v>1998</v>
      </c>
      <c r="H12878" s="106">
        <f>Tabela9[[#This Row],[Valor do Provento R$]]/Tabela9[[#This Row],[Provento por 1 ou 1000 Ações]]</f>
        <v>1.0000000000000001E-5</v>
      </c>
    </row>
    <row r="12879" spans="1:8">
      <c r="A12879" s="119" t="s">
        <v>1854</v>
      </c>
      <c r="B12879" s="117" t="s">
        <v>1490</v>
      </c>
      <c r="C12879" s="140">
        <v>36280</v>
      </c>
      <c r="D12879" s="141">
        <v>0.01</v>
      </c>
      <c r="E12879" s="119">
        <v>1000</v>
      </c>
      <c r="F12879" s="119" t="s">
        <v>1492</v>
      </c>
      <c r="G12879" s="114">
        <f>IF([Data da Aprovação]&lt;&gt;"ESTATUTÁRIO",YEAR([Data da Aprovação]),"")</f>
        <v>1999</v>
      </c>
      <c r="H12879" s="106">
        <f>Tabela9[[#This Row],[Valor do Provento R$]]/Tabela9[[#This Row],[Provento por 1 ou 1000 Ações]]</f>
        <v>1.0000000000000001E-5</v>
      </c>
    </row>
    <row r="12880" spans="1:8">
      <c r="A12880" s="118" t="s">
        <v>1854</v>
      </c>
      <c r="B12880" s="116" t="s">
        <v>1490</v>
      </c>
      <c r="C12880" s="138">
        <v>37343</v>
      </c>
      <c r="D12880" s="139">
        <v>5.47891E-2</v>
      </c>
      <c r="E12880" s="118">
        <v>1000</v>
      </c>
      <c r="F12880" s="118" t="s">
        <v>1492</v>
      </c>
      <c r="G12880" s="113">
        <f>IF([Data da Aprovação]&lt;&gt;"ESTATUTÁRIO",YEAR([Data da Aprovação]),"")</f>
        <v>2002</v>
      </c>
      <c r="H12880" s="106">
        <f>Tabela9[[#This Row],[Valor do Provento R$]]/Tabela9[[#This Row],[Provento por 1 ou 1000 Ações]]</f>
        <v>5.47891E-5</v>
      </c>
    </row>
    <row r="12881" spans="1:8">
      <c r="A12881" s="119" t="s">
        <v>1855</v>
      </c>
      <c r="B12881" s="117" t="s">
        <v>1488</v>
      </c>
      <c r="C12881" s="140">
        <v>35179</v>
      </c>
      <c r="D12881" s="141">
        <v>2.3159999999999998</v>
      </c>
      <c r="E12881" s="119">
        <v>1000</v>
      </c>
      <c r="F12881" s="119" t="s">
        <v>1492</v>
      </c>
      <c r="G12881" s="114">
        <f>IF([Data da Aprovação]&lt;&gt;"ESTATUTÁRIO",YEAR([Data da Aprovação]),"")</f>
        <v>1996</v>
      </c>
      <c r="H12881" s="106">
        <f>Tabela9[[#This Row],[Valor do Provento R$]]/Tabela9[[#This Row],[Provento por 1 ou 1000 Ações]]</f>
        <v>2.3159999999999999E-3</v>
      </c>
    </row>
    <row r="12882" spans="1:8">
      <c r="A12882" s="118" t="s">
        <v>1855</v>
      </c>
      <c r="B12882" s="116" t="s">
        <v>1488</v>
      </c>
      <c r="C12882" s="138">
        <v>35544</v>
      </c>
      <c r="D12882" s="139">
        <v>1.7270000000000001</v>
      </c>
      <c r="E12882" s="118">
        <v>1000</v>
      </c>
      <c r="F12882" s="118" t="s">
        <v>1492</v>
      </c>
      <c r="G12882" s="113">
        <f>IF([Data da Aprovação]&lt;&gt;"ESTATUTÁRIO",YEAR([Data da Aprovação]),"")</f>
        <v>1997</v>
      </c>
      <c r="H12882" s="106">
        <f>Tabela9[[#This Row],[Valor do Provento R$]]/Tabela9[[#This Row],[Provento por 1 ou 1000 Ações]]</f>
        <v>1.727E-3</v>
      </c>
    </row>
    <row r="12883" spans="1:8">
      <c r="A12883" s="119" t="s">
        <v>1855</v>
      </c>
      <c r="B12883" s="117" t="s">
        <v>1488</v>
      </c>
      <c r="C12883" s="140">
        <v>36633</v>
      </c>
      <c r="D12883" s="141">
        <v>6.7</v>
      </c>
      <c r="E12883" s="119">
        <v>1000</v>
      </c>
      <c r="F12883" s="119" t="s">
        <v>1492</v>
      </c>
      <c r="G12883" s="114">
        <f>IF([Data da Aprovação]&lt;&gt;"ESTATUTÁRIO",YEAR([Data da Aprovação]),"")</f>
        <v>2000</v>
      </c>
      <c r="H12883" s="106">
        <f>Tabela9[[#This Row],[Valor do Provento R$]]/Tabela9[[#This Row],[Provento por 1 ou 1000 Ações]]</f>
        <v>6.7000000000000002E-3</v>
      </c>
    </row>
    <row r="12884" spans="1:8">
      <c r="A12884" s="118" t="s">
        <v>1855</v>
      </c>
      <c r="B12884" s="116" t="s">
        <v>1488</v>
      </c>
      <c r="C12884" s="138">
        <v>36879</v>
      </c>
      <c r="D12884" s="139">
        <v>16.25</v>
      </c>
      <c r="E12884" s="118">
        <v>1000</v>
      </c>
      <c r="F12884" s="118" t="s">
        <v>1489</v>
      </c>
      <c r="G12884" s="113">
        <f>IF([Data da Aprovação]&lt;&gt;"ESTATUTÁRIO",YEAR([Data da Aprovação]),"")</f>
        <v>2000</v>
      </c>
      <c r="H12884" s="106">
        <f>Tabela9[[#This Row],[Valor do Provento R$]]/Tabela9[[#This Row],[Provento por 1 ou 1000 Ações]]</f>
        <v>1.6250000000000001E-2</v>
      </c>
    </row>
    <row r="12885" spans="1:8">
      <c r="A12885" s="119" t="s">
        <v>1855</v>
      </c>
      <c r="B12885" s="117" t="s">
        <v>1488</v>
      </c>
      <c r="C12885" s="140">
        <v>37230</v>
      </c>
      <c r="D12885" s="141">
        <v>17.739999999999998</v>
      </c>
      <c r="E12885" s="119">
        <v>1000</v>
      </c>
      <c r="F12885" s="119" t="s">
        <v>1489</v>
      </c>
      <c r="G12885" s="114">
        <f>IF([Data da Aprovação]&lt;&gt;"ESTATUTÁRIO",YEAR([Data da Aprovação]),"")</f>
        <v>2001</v>
      </c>
      <c r="H12885" s="106">
        <f>Tabela9[[#This Row],[Valor do Provento R$]]/Tabela9[[#This Row],[Provento por 1 ou 1000 Ações]]</f>
        <v>1.7739999999999999E-2</v>
      </c>
    </row>
    <row r="12886" spans="1:8">
      <c r="A12886" s="118" t="s">
        <v>1855</v>
      </c>
      <c r="B12886" s="116" t="s">
        <v>1488</v>
      </c>
      <c r="C12886" s="138">
        <v>37594</v>
      </c>
      <c r="D12886" s="139">
        <v>30</v>
      </c>
      <c r="E12886" s="118">
        <v>1000</v>
      </c>
      <c r="F12886" s="118" t="s">
        <v>1489</v>
      </c>
      <c r="G12886" s="113">
        <f>IF([Data da Aprovação]&lt;&gt;"ESTATUTÁRIO",YEAR([Data da Aprovação]),"")</f>
        <v>2002</v>
      </c>
      <c r="H12886" s="106">
        <f>Tabela9[[#This Row],[Valor do Provento R$]]/Tabela9[[#This Row],[Provento por 1 ou 1000 Ações]]</f>
        <v>0.03</v>
      </c>
    </row>
    <row r="12887" spans="1:8">
      <c r="A12887" s="119" t="s">
        <v>1855</v>
      </c>
      <c r="B12887" s="117" t="s">
        <v>1488</v>
      </c>
      <c r="C12887" s="140">
        <v>37958</v>
      </c>
      <c r="D12887" s="141">
        <v>42.7</v>
      </c>
      <c r="E12887" s="119">
        <v>1000</v>
      </c>
      <c r="F12887" s="119" t="s">
        <v>1489</v>
      </c>
      <c r="G12887" s="114">
        <f>IF([Data da Aprovação]&lt;&gt;"ESTATUTÁRIO",YEAR([Data da Aprovação]),"")</f>
        <v>2003</v>
      </c>
      <c r="H12887" s="106">
        <f>Tabela9[[#This Row],[Valor do Provento R$]]/Tabela9[[#This Row],[Provento por 1 ou 1000 Ações]]</f>
        <v>4.2700000000000002E-2</v>
      </c>
    </row>
    <row r="12888" spans="1:8">
      <c r="A12888" s="118" t="s">
        <v>1855</v>
      </c>
      <c r="B12888" s="116" t="s">
        <v>1488</v>
      </c>
      <c r="C12888" s="138">
        <v>38315</v>
      </c>
      <c r="D12888" s="139">
        <v>44</v>
      </c>
      <c r="E12888" s="118">
        <v>1000</v>
      </c>
      <c r="F12888" s="118" t="s">
        <v>1489</v>
      </c>
      <c r="G12888" s="113">
        <f>IF([Data da Aprovação]&lt;&gt;"ESTATUTÁRIO",YEAR([Data da Aprovação]),"")</f>
        <v>2004</v>
      </c>
      <c r="H12888" s="106">
        <f>Tabela9[[#This Row],[Valor do Provento R$]]/Tabela9[[#This Row],[Provento por 1 ou 1000 Ações]]</f>
        <v>4.3999999999999997E-2</v>
      </c>
    </row>
    <row r="12889" spans="1:8">
      <c r="A12889" s="119" t="s">
        <v>1855</v>
      </c>
      <c r="B12889" s="117" t="s">
        <v>1488</v>
      </c>
      <c r="C12889" s="140">
        <v>38673</v>
      </c>
      <c r="D12889" s="141">
        <v>50</v>
      </c>
      <c r="E12889" s="119">
        <v>1000</v>
      </c>
      <c r="F12889" s="119" t="s">
        <v>1489</v>
      </c>
      <c r="G12889" s="114">
        <f>IF([Data da Aprovação]&lt;&gt;"ESTATUTÁRIO",YEAR([Data da Aprovação]),"")</f>
        <v>2005</v>
      </c>
      <c r="H12889" s="106">
        <f>Tabela9[[#This Row],[Valor do Provento R$]]/Tabela9[[#This Row],[Provento por 1 ou 1000 Ações]]</f>
        <v>0.05</v>
      </c>
    </row>
    <row r="12890" spans="1:8">
      <c r="A12890" s="118" t="s">
        <v>1855</v>
      </c>
      <c r="B12890" s="116" t="s">
        <v>1488</v>
      </c>
      <c r="C12890" s="138">
        <v>39030</v>
      </c>
      <c r="D12890" s="139">
        <v>44.8</v>
      </c>
      <c r="E12890" s="118">
        <v>1000</v>
      </c>
      <c r="F12890" s="118" t="s">
        <v>1489</v>
      </c>
      <c r="G12890" s="113">
        <f>IF([Data da Aprovação]&lt;&gt;"ESTATUTÁRIO",YEAR([Data da Aprovação]),"")</f>
        <v>2006</v>
      </c>
      <c r="H12890" s="106">
        <f>Tabela9[[#This Row],[Valor do Provento R$]]/Tabela9[[#This Row],[Provento por 1 ou 1000 Ações]]</f>
        <v>4.48E-2</v>
      </c>
    </row>
    <row r="12891" spans="1:8">
      <c r="A12891" s="119" t="s">
        <v>1855</v>
      </c>
      <c r="B12891" s="117" t="s">
        <v>1488</v>
      </c>
      <c r="C12891" s="140">
        <v>39198</v>
      </c>
      <c r="D12891" s="141">
        <v>6.5</v>
      </c>
      <c r="E12891" s="119">
        <v>1000</v>
      </c>
      <c r="F12891" s="119" t="s">
        <v>1492</v>
      </c>
      <c r="G12891" s="114">
        <f>IF([Data da Aprovação]&lt;&gt;"ESTATUTÁRIO",YEAR([Data da Aprovação]),"")</f>
        <v>2007</v>
      </c>
      <c r="H12891" s="106">
        <f>Tabela9[[#This Row],[Valor do Provento R$]]/Tabela9[[#This Row],[Provento por 1 ou 1000 Ações]]</f>
        <v>6.4999999999999997E-3</v>
      </c>
    </row>
    <row r="12892" spans="1:8">
      <c r="A12892" s="118" t="s">
        <v>1855</v>
      </c>
      <c r="B12892" s="116" t="s">
        <v>1488</v>
      </c>
      <c r="C12892" s="138">
        <v>39416</v>
      </c>
      <c r="D12892" s="139">
        <v>4.13</v>
      </c>
      <c r="E12892" s="118">
        <v>1</v>
      </c>
      <c r="F12892" s="118" t="s">
        <v>1489</v>
      </c>
      <c r="G12892" s="113">
        <f>IF([Data da Aprovação]&lt;&gt;"ESTATUTÁRIO",YEAR([Data da Aprovação]),"")</f>
        <v>2007</v>
      </c>
      <c r="H12892" s="106">
        <f>Tabela9[[#This Row],[Valor do Provento R$]]/Tabela9[[#This Row],[Provento por 1 ou 1000 Ações]]</f>
        <v>4.13</v>
      </c>
    </row>
    <row r="12893" spans="1:8">
      <c r="A12893" s="119" t="s">
        <v>1855</v>
      </c>
      <c r="B12893" s="117" t="s">
        <v>1488</v>
      </c>
      <c r="C12893" s="140">
        <v>39560</v>
      </c>
      <c r="D12893" s="141">
        <v>1.23</v>
      </c>
      <c r="E12893" s="119">
        <v>1</v>
      </c>
      <c r="F12893" s="119" t="s">
        <v>1492</v>
      </c>
      <c r="G12893" s="114">
        <f>IF([Data da Aprovação]&lt;&gt;"ESTATUTÁRIO",YEAR([Data da Aprovação]),"")</f>
        <v>2008</v>
      </c>
      <c r="H12893" s="106">
        <f>Tabela9[[#This Row],[Valor do Provento R$]]/Tabela9[[#This Row],[Provento por 1 ou 1000 Ações]]</f>
        <v>1.23</v>
      </c>
    </row>
    <row r="12894" spans="1:8">
      <c r="A12894" s="118" t="s">
        <v>1855</v>
      </c>
      <c r="B12894" s="116" t="s">
        <v>1488</v>
      </c>
      <c r="C12894" s="138">
        <v>39776</v>
      </c>
      <c r="D12894" s="139">
        <v>4.26</v>
      </c>
      <c r="E12894" s="118">
        <v>1</v>
      </c>
      <c r="F12894" s="118" t="s">
        <v>1489</v>
      </c>
      <c r="G12894" s="113">
        <f>IF([Data da Aprovação]&lt;&gt;"ESTATUTÁRIO",YEAR([Data da Aprovação]),"")</f>
        <v>2008</v>
      </c>
      <c r="H12894" s="106">
        <f>Tabela9[[#This Row],[Valor do Provento R$]]/Tabela9[[#This Row],[Provento por 1 ou 1000 Ações]]</f>
        <v>4.26</v>
      </c>
    </row>
    <row r="12895" spans="1:8">
      <c r="A12895" s="119" t="s">
        <v>1855</v>
      </c>
      <c r="B12895" s="117" t="s">
        <v>1488</v>
      </c>
      <c r="C12895" s="140">
        <v>39926</v>
      </c>
      <c r="D12895" s="141">
        <v>0.75</v>
      </c>
      <c r="E12895" s="119">
        <v>1</v>
      </c>
      <c r="F12895" s="119" t="s">
        <v>1492</v>
      </c>
      <c r="G12895" s="114">
        <f>IF([Data da Aprovação]&lt;&gt;"ESTATUTÁRIO",YEAR([Data da Aprovação]),"")</f>
        <v>2009</v>
      </c>
      <c r="H12895" s="106">
        <f>Tabela9[[#This Row],[Valor do Provento R$]]/Tabela9[[#This Row],[Provento por 1 ou 1000 Ações]]</f>
        <v>0.75</v>
      </c>
    </row>
    <row r="12896" spans="1:8">
      <c r="A12896" s="118" t="s">
        <v>1855</v>
      </c>
      <c r="B12896" s="116" t="s">
        <v>1488</v>
      </c>
      <c r="C12896" s="138">
        <v>40000</v>
      </c>
      <c r="D12896" s="139">
        <v>2.17</v>
      </c>
      <c r="E12896" s="118">
        <v>1</v>
      </c>
      <c r="F12896" s="118" t="s">
        <v>1489</v>
      </c>
      <c r="G12896" s="113">
        <f>IF([Data da Aprovação]&lt;&gt;"ESTATUTÁRIO",YEAR([Data da Aprovação]),"")</f>
        <v>2009</v>
      </c>
      <c r="H12896" s="106">
        <f>Tabela9[[#This Row],[Valor do Provento R$]]/Tabela9[[#This Row],[Provento por 1 ou 1000 Ações]]</f>
        <v>2.17</v>
      </c>
    </row>
    <row r="12897" spans="1:8">
      <c r="A12897" s="119" t="s">
        <v>1855</v>
      </c>
      <c r="B12897" s="117" t="s">
        <v>1488</v>
      </c>
      <c r="C12897" s="140">
        <v>40143</v>
      </c>
      <c r="D12897" s="141">
        <v>2.09</v>
      </c>
      <c r="E12897" s="119">
        <v>1</v>
      </c>
      <c r="F12897" s="119" t="s">
        <v>1489</v>
      </c>
      <c r="G12897" s="114">
        <f>IF([Data da Aprovação]&lt;&gt;"ESTATUTÁRIO",YEAR([Data da Aprovação]),"")</f>
        <v>2009</v>
      </c>
      <c r="H12897" s="106">
        <f>Tabela9[[#This Row],[Valor do Provento R$]]/Tabela9[[#This Row],[Provento por 1 ou 1000 Ações]]</f>
        <v>2.09</v>
      </c>
    </row>
    <row r="12898" spans="1:8">
      <c r="A12898" s="118" t="s">
        <v>1855</v>
      </c>
      <c r="B12898" s="116" t="s">
        <v>1488</v>
      </c>
      <c r="C12898" s="138">
        <v>40372</v>
      </c>
      <c r="D12898" s="139">
        <v>2.1</v>
      </c>
      <c r="E12898" s="118">
        <v>1</v>
      </c>
      <c r="F12898" s="118" t="s">
        <v>1489</v>
      </c>
      <c r="G12898" s="113">
        <f>IF([Data da Aprovação]&lt;&gt;"ESTATUTÁRIO",YEAR([Data da Aprovação]),"")</f>
        <v>2010</v>
      </c>
      <c r="H12898" s="106">
        <f>Tabela9[[#This Row],[Valor do Provento R$]]/Tabela9[[#This Row],[Provento por 1 ou 1000 Ações]]</f>
        <v>2.1</v>
      </c>
    </row>
    <row r="12899" spans="1:8">
      <c r="A12899" s="119" t="s">
        <v>1855</v>
      </c>
      <c r="B12899" s="117" t="s">
        <v>1488</v>
      </c>
      <c r="C12899" s="140">
        <v>40512</v>
      </c>
      <c r="D12899" s="141">
        <v>2.1</v>
      </c>
      <c r="E12899" s="119">
        <v>1</v>
      </c>
      <c r="F12899" s="119" t="s">
        <v>1489</v>
      </c>
      <c r="G12899" s="114">
        <f>IF([Data da Aprovação]&lt;&gt;"ESTATUTÁRIO",YEAR([Data da Aprovação]),"")</f>
        <v>2010</v>
      </c>
      <c r="H12899" s="106">
        <f>Tabela9[[#This Row],[Valor do Provento R$]]/Tabela9[[#This Row],[Provento por 1 ou 1000 Ações]]</f>
        <v>2.1</v>
      </c>
    </row>
    <row r="12900" spans="1:8">
      <c r="A12900" s="118" t="s">
        <v>1855</v>
      </c>
      <c r="B12900" s="116" t="s">
        <v>1488</v>
      </c>
      <c r="C12900" s="138">
        <v>40661</v>
      </c>
      <c r="D12900" s="139">
        <v>2.7</v>
      </c>
      <c r="E12900" s="118">
        <v>1</v>
      </c>
      <c r="F12900" s="118" t="s">
        <v>1492</v>
      </c>
      <c r="G12900" s="113">
        <f>IF([Data da Aprovação]&lt;&gt;"ESTATUTÁRIO",YEAR([Data da Aprovação]),"")</f>
        <v>2011</v>
      </c>
      <c r="H12900" s="106">
        <f>Tabela9[[#This Row],[Valor do Provento R$]]/Tabela9[[#This Row],[Provento por 1 ou 1000 Ações]]</f>
        <v>2.7</v>
      </c>
    </row>
    <row r="12901" spans="1:8">
      <c r="A12901" s="119" t="s">
        <v>1855</v>
      </c>
      <c r="B12901" s="117" t="s">
        <v>1488</v>
      </c>
      <c r="C12901" s="140">
        <v>40737</v>
      </c>
      <c r="D12901" s="141">
        <v>2.16</v>
      </c>
      <c r="E12901" s="119">
        <v>1</v>
      </c>
      <c r="F12901" s="119" t="s">
        <v>1489</v>
      </c>
      <c r="G12901" s="114">
        <f>IF([Data da Aprovação]&lt;&gt;"ESTATUTÁRIO",YEAR([Data da Aprovação]),"")</f>
        <v>2011</v>
      </c>
      <c r="H12901" s="106">
        <f>Tabela9[[#This Row],[Valor do Provento R$]]/Tabela9[[#This Row],[Provento por 1 ou 1000 Ações]]</f>
        <v>2.16</v>
      </c>
    </row>
    <row r="12902" spans="1:8">
      <c r="A12902" s="118" t="s">
        <v>1855</v>
      </c>
      <c r="B12902" s="116" t="s">
        <v>1488</v>
      </c>
      <c r="C12902" s="138">
        <v>40856</v>
      </c>
      <c r="D12902" s="139">
        <v>2.17</v>
      </c>
      <c r="E12902" s="118">
        <v>1</v>
      </c>
      <c r="F12902" s="118" t="s">
        <v>1489</v>
      </c>
      <c r="G12902" s="113">
        <f>IF([Data da Aprovação]&lt;&gt;"ESTATUTÁRIO",YEAR([Data da Aprovação]),"")</f>
        <v>2011</v>
      </c>
      <c r="H12902" s="106">
        <f>Tabela9[[#This Row],[Valor do Provento R$]]/Tabela9[[#This Row],[Provento por 1 ou 1000 Ações]]</f>
        <v>2.17</v>
      </c>
    </row>
    <row r="12903" spans="1:8">
      <c r="A12903" s="119" t="s">
        <v>1855</v>
      </c>
      <c r="B12903" s="117" t="s">
        <v>1488</v>
      </c>
      <c r="C12903" s="140">
        <v>41025</v>
      </c>
      <c r="D12903" s="141">
        <v>5.7904999999999998</v>
      </c>
      <c r="E12903" s="119">
        <v>1</v>
      </c>
      <c r="F12903" s="119" t="s">
        <v>1492</v>
      </c>
      <c r="G12903" s="114">
        <f>IF([Data da Aprovação]&lt;&gt;"ESTATUTÁRIO",YEAR([Data da Aprovação]),"")</f>
        <v>2012</v>
      </c>
      <c r="H12903" s="106">
        <f>Tabela9[[#This Row],[Valor do Provento R$]]/Tabela9[[#This Row],[Provento por 1 ou 1000 Ações]]</f>
        <v>5.7904999999999998</v>
      </c>
    </row>
    <row r="12904" spans="1:8">
      <c r="A12904" s="118" t="s">
        <v>1855</v>
      </c>
      <c r="B12904" s="116" t="s">
        <v>1488</v>
      </c>
      <c r="C12904" s="138">
        <v>41102</v>
      </c>
      <c r="D12904" s="139">
        <v>2.1234999999999999</v>
      </c>
      <c r="E12904" s="118">
        <v>1</v>
      </c>
      <c r="F12904" s="118" t="s">
        <v>1489</v>
      </c>
      <c r="G12904" s="113">
        <f>IF([Data da Aprovação]&lt;&gt;"ESTATUTÁRIO",YEAR([Data da Aprovação]),"")</f>
        <v>2012</v>
      </c>
      <c r="H12904" s="106">
        <f>Tabela9[[#This Row],[Valor do Provento R$]]/Tabela9[[#This Row],[Provento por 1 ou 1000 Ações]]</f>
        <v>2.1234999999999999</v>
      </c>
    </row>
    <row r="12905" spans="1:8">
      <c r="A12905" s="119" t="s">
        <v>1855</v>
      </c>
      <c r="B12905" s="117" t="s">
        <v>1488</v>
      </c>
      <c r="C12905" s="140">
        <v>41219</v>
      </c>
      <c r="D12905" s="141">
        <v>1.9470000000000001</v>
      </c>
      <c r="E12905" s="119">
        <v>1</v>
      </c>
      <c r="F12905" s="119" t="s">
        <v>1489</v>
      </c>
      <c r="G12905" s="114">
        <f>IF([Data da Aprovação]&lt;&gt;"ESTATUTÁRIO",YEAR([Data da Aprovação]),"")</f>
        <v>2012</v>
      </c>
      <c r="H12905" s="106">
        <f>Tabela9[[#This Row],[Valor do Provento R$]]/Tabela9[[#This Row],[Provento por 1 ou 1000 Ações]]</f>
        <v>1.9470000000000001</v>
      </c>
    </row>
    <row r="12906" spans="1:8">
      <c r="A12906" s="118" t="s">
        <v>1855</v>
      </c>
      <c r="B12906" s="116" t="s">
        <v>1488</v>
      </c>
      <c r="C12906" s="138">
        <v>41393</v>
      </c>
      <c r="D12906" s="139">
        <v>4.2236744899999996</v>
      </c>
      <c r="E12906" s="118">
        <v>1</v>
      </c>
      <c r="F12906" s="118" t="s">
        <v>1492</v>
      </c>
      <c r="G12906" s="113">
        <f>IF([Data da Aprovação]&lt;&gt;"ESTATUTÁRIO",YEAR([Data da Aprovação]),"")</f>
        <v>2013</v>
      </c>
      <c r="H12906" s="106">
        <f>Tabela9[[#This Row],[Valor do Provento R$]]/Tabela9[[#This Row],[Provento por 1 ou 1000 Ações]]</f>
        <v>4.2236744899999996</v>
      </c>
    </row>
    <row r="12907" spans="1:8">
      <c r="A12907" s="119" t="s">
        <v>1855</v>
      </c>
      <c r="B12907" s="117" t="s">
        <v>1488</v>
      </c>
      <c r="C12907" s="140">
        <v>41393</v>
      </c>
      <c r="D12907" s="141">
        <v>1.51590947</v>
      </c>
      <c r="E12907" s="119">
        <v>1</v>
      </c>
      <c r="F12907" s="119" t="s">
        <v>1492</v>
      </c>
      <c r="G12907" s="114">
        <f>IF([Data da Aprovação]&lt;&gt;"ESTATUTÁRIO",YEAR([Data da Aprovação]),"")</f>
        <v>2013</v>
      </c>
      <c r="H12907" s="106">
        <f>Tabela9[[#This Row],[Valor do Provento R$]]/Tabela9[[#This Row],[Provento por 1 ou 1000 Ações]]</f>
        <v>1.51590947</v>
      </c>
    </row>
    <row r="12908" spans="1:8">
      <c r="A12908" s="118" t="s">
        <v>1855</v>
      </c>
      <c r="B12908" s="116" t="s">
        <v>1488</v>
      </c>
      <c r="C12908" s="138">
        <v>41477</v>
      </c>
      <c r="D12908" s="139">
        <v>1.6894</v>
      </c>
      <c r="E12908" s="118">
        <v>1</v>
      </c>
      <c r="F12908" s="118" t="s">
        <v>1489</v>
      </c>
      <c r="G12908" s="113">
        <f>IF([Data da Aprovação]&lt;&gt;"ESTATUTÁRIO",YEAR([Data da Aprovação]),"")</f>
        <v>2013</v>
      </c>
      <c r="H12908" s="106">
        <f>Tabela9[[#This Row],[Valor do Provento R$]]/Tabela9[[#This Row],[Provento por 1 ou 1000 Ações]]</f>
        <v>1.6894</v>
      </c>
    </row>
    <row r="12909" spans="1:8">
      <c r="A12909" s="119" t="s">
        <v>1855</v>
      </c>
      <c r="B12909" s="117" t="s">
        <v>1488</v>
      </c>
      <c r="C12909" s="140">
        <v>41583</v>
      </c>
      <c r="D12909" s="141">
        <v>1.69</v>
      </c>
      <c r="E12909" s="119">
        <v>1</v>
      </c>
      <c r="F12909" s="119" t="s">
        <v>1489</v>
      </c>
      <c r="G12909" s="114">
        <f>IF([Data da Aprovação]&lt;&gt;"ESTATUTÁRIO",YEAR([Data da Aprovação]),"")</f>
        <v>2013</v>
      </c>
      <c r="H12909" s="106">
        <f>Tabela9[[#This Row],[Valor do Provento R$]]/Tabela9[[#This Row],[Provento por 1 ou 1000 Ações]]</f>
        <v>1.69</v>
      </c>
    </row>
    <row r="12910" spans="1:8">
      <c r="A12910" s="118" t="s">
        <v>1855</v>
      </c>
      <c r="B12910" s="116" t="s">
        <v>1490</v>
      </c>
      <c r="C12910" s="138">
        <v>35179</v>
      </c>
      <c r="D12910" s="139">
        <v>4.8789999999999996</v>
      </c>
      <c r="E12910" s="118">
        <v>1000</v>
      </c>
      <c r="F12910" s="118" t="s">
        <v>1492</v>
      </c>
      <c r="G12910" s="113">
        <f>IF([Data da Aprovação]&lt;&gt;"ESTATUTÁRIO",YEAR([Data da Aprovação]),"")</f>
        <v>1996</v>
      </c>
      <c r="H12910" s="106">
        <f>Tabela9[[#This Row],[Valor do Provento R$]]/Tabela9[[#This Row],[Provento por 1 ou 1000 Ações]]</f>
        <v>4.8789999999999997E-3</v>
      </c>
    </row>
    <row r="12911" spans="1:8">
      <c r="A12911" s="119" t="s">
        <v>1855</v>
      </c>
      <c r="B12911" s="117" t="s">
        <v>1490</v>
      </c>
      <c r="C12911" s="140">
        <v>35544</v>
      </c>
      <c r="D12911" s="141">
        <v>5.9749999999999996</v>
      </c>
      <c r="E12911" s="119">
        <v>1000</v>
      </c>
      <c r="F12911" s="119" t="s">
        <v>1492</v>
      </c>
      <c r="G12911" s="114">
        <f>IF([Data da Aprovação]&lt;&gt;"ESTATUTÁRIO",YEAR([Data da Aprovação]),"")</f>
        <v>1997</v>
      </c>
      <c r="H12911" s="106">
        <f>Tabela9[[#This Row],[Valor do Provento R$]]/Tabela9[[#This Row],[Provento por 1 ou 1000 Ações]]</f>
        <v>5.9749999999999994E-3</v>
      </c>
    </row>
    <row r="12912" spans="1:8">
      <c r="A12912" s="118" t="s">
        <v>1855</v>
      </c>
      <c r="B12912" s="116" t="s">
        <v>1490</v>
      </c>
      <c r="C12912" s="138">
        <v>35908</v>
      </c>
      <c r="D12912" s="139">
        <v>5.9749999999999996</v>
      </c>
      <c r="E12912" s="118">
        <v>1000</v>
      </c>
      <c r="F12912" s="118" t="s">
        <v>1492</v>
      </c>
      <c r="G12912" s="113">
        <f>IF([Data da Aprovação]&lt;&gt;"ESTATUTÁRIO",YEAR([Data da Aprovação]),"")</f>
        <v>1998</v>
      </c>
      <c r="H12912" s="106">
        <f>Tabela9[[#This Row],[Valor do Provento R$]]/Tabela9[[#This Row],[Provento por 1 ou 1000 Ações]]</f>
        <v>5.9749999999999994E-3</v>
      </c>
    </row>
    <row r="12913" spans="1:8">
      <c r="A12913" s="119" t="s">
        <v>1855</v>
      </c>
      <c r="B12913" s="117" t="s">
        <v>1490</v>
      </c>
      <c r="C12913" s="140">
        <v>36278</v>
      </c>
      <c r="D12913" s="141">
        <v>5.9749999999999996</v>
      </c>
      <c r="E12913" s="119">
        <v>1000</v>
      </c>
      <c r="F12913" s="119" t="s">
        <v>1492</v>
      </c>
      <c r="G12913" s="114">
        <f>IF([Data da Aprovação]&lt;&gt;"ESTATUTÁRIO",YEAR([Data da Aprovação]),"")</f>
        <v>1999</v>
      </c>
      <c r="H12913" s="106">
        <f>Tabela9[[#This Row],[Valor do Provento R$]]/Tabela9[[#This Row],[Provento por 1 ou 1000 Ações]]</f>
        <v>5.9749999999999994E-3</v>
      </c>
    </row>
    <row r="12914" spans="1:8">
      <c r="A12914" s="118" t="s">
        <v>1855</v>
      </c>
      <c r="B12914" s="116" t="s">
        <v>1490</v>
      </c>
      <c r="C12914" s="138">
        <v>36633</v>
      </c>
      <c r="D12914" s="139">
        <v>6.7</v>
      </c>
      <c r="E12914" s="118">
        <v>1000</v>
      </c>
      <c r="F12914" s="118" t="s">
        <v>1492</v>
      </c>
      <c r="G12914" s="113">
        <f>IF([Data da Aprovação]&lt;&gt;"ESTATUTÁRIO",YEAR([Data da Aprovação]),"")</f>
        <v>2000</v>
      </c>
      <c r="H12914" s="106">
        <f>Tabela9[[#This Row],[Valor do Provento R$]]/Tabela9[[#This Row],[Provento por 1 ou 1000 Ações]]</f>
        <v>6.7000000000000002E-3</v>
      </c>
    </row>
    <row r="12915" spans="1:8">
      <c r="A12915" s="119" t="s">
        <v>1855</v>
      </c>
      <c r="B12915" s="117" t="s">
        <v>1490</v>
      </c>
      <c r="C12915" s="140">
        <v>36879</v>
      </c>
      <c r="D12915" s="141">
        <v>16.25</v>
      </c>
      <c r="E12915" s="119">
        <v>1000</v>
      </c>
      <c r="F12915" s="119" t="s">
        <v>1489</v>
      </c>
      <c r="G12915" s="114">
        <f>IF([Data da Aprovação]&lt;&gt;"ESTATUTÁRIO",YEAR([Data da Aprovação]),"")</f>
        <v>2000</v>
      </c>
      <c r="H12915" s="106">
        <f>Tabela9[[#This Row],[Valor do Provento R$]]/Tabela9[[#This Row],[Provento por 1 ou 1000 Ações]]</f>
        <v>1.6250000000000001E-2</v>
      </c>
    </row>
    <row r="12916" spans="1:8">
      <c r="A12916" s="118" t="s">
        <v>1855</v>
      </c>
      <c r="B12916" s="116" t="s">
        <v>1490</v>
      </c>
      <c r="C12916" s="138">
        <v>37230</v>
      </c>
      <c r="D12916" s="139">
        <v>17.739999999999998</v>
      </c>
      <c r="E12916" s="118">
        <v>1000</v>
      </c>
      <c r="F12916" s="118" t="s">
        <v>1489</v>
      </c>
      <c r="G12916" s="113">
        <f>IF([Data da Aprovação]&lt;&gt;"ESTATUTÁRIO",YEAR([Data da Aprovação]),"")</f>
        <v>2001</v>
      </c>
      <c r="H12916" s="106">
        <f>Tabela9[[#This Row],[Valor do Provento R$]]/Tabela9[[#This Row],[Provento por 1 ou 1000 Ações]]</f>
        <v>1.7739999999999999E-2</v>
      </c>
    </row>
    <row r="12917" spans="1:8">
      <c r="A12917" s="119" t="s">
        <v>1855</v>
      </c>
      <c r="B12917" s="117" t="s">
        <v>1490</v>
      </c>
      <c r="C12917" s="140">
        <v>37594</v>
      </c>
      <c r="D12917" s="141">
        <v>30</v>
      </c>
      <c r="E12917" s="119">
        <v>1000</v>
      </c>
      <c r="F12917" s="119" t="s">
        <v>1489</v>
      </c>
      <c r="G12917" s="114">
        <f>IF([Data da Aprovação]&lt;&gt;"ESTATUTÁRIO",YEAR([Data da Aprovação]),"")</f>
        <v>2002</v>
      </c>
      <c r="H12917" s="106">
        <f>Tabela9[[#This Row],[Valor do Provento R$]]/Tabela9[[#This Row],[Provento por 1 ou 1000 Ações]]</f>
        <v>0.03</v>
      </c>
    </row>
    <row r="12918" spans="1:8">
      <c r="A12918" s="118" t="s">
        <v>1855</v>
      </c>
      <c r="B12918" s="116" t="s">
        <v>1490</v>
      </c>
      <c r="C12918" s="138">
        <v>37958</v>
      </c>
      <c r="D12918" s="139">
        <v>42.7</v>
      </c>
      <c r="E12918" s="118">
        <v>1000</v>
      </c>
      <c r="F12918" s="118" t="s">
        <v>1489</v>
      </c>
      <c r="G12918" s="113">
        <f>IF([Data da Aprovação]&lt;&gt;"ESTATUTÁRIO",YEAR([Data da Aprovação]),"")</f>
        <v>2003</v>
      </c>
      <c r="H12918" s="106">
        <f>Tabela9[[#This Row],[Valor do Provento R$]]/Tabela9[[#This Row],[Provento por 1 ou 1000 Ações]]</f>
        <v>4.2700000000000002E-2</v>
      </c>
    </row>
    <row r="12919" spans="1:8">
      <c r="A12919" s="119" t="s">
        <v>1855</v>
      </c>
      <c r="B12919" s="117" t="s">
        <v>1490</v>
      </c>
      <c r="C12919" s="140">
        <v>38315</v>
      </c>
      <c r="D12919" s="141">
        <v>44</v>
      </c>
      <c r="E12919" s="119">
        <v>1000</v>
      </c>
      <c r="F12919" s="119" t="s">
        <v>1489</v>
      </c>
      <c r="G12919" s="114">
        <f>IF([Data da Aprovação]&lt;&gt;"ESTATUTÁRIO",YEAR([Data da Aprovação]),"")</f>
        <v>2004</v>
      </c>
      <c r="H12919" s="106">
        <f>Tabela9[[#This Row],[Valor do Provento R$]]/Tabela9[[#This Row],[Provento por 1 ou 1000 Ações]]</f>
        <v>4.3999999999999997E-2</v>
      </c>
    </row>
    <row r="12920" spans="1:8">
      <c r="A12920" s="118" t="s">
        <v>1855</v>
      </c>
      <c r="B12920" s="116" t="s">
        <v>1490</v>
      </c>
      <c r="C12920" s="138">
        <v>38673</v>
      </c>
      <c r="D12920" s="139">
        <v>50</v>
      </c>
      <c r="E12920" s="118">
        <v>1000</v>
      </c>
      <c r="F12920" s="118" t="s">
        <v>1489</v>
      </c>
      <c r="G12920" s="113">
        <f>IF([Data da Aprovação]&lt;&gt;"ESTATUTÁRIO",YEAR([Data da Aprovação]),"")</f>
        <v>2005</v>
      </c>
      <c r="H12920" s="106">
        <f>Tabela9[[#This Row],[Valor do Provento R$]]/Tabela9[[#This Row],[Provento por 1 ou 1000 Ações]]</f>
        <v>0.05</v>
      </c>
    </row>
    <row r="12921" spans="1:8">
      <c r="A12921" s="119" t="s">
        <v>1855</v>
      </c>
      <c r="B12921" s="117" t="s">
        <v>1490</v>
      </c>
      <c r="C12921" s="140">
        <v>39030</v>
      </c>
      <c r="D12921" s="141">
        <v>44.8</v>
      </c>
      <c r="E12921" s="119">
        <v>1000</v>
      </c>
      <c r="F12921" s="119" t="s">
        <v>1489</v>
      </c>
      <c r="G12921" s="114">
        <f>IF([Data da Aprovação]&lt;&gt;"ESTATUTÁRIO",YEAR([Data da Aprovação]),"")</f>
        <v>2006</v>
      </c>
      <c r="H12921" s="106">
        <f>Tabela9[[#This Row],[Valor do Provento R$]]/Tabela9[[#This Row],[Provento por 1 ou 1000 Ações]]</f>
        <v>4.48E-2</v>
      </c>
    </row>
    <row r="12922" spans="1:8">
      <c r="A12922" s="118" t="s">
        <v>1855</v>
      </c>
      <c r="B12922" s="116" t="s">
        <v>1490</v>
      </c>
      <c r="C12922" s="138">
        <v>39198</v>
      </c>
      <c r="D12922" s="139">
        <v>6.5</v>
      </c>
      <c r="E12922" s="118">
        <v>1000</v>
      </c>
      <c r="F12922" s="118" t="s">
        <v>1492</v>
      </c>
      <c r="G12922" s="113">
        <f>IF([Data da Aprovação]&lt;&gt;"ESTATUTÁRIO",YEAR([Data da Aprovação]),"")</f>
        <v>2007</v>
      </c>
      <c r="H12922" s="106">
        <f>Tabela9[[#This Row],[Valor do Provento R$]]/Tabela9[[#This Row],[Provento por 1 ou 1000 Ações]]</f>
        <v>6.4999999999999997E-3</v>
      </c>
    </row>
    <row r="12923" spans="1:8">
      <c r="A12923" s="119" t="s">
        <v>1855</v>
      </c>
      <c r="B12923" s="117" t="s">
        <v>1490</v>
      </c>
      <c r="C12923" s="140">
        <v>39416</v>
      </c>
      <c r="D12923" s="141">
        <v>4.13</v>
      </c>
      <c r="E12923" s="119">
        <v>1</v>
      </c>
      <c r="F12923" s="119" t="s">
        <v>1489</v>
      </c>
      <c r="G12923" s="114">
        <f>IF([Data da Aprovação]&lt;&gt;"ESTATUTÁRIO",YEAR([Data da Aprovação]),"")</f>
        <v>2007</v>
      </c>
      <c r="H12923" s="106">
        <f>Tabela9[[#This Row],[Valor do Provento R$]]/Tabela9[[#This Row],[Provento por 1 ou 1000 Ações]]</f>
        <v>4.13</v>
      </c>
    </row>
    <row r="12924" spans="1:8">
      <c r="A12924" s="118" t="s">
        <v>1855</v>
      </c>
      <c r="B12924" s="116" t="s">
        <v>1490</v>
      </c>
      <c r="C12924" s="138">
        <v>39560</v>
      </c>
      <c r="D12924" s="139">
        <v>1.23</v>
      </c>
      <c r="E12924" s="118">
        <v>1</v>
      </c>
      <c r="F12924" s="118" t="s">
        <v>1492</v>
      </c>
      <c r="G12924" s="113">
        <f>IF([Data da Aprovação]&lt;&gt;"ESTATUTÁRIO",YEAR([Data da Aprovação]),"")</f>
        <v>2008</v>
      </c>
      <c r="H12924" s="106">
        <f>Tabela9[[#This Row],[Valor do Provento R$]]/Tabela9[[#This Row],[Provento por 1 ou 1000 Ações]]</f>
        <v>1.23</v>
      </c>
    </row>
    <row r="12925" spans="1:8">
      <c r="A12925" s="119" t="s">
        <v>1855</v>
      </c>
      <c r="B12925" s="117" t="s">
        <v>1490</v>
      </c>
      <c r="C12925" s="140">
        <v>39776</v>
      </c>
      <c r="D12925" s="141">
        <v>4.26</v>
      </c>
      <c r="E12925" s="119">
        <v>1</v>
      </c>
      <c r="F12925" s="119" t="s">
        <v>1489</v>
      </c>
      <c r="G12925" s="114">
        <f>IF([Data da Aprovação]&lt;&gt;"ESTATUTÁRIO",YEAR([Data da Aprovação]),"")</f>
        <v>2008</v>
      </c>
      <c r="H12925" s="106">
        <f>Tabela9[[#This Row],[Valor do Provento R$]]/Tabela9[[#This Row],[Provento por 1 ou 1000 Ações]]</f>
        <v>4.26</v>
      </c>
    </row>
    <row r="12926" spans="1:8">
      <c r="A12926" s="118" t="s">
        <v>1855</v>
      </c>
      <c r="B12926" s="116" t="s">
        <v>1490</v>
      </c>
      <c r="C12926" s="138">
        <v>39926</v>
      </c>
      <c r="D12926" s="139">
        <v>0.75</v>
      </c>
      <c r="E12926" s="118">
        <v>1</v>
      </c>
      <c r="F12926" s="118" t="s">
        <v>1492</v>
      </c>
      <c r="G12926" s="113">
        <f>IF([Data da Aprovação]&lt;&gt;"ESTATUTÁRIO",YEAR([Data da Aprovação]),"")</f>
        <v>2009</v>
      </c>
      <c r="H12926" s="106">
        <f>Tabela9[[#This Row],[Valor do Provento R$]]/Tabela9[[#This Row],[Provento por 1 ou 1000 Ações]]</f>
        <v>0.75</v>
      </c>
    </row>
    <row r="12927" spans="1:8">
      <c r="A12927" s="119" t="s">
        <v>1855</v>
      </c>
      <c r="B12927" s="117" t="s">
        <v>1490</v>
      </c>
      <c r="C12927" s="140">
        <v>40000</v>
      </c>
      <c r="D12927" s="141">
        <v>2.17</v>
      </c>
      <c r="E12927" s="119">
        <v>1</v>
      </c>
      <c r="F12927" s="119" t="s">
        <v>1489</v>
      </c>
      <c r="G12927" s="114">
        <f>IF([Data da Aprovação]&lt;&gt;"ESTATUTÁRIO",YEAR([Data da Aprovação]),"")</f>
        <v>2009</v>
      </c>
      <c r="H12927" s="106">
        <f>Tabela9[[#This Row],[Valor do Provento R$]]/Tabela9[[#This Row],[Provento por 1 ou 1000 Ações]]</f>
        <v>2.17</v>
      </c>
    </row>
    <row r="12928" spans="1:8">
      <c r="A12928" s="118" t="s">
        <v>1855</v>
      </c>
      <c r="B12928" s="116" t="s">
        <v>1490</v>
      </c>
      <c r="C12928" s="138">
        <v>40143</v>
      </c>
      <c r="D12928" s="139">
        <v>2.09</v>
      </c>
      <c r="E12928" s="118">
        <v>1</v>
      </c>
      <c r="F12928" s="118" t="s">
        <v>1489</v>
      </c>
      <c r="G12928" s="113">
        <f>IF([Data da Aprovação]&lt;&gt;"ESTATUTÁRIO",YEAR([Data da Aprovação]),"")</f>
        <v>2009</v>
      </c>
      <c r="H12928" s="106">
        <f>Tabela9[[#This Row],[Valor do Provento R$]]/Tabela9[[#This Row],[Provento por 1 ou 1000 Ações]]</f>
        <v>2.09</v>
      </c>
    </row>
    <row r="12929" spans="1:8">
      <c r="A12929" s="119" t="s">
        <v>1855</v>
      </c>
      <c r="B12929" s="117" t="s">
        <v>1490</v>
      </c>
      <c r="C12929" s="140">
        <v>40372</v>
      </c>
      <c r="D12929" s="141">
        <v>2.1</v>
      </c>
      <c r="E12929" s="119">
        <v>1</v>
      </c>
      <c r="F12929" s="119" t="s">
        <v>1489</v>
      </c>
      <c r="G12929" s="114">
        <f>IF([Data da Aprovação]&lt;&gt;"ESTATUTÁRIO",YEAR([Data da Aprovação]),"")</f>
        <v>2010</v>
      </c>
      <c r="H12929" s="106">
        <f>Tabela9[[#This Row],[Valor do Provento R$]]/Tabela9[[#This Row],[Provento por 1 ou 1000 Ações]]</f>
        <v>2.1</v>
      </c>
    </row>
    <row r="12930" spans="1:8">
      <c r="A12930" s="118" t="s">
        <v>1855</v>
      </c>
      <c r="B12930" s="116" t="s">
        <v>1490</v>
      </c>
      <c r="C12930" s="138">
        <v>40512</v>
      </c>
      <c r="D12930" s="139">
        <v>2.1</v>
      </c>
      <c r="E12930" s="118">
        <v>1</v>
      </c>
      <c r="F12930" s="118" t="s">
        <v>1489</v>
      </c>
      <c r="G12930" s="113">
        <f>IF([Data da Aprovação]&lt;&gt;"ESTATUTÁRIO",YEAR([Data da Aprovação]),"")</f>
        <v>2010</v>
      </c>
      <c r="H12930" s="106">
        <f>Tabela9[[#This Row],[Valor do Provento R$]]/Tabela9[[#This Row],[Provento por 1 ou 1000 Ações]]</f>
        <v>2.1</v>
      </c>
    </row>
    <row r="12931" spans="1:8">
      <c r="A12931" s="119" t="s">
        <v>1855</v>
      </c>
      <c r="B12931" s="117" t="s">
        <v>1490</v>
      </c>
      <c r="C12931" s="140">
        <v>40661</v>
      </c>
      <c r="D12931" s="141">
        <v>2.7</v>
      </c>
      <c r="E12931" s="119">
        <v>1</v>
      </c>
      <c r="F12931" s="119" t="s">
        <v>1492</v>
      </c>
      <c r="G12931" s="114">
        <f>IF([Data da Aprovação]&lt;&gt;"ESTATUTÁRIO",YEAR([Data da Aprovação]),"")</f>
        <v>2011</v>
      </c>
      <c r="H12931" s="106">
        <f>Tabela9[[#This Row],[Valor do Provento R$]]/Tabela9[[#This Row],[Provento por 1 ou 1000 Ações]]</f>
        <v>2.7</v>
      </c>
    </row>
    <row r="12932" spans="1:8">
      <c r="A12932" s="118" t="s">
        <v>1855</v>
      </c>
      <c r="B12932" s="116" t="s">
        <v>1490</v>
      </c>
      <c r="C12932" s="138">
        <v>40737</v>
      </c>
      <c r="D12932" s="139">
        <v>2.16</v>
      </c>
      <c r="E12932" s="118">
        <v>1</v>
      </c>
      <c r="F12932" s="118" t="s">
        <v>1489</v>
      </c>
      <c r="G12932" s="113">
        <f>IF([Data da Aprovação]&lt;&gt;"ESTATUTÁRIO",YEAR([Data da Aprovação]),"")</f>
        <v>2011</v>
      </c>
      <c r="H12932" s="106">
        <f>Tabela9[[#This Row],[Valor do Provento R$]]/Tabela9[[#This Row],[Provento por 1 ou 1000 Ações]]</f>
        <v>2.16</v>
      </c>
    </row>
    <row r="12933" spans="1:8">
      <c r="A12933" s="119" t="s">
        <v>1855</v>
      </c>
      <c r="B12933" s="117" t="s">
        <v>1490</v>
      </c>
      <c r="C12933" s="140">
        <v>40856</v>
      </c>
      <c r="D12933" s="141">
        <v>2.17</v>
      </c>
      <c r="E12933" s="119">
        <v>1</v>
      </c>
      <c r="F12933" s="119" t="s">
        <v>1489</v>
      </c>
      <c r="G12933" s="114">
        <f>IF([Data da Aprovação]&lt;&gt;"ESTATUTÁRIO",YEAR([Data da Aprovação]),"")</f>
        <v>2011</v>
      </c>
      <c r="H12933" s="106">
        <f>Tabela9[[#This Row],[Valor do Provento R$]]/Tabela9[[#This Row],[Provento por 1 ou 1000 Ações]]</f>
        <v>2.17</v>
      </c>
    </row>
    <row r="12934" spans="1:8">
      <c r="A12934" s="118" t="s">
        <v>1855</v>
      </c>
      <c r="B12934" s="116" t="s">
        <v>1490</v>
      </c>
      <c r="C12934" s="138">
        <v>41025</v>
      </c>
      <c r="D12934" s="139">
        <v>5.7904999999999998</v>
      </c>
      <c r="E12934" s="118">
        <v>1</v>
      </c>
      <c r="F12934" s="118" t="s">
        <v>1492</v>
      </c>
      <c r="G12934" s="113">
        <f>IF([Data da Aprovação]&lt;&gt;"ESTATUTÁRIO",YEAR([Data da Aprovação]),"")</f>
        <v>2012</v>
      </c>
      <c r="H12934" s="106">
        <f>Tabela9[[#This Row],[Valor do Provento R$]]/Tabela9[[#This Row],[Provento por 1 ou 1000 Ações]]</f>
        <v>5.7904999999999998</v>
      </c>
    </row>
    <row r="12935" spans="1:8">
      <c r="A12935" s="119" t="s">
        <v>1855</v>
      </c>
      <c r="B12935" s="117" t="s">
        <v>1490</v>
      </c>
      <c r="C12935" s="140">
        <v>41102</v>
      </c>
      <c r="D12935" s="141">
        <v>2.1234999999999999</v>
      </c>
      <c r="E12935" s="119">
        <v>1</v>
      </c>
      <c r="F12935" s="119" t="s">
        <v>1489</v>
      </c>
      <c r="G12935" s="114">
        <f>IF([Data da Aprovação]&lt;&gt;"ESTATUTÁRIO",YEAR([Data da Aprovação]),"")</f>
        <v>2012</v>
      </c>
      <c r="H12935" s="106">
        <f>Tabela9[[#This Row],[Valor do Provento R$]]/Tabela9[[#This Row],[Provento por 1 ou 1000 Ações]]</f>
        <v>2.1234999999999999</v>
      </c>
    </row>
    <row r="12936" spans="1:8">
      <c r="A12936" s="118" t="s">
        <v>1855</v>
      </c>
      <c r="B12936" s="116" t="s">
        <v>1490</v>
      </c>
      <c r="C12936" s="138">
        <v>41219</v>
      </c>
      <c r="D12936" s="139">
        <v>1.9470000000000001</v>
      </c>
      <c r="E12936" s="118">
        <v>1</v>
      </c>
      <c r="F12936" s="118" t="s">
        <v>1489</v>
      </c>
      <c r="G12936" s="113">
        <f>IF([Data da Aprovação]&lt;&gt;"ESTATUTÁRIO",YEAR([Data da Aprovação]),"")</f>
        <v>2012</v>
      </c>
      <c r="H12936" s="106">
        <f>Tabela9[[#This Row],[Valor do Provento R$]]/Tabela9[[#This Row],[Provento por 1 ou 1000 Ações]]</f>
        <v>1.9470000000000001</v>
      </c>
    </row>
    <row r="12937" spans="1:8">
      <c r="A12937" s="119" t="s">
        <v>1855</v>
      </c>
      <c r="B12937" s="117" t="s">
        <v>1490</v>
      </c>
      <c r="C12937" s="140">
        <v>41393</v>
      </c>
      <c r="D12937" s="141">
        <v>4.2236744899999996</v>
      </c>
      <c r="E12937" s="119">
        <v>1</v>
      </c>
      <c r="F12937" s="119" t="s">
        <v>1492</v>
      </c>
      <c r="G12937" s="114">
        <f>IF([Data da Aprovação]&lt;&gt;"ESTATUTÁRIO",YEAR([Data da Aprovação]),"")</f>
        <v>2013</v>
      </c>
      <c r="H12937" s="106">
        <f>Tabela9[[#This Row],[Valor do Provento R$]]/Tabela9[[#This Row],[Provento por 1 ou 1000 Ações]]</f>
        <v>4.2236744899999996</v>
      </c>
    </row>
    <row r="12938" spans="1:8">
      <c r="A12938" s="118" t="s">
        <v>1855</v>
      </c>
      <c r="B12938" s="116" t="s">
        <v>1490</v>
      </c>
      <c r="C12938" s="138">
        <v>41393</v>
      </c>
      <c r="D12938" s="139">
        <v>1.51590947</v>
      </c>
      <c r="E12938" s="118">
        <v>1</v>
      </c>
      <c r="F12938" s="118" t="s">
        <v>1492</v>
      </c>
      <c r="G12938" s="113">
        <f>IF([Data da Aprovação]&lt;&gt;"ESTATUTÁRIO",YEAR([Data da Aprovação]),"")</f>
        <v>2013</v>
      </c>
      <c r="H12938" s="106">
        <f>Tabela9[[#This Row],[Valor do Provento R$]]/Tabela9[[#This Row],[Provento por 1 ou 1000 Ações]]</f>
        <v>1.51590947</v>
      </c>
    </row>
    <row r="12939" spans="1:8">
      <c r="A12939" s="119" t="s">
        <v>1855</v>
      </c>
      <c r="B12939" s="117" t="s">
        <v>1490</v>
      </c>
      <c r="C12939" s="140">
        <v>41477</v>
      </c>
      <c r="D12939" s="141">
        <v>1.6894</v>
      </c>
      <c r="E12939" s="119">
        <v>1</v>
      </c>
      <c r="F12939" s="119" t="s">
        <v>1489</v>
      </c>
      <c r="G12939" s="114">
        <f>IF([Data da Aprovação]&lt;&gt;"ESTATUTÁRIO",YEAR([Data da Aprovação]),"")</f>
        <v>2013</v>
      </c>
      <c r="H12939" s="106">
        <f>Tabela9[[#This Row],[Valor do Provento R$]]/Tabela9[[#This Row],[Provento por 1 ou 1000 Ações]]</f>
        <v>1.6894</v>
      </c>
    </row>
    <row r="12940" spans="1:8">
      <c r="A12940" s="118" t="s">
        <v>1855</v>
      </c>
      <c r="B12940" s="116" t="s">
        <v>1490</v>
      </c>
      <c r="C12940" s="138">
        <v>41583</v>
      </c>
      <c r="D12940" s="139">
        <v>1.69</v>
      </c>
      <c r="E12940" s="118">
        <v>1</v>
      </c>
      <c r="F12940" s="118" t="s">
        <v>1489</v>
      </c>
      <c r="G12940" s="113">
        <f>IF([Data da Aprovação]&lt;&gt;"ESTATUTÁRIO",YEAR([Data da Aprovação]),"")</f>
        <v>2013</v>
      </c>
      <c r="H12940" s="106">
        <f>Tabela9[[#This Row],[Valor do Provento R$]]/Tabela9[[#This Row],[Provento por 1 ou 1000 Ações]]</f>
        <v>1.69</v>
      </c>
    </row>
    <row r="12941" spans="1:8">
      <c r="A12941" s="119" t="s">
        <v>1856</v>
      </c>
      <c r="B12941" s="117" t="s">
        <v>1488</v>
      </c>
      <c r="C12941" s="140">
        <v>35184</v>
      </c>
      <c r="D12941" s="141">
        <v>9.6813999999999997E-2</v>
      </c>
      <c r="E12941" s="119">
        <v>1000</v>
      </c>
      <c r="F12941" s="119" t="s">
        <v>1492</v>
      </c>
      <c r="G12941" s="114">
        <f>IF([Data da Aprovação]&lt;&gt;"ESTATUTÁRIO",YEAR([Data da Aprovação]),"")</f>
        <v>1996</v>
      </c>
      <c r="H12941" s="106">
        <f>Tabela9[[#This Row],[Valor do Provento R$]]/Tabela9[[#This Row],[Provento por 1 ou 1000 Ações]]</f>
        <v>9.6813999999999998E-5</v>
      </c>
    </row>
    <row r="12942" spans="1:8">
      <c r="A12942" s="118" t="s">
        <v>1856</v>
      </c>
      <c r="B12942" s="116" t="s">
        <v>1488</v>
      </c>
      <c r="C12942" s="138">
        <v>35184</v>
      </c>
      <c r="D12942" s="139">
        <v>5.9191000000000001E-2</v>
      </c>
      <c r="E12942" s="118">
        <v>1000</v>
      </c>
      <c r="F12942" s="118" t="s">
        <v>1492</v>
      </c>
      <c r="G12942" s="113">
        <f>IF([Data da Aprovação]&lt;&gt;"ESTATUTÁRIO",YEAR([Data da Aprovação]),"")</f>
        <v>1996</v>
      </c>
      <c r="H12942" s="106">
        <f>Tabela9[[#This Row],[Valor do Provento R$]]/Tabela9[[#This Row],[Provento por 1 ou 1000 Ações]]</f>
        <v>5.9191000000000003E-5</v>
      </c>
    </row>
    <row r="12943" spans="1:8">
      <c r="A12943" s="119" t="s">
        <v>1856</v>
      </c>
      <c r="B12943" s="117" t="s">
        <v>1488</v>
      </c>
      <c r="C12943" s="140">
        <v>35184</v>
      </c>
      <c r="D12943" s="141">
        <v>0.243393</v>
      </c>
      <c r="E12943" s="119">
        <v>1000</v>
      </c>
      <c r="F12943" s="119" t="s">
        <v>1492</v>
      </c>
      <c r="G12943" s="114">
        <f>IF([Data da Aprovação]&lt;&gt;"ESTATUTÁRIO",YEAR([Data da Aprovação]),"")</f>
        <v>1996</v>
      </c>
      <c r="H12943" s="106">
        <f>Tabela9[[#This Row],[Valor do Provento R$]]/Tabela9[[#This Row],[Provento por 1 ou 1000 Ações]]</f>
        <v>2.4339300000000001E-4</v>
      </c>
    </row>
    <row r="12944" spans="1:8">
      <c r="A12944" s="118" t="s">
        <v>1856</v>
      </c>
      <c r="B12944" s="116" t="s">
        <v>1488</v>
      </c>
      <c r="C12944" s="138">
        <v>35549</v>
      </c>
      <c r="D12944" s="139">
        <v>1.157E-3</v>
      </c>
      <c r="E12944" s="118">
        <v>1000</v>
      </c>
      <c r="F12944" s="118" t="s">
        <v>1492</v>
      </c>
      <c r="G12944" s="113">
        <f>IF([Data da Aprovação]&lt;&gt;"ESTATUTÁRIO",YEAR([Data da Aprovação]),"")</f>
        <v>1997</v>
      </c>
      <c r="H12944" s="106">
        <f>Tabela9[[#This Row],[Valor do Provento R$]]/Tabela9[[#This Row],[Provento por 1 ou 1000 Ações]]</f>
        <v>1.1570000000000001E-6</v>
      </c>
    </row>
    <row r="12945" spans="1:8">
      <c r="A12945" s="119" t="s">
        <v>1856</v>
      </c>
      <c r="B12945" s="117" t="s">
        <v>1488</v>
      </c>
      <c r="C12945" s="140">
        <v>35549</v>
      </c>
      <c r="D12945" s="141">
        <v>0.11339100000000001</v>
      </c>
      <c r="E12945" s="119">
        <v>1000</v>
      </c>
      <c r="F12945" s="119" t="s">
        <v>1492</v>
      </c>
      <c r="G12945" s="114">
        <f>IF([Data da Aprovação]&lt;&gt;"ESTATUTÁRIO",YEAR([Data da Aprovação]),"")</f>
        <v>1997</v>
      </c>
      <c r="H12945" s="106">
        <f>Tabela9[[#This Row],[Valor do Provento R$]]/Tabela9[[#This Row],[Provento por 1 ou 1000 Ações]]</f>
        <v>1.13391E-4</v>
      </c>
    </row>
    <row r="12946" spans="1:8">
      <c r="A12946" s="118" t="s">
        <v>1856</v>
      </c>
      <c r="B12946" s="116" t="s">
        <v>1488</v>
      </c>
      <c r="C12946" s="138">
        <v>35549</v>
      </c>
      <c r="D12946" s="139">
        <v>5.1296000000000001E-2</v>
      </c>
      <c r="E12946" s="118">
        <v>1000</v>
      </c>
      <c r="F12946" s="118" t="s">
        <v>1492</v>
      </c>
      <c r="G12946" s="113">
        <f>IF([Data da Aprovação]&lt;&gt;"ESTATUTÁRIO",YEAR([Data da Aprovação]),"")</f>
        <v>1997</v>
      </c>
      <c r="H12946" s="106">
        <f>Tabela9[[#This Row],[Valor do Provento R$]]/Tabela9[[#This Row],[Provento por 1 ou 1000 Ações]]</f>
        <v>5.1295999999999998E-5</v>
      </c>
    </row>
    <row r="12947" spans="1:8">
      <c r="A12947" s="119" t="s">
        <v>1856</v>
      </c>
      <c r="B12947" s="117" t="s">
        <v>1488</v>
      </c>
      <c r="C12947" s="140">
        <v>35549</v>
      </c>
      <c r="D12947" s="141">
        <v>1.7625770000000001</v>
      </c>
      <c r="E12947" s="119">
        <v>1000</v>
      </c>
      <c r="F12947" s="119" t="s">
        <v>1492</v>
      </c>
      <c r="G12947" s="114">
        <f>IF([Data da Aprovação]&lt;&gt;"ESTATUTÁRIO",YEAR([Data da Aprovação]),"")</f>
        <v>1997</v>
      </c>
      <c r="H12947" s="106">
        <f>Tabela9[[#This Row],[Valor do Provento R$]]/Tabela9[[#This Row],[Provento por 1 ou 1000 Ações]]</f>
        <v>1.762577E-3</v>
      </c>
    </row>
    <row r="12948" spans="1:8">
      <c r="A12948" s="118" t="s">
        <v>1856</v>
      </c>
      <c r="B12948" s="116" t="s">
        <v>1488</v>
      </c>
      <c r="C12948" s="138">
        <v>35892</v>
      </c>
      <c r="D12948" s="139">
        <v>2.2671749999999999</v>
      </c>
      <c r="E12948" s="118">
        <v>1000</v>
      </c>
      <c r="F12948" s="118" t="s">
        <v>1489</v>
      </c>
      <c r="G12948" s="113">
        <f>IF([Data da Aprovação]&lt;&gt;"ESTATUTÁRIO",YEAR([Data da Aprovação]),"")</f>
        <v>1998</v>
      </c>
      <c r="H12948" s="106">
        <f>Tabela9[[#This Row],[Valor do Provento R$]]/Tabela9[[#This Row],[Provento por 1 ou 1000 Ações]]</f>
        <v>2.2671749999999997E-3</v>
      </c>
    </row>
    <row r="12949" spans="1:8">
      <c r="A12949" s="119" t="s">
        <v>1856</v>
      </c>
      <c r="B12949" s="117" t="s">
        <v>1490</v>
      </c>
      <c r="C12949" s="140">
        <v>35184</v>
      </c>
      <c r="D12949" s="141">
        <v>0.38700200000000001</v>
      </c>
      <c r="E12949" s="119">
        <v>1000</v>
      </c>
      <c r="F12949" s="119" t="s">
        <v>1492</v>
      </c>
      <c r="G12949" s="114">
        <f>IF([Data da Aprovação]&lt;&gt;"ESTATUTÁRIO",YEAR([Data da Aprovação]),"")</f>
        <v>1996</v>
      </c>
      <c r="H12949" s="106">
        <f>Tabela9[[#This Row],[Valor do Provento R$]]/Tabela9[[#This Row],[Provento por 1 ou 1000 Ações]]</f>
        <v>3.8700200000000001E-4</v>
      </c>
    </row>
    <row r="12950" spans="1:8">
      <c r="A12950" s="118" t="s">
        <v>1856</v>
      </c>
      <c r="B12950" s="116" t="s">
        <v>1490</v>
      </c>
      <c r="C12950" s="138">
        <v>35184</v>
      </c>
      <c r="D12950" s="139">
        <v>0.23660800000000001</v>
      </c>
      <c r="E12950" s="118">
        <v>1000</v>
      </c>
      <c r="F12950" s="118" t="s">
        <v>1492</v>
      </c>
      <c r="G12950" s="113">
        <f>IF([Data da Aprovação]&lt;&gt;"ESTATUTÁRIO",YEAR([Data da Aprovação]),"")</f>
        <v>1996</v>
      </c>
      <c r="H12950" s="106">
        <f>Tabela9[[#This Row],[Valor do Provento R$]]/Tabela9[[#This Row],[Provento por 1 ou 1000 Ações]]</f>
        <v>2.3660800000000002E-4</v>
      </c>
    </row>
    <row r="12951" spans="1:8">
      <c r="A12951" s="119" t="s">
        <v>1856</v>
      </c>
      <c r="B12951" s="117" t="s">
        <v>1490</v>
      </c>
      <c r="C12951" s="140">
        <v>35184</v>
      </c>
      <c r="D12951" s="141">
        <v>0.97293399999999997</v>
      </c>
      <c r="E12951" s="119">
        <v>1000</v>
      </c>
      <c r="F12951" s="119" t="s">
        <v>1492</v>
      </c>
      <c r="G12951" s="114">
        <f>IF([Data da Aprovação]&lt;&gt;"ESTATUTÁRIO",YEAR([Data da Aprovação]),"")</f>
        <v>1996</v>
      </c>
      <c r="H12951" s="106">
        <f>Tabela9[[#This Row],[Valor do Provento R$]]/Tabela9[[#This Row],[Provento por 1 ou 1000 Ações]]</f>
        <v>9.7293399999999995E-4</v>
      </c>
    </row>
    <row r="12952" spans="1:8">
      <c r="A12952" s="118" t="s">
        <v>1856</v>
      </c>
      <c r="B12952" s="116" t="s">
        <v>1490</v>
      </c>
      <c r="C12952" s="138">
        <v>35549</v>
      </c>
      <c r="D12952" s="139">
        <v>1.157E-3</v>
      </c>
      <c r="E12952" s="118">
        <v>1000</v>
      </c>
      <c r="F12952" s="118" t="s">
        <v>1492</v>
      </c>
      <c r="G12952" s="113">
        <f>IF([Data da Aprovação]&lt;&gt;"ESTATUTÁRIO",YEAR([Data da Aprovação]),"")</f>
        <v>1997</v>
      </c>
      <c r="H12952" s="106">
        <f>Tabela9[[#This Row],[Valor do Provento R$]]/Tabela9[[#This Row],[Provento por 1 ou 1000 Ações]]</f>
        <v>1.1570000000000001E-6</v>
      </c>
    </row>
    <row r="12953" spans="1:8">
      <c r="A12953" s="119" t="s">
        <v>1856</v>
      </c>
      <c r="B12953" s="117" t="s">
        <v>1490</v>
      </c>
      <c r="C12953" s="140">
        <v>35549</v>
      </c>
      <c r="D12953" s="141">
        <v>0.11339100000000001</v>
      </c>
      <c r="E12953" s="119">
        <v>1000</v>
      </c>
      <c r="F12953" s="119" t="s">
        <v>1492</v>
      </c>
      <c r="G12953" s="114">
        <f>IF([Data da Aprovação]&lt;&gt;"ESTATUTÁRIO",YEAR([Data da Aprovação]),"")</f>
        <v>1997</v>
      </c>
      <c r="H12953" s="106">
        <f>Tabela9[[#This Row],[Valor do Provento R$]]/Tabela9[[#This Row],[Provento por 1 ou 1000 Ações]]</f>
        <v>1.13391E-4</v>
      </c>
    </row>
    <row r="12954" spans="1:8">
      <c r="A12954" s="118" t="s">
        <v>1856</v>
      </c>
      <c r="B12954" s="116" t="s">
        <v>1490</v>
      </c>
      <c r="C12954" s="138">
        <v>35549</v>
      </c>
      <c r="D12954" s="139">
        <v>5.1296000000000001E-2</v>
      </c>
      <c r="E12954" s="118">
        <v>1000</v>
      </c>
      <c r="F12954" s="118" t="s">
        <v>1492</v>
      </c>
      <c r="G12954" s="113">
        <f>IF([Data da Aprovação]&lt;&gt;"ESTATUTÁRIO",YEAR([Data da Aprovação]),"")</f>
        <v>1997</v>
      </c>
      <c r="H12954" s="106">
        <f>Tabela9[[#This Row],[Valor do Provento R$]]/Tabela9[[#This Row],[Provento por 1 ou 1000 Ações]]</f>
        <v>5.1295999999999998E-5</v>
      </c>
    </row>
    <row r="12955" spans="1:8">
      <c r="A12955" s="119" t="s">
        <v>1856</v>
      </c>
      <c r="B12955" s="117" t="s">
        <v>1490</v>
      </c>
      <c r="C12955" s="140">
        <v>35549</v>
      </c>
      <c r="D12955" s="141">
        <v>1.7625770000000001</v>
      </c>
      <c r="E12955" s="119">
        <v>1000</v>
      </c>
      <c r="F12955" s="119" t="s">
        <v>1492</v>
      </c>
      <c r="G12955" s="114">
        <f>IF([Data da Aprovação]&lt;&gt;"ESTATUTÁRIO",YEAR([Data da Aprovação]),"")</f>
        <v>1997</v>
      </c>
      <c r="H12955" s="106">
        <f>Tabela9[[#This Row],[Valor do Provento R$]]/Tabela9[[#This Row],[Provento por 1 ou 1000 Ações]]</f>
        <v>1.762577E-3</v>
      </c>
    </row>
    <row r="12956" spans="1:8">
      <c r="A12956" s="118" t="s">
        <v>1856</v>
      </c>
      <c r="B12956" s="116" t="s">
        <v>1490</v>
      </c>
      <c r="C12956" s="138">
        <v>35892</v>
      </c>
      <c r="D12956" s="139">
        <v>2.2671749999999999</v>
      </c>
      <c r="E12956" s="118">
        <v>1000</v>
      </c>
      <c r="F12956" s="118" t="s">
        <v>1489</v>
      </c>
      <c r="G12956" s="113">
        <f>IF([Data da Aprovação]&lt;&gt;"ESTATUTÁRIO",YEAR([Data da Aprovação]),"")</f>
        <v>1998</v>
      </c>
      <c r="H12956" s="106">
        <f>Tabela9[[#This Row],[Valor do Provento R$]]/Tabela9[[#This Row],[Provento por 1 ou 1000 Ações]]</f>
        <v>2.2671749999999997E-3</v>
      </c>
    </row>
    <row r="12957" spans="1:8">
      <c r="A12957" s="119" t="s">
        <v>1857</v>
      </c>
      <c r="B12957" s="117" t="s">
        <v>1488</v>
      </c>
      <c r="C12957" s="140">
        <v>36159</v>
      </c>
      <c r="D12957" s="141">
        <v>0.68359762869999996</v>
      </c>
      <c r="E12957" s="119">
        <v>1000</v>
      </c>
      <c r="F12957" s="119" t="s">
        <v>1489</v>
      </c>
      <c r="G12957" s="114">
        <f>IF([Data da Aprovação]&lt;&gt;"ESTATUTÁRIO",YEAR([Data da Aprovação]),"")</f>
        <v>1998</v>
      </c>
      <c r="H12957" s="106">
        <f>Tabela9[[#This Row],[Valor do Provento R$]]/Tabela9[[#This Row],[Provento por 1 ou 1000 Ações]]</f>
        <v>6.8359762869999992E-4</v>
      </c>
    </row>
    <row r="12958" spans="1:8">
      <c r="A12958" s="118" t="s">
        <v>1857</v>
      </c>
      <c r="B12958" s="116" t="s">
        <v>1488</v>
      </c>
      <c r="C12958" s="138">
        <v>36159</v>
      </c>
      <c r="D12958" s="139">
        <v>0.78640237130000001</v>
      </c>
      <c r="E12958" s="118">
        <v>1000</v>
      </c>
      <c r="F12958" s="118" t="s">
        <v>1489</v>
      </c>
      <c r="G12958" s="113">
        <f>IF([Data da Aprovação]&lt;&gt;"ESTATUTÁRIO",YEAR([Data da Aprovação]),"")</f>
        <v>1998</v>
      </c>
      <c r="H12958" s="106">
        <f>Tabela9[[#This Row],[Valor do Provento R$]]/Tabela9[[#This Row],[Provento por 1 ou 1000 Ações]]</f>
        <v>7.8640237130000003E-4</v>
      </c>
    </row>
    <row r="12959" spans="1:8">
      <c r="A12959" s="119" t="s">
        <v>1857</v>
      </c>
      <c r="B12959" s="117" t="s">
        <v>1488</v>
      </c>
      <c r="C12959" s="140">
        <v>36524</v>
      </c>
      <c r="D12959" s="141">
        <v>2.1946249999999998</v>
      </c>
      <c r="E12959" s="119">
        <v>1000</v>
      </c>
      <c r="F12959" s="119" t="s">
        <v>1489</v>
      </c>
      <c r="G12959" s="114">
        <f>IF([Data da Aprovação]&lt;&gt;"ESTATUTÁRIO",YEAR([Data da Aprovação]),"")</f>
        <v>1999</v>
      </c>
      <c r="H12959" s="106">
        <f>Tabela9[[#This Row],[Valor do Provento R$]]/Tabela9[[#This Row],[Provento por 1 ou 1000 Ações]]</f>
        <v>2.194625E-3</v>
      </c>
    </row>
    <row r="12960" spans="1:8">
      <c r="A12960" s="118" t="s">
        <v>1857</v>
      </c>
      <c r="B12960" s="116" t="s">
        <v>1488</v>
      </c>
      <c r="C12960" s="138">
        <v>36598</v>
      </c>
      <c r="D12960" s="139">
        <v>0.13642099999999999</v>
      </c>
      <c r="E12960" s="118">
        <v>1000</v>
      </c>
      <c r="F12960" s="118" t="s">
        <v>1492</v>
      </c>
      <c r="G12960" s="113">
        <f>IF([Data da Aprovação]&lt;&gt;"ESTATUTÁRIO",YEAR([Data da Aprovação]),"")</f>
        <v>2000</v>
      </c>
      <c r="H12960" s="106">
        <f>Tabela9[[#This Row],[Valor do Provento R$]]/Tabela9[[#This Row],[Provento por 1 ou 1000 Ações]]</f>
        <v>1.3642099999999999E-4</v>
      </c>
    </row>
    <row r="12961" spans="1:8">
      <c r="A12961" s="119" t="s">
        <v>1857</v>
      </c>
      <c r="B12961" s="117" t="s">
        <v>1488</v>
      </c>
      <c r="C12961" s="140">
        <v>36888</v>
      </c>
      <c r="D12961" s="141">
        <v>1.660295053</v>
      </c>
      <c r="E12961" s="119">
        <v>1000</v>
      </c>
      <c r="F12961" s="119" t="s">
        <v>1489</v>
      </c>
      <c r="G12961" s="114">
        <f>IF([Data da Aprovação]&lt;&gt;"ESTATUTÁRIO",YEAR([Data da Aprovação]),"")</f>
        <v>2000</v>
      </c>
      <c r="H12961" s="106">
        <f>Tabela9[[#This Row],[Valor do Provento R$]]/Tabela9[[#This Row],[Provento por 1 ou 1000 Ações]]</f>
        <v>1.660295053E-3</v>
      </c>
    </row>
    <row r="12962" spans="1:8">
      <c r="A12962" s="118" t="s">
        <v>1857</v>
      </c>
      <c r="B12962" s="116" t="s">
        <v>1488</v>
      </c>
      <c r="C12962" s="138">
        <v>37253</v>
      </c>
      <c r="D12962" s="139">
        <v>2.1479976449999998</v>
      </c>
      <c r="E12962" s="118">
        <v>1000</v>
      </c>
      <c r="F12962" s="118" t="s">
        <v>1489</v>
      </c>
      <c r="G12962" s="113">
        <f>IF([Data da Aprovação]&lt;&gt;"ESTATUTÁRIO",YEAR([Data da Aprovação]),"")</f>
        <v>2001</v>
      </c>
      <c r="H12962" s="106">
        <f>Tabela9[[#This Row],[Valor do Provento R$]]/Tabela9[[#This Row],[Provento por 1 ou 1000 Ações]]</f>
        <v>2.1479976449999996E-3</v>
      </c>
    </row>
    <row r="12963" spans="1:8">
      <c r="A12963" s="119" t="s">
        <v>1857</v>
      </c>
      <c r="B12963" s="117" t="s">
        <v>1488</v>
      </c>
      <c r="C12963" s="140">
        <v>37533</v>
      </c>
      <c r="D12963" s="141">
        <v>0.68669999999999998</v>
      </c>
      <c r="E12963" s="119">
        <v>1000</v>
      </c>
      <c r="F12963" s="119" t="s">
        <v>1492</v>
      </c>
      <c r="G12963" s="114">
        <f>IF([Data da Aprovação]&lt;&gt;"ESTATUTÁRIO",YEAR([Data da Aprovação]),"")</f>
        <v>2002</v>
      </c>
      <c r="H12963" s="106">
        <f>Tabela9[[#This Row],[Valor do Provento R$]]/Tabela9[[#This Row],[Provento por 1 ou 1000 Ações]]</f>
        <v>6.8669999999999994E-4</v>
      </c>
    </row>
    <row r="12964" spans="1:8">
      <c r="A12964" s="118" t="s">
        <v>1857</v>
      </c>
      <c r="B12964" s="116" t="s">
        <v>1488</v>
      </c>
      <c r="C12964" s="138">
        <v>37600</v>
      </c>
      <c r="D12964" s="139">
        <v>1.18575193433</v>
      </c>
      <c r="E12964" s="118">
        <v>1000</v>
      </c>
      <c r="F12964" s="118" t="s">
        <v>1489</v>
      </c>
      <c r="G12964" s="113">
        <f>IF([Data da Aprovação]&lt;&gt;"ESTATUTÁRIO",YEAR([Data da Aprovação]),"")</f>
        <v>2002</v>
      </c>
      <c r="H12964" s="106">
        <f>Tabela9[[#This Row],[Valor do Provento R$]]/Tabela9[[#This Row],[Provento por 1 ou 1000 Ações]]</f>
        <v>1.1857519343299999E-3</v>
      </c>
    </row>
    <row r="12965" spans="1:8">
      <c r="A12965" s="119" t="s">
        <v>1857</v>
      </c>
      <c r="B12965" s="117" t="s">
        <v>1488</v>
      </c>
      <c r="C12965" s="140">
        <v>37707</v>
      </c>
      <c r="D12965" s="141">
        <v>8.9062518830000006E-2</v>
      </c>
      <c r="E12965" s="119">
        <v>1000</v>
      </c>
      <c r="F12965" s="119" t="s">
        <v>1492</v>
      </c>
      <c r="G12965" s="114">
        <f>IF([Data da Aprovação]&lt;&gt;"ESTATUTÁRIO",YEAR([Data da Aprovação]),"")</f>
        <v>2003</v>
      </c>
      <c r="H12965" s="106">
        <f>Tabela9[[#This Row],[Valor do Provento R$]]/Tabela9[[#This Row],[Provento por 1 ou 1000 Ações]]</f>
        <v>8.9062518830000008E-5</v>
      </c>
    </row>
    <row r="12966" spans="1:8">
      <c r="A12966" s="118" t="s">
        <v>1857</v>
      </c>
      <c r="B12966" s="116" t="s">
        <v>1488</v>
      </c>
      <c r="C12966" s="138">
        <v>37715</v>
      </c>
      <c r="D12966" s="139">
        <v>1.7039642771700001</v>
      </c>
      <c r="E12966" s="118">
        <v>1000</v>
      </c>
      <c r="F12966" s="118" t="s">
        <v>1492</v>
      </c>
      <c r="G12966" s="113">
        <f>IF([Data da Aprovação]&lt;&gt;"ESTATUTÁRIO",YEAR([Data da Aprovação]),"")</f>
        <v>2003</v>
      </c>
      <c r="H12966" s="106">
        <f>Tabela9[[#This Row],[Valor do Provento R$]]/Tabela9[[#This Row],[Provento por 1 ou 1000 Ações]]</f>
        <v>1.7039642771700001E-3</v>
      </c>
    </row>
    <row r="12967" spans="1:8">
      <c r="A12967" s="119" t="s">
        <v>1857</v>
      </c>
      <c r="B12967" s="117" t="s">
        <v>1488</v>
      </c>
      <c r="C12967" s="140">
        <v>37896</v>
      </c>
      <c r="D12967" s="141">
        <v>3.42502518589</v>
      </c>
      <c r="E12967" s="119">
        <v>1000</v>
      </c>
      <c r="F12967" s="119" t="s">
        <v>1492</v>
      </c>
      <c r="G12967" s="114">
        <f>IF([Data da Aprovação]&lt;&gt;"ESTATUTÁRIO",YEAR([Data da Aprovação]),"")</f>
        <v>2003</v>
      </c>
      <c r="H12967" s="106">
        <f>Tabela9[[#This Row],[Valor do Provento R$]]/Tabela9[[#This Row],[Provento por 1 ou 1000 Ações]]</f>
        <v>3.42502518589E-3</v>
      </c>
    </row>
    <row r="12968" spans="1:8">
      <c r="A12968" s="118" t="s">
        <v>1857</v>
      </c>
      <c r="B12968" s="116" t="s">
        <v>1488</v>
      </c>
      <c r="C12968" s="138">
        <v>37966</v>
      </c>
      <c r="D12968" s="139">
        <v>2.0895882997599999</v>
      </c>
      <c r="E12968" s="118">
        <v>1000</v>
      </c>
      <c r="F12968" s="118" t="s">
        <v>1489</v>
      </c>
      <c r="G12968" s="113">
        <f>IF([Data da Aprovação]&lt;&gt;"ESTATUTÁRIO",YEAR([Data da Aprovação]),"")</f>
        <v>2003</v>
      </c>
      <c r="H12968" s="106">
        <f>Tabela9[[#This Row],[Valor do Provento R$]]/Tabela9[[#This Row],[Provento por 1 ou 1000 Ações]]</f>
        <v>2.0895882997600001E-3</v>
      </c>
    </row>
    <row r="12969" spans="1:8">
      <c r="A12969" s="119" t="s">
        <v>1857</v>
      </c>
      <c r="B12969" s="117" t="s">
        <v>1488</v>
      </c>
      <c r="C12969" s="140">
        <v>38084</v>
      </c>
      <c r="D12969" s="141">
        <v>1.1655533573500001</v>
      </c>
      <c r="E12969" s="119">
        <v>1000</v>
      </c>
      <c r="F12969" s="119" t="s">
        <v>1492</v>
      </c>
      <c r="G12969" s="114">
        <f>IF([Data da Aprovação]&lt;&gt;"ESTATUTÁRIO",YEAR([Data da Aprovação]),"")</f>
        <v>2004</v>
      </c>
      <c r="H12969" s="106">
        <f>Tabela9[[#This Row],[Valor do Provento R$]]/Tabela9[[#This Row],[Provento por 1 ou 1000 Ações]]</f>
        <v>1.16555335735E-3</v>
      </c>
    </row>
    <row r="12970" spans="1:8">
      <c r="A12970" s="118" t="s">
        <v>1857</v>
      </c>
      <c r="B12970" s="116" t="s">
        <v>1488</v>
      </c>
      <c r="C12970" s="138">
        <v>38084</v>
      </c>
      <c r="D12970" s="139">
        <v>0.56190929006000001</v>
      </c>
      <c r="E12970" s="118">
        <v>1000</v>
      </c>
      <c r="F12970" s="118" t="s">
        <v>1489</v>
      </c>
      <c r="G12970" s="113">
        <f>IF([Data da Aprovação]&lt;&gt;"ESTATUTÁRIO",YEAR([Data da Aprovação]),"")</f>
        <v>2004</v>
      </c>
      <c r="H12970" s="106">
        <f>Tabela9[[#This Row],[Valor do Provento R$]]/Tabela9[[#This Row],[Provento por 1 ou 1000 Ações]]</f>
        <v>5.6190929005999998E-4</v>
      </c>
    </row>
    <row r="12971" spans="1:8">
      <c r="A12971" s="119" t="s">
        <v>1857</v>
      </c>
      <c r="B12971" s="117" t="s">
        <v>1488</v>
      </c>
      <c r="C12971" s="140">
        <v>38265</v>
      </c>
      <c r="D12971" s="141">
        <v>3.0320306154700001</v>
      </c>
      <c r="E12971" s="119">
        <v>1000</v>
      </c>
      <c r="F12971" s="119" t="s">
        <v>1492</v>
      </c>
      <c r="G12971" s="114">
        <f>IF([Data da Aprovação]&lt;&gt;"ESTATUTÁRIO",YEAR([Data da Aprovação]),"")</f>
        <v>2004</v>
      </c>
      <c r="H12971" s="106">
        <f>Tabela9[[#This Row],[Valor do Provento R$]]/Tabela9[[#This Row],[Provento por 1 ou 1000 Ações]]</f>
        <v>3.0320306154700003E-3</v>
      </c>
    </row>
    <row r="12972" spans="1:8">
      <c r="A12972" s="118" t="s">
        <v>1857</v>
      </c>
      <c r="B12972" s="116" t="s">
        <v>1488</v>
      </c>
      <c r="C12972" s="138">
        <v>38265</v>
      </c>
      <c r="D12972" s="139">
        <v>1.126098131</v>
      </c>
      <c r="E12972" s="118">
        <v>1000</v>
      </c>
      <c r="F12972" s="118" t="s">
        <v>1489</v>
      </c>
      <c r="G12972" s="113">
        <f>IF([Data da Aprovação]&lt;&gt;"ESTATUTÁRIO",YEAR([Data da Aprovação]),"")</f>
        <v>2004</v>
      </c>
      <c r="H12972" s="106">
        <f>Tabela9[[#This Row],[Valor do Provento R$]]/Tabela9[[#This Row],[Provento por 1 ou 1000 Ações]]</f>
        <v>1.126098131E-3</v>
      </c>
    </row>
    <row r="12973" spans="1:8">
      <c r="A12973" s="119" t="s">
        <v>1857</v>
      </c>
      <c r="B12973" s="117" t="s">
        <v>1488</v>
      </c>
      <c r="C12973" s="140">
        <v>38443</v>
      </c>
      <c r="D12973" s="141">
        <v>2.8494385905900002</v>
      </c>
      <c r="E12973" s="119">
        <v>1000</v>
      </c>
      <c r="F12973" s="119" t="s">
        <v>1492</v>
      </c>
      <c r="G12973" s="114">
        <f>IF([Data da Aprovação]&lt;&gt;"ESTATUTÁRIO",YEAR([Data da Aprovação]),"")</f>
        <v>2005</v>
      </c>
      <c r="H12973" s="106">
        <f>Tabela9[[#This Row],[Valor do Provento R$]]/Tabela9[[#This Row],[Provento por 1 ou 1000 Ações]]</f>
        <v>2.8494385905900002E-3</v>
      </c>
    </row>
    <row r="12974" spans="1:8">
      <c r="A12974" s="118" t="s">
        <v>1857</v>
      </c>
      <c r="B12974" s="116" t="s">
        <v>1488</v>
      </c>
      <c r="C12974" s="138">
        <v>38471</v>
      </c>
      <c r="D12974" s="139">
        <v>0.68196563601000004</v>
      </c>
      <c r="E12974" s="118">
        <v>1000</v>
      </c>
      <c r="F12974" s="118" t="s">
        <v>1489</v>
      </c>
      <c r="G12974" s="113">
        <f>IF([Data da Aprovação]&lt;&gt;"ESTATUTÁRIO",YEAR([Data da Aprovação]),"")</f>
        <v>2005</v>
      </c>
      <c r="H12974" s="106">
        <f>Tabela9[[#This Row],[Valor do Provento R$]]/Tabela9[[#This Row],[Provento por 1 ou 1000 Ações]]</f>
        <v>6.8196563601000007E-4</v>
      </c>
    </row>
    <row r="12975" spans="1:8">
      <c r="A12975" s="119" t="s">
        <v>1857</v>
      </c>
      <c r="B12975" s="117" t="s">
        <v>1488</v>
      </c>
      <c r="C12975" s="140">
        <v>38614</v>
      </c>
      <c r="D12975" s="141">
        <v>2.4579541678800001</v>
      </c>
      <c r="E12975" s="119">
        <v>1</v>
      </c>
      <c r="F12975" s="119" t="s">
        <v>1492</v>
      </c>
      <c r="G12975" s="114">
        <f>IF([Data da Aprovação]&lt;&gt;"ESTATUTÁRIO",YEAR([Data da Aprovação]),"")</f>
        <v>2005</v>
      </c>
      <c r="H12975" s="106">
        <f>Tabela9[[#This Row],[Valor do Provento R$]]/Tabela9[[#This Row],[Provento por 1 ou 1000 Ações]]</f>
        <v>2.4579541678800001</v>
      </c>
    </row>
    <row r="12976" spans="1:8">
      <c r="A12976" s="118" t="s">
        <v>1857</v>
      </c>
      <c r="B12976" s="116" t="s">
        <v>1488</v>
      </c>
      <c r="C12976" s="138">
        <v>38614</v>
      </c>
      <c r="D12976" s="139">
        <v>0.45919918949999999</v>
      </c>
      <c r="E12976" s="118">
        <v>1</v>
      </c>
      <c r="F12976" s="118" t="s">
        <v>1489</v>
      </c>
      <c r="G12976" s="113">
        <f>IF([Data da Aprovação]&lt;&gt;"ESTATUTÁRIO",YEAR([Data da Aprovação]),"")</f>
        <v>2005</v>
      </c>
      <c r="H12976" s="106">
        <f>Tabela9[[#This Row],[Valor do Provento R$]]/Tabela9[[#This Row],[Provento por 1 ou 1000 Ações]]</f>
        <v>0.45919918949999999</v>
      </c>
    </row>
    <row r="12977" spans="1:8">
      <c r="A12977" s="119" t="s">
        <v>1857</v>
      </c>
      <c r="B12977" s="117" t="s">
        <v>1488</v>
      </c>
      <c r="C12977" s="140">
        <v>38698</v>
      </c>
      <c r="D12977" s="141">
        <v>0.72404851456999997</v>
      </c>
      <c r="E12977" s="119">
        <v>1</v>
      </c>
      <c r="F12977" s="119" t="s">
        <v>1489</v>
      </c>
      <c r="G12977" s="114">
        <f>IF([Data da Aprovação]&lt;&gt;"ESTATUTÁRIO",YEAR([Data da Aprovação]),"")</f>
        <v>2005</v>
      </c>
      <c r="H12977" s="106">
        <f>Tabela9[[#This Row],[Valor do Provento R$]]/Tabela9[[#This Row],[Provento por 1 ou 1000 Ações]]</f>
        <v>0.72404851456999997</v>
      </c>
    </row>
    <row r="12978" spans="1:8">
      <c r="A12978" s="118" t="s">
        <v>1857</v>
      </c>
      <c r="B12978" s="116" t="s">
        <v>1488</v>
      </c>
      <c r="C12978" s="138">
        <v>38860</v>
      </c>
      <c r="D12978" s="139">
        <v>2.1660175184099999</v>
      </c>
      <c r="E12978" s="118">
        <v>1</v>
      </c>
      <c r="F12978" s="118" t="s">
        <v>1492</v>
      </c>
      <c r="G12978" s="113">
        <f>IF([Data da Aprovação]&lt;&gt;"ESTATUTÁRIO",YEAR([Data da Aprovação]),"")</f>
        <v>2006</v>
      </c>
      <c r="H12978" s="106">
        <f>Tabela9[[#This Row],[Valor do Provento R$]]/Tabela9[[#This Row],[Provento por 1 ou 1000 Ações]]</f>
        <v>2.1660175184099999</v>
      </c>
    </row>
    <row r="12979" spans="1:8">
      <c r="A12979" s="119" t="s">
        <v>1857</v>
      </c>
      <c r="B12979" s="117" t="s">
        <v>1488</v>
      </c>
      <c r="C12979" s="140">
        <v>38860</v>
      </c>
      <c r="D12979" s="141">
        <v>0.53705791047999996</v>
      </c>
      <c r="E12979" s="119">
        <v>1</v>
      </c>
      <c r="F12979" s="119" t="s">
        <v>1489</v>
      </c>
      <c r="G12979" s="114">
        <f>IF([Data da Aprovação]&lt;&gt;"ESTATUTÁRIO",YEAR([Data da Aprovação]),"")</f>
        <v>2006</v>
      </c>
      <c r="H12979" s="106">
        <f>Tabela9[[#This Row],[Valor do Provento R$]]/Tabela9[[#This Row],[Provento por 1 ou 1000 Ações]]</f>
        <v>0.53705791047999996</v>
      </c>
    </row>
    <row r="12980" spans="1:8">
      <c r="A12980" s="118" t="s">
        <v>1857</v>
      </c>
      <c r="B12980" s="116" t="s">
        <v>1488</v>
      </c>
      <c r="C12980" s="138">
        <v>39031</v>
      </c>
      <c r="D12980" s="139">
        <v>2.1869481087599998</v>
      </c>
      <c r="E12980" s="118">
        <v>1</v>
      </c>
      <c r="F12980" s="118" t="s">
        <v>1492</v>
      </c>
      <c r="G12980" s="113">
        <f>IF([Data da Aprovação]&lt;&gt;"ESTATUTÁRIO",YEAR([Data da Aprovação]),"")</f>
        <v>2006</v>
      </c>
      <c r="H12980" s="106">
        <f>Tabela9[[#This Row],[Valor do Provento R$]]/Tabela9[[#This Row],[Provento por 1 ou 1000 Ações]]</f>
        <v>2.1869481087599998</v>
      </c>
    </row>
    <row r="12981" spans="1:8">
      <c r="A12981" s="119" t="s">
        <v>1857</v>
      </c>
      <c r="B12981" s="117" t="s">
        <v>1488</v>
      </c>
      <c r="C12981" s="140">
        <v>39031</v>
      </c>
      <c r="D12981" s="141">
        <v>0.68573796629999995</v>
      </c>
      <c r="E12981" s="119">
        <v>1</v>
      </c>
      <c r="F12981" s="119" t="s">
        <v>1489</v>
      </c>
      <c r="G12981" s="114">
        <f>IF([Data da Aprovação]&lt;&gt;"ESTATUTÁRIO",YEAR([Data da Aprovação]),"")</f>
        <v>2006</v>
      </c>
      <c r="H12981" s="106">
        <f>Tabela9[[#This Row],[Valor do Provento R$]]/Tabela9[[#This Row],[Provento por 1 ou 1000 Ações]]</f>
        <v>0.68573796629999995</v>
      </c>
    </row>
    <row r="12982" spans="1:8">
      <c r="A12982" s="118" t="s">
        <v>1857</v>
      </c>
      <c r="B12982" s="116" t="s">
        <v>1488</v>
      </c>
      <c r="C12982" s="138">
        <v>39069</v>
      </c>
      <c r="D12982" s="139">
        <v>0.22240150257999999</v>
      </c>
      <c r="E12982" s="118">
        <v>1</v>
      </c>
      <c r="F12982" s="118" t="s">
        <v>1489</v>
      </c>
      <c r="G12982" s="113">
        <f>IF([Data da Aprovação]&lt;&gt;"ESTATUTÁRIO",YEAR([Data da Aprovação]),"")</f>
        <v>2006</v>
      </c>
      <c r="H12982" s="106">
        <f>Tabela9[[#This Row],[Valor do Provento R$]]/Tabela9[[#This Row],[Provento por 1 ou 1000 Ações]]</f>
        <v>0.22240150257999999</v>
      </c>
    </row>
    <row r="12983" spans="1:8">
      <c r="A12983" s="119" t="s">
        <v>1857</v>
      </c>
      <c r="B12983" s="117" t="s">
        <v>1488</v>
      </c>
      <c r="C12983" s="140">
        <v>39170</v>
      </c>
      <c r="D12983" s="141">
        <v>1.3077798889900001</v>
      </c>
      <c r="E12983" s="119">
        <v>1</v>
      </c>
      <c r="F12983" s="119" t="s">
        <v>1492</v>
      </c>
      <c r="G12983" s="114">
        <f>IF([Data da Aprovação]&lt;&gt;"ESTATUTÁRIO",YEAR([Data da Aprovação]),"")</f>
        <v>2007</v>
      </c>
      <c r="H12983" s="106">
        <f>Tabela9[[#This Row],[Valor do Provento R$]]/Tabela9[[#This Row],[Provento por 1 ou 1000 Ações]]</f>
        <v>1.3077798889900001</v>
      </c>
    </row>
    <row r="12984" spans="1:8">
      <c r="A12984" s="118" t="s">
        <v>1857</v>
      </c>
      <c r="B12984" s="116" t="s">
        <v>1488</v>
      </c>
      <c r="C12984" s="138">
        <v>39202</v>
      </c>
      <c r="D12984" s="139">
        <v>0.40958943392000002</v>
      </c>
      <c r="E12984" s="118">
        <v>1</v>
      </c>
      <c r="F12984" s="118" t="s">
        <v>1489</v>
      </c>
      <c r="G12984" s="113">
        <f>IF([Data da Aprovação]&lt;&gt;"ESTATUTÁRIO",YEAR([Data da Aprovação]),"")</f>
        <v>2007</v>
      </c>
      <c r="H12984" s="106">
        <f>Tabela9[[#This Row],[Valor do Provento R$]]/Tabela9[[#This Row],[Provento por 1 ou 1000 Ações]]</f>
        <v>0.40958943392000002</v>
      </c>
    </row>
    <row r="12985" spans="1:8">
      <c r="A12985" s="119" t="s">
        <v>1857</v>
      </c>
      <c r="B12985" s="117" t="s">
        <v>1488</v>
      </c>
      <c r="C12985" s="140">
        <v>39393</v>
      </c>
      <c r="D12985" s="141">
        <v>2.9282864507099999</v>
      </c>
      <c r="E12985" s="119">
        <v>1</v>
      </c>
      <c r="F12985" s="119" t="s">
        <v>1492</v>
      </c>
      <c r="G12985" s="114">
        <f>IF([Data da Aprovação]&lt;&gt;"ESTATUTÁRIO",YEAR([Data da Aprovação]),"")</f>
        <v>2007</v>
      </c>
      <c r="H12985" s="106">
        <f>Tabela9[[#This Row],[Valor do Provento R$]]/Tabela9[[#This Row],[Provento por 1 ou 1000 Ações]]</f>
        <v>2.9282864507099999</v>
      </c>
    </row>
    <row r="12986" spans="1:8">
      <c r="A12986" s="118" t="s">
        <v>1857</v>
      </c>
      <c r="B12986" s="116" t="s">
        <v>1488</v>
      </c>
      <c r="C12986" s="138">
        <v>39393</v>
      </c>
      <c r="D12986" s="139">
        <v>0.38920262952000001</v>
      </c>
      <c r="E12986" s="118">
        <v>1</v>
      </c>
      <c r="F12986" s="118" t="s">
        <v>1489</v>
      </c>
      <c r="G12986" s="113">
        <f>IF([Data da Aprovação]&lt;&gt;"ESTATUTÁRIO",YEAR([Data da Aprovação]),"")</f>
        <v>2007</v>
      </c>
      <c r="H12986" s="106">
        <f>Tabela9[[#This Row],[Valor do Provento R$]]/Tabela9[[#This Row],[Provento por 1 ou 1000 Ações]]</f>
        <v>0.38920262952000001</v>
      </c>
    </row>
    <row r="12987" spans="1:8">
      <c r="A12987" s="119" t="s">
        <v>1857</v>
      </c>
      <c r="B12987" s="117" t="s">
        <v>1488</v>
      </c>
      <c r="C12987" s="140">
        <v>39426</v>
      </c>
      <c r="D12987" s="141">
        <v>0.39105597536999998</v>
      </c>
      <c r="E12987" s="119">
        <v>1</v>
      </c>
      <c r="F12987" s="119" t="s">
        <v>1489</v>
      </c>
      <c r="G12987" s="114">
        <f>IF([Data da Aprovação]&lt;&gt;"ESTATUTÁRIO",YEAR([Data da Aprovação]),"")</f>
        <v>2007</v>
      </c>
      <c r="H12987" s="106">
        <f>Tabela9[[#This Row],[Valor do Provento R$]]/Tabela9[[#This Row],[Provento por 1 ou 1000 Ações]]</f>
        <v>0.39105597536999998</v>
      </c>
    </row>
    <row r="12988" spans="1:8">
      <c r="A12988" s="118" t="s">
        <v>1857</v>
      </c>
      <c r="B12988" s="116" t="s">
        <v>1488</v>
      </c>
      <c r="C12988" s="138">
        <v>39533</v>
      </c>
      <c r="D12988" s="139">
        <v>0.65040964554000003</v>
      </c>
      <c r="E12988" s="118">
        <v>1</v>
      </c>
      <c r="F12988" s="118" t="s">
        <v>1492</v>
      </c>
      <c r="G12988" s="113">
        <f>IF([Data da Aprovação]&lt;&gt;"ESTATUTÁRIO",YEAR([Data da Aprovação]),"")</f>
        <v>2008</v>
      </c>
      <c r="H12988" s="106">
        <f>Tabela9[[#This Row],[Valor do Provento R$]]/Tabela9[[#This Row],[Provento por 1 ou 1000 Ações]]</f>
        <v>0.65040964554000003</v>
      </c>
    </row>
    <row r="12989" spans="1:8">
      <c r="A12989" s="119" t="s">
        <v>1857</v>
      </c>
      <c r="B12989" s="117" t="s">
        <v>1488</v>
      </c>
      <c r="C12989" s="140">
        <v>39588</v>
      </c>
      <c r="D12989" s="141">
        <v>0.89887274128000005</v>
      </c>
      <c r="E12989" s="119">
        <v>1</v>
      </c>
      <c r="F12989" s="119" t="s">
        <v>1492</v>
      </c>
      <c r="G12989" s="114">
        <f>IF([Data da Aprovação]&lt;&gt;"ESTATUTÁRIO",YEAR([Data da Aprovação]),"")</f>
        <v>2008</v>
      </c>
      <c r="H12989" s="106">
        <f>Tabela9[[#This Row],[Valor do Provento R$]]/Tabela9[[#This Row],[Provento por 1 ou 1000 Ações]]</f>
        <v>0.89887274128000005</v>
      </c>
    </row>
    <row r="12990" spans="1:8">
      <c r="A12990" s="118" t="s">
        <v>1857</v>
      </c>
      <c r="B12990" s="116" t="s">
        <v>1488</v>
      </c>
      <c r="C12990" s="138">
        <v>39588</v>
      </c>
      <c r="D12990" s="139">
        <v>0.37066917166000002</v>
      </c>
      <c r="E12990" s="118">
        <v>1</v>
      </c>
      <c r="F12990" s="118" t="s">
        <v>1489</v>
      </c>
      <c r="G12990" s="113">
        <f>IF([Data da Aprovação]&lt;&gt;"ESTATUTÁRIO",YEAR([Data da Aprovação]),"")</f>
        <v>2008</v>
      </c>
      <c r="H12990" s="106">
        <f>Tabela9[[#This Row],[Valor do Provento R$]]/Tabela9[[#This Row],[Provento por 1 ou 1000 Ações]]</f>
        <v>0.37066917166000002</v>
      </c>
    </row>
    <row r="12991" spans="1:8">
      <c r="A12991" s="119" t="s">
        <v>1857</v>
      </c>
      <c r="B12991" s="117" t="s">
        <v>1488</v>
      </c>
      <c r="C12991" s="140">
        <v>39776</v>
      </c>
      <c r="D12991" s="141">
        <v>2.0201469855599998</v>
      </c>
      <c r="E12991" s="119">
        <v>1</v>
      </c>
      <c r="F12991" s="119" t="s">
        <v>1492</v>
      </c>
      <c r="G12991" s="114">
        <f>IF([Data da Aprovação]&lt;&gt;"ESTATUTÁRIO",YEAR([Data da Aprovação]),"")</f>
        <v>2008</v>
      </c>
      <c r="H12991" s="106">
        <f>Tabela9[[#This Row],[Valor do Provento R$]]/Tabela9[[#This Row],[Provento por 1 ou 1000 Ações]]</f>
        <v>2.0201469855599998</v>
      </c>
    </row>
    <row r="12992" spans="1:8">
      <c r="A12992" s="118" t="s">
        <v>1857</v>
      </c>
      <c r="B12992" s="116" t="s">
        <v>1488</v>
      </c>
      <c r="C12992" s="138">
        <v>39791</v>
      </c>
      <c r="D12992" s="139">
        <v>0.77099187705000005</v>
      </c>
      <c r="E12992" s="118">
        <v>1</v>
      </c>
      <c r="F12992" s="118" t="s">
        <v>1489</v>
      </c>
      <c r="G12992" s="113">
        <f>IF([Data da Aprovação]&lt;&gt;"ESTATUTÁRIO",YEAR([Data da Aprovação]),"")</f>
        <v>2008</v>
      </c>
      <c r="H12992" s="106">
        <f>Tabela9[[#This Row],[Valor do Provento R$]]/Tabela9[[#This Row],[Provento por 1 ou 1000 Ações]]</f>
        <v>0.77099187705000005</v>
      </c>
    </row>
    <row r="12993" spans="1:8">
      <c r="A12993" s="119" t="s">
        <v>1857</v>
      </c>
      <c r="B12993" s="117" t="s">
        <v>1488</v>
      </c>
      <c r="C12993" s="140">
        <v>39896</v>
      </c>
      <c r="D12993" s="141">
        <v>0.73227611909000001</v>
      </c>
      <c r="E12993" s="119">
        <v>1</v>
      </c>
      <c r="F12993" s="119" t="s">
        <v>1492</v>
      </c>
      <c r="G12993" s="114">
        <f>IF([Data da Aprovação]&lt;&gt;"ESTATUTÁRIO",YEAR([Data da Aprovação]),"")</f>
        <v>2009</v>
      </c>
      <c r="H12993" s="106">
        <f>Tabela9[[#This Row],[Valor do Provento R$]]/Tabela9[[#This Row],[Provento por 1 ou 1000 Ações]]</f>
        <v>0.73227611909000001</v>
      </c>
    </row>
    <row r="12994" spans="1:8">
      <c r="A12994" s="118" t="s">
        <v>1857</v>
      </c>
      <c r="B12994" s="116" t="s">
        <v>1488</v>
      </c>
      <c r="C12994" s="138">
        <v>39951</v>
      </c>
      <c r="D12994" s="139">
        <v>0.8710725534</v>
      </c>
      <c r="E12994" s="118">
        <v>1</v>
      </c>
      <c r="F12994" s="118" t="s">
        <v>1492</v>
      </c>
      <c r="G12994" s="113">
        <f>IF([Data da Aprovação]&lt;&gt;"ESTATUTÁRIO",YEAR([Data da Aprovação]),"")</f>
        <v>2009</v>
      </c>
      <c r="H12994" s="106">
        <f>Tabela9[[#This Row],[Valor do Provento R$]]/Tabela9[[#This Row],[Provento por 1 ou 1000 Ações]]</f>
        <v>0.8710725534</v>
      </c>
    </row>
    <row r="12995" spans="1:8">
      <c r="A12995" s="119" t="s">
        <v>1857</v>
      </c>
      <c r="B12995" s="117" t="s">
        <v>1488</v>
      </c>
      <c r="C12995" s="140">
        <v>40086</v>
      </c>
      <c r="D12995" s="141">
        <v>0.74133834332000004</v>
      </c>
      <c r="E12995" s="119">
        <v>1</v>
      </c>
      <c r="F12995" s="119" t="s">
        <v>1489</v>
      </c>
      <c r="G12995" s="114">
        <f>IF([Data da Aprovação]&lt;&gt;"ESTATUTÁRIO",YEAR([Data da Aprovação]),"")</f>
        <v>2009</v>
      </c>
      <c r="H12995" s="106">
        <f>Tabela9[[#This Row],[Valor do Provento R$]]/Tabela9[[#This Row],[Provento por 1 ou 1000 Ações]]</f>
        <v>0.74133834332000004</v>
      </c>
    </row>
    <row r="12996" spans="1:8">
      <c r="A12996" s="118" t="s">
        <v>1857</v>
      </c>
      <c r="B12996" s="116" t="s">
        <v>1488</v>
      </c>
      <c r="C12996" s="138">
        <v>40156</v>
      </c>
      <c r="D12996" s="139">
        <v>0.37993590095000002</v>
      </c>
      <c r="E12996" s="118">
        <v>1</v>
      </c>
      <c r="F12996" s="118" t="s">
        <v>1489</v>
      </c>
      <c r="G12996" s="113">
        <f>IF([Data da Aprovação]&lt;&gt;"ESTATUTÁRIO",YEAR([Data da Aprovação]),"")</f>
        <v>2009</v>
      </c>
      <c r="H12996" s="106">
        <f>Tabela9[[#This Row],[Valor do Provento R$]]/Tabela9[[#This Row],[Provento por 1 ou 1000 Ações]]</f>
        <v>0.37993590095000002</v>
      </c>
    </row>
    <row r="12997" spans="1:8">
      <c r="A12997" s="119" t="s">
        <v>1857</v>
      </c>
      <c r="B12997" s="117" t="s">
        <v>1488</v>
      </c>
      <c r="C12997" s="140">
        <v>40275</v>
      </c>
      <c r="D12997" s="141">
        <v>1.4826766866500001</v>
      </c>
      <c r="E12997" s="119">
        <v>1</v>
      </c>
      <c r="F12997" s="119" t="s">
        <v>1492</v>
      </c>
      <c r="G12997" s="114">
        <f>IF([Data da Aprovação]&lt;&gt;"ESTATUTÁRIO",YEAR([Data da Aprovação]),"")</f>
        <v>2010</v>
      </c>
      <c r="H12997" s="106">
        <f>Tabela9[[#This Row],[Valor do Provento R$]]/Tabela9[[#This Row],[Provento por 1 ou 1000 Ações]]</f>
        <v>1.4826766866500001</v>
      </c>
    </row>
    <row r="12998" spans="1:8">
      <c r="A12998" s="118" t="s">
        <v>1857</v>
      </c>
      <c r="B12998" s="116" t="s">
        <v>1488</v>
      </c>
      <c r="C12998" s="138">
        <v>40275</v>
      </c>
      <c r="D12998" s="139">
        <v>0.83705484734000002</v>
      </c>
      <c r="E12998" s="118">
        <v>1</v>
      </c>
      <c r="F12998" s="118" t="s">
        <v>1492</v>
      </c>
      <c r="G12998" s="113">
        <f>IF([Data da Aprovação]&lt;&gt;"ESTATUTÁRIO",YEAR([Data da Aprovação]),"")</f>
        <v>2010</v>
      </c>
      <c r="H12998" s="106">
        <f>Tabela9[[#This Row],[Valor do Provento R$]]/Tabela9[[#This Row],[Provento por 1 ou 1000 Ações]]</f>
        <v>0.83705484734000002</v>
      </c>
    </row>
    <row r="12999" spans="1:8">
      <c r="A12999" s="119" t="s">
        <v>1857</v>
      </c>
      <c r="B12999" s="117" t="s">
        <v>1488</v>
      </c>
      <c r="C12999" s="140">
        <v>40450</v>
      </c>
      <c r="D12999" s="141">
        <v>0.36391372599999999</v>
      </c>
      <c r="E12999" s="119">
        <v>1</v>
      </c>
      <c r="F12999" s="119" t="s">
        <v>1492</v>
      </c>
      <c r="G12999" s="114">
        <f>IF([Data da Aprovação]&lt;&gt;"ESTATUTÁRIO",YEAR([Data da Aprovação]),"")</f>
        <v>2010</v>
      </c>
      <c r="H12999" s="106">
        <f>Tabela9[[#This Row],[Valor do Provento R$]]/Tabela9[[#This Row],[Provento por 1 ou 1000 Ações]]</f>
        <v>0.36391372599999999</v>
      </c>
    </row>
    <row r="13000" spans="1:8">
      <c r="A13000" s="118" t="s">
        <v>1857</v>
      </c>
      <c r="B13000" s="116" t="s">
        <v>1488</v>
      </c>
      <c r="C13000" s="138">
        <v>40450</v>
      </c>
      <c r="D13000" s="139">
        <v>0.72280488474000004</v>
      </c>
      <c r="E13000" s="118">
        <v>1</v>
      </c>
      <c r="F13000" s="118" t="s">
        <v>1489</v>
      </c>
      <c r="G13000" s="113">
        <f>IF([Data da Aprovação]&lt;&gt;"ESTATUTÁRIO",YEAR([Data da Aprovação]),"")</f>
        <v>2010</v>
      </c>
      <c r="H13000" s="106">
        <f>Tabela9[[#This Row],[Valor do Provento R$]]/Tabela9[[#This Row],[Provento por 1 ou 1000 Ações]]</f>
        <v>0.72280488474000004</v>
      </c>
    </row>
    <row r="13001" spans="1:8">
      <c r="A13001" s="119" t="s">
        <v>1857</v>
      </c>
      <c r="B13001" s="117" t="s">
        <v>1488</v>
      </c>
      <c r="C13001" s="140">
        <v>40526</v>
      </c>
      <c r="D13001" s="141">
        <v>0.37437586337000001</v>
      </c>
      <c r="E13001" s="119">
        <v>1</v>
      </c>
      <c r="F13001" s="119" t="s">
        <v>1489</v>
      </c>
      <c r="G13001" s="114">
        <f>IF([Data da Aprovação]&lt;&gt;"ESTATUTÁRIO",YEAR([Data da Aprovação]),"")</f>
        <v>2010</v>
      </c>
      <c r="H13001" s="106">
        <f>Tabela9[[#This Row],[Valor do Provento R$]]/Tabela9[[#This Row],[Provento por 1 ou 1000 Ações]]</f>
        <v>0.37437586337000001</v>
      </c>
    </row>
    <row r="13002" spans="1:8">
      <c r="A13002" s="118" t="s">
        <v>1857</v>
      </c>
      <c r="B13002" s="116" t="s">
        <v>1488</v>
      </c>
      <c r="C13002" s="138">
        <v>40620</v>
      </c>
      <c r="D13002" s="139">
        <v>3.1397525712499998</v>
      </c>
      <c r="E13002" s="118">
        <v>1</v>
      </c>
      <c r="F13002" s="118" t="s">
        <v>1492</v>
      </c>
      <c r="G13002" s="113">
        <f>IF([Data da Aprovação]&lt;&gt;"ESTATUTÁRIO",YEAR([Data da Aprovação]),"")</f>
        <v>2011</v>
      </c>
      <c r="H13002" s="106">
        <f>Tabela9[[#This Row],[Valor do Provento R$]]/Tabela9[[#This Row],[Provento por 1 ou 1000 Ações]]</f>
        <v>3.1397525712499998</v>
      </c>
    </row>
    <row r="13003" spans="1:8">
      <c r="A13003" s="119" t="s">
        <v>1857</v>
      </c>
      <c r="B13003" s="117" t="s">
        <v>1488</v>
      </c>
      <c r="C13003" s="140">
        <v>40799</v>
      </c>
      <c r="D13003" s="141">
        <v>1.0429482142199999</v>
      </c>
      <c r="E13003" s="119">
        <v>1</v>
      </c>
      <c r="F13003" s="119" t="s">
        <v>1489</v>
      </c>
      <c r="G13003" s="114">
        <f>IF([Data da Aprovação]&lt;&gt;"ESTATUTÁRIO",YEAR([Data da Aprovação]),"")</f>
        <v>2011</v>
      </c>
      <c r="H13003" s="106">
        <f>Tabela9[[#This Row],[Valor do Provento R$]]/Tabela9[[#This Row],[Provento por 1 ou 1000 Ações]]</f>
        <v>1.0429482142199999</v>
      </c>
    </row>
    <row r="13004" spans="1:8">
      <c r="A13004" s="118" t="s">
        <v>1857</v>
      </c>
      <c r="B13004" s="116" t="s">
        <v>1488</v>
      </c>
      <c r="C13004" s="138">
        <v>40799</v>
      </c>
      <c r="D13004" s="139">
        <v>0.31905871768999999</v>
      </c>
      <c r="E13004" s="118">
        <v>1</v>
      </c>
      <c r="F13004" s="118" t="s">
        <v>1492</v>
      </c>
      <c r="G13004" s="113">
        <f>IF([Data da Aprovação]&lt;&gt;"ESTATUTÁRIO",YEAR([Data da Aprovação]),"")</f>
        <v>2011</v>
      </c>
      <c r="H13004" s="106">
        <f>Tabela9[[#This Row],[Valor do Provento R$]]/Tabela9[[#This Row],[Provento por 1 ou 1000 Ações]]</f>
        <v>0.31905871768999999</v>
      </c>
    </row>
    <row r="13005" spans="1:8">
      <c r="A13005" s="119" t="s">
        <v>1857</v>
      </c>
      <c r="B13005" s="117" t="s">
        <v>1488</v>
      </c>
      <c r="C13005" s="140">
        <v>40889</v>
      </c>
      <c r="D13005" s="141">
        <v>0.51496556222000001</v>
      </c>
      <c r="E13005" s="119">
        <v>1</v>
      </c>
      <c r="F13005" s="119" t="s">
        <v>1489</v>
      </c>
      <c r="G13005" s="114">
        <f>IF([Data da Aprovação]&lt;&gt;"ESTATUTÁRIO",YEAR([Data da Aprovação]),"")</f>
        <v>2011</v>
      </c>
      <c r="H13005" s="106">
        <f>Tabela9[[#This Row],[Valor do Provento R$]]/Tabela9[[#This Row],[Provento por 1 ou 1000 Ações]]</f>
        <v>0.51496556222000001</v>
      </c>
    </row>
    <row r="13006" spans="1:8">
      <c r="A13006" s="118" t="s">
        <v>1857</v>
      </c>
      <c r="B13006" s="116" t="s">
        <v>1488</v>
      </c>
      <c r="C13006" s="138">
        <v>41010</v>
      </c>
      <c r="D13006" s="139">
        <v>1.6300928058199999</v>
      </c>
      <c r="E13006" s="118">
        <v>1</v>
      </c>
      <c r="F13006" s="118" t="s">
        <v>1492</v>
      </c>
      <c r="G13006" s="113">
        <f>IF([Data da Aprovação]&lt;&gt;"ESTATUTÁRIO",YEAR([Data da Aprovação]),"")</f>
        <v>2012</v>
      </c>
      <c r="H13006" s="106">
        <f>Tabela9[[#This Row],[Valor do Provento R$]]/Tabela9[[#This Row],[Provento por 1 ou 1000 Ações]]</f>
        <v>1.6300928058199999</v>
      </c>
    </row>
    <row r="13007" spans="1:8">
      <c r="A13007" s="119" t="s">
        <v>1857</v>
      </c>
      <c r="B13007" s="117" t="s">
        <v>1488</v>
      </c>
      <c r="C13007" s="140">
        <v>41218</v>
      </c>
      <c r="D13007" s="141">
        <v>0.93741671862999998</v>
      </c>
      <c r="E13007" s="119">
        <v>1</v>
      </c>
      <c r="F13007" s="119" t="s">
        <v>1492</v>
      </c>
      <c r="G13007" s="114">
        <f>IF([Data da Aprovação]&lt;&gt;"ESTATUTÁRIO",YEAR([Data da Aprovação]),"")</f>
        <v>2012</v>
      </c>
      <c r="H13007" s="106">
        <f>Tabela9[[#This Row],[Valor do Provento R$]]/Tabela9[[#This Row],[Provento por 1 ou 1000 Ações]]</f>
        <v>0.93741671862999998</v>
      </c>
    </row>
    <row r="13008" spans="1:8">
      <c r="A13008" s="118" t="s">
        <v>1857</v>
      </c>
      <c r="B13008" s="116" t="s">
        <v>1488</v>
      </c>
      <c r="C13008" s="138">
        <v>41284</v>
      </c>
      <c r="D13008" s="139">
        <v>1.3779135968</v>
      </c>
      <c r="E13008" s="118">
        <v>1</v>
      </c>
      <c r="F13008" s="118" t="s">
        <v>1492</v>
      </c>
      <c r="G13008" s="113">
        <f>IF([Data da Aprovação]&lt;&gt;"ESTATUTÁRIO",YEAR([Data da Aprovação]),"")</f>
        <v>2013</v>
      </c>
      <c r="H13008" s="106">
        <f>Tabela9[[#This Row],[Valor do Provento R$]]/Tabela9[[#This Row],[Provento por 1 ou 1000 Ações]]</f>
        <v>1.3779135968</v>
      </c>
    </row>
    <row r="13009" spans="1:8">
      <c r="A13009" s="119" t="s">
        <v>1857</v>
      </c>
      <c r="B13009" s="117" t="s">
        <v>1488</v>
      </c>
      <c r="C13009" s="140">
        <v>41380</v>
      </c>
      <c r="D13009" s="141">
        <v>1.2516203565799999</v>
      </c>
      <c r="E13009" s="119">
        <v>1</v>
      </c>
      <c r="F13009" s="119" t="s">
        <v>1492</v>
      </c>
      <c r="G13009" s="114">
        <f>IF([Data da Aprovação]&lt;&gt;"ESTATUTÁRIO",YEAR([Data da Aprovação]),"")</f>
        <v>2013</v>
      </c>
      <c r="H13009" s="106">
        <f>Tabela9[[#This Row],[Valor do Provento R$]]/Tabela9[[#This Row],[Provento por 1 ou 1000 Ações]]</f>
        <v>1.2516203565799999</v>
      </c>
    </row>
    <row r="13010" spans="1:8">
      <c r="A13010" s="118" t="s">
        <v>1857</v>
      </c>
      <c r="B13010" s="116" t="s">
        <v>1488</v>
      </c>
      <c r="C13010" s="138">
        <v>41505</v>
      </c>
      <c r="D13010" s="139">
        <v>0.1837218129</v>
      </c>
      <c r="E13010" s="118">
        <v>1</v>
      </c>
      <c r="F13010" s="118" t="s">
        <v>1489</v>
      </c>
      <c r="G13010" s="113">
        <f>IF([Data da Aprovação]&lt;&gt;"ESTATUTÁRIO",YEAR([Data da Aprovação]),"")</f>
        <v>2013</v>
      </c>
      <c r="H13010" s="106">
        <f>Tabela9[[#This Row],[Valor do Provento R$]]/Tabela9[[#This Row],[Provento por 1 ou 1000 Ações]]</f>
        <v>0.1837218129</v>
      </c>
    </row>
    <row r="13011" spans="1:8">
      <c r="A13011" s="142" t="s">
        <v>1857</v>
      </c>
      <c r="B13011" s="117" t="s">
        <v>1488</v>
      </c>
      <c r="C13011" s="140">
        <v>41536</v>
      </c>
      <c r="D13011" s="141">
        <v>0.1837218129</v>
      </c>
      <c r="E13011" s="143">
        <v>1</v>
      </c>
      <c r="F13011" s="119" t="s">
        <v>1489</v>
      </c>
      <c r="G13011" s="114">
        <f>IF([Data da Aprovação]&lt;&gt;"ESTATUTÁRIO",YEAR([Data da Aprovação]),"")</f>
        <v>2013</v>
      </c>
      <c r="H13011" s="106">
        <f>Tabela9[[#This Row],[Valor do Provento R$]]/Tabela9[[#This Row],[Provento por 1 ou 1000 Ações]]</f>
        <v>0.1837218129</v>
      </c>
    </row>
    <row r="13012" spans="1:8">
      <c r="A13012" s="118" t="s">
        <v>1857</v>
      </c>
      <c r="B13012" s="116" t="s">
        <v>1488</v>
      </c>
      <c r="C13012" s="138">
        <v>41565</v>
      </c>
      <c r="D13012" s="139">
        <v>0.62298396558000002</v>
      </c>
      <c r="E13012" s="118">
        <v>1</v>
      </c>
      <c r="F13012" s="118" t="s">
        <v>1492</v>
      </c>
      <c r="G13012" s="113">
        <f>IF([Data da Aprovação]&lt;&gt;"ESTATUTÁRIO",YEAR([Data da Aprovação]),"")</f>
        <v>2013</v>
      </c>
      <c r="H13012" s="106">
        <f>Tabela9[[#This Row],[Valor do Provento R$]]/Tabela9[[#This Row],[Provento por 1 ou 1000 Ações]]</f>
        <v>0.62298396558000002</v>
      </c>
    </row>
    <row r="13013" spans="1:8">
      <c r="A13013" s="119" t="s">
        <v>1857</v>
      </c>
      <c r="B13013" s="117" t="s">
        <v>1488</v>
      </c>
      <c r="C13013" s="140">
        <v>41565</v>
      </c>
      <c r="D13013" s="141">
        <v>0.44928334247000001</v>
      </c>
      <c r="E13013" s="119">
        <v>1</v>
      </c>
      <c r="F13013" s="119" t="s">
        <v>1489</v>
      </c>
      <c r="G13013" s="114">
        <f>IF([Data da Aprovação]&lt;&gt;"ESTATUTÁRIO",YEAR([Data da Aprovação]),"")</f>
        <v>2013</v>
      </c>
      <c r="H13013" s="106">
        <f>Tabela9[[#This Row],[Valor do Provento R$]]/Tabela9[[#This Row],[Provento por 1 ou 1000 Ações]]</f>
        <v>0.44928334247000001</v>
      </c>
    </row>
    <row r="13014" spans="1:8">
      <c r="A13014" s="118" t="s">
        <v>1857</v>
      </c>
      <c r="B13014" s="116" t="s">
        <v>1488</v>
      </c>
      <c r="C13014" s="138">
        <v>41626</v>
      </c>
      <c r="D13014" s="139">
        <v>0.63467535368000005</v>
      </c>
      <c r="E13014" s="118">
        <v>1</v>
      </c>
      <c r="F13014" s="118" t="s">
        <v>1489</v>
      </c>
      <c r="G13014" s="113">
        <f>IF([Data da Aprovação]&lt;&gt;"ESTATUTÁRIO",YEAR([Data da Aprovação]),"")</f>
        <v>2013</v>
      </c>
      <c r="H13014" s="106">
        <f>Tabela9[[#This Row],[Valor do Provento R$]]/Tabela9[[#This Row],[Provento por 1 ou 1000 Ações]]</f>
        <v>0.63467535368000005</v>
      </c>
    </row>
    <row r="13015" spans="1:8">
      <c r="A13015" s="119" t="s">
        <v>1857</v>
      </c>
      <c r="B13015" s="117" t="s">
        <v>1490</v>
      </c>
      <c r="C13015" s="140">
        <v>36159</v>
      </c>
      <c r="D13015" s="141">
        <v>0.68359762869999996</v>
      </c>
      <c r="E13015" s="119">
        <v>1000</v>
      </c>
      <c r="F13015" s="119" t="s">
        <v>1489</v>
      </c>
      <c r="G13015" s="114">
        <f>IF([Data da Aprovação]&lt;&gt;"ESTATUTÁRIO",YEAR([Data da Aprovação]),"")</f>
        <v>1998</v>
      </c>
      <c r="H13015" s="106">
        <f>Tabela9[[#This Row],[Valor do Provento R$]]/Tabela9[[#This Row],[Provento por 1 ou 1000 Ações]]</f>
        <v>6.8359762869999992E-4</v>
      </c>
    </row>
    <row r="13016" spans="1:8">
      <c r="A13016" s="118" t="s">
        <v>1857</v>
      </c>
      <c r="B13016" s="116" t="s">
        <v>1490</v>
      </c>
      <c r="C13016" s="138">
        <v>36159</v>
      </c>
      <c r="D13016" s="139">
        <v>0.78640237130000001</v>
      </c>
      <c r="E13016" s="118">
        <v>1000</v>
      </c>
      <c r="F13016" s="118" t="s">
        <v>1489</v>
      </c>
      <c r="G13016" s="113">
        <f>IF([Data da Aprovação]&lt;&gt;"ESTATUTÁRIO",YEAR([Data da Aprovação]),"")</f>
        <v>1998</v>
      </c>
      <c r="H13016" s="106">
        <f>Tabela9[[#This Row],[Valor do Provento R$]]/Tabela9[[#This Row],[Provento por 1 ou 1000 Ações]]</f>
        <v>7.8640237130000003E-4</v>
      </c>
    </row>
    <row r="13017" spans="1:8">
      <c r="A13017" s="119" t="s">
        <v>1857</v>
      </c>
      <c r="B13017" s="117" t="s">
        <v>1490</v>
      </c>
      <c r="C13017" s="140">
        <v>36524</v>
      </c>
      <c r="D13017" s="141">
        <v>2.1946249999999998</v>
      </c>
      <c r="E13017" s="119">
        <v>1000</v>
      </c>
      <c r="F13017" s="119" t="s">
        <v>1489</v>
      </c>
      <c r="G13017" s="114">
        <f>IF([Data da Aprovação]&lt;&gt;"ESTATUTÁRIO",YEAR([Data da Aprovação]),"")</f>
        <v>1999</v>
      </c>
      <c r="H13017" s="106">
        <f>Tabela9[[#This Row],[Valor do Provento R$]]/Tabela9[[#This Row],[Provento por 1 ou 1000 Ações]]</f>
        <v>2.194625E-3</v>
      </c>
    </row>
    <row r="13018" spans="1:8">
      <c r="A13018" s="118" t="s">
        <v>1857</v>
      </c>
      <c r="B13018" s="116" t="s">
        <v>1490</v>
      </c>
      <c r="C13018" s="138">
        <v>36598</v>
      </c>
      <c r="D13018" s="139">
        <v>0.13642099999999999</v>
      </c>
      <c r="E13018" s="118">
        <v>1000</v>
      </c>
      <c r="F13018" s="118" t="s">
        <v>1492</v>
      </c>
      <c r="G13018" s="113">
        <f>IF([Data da Aprovação]&lt;&gt;"ESTATUTÁRIO",YEAR([Data da Aprovação]),"")</f>
        <v>2000</v>
      </c>
      <c r="H13018" s="106">
        <f>Tabela9[[#This Row],[Valor do Provento R$]]/Tabela9[[#This Row],[Provento por 1 ou 1000 Ações]]</f>
        <v>1.3642099999999999E-4</v>
      </c>
    </row>
    <row r="13019" spans="1:8">
      <c r="A13019" s="119" t="s">
        <v>1857</v>
      </c>
      <c r="B13019" s="117" t="s">
        <v>1490</v>
      </c>
      <c r="C13019" s="140">
        <v>36888</v>
      </c>
      <c r="D13019" s="141">
        <v>1.660295053</v>
      </c>
      <c r="E13019" s="119">
        <v>1000</v>
      </c>
      <c r="F13019" s="119" t="s">
        <v>1489</v>
      </c>
      <c r="G13019" s="114">
        <f>IF([Data da Aprovação]&lt;&gt;"ESTATUTÁRIO",YEAR([Data da Aprovação]),"")</f>
        <v>2000</v>
      </c>
      <c r="H13019" s="106">
        <f>Tabela9[[#This Row],[Valor do Provento R$]]/Tabela9[[#This Row],[Provento por 1 ou 1000 Ações]]</f>
        <v>1.660295053E-3</v>
      </c>
    </row>
    <row r="13020" spans="1:8">
      <c r="A13020" s="118" t="s">
        <v>1857</v>
      </c>
      <c r="B13020" s="116" t="s">
        <v>1490</v>
      </c>
      <c r="C13020" s="138">
        <v>37253</v>
      </c>
      <c r="D13020" s="139">
        <v>2.1479976449999998</v>
      </c>
      <c r="E13020" s="118">
        <v>1000</v>
      </c>
      <c r="F13020" s="118" t="s">
        <v>1489</v>
      </c>
      <c r="G13020" s="113">
        <f>IF([Data da Aprovação]&lt;&gt;"ESTATUTÁRIO",YEAR([Data da Aprovação]),"")</f>
        <v>2001</v>
      </c>
      <c r="H13020" s="106">
        <f>Tabela9[[#This Row],[Valor do Provento R$]]/Tabela9[[#This Row],[Provento por 1 ou 1000 Ações]]</f>
        <v>2.1479976449999996E-3</v>
      </c>
    </row>
    <row r="13021" spans="1:8">
      <c r="A13021" s="119" t="s">
        <v>1857</v>
      </c>
      <c r="B13021" s="117" t="s">
        <v>1490</v>
      </c>
      <c r="C13021" s="140">
        <v>37533</v>
      </c>
      <c r="D13021" s="141">
        <v>0.68669999999999998</v>
      </c>
      <c r="E13021" s="119">
        <v>1000</v>
      </c>
      <c r="F13021" s="119" t="s">
        <v>1492</v>
      </c>
      <c r="G13021" s="114">
        <f>IF([Data da Aprovação]&lt;&gt;"ESTATUTÁRIO",YEAR([Data da Aprovação]),"")</f>
        <v>2002</v>
      </c>
      <c r="H13021" s="106">
        <f>Tabela9[[#This Row],[Valor do Provento R$]]/Tabela9[[#This Row],[Provento por 1 ou 1000 Ações]]</f>
        <v>6.8669999999999994E-4</v>
      </c>
    </row>
    <row r="13022" spans="1:8">
      <c r="A13022" s="118" t="s">
        <v>1857</v>
      </c>
      <c r="B13022" s="116" t="s">
        <v>1490</v>
      </c>
      <c r="C13022" s="138">
        <v>37600</v>
      </c>
      <c r="D13022" s="139">
        <v>1.18575193433</v>
      </c>
      <c r="E13022" s="118">
        <v>1000</v>
      </c>
      <c r="F13022" s="118" t="s">
        <v>1489</v>
      </c>
      <c r="G13022" s="113">
        <f>IF([Data da Aprovação]&lt;&gt;"ESTATUTÁRIO",YEAR([Data da Aprovação]),"")</f>
        <v>2002</v>
      </c>
      <c r="H13022" s="106">
        <f>Tabela9[[#This Row],[Valor do Provento R$]]/Tabela9[[#This Row],[Provento por 1 ou 1000 Ações]]</f>
        <v>1.1857519343299999E-3</v>
      </c>
    </row>
    <row r="13023" spans="1:8">
      <c r="A13023" s="119" t="s">
        <v>1857</v>
      </c>
      <c r="B13023" s="117" t="s">
        <v>1490</v>
      </c>
      <c r="C13023" s="140">
        <v>37707</v>
      </c>
      <c r="D13023" s="141">
        <v>0.26742768659999999</v>
      </c>
      <c r="E13023" s="119">
        <v>1000</v>
      </c>
      <c r="F13023" s="119" t="s">
        <v>1492</v>
      </c>
      <c r="G13023" s="114">
        <f>IF([Data da Aprovação]&lt;&gt;"ESTATUTÁRIO",YEAR([Data da Aprovação]),"")</f>
        <v>2003</v>
      </c>
      <c r="H13023" s="106">
        <f>Tabela9[[#This Row],[Valor do Provento R$]]/Tabela9[[#This Row],[Provento por 1 ou 1000 Ações]]</f>
        <v>2.6742768659999999E-4</v>
      </c>
    </row>
    <row r="13024" spans="1:8">
      <c r="A13024" s="118" t="s">
        <v>1857</v>
      </c>
      <c r="B13024" s="116" t="s">
        <v>1490</v>
      </c>
      <c r="C13024" s="138">
        <v>37715</v>
      </c>
      <c r="D13024" s="139">
        <v>1.87436070489</v>
      </c>
      <c r="E13024" s="118">
        <v>1000</v>
      </c>
      <c r="F13024" s="118" t="s">
        <v>1492</v>
      </c>
      <c r="G13024" s="113">
        <f>IF([Data da Aprovação]&lt;&gt;"ESTATUTÁRIO",YEAR([Data da Aprovação]),"")</f>
        <v>2003</v>
      </c>
      <c r="H13024" s="106">
        <f>Tabela9[[#This Row],[Valor do Provento R$]]/Tabela9[[#This Row],[Provento por 1 ou 1000 Ações]]</f>
        <v>1.8743607048899999E-3</v>
      </c>
    </row>
    <row r="13025" spans="1:8">
      <c r="A13025" s="119" t="s">
        <v>1857</v>
      </c>
      <c r="B13025" s="117" t="s">
        <v>1490</v>
      </c>
      <c r="C13025" s="140">
        <v>37896</v>
      </c>
      <c r="D13025" s="141">
        <v>3.76752770448</v>
      </c>
      <c r="E13025" s="119">
        <v>1000</v>
      </c>
      <c r="F13025" s="119" t="s">
        <v>1492</v>
      </c>
      <c r="G13025" s="114">
        <f>IF([Data da Aprovação]&lt;&gt;"ESTATUTÁRIO",YEAR([Data da Aprovação]),"")</f>
        <v>2003</v>
      </c>
      <c r="H13025" s="106">
        <f>Tabela9[[#This Row],[Valor do Provento R$]]/Tabela9[[#This Row],[Provento por 1 ou 1000 Ações]]</f>
        <v>3.7675277044800001E-3</v>
      </c>
    </row>
    <row r="13026" spans="1:8">
      <c r="A13026" s="118" t="s">
        <v>1857</v>
      </c>
      <c r="B13026" s="116" t="s">
        <v>1490</v>
      </c>
      <c r="C13026" s="138">
        <v>37966</v>
      </c>
      <c r="D13026" s="139">
        <v>2.2985471297400002</v>
      </c>
      <c r="E13026" s="118">
        <v>1000</v>
      </c>
      <c r="F13026" s="118" t="s">
        <v>1489</v>
      </c>
      <c r="G13026" s="113">
        <f>IF([Data da Aprovação]&lt;&gt;"ESTATUTÁRIO",YEAR([Data da Aprovação]),"")</f>
        <v>2003</v>
      </c>
      <c r="H13026" s="106">
        <f>Tabela9[[#This Row],[Valor do Provento R$]]/Tabela9[[#This Row],[Provento por 1 ou 1000 Ações]]</f>
        <v>2.2985471297400002E-3</v>
      </c>
    </row>
    <row r="13027" spans="1:8">
      <c r="A13027" s="119" t="s">
        <v>1857</v>
      </c>
      <c r="B13027" s="117" t="s">
        <v>1490</v>
      </c>
      <c r="C13027" s="140">
        <v>38084</v>
      </c>
      <c r="D13027" s="141">
        <v>1.2821086930800001</v>
      </c>
      <c r="E13027" s="119">
        <v>1000</v>
      </c>
      <c r="F13027" s="119" t="s">
        <v>1492</v>
      </c>
      <c r="G13027" s="114">
        <f>IF([Data da Aprovação]&lt;&gt;"ESTATUTÁRIO",YEAR([Data da Aprovação]),"")</f>
        <v>2004</v>
      </c>
      <c r="H13027" s="106">
        <f>Tabela9[[#This Row],[Valor do Provento R$]]/Tabela9[[#This Row],[Provento por 1 ou 1000 Ações]]</f>
        <v>1.28210869308E-3</v>
      </c>
    </row>
    <row r="13028" spans="1:8">
      <c r="A13028" s="118" t="s">
        <v>1857</v>
      </c>
      <c r="B13028" s="116" t="s">
        <v>1490</v>
      </c>
      <c r="C13028" s="138">
        <v>38084</v>
      </c>
      <c r="D13028" s="139">
        <v>0.61810021907000001</v>
      </c>
      <c r="E13028" s="118">
        <v>1000</v>
      </c>
      <c r="F13028" s="118" t="s">
        <v>1489</v>
      </c>
      <c r="G13028" s="113">
        <f>IF([Data da Aprovação]&lt;&gt;"ESTATUTÁRIO",YEAR([Data da Aprovação]),"")</f>
        <v>2004</v>
      </c>
      <c r="H13028" s="106">
        <f>Tabela9[[#This Row],[Valor do Provento R$]]/Tabela9[[#This Row],[Provento por 1 ou 1000 Ações]]</f>
        <v>6.1810021907E-4</v>
      </c>
    </row>
    <row r="13029" spans="1:8">
      <c r="A13029" s="119" t="s">
        <v>1857</v>
      </c>
      <c r="B13029" s="117" t="s">
        <v>1490</v>
      </c>
      <c r="C13029" s="140">
        <v>38265</v>
      </c>
      <c r="D13029" s="141">
        <v>3.3352336770200002</v>
      </c>
      <c r="E13029" s="119">
        <v>1000</v>
      </c>
      <c r="F13029" s="119" t="s">
        <v>1492</v>
      </c>
      <c r="G13029" s="114">
        <f>IF([Data da Aprovação]&lt;&gt;"ESTATUTÁRIO",YEAR([Data da Aprovação]),"")</f>
        <v>2004</v>
      </c>
      <c r="H13029" s="106">
        <f>Tabela9[[#This Row],[Valor do Provento R$]]/Tabela9[[#This Row],[Provento por 1 ou 1000 Ações]]</f>
        <v>3.3352336770200003E-3</v>
      </c>
    </row>
    <row r="13030" spans="1:8">
      <c r="A13030" s="118" t="s">
        <v>1857</v>
      </c>
      <c r="B13030" s="116" t="s">
        <v>1490</v>
      </c>
      <c r="C13030" s="138">
        <v>38265</v>
      </c>
      <c r="D13030" s="139">
        <v>1.2387079441</v>
      </c>
      <c r="E13030" s="118">
        <v>1000</v>
      </c>
      <c r="F13030" s="118" t="s">
        <v>1489</v>
      </c>
      <c r="G13030" s="113">
        <f>IF([Data da Aprovação]&lt;&gt;"ESTATUTÁRIO",YEAR([Data da Aprovação]),"")</f>
        <v>2004</v>
      </c>
      <c r="H13030" s="106">
        <f>Tabela9[[#This Row],[Valor do Provento R$]]/Tabela9[[#This Row],[Provento por 1 ou 1000 Ações]]</f>
        <v>1.2387079440999999E-3</v>
      </c>
    </row>
    <row r="13031" spans="1:8">
      <c r="A13031" s="119" t="s">
        <v>1857</v>
      </c>
      <c r="B13031" s="117" t="s">
        <v>1490</v>
      </c>
      <c r="C13031" s="140">
        <v>38443</v>
      </c>
      <c r="D13031" s="141">
        <v>3.1343824496499999</v>
      </c>
      <c r="E13031" s="119">
        <v>1000</v>
      </c>
      <c r="F13031" s="119" t="s">
        <v>1492</v>
      </c>
      <c r="G13031" s="114">
        <f>IF([Data da Aprovação]&lt;&gt;"ESTATUTÁRIO",YEAR([Data da Aprovação]),"")</f>
        <v>2005</v>
      </c>
      <c r="H13031" s="106">
        <f>Tabela9[[#This Row],[Valor do Provento R$]]/Tabela9[[#This Row],[Provento por 1 ou 1000 Ações]]</f>
        <v>3.1343824496499998E-3</v>
      </c>
    </row>
    <row r="13032" spans="1:8">
      <c r="A13032" s="118" t="s">
        <v>1857</v>
      </c>
      <c r="B13032" s="116" t="s">
        <v>1490</v>
      </c>
      <c r="C13032" s="138">
        <v>38471</v>
      </c>
      <c r="D13032" s="139">
        <v>0.75016219960999997</v>
      </c>
      <c r="E13032" s="118">
        <v>1000</v>
      </c>
      <c r="F13032" s="118" t="s">
        <v>1489</v>
      </c>
      <c r="G13032" s="113">
        <f>IF([Data da Aprovação]&lt;&gt;"ESTATUTÁRIO",YEAR([Data da Aprovação]),"")</f>
        <v>2005</v>
      </c>
      <c r="H13032" s="106">
        <f>Tabela9[[#This Row],[Valor do Provento R$]]/Tabela9[[#This Row],[Provento por 1 ou 1000 Ações]]</f>
        <v>7.5016219960999993E-4</v>
      </c>
    </row>
    <row r="13033" spans="1:8">
      <c r="A13033" s="119" t="s">
        <v>1857</v>
      </c>
      <c r="B13033" s="117" t="s">
        <v>1490</v>
      </c>
      <c r="C13033" s="140">
        <v>38614</v>
      </c>
      <c r="D13033" s="141">
        <v>2.7037495846700002</v>
      </c>
      <c r="E13033" s="119">
        <v>1</v>
      </c>
      <c r="F13033" s="119" t="s">
        <v>1492</v>
      </c>
      <c r="G13033" s="114">
        <f>IF([Data da Aprovação]&lt;&gt;"ESTATUTÁRIO",YEAR([Data da Aprovação]),"")</f>
        <v>2005</v>
      </c>
      <c r="H13033" s="106">
        <f>Tabela9[[#This Row],[Valor do Provento R$]]/Tabela9[[#This Row],[Provento por 1 ou 1000 Ações]]</f>
        <v>2.7037495846700002</v>
      </c>
    </row>
    <row r="13034" spans="1:8">
      <c r="A13034" s="118" t="s">
        <v>1857</v>
      </c>
      <c r="B13034" s="116" t="s">
        <v>1490</v>
      </c>
      <c r="C13034" s="138">
        <v>38614</v>
      </c>
      <c r="D13034" s="139">
        <v>0.50511910844999997</v>
      </c>
      <c r="E13034" s="118">
        <v>1</v>
      </c>
      <c r="F13034" s="118" t="s">
        <v>1489</v>
      </c>
      <c r="G13034" s="113">
        <f>IF([Data da Aprovação]&lt;&gt;"ESTATUTÁRIO",YEAR([Data da Aprovação]),"")</f>
        <v>2005</v>
      </c>
      <c r="H13034" s="106">
        <f>Tabela9[[#This Row],[Valor do Provento R$]]/Tabela9[[#This Row],[Provento por 1 ou 1000 Ações]]</f>
        <v>0.50511910844999997</v>
      </c>
    </row>
    <row r="13035" spans="1:8">
      <c r="A13035" s="119" t="s">
        <v>1857</v>
      </c>
      <c r="B13035" s="117" t="s">
        <v>1490</v>
      </c>
      <c r="C13035" s="140">
        <v>38698</v>
      </c>
      <c r="D13035" s="141">
        <v>0.79645336602000005</v>
      </c>
      <c r="E13035" s="119">
        <v>1</v>
      </c>
      <c r="F13035" s="119" t="s">
        <v>1489</v>
      </c>
      <c r="G13035" s="114">
        <f>IF([Data da Aprovação]&lt;&gt;"ESTATUTÁRIO",YEAR([Data da Aprovação]),"")</f>
        <v>2005</v>
      </c>
      <c r="H13035" s="106">
        <f>Tabela9[[#This Row],[Valor do Provento R$]]/Tabela9[[#This Row],[Provento por 1 ou 1000 Ações]]</f>
        <v>0.79645336602000005</v>
      </c>
    </row>
    <row r="13036" spans="1:8">
      <c r="A13036" s="118" t="s">
        <v>1857</v>
      </c>
      <c r="B13036" s="116" t="s">
        <v>1490</v>
      </c>
      <c r="C13036" s="138">
        <v>38860</v>
      </c>
      <c r="D13036" s="139">
        <v>2.3826192702500002</v>
      </c>
      <c r="E13036" s="118">
        <v>1</v>
      </c>
      <c r="F13036" s="118" t="s">
        <v>1492</v>
      </c>
      <c r="G13036" s="113">
        <f>IF([Data da Aprovação]&lt;&gt;"ESTATUTÁRIO",YEAR([Data da Aprovação]),"")</f>
        <v>2006</v>
      </c>
      <c r="H13036" s="106">
        <f>Tabela9[[#This Row],[Valor do Provento R$]]/Tabela9[[#This Row],[Provento por 1 ou 1000 Ações]]</f>
        <v>2.3826192702500002</v>
      </c>
    </row>
    <row r="13037" spans="1:8">
      <c r="A13037" s="119" t="s">
        <v>1857</v>
      </c>
      <c r="B13037" s="117" t="s">
        <v>1490</v>
      </c>
      <c r="C13037" s="140">
        <v>38860</v>
      </c>
      <c r="D13037" s="141">
        <v>0.59076370153000002</v>
      </c>
      <c r="E13037" s="119">
        <v>1</v>
      </c>
      <c r="F13037" s="119" t="s">
        <v>1489</v>
      </c>
      <c r="G13037" s="114">
        <f>IF([Data da Aprovação]&lt;&gt;"ESTATUTÁRIO",YEAR([Data da Aprovação]),"")</f>
        <v>2006</v>
      </c>
      <c r="H13037" s="106">
        <f>Tabela9[[#This Row],[Valor do Provento R$]]/Tabela9[[#This Row],[Provento por 1 ou 1000 Ações]]</f>
        <v>0.59076370153000002</v>
      </c>
    </row>
    <row r="13038" spans="1:8">
      <c r="A13038" s="118" t="s">
        <v>1857</v>
      </c>
      <c r="B13038" s="116" t="s">
        <v>1490</v>
      </c>
      <c r="C13038" s="138">
        <v>39031</v>
      </c>
      <c r="D13038" s="139">
        <v>2.40564291963</v>
      </c>
      <c r="E13038" s="118">
        <v>1</v>
      </c>
      <c r="F13038" s="118" t="s">
        <v>1492</v>
      </c>
      <c r="G13038" s="113">
        <f>IF([Data da Aprovação]&lt;&gt;"ESTATUTÁRIO",YEAR([Data da Aprovação]),"")</f>
        <v>2006</v>
      </c>
      <c r="H13038" s="106">
        <f>Tabela9[[#This Row],[Valor do Provento R$]]/Tabela9[[#This Row],[Provento por 1 ou 1000 Ações]]</f>
        <v>2.40564291963</v>
      </c>
    </row>
    <row r="13039" spans="1:8">
      <c r="A13039" s="119" t="s">
        <v>1857</v>
      </c>
      <c r="B13039" s="117" t="s">
        <v>1490</v>
      </c>
      <c r="C13039" s="140">
        <v>39031</v>
      </c>
      <c r="D13039" s="141">
        <v>0.75431176293000002</v>
      </c>
      <c r="E13039" s="119">
        <v>1</v>
      </c>
      <c r="F13039" s="119" t="s">
        <v>1489</v>
      </c>
      <c r="G13039" s="114">
        <f>IF([Data da Aprovação]&lt;&gt;"ESTATUTÁRIO",YEAR([Data da Aprovação]),"")</f>
        <v>2006</v>
      </c>
      <c r="H13039" s="106">
        <f>Tabela9[[#This Row],[Valor do Provento R$]]/Tabela9[[#This Row],[Provento por 1 ou 1000 Ações]]</f>
        <v>0.75431176293000002</v>
      </c>
    </row>
    <row r="13040" spans="1:8">
      <c r="A13040" s="118" t="s">
        <v>1857</v>
      </c>
      <c r="B13040" s="116" t="s">
        <v>1490</v>
      </c>
      <c r="C13040" s="138">
        <v>39069</v>
      </c>
      <c r="D13040" s="139">
        <v>0.24464165284</v>
      </c>
      <c r="E13040" s="118">
        <v>1</v>
      </c>
      <c r="F13040" s="118" t="s">
        <v>1489</v>
      </c>
      <c r="G13040" s="113">
        <f>IF([Data da Aprovação]&lt;&gt;"ESTATUTÁRIO",YEAR([Data da Aprovação]),"")</f>
        <v>2006</v>
      </c>
      <c r="H13040" s="106">
        <f>Tabela9[[#This Row],[Valor do Provento R$]]/Tabela9[[#This Row],[Provento por 1 ou 1000 Ações]]</f>
        <v>0.24464165284</v>
      </c>
    </row>
    <row r="13041" spans="1:8">
      <c r="A13041" s="119" t="s">
        <v>1857</v>
      </c>
      <c r="B13041" s="117" t="s">
        <v>1490</v>
      </c>
      <c r="C13041" s="140">
        <v>39170</v>
      </c>
      <c r="D13041" s="141">
        <v>1.4385578778899999</v>
      </c>
      <c r="E13041" s="119">
        <v>1</v>
      </c>
      <c r="F13041" s="119" t="s">
        <v>1492</v>
      </c>
      <c r="G13041" s="114">
        <f>IF([Data da Aprovação]&lt;&gt;"ESTATUTÁRIO",YEAR([Data da Aprovação]),"")</f>
        <v>2007</v>
      </c>
      <c r="H13041" s="106">
        <f>Tabela9[[#This Row],[Valor do Provento R$]]/Tabela9[[#This Row],[Provento por 1 ou 1000 Ações]]</f>
        <v>1.4385578778899999</v>
      </c>
    </row>
    <row r="13042" spans="1:8">
      <c r="A13042" s="118" t="s">
        <v>1857</v>
      </c>
      <c r="B13042" s="116" t="s">
        <v>1490</v>
      </c>
      <c r="C13042" s="138">
        <v>39202</v>
      </c>
      <c r="D13042" s="139">
        <v>0.45054837732000003</v>
      </c>
      <c r="E13042" s="118">
        <v>1</v>
      </c>
      <c r="F13042" s="118" t="s">
        <v>1489</v>
      </c>
      <c r="G13042" s="113">
        <f>IF([Data da Aprovação]&lt;&gt;"ESTATUTÁRIO",YEAR([Data da Aprovação]),"")</f>
        <v>2007</v>
      </c>
      <c r="H13042" s="106">
        <f>Tabela9[[#This Row],[Valor do Provento R$]]/Tabela9[[#This Row],[Provento por 1 ou 1000 Ações]]</f>
        <v>0.45054837732000003</v>
      </c>
    </row>
    <row r="13043" spans="1:8">
      <c r="A13043" s="119" t="s">
        <v>1857</v>
      </c>
      <c r="B13043" s="117" t="s">
        <v>1490</v>
      </c>
      <c r="C13043" s="140">
        <v>39393</v>
      </c>
      <c r="D13043" s="141">
        <v>3.2211150957800001</v>
      </c>
      <c r="E13043" s="119">
        <v>1</v>
      </c>
      <c r="F13043" s="119" t="s">
        <v>1492</v>
      </c>
      <c r="G13043" s="114">
        <f>IF([Data da Aprovação]&lt;&gt;"ESTATUTÁRIO",YEAR([Data da Aprovação]),"")</f>
        <v>2007</v>
      </c>
      <c r="H13043" s="106">
        <f>Tabela9[[#This Row],[Valor do Provento R$]]/Tabela9[[#This Row],[Provento por 1 ou 1000 Ações]]</f>
        <v>3.2211150957800001</v>
      </c>
    </row>
    <row r="13044" spans="1:8">
      <c r="A13044" s="118" t="s">
        <v>1857</v>
      </c>
      <c r="B13044" s="116" t="s">
        <v>1490</v>
      </c>
      <c r="C13044" s="138">
        <v>39393</v>
      </c>
      <c r="D13044" s="139">
        <v>0.42812289247000002</v>
      </c>
      <c r="E13044" s="118">
        <v>1</v>
      </c>
      <c r="F13044" s="118" t="s">
        <v>1489</v>
      </c>
      <c r="G13044" s="113">
        <f>IF([Data da Aprovação]&lt;&gt;"ESTATUTÁRIO",YEAR([Data da Aprovação]),"")</f>
        <v>2007</v>
      </c>
      <c r="H13044" s="106">
        <f>Tabela9[[#This Row],[Valor do Provento R$]]/Tabela9[[#This Row],[Provento por 1 ou 1000 Ações]]</f>
        <v>0.42812289247000002</v>
      </c>
    </row>
    <row r="13045" spans="1:8">
      <c r="A13045" s="119" t="s">
        <v>1857</v>
      </c>
      <c r="B13045" s="117" t="s">
        <v>1490</v>
      </c>
      <c r="C13045" s="140">
        <v>39426</v>
      </c>
      <c r="D13045" s="141">
        <v>0.43016157291000001</v>
      </c>
      <c r="E13045" s="119">
        <v>1</v>
      </c>
      <c r="F13045" s="119" t="s">
        <v>1489</v>
      </c>
      <c r="G13045" s="114">
        <f>IF([Data da Aprovação]&lt;&gt;"ESTATUTÁRIO",YEAR([Data da Aprovação]),"")</f>
        <v>2007</v>
      </c>
      <c r="H13045" s="106">
        <f>Tabela9[[#This Row],[Valor do Provento R$]]/Tabela9[[#This Row],[Provento por 1 ou 1000 Ações]]</f>
        <v>0.43016157291000001</v>
      </c>
    </row>
    <row r="13046" spans="1:8">
      <c r="A13046" s="118" t="s">
        <v>1857</v>
      </c>
      <c r="B13046" s="116" t="s">
        <v>1490</v>
      </c>
      <c r="C13046" s="138">
        <v>39533</v>
      </c>
      <c r="D13046" s="139">
        <v>0.71545061008999999</v>
      </c>
      <c r="E13046" s="118">
        <v>1</v>
      </c>
      <c r="F13046" s="118" t="s">
        <v>1492</v>
      </c>
      <c r="G13046" s="113">
        <f>IF([Data da Aprovação]&lt;&gt;"ESTATUTÁRIO",YEAR([Data da Aprovação]),"")</f>
        <v>2008</v>
      </c>
      <c r="H13046" s="106">
        <f>Tabela9[[#This Row],[Valor do Provento R$]]/Tabela9[[#This Row],[Provento por 1 ou 1000 Ações]]</f>
        <v>0.71545061008999999</v>
      </c>
    </row>
    <row r="13047" spans="1:8">
      <c r="A13047" s="119" t="s">
        <v>1857</v>
      </c>
      <c r="B13047" s="117" t="s">
        <v>1490</v>
      </c>
      <c r="C13047" s="140">
        <v>39588</v>
      </c>
      <c r="D13047" s="141">
        <v>0.98876001541000003</v>
      </c>
      <c r="E13047" s="119">
        <v>1</v>
      </c>
      <c r="F13047" s="119" t="s">
        <v>1492</v>
      </c>
      <c r="G13047" s="114">
        <f>IF([Data da Aprovação]&lt;&gt;"ESTATUTÁRIO",YEAR([Data da Aprovação]),"")</f>
        <v>2008</v>
      </c>
      <c r="H13047" s="106">
        <f>Tabela9[[#This Row],[Valor do Provento R$]]/Tabela9[[#This Row],[Provento por 1 ou 1000 Ações]]</f>
        <v>0.98876001541000003</v>
      </c>
    </row>
    <row r="13048" spans="1:8">
      <c r="A13048" s="118" t="s">
        <v>1857</v>
      </c>
      <c r="B13048" s="116" t="s">
        <v>1490</v>
      </c>
      <c r="C13048" s="138">
        <v>39588</v>
      </c>
      <c r="D13048" s="139">
        <v>0.40773608882000001</v>
      </c>
      <c r="E13048" s="118">
        <v>1</v>
      </c>
      <c r="F13048" s="118" t="s">
        <v>1489</v>
      </c>
      <c r="G13048" s="113">
        <f>IF([Data da Aprovação]&lt;&gt;"ESTATUTÁRIO",YEAR([Data da Aprovação]),"")</f>
        <v>2008</v>
      </c>
      <c r="H13048" s="106">
        <f>Tabela9[[#This Row],[Valor do Provento R$]]/Tabela9[[#This Row],[Provento por 1 ou 1000 Ações]]</f>
        <v>0.40773608882000001</v>
      </c>
    </row>
    <row r="13049" spans="1:8">
      <c r="A13049" s="119" t="s">
        <v>1857</v>
      </c>
      <c r="B13049" s="117" t="s">
        <v>1490</v>
      </c>
      <c r="C13049" s="140">
        <v>39776</v>
      </c>
      <c r="D13049" s="141">
        <v>2.22216168412</v>
      </c>
      <c r="E13049" s="119">
        <v>1</v>
      </c>
      <c r="F13049" s="119" t="s">
        <v>1492</v>
      </c>
      <c r="G13049" s="114">
        <f>IF([Data da Aprovação]&lt;&gt;"ESTATUTÁRIO",YEAR([Data da Aprovação]),"")</f>
        <v>2008</v>
      </c>
      <c r="H13049" s="106">
        <f>Tabela9[[#This Row],[Valor do Provento R$]]/Tabela9[[#This Row],[Provento por 1 ou 1000 Ações]]</f>
        <v>2.22216168412</v>
      </c>
    </row>
    <row r="13050" spans="1:8">
      <c r="A13050" s="118" t="s">
        <v>1857</v>
      </c>
      <c r="B13050" s="116" t="s">
        <v>1490</v>
      </c>
      <c r="C13050" s="138">
        <v>39791</v>
      </c>
      <c r="D13050" s="139">
        <v>0.84809106475999996</v>
      </c>
      <c r="E13050" s="118">
        <v>1</v>
      </c>
      <c r="F13050" s="118" t="s">
        <v>1489</v>
      </c>
      <c r="G13050" s="113">
        <f>IF([Data da Aprovação]&lt;&gt;"ESTATUTÁRIO",YEAR([Data da Aprovação]),"")</f>
        <v>2008</v>
      </c>
      <c r="H13050" s="106">
        <f>Tabela9[[#This Row],[Valor do Provento R$]]/Tabela9[[#This Row],[Provento por 1 ou 1000 Ações]]</f>
        <v>0.84809106475999996</v>
      </c>
    </row>
    <row r="13051" spans="1:8">
      <c r="A13051" s="119" t="s">
        <v>1857</v>
      </c>
      <c r="B13051" s="117" t="s">
        <v>1490</v>
      </c>
      <c r="C13051" s="140">
        <v>39896</v>
      </c>
      <c r="D13051" s="141">
        <v>0.80550373099999995</v>
      </c>
      <c r="E13051" s="119">
        <v>1</v>
      </c>
      <c r="F13051" s="119" t="s">
        <v>1492</v>
      </c>
      <c r="G13051" s="114">
        <f>IF([Data da Aprovação]&lt;&gt;"ESTATUTÁRIO",YEAR([Data da Aprovação]),"")</f>
        <v>2009</v>
      </c>
      <c r="H13051" s="106">
        <f>Tabela9[[#This Row],[Valor do Provento R$]]/Tabela9[[#This Row],[Provento por 1 ou 1000 Ações]]</f>
        <v>0.80550373099999995</v>
      </c>
    </row>
    <row r="13052" spans="1:8">
      <c r="A13052" s="118" t="s">
        <v>1857</v>
      </c>
      <c r="B13052" s="116" t="s">
        <v>1490</v>
      </c>
      <c r="C13052" s="138">
        <v>39951</v>
      </c>
      <c r="D13052" s="139">
        <v>0.95817980873999997</v>
      </c>
      <c r="E13052" s="118">
        <v>1</v>
      </c>
      <c r="F13052" s="118" t="s">
        <v>1492</v>
      </c>
      <c r="G13052" s="113">
        <f>IF([Data da Aprovação]&lt;&gt;"ESTATUTÁRIO",YEAR([Data da Aprovação]),"")</f>
        <v>2009</v>
      </c>
      <c r="H13052" s="106">
        <f>Tabela9[[#This Row],[Valor do Provento R$]]/Tabela9[[#This Row],[Provento por 1 ou 1000 Ações]]</f>
        <v>0.95817980873999997</v>
      </c>
    </row>
    <row r="13053" spans="1:8">
      <c r="A13053" s="119" t="s">
        <v>1857</v>
      </c>
      <c r="B13053" s="117" t="s">
        <v>1490</v>
      </c>
      <c r="C13053" s="140">
        <v>40086</v>
      </c>
      <c r="D13053" s="141">
        <v>0.81547217765000002</v>
      </c>
      <c r="E13053" s="119">
        <v>1</v>
      </c>
      <c r="F13053" s="119" t="s">
        <v>1489</v>
      </c>
      <c r="G13053" s="114">
        <f>IF([Data da Aprovação]&lt;&gt;"ESTATUTÁRIO",YEAR([Data da Aprovação]),"")</f>
        <v>2009</v>
      </c>
      <c r="H13053" s="106">
        <f>Tabela9[[#This Row],[Valor do Provento R$]]/Tabela9[[#This Row],[Provento por 1 ou 1000 Ações]]</f>
        <v>0.81547217765000002</v>
      </c>
    </row>
    <row r="13054" spans="1:8">
      <c r="A13054" s="118" t="s">
        <v>1857</v>
      </c>
      <c r="B13054" s="116" t="s">
        <v>1490</v>
      </c>
      <c r="C13054" s="138">
        <v>40156</v>
      </c>
      <c r="D13054" s="139">
        <v>0.41792949104999999</v>
      </c>
      <c r="E13054" s="118">
        <v>1</v>
      </c>
      <c r="F13054" s="118" t="s">
        <v>1489</v>
      </c>
      <c r="G13054" s="113">
        <f>IF([Data da Aprovação]&lt;&gt;"ESTATUTÁRIO",YEAR([Data da Aprovação]),"")</f>
        <v>2009</v>
      </c>
      <c r="H13054" s="106">
        <f>Tabela9[[#This Row],[Valor do Provento R$]]/Tabela9[[#This Row],[Provento por 1 ou 1000 Ações]]</f>
        <v>0.41792949104999999</v>
      </c>
    </row>
    <row r="13055" spans="1:8">
      <c r="A13055" s="119" t="s">
        <v>1857</v>
      </c>
      <c r="B13055" s="117" t="s">
        <v>1490</v>
      </c>
      <c r="C13055" s="140">
        <v>40275</v>
      </c>
      <c r="D13055" s="141">
        <v>1.63094435531</v>
      </c>
      <c r="E13055" s="119">
        <v>1</v>
      </c>
      <c r="F13055" s="119" t="s">
        <v>1492</v>
      </c>
      <c r="G13055" s="114">
        <f>IF([Data da Aprovação]&lt;&gt;"ESTATUTÁRIO",YEAR([Data da Aprovação]),"")</f>
        <v>2010</v>
      </c>
      <c r="H13055" s="106">
        <f>Tabela9[[#This Row],[Valor do Provento R$]]/Tabela9[[#This Row],[Provento por 1 ou 1000 Ações]]</f>
        <v>1.63094435531</v>
      </c>
    </row>
    <row r="13056" spans="1:8">
      <c r="A13056" s="118" t="s">
        <v>1857</v>
      </c>
      <c r="B13056" s="116" t="s">
        <v>1490</v>
      </c>
      <c r="C13056" s="138">
        <v>40275</v>
      </c>
      <c r="D13056" s="139">
        <v>0.92076033206999996</v>
      </c>
      <c r="E13056" s="118">
        <v>1</v>
      </c>
      <c r="F13056" s="118" t="s">
        <v>1492</v>
      </c>
      <c r="G13056" s="113">
        <f>IF([Data da Aprovação]&lt;&gt;"ESTATUTÁRIO",YEAR([Data da Aprovação]),"")</f>
        <v>2010</v>
      </c>
      <c r="H13056" s="106">
        <f>Tabela9[[#This Row],[Valor do Provento R$]]/Tabela9[[#This Row],[Provento por 1 ou 1000 Ações]]</f>
        <v>0.92076033206999996</v>
      </c>
    </row>
    <row r="13057" spans="1:8">
      <c r="A13057" s="119" t="s">
        <v>1857</v>
      </c>
      <c r="B13057" s="117" t="s">
        <v>1490</v>
      </c>
      <c r="C13057" s="140">
        <v>40450</v>
      </c>
      <c r="D13057" s="141">
        <v>0.40030509861000002</v>
      </c>
      <c r="E13057" s="119">
        <v>1</v>
      </c>
      <c r="F13057" s="119" t="s">
        <v>1492</v>
      </c>
      <c r="G13057" s="114">
        <f>IF([Data da Aprovação]&lt;&gt;"ESTATUTÁRIO",YEAR([Data da Aprovação]),"")</f>
        <v>2010</v>
      </c>
      <c r="H13057" s="106">
        <f>Tabela9[[#This Row],[Valor do Provento R$]]/Tabela9[[#This Row],[Provento por 1 ou 1000 Ações]]</f>
        <v>0.40030509861000002</v>
      </c>
    </row>
    <row r="13058" spans="1:8">
      <c r="A13058" s="118" t="s">
        <v>1857</v>
      </c>
      <c r="B13058" s="116" t="s">
        <v>1490</v>
      </c>
      <c r="C13058" s="138">
        <v>40450</v>
      </c>
      <c r="D13058" s="139">
        <v>0.79508537326999995</v>
      </c>
      <c r="E13058" s="118">
        <v>1</v>
      </c>
      <c r="F13058" s="118" t="s">
        <v>1489</v>
      </c>
      <c r="G13058" s="113">
        <f>IF([Data da Aprovação]&lt;&gt;"ESTATUTÁRIO",YEAR([Data da Aprovação]),"")</f>
        <v>2010</v>
      </c>
      <c r="H13058" s="106">
        <f>Tabela9[[#This Row],[Valor do Provento R$]]/Tabela9[[#This Row],[Provento por 1 ou 1000 Ações]]</f>
        <v>0.79508537326999995</v>
      </c>
    </row>
    <row r="13059" spans="1:8">
      <c r="A13059" s="119" t="s">
        <v>1857</v>
      </c>
      <c r="B13059" s="117" t="s">
        <v>1490</v>
      </c>
      <c r="C13059" s="140">
        <v>40526</v>
      </c>
      <c r="D13059" s="141">
        <v>0.41181344971</v>
      </c>
      <c r="E13059" s="119">
        <v>1</v>
      </c>
      <c r="F13059" s="119" t="s">
        <v>1489</v>
      </c>
      <c r="G13059" s="114">
        <f>IF([Data da Aprovação]&lt;&gt;"ESTATUTÁRIO",YEAR([Data da Aprovação]),"")</f>
        <v>2010</v>
      </c>
      <c r="H13059" s="106">
        <f>Tabela9[[#This Row],[Valor do Provento R$]]/Tabela9[[#This Row],[Provento por 1 ou 1000 Ações]]</f>
        <v>0.41181344971</v>
      </c>
    </row>
    <row r="13060" spans="1:8">
      <c r="A13060" s="118" t="s">
        <v>1857</v>
      </c>
      <c r="B13060" s="116" t="s">
        <v>1490</v>
      </c>
      <c r="C13060" s="138">
        <v>40620</v>
      </c>
      <c r="D13060" s="139">
        <v>3.4537278283799999</v>
      </c>
      <c r="E13060" s="118">
        <v>1</v>
      </c>
      <c r="F13060" s="118" t="s">
        <v>1492</v>
      </c>
      <c r="G13060" s="113">
        <f>IF([Data da Aprovação]&lt;&gt;"ESTATUTÁRIO",YEAR([Data da Aprovação]),"")</f>
        <v>2011</v>
      </c>
      <c r="H13060" s="106">
        <f>Tabela9[[#This Row],[Valor do Provento R$]]/Tabela9[[#This Row],[Provento por 1 ou 1000 Ações]]</f>
        <v>3.4537278283799999</v>
      </c>
    </row>
    <row r="13061" spans="1:8">
      <c r="A13061" s="119" t="s">
        <v>1857</v>
      </c>
      <c r="B13061" s="117" t="s">
        <v>1490</v>
      </c>
      <c r="C13061" s="140">
        <v>40799</v>
      </c>
      <c r="D13061" s="141">
        <v>1.1472430356500001</v>
      </c>
      <c r="E13061" s="119">
        <v>1</v>
      </c>
      <c r="F13061" s="119" t="s">
        <v>1489</v>
      </c>
      <c r="G13061" s="114">
        <f>IF([Data da Aprovação]&lt;&gt;"ESTATUTÁRIO",YEAR([Data da Aprovação]),"")</f>
        <v>2011</v>
      </c>
      <c r="H13061" s="106">
        <f>Tabela9[[#This Row],[Valor do Provento R$]]/Tabela9[[#This Row],[Provento por 1 ou 1000 Ações]]</f>
        <v>1.1472430356500001</v>
      </c>
    </row>
    <row r="13062" spans="1:8">
      <c r="A13062" s="118" t="s">
        <v>1857</v>
      </c>
      <c r="B13062" s="116" t="s">
        <v>1490</v>
      </c>
      <c r="C13062" s="138">
        <v>40799</v>
      </c>
      <c r="D13062" s="139">
        <v>0.35096458945999998</v>
      </c>
      <c r="E13062" s="118">
        <v>1</v>
      </c>
      <c r="F13062" s="118" t="s">
        <v>1492</v>
      </c>
      <c r="G13062" s="113">
        <f>IF([Data da Aprovação]&lt;&gt;"ESTATUTÁRIO",YEAR([Data da Aprovação]),"")</f>
        <v>2011</v>
      </c>
      <c r="H13062" s="106">
        <f>Tabela9[[#This Row],[Valor do Provento R$]]/Tabela9[[#This Row],[Provento por 1 ou 1000 Ações]]</f>
        <v>0.35096458945999998</v>
      </c>
    </row>
    <row r="13063" spans="1:8">
      <c r="A13063" s="119" t="s">
        <v>1857</v>
      </c>
      <c r="B13063" s="117" t="s">
        <v>1490</v>
      </c>
      <c r="C13063" s="140">
        <v>40889</v>
      </c>
      <c r="D13063" s="141">
        <v>0.56646211844000005</v>
      </c>
      <c r="E13063" s="119">
        <v>1</v>
      </c>
      <c r="F13063" s="119" t="s">
        <v>1489</v>
      </c>
      <c r="G13063" s="114">
        <f>IF([Data da Aprovação]&lt;&gt;"ESTATUTÁRIO",YEAR([Data da Aprovação]),"")</f>
        <v>2011</v>
      </c>
      <c r="H13063" s="106">
        <f>Tabela9[[#This Row],[Valor do Provento R$]]/Tabela9[[#This Row],[Provento por 1 ou 1000 Ações]]</f>
        <v>0.56646211844000005</v>
      </c>
    </row>
    <row r="13064" spans="1:8">
      <c r="A13064" s="118" t="s">
        <v>1857</v>
      </c>
      <c r="B13064" s="116" t="s">
        <v>1490</v>
      </c>
      <c r="C13064" s="138">
        <v>41010</v>
      </c>
      <c r="D13064" s="139">
        <v>1.79310208641</v>
      </c>
      <c r="E13064" s="118">
        <v>1</v>
      </c>
      <c r="F13064" s="118" t="s">
        <v>1492</v>
      </c>
      <c r="G13064" s="113">
        <f>IF([Data da Aprovação]&lt;&gt;"ESTATUTÁRIO",YEAR([Data da Aprovação]),"")</f>
        <v>2012</v>
      </c>
      <c r="H13064" s="106">
        <f>Tabela9[[#This Row],[Valor do Provento R$]]/Tabela9[[#This Row],[Provento por 1 ou 1000 Ações]]</f>
        <v>1.79310208641</v>
      </c>
    </row>
    <row r="13065" spans="1:8">
      <c r="A13065" s="119" t="s">
        <v>1857</v>
      </c>
      <c r="B13065" s="117" t="s">
        <v>1490</v>
      </c>
      <c r="C13065" s="140">
        <v>41218</v>
      </c>
      <c r="D13065" s="141">
        <v>1.0311583904899999</v>
      </c>
      <c r="E13065" s="119">
        <v>1</v>
      </c>
      <c r="F13065" s="119" t="s">
        <v>1492</v>
      </c>
      <c r="G13065" s="114">
        <f>IF([Data da Aprovação]&lt;&gt;"ESTATUTÁRIO",YEAR([Data da Aprovação]),"")</f>
        <v>2012</v>
      </c>
      <c r="H13065" s="106">
        <f>Tabela9[[#This Row],[Valor do Provento R$]]/Tabela9[[#This Row],[Provento por 1 ou 1000 Ações]]</f>
        <v>1.0311583904899999</v>
      </c>
    </row>
    <row r="13066" spans="1:8">
      <c r="A13066" s="118" t="s">
        <v>1857</v>
      </c>
      <c r="B13066" s="116" t="s">
        <v>1490</v>
      </c>
      <c r="C13066" s="138">
        <v>41284</v>
      </c>
      <c r="D13066" s="139">
        <v>1.51570495648</v>
      </c>
      <c r="E13066" s="118">
        <v>1</v>
      </c>
      <c r="F13066" s="118" t="s">
        <v>1492</v>
      </c>
      <c r="G13066" s="113">
        <f>IF([Data da Aprovação]&lt;&gt;"ESTATUTÁRIO",YEAR([Data da Aprovação]),"")</f>
        <v>2013</v>
      </c>
      <c r="H13066" s="106">
        <f>Tabela9[[#This Row],[Valor do Provento R$]]/Tabela9[[#This Row],[Provento por 1 ou 1000 Ações]]</f>
        <v>1.51570495648</v>
      </c>
    </row>
    <row r="13067" spans="1:8">
      <c r="A13067" s="119" t="s">
        <v>1857</v>
      </c>
      <c r="B13067" s="117" t="s">
        <v>1490</v>
      </c>
      <c r="C13067" s="140">
        <v>41380</v>
      </c>
      <c r="D13067" s="141">
        <v>1.37678239224</v>
      </c>
      <c r="E13067" s="119">
        <v>1</v>
      </c>
      <c r="F13067" s="119" t="s">
        <v>1492</v>
      </c>
      <c r="G13067" s="114">
        <f>IF([Data da Aprovação]&lt;&gt;"ESTATUTÁRIO",YEAR([Data da Aprovação]),"")</f>
        <v>2013</v>
      </c>
      <c r="H13067" s="106">
        <f>Tabela9[[#This Row],[Valor do Provento R$]]/Tabela9[[#This Row],[Provento por 1 ou 1000 Ações]]</f>
        <v>1.37678239224</v>
      </c>
    </row>
    <row r="13068" spans="1:8">
      <c r="A13068" s="118" t="s">
        <v>1857</v>
      </c>
      <c r="B13068" s="116" t="s">
        <v>1490</v>
      </c>
      <c r="C13068" s="138">
        <v>41505</v>
      </c>
      <c r="D13068" s="139">
        <v>0.20209399418999999</v>
      </c>
      <c r="E13068" s="118">
        <v>1</v>
      </c>
      <c r="F13068" s="118" t="s">
        <v>1489</v>
      </c>
      <c r="G13068" s="113">
        <f>IF([Data da Aprovação]&lt;&gt;"ESTATUTÁRIO",YEAR([Data da Aprovação]),"")</f>
        <v>2013</v>
      </c>
      <c r="H13068" s="106">
        <f>Tabela9[[#This Row],[Valor do Provento R$]]/Tabela9[[#This Row],[Provento por 1 ou 1000 Ações]]</f>
        <v>0.20209399418999999</v>
      </c>
    </row>
    <row r="13069" spans="1:8">
      <c r="A13069" s="142" t="s">
        <v>1857</v>
      </c>
      <c r="B13069" s="117" t="s">
        <v>1490</v>
      </c>
      <c r="C13069" s="140">
        <v>41536</v>
      </c>
      <c r="D13069" s="141">
        <v>0.20209399418999999</v>
      </c>
      <c r="E13069" s="143">
        <v>1</v>
      </c>
      <c r="F13069" s="119" t="s">
        <v>1489</v>
      </c>
      <c r="G13069" s="114">
        <f>IF([Data da Aprovação]&lt;&gt;"ESTATUTÁRIO",YEAR([Data da Aprovação]),"")</f>
        <v>2013</v>
      </c>
      <c r="H13069" s="106">
        <f>Tabela9[[#This Row],[Valor do Provento R$]]/Tabela9[[#This Row],[Provento por 1 ou 1000 Ações]]</f>
        <v>0.20209399418999999</v>
      </c>
    </row>
    <row r="13070" spans="1:8">
      <c r="A13070" s="118" t="s">
        <v>1857</v>
      </c>
      <c r="B13070" s="116" t="s">
        <v>1490</v>
      </c>
      <c r="C13070" s="138">
        <v>41565</v>
      </c>
      <c r="D13070" s="139">
        <v>0.68528236214000005</v>
      </c>
      <c r="E13070" s="118">
        <v>1</v>
      </c>
      <c r="F13070" s="118" t="s">
        <v>1492</v>
      </c>
      <c r="G13070" s="113">
        <f>IF([Data da Aprovação]&lt;&gt;"ESTATUTÁRIO",YEAR([Data da Aprovação]),"")</f>
        <v>2013</v>
      </c>
      <c r="H13070" s="106">
        <f>Tabela9[[#This Row],[Valor do Provento R$]]/Tabela9[[#This Row],[Provento por 1 ou 1000 Ações]]</f>
        <v>0.68528236214000005</v>
      </c>
    </row>
    <row r="13071" spans="1:8">
      <c r="A13071" s="119" t="s">
        <v>1857</v>
      </c>
      <c r="B13071" s="117" t="s">
        <v>1490</v>
      </c>
      <c r="C13071" s="140">
        <v>41565</v>
      </c>
      <c r="D13071" s="141">
        <v>0.49421167671999999</v>
      </c>
      <c r="E13071" s="119">
        <v>1</v>
      </c>
      <c r="F13071" s="119" t="s">
        <v>1489</v>
      </c>
      <c r="G13071" s="114">
        <f>IF([Data da Aprovação]&lt;&gt;"ESTATUTÁRIO",YEAR([Data da Aprovação]),"")</f>
        <v>2013</v>
      </c>
      <c r="H13071" s="106">
        <f>Tabela9[[#This Row],[Valor do Provento R$]]/Tabela9[[#This Row],[Provento por 1 ou 1000 Ações]]</f>
        <v>0.49421167671999999</v>
      </c>
    </row>
    <row r="13072" spans="1:8">
      <c r="A13072" s="118" t="s">
        <v>1857</v>
      </c>
      <c r="B13072" s="116" t="s">
        <v>1490</v>
      </c>
      <c r="C13072" s="138">
        <v>41626</v>
      </c>
      <c r="D13072" s="139">
        <v>0.69814288903999999</v>
      </c>
      <c r="E13072" s="118">
        <v>1</v>
      </c>
      <c r="F13072" s="118" t="s">
        <v>1489</v>
      </c>
      <c r="G13072" s="113">
        <f>IF([Data da Aprovação]&lt;&gt;"ESTATUTÁRIO",YEAR([Data da Aprovação]),"")</f>
        <v>2013</v>
      </c>
      <c r="H13072" s="106">
        <f>Tabela9[[#This Row],[Valor do Provento R$]]/Tabela9[[#This Row],[Provento por 1 ou 1000 Ações]]</f>
        <v>0.69814288903999999</v>
      </c>
    </row>
    <row r="13073" spans="1:8">
      <c r="A13073" s="119" t="s">
        <v>1858</v>
      </c>
      <c r="B13073" s="117" t="s">
        <v>1488</v>
      </c>
      <c r="C13073" s="140">
        <v>41029</v>
      </c>
      <c r="D13073" s="141">
        <v>0.52129449400000005</v>
      </c>
      <c r="E13073" s="119">
        <v>1</v>
      </c>
      <c r="F13073" s="119" t="s">
        <v>1499</v>
      </c>
      <c r="G13073" s="114">
        <f>IF([Data da Aprovação]&lt;&gt;"ESTATUTÁRIO",YEAR([Data da Aprovação]),"")</f>
        <v>2012</v>
      </c>
      <c r="H13073" s="106">
        <f>Tabela9[[#This Row],[Valor do Provento R$]]/Tabela9[[#This Row],[Provento por 1 ou 1000 Ações]]</f>
        <v>0.52129449400000005</v>
      </c>
    </row>
    <row r="13074" spans="1:8">
      <c r="A13074" s="118" t="s">
        <v>1858</v>
      </c>
      <c r="B13074" s="116" t="s">
        <v>1488</v>
      </c>
      <c r="C13074" s="138">
        <v>41394</v>
      </c>
      <c r="D13074" s="139">
        <v>0.17299999999999999</v>
      </c>
      <c r="E13074" s="118">
        <v>1</v>
      </c>
      <c r="F13074" s="118" t="s">
        <v>1492</v>
      </c>
      <c r="G13074" s="113">
        <f>IF([Data da Aprovação]&lt;&gt;"ESTATUTÁRIO",YEAR([Data da Aprovação]),"")</f>
        <v>2013</v>
      </c>
      <c r="H13074" s="106">
        <f>Tabela9[[#This Row],[Valor do Provento R$]]/Tabela9[[#This Row],[Provento por 1 ou 1000 Ações]]</f>
        <v>0.17299999999999999</v>
      </c>
    </row>
    <row r="13075" spans="1:8">
      <c r="A13075" s="119" t="s">
        <v>1859</v>
      </c>
      <c r="B13075" s="117" t="s">
        <v>1488</v>
      </c>
      <c r="C13075" s="140">
        <v>40715</v>
      </c>
      <c r="D13075" s="141">
        <v>7.4228260000000004E-2</v>
      </c>
      <c r="E13075" s="119">
        <v>1</v>
      </c>
      <c r="F13075" s="119" t="s">
        <v>1489</v>
      </c>
      <c r="G13075" s="114">
        <f>IF([Data da Aprovação]&lt;&gt;"ESTATUTÁRIO",YEAR([Data da Aprovação]),"")</f>
        <v>2011</v>
      </c>
      <c r="H13075" s="106">
        <f>Tabela9[[#This Row],[Valor do Provento R$]]/Tabela9[[#This Row],[Provento por 1 ou 1000 Ações]]</f>
        <v>7.4228260000000004E-2</v>
      </c>
    </row>
    <row r="13076" spans="1:8">
      <c r="A13076" s="118" t="s">
        <v>1859</v>
      </c>
      <c r="B13076" s="116" t="s">
        <v>1488</v>
      </c>
      <c r="C13076" s="138">
        <v>40715</v>
      </c>
      <c r="D13076" s="139">
        <v>2.9604200000000001E-3</v>
      </c>
      <c r="E13076" s="118">
        <v>1</v>
      </c>
      <c r="F13076" s="118" t="s">
        <v>1492</v>
      </c>
      <c r="G13076" s="113">
        <f>IF([Data da Aprovação]&lt;&gt;"ESTATUTÁRIO",YEAR([Data da Aprovação]),"")</f>
        <v>2011</v>
      </c>
      <c r="H13076" s="106">
        <f>Tabela9[[#This Row],[Valor do Provento R$]]/Tabela9[[#This Row],[Provento por 1 ou 1000 Ações]]</f>
        <v>2.9604200000000001E-3</v>
      </c>
    </row>
    <row r="13077" spans="1:8">
      <c r="A13077" s="119" t="s">
        <v>1859</v>
      </c>
      <c r="B13077" s="117" t="s">
        <v>1488</v>
      </c>
      <c r="C13077" s="140">
        <v>41071</v>
      </c>
      <c r="D13077" s="141">
        <v>3.8485510000000001E-2</v>
      </c>
      <c r="E13077" s="119">
        <v>1</v>
      </c>
      <c r="F13077" s="119" t="s">
        <v>1492</v>
      </c>
      <c r="G13077" s="114">
        <f>IF([Data da Aprovação]&lt;&gt;"ESTATUTÁRIO",YEAR([Data da Aprovação]),"")</f>
        <v>2012</v>
      </c>
      <c r="H13077" s="106">
        <f>Tabela9[[#This Row],[Valor do Provento R$]]/Tabela9[[#This Row],[Provento por 1 ou 1000 Ações]]</f>
        <v>3.8485510000000001E-2</v>
      </c>
    </row>
    <row r="13078" spans="1:8">
      <c r="A13078" s="118" t="s">
        <v>1859</v>
      </c>
      <c r="B13078" s="116" t="s">
        <v>1488</v>
      </c>
      <c r="C13078" s="138">
        <v>41071</v>
      </c>
      <c r="D13078" s="139">
        <v>3.2434030000000003E-2</v>
      </c>
      <c r="E13078" s="118">
        <v>1</v>
      </c>
      <c r="F13078" s="118" t="s">
        <v>1489</v>
      </c>
      <c r="G13078" s="113">
        <f>IF([Data da Aprovação]&lt;&gt;"ESTATUTÁRIO",YEAR([Data da Aprovação]),"")</f>
        <v>2012</v>
      </c>
      <c r="H13078" s="106">
        <f>Tabela9[[#This Row],[Valor do Provento R$]]/Tabela9[[#This Row],[Provento por 1 ou 1000 Ações]]</f>
        <v>3.2434030000000003E-2</v>
      </c>
    </row>
    <row r="13079" spans="1:8">
      <c r="A13079" s="119" t="s">
        <v>1859</v>
      </c>
      <c r="B13079" s="117" t="s">
        <v>1488</v>
      </c>
      <c r="C13079" s="140">
        <v>41437</v>
      </c>
      <c r="D13079" s="141">
        <v>4.6238108E-2</v>
      </c>
      <c r="E13079" s="119">
        <v>1</v>
      </c>
      <c r="F13079" s="119" t="s">
        <v>1492</v>
      </c>
      <c r="G13079" s="114">
        <f>IF([Data da Aprovação]&lt;&gt;"ESTATUTÁRIO",YEAR([Data da Aprovação]),"")</f>
        <v>2013</v>
      </c>
      <c r="H13079" s="106">
        <f>Tabela9[[#This Row],[Valor do Provento R$]]/Tabela9[[#This Row],[Provento por 1 ou 1000 Ações]]</f>
        <v>4.6238108E-2</v>
      </c>
    </row>
    <row r="13080" spans="1:8">
      <c r="A13080" s="118" t="s">
        <v>1860</v>
      </c>
      <c r="B13080" s="116" t="s">
        <v>1488</v>
      </c>
      <c r="C13080" s="138">
        <v>35125</v>
      </c>
      <c r="D13080" s="139">
        <v>4.7E-2</v>
      </c>
      <c r="E13080" s="118">
        <v>1</v>
      </c>
      <c r="F13080" s="118" t="s">
        <v>1492</v>
      </c>
      <c r="G13080" s="113">
        <f>IF([Data da Aprovação]&lt;&gt;"ESTATUTÁRIO",YEAR([Data da Aprovação]),"")</f>
        <v>1996</v>
      </c>
      <c r="H13080" s="106">
        <f>Tabela9[[#This Row],[Valor do Provento R$]]/Tabela9[[#This Row],[Provento por 1 ou 1000 Ações]]</f>
        <v>4.7E-2</v>
      </c>
    </row>
    <row r="13081" spans="1:8">
      <c r="A13081" s="119" t="s">
        <v>1860</v>
      </c>
      <c r="B13081" s="117" t="s">
        <v>1488</v>
      </c>
      <c r="C13081" s="140">
        <v>35488</v>
      </c>
      <c r="D13081" s="141">
        <v>5.6000000000000001E-2</v>
      </c>
      <c r="E13081" s="119">
        <v>1</v>
      </c>
      <c r="F13081" s="119" t="s">
        <v>1492</v>
      </c>
      <c r="G13081" s="114">
        <f>IF([Data da Aprovação]&lt;&gt;"ESTATUTÁRIO",YEAR([Data da Aprovação]),"")</f>
        <v>1997</v>
      </c>
      <c r="H13081" s="106">
        <f>Tabela9[[#This Row],[Valor do Provento R$]]/Tabela9[[#This Row],[Provento por 1 ou 1000 Ações]]</f>
        <v>5.6000000000000001E-2</v>
      </c>
    </row>
    <row r="13082" spans="1:8">
      <c r="A13082" s="118" t="s">
        <v>1860</v>
      </c>
      <c r="B13082" s="116" t="s">
        <v>1488</v>
      </c>
      <c r="C13082" s="138">
        <v>35866</v>
      </c>
      <c r="D13082" s="139">
        <v>5.96E-2</v>
      </c>
      <c r="E13082" s="118">
        <v>1</v>
      </c>
      <c r="F13082" s="118" t="s">
        <v>1492</v>
      </c>
      <c r="G13082" s="113">
        <f>IF([Data da Aprovação]&lt;&gt;"ESTATUTÁRIO",YEAR([Data da Aprovação]),"")</f>
        <v>1998</v>
      </c>
      <c r="H13082" s="106">
        <f>Tabela9[[#This Row],[Valor do Provento R$]]/Tabela9[[#This Row],[Provento por 1 ou 1000 Ações]]</f>
        <v>5.96E-2</v>
      </c>
    </row>
    <row r="13083" spans="1:8">
      <c r="A13083" s="119" t="s">
        <v>1860</v>
      </c>
      <c r="B13083" s="117" t="s">
        <v>1488</v>
      </c>
      <c r="C13083" s="140">
        <v>36277</v>
      </c>
      <c r="D13083" s="141">
        <v>5.5899999999999998E-2</v>
      </c>
      <c r="E13083" s="119">
        <v>1</v>
      </c>
      <c r="F13083" s="119" t="s">
        <v>1492</v>
      </c>
      <c r="G13083" s="114">
        <f>IF([Data da Aprovação]&lt;&gt;"ESTATUTÁRIO",YEAR([Data da Aprovação]),"")</f>
        <v>1999</v>
      </c>
      <c r="H13083" s="106">
        <f>Tabela9[[#This Row],[Valor do Provento R$]]/Tabela9[[#This Row],[Provento por 1 ou 1000 Ações]]</f>
        <v>5.5899999999999998E-2</v>
      </c>
    </row>
    <row r="13084" spans="1:8">
      <c r="A13084" s="118" t="s">
        <v>1860</v>
      </c>
      <c r="B13084" s="116" t="s">
        <v>1488</v>
      </c>
      <c r="C13084" s="138">
        <v>36643</v>
      </c>
      <c r="D13084" s="139">
        <v>5.5800000000000002E-2</v>
      </c>
      <c r="E13084" s="118">
        <v>1</v>
      </c>
      <c r="F13084" s="118" t="s">
        <v>1492</v>
      </c>
      <c r="G13084" s="113">
        <f>IF([Data da Aprovação]&lt;&gt;"ESTATUTÁRIO",YEAR([Data da Aprovação]),"")</f>
        <v>2000</v>
      </c>
      <c r="H13084" s="106">
        <f>Tabela9[[#This Row],[Valor do Provento R$]]/Tabela9[[#This Row],[Provento por 1 ou 1000 Ações]]</f>
        <v>5.5800000000000002E-2</v>
      </c>
    </row>
    <row r="13085" spans="1:8">
      <c r="A13085" s="119" t="s">
        <v>1860</v>
      </c>
      <c r="B13085" s="117" t="s">
        <v>1488</v>
      </c>
      <c r="C13085" s="140">
        <v>37007</v>
      </c>
      <c r="D13085" s="141">
        <v>5.5800000000000002E-2</v>
      </c>
      <c r="E13085" s="119">
        <v>1</v>
      </c>
      <c r="F13085" s="119" t="s">
        <v>1492</v>
      </c>
      <c r="G13085" s="114">
        <f>IF([Data da Aprovação]&lt;&gt;"ESTATUTÁRIO",YEAR([Data da Aprovação]),"")</f>
        <v>2001</v>
      </c>
      <c r="H13085" s="106">
        <f>Tabela9[[#This Row],[Valor do Provento R$]]/Tabela9[[#This Row],[Provento por 1 ou 1000 Ações]]</f>
        <v>5.5800000000000002E-2</v>
      </c>
    </row>
    <row r="13086" spans="1:8">
      <c r="A13086" s="118" t="s">
        <v>1860</v>
      </c>
      <c r="B13086" s="116" t="s">
        <v>1488</v>
      </c>
      <c r="C13086" s="138">
        <v>37371</v>
      </c>
      <c r="D13086" s="139">
        <v>5.5800000000000002E-2</v>
      </c>
      <c r="E13086" s="118">
        <v>1</v>
      </c>
      <c r="F13086" s="118" t="s">
        <v>1492</v>
      </c>
      <c r="G13086" s="113">
        <f>IF([Data da Aprovação]&lt;&gt;"ESTATUTÁRIO",YEAR([Data da Aprovação]),"")</f>
        <v>2002</v>
      </c>
      <c r="H13086" s="106">
        <f>Tabela9[[#This Row],[Valor do Provento R$]]/Tabela9[[#This Row],[Provento por 1 ou 1000 Ações]]</f>
        <v>5.5800000000000002E-2</v>
      </c>
    </row>
    <row r="13087" spans="1:8">
      <c r="A13087" s="119" t="s">
        <v>1860</v>
      </c>
      <c r="B13087" s="117" t="s">
        <v>1488</v>
      </c>
      <c r="C13087" s="140">
        <v>38209</v>
      </c>
      <c r="D13087" s="141">
        <v>8.9999999999999993E-3</v>
      </c>
      <c r="E13087" s="119">
        <v>1</v>
      </c>
      <c r="F13087" s="119" t="s">
        <v>1492</v>
      </c>
      <c r="G13087" s="114">
        <f>IF([Data da Aprovação]&lt;&gt;"ESTATUTÁRIO",YEAR([Data da Aprovação]),"")</f>
        <v>2004</v>
      </c>
      <c r="H13087" s="106">
        <f>Tabela9[[#This Row],[Valor do Provento R$]]/Tabela9[[#This Row],[Provento por 1 ou 1000 Ações]]</f>
        <v>8.9999999999999993E-3</v>
      </c>
    </row>
    <row r="13088" spans="1:8">
      <c r="A13088" s="118" t="s">
        <v>1860</v>
      </c>
      <c r="B13088" s="116" t="s">
        <v>1488</v>
      </c>
      <c r="C13088" s="138">
        <v>38470</v>
      </c>
      <c r="D13088" s="139">
        <v>7.3000000000000001E-3</v>
      </c>
      <c r="E13088" s="118">
        <v>1</v>
      </c>
      <c r="F13088" s="118" t="s">
        <v>1492</v>
      </c>
      <c r="G13088" s="113">
        <f>IF([Data da Aprovação]&lt;&gt;"ESTATUTÁRIO",YEAR([Data da Aprovação]),"")</f>
        <v>2005</v>
      </c>
      <c r="H13088" s="106">
        <f>Tabela9[[#This Row],[Valor do Provento R$]]/Tabela9[[#This Row],[Provento por 1 ou 1000 Ações]]</f>
        <v>7.3000000000000001E-3</v>
      </c>
    </row>
    <row r="13089" spans="1:8">
      <c r="A13089" s="119" t="s">
        <v>1860</v>
      </c>
      <c r="B13089" s="117" t="s">
        <v>1490</v>
      </c>
      <c r="C13089" s="140">
        <v>35125</v>
      </c>
      <c r="D13089" s="141">
        <v>4.7E-2</v>
      </c>
      <c r="E13089" s="119">
        <v>1</v>
      </c>
      <c r="F13089" s="119" t="s">
        <v>1492</v>
      </c>
      <c r="G13089" s="114">
        <f>IF([Data da Aprovação]&lt;&gt;"ESTATUTÁRIO",YEAR([Data da Aprovação]),"")</f>
        <v>1996</v>
      </c>
      <c r="H13089" s="106">
        <f>Tabela9[[#This Row],[Valor do Provento R$]]/Tabela9[[#This Row],[Provento por 1 ou 1000 Ações]]</f>
        <v>4.7E-2</v>
      </c>
    </row>
    <row r="13090" spans="1:8">
      <c r="A13090" s="118" t="s">
        <v>1860</v>
      </c>
      <c r="B13090" s="116" t="s">
        <v>1490</v>
      </c>
      <c r="C13090" s="138">
        <v>35488</v>
      </c>
      <c r="D13090" s="139">
        <v>5.6000000000000001E-2</v>
      </c>
      <c r="E13090" s="118">
        <v>1</v>
      </c>
      <c r="F13090" s="118" t="s">
        <v>1492</v>
      </c>
      <c r="G13090" s="113">
        <f>IF([Data da Aprovação]&lt;&gt;"ESTATUTÁRIO",YEAR([Data da Aprovação]),"")</f>
        <v>1997</v>
      </c>
      <c r="H13090" s="106">
        <f>Tabela9[[#This Row],[Valor do Provento R$]]/Tabela9[[#This Row],[Provento por 1 ou 1000 Ações]]</f>
        <v>5.6000000000000001E-2</v>
      </c>
    </row>
    <row r="13091" spans="1:8">
      <c r="A13091" s="119" t="s">
        <v>1860</v>
      </c>
      <c r="B13091" s="117" t="s">
        <v>1490</v>
      </c>
      <c r="C13091" s="140">
        <v>35866</v>
      </c>
      <c r="D13091" s="141">
        <v>5.96E-2</v>
      </c>
      <c r="E13091" s="119">
        <v>1</v>
      </c>
      <c r="F13091" s="119" t="s">
        <v>1492</v>
      </c>
      <c r="G13091" s="114">
        <f>IF([Data da Aprovação]&lt;&gt;"ESTATUTÁRIO",YEAR([Data da Aprovação]),"")</f>
        <v>1998</v>
      </c>
      <c r="H13091" s="106">
        <f>Tabela9[[#This Row],[Valor do Provento R$]]/Tabela9[[#This Row],[Provento por 1 ou 1000 Ações]]</f>
        <v>5.96E-2</v>
      </c>
    </row>
    <row r="13092" spans="1:8">
      <c r="A13092" s="118" t="s">
        <v>1860</v>
      </c>
      <c r="B13092" s="116" t="s">
        <v>1490</v>
      </c>
      <c r="C13092" s="138">
        <v>36277</v>
      </c>
      <c r="D13092" s="139">
        <v>5.5899999999999998E-2</v>
      </c>
      <c r="E13092" s="118">
        <v>1</v>
      </c>
      <c r="F13092" s="118" t="s">
        <v>1492</v>
      </c>
      <c r="G13092" s="113">
        <f>IF([Data da Aprovação]&lt;&gt;"ESTATUTÁRIO",YEAR([Data da Aprovação]),"")</f>
        <v>1999</v>
      </c>
      <c r="H13092" s="106">
        <f>Tabela9[[#This Row],[Valor do Provento R$]]/Tabela9[[#This Row],[Provento por 1 ou 1000 Ações]]</f>
        <v>5.5899999999999998E-2</v>
      </c>
    </row>
    <row r="13093" spans="1:8">
      <c r="A13093" s="119" t="s">
        <v>1860</v>
      </c>
      <c r="B13093" s="117" t="s">
        <v>1490</v>
      </c>
      <c r="C13093" s="140">
        <v>36643</v>
      </c>
      <c r="D13093" s="141">
        <v>5.5800000000000002E-2</v>
      </c>
      <c r="E13093" s="119">
        <v>1</v>
      </c>
      <c r="F13093" s="119" t="s">
        <v>1492</v>
      </c>
      <c r="G13093" s="114">
        <f>IF([Data da Aprovação]&lt;&gt;"ESTATUTÁRIO",YEAR([Data da Aprovação]),"")</f>
        <v>2000</v>
      </c>
      <c r="H13093" s="106">
        <f>Tabela9[[#This Row],[Valor do Provento R$]]/Tabela9[[#This Row],[Provento por 1 ou 1000 Ações]]</f>
        <v>5.5800000000000002E-2</v>
      </c>
    </row>
    <row r="13094" spans="1:8">
      <c r="A13094" s="118" t="s">
        <v>1860</v>
      </c>
      <c r="B13094" s="116" t="s">
        <v>1490</v>
      </c>
      <c r="C13094" s="138">
        <v>37007</v>
      </c>
      <c r="D13094" s="139">
        <v>5.5800000000000002E-2</v>
      </c>
      <c r="E13094" s="118">
        <v>1</v>
      </c>
      <c r="F13094" s="118" t="s">
        <v>1492</v>
      </c>
      <c r="G13094" s="113">
        <f>IF([Data da Aprovação]&lt;&gt;"ESTATUTÁRIO",YEAR([Data da Aprovação]),"")</f>
        <v>2001</v>
      </c>
      <c r="H13094" s="106">
        <f>Tabela9[[#This Row],[Valor do Provento R$]]/Tabela9[[#This Row],[Provento por 1 ou 1000 Ações]]</f>
        <v>5.5800000000000002E-2</v>
      </c>
    </row>
    <row r="13095" spans="1:8">
      <c r="A13095" s="119" t="s">
        <v>1860</v>
      </c>
      <c r="B13095" s="117" t="s">
        <v>1490</v>
      </c>
      <c r="C13095" s="140">
        <v>37371</v>
      </c>
      <c r="D13095" s="141">
        <v>5.5800000000000002E-2</v>
      </c>
      <c r="E13095" s="119">
        <v>1</v>
      </c>
      <c r="F13095" s="119" t="s">
        <v>1492</v>
      </c>
      <c r="G13095" s="114">
        <f>IF([Data da Aprovação]&lt;&gt;"ESTATUTÁRIO",YEAR([Data da Aprovação]),"")</f>
        <v>2002</v>
      </c>
      <c r="H13095" s="106">
        <f>Tabela9[[#This Row],[Valor do Provento R$]]/Tabela9[[#This Row],[Provento por 1 ou 1000 Ações]]</f>
        <v>5.5800000000000002E-2</v>
      </c>
    </row>
    <row r="13096" spans="1:8">
      <c r="A13096" s="118" t="s">
        <v>1860</v>
      </c>
      <c r="B13096" s="116" t="s">
        <v>1490</v>
      </c>
      <c r="C13096" s="138">
        <v>38209</v>
      </c>
      <c r="D13096" s="139">
        <v>8.9999999999999993E-3</v>
      </c>
      <c r="E13096" s="118">
        <v>1</v>
      </c>
      <c r="F13096" s="118" t="s">
        <v>1492</v>
      </c>
      <c r="G13096" s="113">
        <f>IF([Data da Aprovação]&lt;&gt;"ESTATUTÁRIO",YEAR([Data da Aprovação]),"")</f>
        <v>2004</v>
      </c>
      <c r="H13096" s="106">
        <f>Tabela9[[#This Row],[Valor do Provento R$]]/Tabela9[[#This Row],[Provento por 1 ou 1000 Ações]]</f>
        <v>8.9999999999999993E-3</v>
      </c>
    </row>
    <row r="13097" spans="1:8">
      <c r="A13097" s="119" t="s">
        <v>1860</v>
      </c>
      <c r="B13097" s="117" t="s">
        <v>1490</v>
      </c>
      <c r="C13097" s="140">
        <v>38470</v>
      </c>
      <c r="D13097" s="141">
        <v>7.3000000000000001E-3</v>
      </c>
      <c r="E13097" s="119">
        <v>1</v>
      </c>
      <c r="F13097" s="119" t="s">
        <v>1492</v>
      </c>
      <c r="G13097" s="114">
        <f>IF([Data da Aprovação]&lt;&gt;"ESTATUTÁRIO",YEAR([Data da Aprovação]),"")</f>
        <v>2005</v>
      </c>
      <c r="H13097" s="106">
        <f>Tabela9[[#This Row],[Valor do Provento R$]]/Tabela9[[#This Row],[Provento por 1 ou 1000 Ações]]</f>
        <v>7.3000000000000001E-3</v>
      </c>
    </row>
    <row r="13098" spans="1:8">
      <c r="A13098" s="118" t="s">
        <v>1861</v>
      </c>
      <c r="B13098" s="116" t="s">
        <v>1488</v>
      </c>
      <c r="C13098" s="138">
        <v>36159</v>
      </c>
      <c r="D13098" s="139">
        <v>9.1929999999999998E-2</v>
      </c>
      <c r="E13098" s="118">
        <v>1000</v>
      </c>
      <c r="F13098" s="118" t="s">
        <v>1489</v>
      </c>
      <c r="G13098" s="113">
        <f>IF([Data da Aprovação]&lt;&gt;"ESTATUTÁRIO",YEAR([Data da Aprovação]),"")</f>
        <v>1998</v>
      </c>
      <c r="H13098" s="106">
        <f>Tabela9[[#This Row],[Valor do Provento R$]]/Tabela9[[#This Row],[Provento por 1 ou 1000 Ações]]</f>
        <v>9.1929999999999996E-5</v>
      </c>
    </row>
    <row r="13099" spans="1:8">
      <c r="A13099" s="119" t="s">
        <v>1861</v>
      </c>
      <c r="B13099" s="117" t="s">
        <v>1488</v>
      </c>
      <c r="C13099" s="140">
        <v>36272</v>
      </c>
      <c r="D13099" s="141">
        <v>1.6129999999999999E-2</v>
      </c>
      <c r="E13099" s="119">
        <v>1000</v>
      </c>
      <c r="F13099" s="119" t="s">
        <v>1492</v>
      </c>
      <c r="G13099" s="114">
        <f>IF([Data da Aprovação]&lt;&gt;"ESTATUTÁRIO",YEAR([Data da Aprovação]),"")</f>
        <v>1999</v>
      </c>
      <c r="H13099" s="106">
        <f>Tabela9[[#This Row],[Valor do Provento R$]]/Tabela9[[#This Row],[Provento por 1 ou 1000 Ações]]</f>
        <v>1.613E-5</v>
      </c>
    </row>
    <row r="13100" spans="1:8">
      <c r="A13100" s="118" t="s">
        <v>1861</v>
      </c>
      <c r="B13100" s="116" t="s">
        <v>1488</v>
      </c>
      <c r="C13100" s="138">
        <v>36272</v>
      </c>
      <c r="D13100" s="139">
        <v>5.0000000000000001E-4</v>
      </c>
      <c r="E13100" s="118">
        <v>1000</v>
      </c>
      <c r="F13100" s="118" t="s">
        <v>1496</v>
      </c>
      <c r="G13100" s="113">
        <f>IF([Data da Aprovação]&lt;&gt;"ESTATUTÁRIO",YEAR([Data da Aprovação]),"")</f>
        <v>1999</v>
      </c>
      <c r="H13100" s="106">
        <f>Tabela9[[#This Row],[Valor do Provento R$]]/Tabela9[[#This Row],[Provento por 1 ou 1000 Ações]]</f>
        <v>4.9999999999999998E-7</v>
      </c>
    </row>
    <row r="13101" spans="1:8">
      <c r="A13101" s="119" t="s">
        <v>1861</v>
      </c>
      <c r="B13101" s="117" t="s">
        <v>1488</v>
      </c>
      <c r="C13101" s="140">
        <v>36524</v>
      </c>
      <c r="D13101" s="141">
        <v>4.2541637899999998E-2</v>
      </c>
      <c r="E13101" s="119">
        <v>1000</v>
      </c>
      <c r="F13101" s="119" t="s">
        <v>1489</v>
      </c>
      <c r="G13101" s="114">
        <f>IF([Data da Aprovação]&lt;&gt;"ESTATUTÁRIO",YEAR([Data da Aprovação]),"")</f>
        <v>1999</v>
      </c>
      <c r="H13101" s="106">
        <f>Tabela9[[#This Row],[Valor do Provento R$]]/Tabela9[[#This Row],[Provento por 1 ou 1000 Ações]]</f>
        <v>4.2541637899999998E-5</v>
      </c>
    </row>
    <row r="13102" spans="1:8">
      <c r="A13102" s="118" t="s">
        <v>1861</v>
      </c>
      <c r="B13102" s="116" t="s">
        <v>1488</v>
      </c>
      <c r="C13102" s="138">
        <v>36888</v>
      </c>
      <c r="D13102" s="139">
        <v>7.5209548999999997E-3</v>
      </c>
      <c r="E13102" s="118">
        <v>1000</v>
      </c>
      <c r="F13102" s="118" t="s">
        <v>1489</v>
      </c>
      <c r="G13102" s="113">
        <f>IF([Data da Aprovação]&lt;&gt;"ESTATUTÁRIO",YEAR([Data da Aprovação]),"")</f>
        <v>2000</v>
      </c>
      <c r="H13102" s="106">
        <f>Tabela9[[#This Row],[Valor do Provento R$]]/Tabela9[[#This Row],[Provento por 1 ou 1000 Ações]]</f>
        <v>7.5209549E-6</v>
      </c>
    </row>
    <row r="13103" spans="1:8">
      <c r="A13103" s="119" t="s">
        <v>1861</v>
      </c>
      <c r="B13103" s="117" t="s">
        <v>1488</v>
      </c>
      <c r="C13103" s="140">
        <v>37006</v>
      </c>
      <c r="D13103" s="141">
        <v>2.7637218000000002E-2</v>
      </c>
      <c r="E13103" s="119">
        <v>1000</v>
      </c>
      <c r="F13103" s="119" t="s">
        <v>1492</v>
      </c>
      <c r="G13103" s="114">
        <f>IF([Data da Aprovação]&lt;&gt;"ESTATUTÁRIO",YEAR([Data da Aprovação]),"")</f>
        <v>2001</v>
      </c>
      <c r="H13103" s="106">
        <f>Tabela9[[#This Row],[Valor do Provento R$]]/Tabela9[[#This Row],[Provento por 1 ou 1000 Ações]]</f>
        <v>2.7637218000000003E-5</v>
      </c>
    </row>
    <row r="13104" spans="1:8">
      <c r="A13104" s="118" t="s">
        <v>1861</v>
      </c>
      <c r="B13104" s="116" t="s">
        <v>1488</v>
      </c>
      <c r="C13104" s="138">
        <v>37006</v>
      </c>
      <c r="D13104" s="139">
        <v>1.3124299999999999E-4</v>
      </c>
      <c r="E13104" s="118">
        <v>1000</v>
      </c>
      <c r="F13104" s="118" t="s">
        <v>1496</v>
      </c>
      <c r="G13104" s="113">
        <f>IF([Data da Aprovação]&lt;&gt;"ESTATUTÁRIO",YEAR([Data da Aprovação]),"")</f>
        <v>2001</v>
      </c>
      <c r="H13104" s="106">
        <f>Tabela9[[#This Row],[Valor do Provento R$]]/Tabela9[[#This Row],[Provento por 1 ou 1000 Ações]]</f>
        <v>1.3124299999999998E-7</v>
      </c>
    </row>
    <row r="13105" spans="1:8">
      <c r="A13105" s="119" t="s">
        <v>1861</v>
      </c>
      <c r="B13105" s="117" t="s">
        <v>1488</v>
      </c>
      <c r="C13105" s="140">
        <v>37253</v>
      </c>
      <c r="D13105" s="141">
        <v>6.1627679999999997E-2</v>
      </c>
      <c r="E13105" s="119">
        <v>1000</v>
      </c>
      <c r="F13105" s="119" t="s">
        <v>1489</v>
      </c>
      <c r="G13105" s="114">
        <f>IF([Data da Aprovação]&lt;&gt;"ESTATUTÁRIO",YEAR([Data da Aprovação]),"")</f>
        <v>2001</v>
      </c>
      <c r="H13105" s="106">
        <f>Tabela9[[#This Row],[Valor do Provento R$]]/Tabela9[[#This Row],[Provento por 1 ou 1000 Ações]]</f>
        <v>6.1627679999999991E-5</v>
      </c>
    </row>
    <row r="13106" spans="1:8">
      <c r="A13106" s="118" t="s">
        <v>1861</v>
      </c>
      <c r="B13106" s="116" t="s">
        <v>1488</v>
      </c>
      <c r="C13106" s="138">
        <v>37351</v>
      </c>
      <c r="D13106" s="139">
        <v>2.5479245000000002E-3</v>
      </c>
      <c r="E13106" s="118">
        <v>1000</v>
      </c>
      <c r="F13106" s="118" t="s">
        <v>1492</v>
      </c>
      <c r="G13106" s="113">
        <f>IF([Data da Aprovação]&lt;&gt;"ESTATUTÁRIO",YEAR([Data da Aprovação]),"")</f>
        <v>2002</v>
      </c>
      <c r="H13106" s="106">
        <f>Tabela9[[#This Row],[Valor do Provento R$]]/Tabela9[[#This Row],[Provento por 1 ou 1000 Ações]]</f>
        <v>2.5479245000000001E-6</v>
      </c>
    </row>
    <row r="13107" spans="1:8">
      <c r="A13107" s="119" t="s">
        <v>1861</v>
      </c>
      <c r="B13107" s="117" t="s">
        <v>1488</v>
      </c>
      <c r="C13107" s="140">
        <v>37351</v>
      </c>
      <c r="D13107" s="141">
        <v>1.22015E-5</v>
      </c>
      <c r="E13107" s="119">
        <v>1000</v>
      </c>
      <c r="F13107" s="119" t="s">
        <v>1496</v>
      </c>
      <c r="G13107" s="114">
        <f>IF([Data da Aprovação]&lt;&gt;"ESTATUTÁRIO",YEAR([Data da Aprovação]),"")</f>
        <v>2002</v>
      </c>
      <c r="H13107" s="106">
        <f>Tabela9[[#This Row],[Valor do Provento R$]]/Tabela9[[#This Row],[Provento por 1 ou 1000 Ações]]</f>
        <v>1.22015E-8</v>
      </c>
    </row>
    <row r="13108" spans="1:8">
      <c r="A13108" s="118" t="s">
        <v>1861</v>
      </c>
      <c r="B13108" s="116" t="s">
        <v>1488</v>
      </c>
      <c r="C13108" s="138">
        <v>37620</v>
      </c>
      <c r="D13108" s="139">
        <v>4.9567020000000003E-2</v>
      </c>
      <c r="E13108" s="118">
        <v>1000</v>
      </c>
      <c r="F13108" s="118" t="s">
        <v>1489</v>
      </c>
      <c r="G13108" s="113">
        <f>IF([Data da Aprovação]&lt;&gt;"ESTATUTÁRIO",YEAR([Data da Aprovação]),"")</f>
        <v>2002</v>
      </c>
      <c r="H13108" s="106">
        <f>Tabela9[[#This Row],[Valor do Provento R$]]/Tabela9[[#This Row],[Provento por 1 ou 1000 Ações]]</f>
        <v>4.9567020000000003E-5</v>
      </c>
    </row>
    <row r="13109" spans="1:8">
      <c r="A13109" s="119" t="s">
        <v>1861</v>
      </c>
      <c r="B13109" s="117" t="s">
        <v>1488</v>
      </c>
      <c r="C13109" s="140">
        <v>37698</v>
      </c>
      <c r="D13109" s="141">
        <v>3.4326922599999997E-2</v>
      </c>
      <c r="E13109" s="119">
        <v>1000</v>
      </c>
      <c r="F13109" s="119" t="s">
        <v>1492</v>
      </c>
      <c r="G13109" s="114">
        <f>IF([Data da Aprovação]&lt;&gt;"ESTATUTÁRIO",YEAR([Data da Aprovação]),"")</f>
        <v>2003</v>
      </c>
      <c r="H13109" s="106">
        <f>Tabela9[[#This Row],[Valor do Provento R$]]/Tabela9[[#This Row],[Provento por 1 ou 1000 Ações]]</f>
        <v>3.4326922599999995E-5</v>
      </c>
    </row>
    <row r="13110" spans="1:8">
      <c r="A13110" s="118" t="s">
        <v>1861</v>
      </c>
      <c r="B13110" s="116" t="s">
        <v>1488</v>
      </c>
      <c r="C13110" s="138">
        <v>37985</v>
      </c>
      <c r="D13110" s="139">
        <v>3.3662621900000002E-2</v>
      </c>
      <c r="E13110" s="118">
        <v>1000</v>
      </c>
      <c r="F13110" s="118" t="s">
        <v>1489</v>
      </c>
      <c r="G13110" s="113">
        <f>IF([Data da Aprovação]&lt;&gt;"ESTATUTÁRIO",YEAR([Data da Aprovação]),"")</f>
        <v>2003</v>
      </c>
      <c r="H13110" s="106">
        <f>Tabela9[[#This Row],[Valor do Provento R$]]/Tabela9[[#This Row],[Provento por 1 ou 1000 Ações]]</f>
        <v>3.36626219E-5</v>
      </c>
    </row>
    <row r="13111" spans="1:8">
      <c r="A13111" s="119" t="s">
        <v>1861</v>
      </c>
      <c r="B13111" s="117" t="s">
        <v>1488</v>
      </c>
      <c r="C13111" s="140">
        <v>38100</v>
      </c>
      <c r="D13111" s="141">
        <v>7.6149999100000004E-2</v>
      </c>
      <c r="E13111" s="119">
        <v>1000</v>
      </c>
      <c r="F13111" s="119" t="s">
        <v>1492</v>
      </c>
      <c r="G13111" s="114">
        <f>IF([Data da Aprovação]&lt;&gt;"ESTATUTÁRIO",YEAR([Data da Aprovação]),"")</f>
        <v>2004</v>
      </c>
      <c r="H13111" s="106">
        <f>Tabela9[[#This Row],[Valor do Provento R$]]/Tabela9[[#This Row],[Provento por 1 ou 1000 Ações]]</f>
        <v>7.6149999100000003E-5</v>
      </c>
    </row>
    <row r="13112" spans="1:8">
      <c r="A13112" s="118" t="s">
        <v>1861</v>
      </c>
      <c r="B13112" s="116" t="s">
        <v>1488</v>
      </c>
      <c r="C13112" s="138">
        <v>38351</v>
      </c>
      <c r="D13112" s="139">
        <v>4.2704316999999999E-2</v>
      </c>
      <c r="E13112" s="118">
        <v>1000</v>
      </c>
      <c r="F13112" s="118" t="s">
        <v>1489</v>
      </c>
      <c r="G13112" s="113">
        <f>IF([Data da Aprovação]&lt;&gt;"ESTATUTÁRIO",YEAR([Data da Aprovação]),"")</f>
        <v>2004</v>
      </c>
      <c r="H13112" s="106">
        <f>Tabela9[[#This Row],[Valor do Provento R$]]/Tabela9[[#This Row],[Provento por 1 ou 1000 Ações]]</f>
        <v>4.2704316999999997E-5</v>
      </c>
    </row>
    <row r="13113" spans="1:8">
      <c r="A13113" s="119" t="s">
        <v>1861</v>
      </c>
      <c r="B13113" s="117" t="s">
        <v>1488</v>
      </c>
      <c r="C13113" s="140">
        <v>38420</v>
      </c>
      <c r="D13113" s="141">
        <v>6.0699999999999997E-2</v>
      </c>
      <c r="E13113" s="119">
        <v>1000</v>
      </c>
      <c r="F13113" s="119" t="s">
        <v>1492</v>
      </c>
      <c r="G13113" s="114">
        <f>IF([Data da Aprovação]&lt;&gt;"ESTATUTÁRIO",YEAR([Data da Aprovação]),"")</f>
        <v>2005</v>
      </c>
      <c r="H13113" s="106">
        <f>Tabela9[[#This Row],[Valor do Provento R$]]/Tabela9[[#This Row],[Provento por 1 ou 1000 Ações]]</f>
        <v>6.0699999999999998E-5</v>
      </c>
    </row>
    <row r="13114" spans="1:8">
      <c r="A13114" s="118" t="s">
        <v>1861</v>
      </c>
      <c r="B13114" s="116" t="s">
        <v>1488</v>
      </c>
      <c r="C13114" s="138">
        <v>38700</v>
      </c>
      <c r="D13114" s="139">
        <v>7.9583755000000006E-2</v>
      </c>
      <c r="E13114" s="118">
        <v>1000</v>
      </c>
      <c r="F13114" s="118" t="s">
        <v>1489</v>
      </c>
      <c r="G13114" s="113">
        <f>IF([Data da Aprovação]&lt;&gt;"ESTATUTÁRIO",YEAR([Data da Aprovação]),"")</f>
        <v>2005</v>
      </c>
      <c r="H13114" s="106">
        <f>Tabela9[[#This Row],[Valor do Provento R$]]/Tabela9[[#This Row],[Provento por 1 ou 1000 Ações]]</f>
        <v>7.9583755000000006E-5</v>
      </c>
    </row>
    <row r="13115" spans="1:8">
      <c r="A13115" s="119" t="s">
        <v>1861</v>
      </c>
      <c r="B13115" s="117" t="s">
        <v>1488</v>
      </c>
      <c r="C13115" s="140">
        <v>38783</v>
      </c>
      <c r="D13115" s="141">
        <v>7.1099999999999997E-2</v>
      </c>
      <c r="E13115" s="119">
        <v>1000</v>
      </c>
      <c r="F13115" s="119" t="s">
        <v>1492</v>
      </c>
      <c r="G13115" s="114">
        <f>IF([Data da Aprovação]&lt;&gt;"ESTATUTÁRIO",YEAR([Data da Aprovação]),"")</f>
        <v>2006</v>
      </c>
      <c r="H13115" s="106">
        <f>Tabela9[[#This Row],[Valor do Provento R$]]/Tabela9[[#This Row],[Provento por 1 ou 1000 Ações]]</f>
        <v>7.1099999999999994E-5</v>
      </c>
    </row>
    <row r="13116" spans="1:8">
      <c r="A13116" s="118" t="s">
        <v>1861</v>
      </c>
      <c r="B13116" s="116" t="s">
        <v>1488</v>
      </c>
      <c r="C13116" s="138">
        <v>39184</v>
      </c>
      <c r="D13116" s="139">
        <v>0.19350000000000001</v>
      </c>
      <c r="E13116" s="118">
        <v>1000</v>
      </c>
      <c r="F13116" s="118" t="s">
        <v>1492</v>
      </c>
      <c r="G13116" s="113">
        <f>IF([Data da Aprovação]&lt;&gt;"ESTATUTÁRIO",YEAR([Data da Aprovação]),"")</f>
        <v>2007</v>
      </c>
      <c r="H13116" s="106">
        <f>Tabela9[[#This Row],[Valor do Provento R$]]/Tabela9[[#This Row],[Provento por 1 ou 1000 Ações]]</f>
        <v>1.9350000000000001E-4</v>
      </c>
    </row>
    <row r="13117" spans="1:8">
      <c r="A13117" s="119" t="s">
        <v>1861</v>
      </c>
      <c r="B13117" s="117" t="s">
        <v>1488</v>
      </c>
      <c r="C13117" s="140">
        <v>40644</v>
      </c>
      <c r="D13117" s="141">
        <v>0.200591462</v>
      </c>
      <c r="E13117" s="119">
        <v>1</v>
      </c>
      <c r="F13117" s="119" t="s">
        <v>1492</v>
      </c>
      <c r="G13117" s="114">
        <f>IF([Data da Aprovação]&lt;&gt;"ESTATUTÁRIO",YEAR([Data da Aprovação]),"")</f>
        <v>2011</v>
      </c>
      <c r="H13117" s="106">
        <f>Tabela9[[#This Row],[Valor do Provento R$]]/Tabela9[[#This Row],[Provento por 1 ou 1000 Ações]]</f>
        <v>0.200591462</v>
      </c>
    </row>
    <row r="13118" spans="1:8">
      <c r="A13118" s="118" t="s">
        <v>1861</v>
      </c>
      <c r="B13118" s="116" t="s">
        <v>1488</v>
      </c>
      <c r="C13118" s="138">
        <v>41010</v>
      </c>
      <c r="D13118" s="139">
        <v>0.12586344899999999</v>
      </c>
      <c r="E13118" s="118">
        <v>1</v>
      </c>
      <c r="F13118" s="118" t="s">
        <v>1492</v>
      </c>
      <c r="G13118" s="113">
        <f>IF([Data da Aprovação]&lt;&gt;"ESTATUTÁRIO",YEAR([Data da Aprovação]),"")</f>
        <v>2012</v>
      </c>
      <c r="H13118" s="106">
        <f>Tabela9[[#This Row],[Valor do Provento R$]]/Tabela9[[#This Row],[Provento por 1 ou 1000 Ações]]</f>
        <v>0.12586344899999999</v>
      </c>
    </row>
    <row r="13119" spans="1:8">
      <c r="A13119" s="119" t="s">
        <v>1861</v>
      </c>
      <c r="B13119" s="117" t="s">
        <v>1488</v>
      </c>
      <c r="C13119" s="140">
        <v>41010</v>
      </c>
      <c r="D13119" s="141">
        <v>9.4787112000000007E-2</v>
      </c>
      <c r="E13119" s="119">
        <v>1</v>
      </c>
      <c r="F13119" s="119" t="s">
        <v>1492</v>
      </c>
      <c r="G13119" s="114">
        <f>IF([Data da Aprovação]&lt;&gt;"ESTATUTÁRIO",YEAR([Data da Aprovação]),"")</f>
        <v>2012</v>
      </c>
      <c r="H13119" s="106">
        <f>Tabela9[[#This Row],[Valor do Provento R$]]/Tabela9[[#This Row],[Provento por 1 ou 1000 Ações]]</f>
        <v>9.4787112000000007E-2</v>
      </c>
    </row>
    <row r="13120" spans="1:8">
      <c r="A13120" s="118" t="s">
        <v>1861</v>
      </c>
      <c r="B13120" s="116" t="s">
        <v>1488</v>
      </c>
      <c r="C13120" s="138">
        <v>41375</v>
      </c>
      <c r="D13120" s="139">
        <v>0.1537133192</v>
      </c>
      <c r="E13120" s="118">
        <v>1</v>
      </c>
      <c r="F13120" s="118" t="s">
        <v>1492</v>
      </c>
      <c r="G13120" s="113">
        <f>IF([Data da Aprovação]&lt;&gt;"ESTATUTÁRIO",YEAR([Data da Aprovação]),"")</f>
        <v>2013</v>
      </c>
      <c r="H13120" s="106">
        <f>Tabela9[[#This Row],[Valor do Provento R$]]/Tabela9[[#This Row],[Provento por 1 ou 1000 Ações]]</f>
        <v>0.1537133192</v>
      </c>
    </row>
    <row r="13121" spans="1:8">
      <c r="A13121" s="119" t="s">
        <v>1861</v>
      </c>
      <c r="B13121" s="117" t="s">
        <v>1488</v>
      </c>
      <c r="C13121" s="140">
        <v>41375</v>
      </c>
      <c r="D13121" s="141">
        <v>0.1537133192</v>
      </c>
      <c r="E13121" s="119">
        <v>1</v>
      </c>
      <c r="F13121" s="119" t="s">
        <v>1492</v>
      </c>
      <c r="G13121" s="114">
        <f>IF([Data da Aprovação]&lt;&gt;"ESTATUTÁRIO",YEAR([Data da Aprovação]),"")</f>
        <v>2013</v>
      </c>
      <c r="H13121" s="106">
        <f>Tabela9[[#This Row],[Valor do Provento R$]]/Tabela9[[#This Row],[Provento por 1 ou 1000 Ações]]</f>
        <v>0.1537133192</v>
      </c>
    </row>
    <row r="13122" spans="1:8">
      <c r="A13122" s="118" t="s">
        <v>1861</v>
      </c>
      <c r="B13122" s="116" t="s">
        <v>1490</v>
      </c>
      <c r="C13122" s="138">
        <v>36159</v>
      </c>
      <c r="D13122" s="139">
        <v>9.1929999999999998E-2</v>
      </c>
      <c r="E13122" s="118">
        <v>1000</v>
      </c>
      <c r="F13122" s="118" t="s">
        <v>1489</v>
      </c>
      <c r="G13122" s="113">
        <f>IF([Data da Aprovação]&lt;&gt;"ESTATUTÁRIO",YEAR([Data da Aprovação]),"")</f>
        <v>1998</v>
      </c>
      <c r="H13122" s="106">
        <f>Tabela9[[#This Row],[Valor do Provento R$]]/Tabela9[[#This Row],[Provento por 1 ou 1000 Ações]]</f>
        <v>9.1929999999999996E-5</v>
      </c>
    </row>
    <row r="13123" spans="1:8">
      <c r="A13123" s="119" t="s">
        <v>1861</v>
      </c>
      <c r="B13123" s="117" t="s">
        <v>1490</v>
      </c>
      <c r="C13123" s="140">
        <v>36272</v>
      </c>
      <c r="D13123" s="141">
        <v>1.6129999999999999E-2</v>
      </c>
      <c r="E13123" s="119">
        <v>1000</v>
      </c>
      <c r="F13123" s="119" t="s">
        <v>1492</v>
      </c>
      <c r="G13123" s="114">
        <f>IF([Data da Aprovação]&lt;&gt;"ESTATUTÁRIO",YEAR([Data da Aprovação]),"")</f>
        <v>1999</v>
      </c>
      <c r="H13123" s="106">
        <f>Tabela9[[#This Row],[Valor do Provento R$]]/Tabela9[[#This Row],[Provento por 1 ou 1000 Ações]]</f>
        <v>1.613E-5</v>
      </c>
    </row>
    <row r="13124" spans="1:8">
      <c r="A13124" s="118" t="s">
        <v>1861</v>
      </c>
      <c r="B13124" s="116" t="s">
        <v>1490</v>
      </c>
      <c r="C13124" s="138">
        <v>36272</v>
      </c>
      <c r="D13124" s="139">
        <v>5.0000000000000001E-4</v>
      </c>
      <c r="E13124" s="118">
        <v>1000</v>
      </c>
      <c r="F13124" s="118" t="s">
        <v>1496</v>
      </c>
      <c r="G13124" s="113">
        <f>IF([Data da Aprovação]&lt;&gt;"ESTATUTÁRIO",YEAR([Data da Aprovação]),"")</f>
        <v>1999</v>
      </c>
      <c r="H13124" s="106">
        <f>Tabela9[[#This Row],[Valor do Provento R$]]/Tabela9[[#This Row],[Provento por 1 ou 1000 Ações]]</f>
        <v>4.9999999999999998E-7</v>
      </c>
    </row>
    <row r="13125" spans="1:8">
      <c r="A13125" s="119" t="s">
        <v>1861</v>
      </c>
      <c r="B13125" s="117" t="s">
        <v>1490</v>
      </c>
      <c r="C13125" s="140">
        <v>36524</v>
      </c>
      <c r="D13125" s="141">
        <v>4.2541637899999998E-2</v>
      </c>
      <c r="E13125" s="119">
        <v>1000</v>
      </c>
      <c r="F13125" s="119" t="s">
        <v>1489</v>
      </c>
      <c r="G13125" s="114">
        <f>IF([Data da Aprovação]&lt;&gt;"ESTATUTÁRIO",YEAR([Data da Aprovação]),"")</f>
        <v>1999</v>
      </c>
      <c r="H13125" s="106">
        <f>Tabela9[[#This Row],[Valor do Provento R$]]/Tabela9[[#This Row],[Provento por 1 ou 1000 Ações]]</f>
        <v>4.2541637899999998E-5</v>
      </c>
    </row>
    <row r="13126" spans="1:8">
      <c r="A13126" s="118" t="s">
        <v>1861</v>
      </c>
      <c r="B13126" s="116" t="s">
        <v>1490</v>
      </c>
      <c r="C13126" s="138">
        <v>36888</v>
      </c>
      <c r="D13126" s="139">
        <v>7.5209548999999997E-3</v>
      </c>
      <c r="E13126" s="118">
        <v>1000</v>
      </c>
      <c r="F13126" s="118" t="s">
        <v>1489</v>
      </c>
      <c r="G13126" s="113">
        <f>IF([Data da Aprovação]&lt;&gt;"ESTATUTÁRIO",YEAR([Data da Aprovação]),"")</f>
        <v>2000</v>
      </c>
      <c r="H13126" s="106">
        <f>Tabela9[[#This Row],[Valor do Provento R$]]/Tabela9[[#This Row],[Provento por 1 ou 1000 Ações]]</f>
        <v>7.5209549E-6</v>
      </c>
    </row>
    <row r="13127" spans="1:8">
      <c r="A13127" s="119" t="s">
        <v>1861</v>
      </c>
      <c r="B13127" s="117" t="s">
        <v>1490</v>
      </c>
      <c r="C13127" s="140">
        <v>37006</v>
      </c>
      <c r="D13127" s="141">
        <v>2.7637218000000002E-2</v>
      </c>
      <c r="E13127" s="119">
        <v>1000</v>
      </c>
      <c r="F13127" s="119" t="s">
        <v>1492</v>
      </c>
      <c r="G13127" s="114">
        <f>IF([Data da Aprovação]&lt;&gt;"ESTATUTÁRIO",YEAR([Data da Aprovação]),"")</f>
        <v>2001</v>
      </c>
      <c r="H13127" s="106">
        <f>Tabela9[[#This Row],[Valor do Provento R$]]/Tabela9[[#This Row],[Provento por 1 ou 1000 Ações]]</f>
        <v>2.7637218000000003E-5</v>
      </c>
    </row>
    <row r="13128" spans="1:8">
      <c r="A13128" s="118" t="s">
        <v>1861</v>
      </c>
      <c r="B13128" s="116" t="s">
        <v>1490</v>
      </c>
      <c r="C13128" s="138">
        <v>37006</v>
      </c>
      <c r="D13128" s="139">
        <v>1.3124299999999999E-4</v>
      </c>
      <c r="E13128" s="118">
        <v>1000</v>
      </c>
      <c r="F13128" s="118" t="s">
        <v>1496</v>
      </c>
      <c r="G13128" s="113">
        <f>IF([Data da Aprovação]&lt;&gt;"ESTATUTÁRIO",YEAR([Data da Aprovação]),"")</f>
        <v>2001</v>
      </c>
      <c r="H13128" s="106">
        <f>Tabela9[[#This Row],[Valor do Provento R$]]/Tabela9[[#This Row],[Provento por 1 ou 1000 Ações]]</f>
        <v>1.3124299999999998E-7</v>
      </c>
    </row>
    <row r="13129" spans="1:8">
      <c r="A13129" s="119" t="s">
        <v>1861</v>
      </c>
      <c r="B13129" s="117" t="s">
        <v>1490</v>
      </c>
      <c r="C13129" s="140">
        <v>37253</v>
      </c>
      <c r="D13129" s="141">
        <v>6.1627679999999997E-2</v>
      </c>
      <c r="E13129" s="119">
        <v>1000</v>
      </c>
      <c r="F13129" s="119" t="s">
        <v>1489</v>
      </c>
      <c r="G13129" s="114">
        <f>IF([Data da Aprovação]&lt;&gt;"ESTATUTÁRIO",YEAR([Data da Aprovação]),"")</f>
        <v>2001</v>
      </c>
      <c r="H13129" s="106">
        <f>Tabela9[[#This Row],[Valor do Provento R$]]/Tabela9[[#This Row],[Provento por 1 ou 1000 Ações]]</f>
        <v>6.1627679999999991E-5</v>
      </c>
    </row>
    <row r="13130" spans="1:8">
      <c r="A13130" s="118" t="s">
        <v>1861</v>
      </c>
      <c r="B13130" s="116" t="s">
        <v>1490</v>
      </c>
      <c r="C13130" s="138">
        <v>37351</v>
      </c>
      <c r="D13130" s="139">
        <v>2.5479245000000002E-3</v>
      </c>
      <c r="E13130" s="118">
        <v>1000</v>
      </c>
      <c r="F13130" s="118" t="s">
        <v>1492</v>
      </c>
      <c r="G13130" s="113">
        <f>IF([Data da Aprovação]&lt;&gt;"ESTATUTÁRIO",YEAR([Data da Aprovação]),"")</f>
        <v>2002</v>
      </c>
      <c r="H13130" s="106">
        <f>Tabela9[[#This Row],[Valor do Provento R$]]/Tabela9[[#This Row],[Provento por 1 ou 1000 Ações]]</f>
        <v>2.5479245000000001E-6</v>
      </c>
    </row>
    <row r="13131" spans="1:8">
      <c r="A13131" s="119" t="s">
        <v>1861</v>
      </c>
      <c r="B13131" s="117" t="s">
        <v>1490</v>
      </c>
      <c r="C13131" s="140">
        <v>37351</v>
      </c>
      <c r="D13131" s="141">
        <v>1.22015E-5</v>
      </c>
      <c r="E13131" s="119">
        <v>1000</v>
      </c>
      <c r="F13131" s="119" t="s">
        <v>1496</v>
      </c>
      <c r="G13131" s="114">
        <f>IF([Data da Aprovação]&lt;&gt;"ESTATUTÁRIO",YEAR([Data da Aprovação]),"")</f>
        <v>2002</v>
      </c>
      <c r="H13131" s="106">
        <f>Tabela9[[#This Row],[Valor do Provento R$]]/Tabela9[[#This Row],[Provento por 1 ou 1000 Ações]]</f>
        <v>1.22015E-8</v>
      </c>
    </row>
    <row r="13132" spans="1:8">
      <c r="A13132" s="118" t="s">
        <v>1861</v>
      </c>
      <c r="B13132" s="116" t="s">
        <v>1490</v>
      </c>
      <c r="C13132" s="138">
        <v>37620</v>
      </c>
      <c r="D13132" s="139">
        <v>4.9567020000000003E-2</v>
      </c>
      <c r="E13132" s="118">
        <v>1000</v>
      </c>
      <c r="F13132" s="118" t="s">
        <v>1489</v>
      </c>
      <c r="G13132" s="113">
        <f>IF([Data da Aprovação]&lt;&gt;"ESTATUTÁRIO",YEAR([Data da Aprovação]),"")</f>
        <v>2002</v>
      </c>
      <c r="H13132" s="106">
        <f>Tabela9[[#This Row],[Valor do Provento R$]]/Tabela9[[#This Row],[Provento por 1 ou 1000 Ações]]</f>
        <v>4.9567020000000003E-5</v>
      </c>
    </row>
    <row r="13133" spans="1:8">
      <c r="A13133" s="119" t="s">
        <v>1861</v>
      </c>
      <c r="B13133" s="117" t="s">
        <v>1490</v>
      </c>
      <c r="C13133" s="140">
        <v>37698</v>
      </c>
      <c r="D13133" s="141">
        <v>3.4326922599999997E-2</v>
      </c>
      <c r="E13133" s="119">
        <v>1000</v>
      </c>
      <c r="F13133" s="119" t="s">
        <v>1492</v>
      </c>
      <c r="G13133" s="114">
        <f>IF([Data da Aprovação]&lt;&gt;"ESTATUTÁRIO",YEAR([Data da Aprovação]),"")</f>
        <v>2003</v>
      </c>
      <c r="H13133" s="106">
        <f>Tabela9[[#This Row],[Valor do Provento R$]]/Tabela9[[#This Row],[Provento por 1 ou 1000 Ações]]</f>
        <v>3.4326922599999995E-5</v>
      </c>
    </row>
    <row r="13134" spans="1:8">
      <c r="A13134" s="118" t="s">
        <v>1861</v>
      </c>
      <c r="B13134" s="116" t="s">
        <v>1490</v>
      </c>
      <c r="C13134" s="138">
        <v>37985</v>
      </c>
      <c r="D13134" s="139">
        <v>3.3662621900000002E-2</v>
      </c>
      <c r="E13134" s="118">
        <v>1000</v>
      </c>
      <c r="F13134" s="118" t="s">
        <v>1489</v>
      </c>
      <c r="G13134" s="113">
        <f>IF([Data da Aprovação]&lt;&gt;"ESTATUTÁRIO",YEAR([Data da Aprovação]),"")</f>
        <v>2003</v>
      </c>
      <c r="H13134" s="106">
        <f>Tabela9[[#This Row],[Valor do Provento R$]]/Tabela9[[#This Row],[Provento por 1 ou 1000 Ações]]</f>
        <v>3.36626219E-5</v>
      </c>
    </row>
    <row r="13135" spans="1:8">
      <c r="A13135" s="119" t="s">
        <v>1861</v>
      </c>
      <c r="B13135" s="117" t="s">
        <v>1490</v>
      </c>
      <c r="C13135" s="140">
        <v>38100</v>
      </c>
      <c r="D13135" s="141">
        <v>7.6149999100000004E-2</v>
      </c>
      <c r="E13135" s="119">
        <v>1000</v>
      </c>
      <c r="F13135" s="119" t="s">
        <v>1492</v>
      </c>
      <c r="G13135" s="114">
        <f>IF([Data da Aprovação]&lt;&gt;"ESTATUTÁRIO",YEAR([Data da Aprovação]),"")</f>
        <v>2004</v>
      </c>
      <c r="H13135" s="106">
        <f>Tabela9[[#This Row],[Valor do Provento R$]]/Tabela9[[#This Row],[Provento por 1 ou 1000 Ações]]</f>
        <v>7.6149999100000003E-5</v>
      </c>
    </row>
    <row r="13136" spans="1:8">
      <c r="A13136" s="118" t="s">
        <v>1861</v>
      </c>
      <c r="B13136" s="116" t="s">
        <v>1490</v>
      </c>
      <c r="C13136" s="138">
        <v>38351</v>
      </c>
      <c r="D13136" s="139">
        <v>4.2704316999999999E-2</v>
      </c>
      <c r="E13136" s="118">
        <v>1000</v>
      </c>
      <c r="F13136" s="118" t="s">
        <v>1489</v>
      </c>
      <c r="G13136" s="113">
        <f>IF([Data da Aprovação]&lt;&gt;"ESTATUTÁRIO",YEAR([Data da Aprovação]),"")</f>
        <v>2004</v>
      </c>
      <c r="H13136" s="106">
        <f>Tabela9[[#This Row],[Valor do Provento R$]]/Tabela9[[#This Row],[Provento por 1 ou 1000 Ações]]</f>
        <v>4.2704316999999997E-5</v>
      </c>
    </row>
    <row r="13137" spans="1:8">
      <c r="A13137" s="119" t="s">
        <v>1861</v>
      </c>
      <c r="B13137" s="117" t="s">
        <v>1490</v>
      </c>
      <c r="C13137" s="140">
        <v>38420</v>
      </c>
      <c r="D13137" s="141">
        <v>6.0699999999999997E-2</v>
      </c>
      <c r="E13137" s="119">
        <v>1000</v>
      </c>
      <c r="F13137" s="119" t="s">
        <v>1492</v>
      </c>
      <c r="G13137" s="114">
        <f>IF([Data da Aprovação]&lt;&gt;"ESTATUTÁRIO",YEAR([Data da Aprovação]),"")</f>
        <v>2005</v>
      </c>
      <c r="H13137" s="106">
        <f>Tabela9[[#This Row],[Valor do Provento R$]]/Tabela9[[#This Row],[Provento por 1 ou 1000 Ações]]</f>
        <v>6.0699999999999998E-5</v>
      </c>
    </row>
    <row r="13138" spans="1:8">
      <c r="A13138" s="118" t="s">
        <v>1861</v>
      </c>
      <c r="B13138" s="116" t="s">
        <v>1490</v>
      </c>
      <c r="C13138" s="138">
        <v>38700</v>
      </c>
      <c r="D13138" s="139">
        <v>7.9583755000000006E-2</v>
      </c>
      <c r="E13138" s="118">
        <v>1000</v>
      </c>
      <c r="F13138" s="118" t="s">
        <v>1489</v>
      </c>
      <c r="G13138" s="113">
        <f>IF([Data da Aprovação]&lt;&gt;"ESTATUTÁRIO",YEAR([Data da Aprovação]),"")</f>
        <v>2005</v>
      </c>
      <c r="H13138" s="106">
        <f>Tabela9[[#This Row],[Valor do Provento R$]]/Tabela9[[#This Row],[Provento por 1 ou 1000 Ações]]</f>
        <v>7.9583755000000006E-5</v>
      </c>
    </row>
    <row r="13139" spans="1:8">
      <c r="A13139" s="119" t="s">
        <v>1861</v>
      </c>
      <c r="B13139" s="117" t="s">
        <v>1490</v>
      </c>
      <c r="C13139" s="140">
        <v>38783</v>
      </c>
      <c r="D13139" s="141">
        <v>7.1099999999999997E-2</v>
      </c>
      <c r="E13139" s="119">
        <v>1000</v>
      </c>
      <c r="F13139" s="119" t="s">
        <v>1492</v>
      </c>
      <c r="G13139" s="114">
        <f>IF([Data da Aprovação]&lt;&gt;"ESTATUTÁRIO",YEAR([Data da Aprovação]),"")</f>
        <v>2006</v>
      </c>
      <c r="H13139" s="106">
        <f>Tabela9[[#This Row],[Valor do Provento R$]]/Tabela9[[#This Row],[Provento por 1 ou 1000 Ações]]</f>
        <v>7.1099999999999994E-5</v>
      </c>
    </row>
    <row r="13140" spans="1:8">
      <c r="A13140" s="118" t="s">
        <v>1861</v>
      </c>
      <c r="B13140" s="116" t="s">
        <v>1490</v>
      </c>
      <c r="C13140" s="138">
        <v>39184</v>
      </c>
      <c r="D13140" s="139">
        <v>0.19350000000000001</v>
      </c>
      <c r="E13140" s="118">
        <v>1000</v>
      </c>
      <c r="F13140" s="118" t="s">
        <v>1492</v>
      </c>
      <c r="G13140" s="113">
        <f>IF([Data da Aprovação]&lt;&gt;"ESTATUTÁRIO",YEAR([Data da Aprovação]),"")</f>
        <v>2007</v>
      </c>
      <c r="H13140" s="106">
        <f>Tabela9[[#This Row],[Valor do Provento R$]]/Tabela9[[#This Row],[Provento por 1 ou 1000 Ações]]</f>
        <v>1.9350000000000001E-4</v>
      </c>
    </row>
    <row r="13141" spans="1:8">
      <c r="A13141" s="119" t="s">
        <v>1861</v>
      </c>
      <c r="B13141" s="117" t="s">
        <v>1490</v>
      </c>
      <c r="C13141" s="140">
        <v>39549</v>
      </c>
      <c r="D13141" s="141">
        <v>0.13769999999999999</v>
      </c>
      <c r="E13141" s="119">
        <v>1</v>
      </c>
      <c r="F13141" s="119" t="s">
        <v>1492</v>
      </c>
      <c r="G13141" s="114">
        <f>IF([Data da Aprovação]&lt;&gt;"ESTATUTÁRIO",YEAR([Data da Aprovação]),"")</f>
        <v>2008</v>
      </c>
      <c r="H13141" s="106">
        <f>Tabela9[[#This Row],[Valor do Provento R$]]/Tabela9[[#This Row],[Provento por 1 ou 1000 Ações]]</f>
        <v>0.13769999999999999</v>
      </c>
    </row>
    <row r="13142" spans="1:8">
      <c r="A13142" s="118" t="s">
        <v>1861</v>
      </c>
      <c r="B13142" s="116" t="s">
        <v>1490</v>
      </c>
      <c r="C13142" s="138">
        <v>39905</v>
      </c>
      <c r="D13142" s="139">
        <v>0.110739</v>
      </c>
      <c r="E13142" s="118">
        <v>1</v>
      </c>
      <c r="F13142" s="118" t="s">
        <v>1492</v>
      </c>
      <c r="G13142" s="113">
        <f>IF([Data da Aprovação]&lt;&gt;"ESTATUTÁRIO",YEAR([Data da Aprovação]),"")</f>
        <v>2009</v>
      </c>
      <c r="H13142" s="106">
        <f>Tabela9[[#This Row],[Valor do Provento R$]]/Tabela9[[#This Row],[Provento por 1 ou 1000 Ações]]</f>
        <v>0.110739</v>
      </c>
    </row>
    <row r="13143" spans="1:8">
      <c r="A13143" s="119" t="s">
        <v>1861</v>
      </c>
      <c r="B13143" s="117" t="s">
        <v>1490</v>
      </c>
      <c r="C13143" s="140">
        <v>40295</v>
      </c>
      <c r="D13143" s="141">
        <v>0.12509999999999999</v>
      </c>
      <c r="E13143" s="119">
        <v>1</v>
      </c>
      <c r="F13143" s="119" t="s">
        <v>1492</v>
      </c>
      <c r="G13143" s="114">
        <f>IF([Data da Aprovação]&lt;&gt;"ESTATUTÁRIO",YEAR([Data da Aprovação]),"")</f>
        <v>2010</v>
      </c>
      <c r="H13143" s="106">
        <f>Tabela9[[#This Row],[Valor do Provento R$]]/Tabela9[[#This Row],[Provento por 1 ou 1000 Ações]]</f>
        <v>0.12509999999999999</v>
      </c>
    </row>
    <row r="13144" spans="1:8">
      <c r="A13144" s="118" t="s">
        <v>1861</v>
      </c>
      <c r="B13144" s="116" t="s">
        <v>1490</v>
      </c>
      <c r="C13144" s="138">
        <v>40644</v>
      </c>
      <c r="D13144" s="139">
        <v>0.200591462</v>
      </c>
      <c r="E13144" s="118">
        <v>1</v>
      </c>
      <c r="F13144" s="118" t="s">
        <v>1492</v>
      </c>
      <c r="G13144" s="113">
        <f>IF([Data da Aprovação]&lt;&gt;"ESTATUTÁRIO",YEAR([Data da Aprovação]),"")</f>
        <v>2011</v>
      </c>
      <c r="H13144" s="106">
        <f>Tabela9[[#This Row],[Valor do Provento R$]]/Tabela9[[#This Row],[Provento por 1 ou 1000 Ações]]</f>
        <v>0.200591462</v>
      </c>
    </row>
    <row r="13145" spans="1:8">
      <c r="A13145" s="119" t="s">
        <v>1862</v>
      </c>
      <c r="B13145" s="117" t="s">
        <v>1488</v>
      </c>
      <c r="C13145" s="140">
        <v>41026</v>
      </c>
      <c r="D13145" s="141">
        <v>0.20587800000000001</v>
      </c>
      <c r="E13145" s="119">
        <v>1</v>
      </c>
      <c r="F13145" s="119" t="s">
        <v>1492</v>
      </c>
      <c r="G13145" s="114">
        <f>IF([Data da Aprovação]&lt;&gt;"ESTATUTÁRIO",YEAR([Data da Aprovação]),"")</f>
        <v>2012</v>
      </c>
      <c r="H13145" s="106">
        <f>Tabela9[[#This Row],[Valor do Provento R$]]/Tabela9[[#This Row],[Provento por 1 ou 1000 Ações]]</f>
        <v>0.20587800000000001</v>
      </c>
    </row>
    <row r="13146" spans="1:8">
      <c r="A13146" s="118" t="s">
        <v>1863</v>
      </c>
      <c r="B13146" s="116" t="s">
        <v>1488</v>
      </c>
      <c r="C13146" s="138">
        <v>40158</v>
      </c>
      <c r="D13146" s="139">
        <v>0.16743430200000001</v>
      </c>
      <c r="E13146" s="118">
        <v>1</v>
      </c>
      <c r="F13146" s="118" t="s">
        <v>1489</v>
      </c>
      <c r="G13146" s="113">
        <f>IF([Data da Aprovação]&lt;&gt;"ESTATUTÁRIO",YEAR([Data da Aprovação]),"")</f>
        <v>2009</v>
      </c>
      <c r="H13146" s="106">
        <f>Tabela9[[#This Row],[Valor do Provento R$]]/Tabela9[[#This Row],[Provento por 1 ou 1000 Ações]]</f>
        <v>0.16743430200000001</v>
      </c>
    </row>
    <row r="13147" spans="1:8">
      <c r="A13147" s="119" t="s">
        <v>1863</v>
      </c>
      <c r="B13147" s="117" t="s">
        <v>1488</v>
      </c>
      <c r="C13147" s="140">
        <v>40276</v>
      </c>
      <c r="D13147" s="141">
        <v>0.51502402800000002</v>
      </c>
      <c r="E13147" s="119">
        <v>1</v>
      </c>
      <c r="F13147" s="119" t="s">
        <v>1492</v>
      </c>
      <c r="G13147" s="114">
        <f>IF([Data da Aprovação]&lt;&gt;"ESTATUTÁRIO",YEAR([Data da Aprovação]),"")</f>
        <v>2010</v>
      </c>
      <c r="H13147" s="106">
        <f>Tabela9[[#This Row],[Valor do Provento R$]]/Tabela9[[#This Row],[Provento por 1 ou 1000 Ações]]</f>
        <v>0.51502402800000002</v>
      </c>
    </row>
    <row r="13148" spans="1:8">
      <c r="A13148" s="118" t="s">
        <v>1864</v>
      </c>
      <c r="B13148" s="116" t="s">
        <v>1488</v>
      </c>
      <c r="C13148" s="138">
        <v>39157</v>
      </c>
      <c r="D13148" s="139">
        <v>0.84538999999999997</v>
      </c>
      <c r="E13148" s="118">
        <v>1</v>
      </c>
      <c r="F13148" s="118" t="s">
        <v>1492</v>
      </c>
      <c r="G13148" s="113">
        <f>IF([Data da Aprovação]&lt;&gt;"ESTATUTÁRIO",YEAR([Data da Aprovação]),"")</f>
        <v>2007</v>
      </c>
      <c r="H13148" s="106">
        <f>Tabela9[[#This Row],[Valor do Provento R$]]/Tabela9[[#This Row],[Provento por 1 ou 1000 Ações]]</f>
        <v>0.84538999999999997</v>
      </c>
    </row>
    <row r="13149" spans="1:8">
      <c r="A13149" s="119" t="s">
        <v>1864</v>
      </c>
      <c r="B13149" s="117" t="s">
        <v>1488</v>
      </c>
      <c r="C13149" s="140">
        <v>39514</v>
      </c>
      <c r="D13149" s="141">
        <v>1.1083799999999999</v>
      </c>
      <c r="E13149" s="119">
        <v>1</v>
      </c>
      <c r="F13149" s="119" t="s">
        <v>1492</v>
      </c>
      <c r="G13149" s="114">
        <f>IF([Data da Aprovação]&lt;&gt;"ESTATUTÁRIO",YEAR([Data da Aprovação]),"")</f>
        <v>2008</v>
      </c>
      <c r="H13149" s="106">
        <f>Tabela9[[#This Row],[Valor do Provento R$]]/Tabela9[[#This Row],[Provento por 1 ou 1000 Ações]]</f>
        <v>1.1083799999999999</v>
      </c>
    </row>
    <row r="13150" spans="1:8">
      <c r="A13150" s="118" t="s">
        <v>1864</v>
      </c>
      <c r="B13150" s="116" t="s">
        <v>1488</v>
      </c>
      <c r="C13150" s="138">
        <v>39800</v>
      </c>
      <c r="D13150" s="139">
        <v>0.62595400000000001</v>
      </c>
      <c r="E13150" s="118">
        <v>1</v>
      </c>
      <c r="F13150" s="118" t="s">
        <v>1489</v>
      </c>
      <c r="G13150" s="113">
        <f>IF([Data da Aprovação]&lt;&gt;"ESTATUTÁRIO",YEAR([Data da Aprovação]),"")</f>
        <v>2008</v>
      </c>
      <c r="H13150" s="106">
        <f>Tabela9[[#This Row],[Valor do Provento R$]]/Tabela9[[#This Row],[Provento por 1 ou 1000 Ações]]</f>
        <v>0.62595400000000001</v>
      </c>
    </row>
    <row r="13151" spans="1:8">
      <c r="A13151" s="119" t="s">
        <v>1864</v>
      </c>
      <c r="B13151" s="117" t="s">
        <v>1488</v>
      </c>
      <c r="C13151" s="140">
        <v>39896</v>
      </c>
      <c r="D13151" s="141">
        <v>0.53000999999999998</v>
      </c>
      <c r="E13151" s="119">
        <v>1</v>
      </c>
      <c r="F13151" s="119" t="s">
        <v>1492</v>
      </c>
      <c r="G13151" s="114">
        <f>IF([Data da Aprovação]&lt;&gt;"ESTATUTÁRIO",YEAR([Data da Aprovação]),"")</f>
        <v>2009</v>
      </c>
      <c r="H13151" s="106">
        <f>Tabela9[[#This Row],[Valor do Provento R$]]/Tabela9[[#This Row],[Provento por 1 ou 1000 Ações]]</f>
        <v>0.53000999999999998</v>
      </c>
    </row>
    <row r="13152" spans="1:8">
      <c r="A13152" s="118" t="s">
        <v>1864</v>
      </c>
      <c r="B13152" s="116" t="s">
        <v>1488</v>
      </c>
      <c r="C13152" s="138">
        <v>40157</v>
      </c>
      <c r="D13152" s="139">
        <v>0.72225499999999998</v>
      </c>
      <c r="E13152" s="118">
        <v>1</v>
      </c>
      <c r="F13152" s="118" t="s">
        <v>1489</v>
      </c>
      <c r="G13152" s="113">
        <f>IF([Data da Aprovação]&lt;&gt;"ESTATUTÁRIO",YEAR([Data da Aprovação]),"")</f>
        <v>2009</v>
      </c>
      <c r="H13152" s="106">
        <f>Tabela9[[#This Row],[Valor do Provento R$]]/Tabela9[[#This Row],[Provento por 1 ou 1000 Ações]]</f>
        <v>0.72225499999999998</v>
      </c>
    </row>
    <row r="13153" spans="1:8">
      <c r="A13153" s="119" t="s">
        <v>1864</v>
      </c>
      <c r="B13153" s="117" t="s">
        <v>1488</v>
      </c>
      <c r="C13153" s="140">
        <v>40261</v>
      </c>
      <c r="D13153" s="141">
        <v>1.5921000000000001</v>
      </c>
      <c r="E13153" s="119">
        <v>1</v>
      </c>
      <c r="F13153" s="119" t="s">
        <v>1492</v>
      </c>
      <c r="G13153" s="114">
        <f>IF([Data da Aprovação]&lt;&gt;"ESTATUTÁRIO",YEAR([Data da Aprovação]),"")</f>
        <v>2010</v>
      </c>
      <c r="H13153" s="106">
        <f>Tabela9[[#This Row],[Valor do Provento R$]]/Tabela9[[#This Row],[Provento por 1 ou 1000 Ações]]</f>
        <v>1.5921000000000001</v>
      </c>
    </row>
    <row r="13154" spans="1:8">
      <c r="A13154" s="118" t="s">
        <v>1864</v>
      </c>
      <c r="B13154" s="116" t="s">
        <v>1488</v>
      </c>
      <c r="C13154" s="138">
        <v>40533</v>
      </c>
      <c r="D13154" s="139">
        <v>0.85825200000000001</v>
      </c>
      <c r="E13154" s="118">
        <v>1</v>
      </c>
      <c r="F13154" s="118" t="s">
        <v>1489</v>
      </c>
      <c r="G13154" s="113">
        <f>IF([Data da Aprovação]&lt;&gt;"ESTATUTÁRIO",YEAR([Data da Aprovação]),"")</f>
        <v>2010</v>
      </c>
      <c r="H13154" s="106">
        <f>Tabela9[[#This Row],[Valor do Provento R$]]/Tabela9[[#This Row],[Provento por 1 ou 1000 Ações]]</f>
        <v>0.85825200000000001</v>
      </c>
    </row>
    <row r="13155" spans="1:8">
      <c r="A13155" s="119" t="s">
        <v>1864</v>
      </c>
      <c r="B13155" s="117" t="s">
        <v>1488</v>
      </c>
      <c r="C13155" s="140">
        <v>40612</v>
      </c>
      <c r="D13155" s="141">
        <v>1.9106000000000001</v>
      </c>
      <c r="E13155" s="119">
        <v>1</v>
      </c>
      <c r="F13155" s="119" t="s">
        <v>1492</v>
      </c>
      <c r="G13155" s="114">
        <f>IF([Data da Aprovação]&lt;&gt;"ESTATUTÁRIO",YEAR([Data da Aprovação]),"")</f>
        <v>2011</v>
      </c>
      <c r="H13155" s="106">
        <f>Tabela9[[#This Row],[Valor do Provento R$]]/Tabela9[[#This Row],[Provento por 1 ou 1000 Ações]]</f>
        <v>1.9106000000000001</v>
      </c>
    </row>
    <row r="13156" spans="1:8">
      <c r="A13156" s="118" t="s">
        <v>1864</v>
      </c>
      <c r="B13156" s="116" t="s">
        <v>1488</v>
      </c>
      <c r="C13156" s="138">
        <v>40897</v>
      </c>
      <c r="D13156" s="139">
        <v>0.21948100000000001</v>
      </c>
      <c r="E13156" s="118">
        <v>1</v>
      </c>
      <c r="F13156" s="118" t="s">
        <v>1489</v>
      </c>
      <c r="G13156" s="113">
        <f>IF([Data da Aprovação]&lt;&gt;"ESTATUTÁRIO",YEAR([Data da Aprovação]),"")</f>
        <v>2011</v>
      </c>
      <c r="H13156" s="106">
        <f>Tabela9[[#This Row],[Valor do Provento R$]]/Tabela9[[#This Row],[Provento por 1 ou 1000 Ações]]</f>
        <v>0.21948100000000001</v>
      </c>
    </row>
    <row r="13157" spans="1:8">
      <c r="A13157" s="119" t="s">
        <v>1864</v>
      </c>
      <c r="B13157" s="117" t="s">
        <v>1488</v>
      </c>
      <c r="C13157" s="140">
        <v>40989</v>
      </c>
      <c r="D13157" s="141">
        <v>0.40453</v>
      </c>
      <c r="E13157" s="119">
        <v>1</v>
      </c>
      <c r="F13157" s="119" t="s">
        <v>1492</v>
      </c>
      <c r="G13157" s="114">
        <f>IF([Data da Aprovação]&lt;&gt;"ESTATUTÁRIO",YEAR([Data da Aprovação]),"")</f>
        <v>2012</v>
      </c>
      <c r="H13157" s="106">
        <f>Tabela9[[#This Row],[Valor do Provento R$]]/Tabela9[[#This Row],[Provento por 1 ou 1000 Ações]]</f>
        <v>0.40453</v>
      </c>
    </row>
    <row r="13158" spans="1:8">
      <c r="A13158" s="118" t="s">
        <v>1864</v>
      </c>
      <c r="B13158" s="116" t="s">
        <v>1488</v>
      </c>
      <c r="C13158" s="138">
        <v>41263</v>
      </c>
      <c r="D13158" s="139">
        <v>0.24871599999999999</v>
      </c>
      <c r="E13158" s="118">
        <v>1</v>
      </c>
      <c r="F13158" s="118" t="s">
        <v>1489</v>
      </c>
      <c r="G13158" s="113">
        <f>IF([Data da Aprovação]&lt;&gt;"ESTATUTÁRIO",YEAR([Data da Aprovação]),"")</f>
        <v>2012</v>
      </c>
      <c r="H13158" s="106">
        <f>Tabela9[[#This Row],[Valor do Provento R$]]/Tabela9[[#This Row],[Provento por 1 ou 1000 Ações]]</f>
        <v>0.24871599999999999</v>
      </c>
    </row>
    <row r="13159" spans="1:8">
      <c r="A13159" s="119" t="s">
        <v>1864</v>
      </c>
      <c r="B13159" s="117" t="s">
        <v>1488</v>
      </c>
      <c r="C13159" s="140">
        <v>41338</v>
      </c>
      <c r="D13159" s="141">
        <v>0.48134900000000003</v>
      </c>
      <c r="E13159" s="119">
        <v>1</v>
      </c>
      <c r="F13159" s="119" t="s">
        <v>1492</v>
      </c>
      <c r="G13159" s="114">
        <f>IF([Data da Aprovação]&lt;&gt;"ESTATUTÁRIO",YEAR([Data da Aprovação]),"")</f>
        <v>2013</v>
      </c>
      <c r="H13159" s="106">
        <f>Tabela9[[#This Row],[Valor do Provento R$]]/Tabela9[[#This Row],[Provento por 1 ou 1000 Ações]]</f>
        <v>0.48134900000000003</v>
      </c>
    </row>
    <row r="13160" spans="1:8">
      <c r="A13160" s="118" t="s">
        <v>1864</v>
      </c>
      <c r="B13160" s="116" t="s">
        <v>1488</v>
      </c>
      <c r="C13160" s="138">
        <v>41485</v>
      </c>
      <c r="D13160" s="139">
        <v>0.13273140999999999</v>
      </c>
      <c r="E13160" s="118">
        <v>1</v>
      </c>
      <c r="F13160" s="118" t="s">
        <v>1489</v>
      </c>
      <c r="G13160" s="113">
        <f>IF([Data da Aprovação]&lt;&gt;"ESTATUTÁRIO",YEAR([Data da Aprovação]),"")</f>
        <v>2013</v>
      </c>
      <c r="H13160" s="106">
        <f>Tabela9[[#This Row],[Valor do Provento R$]]/Tabela9[[#This Row],[Provento por 1 ou 1000 Ações]]</f>
        <v>0.13273140999999999</v>
      </c>
    </row>
    <row r="13161" spans="1:8">
      <c r="A13161" s="119" t="s">
        <v>1864</v>
      </c>
      <c r="B13161" s="117" t="s">
        <v>1488</v>
      </c>
      <c r="C13161" s="140">
        <v>41627</v>
      </c>
      <c r="D13161" s="141">
        <v>0.112438817</v>
      </c>
      <c r="E13161" s="119">
        <v>1</v>
      </c>
      <c r="F13161" s="119" t="s">
        <v>1489</v>
      </c>
      <c r="G13161" s="114">
        <f>IF([Data da Aprovação]&lt;&gt;"ESTATUTÁRIO",YEAR([Data da Aprovação]),"")</f>
        <v>2013</v>
      </c>
      <c r="H13161" s="106">
        <f>Tabela9[[#This Row],[Valor do Provento R$]]/Tabela9[[#This Row],[Provento por 1 ou 1000 Ações]]</f>
        <v>0.112438817</v>
      </c>
    </row>
    <row r="13162" spans="1:8">
      <c r="A13162" s="118" t="s">
        <v>1865</v>
      </c>
      <c r="B13162" s="116" t="s">
        <v>1488</v>
      </c>
      <c r="C13162" s="138">
        <v>37350</v>
      </c>
      <c r="D13162" s="139">
        <v>8.0940828300000003E-2</v>
      </c>
      <c r="E13162" s="118">
        <v>1000</v>
      </c>
      <c r="F13162" s="118" t="s">
        <v>1492</v>
      </c>
      <c r="G13162" s="113">
        <f>IF([Data da Aprovação]&lt;&gt;"ESTATUTÁRIO",YEAR([Data da Aprovação]),"")</f>
        <v>2002</v>
      </c>
      <c r="H13162" s="106">
        <f>Tabela9[[#This Row],[Valor do Provento R$]]/Tabela9[[#This Row],[Provento por 1 ou 1000 Ações]]</f>
        <v>8.0940828300000008E-5</v>
      </c>
    </row>
    <row r="13163" spans="1:8">
      <c r="A13163" s="119" t="s">
        <v>1865</v>
      </c>
      <c r="B13163" s="117" t="s">
        <v>1488</v>
      </c>
      <c r="C13163" s="140">
        <v>37350</v>
      </c>
      <c r="D13163" s="141">
        <v>4.1102411200000001E-2</v>
      </c>
      <c r="E13163" s="119">
        <v>1000</v>
      </c>
      <c r="F13163" s="119" t="s">
        <v>1492</v>
      </c>
      <c r="G13163" s="114">
        <f>IF([Data da Aprovação]&lt;&gt;"ESTATUTÁRIO",YEAR([Data da Aprovação]),"")</f>
        <v>2002</v>
      </c>
      <c r="H13163" s="106">
        <f>Tabela9[[#This Row],[Valor do Provento R$]]/Tabela9[[#This Row],[Provento por 1 ou 1000 Ações]]</f>
        <v>4.1102411200000001E-5</v>
      </c>
    </row>
    <row r="13164" spans="1:8">
      <c r="A13164" s="118" t="s">
        <v>1865</v>
      </c>
      <c r="B13164" s="116" t="s">
        <v>1488</v>
      </c>
      <c r="C13164" s="138">
        <v>37375</v>
      </c>
      <c r="D13164" s="139">
        <v>2.5479588599999999E-2</v>
      </c>
      <c r="E13164" s="118">
        <v>1000</v>
      </c>
      <c r="F13164" s="118" t="s">
        <v>1492</v>
      </c>
      <c r="G13164" s="113">
        <f>IF([Data da Aprovação]&lt;&gt;"ESTATUTÁRIO",YEAR([Data da Aprovação]),"")</f>
        <v>2002</v>
      </c>
      <c r="H13164" s="106">
        <f>Tabela9[[#This Row],[Valor do Provento R$]]/Tabela9[[#This Row],[Provento por 1 ou 1000 Ações]]</f>
        <v>2.5479588599999999E-5</v>
      </c>
    </row>
    <row r="13165" spans="1:8">
      <c r="A13165" s="119" t="s">
        <v>1865</v>
      </c>
      <c r="B13165" s="117" t="s">
        <v>1488</v>
      </c>
      <c r="C13165" s="140">
        <v>37693</v>
      </c>
      <c r="D13165" s="141">
        <v>0.28243099999999999</v>
      </c>
      <c r="E13165" s="119">
        <v>1000</v>
      </c>
      <c r="F13165" s="119" t="s">
        <v>1492</v>
      </c>
      <c r="G13165" s="114">
        <f>IF([Data da Aprovação]&lt;&gt;"ESTATUTÁRIO",YEAR([Data da Aprovação]),"")</f>
        <v>2003</v>
      </c>
      <c r="H13165" s="106">
        <f>Tabela9[[#This Row],[Valor do Provento R$]]/Tabela9[[#This Row],[Provento por 1 ou 1000 Ações]]</f>
        <v>2.8243099999999998E-4</v>
      </c>
    </row>
    <row r="13166" spans="1:8">
      <c r="A13166" s="118" t="s">
        <v>1865</v>
      </c>
      <c r="B13166" s="116" t="s">
        <v>1488</v>
      </c>
      <c r="C13166" s="138">
        <v>37813</v>
      </c>
      <c r="D13166" s="139">
        <v>0.22060299999999999</v>
      </c>
      <c r="E13166" s="118">
        <v>1000</v>
      </c>
      <c r="F13166" s="118" t="s">
        <v>1489</v>
      </c>
      <c r="G13166" s="113">
        <f>IF([Data da Aprovação]&lt;&gt;"ESTATUTÁRIO",YEAR([Data da Aprovação]),"")</f>
        <v>2003</v>
      </c>
      <c r="H13166" s="106">
        <f>Tabela9[[#This Row],[Valor do Provento R$]]/Tabela9[[#This Row],[Provento por 1 ou 1000 Ações]]</f>
        <v>2.2060299999999999E-4</v>
      </c>
    </row>
    <row r="13167" spans="1:8">
      <c r="A13167" s="119" t="s">
        <v>1865</v>
      </c>
      <c r="B13167" s="117" t="s">
        <v>1488</v>
      </c>
      <c r="C13167" s="140">
        <v>37938</v>
      </c>
      <c r="D13167" s="141">
        <v>0.137877</v>
      </c>
      <c r="E13167" s="119">
        <v>1000</v>
      </c>
      <c r="F13167" s="119" t="s">
        <v>1489</v>
      </c>
      <c r="G13167" s="114">
        <f>IF([Data da Aprovação]&lt;&gt;"ESTATUTÁRIO",YEAR([Data da Aprovação]),"")</f>
        <v>2003</v>
      </c>
      <c r="H13167" s="106">
        <f>Tabela9[[#This Row],[Valor do Provento R$]]/Tabela9[[#This Row],[Provento por 1 ou 1000 Ações]]</f>
        <v>1.3787700000000001E-4</v>
      </c>
    </row>
    <row r="13168" spans="1:8">
      <c r="A13168" s="118" t="s">
        <v>1865</v>
      </c>
      <c r="B13168" s="116" t="s">
        <v>1488</v>
      </c>
      <c r="C13168" s="138">
        <v>38089</v>
      </c>
      <c r="D13168" s="139">
        <v>0.394175</v>
      </c>
      <c r="E13168" s="118">
        <v>1000</v>
      </c>
      <c r="F13168" s="118" t="s">
        <v>1492</v>
      </c>
      <c r="G13168" s="113">
        <f>IF([Data da Aprovação]&lt;&gt;"ESTATUTÁRIO",YEAR([Data da Aprovação]),"")</f>
        <v>2004</v>
      </c>
      <c r="H13168" s="106">
        <f>Tabela9[[#This Row],[Valor do Provento R$]]/Tabela9[[#This Row],[Provento por 1 ou 1000 Ações]]</f>
        <v>3.9417499999999997E-4</v>
      </c>
    </row>
    <row r="13169" spans="1:8">
      <c r="A13169" s="119" t="s">
        <v>1865</v>
      </c>
      <c r="B13169" s="117" t="s">
        <v>1488</v>
      </c>
      <c r="C13169" s="140">
        <v>38330</v>
      </c>
      <c r="D13169" s="141">
        <v>0.39065100000000003</v>
      </c>
      <c r="E13169" s="119">
        <v>1000</v>
      </c>
      <c r="F13169" s="119" t="s">
        <v>1489</v>
      </c>
      <c r="G13169" s="114">
        <f>IF([Data da Aprovação]&lt;&gt;"ESTATUTÁRIO",YEAR([Data da Aprovação]),"")</f>
        <v>2004</v>
      </c>
      <c r="H13169" s="106">
        <f>Tabela9[[#This Row],[Valor do Provento R$]]/Tabela9[[#This Row],[Provento por 1 ou 1000 Ações]]</f>
        <v>3.9065100000000005E-4</v>
      </c>
    </row>
    <row r="13170" spans="1:8">
      <c r="A13170" s="118" t="s">
        <v>1865</v>
      </c>
      <c r="B13170" s="116" t="s">
        <v>1488</v>
      </c>
      <c r="C13170" s="138">
        <v>38449</v>
      </c>
      <c r="D13170" s="139">
        <v>0.51326899999999998</v>
      </c>
      <c r="E13170" s="118">
        <v>1000</v>
      </c>
      <c r="F13170" s="118" t="s">
        <v>1492</v>
      </c>
      <c r="G13170" s="113">
        <f>IF([Data da Aprovação]&lt;&gt;"ESTATUTÁRIO",YEAR([Data da Aprovação]),"")</f>
        <v>2005</v>
      </c>
      <c r="H13170" s="106">
        <f>Tabela9[[#This Row],[Valor do Provento R$]]/Tabela9[[#This Row],[Provento por 1 ou 1000 Ações]]</f>
        <v>5.1326900000000001E-4</v>
      </c>
    </row>
    <row r="13171" spans="1:8">
      <c r="A13171" s="119" t="s">
        <v>1865</v>
      </c>
      <c r="B13171" s="117" t="s">
        <v>1488</v>
      </c>
      <c r="C13171" s="140">
        <v>38484</v>
      </c>
      <c r="D13171" s="141">
        <v>0.168515</v>
      </c>
      <c r="E13171" s="119">
        <v>1000</v>
      </c>
      <c r="F13171" s="119" t="s">
        <v>1489</v>
      </c>
      <c r="G13171" s="114">
        <f>IF([Data da Aprovação]&lt;&gt;"ESTATUTÁRIO",YEAR([Data da Aprovação]),"")</f>
        <v>2005</v>
      </c>
      <c r="H13171" s="106">
        <f>Tabela9[[#This Row],[Valor do Provento R$]]/Tabela9[[#This Row],[Provento por 1 ou 1000 Ações]]</f>
        <v>1.68515E-4</v>
      </c>
    </row>
    <row r="13172" spans="1:8">
      <c r="A13172" s="118" t="s">
        <v>1865</v>
      </c>
      <c r="B13172" s="116" t="s">
        <v>1488</v>
      </c>
      <c r="C13172" s="138">
        <v>38484</v>
      </c>
      <c r="D13172" s="139">
        <v>9.9999999999999995E-7</v>
      </c>
      <c r="E13172" s="118">
        <v>1000</v>
      </c>
      <c r="F13172" s="118" t="s">
        <v>1496</v>
      </c>
      <c r="G13172" s="113">
        <f>IF([Data da Aprovação]&lt;&gt;"ESTATUTÁRIO",YEAR([Data da Aprovação]),"")</f>
        <v>2005</v>
      </c>
      <c r="H13172" s="106">
        <f>Tabela9[[#This Row],[Valor do Provento R$]]/Tabela9[[#This Row],[Provento por 1 ou 1000 Ações]]</f>
        <v>9.9999999999999986E-10</v>
      </c>
    </row>
    <row r="13173" spans="1:8">
      <c r="A13173" s="119" t="s">
        <v>1865</v>
      </c>
      <c r="B13173" s="117" t="s">
        <v>1488</v>
      </c>
      <c r="C13173" s="140">
        <v>38644</v>
      </c>
      <c r="D13173" s="141">
        <v>0.18690399999999999</v>
      </c>
      <c r="E13173" s="119">
        <v>1</v>
      </c>
      <c r="F13173" s="119" t="s">
        <v>1489</v>
      </c>
      <c r="G13173" s="114">
        <f>IF([Data da Aprovação]&lt;&gt;"ESTATUTÁRIO",YEAR([Data da Aprovação]),"")</f>
        <v>2005</v>
      </c>
      <c r="H13173" s="106">
        <f>Tabela9[[#This Row],[Valor do Provento R$]]/Tabela9[[#This Row],[Provento por 1 ou 1000 Ações]]</f>
        <v>0.18690399999999999</v>
      </c>
    </row>
    <row r="13174" spans="1:8">
      <c r="A13174" s="118" t="s">
        <v>1865</v>
      </c>
      <c r="B13174" s="116" t="s">
        <v>1488</v>
      </c>
      <c r="C13174" s="138">
        <v>38644</v>
      </c>
      <c r="D13174" s="139">
        <v>0.22520399999999999</v>
      </c>
      <c r="E13174" s="118">
        <v>1</v>
      </c>
      <c r="F13174" s="118" t="s">
        <v>1492</v>
      </c>
      <c r="G13174" s="113">
        <f>IF([Data da Aprovação]&lt;&gt;"ESTATUTÁRIO",YEAR([Data da Aprovação]),"")</f>
        <v>2005</v>
      </c>
      <c r="H13174" s="106">
        <f>Tabela9[[#This Row],[Valor do Provento R$]]/Tabela9[[#This Row],[Provento por 1 ou 1000 Ações]]</f>
        <v>0.22520399999999999</v>
      </c>
    </row>
    <row r="13175" spans="1:8">
      <c r="A13175" s="119" t="s">
        <v>1865</v>
      </c>
      <c r="B13175" s="117" t="s">
        <v>1488</v>
      </c>
      <c r="C13175" s="140">
        <v>38644</v>
      </c>
      <c r="D13175" s="141">
        <v>0.21601200000000001</v>
      </c>
      <c r="E13175" s="119">
        <v>1</v>
      </c>
      <c r="F13175" s="119" t="s">
        <v>1492</v>
      </c>
      <c r="G13175" s="114">
        <f>IF([Data da Aprovação]&lt;&gt;"ESTATUTÁRIO",YEAR([Data da Aprovação]),"")</f>
        <v>2005</v>
      </c>
      <c r="H13175" s="106">
        <f>Tabela9[[#This Row],[Valor do Provento R$]]/Tabela9[[#This Row],[Provento por 1 ou 1000 Ações]]</f>
        <v>0.21601200000000001</v>
      </c>
    </row>
    <row r="13176" spans="1:8">
      <c r="A13176" s="118" t="s">
        <v>1865</v>
      </c>
      <c r="B13176" s="116" t="s">
        <v>1488</v>
      </c>
      <c r="C13176" s="138">
        <v>38701</v>
      </c>
      <c r="D13176" s="139">
        <v>6.0819999999999999E-2</v>
      </c>
      <c r="E13176" s="118">
        <v>1</v>
      </c>
      <c r="F13176" s="118" t="s">
        <v>1489</v>
      </c>
      <c r="G13176" s="113">
        <f>IF([Data da Aprovação]&lt;&gt;"ESTATUTÁRIO",YEAR([Data da Aprovação]),"")</f>
        <v>2005</v>
      </c>
      <c r="H13176" s="106">
        <f>Tabela9[[#This Row],[Valor do Provento R$]]/Tabela9[[#This Row],[Provento por 1 ou 1000 Ações]]</f>
        <v>6.0819999999999999E-2</v>
      </c>
    </row>
    <row r="13177" spans="1:8">
      <c r="A13177" s="119" t="s">
        <v>1865</v>
      </c>
      <c r="B13177" s="117" t="s">
        <v>1488</v>
      </c>
      <c r="C13177" s="140">
        <v>38833</v>
      </c>
      <c r="D13177" s="141">
        <v>0.70684999999999998</v>
      </c>
      <c r="E13177" s="119">
        <v>1</v>
      </c>
      <c r="F13177" s="119" t="s">
        <v>1492</v>
      </c>
      <c r="G13177" s="114">
        <f>IF([Data da Aprovação]&lt;&gt;"ESTATUTÁRIO",YEAR([Data da Aprovação]),"")</f>
        <v>2006</v>
      </c>
      <c r="H13177" s="106">
        <f>Tabela9[[#This Row],[Valor do Provento R$]]/Tabela9[[#This Row],[Provento por 1 ou 1000 Ações]]</f>
        <v>0.70684999999999998</v>
      </c>
    </row>
    <row r="13178" spans="1:8">
      <c r="A13178" s="118" t="s">
        <v>1865</v>
      </c>
      <c r="B13178" s="116" t="s">
        <v>1488</v>
      </c>
      <c r="C13178" s="138">
        <v>38940</v>
      </c>
      <c r="D13178" s="139">
        <v>0.174648</v>
      </c>
      <c r="E13178" s="118">
        <v>1</v>
      </c>
      <c r="F13178" s="118" t="s">
        <v>1489</v>
      </c>
      <c r="G13178" s="113">
        <f>IF([Data da Aprovação]&lt;&gt;"ESTATUTÁRIO",YEAR([Data da Aprovação]),"")</f>
        <v>2006</v>
      </c>
      <c r="H13178" s="106">
        <f>Tabela9[[#This Row],[Valor do Provento R$]]/Tabela9[[#This Row],[Provento por 1 ou 1000 Ações]]</f>
        <v>0.174648</v>
      </c>
    </row>
    <row r="13179" spans="1:8">
      <c r="A13179" s="119" t="s">
        <v>1865</v>
      </c>
      <c r="B13179" s="117" t="s">
        <v>1488</v>
      </c>
      <c r="C13179" s="140">
        <v>38940</v>
      </c>
      <c r="D13179" s="141">
        <v>0.496367</v>
      </c>
      <c r="E13179" s="119">
        <v>1</v>
      </c>
      <c r="F13179" s="119" t="s">
        <v>1492</v>
      </c>
      <c r="G13179" s="114">
        <f>IF([Data da Aprovação]&lt;&gt;"ESTATUTÁRIO",YEAR([Data da Aprovação]),"")</f>
        <v>2006</v>
      </c>
      <c r="H13179" s="106">
        <f>Tabela9[[#This Row],[Valor do Provento R$]]/Tabela9[[#This Row],[Provento por 1 ou 1000 Ações]]</f>
        <v>0.496367</v>
      </c>
    </row>
    <row r="13180" spans="1:8">
      <c r="A13180" s="118" t="s">
        <v>1865</v>
      </c>
      <c r="B13180" s="116" t="s">
        <v>1488</v>
      </c>
      <c r="C13180" s="138">
        <v>39057</v>
      </c>
      <c r="D13180" s="139">
        <v>0.151668</v>
      </c>
      <c r="E13180" s="118">
        <v>1</v>
      </c>
      <c r="F13180" s="118" t="s">
        <v>1489</v>
      </c>
      <c r="G13180" s="113">
        <f>IF([Data da Aprovação]&lt;&gt;"ESTATUTÁRIO",YEAR([Data da Aprovação]),"")</f>
        <v>2006</v>
      </c>
      <c r="H13180" s="106">
        <f>Tabela9[[#This Row],[Valor do Provento R$]]/Tabela9[[#This Row],[Provento por 1 ou 1000 Ações]]</f>
        <v>0.151668</v>
      </c>
    </row>
    <row r="13181" spans="1:8">
      <c r="A13181" s="119" t="s">
        <v>1865</v>
      </c>
      <c r="B13181" s="117" t="s">
        <v>1488</v>
      </c>
      <c r="C13181" s="140">
        <v>39196</v>
      </c>
      <c r="D13181" s="141">
        <v>0.60236396859999997</v>
      </c>
      <c r="E13181" s="119">
        <v>1</v>
      </c>
      <c r="F13181" s="119" t="s">
        <v>1492</v>
      </c>
      <c r="G13181" s="114">
        <f>IF([Data da Aprovação]&lt;&gt;"ESTATUTÁRIO",YEAR([Data da Aprovação]),"")</f>
        <v>2007</v>
      </c>
      <c r="H13181" s="106">
        <f>Tabela9[[#This Row],[Valor do Provento R$]]/Tabela9[[#This Row],[Provento por 1 ou 1000 Ações]]</f>
        <v>0.60236396859999997</v>
      </c>
    </row>
    <row r="13182" spans="1:8">
      <c r="A13182" s="118" t="s">
        <v>1865</v>
      </c>
      <c r="B13182" s="116" t="s">
        <v>1488</v>
      </c>
      <c r="C13182" s="138">
        <v>39212</v>
      </c>
      <c r="D13182" s="139">
        <v>0.13481586000000001</v>
      </c>
      <c r="E13182" s="118">
        <v>1</v>
      </c>
      <c r="F13182" s="118" t="s">
        <v>1489</v>
      </c>
      <c r="G13182" s="113">
        <f>IF([Data da Aprovação]&lt;&gt;"ESTATUTÁRIO",YEAR([Data da Aprovação]),"")</f>
        <v>2007</v>
      </c>
      <c r="H13182" s="106">
        <f>Tabela9[[#This Row],[Valor do Provento R$]]/Tabela9[[#This Row],[Provento por 1 ou 1000 Ações]]</f>
        <v>0.13481586000000001</v>
      </c>
    </row>
    <row r="13183" spans="1:8">
      <c r="A13183" s="119" t="s">
        <v>1865</v>
      </c>
      <c r="B13183" s="117" t="s">
        <v>1488</v>
      </c>
      <c r="C13183" s="140">
        <v>39308</v>
      </c>
      <c r="D13183" s="141">
        <v>0.55162142560000005</v>
      </c>
      <c r="E13183" s="119">
        <v>1</v>
      </c>
      <c r="F13183" s="119" t="s">
        <v>1492</v>
      </c>
      <c r="G13183" s="114">
        <f>IF([Data da Aprovação]&lt;&gt;"ESTATUTÁRIO",YEAR([Data da Aprovação]),"")</f>
        <v>2007</v>
      </c>
      <c r="H13183" s="106">
        <f>Tabela9[[#This Row],[Valor do Provento R$]]/Tabela9[[#This Row],[Provento por 1 ou 1000 Ações]]</f>
        <v>0.55162142560000005</v>
      </c>
    </row>
    <row r="13184" spans="1:8">
      <c r="A13184" s="118" t="s">
        <v>1865</v>
      </c>
      <c r="B13184" s="116" t="s">
        <v>1488</v>
      </c>
      <c r="C13184" s="138">
        <v>39421</v>
      </c>
      <c r="D13184" s="139">
        <v>0.13481586000000001</v>
      </c>
      <c r="E13184" s="118">
        <v>1</v>
      </c>
      <c r="F13184" s="118" t="s">
        <v>1489</v>
      </c>
      <c r="G13184" s="113">
        <f>IF([Data da Aprovação]&lt;&gt;"ESTATUTÁRIO",YEAR([Data da Aprovação]),"")</f>
        <v>2007</v>
      </c>
      <c r="H13184" s="106">
        <f>Tabela9[[#This Row],[Valor do Provento R$]]/Tabela9[[#This Row],[Provento por 1 ou 1000 Ações]]</f>
        <v>0.13481586000000001</v>
      </c>
    </row>
    <row r="13185" spans="1:8">
      <c r="A13185" s="119" t="s">
        <v>1865</v>
      </c>
      <c r="B13185" s="117" t="s">
        <v>1488</v>
      </c>
      <c r="C13185" s="140">
        <v>39546</v>
      </c>
      <c r="D13185" s="141">
        <v>0.70054997320000001</v>
      </c>
      <c r="E13185" s="119">
        <v>1</v>
      </c>
      <c r="F13185" s="119" t="s">
        <v>1492</v>
      </c>
      <c r="G13185" s="114">
        <f>IF([Data da Aprovação]&lt;&gt;"ESTATUTÁRIO",YEAR([Data da Aprovação]),"")</f>
        <v>2008</v>
      </c>
      <c r="H13185" s="106">
        <f>Tabela9[[#This Row],[Valor do Provento R$]]/Tabela9[[#This Row],[Provento por 1 ou 1000 Ações]]</f>
        <v>0.70054997320000001</v>
      </c>
    </row>
    <row r="13186" spans="1:8">
      <c r="A13186" s="118" t="s">
        <v>1865</v>
      </c>
      <c r="B13186" s="116" t="s">
        <v>1488</v>
      </c>
      <c r="C13186" s="138">
        <v>39673</v>
      </c>
      <c r="D13186" s="139">
        <v>0.88901673179999996</v>
      </c>
      <c r="E13186" s="118">
        <v>1</v>
      </c>
      <c r="F13186" s="118" t="s">
        <v>1492</v>
      </c>
      <c r="G13186" s="113">
        <f>IF([Data da Aprovação]&lt;&gt;"ESTATUTÁRIO",YEAR([Data da Aprovação]),"")</f>
        <v>2008</v>
      </c>
      <c r="H13186" s="106">
        <f>Tabela9[[#This Row],[Valor do Provento R$]]/Tabela9[[#This Row],[Provento por 1 ou 1000 Ações]]</f>
        <v>0.88901673179999996</v>
      </c>
    </row>
    <row r="13187" spans="1:8">
      <c r="A13187" s="119" t="s">
        <v>1865</v>
      </c>
      <c r="B13187" s="117" t="s">
        <v>1488</v>
      </c>
      <c r="C13187" s="140">
        <v>39759</v>
      </c>
      <c r="D13187" s="141">
        <v>0.26963172010000003</v>
      </c>
      <c r="E13187" s="119">
        <v>1</v>
      </c>
      <c r="F13187" s="119" t="s">
        <v>1489</v>
      </c>
      <c r="G13187" s="114">
        <f>IF([Data da Aprovação]&lt;&gt;"ESTATUTÁRIO",YEAR([Data da Aprovação]),"")</f>
        <v>2008</v>
      </c>
      <c r="H13187" s="106">
        <f>Tabela9[[#This Row],[Valor do Provento R$]]/Tabela9[[#This Row],[Provento por 1 ou 1000 Ações]]</f>
        <v>0.26963172010000003</v>
      </c>
    </row>
    <row r="13188" spans="1:8">
      <c r="A13188" s="118" t="s">
        <v>1865</v>
      </c>
      <c r="B13188" s="116" t="s">
        <v>1488</v>
      </c>
      <c r="C13188" s="138">
        <v>40032</v>
      </c>
      <c r="D13188" s="139">
        <v>0.53314492260000002</v>
      </c>
      <c r="E13188" s="118">
        <v>1</v>
      </c>
      <c r="F13188" s="118" t="s">
        <v>1492</v>
      </c>
      <c r="G13188" s="113">
        <f>IF([Data da Aprovação]&lt;&gt;"ESTATUTÁRIO",YEAR([Data da Aprovação]),"")</f>
        <v>2009</v>
      </c>
      <c r="H13188" s="106">
        <f>Tabela9[[#This Row],[Valor do Provento R$]]/Tabela9[[#This Row],[Provento por 1 ou 1000 Ações]]</f>
        <v>0.53314492260000002</v>
      </c>
    </row>
    <row r="13189" spans="1:8">
      <c r="A13189" s="119" t="s">
        <v>1865</v>
      </c>
      <c r="B13189" s="117" t="s">
        <v>1488</v>
      </c>
      <c r="C13189" s="140">
        <v>40122</v>
      </c>
      <c r="D13189" s="141">
        <v>0.29720769149999998</v>
      </c>
      <c r="E13189" s="119">
        <v>1</v>
      </c>
      <c r="F13189" s="119" t="s">
        <v>1489</v>
      </c>
      <c r="G13189" s="114">
        <f>IF([Data da Aprovação]&lt;&gt;"ESTATUTÁRIO",YEAR([Data da Aprovação]),"")</f>
        <v>2009</v>
      </c>
      <c r="H13189" s="106">
        <f>Tabela9[[#This Row],[Valor do Provento R$]]/Tabela9[[#This Row],[Provento por 1 ou 1000 Ações]]</f>
        <v>0.29720769149999998</v>
      </c>
    </row>
    <row r="13190" spans="1:8">
      <c r="A13190" s="118" t="s">
        <v>1865</v>
      </c>
      <c r="B13190" s="116" t="s">
        <v>1488</v>
      </c>
      <c r="C13190" s="138">
        <v>40291</v>
      </c>
      <c r="D13190" s="139">
        <v>0.1254900014</v>
      </c>
      <c r="E13190" s="118">
        <v>1</v>
      </c>
      <c r="F13190" s="118" t="s">
        <v>1492</v>
      </c>
      <c r="G13190" s="113">
        <f>IF([Data da Aprovação]&lt;&gt;"ESTATUTÁRIO",YEAR([Data da Aprovação]),"")</f>
        <v>2010</v>
      </c>
      <c r="H13190" s="106">
        <f>Tabela9[[#This Row],[Valor do Provento R$]]/Tabela9[[#This Row],[Provento por 1 ou 1000 Ações]]</f>
        <v>0.1254900014</v>
      </c>
    </row>
    <row r="13191" spans="1:8">
      <c r="A13191" s="119" t="s">
        <v>1865</v>
      </c>
      <c r="B13191" s="117" t="s">
        <v>1488</v>
      </c>
      <c r="C13191" s="140">
        <v>40402</v>
      </c>
      <c r="D13191" s="141">
        <v>0.43830499090000002</v>
      </c>
      <c r="E13191" s="119">
        <v>1</v>
      </c>
      <c r="F13191" s="119" t="s">
        <v>1492</v>
      </c>
      <c r="G13191" s="114">
        <f>IF([Data da Aprovação]&lt;&gt;"ESTATUTÁRIO",YEAR([Data da Aprovação]),"")</f>
        <v>2010</v>
      </c>
      <c r="H13191" s="106">
        <f>Tabela9[[#This Row],[Valor do Provento R$]]/Tabela9[[#This Row],[Provento por 1 ou 1000 Ações]]</f>
        <v>0.43830499090000002</v>
      </c>
    </row>
    <row r="13192" spans="1:8">
      <c r="A13192" s="118" t="s">
        <v>1865</v>
      </c>
      <c r="B13192" s="116" t="s">
        <v>1488</v>
      </c>
      <c r="C13192" s="138">
        <v>40487</v>
      </c>
      <c r="D13192" s="139">
        <v>0.33703965009999998</v>
      </c>
      <c r="E13192" s="118">
        <v>1</v>
      </c>
      <c r="F13192" s="118" t="s">
        <v>1489</v>
      </c>
      <c r="G13192" s="113">
        <f>IF([Data da Aprovação]&lt;&gt;"ESTATUTÁRIO",YEAR([Data da Aprovação]),"")</f>
        <v>2010</v>
      </c>
      <c r="H13192" s="106">
        <f>Tabela9[[#This Row],[Valor do Provento R$]]/Tabela9[[#This Row],[Provento por 1 ou 1000 Ações]]</f>
        <v>0.33703965009999998</v>
      </c>
    </row>
    <row r="13193" spans="1:8">
      <c r="A13193" s="119" t="s">
        <v>1865</v>
      </c>
      <c r="B13193" s="117" t="s">
        <v>1488</v>
      </c>
      <c r="C13193" s="140">
        <v>40638</v>
      </c>
      <c r="D13193" s="141">
        <v>0.24246878390000001</v>
      </c>
      <c r="E13193" s="119">
        <v>1</v>
      </c>
      <c r="F13193" s="119" t="s">
        <v>1492</v>
      </c>
      <c r="G13193" s="114">
        <f>IF([Data da Aprovação]&lt;&gt;"ESTATUTÁRIO",YEAR([Data da Aprovação]),"")</f>
        <v>2011</v>
      </c>
      <c r="H13193" s="106">
        <f>Tabela9[[#This Row],[Valor do Provento R$]]/Tabela9[[#This Row],[Provento por 1 ou 1000 Ações]]</f>
        <v>0.24246878390000001</v>
      </c>
    </row>
    <row r="13194" spans="1:8">
      <c r="A13194" s="118" t="s">
        <v>1865</v>
      </c>
      <c r="B13194" s="116" t="s">
        <v>1488</v>
      </c>
      <c r="C13194" s="138">
        <v>40753</v>
      </c>
      <c r="D13194" s="139">
        <v>1.0080763921</v>
      </c>
      <c r="E13194" s="118">
        <v>1</v>
      </c>
      <c r="F13194" s="118" t="s">
        <v>1492</v>
      </c>
      <c r="G13194" s="113">
        <f>IF([Data da Aprovação]&lt;&gt;"ESTATUTÁRIO",YEAR([Data da Aprovação]),"")</f>
        <v>2011</v>
      </c>
      <c r="H13194" s="106">
        <f>Tabela9[[#This Row],[Valor do Provento R$]]/Tabela9[[#This Row],[Provento por 1 ou 1000 Ações]]</f>
        <v>1.0080763921</v>
      </c>
    </row>
    <row r="13195" spans="1:8">
      <c r="A13195" s="119" t="s">
        <v>1865</v>
      </c>
      <c r="B13195" s="117" t="s">
        <v>1488</v>
      </c>
      <c r="C13195" s="140">
        <v>40851</v>
      </c>
      <c r="D13195" s="141">
        <v>0.38911227599999998</v>
      </c>
      <c r="E13195" s="119">
        <v>1</v>
      </c>
      <c r="F13195" s="119" t="s">
        <v>1489</v>
      </c>
      <c r="G13195" s="114">
        <f>IF([Data da Aprovação]&lt;&gt;"ESTATUTÁRIO",YEAR([Data da Aprovação]),"")</f>
        <v>2011</v>
      </c>
      <c r="H13195" s="106">
        <f>Tabela9[[#This Row],[Valor do Provento R$]]/Tabela9[[#This Row],[Provento por 1 ou 1000 Ações]]</f>
        <v>0.38911227599999998</v>
      </c>
    </row>
    <row r="13196" spans="1:8">
      <c r="A13196" s="118" t="s">
        <v>1865</v>
      </c>
      <c r="B13196" s="116" t="s">
        <v>1488</v>
      </c>
      <c r="C13196" s="138">
        <v>40989</v>
      </c>
      <c r="D13196" s="139">
        <v>0.792566942</v>
      </c>
      <c r="E13196" s="118">
        <v>1</v>
      </c>
      <c r="F13196" s="118" t="s">
        <v>1492</v>
      </c>
      <c r="G13196" s="113">
        <f>IF([Data da Aprovação]&lt;&gt;"ESTATUTÁRIO",YEAR([Data da Aprovação]),"")</f>
        <v>2012</v>
      </c>
      <c r="H13196" s="106">
        <f>Tabela9[[#This Row],[Valor do Provento R$]]/Tabela9[[#This Row],[Provento por 1 ou 1000 Ações]]</f>
        <v>0.792566942</v>
      </c>
    </row>
    <row r="13197" spans="1:8">
      <c r="A13197" s="119" t="s">
        <v>1865</v>
      </c>
      <c r="B13197" s="117" t="s">
        <v>1488</v>
      </c>
      <c r="C13197" s="140">
        <v>41116</v>
      </c>
      <c r="D13197" s="141">
        <v>1.0628376925</v>
      </c>
      <c r="E13197" s="119">
        <v>1</v>
      </c>
      <c r="F13197" s="119" t="s">
        <v>1492</v>
      </c>
      <c r="G13197" s="114">
        <f>IF([Data da Aprovação]&lt;&gt;"ESTATUTÁRIO",YEAR([Data da Aprovação]),"")</f>
        <v>2012</v>
      </c>
      <c r="H13197" s="106">
        <f>Tabela9[[#This Row],[Valor do Provento R$]]/Tabela9[[#This Row],[Provento por 1 ou 1000 Ações]]</f>
        <v>1.0628376925</v>
      </c>
    </row>
    <row r="13198" spans="1:8">
      <c r="A13198" s="118" t="s">
        <v>1865</v>
      </c>
      <c r="B13198" s="116" t="s">
        <v>1488</v>
      </c>
      <c r="C13198" s="138">
        <v>41207</v>
      </c>
      <c r="D13198" s="139">
        <v>0.42313796069999998</v>
      </c>
      <c r="E13198" s="118">
        <v>1</v>
      </c>
      <c r="F13198" s="118" t="s">
        <v>1489</v>
      </c>
      <c r="G13198" s="113">
        <f>IF([Data da Aprovação]&lt;&gt;"ESTATUTÁRIO",YEAR([Data da Aprovação]),"")</f>
        <v>2012</v>
      </c>
      <c r="H13198" s="106">
        <f>Tabela9[[#This Row],[Valor do Provento R$]]/Tabela9[[#This Row],[Provento por 1 ou 1000 Ações]]</f>
        <v>0.42313796069999998</v>
      </c>
    </row>
    <row r="13199" spans="1:8">
      <c r="A13199" s="119" t="s">
        <v>1865</v>
      </c>
      <c r="B13199" s="117" t="s">
        <v>1488</v>
      </c>
      <c r="C13199" s="140">
        <v>41312</v>
      </c>
      <c r="D13199" s="141">
        <v>0.88309041340000005</v>
      </c>
      <c r="E13199" s="119">
        <v>1</v>
      </c>
      <c r="F13199" s="119" t="s">
        <v>1492</v>
      </c>
      <c r="G13199" s="114">
        <f>IF([Data da Aprovação]&lt;&gt;"ESTATUTÁRIO",YEAR([Data da Aprovação]),"")</f>
        <v>2013</v>
      </c>
      <c r="H13199" s="106">
        <f>Tabela9[[#This Row],[Valor do Provento R$]]/Tabela9[[#This Row],[Provento por 1 ou 1000 Ações]]</f>
        <v>0.88309041340000005</v>
      </c>
    </row>
    <row r="13200" spans="1:8">
      <c r="A13200" s="118" t="s">
        <v>1865</v>
      </c>
      <c r="B13200" s="116" t="s">
        <v>1488</v>
      </c>
      <c r="C13200" s="138">
        <v>41485</v>
      </c>
      <c r="D13200" s="139">
        <v>1.1759130707000001</v>
      </c>
      <c r="E13200" s="118">
        <v>1</v>
      </c>
      <c r="F13200" s="118" t="s">
        <v>1492</v>
      </c>
      <c r="G13200" s="113">
        <f>IF([Data da Aprovação]&lt;&gt;"ESTATUTÁRIO",YEAR([Data da Aprovação]),"")</f>
        <v>2013</v>
      </c>
      <c r="H13200" s="106">
        <f>Tabela9[[#This Row],[Valor do Provento R$]]/Tabela9[[#This Row],[Provento por 1 ou 1000 Ações]]</f>
        <v>1.1759130707000001</v>
      </c>
    </row>
    <row r="13201" spans="1:8">
      <c r="A13201" s="119" t="s">
        <v>1865</v>
      </c>
      <c r="B13201" s="117" t="s">
        <v>1488</v>
      </c>
      <c r="C13201" s="140">
        <v>41572</v>
      </c>
      <c r="D13201" s="141">
        <v>0.37503321070000001</v>
      </c>
      <c r="E13201" s="119">
        <v>1</v>
      </c>
      <c r="F13201" s="119" t="s">
        <v>1489</v>
      </c>
      <c r="G13201" s="114">
        <f>IF([Data da Aprovação]&lt;&gt;"ESTATUTÁRIO",YEAR([Data da Aprovação]),"")</f>
        <v>2013</v>
      </c>
      <c r="H13201" s="106">
        <f>Tabela9[[#This Row],[Valor do Provento R$]]/Tabela9[[#This Row],[Provento por 1 ou 1000 Ações]]</f>
        <v>0.37503321070000001</v>
      </c>
    </row>
    <row r="13202" spans="1:8">
      <c r="A13202" s="118" t="s">
        <v>1865</v>
      </c>
      <c r="B13202" s="116" t="s">
        <v>1502</v>
      </c>
      <c r="C13202" s="138">
        <v>37350</v>
      </c>
      <c r="D13202" s="139">
        <v>0.13740485690000001</v>
      </c>
      <c r="E13202" s="118">
        <v>1000</v>
      </c>
      <c r="F13202" s="118" t="s">
        <v>1492</v>
      </c>
      <c r="G13202" s="113">
        <f>IF([Data da Aprovação]&lt;&gt;"ESTATUTÁRIO",YEAR([Data da Aprovação]),"")</f>
        <v>2002</v>
      </c>
      <c r="H13202" s="106">
        <f>Tabela9[[#This Row],[Valor do Provento R$]]/Tabela9[[#This Row],[Provento por 1 ou 1000 Ações]]</f>
        <v>1.374048569E-4</v>
      </c>
    </row>
    <row r="13203" spans="1:8">
      <c r="A13203" s="119" t="s">
        <v>1865</v>
      </c>
      <c r="B13203" s="117" t="s">
        <v>1502</v>
      </c>
      <c r="C13203" s="140">
        <v>37350</v>
      </c>
      <c r="D13203" s="141">
        <v>5.2506813800000003E-2</v>
      </c>
      <c r="E13203" s="119">
        <v>1000</v>
      </c>
      <c r="F13203" s="119" t="s">
        <v>1492</v>
      </c>
      <c r="G13203" s="114">
        <f>IF([Data da Aprovação]&lt;&gt;"ESTATUTÁRIO",YEAR([Data da Aprovação]),"")</f>
        <v>2002</v>
      </c>
      <c r="H13203" s="106">
        <f>Tabela9[[#This Row],[Valor do Provento R$]]/Tabela9[[#This Row],[Provento por 1 ou 1000 Ações]]</f>
        <v>5.2506813800000005E-5</v>
      </c>
    </row>
    <row r="13204" spans="1:8">
      <c r="A13204" s="118" t="s">
        <v>1865</v>
      </c>
      <c r="B13204" s="116" t="s">
        <v>1502</v>
      </c>
      <c r="C13204" s="138">
        <v>37375</v>
      </c>
      <c r="D13204" s="139">
        <v>3.2549274500000003E-2</v>
      </c>
      <c r="E13204" s="118">
        <v>1000</v>
      </c>
      <c r="F13204" s="118" t="s">
        <v>1492</v>
      </c>
      <c r="G13204" s="113">
        <f>IF([Data da Aprovação]&lt;&gt;"ESTATUTÁRIO",YEAR([Data da Aprovação]),"")</f>
        <v>2002</v>
      </c>
      <c r="H13204" s="106">
        <f>Tabela9[[#This Row],[Valor do Provento R$]]/Tabela9[[#This Row],[Provento por 1 ou 1000 Ações]]</f>
        <v>3.2549274500000004E-5</v>
      </c>
    </row>
    <row r="13205" spans="1:8">
      <c r="A13205" s="119" t="s">
        <v>1865</v>
      </c>
      <c r="B13205" s="117" t="s">
        <v>1502</v>
      </c>
      <c r="C13205" s="140">
        <v>37693</v>
      </c>
      <c r="D13205" s="141">
        <v>0.35736899999999999</v>
      </c>
      <c r="E13205" s="119">
        <v>1000</v>
      </c>
      <c r="F13205" s="119" t="s">
        <v>1492</v>
      </c>
      <c r="G13205" s="114">
        <f>IF([Data da Aprovação]&lt;&gt;"ESTATUTÁRIO",YEAR([Data da Aprovação]),"")</f>
        <v>2003</v>
      </c>
      <c r="H13205" s="106">
        <f>Tabela9[[#This Row],[Valor do Provento R$]]/Tabela9[[#This Row],[Provento por 1 ou 1000 Ações]]</f>
        <v>3.5736900000000001E-4</v>
      </c>
    </row>
    <row r="13206" spans="1:8">
      <c r="A13206" s="118" t="s">
        <v>1865</v>
      </c>
      <c r="B13206" s="116" t="s">
        <v>1502</v>
      </c>
      <c r="C13206" s="138">
        <v>37813</v>
      </c>
      <c r="D13206" s="139">
        <v>0.25807200000000002</v>
      </c>
      <c r="E13206" s="118">
        <v>1000</v>
      </c>
      <c r="F13206" s="118" t="s">
        <v>1489</v>
      </c>
      <c r="G13206" s="113">
        <f>IF([Data da Aprovação]&lt;&gt;"ESTATUTÁRIO",YEAR([Data da Aprovação]),"")</f>
        <v>2003</v>
      </c>
      <c r="H13206" s="106">
        <f>Tabela9[[#This Row],[Valor do Provento R$]]/Tabela9[[#This Row],[Provento por 1 ou 1000 Ações]]</f>
        <v>2.5807200000000003E-4</v>
      </c>
    </row>
    <row r="13207" spans="1:8">
      <c r="A13207" s="119" t="s">
        <v>1865</v>
      </c>
      <c r="B13207" s="117" t="s">
        <v>1502</v>
      </c>
      <c r="C13207" s="140">
        <v>37938</v>
      </c>
      <c r="D13207" s="141">
        <v>0.162856</v>
      </c>
      <c r="E13207" s="119">
        <v>1000</v>
      </c>
      <c r="F13207" s="119" t="s">
        <v>1489</v>
      </c>
      <c r="G13207" s="114">
        <f>IF([Data da Aprovação]&lt;&gt;"ESTATUTÁRIO",YEAR([Data da Aprovação]),"")</f>
        <v>2003</v>
      </c>
      <c r="H13207" s="106">
        <f>Tabela9[[#This Row],[Valor do Provento R$]]/Tabela9[[#This Row],[Provento por 1 ou 1000 Ações]]</f>
        <v>1.6285600000000001E-4</v>
      </c>
    </row>
    <row r="13208" spans="1:8">
      <c r="A13208" s="118" t="s">
        <v>1865</v>
      </c>
      <c r="B13208" s="116" t="s">
        <v>1502</v>
      </c>
      <c r="C13208" s="138">
        <v>38089</v>
      </c>
      <c r="D13208" s="139">
        <v>0.41603200000000001</v>
      </c>
      <c r="E13208" s="118">
        <v>1000</v>
      </c>
      <c r="F13208" s="118" t="s">
        <v>1492</v>
      </c>
      <c r="G13208" s="113">
        <f>IF([Data da Aprovação]&lt;&gt;"ESTATUTÁRIO",YEAR([Data da Aprovação]),"")</f>
        <v>2004</v>
      </c>
      <c r="H13208" s="106">
        <f>Tabela9[[#This Row],[Valor do Provento R$]]/Tabela9[[#This Row],[Provento por 1 ou 1000 Ações]]</f>
        <v>4.1603199999999999E-4</v>
      </c>
    </row>
    <row r="13209" spans="1:8">
      <c r="A13209" s="119" t="s">
        <v>1865</v>
      </c>
      <c r="B13209" s="117" t="s">
        <v>1502</v>
      </c>
      <c r="C13209" s="140">
        <v>38330</v>
      </c>
      <c r="D13209" s="141">
        <v>0.46558899999999998</v>
      </c>
      <c r="E13209" s="119">
        <v>1000</v>
      </c>
      <c r="F13209" s="119" t="s">
        <v>1489</v>
      </c>
      <c r="G13209" s="114">
        <f>IF([Data da Aprovação]&lt;&gt;"ESTATUTÁRIO",YEAR([Data da Aprovação]),"")</f>
        <v>2004</v>
      </c>
      <c r="H13209" s="106">
        <f>Tabela9[[#This Row],[Valor do Provento R$]]/Tabela9[[#This Row],[Provento por 1 ou 1000 Ações]]</f>
        <v>4.6558899999999998E-4</v>
      </c>
    </row>
    <row r="13210" spans="1:8">
      <c r="A13210" s="118" t="s">
        <v>1865</v>
      </c>
      <c r="B13210" s="116" t="s">
        <v>1502</v>
      </c>
      <c r="C13210" s="138">
        <v>38449</v>
      </c>
      <c r="D13210" s="139">
        <v>0.51326899999999998</v>
      </c>
      <c r="E13210" s="118">
        <v>1000</v>
      </c>
      <c r="F13210" s="118" t="s">
        <v>1492</v>
      </c>
      <c r="G13210" s="113">
        <f>IF([Data da Aprovação]&lt;&gt;"ESTATUTÁRIO",YEAR([Data da Aprovação]),"")</f>
        <v>2005</v>
      </c>
      <c r="H13210" s="106">
        <f>Tabela9[[#This Row],[Valor do Provento R$]]/Tabela9[[#This Row],[Provento por 1 ou 1000 Ações]]</f>
        <v>5.1326900000000001E-4</v>
      </c>
    </row>
    <row r="13211" spans="1:8">
      <c r="A13211" s="119" t="s">
        <v>1865</v>
      </c>
      <c r="B13211" s="117" t="s">
        <v>1502</v>
      </c>
      <c r="C13211" s="140">
        <v>38484</v>
      </c>
      <c r="D13211" s="141">
        <v>0.19972999999999999</v>
      </c>
      <c r="E13211" s="119">
        <v>1000</v>
      </c>
      <c r="F13211" s="119" t="s">
        <v>1489</v>
      </c>
      <c r="G13211" s="114">
        <f>IF([Data da Aprovação]&lt;&gt;"ESTATUTÁRIO",YEAR([Data da Aprovação]),"")</f>
        <v>2005</v>
      </c>
      <c r="H13211" s="106">
        <f>Tabela9[[#This Row],[Valor do Provento R$]]/Tabela9[[#This Row],[Provento por 1 ou 1000 Ações]]</f>
        <v>1.9972999999999999E-4</v>
      </c>
    </row>
    <row r="13212" spans="1:8">
      <c r="A13212" s="118" t="s">
        <v>1865</v>
      </c>
      <c r="B13212" s="116" t="s">
        <v>1502</v>
      </c>
      <c r="C13212" s="138">
        <v>38484</v>
      </c>
      <c r="D13212" s="139">
        <v>1.0000000000000001E-5</v>
      </c>
      <c r="E13212" s="118">
        <v>1000</v>
      </c>
      <c r="F13212" s="118" t="s">
        <v>1496</v>
      </c>
      <c r="G13212" s="113">
        <f>IF([Data da Aprovação]&lt;&gt;"ESTATUTÁRIO",YEAR([Data da Aprovação]),"")</f>
        <v>2005</v>
      </c>
      <c r="H13212" s="106">
        <f>Tabela9[[#This Row],[Valor do Provento R$]]/Tabela9[[#This Row],[Provento por 1 ou 1000 Ações]]</f>
        <v>1E-8</v>
      </c>
    </row>
    <row r="13213" spans="1:8">
      <c r="A13213" s="119" t="s">
        <v>1865</v>
      </c>
      <c r="B13213" s="117" t="s">
        <v>1503</v>
      </c>
      <c r="C13213" s="140">
        <v>37350</v>
      </c>
      <c r="D13213" s="141">
        <v>8.0940828300000003E-2</v>
      </c>
      <c r="E13213" s="119">
        <v>1000</v>
      </c>
      <c r="F13213" s="119" t="s">
        <v>1492</v>
      </c>
      <c r="G13213" s="114">
        <f>IF([Data da Aprovação]&lt;&gt;"ESTATUTÁRIO",YEAR([Data da Aprovação]),"")</f>
        <v>2002</v>
      </c>
      <c r="H13213" s="106">
        <f>Tabela9[[#This Row],[Valor do Provento R$]]/Tabela9[[#This Row],[Provento por 1 ou 1000 Ações]]</f>
        <v>8.0940828300000008E-5</v>
      </c>
    </row>
    <row r="13214" spans="1:8">
      <c r="A13214" s="118" t="s">
        <v>1865</v>
      </c>
      <c r="B13214" s="116" t="s">
        <v>1503</v>
      </c>
      <c r="C13214" s="138">
        <v>37350</v>
      </c>
      <c r="D13214" s="139">
        <v>4.1102411200000001E-2</v>
      </c>
      <c r="E13214" s="118">
        <v>1000</v>
      </c>
      <c r="F13214" s="118" t="s">
        <v>1492</v>
      </c>
      <c r="G13214" s="113">
        <f>IF([Data da Aprovação]&lt;&gt;"ESTATUTÁRIO",YEAR([Data da Aprovação]),"")</f>
        <v>2002</v>
      </c>
      <c r="H13214" s="106">
        <f>Tabela9[[#This Row],[Valor do Provento R$]]/Tabela9[[#This Row],[Provento por 1 ou 1000 Ações]]</f>
        <v>4.1102411200000001E-5</v>
      </c>
    </row>
    <row r="13215" spans="1:8">
      <c r="A13215" s="119" t="s">
        <v>1865</v>
      </c>
      <c r="B13215" s="117" t="s">
        <v>1503</v>
      </c>
      <c r="C13215" s="140">
        <v>37375</v>
      </c>
      <c r="D13215" s="141">
        <v>2.5479588599999999E-2</v>
      </c>
      <c r="E13215" s="119">
        <v>1000</v>
      </c>
      <c r="F13215" s="119" t="s">
        <v>1492</v>
      </c>
      <c r="G13215" s="114">
        <f>IF([Data da Aprovação]&lt;&gt;"ESTATUTÁRIO",YEAR([Data da Aprovação]),"")</f>
        <v>2002</v>
      </c>
      <c r="H13215" s="106">
        <f>Tabela9[[#This Row],[Valor do Provento R$]]/Tabela9[[#This Row],[Provento por 1 ou 1000 Ações]]</f>
        <v>2.5479588599999999E-5</v>
      </c>
    </row>
    <row r="13216" spans="1:8">
      <c r="A13216" s="118" t="s">
        <v>1865</v>
      </c>
      <c r="B13216" s="116" t="s">
        <v>1503</v>
      </c>
      <c r="C13216" s="138">
        <v>37693</v>
      </c>
      <c r="D13216" s="139">
        <v>0.28243099999999999</v>
      </c>
      <c r="E13216" s="118">
        <v>1000</v>
      </c>
      <c r="F13216" s="118" t="s">
        <v>1492</v>
      </c>
      <c r="G13216" s="113">
        <f>IF([Data da Aprovação]&lt;&gt;"ESTATUTÁRIO",YEAR([Data da Aprovação]),"")</f>
        <v>2003</v>
      </c>
      <c r="H13216" s="106">
        <f>Tabela9[[#This Row],[Valor do Provento R$]]/Tabela9[[#This Row],[Provento por 1 ou 1000 Ações]]</f>
        <v>2.8243099999999998E-4</v>
      </c>
    </row>
    <row r="13217" spans="1:8">
      <c r="A13217" s="119" t="s">
        <v>1865</v>
      </c>
      <c r="B13217" s="117" t="s">
        <v>1503</v>
      </c>
      <c r="C13217" s="140">
        <v>37813</v>
      </c>
      <c r="D13217" s="141">
        <v>0.22060299999999999</v>
      </c>
      <c r="E13217" s="119">
        <v>1000</v>
      </c>
      <c r="F13217" s="119" t="s">
        <v>1489</v>
      </c>
      <c r="G13217" s="114">
        <f>IF([Data da Aprovação]&lt;&gt;"ESTATUTÁRIO",YEAR([Data da Aprovação]),"")</f>
        <v>2003</v>
      </c>
      <c r="H13217" s="106">
        <f>Tabela9[[#This Row],[Valor do Provento R$]]/Tabela9[[#This Row],[Provento por 1 ou 1000 Ações]]</f>
        <v>2.2060299999999999E-4</v>
      </c>
    </row>
    <row r="13218" spans="1:8">
      <c r="A13218" s="118" t="s">
        <v>1865</v>
      </c>
      <c r="B13218" s="116" t="s">
        <v>1503</v>
      </c>
      <c r="C13218" s="138">
        <v>37938</v>
      </c>
      <c r="D13218" s="139">
        <v>0.137877</v>
      </c>
      <c r="E13218" s="118">
        <v>1000</v>
      </c>
      <c r="F13218" s="118" t="s">
        <v>1489</v>
      </c>
      <c r="G13218" s="113">
        <f>IF([Data da Aprovação]&lt;&gt;"ESTATUTÁRIO",YEAR([Data da Aprovação]),"")</f>
        <v>2003</v>
      </c>
      <c r="H13218" s="106">
        <f>Tabela9[[#This Row],[Valor do Provento R$]]/Tabela9[[#This Row],[Provento por 1 ou 1000 Ações]]</f>
        <v>1.3787700000000001E-4</v>
      </c>
    </row>
    <row r="13219" spans="1:8">
      <c r="A13219" s="119" t="s">
        <v>1865</v>
      </c>
      <c r="B13219" s="117" t="s">
        <v>1503</v>
      </c>
      <c r="C13219" s="140">
        <v>38089</v>
      </c>
      <c r="D13219" s="141">
        <v>0.394175</v>
      </c>
      <c r="E13219" s="119">
        <v>1000</v>
      </c>
      <c r="F13219" s="119" t="s">
        <v>1492</v>
      </c>
      <c r="G13219" s="114">
        <f>IF([Data da Aprovação]&lt;&gt;"ESTATUTÁRIO",YEAR([Data da Aprovação]),"")</f>
        <v>2004</v>
      </c>
      <c r="H13219" s="106">
        <f>Tabela9[[#This Row],[Valor do Provento R$]]/Tabela9[[#This Row],[Provento por 1 ou 1000 Ações]]</f>
        <v>3.9417499999999997E-4</v>
      </c>
    </row>
    <row r="13220" spans="1:8">
      <c r="A13220" s="118" t="s">
        <v>1865</v>
      </c>
      <c r="B13220" s="116" t="s">
        <v>1503</v>
      </c>
      <c r="C13220" s="138">
        <v>38330</v>
      </c>
      <c r="D13220" s="139">
        <v>0.39065100000000003</v>
      </c>
      <c r="E13220" s="118">
        <v>1000</v>
      </c>
      <c r="F13220" s="118" t="s">
        <v>1489</v>
      </c>
      <c r="G13220" s="113">
        <f>IF([Data da Aprovação]&lt;&gt;"ESTATUTÁRIO",YEAR([Data da Aprovação]),"")</f>
        <v>2004</v>
      </c>
      <c r="H13220" s="106">
        <f>Tabela9[[#This Row],[Valor do Provento R$]]/Tabela9[[#This Row],[Provento por 1 ou 1000 Ações]]</f>
        <v>3.9065100000000005E-4</v>
      </c>
    </row>
    <row r="13221" spans="1:8">
      <c r="A13221" s="119" t="s">
        <v>1865</v>
      </c>
      <c r="B13221" s="117" t="s">
        <v>1503</v>
      </c>
      <c r="C13221" s="140">
        <v>38449</v>
      </c>
      <c r="D13221" s="141">
        <v>0.51326899999999998</v>
      </c>
      <c r="E13221" s="119">
        <v>1000</v>
      </c>
      <c r="F13221" s="119" t="s">
        <v>1492</v>
      </c>
      <c r="G13221" s="114">
        <f>IF([Data da Aprovação]&lt;&gt;"ESTATUTÁRIO",YEAR([Data da Aprovação]),"")</f>
        <v>2005</v>
      </c>
      <c r="H13221" s="106">
        <f>Tabela9[[#This Row],[Valor do Provento R$]]/Tabela9[[#This Row],[Provento por 1 ou 1000 Ações]]</f>
        <v>5.1326900000000001E-4</v>
      </c>
    </row>
    <row r="13222" spans="1:8">
      <c r="A13222" s="118" t="s">
        <v>1865</v>
      </c>
      <c r="B13222" s="116" t="s">
        <v>1503</v>
      </c>
      <c r="C13222" s="138">
        <v>38484</v>
      </c>
      <c r="D13222" s="139">
        <v>0.168515</v>
      </c>
      <c r="E13222" s="118">
        <v>1000</v>
      </c>
      <c r="F13222" s="118" t="s">
        <v>1489</v>
      </c>
      <c r="G13222" s="113">
        <f>IF([Data da Aprovação]&lt;&gt;"ESTATUTÁRIO",YEAR([Data da Aprovação]),"")</f>
        <v>2005</v>
      </c>
      <c r="H13222" s="106">
        <f>Tabela9[[#This Row],[Valor do Provento R$]]/Tabela9[[#This Row],[Provento por 1 ou 1000 Ações]]</f>
        <v>1.68515E-4</v>
      </c>
    </row>
    <row r="13223" spans="1:8">
      <c r="A13223" s="119" t="s">
        <v>1865</v>
      </c>
      <c r="B13223" s="117" t="s">
        <v>1503</v>
      </c>
      <c r="C13223" s="140">
        <v>38484</v>
      </c>
      <c r="D13223" s="141">
        <v>9.9999999999999995E-7</v>
      </c>
      <c r="E13223" s="119">
        <v>1000</v>
      </c>
      <c r="F13223" s="119" t="s">
        <v>1496</v>
      </c>
      <c r="G13223" s="114">
        <f>IF([Data da Aprovação]&lt;&gt;"ESTATUTÁRIO",YEAR([Data da Aprovação]),"")</f>
        <v>2005</v>
      </c>
      <c r="H13223" s="106">
        <f>Tabela9[[#This Row],[Valor do Provento R$]]/Tabela9[[#This Row],[Provento por 1 ou 1000 Ações]]</f>
        <v>9.9999999999999986E-10</v>
      </c>
    </row>
    <row r="13224" spans="1:8">
      <c r="A13224" s="118" t="s">
        <v>1866</v>
      </c>
      <c r="B13224" s="116" t="s">
        <v>1488</v>
      </c>
      <c r="C13224" s="138">
        <v>36871</v>
      </c>
      <c r="D13224" s="139">
        <v>0.213451</v>
      </c>
      <c r="E13224" s="118">
        <v>1000</v>
      </c>
      <c r="F13224" s="118" t="s">
        <v>1489</v>
      </c>
      <c r="G13224" s="113">
        <f>IF([Data da Aprovação]&lt;&gt;"ESTATUTÁRIO",YEAR([Data da Aprovação]),"")</f>
        <v>2000</v>
      </c>
      <c r="H13224" s="106">
        <f>Tabela9[[#This Row],[Valor do Provento R$]]/Tabela9[[#This Row],[Provento por 1 ou 1000 Ações]]</f>
        <v>2.13451E-4</v>
      </c>
    </row>
    <row r="13225" spans="1:8">
      <c r="A13225" s="119" t="s">
        <v>1866</v>
      </c>
      <c r="B13225" s="117" t="s">
        <v>1488</v>
      </c>
      <c r="C13225" s="140">
        <v>37005</v>
      </c>
      <c r="D13225" s="141">
        <v>6.3881999999999994E-2</v>
      </c>
      <c r="E13225" s="119">
        <v>1000</v>
      </c>
      <c r="F13225" s="119" t="s">
        <v>1492</v>
      </c>
      <c r="G13225" s="114">
        <f>IF([Data da Aprovação]&lt;&gt;"ESTATUTÁRIO",YEAR([Data da Aprovação]),"")</f>
        <v>2001</v>
      </c>
      <c r="H13225" s="106">
        <f>Tabela9[[#This Row],[Valor do Provento R$]]/Tabela9[[#This Row],[Provento por 1 ou 1000 Ações]]</f>
        <v>6.3881999999999996E-5</v>
      </c>
    </row>
    <row r="13226" spans="1:8">
      <c r="A13226" s="118" t="s">
        <v>1866</v>
      </c>
      <c r="B13226" s="116" t="s">
        <v>1488</v>
      </c>
      <c r="C13226" s="138">
        <v>37067</v>
      </c>
      <c r="D13226" s="139">
        <v>0.213451</v>
      </c>
      <c r="E13226" s="118">
        <v>1000</v>
      </c>
      <c r="F13226" s="118" t="s">
        <v>1489</v>
      </c>
      <c r="G13226" s="113">
        <f>IF([Data da Aprovação]&lt;&gt;"ESTATUTÁRIO",YEAR([Data da Aprovação]),"")</f>
        <v>2001</v>
      </c>
      <c r="H13226" s="106">
        <f>Tabela9[[#This Row],[Valor do Provento R$]]/Tabela9[[#This Row],[Provento por 1 ou 1000 Ações]]</f>
        <v>2.13451E-4</v>
      </c>
    </row>
    <row r="13227" spans="1:8">
      <c r="A13227" s="119" t="s">
        <v>1866</v>
      </c>
      <c r="B13227" s="117" t="s">
        <v>1488</v>
      </c>
      <c r="C13227" s="140">
        <v>37228</v>
      </c>
      <c r="D13227" s="141">
        <v>8.1437499999999996E-2</v>
      </c>
      <c r="E13227" s="119">
        <v>1000</v>
      </c>
      <c r="F13227" s="119" t="s">
        <v>1489</v>
      </c>
      <c r="G13227" s="114">
        <f>IF([Data da Aprovação]&lt;&gt;"ESTATUTÁRIO",YEAR([Data da Aprovação]),"")</f>
        <v>2001</v>
      </c>
      <c r="H13227" s="106">
        <f>Tabela9[[#This Row],[Valor do Provento R$]]/Tabela9[[#This Row],[Provento por 1 ou 1000 Ações]]</f>
        <v>8.1437499999999994E-5</v>
      </c>
    </row>
    <row r="13228" spans="1:8">
      <c r="A13228" s="118" t="s">
        <v>1866</v>
      </c>
      <c r="B13228" s="116" t="s">
        <v>1488</v>
      </c>
      <c r="C13228" s="138">
        <v>37372</v>
      </c>
      <c r="D13228" s="139">
        <v>0.21913379999999999</v>
      </c>
      <c r="E13228" s="118">
        <v>1000</v>
      </c>
      <c r="F13228" s="118" t="s">
        <v>1492</v>
      </c>
      <c r="G13228" s="113">
        <f>IF([Data da Aprovação]&lt;&gt;"ESTATUTÁRIO",YEAR([Data da Aprovação]),"")</f>
        <v>2002</v>
      </c>
      <c r="H13228" s="106">
        <f>Tabela9[[#This Row],[Valor do Provento R$]]/Tabela9[[#This Row],[Provento por 1 ou 1000 Ações]]</f>
        <v>2.1913379999999999E-4</v>
      </c>
    </row>
    <row r="13229" spans="1:8">
      <c r="A13229" s="119" t="s">
        <v>1866</v>
      </c>
      <c r="B13229" s="117" t="s">
        <v>1488</v>
      </c>
      <c r="C13229" s="140">
        <v>37431</v>
      </c>
      <c r="D13229" s="141">
        <v>0.36408800000000002</v>
      </c>
      <c r="E13229" s="119">
        <v>1000</v>
      </c>
      <c r="F13229" s="119" t="s">
        <v>1489</v>
      </c>
      <c r="G13229" s="114">
        <f>IF([Data da Aprovação]&lt;&gt;"ESTATUTÁRIO",YEAR([Data da Aprovação]),"")</f>
        <v>2002</v>
      </c>
      <c r="H13229" s="106">
        <f>Tabela9[[#This Row],[Valor do Provento R$]]/Tabela9[[#This Row],[Provento por 1 ou 1000 Ações]]</f>
        <v>3.6408800000000004E-4</v>
      </c>
    </row>
    <row r="13230" spans="1:8">
      <c r="A13230" s="118" t="s">
        <v>1866</v>
      </c>
      <c r="B13230" s="116" t="s">
        <v>1488</v>
      </c>
      <c r="C13230" s="138">
        <v>37522</v>
      </c>
      <c r="D13230" s="139">
        <v>0.21435499999999999</v>
      </c>
      <c r="E13230" s="118">
        <v>1000</v>
      </c>
      <c r="F13230" s="118" t="s">
        <v>1489</v>
      </c>
      <c r="G13230" s="113">
        <f>IF([Data da Aprovação]&lt;&gt;"ESTATUTÁRIO",YEAR([Data da Aprovação]),"")</f>
        <v>2002</v>
      </c>
      <c r="H13230" s="106">
        <f>Tabela9[[#This Row],[Valor do Provento R$]]/Tabela9[[#This Row],[Provento por 1 ou 1000 Ações]]</f>
        <v>2.14355E-4</v>
      </c>
    </row>
    <row r="13231" spans="1:8">
      <c r="A13231" s="119" t="s">
        <v>1866</v>
      </c>
      <c r="B13231" s="117" t="s">
        <v>1488</v>
      </c>
      <c r="C13231" s="140">
        <v>37606</v>
      </c>
      <c r="D13231" s="141">
        <v>0.33492899999999998</v>
      </c>
      <c r="E13231" s="119">
        <v>1000</v>
      </c>
      <c r="F13231" s="119" t="s">
        <v>1489</v>
      </c>
      <c r="G13231" s="114">
        <f>IF([Data da Aprovação]&lt;&gt;"ESTATUTÁRIO",YEAR([Data da Aprovação]),"")</f>
        <v>2002</v>
      </c>
      <c r="H13231" s="106">
        <f>Tabela9[[#This Row],[Valor do Provento R$]]/Tabela9[[#This Row],[Provento por 1 ou 1000 Ações]]</f>
        <v>3.3492899999999998E-4</v>
      </c>
    </row>
    <row r="13232" spans="1:8">
      <c r="A13232" s="118" t="s">
        <v>1866</v>
      </c>
      <c r="B13232" s="116" t="s">
        <v>1488</v>
      </c>
      <c r="C13232" s="138">
        <v>37736</v>
      </c>
      <c r="D13232" s="139">
        <v>8.5621900000000001E-2</v>
      </c>
      <c r="E13232" s="118">
        <v>1000</v>
      </c>
      <c r="F13232" s="118" t="s">
        <v>1492</v>
      </c>
      <c r="G13232" s="113">
        <f>IF([Data da Aprovação]&lt;&gt;"ESTATUTÁRIO",YEAR([Data da Aprovação]),"")</f>
        <v>2003</v>
      </c>
      <c r="H13232" s="106">
        <f>Tabela9[[#This Row],[Valor do Provento R$]]/Tabela9[[#This Row],[Provento por 1 ou 1000 Ações]]</f>
        <v>8.5621899999999994E-5</v>
      </c>
    </row>
    <row r="13233" spans="1:8">
      <c r="A13233" s="119" t="s">
        <v>1866</v>
      </c>
      <c r="B13233" s="117" t="s">
        <v>1488</v>
      </c>
      <c r="C13233" s="140">
        <v>37753</v>
      </c>
      <c r="D13233" s="141">
        <v>0.45818389999999998</v>
      </c>
      <c r="E13233" s="119">
        <v>1000</v>
      </c>
      <c r="F13233" s="119" t="s">
        <v>1489</v>
      </c>
      <c r="G13233" s="114">
        <f>IF([Data da Aprovação]&lt;&gt;"ESTATUTÁRIO",YEAR([Data da Aprovação]),"")</f>
        <v>2003</v>
      </c>
      <c r="H13233" s="106">
        <f>Tabela9[[#This Row],[Valor do Provento R$]]/Tabela9[[#This Row],[Provento por 1 ou 1000 Ações]]</f>
        <v>4.5818389999999996E-4</v>
      </c>
    </row>
    <row r="13234" spans="1:8">
      <c r="A13234" s="118" t="s">
        <v>1866</v>
      </c>
      <c r="B13234" s="116" t="s">
        <v>1488</v>
      </c>
      <c r="C13234" s="138">
        <v>37872</v>
      </c>
      <c r="D13234" s="139">
        <v>0.52817749999999997</v>
      </c>
      <c r="E13234" s="118">
        <v>1000</v>
      </c>
      <c r="F13234" s="118" t="s">
        <v>1489</v>
      </c>
      <c r="G13234" s="113">
        <f>IF([Data da Aprovação]&lt;&gt;"ESTATUTÁRIO",YEAR([Data da Aprovação]),"")</f>
        <v>2003</v>
      </c>
      <c r="H13234" s="106">
        <f>Tabela9[[#This Row],[Valor do Provento R$]]/Tabela9[[#This Row],[Provento por 1 ou 1000 Ações]]</f>
        <v>5.2817749999999996E-4</v>
      </c>
    </row>
    <row r="13235" spans="1:8">
      <c r="A13235" s="119" t="s">
        <v>1866</v>
      </c>
      <c r="B13235" s="117" t="s">
        <v>1488</v>
      </c>
      <c r="C13235" s="140">
        <v>38117</v>
      </c>
      <c r="D13235" s="141">
        <v>0.18204770000000001</v>
      </c>
      <c r="E13235" s="119">
        <v>1000</v>
      </c>
      <c r="F13235" s="119" t="s">
        <v>1489</v>
      </c>
      <c r="G13235" s="114">
        <f>IF([Data da Aprovação]&lt;&gt;"ESTATUTÁRIO",YEAR([Data da Aprovação]),"")</f>
        <v>2004</v>
      </c>
      <c r="H13235" s="106">
        <f>Tabela9[[#This Row],[Valor do Provento R$]]/Tabela9[[#This Row],[Provento por 1 ou 1000 Ações]]</f>
        <v>1.8204770000000001E-4</v>
      </c>
    </row>
    <row r="13236" spans="1:8">
      <c r="A13236" s="118" t="s">
        <v>1866</v>
      </c>
      <c r="B13236" s="116" t="s">
        <v>1488</v>
      </c>
      <c r="C13236" s="138">
        <v>38313</v>
      </c>
      <c r="D13236" s="139">
        <v>0.32034600000000002</v>
      </c>
      <c r="E13236" s="118">
        <v>1000</v>
      </c>
      <c r="F13236" s="118" t="s">
        <v>1489</v>
      </c>
      <c r="G13236" s="113">
        <f>IF([Data da Aprovação]&lt;&gt;"ESTATUTÁRIO",YEAR([Data da Aprovação]),"")</f>
        <v>2004</v>
      </c>
      <c r="H13236" s="106">
        <f>Tabela9[[#This Row],[Valor do Provento R$]]/Tabela9[[#This Row],[Provento por 1 ou 1000 Ações]]</f>
        <v>3.20346E-4</v>
      </c>
    </row>
    <row r="13237" spans="1:8">
      <c r="A13237" s="119" t="s">
        <v>1866</v>
      </c>
      <c r="B13237" s="117" t="s">
        <v>1488</v>
      </c>
      <c r="C13237" s="140">
        <v>38516</v>
      </c>
      <c r="D13237" s="141">
        <v>0.364095</v>
      </c>
      <c r="E13237" s="119">
        <v>1000</v>
      </c>
      <c r="F13237" s="119" t="s">
        <v>1489</v>
      </c>
      <c r="G13237" s="114">
        <f>IF([Data da Aprovação]&lt;&gt;"ESTATUTÁRIO",YEAR([Data da Aprovação]),"")</f>
        <v>2005</v>
      </c>
      <c r="H13237" s="106">
        <f>Tabela9[[#This Row],[Valor do Provento R$]]/Tabela9[[#This Row],[Provento por 1 ou 1000 Ações]]</f>
        <v>3.6409499999999999E-4</v>
      </c>
    </row>
    <row r="13238" spans="1:8">
      <c r="A13238" s="118" t="s">
        <v>1866</v>
      </c>
      <c r="B13238" s="116" t="s">
        <v>1488</v>
      </c>
      <c r="C13238" s="138">
        <v>38607</v>
      </c>
      <c r="D13238" s="139">
        <v>0.63636599999999999</v>
      </c>
      <c r="E13238" s="118">
        <v>1000</v>
      </c>
      <c r="F13238" s="118" t="s">
        <v>1489</v>
      </c>
      <c r="G13238" s="113">
        <f>IF([Data da Aprovação]&lt;&gt;"ESTATUTÁRIO",YEAR([Data da Aprovação]),"")</f>
        <v>2005</v>
      </c>
      <c r="H13238" s="106">
        <f>Tabela9[[#This Row],[Valor do Provento R$]]/Tabela9[[#This Row],[Provento por 1 ou 1000 Ações]]</f>
        <v>6.3636599999999997E-4</v>
      </c>
    </row>
    <row r="13239" spans="1:8">
      <c r="A13239" s="119" t="s">
        <v>1866</v>
      </c>
      <c r="B13239" s="117" t="s">
        <v>1488</v>
      </c>
      <c r="C13239" s="140">
        <v>38705</v>
      </c>
      <c r="D13239" s="141">
        <v>0.60287299999999999</v>
      </c>
      <c r="E13239" s="119">
        <v>1000</v>
      </c>
      <c r="F13239" s="119" t="s">
        <v>1489</v>
      </c>
      <c r="G13239" s="114">
        <f>IF([Data da Aprovação]&lt;&gt;"ESTATUTÁRIO",YEAR([Data da Aprovação]),"")</f>
        <v>2005</v>
      </c>
      <c r="H13239" s="106">
        <f>Tabela9[[#This Row],[Valor do Provento R$]]/Tabela9[[#This Row],[Provento por 1 ou 1000 Ações]]</f>
        <v>6.0287299999999997E-4</v>
      </c>
    </row>
    <row r="13240" spans="1:8">
      <c r="A13240" s="118" t="s">
        <v>1866</v>
      </c>
      <c r="B13240" s="116" t="s">
        <v>1488</v>
      </c>
      <c r="C13240" s="138">
        <v>38827</v>
      </c>
      <c r="D13240" s="139">
        <v>0.65177300000000005</v>
      </c>
      <c r="E13240" s="118">
        <v>1000</v>
      </c>
      <c r="F13240" s="118" t="s">
        <v>1492</v>
      </c>
      <c r="G13240" s="113">
        <f>IF([Data da Aprovação]&lt;&gt;"ESTATUTÁRIO",YEAR([Data da Aprovação]),"")</f>
        <v>2006</v>
      </c>
      <c r="H13240" s="106">
        <f>Tabela9[[#This Row],[Valor do Provento R$]]/Tabela9[[#This Row],[Provento por 1 ou 1000 Ações]]</f>
        <v>6.5177300000000002E-4</v>
      </c>
    </row>
    <row r="13241" spans="1:8">
      <c r="A13241" s="119" t="s">
        <v>1866</v>
      </c>
      <c r="B13241" s="117" t="s">
        <v>1488</v>
      </c>
      <c r="C13241" s="140">
        <v>38852</v>
      </c>
      <c r="D13241" s="141">
        <v>0.18204699999999999</v>
      </c>
      <c r="E13241" s="119">
        <v>1000</v>
      </c>
      <c r="F13241" s="119" t="s">
        <v>1489</v>
      </c>
      <c r="G13241" s="114">
        <f>IF([Data da Aprovação]&lt;&gt;"ESTATUTÁRIO",YEAR([Data da Aprovação]),"")</f>
        <v>2006</v>
      </c>
      <c r="H13241" s="106">
        <f>Tabela9[[#This Row],[Valor do Provento R$]]/Tabela9[[#This Row],[Provento por 1 ou 1000 Ações]]</f>
        <v>1.8204699999999999E-4</v>
      </c>
    </row>
    <row r="13242" spans="1:8">
      <c r="A13242" s="118" t="s">
        <v>1866</v>
      </c>
      <c r="B13242" s="116" t="s">
        <v>1488</v>
      </c>
      <c r="C13242" s="138">
        <v>38852</v>
      </c>
      <c r="D13242" s="139">
        <v>0.18204699999999999</v>
      </c>
      <c r="E13242" s="118">
        <v>1000</v>
      </c>
      <c r="F13242" s="118" t="s">
        <v>1489</v>
      </c>
      <c r="G13242" s="113">
        <f>IF([Data da Aprovação]&lt;&gt;"ESTATUTÁRIO",YEAR([Data da Aprovação]),"")</f>
        <v>2006</v>
      </c>
      <c r="H13242" s="106">
        <f>Tabela9[[#This Row],[Valor do Provento R$]]/Tabela9[[#This Row],[Provento por 1 ou 1000 Ações]]</f>
        <v>1.8204699999999999E-4</v>
      </c>
    </row>
    <row r="13243" spans="1:8">
      <c r="A13243" s="119" t="s">
        <v>1866</v>
      </c>
      <c r="B13243" s="117" t="s">
        <v>1488</v>
      </c>
      <c r="C13243" s="140">
        <v>39160</v>
      </c>
      <c r="D13243" s="141">
        <v>0.40592499999999998</v>
      </c>
      <c r="E13243" s="119">
        <v>1000</v>
      </c>
      <c r="F13243" s="119" t="s">
        <v>1492</v>
      </c>
      <c r="G13243" s="114">
        <f>IF([Data da Aprovação]&lt;&gt;"ESTATUTÁRIO",YEAR([Data da Aprovação]),"")</f>
        <v>2007</v>
      </c>
      <c r="H13243" s="106">
        <f>Tabela9[[#This Row],[Valor do Provento R$]]/Tabela9[[#This Row],[Provento por 1 ou 1000 Ações]]</f>
        <v>4.0592499999999996E-4</v>
      </c>
    </row>
    <row r="13244" spans="1:8">
      <c r="A13244" s="118" t="s">
        <v>1866</v>
      </c>
      <c r="B13244" s="116" t="s">
        <v>1488</v>
      </c>
      <c r="C13244" s="138">
        <v>39160</v>
      </c>
      <c r="D13244" s="139">
        <v>0.56938100000000003</v>
      </c>
      <c r="E13244" s="118">
        <v>1000</v>
      </c>
      <c r="F13244" s="118" t="s">
        <v>1492</v>
      </c>
      <c r="G13244" s="113">
        <f>IF([Data da Aprovação]&lt;&gt;"ESTATUTÁRIO",YEAR([Data da Aprovação]),"")</f>
        <v>2007</v>
      </c>
      <c r="H13244" s="106">
        <f>Tabela9[[#This Row],[Valor do Provento R$]]/Tabela9[[#This Row],[Provento por 1 ou 1000 Ações]]</f>
        <v>5.6938099999999999E-4</v>
      </c>
    </row>
    <row r="13245" spans="1:8">
      <c r="A13245" s="119" t="s">
        <v>1866</v>
      </c>
      <c r="B13245" s="117" t="s">
        <v>1488</v>
      </c>
      <c r="C13245" s="140">
        <v>39273</v>
      </c>
      <c r="D13245" s="141">
        <v>1.6093170000000001</v>
      </c>
      <c r="E13245" s="119">
        <v>1000</v>
      </c>
      <c r="F13245" s="119" t="s">
        <v>1492</v>
      </c>
      <c r="G13245" s="114">
        <f>IF([Data da Aprovação]&lt;&gt;"ESTATUTÁRIO",YEAR([Data da Aprovação]),"")</f>
        <v>2007</v>
      </c>
      <c r="H13245" s="106">
        <f>Tabela9[[#This Row],[Valor do Provento R$]]/Tabela9[[#This Row],[Provento por 1 ou 1000 Ações]]</f>
        <v>1.6093170000000001E-3</v>
      </c>
    </row>
    <row r="13246" spans="1:8">
      <c r="A13246" s="118" t="s">
        <v>1866</v>
      </c>
      <c r="B13246" s="116" t="s">
        <v>1488</v>
      </c>
      <c r="C13246" s="138">
        <v>39356</v>
      </c>
      <c r="D13246" s="139">
        <v>1.162283</v>
      </c>
      <c r="E13246" s="118">
        <v>1</v>
      </c>
      <c r="F13246" s="118" t="s">
        <v>1492</v>
      </c>
      <c r="G13246" s="113">
        <f>IF([Data da Aprovação]&lt;&gt;"ESTATUTÁRIO",YEAR([Data da Aprovação]),"")</f>
        <v>2007</v>
      </c>
      <c r="H13246" s="106">
        <f>Tabela9[[#This Row],[Valor do Provento R$]]/Tabela9[[#This Row],[Provento por 1 ou 1000 Ações]]</f>
        <v>1.162283</v>
      </c>
    </row>
    <row r="13247" spans="1:8">
      <c r="A13247" s="119" t="s">
        <v>1866</v>
      </c>
      <c r="B13247" s="117" t="s">
        <v>1488</v>
      </c>
      <c r="C13247" s="140">
        <v>39386</v>
      </c>
      <c r="D13247" s="141">
        <v>1.3371390000000001</v>
      </c>
      <c r="E13247" s="119">
        <v>1</v>
      </c>
      <c r="F13247" s="119" t="s">
        <v>1489</v>
      </c>
      <c r="G13247" s="114">
        <f>IF([Data da Aprovação]&lt;&gt;"ESTATUTÁRIO",YEAR([Data da Aprovação]),"")</f>
        <v>2007</v>
      </c>
      <c r="H13247" s="106">
        <f>Tabela9[[#This Row],[Valor do Provento R$]]/Tabela9[[#This Row],[Provento por 1 ou 1000 Ações]]</f>
        <v>1.3371390000000001</v>
      </c>
    </row>
    <row r="13248" spans="1:8">
      <c r="A13248" s="118" t="s">
        <v>1866</v>
      </c>
      <c r="B13248" s="116" t="s">
        <v>1488</v>
      </c>
      <c r="C13248" s="138">
        <v>39426</v>
      </c>
      <c r="D13248" s="139">
        <v>0.26206600000000002</v>
      </c>
      <c r="E13248" s="118">
        <v>1</v>
      </c>
      <c r="F13248" s="118" t="s">
        <v>1489</v>
      </c>
      <c r="G13248" s="113">
        <f>IF([Data da Aprovação]&lt;&gt;"ESTATUTÁRIO",YEAR([Data da Aprovação]),"")</f>
        <v>2007</v>
      </c>
      <c r="H13248" s="106">
        <f>Tabela9[[#This Row],[Valor do Provento R$]]/Tabela9[[#This Row],[Provento por 1 ou 1000 Ações]]</f>
        <v>0.26206600000000002</v>
      </c>
    </row>
    <row r="13249" spans="1:8">
      <c r="A13249" s="119" t="s">
        <v>1866</v>
      </c>
      <c r="B13249" s="117" t="s">
        <v>1488</v>
      </c>
      <c r="C13249" s="140">
        <v>39462</v>
      </c>
      <c r="D13249" s="141">
        <v>1.1387620000000001</v>
      </c>
      <c r="E13249" s="119">
        <v>1</v>
      </c>
      <c r="F13249" s="119" t="s">
        <v>1492</v>
      </c>
      <c r="G13249" s="114">
        <f>IF([Data da Aprovação]&lt;&gt;"ESTATUTÁRIO",YEAR([Data da Aprovação]),"")</f>
        <v>2008</v>
      </c>
      <c r="H13249" s="106">
        <f>Tabela9[[#This Row],[Valor do Provento R$]]/Tabela9[[#This Row],[Provento por 1 ou 1000 Ações]]</f>
        <v>1.1387620000000001</v>
      </c>
    </row>
    <row r="13250" spans="1:8">
      <c r="A13250" s="118" t="s">
        <v>1866</v>
      </c>
      <c r="B13250" s="116" t="s">
        <v>1488</v>
      </c>
      <c r="C13250" s="138">
        <v>39517</v>
      </c>
      <c r="D13250" s="139">
        <v>0.41217100000000001</v>
      </c>
      <c r="E13250" s="118">
        <v>1</v>
      </c>
      <c r="F13250" s="118" t="s">
        <v>1489</v>
      </c>
      <c r="G13250" s="113">
        <f>IF([Data da Aprovação]&lt;&gt;"ESTATUTÁRIO",YEAR([Data da Aprovação]),"")</f>
        <v>2008</v>
      </c>
      <c r="H13250" s="106">
        <f>Tabela9[[#This Row],[Valor do Provento R$]]/Tabela9[[#This Row],[Provento por 1 ou 1000 Ações]]</f>
        <v>0.41217100000000001</v>
      </c>
    </row>
    <row r="13251" spans="1:8">
      <c r="A13251" s="119" t="s">
        <v>1866</v>
      </c>
      <c r="B13251" s="117" t="s">
        <v>1488</v>
      </c>
      <c r="C13251" s="140">
        <v>39547</v>
      </c>
      <c r="D13251" s="141">
        <v>0.44880599999999998</v>
      </c>
      <c r="E13251" s="119">
        <v>1</v>
      </c>
      <c r="F13251" s="119" t="s">
        <v>1492</v>
      </c>
      <c r="G13251" s="114">
        <f>IF([Data da Aprovação]&lt;&gt;"ESTATUTÁRIO",YEAR([Data da Aprovação]),"")</f>
        <v>2008</v>
      </c>
      <c r="H13251" s="106">
        <f>Tabela9[[#This Row],[Valor do Provento R$]]/Tabela9[[#This Row],[Provento por 1 ou 1000 Ações]]</f>
        <v>0.44880599999999998</v>
      </c>
    </row>
    <row r="13252" spans="1:8">
      <c r="A13252" s="118" t="s">
        <v>1866</v>
      </c>
      <c r="B13252" s="116" t="s">
        <v>1488</v>
      </c>
      <c r="C13252" s="138">
        <v>39629</v>
      </c>
      <c r="D13252" s="139">
        <v>0.97129699999999997</v>
      </c>
      <c r="E13252" s="118">
        <v>1</v>
      </c>
      <c r="F13252" s="118" t="s">
        <v>1492</v>
      </c>
      <c r="G13252" s="113">
        <f>IF([Data da Aprovação]&lt;&gt;"ESTATUTÁRIO",YEAR([Data da Aprovação]),"")</f>
        <v>2008</v>
      </c>
      <c r="H13252" s="106">
        <f>Tabela9[[#This Row],[Valor do Provento R$]]/Tabela9[[#This Row],[Provento por 1 ou 1000 Ações]]</f>
        <v>0.97129699999999997</v>
      </c>
    </row>
    <row r="13253" spans="1:8">
      <c r="A13253" s="119" t="s">
        <v>1866</v>
      </c>
      <c r="B13253" s="117" t="s">
        <v>1488</v>
      </c>
      <c r="C13253" s="140">
        <v>39629</v>
      </c>
      <c r="D13253" s="141">
        <v>0.39060400000000001</v>
      </c>
      <c r="E13253" s="119">
        <v>1</v>
      </c>
      <c r="F13253" s="119" t="s">
        <v>1489</v>
      </c>
      <c r="G13253" s="114">
        <f>IF([Data da Aprovação]&lt;&gt;"ESTATUTÁRIO",YEAR([Data da Aprovação]),"")</f>
        <v>2008</v>
      </c>
      <c r="H13253" s="106">
        <f>Tabela9[[#This Row],[Valor do Provento R$]]/Tabela9[[#This Row],[Provento por 1 ou 1000 Ações]]</f>
        <v>0.39060400000000001</v>
      </c>
    </row>
    <row r="13254" spans="1:8">
      <c r="A13254" s="118" t="s">
        <v>1866</v>
      </c>
      <c r="B13254" s="116" t="s">
        <v>1488</v>
      </c>
      <c r="C13254" s="138">
        <v>39721</v>
      </c>
      <c r="D13254" s="139">
        <v>0.40451599999999999</v>
      </c>
      <c r="E13254" s="118">
        <v>1</v>
      </c>
      <c r="F13254" s="118" t="s">
        <v>1489</v>
      </c>
      <c r="G13254" s="113">
        <f>IF([Data da Aprovação]&lt;&gt;"ESTATUTÁRIO",YEAR([Data da Aprovação]),"")</f>
        <v>2008</v>
      </c>
      <c r="H13254" s="106">
        <f>Tabela9[[#This Row],[Valor do Provento R$]]/Tabela9[[#This Row],[Provento por 1 ou 1000 Ações]]</f>
        <v>0.40451599999999999</v>
      </c>
    </row>
    <row r="13255" spans="1:8">
      <c r="A13255" s="119" t="s">
        <v>1866</v>
      </c>
      <c r="B13255" s="117" t="s">
        <v>1488</v>
      </c>
      <c r="C13255" s="140">
        <v>39721</v>
      </c>
      <c r="D13255" s="141">
        <v>0.36582300000000001</v>
      </c>
      <c r="E13255" s="119">
        <v>1</v>
      </c>
      <c r="F13255" s="119" t="s">
        <v>1492</v>
      </c>
      <c r="G13255" s="114">
        <f>IF([Data da Aprovação]&lt;&gt;"ESTATUTÁRIO",YEAR([Data da Aprovação]),"")</f>
        <v>2008</v>
      </c>
      <c r="H13255" s="106">
        <f>Tabela9[[#This Row],[Valor do Provento R$]]/Tabela9[[#This Row],[Provento por 1 ou 1000 Ações]]</f>
        <v>0.36582300000000001</v>
      </c>
    </row>
    <row r="13256" spans="1:8">
      <c r="A13256" s="118" t="s">
        <v>1866</v>
      </c>
      <c r="B13256" s="116" t="s">
        <v>1488</v>
      </c>
      <c r="C13256" s="138">
        <v>39787</v>
      </c>
      <c r="D13256" s="139">
        <v>0.39968999999999999</v>
      </c>
      <c r="E13256" s="118">
        <v>1</v>
      </c>
      <c r="F13256" s="118" t="s">
        <v>1489</v>
      </c>
      <c r="G13256" s="113">
        <f>IF([Data da Aprovação]&lt;&gt;"ESTATUTÁRIO",YEAR([Data da Aprovação]),"")</f>
        <v>2008</v>
      </c>
      <c r="H13256" s="106">
        <f>Tabela9[[#This Row],[Valor do Provento R$]]/Tabela9[[#This Row],[Provento por 1 ou 1000 Ações]]</f>
        <v>0.39968999999999999</v>
      </c>
    </row>
    <row r="13257" spans="1:8">
      <c r="A13257" s="119" t="s">
        <v>1866</v>
      </c>
      <c r="B13257" s="117" t="s">
        <v>1488</v>
      </c>
      <c r="C13257" s="140">
        <v>39818</v>
      </c>
      <c r="D13257" s="141">
        <v>0.82057800000000003</v>
      </c>
      <c r="E13257" s="119">
        <v>1</v>
      </c>
      <c r="F13257" s="119" t="s">
        <v>1492</v>
      </c>
      <c r="G13257" s="114">
        <f>IF([Data da Aprovação]&lt;&gt;"ESTATUTÁRIO",YEAR([Data da Aprovação]),"")</f>
        <v>2009</v>
      </c>
      <c r="H13257" s="106">
        <f>Tabela9[[#This Row],[Valor do Provento R$]]/Tabela9[[#This Row],[Provento por 1 ou 1000 Ações]]</f>
        <v>0.82057800000000003</v>
      </c>
    </row>
    <row r="13258" spans="1:8">
      <c r="A13258" s="118" t="s">
        <v>1866</v>
      </c>
      <c r="B13258" s="116" t="s">
        <v>1488</v>
      </c>
      <c r="C13258" s="138">
        <v>39903</v>
      </c>
      <c r="D13258" s="139">
        <v>0.42359000000000002</v>
      </c>
      <c r="E13258" s="118">
        <v>1</v>
      </c>
      <c r="F13258" s="118" t="s">
        <v>1489</v>
      </c>
      <c r="G13258" s="113">
        <f>IF([Data da Aprovação]&lt;&gt;"ESTATUTÁRIO",YEAR([Data da Aprovação]),"")</f>
        <v>2009</v>
      </c>
      <c r="H13258" s="106">
        <f>Tabela9[[#This Row],[Valor do Provento R$]]/Tabela9[[#This Row],[Provento por 1 ou 1000 Ações]]</f>
        <v>0.42359000000000002</v>
      </c>
    </row>
    <row r="13259" spans="1:8">
      <c r="A13259" s="119" t="s">
        <v>1866</v>
      </c>
      <c r="B13259" s="117" t="s">
        <v>1488</v>
      </c>
      <c r="C13259" s="140">
        <v>39918</v>
      </c>
      <c r="D13259" s="141">
        <v>0.70931900000000003</v>
      </c>
      <c r="E13259" s="119">
        <v>1</v>
      </c>
      <c r="F13259" s="119" t="s">
        <v>1492</v>
      </c>
      <c r="G13259" s="114">
        <f>IF([Data da Aprovação]&lt;&gt;"ESTATUTÁRIO",YEAR([Data da Aprovação]),"")</f>
        <v>2009</v>
      </c>
      <c r="H13259" s="106">
        <f>Tabela9[[#This Row],[Valor do Provento R$]]/Tabela9[[#This Row],[Provento por 1 ou 1000 Ações]]</f>
        <v>0.70931900000000003</v>
      </c>
    </row>
    <row r="13260" spans="1:8">
      <c r="A13260" s="118" t="s">
        <v>1866</v>
      </c>
      <c r="B13260" s="116" t="s">
        <v>1488</v>
      </c>
      <c r="C13260" s="138">
        <v>39983</v>
      </c>
      <c r="D13260" s="139">
        <v>0.42829699999999998</v>
      </c>
      <c r="E13260" s="118">
        <v>1</v>
      </c>
      <c r="F13260" s="118" t="s">
        <v>1489</v>
      </c>
      <c r="G13260" s="113">
        <f>IF([Data da Aprovação]&lt;&gt;"ESTATUTÁRIO",YEAR([Data da Aprovação]),"")</f>
        <v>2009</v>
      </c>
      <c r="H13260" s="106">
        <f>Tabela9[[#This Row],[Valor do Provento R$]]/Tabela9[[#This Row],[Provento por 1 ou 1000 Ações]]</f>
        <v>0.42829699999999998</v>
      </c>
    </row>
    <row r="13261" spans="1:8">
      <c r="A13261" s="119" t="s">
        <v>1866</v>
      </c>
      <c r="B13261" s="117" t="s">
        <v>1488</v>
      </c>
      <c r="C13261" s="140">
        <v>39994</v>
      </c>
      <c r="D13261" s="141">
        <v>0.407557</v>
      </c>
      <c r="E13261" s="119">
        <v>1</v>
      </c>
      <c r="F13261" s="119" t="s">
        <v>1492</v>
      </c>
      <c r="G13261" s="114">
        <f>IF([Data da Aprovação]&lt;&gt;"ESTATUTÁRIO",YEAR([Data da Aprovação]),"")</f>
        <v>2009</v>
      </c>
      <c r="H13261" s="106">
        <f>Tabela9[[#This Row],[Valor do Provento R$]]/Tabela9[[#This Row],[Provento por 1 ou 1000 Ações]]</f>
        <v>0.407557</v>
      </c>
    </row>
    <row r="13262" spans="1:8">
      <c r="A13262" s="118" t="s">
        <v>1866</v>
      </c>
      <c r="B13262" s="116" t="s">
        <v>1488</v>
      </c>
      <c r="C13262" s="138">
        <v>40086</v>
      </c>
      <c r="D13262" s="139">
        <v>0.68662500000000004</v>
      </c>
      <c r="E13262" s="118">
        <v>1</v>
      </c>
      <c r="F13262" s="118" t="s">
        <v>1492</v>
      </c>
      <c r="G13262" s="113">
        <f>IF([Data da Aprovação]&lt;&gt;"ESTATUTÁRIO",YEAR([Data da Aprovação]),"")</f>
        <v>2009</v>
      </c>
      <c r="H13262" s="106">
        <f>Tabela9[[#This Row],[Valor do Provento R$]]/Tabela9[[#This Row],[Provento por 1 ou 1000 Ações]]</f>
        <v>0.68662500000000004</v>
      </c>
    </row>
    <row r="13263" spans="1:8">
      <c r="A13263" s="119" t="s">
        <v>1866</v>
      </c>
      <c r="B13263" s="117" t="s">
        <v>1488</v>
      </c>
      <c r="C13263" s="140">
        <v>40086</v>
      </c>
      <c r="D13263" s="141">
        <v>0.41189999999999999</v>
      </c>
      <c r="E13263" s="119">
        <v>1</v>
      </c>
      <c r="F13263" s="119" t="s">
        <v>1489</v>
      </c>
      <c r="G13263" s="114">
        <f>IF([Data da Aprovação]&lt;&gt;"ESTATUTÁRIO",YEAR([Data da Aprovação]),"")</f>
        <v>2009</v>
      </c>
      <c r="H13263" s="106">
        <f>Tabela9[[#This Row],[Valor do Provento R$]]/Tabela9[[#This Row],[Provento por 1 ou 1000 Ações]]</f>
        <v>0.41189999999999999</v>
      </c>
    </row>
    <row r="13264" spans="1:8">
      <c r="A13264" s="118" t="s">
        <v>1866</v>
      </c>
      <c r="B13264" s="116" t="s">
        <v>1488</v>
      </c>
      <c r="C13264" s="138">
        <v>40161</v>
      </c>
      <c r="D13264" s="139">
        <v>0.40742200000000001</v>
      </c>
      <c r="E13264" s="118">
        <v>1</v>
      </c>
      <c r="F13264" s="118" t="s">
        <v>1489</v>
      </c>
      <c r="G13264" s="113">
        <f>IF([Data da Aprovação]&lt;&gt;"ESTATUTÁRIO",YEAR([Data da Aprovação]),"")</f>
        <v>2009</v>
      </c>
      <c r="H13264" s="106">
        <f>Tabela9[[#This Row],[Valor do Provento R$]]/Tabela9[[#This Row],[Provento por 1 ou 1000 Ações]]</f>
        <v>0.40742200000000001</v>
      </c>
    </row>
    <row r="13265" spans="1:8">
      <c r="A13265" s="119" t="s">
        <v>1866</v>
      </c>
      <c r="B13265" s="117" t="s">
        <v>1488</v>
      </c>
      <c r="C13265" s="140">
        <v>40189</v>
      </c>
      <c r="D13265" s="141">
        <v>1.0686560000000001</v>
      </c>
      <c r="E13265" s="119">
        <v>1</v>
      </c>
      <c r="F13265" s="119" t="s">
        <v>1492</v>
      </c>
      <c r="G13265" s="114">
        <f>IF([Data da Aprovação]&lt;&gt;"ESTATUTÁRIO",YEAR([Data da Aprovação]),"")</f>
        <v>2010</v>
      </c>
      <c r="H13265" s="106">
        <f>Tabela9[[#This Row],[Valor do Provento R$]]/Tabela9[[#This Row],[Provento por 1 ou 1000 Ações]]</f>
        <v>1.0686560000000001</v>
      </c>
    </row>
    <row r="13266" spans="1:8">
      <c r="A13266" s="118" t="s">
        <v>1866</v>
      </c>
      <c r="B13266" s="116" t="s">
        <v>1488</v>
      </c>
      <c r="C13266" s="138">
        <v>40267</v>
      </c>
      <c r="D13266" s="139">
        <v>0.86275599999999997</v>
      </c>
      <c r="E13266" s="118">
        <v>1</v>
      </c>
      <c r="F13266" s="118" t="s">
        <v>1492</v>
      </c>
      <c r="G13266" s="113">
        <f>IF([Data da Aprovação]&lt;&gt;"ESTATUTÁRIO",YEAR([Data da Aprovação]),"")</f>
        <v>2010</v>
      </c>
      <c r="H13266" s="106">
        <f>Tabela9[[#This Row],[Valor do Provento R$]]/Tabela9[[#This Row],[Provento por 1 ou 1000 Ações]]</f>
        <v>0.86275599999999997</v>
      </c>
    </row>
    <row r="13267" spans="1:8">
      <c r="A13267" s="119" t="s">
        <v>1866</v>
      </c>
      <c r="B13267" s="117" t="s">
        <v>1488</v>
      </c>
      <c r="C13267" s="140">
        <v>40267</v>
      </c>
      <c r="D13267" s="141">
        <v>0.41100199999999998</v>
      </c>
      <c r="E13267" s="119">
        <v>1</v>
      </c>
      <c r="F13267" s="119" t="s">
        <v>1489</v>
      </c>
      <c r="G13267" s="114">
        <f>IF([Data da Aprovação]&lt;&gt;"ESTATUTÁRIO",YEAR([Data da Aprovação]),"")</f>
        <v>2010</v>
      </c>
      <c r="H13267" s="106">
        <f>Tabela9[[#This Row],[Valor do Provento R$]]/Tabela9[[#This Row],[Provento por 1 ou 1000 Ações]]</f>
        <v>0.41100199999999998</v>
      </c>
    </row>
    <row r="13268" spans="1:8">
      <c r="A13268" s="118" t="s">
        <v>1866</v>
      </c>
      <c r="B13268" s="116" t="s">
        <v>1488</v>
      </c>
      <c r="C13268" s="138">
        <v>40297</v>
      </c>
      <c r="D13268" s="139">
        <v>0.50914300000000001</v>
      </c>
      <c r="E13268" s="118">
        <v>1</v>
      </c>
      <c r="F13268" s="118" t="s">
        <v>1492</v>
      </c>
      <c r="G13268" s="113">
        <f>IF([Data da Aprovação]&lt;&gt;"ESTATUTÁRIO",YEAR([Data da Aprovação]),"")</f>
        <v>2010</v>
      </c>
      <c r="H13268" s="106">
        <f>Tabela9[[#This Row],[Valor do Provento R$]]/Tabela9[[#This Row],[Provento por 1 ou 1000 Ações]]</f>
        <v>0.50914300000000001</v>
      </c>
    </row>
    <row r="13269" spans="1:8">
      <c r="A13269" s="119" t="s">
        <v>1866</v>
      </c>
      <c r="B13269" s="117" t="s">
        <v>1488</v>
      </c>
      <c r="C13269" s="140">
        <v>40357</v>
      </c>
      <c r="D13269" s="141">
        <v>0.41936400000000001</v>
      </c>
      <c r="E13269" s="119">
        <v>1</v>
      </c>
      <c r="F13269" s="119" t="s">
        <v>1492</v>
      </c>
      <c r="G13269" s="114">
        <f>IF([Data da Aprovação]&lt;&gt;"ESTATUTÁRIO",YEAR([Data da Aprovação]),"")</f>
        <v>2010</v>
      </c>
      <c r="H13269" s="106">
        <f>Tabela9[[#This Row],[Valor do Provento R$]]/Tabela9[[#This Row],[Provento por 1 ou 1000 Ações]]</f>
        <v>0.41936400000000001</v>
      </c>
    </row>
    <row r="13270" spans="1:8">
      <c r="A13270" s="118" t="s">
        <v>1866</v>
      </c>
      <c r="B13270" s="116" t="s">
        <v>1488</v>
      </c>
      <c r="C13270" s="138">
        <v>40357</v>
      </c>
      <c r="D13270" s="139">
        <v>0.41445199999999999</v>
      </c>
      <c r="E13270" s="118">
        <v>1</v>
      </c>
      <c r="F13270" s="118" t="s">
        <v>1489</v>
      </c>
      <c r="G13270" s="113">
        <f>IF([Data da Aprovação]&lt;&gt;"ESTATUTÁRIO",YEAR([Data da Aprovação]),"")</f>
        <v>2010</v>
      </c>
      <c r="H13270" s="106">
        <f>Tabela9[[#This Row],[Valor do Provento R$]]/Tabela9[[#This Row],[Provento por 1 ou 1000 Ações]]</f>
        <v>0.41445199999999999</v>
      </c>
    </row>
    <row r="13271" spans="1:8">
      <c r="A13271" s="119" t="s">
        <v>1866</v>
      </c>
      <c r="B13271" s="117" t="s">
        <v>1488</v>
      </c>
      <c r="C13271" s="140">
        <v>40451</v>
      </c>
      <c r="D13271" s="141">
        <v>0.963453</v>
      </c>
      <c r="E13271" s="119">
        <v>1</v>
      </c>
      <c r="F13271" s="119" t="s">
        <v>1492</v>
      </c>
      <c r="G13271" s="114">
        <f>IF([Data da Aprovação]&lt;&gt;"ESTATUTÁRIO",YEAR([Data da Aprovação]),"")</f>
        <v>2010</v>
      </c>
      <c r="H13271" s="106">
        <f>Tabela9[[#This Row],[Valor do Provento R$]]/Tabela9[[#This Row],[Provento por 1 ou 1000 Ações]]</f>
        <v>0.963453</v>
      </c>
    </row>
    <row r="13272" spans="1:8">
      <c r="A13272" s="118" t="s">
        <v>1866</v>
      </c>
      <c r="B13272" s="116" t="s">
        <v>1488</v>
      </c>
      <c r="C13272" s="138">
        <v>40451</v>
      </c>
      <c r="D13272" s="139">
        <v>0.419682</v>
      </c>
      <c r="E13272" s="118">
        <v>1</v>
      </c>
      <c r="F13272" s="118" t="s">
        <v>1489</v>
      </c>
      <c r="G13272" s="113">
        <f>IF([Data da Aprovação]&lt;&gt;"ESTATUTÁRIO",YEAR([Data da Aprovação]),"")</f>
        <v>2010</v>
      </c>
      <c r="H13272" s="106">
        <f>Tabela9[[#This Row],[Valor do Provento R$]]/Tabela9[[#This Row],[Provento por 1 ou 1000 Ações]]</f>
        <v>0.419682</v>
      </c>
    </row>
    <row r="13273" spans="1:8">
      <c r="A13273" s="119" t="s">
        <v>1866</v>
      </c>
      <c r="B13273" s="117" t="s">
        <v>1488</v>
      </c>
      <c r="C13273" s="140">
        <v>40529</v>
      </c>
      <c r="D13273" s="141">
        <v>0.73815200000000003</v>
      </c>
      <c r="E13273" s="119">
        <v>1</v>
      </c>
      <c r="F13273" s="119" t="s">
        <v>1492</v>
      </c>
      <c r="G13273" s="114">
        <f>IF([Data da Aprovação]&lt;&gt;"ESTATUTÁRIO",YEAR([Data da Aprovação]),"")</f>
        <v>2010</v>
      </c>
      <c r="H13273" s="106">
        <f>Tabela9[[#This Row],[Valor do Provento R$]]/Tabela9[[#This Row],[Provento por 1 ou 1000 Ações]]</f>
        <v>0.73815200000000003</v>
      </c>
    </row>
    <row r="13274" spans="1:8">
      <c r="A13274" s="118" t="s">
        <v>1866</v>
      </c>
      <c r="B13274" s="116" t="s">
        <v>1488</v>
      </c>
      <c r="C13274" s="138">
        <v>40529</v>
      </c>
      <c r="D13274" s="139">
        <v>0.41511900000000002</v>
      </c>
      <c r="E13274" s="118">
        <v>1</v>
      </c>
      <c r="F13274" s="118" t="s">
        <v>1489</v>
      </c>
      <c r="G13274" s="113">
        <f>IF([Data da Aprovação]&lt;&gt;"ESTATUTÁRIO",YEAR([Data da Aprovação]),"")</f>
        <v>2010</v>
      </c>
      <c r="H13274" s="106">
        <f>Tabela9[[#This Row],[Valor do Provento R$]]/Tabela9[[#This Row],[Provento por 1 ou 1000 Ações]]</f>
        <v>0.41511900000000002</v>
      </c>
    </row>
    <row r="13275" spans="1:8">
      <c r="A13275" s="119" t="s">
        <v>1866</v>
      </c>
      <c r="B13275" s="117" t="s">
        <v>1488</v>
      </c>
      <c r="C13275" s="140">
        <v>40633</v>
      </c>
      <c r="D13275" s="141">
        <v>1.1941539999999999</v>
      </c>
      <c r="E13275" s="119">
        <v>1</v>
      </c>
      <c r="F13275" s="119" t="s">
        <v>1492</v>
      </c>
      <c r="G13275" s="114">
        <f>IF([Data da Aprovação]&lt;&gt;"ESTATUTÁRIO",YEAR([Data da Aprovação]),"")</f>
        <v>2011</v>
      </c>
      <c r="H13275" s="106">
        <f>Tabela9[[#This Row],[Valor do Provento R$]]/Tabela9[[#This Row],[Provento por 1 ou 1000 Ações]]</f>
        <v>1.1941539999999999</v>
      </c>
    </row>
    <row r="13276" spans="1:8">
      <c r="A13276" s="118" t="s">
        <v>1866</v>
      </c>
      <c r="B13276" s="116" t="s">
        <v>1488</v>
      </c>
      <c r="C13276" s="138">
        <v>40633</v>
      </c>
      <c r="D13276" s="139">
        <v>0.43267600000000001</v>
      </c>
      <c r="E13276" s="118">
        <v>1</v>
      </c>
      <c r="F13276" s="118" t="s">
        <v>1489</v>
      </c>
      <c r="G13276" s="113">
        <f>IF([Data da Aprovação]&lt;&gt;"ESTATUTÁRIO",YEAR([Data da Aprovação]),"")</f>
        <v>2011</v>
      </c>
      <c r="H13276" s="106">
        <f>Tabela9[[#This Row],[Valor do Provento R$]]/Tabela9[[#This Row],[Provento por 1 ou 1000 Ações]]</f>
        <v>0.43267600000000001</v>
      </c>
    </row>
    <row r="13277" spans="1:8">
      <c r="A13277" s="119" t="s">
        <v>1866</v>
      </c>
      <c r="B13277" s="117" t="s">
        <v>1488</v>
      </c>
      <c r="C13277" s="140">
        <v>40662</v>
      </c>
      <c r="D13277" s="141">
        <v>0.110087</v>
      </c>
      <c r="E13277" s="119">
        <v>1</v>
      </c>
      <c r="F13277" s="119" t="s">
        <v>1492</v>
      </c>
      <c r="G13277" s="114">
        <f>IF([Data da Aprovação]&lt;&gt;"ESTATUTÁRIO",YEAR([Data da Aprovação]),"")</f>
        <v>2011</v>
      </c>
      <c r="H13277" s="106">
        <f>Tabela9[[#This Row],[Valor do Provento R$]]/Tabela9[[#This Row],[Provento por 1 ou 1000 Ações]]</f>
        <v>0.110087</v>
      </c>
    </row>
    <row r="13278" spans="1:8">
      <c r="A13278" s="118" t="s">
        <v>1866</v>
      </c>
      <c r="B13278" s="116" t="s">
        <v>1488</v>
      </c>
      <c r="C13278" s="138">
        <v>40724</v>
      </c>
      <c r="D13278" s="139">
        <v>1.057275</v>
      </c>
      <c r="E13278" s="118">
        <v>1</v>
      </c>
      <c r="F13278" s="118" t="s">
        <v>1492</v>
      </c>
      <c r="G13278" s="113">
        <f>IF([Data da Aprovação]&lt;&gt;"ESTATUTÁRIO",YEAR([Data da Aprovação]),"")</f>
        <v>2011</v>
      </c>
      <c r="H13278" s="106">
        <f>Tabela9[[#This Row],[Valor do Provento R$]]/Tabela9[[#This Row],[Provento por 1 ou 1000 Ações]]</f>
        <v>1.057275</v>
      </c>
    </row>
    <row r="13279" spans="1:8">
      <c r="A13279" s="119" t="s">
        <v>1866</v>
      </c>
      <c r="B13279" s="117" t="s">
        <v>1488</v>
      </c>
      <c r="C13279" s="140">
        <v>40724</v>
      </c>
      <c r="D13279" s="141">
        <v>0.41797499999999999</v>
      </c>
      <c r="E13279" s="119">
        <v>1</v>
      </c>
      <c r="F13279" s="119" t="s">
        <v>1489</v>
      </c>
      <c r="G13279" s="114">
        <f>IF([Data da Aprovação]&lt;&gt;"ESTATUTÁRIO",YEAR([Data da Aprovação]),"")</f>
        <v>2011</v>
      </c>
      <c r="H13279" s="106">
        <f>Tabela9[[#This Row],[Valor do Provento R$]]/Tabela9[[#This Row],[Provento por 1 ou 1000 Ações]]</f>
        <v>0.41797499999999999</v>
      </c>
    </row>
    <row r="13280" spans="1:8">
      <c r="A13280" s="118" t="s">
        <v>1866</v>
      </c>
      <c r="B13280" s="116" t="s">
        <v>1488</v>
      </c>
      <c r="C13280" s="138">
        <v>40816</v>
      </c>
      <c r="D13280" s="139">
        <v>1.1379349999999999</v>
      </c>
      <c r="E13280" s="118">
        <v>1</v>
      </c>
      <c r="F13280" s="118" t="s">
        <v>1492</v>
      </c>
      <c r="G13280" s="113">
        <f>IF([Data da Aprovação]&lt;&gt;"ESTATUTÁRIO",YEAR([Data da Aprovação]),"")</f>
        <v>2011</v>
      </c>
      <c r="H13280" s="106">
        <f>Tabela9[[#This Row],[Valor do Provento R$]]/Tabela9[[#This Row],[Provento por 1 ou 1000 Ações]]</f>
        <v>1.1379349999999999</v>
      </c>
    </row>
    <row r="13281" spans="1:8">
      <c r="A13281" s="119" t="s">
        <v>1866</v>
      </c>
      <c r="B13281" s="117" t="s">
        <v>1488</v>
      </c>
      <c r="C13281" s="140">
        <v>40816</v>
      </c>
      <c r="D13281" s="141">
        <v>0.40327299999999999</v>
      </c>
      <c r="E13281" s="119">
        <v>1</v>
      </c>
      <c r="F13281" s="119" t="s">
        <v>1489</v>
      </c>
      <c r="G13281" s="114">
        <f>IF([Data da Aprovação]&lt;&gt;"ESTATUTÁRIO",YEAR([Data da Aprovação]),"")</f>
        <v>2011</v>
      </c>
      <c r="H13281" s="106">
        <f>Tabela9[[#This Row],[Valor do Provento R$]]/Tabela9[[#This Row],[Provento por 1 ou 1000 Ações]]</f>
        <v>0.40327299999999999</v>
      </c>
    </row>
    <row r="13282" spans="1:8">
      <c r="A13282" s="118" t="s">
        <v>1866</v>
      </c>
      <c r="B13282" s="116" t="s">
        <v>1488</v>
      </c>
      <c r="C13282" s="138">
        <v>40898</v>
      </c>
      <c r="D13282" s="139">
        <v>0.42026400000000003</v>
      </c>
      <c r="E13282" s="118">
        <v>1</v>
      </c>
      <c r="F13282" s="118" t="s">
        <v>1489</v>
      </c>
      <c r="G13282" s="113">
        <f>IF([Data da Aprovação]&lt;&gt;"ESTATUTÁRIO",YEAR([Data da Aprovação]),"")</f>
        <v>2011</v>
      </c>
      <c r="H13282" s="106">
        <f>Tabela9[[#This Row],[Valor do Provento R$]]/Tabela9[[#This Row],[Provento por 1 ou 1000 Ações]]</f>
        <v>0.42026400000000003</v>
      </c>
    </row>
    <row r="13283" spans="1:8">
      <c r="A13283" s="119" t="s">
        <v>1866</v>
      </c>
      <c r="B13283" s="117" t="s">
        <v>1488</v>
      </c>
      <c r="C13283" s="140">
        <v>40898</v>
      </c>
      <c r="D13283" s="141">
        <v>1.1125389999999999</v>
      </c>
      <c r="E13283" s="119">
        <v>1</v>
      </c>
      <c r="F13283" s="119" t="s">
        <v>1492</v>
      </c>
      <c r="G13283" s="114">
        <f>IF([Data da Aprovação]&lt;&gt;"ESTATUTÁRIO",YEAR([Data da Aprovação]),"")</f>
        <v>2011</v>
      </c>
      <c r="H13283" s="106">
        <f>Tabela9[[#This Row],[Valor do Provento R$]]/Tabela9[[#This Row],[Provento por 1 ou 1000 Ações]]</f>
        <v>1.1125389999999999</v>
      </c>
    </row>
    <row r="13284" spans="1:8">
      <c r="A13284" s="118" t="s">
        <v>1866</v>
      </c>
      <c r="B13284" s="116" t="s">
        <v>1488</v>
      </c>
      <c r="C13284" s="138">
        <v>40997</v>
      </c>
      <c r="D13284" s="139">
        <v>0.32969500000000002</v>
      </c>
      <c r="E13284" s="118">
        <v>1</v>
      </c>
      <c r="F13284" s="118" t="s">
        <v>1492</v>
      </c>
      <c r="G13284" s="113">
        <f>IF([Data da Aprovação]&lt;&gt;"ESTATUTÁRIO",YEAR([Data da Aprovação]),"")</f>
        <v>2012</v>
      </c>
      <c r="H13284" s="106">
        <f>Tabela9[[#This Row],[Valor do Provento R$]]/Tabela9[[#This Row],[Provento por 1 ou 1000 Ações]]</f>
        <v>0.32969500000000002</v>
      </c>
    </row>
    <row r="13285" spans="1:8">
      <c r="A13285" s="119" t="s">
        <v>1866</v>
      </c>
      <c r="B13285" s="117" t="s">
        <v>1488</v>
      </c>
      <c r="C13285" s="140">
        <v>40997</v>
      </c>
      <c r="D13285" s="141">
        <v>0.41889999999999999</v>
      </c>
      <c r="E13285" s="119">
        <v>1</v>
      </c>
      <c r="F13285" s="119" t="s">
        <v>1489</v>
      </c>
      <c r="G13285" s="114">
        <f>IF([Data da Aprovação]&lt;&gt;"ESTATUTÁRIO",YEAR([Data da Aprovação]),"")</f>
        <v>2012</v>
      </c>
      <c r="H13285" s="106">
        <f>Tabela9[[#This Row],[Valor do Provento R$]]/Tabela9[[#This Row],[Provento por 1 ou 1000 Ações]]</f>
        <v>0.41889999999999999</v>
      </c>
    </row>
    <row r="13286" spans="1:8">
      <c r="A13286" s="118" t="s">
        <v>1866</v>
      </c>
      <c r="B13286" s="116" t="s">
        <v>1488</v>
      </c>
      <c r="C13286" s="138">
        <v>41015</v>
      </c>
      <c r="D13286" s="139">
        <v>0.205349</v>
      </c>
      <c r="E13286" s="118">
        <v>1</v>
      </c>
      <c r="F13286" s="118" t="s">
        <v>1492</v>
      </c>
      <c r="G13286" s="113">
        <f>IF([Data da Aprovação]&lt;&gt;"ESTATUTÁRIO",YEAR([Data da Aprovação]),"")</f>
        <v>2012</v>
      </c>
      <c r="H13286" s="106">
        <f>Tabela9[[#This Row],[Valor do Provento R$]]/Tabela9[[#This Row],[Provento por 1 ou 1000 Ações]]</f>
        <v>0.205349</v>
      </c>
    </row>
    <row r="13287" spans="1:8">
      <c r="A13287" s="119" t="s">
        <v>1866</v>
      </c>
      <c r="B13287" s="117" t="s">
        <v>1488</v>
      </c>
      <c r="C13287" s="140">
        <v>41089</v>
      </c>
      <c r="D13287" s="141">
        <v>0.41889999999999999</v>
      </c>
      <c r="E13287" s="119">
        <v>1</v>
      </c>
      <c r="F13287" s="119" t="s">
        <v>1489</v>
      </c>
      <c r="G13287" s="114">
        <f>IF([Data da Aprovação]&lt;&gt;"ESTATUTÁRIO",YEAR([Data da Aprovação]),"")</f>
        <v>2012</v>
      </c>
      <c r="H13287" s="106">
        <f>Tabela9[[#This Row],[Valor do Provento R$]]/Tabela9[[#This Row],[Provento por 1 ou 1000 Ações]]</f>
        <v>0.41889999999999999</v>
      </c>
    </row>
    <row r="13288" spans="1:8">
      <c r="A13288" s="118" t="s">
        <v>1866</v>
      </c>
      <c r="B13288" s="116" t="s">
        <v>1488</v>
      </c>
      <c r="C13288" s="138">
        <v>41089</v>
      </c>
      <c r="D13288" s="139">
        <v>0.63572099999999998</v>
      </c>
      <c r="E13288" s="118">
        <v>1</v>
      </c>
      <c r="F13288" s="118" t="s">
        <v>1492</v>
      </c>
      <c r="G13288" s="113">
        <f>IF([Data da Aprovação]&lt;&gt;"ESTATUTÁRIO",YEAR([Data da Aprovação]),"")</f>
        <v>2012</v>
      </c>
      <c r="H13288" s="106">
        <f>Tabela9[[#This Row],[Valor do Provento R$]]/Tabela9[[#This Row],[Provento por 1 ou 1000 Ações]]</f>
        <v>0.63572099999999998</v>
      </c>
    </row>
    <row r="13289" spans="1:8">
      <c r="A13289" s="119" t="s">
        <v>1866</v>
      </c>
      <c r="B13289" s="117" t="s">
        <v>1488</v>
      </c>
      <c r="C13289" s="140">
        <v>41628</v>
      </c>
      <c r="D13289" s="141">
        <v>1.3100879999999999</v>
      </c>
      <c r="E13289" s="119">
        <v>1</v>
      </c>
      <c r="F13289" s="119" t="s">
        <v>1489</v>
      </c>
      <c r="G13289" s="114">
        <f>IF([Data da Aprovação]&lt;&gt;"ESTATUTÁRIO",YEAR([Data da Aprovação]),"")</f>
        <v>2013</v>
      </c>
      <c r="H13289" s="106">
        <f>Tabela9[[#This Row],[Valor do Provento R$]]/Tabela9[[#This Row],[Provento por 1 ou 1000 Ações]]</f>
        <v>1.3100879999999999</v>
      </c>
    </row>
    <row r="13290" spans="1:8">
      <c r="A13290" s="118" t="s">
        <v>1866</v>
      </c>
      <c r="B13290" s="116" t="s">
        <v>1490</v>
      </c>
      <c r="C13290" s="138">
        <v>36871</v>
      </c>
      <c r="D13290" s="139">
        <v>0.213451</v>
      </c>
      <c r="E13290" s="118">
        <v>1000</v>
      </c>
      <c r="F13290" s="118" t="s">
        <v>1489</v>
      </c>
      <c r="G13290" s="113">
        <f>IF([Data da Aprovação]&lt;&gt;"ESTATUTÁRIO",YEAR([Data da Aprovação]),"")</f>
        <v>2000</v>
      </c>
      <c r="H13290" s="106">
        <f>Tabela9[[#This Row],[Valor do Provento R$]]/Tabela9[[#This Row],[Provento por 1 ou 1000 Ações]]</f>
        <v>2.13451E-4</v>
      </c>
    </row>
    <row r="13291" spans="1:8">
      <c r="A13291" s="119" t="s">
        <v>1866</v>
      </c>
      <c r="B13291" s="117" t="s">
        <v>1490</v>
      </c>
      <c r="C13291" s="140">
        <v>37005</v>
      </c>
      <c r="D13291" s="141">
        <v>6.3881999999999994E-2</v>
      </c>
      <c r="E13291" s="119">
        <v>1000</v>
      </c>
      <c r="F13291" s="119" t="s">
        <v>1492</v>
      </c>
      <c r="G13291" s="114">
        <f>IF([Data da Aprovação]&lt;&gt;"ESTATUTÁRIO",YEAR([Data da Aprovação]),"")</f>
        <v>2001</v>
      </c>
      <c r="H13291" s="106">
        <f>Tabela9[[#This Row],[Valor do Provento R$]]/Tabela9[[#This Row],[Provento por 1 ou 1000 Ações]]</f>
        <v>6.3881999999999996E-5</v>
      </c>
    </row>
    <row r="13292" spans="1:8">
      <c r="A13292" s="118" t="s">
        <v>1866</v>
      </c>
      <c r="B13292" s="116" t="s">
        <v>1490</v>
      </c>
      <c r="C13292" s="138">
        <v>37067</v>
      </c>
      <c r="D13292" s="139">
        <v>0.213451</v>
      </c>
      <c r="E13292" s="118">
        <v>1000</v>
      </c>
      <c r="F13292" s="118" t="s">
        <v>1489</v>
      </c>
      <c r="G13292" s="113">
        <f>IF([Data da Aprovação]&lt;&gt;"ESTATUTÁRIO",YEAR([Data da Aprovação]),"")</f>
        <v>2001</v>
      </c>
      <c r="H13292" s="106">
        <f>Tabela9[[#This Row],[Valor do Provento R$]]/Tabela9[[#This Row],[Provento por 1 ou 1000 Ações]]</f>
        <v>2.13451E-4</v>
      </c>
    </row>
    <row r="13293" spans="1:8">
      <c r="A13293" s="119" t="s">
        <v>1866</v>
      </c>
      <c r="B13293" s="117" t="s">
        <v>1490</v>
      </c>
      <c r="C13293" s="140">
        <v>37228</v>
      </c>
      <c r="D13293" s="141">
        <v>8.1437499999999996E-2</v>
      </c>
      <c r="E13293" s="119">
        <v>1000</v>
      </c>
      <c r="F13293" s="119" t="s">
        <v>1489</v>
      </c>
      <c r="G13293" s="114">
        <f>IF([Data da Aprovação]&lt;&gt;"ESTATUTÁRIO",YEAR([Data da Aprovação]),"")</f>
        <v>2001</v>
      </c>
      <c r="H13293" s="106">
        <f>Tabela9[[#This Row],[Valor do Provento R$]]/Tabela9[[#This Row],[Provento por 1 ou 1000 Ações]]</f>
        <v>8.1437499999999994E-5</v>
      </c>
    </row>
    <row r="13294" spans="1:8">
      <c r="A13294" s="118" t="s">
        <v>1866</v>
      </c>
      <c r="B13294" s="116" t="s">
        <v>1490</v>
      </c>
      <c r="C13294" s="138">
        <v>37372</v>
      </c>
      <c r="D13294" s="139">
        <v>0.21913379999999999</v>
      </c>
      <c r="E13294" s="118">
        <v>1000</v>
      </c>
      <c r="F13294" s="118" t="s">
        <v>1492</v>
      </c>
      <c r="G13294" s="113">
        <f>IF([Data da Aprovação]&lt;&gt;"ESTATUTÁRIO",YEAR([Data da Aprovação]),"")</f>
        <v>2002</v>
      </c>
      <c r="H13294" s="106">
        <f>Tabela9[[#This Row],[Valor do Provento R$]]/Tabela9[[#This Row],[Provento por 1 ou 1000 Ações]]</f>
        <v>2.1913379999999999E-4</v>
      </c>
    </row>
    <row r="13295" spans="1:8">
      <c r="A13295" s="119" t="s">
        <v>1866</v>
      </c>
      <c r="B13295" s="117" t="s">
        <v>1490</v>
      </c>
      <c r="C13295" s="140">
        <v>37431</v>
      </c>
      <c r="D13295" s="141">
        <v>0.36408800000000002</v>
      </c>
      <c r="E13295" s="119">
        <v>1000</v>
      </c>
      <c r="F13295" s="119" t="s">
        <v>1489</v>
      </c>
      <c r="G13295" s="114">
        <f>IF([Data da Aprovação]&lt;&gt;"ESTATUTÁRIO",YEAR([Data da Aprovação]),"")</f>
        <v>2002</v>
      </c>
      <c r="H13295" s="106">
        <f>Tabela9[[#This Row],[Valor do Provento R$]]/Tabela9[[#This Row],[Provento por 1 ou 1000 Ações]]</f>
        <v>3.6408800000000004E-4</v>
      </c>
    </row>
    <row r="13296" spans="1:8">
      <c r="A13296" s="118" t="s">
        <v>1866</v>
      </c>
      <c r="B13296" s="116" t="s">
        <v>1490</v>
      </c>
      <c r="C13296" s="138">
        <v>37522</v>
      </c>
      <c r="D13296" s="139">
        <v>0.21435499999999999</v>
      </c>
      <c r="E13296" s="118">
        <v>1000</v>
      </c>
      <c r="F13296" s="118" t="s">
        <v>1489</v>
      </c>
      <c r="G13296" s="113">
        <f>IF([Data da Aprovação]&lt;&gt;"ESTATUTÁRIO",YEAR([Data da Aprovação]),"")</f>
        <v>2002</v>
      </c>
      <c r="H13296" s="106">
        <f>Tabela9[[#This Row],[Valor do Provento R$]]/Tabela9[[#This Row],[Provento por 1 ou 1000 Ações]]</f>
        <v>2.14355E-4</v>
      </c>
    </row>
    <row r="13297" spans="1:8">
      <c r="A13297" s="119" t="s">
        <v>1866</v>
      </c>
      <c r="B13297" s="117" t="s">
        <v>1490</v>
      </c>
      <c r="C13297" s="140">
        <v>37606</v>
      </c>
      <c r="D13297" s="141">
        <v>0.33492899999999998</v>
      </c>
      <c r="E13297" s="119">
        <v>1000</v>
      </c>
      <c r="F13297" s="119" t="s">
        <v>1489</v>
      </c>
      <c r="G13297" s="114">
        <f>IF([Data da Aprovação]&lt;&gt;"ESTATUTÁRIO",YEAR([Data da Aprovação]),"")</f>
        <v>2002</v>
      </c>
      <c r="H13297" s="106">
        <f>Tabela9[[#This Row],[Valor do Provento R$]]/Tabela9[[#This Row],[Provento por 1 ou 1000 Ações]]</f>
        <v>3.3492899999999998E-4</v>
      </c>
    </row>
    <row r="13298" spans="1:8">
      <c r="A13298" s="118" t="s">
        <v>1866</v>
      </c>
      <c r="B13298" s="116" t="s">
        <v>1490</v>
      </c>
      <c r="C13298" s="138">
        <v>37736</v>
      </c>
      <c r="D13298" s="139">
        <v>8.5621900000000001E-2</v>
      </c>
      <c r="E13298" s="118">
        <v>1000</v>
      </c>
      <c r="F13298" s="118" t="s">
        <v>1492</v>
      </c>
      <c r="G13298" s="113">
        <f>IF([Data da Aprovação]&lt;&gt;"ESTATUTÁRIO",YEAR([Data da Aprovação]),"")</f>
        <v>2003</v>
      </c>
      <c r="H13298" s="106">
        <f>Tabela9[[#This Row],[Valor do Provento R$]]/Tabela9[[#This Row],[Provento por 1 ou 1000 Ações]]</f>
        <v>8.5621899999999994E-5</v>
      </c>
    </row>
    <row r="13299" spans="1:8">
      <c r="A13299" s="119" t="s">
        <v>1866</v>
      </c>
      <c r="B13299" s="117" t="s">
        <v>1490</v>
      </c>
      <c r="C13299" s="140">
        <v>37753</v>
      </c>
      <c r="D13299" s="141">
        <v>0.45818389999999998</v>
      </c>
      <c r="E13299" s="119">
        <v>1000</v>
      </c>
      <c r="F13299" s="119" t="s">
        <v>1489</v>
      </c>
      <c r="G13299" s="114">
        <f>IF([Data da Aprovação]&lt;&gt;"ESTATUTÁRIO",YEAR([Data da Aprovação]),"")</f>
        <v>2003</v>
      </c>
      <c r="H13299" s="106">
        <f>Tabela9[[#This Row],[Valor do Provento R$]]/Tabela9[[#This Row],[Provento por 1 ou 1000 Ações]]</f>
        <v>4.5818389999999996E-4</v>
      </c>
    </row>
    <row r="13300" spans="1:8">
      <c r="A13300" s="118" t="s">
        <v>1866</v>
      </c>
      <c r="B13300" s="116" t="s">
        <v>1490</v>
      </c>
      <c r="C13300" s="138">
        <v>37872</v>
      </c>
      <c r="D13300" s="139">
        <v>0.52817749999999997</v>
      </c>
      <c r="E13300" s="118">
        <v>1000</v>
      </c>
      <c r="F13300" s="118" t="s">
        <v>1489</v>
      </c>
      <c r="G13300" s="113">
        <f>IF([Data da Aprovação]&lt;&gt;"ESTATUTÁRIO",YEAR([Data da Aprovação]),"")</f>
        <v>2003</v>
      </c>
      <c r="H13300" s="106">
        <f>Tabela9[[#This Row],[Valor do Provento R$]]/Tabela9[[#This Row],[Provento por 1 ou 1000 Ações]]</f>
        <v>5.2817749999999996E-4</v>
      </c>
    </row>
    <row r="13301" spans="1:8">
      <c r="A13301" s="119" t="s">
        <v>1866</v>
      </c>
      <c r="B13301" s="117" t="s">
        <v>1490</v>
      </c>
      <c r="C13301" s="140">
        <v>38117</v>
      </c>
      <c r="D13301" s="141">
        <v>0.18204770000000001</v>
      </c>
      <c r="E13301" s="119">
        <v>1000</v>
      </c>
      <c r="F13301" s="119" t="s">
        <v>1489</v>
      </c>
      <c r="G13301" s="114">
        <f>IF([Data da Aprovação]&lt;&gt;"ESTATUTÁRIO",YEAR([Data da Aprovação]),"")</f>
        <v>2004</v>
      </c>
      <c r="H13301" s="106">
        <f>Tabela9[[#This Row],[Valor do Provento R$]]/Tabela9[[#This Row],[Provento por 1 ou 1000 Ações]]</f>
        <v>1.8204770000000001E-4</v>
      </c>
    </row>
    <row r="13302" spans="1:8">
      <c r="A13302" s="118" t="s">
        <v>1866</v>
      </c>
      <c r="B13302" s="116" t="s">
        <v>1490</v>
      </c>
      <c r="C13302" s="138">
        <v>38313</v>
      </c>
      <c r="D13302" s="139">
        <v>0.32034600000000002</v>
      </c>
      <c r="E13302" s="118">
        <v>1000</v>
      </c>
      <c r="F13302" s="118" t="s">
        <v>1489</v>
      </c>
      <c r="G13302" s="113">
        <f>IF([Data da Aprovação]&lt;&gt;"ESTATUTÁRIO",YEAR([Data da Aprovação]),"")</f>
        <v>2004</v>
      </c>
      <c r="H13302" s="106">
        <f>Tabela9[[#This Row],[Valor do Provento R$]]/Tabela9[[#This Row],[Provento por 1 ou 1000 Ações]]</f>
        <v>3.20346E-4</v>
      </c>
    </row>
    <row r="13303" spans="1:8">
      <c r="A13303" s="119" t="s">
        <v>1866</v>
      </c>
      <c r="B13303" s="117" t="s">
        <v>1490</v>
      </c>
      <c r="C13303" s="140">
        <v>38516</v>
      </c>
      <c r="D13303" s="141">
        <v>0.364095</v>
      </c>
      <c r="E13303" s="119">
        <v>1000</v>
      </c>
      <c r="F13303" s="119" t="s">
        <v>1489</v>
      </c>
      <c r="G13303" s="114">
        <f>IF([Data da Aprovação]&lt;&gt;"ESTATUTÁRIO",YEAR([Data da Aprovação]),"")</f>
        <v>2005</v>
      </c>
      <c r="H13303" s="106">
        <f>Tabela9[[#This Row],[Valor do Provento R$]]/Tabela9[[#This Row],[Provento por 1 ou 1000 Ações]]</f>
        <v>3.6409499999999999E-4</v>
      </c>
    </row>
    <row r="13304" spans="1:8">
      <c r="A13304" s="118" t="s">
        <v>1866</v>
      </c>
      <c r="B13304" s="116" t="s">
        <v>1490</v>
      </c>
      <c r="C13304" s="138">
        <v>38607</v>
      </c>
      <c r="D13304" s="139">
        <v>0.63636599999999999</v>
      </c>
      <c r="E13304" s="118">
        <v>1000</v>
      </c>
      <c r="F13304" s="118" t="s">
        <v>1489</v>
      </c>
      <c r="G13304" s="113">
        <f>IF([Data da Aprovação]&lt;&gt;"ESTATUTÁRIO",YEAR([Data da Aprovação]),"")</f>
        <v>2005</v>
      </c>
      <c r="H13304" s="106">
        <f>Tabela9[[#This Row],[Valor do Provento R$]]/Tabela9[[#This Row],[Provento por 1 ou 1000 Ações]]</f>
        <v>6.3636599999999997E-4</v>
      </c>
    </row>
    <row r="13305" spans="1:8">
      <c r="A13305" s="119" t="s">
        <v>1866</v>
      </c>
      <c r="B13305" s="117" t="s">
        <v>1490</v>
      </c>
      <c r="C13305" s="140">
        <v>38705</v>
      </c>
      <c r="D13305" s="141">
        <v>0.60287299999999999</v>
      </c>
      <c r="E13305" s="119">
        <v>1000</v>
      </c>
      <c r="F13305" s="119" t="s">
        <v>1489</v>
      </c>
      <c r="G13305" s="114">
        <f>IF([Data da Aprovação]&lt;&gt;"ESTATUTÁRIO",YEAR([Data da Aprovação]),"")</f>
        <v>2005</v>
      </c>
      <c r="H13305" s="106">
        <f>Tabela9[[#This Row],[Valor do Provento R$]]/Tabela9[[#This Row],[Provento por 1 ou 1000 Ações]]</f>
        <v>6.0287299999999997E-4</v>
      </c>
    </row>
    <row r="13306" spans="1:8">
      <c r="A13306" s="118" t="s">
        <v>1866</v>
      </c>
      <c r="B13306" s="116" t="s">
        <v>1490</v>
      </c>
      <c r="C13306" s="138">
        <v>38827</v>
      </c>
      <c r="D13306" s="139">
        <v>0.65177300000000005</v>
      </c>
      <c r="E13306" s="118">
        <v>1000</v>
      </c>
      <c r="F13306" s="118" t="s">
        <v>1492</v>
      </c>
      <c r="G13306" s="113">
        <f>IF([Data da Aprovação]&lt;&gt;"ESTATUTÁRIO",YEAR([Data da Aprovação]),"")</f>
        <v>2006</v>
      </c>
      <c r="H13306" s="106">
        <f>Tabela9[[#This Row],[Valor do Provento R$]]/Tabela9[[#This Row],[Provento por 1 ou 1000 Ações]]</f>
        <v>6.5177300000000002E-4</v>
      </c>
    </row>
    <row r="13307" spans="1:8">
      <c r="A13307" s="119" t="s">
        <v>1866</v>
      </c>
      <c r="B13307" s="117" t="s">
        <v>1490</v>
      </c>
      <c r="C13307" s="140">
        <v>38852</v>
      </c>
      <c r="D13307" s="141">
        <v>0.18204699999999999</v>
      </c>
      <c r="E13307" s="119">
        <v>1000</v>
      </c>
      <c r="F13307" s="119" t="s">
        <v>1489</v>
      </c>
      <c r="G13307" s="114">
        <f>IF([Data da Aprovação]&lt;&gt;"ESTATUTÁRIO",YEAR([Data da Aprovação]),"")</f>
        <v>2006</v>
      </c>
      <c r="H13307" s="106">
        <f>Tabela9[[#This Row],[Valor do Provento R$]]/Tabela9[[#This Row],[Provento por 1 ou 1000 Ações]]</f>
        <v>1.8204699999999999E-4</v>
      </c>
    </row>
    <row r="13308" spans="1:8">
      <c r="A13308" s="118" t="s">
        <v>1866</v>
      </c>
      <c r="B13308" s="116" t="s">
        <v>1490</v>
      </c>
      <c r="C13308" s="138">
        <v>38852</v>
      </c>
      <c r="D13308" s="139">
        <v>0.18204699999999999</v>
      </c>
      <c r="E13308" s="118">
        <v>1000</v>
      </c>
      <c r="F13308" s="118" t="s">
        <v>1489</v>
      </c>
      <c r="G13308" s="113">
        <f>IF([Data da Aprovação]&lt;&gt;"ESTATUTÁRIO",YEAR([Data da Aprovação]),"")</f>
        <v>2006</v>
      </c>
      <c r="H13308" s="106">
        <f>Tabela9[[#This Row],[Valor do Provento R$]]/Tabela9[[#This Row],[Provento por 1 ou 1000 Ações]]</f>
        <v>1.8204699999999999E-4</v>
      </c>
    </row>
    <row r="13309" spans="1:8">
      <c r="A13309" s="119" t="s">
        <v>1866</v>
      </c>
      <c r="B13309" s="117" t="s">
        <v>1490</v>
      </c>
      <c r="C13309" s="140">
        <v>39160</v>
      </c>
      <c r="D13309" s="141">
        <v>0.40592499999999998</v>
      </c>
      <c r="E13309" s="119">
        <v>1000</v>
      </c>
      <c r="F13309" s="119" t="s">
        <v>1492</v>
      </c>
      <c r="G13309" s="114">
        <f>IF([Data da Aprovação]&lt;&gt;"ESTATUTÁRIO",YEAR([Data da Aprovação]),"")</f>
        <v>2007</v>
      </c>
      <c r="H13309" s="106">
        <f>Tabela9[[#This Row],[Valor do Provento R$]]/Tabela9[[#This Row],[Provento por 1 ou 1000 Ações]]</f>
        <v>4.0592499999999996E-4</v>
      </c>
    </row>
    <row r="13310" spans="1:8">
      <c r="A13310" s="118" t="s">
        <v>1866</v>
      </c>
      <c r="B13310" s="116" t="s">
        <v>1490</v>
      </c>
      <c r="C13310" s="138">
        <v>39160</v>
      </c>
      <c r="D13310" s="139">
        <v>0.56938100000000003</v>
      </c>
      <c r="E13310" s="118">
        <v>1000</v>
      </c>
      <c r="F13310" s="118" t="s">
        <v>1492</v>
      </c>
      <c r="G13310" s="113">
        <f>IF([Data da Aprovação]&lt;&gt;"ESTATUTÁRIO",YEAR([Data da Aprovação]),"")</f>
        <v>2007</v>
      </c>
      <c r="H13310" s="106">
        <f>Tabela9[[#This Row],[Valor do Provento R$]]/Tabela9[[#This Row],[Provento por 1 ou 1000 Ações]]</f>
        <v>5.6938099999999999E-4</v>
      </c>
    </row>
    <row r="13311" spans="1:8">
      <c r="A13311" s="119" t="s">
        <v>1866</v>
      </c>
      <c r="B13311" s="117" t="s">
        <v>1490</v>
      </c>
      <c r="C13311" s="140">
        <v>39273</v>
      </c>
      <c r="D13311" s="141">
        <v>1.6093170000000001</v>
      </c>
      <c r="E13311" s="119">
        <v>1000</v>
      </c>
      <c r="F13311" s="119" t="s">
        <v>1492</v>
      </c>
      <c r="G13311" s="114">
        <f>IF([Data da Aprovação]&lt;&gt;"ESTATUTÁRIO",YEAR([Data da Aprovação]),"")</f>
        <v>2007</v>
      </c>
      <c r="H13311" s="106">
        <f>Tabela9[[#This Row],[Valor do Provento R$]]/Tabela9[[#This Row],[Provento por 1 ou 1000 Ações]]</f>
        <v>1.6093170000000001E-3</v>
      </c>
    </row>
    <row r="13312" spans="1:8">
      <c r="A13312" s="118" t="s">
        <v>1866</v>
      </c>
      <c r="B13312" s="116" t="s">
        <v>1490</v>
      </c>
      <c r="C13312" s="138">
        <v>39356</v>
      </c>
      <c r="D13312" s="139">
        <v>1.162283</v>
      </c>
      <c r="E13312" s="118">
        <v>1</v>
      </c>
      <c r="F13312" s="118" t="s">
        <v>1492</v>
      </c>
      <c r="G13312" s="113">
        <f>IF([Data da Aprovação]&lt;&gt;"ESTATUTÁRIO",YEAR([Data da Aprovação]),"")</f>
        <v>2007</v>
      </c>
      <c r="H13312" s="106">
        <f>Tabela9[[#This Row],[Valor do Provento R$]]/Tabela9[[#This Row],[Provento por 1 ou 1000 Ações]]</f>
        <v>1.162283</v>
      </c>
    </row>
    <row r="13313" spans="1:8">
      <c r="A13313" s="119" t="s">
        <v>1866</v>
      </c>
      <c r="B13313" s="117" t="s">
        <v>1490</v>
      </c>
      <c r="C13313" s="140">
        <v>39386</v>
      </c>
      <c r="D13313" s="141">
        <v>1.3371390000000001</v>
      </c>
      <c r="E13313" s="119">
        <v>1</v>
      </c>
      <c r="F13313" s="119" t="s">
        <v>1489</v>
      </c>
      <c r="G13313" s="114">
        <f>IF([Data da Aprovação]&lt;&gt;"ESTATUTÁRIO",YEAR([Data da Aprovação]),"")</f>
        <v>2007</v>
      </c>
      <c r="H13313" s="106">
        <f>Tabela9[[#This Row],[Valor do Provento R$]]/Tabela9[[#This Row],[Provento por 1 ou 1000 Ações]]</f>
        <v>1.3371390000000001</v>
      </c>
    </row>
    <row r="13314" spans="1:8">
      <c r="A13314" s="118" t="s">
        <v>1866</v>
      </c>
      <c r="B13314" s="116" t="s">
        <v>1490</v>
      </c>
      <c r="C13314" s="138">
        <v>39426</v>
      </c>
      <c r="D13314" s="139">
        <v>0.26206600000000002</v>
      </c>
      <c r="E13314" s="118">
        <v>1</v>
      </c>
      <c r="F13314" s="118" t="s">
        <v>1489</v>
      </c>
      <c r="G13314" s="113">
        <f>IF([Data da Aprovação]&lt;&gt;"ESTATUTÁRIO",YEAR([Data da Aprovação]),"")</f>
        <v>2007</v>
      </c>
      <c r="H13314" s="106">
        <f>Tabela9[[#This Row],[Valor do Provento R$]]/Tabela9[[#This Row],[Provento por 1 ou 1000 Ações]]</f>
        <v>0.26206600000000002</v>
      </c>
    </row>
    <row r="13315" spans="1:8">
      <c r="A13315" s="119" t="s">
        <v>1866</v>
      </c>
      <c r="B13315" s="117" t="s">
        <v>1490</v>
      </c>
      <c r="C13315" s="140">
        <v>39462</v>
      </c>
      <c r="D13315" s="141">
        <v>1.1387620000000001</v>
      </c>
      <c r="E13315" s="119">
        <v>1</v>
      </c>
      <c r="F13315" s="119" t="s">
        <v>1492</v>
      </c>
      <c r="G13315" s="114">
        <f>IF([Data da Aprovação]&lt;&gt;"ESTATUTÁRIO",YEAR([Data da Aprovação]),"")</f>
        <v>2008</v>
      </c>
      <c r="H13315" s="106">
        <f>Tabela9[[#This Row],[Valor do Provento R$]]/Tabela9[[#This Row],[Provento por 1 ou 1000 Ações]]</f>
        <v>1.1387620000000001</v>
      </c>
    </row>
    <row r="13316" spans="1:8">
      <c r="A13316" s="118" t="s">
        <v>1866</v>
      </c>
      <c r="B13316" s="116" t="s">
        <v>1490</v>
      </c>
      <c r="C13316" s="138">
        <v>39517</v>
      </c>
      <c r="D13316" s="139">
        <v>0.41217100000000001</v>
      </c>
      <c r="E13316" s="118">
        <v>1</v>
      </c>
      <c r="F13316" s="118" t="s">
        <v>1489</v>
      </c>
      <c r="G13316" s="113">
        <f>IF([Data da Aprovação]&lt;&gt;"ESTATUTÁRIO",YEAR([Data da Aprovação]),"")</f>
        <v>2008</v>
      </c>
      <c r="H13316" s="106">
        <f>Tabela9[[#This Row],[Valor do Provento R$]]/Tabela9[[#This Row],[Provento por 1 ou 1000 Ações]]</f>
        <v>0.41217100000000001</v>
      </c>
    </row>
    <row r="13317" spans="1:8">
      <c r="A13317" s="119" t="s">
        <v>1866</v>
      </c>
      <c r="B13317" s="117" t="s">
        <v>1490</v>
      </c>
      <c r="C13317" s="140">
        <v>39547</v>
      </c>
      <c r="D13317" s="141">
        <v>0.44880599999999998</v>
      </c>
      <c r="E13317" s="119">
        <v>1</v>
      </c>
      <c r="F13317" s="119" t="s">
        <v>1492</v>
      </c>
      <c r="G13317" s="114">
        <f>IF([Data da Aprovação]&lt;&gt;"ESTATUTÁRIO",YEAR([Data da Aprovação]),"")</f>
        <v>2008</v>
      </c>
      <c r="H13317" s="106">
        <f>Tabela9[[#This Row],[Valor do Provento R$]]/Tabela9[[#This Row],[Provento por 1 ou 1000 Ações]]</f>
        <v>0.44880599999999998</v>
      </c>
    </row>
    <row r="13318" spans="1:8">
      <c r="A13318" s="118" t="s">
        <v>1866</v>
      </c>
      <c r="B13318" s="116" t="s">
        <v>1490</v>
      </c>
      <c r="C13318" s="138">
        <v>39629</v>
      </c>
      <c r="D13318" s="139">
        <v>0.97129699999999997</v>
      </c>
      <c r="E13318" s="118">
        <v>1</v>
      </c>
      <c r="F13318" s="118" t="s">
        <v>1492</v>
      </c>
      <c r="G13318" s="113">
        <f>IF([Data da Aprovação]&lt;&gt;"ESTATUTÁRIO",YEAR([Data da Aprovação]),"")</f>
        <v>2008</v>
      </c>
      <c r="H13318" s="106">
        <f>Tabela9[[#This Row],[Valor do Provento R$]]/Tabela9[[#This Row],[Provento por 1 ou 1000 Ações]]</f>
        <v>0.97129699999999997</v>
      </c>
    </row>
    <row r="13319" spans="1:8">
      <c r="A13319" s="119" t="s">
        <v>1866</v>
      </c>
      <c r="B13319" s="117" t="s">
        <v>1490</v>
      </c>
      <c r="C13319" s="140">
        <v>39629</v>
      </c>
      <c r="D13319" s="141">
        <v>0.39060400000000001</v>
      </c>
      <c r="E13319" s="119">
        <v>1</v>
      </c>
      <c r="F13319" s="119" t="s">
        <v>1489</v>
      </c>
      <c r="G13319" s="114">
        <f>IF([Data da Aprovação]&lt;&gt;"ESTATUTÁRIO",YEAR([Data da Aprovação]),"")</f>
        <v>2008</v>
      </c>
      <c r="H13319" s="106">
        <f>Tabela9[[#This Row],[Valor do Provento R$]]/Tabela9[[#This Row],[Provento por 1 ou 1000 Ações]]</f>
        <v>0.39060400000000001</v>
      </c>
    </row>
    <row r="13320" spans="1:8">
      <c r="A13320" s="118" t="s">
        <v>1866</v>
      </c>
      <c r="B13320" s="116" t="s">
        <v>1490</v>
      </c>
      <c r="C13320" s="138">
        <v>39721</v>
      </c>
      <c r="D13320" s="139">
        <v>0.40451599999999999</v>
      </c>
      <c r="E13320" s="118">
        <v>1</v>
      </c>
      <c r="F13320" s="118" t="s">
        <v>1489</v>
      </c>
      <c r="G13320" s="113">
        <f>IF([Data da Aprovação]&lt;&gt;"ESTATUTÁRIO",YEAR([Data da Aprovação]),"")</f>
        <v>2008</v>
      </c>
      <c r="H13320" s="106">
        <f>Tabela9[[#This Row],[Valor do Provento R$]]/Tabela9[[#This Row],[Provento por 1 ou 1000 Ações]]</f>
        <v>0.40451599999999999</v>
      </c>
    </row>
    <row r="13321" spans="1:8">
      <c r="A13321" s="119" t="s">
        <v>1866</v>
      </c>
      <c r="B13321" s="117" t="s">
        <v>1490</v>
      </c>
      <c r="C13321" s="140">
        <v>39721</v>
      </c>
      <c r="D13321" s="141">
        <v>0.36582300000000001</v>
      </c>
      <c r="E13321" s="119">
        <v>1</v>
      </c>
      <c r="F13321" s="119" t="s">
        <v>1492</v>
      </c>
      <c r="G13321" s="114">
        <f>IF([Data da Aprovação]&lt;&gt;"ESTATUTÁRIO",YEAR([Data da Aprovação]),"")</f>
        <v>2008</v>
      </c>
      <c r="H13321" s="106">
        <f>Tabela9[[#This Row],[Valor do Provento R$]]/Tabela9[[#This Row],[Provento por 1 ou 1000 Ações]]</f>
        <v>0.36582300000000001</v>
      </c>
    </row>
    <row r="13322" spans="1:8">
      <c r="A13322" s="118" t="s">
        <v>1866</v>
      </c>
      <c r="B13322" s="116" t="s">
        <v>1490</v>
      </c>
      <c r="C13322" s="138">
        <v>39787</v>
      </c>
      <c r="D13322" s="139">
        <v>0.39968999999999999</v>
      </c>
      <c r="E13322" s="118">
        <v>1</v>
      </c>
      <c r="F13322" s="118" t="s">
        <v>1489</v>
      </c>
      <c r="G13322" s="113">
        <f>IF([Data da Aprovação]&lt;&gt;"ESTATUTÁRIO",YEAR([Data da Aprovação]),"")</f>
        <v>2008</v>
      </c>
      <c r="H13322" s="106">
        <f>Tabela9[[#This Row],[Valor do Provento R$]]/Tabela9[[#This Row],[Provento por 1 ou 1000 Ações]]</f>
        <v>0.39968999999999999</v>
      </c>
    </row>
    <row r="13323" spans="1:8">
      <c r="A13323" s="119" t="s">
        <v>1866</v>
      </c>
      <c r="B13323" s="117" t="s">
        <v>1490</v>
      </c>
      <c r="C13323" s="140">
        <v>39818</v>
      </c>
      <c r="D13323" s="141">
        <v>0.82057800000000003</v>
      </c>
      <c r="E13323" s="119">
        <v>1</v>
      </c>
      <c r="F13323" s="119" t="s">
        <v>1492</v>
      </c>
      <c r="G13323" s="114">
        <f>IF([Data da Aprovação]&lt;&gt;"ESTATUTÁRIO",YEAR([Data da Aprovação]),"")</f>
        <v>2009</v>
      </c>
      <c r="H13323" s="106">
        <f>Tabela9[[#This Row],[Valor do Provento R$]]/Tabela9[[#This Row],[Provento por 1 ou 1000 Ações]]</f>
        <v>0.82057800000000003</v>
      </c>
    </row>
    <row r="13324" spans="1:8">
      <c r="A13324" s="118" t="s">
        <v>1866</v>
      </c>
      <c r="B13324" s="116" t="s">
        <v>1490</v>
      </c>
      <c r="C13324" s="138">
        <v>39903</v>
      </c>
      <c r="D13324" s="139">
        <v>0.42359000000000002</v>
      </c>
      <c r="E13324" s="118">
        <v>1</v>
      </c>
      <c r="F13324" s="118" t="s">
        <v>1489</v>
      </c>
      <c r="G13324" s="113">
        <f>IF([Data da Aprovação]&lt;&gt;"ESTATUTÁRIO",YEAR([Data da Aprovação]),"")</f>
        <v>2009</v>
      </c>
      <c r="H13324" s="106">
        <f>Tabela9[[#This Row],[Valor do Provento R$]]/Tabela9[[#This Row],[Provento por 1 ou 1000 Ações]]</f>
        <v>0.42359000000000002</v>
      </c>
    </row>
    <row r="13325" spans="1:8">
      <c r="A13325" s="119" t="s">
        <v>1866</v>
      </c>
      <c r="B13325" s="117" t="s">
        <v>1490</v>
      </c>
      <c r="C13325" s="140">
        <v>39918</v>
      </c>
      <c r="D13325" s="141">
        <v>0.70931900000000003</v>
      </c>
      <c r="E13325" s="119">
        <v>1</v>
      </c>
      <c r="F13325" s="119" t="s">
        <v>1492</v>
      </c>
      <c r="G13325" s="114">
        <f>IF([Data da Aprovação]&lt;&gt;"ESTATUTÁRIO",YEAR([Data da Aprovação]),"")</f>
        <v>2009</v>
      </c>
      <c r="H13325" s="106">
        <f>Tabela9[[#This Row],[Valor do Provento R$]]/Tabela9[[#This Row],[Provento por 1 ou 1000 Ações]]</f>
        <v>0.70931900000000003</v>
      </c>
    </row>
    <row r="13326" spans="1:8">
      <c r="A13326" s="118" t="s">
        <v>1866</v>
      </c>
      <c r="B13326" s="116" t="s">
        <v>1490</v>
      </c>
      <c r="C13326" s="138">
        <v>39983</v>
      </c>
      <c r="D13326" s="139">
        <v>0.42829699999999998</v>
      </c>
      <c r="E13326" s="118">
        <v>1</v>
      </c>
      <c r="F13326" s="118" t="s">
        <v>1489</v>
      </c>
      <c r="G13326" s="113">
        <f>IF([Data da Aprovação]&lt;&gt;"ESTATUTÁRIO",YEAR([Data da Aprovação]),"")</f>
        <v>2009</v>
      </c>
      <c r="H13326" s="106">
        <f>Tabela9[[#This Row],[Valor do Provento R$]]/Tabela9[[#This Row],[Provento por 1 ou 1000 Ações]]</f>
        <v>0.42829699999999998</v>
      </c>
    </row>
    <row r="13327" spans="1:8">
      <c r="A13327" s="119" t="s">
        <v>1866</v>
      </c>
      <c r="B13327" s="117" t="s">
        <v>1490</v>
      </c>
      <c r="C13327" s="140">
        <v>39994</v>
      </c>
      <c r="D13327" s="141">
        <v>0.407557</v>
      </c>
      <c r="E13327" s="119">
        <v>1</v>
      </c>
      <c r="F13327" s="119" t="s">
        <v>1492</v>
      </c>
      <c r="G13327" s="114">
        <f>IF([Data da Aprovação]&lt;&gt;"ESTATUTÁRIO",YEAR([Data da Aprovação]),"")</f>
        <v>2009</v>
      </c>
      <c r="H13327" s="106">
        <f>Tabela9[[#This Row],[Valor do Provento R$]]/Tabela9[[#This Row],[Provento por 1 ou 1000 Ações]]</f>
        <v>0.407557</v>
      </c>
    </row>
    <row r="13328" spans="1:8">
      <c r="A13328" s="118" t="s">
        <v>1866</v>
      </c>
      <c r="B13328" s="116" t="s">
        <v>1490</v>
      </c>
      <c r="C13328" s="138">
        <v>40086</v>
      </c>
      <c r="D13328" s="139">
        <v>0.68662500000000004</v>
      </c>
      <c r="E13328" s="118">
        <v>1</v>
      </c>
      <c r="F13328" s="118" t="s">
        <v>1492</v>
      </c>
      <c r="G13328" s="113">
        <f>IF([Data da Aprovação]&lt;&gt;"ESTATUTÁRIO",YEAR([Data da Aprovação]),"")</f>
        <v>2009</v>
      </c>
      <c r="H13328" s="106">
        <f>Tabela9[[#This Row],[Valor do Provento R$]]/Tabela9[[#This Row],[Provento por 1 ou 1000 Ações]]</f>
        <v>0.68662500000000004</v>
      </c>
    </row>
    <row r="13329" spans="1:8">
      <c r="A13329" s="119" t="s">
        <v>1866</v>
      </c>
      <c r="B13329" s="117" t="s">
        <v>1490</v>
      </c>
      <c r="C13329" s="140">
        <v>40086</v>
      </c>
      <c r="D13329" s="141">
        <v>0.41189999999999999</v>
      </c>
      <c r="E13329" s="119">
        <v>1</v>
      </c>
      <c r="F13329" s="119" t="s">
        <v>1489</v>
      </c>
      <c r="G13329" s="114">
        <f>IF([Data da Aprovação]&lt;&gt;"ESTATUTÁRIO",YEAR([Data da Aprovação]),"")</f>
        <v>2009</v>
      </c>
      <c r="H13329" s="106">
        <f>Tabela9[[#This Row],[Valor do Provento R$]]/Tabela9[[#This Row],[Provento por 1 ou 1000 Ações]]</f>
        <v>0.41189999999999999</v>
      </c>
    </row>
    <row r="13330" spans="1:8">
      <c r="A13330" s="118" t="s">
        <v>1866</v>
      </c>
      <c r="B13330" s="116" t="s">
        <v>1490</v>
      </c>
      <c r="C13330" s="138">
        <v>40161</v>
      </c>
      <c r="D13330" s="139">
        <v>0.40742200000000001</v>
      </c>
      <c r="E13330" s="118">
        <v>1</v>
      </c>
      <c r="F13330" s="118" t="s">
        <v>1489</v>
      </c>
      <c r="G13330" s="113">
        <f>IF([Data da Aprovação]&lt;&gt;"ESTATUTÁRIO",YEAR([Data da Aprovação]),"")</f>
        <v>2009</v>
      </c>
      <c r="H13330" s="106">
        <f>Tabela9[[#This Row],[Valor do Provento R$]]/Tabela9[[#This Row],[Provento por 1 ou 1000 Ações]]</f>
        <v>0.40742200000000001</v>
      </c>
    </row>
    <row r="13331" spans="1:8">
      <c r="A13331" s="119" t="s">
        <v>1866</v>
      </c>
      <c r="B13331" s="117" t="s">
        <v>1490</v>
      </c>
      <c r="C13331" s="140">
        <v>40189</v>
      </c>
      <c r="D13331" s="141">
        <v>1.0686560000000001</v>
      </c>
      <c r="E13331" s="119">
        <v>1</v>
      </c>
      <c r="F13331" s="119" t="s">
        <v>1492</v>
      </c>
      <c r="G13331" s="114">
        <f>IF([Data da Aprovação]&lt;&gt;"ESTATUTÁRIO",YEAR([Data da Aprovação]),"")</f>
        <v>2010</v>
      </c>
      <c r="H13331" s="106">
        <f>Tabela9[[#This Row],[Valor do Provento R$]]/Tabela9[[#This Row],[Provento por 1 ou 1000 Ações]]</f>
        <v>1.0686560000000001</v>
      </c>
    </row>
    <row r="13332" spans="1:8">
      <c r="A13332" s="118" t="s">
        <v>1866</v>
      </c>
      <c r="B13332" s="116" t="s">
        <v>1490</v>
      </c>
      <c r="C13332" s="138">
        <v>40267</v>
      </c>
      <c r="D13332" s="139">
        <v>0.86275599999999997</v>
      </c>
      <c r="E13332" s="118">
        <v>1</v>
      </c>
      <c r="F13332" s="118" t="s">
        <v>1492</v>
      </c>
      <c r="G13332" s="113">
        <f>IF([Data da Aprovação]&lt;&gt;"ESTATUTÁRIO",YEAR([Data da Aprovação]),"")</f>
        <v>2010</v>
      </c>
      <c r="H13332" s="106">
        <f>Tabela9[[#This Row],[Valor do Provento R$]]/Tabela9[[#This Row],[Provento por 1 ou 1000 Ações]]</f>
        <v>0.86275599999999997</v>
      </c>
    </row>
    <row r="13333" spans="1:8">
      <c r="A13333" s="119" t="s">
        <v>1866</v>
      </c>
      <c r="B13333" s="117" t="s">
        <v>1490</v>
      </c>
      <c r="C13333" s="140">
        <v>40267</v>
      </c>
      <c r="D13333" s="141">
        <v>0.41100199999999998</v>
      </c>
      <c r="E13333" s="119">
        <v>1</v>
      </c>
      <c r="F13333" s="119" t="s">
        <v>1489</v>
      </c>
      <c r="G13333" s="114">
        <f>IF([Data da Aprovação]&lt;&gt;"ESTATUTÁRIO",YEAR([Data da Aprovação]),"")</f>
        <v>2010</v>
      </c>
      <c r="H13333" s="106">
        <f>Tabela9[[#This Row],[Valor do Provento R$]]/Tabela9[[#This Row],[Provento por 1 ou 1000 Ações]]</f>
        <v>0.41100199999999998</v>
      </c>
    </row>
    <row r="13334" spans="1:8">
      <c r="A13334" s="118" t="s">
        <v>1866</v>
      </c>
      <c r="B13334" s="116" t="s">
        <v>1490</v>
      </c>
      <c r="C13334" s="138">
        <v>40297</v>
      </c>
      <c r="D13334" s="139">
        <v>0.50914300000000001</v>
      </c>
      <c r="E13334" s="118">
        <v>1</v>
      </c>
      <c r="F13334" s="118" t="s">
        <v>1492</v>
      </c>
      <c r="G13334" s="113">
        <f>IF([Data da Aprovação]&lt;&gt;"ESTATUTÁRIO",YEAR([Data da Aprovação]),"")</f>
        <v>2010</v>
      </c>
      <c r="H13334" s="106">
        <f>Tabela9[[#This Row],[Valor do Provento R$]]/Tabela9[[#This Row],[Provento por 1 ou 1000 Ações]]</f>
        <v>0.50914300000000001</v>
      </c>
    </row>
    <row r="13335" spans="1:8">
      <c r="A13335" s="119" t="s">
        <v>1866</v>
      </c>
      <c r="B13335" s="117" t="s">
        <v>1490</v>
      </c>
      <c r="C13335" s="140">
        <v>40357</v>
      </c>
      <c r="D13335" s="141">
        <v>0.41936400000000001</v>
      </c>
      <c r="E13335" s="119">
        <v>1</v>
      </c>
      <c r="F13335" s="119" t="s">
        <v>1492</v>
      </c>
      <c r="G13335" s="114">
        <f>IF([Data da Aprovação]&lt;&gt;"ESTATUTÁRIO",YEAR([Data da Aprovação]),"")</f>
        <v>2010</v>
      </c>
      <c r="H13335" s="106">
        <f>Tabela9[[#This Row],[Valor do Provento R$]]/Tabela9[[#This Row],[Provento por 1 ou 1000 Ações]]</f>
        <v>0.41936400000000001</v>
      </c>
    </row>
    <row r="13336" spans="1:8">
      <c r="A13336" s="118" t="s">
        <v>1866</v>
      </c>
      <c r="B13336" s="116" t="s">
        <v>1490</v>
      </c>
      <c r="C13336" s="138">
        <v>40357</v>
      </c>
      <c r="D13336" s="139">
        <v>0.41445199999999999</v>
      </c>
      <c r="E13336" s="118">
        <v>1</v>
      </c>
      <c r="F13336" s="118" t="s">
        <v>1489</v>
      </c>
      <c r="G13336" s="113">
        <f>IF([Data da Aprovação]&lt;&gt;"ESTATUTÁRIO",YEAR([Data da Aprovação]),"")</f>
        <v>2010</v>
      </c>
      <c r="H13336" s="106">
        <f>Tabela9[[#This Row],[Valor do Provento R$]]/Tabela9[[#This Row],[Provento por 1 ou 1000 Ações]]</f>
        <v>0.41445199999999999</v>
      </c>
    </row>
    <row r="13337" spans="1:8">
      <c r="A13337" s="119" t="s">
        <v>1866</v>
      </c>
      <c r="B13337" s="117" t="s">
        <v>1490</v>
      </c>
      <c r="C13337" s="140">
        <v>40451</v>
      </c>
      <c r="D13337" s="141">
        <v>0.963453</v>
      </c>
      <c r="E13337" s="119">
        <v>1</v>
      </c>
      <c r="F13337" s="119" t="s">
        <v>1492</v>
      </c>
      <c r="G13337" s="114">
        <f>IF([Data da Aprovação]&lt;&gt;"ESTATUTÁRIO",YEAR([Data da Aprovação]),"")</f>
        <v>2010</v>
      </c>
      <c r="H13337" s="106">
        <f>Tabela9[[#This Row],[Valor do Provento R$]]/Tabela9[[#This Row],[Provento por 1 ou 1000 Ações]]</f>
        <v>0.963453</v>
      </c>
    </row>
    <row r="13338" spans="1:8">
      <c r="A13338" s="118" t="s">
        <v>1866</v>
      </c>
      <c r="B13338" s="116" t="s">
        <v>1490</v>
      </c>
      <c r="C13338" s="138">
        <v>40451</v>
      </c>
      <c r="D13338" s="139">
        <v>0.419682</v>
      </c>
      <c r="E13338" s="118">
        <v>1</v>
      </c>
      <c r="F13338" s="118" t="s">
        <v>1489</v>
      </c>
      <c r="G13338" s="113">
        <f>IF([Data da Aprovação]&lt;&gt;"ESTATUTÁRIO",YEAR([Data da Aprovação]),"")</f>
        <v>2010</v>
      </c>
      <c r="H13338" s="106">
        <f>Tabela9[[#This Row],[Valor do Provento R$]]/Tabela9[[#This Row],[Provento por 1 ou 1000 Ações]]</f>
        <v>0.419682</v>
      </c>
    </row>
    <row r="13339" spans="1:8">
      <c r="A13339" s="119" t="s">
        <v>1866</v>
      </c>
      <c r="B13339" s="117" t="s">
        <v>1490</v>
      </c>
      <c r="C13339" s="140">
        <v>40529</v>
      </c>
      <c r="D13339" s="141">
        <v>0.73815200000000003</v>
      </c>
      <c r="E13339" s="119">
        <v>1</v>
      </c>
      <c r="F13339" s="119" t="s">
        <v>1492</v>
      </c>
      <c r="G13339" s="114">
        <f>IF([Data da Aprovação]&lt;&gt;"ESTATUTÁRIO",YEAR([Data da Aprovação]),"")</f>
        <v>2010</v>
      </c>
      <c r="H13339" s="106">
        <f>Tabela9[[#This Row],[Valor do Provento R$]]/Tabela9[[#This Row],[Provento por 1 ou 1000 Ações]]</f>
        <v>0.73815200000000003</v>
      </c>
    </row>
    <row r="13340" spans="1:8">
      <c r="A13340" s="118" t="s">
        <v>1866</v>
      </c>
      <c r="B13340" s="116" t="s">
        <v>1490</v>
      </c>
      <c r="C13340" s="138">
        <v>40529</v>
      </c>
      <c r="D13340" s="139">
        <v>0.41511900000000002</v>
      </c>
      <c r="E13340" s="118">
        <v>1</v>
      </c>
      <c r="F13340" s="118" t="s">
        <v>1489</v>
      </c>
      <c r="G13340" s="113">
        <f>IF([Data da Aprovação]&lt;&gt;"ESTATUTÁRIO",YEAR([Data da Aprovação]),"")</f>
        <v>2010</v>
      </c>
      <c r="H13340" s="106">
        <f>Tabela9[[#This Row],[Valor do Provento R$]]/Tabela9[[#This Row],[Provento por 1 ou 1000 Ações]]</f>
        <v>0.41511900000000002</v>
      </c>
    </row>
    <row r="13341" spans="1:8">
      <c r="A13341" s="119" t="s">
        <v>1866</v>
      </c>
      <c r="B13341" s="117" t="s">
        <v>1490</v>
      </c>
      <c r="C13341" s="140">
        <v>40633</v>
      </c>
      <c r="D13341" s="141">
        <v>1.1941539999999999</v>
      </c>
      <c r="E13341" s="119">
        <v>1</v>
      </c>
      <c r="F13341" s="119" t="s">
        <v>1492</v>
      </c>
      <c r="G13341" s="114">
        <f>IF([Data da Aprovação]&lt;&gt;"ESTATUTÁRIO",YEAR([Data da Aprovação]),"")</f>
        <v>2011</v>
      </c>
      <c r="H13341" s="106">
        <f>Tabela9[[#This Row],[Valor do Provento R$]]/Tabela9[[#This Row],[Provento por 1 ou 1000 Ações]]</f>
        <v>1.1941539999999999</v>
      </c>
    </row>
    <row r="13342" spans="1:8">
      <c r="A13342" s="118" t="s">
        <v>1866</v>
      </c>
      <c r="B13342" s="116" t="s">
        <v>1490</v>
      </c>
      <c r="C13342" s="138">
        <v>40633</v>
      </c>
      <c r="D13342" s="139">
        <v>0.43267600000000001</v>
      </c>
      <c r="E13342" s="118">
        <v>1</v>
      </c>
      <c r="F13342" s="118" t="s">
        <v>1489</v>
      </c>
      <c r="G13342" s="113">
        <f>IF([Data da Aprovação]&lt;&gt;"ESTATUTÁRIO",YEAR([Data da Aprovação]),"")</f>
        <v>2011</v>
      </c>
      <c r="H13342" s="106">
        <f>Tabela9[[#This Row],[Valor do Provento R$]]/Tabela9[[#This Row],[Provento por 1 ou 1000 Ações]]</f>
        <v>0.43267600000000001</v>
      </c>
    </row>
    <row r="13343" spans="1:8">
      <c r="A13343" s="119" t="s">
        <v>1866</v>
      </c>
      <c r="B13343" s="117" t="s">
        <v>1490</v>
      </c>
      <c r="C13343" s="140">
        <v>40662</v>
      </c>
      <c r="D13343" s="141">
        <v>0.110087</v>
      </c>
      <c r="E13343" s="119">
        <v>1</v>
      </c>
      <c r="F13343" s="119" t="s">
        <v>1492</v>
      </c>
      <c r="G13343" s="114">
        <f>IF([Data da Aprovação]&lt;&gt;"ESTATUTÁRIO",YEAR([Data da Aprovação]),"")</f>
        <v>2011</v>
      </c>
      <c r="H13343" s="106">
        <f>Tabela9[[#This Row],[Valor do Provento R$]]/Tabela9[[#This Row],[Provento por 1 ou 1000 Ações]]</f>
        <v>0.110087</v>
      </c>
    </row>
    <row r="13344" spans="1:8">
      <c r="A13344" s="118" t="s">
        <v>1866</v>
      </c>
      <c r="B13344" s="116" t="s">
        <v>1490</v>
      </c>
      <c r="C13344" s="138">
        <v>40724</v>
      </c>
      <c r="D13344" s="139">
        <v>1.057275</v>
      </c>
      <c r="E13344" s="118">
        <v>1</v>
      </c>
      <c r="F13344" s="118" t="s">
        <v>1492</v>
      </c>
      <c r="G13344" s="113">
        <f>IF([Data da Aprovação]&lt;&gt;"ESTATUTÁRIO",YEAR([Data da Aprovação]),"")</f>
        <v>2011</v>
      </c>
      <c r="H13344" s="106">
        <f>Tabela9[[#This Row],[Valor do Provento R$]]/Tabela9[[#This Row],[Provento por 1 ou 1000 Ações]]</f>
        <v>1.057275</v>
      </c>
    </row>
    <row r="13345" spans="1:8">
      <c r="A13345" s="119" t="s">
        <v>1866</v>
      </c>
      <c r="B13345" s="117" t="s">
        <v>1490</v>
      </c>
      <c r="C13345" s="140">
        <v>40724</v>
      </c>
      <c r="D13345" s="141">
        <v>0.41797499999999999</v>
      </c>
      <c r="E13345" s="119">
        <v>1</v>
      </c>
      <c r="F13345" s="119" t="s">
        <v>1489</v>
      </c>
      <c r="G13345" s="114">
        <f>IF([Data da Aprovação]&lt;&gt;"ESTATUTÁRIO",YEAR([Data da Aprovação]),"")</f>
        <v>2011</v>
      </c>
      <c r="H13345" s="106">
        <f>Tabela9[[#This Row],[Valor do Provento R$]]/Tabela9[[#This Row],[Provento por 1 ou 1000 Ações]]</f>
        <v>0.41797499999999999</v>
      </c>
    </row>
    <row r="13346" spans="1:8">
      <c r="A13346" s="118" t="s">
        <v>1866</v>
      </c>
      <c r="B13346" s="116" t="s">
        <v>1490</v>
      </c>
      <c r="C13346" s="138">
        <v>40816</v>
      </c>
      <c r="D13346" s="139">
        <v>1.1379349999999999</v>
      </c>
      <c r="E13346" s="118">
        <v>1</v>
      </c>
      <c r="F13346" s="118" t="s">
        <v>1492</v>
      </c>
      <c r="G13346" s="113">
        <f>IF([Data da Aprovação]&lt;&gt;"ESTATUTÁRIO",YEAR([Data da Aprovação]),"")</f>
        <v>2011</v>
      </c>
      <c r="H13346" s="106">
        <f>Tabela9[[#This Row],[Valor do Provento R$]]/Tabela9[[#This Row],[Provento por 1 ou 1000 Ações]]</f>
        <v>1.1379349999999999</v>
      </c>
    </row>
    <row r="13347" spans="1:8">
      <c r="A13347" s="119" t="s">
        <v>1866</v>
      </c>
      <c r="B13347" s="117" t="s">
        <v>1490</v>
      </c>
      <c r="C13347" s="140">
        <v>40816</v>
      </c>
      <c r="D13347" s="141">
        <v>0.40327299999999999</v>
      </c>
      <c r="E13347" s="119">
        <v>1</v>
      </c>
      <c r="F13347" s="119" t="s">
        <v>1489</v>
      </c>
      <c r="G13347" s="114">
        <f>IF([Data da Aprovação]&lt;&gt;"ESTATUTÁRIO",YEAR([Data da Aprovação]),"")</f>
        <v>2011</v>
      </c>
      <c r="H13347" s="106">
        <f>Tabela9[[#This Row],[Valor do Provento R$]]/Tabela9[[#This Row],[Provento por 1 ou 1000 Ações]]</f>
        <v>0.40327299999999999</v>
      </c>
    </row>
    <row r="13348" spans="1:8">
      <c r="A13348" s="118" t="s">
        <v>1866</v>
      </c>
      <c r="B13348" s="116" t="s">
        <v>1490</v>
      </c>
      <c r="C13348" s="138">
        <v>40898</v>
      </c>
      <c r="D13348" s="139">
        <v>0.42026400000000003</v>
      </c>
      <c r="E13348" s="118">
        <v>1</v>
      </c>
      <c r="F13348" s="118" t="s">
        <v>1489</v>
      </c>
      <c r="G13348" s="113">
        <f>IF([Data da Aprovação]&lt;&gt;"ESTATUTÁRIO",YEAR([Data da Aprovação]),"")</f>
        <v>2011</v>
      </c>
      <c r="H13348" s="106">
        <f>Tabela9[[#This Row],[Valor do Provento R$]]/Tabela9[[#This Row],[Provento por 1 ou 1000 Ações]]</f>
        <v>0.42026400000000003</v>
      </c>
    </row>
    <row r="13349" spans="1:8">
      <c r="A13349" s="119" t="s">
        <v>1866</v>
      </c>
      <c r="B13349" s="117" t="s">
        <v>1490</v>
      </c>
      <c r="C13349" s="140">
        <v>40898</v>
      </c>
      <c r="D13349" s="141">
        <v>1.1125389999999999</v>
      </c>
      <c r="E13349" s="119">
        <v>1</v>
      </c>
      <c r="F13349" s="119" t="s">
        <v>1492</v>
      </c>
      <c r="G13349" s="114">
        <f>IF([Data da Aprovação]&lt;&gt;"ESTATUTÁRIO",YEAR([Data da Aprovação]),"")</f>
        <v>2011</v>
      </c>
      <c r="H13349" s="106">
        <f>Tabela9[[#This Row],[Valor do Provento R$]]/Tabela9[[#This Row],[Provento por 1 ou 1000 Ações]]</f>
        <v>1.1125389999999999</v>
      </c>
    </row>
    <row r="13350" spans="1:8">
      <c r="A13350" s="118" t="s">
        <v>1866</v>
      </c>
      <c r="B13350" s="116" t="s">
        <v>1490</v>
      </c>
      <c r="C13350" s="138">
        <v>40997</v>
      </c>
      <c r="D13350" s="139">
        <v>0.32969500000000002</v>
      </c>
      <c r="E13350" s="118">
        <v>1</v>
      </c>
      <c r="F13350" s="118" t="s">
        <v>1492</v>
      </c>
      <c r="G13350" s="113">
        <f>IF([Data da Aprovação]&lt;&gt;"ESTATUTÁRIO",YEAR([Data da Aprovação]),"")</f>
        <v>2012</v>
      </c>
      <c r="H13350" s="106">
        <f>Tabela9[[#This Row],[Valor do Provento R$]]/Tabela9[[#This Row],[Provento por 1 ou 1000 Ações]]</f>
        <v>0.32969500000000002</v>
      </c>
    </row>
    <row r="13351" spans="1:8">
      <c r="A13351" s="119" t="s">
        <v>1866</v>
      </c>
      <c r="B13351" s="117" t="s">
        <v>1490</v>
      </c>
      <c r="C13351" s="140">
        <v>40997</v>
      </c>
      <c r="D13351" s="141">
        <v>0.41889999999999999</v>
      </c>
      <c r="E13351" s="119">
        <v>1</v>
      </c>
      <c r="F13351" s="119" t="s">
        <v>1489</v>
      </c>
      <c r="G13351" s="114">
        <f>IF([Data da Aprovação]&lt;&gt;"ESTATUTÁRIO",YEAR([Data da Aprovação]),"")</f>
        <v>2012</v>
      </c>
      <c r="H13351" s="106">
        <f>Tabela9[[#This Row],[Valor do Provento R$]]/Tabela9[[#This Row],[Provento por 1 ou 1000 Ações]]</f>
        <v>0.41889999999999999</v>
      </c>
    </row>
    <row r="13352" spans="1:8">
      <c r="A13352" s="118" t="s">
        <v>1866</v>
      </c>
      <c r="B13352" s="116" t="s">
        <v>1490</v>
      </c>
      <c r="C13352" s="138">
        <v>41015</v>
      </c>
      <c r="D13352" s="139">
        <v>0.205349</v>
      </c>
      <c r="E13352" s="118">
        <v>1</v>
      </c>
      <c r="F13352" s="118" t="s">
        <v>1492</v>
      </c>
      <c r="G13352" s="113">
        <f>IF([Data da Aprovação]&lt;&gt;"ESTATUTÁRIO",YEAR([Data da Aprovação]),"")</f>
        <v>2012</v>
      </c>
      <c r="H13352" s="106">
        <f>Tabela9[[#This Row],[Valor do Provento R$]]/Tabela9[[#This Row],[Provento por 1 ou 1000 Ações]]</f>
        <v>0.205349</v>
      </c>
    </row>
    <row r="13353" spans="1:8">
      <c r="A13353" s="119" t="s">
        <v>1866</v>
      </c>
      <c r="B13353" s="117" t="s">
        <v>1490</v>
      </c>
      <c r="C13353" s="140">
        <v>41089</v>
      </c>
      <c r="D13353" s="141">
        <v>0.41889999999999999</v>
      </c>
      <c r="E13353" s="119">
        <v>1</v>
      </c>
      <c r="F13353" s="119" t="s">
        <v>1489</v>
      </c>
      <c r="G13353" s="114">
        <f>IF([Data da Aprovação]&lt;&gt;"ESTATUTÁRIO",YEAR([Data da Aprovação]),"")</f>
        <v>2012</v>
      </c>
      <c r="H13353" s="106">
        <f>Tabela9[[#This Row],[Valor do Provento R$]]/Tabela9[[#This Row],[Provento por 1 ou 1000 Ações]]</f>
        <v>0.41889999999999999</v>
      </c>
    </row>
    <row r="13354" spans="1:8">
      <c r="A13354" s="118" t="s">
        <v>1866</v>
      </c>
      <c r="B13354" s="116" t="s">
        <v>1490</v>
      </c>
      <c r="C13354" s="138">
        <v>41089</v>
      </c>
      <c r="D13354" s="139">
        <v>0.63572099999999998</v>
      </c>
      <c r="E13354" s="118">
        <v>1</v>
      </c>
      <c r="F13354" s="118" t="s">
        <v>1492</v>
      </c>
      <c r="G13354" s="113">
        <f>IF([Data da Aprovação]&lt;&gt;"ESTATUTÁRIO",YEAR([Data da Aprovação]),"")</f>
        <v>2012</v>
      </c>
      <c r="H13354" s="106">
        <f>Tabela9[[#This Row],[Valor do Provento R$]]/Tabela9[[#This Row],[Provento por 1 ou 1000 Ações]]</f>
        <v>0.63572099999999998</v>
      </c>
    </row>
    <row r="13355" spans="1:8">
      <c r="A13355" s="119" t="s">
        <v>1866</v>
      </c>
      <c r="B13355" s="117" t="s">
        <v>1490</v>
      </c>
      <c r="C13355" s="140">
        <v>41628</v>
      </c>
      <c r="D13355" s="141">
        <v>1.3100879999999999</v>
      </c>
      <c r="E13355" s="119">
        <v>1</v>
      </c>
      <c r="F13355" s="119" t="s">
        <v>1489</v>
      </c>
      <c r="G13355" s="114">
        <f>IF([Data da Aprovação]&lt;&gt;"ESTATUTÁRIO",YEAR([Data da Aprovação]),"")</f>
        <v>2013</v>
      </c>
      <c r="H13355" s="106">
        <f>Tabela9[[#This Row],[Valor do Provento R$]]/Tabela9[[#This Row],[Provento por 1 ou 1000 Ações]]</f>
        <v>1.3100879999999999</v>
      </c>
    </row>
    <row r="13356" spans="1:8">
      <c r="A13356" s="118" t="s">
        <v>1867</v>
      </c>
      <c r="B13356" s="116" t="s">
        <v>1488</v>
      </c>
      <c r="C13356" s="138">
        <v>35954</v>
      </c>
      <c r="D13356" s="139">
        <v>5.5E-2</v>
      </c>
      <c r="E13356" s="118">
        <v>1000</v>
      </c>
      <c r="F13356" s="118" t="s">
        <v>1492</v>
      </c>
      <c r="G13356" s="113">
        <f>IF([Data da Aprovação]&lt;&gt;"ESTATUTÁRIO",YEAR([Data da Aprovação]),"")</f>
        <v>1998</v>
      </c>
      <c r="H13356" s="106">
        <f>Tabela9[[#This Row],[Valor do Provento R$]]/Tabela9[[#This Row],[Provento por 1 ou 1000 Ações]]</f>
        <v>5.5000000000000002E-5</v>
      </c>
    </row>
    <row r="13357" spans="1:8">
      <c r="A13357" s="119" t="s">
        <v>1867</v>
      </c>
      <c r="B13357" s="117" t="s">
        <v>1488</v>
      </c>
      <c r="C13357" s="140">
        <v>36963</v>
      </c>
      <c r="D13357" s="141">
        <v>0.21</v>
      </c>
      <c r="E13357" s="119">
        <v>1000</v>
      </c>
      <c r="F13357" s="119" t="s">
        <v>1492</v>
      </c>
      <c r="G13357" s="114">
        <f>IF([Data da Aprovação]&lt;&gt;"ESTATUTÁRIO",YEAR([Data da Aprovação]),"")</f>
        <v>2001</v>
      </c>
      <c r="H13357" s="106">
        <f>Tabela9[[#This Row],[Valor do Provento R$]]/Tabela9[[#This Row],[Provento por 1 ou 1000 Ações]]</f>
        <v>2.0999999999999998E-4</v>
      </c>
    </row>
    <row r="13358" spans="1:8">
      <c r="A13358" s="118" t="s">
        <v>1867</v>
      </c>
      <c r="B13358" s="116" t="s">
        <v>1488</v>
      </c>
      <c r="C13358" s="138">
        <v>37349</v>
      </c>
      <c r="D13358" s="139">
        <v>4.2000000000000003E-2</v>
      </c>
      <c r="E13358" s="118">
        <v>1000</v>
      </c>
      <c r="F13358" s="118" t="s">
        <v>1492</v>
      </c>
      <c r="G13358" s="113">
        <f>IF([Data da Aprovação]&lt;&gt;"ESTATUTÁRIO",YEAR([Data da Aprovação]),"")</f>
        <v>2002</v>
      </c>
      <c r="H13358" s="106">
        <f>Tabela9[[#This Row],[Valor do Provento R$]]/Tabela9[[#This Row],[Provento por 1 ou 1000 Ações]]</f>
        <v>4.2000000000000004E-5</v>
      </c>
    </row>
    <row r="13359" spans="1:8">
      <c r="A13359" s="119" t="s">
        <v>1867</v>
      </c>
      <c r="B13359" s="117" t="s">
        <v>1488</v>
      </c>
      <c r="C13359" s="140">
        <v>37705</v>
      </c>
      <c r="D13359" s="141">
        <v>6.4869999999999997E-2</v>
      </c>
      <c r="E13359" s="119">
        <v>1000</v>
      </c>
      <c r="F13359" s="119" t="s">
        <v>1492</v>
      </c>
      <c r="G13359" s="114">
        <f>IF([Data da Aprovação]&lt;&gt;"ESTATUTÁRIO",YEAR([Data da Aprovação]),"")</f>
        <v>2003</v>
      </c>
      <c r="H13359" s="106">
        <f>Tabela9[[#This Row],[Valor do Provento R$]]/Tabela9[[#This Row],[Provento por 1 ou 1000 Ações]]</f>
        <v>6.4869999999999994E-5</v>
      </c>
    </row>
    <row r="13360" spans="1:8">
      <c r="A13360" s="118" t="s">
        <v>1867</v>
      </c>
      <c r="B13360" s="116" t="s">
        <v>1488</v>
      </c>
      <c r="C13360" s="138">
        <v>38072</v>
      </c>
      <c r="D13360" s="139">
        <v>0.08</v>
      </c>
      <c r="E13360" s="118">
        <v>1000</v>
      </c>
      <c r="F13360" s="118" t="s">
        <v>1492</v>
      </c>
      <c r="G13360" s="113">
        <f>IF([Data da Aprovação]&lt;&gt;"ESTATUTÁRIO",YEAR([Data da Aprovação]),"")</f>
        <v>2004</v>
      </c>
      <c r="H13360" s="106">
        <f>Tabela9[[#This Row],[Valor do Provento R$]]/Tabela9[[#This Row],[Provento por 1 ou 1000 Ações]]</f>
        <v>8.0000000000000007E-5</v>
      </c>
    </row>
    <row r="13361" spans="1:8">
      <c r="A13361" s="119" t="s">
        <v>1867</v>
      </c>
      <c r="B13361" s="117" t="s">
        <v>1488</v>
      </c>
      <c r="C13361" s="140">
        <v>38467</v>
      </c>
      <c r="D13361" s="141">
        <v>9.2600000000000002E-2</v>
      </c>
      <c r="E13361" s="119">
        <v>1000</v>
      </c>
      <c r="F13361" s="119" t="s">
        <v>1492</v>
      </c>
      <c r="G13361" s="114">
        <f>IF([Data da Aprovação]&lt;&gt;"ESTATUTÁRIO",YEAR([Data da Aprovação]),"")</f>
        <v>2005</v>
      </c>
      <c r="H13361" s="106">
        <f>Tabela9[[#This Row],[Valor do Provento R$]]/Tabela9[[#This Row],[Provento por 1 ou 1000 Ações]]</f>
        <v>9.2600000000000001E-5</v>
      </c>
    </row>
    <row r="13362" spans="1:8">
      <c r="A13362" s="118" t="s">
        <v>1867</v>
      </c>
      <c r="B13362" s="116" t="s">
        <v>1488</v>
      </c>
      <c r="C13362" s="138">
        <v>38825</v>
      </c>
      <c r="D13362" s="139">
        <v>0.3</v>
      </c>
      <c r="E13362" s="118">
        <v>1</v>
      </c>
      <c r="F13362" s="118" t="s">
        <v>1492</v>
      </c>
      <c r="G13362" s="113">
        <f>IF([Data da Aprovação]&lt;&gt;"ESTATUTÁRIO",YEAR([Data da Aprovação]),"")</f>
        <v>2006</v>
      </c>
      <c r="H13362" s="106">
        <f>Tabela9[[#This Row],[Valor do Provento R$]]/Tabela9[[#This Row],[Provento por 1 ou 1000 Ações]]</f>
        <v>0.3</v>
      </c>
    </row>
    <row r="13363" spans="1:8">
      <c r="A13363" s="119" t="s">
        <v>1867</v>
      </c>
      <c r="B13363" s="117" t="s">
        <v>1488</v>
      </c>
      <c r="C13363" s="140">
        <v>39196</v>
      </c>
      <c r="D13363" s="141">
        <v>0.27</v>
      </c>
      <c r="E13363" s="119">
        <v>1</v>
      </c>
      <c r="F13363" s="119" t="s">
        <v>1492</v>
      </c>
      <c r="G13363" s="114">
        <f>IF([Data da Aprovação]&lt;&gt;"ESTATUTÁRIO",YEAR([Data da Aprovação]),"")</f>
        <v>2007</v>
      </c>
      <c r="H13363" s="106">
        <f>Tabela9[[#This Row],[Valor do Provento R$]]/Tabela9[[#This Row],[Provento por 1 ou 1000 Ações]]</f>
        <v>0.27</v>
      </c>
    </row>
    <row r="13364" spans="1:8">
      <c r="A13364" s="118" t="s">
        <v>1867</v>
      </c>
      <c r="B13364" s="116" t="s">
        <v>1488</v>
      </c>
      <c r="C13364" s="138">
        <v>39566</v>
      </c>
      <c r="D13364" s="139">
        <v>0.65</v>
      </c>
      <c r="E13364" s="118">
        <v>1</v>
      </c>
      <c r="F13364" s="118" t="s">
        <v>1492</v>
      </c>
      <c r="G13364" s="113">
        <f>IF([Data da Aprovação]&lt;&gt;"ESTATUTÁRIO",YEAR([Data da Aprovação]),"")</f>
        <v>2008</v>
      </c>
      <c r="H13364" s="106">
        <f>Tabela9[[#This Row],[Valor do Provento R$]]/Tabela9[[#This Row],[Provento por 1 ou 1000 Ações]]</f>
        <v>0.65</v>
      </c>
    </row>
    <row r="13365" spans="1:8">
      <c r="A13365" s="119" t="s">
        <v>1867</v>
      </c>
      <c r="B13365" s="117" t="s">
        <v>1488</v>
      </c>
      <c r="C13365" s="140">
        <v>39930</v>
      </c>
      <c r="D13365" s="141">
        <v>0.19</v>
      </c>
      <c r="E13365" s="119">
        <v>1</v>
      </c>
      <c r="F13365" s="119" t="s">
        <v>1492</v>
      </c>
      <c r="G13365" s="114">
        <f>IF([Data da Aprovação]&lt;&gt;"ESTATUTÁRIO",YEAR([Data da Aprovação]),"")</f>
        <v>2009</v>
      </c>
      <c r="H13365" s="106">
        <f>Tabela9[[#This Row],[Valor do Provento R$]]/Tabela9[[#This Row],[Provento por 1 ou 1000 Ações]]</f>
        <v>0.19</v>
      </c>
    </row>
    <row r="13366" spans="1:8">
      <c r="A13366" s="118" t="s">
        <v>1867</v>
      </c>
      <c r="B13366" s="116" t="s">
        <v>1488</v>
      </c>
      <c r="C13366" s="138">
        <v>40291</v>
      </c>
      <c r="D13366" s="139">
        <v>0.374</v>
      </c>
      <c r="E13366" s="118">
        <v>1</v>
      </c>
      <c r="F13366" s="118" t="s">
        <v>1492</v>
      </c>
      <c r="G13366" s="113">
        <f>IF([Data da Aprovação]&lt;&gt;"ESTATUTÁRIO",YEAR([Data da Aprovação]),"")</f>
        <v>2010</v>
      </c>
      <c r="H13366" s="106">
        <f>Tabela9[[#This Row],[Valor do Provento R$]]/Tabela9[[#This Row],[Provento por 1 ou 1000 Ações]]</f>
        <v>0.374</v>
      </c>
    </row>
    <row r="13367" spans="1:8">
      <c r="A13367" s="119" t="s">
        <v>1867</v>
      </c>
      <c r="B13367" s="117" t="s">
        <v>1488</v>
      </c>
      <c r="C13367" s="140">
        <v>40662</v>
      </c>
      <c r="D13367" s="141">
        <v>0.65800000000000003</v>
      </c>
      <c r="E13367" s="119">
        <v>1</v>
      </c>
      <c r="F13367" s="119" t="s">
        <v>1492</v>
      </c>
      <c r="G13367" s="114">
        <f>IF([Data da Aprovação]&lt;&gt;"ESTATUTÁRIO",YEAR([Data da Aprovação]),"")</f>
        <v>2011</v>
      </c>
      <c r="H13367" s="106">
        <f>Tabela9[[#This Row],[Valor do Provento R$]]/Tabela9[[#This Row],[Provento por 1 ou 1000 Ações]]</f>
        <v>0.65800000000000003</v>
      </c>
    </row>
    <row r="13368" spans="1:8">
      <c r="A13368" s="118" t="s">
        <v>1867</v>
      </c>
      <c r="B13368" s="116" t="s">
        <v>1488</v>
      </c>
      <c r="C13368" s="138">
        <v>41026</v>
      </c>
      <c r="D13368" s="139">
        <v>0.86699999999999999</v>
      </c>
      <c r="E13368" s="118">
        <v>1</v>
      </c>
      <c r="F13368" s="118" t="s">
        <v>1492</v>
      </c>
      <c r="G13368" s="113">
        <f>IF([Data da Aprovação]&lt;&gt;"ESTATUTÁRIO",YEAR([Data da Aprovação]),"")</f>
        <v>2012</v>
      </c>
      <c r="H13368" s="106">
        <f>Tabela9[[#This Row],[Valor do Provento R$]]/Tabela9[[#This Row],[Provento por 1 ou 1000 Ações]]</f>
        <v>0.86699999999999999</v>
      </c>
    </row>
    <row r="13369" spans="1:8">
      <c r="A13369" s="119" t="s">
        <v>1867</v>
      </c>
      <c r="B13369" s="117" t="s">
        <v>1488</v>
      </c>
      <c r="C13369" s="140">
        <v>41394</v>
      </c>
      <c r="D13369" s="141">
        <v>0.88</v>
      </c>
      <c r="E13369" s="119">
        <v>1</v>
      </c>
      <c r="F13369" s="119" t="s">
        <v>1492</v>
      </c>
      <c r="G13369" s="114">
        <f>IF([Data da Aprovação]&lt;&gt;"ESTATUTÁRIO",YEAR([Data da Aprovação]),"")</f>
        <v>2013</v>
      </c>
      <c r="H13369" s="106">
        <f>Tabela9[[#This Row],[Valor do Provento R$]]/Tabela9[[#This Row],[Provento por 1 ou 1000 Ações]]</f>
        <v>0.88</v>
      </c>
    </row>
    <row r="13370" spans="1:8">
      <c r="A13370" s="118" t="s">
        <v>1867</v>
      </c>
      <c r="B13370" s="116" t="s">
        <v>1490</v>
      </c>
      <c r="C13370" s="138">
        <v>35954</v>
      </c>
      <c r="D13370" s="139">
        <v>6.0999999999999999E-2</v>
      </c>
      <c r="E13370" s="118">
        <v>1000</v>
      </c>
      <c r="F13370" s="118" t="s">
        <v>1492</v>
      </c>
      <c r="G13370" s="113">
        <f>IF([Data da Aprovação]&lt;&gt;"ESTATUTÁRIO",YEAR([Data da Aprovação]),"")</f>
        <v>1998</v>
      </c>
      <c r="H13370" s="106">
        <f>Tabela9[[#This Row],[Valor do Provento R$]]/Tabela9[[#This Row],[Provento por 1 ou 1000 Ações]]</f>
        <v>6.0999999999999999E-5</v>
      </c>
    </row>
    <row r="13371" spans="1:8">
      <c r="A13371" s="119" t="s">
        <v>1867</v>
      </c>
      <c r="B13371" s="117" t="s">
        <v>1490</v>
      </c>
      <c r="C13371" s="140">
        <v>36963</v>
      </c>
      <c r="D13371" s="141">
        <v>0.23</v>
      </c>
      <c r="E13371" s="119">
        <v>1000</v>
      </c>
      <c r="F13371" s="119" t="s">
        <v>1492</v>
      </c>
      <c r="G13371" s="114">
        <f>IF([Data da Aprovação]&lt;&gt;"ESTATUTÁRIO",YEAR([Data da Aprovação]),"")</f>
        <v>2001</v>
      </c>
      <c r="H13371" s="106">
        <f>Tabela9[[#This Row],[Valor do Provento R$]]/Tabela9[[#This Row],[Provento por 1 ou 1000 Ações]]</f>
        <v>2.3000000000000001E-4</v>
      </c>
    </row>
    <row r="13372" spans="1:8">
      <c r="A13372" s="118" t="s">
        <v>1867</v>
      </c>
      <c r="B13372" s="116" t="s">
        <v>1490</v>
      </c>
      <c r="C13372" s="138">
        <v>37349</v>
      </c>
      <c r="D13372" s="139">
        <v>4.6199999999999998E-2</v>
      </c>
      <c r="E13372" s="118">
        <v>1000</v>
      </c>
      <c r="F13372" s="118" t="s">
        <v>1492</v>
      </c>
      <c r="G13372" s="113">
        <f>IF([Data da Aprovação]&lt;&gt;"ESTATUTÁRIO",YEAR([Data da Aprovação]),"")</f>
        <v>2002</v>
      </c>
      <c r="H13372" s="106">
        <f>Tabela9[[#This Row],[Valor do Provento R$]]/Tabela9[[#This Row],[Provento por 1 ou 1000 Ações]]</f>
        <v>4.6199999999999998E-5</v>
      </c>
    </row>
    <row r="13373" spans="1:8">
      <c r="A13373" s="119" t="s">
        <v>1867</v>
      </c>
      <c r="B13373" s="117" t="s">
        <v>1490</v>
      </c>
      <c r="C13373" s="140">
        <v>37705</v>
      </c>
      <c r="D13373" s="141">
        <v>7.1360000000000007E-2</v>
      </c>
      <c r="E13373" s="119">
        <v>1000</v>
      </c>
      <c r="F13373" s="119" t="s">
        <v>1492</v>
      </c>
      <c r="G13373" s="114">
        <f>IF([Data da Aprovação]&lt;&gt;"ESTATUTÁRIO",YEAR([Data da Aprovação]),"")</f>
        <v>2003</v>
      </c>
      <c r="H13373" s="106">
        <f>Tabela9[[#This Row],[Valor do Provento R$]]/Tabela9[[#This Row],[Provento por 1 ou 1000 Ações]]</f>
        <v>7.1360000000000008E-5</v>
      </c>
    </row>
    <row r="13374" spans="1:8">
      <c r="A13374" s="118" t="s">
        <v>1867</v>
      </c>
      <c r="B13374" s="116" t="s">
        <v>1490</v>
      </c>
      <c r="C13374" s="138">
        <v>38072</v>
      </c>
      <c r="D13374" s="139">
        <v>8.7999999999999995E-2</v>
      </c>
      <c r="E13374" s="118">
        <v>1000</v>
      </c>
      <c r="F13374" s="118" t="s">
        <v>1492</v>
      </c>
      <c r="G13374" s="113">
        <f>IF([Data da Aprovação]&lt;&gt;"ESTATUTÁRIO",YEAR([Data da Aprovação]),"")</f>
        <v>2004</v>
      </c>
      <c r="H13374" s="106">
        <f>Tabela9[[#This Row],[Valor do Provento R$]]/Tabela9[[#This Row],[Provento por 1 ou 1000 Ações]]</f>
        <v>8.7999999999999998E-5</v>
      </c>
    </row>
    <row r="13375" spans="1:8">
      <c r="A13375" s="119" t="s">
        <v>1867</v>
      </c>
      <c r="B13375" s="117" t="s">
        <v>1490</v>
      </c>
      <c r="C13375" s="140">
        <v>38467</v>
      </c>
      <c r="D13375" s="141">
        <v>0.1019</v>
      </c>
      <c r="E13375" s="119">
        <v>1000</v>
      </c>
      <c r="F13375" s="119" t="s">
        <v>1492</v>
      </c>
      <c r="G13375" s="114">
        <f>IF([Data da Aprovação]&lt;&gt;"ESTATUTÁRIO",YEAR([Data da Aprovação]),"")</f>
        <v>2005</v>
      </c>
      <c r="H13375" s="106">
        <f>Tabela9[[#This Row],[Valor do Provento R$]]/Tabela9[[#This Row],[Provento por 1 ou 1000 Ações]]</f>
        <v>1.0190000000000001E-4</v>
      </c>
    </row>
    <row r="13376" spans="1:8">
      <c r="A13376" s="118" t="s">
        <v>1867</v>
      </c>
      <c r="B13376" s="116" t="s">
        <v>1490</v>
      </c>
      <c r="C13376" s="138">
        <v>38825</v>
      </c>
      <c r="D13376" s="139">
        <v>0.33</v>
      </c>
      <c r="E13376" s="118">
        <v>1</v>
      </c>
      <c r="F13376" s="118" t="s">
        <v>1492</v>
      </c>
      <c r="G13376" s="113">
        <f>IF([Data da Aprovação]&lt;&gt;"ESTATUTÁRIO",YEAR([Data da Aprovação]),"")</f>
        <v>2006</v>
      </c>
      <c r="H13376" s="106">
        <f>Tabela9[[#This Row],[Valor do Provento R$]]/Tabela9[[#This Row],[Provento por 1 ou 1000 Ações]]</f>
        <v>0.33</v>
      </c>
    </row>
    <row r="13377" spans="1:8">
      <c r="A13377" s="119" t="s">
        <v>1867</v>
      </c>
      <c r="B13377" s="117" t="s">
        <v>1490</v>
      </c>
      <c r="C13377" s="140">
        <v>39196</v>
      </c>
      <c r="D13377" s="141">
        <v>0.29699999999999999</v>
      </c>
      <c r="E13377" s="119">
        <v>1</v>
      </c>
      <c r="F13377" s="119" t="s">
        <v>1492</v>
      </c>
      <c r="G13377" s="114">
        <f>IF([Data da Aprovação]&lt;&gt;"ESTATUTÁRIO",YEAR([Data da Aprovação]),"")</f>
        <v>2007</v>
      </c>
      <c r="H13377" s="106">
        <f>Tabela9[[#This Row],[Valor do Provento R$]]/Tabela9[[#This Row],[Provento por 1 ou 1000 Ações]]</f>
        <v>0.29699999999999999</v>
      </c>
    </row>
    <row r="13378" spans="1:8">
      <c r="A13378" s="118" t="s">
        <v>1867</v>
      </c>
      <c r="B13378" s="116" t="s">
        <v>1490</v>
      </c>
      <c r="C13378" s="138">
        <v>39566</v>
      </c>
      <c r="D13378" s="139">
        <v>0.71499999999999997</v>
      </c>
      <c r="E13378" s="118">
        <v>1</v>
      </c>
      <c r="F13378" s="118" t="s">
        <v>1492</v>
      </c>
      <c r="G13378" s="113">
        <f>IF([Data da Aprovação]&lt;&gt;"ESTATUTÁRIO",YEAR([Data da Aprovação]),"")</f>
        <v>2008</v>
      </c>
      <c r="H13378" s="106">
        <f>Tabela9[[#This Row],[Valor do Provento R$]]/Tabela9[[#This Row],[Provento por 1 ou 1000 Ações]]</f>
        <v>0.71499999999999997</v>
      </c>
    </row>
    <row r="13379" spans="1:8">
      <c r="A13379" s="119" t="s">
        <v>1867</v>
      </c>
      <c r="B13379" s="117" t="s">
        <v>1490</v>
      </c>
      <c r="C13379" s="140">
        <v>39930</v>
      </c>
      <c r="D13379" s="141">
        <v>0.20899999999999999</v>
      </c>
      <c r="E13379" s="119">
        <v>1</v>
      </c>
      <c r="F13379" s="119" t="s">
        <v>1492</v>
      </c>
      <c r="G13379" s="114">
        <f>IF([Data da Aprovação]&lt;&gt;"ESTATUTÁRIO",YEAR([Data da Aprovação]),"")</f>
        <v>2009</v>
      </c>
      <c r="H13379" s="106">
        <f>Tabela9[[#This Row],[Valor do Provento R$]]/Tabela9[[#This Row],[Provento por 1 ou 1000 Ações]]</f>
        <v>0.20899999999999999</v>
      </c>
    </row>
    <row r="13380" spans="1:8">
      <c r="A13380" s="118" t="s">
        <v>1867</v>
      </c>
      <c r="B13380" s="116" t="s">
        <v>1490</v>
      </c>
      <c r="C13380" s="138">
        <v>40291</v>
      </c>
      <c r="D13380" s="139">
        <v>0.41199999999999998</v>
      </c>
      <c r="E13380" s="118">
        <v>1</v>
      </c>
      <c r="F13380" s="118" t="s">
        <v>1492</v>
      </c>
      <c r="G13380" s="113">
        <f>IF([Data da Aprovação]&lt;&gt;"ESTATUTÁRIO",YEAR([Data da Aprovação]),"")</f>
        <v>2010</v>
      </c>
      <c r="H13380" s="106">
        <f>Tabela9[[#This Row],[Valor do Provento R$]]/Tabela9[[#This Row],[Provento por 1 ou 1000 Ações]]</f>
        <v>0.41199999999999998</v>
      </c>
    </row>
    <row r="13381" spans="1:8">
      <c r="A13381" s="119" t="s">
        <v>1867</v>
      </c>
      <c r="B13381" s="117" t="s">
        <v>1490</v>
      </c>
      <c r="C13381" s="140">
        <v>40662</v>
      </c>
      <c r="D13381" s="141">
        <v>0.72399999999999998</v>
      </c>
      <c r="E13381" s="119">
        <v>1</v>
      </c>
      <c r="F13381" s="119" t="s">
        <v>1492</v>
      </c>
      <c r="G13381" s="114">
        <f>IF([Data da Aprovação]&lt;&gt;"ESTATUTÁRIO",YEAR([Data da Aprovação]),"")</f>
        <v>2011</v>
      </c>
      <c r="H13381" s="106">
        <f>Tabela9[[#This Row],[Valor do Provento R$]]/Tabela9[[#This Row],[Provento por 1 ou 1000 Ações]]</f>
        <v>0.72399999999999998</v>
      </c>
    </row>
    <row r="13382" spans="1:8">
      <c r="A13382" s="118" t="s">
        <v>1867</v>
      </c>
      <c r="B13382" s="116" t="s">
        <v>1490</v>
      </c>
      <c r="C13382" s="138">
        <v>41026</v>
      </c>
      <c r="D13382" s="139">
        <v>0.95399999999999996</v>
      </c>
      <c r="E13382" s="118">
        <v>1</v>
      </c>
      <c r="F13382" s="118" t="s">
        <v>1492</v>
      </c>
      <c r="G13382" s="113">
        <f>IF([Data da Aprovação]&lt;&gt;"ESTATUTÁRIO",YEAR([Data da Aprovação]),"")</f>
        <v>2012</v>
      </c>
      <c r="H13382" s="106">
        <f>Tabela9[[#This Row],[Valor do Provento R$]]/Tabela9[[#This Row],[Provento por 1 ou 1000 Ações]]</f>
        <v>0.95399999999999996</v>
      </c>
    </row>
    <row r="13383" spans="1:8">
      <c r="A13383" s="119" t="s">
        <v>1867</v>
      </c>
      <c r="B13383" s="117" t="s">
        <v>1490</v>
      </c>
      <c r="C13383" s="140">
        <v>41394</v>
      </c>
      <c r="D13383" s="141">
        <v>0.96799999999999997</v>
      </c>
      <c r="E13383" s="119">
        <v>1</v>
      </c>
      <c r="F13383" s="119" t="s">
        <v>1492</v>
      </c>
      <c r="G13383" s="114">
        <f>IF([Data da Aprovação]&lt;&gt;"ESTATUTÁRIO",YEAR([Data da Aprovação]),"")</f>
        <v>2013</v>
      </c>
      <c r="H13383" s="106">
        <f>Tabela9[[#This Row],[Valor do Provento R$]]/Tabela9[[#This Row],[Provento por 1 ou 1000 Ações]]</f>
        <v>0.96799999999999997</v>
      </c>
    </row>
    <row r="13384" spans="1:8">
      <c r="A13384" s="118" t="s">
        <v>1868</v>
      </c>
      <c r="B13384" s="116" t="s">
        <v>1488</v>
      </c>
      <c r="C13384" s="138">
        <v>39552</v>
      </c>
      <c r="D13384" s="139">
        <v>6.6179366520000005E-2</v>
      </c>
      <c r="E13384" s="118">
        <v>1</v>
      </c>
      <c r="F13384" s="118" t="s">
        <v>1492</v>
      </c>
      <c r="G13384" s="113">
        <f>IF([Data da Aprovação]&lt;&gt;"ESTATUTÁRIO",YEAR([Data da Aprovação]),"")</f>
        <v>2008</v>
      </c>
      <c r="H13384" s="106">
        <f>Tabela9[[#This Row],[Valor do Provento R$]]/Tabela9[[#This Row],[Provento por 1 ou 1000 Ações]]</f>
        <v>6.6179366520000005E-2</v>
      </c>
    </row>
    <row r="13385" spans="1:8">
      <c r="A13385" s="119" t="s">
        <v>1868</v>
      </c>
      <c r="B13385" s="117" t="s">
        <v>1488</v>
      </c>
      <c r="C13385" s="140">
        <v>39792</v>
      </c>
      <c r="D13385" s="141">
        <v>6.4522459860000006E-2</v>
      </c>
      <c r="E13385" s="119">
        <v>1</v>
      </c>
      <c r="F13385" s="119" t="s">
        <v>1492</v>
      </c>
      <c r="G13385" s="114">
        <f>IF([Data da Aprovação]&lt;&gt;"ESTATUTÁRIO",YEAR([Data da Aprovação]),"")</f>
        <v>2008</v>
      </c>
      <c r="H13385" s="106">
        <f>Tabela9[[#This Row],[Valor do Provento R$]]/Tabela9[[#This Row],[Provento por 1 ou 1000 Ações]]</f>
        <v>6.4522459860000006E-2</v>
      </c>
    </row>
    <row r="13386" spans="1:8">
      <c r="A13386" s="118" t="s">
        <v>1868</v>
      </c>
      <c r="B13386" s="116" t="s">
        <v>1488</v>
      </c>
      <c r="C13386" s="138">
        <v>40284</v>
      </c>
      <c r="D13386" s="139">
        <v>0.14174367199999999</v>
      </c>
      <c r="E13386" s="118">
        <v>1</v>
      </c>
      <c r="F13386" s="118" t="s">
        <v>1492</v>
      </c>
      <c r="G13386" s="113">
        <f>IF([Data da Aprovação]&lt;&gt;"ESTATUTÁRIO",YEAR([Data da Aprovação]),"")</f>
        <v>2010</v>
      </c>
      <c r="H13386" s="106">
        <f>Tabela9[[#This Row],[Valor do Provento R$]]/Tabela9[[#This Row],[Provento por 1 ou 1000 Ações]]</f>
        <v>0.14174367199999999</v>
      </c>
    </row>
    <row r="13387" spans="1:8">
      <c r="A13387" s="119" t="s">
        <v>1868</v>
      </c>
      <c r="B13387" s="117" t="s">
        <v>1488</v>
      </c>
      <c r="C13387" s="140">
        <v>40662</v>
      </c>
      <c r="D13387" s="141">
        <v>0.113698418</v>
      </c>
      <c r="E13387" s="119">
        <v>1</v>
      </c>
      <c r="F13387" s="119" t="s">
        <v>1492</v>
      </c>
      <c r="G13387" s="114">
        <f>IF([Data da Aprovação]&lt;&gt;"ESTATUTÁRIO",YEAR([Data da Aprovação]),"")</f>
        <v>2011</v>
      </c>
      <c r="H13387" s="106">
        <f>Tabela9[[#This Row],[Valor do Provento R$]]/Tabela9[[#This Row],[Provento por 1 ou 1000 Ações]]</f>
        <v>0.113698418</v>
      </c>
    </row>
    <row r="13388" spans="1:8">
      <c r="A13388" s="118" t="s">
        <v>1868</v>
      </c>
      <c r="B13388" s="116" t="s">
        <v>1488</v>
      </c>
      <c r="C13388" s="138">
        <v>41386</v>
      </c>
      <c r="D13388" s="139">
        <v>4.8509999999999998E-2</v>
      </c>
      <c r="E13388" s="118">
        <v>1</v>
      </c>
      <c r="F13388" s="118" t="s">
        <v>1492</v>
      </c>
      <c r="G13388" s="113">
        <f>IF([Data da Aprovação]&lt;&gt;"ESTATUTÁRIO",YEAR([Data da Aprovação]),"")</f>
        <v>2013</v>
      </c>
      <c r="H13388" s="106">
        <f>Tabela9[[#This Row],[Valor do Provento R$]]/Tabela9[[#This Row],[Provento por 1 ou 1000 Ações]]</f>
        <v>4.8509999999999998E-2</v>
      </c>
    </row>
    <row r="13389" spans="1:8">
      <c r="A13389" s="119" t="s">
        <v>1869</v>
      </c>
      <c r="B13389" s="117" t="s">
        <v>1488</v>
      </c>
      <c r="C13389" s="140">
        <v>40242</v>
      </c>
      <c r="D13389" s="141">
        <v>5.7456E-2</v>
      </c>
      <c r="E13389" s="119">
        <v>1</v>
      </c>
      <c r="F13389" s="119" t="s">
        <v>1492</v>
      </c>
      <c r="G13389" s="114">
        <f>IF([Data da Aprovação]&lt;&gt;"ESTATUTÁRIO",YEAR([Data da Aprovação]),"")</f>
        <v>2010</v>
      </c>
      <c r="H13389" s="106">
        <f>Tabela9[[#This Row],[Valor do Provento R$]]/Tabela9[[#This Row],[Provento por 1 ou 1000 Ações]]</f>
        <v>5.7456E-2</v>
      </c>
    </row>
    <row r="13390" spans="1:8">
      <c r="A13390" s="118" t="s">
        <v>1869</v>
      </c>
      <c r="B13390" s="116" t="s">
        <v>1488</v>
      </c>
      <c r="C13390" s="138">
        <v>40401</v>
      </c>
      <c r="D13390" s="139">
        <v>5.0195480000000001E-2</v>
      </c>
      <c r="E13390" s="118">
        <v>1</v>
      </c>
      <c r="F13390" s="118" t="s">
        <v>1492</v>
      </c>
      <c r="G13390" s="113">
        <f>IF([Data da Aprovação]&lt;&gt;"ESTATUTÁRIO",YEAR([Data da Aprovação]),"")</f>
        <v>2010</v>
      </c>
      <c r="H13390" s="106">
        <f>Tabela9[[#This Row],[Valor do Provento R$]]/Tabela9[[#This Row],[Provento por 1 ou 1000 Ações]]</f>
        <v>5.0195480000000001E-2</v>
      </c>
    </row>
    <row r="13391" spans="1:8">
      <c r="A13391" s="119" t="s">
        <v>1869</v>
      </c>
      <c r="B13391" s="117" t="s">
        <v>1488</v>
      </c>
      <c r="C13391" s="140">
        <v>40442</v>
      </c>
      <c r="D13391" s="141">
        <v>7.5342000000000006E-2</v>
      </c>
      <c r="E13391" s="119">
        <v>1</v>
      </c>
      <c r="F13391" s="119" t="s">
        <v>1492</v>
      </c>
      <c r="G13391" s="114">
        <f>IF([Data da Aprovação]&lt;&gt;"ESTATUTÁRIO",YEAR([Data da Aprovação]),"")</f>
        <v>2010</v>
      </c>
      <c r="H13391" s="106">
        <f>Tabela9[[#This Row],[Valor do Provento R$]]/Tabela9[[#This Row],[Provento por 1 ou 1000 Ações]]</f>
        <v>7.5342000000000006E-2</v>
      </c>
    </row>
    <row r="13392" spans="1:8">
      <c r="A13392" s="118" t="s">
        <v>1869</v>
      </c>
      <c r="B13392" s="116" t="s">
        <v>1488</v>
      </c>
      <c r="C13392" s="138">
        <v>40630</v>
      </c>
      <c r="D13392" s="139">
        <v>5.0770000000000003E-2</v>
      </c>
      <c r="E13392" s="118">
        <v>1</v>
      </c>
      <c r="F13392" s="118" t="s">
        <v>1492</v>
      </c>
      <c r="G13392" s="113">
        <f>IF([Data da Aprovação]&lt;&gt;"ESTATUTÁRIO",YEAR([Data da Aprovação]),"")</f>
        <v>2011</v>
      </c>
      <c r="H13392" s="106">
        <f>Tabela9[[#This Row],[Valor do Provento R$]]/Tabela9[[#This Row],[Provento por 1 ou 1000 Ações]]</f>
        <v>5.0770000000000003E-2</v>
      </c>
    </row>
    <row r="13393" spans="1:8">
      <c r="A13393" s="119" t="s">
        <v>1869</v>
      </c>
      <c r="B13393" s="117" t="s">
        <v>1488</v>
      </c>
      <c r="C13393" s="140">
        <v>40819</v>
      </c>
      <c r="D13393" s="141">
        <v>0.136986</v>
      </c>
      <c r="E13393" s="119">
        <v>1</v>
      </c>
      <c r="F13393" s="119" t="s">
        <v>1492</v>
      </c>
      <c r="G13393" s="114">
        <f>IF([Data da Aprovação]&lt;&gt;"ESTATUTÁRIO",YEAR([Data da Aprovação]),"")</f>
        <v>2011</v>
      </c>
      <c r="H13393" s="106">
        <f>Tabela9[[#This Row],[Valor do Provento R$]]/Tabela9[[#This Row],[Provento por 1 ou 1000 Ações]]</f>
        <v>0.136986</v>
      </c>
    </row>
    <row r="13394" spans="1:8">
      <c r="A13394" s="118" t="s">
        <v>1869</v>
      </c>
      <c r="B13394" s="116" t="s">
        <v>1488</v>
      </c>
      <c r="C13394" s="138">
        <v>40990</v>
      </c>
      <c r="D13394" s="139">
        <v>1.4607E-2</v>
      </c>
      <c r="E13394" s="118">
        <v>1</v>
      </c>
      <c r="F13394" s="118" t="s">
        <v>1492</v>
      </c>
      <c r="G13394" s="113">
        <f>IF([Data da Aprovação]&lt;&gt;"ESTATUTÁRIO",YEAR([Data da Aprovação]),"")</f>
        <v>2012</v>
      </c>
      <c r="H13394" s="106">
        <f>Tabela9[[#This Row],[Valor do Provento R$]]/Tabela9[[#This Row],[Provento por 1 ou 1000 Ações]]</f>
        <v>1.4607E-2</v>
      </c>
    </row>
    <row r="13395" spans="1:8">
      <c r="A13395" s="119" t="s">
        <v>1869</v>
      </c>
      <c r="B13395" s="117" t="s">
        <v>1488</v>
      </c>
      <c r="C13395" s="140">
        <v>41130</v>
      </c>
      <c r="D13395" s="141">
        <v>0.14000000000000001</v>
      </c>
      <c r="E13395" s="119">
        <v>1</v>
      </c>
      <c r="F13395" s="119" t="s">
        <v>1492</v>
      </c>
      <c r="G13395" s="114">
        <f>IF([Data da Aprovação]&lt;&gt;"ESTATUTÁRIO",YEAR([Data da Aprovação]),"")</f>
        <v>2012</v>
      </c>
      <c r="H13395" s="106">
        <f>Tabela9[[#This Row],[Valor do Provento R$]]/Tabela9[[#This Row],[Provento por 1 ou 1000 Ações]]</f>
        <v>0.14000000000000001</v>
      </c>
    </row>
    <row r="13396" spans="1:8">
      <c r="A13396" s="118" t="s">
        <v>1869</v>
      </c>
      <c r="B13396" s="116" t="s">
        <v>1488</v>
      </c>
      <c r="C13396" s="138">
        <v>41200</v>
      </c>
      <c r="D13396" s="139">
        <v>0.18</v>
      </c>
      <c r="E13396" s="118">
        <v>1</v>
      </c>
      <c r="F13396" s="118" t="s">
        <v>1492</v>
      </c>
      <c r="G13396" s="113">
        <f>IF([Data da Aprovação]&lt;&gt;"ESTATUTÁRIO",YEAR([Data da Aprovação]),"")</f>
        <v>2012</v>
      </c>
      <c r="H13396" s="106">
        <f>Tabela9[[#This Row],[Valor do Provento R$]]/Tabela9[[#This Row],[Provento por 1 ou 1000 Ações]]</f>
        <v>0.18</v>
      </c>
    </row>
    <row r="13397" spans="1:8">
      <c r="A13397" s="119" t="s">
        <v>1869</v>
      </c>
      <c r="B13397" s="117" t="s">
        <v>1488</v>
      </c>
      <c r="C13397" s="140">
        <v>41564</v>
      </c>
      <c r="D13397" s="141">
        <v>0.35625000000000001</v>
      </c>
      <c r="E13397" s="119">
        <v>1</v>
      </c>
      <c r="F13397" s="119" t="s">
        <v>1492</v>
      </c>
      <c r="G13397" s="114">
        <f>IF([Data da Aprovação]&lt;&gt;"ESTATUTÁRIO",YEAR([Data da Aprovação]),"")</f>
        <v>2013</v>
      </c>
      <c r="H13397" s="106">
        <f>Tabela9[[#This Row],[Valor do Provento R$]]/Tabela9[[#This Row],[Provento por 1 ou 1000 Ações]]</f>
        <v>0.35625000000000001</v>
      </c>
    </row>
    <row r="13398" spans="1:8">
      <c r="A13398" s="118" t="s">
        <v>1870</v>
      </c>
      <c r="B13398" s="116" t="s">
        <v>1488</v>
      </c>
      <c r="C13398" s="138">
        <v>36615</v>
      </c>
      <c r="D13398" s="139">
        <v>0.16339999999999999</v>
      </c>
      <c r="E13398" s="118">
        <v>1000</v>
      </c>
      <c r="F13398" s="118" t="s">
        <v>1489</v>
      </c>
      <c r="G13398" s="113">
        <f>IF([Data da Aprovação]&lt;&gt;"ESTATUTÁRIO",YEAR([Data da Aprovação]),"")</f>
        <v>2000</v>
      </c>
      <c r="H13398" s="106">
        <f>Tabela9[[#This Row],[Valor do Provento R$]]/Tabela9[[#This Row],[Provento por 1 ou 1000 Ações]]</f>
        <v>1.6339999999999999E-4</v>
      </c>
    </row>
    <row r="13399" spans="1:8">
      <c r="A13399" s="119" t="s">
        <v>1870</v>
      </c>
      <c r="B13399" s="117" t="s">
        <v>1488</v>
      </c>
      <c r="C13399" s="140">
        <v>37001</v>
      </c>
      <c r="D13399" s="141">
        <v>0.19170000000000001</v>
      </c>
      <c r="E13399" s="119">
        <v>1000</v>
      </c>
      <c r="F13399" s="119" t="s">
        <v>1489</v>
      </c>
      <c r="G13399" s="114">
        <f>IF([Data da Aprovação]&lt;&gt;"ESTATUTÁRIO",YEAR([Data da Aprovação]),"")</f>
        <v>2001</v>
      </c>
      <c r="H13399" s="106">
        <f>Tabela9[[#This Row],[Valor do Provento R$]]/Tabela9[[#This Row],[Provento por 1 ou 1000 Ações]]</f>
        <v>1.917E-4</v>
      </c>
    </row>
    <row r="13400" spans="1:8">
      <c r="A13400" s="118" t="s">
        <v>1870</v>
      </c>
      <c r="B13400" s="116" t="s">
        <v>1488</v>
      </c>
      <c r="C13400" s="138">
        <v>37372</v>
      </c>
      <c r="D13400" s="139">
        <v>0.22170000000000001</v>
      </c>
      <c r="E13400" s="118">
        <v>1000</v>
      </c>
      <c r="F13400" s="118" t="s">
        <v>1489</v>
      </c>
      <c r="G13400" s="113">
        <f>IF([Data da Aprovação]&lt;&gt;"ESTATUTÁRIO",YEAR([Data da Aprovação]),"")</f>
        <v>2002</v>
      </c>
      <c r="H13400" s="106">
        <f>Tabela9[[#This Row],[Valor do Provento R$]]/Tabela9[[#This Row],[Provento por 1 ou 1000 Ações]]</f>
        <v>2.2169999999999999E-4</v>
      </c>
    </row>
    <row r="13401" spans="1:8">
      <c r="A13401" s="119" t="s">
        <v>1870</v>
      </c>
      <c r="B13401" s="117" t="s">
        <v>1488</v>
      </c>
      <c r="C13401" s="140">
        <v>38106</v>
      </c>
      <c r="D13401" s="141">
        <v>3.6999999999999998E-2</v>
      </c>
      <c r="E13401" s="119">
        <v>1000</v>
      </c>
      <c r="F13401" s="119" t="s">
        <v>1489</v>
      </c>
      <c r="G13401" s="114">
        <f>IF([Data da Aprovação]&lt;&gt;"ESTATUTÁRIO",YEAR([Data da Aprovação]),"")</f>
        <v>2004</v>
      </c>
      <c r="H13401" s="106">
        <f>Tabela9[[#This Row],[Valor do Provento R$]]/Tabela9[[#This Row],[Provento por 1 ou 1000 Ações]]</f>
        <v>3.6999999999999998E-5</v>
      </c>
    </row>
    <row r="13402" spans="1:8">
      <c r="A13402" s="118" t="s">
        <v>1870</v>
      </c>
      <c r="B13402" s="116" t="s">
        <v>1488</v>
      </c>
      <c r="C13402" s="138">
        <v>38470</v>
      </c>
      <c r="D13402" s="139">
        <v>0.15609999999999999</v>
      </c>
      <c r="E13402" s="118">
        <v>1000</v>
      </c>
      <c r="F13402" s="118" t="s">
        <v>1489</v>
      </c>
      <c r="G13402" s="113">
        <f>IF([Data da Aprovação]&lt;&gt;"ESTATUTÁRIO",YEAR([Data da Aprovação]),"")</f>
        <v>2005</v>
      </c>
      <c r="H13402" s="106">
        <f>Tabela9[[#This Row],[Valor do Provento R$]]/Tabela9[[#This Row],[Provento por 1 ou 1000 Ações]]</f>
        <v>1.561E-4</v>
      </c>
    </row>
    <row r="13403" spans="1:8">
      <c r="A13403" s="119" t="s">
        <v>1870</v>
      </c>
      <c r="B13403" s="117" t="s">
        <v>1488</v>
      </c>
      <c r="C13403" s="140">
        <v>39568</v>
      </c>
      <c r="D13403" s="141">
        <v>0.28276000000000001</v>
      </c>
      <c r="E13403" s="119">
        <v>1000</v>
      </c>
      <c r="F13403" s="119" t="s">
        <v>1492</v>
      </c>
      <c r="G13403" s="114">
        <f>IF([Data da Aprovação]&lt;&gt;"ESTATUTÁRIO",YEAR([Data da Aprovação]),"")</f>
        <v>2008</v>
      </c>
      <c r="H13403" s="106">
        <f>Tabela9[[#This Row],[Valor do Provento R$]]/Tabela9[[#This Row],[Provento por 1 ou 1000 Ações]]</f>
        <v>2.8276000000000001E-4</v>
      </c>
    </row>
    <row r="13404" spans="1:8">
      <c r="A13404" s="118" t="s">
        <v>1870</v>
      </c>
      <c r="B13404" s="116" t="s">
        <v>1488</v>
      </c>
      <c r="C13404" s="138">
        <v>39931</v>
      </c>
      <c r="D13404" s="139">
        <v>0.28681000000000001</v>
      </c>
      <c r="E13404" s="118">
        <v>1000</v>
      </c>
      <c r="F13404" s="118" t="s">
        <v>1492</v>
      </c>
      <c r="G13404" s="113">
        <f>IF([Data da Aprovação]&lt;&gt;"ESTATUTÁRIO",YEAR([Data da Aprovação]),"")</f>
        <v>2009</v>
      </c>
      <c r="H13404" s="106">
        <f>Tabela9[[#This Row],[Valor do Provento R$]]/Tabela9[[#This Row],[Provento por 1 ou 1000 Ações]]</f>
        <v>2.8681000000000003E-4</v>
      </c>
    </row>
    <row r="13405" spans="1:8">
      <c r="A13405" s="119" t="s">
        <v>1870</v>
      </c>
      <c r="B13405" s="117" t="s">
        <v>1488</v>
      </c>
      <c r="C13405" s="140">
        <v>39931</v>
      </c>
      <c r="D13405" s="141">
        <v>0.4869</v>
      </c>
      <c r="E13405" s="119">
        <v>1000</v>
      </c>
      <c r="F13405" s="119" t="s">
        <v>1489</v>
      </c>
      <c r="G13405" s="114">
        <f>IF([Data da Aprovação]&lt;&gt;"ESTATUTÁRIO",YEAR([Data da Aprovação]),"")</f>
        <v>2009</v>
      </c>
      <c r="H13405" s="106">
        <f>Tabela9[[#This Row],[Valor do Provento R$]]/Tabela9[[#This Row],[Provento por 1 ou 1000 Ações]]</f>
        <v>4.8690000000000002E-4</v>
      </c>
    </row>
    <row r="13406" spans="1:8">
      <c r="A13406" s="118" t="s">
        <v>1870</v>
      </c>
      <c r="B13406" s="116" t="s">
        <v>1488</v>
      </c>
      <c r="C13406" s="138">
        <v>40296</v>
      </c>
      <c r="D13406" s="139">
        <v>0.50696989999999997</v>
      </c>
      <c r="E13406" s="118">
        <v>1000</v>
      </c>
      <c r="F13406" s="118" t="s">
        <v>1492</v>
      </c>
      <c r="G13406" s="113">
        <f>IF([Data da Aprovação]&lt;&gt;"ESTATUTÁRIO",YEAR([Data da Aprovação]),"")</f>
        <v>2010</v>
      </c>
      <c r="H13406" s="106">
        <f>Tabela9[[#This Row],[Valor do Provento R$]]/Tabela9[[#This Row],[Provento por 1 ou 1000 Ações]]</f>
        <v>5.069699E-4</v>
      </c>
    </row>
    <row r="13407" spans="1:8">
      <c r="A13407" s="119" t="s">
        <v>1870</v>
      </c>
      <c r="B13407" s="117" t="s">
        <v>1488</v>
      </c>
      <c r="C13407" s="140">
        <v>40296</v>
      </c>
      <c r="D13407" s="141">
        <v>0.62984720000000005</v>
      </c>
      <c r="E13407" s="119">
        <v>1000</v>
      </c>
      <c r="F13407" s="119" t="s">
        <v>1489</v>
      </c>
      <c r="G13407" s="114">
        <f>IF([Data da Aprovação]&lt;&gt;"ESTATUTÁRIO",YEAR([Data da Aprovação]),"")</f>
        <v>2010</v>
      </c>
      <c r="H13407" s="106">
        <f>Tabela9[[#This Row],[Valor do Provento R$]]/Tabela9[[#This Row],[Provento por 1 ou 1000 Ações]]</f>
        <v>6.2984720000000007E-4</v>
      </c>
    </row>
    <row r="13408" spans="1:8">
      <c r="A13408" s="118" t="s">
        <v>1870</v>
      </c>
      <c r="B13408" s="116" t="s">
        <v>1488</v>
      </c>
      <c r="C13408" s="138">
        <v>40662</v>
      </c>
      <c r="D13408" s="139">
        <v>0.40661000000000003</v>
      </c>
      <c r="E13408" s="118">
        <v>1</v>
      </c>
      <c r="F13408" s="118" t="s">
        <v>1492</v>
      </c>
      <c r="G13408" s="113">
        <f>IF([Data da Aprovação]&lt;&gt;"ESTATUTÁRIO",YEAR([Data da Aprovação]),"")</f>
        <v>2011</v>
      </c>
      <c r="H13408" s="106">
        <f>Tabela9[[#This Row],[Valor do Provento R$]]/Tabela9[[#This Row],[Provento por 1 ou 1000 Ações]]</f>
        <v>0.40661000000000003</v>
      </c>
    </row>
    <row r="13409" spans="1:8">
      <c r="A13409" s="119" t="s">
        <v>1870</v>
      </c>
      <c r="B13409" s="117" t="s">
        <v>1488</v>
      </c>
      <c r="C13409" s="140">
        <v>40662</v>
      </c>
      <c r="D13409" s="141">
        <v>0.72990999999999995</v>
      </c>
      <c r="E13409" s="119">
        <v>1</v>
      </c>
      <c r="F13409" s="119" t="s">
        <v>1489</v>
      </c>
      <c r="G13409" s="114">
        <f>IF([Data da Aprovação]&lt;&gt;"ESTATUTÁRIO",YEAR([Data da Aprovação]),"")</f>
        <v>2011</v>
      </c>
      <c r="H13409" s="106">
        <f>Tabela9[[#This Row],[Valor do Provento R$]]/Tabela9[[#This Row],[Provento por 1 ou 1000 Ações]]</f>
        <v>0.72990999999999995</v>
      </c>
    </row>
    <row r="13410" spans="1:8">
      <c r="A13410" s="118" t="s">
        <v>1870</v>
      </c>
      <c r="B13410" s="116" t="s">
        <v>1488</v>
      </c>
      <c r="C13410" s="138">
        <v>41029</v>
      </c>
      <c r="D13410" s="139">
        <v>0.63832</v>
      </c>
      <c r="E13410" s="118">
        <v>1</v>
      </c>
      <c r="F13410" s="118" t="s">
        <v>1492</v>
      </c>
      <c r="G13410" s="113">
        <f>IF([Data da Aprovação]&lt;&gt;"ESTATUTÁRIO",YEAR([Data da Aprovação]),"")</f>
        <v>2012</v>
      </c>
      <c r="H13410" s="106">
        <f>Tabela9[[#This Row],[Valor do Provento R$]]/Tabela9[[#This Row],[Provento por 1 ou 1000 Ações]]</f>
        <v>0.63832</v>
      </c>
    </row>
    <row r="13411" spans="1:8">
      <c r="A13411" s="119" t="s">
        <v>1870</v>
      </c>
      <c r="B13411" s="117" t="s">
        <v>1488</v>
      </c>
      <c r="C13411" s="140">
        <v>41029</v>
      </c>
      <c r="D13411" s="141">
        <v>0.84033999999999998</v>
      </c>
      <c r="E13411" s="119">
        <v>1</v>
      </c>
      <c r="F13411" s="119" t="s">
        <v>1489</v>
      </c>
      <c r="G13411" s="114">
        <f>IF([Data da Aprovação]&lt;&gt;"ESTATUTÁRIO",YEAR([Data da Aprovação]),"")</f>
        <v>2012</v>
      </c>
      <c r="H13411" s="106">
        <f>Tabela9[[#This Row],[Valor do Provento R$]]/Tabela9[[#This Row],[Provento por 1 ou 1000 Ações]]</f>
        <v>0.84033999999999998</v>
      </c>
    </row>
    <row r="13412" spans="1:8">
      <c r="A13412" s="118" t="s">
        <v>1870</v>
      </c>
      <c r="B13412" s="116" t="s">
        <v>1488</v>
      </c>
      <c r="C13412" s="138">
        <v>41376</v>
      </c>
      <c r="D13412" s="139">
        <v>6.4150375999999995E-2</v>
      </c>
      <c r="E13412" s="118">
        <v>1</v>
      </c>
      <c r="F13412" s="118" t="s">
        <v>1492</v>
      </c>
      <c r="G13412" s="113">
        <f>IF([Data da Aprovação]&lt;&gt;"ESTATUTÁRIO",YEAR([Data da Aprovação]),"")</f>
        <v>2013</v>
      </c>
      <c r="H13412" s="106">
        <f>Tabela9[[#This Row],[Valor do Provento R$]]/Tabela9[[#This Row],[Provento por 1 ou 1000 Ações]]</f>
        <v>6.4150375999999995E-2</v>
      </c>
    </row>
    <row r="13413" spans="1:8">
      <c r="A13413" s="119" t="s">
        <v>1870</v>
      </c>
      <c r="B13413" s="117" t="s">
        <v>1488</v>
      </c>
      <c r="C13413" s="140">
        <v>41376</v>
      </c>
      <c r="D13413" s="141">
        <v>0.18412092899999999</v>
      </c>
      <c r="E13413" s="119">
        <v>1</v>
      </c>
      <c r="F13413" s="119" t="s">
        <v>1489</v>
      </c>
      <c r="G13413" s="114">
        <f>IF([Data da Aprovação]&lt;&gt;"ESTATUTÁRIO",YEAR([Data da Aprovação]),"")</f>
        <v>2013</v>
      </c>
      <c r="H13413" s="106">
        <f>Tabela9[[#This Row],[Valor do Provento R$]]/Tabela9[[#This Row],[Provento por 1 ou 1000 Ações]]</f>
        <v>0.18412092899999999</v>
      </c>
    </row>
    <row r="13414" spans="1:8">
      <c r="A13414" s="118" t="s">
        <v>1870</v>
      </c>
      <c r="B13414" s="116" t="s">
        <v>1490</v>
      </c>
      <c r="C13414" s="138">
        <v>36615</v>
      </c>
      <c r="D13414" s="139">
        <v>0.16339999999999999</v>
      </c>
      <c r="E13414" s="118">
        <v>1000</v>
      </c>
      <c r="F13414" s="118" t="s">
        <v>1489</v>
      </c>
      <c r="G13414" s="113">
        <f>IF([Data da Aprovação]&lt;&gt;"ESTATUTÁRIO",YEAR([Data da Aprovação]),"")</f>
        <v>2000</v>
      </c>
      <c r="H13414" s="106">
        <f>Tabela9[[#This Row],[Valor do Provento R$]]/Tabela9[[#This Row],[Provento por 1 ou 1000 Ações]]</f>
        <v>1.6339999999999999E-4</v>
      </c>
    </row>
    <row r="13415" spans="1:8">
      <c r="A13415" s="119" t="s">
        <v>1870</v>
      </c>
      <c r="B13415" s="117" t="s">
        <v>1490</v>
      </c>
      <c r="C13415" s="140">
        <v>36615</v>
      </c>
      <c r="D13415" s="141">
        <v>1.3899999999999999E-2</v>
      </c>
      <c r="E13415" s="119">
        <v>1000</v>
      </c>
      <c r="F13415" s="119" t="s">
        <v>1492</v>
      </c>
      <c r="G13415" s="114">
        <f>IF([Data da Aprovação]&lt;&gt;"ESTATUTÁRIO",YEAR([Data da Aprovação]),"")</f>
        <v>2000</v>
      </c>
      <c r="H13415" s="106">
        <f>Tabela9[[#This Row],[Valor do Provento R$]]/Tabela9[[#This Row],[Provento por 1 ou 1000 Ações]]</f>
        <v>1.3899999999999999E-5</v>
      </c>
    </row>
    <row r="13416" spans="1:8">
      <c r="A13416" s="118" t="s">
        <v>1870</v>
      </c>
      <c r="B13416" s="116" t="s">
        <v>1490</v>
      </c>
      <c r="C13416" s="138">
        <v>37001</v>
      </c>
      <c r="D13416" s="139">
        <v>0.2109</v>
      </c>
      <c r="E13416" s="118">
        <v>1000</v>
      </c>
      <c r="F13416" s="118" t="s">
        <v>1489</v>
      </c>
      <c r="G13416" s="113">
        <f>IF([Data da Aprovação]&lt;&gt;"ESTATUTÁRIO",YEAR([Data da Aprovação]),"")</f>
        <v>2001</v>
      </c>
      <c r="H13416" s="106">
        <f>Tabela9[[#This Row],[Valor do Provento R$]]/Tabela9[[#This Row],[Provento por 1 ou 1000 Ações]]</f>
        <v>2.109E-4</v>
      </c>
    </row>
    <row r="13417" spans="1:8">
      <c r="A13417" s="119" t="s">
        <v>1870</v>
      </c>
      <c r="B13417" s="117" t="s">
        <v>1490</v>
      </c>
      <c r="C13417" s="140">
        <v>37372</v>
      </c>
      <c r="D13417" s="141">
        <v>0.24390000000000001</v>
      </c>
      <c r="E13417" s="119">
        <v>1000</v>
      </c>
      <c r="F13417" s="119" t="s">
        <v>1489</v>
      </c>
      <c r="G13417" s="114">
        <f>IF([Data da Aprovação]&lt;&gt;"ESTATUTÁRIO",YEAR([Data da Aprovação]),"")</f>
        <v>2002</v>
      </c>
      <c r="H13417" s="106">
        <f>Tabela9[[#This Row],[Valor do Provento R$]]/Tabela9[[#This Row],[Provento por 1 ou 1000 Ações]]</f>
        <v>2.4389999999999999E-4</v>
      </c>
    </row>
    <row r="13418" spans="1:8">
      <c r="A13418" s="118" t="s">
        <v>1870</v>
      </c>
      <c r="B13418" s="116" t="s">
        <v>1490</v>
      </c>
      <c r="C13418" s="138">
        <v>38106</v>
      </c>
      <c r="D13418" s="139">
        <v>4.0099999999999997E-2</v>
      </c>
      <c r="E13418" s="118">
        <v>1000</v>
      </c>
      <c r="F13418" s="118" t="s">
        <v>1489</v>
      </c>
      <c r="G13418" s="113">
        <f>IF([Data da Aprovação]&lt;&gt;"ESTATUTÁRIO",YEAR([Data da Aprovação]),"")</f>
        <v>2004</v>
      </c>
      <c r="H13418" s="106">
        <f>Tabela9[[#This Row],[Valor do Provento R$]]/Tabela9[[#This Row],[Provento por 1 ou 1000 Ações]]</f>
        <v>4.0099999999999999E-5</v>
      </c>
    </row>
    <row r="13419" spans="1:8">
      <c r="A13419" s="119" t="s">
        <v>1870</v>
      </c>
      <c r="B13419" s="117" t="s">
        <v>1490</v>
      </c>
      <c r="C13419" s="140">
        <v>38470</v>
      </c>
      <c r="D13419" s="141">
        <v>0.1694</v>
      </c>
      <c r="E13419" s="119">
        <v>1000</v>
      </c>
      <c r="F13419" s="119" t="s">
        <v>1489</v>
      </c>
      <c r="G13419" s="114">
        <f>IF([Data da Aprovação]&lt;&gt;"ESTATUTÁRIO",YEAR([Data da Aprovação]),"")</f>
        <v>2005</v>
      </c>
      <c r="H13419" s="106">
        <f>Tabela9[[#This Row],[Valor do Provento R$]]/Tabela9[[#This Row],[Provento por 1 ou 1000 Ações]]</f>
        <v>1.694E-4</v>
      </c>
    </row>
    <row r="13420" spans="1:8">
      <c r="A13420" s="118" t="s">
        <v>1870</v>
      </c>
      <c r="B13420" s="116" t="s">
        <v>1490</v>
      </c>
      <c r="C13420" s="138">
        <v>39568</v>
      </c>
      <c r="D13420" s="139">
        <v>0.31102999999999997</v>
      </c>
      <c r="E13420" s="118">
        <v>1000</v>
      </c>
      <c r="F13420" s="118" t="s">
        <v>1492</v>
      </c>
      <c r="G13420" s="113">
        <f>IF([Data da Aprovação]&lt;&gt;"ESTATUTÁRIO",YEAR([Data da Aprovação]),"")</f>
        <v>2008</v>
      </c>
      <c r="H13420" s="106">
        <f>Tabela9[[#This Row],[Valor do Provento R$]]/Tabela9[[#This Row],[Provento por 1 ou 1000 Ações]]</f>
        <v>3.1102999999999995E-4</v>
      </c>
    </row>
    <row r="13421" spans="1:8">
      <c r="A13421" s="119" t="s">
        <v>1870</v>
      </c>
      <c r="B13421" s="117" t="s">
        <v>1490</v>
      </c>
      <c r="C13421" s="140">
        <v>39931</v>
      </c>
      <c r="D13421" s="141">
        <v>0.3155</v>
      </c>
      <c r="E13421" s="119">
        <v>1000</v>
      </c>
      <c r="F13421" s="119" t="s">
        <v>1492</v>
      </c>
      <c r="G13421" s="114">
        <f>IF([Data da Aprovação]&lt;&gt;"ESTATUTÁRIO",YEAR([Data da Aprovação]),"")</f>
        <v>2009</v>
      </c>
      <c r="H13421" s="106">
        <f>Tabela9[[#This Row],[Valor do Provento R$]]/Tabela9[[#This Row],[Provento por 1 ou 1000 Ações]]</f>
        <v>3.1550000000000003E-4</v>
      </c>
    </row>
    <row r="13422" spans="1:8">
      <c r="A13422" s="118" t="s">
        <v>1870</v>
      </c>
      <c r="B13422" s="116" t="s">
        <v>1490</v>
      </c>
      <c r="C13422" s="138">
        <v>39931</v>
      </c>
      <c r="D13422" s="139">
        <v>0.53559000000000001</v>
      </c>
      <c r="E13422" s="118">
        <v>1000</v>
      </c>
      <c r="F13422" s="118" t="s">
        <v>1489</v>
      </c>
      <c r="G13422" s="113">
        <f>IF([Data da Aprovação]&lt;&gt;"ESTATUTÁRIO",YEAR([Data da Aprovação]),"")</f>
        <v>2009</v>
      </c>
      <c r="H13422" s="106">
        <f>Tabela9[[#This Row],[Valor do Provento R$]]/Tabela9[[#This Row],[Provento por 1 ou 1000 Ações]]</f>
        <v>5.3558999999999996E-4</v>
      </c>
    </row>
    <row r="13423" spans="1:8">
      <c r="A13423" s="119" t="s">
        <v>1870</v>
      </c>
      <c r="B13423" s="117" t="s">
        <v>1490</v>
      </c>
      <c r="C13423" s="140">
        <v>40296</v>
      </c>
      <c r="D13423" s="141">
        <v>0.55766689999999997</v>
      </c>
      <c r="E13423" s="119">
        <v>1000</v>
      </c>
      <c r="F13423" s="119" t="s">
        <v>1492</v>
      </c>
      <c r="G13423" s="114">
        <f>IF([Data da Aprovação]&lt;&gt;"ESTATUTÁRIO",YEAR([Data da Aprovação]),"")</f>
        <v>2010</v>
      </c>
      <c r="H13423" s="106">
        <f>Tabela9[[#This Row],[Valor do Provento R$]]/Tabela9[[#This Row],[Provento por 1 ou 1000 Ações]]</f>
        <v>5.5766689999999994E-4</v>
      </c>
    </row>
    <row r="13424" spans="1:8">
      <c r="A13424" s="118" t="s">
        <v>1870</v>
      </c>
      <c r="B13424" s="116" t="s">
        <v>1490</v>
      </c>
      <c r="C13424" s="138">
        <v>40296</v>
      </c>
      <c r="D13424" s="139">
        <v>0.69283189999999995</v>
      </c>
      <c r="E13424" s="118">
        <v>1000</v>
      </c>
      <c r="F13424" s="118" t="s">
        <v>1489</v>
      </c>
      <c r="G13424" s="113">
        <f>IF([Data da Aprovação]&lt;&gt;"ESTATUTÁRIO",YEAR([Data da Aprovação]),"")</f>
        <v>2010</v>
      </c>
      <c r="H13424" s="106">
        <f>Tabela9[[#This Row],[Valor do Provento R$]]/Tabela9[[#This Row],[Provento por 1 ou 1000 Ações]]</f>
        <v>6.9283189999999996E-4</v>
      </c>
    </row>
    <row r="13425" spans="1:8">
      <c r="A13425" s="119" t="s">
        <v>1870</v>
      </c>
      <c r="B13425" s="117" t="s">
        <v>1490</v>
      </c>
      <c r="C13425" s="140">
        <v>40662</v>
      </c>
      <c r="D13425" s="141">
        <v>0.40661000000000003</v>
      </c>
      <c r="E13425" s="119">
        <v>1</v>
      </c>
      <c r="F13425" s="119" t="s">
        <v>1492</v>
      </c>
      <c r="G13425" s="114">
        <f>IF([Data da Aprovação]&lt;&gt;"ESTATUTÁRIO",YEAR([Data da Aprovação]),"")</f>
        <v>2011</v>
      </c>
      <c r="H13425" s="106">
        <f>Tabela9[[#This Row],[Valor do Provento R$]]/Tabela9[[#This Row],[Provento por 1 ou 1000 Ações]]</f>
        <v>0.40661000000000003</v>
      </c>
    </row>
    <row r="13426" spans="1:8">
      <c r="A13426" s="118" t="s">
        <v>1870</v>
      </c>
      <c r="B13426" s="116" t="s">
        <v>1490</v>
      </c>
      <c r="C13426" s="138">
        <v>40662</v>
      </c>
      <c r="D13426" s="139">
        <v>0.72990999999999995</v>
      </c>
      <c r="E13426" s="118">
        <v>1</v>
      </c>
      <c r="F13426" s="118" t="s">
        <v>1489</v>
      </c>
      <c r="G13426" s="113">
        <f>IF([Data da Aprovação]&lt;&gt;"ESTATUTÁRIO",YEAR([Data da Aprovação]),"")</f>
        <v>2011</v>
      </c>
      <c r="H13426" s="106">
        <f>Tabela9[[#This Row],[Valor do Provento R$]]/Tabela9[[#This Row],[Provento por 1 ou 1000 Ações]]</f>
        <v>0.72990999999999995</v>
      </c>
    </row>
    <row r="13427" spans="1:8">
      <c r="A13427" s="119" t="s">
        <v>1870</v>
      </c>
      <c r="B13427" s="117" t="s">
        <v>1490</v>
      </c>
      <c r="C13427" s="140">
        <v>41029</v>
      </c>
      <c r="D13427" s="141">
        <v>0.63832</v>
      </c>
      <c r="E13427" s="119">
        <v>1</v>
      </c>
      <c r="F13427" s="119" t="s">
        <v>1492</v>
      </c>
      <c r="G13427" s="114">
        <f>IF([Data da Aprovação]&lt;&gt;"ESTATUTÁRIO",YEAR([Data da Aprovação]),"")</f>
        <v>2012</v>
      </c>
      <c r="H13427" s="106">
        <f>Tabela9[[#This Row],[Valor do Provento R$]]/Tabela9[[#This Row],[Provento por 1 ou 1000 Ações]]</f>
        <v>0.63832</v>
      </c>
    </row>
    <row r="13428" spans="1:8">
      <c r="A13428" s="118" t="s">
        <v>1870</v>
      </c>
      <c r="B13428" s="116" t="s">
        <v>1490</v>
      </c>
      <c r="C13428" s="138">
        <v>41029</v>
      </c>
      <c r="D13428" s="139">
        <v>0.84033999999999998</v>
      </c>
      <c r="E13428" s="118">
        <v>1</v>
      </c>
      <c r="F13428" s="118" t="s">
        <v>1489</v>
      </c>
      <c r="G13428" s="113">
        <f>IF([Data da Aprovação]&lt;&gt;"ESTATUTÁRIO",YEAR([Data da Aprovação]),"")</f>
        <v>2012</v>
      </c>
      <c r="H13428" s="106">
        <f>Tabela9[[#This Row],[Valor do Provento R$]]/Tabela9[[#This Row],[Provento por 1 ou 1000 Ações]]</f>
        <v>0.84033999999999998</v>
      </c>
    </row>
    <row r="13429" spans="1:8">
      <c r="A13429" s="119" t="s">
        <v>1871</v>
      </c>
      <c r="B13429" s="117" t="s">
        <v>1488</v>
      </c>
      <c r="C13429" s="140">
        <v>36578</v>
      </c>
      <c r="D13429" s="141">
        <v>0.23852999999999999</v>
      </c>
      <c r="E13429" s="119">
        <v>1000</v>
      </c>
      <c r="F13429" s="119" t="s">
        <v>1492</v>
      </c>
      <c r="G13429" s="114">
        <f>IF([Data da Aprovação]&lt;&gt;"ESTATUTÁRIO",YEAR([Data da Aprovação]),"")</f>
        <v>2000</v>
      </c>
      <c r="H13429" s="106">
        <f>Tabela9[[#This Row],[Valor do Provento R$]]/Tabela9[[#This Row],[Provento por 1 ou 1000 Ações]]</f>
        <v>2.3852999999999998E-4</v>
      </c>
    </row>
    <row r="13430" spans="1:8">
      <c r="A13430" s="118" t="s">
        <v>1871</v>
      </c>
      <c r="B13430" s="116" t="s">
        <v>1488</v>
      </c>
      <c r="C13430" s="138">
        <v>36741</v>
      </c>
      <c r="D13430" s="139">
        <v>0.30193999999999999</v>
      </c>
      <c r="E13430" s="118">
        <v>1000</v>
      </c>
      <c r="F13430" s="118" t="s">
        <v>1492</v>
      </c>
      <c r="G13430" s="113">
        <f>IF([Data da Aprovação]&lt;&gt;"ESTATUTÁRIO",YEAR([Data da Aprovação]),"")</f>
        <v>2000</v>
      </c>
      <c r="H13430" s="106">
        <f>Tabela9[[#This Row],[Valor do Provento R$]]/Tabela9[[#This Row],[Provento por 1 ou 1000 Ações]]</f>
        <v>3.0194E-4</v>
      </c>
    </row>
    <row r="13431" spans="1:8">
      <c r="A13431" s="119" t="s">
        <v>1871</v>
      </c>
      <c r="B13431" s="117" t="s">
        <v>1488</v>
      </c>
      <c r="C13431" s="140">
        <v>36888</v>
      </c>
      <c r="D13431" s="141">
        <v>0.26879999999999998</v>
      </c>
      <c r="E13431" s="119">
        <v>1000</v>
      </c>
      <c r="F13431" s="119" t="s">
        <v>1489</v>
      </c>
      <c r="G13431" s="114">
        <f>IF([Data da Aprovação]&lt;&gt;"ESTATUTÁRIO",YEAR([Data da Aprovação]),"")</f>
        <v>2000</v>
      </c>
      <c r="H13431" s="106">
        <f>Tabela9[[#This Row],[Valor do Provento R$]]/Tabela9[[#This Row],[Provento por 1 ou 1000 Ações]]</f>
        <v>2.6879999999999997E-4</v>
      </c>
    </row>
    <row r="13432" spans="1:8">
      <c r="A13432" s="118" t="s">
        <v>1871</v>
      </c>
      <c r="B13432" s="116" t="s">
        <v>1488</v>
      </c>
      <c r="C13432" s="138">
        <v>37008</v>
      </c>
      <c r="D13432" s="139">
        <v>0.13771</v>
      </c>
      <c r="E13432" s="118">
        <v>1000</v>
      </c>
      <c r="F13432" s="118" t="s">
        <v>1492</v>
      </c>
      <c r="G13432" s="113">
        <f>IF([Data da Aprovação]&lt;&gt;"ESTATUTÁRIO",YEAR([Data da Aprovação]),"")</f>
        <v>2001</v>
      </c>
      <c r="H13432" s="106">
        <f>Tabela9[[#This Row],[Valor do Provento R$]]/Tabela9[[#This Row],[Provento por 1 ou 1000 Ações]]</f>
        <v>1.3771000000000001E-4</v>
      </c>
    </row>
    <row r="13433" spans="1:8">
      <c r="A13433" s="119" t="s">
        <v>1871</v>
      </c>
      <c r="B13433" s="117" t="s">
        <v>1488</v>
      </c>
      <c r="C13433" s="140">
        <v>37008</v>
      </c>
      <c r="D13433" s="141">
        <v>0.18509</v>
      </c>
      <c r="E13433" s="119">
        <v>1000</v>
      </c>
      <c r="F13433" s="119" t="s">
        <v>1492</v>
      </c>
      <c r="G13433" s="114">
        <f>IF([Data da Aprovação]&lt;&gt;"ESTATUTÁRIO",YEAR([Data da Aprovação]),"")</f>
        <v>2001</v>
      </c>
      <c r="H13433" s="106">
        <f>Tabela9[[#This Row],[Valor do Provento R$]]/Tabela9[[#This Row],[Provento por 1 ou 1000 Ações]]</f>
        <v>1.8509E-4</v>
      </c>
    </row>
    <row r="13434" spans="1:8">
      <c r="A13434" s="118" t="s">
        <v>1871</v>
      </c>
      <c r="B13434" s="116" t="s">
        <v>1488</v>
      </c>
      <c r="C13434" s="138">
        <v>37124</v>
      </c>
      <c r="D13434" s="139">
        <v>0.56879060000000004</v>
      </c>
      <c r="E13434" s="118">
        <v>1000</v>
      </c>
      <c r="F13434" s="118" t="s">
        <v>1489</v>
      </c>
      <c r="G13434" s="113">
        <f>IF([Data da Aprovação]&lt;&gt;"ESTATUTÁRIO",YEAR([Data da Aprovação]),"")</f>
        <v>2001</v>
      </c>
      <c r="H13434" s="106">
        <f>Tabela9[[#This Row],[Valor do Provento R$]]/Tabela9[[#This Row],[Provento por 1 ou 1000 Ações]]</f>
        <v>5.687906E-4</v>
      </c>
    </row>
    <row r="13435" spans="1:8">
      <c r="A13435" s="119" t="s">
        <v>1871</v>
      </c>
      <c r="B13435" s="117" t="s">
        <v>1488</v>
      </c>
      <c r="C13435" s="140">
        <v>37124</v>
      </c>
      <c r="D13435" s="141">
        <v>0.62383489999999997</v>
      </c>
      <c r="E13435" s="119">
        <v>1000</v>
      </c>
      <c r="F13435" s="119" t="s">
        <v>1492</v>
      </c>
      <c r="G13435" s="114">
        <f>IF([Data da Aprovação]&lt;&gt;"ESTATUTÁRIO",YEAR([Data da Aprovação]),"")</f>
        <v>2001</v>
      </c>
      <c r="H13435" s="106">
        <f>Tabela9[[#This Row],[Valor do Provento R$]]/Tabela9[[#This Row],[Provento por 1 ou 1000 Ações]]</f>
        <v>6.2383489999999996E-4</v>
      </c>
    </row>
    <row r="13436" spans="1:8">
      <c r="A13436" s="118" t="s">
        <v>1871</v>
      </c>
      <c r="B13436" s="116" t="s">
        <v>1488</v>
      </c>
      <c r="C13436" s="138">
        <v>37124</v>
      </c>
      <c r="D13436" s="139">
        <v>2.2935107000000001</v>
      </c>
      <c r="E13436" s="118">
        <v>1000</v>
      </c>
      <c r="F13436" s="118" t="s">
        <v>1492</v>
      </c>
      <c r="G13436" s="113">
        <f>IF([Data da Aprovação]&lt;&gt;"ESTATUTÁRIO",YEAR([Data da Aprovação]),"")</f>
        <v>2001</v>
      </c>
      <c r="H13436" s="106">
        <f>Tabela9[[#This Row],[Valor do Provento R$]]/Tabela9[[#This Row],[Provento por 1 ou 1000 Ações]]</f>
        <v>2.2935107000000001E-3</v>
      </c>
    </row>
    <row r="13437" spans="1:8">
      <c r="A13437" s="119" t="s">
        <v>1871</v>
      </c>
      <c r="B13437" s="117" t="s">
        <v>1488</v>
      </c>
      <c r="C13437" s="140">
        <v>37312</v>
      </c>
      <c r="D13437" s="141">
        <v>0.40365800000000002</v>
      </c>
      <c r="E13437" s="119">
        <v>1000</v>
      </c>
      <c r="F13437" s="119" t="s">
        <v>1492</v>
      </c>
      <c r="G13437" s="114">
        <f>IF([Data da Aprovação]&lt;&gt;"ESTATUTÁRIO",YEAR([Data da Aprovação]),"")</f>
        <v>2002</v>
      </c>
      <c r="H13437" s="106">
        <f>Tabela9[[#This Row],[Valor do Provento R$]]/Tabela9[[#This Row],[Provento por 1 ou 1000 Ações]]</f>
        <v>4.0365799999999999E-4</v>
      </c>
    </row>
    <row r="13438" spans="1:8">
      <c r="A13438" s="118" t="s">
        <v>1871</v>
      </c>
      <c r="B13438" s="116" t="s">
        <v>1488</v>
      </c>
      <c r="C13438" s="138">
        <v>37474</v>
      </c>
      <c r="D13438" s="139">
        <v>0.36711199999999999</v>
      </c>
      <c r="E13438" s="118">
        <v>1000</v>
      </c>
      <c r="F13438" s="118" t="s">
        <v>1492</v>
      </c>
      <c r="G13438" s="113">
        <f>IF([Data da Aprovação]&lt;&gt;"ESTATUTÁRIO",YEAR([Data da Aprovação]),"")</f>
        <v>2002</v>
      </c>
      <c r="H13438" s="106">
        <f>Tabela9[[#This Row],[Valor do Provento R$]]/Tabela9[[#This Row],[Provento por 1 ou 1000 Ações]]</f>
        <v>3.67112E-4</v>
      </c>
    </row>
    <row r="13439" spans="1:8">
      <c r="A13439" s="119" t="s">
        <v>1871</v>
      </c>
      <c r="B13439" s="117" t="s">
        <v>1488</v>
      </c>
      <c r="C13439" s="140">
        <v>37664</v>
      </c>
      <c r="D13439" s="141">
        <v>0.62926800000000005</v>
      </c>
      <c r="E13439" s="119">
        <v>1000</v>
      </c>
      <c r="F13439" s="119" t="s">
        <v>1492</v>
      </c>
      <c r="G13439" s="114">
        <f>IF([Data da Aprovação]&lt;&gt;"ESTATUTÁRIO",YEAR([Data da Aprovação]),"")</f>
        <v>2003</v>
      </c>
      <c r="H13439" s="106">
        <f>Tabela9[[#This Row],[Valor do Provento R$]]/Tabela9[[#This Row],[Provento por 1 ou 1000 Ações]]</f>
        <v>6.292680000000001E-4</v>
      </c>
    </row>
    <row r="13440" spans="1:8">
      <c r="A13440" s="118" t="s">
        <v>1871</v>
      </c>
      <c r="B13440" s="116" t="s">
        <v>1488</v>
      </c>
      <c r="C13440" s="138">
        <v>37839</v>
      </c>
      <c r="D13440" s="139">
        <v>0.46199600000000002</v>
      </c>
      <c r="E13440" s="118">
        <v>1000</v>
      </c>
      <c r="F13440" s="118" t="s">
        <v>1492</v>
      </c>
      <c r="G13440" s="113">
        <f>IF([Data da Aprovação]&lt;&gt;"ESTATUTÁRIO",YEAR([Data da Aprovação]),"")</f>
        <v>2003</v>
      </c>
      <c r="H13440" s="106">
        <f>Tabela9[[#This Row],[Valor do Provento R$]]/Tabela9[[#This Row],[Provento por 1 ou 1000 Ações]]</f>
        <v>4.61996E-4</v>
      </c>
    </row>
    <row r="13441" spans="1:8">
      <c r="A13441" s="119" t="s">
        <v>1871</v>
      </c>
      <c r="B13441" s="117" t="s">
        <v>1488</v>
      </c>
      <c r="C13441" s="140">
        <v>38028</v>
      </c>
      <c r="D13441" s="141">
        <v>0.54523100000000002</v>
      </c>
      <c r="E13441" s="119">
        <v>1000</v>
      </c>
      <c r="F13441" s="119" t="s">
        <v>1492</v>
      </c>
      <c r="G13441" s="114">
        <f>IF([Data da Aprovação]&lt;&gt;"ESTATUTÁRIO",YEAR([Data da Aprovação]),"")</f>
        <v>2004</v>
      </c>
      <c r="H13441" s="106">
        <f>Tabela9[[#This Row],[Valor do Provento R$]]/Tabela9[[#This Row],[Provento por 1 ou 1000 Ações]]</f>
        <v>5.4523099999999997E-4</v>
      </c>
    </row>
    <row r="13442" spans="1:8">
      <c r="A13442" s="118" t="s">
        <v>1871</v>
      </c>
      <c r="B13442" s="116" t="s">
        <v>1488</v>
      </c>
      <c r="C13442" s="138">
        <v>38203</v>
      </c>
      <c r="D13442" s="139">
        <v>1.33</v>
      </c>
      <c r="E13442" s="118">
        <v>1000</v>
      </c>
      <c r="F13442" s="118" t="s">
        <v>1492</v>
      </c>
      <c r="G13442" s="113">
        <f>IF([Data da Aprovação]&lt;&gt;"ESTATUTÁRIO",YEAR([Data da Aprovação]),"")</f>
        <v>2004</v>
      </c>
      <c r="H13442" s="106">
        <f>Tabela9[[#This Row],[Valor do Provento R$]]/Tabela9[[#This Row],[Provento por 1 ou 1000 Ações]]</f>
        <v>1.33E-3</v>
      </c>
    </row>
    <row r="13443" spans="1:8">
      <c r="A13443" s="119" t="s">
        <v>1871</v>
      </c>
      <c r="B13443" s="117" t="s">
        <v>1488</v>
      </c>
      <c r="C13443" s="140">
        <v>38399</v>
      </c>
      <c r="D13443" s="141">
        <v>0.89798500000000003</v>
      </c>
      <c r="E13443" s="119">
        <v>1000</v>
      </c>
      <c r="F13443" s="119" t="s">
        <v>1492</v>
      </c>
      <c r="G13443" s="114">
        <f>IF([Data da Aprovação]&lt;&gt;"ESTATUTÁRIO",YEAR([Data da Aprovação]),"")</f>
        <v>2005</v>
      </c>
      <c r="H13443" s="106">
        <f>Tabela9[[#This Row],[Valor do Provento R$]]/Tabela9[[#This Row],[Provento por 1 ou 1000 Ações]]</f>
        <v>8.9798500000000002E-4</v>
      </c>
    </row>
    <row r="13444" spans="1:8">
      <c r="A13444" s="118" t="s">
        <v>1871</v>
      </c>
      <c r="B13444" s="116" t="s">
        <v>1488</v>
      </c>
      <c r="C13444" s="138">
        <v>38567</v>
      </c>
      <c r="D13444" s="139">
        <v>0.70381700000000003</v>
      </c>
      <c r="E13444" s="118">
        <v>1000</v>
      </c>
      <c r="F13444" s="118" t="s">
        <v>1492</v>
      </c>
      <c r="G13444" s="113">
        <f>IF([Data da Aprovação]&lt;&gt;"ESTATUTÁRIO",YEAR([Data da Aprovação]),"")</f>
        <v>2005</v>
      </c>
      <c r="H13444" s="106">
        <f>Tabela9[[#This Row],[Valor do Provento R$]]/Tabela9[[#This Row],[Provento por 1 ou 1000 Ações]]</f>
        <v>7.0381700000000003E-4</v>
      </c>
    </row>
    <row r="13445" spans="1:8">
      <c r="A13445" s="119" t="s">
        <v>1871</v>
      </c>
      <c r="B13445" s="117" t="s">
        <v>1488</v>
      </c>
      <c r="C13445" s="140">
        <v>38763</v>
      </c>
      <c r="D13445" s="141">
        <v>1.2324980000000001</v>
      </c>
      <c r="E13445" s="119">
        <v>1</v>
      </c>
      <c r="F13445" s="119" t="s">
        <v>1492</v>
      </c>
      <c r="G13445" s="114">
        <f>IF([Data da Aprovação]&lt;&gt;"ESTATUTÁRIO",YEAR([Data da Aprovação]),"")</f>
        <v>2006</v>
      </c>
      <c r="H13445" s="106">
        <f>Tabela9[[#This Row],[Valor do Provento R$]]/Tabela9[[#This Row],[Provento por 1 ou 1000 Ações]]</f>
        <v>1.2324980000000001</v>
      </c>
    </row>
    <row r="13446" spans="1:8">
      <c r="A13446" s="118" t="s">
        <v>1871</v>
      </c>
      <c r="B13446" s="116" t="s">
        <v>1488</v>
      </c>
      <c r="C13446" s="138">
        <v>38931</v>
      </c>
      <c r="D13446" s="139">
        <v>0.88739800000000002</v>
      </c>
      <c r="E13446" s="118">
        <v>1</v>
      </c>
      <c r="F13446" s="118" t="s">
        <v>1492</v>
      </c>
      <c r="G13446" s="113">
        <f>IF([Data da Aprovação]&lt;&gt;"ESTATUTÁRIO",YEAR([Data da Aprovação]),"")</f>
        <v>2006</v>
      </c>
      <c r="H13446" s="106">
        <f>Tabela9[[#This Row],[Valor do Provento R$]]/Tabela9[[#This Row],[Provento por 1 ou 1000 Ações]]</f>
        <v>0.88739800000000002</v>
      </c>
    </row>
    <row r="13447" spans="1:8">
      <c r="A13447" s="119" t="s">
        <v>1871</v>
      </c>
      <c r="B13447" s="117" t="s">
        <v>1488</v>
      </c>
      <c r="C13447" s="140">
        <v>39125</v>
      </c>
      <c r="D13447" s="141">
        <v>0.88963300000000001</v>
      </c>
      <c r="E13447" s="119">
        <v>1</v>
      </c>
      <c r="F13447" s="119" t="s">
        <v>1492</v>
      </c>
      <c r="G13447" s="114">
        <f>IF([Data da Aprovação]&lt;&gt;"ESTATUTÁRIO",YEAR([Data da Aprovação]),"")</f>
        <v>2007</v>
      </c>
      <c r="H13447" s="106">
        <f>Tabela9[[#This Row],[Valor do Provento R$]]/Tabela9[[#This Row],[Provento por 1 ou 1000 Ações]]</f>
        <v>0.88963300000000001</v>
      </c>
    </row>
    <row r="13448" spans="1:8">
      <c r="A13448" s="118" t="s">
        <v>1871</v>
      </c>
      <c r="B13448" s="116" t="s">
        <v>1488</v>
      </c>
      <c r="C13448" s="138">
        <v>39498</v>
      </c>
      <c r="D13448" s="139">
        <v>1.777031</v>
      </c>
      <c r="E13448" s="118">
        <v>1</v>
      </c>
      <c r="F13448" s="118" t="s">
        <v>1492</v>
      </c>
      <c r="G13448" s="113">
        <f>IF([Data da Aprovação]&lt;&gt;"ESTATUTÁRIO",YEAR([Data da Aprovação]),"")</f>
        <v>2008</v>
      </c>
      <c r="H13448" s="106">
        <f>Tabela9[[#This Row],[Valor do Provento R$]]/Tabela9[[#This Row],[Provento por 1 ou 1000 Ações]]</f>
        <v>1.777031</v>
      </c>
    </row>
    <row r="13449" spans="1:8">
      <c r="A13449" s="119" t="s">
        <v>1871</v>
      </c>
      <c r="B13449" s="117" t="s">
        <v>1488</v>
      </c>
      <c r="C13449" s="140">
        <v>39666</v>
      </c>
      <c r="D13449" s="141">
        <v>0.89</v>
      </c>
      <c r="E13449" s="119">
        <v>1</v>
      </c>
      <c r="F13449" s="119" t="s">
        <v>1492</v>
      </c>
      <c r="G13449" s="114">
        <f>IF([Data da Aprovação]&lt;&gt;"ESTATUTÁRIO",YEAR([Data da Aprovação]),"")</f>
        <v>2008</v>
      </c>
      <c r="H13449" s="106">
        <f>Tabela9[[#This Row],[Valor do Provento R$]]/Tabela9[[#This Row],[Provento por 1 ou 1000 Ações]]</f>
        <v>0.89</v>
      </c>
    </row>
    <row r="13450" spans="1:8">
      <c r="A13450" s="118" t="s">
        <v>1871</v>
      </c>
      <c r="B13450" s="116" t="s">
        <v>1488</v>
      </c>
      <c r="C13450" s="138">
        <v>39883</v>
      </c>
      <c r="D13450" s="139">
        <v>0.88703100000000001</v>
      </c>
      <c r="E13450" s="118">
        <v>1</v>
      </c>
      <c r="F13450" s="118" t="s">
        <v>1492</v>
      </c>
      <c r="G13450" s="113">
        <f>IF([Data da Aprovação]&lt;&gt;"ESTATUTÁRIO",YEAR([Data da Aprovação]),"")</f>
        <v>2009</v>
      </c>
      <c r="H13450" s="106">
        <f>Tabela9[[#This Row],[Valor do Provento R$]]/Tabela9[[#This Row],[Provento por 1 ou 1000 Ações]]</f>
        <v>0.88703100000000001</v>
      </c>
    </row>
    <row r="13451" spans="1:8">
      <c r="A13451" s="119" t="s">
        <v>1871</v>
      </c>
      <c r="B13451" s="117" t="s">
        <v>1488</v>
      </c>
      <c r="C13451" s="140">
        <v>40037</v>
      </c>
      <c r="D13451" s="141">
        <v>0.89</v>
      </c>
      <c r="E13451" s="119">
        <v>1</v>
      </c>
      <c r="F13451" s="119" t="s">
        <v>1492</v>
      </c>
      <c r="G13451" s="114">
        <f>IF([Data da Aprovação]&lt;&gt;"ESTATUTÁRIO",YEAR([Data da Aprovação]),"")</f>
        <v>2009</v>
      </c>
      <c r="H13451" s="106">
        <f>Tabela9[[#This Row],[Valor do Provento R$]]/Tabela9[[#This Row],[Provento por 1 ou 1000 Ações]]</f>
        <v>0.89</v>
      </c>
    </row>
    <row r="13452" spans="1:8">
      <c r="A13452" s="118" t="s">
        <v>1871</v>
      </c>
      <c r="B13452" s="116" t="s">
        <v>1488</v>
      </c>
      <c r="C13452" s="138">
        <v>40233</v>
      </c>
      <c r="D13452" s="139">
        <v>1.19</v>
      </c>
      <c r="E13452" s="118">
        <v>1</v>
      </c>
      <c r="F13452" s="118" t="s">
        <v>1492</v>
      </c>
      <c r="G13452" s="113">
        <f>IF([Data da Aprovação]&lt;&gt;"ESTATUTÁRIO",YEAR([Data da Aprovação]),"")</f>
        <v>2010</v>
      </c>
      <c r="H13452" s="106">
        <f>Tabela9[[#This Row],[Valor do Provento R$]]/Tabela9[[#This Row],[Provento por 1 ou 1000 Ações]]</f>
        <v>1.19</v>
      </c>
    </row>
    <row r="13453" spans="1:8">
      <c r="A13453" s="119" t="s">
        <v>1871</v>
      </c>
      <c r="B13453" s="117" t="s">
        <v>1488</v>
      </c>
      <c r="C13453" s="140">
        <v>40401</v>
      </c>
      <c r="D13453" s="141">
        <v>1.32</v>
      </c>
      <c r="E13453" s="119">
        <v>1</v>
      </c>
      <c r="F13453" s="119" t="s">
        <v>1492</v>
      </c>
      <c r="G13453" s="114">
        <f>IF([Data da Aprovação]&lt;&gt;"ESTATUTÁRIO",YEAR([Data da Aprovação]),"")</f>
        <v>2010</v>
      </c>
      <c r="H13453" s="106">
        <f>Tabela9[[#This Row],[Valor do Provento R$]]/Tabela9[[#This Row],[Provento por 1 ou 1000 Ações]]</f>
        <v>1.32</v>
      </c>
    </row>
    <row r="13454" spans="1:8">
      <c r="A13454" s="118" t="s">
        <v>1871</v>
      </c>
      <c r="B13454" s="116" t="s">
        <v>1488</v>
      </c>
      <c r="C13454" s="138">
        <v>40597</v>
      </c>
      <c r="D13454" s="139">
        <v>0.47</v>
      </c>
      <c r="E13454" s="118">
        <v>1</v>
      </c>
      <c r="F13454" s="118" t="s">
        <v>1492</v>
      </c>
      <c r="G13454" s="113">
        <f>IF([Data da Aprovação]&lt;&gt;"ESTATUTÁRIO",YEAR([Data da Aprovação]),"")</f>
        <v>2011</v>
      </c>
      <c r="H13454" s="106">
        <f>Tabela9[[#This Row],[Valor do Provento R$]]/Tabela9[[#This Row],[Provento por 1 ou 1000 Ações]]</f>
        <v>0.47</v>
      </c>
    </row>
    <row r="13455" spans="1:8">
      <c r="A13455" s="119" t="s">
        <v>1871</v>
      </c>
      <c r="B13455" s="117" t="s">
        <v>1488</v>
      </c>
      <c r="C13455" s="140">
        <v>40765</v>
      </c>
      <c r="D13455" s="141">
        <v>0.47</v>
      </c>
      <c r="E13455" s="119">
        <v>1</v>
      </c>
      <c r="F13455" s="119" t="s">
        <v>1492</v>
      </c>
      <c r="G13455" s="114">
        <f>IF([Data da Aprovação]&lt;&gt;"ESTATUTÁRIO",YEAR([Data da Aprovação]),"")</f>
        <v>2011</v>
      </c>
      <c r="H13455" s="106">
        <f>Tabela9[[#This Row],[Valor do Provento R$]]/Tabela9[[#This Row],[Provento por 1 ou 1000 Ações]]</f>
        <v>0.47</v>
      </c>
    </row>
    <row r="13456" spans="1:8">
      <c r="A13456" s="118" t="s">
        <v>1871</v>
      </c>
      <c r="B13456" s="116" t="s">
        <v>1488</v>
      </c>
      <c r="C13456" s="138">
        <v>40954</v>
      </c>
      <c r="D13456" s="139">
        <v>0.51</v>
      </c>
      <c r="E13456" s="118">
        <v>1</v>
      </c>
      <c r="F13456" s="118" t="s">
        <v>1492</v>
      </c>
      <c r="G13456" s="113">
        <f>IF([Data da Aprovação]&lt;&gt;"ESTATUTÁRIO",YEAR([Data da Aprovação]),"")</f>
        <v>2012</v>
      </c>
      <c r="H13456" s="106">
        <f>Tabela9[[#This Row],[Valor do Provento R$]]/Tabela9[[#This Row],[Provento por 1 ou 1000 Ações]]</f>
        <v>0.51</v>
      </c>
    </row>
    <row r="13457" spans="1:8">
      <c r="A13457" s="119" t="s">
        <v>1871</v>
      </c>
      <c r="B13457" s="117" t="s">
        <v>1488</v>
      </c>
      <c r="C13457" s="140">
        <v>41122</v>
      </c>
      <c r="D13457" s="141">
        <v>0.51</v>
      </c>
      <c r="E13457" s="119">
        <v>1</v>
      </c>
      <c r="F13457" s="119" t="s">
        <v>1492</v>
      </c>
      <c r="G13457" s="114">
        <f>IF([Data da Aprovação]&lt;&gt;"ESTATUTÁRIO",YEAR([Data da Aprovação]),"")</f>
        <v>2012</v>
      </c>
      <c r="H13457" s="106">
        <f>Tabela9[[#This Row],[Valor do Provento R$]]/Tabela9[[#This Row],[Provento por 1 ou 1000 Ações]]</f>
        <v>0.51</v>
      </c>
    </row>
    <row r="13458" spans="1:8">
      <c r="A13458" s="118" t="s">
        <v>1871</v>
      </c>
      <c r="B13458" s="116" t="s">
        <v>1488</v>
      </c>
      <c r="C13458" s="138">
        <v>41325</v>
      </c>
      <c r="D13458" s="139">
        <v>0.66</v>
      </c>
      <c r="E13458" s="118">
        <v>1</v>
      </c>
      <c r="F13458" s="118" t="s">
        <v>1492</v>
      </c>
      <c r="G13458" s="113">
        <f>IF([Data da Aprovação]&lt;&gt;"ESTATUTÁRIO",YEAR([Data da Aprovação]),"")</f>
        <v>2013</v>
      </c>
      <c r="H13458" s="106">
        <f>Tabela9[[#This Row],[Valor do Provento R$]]/Tabela9[[#This Row],[Provento por 1 ou 1000 Ações]]</f>
        <v>0.66</v>
      </c>
    </row>
    <row r="13459" spans="1:8">
      <c r="A13459" s="119" t="s">
        <v>1871</v>
      </c>
      <c r="B13459" s="117" t="s">
        <v>1488</v>
      </c>
      <c r="C13459" s="140">
        <v>41486</v>
      </c>
      <c r="D13459" s="141">
        <v>0.66</v>
      </c>
      <c r="E13459" s="119">
        <v>1</v>
      </c>
      <c r="F13459" s="119" t="s">
        <v>1492</v>
      </c>
      <c r="G13459" s="114">
        <f>IF([Data da Aprovação]&lt;&gt;"ESTATUTÁRIO",YEAR([Data da Aprovação]),"")</f>
        <v>2013</v>
      </c>
      <c r="H13459" s="106">
        <f>Tabela9[[#This Row],[Valor do Provento R$]]/Tabela9[[#This Row],[Provento por 1 ou 1000 Ações]]</f>
        <v>0.66</v>
      </c>
    </row>
    <row r="13460" spans="1:8">
      <c r="A13460" s="118" t="s">
        <v>1871</v>
      </c>
      <c r="B13460" s="116" t="s">
        <v>1488</v>
      </c>
      <c r="C13460" s="138">
        <v>41689</v>
      </c>
      <c r="D13460" s="139">
        <v>0.71</v>
      </c>
      <c r="E13460" s="118">
        <v>1</v>
      </c>
      <c r="F13460" s="118" t="s">
        <v>1492</v>
      </c>
      <c r="G13460" s="113">
        <f>IF([Data da Aprovação]&lt;&gt;"ESTATUTÁRIO",YEAR([Data da Aprovação]),"")</f>
        <v>2014</v>
      </c>
      <c r="H13460" s="106">
        <f>Tabela9[[#This Row],[Valor do Provento R$]]/Tabela9[[#This Row],[Provento por 1 ou 1000 Ações]]</f>
        <v>0.71</v>
      </c>
    </row>
    <row r="13461" spans="1:8">
      <c r="A13461" s="119" t="s">
        <v>1871</v>
      </c>
      <c r="B13461" s="117" t="s">
        <v>1490</v>
      </c>
      <c r="C13461" s="140">
        <v>36578</v>
      </c>
      <c r="D13461" s="141">
        <v>0.26238</v>
      </c>
      <c r="E13461" s="119">
        <v>1000</v>
      </c>
      <c r="F13461" s="119" t="s">
        <v>1492</v>
      </c>
      <c r="G13461" s="114">
        <f>IF([Data da Aprovação]&lt;&gt;"ESTATUTÁRIO",YEAR([Data da Aprovação]),"")</f>
        <v>2000</v>
      </c>
      <c r="H13461" s="106">
        <f>Tabela9[[#This Row],[Valor do Provento R$]]/Tabela9[[#This Row],[Provento por 1 ou 1000 Ações]]</f>
        <v>2.6237999999999999E-4</v>
      </c>
    </row>
    <row r="13462" spans="1:8">
      <c r="A13462" s="118" t="s">
        <v>1871</v>
      </c>
      <c r="B13462" s="116" t="s">
        <v>1490</v>
      </c>
      <c r="C13462" s="138">
        <v>36741</v>
      </c>
      <c r="D13462" s="139">
        <v>0.33212999999999998</v>
      </c>
      <c r="E13462" s="118">
        <v>1000</v>
      </c>
      <c r="F13462" s="118" t="s">
        <v>1492</v>
      </c>
      <c r="G13462" s="113">
        <f>IF([Data da Aprovação]&lt;&gt;"ESTATUTÁRIO",YEAR([Data da Aprovação]),"")</f>
        <v>2000</v>
      </c>
      <c r="H13462" s="106">
        <f>Tabela9[[#This Row],[Valor do Provento R$]]/Tabela9[[#This Row],[Provento por 1 ou 1000 Ações]]</f>
        <v>3.3212999999999998E-4</v>
      </c>
    </row>
    <row r="13463" spans="1:8">
      <c r="A13463" s="119" t="s">
        <v>1871</v>
      </c>
      <c r="B13463" s="117" t="s">
        <v>1490</v>
      </c>
      <c r="C13463" s="140">
        <v>36888</v>
      </c>
      <c r="D13463" s="141">
        <v>0.29568</v>
      </c>
      <c r="E13463" s="119">
        <v>1000</v>
      </c>
      <c r="F13463" s="119" t="s">
        <v>1489</v>
      </c>
      <c r="G13463" s="114">
        <f>IF([Data da Aprovação]&lt;&gt;"ESTATUTÁRIO",YEAR([Data da Aprovação]),"")</f>
        <v>2000</v>
      </c>
      <c r="H13463" s="106">
        <f>Tabela9[[#This Row],[Valor do Provento R$]]/Tabela9[[#This Row],[Provento por 1 ou 1000 Ações]]</f>
        <v>2.9567999999999999E-4</v>
      </c>
    </row>
    <row r="13464" spans="1:8">
      <c r="A13464" s="118" t="s">
        <v>1871</v>
      </c>
      <c r="B13464" s="116" t="s">
        <v>1490</v>
      </c>
      <c r="C13464" s="138">
        <v>37008</v>
      </c>
      <c r="D13464" s="139">
        <v>0.15148</v>
      </c>
      <c r="E13464" s="118">
        <v>1000</v>
      </c>
      <c r="F13464" s="118" t="s">
        <v>1492</v>
      </c>
      <c r="G13464" s="113">
        <f>IF([Data da Aprovação]&lt;&gt;"ESTATUTÁRIO",YEAR([Data da Aprovação]),"")</f>
        <v>2001</v>
      </c>
      <c r="H13464" s="106">
        <f>Tabela9[[#This Row],[Valor do Provento R$]]/Tabela9[[#This Row],[Provento por 1 ou 1000 Ações]]</f>
        <v>1.5148000000000001E-4</v>
      </c>
    </row>
    <row r="13465" spans="1:8">
      <c r="A13465" s="119" t="s">
        <v>1871</v>
      </c>
      <c r="B13465" s="117" t="s">
        <v>1490</v>
      </c>
      <c r="C13465" s="140">
        <v>37008</v>
      </c>
      <c r="D13465" s="141">
        <v>0.20358999999999999</v>
      </c>
      <c r="E13465" s="119">
        <v>1000</v>
      </c>
      <c r="F13465" s="119" t="s">
        <v>1492</v>
      </c>
      <c r="G13465" s="114">
        <f>IF([Data da Aprovação]&lt;&gt;"ESTATUTÁRIO",YEAR([Data da Aprovação]),"")</f>
        <v>2001</v>
      </c>
      <c r="H13465" s="106">
        <f>Tabela9[[#This Row],[Valor do Provento R$]]/Tabela9[[#This Row],[Provento por 1 ou 1000 Ações]]</f>
        <v>2.0358999999999999E-4</v>
      </c>
    </row>
    <row r="13466" spans="1:8">
      <c r="A13466" s="118" t="s">
        <v>1871</v>
      </c>
      <c r="B13466" s="116" t="s">
        <v>1490</v>
      </c>
      <c r="C13466" s="138">
        <v>37124</v>
      </c>
      <c r="D13466" s="139">
        <v>0.6256697</v>
      </c>
      <c r="E13466" s="118">
        <v>1000</v>
      </c>
      <c r="F13466" s="118" t="s">
        <v>1489</v>
      </c>
      <c r="G13466" s="113">
        <f>IF([Data da Aprovação]&lt;&gt;"ESTATUTÁRIO",YEAR([Data da Aprovação]),"")</f>
        <v>2001</v>
      </c>
      <c r="H13466" s="106">
        <f>Tabela9[[#This Row],[Valor do Provento R$]]/Tabela9[[#This Row],[Provento por 1 ou 1000 Ações]]</f>
        <v>6.2566969999999994E-4</v>
      </c>
    </row>
    <row r="13467" spans="1:8">
      <c r="A13467" s="119" t="s">
        <v>1871</v>
      </c>
      <c r="B13467" s="117" t="s">
        <v>1490</v>
      </c>
      <c r="C13467" s="140">
        <v>37124</v>
      </c>
      <c r="D13467" s="141">
        <v>0.68621840000000001</v>
      </c>
      <c r="E13467" s="119">
        <v>1000</v>
      </c>
      <c r="F13467" s="119" t="s">
        <v>1492</v>
      </c>
      <c r="G13467" s="114">
        <f>IF([Data da Aprovação]&lt;&gt;"ESTATUTÁRIO",YEAR([Data da Aprovação]),"")</f>
        <v>2001</v>
      </c>
      <c r="H13467" s="106">
        <f>Tabela9[[#This Row],[Valor do Provento R$]]/Tabela9[[#This Row],[Provento por 1 ou 1000 Ações]]</f>
        <v>6.8621839999999997E-4</v>
      </c>
    </row>
    <row r="13468" spans="1:8">
      <c r="A13468" s="118" t="s">
        <v>1871</v>
      </c>
      <c r="B13468" s="116" t="s">
        <v>1490</v>
      </c>
      <c r="C13468" s="138">
        <v>37124</v>
      </c>
      <c r="D13468" s="139">
        <v>2.5228617</v>
      </c>
      <c r="E13468" s="118">
        <v>1000</v>
      </c>
      <c r="F13468" s="118" t="s">
        <v>1492</v>
      </c>
      <c r="G13468" s="113">
        <f>IF([Data da Aprovação]&lt;&gt;"ESTATUTÁRIO",YEAR([Data da Aprovação]),"")</f>
        <v>2001</v>
      </c>
      <c r="H13468" s="106">
        <f>Tabela9[[#This Row],[Valor do Provento R$]]/Tabela9[[#This Row],[Provento por 1 ou 1000 Ações]]</f>
        <v>2.5228617000000002E-3</v>
      </c>
    </row>
    <row r="13469" spans="1:8">
      <c r="A13469" s="119" t="s">
        <v>1871</v>
      </c>
      <c r="B13469" s="117" t="s">
        <v>1490</v>
      </c>
      <c r="C13469" s="140">
        <v>37312</v>
      </c>
      <c r="D13469" s="141">
        <v>0.44402399999999997</v>
      </c>
      <c r="E13469" s="119">
        <v>1000</v>
      </c>
      <c r="F13469" s="119" t="s">
        <v>1492</v>
      </c>
      <c r="G13469" s="114">
        <f>IF([Data da Aprovação]&lt;&gt;"ESTATUTÁRIO",YEAR([Data da Aprovação]),"")</f>
        <v>2002</v>
      </c>
      <c r="H13469" s="106">
        <f>Tabela9[[#This Row],[Valor do Provento R$]]/Tabela9[[#This Row],[Provento por 1 ou 1000 Ações]]</f>
        <v>4.4402399999999995E-4</v>
      </c>
    </row>
    <row r="13470" spans="1:8">
      <c r="A13470" s="118" t="s">
        <v>1871</v>
      </c>
      <c r="B13470" s="116" t="s">
        <v>1490</v>
      </c>
      <c r="C13470" s="138">
        <v>37474</v>
      </c>
      <c r="D13470" s="139">
        <v>0.40382299999999999</v>
      </c>
      <c r="E13470" s="118">
        <v>1000</v>
      </c>
      <c r="F13470" s="118" t="s">
        <v>1492</v>
      </c>
      <c r="G13470" s="113">
        <f>IF([Data da Aprovação]&lt;&gt;"ESTATUTÁRIO",YEAR([Data da Aprovação]),"")</f>
        <v>2002</v>
      </c>
      <c r="H13470" s="106">
        <f>Tabela9[[#This Row],[Valor do Provento R$]]/Tabela9[[#This Row],[Provento por 1 ou 1000 Ações]]</f>
        <v>4.0382299999999999E-4</v>
      </c>
    </row>
    <row r="13471" spans="1:8">
      <c r="A13471" s="119" t="s">
        <v>1871</v>
      </c>
      <c r="B13471" s="117" t="s">
        <v>1490</v>
      </c>
      <c r="C13471" s="140">
        <v>37664</v>
      </c>
      <c r="D13471" s="141">
        <v>0.692195</v>
      </c>
      <c r="E13471" s="119">
        <v>1000</v>
      </c>
      <c r="F13471" s="119" t="s">
        <v>1492</v>
      </c>
      <c r="G13471" s="114">
        <f>IF([Data da Aprovação]&lt;&gt;"ESTATUTÁRIO",YEAR([Data da Aprovação]),"")</f>
        <v>2003</v>
      </c>
      <c r="H13471" s="106">
        <f>Tabela9[[#This Row],[Valor do Provento R$]]/Tabela9[[#This Row],[Provento por 1 ou 1000 Ações]]</f>
        <v>6.9219500000000005E-4</v>
      </c>
    </row>
    <row r="13472" spans="1:8">
      <c r="A13472" s="118" t="s">
        <v>1871</v>
      </c>
      <c r="B13472" s="116" t="s">
        <v>1490</v>
      </c>
      <c r="C13472" s="138">
        <v>37839</v>
      </c>
      <c r="D13472" s="139">
        <v>0.50819499999999995</v>
      </c>
      <c r="E13472" s="118">
        <v>1000</v>
      </c>
      <c r="F13472" s="118" t="s">
        <v>1492</v>
      </c>
      <c r="G13472" s="113">
        <f>IF([Data da Aprovação]&lt;&gt;"ESTATUTÁRIO",YEAR([Data da Aprovação]),"")</f>
        <v>2003</v>
      </c>
      <c r="H13472" s="106">
        <f>Tabela9[[#This Row],[Valor do Provento R$]]/Tabela9[[#This Row],[Provento por 1 ou 1000 Ações]]</f>
        <v>5.0819499999999991E-4</v>
      </c>
    </row>
    <row r="13473" spans="1:8">
      <c r="A13473" s="119" t="s">
        <v>1871</v>
      </c>
      <c r="B13473" s="117" t="s">
        <v>1490</v>
      </c>
      <c r="C13473" s="140">
        <v>38028</v>
      </c>
      <c r="D13473" s="141">
        <v>0.59975400000000001</v>
      </c>
      <c r="E13473" s="119">
        <v>1000</v>
      </c>
      <c r="F13473" s="119" t="s">
        <v>1492</v>
      </c>
      <c r="G13473" s="114">
        <f>IF([Data da Aprovação]&lt;&gt;"ESTATUTÁRIO",YEAR([Data da Aprovação]),"")</f>
        <v>2004</v>
      </c>
      <c r="H13473" s="106">
        <f>Tabela9[[#This Row],[Valor do Provento R$]]/Tabela9[[#This Row],[Provento por 1 ou 1000 Ações]]</f>
        <v>5.9975399999999998E-4</v>
      </c>
    </row>
    <row r="13474" spans="1:8">
      <c r="A13474" s="118" t="s">
        <v>1871</v>
      </c>
      <c r="B13474" s="116" t="s">
        <v>1490</v>
      </c>
      <c r="C13474" s="138">
        <v>38203</v>
      </c>
      <c r="D13474" s="139">
        <v>1.33</v>
      </c>
      <c r="E13474" s="118">
        <v>1000</v>
      </c>
      <c r="F13474" s="118" t="s">
        <v>1492</v>
      </c>
      <c r="G13474" s="113">
        <f>IF([Data da Aprovação]&lt;&gt;"ESTATUTÁRIO",YEAR([Data da Aprovação]),"")</f>
        <v>2004</v>
      </c>
      <c r="H13474" s="106">
        <f>Tabela9[[#This Row],[Valor do Provento R$]]/Tabela9[[#This Row],[Provento por 1 ou 1000 Ações]]</f>
        <v>1.33E-3</v>
      </c>
    </row>
    <row r="13475" spans="1:8">
      <c r="A13475" s="119" t="s">
        <v>1871</v>
      </c>
      <c r="B13475" s="117" t="s">
        <v>1490</v>
      </c>
      <c r="C13475" s="140">
        <v>38399</v>
      </c>
      <c r="D13475" s="141">
        <v>0.89798500000000003</v>
      </c>
      <c r="E13475" s="119">
        <v>1000</v>
      </c>
      <c r="F13475" s="119" t="s">
        <v>1492</v>
      </c>
      <c r="G13475" s="114">
        <f>IF([Data da Aprovação]&lt;&gt;"ESTATUTÁRIO",YEAR([Data da Aprovação]),"")</f>
        <v>2005</v>
      </c>
      <c r="H13475" s="106">
        <f>Tabela9[[#This Row],[Valor do Provento R$]]/Tabela9[[#This Row],[Provento por 1 ou 1000 Ações]]</f>
        <v>8.9798500000000002E-4</v>
      </c>
    </row>
    <row r="13476" spans="1:8">
      <c r="A13476" s="118" t="s">
        <v>1871</v>
      </c>
      <c r="B13476" s="116" t="s">
        <v>1490</v>
      </c>
      <c r="C13476" s="138">
        <v>38567</v>
      </c>
      <c r="D13476" s="139">
        <v>0.70381700000000003</v>
      </c>
      <c r="E13476" s="118">
        <v>1000</v>
      </c>
      <c r="F13476" s="118" t="s">
        <v>1492</v>
      </c>
      <c r="G13476" s="113">
        <f>IF([Data da Aprovação]&lt;&gt;"ESTATUTÁRIO",YEAR([Data da Aprovação]),"")</f>
        <v>2005</v>
      </c>
      <c r="H13476" s="106">
        <f>Tabela9[[#This Row],[Valor do Provento R$]]/Tabela9[[#This Row],[Provento por 1 ou 1000 Ações]]</f>
        <v>7.0381700000000003E-4</v>
      </c>
    </row>
    <row r="13477" spans="1:8">
      <c r="A13477" s="119" t="s">
        <v>1871</v>
      </c>
      <c r="B13477" s="117" t="s">
        <v>1490</v>
      </c>
      <c r="C13477" s="140">
        <v>38763</v>
      </c>
      <c r="D13477" s="141">
        <v>1.2324980000000001</v>
      </c>
      <c r="E13477" s="119">
        <v>1</v>
      </c>
      <c r="F13477" s="119" t="s">
        <v>1492</v>
      </c>
      <c r="G13477" s="114">
        <f>IF([Data da Aprovação]&lt;&gt;"ESTATUTÁRIO",YEAR([Data da Aprovação]),"")</f>
        <v>2006</v>
      </c>
      <c r="H13477" s="106">
        <f>Tabela9[[#This Row],[Valor do Provento R$]]/Tabela9[[#This Row],[Provento por 1 ou 1000 Ações]]</f>
        <v>1.2324980000000001</v>
      </c>
    </row>
    <row r="13478" spans="1:8">
      <c r="A13478" s="118" t="s">
        <v>1871</v>
      </c>
      <c r="B13478" s="116" t="s">
        <v>1490</v>
      </c>
      <c r="C13478" s="138">
        <v>38931</v>
      </c>
      <c r="D13478" s="139">
        <v>0.88739800000000002</v>
      </c>
      <c r="E13478" s="118">
        <v>1</v>
      </c>
      <c r="F13478" s="118" t="s">
        <v>1492</v>
      </c>
      <c r="G13478" s="113">
        <f>IF([Data da Aprovação]&lt;&gt;"ESTATUTÁRIO",YEAR([Data da Aprovação]),"")</f>
        <v>2006</v>
      </c>
      <c r="H13478" s="106">
        <f>Tabela9[[#This Row],[Valor do Provento R$]]/Tabela9[[#This Row],[Provento por 1 ou 1000 Ações]]</f>
        <v>0.88739800000000002</v>
      </c>
    </row>
    <row r="13479" spans="1:8">
      <c r="A13479" s="119" t="s">
        <v>1871</v>
      </c>
      <c r="B13479" s="117" t="s">
        <v>1490</v>
      </c>
      <c r="C13479" s="140">
        <v>39125</v>
      </c>
      <c r="D13479" s="141">
        <v>0.88963300000000001</v>
      </c>
      <c r="E13479" s="119">
        <v>1</v>
      </c>
      <c r="F13479" s="119" t="s">
        <v>1492</v>
      </c>
      <c r="G13479" s="114">
        <f>IF([Data da Aprovação]&lt;&gt;"ESTATUTÁRIO",YEAR([Data da Aprovação]),"")</f>
        <v>2007</v>
      </c>
      <c r="H13479" s="106">
        <f>Tabela9[[#This Row],[Valor do Provento R$]]/Tabela9[[#This Row],[Provento por 1 ou 1000 Ações]]</f>
        <v>0.88963300000000001</v>
      </c>
    </row>
    <row r="13480" spans="1:8">
      <c r="A13480" s="118" t="s">
        <v>1871</v>
      </c>
      <c r="B13480" s="116" t="s">
        <v>1490</v>
      </c>
      <c r="C13480" s="138">
        <v>39498</v>
      </c>
      <c r="D13480" s="139">
        <v>1.777031</v>
      </c>
      <c r="E13480" s="118">
        <v>1</v>
      </c>
      <c r="F13480" s="118" t="s">
        <v>1492</v>
      </c>
      <c r="G13480" s="113">
        <f>IF([Data da Aprovação]&lt;&gt;"ESTATUTÁRIO",YEAR([Data da Aprovação]),"")</f>
        <v>2008</v>
      </c>
      <c r="H13480" s="106">
        <f>Tabela9[[#This Row],[Valor do Provento R$]]/Tabela9[[#This Row],[Provento por 1 ou 1000 Ações]]</f>
        <v>1.777031</v>
      </c>
    </row>
    <row r="13481" spans="1:8">
      <c r="A13481" s="119" t="s">
        <v>1871</v>
      </c>
      <c r="B13481" s="117" t="s">
        <v>1490</v>
      </c>
      <c r="C13481" s="140">
        <v>39666</v>
      </c>
      <c r="D13481" s="141">
        <v>0.89</v>
      </c>
      <c r="E13481" s="119">
        <v>1</v>
      </c>
      <c r="F13481" s="119" t="s">
        <v>1492</v>
      </c>
      <c r="G13481" s="114">
        <f>IF([Data da Aprovação]&lt;&gt;"ESTATUTÁRIO",YEAR([Data da Aprovação]),"")</f>
        <v>2008</v>
      </c>
      <c r="H13481" s="106">
        <f>Tabela9[[#This Row],[Valor do Provento R$]]/Tabela9[[#This Row],[Provento por 1 ou 1000 Ações]]</f>
        <v>0.89</v>
      </c>
    </row>
    <row r="13482" spans="1:8">
      <c r="A13482" s="118" t="s">
        <v>1871</v>
      </c>
      <c r="B13482" s="116" t="s">
        <v>1490</v>
      </c>
      <c r="C13482" s="138">
        <v>39883</v>
      </c>
      <c r="D13482" s="139">
        <v>0.88703100000000001</v>
      </c>
      <c r="E13482" s="118">
        <v>1</v>
      </c>
      <c r="F13482" s="118" t="s">
        <v>1492</v>
      </c>
      <c r="G13482" s="113">
        <f>IF([Data da Aprovação]&lt;&gt;"ESTATUTÁRIO",YEAR([Data da Aprovação]),"")</f>
        <v>2009</v>
      </c>
      <c r="H13482" s="106">
        <f>Tabela9[[#This Row],[Valor do Provento R$]]/Tabela9[[#This Row],[Provento por 1 ou 1000 Ações]]</f>
        <v>0.88703100000000001</v>
      </c>
    </row>
    <row r="13483" spans="1:8">
      <c r="A13483" s="119" t="s">
        <v>1871</v>
      </c>
      <c r="B13483" s="117" t="s">
        <v>1490</v>
      </c>
      <c r="C13483" s="140">
        <v>40037</v>
      </c>
      <c r="D13483" s="141">
        <v>0.89</v>
      </c>
      <c r="E13483" s="119">
        <v>1</v>
      </c>
      <c r="F13483" s="119" t="s">
        <v>1492</v>
      </c>
      <c r="G13483" s="114">
        <f>IF([Data da Aprovação]&lt;&gt;"ESTATUTÁRIO",YEAR([Data da Aprovação]),"")</f>
        <v>2009</v>
      </c>
      <c r="H13483" s="106">
        <f>Tabela9[[#This Row],[Valor do Provento R$]]/Tabela9[[#This Row],[Provento por 1 ou 1000 Ações]]</f>
        <v>0.89</v>
      </c>
    </row>
    <row r="13484" spans="1:8">
      <c r="A13484" s="118" t="s">
        <v>1871</v>
      </c>
      <c r="B13484" s="116" t="s">
        <v>1490</v>
      </c>
      <c r="C13484" s="138">
        <v>40233</v>
      </c>
      <c r="D13484" s="139">
        <v>1.19</v>
      </c>
      <c r="E13484" s="118">
        <v>1</v>
      </c>
      <c r="F13484" s="118" t="s">
        <v>1492</v>
      </c>
      <c r="G13484" s="113">
        <f>IF([Data da Aprovação]&lt;&gt;"ESTATUTÁRIO",YEAR([Data da Aprovação]),"")</f>
        <v>2010</v>
      </c>
      <c r="H13484" s="106">
        <f>Tabela9[[#This Row],[Valor do Provento R$]]/Tabela9[[#This Row],[Provento por 1 ou 1000 Ações]]</f>
        <v>1.19</v>
      </c>
    </row>
    <row r="13485" spans="1:8">
      <c r="A13485" s="119" t="s">
        <v>1871</v>
      </c>
      <c r="B13485" s="117" t="s">
        <v>1490</v>
      </c>
      <c r="C13485" s="140">
        <v>40401</v>
      </c>
      <c r="D13485" s="141">
        <v>1.32</v>
      </c>
      <c r="E13485" s="119">
        <v>1</v>
      </c>
      <c r="F13485" s="119" t="s">
        <v>1492</v>
      </c>
      <c r="G13485" s="114">
        <f>IF([Data da Aprovação]&lt;&gt;"ESTATUTÁRIO",YEAR([Data da Aprovação]),"")</f>
        <v>2010</v>
      </c>
      <c r="H13485" s="106">
        <f>Tabela9[[#This Row],[Valor do Provento R$]]/Tabela9[[#This Row],[Provento por 1 ou 1000 Ações]]</f>
        <v>1.32</v>
      </c>
    </row>
    <row r="13486" spans="1:8">
      <c r="A13486" s="118" t="s">
        <v>1871</v>
      </c>
      <c r="B13486" s="116" t="s">
        <v>1490</v>
      </c>
      <c r="C13486" s="138">
        <v>40597</v>
      </c>
      <c r="D13486" s="139">
        <v>0.47</v>
      </c>
      <c r="E13486" s="118">
        <v>1</v>
      </c>
      <c r="F13486" s="118" t="s">
        <v>1492</v>
      </c>
      <c r="G13486" s="113">
        <f>IF([Data da Aprovação]&lt;&gt;"ESTATUTÁRIO",YEAR([Data da Aprovação]),"")</f>
        <v>2011</v>
      </c>
      <c r="H13486" s="106">
        <f>Tabela9[[#This Row],[Valor do Provento R$]]/Tabela9[[#This Row],[Provento por 1 ou 1000 Ações]]</f>
        <v>0.47</v>
      </c>
    </row>
    <row r="13487" spans="1:8">
      <c r="A13487" s="119" t="s">
        <v>1872</v>
      </c>
      <c r="B13487" s="117" t="s">
        <v>1488</v>
      </c>
      <c r="C13487" s="140">
        <v>41264</v>
      </c>
      <c r="D13487" s="141">
        <v>0.13619999999999999</v>
      </c>
      <c r="E13487" s="119">
        <v>1</v>
      </c>
      <c r="F13487" s="119" t="s">
        <v>1489</v>
      </c>
      <c r="G13487" s="114">
        <f>IF([Data da Aprovação]&lt;&gt;"ESTATUTÁRIO",YEAR([Data da Aprovação]),"")</f>
        <v>2012</v>
      </c>
      <c r="H13487" s="106">
        <f>Tabela9[[#This Row],[Valor do Provento R$]]/Tabela9[[#This Row],[Provento por 1 ou 1000 Ações]]</f>
        <v>0.13619999999999999</v>
      </c>
    </row>
    <row r="13488" spans="1:8">
      <c r="A13488" s="118" t="s">
        <v>1872</v>
      </c>
      <c r="B13488" s="116" t="s">
        <v>1488</v>
      </c>
      <c r="C13488" s="138">
        <v>41394</v>
      </c>
      <c r="D13488" s="139">
        <v>0.39429500000000001</v>
      </c>
      <c r="E13488" s="118">
        <v>1</v>
      </c>
      <c r="F13488" s="118" t="s">
        <v>1492</v>
      </c>
      <c r="G13488" s="113">
        <f>IF([Data da Aprovação]&lt;&gt;"ESTATUTÁRIO",YEAR([Data da Aprovação]),"")</f>
        <v>2013</v>
      </c>
      <c r="H13488" s="106">
        <f>Tabela9[[#This Row],[Valor do Provento R$]]/Tabela9[[#This Row],[Provento por 1 ou 1000 Ações]]</f>
        <v>0.39429500000000001</v>
      </c>
    </row>
    <row r="13489" spans="1:8">
      <c r="A13489" s="119" t="s">
        <v>1872</v>
      </c>
      <c r="B13489" s="117" t="s">
        <v>1488</v>
      </c>
      <c r="C13489" s="140">
        <v>41631</v>
      </c>
      <c r="D13489" s="141">
        <v>9.8400000000000001E-2</v>
      </c>
      <c r="E13489" s="119">
        <v>1</v>
      </c>
      <c r="F13489" s="119" t="s">
        <v>1489</v>
      </c>
      <c r="G13489" s="114">
        <f>IF([Data da Aprovação]&lt;&gt;"ESTATUTÁRIO",YEAR([Data da Aprovação]),"")</f>
        <v>2013</v>
      </c>
      <c r="H13489" s="106">
        <f>Tabela9[[#This Row],[Valor do Provento R$]]/Tabela9[[#This Row],[Provento por 1 ou 1000 Ações]]</f>
        <v>9.8400000000000001E-2</v>
      </c>
    </row>
    <row r="13490" spans="1:8">
      <c r="A13490" s="118" t="s">
        <v>1873</v>
      </c>
      <c r="B13490" s="116" t="s">
        <v>1488</v>
      </c>
      <c r="C13490" s="138">
        <v>35121</v>
      </c>
      <c r="D13490" s="139">
        <v>0.06</v>
      </c>
      <c r="E13490" s="118">
        <v>1</v>
      </c>
      <c r="F13490" s="118" t="s">
        <v>1492</v>
      </c>
      <c r="G13490" s="113">
        <f>IF([Data da Aprovação]&lt;&gt;"ESTATUTÁRIO",YEAR([Data da Aprovação]),"")</f>
        <v>1996</v>
      </c>
      <c r="H13490" s="106">
        <f>Tabela9[[#This Row],[Valor do Provento R$]]/Tabela9[[#This Row],[Provento por 1 ou 1000 Ações]]</f>
        <v>0.06</v>
      </c>
    </row>
    <row r="13491" spans="1:8">
      <c r="A13491" s="119" t="s">
        <v>1873</v>
      </c>
      <c r="B13491" s="117" t="s">
        <v>1488</v>
      </c>
      <c r="C13491" s="140">
        <v>35331</v>
      </c>
      <c r="D13491" s="141">
        <v>1.8499999999999999E-2</v>
      </c>
      <c r="E13491" s="119">
        <v>1</v>
      </c>
      <c r="F13491" s="119" t="s">
        <v>1492</v>
      </c>
      <c r="G13491" s="114">
        <f>IF([Data da Aprovação]&lt;&gt;"ESTATUTÁRIO",YEAR([Data da Aprovação]),"")</f>
        <v>1996</v>
      </c>
      <c r="H13491" s="106">
        <f>Tabela9[[#This Row],[Valor do Provento R$]]/Tabela9[[#This Row],[Provento por 1 ou 1000 Ações]]</f>
        <v>1.8499999999999999E-2</v>
      </c>
    </row>
    <row r="13492" spans="1:8">
      <c r="A13492" s="118" t="s">
        <v>1873</v>
      </c>
      <c r="B13492" s="116" t="s">
        <v>1488</v>
      </c>
      <c r="C13492" s="138">
        <v>35912</v>
      </c>
      <c r="D13492" s="139">
        <v>0.01</v>
      </c>
      <c r="E13492" s="118">
        <v>1</v>
      </c>
      <c r="F13492" s="118" t="s">
        <v>1492</v>
      </c>
      <c r="G13492" s="113">
        <f>IF([Data da Aprovação]&lt;&gt;"ESTATUTÁRIO",YEAR([Data da Aprovação]),"")</f>
        <v>1998</v>
      </c>
      <c r="H13492" s="106">
        <f>Tabela9[[#This Row],[Valor do Provento R$]]/Tabela9[[#This Row],[Provento por 1 ou 1000 Ações]]</f>
        <v>0.01</v>
      </c>
    </row>
    <row r="13493" spans="1:8">
      <c r="A13493" s="119" t="s">
        <v>1873</v>
      </c>
      <c r="B13493" s="117" t="s">
        <v>1488</v>
      </c>
      <c r="C13493" s="140">
        <v>36024</v>
      </c>
      <c r="D13493" s="141">
        <v>0.01</v>
      </c>
      <c r="E13493" s="119">
        <v>1</v>
      </c>
      <c r="F13493" s="119" t="s">
        <v>1492</v>
      </c>
      <c r="G13493" s="114">
        <f>IF([Data da Aprovação]&lt;&gt;"ESTATUTÁRIO",YEAR([Data da Aprovação]),"")</f>
        <v>1998</v>
      </c>
      <c r="H13493" s="106">
        <f>Tabela9[[#This Row],[Valor do Provento R$]]/Tabela9[[#This Row],[Provento por 1 ou 1000 Ações]]</f>
        <v>0.01</v>
      </c>
    </row>
    <row r="13494" spans="1:8">
      <c r="A13494" s="118" t="s">
        <v>1873</v>
      </c>
      <c r="B13494" s="116" t="s">
        <v>1488</v>
      </c>
      <c r="C13494" s="138">
        <v>36133</v>
      </c>
      <c r="D13494" s="139">
        <v>0.01</v>
      </c>
      <c r="E13494" s="118">
        <v>1</v>
      </c>
      <c r="F13494" s="118" t="s">
        <v>1492</v>
      </c>
      <c r="G13494" s="113">
        <f>IF([Data da Aprovação]&lt;&gt;"ESTATUTÁRIO",YEAR([Data da Aprovação]),"")</f>
        <v>1998</v>
      </c>
      <c r="H13494" s="106">
        <f>Tabela9[[#This Row],[Valor do Provento R$]]/Tabela9[[#This Row],[Provento por 1 ou 1000 Ações]]</f>
        <v>0.01</v>
      </c>
    </row>
    <row r="13495" spans="1:8">
      <c r="A13495" s="119" t="s">
        <v>1873</v>
      </c>
      <c r="B13495" s="117" t="s">
        <v>1488</v>
      </c>
      <c r="C13495" s="140">
        <v>36280</v>
      </c>
      <c r="D13495" s="141">
        <v>2.5000000000000001E-2</v>
      </c>
      <c r="E13495" s="119">
        <v>1</v>
      </c>
      <c r="F13495" s="119" t="s">
        <v>1492</v>
      </c>
      <c r="G13495" s="114">
        <f>IF([Data da Aprovação]&lt;&gt;"ESTATUTÁRIO",YEAR([Data da Aprovação]),"")</f>
        <v>1999</v>
      </c>
      <c r="H13495" s="106">
        <f>Tabela9[[#This Row],[Valor do Provento R$]]/Tabela9[[#This Row],[Provento por 1 ou 1000 Ações]]</f>
        <v>2.5000000000000001E-2</v>
      </c>
    </row>
    <row r="13496" spans="1:8">
      <c r="A13496" s="118" t="s">
        <v>1873</v>
      </c>
      <c r="B13496" s="116" t="s">
        <v>1488</v>
      </c>
      <c r="C13496" s="138">
        <v>36378</v>
      </c>
      <c r="D13496" s="139">
        <v>1.4999999999999999E-2</v>
      </c>
      <c r="E13496" s="118">
        <v>1</v>
      </c>
      <c r="F13496" s="118" t="s">
        <v>1492</v>
      </c>
      <c r="G13496" s="113">
        <f>IF([Data da Aprovação]&lt;&gt;"ESTATUTÁRIO",YEAR([Data da Aprovação]),"")</f>
        <v>1999</v>
      </c>
      <c r="H13496" s="106">
        <f>Tabela9[[#This Row],[Valor do Provento R$]]/Tabela9[[#This Row],[Provento por 1 ou 1000 Ações]]</f>
        <v>1.4999999999999999E-2</v>
      </c>
    </row>
    <row r="13497" spans="1:8">
      <c r="A13497" s="119" t="s">
        <v>1873</v>
      </c>
      <c r="B13497" s="117" t="s">
        <v>1488</v>
      </c>
      <c r="C13497" s="140">
        <v>36495</v>
      </c>
      <c r="D13497" s="141">
        <v>0.02</v>
      </c>
      <c r="E13497" s="119">
        <v>1</v>
      </c>
      <c r="F13497" s="119" t="s">
        <v>1492</v>
      </c>
      <c r="G13497" s="114">
        <f>IF([Data da Aprovação]&lt;&gt;"ESTATUTÁRIO",YEAR([Data da Aprovação]),"")</f>
        <v>1999</v>
      </c>
      <c r="H13497" s="106">
        <f>Tabela9[[#This Row],[Valor do Provento R$]]/Tabela9[[#This Row],[Provento por 1 ou 1000 Ações]]</f>
        <v>0.02</v>
      </c>
    </row>
    <row r="13498" spans="1:8">
      <c r="A13498" s="118" t="s">
        <v>1873</v>
      </c>
      <c r="B13498" s="116" t="s">
        <v>1488</v>
      </c>
      <c r="C13498" s="138">
        <v>36524</v>
      </c>
      <c r="D13498" s="139">
        <v>5.6000000000000001E-2</v>
      </c>
      <c r="E13498" s="118">
        <v>1</v>
      </c>
      <c r="F13498" s="118" t="s">
        <v>1489</v>
      </c>
      <c r="G13498" s="113">
        <f>IF([Data da Aprovação]&lt;&gt;"ESTATUTÁRIO",YEAR([Data da Aprovação]),"")</f>
        <v>1999</v>
      </c>
      <c r="H13498" s="106">
        <f>Tabela9[[#This Row],[Valor do Provento R$]]/Tabela9[[#This Row],[Provento por 1 ou 1000 Ações]]</f>
        <v>5.6000000000000001E-2</v>
      </c>
    </row>
    <row r="13499" spans="1:8">
      <c r="A13499" s="119" t="s">
        <v>1873</v>
      </c>
      <c r="B13499" s="117" t="s">
        <v>1488</v>
      </c>
      <c r="C13499" s="140">
        <v>36643</v>
      </c>
      <c r="D13499" s="141">
        <v>0.10639999999999999</v>
      </c>
      <c r="E13499" s="119">
        <v>1</v>
      </c>
      <c r="F13499" s="119" t="s">
        <v>1492</v>
      </c>
      <c r="G13499" s="114">
        <f>IF([Data da Aprovação]&lt;&gt;"ESTATUTÁRIO",YEAR([Data da Aprovação]),"")</f>
        <v>2000</v>
      </c>
      <c r="H13499" s="106">
        <f>Tabela9[[#This Row],[Valor do Provento R$]]/Tabela9[[#This Row],[Provento por 1 ou 1000 Ações]]</f>
        <v>0.10639999999999999</v>
      </c>
    </row>
    <row r="13500" spans="1:8">
      <c r="A13500" s="118" t="s">
        <v>1873</v>
      </c>
      <c r="B13500" s="116" t="s">
        <v>1488</v>
      </c>
      <c r="C13500" s="138">
        <v>36888</v>
      </c>
      <c r="D13500" s="139">
        <v>0.05</v>
      </c>
      <c r="E13500" s="118">
        <v>1</v>
      </c>
      <c r="F13500" s="118" t="s">
        <v>1489</v>
      </c>
      <c r="G13500" s="113">
        <f>IF([Data da Aprovação]&lt;&gt;"ESTATUTÁRIO",YEAR([Data da Aprovação]),"")</f>
        <v>2000</v>
      </c>
      <c r="H13500" s="106">
        <f>Tabela9[[#This Row],[Valor do Provento R$]]/Tabela9[[#This Row],[Provento por 1 ou 1000 Ações]]</f>
        <v>0.05</v>
      </c>
    </row>
    <row r="13501" spans="1:8">
      <c r="A13501" s="119" t="s">
        <v>1873</v>
      </c>
      <c r="B13501" s="117" t="s">
        <v>1488</v>
      </c>
      <c r="C13501" s="140">
        <v>37008</v>
      </c>
      <c r="D13501" s="141">
        <v>4.4699999999999997E-2</v>
      </c>
      <c r="E13501" s="119">
        <v>1</v>
      </c>
      <c r="F13501" s="119" t="s">
        <v>1492</v>
      </c>
      <c r="G13501" s="114">
        <f>IF([Data da Aprovação]&lt;&gt;"ESTATUTÁRIO",YEAR([Data da Aprovação]),"")</f>
        <v>2001</v>
      </c>
      <c r="H13501" s="106">
        <f>Tabela9[[#This Row],[Valor do Provento R$]]/Tabela9[[#This Row],[Provento por 1 ou 1000 Ações]]</f>
        <v>4.4699999999999997E-2</v>
      </c>
    </row>
    <row r="13502" spans="1:8">
      <c r="A13502" s="118" t="s">
        <v>1873</v>
      </c>
      <c r="B13502" s="116" t="s">
        <v>1488</v>
      </c>
      <c r="C13502" s="138">
        <v>37064</v>
      </c>
      <c r="D13502" s="139">
        <v>0.04</v>
      </c>
      <c r="E13502" s="118">
        <v>1</v>
      </c>
      <c r="F13502" s="118" t="s">
        <v>1489</v>
      </c>
      <c r="G13502" s="113">
        <f>IF([Data da Aprovação]&lt;&gt;"ESTATUTÁRIO",YEAR([Data da Aprovação]),"")</f>
        <v>2001</v>
      </c>
      <c r="H13502" s="106">
        <f>Tabela9[[#This Row],[Valor do Provento R$]]/Tabela9[[#This Row],[Provento por 1 ou 1000 Ações]]</f>
        <v>0.04</v>
      </c>
    </row>
    <row r="13503" spans="1:8">
      <c r="A13503" s="119" t="s">
        <v>1873</v>
      </c>
      <c r="B13503" s="117" t="s">
        <v>1488</v>
      </c>
      <c r="C13503" s="140">
        <v>37246</v>
      </c>
      <c r="D13503" s="141">
        <v>0.04</v>
      </c>
      <c r="E13503" s="119">
        <v>1</v>
      </c>
      <c r="F13503" s="119" t="s">
        <v>1489</v>
      </c>
      <c r="G13503" s="114">
        <f>IF([Data da Aprovação]&lt;&gt;"ESTATUTÁRIO",YEAR([Data da Aprovação]),"")</f>
        <v>2001</v>
      </c>
      <c r="H13503" s="106">
        <f>Tabela9[[#This Row],[Valor do Provento R$]]/Tabela9[[#This Row],[Provento por 1 ou 1000 Ações]]</f>
        <v>0.04</v>
      </c>
    </row>
    <row r="13504" spans="1:8">
      <c r="A13504" s="118" t="s">
        <v>1873</v>
      </c>
      <c r="B13504" s="116" t="s">
        <v>1488</v>
      </c>
      <c r="C13504" s="138">
        <v>37371</v>
      </c>
      <c r="D13504" s="139">
        <v>1.4E-2</v>
      </c>
      <c r="E13504" s="118">
        <v>1</v>
      </c>
      <c r="F13504" s="118" t="s">
        <v>1492</v>
      </c>
      <c r="G13504" s="113">
        <f>IF([Data da Aprovação]&lt;&gt;"ESTATUTÁRIO",YEAR([Data da Aprovação]),"")</f>
        <v>2002</v>
      </c>
      <c r="H13504" s="106">
        <f>Tabela9[[#This Row],[Valor do Provento R$]]/Tabela9[[#This Row],[Provento por 1 ou 1000 Ações]]</f>
        <v>1.4E-2</v>
      </c>
    </row>
    <row r="13505" spans="1:8">
      <c r="A13505" s="119" t="s">
        <v>1873</v>
      </c>
      <c r="B13505" s="117" t="s">
        <v>1488</v>
      </c>
      <c r="C13505" s="140">
        <v>37553</v>
      </c>
      <c r="D13505" s="141">
        <v>4.3799999999999999E-2</v>
      </c>
      <c r="E13505" s="119">
        <v>1</v>
      </c>
      <c r="F13505" s="119" t="s">
        <v>1489</v>
      </c>
      <c r="G13505" s="114">
        <f>IF([Data da Aprovação]&lt;&gt;"ESTATUTÁRIO",YEAR([Data da Aprovação]),"")</f>
        <v>2002</v>
      </c>
      <c r="H13505" s="106">
        <f>Tabela9[[#This Row],[Valor do Provento R$]]/Tabela9[[#This Row],[Provento por 1 ou 1000 Ações]]</f>
        <v>4.3799999999999999E-2</v>
      </c>
    </row>
    <row r="13506" spans="1:8">
      <c r="A13506" s="118" t="s">
        <v>1873</v>
      </c>
      <c r="B13506" s="116" t="s">
        <v>1488</v>
      </c>
      <c r="C13506" s="138">
        <v>37553</v>
      </c>
      <c r="D13506" s="139">
        <v>1.6199999999999999E-2</v>
      </c>
      <c r="E13506" s="118">
        <v>1</v>
      </c>
      <c r="F13506" s="118" t="s">
        <v>1489</v>
      </c>
      <c r="G13506" s="113">
        <f>IF([Data da Aprovação]&lt;&gt;"ESTATUTÁRIO",YEAR([Data da Aprovação]),"")</f>
        <v>2002</v>
      </c>
      <c r="H13506" s="106">
        <f>Tabela9[[#This Row],[Valor do Provento R$]]/Tabela9[[#This Row],[Provento por 1 ou 1000 Ações]]</f>
        <v>1.6199999999999999E-2</v>
      </c>
    </row>
    <row r="13507" spans="1:8">
      <c r="A13507" s="119" t="s">
        <v>1873</v>
      </c>
      <c r="B13507" s="117" t="s">
        <v>1488</v>
      </c>
      <c r="C13507" s="140">
        <v>37610</v>
      </c>
      <c r="D13507" s="141">
        <v>1.7000000000000001E-2</v>
      </c>
      <c r="E13507" s="119">
        <v>1</v>
      </c>
      <c r="F13507" s="119" t="s">
        <v>1489</v>
      </c>
      <c r="G13507" s="114">
        <f>IF([Data da Aprovação]&lt;&gt;"ESTATUTÁRIO",YEAR([Data da Aprovação]),"")</f>
        <v>2002</v>
      </c>
      <c r="H13507" s="106">
        <f>Tabela9[[#This Row],[Valor do Provento R$]]/Tabela9[[#This Row],[Provento por 1 ou 1000 Ações]]</f>
        <v>1.7000000000000001E-2</v>
      </c>
    </row>
    <row r="13508" spans="1:8">
      <c r="A13508" s="118" t="s">
        <v>1873</v>
      </c>
      <c r="B13508" s="116" t="s">
        <v>1488</v>
      </c>
      <c r="C13508" s="138">
        <v>37736</v>
      </c>
      <c r="D13508" s="139">
        <v>1.355E-2</v>
      </c>
      <c r="E13508" s="118">
        <v>1</v>
      </c>
      <c r="F13508" s="118" t="s">
        <v>1492</v>
      </c>
      <c r="G13508" s="113">
        <f>IF([Data da Aprovação]&lt;&gt;"ESTATUTÁRIO",YEAR([Data da Aprovação]),"")</f>
        <v>2003</v>
      </c>
      <c r="H13508" s="106">
        <f>Tabela9[[#This Row],[Valor do Provento R$]]/Tabela9[[#This Row],[Provento por 1 ou 1000 Ações]]</f>
        <v>1.355E-2</v>
      </c>
    </row>
    <row r="13509" spans="1:8">
      <c r="A13509" s="119" t="s">
        <v>1873</v>
      </c>
      <c r="B13509" s="117" t="s">
        <v>1488</v>
      </c>
      <c r="C13509" s="140">
        <v>37931</v>
      </c>
      <c r="D13509" s="141">
        <v>0.02</v>
      </c>
      <c r="E13509" s="119">
        <v>1</v>
      </c>
      <c r="F13509" s="119" t="s">
        <v>1492</v>
      </c>
      <c r="G13509" s="114">
        <f>IF([Data da Aprovação]&lt;&gt;"ESTATUTÁRIO",YEAR([Data da Aprovação]),"")</f>
        <v>2003</v>
      </c>
      <c r="H13509" s="106">
        <f>Tabela9[[#This Row],[Valor do Provento R$]]/Tabela9[[#This Row],[Provento por 1 ou 1000 Ações]]</f>
        <v>0.02</v>
      </c>
    </row>
    <row r="13510" spans="1:8">
      <c r="A13510" s="118" t="s">
        <v>1873</v>
      </c>
      <c r="B13510" s="116" t="s">
        <v>1488</v>
      </c>
      <c r="C13510" s="138">
        <v>37985</v>
      </c>
      <c r="D13510" s="139">
        <v>0.04</v>
      </c>
      <c r="E13510" s="118">
        <v>1</v>
      </c>
      <c r="F13510" s="118" t="s">
        <v>1489</v>
      </c>
      <c r="G13510" s="113">
        <f>IF([Data da Aprovação]&lt;&gt;"ESTATUTÁRIO",YEAR([Data da Aprovação]),"")</f>
        <v>2003</v>
      </c>
      <c r="H13510" s="106">
        <f>Tabela9[[#This Row],[Valor do Provento R$]]/Tabela9[[#This Row],[Provento por 1 ou 1000 Ações]]</f>
        <v>0.04</v>
      </c>
    </row>
    <row r="13511" spans="1:8">
      <c r="A13511" s="119" t="s">
        <v>1873</v>
      </c>
      <c r="B13511" s="117" t="s">
        <v>1488</v>
      </c>
      <c r="C13511" s="140">
        <v>38104</v>
      </c>
      <c r="D13511" s="141">
        <v>1.67E-2</v>
      </c>
      <c r="E13511" s="119">
        <v>1</v>
      </c>
      <c r="F13511" s="119" t="s">
        <v>1492</v>
      </c>
      <c r="G13511" s="114">
        <f>IF([Data da Aprovação]&lt;&gt;"ESTATUTÁRIO",YEAR([Data da Aprovação]),"")</f>
        <v>2004</v>
      </c>
      <c r="H13511" s="106">
        <f>Tabela9[[#This Row],[Valor do Provento R$]]/Tabela9[[#This Row],[Provento por 1 ou 1000 Ações]]</f>
        <v>1.67E-2</v>
      </c>
    </row>
    <row r="13512" spans="1:8">
      <c r="A13512" s="118" t="s">
        <v>1873</v>
      </c>
      <c r="B13512" s="116" t="s">
        <v>1488</v>
      </c>
      <c r="C13512" s="138">
        <v>38210</v>
      </c>
      <c r="D13512" s="139">
        <v>2.5000000000000001E-2</v>
      </c>
      <c r="E13512" s="118">
        <v>1</v>
      </c>
      <c r="F13512" s="118" t="s">
        <v>1489</v>
      </c>
      <c r="G13512" s="113">
        <f>IF([Data da Aprovação]&lt;&gt;"ESTATUTÁRIO",YEAR([Data da Aprovação]),"")</f>
        <v>2004</v>
      </c>
      <c r="H13512" s="106">
        <f>Tabela9[[#This Row],[Valor do Provento R$]]/Tabela9[[#This Row],[Provento por 1 ou 1000 Ações]]</f>
        <v>2.5000000000000001E-2</v>
      </c>
    </row>
    <row r="13513" spans="1:8">
      <c r="A13513" s="119" t="s">
        <v>1873</v>
      </c>
      <c r="B13513" s="117" t="s">
        <v>1488</v>
      </c>
      <c r="C13513" s="140">
        <v>38348</v>
      </c>
      <c r="D13513" s="141">
        <v>0.09</v>
      </c>
      <c r="E13513" s="119">
        <v>1</v>
      </c>
      <c r="F13513" s="119" t="s">
        <v>1489</v>
      </c>
      <c r="G13513" s="114">
        <f>IF([Data da Aprovação]&lt;&gt;"ESTATUTÁRIO",YEAR([Data da Aprovação]),"")</f>
        <v>2004</v>
      </c>
      <c r="H13513" s="106">
        <f>Tabela9[[#This Row],[Valor do Provento R$]]/Tabela9[[#This Row],[Provento por 1 ou 1000 Ações]]</f>
        <v>0.09</v>
      </c>
    </row>
    <row r="13514" spans="1:8">
      <c r="A13514" s="118" t="s">
        <v>1873</v>
      </c>
      <c r="B13514" s="116" t="s">
        <v>1488</v>
      </c>
      <c r="C13514" s="138">
        <v>38469</v>
      </c>
      <c r="D13514" s="139">
        <v>1.2149999999999999E-2</v>
      </c>
      <c r="E13514" s="118">
        <v>1</v>
      </c>
      <c r="F13514" s="118" t="s">
        <v>1492</v>
      </c>
      <c r="G13514" s="113">
        <f>IF([Data da Aprovação]&lt;&gt;"ESTATUTÁRIO",YEAR([Data da Aprovação]),"")</f>
        <v>2005</v>
      </c>
      <c r="H13514" s="106">
        <f>Tabela9[[#This Row],[Valor do Provento R$]]/Tabela9[[#This Row],[Provento por 1 ou 1000 Ações]]</f>
        <v>1.2149999999999999E-2</v>
      </c>
    </row>
    <row r="13515" spans="1:8">
      <c r="A13515" s="119" t="s">
        <v>1873</v>
      </c>
      <c r="B13515" s="117" t="s">
        <v>1488</v>
      </c>
      <c r="C13515" s="140">
        <v>38533</v>
      </c>
      <c r="D13515" s="141">
        <v>0.01</v>
      </c>
      <c r="E13515" s="119">
        <v>1</v>
      </c>
      <c r="F13515" s="119" t="s">
        <v>1489</v>
      </c>
      <c r="G13515" s="114">
        <f>IF([Data da Aprovação]&lt;&gt;"ESTATUTÁRIO",YEAR([Data da Aprovação]),"")</f>
        <v>2005</v>
      </c>
      <c r="H13515" s="106">
        <f>Tabela9[[#This Row],[Valor do Provento R$]]/Tabela9[[#This Row],[Provento por 1 ou 1000 Ações]]</f>
        <v>0.01</v>
      </c>
    </row>
    <row r="13516" spans="1:8">
      <c r="A13516" s="118" t="s">
        <v>1873</v>
      </c>
      <c r="B13516" s="116" t="s">
        <v>1488</v>
      </c>
      <c r="C13516" s="138">
        <v>38533</v>
      </c>
      <c r="D13516" s="139">
        <v>0.03</v>
      </c>
      <c r="E13516" s="118">
        <v>1</v>
      </c>
      <c r="F13516" s="118" t="s">
        <v>1489</v>
      </c>
      <c r="G13516" s="113">
        <f>IF([Data da Aprovação]&lt;&gt;"ESTATUTÁRIO",YEAR([Data da Aprovação]),"")</f>
        <v>2005</v>
      </c>
      <c r="H13516" s="106">
        <f>Tabela9[[#This Row],[Valor do Provento R$]]/Tabela9[[#This Row],[Provento por 1 ou 1000 Ações]]</f>
        <v>0.03</v>
      </c>
    </row>
    <row r="13517" spans="1:8">
      <c r="A13517" s="119" t="s">
        <v>1873</v>
      </c>
      <c r="B13517" s="117" t="s">
        <v>1488</v>
      </c>
      <c r="C13517" s="140">
        <v>38624</v>
      </c>
      <c r="D13517" s="141">
        <v>2.5000000000000001E-2</v>
      </c>
      <c r="E13517" s="119">
        <v>1</v>
      </c>
      <c r="F13517" s="119" t="s">
        <v>1489</v>
      </c>
      <c r="G13517" s="114">
        <f>IF([Data da Aprovação]&lt;&gt;"ESTATUTÁRIO",YEAR([Data da Aprovação]),"")</f>
        <v>2005</v>
      </c>
      <c r="H13517" s="106">
        <f>Tabela9[[#This Row],[Valor do Provento R$]]/Tabela9[[#This Row],[Provento por 1 ou 1000 Ações]]</f>
        <v>2.5000000000000001E-2</v>
      </c>
    </row>
    <row r="13518" spans="1:8">
      <c r="A13518" s="118" t="s">
        <v>1873</v>
      </c>
      <c r="B13518" s="116" t="s">
        <v>1488</v>
      </c>
      <c r="C13518" s="138">
        <v>38713</v>
      </c>
      <c r="D13518" s="139">
        <v>0.02</v>
      </c>
      <c r="E13518" s="118">
        <v>1</v>
      </c>
      <c r="F13518" s="118" t="s">
        <v>1489</v>
      </c>
      <c r="G13518" s="113">
        <f>IF([Data da Aprovação]&lt;&gt;"ESTATUTÁRIO",YEAR([Data da Aprovação]),"")</f>
        <v>2005</v>
      </c>
      <c r="H13518" s="106">
        <f>Tabela9[[#This Row],[Valor do Provento R$]]/Tabela9[[#This Row],[Provento por 1 ou 1000 Ações]]</f>
        <v>0.02</v>
      </c>
    </row>
    <row r="13519" spans="1:8">
      <c r="A13519" s="119" t="s">
        <v>1873</v>
      </c>
      <c r="B13519" s="117" t="s">
        <v>1488</v>
      </c>
      <c r="C13519" s="140">
        <v>38834</v>
      </c>
      <c r="D13519" s="141">
        <v>1.171E-2</v>
      </c>
      <c r="E13519" s="119">
        <v>1</v>
      </c>
      <c r="F13519" s="119" t="s">
        <v>1492</v>
      </c>
      <c r="G13519" s="114">
        <f>IF([Data da Aprovação]&lt;&gt;"ESTATUTÁRIO",YEAR([Data da Aprovação]),"")</f>
        <v>2006</v>
      </c>
      <c r="H13519" s="106">
        <f>Tabela9[[#This Row],[Valor do Provento R$]]/Tabela9[[#This Row],[Provento por 1 ou 1000 Ações]]</f>
        <v>1.171E-2</v>
      </c>
    </row>
    <row r="13520" spans="1:8">
      <c r="A13520" s="118" t="s">
        <v>1873</v>
      </c>
      <c r="B13520" s="116" t="s">
        <v>1488</v>
      </c>
      <c r="C13520" s="138">
        <v>38954</v>
      </c>
      <c r="D13520" s="139">
        <v>0.01</v>
      </c>
      <c r="E13520" s="118">
        <v>1</v>
      </c>
      <c r="F13520" s="118" t="s">
        <v>1489</v>
      </c>
      <c r="G13520" s="113">
        <f>IF([Data da Aprovação]&lt;&gt;"ESTATUTÁRIO",YEAR([Data da Aprovação]),"")</f>
        <v>2006</v>
      </c>
      <c r="H13520" s="106">
        <f>Tabela9[[#This Row],[Valor do Provento R$]]/Tabela9[[#This Row],[Provento por 1 ou 1000 Ações]]</f>
        <v>0.01</v>
      </c>
    </row>
    <row r="13521" spans="1:8">
      <c r="A13521" s="119" t="s">
        <v>1873</v>
      </c>
      <c r="B13521" s="117" t="s">
        <v>1488</v>
      </c>
      <c r="C13521" s="140">
        <v>39034</v>
      </c>
      <c r="D13521" s="141">
        <v>0.01</v>
      </c>
      <c r="E13521" s="119">
        <v>1</v>
      </c>
      <c r="F13521" s="119" t="s">
        <v>1489</v>
      </c>
      <c r="G13521" s="114">
        <f>IF([Data da Aprovação]&lt;&gt;"ESTATUTÁRIO",YEAR([Data da Aprovação]),"")</f>
        <v>2006</v>
      </c>
      <c r="H13521" s="106">
        <f>Tabela9[[#This Row],[Valor do Provento R$]]/Tabela9[[#This Row],[Provento por 1 ou 1000 Ações]]</f>
        <v>0.01</v>
      </c>
    </row>
    <row r="13522" spans="1:8">
      <c r="A13522" s="118" t="s">
        <v>1873</v>
      </c>
      <c r="B13522" s="116" t="s">
        <v>1488</v>
      </c>
      <c r="C13522" s="138">
        <v>39072</v>
      </c>
      <c r="D13522" s="139">
        <v>2.7E-2</v>
      </c>
      <c r="E13522" s="118">
        <v>1</v>
      </c>
      <c r="F13522" s="118" t="s">
        <v>1489</v>
      </c>
      <c r="G13522" s="113">
        <f>IF([Data da Aprovação]&lt;&gt;"ESTATUTÁRIO",YEAR([Data da Aprovação]),"")</f>
        <v>2006</v>
      </c>
      <c r="H13522" s="106">
        <f>Tabela9[[#This Row],[Valor do Provento R$]]/Tabela9[[#This Row],[Provento por 1 ou 1000 Ações]]</f>
        <v>2.7E-2</v>
      </c>
    </row>
    <row r="13523" spans="1:8">
      <c r="A13523" s="119" t="s">
        <v>1873</v>
      </c>
      <c r="B13523" s="117" t="s">
        <v>1488</v>
      </c>
      <c r="C13523" s="140">
        <v>39188</v>
      </c>
      <c r="D13523" s="141">
        <v>7.5000000000000002E-4</v>
      </c>
      <c r="E13523" s="119">
        <v>1</v>
      </c>
      <c r="F13523" s="119" t="s">
        <v>1492</v>
      </c>
      <c r="G13523" s="114">
        <f>IF([Data da Aprovação]&lt;&gt;"ESTATUTÁRIO",YEAR([Data da Aprovação]),"")</f>
        <v>2007</v>
      </c>
      <c r="H13523" s="106">
        <f>Tabela9[[#This Row],[Valor do Provento R$]]/Tabela9[[#This Row],[Provento por 1 ou 1000 Ações]]</f>
        <v>7.5000000000000002E-4</v>
      </c>
    </row>
    <row r="13524" spans="1:8">
      <c r="A13524" s="118" t="s">
        <v>1873</v>
      </c>
      <c r="B13524" s="116" t="s">
        <v>1488</v>
      </c>
      <c r="C13524" s="138">
        <v>39317</v>
      </c>
      <c r="D13524" s="139">
        <v>0.01</v>
      </c>
      <c r="E13524" s="118">
        <v>1</v>
      </c>
      <c r="F13524" s="118" t="s">
        <v>1492</v>
      </c>
      <c r="G13524" s="113">
        <f>IF([Data da Aprovação]&lt;&gt;"ESTATUTÁRIO",YEAR([Data da Aprovação]),"")</f>
        <v>2007</v>
      </c>
      <c r="H13524" s="106">
        <f>Tabela9[[#This Row],[Valor do Provento R$]]/Tabela9[[#This Row],[Provento por 1 ou 1000 Ações]]</f>
        <v>0.01</v>
      </c>
    </row>
    <row r="13525" spans="1:8">
      <c r="A13525" s="119" t="s">
        <v>1873</v>
      </c>
      <c r="B13525" s="117" t="s">
        <v>1488</v>
      </c>
      <c r="C13525" s="140">
        <v>39426</v>
      </c>
      <c r="D13525" s="141">
        <v>0.01</v>
      </c>
      <c r="E13525" s="119">
        <v>1</v>
      </c>
      <c r="F13525" s="119" t="s">
        <v>1492</v>
      </c>
      <c r="G13525" s="114">
        <f>IF([Data da Aprovação]&lt;&gt;"ESTATUTÁRIO",YEAR([Data da Aprovação]),"")</f>
        <v>2007</v>
      </c>
      <c r="H13525" s="106">
        <f>Tabela9[[#This Row],[Valor do Provento R$]]/Tabela9[[#This Row],[Provento por 1 ou 1000 Ações]]</f>
        <v>0.01</v>
      </c>
    </row>
    <row r="13526" spans="1:8">
      <c r="A13526" s="118" t="s">
        <v>1873</v>
      </c>
      <c r="B13526" s="116" t="s">
        <v>1488</v>
      </c>
      <c r="C13526" s="138">
        <v>39520</v>
      </c>
      <c r="D13526" s="139">
        <v>0.01</v>
      </c>
      <c r="E13526" s="118">
        <v>1</v>
      </c>
      <c r="F13526" s="118" t="s">
        <v>1492</v>
      </c>
      <c r="G13526" s="113">
        <f>IF([Data da Aprovação]&lt;&gt;"ESTATUTÁRIO",YEAR([Data da Aprovação]),"")</f>
        <v>2008</v>
      </c>
      <c r="H13526" s="106">
        <f>Tabela9[[#This Row],[Valor do Provento R$]]/Tabela9[[#This Row],[Provento por 1 ou 1000 Ações]]</f>
        <v>0.01</v>
      </c>
    </row>
    <row r="13527" spans="1:8">
      <c r="A13527" s="119" t="s">
        <v>1873</v>
      </c>
      <c r="B13527" s="117" t="s">
        <v>1488</v>
      </c>
      <c r="C13527" s="140">
        <v>39553</v>
      </c>
      <c r="D13527" s="141">
        <v>2.1000000000000001E-2</v>
      </c>
      <c r="E13527" s="119">
        <v>1</v>
      </c>
      <c r="F13527" s="119" t="s">
        <v>1492</v>
      </c>
      <c r="G13527" s="114">
        <f>IF([Data da Aprovação]&lt;&gt;"ESTATUTÁRIO",YEAR([Data da Aprovação]),"")</f>
        <v>2008</v>
      </c>
      <c r="H13527" s="106">
        <f>Tabela9[[#This Row],[Valor do Provento R$]]/Tabela9[[#This Row],[Provento por 1 ou 1000 Ações]]</f>
        <v>2.1000000000000001E-2</v>
      </c>
    </row>
    <row r="13528" spans="1:8">
      <c r="A13528" s="118" t="s">
        <v>1873</v>
      </c>
      <c r="B13528" s="116" t="s">
        <v>1488</v>
      </c>
      <c r="C13528" s="138">
        <v>39672</v>
      </c>
      <c r="D13528" s="139">
        <v>1.2E-2</v>
      </c>
      <c r="E13528" s="118">
        <v>1</v>
      </c>
      <c r="F13528" s="118" t="s">
        <v>1489</v>
      </c>
      <c r="G13528" s="113">
        <f>IF([Data da Aprovação]&lt;&gt;"ESTATUTÁRIO",YEAR([Data da Aprovação]),"")</f>
        <v>2008</v>
      </c>
      <c r="H13528" s="106">
        <f>Tabela9[[#This Row],[Valor do Provento R$]]/Tabela9[[#This Row],[Provento por 1 ou 1000 Ações]]</f>
        <v>1.2E-2</v>
      </c>
    </row>
    <row r="13529" spans="1:8">
      <c r="A13529" s="119" t="s">
        <v>1873</v>
      </c>
      <c r="B13529" s="117" t="s">
        <v>1488</v>
      </c>
      <c r="C13529" s="140">
        <v>39752</v>
      </c>
      <c r="D13529" s="141">
        <v>1.2E-2</v>
      </c>
      <c r="E13529" s="119">
        <v>1</v>
      </c>
      <c r="F13529" s="119" t="s">
        <v>1489</v>
      </c>
      <c r="G13529" s="114">
        <f>IF([Data da Aprovação]&lt;&gt;"ESTATUTÁRIO",YEAR([Data da Aprovação]),"")</f>
        <v>2008</v>
      </c>
      <c r="H13529" s="106">
        <f>Tabela9[[#This Row],[Valor do Provento R$]]/Tabela9[[#This Row],[Provento por 1 ou 1000 Ações]]</f>
        <v>1.2E-2</v>
      </c>
    </row>
    <row r="13530" spans="1:8">
      <c r="A13530" s="118" t="s">
        <v>1873</v>
      </c>
      <c r="B13530" s="116" t="s">
        <v>1488</v>
      </c>
      <c r="C13530" s="138">
        <v>39850</v>
      </c>
      <c r="D13530" s="139">
        <v>0.01</v>
      </c>
      <c r="E13530" s="118">
        <v>1</v>
      </c>
      <c r="F13530" s="118" t="s">
        <v>1492</v>
      </c>
      <c r="G13530" s="113">
        <f>IF([Data da Aprovação]&lt;&gt;"ESTATUTÁRIO",YEAR([Data da Aprovação]),"")</f>
        <v>2009</v>
      </c>
      <c r="H13530" s="106">
        <f>Tabela9[[#This Row],[Valor do Provento R$]]/Tabela9[[#This Row],[Provento por 1 ou 1000 Ações]]</f>
        <v>0.01</v>
      </c>
    </row>
    <row r="13531" spans="1:8">
      <c r="A13531" s="119" t="s">
        <v>1873</v>
      </c>
      <c r="B13531" s="117" t="s">
        <v>1488</v>
      </c>
      <c r="C13531" s="140">
        <v>39850</v>
      </c>
      <c r="D13531" s="141">
        <v>0.01</v>
      </c>
      <c r="E13531" s="119">
        <v>1</v>
      </c>
      <c r="F13531" s="119" t="s">
        <v>1492</v>
      </c>
      <c r="G13531" s="114">
        <f>IF([Data da Aprovação]&lt;&gt;"ESTATUTÁRIO",YEAR([Data da Aprovação]),"")</f>
        <v>2009</v>
      </c>
      <c r="H13531" s="106">
        <f>Tabela9[[#This Row],[Valor do Provento R$]]/Tabela9[[#This Row],[Provento por 1 ou 1000 Ações]]</f>
        <v>0.01</v>
      </c>
    </row>
    <row r="13532" spans="1:8">
      <c r="A13532" s="118" t="s">
        <v>1873</v>
      </c>
      <c r="B13532" s="116" t="s">
        <v>1488</v>
      </c>
      <c r="C13532" s="138">
        <v>40045</v>
      </c>
      <c r="D13532" s="139">
        <v>0.01</v>
      </c>
      <c r="E13532" s="118">
        <v>1</v>
      </c>
      <c r="F13532" s="118" t="s">
        <v>1492</v>
      </c>
      <c r="G13532" s="113">
        <f>IF([Data da Aprovação]&lt;&gt;"ESTATUTÁRIO",YEAR([Data da Aprovação]),"")</f>
        <v>2009</v>
      </c>
      <c r="H13532" s="106">
        <f>Tabela9[[#This Row],[Valor do Provento R$]]/Tabela9[[#This Row],[Provento por 1 ou 1000 Ações]]</f>
        <v>0.01</v>
      </c>
    </row>
    <row r="13533" spans="1:8">
      <c r="A13533" s="119" t="s">
        <v>1873</v>
      </c>
      <c r="B13533" s="117" t="s">
        <v>1488</v>
      </c>
      <c r="C13533" s="140">
        <v>41135</v>
      </c>
      <c r="D13533" s="141">
        <v>1.916E-3</v>
      </c>
      <c r="E13533" s="119">
        <v>1</v>
      </c>
      <c r="F13533" s="119" t="s">
        <v>1492</v>
      </c>
      <c r="G13533" s="114">
        <f>IF([Data da Aprovação]&lt;&gt;"ESTATUTÁRIO",YEAR([Data da Aprovação]),"")</f>
        <v>2012</v>
      </c>
      <c r="H13533" s="106">
        <f>Tabela9[[#This Row],[Valor do Provento R$]]/Tabela9[[#This Row],[Provento por 1 ou 1000 Ações]]</f>
        <v>1.916E-3</v>
      </c>
    </row>
    <row r="13534" spans="1:8">
      <c r="A13534" s="118" t="s">
        <v>1873</v>
      </c>
      <c r="B13534" s="116" t="s">
        <v>1488</v>
      </c>
      <c r="C13534" s="138">
        <v>41393</v>
      </c>
      <c r="D13534" s="139">
        <v>6.8840000000000004E-3</v>
      </c>
      <c r="E13534" s="118">
        <v>1</v>
      </c>
      <c r="F13534" s="118" t="s">
        <v>1492</v>
      </c>
      <c r="G13534" s="113">
        <f>IF([Data da Aprovação]&lt;&gt;"ESTATUTÁRIO",YEAR([Data da Aprovação]),"")</f>
        <v>2013</v>
      </c>
      <c r="H13534" s="106">
        <f>Tabela9[[#This Row],[Valor do Provento R$]]/Tabela9[[#This Row],[Provento por 1 ou 1000 Ações]]</f>
        <v>6.8840000000000004E-3</v>
      </c>
    </row>
    <row r="13535" spans="1:8">
      <c r="A13535" s="119" t="s">
        <v>1873</v>
      </c>
      <c r="B13535" s="117" t="s">
        <v>1502</v>
      </c>
      <c r="C13535" s="140">
        <v>35121</v>
      </c>
      <c r="D13535" s="141">
        <v>0.1</v>
      </c>
      <c r="E13535" s="119">
        <v>1</v>
      </c>
      <c r="F13535" s="119" t="s">
        <v>1492</v>
      </c>
      <c r="G13535" s="114">
        <f>IF([Data da Aprovação]&lt;&gt;"ESTATUTÁRIO",YEAR([Data da Aprovação]),"")</f>
        <v>1996</v>
      </c>
      <c r="H13535" s="106">
        <f>Tabela9[[#This Row],[Valor do Provento R$]]/Tabela9[[#This Row],[Provento por 1 ou 1000 Ações]]</f>
        <v>0.1</v>
      </c>
    </row>
    <row r="13536" spans="1:8">
      <c r="A13536" s="118" t="s">
        <v>1873</v>
      </c>
      <c r="B13536" s="116" t="s">
        <v>1502</v>
      </c>
      <c r="C13536" s="138">
        <v>35331</v>
      </c>
      <c r="D13536" s="139">
        <v>1.8499999999999999E-2</v>
      </c>
      <c r="E13536" s="118">
        <v>1</v>
      </c>
      <c r="F13536" s="118" t="s">
        <v>1492</v>
      </c>
      <c r="G13536" s="113">
        <f>IF([Data da Aprovação]&lt;&gt;"ESTATUTÁRIO",YEAR([Data da Aprovação]),"")</f>
        <v>1996</v>
      </c>
      <c r="H13536" s="106">
        <f>Tabela9[[#This Row],[Valor do Provento R$]]/Tabela9[[#This Row],[Provento por 1 ou 1000 Ações]]</f>
        <v>1.8499999999999999E-2</v>
      </c>
    </row>
    <row r="13537" spans="1:8">
      <c r="A13537" s="119" t="s">
        <v>1873</v>
      </c>
      <c r="B13537" s="117" t="s">
        <v>1502</v>
      </c>
      <c r="C13537" s="140">
        <v>35548</v>
      </c>
      <c r="D13537" s="141">
        <v>8.1500000000000003E-2</v>
      </c>
      <c r="E13537" s="119">
        <v>1</v>
      </c>
      <c r="F13537" s="119" t="s">
        <v>1492</v>
      </c>
      <c r="G13537" s="114">
        <f>IF([Data da Aprovação]&lt;&gt;"ESTATUTÁRIO",YEAR([Data da Aprovação]),"")</f>
        <v>1997</v>
      </c>
      <c r="H13537" s="106">
        <f>Tabela9[[#This Row],[Valor do Provento R$]]/Tabela9[[#This Row],[Provento por 1 ou 1000 Ações]]</f>
        <v>8.1500000000000003E-2</v>
      </c>
    </row>
    <row r="13538" spans="1:8">
      <c r="A13538" s="118" t="s">
        <v>1873</v>
      </c>
      <c r="B13538" s="116" t="s">
        <v>1502</v>
      </c>
      <c r="C13538" s="138">
        <v>35912</v>
      </c>
      <c r="D13538" s="139">
        <v>0.1</v>
      </c>
      <c r="E13538" s="118">
        <v>1</v>
      </c>
      <c r="F13538" s="118" t="s">
        <v>1492</v>
      </c>
      <c r="G13538" s="113">
        <f>IF([Data da Aprovação]&lt;&gt;"ESTATUTÁRIO",YEAR([Data da Aprovação]),"")</f>
        <v>1998</v>
      </c>
      <c r="H13538" s="106">
        <f>Tabela9[[#This Row],[Valor do Provento R$]]/Tabela9[[#This Row],[Provento por 1 ou 1000 Ações]]</f>
        <v>0.1</v>
      </c>
    </row>
    <row r="13539" spans="1:8">
      <c r="A13539" s="119" t="s">
        <v>1873</v>
      </c>
      <c r="B13539" s="117" t="s">
        <v>1502</v>
      </c>
      <c r="C13539" s="140">
        <v>36024</v>
      </c>
      <c r="D13539" s="141">
        <v>0.01</v>
      </c>
      <c r="E13539" s="119">
        <v>1</v>
      </c>
      <c r="F13539" s="119" t="s">
        <v>1492</v>
      </c>
      <c r="G13539" s="114">
        <f>IF([Data da Aprovação]&lt;&gt;"ESTATUTÁRIO",YEAR([Data da Aprovação]),"")</f>
        <v>1998</v>
      </c>
      <c r="H13539" s="106">
        <f>Tabela9[[#This Row],[Valor do Provento R$]]/Tabela9[[#This Row],[Provento por 1 ou 1000 Ações]]</f>
        <v>0.01</v>
      </c>
    </row>
    <row r="13540" spans="1:8">
      <c r="A13540" s="118" t="s">
        <v>1873</v>
      </c>
      <c r="B13540" s="116" t="s">
        <v>1502</v>
      </c>
      <c r="C13540" s="138">
        <v>36133</v>
      </c>
      <c r="D13540" s="139">
        <v>0.01</v>
      </c>
      <c r="E13540" s="118">
        <v>1</v>
      </c>
      <c r="F13540" s="118" t="s">
        <v>1492</v>
      </c>
      <c r="G13540" s="113">
        <f>IF([Data da Aprovação]&lt;&gt;"ESTATUTÁRIO",YEAR([Data da Aprovação]),"")</f>
        <v>1998</v>
      </c>
      <c r="H13540" s="106">
        <f>Tabela9[[#This Row],[Valor do Provento R$]]/Tabela9[[#This Row],[Provento por 1 ou 1000 Ações]]</f>
        <v>0.01</v>
      </c>
    </row>
    <row r="13541" spans="1:8">
      <c r="A13541" s="119" t="s">
        <v>1873</v>
      </c>
      <c r="B13541" s="117" t="s">
        <v>1502</v>
      </c>
      <c r="C13541" s="140">
        <v>36280</v>
      </c>
      <c r="D13541" s="141">
        <v>0.08</v>
      </c>
      <c r="E13541" s="119">
        <v>1</v>
      </c>
      <c r="F13541" s="119" t="s">
        <v>1492</v>
      </c>
      <c r="G13541" s="114">
        <f>IF([Data da Aprovação]&lt;&gt;"ESTATUTÁRIO",YEAR([Data da Aprovação]),"")</f>
        <v>1999</v>
      </c>
      <c r="H13541" s="106">
        <f>Tabela9[[#This Row],[Valor do Provento R$]]/Tabela9[[#This Row],[Provento por 1 ou 1000 Ações]]</f>
        <v>0.08</v>
      </c>
    </row>
    <row r="13542" spans="1:8">
      <c r="A13542" s="118" t="s">
        <v>1873</v>
      </c>
      <c r="B13542" s="116" t="s">
        <v>1502</v>
      </c>
      <c r="C13542" s="138">
        <v>36378</v>
      </c>
      <c r="D13542" s="139">
        <v>1.4999999999999999E-2</v>
      </c>
      <c r="E13542" s="118">
        <v>1</v>
      </c>
      <c r="F13542" s="118" t="s">
        <v>1492</v>
      </c>
      <c r="G13542" s="113">
        <f>IF([Data da Aprovação]&lt;&gt;"ESTATUTÁRIO",YEAR([Data da Aprovação]),"")</f>
        <v>1999</v>
      </c>
      <c r="H13542" s="106">
        <f>Tabela9[[#This Row],[Valor do Provento R$]]/Tabela9[[#This Row],[Provento por 1 ou 1000 Ações]]</f>
        <v>1.4999999999999999E-2</v>
      </c>
    </row>
    <row r="13543" spans="1:8">
      <c r="A13543" s="119" t="s">
        <v>1873</v>
      </c>
      <c r="B13543" s="117" t="s">
        <v>1502</v>
      </c>
      <c r="C13543" s="140">
        <v>36495</v>
      </c>
      <c r="D13543" s="141">
        <v>0.02</v>
      </c>
      <c r="E13543" s="119">
        <v>1</v>
      </c>
      <c r="F13543" s="119" t="s">
        <v>1492</v>
      </c>
      <c r="G13543" s="114">
        <f>IF([Data da Aprovação]&lt;&gt;"ESTATUTÁRIO",YEAR([Data da Aprovação]),"")</f>
        <v>1999</v>
      </c>
      <c r="H13543" s="106">
        <f>Tabela9[[#This Row],[Valor do Provento R$]]/Tabela9[[#This Row],[Provento por 1 ou 1000 Ações]]</f>
        <v>0.02</v>
      </c>
    </row>
    <row r="13544" spans="1:8">
      <c r="A13544" s="118" t="s">
        <v>1873</v>
      </c>
      <c r="B13544" s="116" t="s">
        <v>1502</v>
      </c>
      <c r="C13544" s="138">
        <v>36524</v>
      </c>
      <c r="D13544" s="139">
        <v>5.6000000000000001E-2</v>
      </c>
      <c r="E13544" s="118">
        <v>1</v>
      </c>
      <c r="F13544" s="118" t="s">
        <v>1489</v>
      </c>
      <c r="G13544" s="113">
        <f>IF([Data da Aprovação]&lt;&gt;"ESTATUTÁRIO",YEAR([Data da Aprovação]),"")</f>
        <v>1999</v>
      </c>
      <c r="H13544" s="106">
        <f>Tabela9[[#This Row],[Valor do Provento R$]]/Tabela9[[#This Row],[Provento por 1 ou 1000 Ações]]</f>
        <v>5.6000000000000001E-2</v>
      </c>
    </row>
    <row r="13545" spans="1:8">
      <c r="A13545" s="119" t="s">
        <v>1873</v>
      </c>
      <c r="B13545" s="117" t="s">
        <v>1502</v>
      </c>
      <c r="C13545" s="140">
        <v>36643</v>
      </c>
      <c r="D13545" s="141">
        <v>0.10639999999999999</v>
      </c>
      <c r="E13545" s="119">
        <v>1</v>
      </c>
      <c r="F13545" s="119" t="s">
        <v>1492</v>
      </c>
      <c r="G13545" s="114">
        <f>IF([Data da Aprovação]&lt;&gt;"ESTATUTÁRIO",YEAR([Data da Aprovação]),"")</f>
        <v>2000</v>
      </c>
      <c r="H13545" s="106">
        <f>Tabela9[[#This Row],[Valor do Provento R$]]/Tabela9[[#This Row],[Provento por 1 ou 1000 Ações]]</f>
        <v>0.10639999999999999</v>
      </c>
    </row>
    <row r="13546" spans="1:8">
      <c r="A13546" s="118" t="s">
        <v>1873</v>
      </c>
      <c r="B13546" s="116" t="s">
        <v>1502</v>
      </c>
      <c r="C13546" s="138">
        <v>36888</v>
      </c>
      <c r="D13546" s="139">
        <v>0.05</v>
      </c>
      <c r="E13546" s="118">
        <v>1</v>
      </c>
      <c r="F13546" s="118" t="s">
        <v>1489</v>
      </c>
      <c r="G13546" s="113">
        <f>IF([Data da Aprovação]&lt;&gt;"ESTATUTÁRIO",YEAR([Data da Aprovação]),"")</f>
        <v>2000</v>
      </c>
      <c r="H13546" s="106">
        <f>Tabela9[[#This Row],[Valor do Provento R$]]/Tabela9[[#This Row],[Provento por 1 ou 1000 Ações]]</f>
        <v>0.05</v>
      </c>
    </row>
    <row r="13547" spans="1:8">
      <c r="A13547" s="119" t="s">
        <v>1873</v>
      </c>
      <c r="B13547" s="117" t="s">
        <v>1502</v>
      </c>
      <c r="C13547" s="140">
        <v>37008</v>
      </c>
      <c r="D13547" s="141">
        <v>5.7500000000000002E-2</v>
      </c>
      <c r="E13547" s="119">
        <v>1</v>
      </c>
      <c r="F13547" s="119" t="s">
        <v>1492</v>
      </c>
      <c r="G13547" s="114">
        <f>IF([Data da Aprovação]&lt;&gt;"ESTATUTÁRIO",YEAR([Data da Aprovação]),"")</f>
        <v>2001</v>
      </c>
      <c r="H13547" s="106">
        <f>Tabela9[[#This Row],[Valor do Provento R$]]/Tabela9[[#This Row],[Provento por 1 ou 1000 Ações]]</f>
        <v>5.7500000000000002E-2</v>
      </c>
    </row>
    <row r="13548" spans="1:8">
      <c r="A13548" s="118" t="s">
        <v>1873</v>
      </c>
      <c r="B13548" s="116" t="s">
        <v>1502</v>
      </c>
      <c r="C13548" s="138">
        <v>37064</v>
      </c>
      <c r="D13548" s="139">
        <v>0.04</v>
      </c>
      <c r="E13548" s="118">
        <v>1</v>
      </c>
      <c r="F13548" s="118" t="s">
        <v>1489</v>
      </c>
      <c r="G13548" s="113">
        <f>IF([Data da Aprovação]&lt;&gt;"ESTATUTÁRIO",YEAR([Data da Aprovação]),"")</f>
        <v>2001</v>
      </c>
      <c r="H13548" s="106">
        <f>Tabela9[[#This Row],[Valor do Provento R$]]/Tabela9[[#This Row],[Provento por 1 ou 1000 Ações]]</f>
        <v>0.04</v>
      </c>
    </row>
    <row r="13549" spans="1:8">
      <c r="A13549" s="119" t="s">
        <v>1873</v>
      </c>
      <c r="B13549" s="117" t="s">
        <v>1502</v>
      </c>
      <c r="C13549" s="140">
        <v>37246</v>
      </c>
      <c r="D13549" s="141">
        <v>0.04</v>
      </c>
      <c r="E13549" s="119">
        <v>1</v>
      </c>
      <c r="F13549" s="119" t="s">
        <v>1489</v>
      </c>
      <c r="G13549" s="114">
        <f>IF([Data da Aprovação]&lt;&gt;"ESTATUTÁRIO",YEAR([Data da Aprovação]),"")</f>
        <v>2001</v>
      </c>
      <c r="H13549" s="106">
        <f>Tabela9[[#This Row],[Valor do Provento R$]]/Tabela9[[#This Row],[Provento por 1 ou 1000 Ações]]</f>
        <v>0.04</v>
      </c>
    </row>
    <row r="13550" spans="1:8">
      <c r="A13550" s="118" t="s">
        <v>1873</v>
      </c>
      <c r="B13550" s="116" t="s">
        <v>1502</v>
      </c>
      <c r="C13550" s="138">
        <v>37371</v>
      </c>
      <c r="D13550" s="139">
        <v>3.2000000000000001E-2</v>
      </c>
      <c r="E13550" s="118">
        <v>1</v>
      </c>
      <c r="F13550" s="118" t="s">
        <v>1492</v>
      </c>
      <c r="G13550" s="113">
        <f>IF([Data da Aprovação]&lt;&gt;"ESTATUTÁRIO",YEAR([Data da Aprovação]),"")</f>
        <v>2002</v>
      </c>
      <c r="H13550" s="106">
        <f>Tabela9[[#This Row],[Valor do Provento R$]]/Tabela9[[#This Row],[Provento por 1 ou 1000 Ações]]</f>
        <v>3.2000000000000001E-2</v>
      </c>
    </row>
    <row r="13551" spans="1:8">
      <c r="A13551" s="119" t="s">
        <v>1873</v>
      </c>
      <c r="B13551" s="117" t="s">
        <v>1502</v>
      </c>
      <c r="C13551" s="140">
        <v>37553</v>
      </c>
      <c r="D13551" s="141">
        <v>4.3799999999999999E-2</v>
      </c>
      <c r="E13551" s="119">
        <v>1</v>
      </c>
      <c r="F13551" s="119" t="s">
        <v>1489</v>
      </c>
      <c r="G13551" s="114">
        <f>IF([Data da Aprovação]&lt;&gt;"ESTATUTÁRIO",YEAR([Data da Aprovação]),"")</f>
        <v>2002</v>
      </c>
      <c r="H13551" s="106">
        <f>Tabela9[[#This Row],[Valor do Provento R$]]/Tabela9[[#This Row],[Provento por 1 ou 1000 Ações]]</f>
        <v>4.3799999999999999E-2</v>
      </c>
    </row>
    <row r="13552" spans="1:8">
      <c r="A13552" s="118" t="s">
        <v>1873</v>
      </c>
      <c r="B13552" s="116" t="s">
        <v>1502</v>
      </c>
      <c r="C13552" s="138">
        <v>37553</v>
      </c>
      <c r="D13552" s="139">
        <v>1.6199999999999999E-2</v>
      </c>
      <c r="E13552" s="118">
        <v>1</v>
      </c>
      <c r="F13552" s="118" t="s">
        <v>1489</v>
      </c>
      <c r="G13552" s="113">
        <f>IF([Data da Aprovação]&lt;&gt;"ESTATUTÁRIO",YEAR([Data da Aprovação]),"")</f>
        <v>2002</v>
      </c>
      <c r="H13552" s="106">
        <f>Tabela9[[#This Row],[Valor do Provento R$]]/Tabela9[[#This Row],[Provento por 1 ou 1000 Ações]]</f>
        <v>1.6199999999999999E-2</v>
      </c>
    </row>
    <row r="13553" spans="1:8">
      <c r="A13553" s="119" t="s">
        <v>1873</v>
      </c>
      <c r="B13553" s="117" t="s">
        <v>1502</v>
      </c>
      <c r="C13553" s="140">
        <v>37610</v>
      </c>
      <c r="D13553" s="141">
        <v>1.7000000000000001E-2</v>
      </c>
      <c r="E13553" s="119">
        <v>1</v>
      </c>
      <c r="F13553" s="119" t="s">
        <v>1489</v>
      </c>
      <c r="G13553" s="114">
        <f>IF([Data da Aprovação]&lt;&gt;"ESTATUTÁRIO",YEAR([Data da Aprovação]),"")</f>
        <v>2002</v>
      </c>
      <c r="H13553" s="106">
        <f>Tabela9[[#This Row],[Valor do Provento R$]]/Tabela9[[#This Row],[Provento por 1 ou 1000 Ações]]</f>
        <v>1.7000000000000001E-2</v>
      </c>
    </row>
    <row r="13554" spans="1:8">
      <c r="A13554" s="118" t="s">
        <v>1873</v>
      </c>
      <c r="B13554" s="116" t="s">
        <v>1502</v>
      </c>
      <c r="C13554" s="138">
        <v>37736</v>
      </c>
      <c r="D13554" s="139">
        <v>3.4549999999999997E-2</v>
      </c>
      <c r="E13554" s="118">
        <v>1</v>
      </c>
      <c r="F13554" s="118" t="s">
        <v>1492</v>
      </c>
      <c r="G13554" s="113">
        <f>IF([Data da Aprovação]&lt;&gt;"ESTATUTÁRIO",YEAR([Data da Aprovação]),"")</f>
        <v>2003</v>
      </c>
      <c r="H13554" s="106">
        <f>Tabela9[[#This Row],[Valor do Provento R$]]/Tabela9[[#This Row],[Provento por 1 ou 1000 Ações]]</f>
        <v>3.4549999999999997E-2</v>
      </c>
    </row>
    <row r="13555" spans="1:8">
      <c r="A13555" s="119" t="s">
        <v>1873</v>
      </c>
      <c r="B13555" s="117" t="s">
        <v>1502</v>
      </c>
      <c r="C13555" s="140">
        <v>37931</v>
      </c>
      <c r="D13555" s="141">
        <v>0.02</v>
      </c>
      <c r="E13555" s="119">
        <v>1</v>
      </c>
      <c r="F13555" s="119" t="s">
        <v>1492</v>
      </c>
      <c r="G13555" s="114">
        <f>IF([Data da Aprovação]&lt;&gt;"ESTATUTÁRIO",YEAR([Data da Aprovação]),"")</f>
        <v>2003</v>
      </c>
      <c r="H13555" s="106">
        <f>Tabela9[[#This Row],[Valor do Provento R$]]/Tabela9[[#This Row],[Provento por 1 ou 1000 Ações]]</f>
        <v>0.02</v>
      </c>
    </row>
    <row r="13556" spans="1:8">
      <c r="A13556" s="118" t="s">
        <v>1873</v>
      </c>
      <c r="B13556" s="116" t="s">
        <v>1502</v>
      </c>
      <c r="C13556" s="138">
        <v>37985</v>
      </c>
      <c r="D13556" s="139">
        <v>0.04</v>
      </c>
      <c r="E13556" s="118">
        <v>1</v>
      </c>
      <c r="F13556" s="118" t="s">
        <v>1489</v>
      </c>
      <c r="G13556" s="113">
        <f>IF([Data da Aprovação]&lt;&gt;"ESTATUTÁRIO",YEAR([Data da Aprovação]),"")</f>
        <v>2003</v>
      </c>
      <c r="H13556" s="106">
        <f>Tabela9[[#This Row],[Valor do Provento R$]]/Tabela9[[#This Row],[Provento por 1 ou 1000 Ações]]</f>
        <v>0.04</v>
      </c>
    </row>
    <row r="13557" spans="1:8">
      <c r="A13557" s="119" t="s">
        <v>1873</v>
      </c>
      <c r="B13557" s="117" t="s">
        <v>1502</v>
      </c>
      <c r="C13557" s="140">
        <v>38104</v>
      </c>
      <c r="D13557" s="141">
        <v>4.5999999999999999E-2</v>
      </c>
      <c r="E13557" s="119">
        <v>1</v>
      </c>
      <c r="F13557" s="119" t="s">
        <v>1492</v>
      </c>
      <c r="G13557" s="114">
        <f>IF([Data da Aprovação]&lt;&gt;"ESTATUTÁRIO",YEAR([Data da Aprovação]),"")</f>
        <v>2004</v>
      </c>
      <c r="H13557" s="106">
        <f>Tabela9[[#This Row],[Valor do Provento R$]]/Tabela9[[#This Row],[Provento por 1 ou 1000 Ações]]</f>
        <v>4.5999999999999999E-2</v>
      </c>
    </row>
    <row r="13558" spans="1:8">
      <c r="A13558" s="118" t="s">
        <v>1873</v>
      </c>
      <c r="B13558" s="116" t="s">
        <v>1502</v>
      </c>
      <c r="C13558" s="138">
        <v>38210</v>
      </c>
      <c r="D13558" s="139">
        <v>2.5000000000000001E-2</v>
      </c>
      <c r="E13558" s="118">
        <v>1</v>
      </c>
      <c r="F13558" s="118" t="s">
        <v>1489</v>
      </c>
      <c r="G13558" s="113">
        <f>IF([Data da Aprovação]&lt;&gt;"ESTATUTÁRIO",YEAR([Data da Aprovação]),"")</f>
        <v>2004</v>
      </c>
      <c r="H13558" s="106">
        <f>Tabela9[[#This Row],[Valor do Provento R$]]/Tabela9[[#This Row],[Provento por 1 ou 1000 Ações]]</f>
        <v>2.5000000000000001E-2</v>
      </c>
    </row>
    <row r="13559" spans="1:8">
      <c r="A13559" s="119" t="s">
        <v>1873</v>
      </c>
      <c r="B13559" s="117" t="s">
        <v>1502</v>
      </c>
      <c r="C13559" s="140">
        <v>38348</v>
      </c>
      <c r="D13559" s="141">
        <v>0.09</v>
      </c>
      <c r="E13559" s="119">
        <v>1</v>
      </c>
      <c r="F13559" s="119" t="s">
        <v>1489</v>
      </c>
      <c r="G13559" s="114">
        <f>IF([Data da Aprovação]&lt;&gt;"ESTATUTÁRIO",YEAR([Data da Aprovação]),"")</f>
        <v>2004</v>
      </c>
      <c r="H13559" s="106">
        <f>Tabela9[[#This Row],[Valor do Provento R$]]/Tabela9[[#This Row],[Provento por 1 ou 1000 Ações]]</f>
        <v>0.09</v>
      </c>
    </row>
    <row r="13560" spans="1:8">
      <c r="A13560" s="118" t="s">
        <v>1873</v>
      </c>
      <c r="B13560" s="116" t="s">
        <v>1502</v>
      </c>
      <c r="C13560" s="138">
        <v>38469</v>
      </c>
      <c r="D13560" s="139">
        <v>2.3140000000000001E-2</v>
      </c>
      <c r="E13560" s="118">
        <v>1</v>
      </c>
      <c r="F13560" s="118" t="s">
        <v>1492</v>
      </c>
      <c r="G13560" s="113">
        <f>IF([Data da Aprovação]&lt;&gt;"ESTATUTÁRIO",YEAR([Data da Aprovação]),"")</f>
        <v>2005</v>
      </c>
      <c r="H13560" s="106">
        <f>Tabela9[[#This Row],[Valor do Provento R$]]/Tabela9[[#This Row],[Provento por 1 ou 1000 Ações]]</f>
        <v>2.3140000000000001E-2</v>
      </c>
    </row>
    <row r="13561" spans="1:8">
      <c r="A13561" s="119" t="s">
        <v>1873</v>
      </c>
      <c r="B13561" s="117" t="s">
        <v>1502</v>
      </c>
      <c r="C13561" s="140">
        <v>38533</v>
      </c>
      <c r="D13561" s="141">
        <v>2.1000000000000001E-2</v>
      </c>
      <c r="E13561" s="119">
        <v>1</v>
      </c>
      <c r="F13561" s="119" t="s">
        <v>1489</v>
      </c>
      <c r="G13561" s="114">
        <f>IF([Data da Aprovação]&lt;&gt;"ESTATUTÁRIO",YEAR([Data da Aprovação]),"")</f>
        <v>2005</v>
      </c>
      <c r="H13561" s="106">
        <f>Tabela9[[#This Row],[Valor do Provento R$]]/Tabela9[[#This Row],[Provento por 1 ou 1000 Ações]]</f>
        <v>2.1000000000000001E-2</v>
      </c>
    </row>
    <row r="13562" spans="1:8">
      <c r="A13562" s="118" t="s">
        <v>1873</v>
      </c>
      <c r="B13562" s="116" t="s">
        <v>1502</v>
      </c>
      <c r="C13562" s="138">
        <v>38533</v>
      </c>
      <c r="D13562" s="139">
        <v>2.3E-2</v>
      </c>
      <c r="E13562" s="118">
        <v>1</v>
      </c>
      <c r="F13562" s="118" t="s">
        <v>1489</v>
      </c>
      <c r="G13562" s="113">
        <f>IF([Data da Aprovação]&lt;&gt;"ESTATUTÁRIO",YEAR([Data da Aprovação]),"")</f>
        <v>2005</v>
      </c>
      <c r="H13562" s="106">
        <f>Tabela9[[#This Row],[Valor do Provento R$]]/Tabela9[[#This Row],[Provento por 1 ou 1000 Ações]]</f>
        <v>2.3E-2</v>
      </c>
    </row>
    <row r="13563" spans="1:8">
      <c r="A13563" s="119" t="s">
        <v>1873</v>
      </c>
      <c r="B13563" s="117" t="s">
        <v>1502</v>
      </c>
      <c r="C13563" s="140">
        <v>38624</v>
      </c>
      <c r="D13563" s="141">
        <v>2.75E-2</v>
      </c>
      <c r="E13563" s="119">
        <v>1</v>
      </c>
      <c r="F13563" s="119" t="s">
        <v>1489</v>
      </c>
      <c r="G13563" s="114">
        <f>IF([Data da Aprovação]&lt;&gt;"ESTATUTÁRIO",YEAR([Data da Aprovação]),"")</f>
        <v>2005</v>
      </c>
      <c r="H13563" s="106">
        <f>Tabela9[[#This Row],[Valor do Provento R$]]/Tabela9[[#This Row],[Provento por 1 ou 1000 Ações]]</f>
        <v>2.75E-2</v>
      </c>
    </row>
    <row r="13564" spans="1:8">
      <c r="A13564" s="118" t="s">
        <v>1873</v>
      </c>
      <c r="B13564" s="116" t="s">
        <v>1502</v>
      </c>
      <c r="C13564" s="138">
        <v>38713</v>
      </c>
      <c r="D13564" s="139">
        <v>2.1999999999999999E-2</v>
      </c>
      <c r="E13564" s="118">
        <v>1</v>
      </c>
      <c r="F13564" s="118" t="s">
        <v>1489</v>
      </c>
      <c r="G13564" s="113">
        <f>IF([Data da Aprovação]&lt;&gt;"ESTATUTÁRIO",YEAR([Data da Aprovação]),"")</f>
        <v>2005</v>
      </c>
      <c r="H13564" s="106">
        <f>Tabela9[[#This Row],[Valor do Provento R$]]/Tabela9[[#This Row],[Provento por 1 ou 1000 Ações]]</f>
        <v>2.1999999999999999E-2</v>
      </c>
    </row>
    <row r="13565" spans="1:8">
      <c r="A13565" s="119" t="s">
        <v>1873</v>
      </c>
      <c r="B13565" s="117" t="s">
        <v>1502</v>
      </c>
      <c r="C13565" s="140">
        <v>38834</v>
      </c>
      <c r="D13565" s="141">
        <v>2.0525000000000002E-2</v>
      </c>
      <c r="E13565" s="119">
        <v>1</v>
      </c>
      <c r="F13565" s="119" t="s">
        <v>1492</v>
      </c>
      <c r="G13565" s="114">
        <f>IF([Data da Aprovação]&lt;&gt;"ESTATUTÁRIO",YEAR([Data da Aprovação]),"")</f>
        <v>2006</v>
      </c>
      <c r="H13565" s="106">
        <f>Tabela9[[#This Row],[Valor do Provento R$]]/Tabela9[[#This Row],[Provento por 1 ou 1000 Ações]]</f>
        <v>2.0525000000000002E-2</v>
      </c>
    </row>
    <row r="13566" spans="1:8">
      <c r="A13566" s="118" t="s">
        <v>1873</v>
      </c>
      <c r="B13566" s="116" t="s">
        <v>1502</v>
      </c>
      <c r="C13566" s="138">
        <v>38954</v>
      </c>
      <c r="D13566" s="139">
        <v>1.0999999999999999E-2</v>
      </c>
      <c r="E13566" s="118">
        <v>1</v>
      </c>
      <c r="F13566" s="118" t="s">
        <v>1489</v>
      </c>
      <c r="G13566" s="113">
        <f>IF([Data da Aprovação]&lt;&gt;"ESTATUTÁRIO",YEAR([Data da Aprovação]),"")</f>
        <v>2006</v>
      </c>
      <c r="H13566" s="106">
        <f>Tabela9[[#This Row],[Valor do Provento R$]]/Tabela9[[#This Row],[Provento por 1 ou 1000 Ações]]</f>
        <v>1.0999999999999999E-2</v>
      </c>
    </row>
    <row r="13567" spans="1:8">
      <c r="A13567" s="119" t="s">
        <v>1873</v>
      </c>
      <c r="B13567" s="117" t="s">
        <v>1502</v>
      </c>
      <c r="C13567" s="140">
        <v>39034</v>
      </c>
      <c r="D13567" s="141">
        <v>1.0999999999999999E-2</v>
      </c>
      <c r="E13567" s="119">
        <v>1</v>
      </c>
      <c r="F13567" s="119" t="s">
        <v>1489</v>
      </c>
      <c r="G13567" s="114">
        <f>IF([Data da Aprovação]&lt;&gt;"ESTATUTÁRIO",YEAR([Data da Aprovação]),"")</f>
        <v>2006</v>
      </c>
      <c r="H13567" s="106">
        <f>Tabela9[[#This Row],[Valor do Provento R$]]/Tabela9[[#This Row],[Provento por 1 ou 1000 Ações]]</f>
        <v>1.0999999999999999E-2</v>
      </c>
    </row>
    <row r="13568" spans="1:8">
      <c r="A13568" s="118" t="s">
        <v>1873</v>
      </c>
      <c r="B13568" s="116" t="s">
        <v>1502</v>
      </c>
      <c r="C13568" s="138">
        <v>39072</v>
      </c>
      <c r="D13568" s="139">
        <v>2.9700000000000001E-2</v>
      </c>
      <c r="E13568" s="118">
        <v>1</v>
      </c>
      <c r="F13568" s="118" t="s">
        <v>1489</v>
      </c>
      <c r="G13568" s="113">
        <f>IF([Data da Aprovação]&lt;&gt;"ESTATUTÁRIO",YEAR([Data da Aprovação]),"")</f>
        <v>2006</v>
      </c>
      <c r="H13568" s="106">
        <f>Tabela9[[#This Row],[Valor do Provento R$]]/Tabela9[[#This Row],[Provento por 1 ou 1000 Ações]]</f>
        <v>2.9700000000000001E-2</v>
      </c>
    </row>
    <row r="13569" spans="1:8">
      <c r="A13569" s="119" t="s">
        <v>1873</v>
      </c>
      <c r="B13569" s="117" t="s">
        <v>1502</v>
      </c>
      <c r="C13569" s="140">
        <v>39188</v>
      </c>
      <c r="D13569" s="141">
        <v>5.6055000000000001E-2</v>
      </c>
      <c r="E13569" s="119">
        <v>1</v>
      </c>
      <c r="F13569" s="119" t="s">
        <v>1492</v>
      </c>
      <c r="G13569" s="114">
        <f>IF([Data da Aprovação]&lt;&gt;"ESTATUTÁRIO",YEAR([Data da Aprovação]),"")</f>
        <v>2007</v>
      </c>
      <c r="H13569" s="106">
        <f>Tabela9[[#This Row],[Valor do Provento R$]]/Tabela9[[#This Row],[Provento por 1 ou 1000 Ações]]</f>
        <v>5.6055000000000001E-2</v>
      </c>
    </row>
    <row r="13570" spans="1:8">
      <c r="A13570" s="118" t="s">
        <v>1873</v>
      </c>
      <c r="B13570" s="116" t="s">
        <v>1502</v>
      </c>
      <c r="C13570" s="138">
        <v>39317</v>
      </c>
      <c r="D13570" s="139">
        <v>1.0999999999999999E-2</v>
      </c>
      <c r="E13570" s="118">
        <v>1</v>
      </c>
      <c r="F13570" s="118" t="s">
        <v>1492</v>
      </c>
      <c r="G13570" s="113">
        <f>IF([Data da Aprovação]&lt;&gt;"ESTATUTÁRIO",YEAR([Data da Aprovação]),"")</f>
        <v>2007</v>
      </c>
      <c r="H13570" s="106">
        <f>Tabela9[[#This Row],[Valor do Provento R$]]/Tabela9[[#This Row],[Provento por 1 ou 1000 Ações]]</f>
        <v>1.0999999999999999E-2</v>
      </c>
    </row>
    <row r="13571" spans="1:8">
      <c r="A13571" s="119" t="s">
        <v>1873</v>
      </c>
      <c r="B13571" s="117" t="s">
        <v>1502</v>
      </c>
      <c r="C13571" s="140">
        <v>39426</v>
      </c>
      <c r="D13571" s="141">
        <v>1.0999999999999999E-2</v>
      </c>
      <c r="E13571" s="119">
        <v>1</v>
      </c>
      <c r="F13571" s="119" t="s">
        <v>1492</v>
      </c>
      <c r="G13571" s="114">
        <f>IF([Data da Aprovação]&lt;&gt;"ESTATUTÁRIO",YEAR([Data da Aprovação]),"")</f>
        <v>2007</v>
      </c>
      <c r="H13571" s="106">
        <f>Tabela9[[#This Row],[Valor do Provento R$]]/Tabela9[[#This Row],[Provento por 1 ou 1000 Ações]]</f>
        <v>1.0999999999999999E-2</v>
      </c>
    </row>
    <row r="13572" spans="1:8">
      <c r="A13572" s="118" t="s">
        <v>1873</v>
      </c>
      <c r="B13572" s="116" t="s">
        <v>1502</v>
      </c>
      <c r="C13572" s="138">
        <v>39520</v>
      </c>
      <c r="D13572" s="139">
        <v>1.0999999999999999E-2</v>
      </c>
      <c r="E13572" s="118">
        <v>1</v>
      </c>
      <c r="F13572" s="118" t="s">
        <v>1492</v>
      </c>
      <c r="G13572" s="113">
        <f>IF([Data da Aprovação]&lt;&gt;"ESTATUTÁRIO",YEAR([Data da Aprovação]),"")</f>
        <v>2008</v>
      </c>
      <c r="H13572" s="106">
        <f>Tabela9[[#This Row],[Valor do Provento R$]]/Tabela9[[#This Row],[Provento por 1 ou 1000 Ações]]</f>
        <v>1.0999999999999999E-2</v>
      </c>
    </row>
    <row r="13573" spans="1:8">
      <c r="A13573" s="119" t="s">
        <v>1873</v>
      </c>
      <c r="B13573" s="117" t="s">
        <v>1502</v>
      </c>
      <c r="C13573" s="140">
        <v>39553</v>
      </c>
      <c r="D13573" s="141">
        <v>6.7000000000000004E-2</v>
      </c>
      <c r="E13573" s="119">
        <v>1</v>
      </c>
      <c r="F13573" s="119" t="s">
        <v>1492</v>
      </c>
      <c r="G13573" s="114">
        <f>IF([Data da Aprovação]&lt;&gt;"ESTATUTÁRIO",YEAR([Data da Aprovação]),"")</f>
        <v>2008</v>
      </c>
      <c r="H13573" s="106">
        <f>Tabela9[[#This Row],[Valor do Provento R$]]/Tabela9[[#This Row],[Provento por 1 ou 1000 Ações]]</f>
        <v>6.7000000000000004E-2</v>
      </c>
    </row>
    <row r="13574" spans="1:8">
      <c r="A13574" s="118" t="s">
        <v>1873</v>
      </c>
      <c r="B13574" s="116" t="s">
        <v>1502</v>
      </c>
      <c r="C13574" s="138">
        <v>39672</v>
      </c>
      <c r="D13574" s="139">
        <v>1.32E-2</v>
      </c>
      <c r="E13574" s="118">
        <v>1</v>
      </c>
      <c r="F13574" s="118" t="s">
        <v>1489</v>
      </c>
      <c r="G13574" s="113">
        <f>IF([Data da Aprovação]&lt;&gt;"ESTATUTÁRIO",YEAR([Data da Aprovação]),"")</f>
        <v>2008</v>
      </c>
      <c r="H13574" s="106">
        <f>Tabela9[[#This Row],[Valor do Provento R$]]/Tabela9[[#This Row],[Provento por 1 ou 1000 Ações]]</f>
        <v>1.32E-2</v>
      </c>
    </row>
    <row r="13575" spans="1:8">
      <c r="A13575" s="119" t="s">
        <v>1873</v>
      </c>
      <c r="B13575" s="117" t="s">
        <v>1502</v>
      </c>
      <c r="C13575" s="140">
        <v>39752</v>
      </c>
      <c r="D13575" s="141">
        <v>1.32E-2</v>
      </c>
      <c r="E13575" s="119">
        <v>1</v>
      </c>
      <c r="F13575" s="119" t="s">
        <v>1489</v>
      </c>
      <c r="G13575" s="114">
        <f>IF([Data da Aprovação]&lt;&gt;"ESTATUTÁRIO",YEAR([Data da Aprovação]),"")</f>
        <v>2008</v>
      </c>
      <c r="H13575" s="106">
        <f>Tabela9[[#This Row],[Valor do Provento R$]]/Tabela9[[#This Row],[Provento por 1 ou 1000 Ações]]</f>
        <v>1.32E-2</v>
      </c>
    </row>
    <row r="13576" spans="1:8">
      <c r="A13576" s="118" t="s">
        <v>1873</v>
      </c>
      <c r="B13576" s="116" t="s">
        <v>1502</v>
      </c>
      <c r="C13576" s="138">
        <v>39850</v>
      </c>
      <c r="D13576" s="139">
        <v>1.0999999999999999E-2</v>
      </c>
      <c r="E13576" s="118">
        <v>1</v>
      </c>
      <c r="F13576" s="118" t="s">
        <v>1492</v>
      </c>
      <c r="G13576" s="113">
        <f>IF([Data da Aprovação]&lt;&gt;"ESTATUTÁRIO",YEAR([Data da Aprovação]),"")</f>
        <v>2009</v>
      </c>
      <c r="H13576" s="106">
        <f>Tabela9[[#This Row],[Valor do Provento R$]]/Tabela9[[#This Row],[Provento por 1 ou 1000 Ações]]</f>
        <v>1.0999999999999999E-2</v>
      </c>
    </row>
    <row r="13577" spans="1:8">
      <c r="A13577" s="119" t="s">
        <v>1873</v>
      </c>
      <c r="B13577" s="117" t="s">
        <v>1502</v>
      </c>
      <c r="C13577" s="140">
        <v>39850</v>
      </c>
      <c r="D13577" s="141">
        <v>1.0999999999999999E-2</v>
      </c>
      <c r="E13577" s="119">
        <v>1</v>
      </c>
      <c r="F13577" s="119" t="s">
        <v>1492</v>
      </c>
      <c r="G13577" s="114">
        <f>IF([Data da Aprovação]&lt;&gt;"ESTATUTÁRIO",YEAR([Data da Aprovação]),"")</f>
        <v>2009</v>
      </c>
      <c r="H13577" s="106">
        <f>Tabela9[[#This Row],[Valor do Provento R$]]/Tabela9[[#This Row],[Provento por 1 ou 1000 Ações]]</f>
        <v>1.0999999999999999E-2</v>
      </c>
    </row>
    <row r="13578" spans="1:8">
      <c r="A13578" s="118" t="s">
        <v>1873</v>
      </c>
      <c r="B13578" s="116" t="s">
        <v>1502</v>
      </c>
      <c r="C13578" s="138">
        <v>39927</v>
      </c>
      <c r="D13578" s="139">
        <v>5.16E-2</v>
      </c>
      <c r="E13578" s="118">
        <v>1</v>
      </c>
      <c r="F13578" s="118" t="s">
        <v>1492</v>
      </c>
      <c r="G13578" s="113">
        <f>IF([Data da Aprovação]&lt;&gt;"ESTATUTÁRIO",YEAR([Data da Aprovação]),"")</f>
        <v>2009</v>
      </c>
      <c r="H13578" s="106">
        <f>Tabela9[[#This Row],[Valor do Provento R$]]/Tabela9[[#This Row],[Provento por 1 ou 1000 Ações]]</f>
        <v>5.16E-2</v>
      </c>
    </row>
    <row r="13579" spans="1:8">
      <c r="A13579" s="119" t="s">
        <v>1873</v>
      </c>
      <c r="B13579" s="117" t="s">
        <v>1502</v>
      </c>
      <c r="C13579" s="140">
        <v>40045</v>
      </c>
      <c r="D13579" s="141">
        <v>1.0999999999999999E-2</v>
      </c>
      <c r="E13579" s="119">
        <v>1</v>
      </c>
      <c r="F13579" s="119" t="s">
        <v>1492</v>
      </c>
      <c r="G13579" s="114">
        <f>IF([Data da Aprovação]&lt;&gt;"ESTATUTÁRIO",YEAR([Data da Aprovação]),"")</f>
        <v>2009</v>
      </c>
      <c r="H13579" s="106">
        <f>Tabela9[[#This Row],[Valor do Provento R$]]/Tabela9[[#This Row],[Provento por 1 ou 1000 Ações]]</f>
        <v>1.0999999999999999E-2</v>
      </c>
    </row>
    <row r="13580" spans="1:8">
      <c r="A13580" s="118" t="s">
        <v>1873</v>
      </c>
      <c r="B13580" s="116" t="s">
        <v>1502</v>
      </c>
      <c r="C13580" s="138">
        <v>40298</v>
      </c>
      <c r="D13580" s="139">
        <v>8.8999999999999996E-2</v>
      </c>
      <c r="E13580" s="118">
        <v>1</v>
      </c>
      <c r="F13580" s="118" t="s">
        <v>1492</v>
      </c>
      <c r="G13580" s="113">
        <f>IF([Data da Aprovação]&lt;&gt;"ESTATUTÁRIO",YEAR([Data da Aprovação]),"")</f>
        <v>2010</v>
      </c>
      <c r="H13580" s="106">
        <f>Tabela9[[#This Row],[Valor do Provento R$]]/Tabela9[[#This Row],[Provento por 1 ou 1000 Ações]]</f>
        <v>8.8999999999999996E-2</v>
      </c>
    </row>
    <row r="13581" spans="1:8">
      <c r="A13581" s="119" t="s">
        <v>1873</v>
      </c>
      <c r="B13581" s="117" t="s">
        <v>1502</v>
      </c>
      <c r="C13581" s="140">
        <v>41135</v>
      </c>
      <c r="D13581" s="141">
        <v>2.1075999999999998E-3</v>
      </c>
      <c r="E13581" s="119">
        <v>1</v>
      </c>
      <c r="F13581" s="119" t="s">
        <v>1492</v>
      </c>
      <c r="G13581" s="114">
        <f>IF([Data da Aprovação]&lt;&gt;"ESTATUTÁRIO",YEAR([Data da Aprovação]),"")</f>
        <v>2012</v>
      </c>
      <c r="H13581" s="106">
        <f>Tabela9[[#This Row],[Valor do Provento R$]]/Tabela9[[#This Row],[Provento por 1 ou 1000 Ações]]</f>
        <v>2.1075999999999998E-3</v>
      </c>
    </row>
    <row r="13582" spans="1:8">
      <c r="A13582" s="118" t="s">
        <v>1873</v>
      </c>
      <c r="B13582" s="116" t="s">
        <v>1502</v>
      </c>
      <c r="C13582" s="138">
        <v>41393</v>
      </c>
      <c r="D13582" s="139">
        <v>4.3892399999999998E-2</v>
      </c>
      <c r="E13582" s="118">
        <v>1</v>
      </c>
      <c r="F13582" s="118" t="s">
        <v>1492</v>
      </c>
      <c r="G13582" s="113">
        <f>IF([Data da Aprovação]&lt;&gt;"ESTATUTÁRIO",YEAR([Data da Aprovação]),"")</f>
        <v>2013</v>
      </c>
      <c r="H13582" s="106">
        <f>Tabela9[[#This Row],[Valor do Provento R$]]/Tabela9[[#This Row],[Provento por 1 ou 1000 Ações]]</f>
        <v>4.3892399999999998E-2</v>
      </c>
    </row>
    <row r="13583" spans="1:8">
      <c r="A13583" s="119" t="s">
        <v>1873</v>
      </c>
      <c r="B13583" s="117" t="s">
        <v>1503</v>
      </c>
      <c r="C13583" s="140">
        <v>35121</v>
      </c>
      <c r="D13583" s="141">
        <v>0.06</v>
      </c>
      <c r="E13583" s="119">
        <v>1</v>
      </c>
      <c r="F13583" s="119" t="s">
        <v>1492</v>
      </c>
      <c r="G13583" s="114">
        <f>IF([Data da Aprovação]&lt;&gt;"ESTATUTÁRIO",YEAR([Data da Aprovação]),"")</f>
        <v>1996</v>
      </c>
      <c r="H13583" s="106">
        <f>Tabela9[[#This Row],[Valor do Provento R$]]/Tabela9[[#This Row],[Provento por 1 ou 1000 Ações]]</f>
        <v>0.06</v>
      </c>
    </row>
    <row r="13584" spans="1:8">
      <c r="A13584" s="118" t="s">
        <v>1873</v>
      </c>
      <c r="B13584" s="116" t="s">
        <v>1503</v>
      </c>
      <c r="C13584" s="138">
        <v>35331</v>
      </c>
      <c r="D13584" s="139">
        <v>1.8499999999999999E-2</v>
      </c>
      <c r="E13584" s="118">
        <v>1</v>
      </c>
      <c r="F13584" s="118" t="s">
        <v>1492</v>
      </c>
      <c r="G13584" s="113">
        <f>IF([Data da Aprovação]&lt;&gt;"ESTATUTÁRIO",YEAR([Data da Aprovação]),"")</f>
        <v>1996</v>
      </c>
      <c r="H13584" s="106">
        <f>Tabela9[[#This Row],[Valor do Provento R$]]/Tabela9[[#This Row],[Provento por 1 ou 1000 Ações]]</f>
        <v>1.8499999999999999E-2</v>
      </c>
    </row>
    <row r="13585" spans="1:8">
      <c r="A13585" s="119" t="s">
        <v>1873</v>
      </c>
      <c r="B13585" s="117" t="s">
        <v>1503</v>
      </c>
      <c r="C13585" s="140">
        <v>35912</v>
      </c>
      <c r="D13585" s="141">
        <v>0.01</v>
      </c>
      <c r="E13585" s="119">
        <v>1</v>
      </c>
      <c r="F13585" s="119" t="s">
        <v>1492</v>
      </c>
      <c r="G13585" s="114">
        <f>IF([Data da Aprovação]&lt;&gt;"ESTATUTÁRIO",YEAR([Data da Aprovação]),"")</f>
        <v>1998</v>
      </c>
      <c r="H13585" s="106">
        <f>Tabela9[[#This Row],[Valor do Provento R$]]/Tabela9[[#This Row],[Provento por 1 ou 1000 Ações]]</f>
        <v>0.01</v>
      </c>
    </row>
    <row r="13586" spans="1:8">
      <c r="A13586" s="118" t="s">
        <v>1873</v>
      </c>
      <c r="B13586" s="116" t="s">
        <v>1503</v>
      </c>
      <c r="C13586" s="138">
        <v>36024</v>
      </c>
      <c r="D13586" s="139">
        <v>0.01</v>
      </c>
      <c r="E13586" s="118">
        <v>1</v>
      </c>
      <c r="F13586" s="118" t="s">
        <v>1492</v>
      </c>
      <c r="G13586" s="113">
        <f>IF([Data da Aprovação]&lt;&gt;"ESTATUTÁRIO",YEAR([Data da Aprovação]),"")</f>
        <v>1998</v>
      </c>
      <c r="H13586" s="106">
        <f>Tabela9[[#This Row],[Valor do Provento R$]]/Tabela9[[#This Row],[Provento por 1 ou 1000 Ações]]</f>
        <v>0.01</v>
      </c>
    </row>
    <row r="13587" spans="1:8">
      <c r="A13587" s="119" t="s">
        <v>1873</v>
      </c>
      <c r="B13587" s="117" t="s">
        <v>1503</v>
      </c>
      <c r="C13587" s="140">
        <v>36133</v>
      </c>
      <c r="D13587" s="141">
        <v>0.01</v>
      </c>
      <c r="E13587" s="119">
        <v>1</v>
      </c>
      <c r="F13587" s="119" t="s">
        <v>1492</v>
      </c>
      <c r="G13587" s="114">
        <f>IF([Data da Aprovação]&lt;&gt;"ESTATUTÁRIO",YEAR([Data da Aprovação]),"")</f>
        <v>1998</v>
      </c>
      <c r="H13587" s="106">
        <f>Tabela9[[#This Row],[Valor do Provento R$]]/Tabela9[[#This Row],[Provento por 1 ou 1000 Ações]]</f>
        <v>0.01</v>
      </c>
    </row>
    <row r="13588" spans="1:8">
      <c r="A13588" s="118" t="s">
        <v>1873</v>
      </c>
      <c r="B13588" s="116" t="s">
        <v>1503</v>
      </c>
      <c r="C13588" s="138">
        <v>36280</v>
      </c>
      <c r="D13588" s="139">
        <v>0.03</v>
      </c>
      <c r="E13588" s="118">
        <v>1</v>
      </c>
      <c r="F13588" s="118" t="s">
        <v>1492</v>
      </c>
      <c r="G13588" s="113">
        <f>IF([Data da Aprovação]&lt;&gt;"ESTATUTÁRIO",YEAR([Data da Aprovação]),"")</f>
        <v>1999</v>
      </c>
      <c r="H13588" s="106">
        <f>Tabela9[[#This Row],[Valor do Provento R$]]/Tabela9[[#This Row],[Provento por 1 ou 1000 Ações]]</f>
        <v>0.03</v>
      </c>
    </row>
    <row r="13589" spans="1:8">
      <c r="A13589" s="119" t="s">
        <v>1873</v>
      </c>
      <c r="B13589" s="117" t="s">
        <v>1503</v>
      </c>
      <c r="C13589" s="140">
        <v>36378</v>
      </c>
      <c r="D13589" s="141">
        <v>1.4999999999999999E-2</v>
      </c>
      <c r="E13589" s="119">
        <v>1</v>
      </c>
      <c r="F13589" s="119" t="s">
        <v>1492</v>
      </c>
      <c r="G13589" s="114">
        <f>IF([Data da Aprovação]&lt;&gt;"ESTATUTÁRIO",YEAR([Data da Aprovação]),"")</f>
        <v>1999</v>
      </c>
      <c r="H13589" s="106">
        <f>Tabela9[[#This Row],[Valor do Provento R$]]/Tabela9[[#This Row],[Provento por 1 ou 1000 Ações]]</f>
        <v>1.4999999999999999E-2</v>
      </c>
    </row>
    <row r="13590" spans="1:8">
      <c r="A13590" s="118" t="s">
        <v>1873</v>
      </c>
      <c r="B13590" s="116" t="s">
        <v>1503</v>
      </c>
      <c r="C13590" s="138">
        <v>36495</v>
      </c>
      <c r="D13590" s="139">
        <v>0.02</v>
      </c>
      <c r="E13590" s="118">
        <v>1</v>
      </c>
      <c r="F13590" s="118" t="s">
        <v>1492</v>
      </c>
      <c r="G13590" s="113">
        <f>IF([Data da Aprovação]&lt;&gt;"ESTATUTÁRIO",YEAR([Data da Aprovação]),"")</f>
        <v>1999</v>
      </c>
      <c r="H13590" s="106">
        <f>Tabela9[[#This Row],[Valor do Provento R$]]/Tabela9[[#This Row],[Provento por 1 ou 1000 Ações]]</f>
        <v>0.02</v>
      </c>
    </row>
    <row r="13591" spans="1:8">
      <c r="A13591" s="119" t="s">
        <v>1873</v>
      </c>
      <c r="B13591" s="117" t="s">
        <v>1503</v>
      </c>
      <c r="C13591" s="140">
        <v>36524</v>
      </c>
      <c r="D13591" s="141">
        <v>5.6000000000000001E-2</v>
      </c>
      <c r="E13591" s="119">
        <v>1</v>
      </c>
      <c r="F13591" s="119" t="s">
        <v>1489</v>
      </c>
      <c r="G13591" s="114">
        <f>IF([Data da Aprovação]&lt;&gt;"ESTATUTÁRIO",YEAR([Data da Aprovação]),"")</f>
        <v>1999</v>
      </c>
      <c r="H13591" s="106">
        <f>Tabela9[[#This Row],[Valor do Provento R$]]/Tabela9[[#This Row],[Provento por 1 ou 1000 Ações]]</f>
        <v>5.6000000000000001E-2</v>
      </c>
    </row>
    <row r="13592" spans="1:8">
      <c r="A13592" s="118" t="s">
        <v>1873</v>
      </c>
      <c r="B13592" s="116" t="s">
        <v>1503</v>
      </c>
      <c r="C13592" s="138">
        <v>36643</v>
      </c>
      <c r="D13592" s="139">
        <v>0.12529999999999999</v>
      </c>
      <c r="E13592" s="118">
        <v>1</v>
      </c>
      <c r="F13592" s="118" t="s">
        <v>1492</v>
      </c>
      <c r="G13592" s="113">
        <f>IF([Data da Aprovação]&lt;&gt;"ESTATUTÁRIO",YEAR([Data da Aprovação]),"")</f>
        <v>2000</v>
      </c>
      <c r="H13592" s="106">
        <f>Tabela9[[#This Row],[Valor do Provento R$]]/Tabela9[[#This Row],[Provento por 1 ou 1000 Ações]]</f>
        <v>0.12529999999999999</v>
      </c>
    </row>
    <row r="13593" spans="1:8">
      <c r="A13593" s="119" t="s">
        <v>1873</v>
      </c>
      <c r="B13593" s="117" t="s">
        <v>1503</v>
      </c>
      <c r="C13593" s="140">
        <v>36888</v>
      </c>
      <c r="D13593" s="141">
        <v>0.05</v>
      </c>
      <c r="E13593" s="119">
        <v>1</v>
      </c>
      <c r="F13593" s="119" t="s">
        <v>1489</v>
      </c>
      <c r="G13593" s="114">
        <f>IF([Data da Aprovação]&lt;&gt;"ESTATUTÁRIO",YEAR([Data da Aprovação]),"")</f>
        <v>2000</v>
      </c>
      <c r="H13593" s="106">
        <f>Tabela9[[#This Row],[Valor do Provento R$]]/Tabela9[[#This Row],[Provento por 1 ou 1000 Ações]]</f>
        <v>0.05</v>
      </c>
    </row>
    <row r="13594" spans="1:8">
      <c r="A13594" s="118" t="s">
        <v>1873</v>
      </c>
      <c r="B13594" s="116" t="s">
        <v>1503</v>
      </c>
      <c r="C13594" s="138">
        <v>37008</v>
      </c>
      <c r="D13594" s="139">
        <v>5.3499999999999999E-2</v>
      </c>
      <c r="E13594" s="118">
        <v>1</v>
      </c>
      <c r="F13594" s="118" t="s">
        <v>1492</v>
      </c>
      <c r="G13594" s="113">
        <f>IF([Data da Aprovação]&lt;&gt;"ESTATUTÁRIO",YEAR([Data da Aprovação]),"")</f>
        <v>2001</v>
      </c>
      <c r="H13594" s="106">
        <f>Tabela9[[#This Row],[Valor do Provento R$]]/Tabela9[[#This Row],[Provento por 1 ou 1000 Ações]]</f>
        <v>5.3499999999999999E-2</v>
      </c>
    </row>
    <row r="13595" spans="1:8">
      <c r="A13595" s="119" t="s">
        <v>1873</v>
      </c>
      <c r="B13595" s="117" t="s">
        <v>1503</v>
      </c>
      <c r="C13595" s="140">
        <v>37064</v>
      </c>
      <c r="D13595" s="141">
        <v>0.04</v>
      </c>
      <c r="E13595" s="119">
        <v>1</v>
      </c>
      <c r="F13595" s="119" t="s">
        <v>1489</v>
      </c>
      <c r="G13595" s="114">
        <f>IF([Data da Aprovação]&lt;&gt;"ESTATUTÁRIO",YEAR([Data da Aprovação]),"")</f>
        <v>2001</v>
      </c>
      <c r="H13595" s="106">
        <f>Tabela9[[#This Row],[Valor do Provento R$]]/Tabela9[[#This Row],[Provento por 1 ou 1000 Ações]]</f>
        <v>0.04</v>
      </c>
    </row>
    <row r="13596" spans="1:8">
      <c r="A13596" s="118" t="s">
        <v>1873</v>
      </c>
      <c r="B13596" s="116" t="s">
        <v>1503</v>
      </c>
      <c r="C13596" s="138">
        <v>37246</v>
      </c>
      <c r="D13596" s="139">
        <v>0.04</v>
      </c>
      <c r="E13596" s="118">
        <v>1</v>
      </c>
      <c r="F13596" s="118" t="s">
        <v>1489</v>
      </c>
      <c r="G13596" s="113">
        <f>IF([Data da Aprovação]&lt;&gt;"ESTATUTÁRIO",YEAR([Data da Aprovação]),"")</f>
        <v>2001</v>
      </c>
      <c r="H13596" s="106">
        <f>Tabela9[[#This Row],[Valor do Provento R$]]/Tabela9[[#This Row],[Provento por 1 ou 1000 Ações]]</f>
        <v>0.04</v>
      </c>
    </row>
    <row r="13597" spans="1:8">
      <c r="A13597" s="119" t="s">
        <v>1873</v>
      </c>
      <c r="B13597" s="117" t="s">
        <v>1503</v>
      </c>
      <c r="C13597" s="140">
        <v>37371</v>
      </c>
      <c r="D13597" s="141">
        <v>2.2200000000000001E-2</v>
      </c>
      <c r="E13597" s="119">
        <v>1</v>
      </c>
      <c r="F13597" s="119" t="s">
        <v>1492</v>
      </c>
      <c r="G13597" s="114">
        <f>IF([Data da Aprovação]&lt;&gt;"ESTATUTÁRIO",YEAR([Data da Aprovação]),"")</f>
        <v>2002</v>
      </c>
      <c r="H13597" s="106">
        <f>Tabela9[[#This Row],[Valor do Provento R$]]/Tabela9[[#This Row],[Provento por 1 ou 1000 Ações]]</f>
        <v>2.2200000000000001E-2</v>
      </c>
    </row>
    <row r="13598" spans="1:8">
      <c r="A13598" s="118" t="s">
        <v>1873</v>
      </c>
      <c r="B13598" s="116" t="s">
        <v>1503</v>
      </c>
      <c r="C13598" s="138">
        <v>37553</v>
      </c>
      <c r="D13598" s="139">
        <v>4.3799999999999999E-2</v>
      </c>
      <c r="E13598" s="118">
        <v>1</v>
      </c>
      <c r="F13598" s="118" t="s">
        <v>1489</v>
      </c>
      <c r="G13598" s="113">
        <f>IF([Data da Aprovação]&lt;&gt;"ESTATUTÁRIO",YEAR([Data da Aprovação]),"")</f>
        <v>2002</v>
      </c>
      <c r="H13598" s="106">
        <f>Tabela9[[#This Row],[Valor do Provento R$]]/Tabela9[[#This Row],[Provento por 1 ou 1000 Ações]]</f>
        <v>4.3799999999999999E-2</v>
      </c>
    </row>
    <row r="13599" spans="1:8">
      <c r="A13599" s="119" t="s">
        <v>1873</v>
      </c>
      <c r="B13599" s="117" t="s">
        <v>1503</v>
      </c>
      <c r="C13599" s="140">
        <v>37553</v>
      </c>
      <c r="D13599" s="141">
        <v>1.6199999999999999E-2</v>
      </c>
      <c r="E13599" s="119">
        <v>1</v>
      </c>
      <c r="F13599" s="119" t="s">
        <v>1489</v>
      </c>
      <c r="G13599" s="114">
        <f>IF([Data da Aprovação]&lt;&gt;"ESTATUTÁRIO",YEAR([Data da Aprovação]),"")</f>
        <v>2002</v>
      </c>
      <c r="H13599" s="106">
        <f>Tabela9[[#This Row],[Valor do Provento R$]]/Tabela9[[#This Row],[Provento por 1 ou 1000 Ações]]</f>
        <v>1.6199999999999999E-2</v>
      </c>
    </row>
    <row r="13600" spans="1:8">
      <c r="A13600" s="118" t="s">
        <v>1873</v>
      </c>
      <c r="B13600" s="116" t="s">
        <v>1503</v>
      </c>
      <c r="C13600" s="138">
        <v>37610</v>
      </c>
      <c r="D13600" s="139">
        <v>1.7000000000000001E-2</v>
      </c>
      <c r="E13600" s="118">
        <v>1</v>
      </c>
      <c r="F13600" s="118" t="s">
        <v>1489</v>
      </c>
      <c r="G13600" s="113">
        <f>IF([Data da Aprovação]&lt;&gt;"ESTATUTÁRIO",YEAR([Data da Aprovação]),"")</f>
        <v>2002</v>
      </c>
      <c r="H13600" s="106">
        <f>Tabela9[[#This Row],[Valor do Provento R$]]/Tabela9[[#This Row],[Provento por 1 ou 1000 Ações]]</f>
        <v>1.7000000000000001E-2</v>
      </c>
    </row>
    <row r="13601" spans="1:8">
      <c r="A13601" s="119" t="s">
        <v>1873</v>
      </c>
      <c r="B13601" s="117" t="s">
        <v>1503</v>
      </c>
      <c r="C13601" s="140">
        <v>37736</v>
      </c>
      <c r="D13601" s="141">
        <v>2.145E-2</v>
      </c>
      <c r="E13601" s="119">
        <v>1</v>
      </c>
      <c r="F13601" s="119" t="s">
        <v>1492</v>
      </c>
      <c r="G13601" s="114">
        <f>IF([Data da Aprovação]&lt;&gt;"ESTATUTÁRIO",YEAR([Data da Aprovação]),"")</f>
        <v>2003</v>
      </c>
      <c r="H13601" s="106">
        <f>Tabela9[[#This Row],[Valor do Provento R$]]/Tabela9[[#This Row],[Provento por 1 ou 1000 Ações]]</f>
        <v>2.145E-2</v>
      </c>
    </row>
    <row r="13602" spans="1:8">
      <c r="A13602" s="118" t="s">
        <v>1873</v>
      </c>
      <c r="B13602" s="116" t="s">
        <v>1503</v>
      </c>
      <c r="C13602" s="138">
        <v>37931</v>
      </c>
      <c r="D13602" s="139">
        <v>0.02</v>
      </c>
      <c r="E13602" s="118">
        <v>1</v>
      </c>
      <c r="F13602" s="118" t="s">
        <v>1492</v>
      </c>
      <c r="G13602" s="113">
        <f>IF([Data da Aprovação]&lt;&gt;"ESTATUTÁRIO",YEAR([Data da Aprovação]),"")</f>
        <v>2003</v>
      </c>
      <c r="H13602" s="106">
        <f>Tabela9[[#This Row],[Valor do Provento R$]]/Tabela9[[#This Row],[Provento por 1 ou 1000 Ações]]</f>
        <v>0.02</v>
      </c>
    </row>
    <row r="13603" spans="1:8">
      <c r="A13603" s="119" t="s">
        <v>1873</v>
      </c>
      <c r="B13603" s="117" t="s">
        <v>1503</v>
      </c>
      <c r="C13603" s="140">
        <v>37985</v>
      </c>
      <c r="D13603" s="141">
        <v>0.04</v>
      </c>
      <c r="E13603" s="119">
        <v>1</v>
      </c>
      <c r="F13603" s="119" t="s">
        <v>1489</v>
      </c>
      <c r="G13603" s="114">
        <f>IF([Data da Aprovação]&lt;&gt;"ESTATUTÁRIO",YEAR([Data da Aprovação]),"")</f>
        <v>2003</v>
      </c>
      <c r="H13603" s="106">
        <f>Tabela9[[#This Row],[Valor do Provento R$]]/Tabela9[[#This Row],[Provento por 1 ou 1000 Ações]]</f>
        <v>0.04</v>
      </c>
    </row>
    <row r="13604" spans="1:8">
      <c r="A13604" s="118" t="s">
        <v>1873</v>
      </c>
      <c r="B13604" s="116" t="s">
        <v>1503</v>
      </c>
      <c r="C13604" s="138">
        <v>38104</v>
      </c>
      <c r="D13604" s="139">
        <v>2.3769999999999999E-2</v>
      </c>
      <c r="E13604" s="118">
        <v>1</v>
      </c>
      <c r="F13604" s="118" t="s">
        <v>1492</v>
      </c>
      <c r="G13604" s="113">
        <f>IF([Data da Aprovação]&lt;&gt;"ESTATUTÁRIO",YEAR([Data da Aprovação]),"")</f>
        <v>2004</v>
      </c>
      <c r="H13604" s="106">
        <f>Tabela9[[#This Row],[Valor do Provento R$]]/Tabela9[[#This Row],[Provento por 1 ou 1000 Ações]]</f>
        <v>2.3769999999999999E-2</v>
      </c>
    </row>
    <row r="13605" spans="1:8">
      <c r="A13605" s="119" t="s">
        <v>1873</v>
      </c>
      <c r="B13605" s="117" t="s">
        <v>1503</v>
      </c>
      <c r="C13605" s="140">
        <v>38210</v>
      </c>
      <c r="D13605" s="141">
        <v>2.5000000000000001E-2</v>
      </c>
      <c r="E13605" s="119">
        <v>1</v>
      </c>
      <c r="F13605" s="119" t="s">
        <v>1489</v>
      </c>
      <c r="G13605" s="114">
        <f>IF([Data da Aprovação]&lt;&gt;"ESTATUTÁRIO",YEAR([Data da Aprovação]),"")</f>
        <v>2004</v>
      </c>
      <c r="H13605" s="106">
        <f>Tabela9[[#This Row],[Valor do Provento R$]]/Tabela9[[#This Row],[Provento por 1 ou 1000 Ações]]</f>
        <v>2.5000000000000001E-2</v>
      </c>
    </row>
    <row r="13606" spans="1:8">
      <c r="A13606" s="118" t="s">
        <v>1873</v>
      </c>
      <c r="B13606" s="116" t="s">
        <v>1503</v>
      </c>
      <c r="C13606" s="138">
        <v>38348</v>
      </c>
      <c r="D13606" s="139">
        <v>0.09</v>
      </c>
      <c r="E13606" s="118">
        <v>1</v>
      </c>
      <c r="F13606" s="118" t="s">
        <v>1489</v>
      </c>
      <c r="G13606" s="113">
        <f>IF([Data da Aprovação]&lt;&gt;"ESTATUTÁRIO",YEAR([Data da Aprovação]),"")</f>
        <v>2004</v>
      </c>
      <c r="H13606" s="106">
        <f>Tabela9[[#This Row],[Valor do Provento R$]]/Tabela9[[#This Row],[Provento por 1 ou 1000 Ações]]</f>
        <v>0.09</v>
      </c>
    </row>
    <row r="13607" spans="1:8">
      <c r="A13607" s="119" t="s">
        <v>1873</v>
      </c>
      <c r="B13607" s="117" t="s">
        <v>1503</v>
      </c>
      <c r="C13607" s="140">
        <v>38469</v>
      </c>
      <c r="D13607" s="141">
        <v>2.3140000000000001E-2</v>
      </c>
      <c r="E13607" s="119">
        <v>1</v>
      </c>
      <c r="F13607" s="119" t="s">
        <v>1492</v>
      </c>
      <c r="G13607" s="114">
        <f>IF([Data da Aprovação]&lt;&gt;"ESTATUTÁRIO",YEAR([Data da Aprovação]),"")</f>
        <v>2005</v>
      </c>
      <c r="H13607" s="106">
        <f>Tabela9[[#This Row],[Valor do Provento R$]]/Tabela9[[#This Row],[Provento por 1 ou 1000 Ações]]</f>
        <v>2.3140000000000001E-2</v>
      </c>
    </row>
    <row r="13608" spans="1:8">
      <c r="A13608" s="118" t="s">
        <v>1873</v>
      </c>
      <c r="B13608" s="116" t="s">
        <v>1503</v>
      </c>
      <c r="C13608" s="138">
        <v>38533</v>
      </c>
      <c r="D13608" s="139">
        <v>2.1000000000000001E-2</v>
      </c>
      <c r="E13608" s="118">
        <v>1</v>
      </c>
      <c r="F13608" s="118" t="s">
        <v>1489</v>
      </c>
      <c r="G13608" s="113">
        <f>IF([Data da Aprovação]&lt;&gt;"ESTATUTÁRIO",YEAR([Data da Aprovação]),"")</f>
        <v>2005</v>
      </c>
      <c r="H13608" s="106">
        <f>Tabela9[[#This Row],[Valor do Provento R$]]/Tabela9[[#This Row],[Provento por 1 ou 1000 Ações]]</f>
        <v>2.1000000000000001E-2</v>
      </c>
    </row>
    <row r="13609" spans="1:8">
      <c r="A13609" s="119" t="s">
        <v>1873</v>
      </c>
      <c r="B13609" s="117" t="s">
        <v>1503</v>
      </c>
      <c r="C13609" s="140">
        <v>38533</v>
      </c>
      <c r="D13609" s="141">
        <v>2.3E-2</v>
      </c>
      <c r="E13609" s="119">
        <v>1</v>
      </c>
      <c r="F13609" s="119" t="s">
        <v>1489</v>
      </c>
      <c r="G13609" s="114">
        <f>IF([Data da Aprovação]&lt;&gt;"ESTATUTÁRIO",YEAR([Data da Aprovação]),"")</f>
        <v>2005</v>
      </c>
      <c r="H13609" s="106">
        <f>Tabela9[[#This Row],[Valor do Provento R$]]/Tabela9[[#This Row],[Provento por 1 ou 1000 Ações]]</f>
        <v>2.3E-2</v>
      </c>
    </row>
    <row r="13610" spans="1:8">
      <c r="A13610" s="118" t="s">
        <v>1873</v>
      </c>
      <c r="B13610" s="116" t="s">
        <v>1503</v>
      </c>
      <c r="C13610" s="138">
        <v>38624</v>
      </c>
      <c r="D13610" s="139">
        <v>2.75E-2</v>
      </c>
      <c r="E13610" s="118">
        <v>1</v>
      </c>
      <c r="F13610" s="118" t="s">
        <v>1489</v>
      </c>
      <c r="G13610" s="113">
        <f>IF([Data da Aprovação]&lt;&gt;"ESTATUTÁRIO",YEAR([Data da Aprovação]),"")</f>
        <v>2005</v>
      </c>
      <c r="H13610" s="106">
        <f>Tabela9[[#This Row],[Valor do Provento R$]]/Tabela9[[#This Row],[Provento por 1 ou 1000 Ações]]</f>
        <v>2.75E-2</v>
      </c>
    </row>
    <row r="13611" spans="1:8">
      <c r="A13611" s="119" t="s">
        <v>1873</v>
      </c>
      <c r="B13611" s="117" t="s">
        <v>1503</v>
      </c>
      <c r="C13611" s="140">
        <v>38713</v>
      </c>
      <c r="D13611" s="141">
        <v>2.1999999999999999E-2</v>
      </c>
      <c r="E13611" s="119">
        <v>1</v>
      </c>
      <c r="F13611" s="119" t="s">
        <v>1489</v>
      </c>
      <c r="G13611" s="114">
        <f>IF([Data da Aprovação]&lt;&gt;"ESTATUTÁRIO",YEAR([Data da Aprovação]),"")</f>
        <v>2005</v>
      </c>
      <c r="H13611" s="106">
        <f>Tabela9[[#This Row],[Valor do Provento R$]]/Tabela9[[#This Row],[Provento por 1 ou 1000 Ações]]</f>
        <v>2.1999999999999999E-2</v>
      </c>
    </row>
    <row r="13612" spans="1:8">
      <c r="A13612" s="118" t="s">
        <v>1873</v>
      </c>
      <c r="B13612" s="116" t="s">
        <v>1503</v>
      </c>
      <c r="C13612" s="138">
        <v>38834</v>
      </c>
      <c r="D13612" s="139">
        <v>1.2881E-2</v>
      </c>
      <c r="E13612" s="118">
        <v>1</v>
      </c>
      <c r="F13612" s="118" t="s">
        <v>1492</v>
      </c>
      <c r="G13612" s="113">
        <f>IF([Data da Aprovação]&lt;&gt;"ESTATUTÁRIO",YEAR([Data da Aprovação]),"")</f>
        <v>2006</v>
      </c>
      <c r="H13612" s="106">
        <f>Tabela9[[#This Row],[Valor do Provento R$]]/Tabela9[[#This Row],[Provento por 1 ou 1000 Ações]]</f>
        <v>1.2881E-2</v>
      </c>
    </row>
    <row r="13613" spans="1:8">
      <c r="A13613" s="119" t="s">
        <v>1873</v>
      </c>
      <c r="B13613" s="117" t="s">
        <v>1503</v>
      </c>
      <c r="C13613" s="140">
        <v>38954</v>
      </c>
      <c r="D13613" s="141">
        <v>1.0999999999999999E-2</v>
      </c>
      <c r="E13613" s="119">
        <v>1</v>
      </c>
      <c r="F13613" s="119" t="s">
        <v>1489</v>
      </c>
      <c r="G13613" s="114">
        <f>IF([Data da Aprovação]&lt;&gt;"ESTATUTÁRIO",YEAR([Data da Aprovação]),"")</f>
        <v>2006</v>
      </c>
      <c r="H13613" s="106">
        <f>Tabela9[[#This Row],[Valor do Provento R$]]/Tabela9[[#This Row],[Provento por 1 ou 1000 Ações]]</f>
        <v>1.0999999999999999E-2</v>
      </c>
    </row>
    <row r="13614" spans="1:8">
      <c r="A13614" s="118" t="s">
        <v>1873</v>
      </c>
      <c r="B13614" s="116" t="s">
        <v>1503</v>
      </c>
      <c r="C13614" s="138">
        <v>39034</v>
      </c>
      <c r="D13614" s="139">
        <v>1.0999999999999999E-2</v>
      </c>
      <c r="E13614" s="118">
        <v>1</v>
      </c>
      <c r="F13614" s="118" t="s">
        <v>1489</v>
      </c>
      <c r="G13614" s="113">
        <f>IF([Data da Aprovação]&lt;&gt;"ESTATUTÁRIO",YEAR([Data da Aprovação]),"")</f>
        <v>2006</v>
      </c>
      <c r="H13614" s="106">
        <f>Tabela9[[#This Row],[Valor do Provento R$]]/Tabela9[[#This Row],[Provento por 1 ou 1000 Ações]]</f>
        <v>1.0999999999999999E-2</v>
      </c>
    </row>
    <row r="13615" spans="1:8">
      <c r="A13615" s="119" t="s">
        <v>1873</v>
      </c>
      <c r="B13615" s="117" t="s">
        <v>1503</v>
      </c>
      <c r="C13615" s="140">
        <v>39072</v>
      </c>
      <c r="D13615" s="141">
        <v>2.9700000000000001E-2</v>
      </c>
      <c r="E13615" s="119">
        <v>1</v>
      </c>
      <c r="F13615" s="119" t="s">
        <v>1489</v>
      </c>
      <c r="G13615" s="114">
        <f>IF([Data da Aprovação]&lt;&gt;"ESTATUTÁRIO",YEAR([Data da Aprovação]),"")</f>
        <v>2006</v>
      </c>
      <c r="H13615" s="106">
        <f>Tabela9[[#This Row],[Valor do Provento R$]]/Tabela9[[#This Row],[Provento por 1 ou 1000 Ações]]</f>
        <v>2.9700000000000001E-2</v>
      </c>
    </row>
    <row r="13616" spans="1:8">
      <c r="A13616" s="118" t="s">
        <v>1873</v>
      </c>
      <c r="B13616" s="116" t="s">
        <v>1503</v>
      </c>
      <c r="C13616" s="138">
        <v>39188</v>
      </c>
      <c r="D13616" s="139">
        <v>8.25E-4</v>
      </c>
      <c r="E13616" s="118">
        <v>1</v>
      </c>
      <c r="F13616" s="118" t="s">
        <v>1492</v>
      </c>
      <c r="G13616" s="113">
        <f>IF([Data da Aprovação]&lt;&gt;"ESTATUTÁRIO",YEAR([Data da Aprovação]),"")</f>
        <v>2007</v>
      </c>
      <c r="H13616" s="106">
        <f>Tabela9[[#This Row],[Valor do Provento R$]]/Tabela9[[#This Row],[Provento por 1 ou 1000 Ações]]</f>
        <v>8.25E-4</v>
      </c>
    </row>
    <row r="13617" spans="1:8">
      <c r="A13617" s="119" t="s">
        <v>1873</v>
      </c>
      <c r="B13617" s="117" t="s">
        <v>1503</v>
      </c>
      <c r="C13617" s="140">
        <v>39317</v>
      </c>
      <c r="D13617" s="141">
        <v>1.0999999999999999E-2</v>
      </c>
      <c r="E13617" s="119">
        <v>1</v>
      </c>
      <c r="F13617" s="119" t="s">
        <v>1492</v>
      </c>
      <c r="G13617" s="114">
        <f>IF([Data da Aprovação]&lt;&gt;"ESTATUTÁRIO",YEAR([Data da Aprovação]),"")</f>
        <v>2007</v>
      </c>
      <c r="H13617" s="106">
        <f>Tabela9[[#This Row],[Valor do Provento R$]]/Tabela9[[#This Row],[Provento por 1 ou 1000 Ações]]</f>
        <v>1.0999999999999999E-2</v>
      </c>
    </row>
    <row r="13618" spans="1:8">
      <c r="A13618" s="118" t="s">
        <v>1873</v>
      </c>
      <c r="B13618" s="116" t="s">
        <v>1503</v>
      </c>
      <c r="C13618" s="138">
        <v>39426</v>
      </c>
      <c r="D13618" s="139">
        <v>1.0999999999999999E-2</v>
      </c>
      <c r="E13618" s="118">
        <v>1</v>
      </c>
      <c r="F13618" s="118" t="s">
        <v>1492</v>
      </c>
      <c r="G13618" s="113">
        <f>IF([Data da Aprovação]&lt;&gt;"ESTATUTÁRIO",YEAR([Data da Aprovação]),"")</f>
        <v>2007</v>
      </c>
      <c r="H13618" s="106">
        <f>Tabela9[[#This Row],[Valor do Provento R$]]/Tabela9[[#This Row],[Provento por 1 ou 1000 Ações]]</f>
        <v>1.0999999999999999E-2</v>
      </c>
    </row>
    <row r="13619" spans="1:8">
      <c r="A13619" s="119" t="s">
        <v>1873</v>
      </c>
      <c r="B13619" s="117" t="s">
        <v>1503</v>
      </c>
      <c r="C13619" s="140">
        <v>39520</v>
      </c>
      <c r="D13619" s="141">
        <v>1.0999999999999999E-2</v>
      </c>
      <c r="E13619" s="119">
        <v>1</v>
      </c>
      <c r="F13619" s="119" t="s">
        <v>1492</v>
      </c>
      <c r="G13619" s="114">
        <f>IF([Data da Aprovação]&lt;&gt;"ESTATUTÁRIO",YEAR([Data da Aprovação]),"")</f>
        <v>2008</v>
      </c>
      <c r="H13619" s="106">
        <f>Tabela9[[#This Row],[Valor do Provento R$]]/Tabela9[[#This Row],[Provento por 1 ou 1000 Ações]]</f>
        <v>1.0999999999999999E-2</v>
      </c>
    </row>
    <row r="13620" spans="1:8">
      <c r="A13620" s="118" t="s">
        <v>1873</v>
      </c>
      <c r="B13620" s="116" t="s">
        <v>1503</v>
      </c>
      <c r="C13620" s="138">
        <v>39553</v>
      </c>
      <c r="D13620" s="139">
        <v>2.3099999999999999E-2</v>
      </c>
      <c r="E13620" s="118">
        <v>1</v>
      </c>
      <c r="F13620" s="118" t="s">
        <v>1492</v>
      </c>
      <c r="G13620" s="113">
        <f>IF([Data da Aprovação]&lt;&gt;"ESTATUTÁRIO",YEAR([Data da Aprovação]),"")</f>
        <v>2008</v>
      </c>
      <c r="H13620" s="106">
        <f>Tabela9[[#This Row],[Valor do Provento R$]]/Tabela9[[#This Row],[Provento por 1 ou 1000 Ações]]</f>
        <v>2.3099999999999999E-2</v>
      </c>
    </row>
    <row r="13621" spans="1:8">
      <c r="A13621" s="119" t="s">
        <v>1873</v>
      </c>
      <c r="B13621" s="117" t="s">
        <v>1503</v>
      </c>
      <c r="C13621" s="140">
        <v>39672</v>
      </c>
      <c r="D13621" s="141">
        <v>1.32E-2</v>
      </c>
      <c r="E13621" s="119">
        <v>1</v>
      </c>
      <c r="F13621" s="119" t="s">
        <v>1489</v>
      </c>
      <c r="G13621" s="114">
        <f>IF([Data da Aprovação]&lt;&gt;"ESTATUTÁRIO",YEAR([Data da Aprovação]),"")</f>
        <v>2008</v>
      </c>
      <c r="H13621" s="106">
        <f>Tabela9[[#This Row],[Valor do Provento R$]]/Tabela9[[#This Row],[Provento por 1 ou 1000 Ações]]</f>
        <v>1.32E-2</v>
      </c>
    </row>
    <row r="13622" spans="1:8">
      <c r="A13622" s="118" t="s">
        <v>1873</v>
      </c>
      <c r="B13622" s="116" t="s">
        <v>1503</v>
      </c>
      <c r="C13622" s="138">
        <v>39752</v>
      </c>
      <c r="D13622" s="139">
        <v>1.32E-2</v>
      </c>
      <c r="E13622" s="118">
        <v>1</v>
      </c>
      <c r="F13622" s="118" t="s">
        <v>1489</v>
      </c>
      <c r="G13622" s="113">
        <f>IF([Data da Aprovação]&lt;&gt;"ESTATUTÁRIO",YEAR([Data da Aprovação]),"")</f>
        <v>2008</v>
      </c>
      <c r="H13622" s="106">
        <f>Tabela9[[#This Row],[Valor do Provento R$]]/Tabela9[[#This Row],[Provento por 1 ou 1000 Ações]]</f>
        <v>1.32E-2</v>
      </c>
    </row>
    <row r="13623" spans="1:8">
      <c r="A13623" s="119" t="s">
        <v>1873</v>
      </c>
      <c r="B13623" s="117" t="s">
        <v>1503</v>
      </c>
      <c r="C13623" s="140">
        <v>39850</v>
      </c>
      <c r="D13623" s="141">
        <v>1.0999999999999999E-2</v>
      </c>
      <c r="E13623" s="119">
        <v>1</v>
      </c>
      <c r="F13623" s="119" t="s">
        <v>1492</v>
      </c>
      <c r="G13623" s="114">
        <f>IF([Data da Aprovação]&lt;&gt;"ESTATUTÁRIO",YEAR([Data da Aprovação]),"")</f>
        <v>2009</v>
      </c>
      <c r="H13623" s="106">
        <f>Tabela9[[#This Row],[Valor do Provento R$]]/Tabela9[[#This Row],[Provento por 1 ou 1000 Ações]]</f>
        <v>1.0999999999999999E-2</v>
      </c>
    </row>
    <row r="13624" spans="1:8">
      <c r="A13624" s="118" t="s">
        <v>1873</v>
      </c>
      <c r="B13624" s="116" t="s">
        <v>1503</v>
      </c>
      <c r="C13624" s="138">
        <v>39850</v>
      </c>
      <c r="D13624" s="139">
        <v>1.0999999999999999E-2</v>
      </c>
      <c r="E13624" s="118">
        <v>1</v>
      </c>
      <c r="F13624" s="118" t="s">
        <v>1492</v>
      </c>
      <c r="G13624" s="113">
        <f>IF([Data da Aprovação]&lt;&gt;"ESTATUTÁRIO",YEAR([Data da Aprovação]),"")</f>
        <v>2009</v>
      </c>
      <c r="H13624" s="106">
        <f>Tabela9[[#This Row],[Valor do Provento R$]]/Tabela9[[#This Row],[Provento por 1 ou 1000 Ações]]</f>
        <v>1.0999999999999999E-2</v>
      </c>
    </row>
    <row r="13625" spans="1:8">
      <c r="A13625" s="119" t="s">
        <v>1873</v>
      </c>
      <c r="B13625" s="117" t="s">
        <v>1503</v>
      </c>
      <c r="C13625" s="140">
        <v>40045</v>
      </c>
      <c r="D13625" s="141">
        <v>1.0999999999999999E-2</v>
      </c>
      <c r="E13625" s="119">
        <v>1</v>
      </c>
      <c r="F13625" s="119" t="s">
        <v>1492</v>
      </c>
      <c r="G13625" s="114">
        <f>IF([Data da Aprovação]&lt;&gt;"ESTATUTÁRIO",YEAR([Data da Aprovação]),"")</f>
        <v>2009</v>
      </c>
      <c r="H13625" s="106">
        <f>Tabela9[[#This Row],[Valor do Provento R$]]/Tabela9[[#This Row],[Provento por 1 ou 1000 Ações]]</f>
        <v>1.0999999999999999E-2</v>
      </c>
    </row>
    <row r="13626" spans="1:8">
      <c r="A13626" s="118" t="s">
        <v>1873</v>
      </c>
      <c r="B13626" s="116" t="s">
        <v>1503</v>
      </c>
      <c r="C13626" s="138">
        <v>41135</v>
      </c>
      <c r="D13626" s="139">
        <v>2.1075999999999998E-3</v>
      </c>
      <c r="E13626" s="118">
        <v>1</v>
      </c>
      <c r="F13626" s="118" t="s">
        <v>1492</v>
      </c>
      <c r="G13626" s="113">
        <f>IF([Data da Aprovação]&lt;&gt;"ESTATUTÁRIO",YEAR([Data da Aprovação]),"")</f>
        <v>2012</v>
      </c>
      <c r="H13626" s="106">
        <f>Tabela9[[#This Row],[Valor do Provento R$]]/Tabela9[[#This Row],[Provento por 1 ou 1000 Ações]]</f>
        <v>2.1075999999999998E-3</v>
      </c>
    </row>
    <row r="13627" spans="1:8">
      <c r="A13627" s="119" t="s">
        <v>1873</v>
      </c>
      <c r="B13627" s="117" t="s">
        <v>1503</v>
      </c>
      <c r="C13627" s="140">
        <v>41393</v>
      </c>
      <c r="D13627" s="141">
        <v>7.5724E-3</v>
      </c>
      <c r="E13627" s="119">
        <v>1</v>
      </c>
      <c r="F13627" s="119" t="s">
        <v>1492</v>
      </c>
      <c r="G13627" s="114">
        <f>IF([Data da Aprovação]&lt;&gt;"ESTATUTÁRIO",YEAR([Data da Aprovação]),"")</f>
        <v>2013</v>
      </c>
      <c r="H13627" s="106">
        <f>Tabela9[[#This Row],[Valor do Provento R$]]/Tabela9[[#This Row],[Provento por 1 ou 1000 Ações]]</f>
        <v>7.5724E-3</v>
      </c>
    </row>
    <row r="13628" spans="1:8">
      <c r="A13628" s="118" t="s">
        <v>1874</v>
      </c>
      <c r="B13628" s="116" t="s">
        <v>1488</v>
      </c>
      <c r="C13628" s="138">
        <v>35130</v>
      </c>
      <c r="D13628" s="139">
        <v>5.4449999999999998E-2</v>
      </c>
      <c r="E13628" s="118">
        <v>1000</v>
      </c>
      <c r="F13628" s="118" t="s">
        <v>1492</v>
      </c>
      <c r="G13628" s="113">
        <f>IF([Data da Aprovação]&lt;&gt;"ESTATUTÁRIO",YEAR([Data da Aprovação]),"")</f>
        <v>1996</v>
      </c>
      <c r="H13628" s="106">
        <f>Tabela9[[#This Row],[Valor do Provento R$]]/Tabela9[[#This Row],[Provento por 1 ou 1000 Ações]]</f>
        <v>5.4449999999999995E-5</v>
      </c>
    </row>
    <row r="13629" spans="1:8">
      <c r="A13629" s="119" t="s">
        <v>1874</v>
      </c>
      <c r="B13629" s="117" t="s">
        <v>1488</v>
      </c>
      <c r="C13629" s="140">
        <v>35291</v>
      </c>
      <c r="D13629" s="141">
        <v>1.8380000000000001E-2</v>
      </c>
      <c r="E13629" s="119">
        <v>1000</v>
      </c>
      <c r="F13629" s="119" t="s">
        <v>1492</v>
      </c>
      <c r="G13629" s="114">
        <f>IF([Data da Aprovação]&lt;&gt;"ESTATUTÁRIO",YEAR([Data da Aprovação]),"")</f>
        <v>1996</v>
      </c>
      <c r="H13629" s="106">
        <f>Tabela9[[#This Row],[Valor do Provento R$]]/Tabela9[[#This Row],[Provento por 1 ou 1000 Ações]]</f>
        <v>1.838E-5</v>
      </c>
    </row>
    <row r="13630" spans="1:8">
      <c r="A13630" s="118" t="s">
        <v>1874</v>
      </c>
      <c r="B13630" s="116" t="s">
        <v>1488</v>
      </c>
      <c r="C13630" s="138">
        <v>35495</v>
      </c>
      <c r="D13630" s="139">
        <v>4.9619999999999997E-2</v>
      </c>
      <c r="E13630" s="118">
        <v>1000</v>
      </c>
      <c r="F13630" s="118" t="s">
        <v>1492</v>
      </c>
      <c r="G13630" s="113">
        <f>IF([Data da Aprovação]&lt;&gt;"ESTATUTÁRIO",YEAR([Data da Aprovação]),"")</f>
        <v>1997</v>
      </c>
      <c r="H13630" s="106">
        <f>Tabela9[[#This Row],[Valor do Provento R$]]/Tabela9[[#This Row],[Provento por 1 ou 1000 Ações]]</f>
        <v>4.9619999999999996E-5</v>
      </c>
    </row>
    <row r="13631" spans="1:8">
      <c r="A13631" s="119" t="s">
        <v>1874</v>
      </c>
      <c r="B13631" s="117" t="s">
        <v>1488</v>
      </c>
      <c r="C13631" s="140">
        <v>35670</v>
      </c>
      <c r="D13631" s="141">
        <v>0.34088000000000002</v>
      </c>
      <c r="E13631" s="119">
        <v>1</v>
      </c>
      <c r="F13631" s="119" t="s">
        <v>1489</v>
      </c>
      <c r="G13631" s="114">
        <f>IF([Data da Aprovação]&lt;&gt;"ESTATUTÁRIO",YEAR([Data da Aprovação]),"")</f>
        <v>1997</v>
      </c>
      <c r="H13631" s="106">
        <f>Tabela9[[#This Row],[Valor do Provento R$]]/Tabela9[[#This Row],[Provento por 1 ou 1000 Ações]]</f>
        <v>0.34088000000000002</v>
      </c>
    </row>
    <row r="13632" spans="1:8">
      <c r="A13632" s="118" t="s">
        <v>1874</v>
      </c>
      <c r="B13632" s="116" t="s">
        <v>1488</v>
      </c>
      <c r="C13632" s="138">
        <v>35794</v>
      </c>
      <c r="D13632" s="139">
        <v>0.5</v>
      </c>
      <c r="E13632" s="118">
        <v>1</v>
      </c>
      <c r="F13632" s="118" t="s">
        <v>1489</v>
      </c>
      <c r="G13632" s="113">
        <f>IF([Data da Aprovação]&lt;&gt;"ESTATUTÁRIO",YEAR([Data da Aprovação]),"")</f>
        <v>1997</v>
      </c>
      <c r="H13632" s="106">
        <f>Tabela9[[#This Row],[Valor do Provento R$]]/Tabela9[[#This Row],[Provento por 1 ou 1000 Ações]]</f>
        <v>0.5</v>
      </c>
    </row>
    <row r="13633" spans="1:8">
      <c r="A13633" s="119" t="s">
        <v>1874</v>
      </c>
      <c r="B13633" s="117" t="s">
        <v>1488</v>
      </c>
      <c r="C13633" s="140">
        <v>36034</v>
      </c>
      <c r="D13633" s="141">
        <v>0.35780000000000001</v>
      </c>
      <c r="E13633" s="119">
        <v>1</v>
      </c>
      <c r="F13633" s="119" t="s">
        <v>1489</v>
      </c>
      <c r="G13633" s="114">
        <f>IF([Data da Aprovação]&lt;&gt;"ESTATUTÁRIO",YEAR([Data da Aprovação]),"")</f>
        <v>1998</v>
      </c>
      <c r="H13633" s="106">
        <f>Tabela9[[#This Row],[Valor do Provento R$]]/Tabela9[[#This Row],[Provento por 1 ou 1000 Ações]]</f>
        <v>0.35780000000000001</v>
      </c>
    </row>
    <row r="13634" spans="1:8">
      <c r="A13634" s="118" t="s">
        <v>1874</v>
      </c>
      <c r="B13634" s="116" t="s">
        <v>1488</v>
      </c>
      <c r="C13634" s="138">
        <v>36125</v>
      </c>
      <c r="D13634" s="139">
        <v>0.27800000000000002</v>
      </c>
      <c r="E13634" s="118">
        <v>1</v>
      </c>
      <c r="F13634" s="118" t="s">
        <v>1489</v>
      </c>
      <c r="G13634" s="113">
        <f>IF([Data da Aprovação]&lt;&gt;"ESTATUTÁRIO",YEAR([Data da Aprovação]),"")</f>
        <v>1998</v>
      </c>
      <c r="H13634" s="106">
        <f>Tabela9[[#This Row],[Valor do Provento R$]]/Tabela9[[#This Row],[Provento por 1 ou 1000 Ações]]</f>
        <v>0.27800000000000002</v>
      </c>
    </row>
    <row r="13635" spans="1:8">
      <c r="A13635" s="119" t="s">
        <v>1874</v>
      </c>
      <c r="B13635" s="117" t="s">
        <v>1488</v>
      </c>
      <c r="C13635" s="140">
        <v>36398</v>
      </c>
      <c r="D13635" s="141">
        <v>0.17743600000000001</v>
      </c>
      <c r="E13635" s="119">
        <v>1</v>
      </c>
      <c r="F13635" s="119" t="s">
        <v>1492</v>
      </c>
      <c r="G13635" s="114">
        <f>IF([Data da Aprovação]&lt;&gt;"ESTATUTÁRIO",YEAR([Data da Aprovação]),"")</f>
        <v>1999</v>
      </c>
      <c r="H13635" s="106">
        <f>Tabela9[[#This Row],[Valor do Provento R$]]/Tabela9[[#This Row],[Provento por 1 ou 1000 Ações]]</f>
        <v>0.17743600000000001</v>
      </c>
    </row>
    <row r="13636" spans="1:8">
      <c r="A13636" s="118" t="s">
        <v>1874</v>
      </c>
      <c r="B13636" s="116" t="s">
        <v>1488</v>
      </c>
      <c r="C13636" s="138">
        <v>36587</v>
      </c>
      <c r="D13636" s="139">
        <v>0.17743600000000001</v>
      </c>
      <c r="E13636" s="118">
        <v>1</v>
      </c>
      <c r="F13636" s="118" t="s">
        <v>1492</v>
      </c>
      <c r="G13636" s="113">
        <f>IF([Data da Aprovação]&lt;&gt;"ESTATUTÁRIO",YEAR([Data da Aprovação]),"")</f>
        <v>2000</v>
      </c>
      <c r="H13636" s="106">
        <f>Tabela9[[#This Row],[Valor do Provento R$]]/Tabela9[[#This Row],[Provento por 1 ou 1000 Ações]]</f>
        <v>0.17743600000000001</v>
      </c>
    </row>
    <row r="13637" spans="1:8">
      <c r="A13637" s="119" t="s">
        <v>1874</v>
      </c>
      <c r="B13637" s="117" t="s">
        <v>1488</v>
      </c>
      <c r="C13637" s="140">
        <v>36760</v>
      </c>
      <c r="D13637" s="141">
        <v>0.17743600000000001</v>
      </c>
      <c r="E13637" s="119">
        <v>1</v>
      </c>
      <c r="F13637" s="119" t="s">
        <v>1492</v>
      </c>
      <c r="G13637" s="114">
        <f>IF([Data da Aprovação]&lt;&gt;"ESTATUTÁRIO",YEAR([Data da Aprovação]),"")</f>
        <v>2000</v>
      </c>
      <c r="H13637" s="106">
        <f>Tabela9[[#This Row],[Valor do Provento R$]]/Tabela9[[#This Row],[Provento por 1 ou 1000 Ações]]</f>
        <v>0.17743600000000001</v>
      </c>
    </row>
    <row r="13638" spans="1:8">
      <c r="A13638" s="118" t="s">
        <v>1874</v>
      </c>
      <c r="B13638" s="116" t="s">
        <v>1488</v>
      </c>
      <c r="C13638" s="138">
        <v>36958</v>
      </c>
      <c r="D13638" s="139">
        <v>0.2395389</v>
      </c>
      <c r="E13638" s="118">
        <v>1</v>
      </c>
      <c r="F13638" s="118" t="s">
        <v>1489</v>
      </c>
      <c r="G13638" s="113">
        <f>IF([Data da Aprovação]&lt;&gt;"ESTATUTÁRIO",YEAR([Data da Aprovação]),"")</f>
        <v>2001</v>
      </c>
      <c r="H13638" s="106">
        <f>Tabela9[[#This Row],[Valor do Provento R$]]/Tabela9[[#This Row],[Provento por 1 ou 1000 Ações]]</f>
        <v>0.2395389</v>
      </c>
    </row>
    <row r="13639" spans="1:8">
      <c r="A13639" s="119" t="s">
        <v>1874</v>
      </c>
      <c r="B13639" s="117" t="s">
        <v>1488</v>
      </c>
      <c r="C13639" s="140">
        <v>37126</v>
      </c>
      <c r="D13639" s="141">
        <v>0.2041</v>
      </c>
      <c r="E13639" s="119">
        <v>1</v>
      </c>
      <c r="F13639" s="119" t="s">
        <v>1492</v>
      </c>
      <c r="G13639" s="114">
        <f>IF([Data da Aprovação]&lt;&gt;"ESTATUTÁRIO",YEAR([Data da Aprovação]),"")</f>
        <v>2001</v>
      </c>
      <c r="H13639" s="106">
        <f>Tabela9[[#This Row],[Valor do Provento R$]]/Tabela9[[#This Row],[Provento por 1 ou 1000 Ações]]</f>
        <v>0.2041</v>
      </c>
    </row>
    <row r="13640" spans="1:8">
      <c r="A13640" s="118" t="s">
        <v>1874</v>
      </c>
      <c r="B13640" s="116" t="s">
        <v>1488</v>
      </c>
      <c r="C13640" s="138">
        <v>37322</v>
      </c>
      <c r="D13640" s="139">
        <v>0.22178999999999999</v>
      </c>
      <c r="E13640" s="118">
        <v>1</v>
      </c>
      <c r="F13640" s="118" t="s">
        <v>1492</v>
      </c>
      <c r="G13640" s="113">
        <f>IF([Data da Aprovação]&lt;&gt;"ESTATUTÁRIO",YEAR([Data da Aprovação]),"")</f>
        <v>2002</v>
      </c>
      <c r="H13640" s="106">
        <f>Tabela9[[#This Row],[Valor do Provento R$]]/Tabela9[[#This Row],[Provento por 1 ou 1000 Ações]]</f>
        <v>0.22178999999999999</v>
      </c>
    </row>
    <row r="13641" spans="1:8">
      <c r="A13641" s="119" t="s">
        <v>1874</v>
      </c>
      <c r="B13641" s="117" t="s">
        <v>1488</v>
      </c>
      <c r="C13641" s="140">
        <v>37812</v>
      </c>
      <c r="D13641" s="141">
        <v>0.373</v>
      </c>
      <c r="E13641" s="119">
        <v>1</v>
      </c>
      <c r="F13641" s="119" t="s">
        <v>1489</v>
      </c>
      <c r="G13641" s="114">
        <f>IF([Data da Aprovação]&lt;&gt;"ESTATUTÁRIO",YEAR([Data da Aprovação]),"")</f>
        <v>2003</v>
      </c>
      <c r="H13641" s="106">
        <f>Tabela9[[#This Row],[Valor do Provento R$]]/Tabela9[[#This Row],[Provento por 1 ou 1000 Ações]]</f>
        <v>0.373</v>
      </c>
    </row>
    <row r="13642" spans="1:8">
      <c r="A13642" s="118" t="s">
        <v>1874</v>
      </c>
      <c r="B13642" s="116" t="s">
        <v>1488</v>
      </c>
      <c r="C13642" s="138">
        <v>37973</v>
      </c>
      <c r="D13642" s="139">
        <v>1.1977</v>
      </c>
      <c r="E13642" s="118">
        <v>1</v>
      </c>
      <c r="F13642" s="118" t="s">
        <v>1489</v>
      </c>
      <c r="G13642" s="113">
        <f>IF([Data da Aprovação]&lt;&gt;"ESTATUTÁRIO",YEAR([Data da Aprovação]),"")</f>
        <v>2003</v>
      </c>
      <c r="H13642" s="106">
        <f>Tabela9[[#This Row],[Valor do Provento R$]]/Tabela9[[#This Row],[Provento por 1 ou 1000 Ações]]</f>
        <v>1.1977</v>
      </c>
    </row>
    <row r="13643" spans="1:8">
      <c r="A13643" s="119" t="s">
        <v>1874</v>
      </c>
      <c r="B13643" s="117" t="s">
        <v>1488</v>
      </c>
      <c r="C13643" s="140">
        <v>38050</v>
      </c>
      <c r="D13643" s="141">
        <v>0.19950000000000001</v>
      </c>
      <c r="E13643" s="119">
        <v>1</v>
      </c>
      <c r="F13643" s="119" t="s">
        <v>1492</v>
      </c>
      <c r="G13643" s="114">
        <f>IF([Data da Aprovação]&lt;&gt;"ESTATUTÁRIO",YEAR([Data da Aprovação]),"")</f>
        <v>2004</v>
      </c>
      <c r="H13643" s="106">
        <f>Tabela9[[#This Row],[Valor do Provento R$]]/Tabela9[[#This Row],[Provento por 1 ou 1000 Ações]]</f>
        <v>0.19950000000000001</v>
      </c>
    </row>
    <row r="13644" spans="1:8">
      <c r="A13644" s="118" t="s">
        <v>1874</v>
      </c>
      <c r="B13644" s="116" t="s">
        <v>1488</v>
      </c>
      <c r="C13644" s="138">
        <v>38225</v>
      </c>
      <c r="D13644" s="139">
        <v>1.1731799999999999</v>
      </c>
      <c r="E13644" s="118">
        <v>1</v>
      </c>
      <c r="F13644" s="118" t="s">
        <v>1489</v>
      </c>
      <c r="G13644" s="113">
        <f>IF([Data da Aprovação]&lt;&gt;"ESTATUTÁRIO",YEAR([Data da Aprovação]),"")</f>
        <v>2004</v>
      </c>
      <c r="H13644" s="106">
        <f>Tabela9[[#This Row],[Valor do Provento R$]]/Tabela9[[#This Row],[Provento por 1 ou 1000 Ações]]</f>
        <v>1.1731799999999999</v>
      </c>
    </row>
    <row r="13645" spans="1:8">
      <c r="A13645" s="119" t="s">
        <v>1874</v>
      </c>
      <c r="B13645" s="117" t="s">
        <v>1488</v>
      </c>
      <c r="C13645" s="140">
        <v>38337</v>
      </c>
      <c r="D13645" s="141">
        <v>0.53879999999999995</v>
      </c>
      <c r="E13645" s="119">
        <v>1</v>
      </c>
      <c r="F13645" s="119" t="s">
        <v>1489</v>
      </c>
      <c r="G13645" s="114">
        <f>IF([Data da Aprovação]&lt;&gt;"ESTATUTÁRIO",YEAR([Data da Aprovação]),"")</f>
        <v>2004</v>
      </c>
      <c r="H13645" s="106">
        <f>Tabela9[[#This Row],[Valor do Provento R$]]/Tabela9[[#This Row],[Provento por 1 ou 1000 Ações]]</f>
        <v>0.53879999999999995</v>
      </c>
    </row>
    <row r="13646" spans="1:8">
      <c r="A13646" s="118" t="s">
        <v>1874</v>
      </c>
      <c r="B13646" s="116" t="s">
        <v>1488</v>
      </c>
      <c r="C13646" s="138">
        <v>38407</v>
      </c>
      <c r="D13646" s="139">
        <v>2.93208</v>
      </c>
      <c r="E13646" s="118">
        <v>1</v>
      </c>
      <c r="F13646" s="118" t="s">
        <v>1492</v>
      </c>
      <c r="G13646" s="113">
        <f>IF([Data da Aprovação]&lt;&gt;"ESTATUTÁRIO",YEAR([Data da Aprovação]),"")</f>
        <v>2005</v>
      </c>
      <c r="H13646" s="106">
        <f>Tabela9[[#This Row],[Valor do Provento R$]]/Tabela9[[#This Row],[Provento por 1 ou 1000 Ações]]</f>
        <v>2.93208</v>
      </c>
    </row>
    <row r="13647" spans="1:8">
      <c r="A13647" s="119" t="s">
        <v>1874</v>
      </c>
      <c r="B13647" s="117" t="s">
        <v>1488</v>
      </c>
      <c r="C13647" s="140">
        <v>38588</v>
      </c>
      <c r="D13647" s="141">
        <v>1.2166999999999999</v>
      </c>
      <c r="E13647" s="119">
        <v>1</v>
      </c>
      <c r="F13647" s="119" t="s">
        <v>1489</v>
      </c>
      <c r="G13647" s="114">
        <f>IF([Data da Aprovação]&lt;&gt;"ESTATUTÁRIO",YEAR([Data da Aprovação]),"")</f>
        <v>2005</v>
      </c>
      <c r="H13647" s="106">
        <f>Tabela9[[#This Row],[Valor do Provento R$]]/Tabela9[[#This Row],[Provento por 1 ou 1000 Ações]]</f>
        <v>1.2166999999999999</v>
      </c>
    </row>
    <row r="13648" spans="1:8">
      <c r="A13648" s="118" t="s">
        <v>1874</v>
      </c>
      <c r="B13648" s="116" t="s">
        <v>1488</v>
      </c>
      <c r="C13648" s="138">
        <v>38588</v>
      </c>
      <c r="D13648" s="139">
        <v>1.1712</v>
      </c>
      <c r="E13648" s="118">
        <v>1</v>
      </c>
      <c r="F13648" s="118" t="s">
        <v>1492</v>
      </c>
      <c r="G13648" s="113">
        <f>IF([Data da Aprovação]&lt;&gt;"ESTATUTÁRIO",YEAR([Data da Aprovação]),"")</f>
        <v>2005</v>
      </c>
      <c r="H13648" s="106">
        <f>Tabela9[[#This Row],[Valor do Provento R$]]/Tabela9[[#This Row],[Provento por 1 ou 1000 Ações]]</f>
        <v>1.1712</v>
      </c>
    </row>
    <row r="13649" spans="1:8">
      <c r="A13649" s="119" t="s">
        <v>1874</v>
      </c>
      <c r="B13649" s="117" t="s">
        <v>1488</v>
      </c>
      <c r="C13649" s="140">
        <v>38679</v>
      </c>
      <c r="D13649" s="141">
        <v>1.1297999999999999</v>
      </c>
      <c r="E13649" s="119">
        <v>1</v>
      </c>
      <c r="F13649" s="119" t="s">
        <v>1489</v>
      </c>
      <c r="G13649" s="114">
        <f>IF([Data da Aprovação]&lt;&gt;"ESTATUTÁRIO",YEAR([Data da Aprovação]),"")</f>
        <v>2005</v>
      </c>
      <c r="H13649" s="106">
        <f>Tabela9[[#This Row],[Valor do Provento R$]]/Tabela9[[#This Row],[Provento por 1 ou 1000 Ações]]</f>
        <v>1.1297999999999999</v>
      </c>
    </row>
    <row r="13650" spans="1:8">
      <c r="A13650" s="118" t="s">
        <v>1874</v>
      </c>
      <c r="B13650" s="116" t="s">
        <v>1488</v>
      </c>
      <c r="C13650" s="138">
        <v>38784</v>
      </c>
      <c r="D13650" s="139">
        <v>1.3284</v>
      </c>
      <c r="E13650" s="118">
        <v>1</v>
      </c>
      <c r="F13650" s="118" t="s">
        <v>1492</v>
      </c>
      <c r="G13650" s="113">
        <f>IF([Data da Aprovação]&lt;&gt;"ESTATUTÁRIO",YEAR([Data da Aprovação]),"")</f>
        <v>2006</v>
      </c>
      <c r="H13650" s="106">
        <f>Tabela9[[#This Row],[Valor do Provento R$]]/Tabela9[[#This Row],[Provento por 1 ou 1000 Ações]]</f>
        <v>1.3284</v>
      </c>
    </row>
    <row r="13651" spans="1:8">
      <c r="A13651" s="119" t="s">
        <v>1874</v>
      </c>
      <c r="B13651" s="117" t="s">
        <v>1488</v>
      </c>
      <c r="C13651" s="140">
        <v>38959</v>
      </c>
      <c r="D13651" s="141">
        <v>1.5207900000000001</v>
      </c>
      <c r="E13651" s="119">
        <v>1</v>
      </c>
      <c r="F13651" s="119" t="s">
        <v>1489</v>
      </c>
      <c r="G13651" s="114">
        <f>IF([Data da Aprovação]&lt;&gt;"ESTATUTÁRIO",YEAR([Data da Aprovação]),"")</f>
        <v>2006</v>
      </c>
      <c r="H13651" s="106">
        <f>Tabela9[[#This Row],[Valor do Provento R$]]/Tabela9[[#This Row],[Provento por 1 ou 1000 Ações]]</f>
        <v>1.5207900000000001</v>
      </c>
    </row>
    <row r="13652" spans="1:8">
      <c r="A13652" s="118" t="s">
        <v>1874</v>
      </c>
      <c r="B13652" s="116" t="s">
        <v>1488</v>
      </c>
      <c r="C13652" s="138">
        <v>39050</v>
      </c>
      <c r="D13652" s="139">
        <v>1.3035399999999999</v>
      </c>
      <c r="E13652" s="118">
        <v>1</v>
      </c>
      <c r="F13652" s="118" t="s">
        <v>1489</v>
      </c>
      <c r="G13652" s="113">
        <f>IF([Data da Aprovação]&lt;&gt;"ESTATUTÁRIO",YEAR([Data da Aprovação]),"")</f>
        <v>2006</v>
      </c>
      <c r="H13652" s="106">
        <f>Tabela9[[#This Row],[Valor do Provento R$]]/Tabela9[[#This Row],[Provento por 1 ou 1000 Ações]]</f>
        <v>1.3035399999999999</v>
      </c>
    </row>
    <row r="13653" spans="1:8">
      <c r="A13653" s="119" t="s">
        <v>1874</v>
      </c>
      <c r="B13653" s="117" t="s">
        <v>1488</v>
      </c>
      <c r="C13653" s="140">
        <v>39146</v>
      </c>
      <c r="D13653" s="141">
        <v>0.86900999999999995</v>
      </c>
      <c r="E13653" s="119">
        <v>1</v>
      </c>
      <c r="F13653" s="119" t="s">
        <v>1492</v>
      </c>
      <c r="G13653" s="114">
        <f>IF([Data da Aprovação]&lt;&gt;"ESTATUTÁRIO",YEAR([Data da Aprovação]),"")</f>
        <v>2007</v>
      </c>
      <c r="H13653" s="106">
        <f>Tabela9[[#This Row],[Valor do Provento R$]]/Tabela9[[#This Row],[Provento por 1 ou 1000 Ações]]</f>
        <v>0.86900999999999995</v>
      </c>
    </row>
    <row r="13654" spans="1:8">
      <c r="A13654" s="118" t="s">
        <v>1874</v>
      </c>
      <c r="B13654" s="116" t="s">
        <v>1488</v>
      </c>
      <c r="C13654" s="138">
        <v>39302</v>
      </c>
      <c r="D13654" s="139">
        <v>1.4382299999999999</v>
      </c>
      <c r="E13654" s="118">
        <v>1</v>
      </c>
      <c r="F13654" s="118" t="s">
        <v>1489</v>
      </c>
      <c r="G13654" s="113">
        <f>IF([Data da Aprovação]&lt;&gt;"ESTATUTÁRIO",YEAR([Data da Aprovação]),"")</f>
        <v>2007</v>
      </c>
      <c r="H13654" s="106">
        <f>Tabela9[[#This Row],[Valor do Provento R$]]/Tabela9[[#This Row],[Provento por 1 ou 1000 Ações]]</f>
        <v>1.4382299999999999</v>
      </c>
    </row>
    <row r="13655" spans="1:8">
      <c r="A13655" s="119" t="s">
        <v>1874</v>
      </c>
      <c r="B13655" s="117" t="s">
        <v>1488</v>
      </c>
      <c r="C13655" s="140">
        <v>39302</v>
      </c>
      <c r="D13655" s="141">
        <v>0.75738000000000005</v>
      </c>
      <c r="E13655" s="119">
        <v>1</v>
      </c>
      <c r="F13655" s="119" t="s">
        <v>1492</v>
      </c>
      <c r="G13655" s="114">
        <f>IF([Data da Aprovação]&lt;&gt;"ESTATUTÁRIO",YEAR([Data da Aprovação]),"")</f>
        <v>2007</v>
      </c>
      <c r="H13655" s="106">
        <f>Tabela9[[#This Row],[Valor do Provento R$]]/Tabela9[[#This Row],[Provento por 1 ou 1000 Ações]]</f>
        <v>0.75738000000000005</v>
      </c>
    </row>
    <row r="13656" spans="1:8">
      <c r="A13656" s="118" t="s">
        <v>1874</v>
      </c>
      <c r="B13656" s="116" t="s">
        <v>1488</v>
      </c>
      <c r="C13656" s="138">
        <v>39413</v>
      </c>
      <c r="D13656" s="139">
        <v>0.90958000000000006</v>
      </c>
      <c r="E13656" s="118">
        <v>1</v>
      </c>
      <c r="F13656" s="118" t="s">
        <v>1489</v>
      </c>
      <c r="G13656" s="113">
        <f>IF([Data da Aprovação]&lt;&gt;"ESTATUTÁRIO",YEAR([Data da Aprovação]),"")</f>
        <v>2007</v>
      </c>
      <c r="H13656" s="106">
        <f>Tabela9[[#This Row],[Valor do Provento R$]]/Tabela9[[#This Row],[Provento por 1 ou 1000 Ações]]</f>
        <v>0.90958000000000006</v>
      </c>
    </row>
    <row r="13657" spans="1:8">
      <c r="A13657" s="119" t="s">
        <v>1874</v>
      </c>
      <c r="B13657" s="117" t="s">
        <v>1488</v>
      </c>
      <c r="C13657" s="140">
        <v>39533</v>
      </c>
      <c r="D13657" s="141">
        <v>0.85826999999999998</v>
      </c>
      <c r="E13657" s="119">
        <v>1</v>
      </c>
      <c r="F13657" s="119" t="s">
        <v>1492</v>
      </c>
      <c r="G13657" s="114">
        <f>IF([Data da Aprovação]&lt;&gt;"ESTATUTÁRIO",YEAR([Data da Aprovação]),"")</f>
        <v>2008</v>
      </c>
      <c r="H13657" s="106">
        <f>Tabela9[[#This Row],[Valor do Provento R$]]/Tabela9[[#This Row],[Provento por 1 ou 1000 Ações]]</f>
        <v>0.85826999999999998</v>
      </c>
    </row>
    <row r="13658" spans="1:8">
      <c r="A13658" s="118" t="s">
        <v>1874</v>
      </c>
      <c r="B13658" s="116" t="s">
        <v>1488</v>
      </c>
      <c r="C13658" s="138">
        <v>39673</v>
      </c>
      <c r="D13658" s="139">
        <v>0.73963999999999996</v>
      </c>
      <c r="E13658" s="118">
        <v>1</v>
      </c>
      <c r="F13658" s="118" t="s">
        <v>1489</v>
      </c>
      <c r="G13658" s="113">
        <f>IF([Data da Aprovação]&lt;&gt;"ESTATUTÁRIO",YEAR([Data da Aprovação]),"")</f>
        <v>2008</v>
      </c>
      <c r="H13658" s="106">
        <f>Tabela9[[#This Row],[Valor do Provento R$]]/Tabela9[[#This Row],[Provento por 1 ou 1000 Ações]]</f>
        <v>0.73963999999999996</v>
      </c>
    </row>
    <row r="13659" spans="1:8">
      <c r="A13659" s="119" t="s">
        <v>1874</v>
      </c>
      <c r="B13659" s="117" t="s">
        <v>1488</v>
      </c>
      <c r="C13659" s="140">
        <v>39673</v>
      </c>
      <c r="D13659" s="141">
        <v>0.28045999999999999</v>
      </c>
      <c r="E13659" s="119">
        <v>1</v>
      </c>
      <c r="F13659" s="119" t="s">
        <v>1492</v>
      </c>
      <c r="G13659" s="114">
        <f>IF([Data da Aprovação]&lt;&gt;"ESTATUTÁRIO",YEAR([Data da Aprovação]),"")</f>
        <v>2008</v>
      </c>
      <c r="H13659" s="106">
        <f>Tabela9[[#This Row],[Valor do Provento R$]]/Tabela9[[#This Row],[Provento por 1 ou 1000 Ações]]</f>
        <v>0.28045999999999999</v>
      </c>
    </row>
    <row r="13660" spans="1:8">
      <c r="A13660" s="118" t="s">
        <v>1874</v>
      </c>
      <c r="B13660" s="116" t="s">
        <v>1488</v>
      </c>
      <c r="C13660" s="138">
        <v>39764</v>
      </c>
      <c r="D13660" s="139">
        <v>0.72419</v>
      </c>
      <c r="E13660" s="118">
        <v>1</v>
      </c>
      <c r="F13660" s="118" t="s">
        <v>1489</v>
      </c>
      <c r="G13660" s="113">
        <f>IF([Data da Aprovação]&lt;&gt;"ESTATUTÁRIO",YEAR([Data da Aprovação]),"")</f>
        <v>2008</v>
      </c>
      <c r="H13660" s="106">
        <f>Tabela9[[#This Row],[Valor do Provento R$]]/Tabela9[[#This Row],[Provento por 1 ou 1000 Ações]]</f>
        <v>0.72419</v>
      </c>
    </row>
    <row r="13661" spans="1:8">
      <c r="A13661" s="119" t="s">
        <v>1874</v>
      </c>
      <c r="B13661" s="117" t="s">
        <v>1488</v>
      </c>
      <c r="C13661" s="140">
        <v>39862</v>
      </c>
      <c r="D13661" s="141">
        <v>0.45158999999999999</v>
      </c>
      <c r="E13661" s="119">
        <v>1</v>
      </c>
      <c r="F13661" s="119" t="s">
        <v>1492</v>
      </c>
      <c r="G13661" s="114">
        <f>IF([Data da Aprovação]&lt;&gt;"ESTATUTÁRIO",YEAR([Data da Aprovação]),"")</f>
        <v>2009</v>
      </c>
      <c r="H13661" s="106">
        <f>Tabela9[[#This Row],[Valor do Provento R$]]/Tabela9[[#This Row],[Provento por 1 ou 1000 Ações]]</f>
        <v>0.45158999999999999</v>
      </c>
    </row>
    <row r="13662" spans="1:8">
      <c r="A13662" s="118" t="s">
        <v>1874</v>
      </c>
      <c r="B13662" s="116" t="s">
        <v>1488</v>
      </c>
      <c r="C13662" s="138">
        <v>40016</v>
      </c>
      <c r="D13662" s="139">
        <v>0.17358000000000001</v>
      </c>
      <c r="E13662" s="118">
        <v>1</v>
      </c>
      <c r="F13662" s="118" t="s">
        <v>1489</v>
      </c>
      <c r="G13662" s="113">
        <f>IF([Data da Aprovação]&lt;&gt;"ESTATUTÁRIO",YEAR([Data da Aprovação]),"")</f>
        <v>2009</v>
      </c>
      <c r="H13662" s="106">
        <f>Tabela9[[#This Row],[Valor do Provento R$]]/Tabela9[[#This Row],[Provento por 1 ou 1000 Ações]]</f>
        <v>0.17358000000000001</v>
      </c>
    </row>
    <row r="13663" spans="1:8">
      <c r="A13663" s="119" t="s">
        <v>1874</v>
      </c>
      <c r="B13663" s="117" t="s">
        <v>1488</v>
      </c>
      <c r="C13663" s="140">
        <v>40169</v>
      </c>
      <c r="D13663" s="141">
        <v>0.5948</v>
      </c>
      <c r="E13663" s="119">
        <v>1</v>
      </c>
      <c r="F13663" s="119" t="s">
        <v>1489</v>
      </c>
      <c r="G13663" s="114">
        <f>IF([Data da Aprovação]&lt;&gt;"ESTATUTÁRIO",YEAR([Data da Aprovação]),"")</f>
        <v>2009</v>
      </c>
      <c r="H13663" s="106">
        <f>Tabela9[[#This Row],[Valor do Provento R$]]/Tabela9[[#This Row],[Provento por 1 ou 1000 Ações]]</f>
        <v>0.5948</v>
      </c>
    </row>
    <row r="13664" spans="1:8">
      <c r="A13664" s="118" t="s">
        <v>1874</v>
      </c>
      <c r="B13664" s="116" t="s">
        <v>1488</v>
      </c>
      <c r="C13664" s="138">
        <v>40233</v>
      </c>
      <c r="D13664" s="139">
        <v>0.13975000000000001</v>
      </c>
      <c r="E13664" s="118">
        <v>1</v>
      </c>
      <c r="F13664" s="118" t="s">
        <v>1492</v>
      </c>
      <c r="G13664" s="113">
        <f>IF([Data da Aprovação]&lt;&gt;"ESTATUTÁRIO",YEAR([Data da Aprovação]),"")</f>
        <v>2010</v>
      </c>
      <c r="H13664" s="106">
        <f>Tabela9[[#This Row],[Valor do Provento R$]]/Tabela9[[#This Row],[Provento por 1 ou 1000 Ações]]</f>
        <v>0.13975000000000001</v>
      </c>
    </row>
    <row r="13665" spans="1:8">
      <c r="A13665" s="119" t="s">
        <v>1874</v>
      </c>
      <c r="B13665" s="117" t="s">
        <v>1488</v>
      </c>
      <c r="C13665" s="140">
        <v>40449</v>
      </c>
      <c r="D13665" s="141">
        <v>0.22226000000000001</v>
      </c>
      <c r="E13665" s="119">
        <v>1</v>
      </c>
      <c r="F13665" s="119" t="s">
        <v>1489</v>
      </c>
      <c r="G13665" s="114">
        <f>IF([Data da Aprovação]&lt;&gt;"ESTATUTÁRIO",YEAR([Data da Aprovação]),"")</f>
        <v>2010</v>
      </c>
      <c r="H13665" s="106">
        <f>Tabela9[[#This Row],[Valor do Provento R$]]/Tabela9[[#This Row],[Provento por 1 ou 1000 Ações]]</f>
        <v>0.22226000000000001</v>
      </c>
    </row>
    <row r="13666" spans="1:8">
      <c r="A13666" s="118" t="s">
        <v>1874</v>
      </c>
      <c r="B13666" s="116" t="s">
        <v>1488</v>
      </c>
      <c r="C13666" s="138">
        <v>40533</v>
      </c>
      <c r="D13666" s="139">
        <v>0.172041</v>
      </c>
      <c r="E13666" s="118">
        <v>1</v>
      </c>
      <c r="F13666" s="118" t="s">
        <v>1489</v>
      </c>
      <c r="G13666" s="113">
        <f>IF([Data da Aprovação]&lt;&gt;"ESTATUTÁRIO",YEAR([Data da Aprovação]),"")</f>
        <v>2010</v>
      </c>
      <c r="H13666" s="106">
        <f>Tabela9[[#This Row],[Valor do Provento R$]]/Tabela9[[#This Row],[Provento por 1 ou 1000 Ações]]</f>
        <v>0.172041</v>
      </c>
    </row>
    <row r="13667" spans="1:8">
      <c r="A13667" s="119" t="s">
        <v>1874</v>
      </c>
      <c r="B13667" s="117" t="s">
        <v>1488</v>
      </c>
      <c r="C13667" s="140">
        <v>40596</v>
      </c>
      <c r="D13667" s="141">
        <v>0.136908</v>
      </c>
      <c r="E13667" s="119">
        <v>1</v>
      </c>
      <c r="F13667" s="119" t="s">
        <v>1489</v>
      </c>
      <c r="G13667" s="114">
        <f>IF([Data da Aprovação]&lt;&gt;"ESTATUTÁRIO",YEAR([Data da Aprovação]),"")</f>
        <v>2011</v>
      </c>
      <c r="H13667" s="106">
        <f>Tabela9[[#This Row],[Valor do Provento R$]]/Tabela9[[#This Row],[Provento por 1 ou 1000 Ações]]</f>
        <v>0.136908</v>
      </c>
    </row>
    <row r="13668" spans="1:8">
      <c r="A13668" s="118" t="s">
        <v>1874</v>
      </c>
      <c r="B13668" s="116" t="s">
        <v>1488</v>
      </c>
      <c r="C13668" s="138">
        <v>40974</v>
      </c>
      <c r="D13668" s="139">
        <v>7.8769099999999995E-2</v>
      </c>
      <c r="E13668" s="118">
        <v>1</v>
      </c>
      <c r="F13668" s="118" t="s">
        <v>1489</v>
      </c>
      <c r="G13668" s="113">
        <f>IF([Data da Aprovação]&lt;&gt;"ESTATUTÁRIO",YEAR([Data da Aprovação]),"")</f>
        <v>2012</v>
      </c>
      <c r="H13668" s="106">
        <f>Tabela9[[#This Row],[Valor do Provento R$]]/Tabela9[[#This Row],[Provento por 1 ou 1000 Ações]]</f>
        <v>7.8769099999999995E-2</v>
      </c>
    </row>
    <row r="13669" spans="1:8">
      <c r="A13669" s="119" t="s">
        <v>1874</v>
      </c>
      <c r="B13669" s="117" t="s">
        <v>1490</v>
      </c>
      <c r="C13669" s="140">
        <v>35131</v>
      </c>
      <c r="D13669" s="141">
        <v>5.4449999999999998E-2</v>
      </c>
      <c r="E13669" s="119">
        <v>1000</v>
      </c>
      <c r="F13669" s="119" t="s">
        <v>1492</v>
      </c>
      <c r="G13669" s="114">
        <f>IF([Data da Aprovação]&lt;&gt;"ESTATUTÁRIO",YEAR([Data da Aprovação]),"")</f>
        <v>1996</v>
      </c>
      <c r="H13669" s="106">
        <f>Tabela9[[#This Row],[Valor do Provento R$]]/Tabela9[[#This Row],[Provento por 1 ou 1000 Ações]]</f>
        <v>5.4449999999999995E-5</v>
      </c>
    </row>
    <row r="13670" spans="1:8">
      <c r="A13670" s="118" t="s">
        <v>1874</v>
      </c>
      <c r="B13670" s="116" t="s">
        <v>1490</v>
      </c>
      <c r="C13670" s="138">
        <v>35291</v>
      </c>
      <c r="D13670" s="139">
        <v>1.8380000000000001E-2</v>
      </c>
      <c r="E13670" s="118">
        <v>1000</v>
      </c>
      <c r="F13670" s="118" t="s">
        <v>1492</v>
      </c>
      <c r="G13670" s="113">
        <f>IF([Data da Aprovação]&lt;&gt;"ESTATUTÁRIO",YEAR([Data da Aprovação]),"")</f>
        <v>1996</v>
      </c>
      <c r="H13670" s="106">
        <f>Tabela9[[#This Row],[Valor do Provento R$]]/Tabela9[[#This Row],[Provento por 1 ou 1000 Ações]]</f>
        <v>1.838E-5</v>
      </c>
    </row>
    <row r="13671" spans="1:8">
      <c r="A13671" s="119" t="s">
        <v>1874</v>
      </c>
      <c r="B13671" s="117" t="s">
        <v>1490</v>
      </c>
      <c r="C13671" s="140">
        <v>35495</v>
      </c>
      <c r="D13671" s="141">
        <v>4.9619999999999997E-2</v>
      </c>
      <c r="E13671" s="119">
        <v>1000</v>
      </c>
      <c r="F13671" s="119" t="s">
        <v>1492</v>
      </c>
      <c r="G13671" s="114">
        <f>IF([Data da Aprovação]&lt;&gt;"ESTATUTÁRIO",YEAR([Data da Aprovação]),"")</f>
        <v>1997</v>
      </c>
      <c r="H13671" s="106">
        <f>Tabela9[[#This Row],[Valor do Provento R$]]/Tabela9[[#This Row],[Provento por 1 ou 1000 Ações]]</f>
        <v>4.9619999999999996E-5</v>
      </c>
    </row>
    <row r="13672" spans="1:8">
      <c r="A13672" s="118" t="s">
        <v>1874</v>
      </c>
      <c r="B13672" s="116" t="s">
        <v>1490</v>
      </c>
      <c r="C13672" s="138">
        <v>35670</v>
      </c>
      <c r="D13672" s="139">
        <v>0.34088000000000002</v>
      </c>
      <c r="E13672" s="118">
        <v>1</v>
      </c>
      <c r="F13672" s="118" t="s">
        <v>1489</v>
      </c>
      <c r="G13672" s="113">
        <f>IF([Data da Aprovação]&lt;&gt;"ESTATUTÁRIO",YEAR([Data da Aprovação]),"")</f>
        <v>1997</v>
      </c>
      <c r="H13672" s="106">
        <f>Tabela9[[#This Row],[Valor do Provento R$]]/Tabela9[[#This Row],[Provento por 1 ou 1000 Ações]]</f>
        <v>0.34088000000000002</v>
      </c>
    </row>
    <row r="13673" spans="1:8">
      <c r="A13673" s="119" t="s">
        <v>1874</v>
      </c>
      <c r="B13673" s="117" t="s">
        <v>1490</v>
      </c>
      <c r="C13673" s="140">
        <v>35794</v>
      </c>
      <c r="D13673" s="141">
        <v>0.5</v>
      </c>
      <c r="E13673" s="119">
        <v>1</v>
      </c>
      <c r="F13673" s="119" t="s">
        <v>1489</v>
      </c>
      <c r="G13673" s="114">
        <f>IF([Data da Aprovação]&lt;&gt;"ESTATUTÁRIO",YEAR([Data da Aprovação]),"")</f>
        <v>1997</v>
      </c>
      <c r="H13673" s="106">
        <f>Tabela9[[#This Row],[Valor do Provento R$]]/Tabela9[[#This Row],[Provento por 1 ou 1000 Ações]]</f>
        <v>0.5</v>
      </c>
    </row>
    <row r="13674" spans="1:8">
      <c r="A13674" s="118" t="s">
        <v>1874</v>
      </c>
      <c r="B13674" s="116" t="s">
        <v>1490</v>
      </c>
      <c r="C13674" s="138">
        <v>35859</v>
      </c>
      <c r="D13674" s="139">
        <v>8.4087999999999996E-2</v>
      </c>
      <c r="E13674" s="118">
        <v>1</v>
      </c>
      <c r="F13674" s="118" t="s">
        <v>1489</v>
      </c>
      <c r="G13674" s="113">
        <f>IF([Data da Aprovação]&lt;&gt;"ESTATUTÁRIO",YEAR([Data da Aprovação]),"")</f>
        <v>1998</v>
      </c>
      <c r="H13674" s="106">
        <f>Tabela9[[#This Row],[Valor do Provento R$]]/Tabela9[[#This Row],[Provento por 1 ou 1000 Ações]]</f>
        <v>8.4087999999999996E-2</v>
      </c>
    </row>
    <row r="13675" spans="1:8">
      <c r="A13675" s="119" t="s">
        <v>1874</v>
      </c>
      <c r="B13675" s="117" t="s">
        <v>1490</v>
      </c>
      <c r="C13675" s="140">
        <v>36034</v>
      </c>
      <c r="D13675" s="141">
        <v>0.39357999999999999</v>
      </c>
      <c r="E13675" s="119">
        <v>1</v>
      </c>
      <c r="F13675" s="119" t="s">
        <v>1489</v>
      </c>
      <c r="G13675" s="114">
        <f>IF([Data da Aprovação]&lt;&gt;"ESTATUTÁRIO",YEAR([Data da Aprovação]),"")</f>
        <v>1998</v>
      </c>
      <c r="H13675" s="106">
        <f>Tabela9[[#This Row],[Valor do Provento R$]]/Tabela9[[#This Row],[Provento por 1 ou 1000 Ações]]</f>
        <v>0.39357999999999999</v>
      </c>
    </row>
    <row r="13676" spans="1:8">
      <c r="A13676" s="118" t="s">
        <v>1874</v>
      </c>
      <c r="B13676" s="116" t="s">
        <v>1490</v>
      </c>
      <c r="C13676" s="138">
        <v>36125</v>
      </c>
      <c r="D13676" s="139">
        <v>0.30580000000000002</v>
      </c>
      <c r="E13676" s="118">
        <v>1</v>
      </c>
      <c r="F13676" s="118" t="s">
        <v>1489</v>
      </c>
      <c r="G13676" s="113">
        <f>IF([Data da Aprovação]&lt;&gt;"ESTATUTÁRIO",YEAR([Data da Aprovação]),"")</f>
        <v>1998</v>
      </c>
      <c r="H13676" s="106">
        <f>Tabela9[[#This Row],[Valor do Provento R$]]/Tabela9[[#This Row],[Provento por 1 ou 1000 Ações]]</f>
        <v>0.30580000000000002</v>
      </c>
    </row>
    <row r="13677" spans="1:8">
      <c r="A13677" s="119" t="s">
        <v>1874</v>
      </c>
      <c r="B13677" s="117" t="s">
        <v>1502</v>
      </c>
      <c r="C13677" s="140">
        <v>36398</v>
      </c>
      <c r="D13677" s="141">
        <v>0.19517960000000001</v>
      </c>
      <c r="E13677" s="119">
        <v>1</v>
      </c>
      <c r="F13677" s="119" t="s">
        <v>1492</v>
      </c>
      <c r="G13677" s="114">
        <f>IF([Data da Aprovação]&lt;&gt;"ESTATUTÁRIO",YEAR([Data da Aprovação]),"")</f>
        <v>1999</v>
      </c>
      <c r="H13677" s="106">
        <f>Tabela9[[#This Row],[Valor do Provento R$]]/Tabela9[[#This Row],[Provento por 1 ou 1000 Ações]]</f>
        <v>0.19517960000000001</v>
      </c>
    </row>
    <row r="13678" spans="1:8">
      <c r="A13678" s="118" t="s">
        <v>1874</v>
      </c>
      <c r="B13678" s="116" t="s">
        <v>1502</v>
      </c>
      <c r="C13678" s="138">
        <v>36587</v>
      </c>
      <c r="D13678" s="139">
        <v>0.19517960000000001</v>
      </c>
      <c r="E13678" s="118">
        <v>1</v>
      </c>
      <c r="F13678" s="118" t="s">
        <v>1492</v>
      </c>
      <c r="G13678" s="113">
        <f>IF([Data da Aprovação]&lt;&gt;"ESTATUTÁRIO",YEAR([Data da Aprovação]),"")</f>
        <v>2000</v>
      </c>
      <c r="H13678" s="106">
        <f>Tabela9[[#This Row],[Valor do Provento R$]]/Tabela9[[#This Row],[Provento por 1 ou 1000 Ações]]</f>
        <v>0.19517960000000001</v>
      </c>
    </row>
    <row r="13679" spans="1:8">
      <c r="A13679" s="119" t="s">
        <v>1874</v>
      </c>
      <c r="B13679" s="117" t="s">
        <v>1502</v>
      </c>
      <c r="C13679" s="140">
        <v>36760</v>
      </c>
      <c r="D13679" s="141">
        <v>0.19517960000000001</v>
      </c>
      <c r="E13679" s="119">
        <v>1</v>
      </c>
      <c r="F13679" s="119" t="s">
        <v>1492</v>
      </c>
      <c r="G13679" s="114">
        <f>IF([Data da Aprovação]&lt;&gt;"ESTATUTÁRIO",YEAR([Data da Aprovação]),"")</f>
        <v>2000</v>
      </c>
      <c r="H13679" s="106">
        <f>Tabela9[[#This Row],[Valor do Provento R$]]/Tabela9[[#This Row],[Provento por 1 ou 1000 Ações]]</f>
        <v>0.19517960000000001</v>
      </c>
    </row>
    <row r="13680" spans="1:8">
      <c r="A13680" s="118" t="s">
        <v>1874</v>
      </c>
      <c r="B13680" s="116" t="s">
        <v>1502</v>
      </c>
      <c r="C13680" s="138">
        <v>36958</v>
      </c>
      <c r="D13680" s="139">
        <v>0.26349280000000003</v>
      </c>
      <c r="E13680" s="118">
        <v>1</v>
      </c>
      <c r="F13680" s="118" t="s">
        <v>1489</v>
      </c>
      <c r="G13680" s="113">
        <f>IF([Data da Aprovação]&lt;&gt;"ESTATUTÁRIO",YEAR([Data da Aprovação]),"")</f>
        <v>2001</v>
      </c>
      <c r="H13680" s="106">
        <f>Tabela9[[#This Row],[Valor do Provento R$]]/Tabela9[[#This Row],[Provento por 1 ou 1000 Ações]]</f>
        <v>0.26349280000000003</v>
      </c>
    </row>
    <row r="13681" spans="1:8">
      <c r="A13681" s="119" t="s">
        <v>1874</v>
      </c>
      <c r="B13681" s="117" t="s">
        <v>1502</v>
      </c>
      <c r="C13681" s="140">
        <v>37126</v>
      </c>
      <c r="D13681" s="141">
        <v>0.22450000000000001</v>
      </c>
      <c r="E13681" s="119">
        <v>1</v>
      </c>
      <c r="F13681" s="119" t="s">
        <v>1492</v>
      </c>
      <c r="G13681" s="114">
        <f>IF([Data da Aprovação]&lt;&gt;"ESTATUTÁRIO",YEAR([Data da Aprovação]),"")</f>
        <v>2001</v>
      </c>
      <c r="H13681" s="106">
        <f>Tabela9[[#This Row],[Valor do Provento R$]]/Tabela9[[#This Row],[Provento por 1 ou 1000 Ações]]</f>
        <v>0.22450000000000001</v>
      </c>
    </row>
    <row r="13682" spans="1:8">
      <c r="A13682" s="118" t="s">
        <v>1874</v>
      </c>
      <c r="B13682" s="116" t="s">
        <v>1502</v>
      </c>
      <c r="C13682" s="138">
        <v>37322</v>
      </c>
      <c r="D13682" s="139">
        <v>0.24398</v>
      </c>
      <c r="E13682" s="118">
        <v>1</v>
      </c>
      <c r="F13682" s="118" t="s">
        <v>1492</v>
      </c>
      <c r="G13682" s="113">
        <f>IF([Data da Aprovação]&lt;&gt;"ESTATUTÁRIO",YEAR([Data da Aprovação]),"")</f>
        <v>2002</v>
      </c>
      <c r="H13682" s="106">
        <f>Tabela9[[#This Row],[Valor do Provento R$]]/Tabela9[[#This Row],[Provento por 1 ou 1000 Ações]]</f>
        <v>0.24398</v>
      </c>
    </row>
    <row r="13683" spans="1:8">
      <c r="A13683" s="119" t="s">
        <v>1874</v>
      </c>
      <c r="B13683" s="117" t="s">
        <v>1502</v>
      </c>
      <c r="C13683" s="140">
        <v>37812</v>
      </c>
      <c r="D13683" s="141">
        <v>0.4103</v>
      </c>
      <c r="E13683" s="119">
        <v>1</v>
      </c>
      <c r="F13683" s="119" t="s">
        <v>1489</v>
      </c>
      <c r="G13683" s="114">
        <f>IF([Data da Aprovação]&lt;&gt;"ESTATUTÁRIO",YEAR([Data da Aprovação]),"")</f>
        <v>2003</v>
      </c>
      <c r="H13683" s="106">
        <f>Tabela9[[#This Row],[Valor do Provento R$]]/Tabela9[[#This Row],[Provento por 1 ou 1000 Ações]]</f>
        <v>0.4103</v>
      </c>
    </row>
    <row r="13684" spans="1:8">
      <c r="A13684" s="118" t="s">
        <v>1874</v>
      </c>
      <c r="B13684" s="116" t="s">
        <v>1502</v>
      </c>
      <c r="C13684" s="138">
        <v>37973</v>
      </c>
      <c r="D13684" s="139">
        <v>1.3174999999999999</v>
      </c>
      <c r="E13684" s="118">
        <v>1</v>
      </c>
      <c r="F13684" s="118" t="s">
        <v>1489</v>
      </c>
      <c r="G13684" s="113">
        <f>IF([Data da Aprovação]&lt;&gt;"ESTATUTÁRIO",YEAR([Data da Aprovação]),"")</f>
        <v>2003</v>
      </c>
      <c r="H13684" s="106">
        <f>Tabela9[[#This Row],[Valor do Provento R$]]/Tabela9[[#This Row],[Provento por 1 ou 1000 Ações]]</f>
        <v>1.3174999999999999</v>
      </c>
    </row>
    <row r="13685" spans="1:8">
      <c r="A13685" s="119" t="s">
        <v>1874</v>
      </c>
      <c r="B13685" s="117" t="s">
        <v>1502</v>
      </c>
      <c r="C13685" s="140">
        <v>38050</v>
      </c>
      <c r="D13685" s="141">
        <v>0.2195</v>
      </c>
      <c r="E13685" s="119">
        <v>1</v>
      </c>
      <c r="F13685" s="119" t="s">
        <v>1492</v>
      </c>
      <c r="G13685" s="114">
        <f>IF([Data da Aprovação]&lt;&gt;"ESTATUTÁRIO",YEAR([Data da Aprovação]),"")</f>
        <v>2004</v>
      </c>
      <c r="H13685" s="106">
        <f>Tabela9[[#This Row],[Valor do Provento R$]]/Tabela9[[#This Row],[Provento por 1 ou 1000 Ações]]</f>
        <v>0.2195</v>
      </c>
    </row>
    <row r="13686" spans="1:8">
      <c r="A13686" s="118" t="s">
        <v>1874</v>
      </c>
      <c r="B13686" s="116" t="s">
        <v>1502</v>
      </c>
      <c r="C13686" s="138">
        <v>38225</v>
      </c>
      <c r="D13686" s="139">
        <v>1.2905</v>
      </c>
      <c r="E13686" s="118">
        <v>1</v>
      </c>
      <c r="F13686" s="118" t="s">
        <v>1489</v>
      </c>
      <c r="G13686" s="113">
        <f>IF([Data da Aprovação]&lt;&gt;"ESTATUTÁRIO",YEAR([Data da Aprovação]),"")</f>
        <v>2004</v>
      </c>
      <c r="H13686" s="106">
        <f>Tabela9[[#This Row],[Valor do Provento R$]]/Tabela9[[#This Row],[Provento por 1 ou 1000 Ações]]</f>
        <v>1.2905</v>
      </c>
    </row>
    <row r="13687" spans="1:8">
      <c r="A13687" s="119" t="s">
        <v>1874</v>
      </c>
      <c r="B13687" s="117" t="s">
        <v>1502</v>
      </c>
      <c r="C13687" s="140">
        <v>38337</v>
      </c>
      <c r="D13687" s="141">
        <v>0.5927</v>
      </c>
      <c r="E13687" s="119">
        <v>1</v>
      </c>
      <c r="F13687" s="119" t="s">
        <v>1489</v>
      </c>
      <c r="G13687" s="114">
        <f>IF([Data da Aprovação]&lt;&gt;"ESTATUTÁRIO",YEAR([Data da Aprovação]),"")</f>
        <v>2004</v>
      </c>
      <c r="H13687" s="106">
        <f>Tabela9[[#This Row],[Valor do Provento R$]]/Tabela9[[#This Row],[Provento por 1 ou 1000 Ações]]</f>
        <v>0.5927</v>
      </c>
    </row>
    <row r="13688" spans="1:8">
      <c r="A13688" s="118" t="s">
        <v>1874</v>
      </c>
      <c r="B13688" s="116" t="s">
        <v>1502</v>
      </c>
      <c r="C13688" s="138">
        <v>38407</v>
      </c>
      <c r="D13688" s="139">
        <v>3.2252900000000002</v>
      </c>
      <c r="E13688" s="118">
        <v>1</v>
      </c>
      <c r="F13688" s="118" t="s">
        <v>1492</v>
      </c>
      <c r="G13688" s="113">
        <f>IF([Data da Aprovação]&lt;&gt;"ESTATUTÁRIO",YEAR([Data da Aprovação]),"")</f>
        <v>2005</v>
      </c>
      <c r="H13688" s="106">
        <f>Tabela9[[#This Row],[Valor do Provento R$]]/Tabela9[[#This Row],[Provento por 1 ou 1000 Ações]]</f>
        <v>3.2252900000000002</v>
      </c>
    </row>
    <row r="13689" spans="1:8">
      <c r="A13689" s="119" t="s">
        <v>1874</v>
      </c>
      <c r="B13689" s="117" t="s">
        <v>1502</v>
      </c>
      <c r="C13689" s="140">
        <v>38588</v>
      </c>
      <c r="D13689" s="141">
        <v>1.3384</v>
      </c>
      <c r="E13689" s="119">
        <v>1</v>
      </c>
      <c r="F13689" s="119" t="s">
        <v>1489</v>
      </c>
      <c r="G13689" s="114">
        <f>IF([Data da Aprovação]&lt;&gt;"ESTATUTÁRIO",YEAR([Data da Aprovação]),"")</f>
        <v>2005</v>
      </c>
      <c r="H13689" s="106">
        <f>Tabela9[[#This Row],[Valor do Provento R$]]/Tabela9[[#This Row],[Provento por 1 ou 1000 Ações]]</f>
        <v>1.3384</v>
      </c>
    </row>
    <row r="13690" spans="1:8">
      <c r="A13690" s="118" t="s">
        <v>1874</v>
      </c>
      <c r="B13690" s="116" t="s">
        <v>1502</v>
      </c>
      <c r="C13690" s="138">
        <v>38588</v>
      </c>
      <c r="D13690" s="139">
        <v>1.2883</v>
      </c>
      <c r="E13690" s="118">
        <v>1</v>
      </c>
      <c r="F13690" s="118" t="s">
        <v>1492</v>
      </c>
      <c r="G13690" s="113">
        <f>IF([Data da Aprovação]&lt;&gt;"ESTATUTÁRIO",YEAR([Data da Aprovação]),"")</f>
        <v>2005</v>
      </c>
      <c r="H13690" s="106">
        <f>Tabela9[[#This Row],[Valor do Provento R$]]/Tabela9[[#This Row],[Provento por 1 ou 1000 Ações]]</f>
        <v>1.2883</v>
      </c>
    </row>
    <row r="13691" spans="1:8">
      <c r="A13691" s="119" t="s">
        <v>1874</v>
      </c>
      <c r="B13691" s="117" t="s">
        <v>1502</v>
      </c>
      <c r="C13691" s="140">
        <v>38679</v>
      </c>
      <c r="D13691" s="141">
        <v>1.2427999999999999</v>
      </c>
      <c r="E13691" s="119">
        <v>1</v>
      </c>
      <c r="F13691" s="119" t="s">
        <v>1489</v>
      </c>
      <c r="G13691" s="114">
        <f>IF([Data da Aprovação]&lt;&gt;"ESTATUTÁRIO",YEAR([Data da Aprovação]),"")</f>
        <v>2005</v>
      </c>
      <c r="H13691" s="106">
        <f>Tabela9[[#This Row],[Valor do Provento R$]]/Tabela9[[#This Row],[Provento por 1 ou 1000 Ações]]</f>
        <v>1.2427999999999999</v>
      </c>
    </row>
    <row r="13692" spans="1:8">
      <c r="A13692" s="118" t="s">
        <v>1874</v>
      </c>
      <c r="B13692" s="116" t="s">
        <v>1502</v>
      </c>
      <c r="C13692" s="138">
        <v>38784</v>
      </c>
      <c r="D13692" s="139">
        <v>1.4613</v>
      </c>
      <c r="E13692" s="118">
        <v>1</v>
      </c>
      <c r="F13692" s="118" t="s">
        <v>1492</v>
      </c>
      <c r="G13692" s="113">
        <f>IF([Data da Aprovação]&lt;&gt;"ESTATUTÁRIO",YEAR([Data da Aprovação]),"")</f>
        <v>2006</v>
      </c>
      <c r="H13692" s="106">
        <f>Tabela9[[#This Row],[Valor do Provento R$]]/Tabela9[[#This Row],[Provento por 1 ou 1000 Ações]]</f>
        <v>1.4613</v>
      </c>
    </row>
    <row r="13693" spans="1:8">
      <c r="A13693" s="119" t="s">
        <v>1874</v>
      </c>
      <c r="B13693" s="117" t="s">
        <v>1502</v>
      </c>
      <c r="C13693" s="140">
        <v>38959</v>
      </c>
      <c r="D13693" s="141">
        <v>1.6728700000000001</v>
      </c>
      <c r="E13693" s="119">
        <v>1</v>
      </c>
      <c r="F13693" s="119" t="s">
        <v>1489</v>
      </c>
      <c r="G13693" s="114">
        <f>IF([Data da Aprovação]&lt;&gt;"ESTATUTÁRIO",YEAR([Data da Aprovação]),"")</f>
        <v>2006</v>
      </c>
      <c r="H13693" s="106">
        <f>Tabela9[[#This Row],[Valor do Provento R$]]/Tabela9[[#This Row],[Provento por 1 ou 1000 Ações]]</f>
        <v>1.6728700000000001</v>
      </c>
    </row>
    <row r="13694" spans="1:8">
      <c r="A13694" s="118" t="s">
        <v>1874</v>
      </c>
      <c r="B13694" s="116" t="s">
        <v>1502</v>
      </c>
      <c r="C13694" s="138">
        <v>39050</v>
      </c>
      <c r="D13694" s="139">
        <v>1.4339</v>
      </c>
      <c r="E13694" s="118">
        <v>1</v>
      </c>
      <c r="F13694" s="118" t="s">
        <v>1489</v>
      </c>
      <c r="G13694" s="113">
        <f>IF([Data da Aprovação]&lt;&gt;"ESTATUTÁRIO",YEAR([Data da Aprovação]),"")</f>
        <v>2006</v>
      </c>
      <c r="H13694" s="106">
        <f>Tabela9[[#This Row],[Valor do Provento R$]]/Tabela9[[#This Row],[Provento por 1 ou 1000 Ações]]</f>
        <v>1.4339</v>
      </c>
    </row>
    <row r="13695" spans="1:8">
      <c r="A13695" s="119" t="s">
        <v>1874</v>
      </c>
      <c r="B13695" s="117" t="s">
        <v>1502</v>
      </c>
      <c r="C13695" s="140">
        <v>39146</v>
      </c>
      <c r="D13695" s="141">
        <v>0.95591999999999999</v>
      </c>
      <c r="E13695" s="119">
        <v>1</v>
      </c>
      <c r="F13695" s="119" t="s">
        <v>1492</v>
      </c>
      <c r="G13695" s="114">
        <f>IF([Data da Aprovação]&lt;&gt;"ESTATUTÁRIO",YEAR([Data da Aprovação]),"")</f>
        <v>2007</v>
      </c>
      <c r="H13695" s="106">
        <f>Tabela9[[#This Row],[Valor do Provento R$]]/Tabela9[[#This Row],[Provento por 1 ou 1000 Ações]]</f>
        <v>0.95591999999999999</v>
      </c>
    </row>
    <row r="13696" spans="1:8">
      <c r="A13696" s="118" t="s">
        <v>1874</v>
      </c>
      <c r="B13696" s="116" t="s">
        <v>1502</v>
      </c>
      <c r="C13696" s="138">
        <v>39302</v>
      </c>
      <c r="D13696" s="139">
        <v>1.58206</v>
      </c>
      <c r="E13696" s="118">
        <v>1</v>
      </c>
      <c r="F13696" s="118" t="s">
        <v>1489</v>
      </c>
      <c r="G13696" s="113">
        <f>IF([Data da Aprovação]&lt;&gt;"ESTATUTÁRIO",YEAR([Data da Aprovação]),"")</f>
        <v>2007</v>
      </c>
      <c r="H13696" s="106">
        <f>Tabela9[[#This Row],[Valor do Provento R$]]/Tabela9[[#This Row],[Provento por 1 ou 1000 Ações]]</f>
        <v>1.58206</v>
      </c>
    </row>
    <row r="13697" spans="1:8">
      <c r="A13697" s="119" t="s">
        <v>1874</v>
      </c>
      <c r="B13697" s="117" t="s">
        <v>1502</v>
      </c>
      <c r="C13697" s="140">
        <v>39302</v>
      </c>
      <c r="D13697" s="141">
        <v>0.83311999999999997</v>
      </c>
      <c r="E13697" s="119">
        <v>1</v>
      </c>
      <c r="F13697" s="119" t="s">
        <v>1492</v>
      </c>
      <c r="G13697" s="114">
        <f>IF([Data da Aprovação]&lt;&gt;"ESTATUTÁRIO",YEAR([Data da Aprovação]),"")</f>
        <v>2007</v>
      </c>
      <c r="H13697" s="106">
        <f>Tabela9[[#This Row],[Valor do Provento R$]]/Tabela9[[#This Row],[Provento por 1 ou 1000 Ações]]</f>
        <v>0.83311999999999997</v>
      </c>
    </row>
    <row r="13698" spans="1:8">
      <c r="A13698" s="118" t="s">
        <v>1874</v>
      </c>
      <c r="B13698" s="116" t="s">
        <v>1502</v>
      </c>
      <c r="C13698" s="138">
        <v>39413</v>
      </c>
      <c r="D13698" s="139">
        <v>1.00054</v>
      </c>
      <c r="E13698" s="118">
        <v>1</v>
      </c>
      <c r="F13698" s="118" t="s">
        <v>1489</v>
      </c>
      <c r="G13698" s="113">
        <f>IF([Data da Aprovação]&lt;&gt;"ESTATUTÁRIO",YEAR([Data da Aprovação]),"")</f>
        <v>2007</v>
      </c>
      <c r="H13698" s="106">
        <f>Tabela9[[#This Row],[Valor do Provento R$]]/Tabela9[[#This Row],[Provento por 1 ou 1000 Ações]]</f>
        <v>1.00054</v>
      </c>
    </row>
    <row r="13699" spans="1:8">
      <c r="A13699" s="119" t="s">
        <v>1874</v>
      </c>
      <c r="B13699" s="117" t="s">
        <v>1502</v>
      </c>
      <c r="C13699" s="140">
        <v>39533</v>
      </c>
      <c r="D13699" s="141">
        <v>0.94410000000000005</v>
      </c>
      <c r="E13699" s="119">
        <v>1</v>
      </c>
      <c r="F13699" s="119" t="s">
        <v>1492</v>
      </c>
      <c r="G13699" s="114">
        <f>IF([Data da Aprovação]&lt;&gt;"ESTATUTÁRIO",YEAR([Data da Aprovação]),"")</f>
        <v>2008</v>
      </c>
      <c r="H13699" s="106">
        <f>Tabela9[[#This Row],[Valor do Provento R$]]/Tabela9[[#This Row],[Provento por 1 ou 1000 Ações]]</f>
        <v>0.94410000000000005</v>
      </c>
    </row>
    <row r="13700" spans="1:8">
      <c r="A13700" s="118" t="s">
        <v>1874</v>
      </c>
      <c r="B13700" s="116" t="s">
        <v>1502</v>
      </c>
      <c r="C13700" s="138">
        <v>39673</v>
      </c>
      <c r="D13700" s="139">
        <v>0.81359999999999999</v>
      </c>
      <c r="E13700" s="118">
        <v>1</v>
      </c>
      <c r="F13700" s="118" t="s">
        <v>1489</v>
      </c>
      <c r="G13700" s="113">
        <f>IF([Data da Aprovação]&lt;&gt;"ESTATUTÁRIO",YEAR([Data da Aprovação]),"")</f>
        <v>2008</v>
      </c>
      <c r="H13700" s="106">
        <f>Tabela9[[#This Row],[Valor do Provento R$]]/Tabela9[[#This Row],[Provento por 1 ou 1000 Ações]]</f>
        <v>0.81359999999999999</v>
      </c>
    </row>
    <row r="13701" spans="1:8">
      <c r="A13701" s="119" t="s">
        <v>1874</v>
      </c>
      <c r="B13701" s="117" t="s">
        <v>1502</v>
      </c>
      <c r="C13701" s="140">
        <v>39673</v>
      </c>
      <c r="D13701" s="141">
        <v>0.3085</v>
      </c>
      <c r="E13701" s="119">
        <v>1</v>
      </c>
      <c r="F13701" s="119" t="s">
        <v>1492</v>
      </c>
      <c r="G13701" s="114">
        <f>IF([Data da Aprovação]&lt;&gt;"ESTATUTÁRIO",YEAR([Data da Aprovação]),"")</f>
        <v>2008</v>
      </c>
      <c r="H13701" s="106">
        <f>Tabela9[[#This Row],[Valor do Provento R$]]/Tabela9[[#This Row],[Provento por 1 ou 1000 Ações]]</f>
        <v>0.3085</v>
      </c>
    </row>
    <row r="13702" spans="1:8">
      <c r="A13702" s="118" t="s">
        <v>1874</v>
      </c>
      <c r="B13702" s="116" t="s">
        <v>1502</v>
      </c>
      <c r="C13702" s="138">
        <v>39764</v>
      </c>
      <c r="D13702" s="139">
        <v>0.79661000000000004</v>
      </c>
      <c r="E13702" s="118">
        <v>1</v>
      </c>
      <c r="F13702" s="118" t="s">
        <v>1489</v>
      </c>
      <c r="G13702" s="113">
        <f>IF([Data da Aprovação]&lt;&gt;"ESTATUTÁRIO",YEAR([Data da Aprovação]),"")</f>
        <v>2008</v>
      </c>
      <c r="H13702" s="106">
        <f>Tabela9[[#This Row],[Valor do Provento R$]]/Tabela9[[#This Row],[Provento por 1 ou 1000 Ações]]</f>
        <v>0.79661000000000004</v>
      </c>
    </row>
    <row r="13703" spans="1:8">
      <c r="A13703" s="119" t="s">
        <v>1874</v>
      </c>
      <c r="B13703" s="117" t="s">
        <v>1502</v>
      </c>
      <c r="C13703" s="140">
        <v>39862</v>
      </c>
      <c r="D13703" s="141">
        <v>0.49675000000000002</v>
      </c>
      <c r="E13703" s="119">
        <v>1</v>
      </c>
      <c r="F13703" s="119" t="s">
        <v>1492</v>
      </c>
      <c r="G13703" s="114">
        <f>IF([Data da Aprovação]&lt;&gt;"ESTATUTÁRIO",YEAR([Data da Aprovação]),"")</f>
        <v>2009</v>
      </c>
      <c r="H13703" s="106">
        <f>Tabela9[[#This Row],[Valor do Provento R$]]/Tabela9[[#This Row],[Provento por 1 ou 1000 Ações]]</f>
        <v>0.49675000000000002</v>
      </c>
    </row>
    <row r="13704" spans="1:8">
      <c r="A13704" s="118" t="s">
        <v>1874</v>
      </c>
      <c r="B13704" s="116" t="s">
        <v>1502</v>
      </c>
      <c r="C13704" s="138">
        <v>40028</v>
      </c>
      <c r="D13704" s="139">
        <v>0.19094</v>
      </c>
      <c r="E13704" s="118">
        <v>1</v>
      </c>
      <c r="F13704" s="118" t="s">
        <v>1489</v>
      </c>
      <c r="G13704" s="113">
        <f>IF([Data da Aprovação]&lt;&gt;"ESTATUTÁRIO",YEAR([Data da Aprovação]),"")</f>
        <v>2009</v>
      </c>
      <c r="H13704" s="106">
        <f>Tabela9[[#This Row],[Valor do Provento R$]]/Tabela9[[#This Row],[Provento por 1 ou 1000 Ações]]</f>
        <v>0.19094</v>
      </c>
    </row>
    <row r="13705" spans="1:8">
      <c r="A13705" s="119" t="s">
        <v>1874</v>
      </c>
      <c r="B13705" s="117" t="s">
        <v>1502</v>
      </c>
      <c r="C13705" s="140">
        <v>40169</v>
      </c>
      <c r="D13705" s="141">
        <v>0.65427999999999997</v>
      </c>
      <c r="E13705" s="119">
        <v>1</v>
      </c>
      <c r="F13705" s="119" t="s">
        <v>1489</v>
      </c>
      <c r="G13705" s="114">
        <f>IF([Data da Aprovação]&lt;&gt;"ESTATUTÁRIO",YEAR([Data da Aprovação]),"")</f>
        <v>2009</v>
      </c>
      <c r="H13705" s="106">
        <f>Tabela9[[#This Row],[Valor do Provento R$]]/Tabela9[[#This Row],[Provento por 1 ou 1000 Ações]]</f>
        <v>0.65427999999999997</v>
      </c>
    </row>
    <row r="13706" spans="1:8">
      <c r="A13706" s="118" t="s">
        <v>1874</v>
      </c>
      <c r="B13706" s="116" t="s">
        <v>1502</v>
      </c>
      <c r="C13706" s="138">
        <v>40233</v>
      </c>
      <c r="D13706" s="139">
        <v>0.15373000000000001</v>
      </c>
      <c r="E13706" s="118">
        <v>1</v>
      </c>
      <c r="F13706" s="118" t="s">
        <v>1492</v>
      </c>
      <c r="G13706" s="113">
        <f>IF([Data da Aprovação]&lt;&gt;"ESTATUTÁRIO",YEAR([Data da Aprovação]),"")</f>
        <v>2010</v>
      </c>
      <c r="H13706" s="106">
        <f>Tabela9[[#This Row],[Valor do Provento R$]]/Tabela9[[#This Row],[Provento por 1 ou 1000 Ações]]</f>
        <v>0.15373000000000001</v>
      </c>
    </row>
    <row r="13707" spans="1:8">
      <c r="A13707" s="119" t="s">
        <v>1874</v>
      </c>
      <c r="B13707" s="117" t="s">
        <v>1502</v>
      </c>
      <c r="C13707" s="140">
        <v>40449</v>
      </c>
      <c r="D13707" s="141">
        <v>0.24448500000000001</v>
      </c>
      <c r="E13707" s="119">
        <v>1</v>
      </c>
      <c r="F13707" s="119" t="s">
        <v>1489</v>
      </c>
      <c r="G13707" s="114">
        <f>IF([Data da Aprovação]&lt;&gt;"ESTATUTÁRIO",YEAR([Data da Aprovação]),"")</f>
        <v>2010</v>
      </c>
      <c r="H13707" s="106">
        <f>Tabela9[[#This Row],[Valor do Provento R$]]/Tabela9[[#This Row],[Provento por 1 ou 1000 Ações]]</f>
        <v>0.24448500000000001</v>
      </c>
    </row>
    <row r="13708" spans="1:8">
      <c r="A13708" s="118" t="s">
        <v>1874</v>
      </c>
      <c r="B13708" s="116" t="s">
        <v>1502</v>
      </c>
      <c r="C13708" s="138">
        <v>40533</v>
      </c>
      <c r="D13708" s="139">
        <v>0.189246</v>
      </c>
      <c r="E13708" s="118">
        <v>1</v>
      </c>
      <c r="F13708" s="118" t="s">
        <v>1489</v>
      </c>
      <c r="G13708" s="113">
        <f>IF([Data da Aprovação]&lt;&gt;"ESTATUTÁRIO",YEAR([Data da Aprovação]),"")</f>
        <v>2010</v>
      </c>
      <c r="H13708" s="106">
        <f>Tabela9[[#This Row],[Valor do Provento R$]]/Tabela9[[#This Row],[Provento por 1 ou 1000 Ações]]</f>
        <v>0.189246</v>
      </c>
    </row>
    <row r="13709" spans="1:8">
      <c r="A13709" s="119" t="s">
        <v>1874</v>
      </c>
      <c r="B13709" s="117" t="s">
        <v>1502</v>
      </c>
      <c r="C13709" s="140">
        <v>40596</v>
      </c>
      <c r="D13709" s="141">
        <v>0.15059900000000001</v>
      </c>
      <c r="E13709" s="119">
        <v>1</v>
      </c>
      <c r="F13709" s="119" t="s">
        <v>1489</v>
      </c>
      <c r="G13709" s="114">
        <f>IF([Data da Aprovação]&lt;&gt;"ESTATUTÁRIO",YEAR([Data da Aprovação]),"")</f>
        <v>2011</v>
      </c>
      <c r="H13709" s="106">
        <f>Tabela9[[#This Row],[Valor do Provento R$]]/Tabela9[[#This Row],[Provento por 1 ou 1000 Ações]]</f>
        <v>0.15059900000000001</v>
      </c>
    </row>
    <row r="13710" spans="1:8">
      <c r="A13710" s="118" t="s">
        <v>1874</v>
      </c>
      <c r="B13710" s="116" t="s">
        <v>1502</v>
      </c>
      <c r="C13710" s="138">
        <v>40974</v>
      </c>
      <c r="D13710" s="139">
        <v>8.6646000000000001E-2</v>
      </c>
      <c r="E13710" s="118">
        <v>1</v>
      </c>
      <c r="F13710" s="118" t="s">
        <v>1489</v>
      </c>
      <c r="G13710" s="113">
        <f>IF([Data da Aprovação]&lt;&gt;"ESTATUTÁRIO",YEAR([Data da Aprovação]),"")</f>
        <v>2012</v>
      </c>
      <c r="H13710" s="106">
        <f>Tabela9[[#This Row],[Valor do Provento R$]]/Tabela9[[#This Row],[Provento por 1 ou 1000 Ações]]</f>
        <v>8.6646000000000001E-2</v>
      </c>
    </row>
    <row r="13711" spans="1:8">
      <c r="A13711" s="119" t="s">
        <v>1874</v>
      </c>
      <c r="B13711" s="117" t="s">
        <v>1503</v>
      </c>
      <c r="C13711" s="140">
        <v>36398</v>
      </c>
      <c r="D13711" s="141">
        <v>0.19517960000000001</v>
      </c>
      <c r="E13711" s="119">
        <v>1</v>
      </c>
      <c r="F13711" s="119" t="s">
        <v>1492</v>
      </c>
      <c r="G13711" s="114">
        <f>IF([Data da Aprovação]&lt;&gt;"ESTATUTÁRIO",YEAR([Data da Aprovação]),"")</f>
        <v>1999</v>
      </c>
      <c r="H13711" s="106">
        <f>Tabela9[[#This Row],[Valor do Provento R$]]/Tabela9[[#This Row],[Provento por 1 ou 1000 Ações]]</f>
        <v>0.19517960000000001</v>
      </c>
    </row>
    <row r="13712" spans="1:8">
      <c r="A13712" s="118" t="s">
        <v>1874</v>
      </c>
      <c r="B13712" s="116" t="s">
        <v>1503</v>
      </c>
      <c r="C13712" s="138">
        <v>36587</v>
      </c>
      <c r="D13712" s="139">
        <v>0.19517960000000001</v>
      </c>
      <c r="E13712" s="118">
        <v>1</v>
      </c>
      <c r="F13712" s="118" t="s">
        <v>1492</v>
      </c>
      <c r="G13712" s="113">
        <f>IF([Data da Aprovação]&lt;&gt;"ESTATUTÁRIO",YEAR([Data da Aprovação]),"")</f>
        <v>2000</v>
      </c>
      <c r="H13712" s="106">
        <f>Tabela9[[#This Row],[Valor do Provento R$]]/Tabela9[[#This Row],[Provento por 1 ou 1000 Ações]]</f>
        <v>0.19517960000000001</v>
      </c>
    </row>
    <row r="13713" spans="1:8">
      <c r="A13713" s="119" t="s">
        <v>1874</v>
      </c>
      <c r="B13713" s="117" t="s">
        <v>1503</v>
      </c>
      <c r="C13713" s="140">
        <v>36760</v>
      </c>
      <c r="D13713" s="141">
        <v>0.19517960000000001</v>
      </c>
      <c r="E13713" s="119">
        <v>1</v>
      </c>
      <c r="F13713" s="119" t="s">
        <v>1492</v>
      </c>
      <c r="G13713" s="114">
        <f>IF([Data da Aprovação]&lt;&gt;"ESTATUTÁRIO",YEAR([Data da Aprovação]),"")</f>
        <v>2000</v>
      </c>
      <c r="H13713" s="106">
        <f>Tabela9[[#This Row],[Valor do Provento R$]]/Tabela9[[#This Row],[Provento por 1 ou 1000 Ações]]</f>
        <v>0.19517960000000001</v>
      </c>
    </row>
    <row r="13714" spans="1:8">
      <c r="A13714" s="118" t="s">
        <v>1874</v>
      </c>
      <c r="B13714" s="116" t="s">
        <v>1503</v>
      </c>
      <c r="C13714" s="138">
        <v>36958</v>
      </c>
      <c r="D13714" s="139">
        <v>0.26349280000000003</v>
      </c>
      <c r="E13714" s="118">
        <v>1</v>
      </c>
      <c r="F13714" s="118" t="s">
        <v>1489</v>
      </c>
      <c r="G13714" s="113">
        <f>IF([Data da Aprovação]&lt;&gt;"ESTATUTÁRIO",YEAR([Data da Aprovação]),"")</f>
        <v>2001</v>
      </c>
      <c r="H13714" s="106">
        <f>Tabela9[[#This Row],[Valor do Provento R$]]/Tabela9[[#This Row],[Provento por 1 ou 1000 Ações]]</f>
        <v>0.26349280000000003</v>
      </c>
    </row>
    <row r="13715" spans="1:8">
      <c r="A13715" s="119" t="s">
        <v>1874</v>
      </c>
      <c r="B13715" s="117" t="s">
        <v>1503</v>
      </c>
      <c r="C13715" s="140">
        <v>37126</v>
      </c>
      <c r="D13715" s="141">
        <v>0.22450000000000001</v>
      </c>
      <c r="E13715" s="119">
        <v>1</v>
      </c>
      <c r="F13715" s="119" t="s">
        <v>1492</v>
      </c>
      <c r="G13715" s="114">
        <f>IF([Data da Aprovação]&lt;&gt;"ESTATUTÁRIO",YEAR([Data da Aprovação]),"")</f>
        <v>2001</v>
      </c>
      <c r="H13715" s="106">
        <f>Tabela9[[#This Row],[Valor do Provento R$]]/Tabela9[[#This Row],[Provento por 1 ou 1000 Ações]]</f>
        <v>0.22450000000000001</v>
      </c>
    </row>
    <row r="13716" spans="1:8">
      <c r="A13716" s="118" t="s">
        <v>1874</v>
      </c>
      <c r="B13716" s="116" t="s">
        <v>1503</v>
      </c>
      <c r="C13716" s="138">
        <v>37322</v>
      </c>
      <c r="D13716" s="139">
        <v>0.24398</v>
      </c>
      <c r="E13716" s="118">
        <v>1</v>
      </c>
      <c r="F13716" s="118" t="s">
        <v>1492</v>
      </c>
      <c r="G13716" s="113">
        <f>IF([Data da Aprovação]&lt;&gt;"ESTATUTÁRIO",YEAR([Data da Aprovação]),"")</f>
        <v>2002</v>
      </c>
      <c r="H13716" s="106">
        <f>Tabela9[[#This Row],[Valor do Provento R$]]/Tabela9[[#This Row],[Provento por 1 ou 1000 Ações]]</f>
        <v>0.24398</v>
      </c>
    </row>
    <row r="13717" spans="1:8">
      <c r="A13717" s="119" t="s">
        <v>1874</v>
      </c>
      <c r="B13717" s="117" t="s">
        <v>1503</v>
      </c>
      <c r="C13717" s="140">
        <v>37812</v>
      </c>
      <c r="D13717" s="141">
        <v>0.4103</v>
      </c>
      <c r="E13717" s="119">
        <v>1</v>
      </c>
      <c r="F13717" s="119" t="s">
        <v>1489</v>
      </c>
      <c r="G13717" s="114">
        <f>IF([Data da Aprovação]&lt;&gt;"ESTATUTÁRIO",YEAR([Data da Aprovação]),"")</f>
        <v>2003</v>
      </c>
      <c r="H13717" s="106">
        <f>Tabela9[[#This Row],[Valor do Provento R$]]/Tabela9[[#This Row],[Provento por 1 ou 1000 Ações]]</f>
        <v>0.4103</v>
      </c>
    </row>
    <row r="13718" spans="1:8">
      <c r="A13718" s="118" t="s">
        <v>1874</v>
      </c>
      <c r="B13718" s="116" t="s">
        <v>1503</v>
      </c>
      <c r="C13718" s="138">
        <v>37973</v>
      </c>
      <c r="D13718" s="139">
        <v>1.3174999999999999</v>
      </c>
      <c r="E13718" s="118">
        <v>1</v>
      </c>
      <c r="F13718" s="118" t="s">
        <v>1489</v>
      </c>
      <c r="G13718" s="113">
        <f>IF([Data da Aprovação]&lt;&gt;"ESTATUTÁRIO",YEAR([Data da Aprovação]),"")</f>
        <v>2003</v>
      </c>
      <c r="H13718" s="106">
        <f>Tabela9[[#This Row],[Valor do Provento R$]]/Tabela9[[#This Row],[Provento por 1 ou 1000 Ações]]</f>
        <v>1.3174999999999999</v>
      </c>
    </row>
    <row r="13719" spans="1:8">
      <c r="A13719" s="119" t="s">
        <v>1874</v>
      </c>
      <c r="B13719" s="117" t="s">
        <v>1503</v>
      </c>
      <c r="C13719" s="140">
        <v>38050</v>
      </c>
      <c r="D13719" s="141">
        <v>0.2195</v>
      </c>
      <c r="E13719" s="119">
        <v>1</v>
      </c>
      <c r="F13719" s="119" t="s">
        <v>1492</v>
      </c>
      <c r="G13719" s="114">
        <f>IF([Data da Aprovação]&lt;&gt;"ESTATUTÁRIO",YEAR([Data da Aprovação]),"")</f>
        <v>2004</v>
      </c>
      <c r="H13719" s="106">
        <f>Tabela9[[#This Row],[Valor do Provento R$]]/Tabela9[[#This Row],[Provento por 1 ou 1000 Ações]]</f>
        <v>0.2195</v>
      </c>
    </row>
    <row r="13720" spans="1:8">
      <c r="A13720" s="118" t="s">
        <v>1874</v>
      </c>
      <c r="B13720" s="116" t="s">
        <v>1503</v>
      </c>
      <c r="C13720" s="138">
        <v>38225</v>
      </c>
      <c r="D13720" s="139">
        <v>1.2905</v>
      </c>
      <c r="E13720" s="118">
        <v>1</v>
      </c>
      <c r="F13720" s="118" t="s">
        <v>1489</v>
      </c>
      <c r="G13720" s="113">
        <f>IF([Data da Aprovação]&lt;&gt;"ESTATUTÁRIO",YEAR([Data da Aprovação]),"")</f>
        <v>2004</v>
      </c>
      <c r="H13720" s="106">
        <f>Tabela9[[#This Row],[Valor do Provento R$]]/Tabela9[[#This Row],[Provento por 1 ou 1000 Ações]]</f>
        <v>1.2905</v>
      </c>
    </row>
    <row r="13721" spans="1:8">
      <c r="A13721" s="119" t="s">
        <v>1874</v>
      </c>
      <c r="B13721" s="117" t="s">
        <v>1503</v>
      </c>
      <c r="C13721" s="140">
        <v>38337</v>
      </c>
      <c r="D13721" s="141">
        <v>0.5927</v>
      </c>
      <c r="E13721" s="119">
        <v>1</v>
      </c>
      <c r="F13721" s="119" t="s">
        <v>1489</v>
      </c>
      <c r="G13721" s="114">
        <f>IF([Data da Aprovação]&lt;&gt;"ESTATUTÁRIO",YEAR([Data da Aprovação]),"")</f>
        <v>2004</v>
      </c>
      <c r="H13721" s="106">
        <f>Tabela9[[#This Row],[Valor do Provento R$]]/Tabela9[[#This Row],[Provento por 1 ou 1000 Ações]]</f>
        <v>0.5927</v>
      </c>
    </row>
    <row r="13722" spans="1:8">
      <c r="A13722" s="118" t="s">
        <v>1874</v>
      </c>
      <c r="B13722" s="116" t="s">
        <v>1503</v>
      </c>
      <c r="C13722" s="138">
        <v>38407</v>
      </c>
      <c r="D13722" s="139">
        <v>3.2252900000000002</v>
      </c>
      <c r="E13722" s="118">
        <v>1</v>
      </c>
      <c r="F13722" s="118" t="s">
        <v>1492</v>
      </c>
      <c r="G13722" s="113">
        <f>IF([Data da Aprovação]&lt;&gt;"ESTATUTÁRIO",YEAR([Data da Aprovação]),"")</f>
        <v>2005</v>
      </c>
      <c r="H13722" s="106">
        <f>Tabela9[[#This Row],[Valor do Provento R$]]/Tabela9[[#This Row],[Provento por 1 ou 1000 Ações]]</f>
        <v>3.2252900000000002</v>
      </c>
    </row>
    <row r="13723" spans="1:8">
      <c r="A13723" s="119" t="s">
        <v>1874</v>
      </c>
      <c r="B13723" s="117" t="s">
        <v>1503</v>
      </c>
      <c r="C13723" s="140">
        <v>38588</v>
      </c>
      <c r="D13723" s="141">
        <v>1.3384</v>
      </c>
      <c r="E13723" s="119">
        <v>1</v>
      </c>
      <c r="F13723" s="119" t="s">
        <v>1489</v>
      </c>
      <c r="G13723" s="114">
        <f>IF([Data da Aprovação]&lt;&gt;"ESTATUTÁRIO",YEAR([Data da Aprovação]),"")</f>
        <v>2005</v>
      </c>
      <c r="H13723" s="106">
        <f>Tabela9[[#This Row],[Valor do Provento R$]]/Tabela9[[#This Row],[Provento por 1 ou 1000 Ações]]</f>
        <v>1.3384</v>
      </c>
    </row>
    <row r="13724" spans="1:8">
      <c r="A13724" s="118" t="s">
        <v>1874</v>
      </c>
      <c r="B13724" s="116" t="s">
        <v>1503</v>
      </c>
      <c r="C13724" s="138">
        <v>38588</v>
      </c>
      <c r="D13724" s="139">
        <v>1.2883</v>
      </c>
      <c r="E13724" s="118">
        <v>1</v>
      </c>
      <c r="F13724" s="118" t="s">
        <v>1492</v>
      </c>
      <c r="G13724" s="113">
        <f>IF([Data da Aprovação]&lt;&gt;"ESTATUTÁRIO",YEAR([Data da Aprovação]),"")</f>
        <v>2005</v>
      </c>
      <c r="H13724" s="106">
        <f>Tabela9[[#This Row],[Valor do Provento R$]]/Tabela9[[#This Row],[Provento por 1 ou 1000 Ações]]</f>
        <v>1.2883</v>
      </c>
    </row>
    <row r="13725" spans="1:8">
      <c r="A13725" s="119" t="s">
        <v>1874</v>
      </c>
      <c r="B13725" s="117" t="s">
        <v>1503</v>
      </c>
      <c r="C13725" s="140">
        <v>38679</v>
      </c>
      <c r="D13725" s="141">
        <v>1.2427999999999999</v>
      </c>
      <c r="E13725" s="119">
        <v>1</v>
      </c>
      <c r="F13725" s="119" t="s">
        <v>1489</v>
      </c>
      <c r="G13725" s="114">
        <f>IF([Data da Aprovação]&lt;&gt;"ESTATUTÁRIO",YEAR([Data da Aprovação]),"")</f>
        <v>2005</v>
      </c>
      <c r="H13725" s="106">
        <f>Tabela9[[#This Row],[Valor do Provento R$]]/Tabela9[[#This Row],[Provento por 1 ou 1000 Ações]]</f>
        <v>1.2427999999999999</v>
      </c>
    </row>
    <row r="13726" spans="1:8">
      <c r="A13726" s="118" t="s">
        <v>1874</v>
      </c>
      <c r="B13726" s="116" t="s">
        <v>1503</v>
      </c>
      <c r="C13726" s="138">
        <v>38784</v>
      </c>
      <c r="D13726" s="139">
        <v>1.4613</v>
      </c>
      <c r="E13726" s="118">
        <v>1</v>
      </c>
      <c r="F13726" s="118" t="s">
        <v>1492</v>
      </c>
      <c r="G13726" s="113">
        <f>IF([Data da Aprovação]&lt;&gt;"ESTATUTÁRIO",YEAR([Data da Aprovação]),"")</f>
        <v>2006</v>
      </c>
      <c r="H13726" s="106">
        <f>Tabela9[[#This Row],[Valor do Provento R$]]/Tabela9[[#This Row],[Provento por 1 ou 1000 Ações]]</f>
        <v>1.4613</v>
      </c>
    </row>
    <row r="13727" spans="1:8">
      <c r="A13727" s="119" t="s">
        <v>1874</v>
      </c>
      <c r="B13727" s="117" t="s">
        <v>1503</v>
      </c>
      <c r="C13727" s="140">
        <v>38959</v>
      </c>
      <c r="D13727" s="141">
        <v>1.6728700000000001</v>
      </c>
      <c r="E13727" s="119">
        <v>1</v>
      </c>
      <c r="F13727" s="119" t="s">
        <v>1489</v>
      </c>
      <c r="G13727" s="114">
        <f>IF([Data da Aprovação]&lt;&gt;"ESTATUTÁRIO",YEAR([Data da Aprovação]),"")</f>
        <v>2006</v>
      </c>
      <c r="H13727" s="106">
        <f>Tabela9[[#This Row],[Valor do Provento R$]]/Tabela9[[#This Row],[Provento por 1 ou 1000 Ações]]</f>
        <v>1.6728700000000001</v>
      </c>
    </row>
    <row r="13728" spans="1:8">
      <c r="A13728" s="118" t="s">
        <v>1874</v>
      </c>
      <c r="B13728" s="116" t="s">
        <v>1503</v>
      </c>
      <c r="C13728" s="138">
        <v>39050</v>
      </c>
      <c r="D13728" s="139">
        <v>1.4339</v>
      </c>
      <c r="E13728" s="118">
        <v>1</v>
      </c>
      <c r="F13728" s="118" t="s">
        <v>1489</v>
      </c>
      <c r="G13728" s="113">
        <f>IF([Data da Aprovação]&lt;&gt;"ESTATUTÁRIO",YEAR([Data da Aprovação]),"")</f>
        <v>2006</v>
      </c>
      <c r="H13728" s="106">
        <f>Tabela9[[#This Row],[Valor do Provento R$]]/Tabela9[[#This Row],[Provento por 1 ou 1000 Ações]]</f>
        <v>1.4339</v>
      </c>
    </row>
    <row r="13729" spans="1:8">
      <c r="A13729" s="119" t="s">
        <v>1874</v>
      </c>
      <c r="B13729" s="117" t="s">
        <v>1503</v>
      </c>
      <c r="C13729" s="140">
        <v>39171</v>
      </c>
      <c r="D13729" s="141">
        <v>0.95591999999999999</v>
      </c>
      <c r="E13729" s="119">
        <v>1</v>
      </c>
      <c r="F13729" s="119" t="s">
        <v>1492</v>
      </c>
      <c r="G13729" s="114">
        <f>IF([Data da Aprovação]&lt;&gt;"ESTATUTÁRIO",YEAR([Data da Aprovação]),"")</f>
        <v>2007</v>
      </c>
      <c r="H13729" s="106">
        <f>Tabela9[[#This Row],[Valor do Provento R$]]/Tabela9[[#This Row],[Provento por 1 ou 1000 Ações]]</f>
        <v>0.95591999999999999</v>
      </c>
    </row>
    <row r="13730" spans="1:8">
      <c r="A13730" s="118" t="s">
        <v>1874</v>
      </c>
      <c r="B13730" s="116" t="s">
        <v>1503</v>
      </c>
      <c r="C13730" s="138">
        <v>39302</v>
      </c>
      <c r="D13730" s="139">
        <v>1.58206</v>
      </c>
      <c r="E13730" s="118">
        <v>1</v>
      </c>
      <c r="F13730" s="118" t="s">
        <v>1489</v>
      </c>
      <c r="G13730" s="113">
        <f>IF([Data da Aprovação]&lt;&gt;"ESTATUTÁRIO",YEAR([Data da Aprovação]),"")</f>
        <v>2007</v>
      </c>
      <c r="H13730" s="106">
        <f>Tabela9[[#This Row],[Valor do Provento R$]]/Tabela9[[#This Row],[Provento por 1 ou 1000 Ações]]</f>
        <v>1.58206</v>
      </c>
    </row>
    <row r="13731" spans="1:8">
      <c r="A13731" s="119" t="s">
        <v>1874</v>
      </c>
      <c r="B13731" s="117" t="s">
        <v>1503</v>
      </c>
      <c r="C13731" s="140">
        <v>39302</v>
      </c>
      <c r="D13731" s="141">
        <v>0.83311999999999997</v>
      </c>
      <c r="E13731" s="119">
        <v>1</v>
      </c>
      <c r="F13731" s="119" t="s">
        <v>1492</v>
      </c>
      <c r="G13731" s="114">
        <f>IF([Data da Aprovação]&lt;&gt;"ESTATUTÁRIO",YEAR([Data da Aprovação]),"")</f>
        <v>2007</v>
      </c>
      <c r="H13731" s="106">
        <f>Tabela9[[#This Row],[Valor do Provento R$]]/Tabela9[[#This Row],[Provento por 1 ou 1000 Ações]]</f>
        <v>0.83311999999999997</v>
      </c>
    </row>
    <row r="13732" spans="1:8">
      <c r="A13732" s="118" t="s">
        <v>1874</v>
      </c>
      <c r="B13732" s="116" t="s">
        <v>1503</v>
      </c>
      <c r="C13732" s="138">
        <v>39413</v>
      </c>
      <c r="D13732" s="139">
        <v>1.00054</v>
      </c>
      <c r="E13732" s="118">
        <v>1</v>
      </c>
      <c r="F13732" s="118" t="s">
        <v>1489</v>
      </c>
      <c r="G13732" s="113">
        <f>IF([Data da Aprovação]&lt;&gt;"ESTATUTÁRIO",YEAR([Data da Aprovação]),"")</f>
        <v>2007</v>
      </c>
      <c r="H13732" s="106">
        <f>Tabela9[[#This Row],[Valor do Provento R$]]/Tabela9[[#This Row],[Provento por 1 ou 1000 Ações]]</f>
        <v>1.00054</v>
      </c>
    </row>
    <row r="13733" spans="1:8">
      <c r="A13733" s="119" t="s">
        <v>1874</v>
      </c>
      <c r="B13733" s="117" t="s">
        <v>1503</v>
      </c>
      <c r="C13733" s="140">
        <v>39533</v>
      </c>
      <c r="D13733" s="141">
        <v>0.94410000000000005</v>
      </c>
      <c r="E13733" s="119">
        <v>1</v>
      </c>
      <c r="F13733" s="119" t="s">
        <v>1492</v>
      </c>
      <c r="G13733" s="114">
        <f>IF([Data da Aprovação]&lt;&gt;"ESTATUTÁRIO",YEAR([Data da Aprovação]),"")</f>
        <v>2008</v>
      </c>
      <c r="H13733" s="106">
        <f>Tabela9[[#This Row],[Valor do Provento R$]]/Tabela9[[#This Row],[Provento por 1 ou 1000 Ações]]</f>
        <v>0.94410000000000005</v>
      </c>
    </row>
    <row r="13734" spans="1:8">
      <c r="A13734" s="118" t="s">
        <v>1874</v>
      </c>
      <c r="B13734" s="116" t="s">
        <v>1503</v>
      </c>
      <c r="C13734" s="138">
        <v>39673</v>
      </c>
      <c r="D13734" s="139">
        <v>0.81359999999999999</v>
      </c>
      <c r="E13734" s="118">
        <v>1</v>
      </c>
      <c r="F13734" s="118" t="s">
        <v>1489</v>
      </c>
      <c r="G13734" s="113">
        <f>IF([Data da Aprovação]&lt;&gt;"ESTATUTÁRIO",YEAR([Data da Aprovação]),"")</f>
        <v>2008</v>
      </c>
      <c r="H13734" s="106">
        <f>Tabela9[[#This Row],[Valor do Provento R$]]/Tabela9[[#This Row],[Provento por 1 ou 1000 Ações]]</f>
        <v>0.81359999999999999</v>
      </c>
    </row>
    <row r="13735" spans="1:8">
      <c r="A13735" s="119" t="s">
        <v>1874</v>
      </c>
      <c r="B13735" s="117" t="s">
        <v>1503</v>
      </c>
      <c r="C13735" s="140">
        <v>39673</v>
      </c>
      <c r="D13735" s="141">
        <v>0.3085</v>
      </c>
      <c r="E13735" s="119">
        <v>1</v>
      </c>
      <c r="F13735" s="119" t="s">
        <v>1492</v>
      </c>
      <c r="G13735" s="114">
        <f>IF([Data da Aprovação]&lt;&gt;"ESTATUTÁRIO",YEAR([Data da Aprovação]),"")</f>
        <v>2008</v>
      </c>
      <c r="H13735" s="106">
        <f>Tabela9[[#This Row],[Valor do Provento R$]]/Tabela9[[#This Row],[Provento por 1 ou 1000 Ações]]</f>
        <v>0.3085</v>
      </c>
    </row>
    <row r="13736" spans="1:8">
      <c r="A13736" s="118" t="s">
        <v>1874</v>
      </c>
      <c r="B13736" s="116" t="s">
        <v>1503</v>
      </c>
      <c r="C13736" s="138">
        <v>39764</v>
      </c>
      <c r="D13736" s="139">
        <v>0.79661000000000004</v>
      </c>
      <c r="E13736" s="118">
        <v>1</v>
      </c>
      <c r="F13736" s="118" t="s">
        <v>1489</v>
      </c>
      <c r="G13736" s="113">
        <f>IF([Data da Aprovação]&lt;&gt;"ESTATUTÁRIO",YEAR([Data da Aprovação]),"")</f>
        <v>2008</v>
      </c>
      <c r="H13736" s="106">
        <f>Tabela9[[#This Row],[Valor do Provento R$]]/Tabela9[[#This Row],[Provento por 1 ou 1000 Ações]]</f>
        <v>0.79661000000000004</v>
      </c>
    </row>
    <row r="13737" spans="1:8">
      <c r="A13737" s="119" t="s">
        <v>1874</v>
      </c>
      <c r="B13737" s="117" t="s">
        <v>1503</v>
      </c>
      <c r="C13737" s="140">
        <v>39862</v>
      </c>
      <c r="D13737" s="141">
        <v>0.49675000000000002</v>
      </c>
      <c r="E13737" s="119">
        <v>1</v>
      </c>
      <c r="F13737" s="119" t="s">
        <v>1492</v>
      </c>
      <c r="G13737" s="114">
        <f>IF([Data da Aprovação]&lt;&gt;"ESTATUTÁRIO",YEAR([Data da Aprovação]),"")</f>
        <v>2009</v>
      </c>
      <c r="H13737" s="106">
        <f>Tabela9[[#This Row],[Valor do Provento R$]]/Tabela9[[#This Row],[Provento por 1 ou 1000 Ações]]</f>
        <v>0.49675000000000002</v>
      </c>
    </row>
    <row r="13738" spans="1:8">
      <c r="A13738" s="118" t="s">
        <v>1874</v>
      </c>
      <c r="B13738" s="116" t="s">
        <v>1503</v>
      </c>
      <c r="C13738" s="138">
        <v>40016</v>
      </c>
      <c r="D13738" s="139">
        <v>0.19094</v>
      </c>
      <c r="E13738" s="118">
        <v>1</v>
      </c>
      <c r="F13738" s="118" t="s">
        <v>1489</v>
      </c>
      <c r="G13738" s="113">
        <f>IF([Data da Aprovação]&lt;&gt;"ESTATUTÁRIO",YEAR([Data da Aprovação]),"")</f>
        <v>2009</v>
      </c>
      <c r="H13738" s="106">
        <f>Tabela9[[#This Row],[Valor do Provento R$]]/Tabela9[[#This Row],[Provento por 1 ou 1000 Ações]]</f>
        <v>0.19094</v>
      </c>
    </row>
    <row r="13739" spans="1:8">
      <c r="A13739" s="119" t="s">
        <v>1874</v>
      </c>
      <c r="B13739" s="117" t="s">
        <v>1503</v>
      </c>
      <c r="C13739" s="140">
        <v>40169</v>
      </c>
      <c r="D13739" s="141">
        <v>0.65427999999999997</v>
      </c>
      <c r="E13739" s="119">
        <v>1</v>
      </c>
      <c r="F13739" s="119" t="s">
        <v>1489</v>
      </c>
      <c r="G13739" s="114">
        <f>IF([Data da Aprovação]&lt;&gt;"ESTATUTÁRIO",YEAR([Data da Aprovação]),"")</f>
        <v>2009</v>
      </c>
      <c r="H13739" s="106">
        <f>Tabela9[[#This Row],[Valor do Provento R$]]/Tabela9[[#This Row],[Provento por 1 ou 1000 Ações]]</f>
        <v>0.65427999999999997</v>
      </c>
    </row>
    <row r="13740" spans="1:8">
      <c r="A13740" s="118" t="s">
        <v>1874</v>
      </c>
      <c r="B13740" s="116" t="s">
        <v>1503</v>
      </c>
      <c r="C13740" s="138">
        <v>40233</v>
      </c>
      <c r="D13740" s="139">
        <v>0.15373000000000001</v>
      </c>
      <c r="E13740" s="118">
        <v>1</v>
      </c>
      <c r="F13740" s="118" t="s">
        <v>1492</v>
      </c>
      <c r="G13740" s="113">
        <f>IF([Data da Aprovação]&lt;&gt;"ESTATUTÁRIO",YEAR([Data da Aprovação]),"")</f>
        <v>2010</v>
      </c>
      <c r="H13740" s="106">
        <f>Tabela9[[#This Row],[Valor do Provento R$]]/Tabela9[[#This Row],[Provento por 1 ou 1000 Ações]]</f>
        <v>0.15373000000000001</v>
      </c>
    </row>
    <row r="13741" spans="1:8">
      <c r="A13741" s="119" t="s">
        <v>1874</v>
      </c>
      <c r="B13741" s="117" t="s">
        <v>1503</v>
      </c>
      <c r="C13741" s="140">
        <v>40449</v>
      </c>
      <c r="D13741" s="141">
        <v>0.24448500000000001</v>
      </c>
      <c r="E13741" s="119">
        <v>1</v>
      </c>
      <c r="F13741" s="119" t="s">
        <v>1489</v>
      </c>
      <c r="G13741" s="114">
        <f>IF([Data da Aprovação]&lt;&gt;"ESTATUTÁRIO",YEAR([Data da Aprovação]),"")</f>
        <v>2010</v>
      </c>
      <c r="H13741" s="106">
        <f>Tabela9[[#This Row],[Valor do Provento R$]]/Tabela9[[#This Row],[Provento por 1 ou 1000 Ações]]</f>
        <v>0.24448500000000001</v>
      </c>
    </row>
    <row r="13742" spans="1:8">
      <c r="A13742" s="118" t="s">
        <v>1874</v>
      </c>
      <c r="B13742" s="116" t="s">
        <v>1503</v>
      </c>
      <c r="C13742" s="138">
        <v>40533</v>
      </c>
      <c r="D13742" s="139">
        <v>0.189246</v>
      </c>
      <c r="E13742" s="118">
        <v>1</v>
      </c>
      <c r="F13742" s="118" t="s">
        <v>1489</v>
      </c>
      <c r="G13742" s="113">
        <f>IF([Data da Aprovação]&lt;&gt;"ESTATUTÁRIO",YEAR([Data da Aprovação]),"")</f>
        <v>2010</v>
      </c>
      <c r="H13742" s="106">
        <f>Tabela9[[#This Row],[Valor do Provento R$]]/Tabela9[[#This Row],[Provento por 1 ou 1000 Ações]]</f>
        <v>0.189246</v>
      </c>
    </row>
    <row r="13743" spans="1:8">
      <c r="A13743" s="119" t="s">
        <v>1874</v>
      </c>
      <c r="B13743" s="117" t="s">
        <v>1503</v>
      </c>
      <c r="C13743" s="140">
        <v>40596</v>
      </c>
      <c r="D13743" s="141">
        <v>0.15059900000000001</v>
      </c>
      <c r="E13743" s="119">
        <v>1</v>
      </c>
      <c r="F13743" s="119" t="s">
        <v>1489</v>
      </c>
      <c r="G13743" s="114">
        <f>IF([Data da Aprovação]&lt;&gt;"ESTATUTÁRIO",YEAR([Data da Aprovação]),"")</f>
        <v>2011</v>
      </c>
      <c r="H13743" s="106">
        <f>Tabela9[[#This Row],[Valor do Provento R$]]/Tabela9[[#This Row],[Provento por 1 ou 1000 Ações]]</f>
        <v>0.15059900000000001</v>
      </c>
    </row>
    <row r="13744" spans="1:8">
      <c r="A13744" s="118" t="s">
        <v>1874</v>
      </c>
      <c r="B13744" s="116" t="s">
        <v>1503</v>
      </c>
      <c r="C13744" s="138">
        <v>40974</v>
      </c>
      <c r="D13744" s="139">
        <v>8.6646000000000001E-2</v>
      </c>
      <c r="E13744" s="118">
        <v>1</v>
      </c>
      <c r="F13744" s="118" t="s">
        <v>1489</v>
      </c>
      <c r="G13744" s="113">
        <f>IF([Data da Aprovação]&lt;&gt;"ESTATUTÁRIO",YEAR([Data da Aprovação]),"")</f>
        <v>2012</v>
      </c>
      <c r="H13744" s="106">
        <f>Tabela9[[#This Row],[Valor do Provento R$]]/Tabela9[[#This Row],[Provento por 1 ou 1000 Ações]]</f>
        <v>8.6646000000000001E-2</v>
      </c>
    </row>
    <row r="13745" spans="1:8">
      <c r="A13745" s="119" t="s">
        <v>1875</v>
      </c>
      <c r="B13745" s="117" t="s">
        <v>1488</v>
      </c>
      <c r="C13745" s="140">
        <v>35165</v>
      </c>
      <c r="D13745" s="141">
        <v>1.6100000000000001E-3</v>
      </c>
      <c r="E13745" s="119">
        <v>1</v>
      </c>
      <c r="F13745" s="119" t="s">
        <v>1492</v>
      </c>
      <c r="G13745" s="114">
        <f>IF([Data da Aprovação]&lt;&gt;"ESTATUTÁRIO",YEAR([Data da Aprovação]),"")</f>
        <v>1996</v>
      </c>
      <c r="H13745" s="106">
        <f>Tabela9[[#This Row],[Valor do Provento R$]]/Tabela9[[#This Row],[Provento por 1 ou 1000 Ações]]</f>
        <v>1.6100000000000001E-3</v>
      </c>
    </row>
    <row r="13746" spans="1:8">
      <c r="A13746" s="118" t="s">
        <v>1875</v>
      </c>
      <c r="B13746" s="116" t="s">
        <v>1488</v>
      </c>
      <c r="C13746" s="138">
        <v>35307</v>
      </c>
      <c r="D13746" s="139">
        <v>0.17354600000000001</v>
      </c>
      <c r="E13746" s="118">
        <v>1</v>
      </c>
      <c r="F13746" s="118" t="s">
        <v>1492</v>
      </c>
      <c r="G13746" s="113">
        <f>IF([Data da Aprovação]&lt;&gt;"ESTATUTÁRIO",YEAR([Data da Aprovação]),"")</f>
        <v>1996</v>
      </c>
      <c r="H13746" s="106">
        <f>Tabela9[[#This Row],[Valor do Provento R$]]/Tabela9[[#This Row],[Provento por 1 ou 1000 Ações]]</f>
        <v>0.17354600000000001</v>
      </c>
    </row>
    <row r="13747" spans="1:8">
      <c r="A13747" s="119" t="s">
        <v>1875</v>
      </c>
      <c r="B13747" s="117" t="s">
        <v>1488</v>
      </c>
      <c r="C13747" s="140">
        <v>35530</v>
      </c>
      <c r="D13747" s="141">
        <v>0.50815999999999995</v>
      </c>
      <c r="E13747" s="119">
        <v>1</v>
      </c>
      <c r="F13747" s="119" t="s">
        <v>1489</v>
      </c>
      <c r="G13747" s="114">
        <f>IF([Data da Aprovação]&lt;&gt;"ESTATUTÁRIO",YEAR([Data da Aprovação]),"")</f>
        <v>1997</v>
      </c>
      <c r="H13747" s="106">
        <f>Tabela9[[#This Row],[Valor do Provento R$]]/Tabela9[[#This Row],[Provento por 1 ou 1000 Ações]]</f>
        <v>0.50815999999999995</v>
      </c>
    </row>
    <row r="13748" spans="1:8">
      <c r="A13748" s="118" t="s">
        <v>1875</v>
      </c>
      <c r="B13748" s="116" t="s">
        <v>1488</v>
      </c>
      <c r="C13748" s="138">
        <v>35634</v>
      </c>
      <c r="D13748" s="139">
        <v>0.32457000000000003</v>
      </c>
      <c r="E13748" s="118">
        <v>1</v>
      </c>
      <c r="F13748" s="118" t="s">
        <v>1489</v>
      </c>
      <c r="G13748" s="113">
        <f>IF([Data da Aprovação]&lt;&gt;"ESTATUTÁRIO",YEAR([Data da Aprovação]),"")</f>
        <v>1997</v>
      </c>
      <c r="H13748" s="106">
        <f>Tabela9[[#This Row],[Valor do Provento R$]]/Tabela9[[#This Row],[Provento por 1 ou 1000 Ações]]</f>
        <v>0.32457000000000003</v>
      </c>
    </row>
    <row r="13749" spans="1:8">
      <c r="A13749" s="119" t="s">
        <v>1875</v>
      </c>
      <c r="B13749" s="117" t="s">
        <v>1488</v>
      </c>
      <c r="C13749" s="140">
        <v>35908</v>
      </c>
      <c r="D13749" s="141">
        <v>1.0054209999999999</v>
      </c>
      <c r="E13749" s="119">
        <v>1</v>
      </c>
      <c r="F13749" s="119" t="s">
        <v>1489</v>
      </c>
      <c r="G13749" s="114">
        <f>IF([Data da Aprovação]&lt;&gt;"ESTATUTÁRIO",YEAR([Data da Aprovação]),"")</f>
        <v>1998</v>
      </c>
      <c r="H13749" s="106">
        <f>Tabela9[[#This Row],[Valor do Provento R$]]/Tabela9[[#This Row],[Provento por 1 ou 1000 Ações]]</f>
        <v>1.0054209999999999</v>
      </c>
    </row>
    <row r="13750" spans="1:8">
      <c r="A13750" s="118" t="s">
        <v>1875</v>
      </c>
      <c r="B13750" s="116" t="s">
        <v>1488</v>
      </c>
      <c r="C13750" s="138">
        <v>36012</v>
      </c>
      <c r="D13750" s="139">
        <v>0.75</v>
      </c>
      <c r="E13750" s="118">
        <v>1</v>
      </c>
      <c r="F13750" s="118" t="s">
        <v>1489</v>
      </c>
      <c r="G13750" s="113">
        <f>IF([Data da Aprovação]&lt;&gt;"ESTATUTÁRIO",YEAR([Data da Aprovação]),"")</f>
        <v>1998</v>
      </c>
      <c r="H13750" s="106">
        <f>Tabela9[[#This Row],[Valor do Provento R$]]/Tabela9[[#This Row],[Provento por 1 ou 1000 Ações]]</f>
        <v>0.75</v>
      </c>
    </row>
    <row r="13751" spans="1:8">
      <c r="A13751" s="119" t="s">
        <v>1875</v>
      </c>
      <c r="B13751" s="117" t="s">
        <v>1488</v>
      </c>
      <c r="C13751" s="140">
        <v>36096</v>
      </c>
      <c r="D13751" s="141">
        <v>0.65</v>
      </c>
      <c r="E13751" s="119">
        <v>1</v>
      </c>
      <c r="F13751" s="119" t="s">
        <v>1489</v>
      </c>
      <c r="G13751" s="114">
        <f>IF([Data da Aprovação]&lt;&gt;"ESTATUTÁRIO",YEAR([Data da Aprovação]),"")</f>
        <v>1998</v>
      </c>
      <c r="H13751" s="106">
        <f>Tabela9[[#This Row],[Valor do Provento R$]]/Tabela9[[#This Row],[Provento por 1 ou 1000 Ações]]</f>
        <v>0.65</v>
      </c>
    </row>
    <row r="13752" spans="1:8">
      <c r="A13752" s="118" t="s">
        <v>1875</v>
      </c>
      <c r="B13752" s="116" t="s">
        <v>1488</v>
      </c>
      <c r="C13752" s="138">
        <v>36159</v>
      </c>
      <c r="D13752" s="139">
        <v>0.5</v>
      </c>
      <c r="E13752" s="118">
        <v>1</v>
      </c>
      <c r="F13752" s="118" t="s">
        <v>1489</v>
      </c>
      <c r="G13752" s="113">
        <f>IF([Data da Aprovação]&lt;&gt;"ESTATUTÁRIO",YEAR([Data da Aprovação]),"")</f>
        <v>1998</v>
      </c>
      <c r="H13752" s="106">
        <f>Tabela9[[#This Row],[Valor do Provento R$]]/Tabela9[[#This Row],[Provento por 1 ou 1000 Ações]]</f>
        <v>0.5</v>
      </c>
    </row>
    <row r="13753" spans="1:8">
      <c r="A13753" s="119" t="s">
        <v>1875</v>
      </c>
      <c r="B13753" s="117" t="s">
        <v>1488</v>
      </c>
      <c r="C13753" s="140">
        <v>36376</v>
      </c>
      <c r="D13753" s="141">
        <v>1.1100000000000001</v>
      </c>
      <c r="E13753" s="119">
        <v>1</v>
      </c>
      <c r="F13753" s="119" t="s">
        <v>1489</v>
      </c>
      <c r="G13753" s="114">
        <f>IF([Data da Aprovação]&lt;&gt;"ESTATUTÁRIO",YEAR([Data da Aprovação]),"")</f>
        <v>1999</v>
      </c>
      <c r="H13753" s="106">
        <f>Tabela9[[#This Row],[Valor do Provento R$]]/Tabela9[[#This Row],[Provento por 1 ou 1000 Ações]]</f>
        <v>1.1100000000000001</v>
      </c>
    </row>
    <row r="13754" spans="1:8">
      <c r="A13754" s="118" t="s">
        <v>1875</v>
      </c>
      <c r="B13754" s="116" t="s">
        <v>1488</v>
      </c>
      <c r="C13754" s="138">
        <v>36522</v>
      </c>
      <c r="D13754" s="139">
        <v>1.17</v>
      </c>
      <c r="E13754" s="118">
        <v>1</v>
      </c>
      <c r="F13754" s="118" t="s">
        <v>1489</v>
      </c>
      <c r="G13754" s="113">
        <f>IF([Data da Aprovação]&lt;&gt;"ESTATUTÁRIO",YEAR([Data da Aprovação]),"")</f>
        <v>1999</v>
      </c>
      <c r="H13754" s="106">
        <f>Tabela9[[#This Row],[Valor do Provento R$]]/Tabela9[[#This Row],[Provento por 1 ou 1000 Ações]]</f>
        <v>1.17</v>
      </c>
    </row>
    <row r="13755" spans="1:8">
      <c r="A13755" s="119" t="s">
        <v>1875</v>
      </c>
      <c r="B13755" s="117" t="s">
        <v>1488</v>
      </c>
      <c r="C13755" s="140">
        <v>36888</v>
      </c>
      <c r="D13755" s="141">
        <v>3.33</v>
      </c>
      <c r="E13755" s="119">
        <v>1</v>
      </c>
      <c r="F13755" s="119" t="s">
        <v>1489</v>
      </c>
      <c r="G13755" s="114">
        <f>IF([Data da Aprovação]&lt;&gt;"ESTATUTÁRIO",YEAR([Data da Aprovação]),"")</f>
        <v>2000</v>
      </c>
      <c r="H13755" s="106">
        <f>Tabela9[[#This Row],[Valor do Provento R$]]/Tabela9[[#This Row],[Provento por 1 ou 1000 Ações]]</f>
        <v>3.33</v>
      </c>
    </row>
    <row r="13756" spans="1:8">
      <c r="A13756" s="118" t="s">
        <v>1875</v>
      </c>
      <c r="B13756" s="116" t="s">
        <v>1488</v>
      </c>
      <c r="C13756" s="138">
        <v>37217</v>
      </c>
      <c r="D13756" s="139">
        <v>2.3050000000000002</v>
      </c>
      <c r="E13756" s="118">
        <v>1</v>
      </c>
      <c r="F13756" s="118" t="s">
        <v>1489</v>
      </c>
      <c r="G13756" s="113">
        <f>IF([Data da Aprovação]&lt;&gt;"ESTATUTÁRIO",YEAR([Data da Aprovação]),"")</f>
        <v>2001</v>
      </c>
      <c r="H13756" s="106">
        <f>Tabela9[[#This Row],[Valor do Provento R$]]/Tabela9[[#This Row],[Provento por 1 ou 1000 Ações]]</f>
        <v>2.3050000000000002</v>
      </c>
    </row>
    <row r="13757" spans="1:8">
      <c r="A13757" s="119" t="s">
        <v>1875</v>
      </c>
      <c r="B13757" s="117" t="s">
        <v>1488</v>
      </c>
      <c r="C13757" s="140">
        <v>37217</v>
      </c>
      <c r="D13757" s="141">
        <v>2.3050000000000002</v>
      </c>
      <c r="E13757" s="119">
        <v>1</v>
      </c>
      <c r="F13757" s="119" t="s">
        <v>1489</v>
      </c>
      <c r="G13757" s="114">
        <f>IF([Data da Aprovação]&lt;&gt;"ESTATUTÁRIO",YEAR([Data da Aprovação]),"")</f>
        <v>2001</v>
      </c>
      <c r="H13757" s="106">
        <f>Tabela9[[#This Row],[Valor do Provento R$]]/Tabela9[[#This Row],[Provento por 1 ou 1000 Ações]]</f>
        <v>2.3050000000000002</v>
      </c>
    </row>
    <row r="13758" spans="1:8">
      <c r="A13758" s="118" t="s">
        <v>1875</v>
      </c>
      <c r="B13758" s="116" t="s">
        <v>1488</v>
      </c>
      <c r="C13758" s="138">
        <v>37573</v>
      </c>
      <c r="D13758" s="139">
        <v>2.68</v>
      </c>
      <c r="E13758" s="118">
        <v>1</v>
      </c>
      <c r="F13758" s="118" t="s">
        <v>1489</v>
      </c>
      <c r="G13758" s="113">
        <f>IF([Data da Aprovação]&lt;&gt;"ESTATUTÁRIO",YEAR([Data da Aprovação]),"")</f>
        <v>2002</v>
      </c>
      <c r="H13758" s="106">
        <f>Tabela9[[#This Row],[Valor do Provento R$]]/Tabela9[[#This Row],[Provento por 1 ou 1000 Ações]]</f>
        <v>2.68</v>
      </c>
    </row>
    <row r="13759" spans="1:8">
      <c r="A13759" s="119" t="s">
        <v>1875</v>
      </c>
      <c r="B13759" s="117" t="s">
        <v>1488</v>
      </c>
      <c r="C13759" s="140">
        <v>37727</v>
      </c>
      <c r="D13759" s="141">
        <v>1.62</v>
      </c>
      <c r="E13759" s="119">
        <v>1</v>
      </c>
      <c r="F13759" s="119" t="s">
        <v>1489</v>
      </c>
      <c r="G13759" s="114">
        <f>IF([Data da Aprovação]&lt;&gt;"ESTATUTÁRIO",YEAR([Data da Aprovação]),"")</f>
        <v>2003</v>
      </c>
      <c r="H13759" s="106">
        <f>Tabela9[[#This Row],[Valor do Provento R$]]/Tabela9[[#This Row],[Provento por 1 ou 1000 Ações]]</f>
        <v>1.62</v>
      </c>
    </row>
    <row r="13760" spans="1:8">
      <c r="A13760" s="118" t="s">
        <v>1875</v>
      </c>
      <c r="B13760" s="116" t="s">
        <v>1488</v>
      </c>
      <c r="C13760" s="138">
        <v>37860</v>
      </c>
      <c r="D13760" s="139">
        <v>1.94</v>
      </c>
      <c r="E13760" s="118">
        <v>1</v>
      </c>
      <c r="F13760" s="118" t="s">
        <v>1489</v>
      </c>
      <c r="G13760" s="113">
        <f>IF([Data da Aprovação]&lt;&gt;"ESTATUTÁRIO",YEAR([Data da Aprovação]),"")</f>
        <v>2003</v>
      </c>
      <c r="H13760" s="106">
        <f>Tabela9[[#This Row],[Valor do Provento R$]]/Tabela9[[#This Row],[Provento por 1 ou 1000 Ações]]</f>
        <v>1.94</v>
      </c>
    </row>
    <row r="13761" spans="1:8">
      <c r="A13761" s="119" t="s">
        <v>1875</v>
      </c>
      <c r="B13761" s="117" t="s">
        <v>1488</v>
      </c>
      <c r="C13761" s="140">
        <v>37909</v>
      </c>
      <c r="D13761" s="141">
        <v>1.48</v>
      </c>
      <c r="E13761" s="119">
        <v>1</v>
      </c>
      <c r="F13761" s="119" t="s">
        <v>1489</v>
      </c>
      <c r="G13761" s="114">
        <f>IF([Data da Aprovação]&lt;&gt;"ESTATUTÁRIO",YEAR([Data da Aprovação]),"")</f>
        <v>2003</v>
      </c>
      <c r="H13761" s="106">
        <f>Tabela9[[#This Row],[Valor do Provento R$]]/Tabela9[[#This Row],[Provento por 1 ou 1000 Ações]]</f>
        <v>1.48</v>
      </c>
    </row>
    <row r="13762" spans="1:8">
      <c r="A13762" s="118" t="s">
        <v>1875</v>
      </c>
      <c r="B13762" s="116" t="s">
        <v>1488</v>
      </c>
      <c r="C13762" s="138">
        <v>38091</v>
      </c>
      <c r="D13762" s="139">
        <v>2.06</v>
      </c>
      <c r="E13762" s="118">
        <v>1</v>
      </c>
      <c r="F13762" s="118" t="s">
        <v>1489</v>
      </c>
      <c r="G13762" s="113">
        <f>IF([Data da Aprovação]&lt;&gt;"ESTATUTÁRIO",YEAR([Data da Aprovação]),"")</f>
        <v>2004</v>
      </c>
      <c r="H13762" s="106">
        <f>Tabela9[[#This Row],[Valor do Provento R$]]/Tabela9[[#This Row],[Provento por 1 ou 1000 Ações]]</f>
        <v>2.06</v>
      </c>
    </row>
    <row r="13763" spans="1:8">
      <c r="A13763" s="119" t="s">
        <v>1875</v>
      </c>
      <c r="B13763" s="117" t="s">
        <v>1488</v>
      </c>
      <c r="C13763" s="140">
        <v>38273</v>
      </c>
      <c r="D13763" s="141">
        <v>1.03</v>
      </c>
      <c r="E13763" s="119">
        <v>1</v>
      </c>
      <c r="F13763" s="119" t="s">
        <v>1489</v>
      </c>
      <c r="G13763" s="114">
        <f>IF([Data da Aprovação]&lt;&gt;"ESTATUTÁRIO",YEAR([Data da Aprovação]),"")</f>
        <v>2004</v>
      </c>
      <c r="H13763" s="106">
        <f>Tabela9[[#This Row],[Valor do Provento R$]]/Tabela9[[#This Row],[Provento por 1 ou 1000 Ações]]</f>
        <v>1.03</v>
      </c>
    </row>
    <row r="13764" spans="1:8">
      <c r="A13764" s="118" t="s">
        <v>1875</v>
      </c>
      <c r="B13764" s="116" t="s">
        <v>1488</v>
      </c>
      <c r="C13764" s="138">
        <v>38273</v>
      </c>
      <c r="D13764" s="139">
        <v>0.24</v>
      </c>
      <c r="E13764" s="118">
        <v>1</v>
      </c>
      <c r="F13764" s="118" t="s">
        <v>1492</v>
      </c>
      <c r="G13764" s="113">
        <f>IF([Data da Aprovação]&lt;&gt;"ESTATUTÁRIO",YEAR([Data da Aprovação]),"")</f>
        <v>2004</v>
      </c>
      <c r="H13764" s="106">
        <f>Tabela9[[#This Row],[Valor do Provento R$]]/Tabela9[[#This Row],[Provento por 1 ou 1000 Ações]]</f>
        <v>0.24</v>
      </c>
    </row>
    <row r="13765" spans="1:8">
      <c r="A13765" s="119" t="s">
        <v>1875</v>
      </c>
      <c r="B13765" s="117" t="s">
        <v>1488</v>
      </c>
      <c r="C13765" s="140">
        <v>38456</v>
      </c>
      <c r="D13765" s="141">
        <v>1.1100000000000001</v>
      </c>
      <c r="E13765" s="119">
        <v>1</v>
      </c>
      <c r="F13765" s="119" t="s">
        <v>1489</v>
      </c>
      <c r="G13765" s="114">
        <f>IF([Data da Aprovação]&lt;&gt;"ESTATUTÁRIO",YEAR([Data da Aprovação]),"")</f>
        <v>2005</v>
      </c>
      <c r="H13765" s="106">
        <f>Tabela9[[#This Row],[Valor do Provento R$]]/Tabela9[[#This Row],[Provento por 1 ou 1000 Ações]]</f>
        <v>1.1100000000000001</v>
      </c>
    </row>
    <row r="13766" spans="1:8">
      <c r="A13766" s="118" t="s">
        <v>1875</v>
      </c>
      <c r="B13766" s="116" t="s">
        <v>1488</v>
      </c>
      <c r="C13766" s="138">
        <v>38639</v>
      </c>
      <c r="D13766" s="139">
        <v>0.67910248900000003</v>
      </c>
      <c r="E13766" s="118">
        <v>1</v>
      </c>
      <c r="F13766" s="118" t="s">
        <v>1489</v>
      </c>
      <c r="G13766" s="113">
        <f>IF([Data da Aprovação]&lt;&gt;"ESTATUTÁRIO",YEAR([Data da Aprovação]),"")</f>
        <v>2005</v>
      </c>
      <c r="H13766" s="106">
        <f>Tabela9[[#This Row],[Valor do Provento R$]]/Tabela9[[#This Row],[Provento por 1 ou 1000 Ações]]</f>
        <v>0.67910248900000003</v>
      </c>
    </row>
    <row r="13767" spans="1:8">
      <c r="A13767" s="119" t="s">
        <v>1875</v>
      </c>
      <c r="B13767" s="117" t="s">
        <v>1488</v>
      </c>
      <c r="C13767" s="140">
        <v>38639</v>
      </c>
      <c r="D13767" s="141">
        <v>0.303381656</v>
      </c>
      <c r="E13767" s="119">
        <v>1</v>
      </c>
      <c r="F13767" s="119" t="s">
        <v>1492</v>
      </c>
      <c r="G13767" s="114">
        <f>IF([Data da Aprovação]&lt;&gt;"ESTATUTÁRIO",YEAR([Data da Aprovação]),"")</f>
        <v>2005</v>
      </c>
      <c r="H13767" s="106">
        <f>Tabela9[[#This Row],[Valor do Provento R$]]/Tabela9[[#This Row],[Provento por 1 ou 1000 Ações]]</f>
        <v>0.303381656</v>
      </c>
    </row>
    <row r="13768" spans="1:8">
      <c r="A13768" s="118" t="s">
        <v>1875</v>
      </c>
      <c r="B13768" s="116" t="s">
        <v>1488</v>
      </c>
      <c r="C13768" s="138">
        <v>38639</v>
      </c>
      <c r="D13768" s="139">
        <v>0.58949048699999995</v>
      </c>
      <c r="E13768" s="118">
        <v>1</v>
      </c>
      <c r="F13768" s="118" t="s">
        <v>1492</v>
      </c>
      <c r="G13768" s="113">
        <f>IF([Data da Aprovação]&lt;&gt;"ESTATUTÁRIO",YEAR([Data da Aprovação]),"")</f>
        <v>2005</v>
      </c>
      <c r="H13768" s="106">
        <f>Tabela9[[#This Row],[Valor do Provento R$]]/Tabela9[[#This Row],[Provento por 1 ou 1000 Ações]]</f>
        <v>0.58949048699999995</v>
      </c>
    </row>
    <row r="13769" spans="1:8">
      <c r="A13769" s="119" t="s">
        <v>1875</v>
      </c>
      <c r="B13769" s="117" t="s">
        <v>1488</v>
      </c>
      <c r="C13769" s="140">
        <v>38819</v>
      </c>
      <c r="D13769" s="141">
        <v>0.47915902500000002</v>
      </c>
      <c r="E13769" s="119">
        <v>1</v>
      </c>
      <c r="F13769" s="119" t="s">
        <v>1492</v>
      </c>
      <c r="G13769" s="114">
        <f>IF([Data da Aprovação]&lt;&gt;"ESTATUTÁRIO",YEAR([Data da Aprovação]),"")</f>
        <v>2006</v>
      </c>
      <c r="H13769" s="106">
        <f>Tabela9[[#This Row],[Valor do Provento R$]]/Tabela9[[#This Row],[Provento por 1 ou 1000 Ações]]</f>
        <v>0.47915902500000002</v>
      </c>
    </row>
    <row r="13770" spans="1:8">
      <c r="A13770" s="118" t="s">
        <v>1875</v>
      </c>
      <c r="B13770" s="116" t="s">
        <v>1488</v>
      </c>
      <c r="C13770" s="138">
        <v>38819</v>
      </c>
      <c r="D13770" s="139">
        <v>0.66613386900000005</v>
      </c>
      <c r="E13770" s="118">
        <v>1</v>
      </c>
      <c r="F13770" s="118" t="s">
        <v>1489</v>
      </c>
      <c r="G13770" s="113">
        <f>IF([Data da Aprovação]&lt;&gt;"ESTATUTÁRIO",YEAR([Data da Aprovação]),"")</f>
        <v>2006</v>
      </c>
      <c r="H13770" s="106">
        <f>Tabela9[[#This Row],[Valor do Provento R$]]/Tabela9[[#This Row],[Provento por 1 ou 1000 Ações]]</f>
        <v>0.66613386900000005</v>
      </c>
    </row>
    <row r="13771" spans="1:8">
      <c r="A13771" s="119" t="s">
        <v>1875</v>
      </c>
      <c r="B13771" s="117" t="s">
        <v>1488</v>
      </c>
      <c r="C13771" s="140">
        <v>39009</v>
      </c>
      <c r="D13771" s="141">
        <v>0.55873008000000002</v>
      </c>
      <c r="E13771" s="119">
        <v>1</v>
      </c>
      <c r="F13771" s="119" t="s">
        <v>1489</v>
      </c>
      <c r="G13771" s="114">
        <f>IF([Data da Aprovação]&lt;&gt;"ESTATUTÁRIO",YEAR([Data da Aprovação]),"")</f>
        <v>2006</v>
      </c>
      <c r="H13771" s="106">
        <f>Tabela9[[#This Row],[Valor do Provento R$]]/Tabela9[[#This Row],[Provento por 1 ou 1000 Ações]]</f>
        <v>0.55873008000000002</v>
      </c>
    </row>
    <row r="13772" spans="1:8">
      <c r="A13772" s="118" t="s">
        <v>1875</v>
      </c>
      <c r="B13772" s="116" t="s">
        <v>1488</v>
      </c>
      <c r="C13772" s="138">
        <v>39009</v>
      </c>
      <c r="D13772" s="139">
        <v>1.5327828999999999E-2</v>
      </c>
      <c r="E13772" s="118">
        <v>1</v>
      </c>
      <c r="F13772" s="118" t="s">
        <v>1492</v>
      </c>
      <c r="G13772" s="113">
        <f>IF([Data da Aprovação]&lt;&gt;"ESTATUTÁRIO",YEAR([Data da Aprovação]),"")</f>
        <v>2006</v>
      </c>
      <c r="H13772" s="106">
        <f>Tabela9[[#This Row],[Valor do Provento R$]]/Tabela9[[#This Row],[Provento por 1 ou 1000 Ações]]</f>
        <v>1.5327828999999999E-2</v>
      </c>
    </row>
    <row r="13773" spans="1:8">
      <c r="A13773" s="119" t="s">
        <v>1875</v>
      </c>
      <c r="B13773" s="117" t="s">
        <v>1488</v>
      </c>
      <c r="C13773" s="140">
        <v>39189</v>
      </c>
      <c r="D13773" s="141">
        <v>0.257284656</v>
      </c>
      <c r="E13773" s="119">
        <v>1</v>
      </c>
      <c r="F13773" s="119" t="s">
        <v>1489</v>
      </c>
      <c r="G13773" s="114">
        <f>IF([Data da Aprovação]&lt;&gt;"ESTATUTÁRIO",YEAR([Data da Aprovação]),"")</f>
        <v>2007</v>
      </c>
      <c r="H13773" s="106">
        <f>Tabela9[[#This Row],[Valor do Provento R$]]/Tabela9[[#This Row],[Provento por 1 ou 1000 Ações]]</f>
        <v>0.257284656</v>
      </c>
    </row>
    <row r="13774" spans="1:8">
      <c r="A13774" s="118" t="s">
        <v>1875</v>
      </c>
      <c r="B13774" s="116" t="s">
        <v>1488</v>
      </c>
      <c r="C13774" s="138">
        <v>39189</v>
      </c>
      <c r="D13774" s="139">
        <v>0.43349453500000001</v>
      </c>
      <c r="E13774" s="118">
        <v>1</v>
      </c>
      <c r="F13774" s="118" t="s">
        <v>1492</v>
      </c>
      <c r="G13774" s="113">
        <f>IF([Data da Aprovação]&lt;&gt;"ESTATUTÁRIO",YEAR([Data da Aprovação]),"")</f>
        <v>2007</v>
      </c>
      <c r="H13774" s="106">
        <f>Tabela9[[#This Row],[Valor do Provento R$]]/Tabela9[[#This Row],[Provento por 1 ou 1000 Ações]]</f>
        <v>0.43349453500000001</v>
      </c>
    </row>
    <row r="13775" spans="1:8">
      <c r="A13775" s="119" t="s">
        <v>1875</v>
      </c>
      <c r="B13775" s="117" t="s">
        <v>1488</v>
      </c>
      <c r="C13775" s="140">
        <v>39373</v>
      </c>
      <c r="D13775" s="141">
        <v>0.30965727300000001</v>
      </c>
      <c r="E13775" s="119">
        <v>1</v>
      </c>
      <c r="F13775" s="119" t="s">
        <v>1489</v>
      </c>
      <c r="G13775" s="114">
        <f>IF([Data da Aprovação]&lt;&gt;"ESTATUTÁRIO",YEAR([Data da Aprovação]),"")</f>
        <v>2007</v>
      </c>
      <c r="H13775" s="106">
        <f>Tabela9[[#This Row],[Valor do Provento R$]]/Tabela9[[#This Row],[Provento por 1 ou 1000 Ações]]</f>
        <v>0.30965727300000001</v>
      </c>
    </row>
    <row r="13776" spans="1:8">
      <c r="A13776" s="118" t="s">
        <v>1875</v>
      </c>
      <c r="B13776" s="116" t="s">
        <v>1488</v>
      </c>
      <c r="C13776" s="138">
        <v>39373</v>
      </c>
      <c r="D13776" s="139">
        <v>7.2213735000000001E-2</v>
      </c>
      <c r="E13776" s="118">
        <v>1</v>
      </c>
      <c r="F13776" s="118" t="s">
        <v>1489</v>
      </c>
      <c r="G13776" s="113">
        <f>IF([Data da Aprovação]&lt;&gt;"ESTATUTÁRIO",YEAR([Data da Aprovação]),"")</f>
        <v>2007</v>
      </c>
      <c r="H13776" s="106">
        <f>Tabela9[[#This Row],[Valor do Provento R$]]/Tabela9[[#This Row],[Provento por 1 ou 1000 Ações]]</f>
        <v>7.2213735000000001E-2</v>
      </c>
    </row>
    <row r="13777" spans="1:8">
      <c r="A13777" s="119" t="s">
        <v>1875</v>
      </c>
      <c r="B13777" s="117" t="s">
        <v>1488</v>
      </c>
      <c r="C13777" s="140">
        <v>39373</v>
      </c>
      <c r="D13777" s="141">
        <v>1.2238248E-2</v>
      </c>
      <c r="E13777" s="119">
        <v>1</v>
      </c>
      <c r="F13777" s="119" t="s">
        <v>1492</v>
      </c>
      <c r="G13777" s="114">
        <f>IF([Data da Aprovação]&lt;&gt;"ESTATUTÁRIO",YEAR([Data da Aprovação]),"")</f>
        <v>2007</v>
      </c>
      <c r="H13777" s="106">
        <f>Tabela9[[#This Row],[Valor do Provento R$]]/Tabela9[[#This Row],[Provento por 1 ou 1000 Ações]]</f>
        <v>1.2238248E-2</v>
      </c>
    </row>
    <row r="13778" spans="1:8">
      <c r="A13778" s="118" t="s">
        <v>1875</v>
      </c>
      <c r="B13778" s="116" t="s">
        <v>1488</v>
      </c>
      <c r="C13778" s="138">
        <v>39548</v>
      </c>
      <c r="D13778" s="139">
        <v>0.238079862</v>
      </c>
      <c r="E13778" s="118">
        <v>1</v>
      </c>
      <c r="F13778" s="118" t="s">
        <v>1489</v>
      </c>
      <c r="G13778" s="113">
        <f>IF([Data da Aprovação]&lt;&gt;"ESTATUTÁRIO",YEAR([Data da Aprovação]),"")</f>
        <v>2008</v>
      </c>
      <c r="H13778" s="106">
        <f>Tabela9[[#This Row],[Valor do Provento R$]]/Tabela9[[#This Row],[Provento por 1 ou 1000 Ações]]</f>
        <v>0.238079862</v>
      </c>
    </row>
    <row r="13779" spans="1:8">
      <c r="A13779" s="119" t="s">
        <v>1875</v>
      </c>
      <c r="B13779" s="117" t="s">
        <v>1488</v>
      </c>
      <c r="C13779" s="140">
        <v>39548</v>
      </c>
      <c r="D13779" s="141">
        <v>0.19850525099999999</v>
      </c>
      <c r="E13779" s="119">
        <v>1</v>
      </c>
      <c r="F13779" s="119" t="s">
        <v>1492</v>
      </c>
      <c r="G13779" s="114">
        <f>IF([Data da Aprovação]&lt;&gt;"ESTATUTÁRIO",YEAR([Data da Aprovação]),"")</f>
        <v>2008</v>
      </c>
      <c r="H13779" s="106">
        <f>Tabela9[[#This Row],[Valor do Provento R$]]/Tabela9[[#This Row],[Provento por 1 ou 1000 Ações]]</f>
        <v>0.19850525099999999</v>
      </c>
    </row>
    <row r="13780" spans="1:8">
      <c r="A13780" s="118" t="s">
        <v>1875</v>
      </c>
      <c r="B13780" s="116" t="s">
        <v>1488</v>
      </c>
      <c r="C13780" s="138">
        <v>39737</v>
      </c>
      <c r="D13780" s="139">
        <v>0.51474115300000001</v>
      </c>
      <c r="E13780" s="118">
        <v>1</v>
      </c>
      <c r="F13780" s="118" t="s">
        <v>1489</v>
      </c>
      <c r="G13780" s="113">
        <f>IF([Data da Aprovação]&lt;&gt;"ESTATUTÁRIO",YEAR([Data da Aprovação]),"")</f>
        <v>2008</v>
      </c>
      <c r="H13780" s="106">
        <f>Tabela9[[#This Row],[Valor do Provento R$]]/Tabela9[[#This Row],[Provento por 1 ou 1000 Ações]]</f>
        <v>0.51474115300000001</v>
      </c>
    </row>
    <row r="13781" spans="1:8">
      <c r="A13781" s="119" t="s">
        <v>1875</v>
      </c>
      <c r="B13781" s="117" t="s">
        <v>1488</v>
      </c>
      <c r="C13781" s="140">
        <v>39737</v>
      </c>
      <c r="D13781" s="141">
        <v>0.138519743</v>
      </c>
      <c r="E13781" s="119">
        <v>1</v>
      </c>
      <c r="F13781" s="119" t="s">
        <v>1492</v>
      </c>
      <c r="G13781" s="114">
        <f>IF([Data da Aprovação]&lt;&gt;"ESTATUTÁRIO",YEAR([Data da Aprovação]),"")</f>
        <v>2008</v>
      </c>
      <c r="H13781" s="106">
        <f>Tabela9[[#This Row],[Valor do Provento R$]]/Tabela9[[#This Row],[Provento por 1 ou 1000 Ações]]</f>
        <v>0.138519743</v>
      </c>
    </row>
    <row r="13782" spans="1:8">
      <c r="A13782" s="118" t="s">
        <v>1875</v>
      </c>
      <c r="B13782" s="116" t="s">
        <v>1488</v>
      </c>
      <c r="C13782" s="138">
        <v>39918</v>
      </c>
      <c r="D13782" s="139">
        <v>0.52458615099999995</v>
      </c>
      <c r="E13782" s="118">
        <v>1</v>
      </c>
      <c r="F13782" s="118" t="s">
        <v>1492</v>
      </c>
      <c r="G13782" s="113">
        <f>IF([Data da Aprovação]&lt;&gt;"ESTATUTÁRIO",YEAR([Data da Aprovação]),"")</f>
        <v>2009</v>
      </c>
      <c r="H13782" s="106">
        <f>Tabela9[[#This Row],[Valor do Provento R$]]/Tabela9[[#This Row],[Provento por 1 ou 1000 Ações]]</f>
        <v>0.52458615099999995</v>
      </c>
    </row>
    <row r="13783" spans="1:8">
      <c r="A13783" s="119" t="s">
        <v>1875</v>
      </c>
      <c r="B13783" s="117" t="s">
        <v>1488</v>
      </c>
      <c r="C13783" s="140">
        <v>40101</v>
      </c>
      <c r="D13783" s="141">
        <v>0.49203622600000002</v>
      </c>
      <c r="E13783" s="119">
        <v>1</v>
      </c>
      <c r="F13783" s="119" t="s">
        <v>1489</v>
      </c>
      <c r="G13783" s="114">
        <f>IF([Data da Aprovação]&lt;&gt;"ESTATUTÁRIO",YEAR([Data da Aprovação]),"")</f>
        <v>2009</v>
      </c>
      <c r="H13783" s="106">
        <f>Tabela9[[#This Row],[Valor do Provento R$]]/Tabela9[[#This Row],[Provento por 1 ou 1000 Ações]]</f>
        <v>0.49203622600000002</v>
      </c>
    </row>
    <row r="13784" spans="1:8">
      <c r="A13784" s="118" t="s">
        <v>1875</v>
      </c>
      <c r="B13784" s="116" t="s">
        <v>1488</v>
      </c>
      <c r="C13784" s="138">
        <v>40282</v>
      </c>
      <c r="D13784" s="139">
        <v>0.42166051300000001</v>
      </c>
      <c r="E13784" s="118">
        <v>1</v>
      </c>
      <c r="F13784" s="118" t="s">
        <v>1489</v>
      </c>
      <c r="G13784" s="113">
        <f>IF([Data da Aprovação]&lt;&gt;"ESTATUTÁRIO",YEAR([Data da Aprovação]),"")</f>
        <v>2010</v>
      </c>
      <c r="H13784" s="106">
        <f>Tabela9[[#This Row],[Valor do Provento R$]]/Tabela9[[#This Row],[Provento por 1 ou 1000 Ações]]</f>
        <v>0.42166051300000001</v>
      </c>
    </row>
    <row r="13785" spans="1:8">
      <c r="A13785" s="119" t="s">
        <v>1875</v>
      </c>
      <c r="B13785" s="117" t="s">
        <v>1488</v>
      </c>
      <c r="C13785" s="140">
        <v>40465</v>
      </c>
      <c r="D13785" s="141">
        <v>0.55515410499999995</v>
      </c>
      <c r="E13785" s="119">
        <v>1</v>
      </c>
      <c r="F13785" s="119" t="s">
        <v>1489</v>
      </c>
      <c r="G13785" s="114">
        <f>IF([Data da Aprovação]&lt;&gt;"ESTATUTÁRIO",YEAR([Data da Aprovação]),"")</f>
        <v>2010</v>
      </c>
      <c r="H13785" s="106">
        <f>Tabela9[[#This Row],[Valor do Provento R$]]/Tabela9[[#This Row],[Provento por 1 ou 1000 Ações]]</f>
        <v>0.55515410499999995</v>
      </c>
    </row>
    <row r="13786" spans="1:8">
      <c r="A13786" s="118" t="s">
        <v>1875</v>
      </c>
      <c r="B13786" s="116" t="s">
        <v>1488</v>
      </c>
      <c r="C13786" s="138">
        <v>40557</v>
      </c>
      <c r="D13786" s="139">
        <v>0.32004803799999998</v>
      </c>
      <c r="E13786" s="118">
        <v>1</v>
      </c>
      <c r="F13786" s="118" t="s">
        <v>1489</v>
      </c>
      <c r="G13786" s="113">
        <f>IF([Data da Aprovação]&lt;&gt;"ESTATUTÁRIO",YEAR([Data da Aprovação]),"")</f>
        <v>2011</v>
      </c>
      <c r="H13786" s="106">
        <f>Tabela9[[#This Row],[Valor do Provento R$]]/Tabela9[[#This Row],[Provento por 1 ou 1000 Ações]]</f>
        <v>0.32004803799999998</v>
      </c>
    </row>
    <row r="13787" spans="1:8">
      <c r="A13787" s="119" t="s">
        <v>1875</v>
      </c>
      <c r="B13787" s="117" t="s">
        <v>1488</v>
      </c>
      <c r="C13787" s="140">
        <v>40646</v>
      </c>
      <c r="D13787" s="141">
        <v>0.60824649500000005</v>
      </c>
      <c r="E13787" s="119">
        <v>1</v>
      </c>
      <c r="F13787" s="119" t="s">
        <v>1489</v>
      </c>
      <c r="G13787" s="114">
        <f>IF([Data da Aprovação]&lt;&gt;"ESTATUTÁRIO",YEAR([Data da Aprovação]),"")</f>
        <v>2011</v>
      </c>
      <c r="H13787" s="106">
        <f>Tabela9[[#This Row],[Valor do Provento R$]]/Tabela9[[#This Row],[Provento por 1 ou 1000 Ações]]</f>
        <v>0.60824649500000005</v>
      </c>
    </row>
    <row r="13788" spans="1:8">
      <c r="A13788" s="118" t="s">
        <v>1875</v>
      </c>
      <c r="B13788" s="116" t="s">
        <v>1488</v>
      </c>
      <c r="C13788" s="138">
        <v>40766</v>
      </c>
      <c r="D13788" s="139">
        <v>0.933403176</v>
      </c>
      <c r="E13788" s="118">
        <v>1</v>
      </c>
      <c r="F13788" s="118" t="s">
        <v>1492</v>
      </c>
      <c r="G13788" s="113">
        <f>IF([Data da Aprovação]&lt;&gt;"ESTATUTÁRIO",YEAR([Data da Aprovação]),"")</f>
        <v>2011</v>
      </c>
      <c r="H13788" s="106">
        <f>Tabela9[[#This Row],[Valor do Provento R$]]/Tabela9[[#This Row],[Provento por 1 ou 1000 Ações]]</f>
        <v>0.933403176</v>
      </c>
    </row>
    <row r="13789" spans="1:8">
      <c r="A13789" s="119" t="s">
        <v>1875</v>
      </c>
      <c r="B13789" s="117" t="s">
        <v>1488</v>
      </c>
      <c r="C13789" s="140">
        <v>40830</v>
      </c>
      <c r="D13789" s="141">
        <v>0.63432938299999997</v>
      </c>
      <c r="E13789" s="119">
        <v>1</v>
      </c>
      <c r="F13789" s="119" t="s">
        <v>1489</v>
      </c>
      <c r="G13789" s="114">
        <f>IF([Data da Aprovação]&lt;&gt;"ESTATUTÁRIO",YEAR([Data da Aprovação]),"")</f>
        <v>2011</v>
      </c>
      <c r="H13789" s="106">
        <f>Tabela9[[#This Row],[Valor do Provento R$]]/Tabela9[[#This Row],[Provento por 1 ou 1000 Ações]]</f>
        <v>0.63432938299999997</v>
      </c>
    </row>
    <row r="13790" spans="1:8">
      <c r="A13790" s="118" t="s">
        <v>1875</v>
      </c>
      <c r="B13790" s="116" t="s">
        <v>1488</v>
      </c>
      <c r="C13790" s="138">
        <v>40830</v>
      </c>
      <c r="D13790" s="139">
        <v>0.38933462000000002</v>
      </c>
      <c r="E13790" s="118">
        <v>1</v>
      </c>
      <c r="F13790" s="118" t="s">
        <v>1492</v>
      </c>
      <c r="G13790" s="113">
        <f>IF([Data da Aprovação]&lt;&gt;"ESTATUTÁRIO",YEAR([Data da Aprovação]),"")</f>
        <v>2011</v>
      </c>
      <c r="H13790" s="106">
        <f>Tabela9[[#This Row],[Valor do Provento R$]]/Tabela9[[#This Row],[Provento por 1 ou 1000 Ações]]</f>
        <v>0.38933462000000002</v>
      </c>
    </row>
    <row r="13791" spans="1:8">
      <c r="A13791" s="119" t="s">
        <v>1875</v>
      </c>
      <c r="B13791" s="117" t="s">
        <v>1488</v>
      </c>
      <c r="C13791" s="140">
        <v>41012</v>
      </c>
      <c r="D13791" s="141">
        <v>0.43299478699999999</v>
      </c>
      <c r="E13791" s="119">
        <v>1</v>
      </c>
      <c r="F13791" s="119" t="s">
        <v>1489</v>
      </c>
      <c r="G13791" s="114">
        <f>IF([Data da Aprovação]&lt;&gt;"ESTATUTÁRIO",YEAR([Data da Aprovação]),"")</f>
        <v>2012</v>
      </c>
      <c r="H13791" s="106">
        <f>Tabela9[[#This Row],[Valor do Provento R$]]/Tabela9[[#This Row],[Provento por 1 ou 1000 Ações]]</f>
        <v>0.43299478699999999</v>
      </c>
    </row>
    <row r="13792" spans="1:8">
      <c r="A13792" s="118" t="s">
        <v>1875</v>
      </c>
      <c r="B13792" s="116" t="s">
        <v>1488</v>
      </c>
      <c r="C13792" s="138">
        <v>41012</v>
      </c>
      <c r="D13792" s="139">
        <v>0.64228175799999998</v>
      </c>
      <c r="E13792" s="118">
        <v>1</v>
      </c>
      <c r="F13792" s="118" t="s">
        <v>1489</v>
      </c>
      <c r="G13792" s="113">
        <f>IF([Data da Aprovação]&lt;&gt;"ESTATUTÁRIO",YEAR([Data da Aprovação]),"")</f>
        <v>2012</v>
      </c>
      <c r="H13792" s="106">
        <f>Tabela9[[#This Row],[Valor do Provento R$]]/Tabela9[[#This Row],[Provento por 1 ou 1000 Ações]]</f>
        <v>0.64228175799999998</v>
      </c>
    </row>
    <row r="13793" spans="1:8">
      <c r="A13793" s="119" t="s">
        <v>1875</v>
      </c>
      <c r="B13793" s="117" t="s">
        <v>1488</v>
      </c>
      <c r="C13793" s="140">
        <v>41198</v>
      </c>
      <c r="D13793" s="141">
        <v>0.52586897700000002</v>
      </c>
      <c r="E13793" s="119">
        <v>1</v>
      </c>
      <c r="F13793" s="119" t="s">
        <v>1489</v>
      </c>
      <c r="G13793" s="114">
        <f>IF([Data da Aprovação]&lt;&gt;"ESTATUTÁRIO",YEAR([Data da Aprovação]),"")</f>
        <v>2012</v>
      </c>
      <c r="H13793" s="106">
        <f>Tabela9[[#This Row],[Valor do Provento R$]]/Tabela9[[#This Row],[Provento por 1 ou 1000 Ações]]</f>
        <v>0.52586897700000002</v>
      </c>
    </row>
    <row r="13794" spans="1:8">
      <c r="A13794" s="118" t="s">
        <v>1875</v>
      </c>
      <c r="B13794" s="116" t="s">
        <v>1488</v>
      </c>
      <c r="C13794" s="138">
        <v>41198</v>
      </c>
      <c r="D13794" s="139">
        <v>0.66065443499999998</v>
      </c>
      <c r="E13794" s="118">
        <v>1</v>
      </c>
      <c r="F13794" s="118" t="s">
        <v>1492</v>
      </c>
      <c r="G13794" s="113">
        <f>IF([Data da Aprovação]&lt;&gt;"ESTATUTÁRIO",YEAR([Data da Aprovação]),"")</f>
        <v>2012</v>
      </c>
      <c r="H13794" s="106">
        <f>Tabela9[[#This Row],[Valor do Provento R$]]/Tabela9[[#This Row],[Provento por 1 ou 1000 Ações]]</f>
        <v>0.66065443499999998</v>
      </c>
    </row>
    <row r="13795" spans="1:8">
      <c r="A13795" s="119" t="s">
        <v>1875</v>
      </c>
      <c r="B13795" s="117" t="s">
        <v>1488</v>
      </c>
      <c r="C13795" s="140">
        <v>41380</v>
      </c>
      <c r="D13795" s="141">
        <v>0.710437345</v>
      </c>
      <c r="E13795" s="119">
        <v>1</v>
      </c>
      <c r="F13795" s="119" t="s">
        <v>1489</v>
      </c>
      <c r="G13795" s="114">
        <f>IF([Data da Aprovação]&lt;&gt;"ESTATUTÁRIO",YEAR([Data da Aprovação]),"")</f>
        <v>2013</v>
      </c>
      <c r="H13795" s="106">
        <f>Tabela9[[#This Row],[Valor do Provento R$]]/Tabela9[[#This Row],[Provento por 1 ou 1000 Ações]]</f>
        <v>0.710437345</v>
      </c>
    </row>
    <row r="13796" spans="1:8">
      <c r="A13796" s="118" t="s">
        <v>1875</v>
      </c>
      <c r="B13796" s="116" t="s">
        <v>1488</v>
      </c>
      <c r="C13796" s="138">
        <v>41380</v>
      </c>
      <c r="D13796" s="139">
        <v>0.15360807500000001</v>
      </c>
      <c r="E13796" s="118">
        <v>1</v>
      </c>
      <c r="F13796" s="118" t="s">
        <v>1492</v>
      </c>
      <c r="G13796" s="113">
        <f>IF([Data da Aprovação]&lt;&gt;"ESTATUTÁRIO",YEAR([Data da Aprovação]),"")</f>
        <v>2013</v>
      </c>
      <c r="H13796" s="106">
        <f>Tabela9[[#This Row],[Valor do Provento R$]]/Tabela9[[#This Row],[Provento por 1 ou 1000 Ações]]</f>
        <v>0.15360807500000001</v>
      </c>
    </row>
    <row r="13797" spans="1:8">
      <c r="A13797" s="119" t="s">
        <v>1875</v>
      </c>
      <c r="B13797" s="117" t="s">
        <v>1488</v>
      </c>
      <c r="C13797" s="140">
        <v>41564</v>
      </c>
      <c r="D13797" s="141">
        <v>0.823732032</v>
      </c>
      <c r="E13797" s="119">
        <v>1</v>
      </c>
      <c r="F13797" s="119" t="s">
        <v>1489</v>
      </c>
      <c r="G13797" s="114">
        <f>IF([Data da Aprovação]&lt;&gt;"ESTATUTÁRIO",YEAR([Data da Aprovação]),"")</f>
        <v>2013</v>
      </c>
      <c r="H13797" s="106">
        <f>Tabela9[[#This Row],[Valor do Provento R$]]/Tabela9[[#This Row],[Provento por 1 ou 1000 Ações]]</f>
        <v>0.823732032</v>
      </c>
    </row>
    <row r="13798" spans="1:8">
      <c r="A13798" s="118" t="s">
        <v>1875</v>
      </c>
      <c r="B13798" s="116" t="s">
        <v>1488</v>
      </c>
      <c r="C13798" s="138">
        <v>41564</v>
      </c>
      <c r="D13798" s="139">
        <v>0.12060543</v>
      </c>
      <c r="E13798" s="118">
        <v>1</v>
      </c>
      <c r="F13798" s="118" t="s">
        <v>1492</v>
      </c>
      <c r="G13798" s="113">
        <f>IF([Data da Aprovação]&lt;&gt;"ESTATUTÁRIO",YEAR([Data da Aprovação]),"")</f>
        <v>2013</v>
      </c>
      <c r="H13798" s="106">
        <f>Tabela9[[#This Row],[Valor do Provento R$]]/Tabela9[[#This Row],[Provento por 1 ou 1000 Ações]]</f>
        <v>0.12060543</v>
      </c>
    </row>
    <row r="13799" spans="1:8">
      <c r="A13799" s="119" t="s">
        <v>1875</v>
      </c>
      <c r="B13799" s="117" t="s">
        <v>1490</v>
      </c>
      <c r="C13799" s="140">
        <v>35165</v>
      </c>
      <c r="D13799" s="141">
        <v>1.6100000000000001E-3</v>
      </c>
      <c r="E13799" s="119">
        <v>1</v>
      </c>
      <c r="F13799" s="119" t="s">
        <v>1492</v>
      </c>
      <c r="G13799" s="114">
        <f>IF([Data da Aprovação]&lt;&gt;"ESTATUTÁRIO",YEAR([Data da Aprovação]),"")</f>
        <v>1996</v>
      </c>
      <c r="H13799" s="106">
        <f>Tabela9[[#This Row],[Valor do Provento R$]]/Tabela9[[#This Row],[Provento por 1 ou 1000 Ações]]</f>
        <v>1.6100000000000001E-3</v>
      </c>
    </row>
    <row r="13800" spans="1:8">
      <c r="A13800" s="118" t="s">
        <v>1875</v>
      </c>
      <c r="B13800" s="116" t="s">
        <v>1490</v>
      </c>
      <c r="C13800" s="138">
        <v>35307</v>
      </c>
      <c r="D13800" s="139">
        <v>0.17354600000000001</v>
      </c>
      <c r="E13800" s="118">
        <v>1</v>
      </c>
      <c r="F13800" s="118" t="s">
        <v>1492</v>
      </c>
      <c r="G13800" s="113">
        <f>IF([Data da Aprovação]&lt;&gt;"ESTATUTÁRIO",YEAR([Data da Aprovação]),"")</f>
        <v>1996</v>
      </c>
      <c r="H13800" s="106">
        <f>Tabela9[[#This Row],[Valor do Provento R$]]/Tabela9[[#This Row],[Provento por 1 ou 1000 Ações]]</f>
        <v>0.17354600000000001</v>
      </c>
    </row>
    <row r="13801" spans="1:8">
      <c r="A13801" s="119" t="s">
        <v>1875</v>
      </c>
      <c r="B13801" s="117" t="s">
        <v>1490</v>
      </c>
      <c r="C13801" s="140">
        <v>35530</v>
      </c>
      <c r="D13801" s="141">
        <v>0.50815999999999995</v>
      </c>
      <c r="E13801" s="119">
        <v>1</v>
      </c>
      <c r="F13801" s="119" t="s">
        <v>1489</v>
      </c>
      <c r="G13801" s="114">
        <f>IF([Data da Aprovação]&lt;&gt;"ESTATUTÁRIO",YEAR([Data da Aprovação]),"")</f>
        <v>1997</v>
      </c>
      <c r="H13801" s="106">
        <f>Tabela9[[#This Row],[Valor do Provento R$]]/Tabela9[[#This Row],[Provento por 1 ou 1000 Ações]]</f>
        <v>0.50815999999999995</v>
      </c>
    </row>
    <row r="13802" spans="1:8">
      <c r="A13802" s="118" t="s">
        <v>1875</v>
      </c>
      <c r="B13802" s="116" t="s">
        <v>1490</v>
      </c>
      <c r="C13802" s="138">
        <v>35634</v>
      </c>
      <c r="D13802" s="139">
        <v>0.32457000000000003</v>
      </c>
      <c r="E13802" s="118">
        <v>1</v>
      </c>
      <c r="F13802" s="118" t="s">
        <v>1489</v>
      </c>
      <c r="G13802" s="113">
        <f>IF([Data da Aprovação]&lt;&gt;"ESTATUTÁRIO",YEAR([Data da Aprovação]),"")</f>
        <v>1997</v>
      </c>
      <c r="H13802" s="106">
        <f>Tabela9[[#This Row],[Valor do Provento R$]]/Tabela9[[#This Row],[Provento por 1 ou 1000 Ações]]</f>
        <v>0.32457000000000003</v>
      </c>
    </row>
    <row r="13803" spans="1:8">
      <c r="A13803" s="119" t="s">
        <v>1875</v>
      </c>
      <c r="B13803" s="117" t="s">
        <v>1490</v>
      </c>
      <c r="C13803" s="140">
        <v>35908</v>
      </c>
      <c r="D13803" s="141">
        <v>1.0054209999999999</v>
      </c>
      <c r="E13803" s="119">
        <v>1</v>
      </c>
      <c r="F13803" s="119" t="s">
        <v>1489</v>
      </c>
      <c r="G13803" s="114">
        <f>IF([Data da Aprovação]&lt;&gt;"ESTATUTÁRIO",YEAR([Data da Aprovação]),"")</f>
        <v>1998</v>
      </c>
      <c r="H13803" s="106">
        <f>Tabela9[[#This Row],[Valor do Provento R$]]/Tabela9[[#This Row],[Provento por 1 ou 1000 Ações]]</f>
        <v>1.0054209999999999</v>
      </c>
    </row>
    <row r="13804" spans="1:8">
      <c r="A13804" s="118" t="s">
        <v>1875</v>
      </c>
      <c r="B13804" s="116" t="s">
        <v>1502</v>
      </c>
      <c r="C13804" s="138">
        <v>36012</v>
      </c>
      <c r="D13804" s="139">
        <v>0.75</v>
      </c>
      <c r="E13804" s="118">
        <v>1</v>
      </c>
      <c r="F13804" s="118" t="s">
        <v>1489</v>
      </c>
      <c r="G13804" s="113">
        <f>IF([Data da Aprovação]&lt;&gt;"ESTATUTÁRIO",YEAR([Data da Aprovação]),"")</f>
        <v>1998</v>
      </c>
      <c r="H13804" s="106">
        <f>Tabela9[[#This Row],[Valor do Provento R$]]/Tabela9[[#This Row],[Provento por 1 ou 1000 Ações]]</f>
        <v>0.75</v>
      </c>
    </row>
    <row r="13805" spans="1:8">
      <c r="A13805" s="119" t="s">
        <v>1875</v>
      </c>
      <c r="B13805" s="117" t="s">
        <v>1502</v>
      </c>
      <c r="C13805" s="140">
        <v>36096</v>
      </c>
      <c r="D13805" s="141">
        <v>0.65</v>
      </c>
      <c r="E13805" s="119">
        <v>1</v>
      </c>
      <c r="F13805" s="119" t="s">
        <v>1489</v>
      </c>
      <c r="G13805" s="114">
        <f>IF([Data da Aprovação]&lt;&gt;"ESTATUTÁRIO",YEAR([Data da Aprovação]),"")</f>
        <v>1998</v>
      </c>
      <c r="H13805" s="106">
        <f>Tabela9[[#This Row],[Valor do Provento R$]]/Tabela9[[#This Row],[Provento por 1 ou 1000 Ações]]</f>
        <v>0.65</v>
      </c>
    </row>
    <row r="13806" spans="1:8">
      <c r="A13806" s="118" t="s">
        <v>1875</v>
      </c>
      <c r="B13806" s="116" t="s">
        <v>1502</v>
      </c>
      <c r="C13806" s="138">
        <v>36159</v>
      </c>
      <c r="D13806" s="139">
        <v>0.5</v>
      </c>
      <c r="E13806" s="118">
        <v>1</v>
      </c>
      <c r="F13806" s="118" t="s">
        <v>1489</v>
      </c>
      <c r="G13806" s="113">
        <f>IF([Data da Aprovação]&lt;&gt;"ESTATUTÁRIO",YEAR([Data da Aprovação]),"")</f>
        <v>1998</v>
      </c>
      <c r="H13806" s="106">
        <f>Tabela9[[#This Row],[Valor do Provento R$]]/Tabela9[[#This Row],[Provento por 1 ou 1000 Ações]]</f>
        <v>0.5</v>
      </c>
    </row>
    <row r="13807" spans="1:8">
      <c r="A13807" s="119" t="s">
        <v>1875</v>
      </c>
      <c r="B13807" s="117" t="s">
        <v>1502</v>
      </c>
      <c r="C13807" s="140">
        <v>36376</v>
      </c>
      <c r="D13807" s="141">
        <v>1.1100000000000001</v>
      </c>
      <c r="E13807" s="119">
        <v>1</v>
      </c>
      <c r="F13807" s="119" t="s">
        <v>1489</v>
      </c>
      <c r="G13807" s="114">
        <f>IF([Data da Aprovação]&lt;&gt;"ESTATUTÁRIO",YEAR([Data da Aprovação]),"")</f>
        <v>1999</v>
      </c>
      <c r="H13807" s="106">
        <f>Tabela9[[#This Row],[Valor do Provento R$]]/Tabela9[[#This Row],[Provento por 1 ou 1000 Ações]]</f>
        <v>1.1100000000000001</v>
      </c>
    </row>
    <row r="13808" spans="1:8">
      <c r="A13808" s="118" t="s">
        <v>1875</v>
      </c>
      <c r="B13808" s="116" t="s">
        <v>1502</v>
      </c>
      <c r="C13808" s="138">
        <v>36522</v>
      </c>
      <c r="D13808" s="139">
        <v>1.17</v>
      </c>
      <c r="E13808" s="118">
        <v>1</v>
      </c>
      <c r="F13808" s="118" t="s">
        <v>1489</v>
      </c>
      <c r="G13808" s="113">
        <f>IF([Data da Aprovação]&lt;&gt;"ESTATUTÁRIO",YEAR([Data da Aprovação]),"")</f>
        <v>1999</v>
      </c>
      <c r="H13808" s="106">
        <f>Tabela9[[#This Row],[Valor do Provento R$]]/Tabela9[[#This Row],[Provento por 1 ou 1000 Ações]]</f>
        <v>1.17</v>
      </c>
    </row>
    <row r="13809" spans="1:8">
      <c r="A13809" s="119" t="s">
        <v>1875</v>
      </c>
      <c r="B13809" s="117" t="s">
        <v>1502</v>
      </c>
      <c r="C13809" s="140">
        <v>36888</v>
      </c>
      <c r="D13809" s="141">
        <v>3.33</v>
      </c>
      <c r="E13809" s="119">
        <v>1</v>
      </c>
      <c r="F13809" s="119" t="s">
        <v>1489</v>
      </c>
      <c r="G13809" s="114">
        <f>IF([Data da Aprovação]&lt;&gt;"ESTATUTÁRIO",YEAR([Data da Aprovação]),"")</f>
        <v>2000</v>
      </c>
      <c r="H13809" s="106">
        <f>Tabela9[[#This Row],[Valor do Provento R$]]/Tabela9[[#This Row],[Provento por 1 ou 1000 Ações]]</f>
        <v>3.33</v>
      </c>
    </row>
    <row r="13810" spans="1:8">
      <c r="A13810" s="118" t="s">
        <v>1875</v>
      </c>
      <c r="B13810" s="116" t="s">
        <v>1502</v>
      </c>
      <c r="C13810" s="138">
        <v>37217</v>
      </c>
      <c r="D13810" s="139">
        <v>2.3050000000000002</v>
      </c>
      <c r="E13810" s="118">
        <v>1</v>
      </c>
      <c r="F13810" s="118" t="s">
        <v>1489</v>
      </c>
      <c r="G13810" s="113">
        <f>IF([Data da Aprovação]&lt;&gt;"ESTATUTÁRIO",YEAR([Data da Aprovação]),"")</f>
        <v>2001</v>
      </c>
      <c r="H13810" s="106">
        <f>Tabela9[[#This Row],[Valor do Provento R$]]/Tabela9[[#This Row],[Provento por 1 ou 1000 Ações]]</f>
        <v>2.3050000000000002</v>
      </c>
    </row>
    <row r="13811" spans="1:8">
      <c r="A13811" s="119" t="s">
        <v>1875</v>
      </c>
      <c r="B13811" s="117" t="s">
        <v>1502</v>
      </c>
      <c r="C13811" s="140">
        <v>37217</v>
      </c>
      <c r="D13811" s="141">
        <v>2.3050000000000002</v>
      </c>
      <c r="E13811" s="119">
        <v>1</v>
      </c>
      <c r="F13811" s="119" t="s">
        <v>1489</v>
      </c>
      <c r="G13811" s="114">
        <f>IF([Data da Aprovação]&lt;&gt;"ESTATUTÁRIO",YEAR([Data da Aprovação]),"")</f>
        <v>2001</v>
      </c>
      <c r="H13811" s="106">
        <f>Tabela9[[#This Row],[Valor do Provento R$]]/Tabela9[[#This Row],[Provento por 1 ou 1000 Ações]]</f>
        <v>2.3050000000000002</v>
      </c>
    </row>
    <row r="13812" spans="1:8">
      <c r="A13812" s="118" t="s">
        <v>1875</v>
      </c>
      <c r="B13812" s="116" t="s">
        <v>1502</v>
      </c>
      <c r="C13812" s="138">
        <v>37573</v>
      </c>
      <c r="D13812" s="139">
        <v>2.68</v>
      </c>
      <c r="E13812" s="118">
        <v>1</v>
      </c>
      <c r="F13812" s="118" t="s">
        <v>1489</v>
      </c>
      <c r="G13812" s="113">
        <f>IF([Data da Aprovação]&lt;&gt;"ESTATUTÁRIO",YEAR([Data da Aprovação]),"")</f>
        <v>2002</v>
      </c>
      <c r="H13812" s="106">
        <f>Tabela9[[#This Row],[Valor do Provento R$]]/Tabela9[[#This Row],[Provento por 1 ou 1000 Ações]]</f>
        <v>2.68</v>
      </c>
    </row>
    <row r="13813" spans="1:8">
      <c r="A13813" s="119" t="s">
        <v>1875</v>
      </c>
      <c r="B13813" s="117" t="s">
        <v>1502</v>
      </c>
      <c r="C13813" s="140">
        <v>37727</v>
      </c>
      <c r="D13813" s="141">
        <v>1.62</v>
      </c>
      <c r="E13813" s="119">
        <v>1</v>
      </c>
      <c r="F13813" s="119" t="s">
        <v>1489</v>
      </c>
      <c r="G13813" s="114">
        <f>IF([Data da Aprovação]&lt;&gt;"ESTATUTÁRIO",YEAR([Data da Aprovação]),"")</f>
        <v>2003</v>
      </c>
      <c r="H13813" s="106">
        <f>Tabela9[[#This Row],[Valor do Provento R$]]/Tabela9[[#This Row],[Provento por 1 ou 1000 Ações]]</f>
        <v>1.62</v>
      </c>
    </row>
    <row r="13814" spans="1:8">
      <c r="A13814" s="118" t="s">
        <v>1875</v>
      </c>
      <c r="B13814" s="116" t="s">
        <v>1502</v>
      </c>
      <c r="C13814" s="138">
        <v>37860</v>
      </c>
      <c r="D13814" s="139">
        <v>1.94</v>
      </c>
      <c r="E13814" s="118">
        <v>1</v>
      </c>
      <c r="F13814" s="118" t="s">
        <v>1489</v>
      </c>
      <c r="G13814" s="113">
        <f>IF([Data da Aprovação]&lt;&gt;"ESTATUTÁRIO",YEAR([Data da Aprovação]),"")</f>
        <v>2003</v>
      </c>
      <c r="H13814" s="106">
        <f>Tabela9[[#This Row],[Valor do Provento R$]]/Tabela9[[#This Row],[Provento por 1 ou 1000 Ações]]</f>
        <v>1.94</v>
      </c>
    </row>
    <row r="13815" spans="1:8">
      <c r="A13815" s="119" t="s">
        <v>1875</v>
      </c>
      <c r="B13815" s="117" t="s">
        <v>1502</v>
      </c>
      <c r="C13815" s="140">
        <v>37909</v>
      </c>
      <c r="D13815" s="141">
        <v>1.48</v>
      </c>
      <c r="E13815" s="119">
        <v>1</v>
      </c>
      <c r="F13815" s="119" t="s">
        <v>1489</v>
      </c>
      <c r="G13815" s="114">
        <f>IF([Data da Aprovação]&lt;&gt;"ESTATUTÁRIO",YEAR([Data da Aprovação]),"")</f>
        <v>2003</v>
      </c>
      <c r="H13815" s="106">
        <f>Tabela9[[#This Row],[Valor do Provento R$]]/Tabela9[[#This Row],[Provento por 1 ou 1000 Ações]]</f>
        <v>1.48</v>
      </c>
    </row>
    <row r="13816" spans="1:8">
      <c r="A13816" s="118" t="s">
        <v>1875</v>
      </c>
      <c r="B13816" s="116" t="s">
        <v>1502</v>
      </c>
      <c r="C13816" s="138">
        <v>38091</v>
      </c>
      <c r="D13816" s="139">
        <v>2.06</v>
      </c>
      <c r="E13816" s="118">
        <v>1</v>
      </c>
      <c r="F13816" s="118" t="s">
        <v>1489</v>
      </c>
      <c r="G13816" s="113">
        <f>IF([Data da Aprovação]&lt;&gt;"ESTATUTÁRIO",YEAR([Data da Aprovação]),"")</f>
        <v>2004</v>
      </c>
      <c r="H13816" s="106">
        <f>Tabela9[[#This Row],[Valor do Provento R$]]/Tabela9[[#This Row],[Provento por 1 ou 1000 Ações]]</f>
        <v>2.06</v>
      </c>
    </row>
    <row r="13817" spans="1:8">
      <c r="A13817" s="119" t="s">
        <v>1875</v>
      </c>
      <c r="B13817" s="117" t="s">
        <v>1502</v>
      </c>
      <c r="C13817" s="140">
        <v>38273</v>
      </c>
      <c r="D13817" s="141">
        <v>1.03</v>
      </c>
      <c r="E13817" s="119">
        <v>1</v>
      </c>
      <c r="F13817" s="119" t="s">
        <v>1489</v>
      </c>
      <c r="G13817" s="114">
        <f>IF([Data da Aprovação]&lt;&gt;"ESTATUTÁRIO",YEAR([Data da Aprovação]),"")</f>
        <v>2004</v>
      </c>
      <c r="H13817" s="106">
        <f>Tabela9[[#This Row],[Valor do Provento R$]]/Tabela9[[#This Row],[Provento por 1 ou 1000 Ações]]</f>
        <v>1.03</v>
      </c>
    </row>
    <row r="13818" spans="1:8">
      <c r="A13818" s="118" t="s">
        <v>1875</v>
      </c>
      <c r="B13818" s="116" t="s">
        <v>1502</v>
      </c>
      <c r="C13818" s="138">
        <v>38273</v>
      </c>
      <c r="D13818" s="139">
        <v>0.24</v>
      </c>
      <c r="E13818" s="118">
        <v>1</v>
      </c>
      <c r="F13818" s="118" t="s">
        <v>1492</v>
      </c>
      <c r="G13818" s="113">
        <f>IF([Data da Aprovação]&lt;&gt;"ESTATUTÁRIO",YEAR([Data da Aprovação]),"")</f>
        <v>2004</v>
      </c>
      <c r="H13818" s="106">
        <f>Tabela9[[#This Row],[Valor do Provento R$]]/Tabela9[[#This Row],[Provento por 1 ou 1000 Ações]]</f>
        <v>0.24</v>
      </c>
    </row>
    <row r="13819" spans="1:8">
      <c r="A13819" s="119" t="s">
        <v>1875</v>
      </c>
      <c r="B13819" s="117" t="s">
        <v>1502</v>
      </c>
      <c r="C13819" s="140">
        <v>38456</v>
      </c>
      <c r="D13819" s="141">
        <v>1.1100000000000001</v>
      </c>
      <c r="E13819" s="119">
        <v>1</v>
      </c>
      <c r="F13819" s="119" t="s">
        <v>1489</v>
      </c>
      <c r="G13819" s="114">
        <f>IF([Data da Aprovação]&lt;&gt;"ESTATUTÁRIO",YEAR([Data da Aprovação]),"")</f>
        <v>2005</v>
      </c>
      <c r="H13819" s="106">
        <f>Tabela9[[#This Row],[Valor do Provento R$]]/Tabela9[[#This Row],[Provento por 1 ou 1000 Ações]]</f>
        <v>1.1100000000000001</v>
      </c>
    </row>
    <row r="13820" spans="1:8">
      <c r="A13820" s="118" t="s">
        <v>1875</v>
      </c>
      <c r="B13820" s="116" t="s">
        <v>1502</v>
      </c>
      <c r="C13820" s="138">
        <v>38639</v>
      </c>
      <c r="D13820" s="139">
        <v>0.67910248900000003</v>
      </c>
      <c r="E13820" s="118">
        <v>1</v>
      </c>
      <c r="F13820" s="118" t="s">
        <v>1489</v>
      </c>
      <c r="G13820" s="113">
        <f>IF([Data da Aprovação]&lt;&gt;"ESTATUTÁRIO",YEAR([Data da Aprovação]),"")</f>
        <v>2005</v>
      </c>
      <c r="H13820" s="106">
        <f>Tabela9[[#This Row],[Valor do Provento R$]]/Tabela9[[#This Row],[Provento por 1 ou 1000 Ações]]</f>
        <v>0.67910248900000003</v>
      </c>
    </row>
    <row r="13821" spans="1:8">
      <c r="A13821" s="119" t="s">
        <v>1875</v>
      </c>
      <c r="B13821" s="117" t="s">
        <v>1502</v>
      </c>
      <c r="C13821" s="140">
        <v>38639</v>
      </c>
      <c r="D13821" s="141">
        <v>0.303381656</v>
      </c>
      <c r="E13821" s="119">
        <v>1</v>
      </c>
      <c r="F13821" s="119" t="s">
        <v>1492</v>
      </c>
      <c r="G13821" s="114">
        <f>IF([Data da Aprovação]&lt;&gt;"ESTATUTÁRIO",YEAR([Data da Aprovação]),"")</f>
        <v>2005</v>
      </c>
      <c r="H13821" s="106">
        <f>Tabela9[[#This Row],[Valor do Provento R$]]/Tabela9[[#This Row],[Provento por 1 ou 1000 Ações]]</f>
        <v>0.303381656</v>
      </c>
    </row>
    <row r="13822" spans="1:8">
      <c r="A13822" s="118" t="s">
        <v>1875</v>
      </c>
      <c r="B13822" s="116" t="s">
        <v>1502</v>
      </c>
      <c r="C13822" s="138">
        <v>38639</v>
      </c>
      <c r="D13822" s="139">
        <v>0.58949048699999995</v>
      </c>
      <c r="E13822" s="118">
        <v>1</v>
      </c>
      <c r="F13822" s="118" t="s">
        <v>1492</v>
      </c>
      <c r="G13822" s="113">
        <f>IF([Data da Aprovação]&lt;&gt;"ESTATUTÁRIO",YEAR([Data da Aprovação]),"")</f>
        <v>2005</v>
      </c>
      <c r="H13822" s="106">
        <f>Tabela9[[#This Row],[Valor do Provento R$]]/Tabela9[[#This Row],[Provento por 1 ou 1000 Ações]]</f>
        <v>0.58949048699999995</v>
      </c>
    </row>
    <row r="13823" spans="1:8">
      <c r="A13823" s="119" t="s">
        <v>1875</v>
      </c>
      <c r="B13823" s="117" t="s">
        <v>1502</v>
      </c>
      <c r="C13823" s="140">
        <v>38819</v>
      </c>
      <c r="D13823" s="141">
        <v>0.47915902500000002</v>
      </c>
      <c r="E13823" s="119">
        <v>1</v>
      </c>
      <c r="F13823" s="119" t="s">
        <v>1492</v>
      </c>
      <c r="G13823" s="114">
        <f>IF([Data da Aprovação]&lt;&gt;"ESTATUTÁRIO",YEAR([Data da Aprovação]),"")</f>
        <v>2006</v>
      </c>
      <c r="H13823" s="106">
        <f>Tabela9[[#This Row],[Valor do Provento R$]]/Tabela9[[#This Row],[Provento por 1 ou 1000 Ações]]</f>
        <v>0.47915902500000002</v>
      </c>
    </row>
    <row r="13824" spans="1:8">
      <c r="A13824" s="118" t="s">
        <v>1875</v>
      </c>
      <c r="B13824" s="116" t="s">
        <v>1502</v>
      </c>
      <c r="C13824" s="138">
        <v>38819</v>
      </c>
      <c r="D13824" s="139">
        <v>0.66613386900000005</v>
      </c>
      <c r="E13824" s="118">
        <v>1</v>
      </c>
      <c r="F13824" s="118" t="s">
        <v>1489</v>
      </c>
      <c r="G13824" s="113">
        <f>IF([Data da Aprovação]&lt;&gt;"ESTATUTÁRIO",YEAR([Data da Aprovação]),"")</f>
        <v>2006</v>
      </c>
      <c r="H13824" s="106">
        <f>Tabela9[[#This Row],[Valor do Provento R$]]/Tabela9[[#This Row],[Provento por 1 ou 1000 Ações]]</f>
        <v>0.66613386900000005</v>
      </c>
    </row>
    <row r="13825" spans="1:8">
      <c r="A13825" s="119" t="s">
        <v>1875</v>
      </c>
      <c r="B13825" s="117" t="s">
        <v>1502</v>
      </c>
      <c r="C13825" s="140">
        <v>39009</v>
      </c>
      <c r="D13825" s="141">
        <v>0.55873008000000002</v>
      </c>
      <c r="E13825" s="119">
        <v>1</v>
      </c>
      <c r="F13825" s="119" t="s">
        <v>1489</v>
      </c>
      <c r="G13825" s="114">
        <f>IF([Data da Aprovação]&lt;&gt;"ESTATUTÁRIO",YEAR([Data da Aprovação]),"")</f>
        <v>2006</v>
      </c>
      <c r="H13825" s="106">
        <f>Tabela9[[#This Row],[Valor do Provento R$]]/Tabela9[[#This Row],[Provento por 1 ou 1000 Ações]]</f>
        <v>0.55873008000000002</v>
      </c>
    </row>
    <row r="13826" spans="1:8">
      <c r="A13826" s="118" t="s">
        <v>1875</v>
      </c>
      <c r="B13826" s="116" t="s">
        <v>1502</v>
      </c>
      <c r="C13826" s="138">
        <v>39009</v>
      </c>
      <c r="D13826" s="139">
        <v>1.5327828999999999E-2</v>
      </c>
      <c r="E13826" s="118">
        <v>1</v>
      </c>
      <c r="F13826" s="118" t="s">
        <v>1492</v>
      </c>
      <c r="G13826" s="113">
        <f>IF([Data da Aprovação]&lt;&gt;"ESTATUTÁRIO",YEAR([Data da Aprovação]),"")</f>
        <v>2006</v>
      </c>
      <c r="H13826" s="106">
        <f>Tabela9[[#This Row],[Valor do Provento R$]]/Tabela9[[#This Row],[Provento por 1 ou 1000 Ações]]</f>
        <v>1.5327828999999999E-2</v>
      </c>
    </row>
    <row r="13827" spans="1:8">
      <c r="A13827" s="119" t="s">
        <v>1875</v>
      </c>
      <c r="B13827" s="117" t="s">
        <v>1502</v>
      </c>
      <c r="C13827" s="140">
        <v>39189</v>
      </c>
      <c r="D13827" s="141">
        <v>0.257284656</v>
      </c>
      <c r="E13827" s="119">
        <v>1</v>
      </c>
      <c r="F13827" s="119" t="s">
        <v>1489</v>
      </c>
      <c r="G13827" s="114">
        <f>IF([Data da Aprovação]&lt;&gt;"ESTATUTÁRIO",YEAR([Data da Aprovação]),"")</f>
        <v>2007</v>
      </c>
      <c r="H13827" s="106">
        <f>Tabela9[[#This Row],[Valor do Provento R$]]/Tabela9[[#This Row],[Provento por 1 ou 1000 Ações]]</f>
        <v>0.257284656</v>
      </c>
    </row>
    <row r="13828" spans="1:8">
      <c r="A13828" s="118" t="s">
        <v>1875</v>
      </c>
      <c r="B13828" s="116" t="s">
        <v>1502</v>
      </c>
      <c r="C13828" s="138">
        <v>39189</v>
      </c>
      <c r="D13828" s="139">
        <v>0.43349453500000001</v>
      </c>
      <c r="E13828" s="118">
        <v>1</v>
      </c>
      <c r="F13828" s="118" t="s">
        <v>1492</v>
      </c>
      <c r="G13828" s="113">
        <f>IF([Data da Aprovação]&lt;&gt;"ESTATUTÁRIO",YEAR([Data da Aprovação]),"")</f>
        <v>2007</v>
      </c>
      <c r="H13828" s="106">
        <f>Tabela9[[#This Row],[Valor do Provento R$]]/Tabela9[[#This Row],[Provento por 1 ou 1000 Ações]]</f>
        <v>0.43349453500000001</v>
      </c>
    </row>
    <row r="13829" spans="1:8">
      <c r="A13829" s="119" t="s">
        <v>1875</v>
      </c>
      <c r="B13829" s="117" t="s">
        <v>1502</v>
      </c>
      <c r="C13829" s="140">
        <v>39373</v>
      </c>
      <c r="D13829" s="141">
        <v>0.30965727300000001</v>
      </c>
      <c r="E13829" s="119">
        <v>1</v>
      </c>
      <c r="F13829" s="119" t="s">
        <v>1489</v>
      </c>
      <c r="G13829" s="114">
        <f>IF([Data da Aprovação]&lt;&gt;"ESTATUTÁRIO",YEAR([Data da Aprovação]),"")</f>
        <v>2007</v>
      </c>
      <c r="H13829" s="106">
        <f>Tabela9[[#This Row],[Valor do Provento R$]]/Tabela9[[#This Row],[Provento por 1 ou 1000 Ações]]</f>
        <v>0.30965727300000001</v>
      </c>
    </row>
    <row r="13830" spans="1:8">
      <c r="A13830" s="118" t="s">
        <v>1875</v>
      </c>
      <c r="B13830" s="116" t="s">
        <v>1502</v>
      </c>
      <c r="C13830" s="138">
        <v>39373</v>
      </c>
      <c r="D13830" s="139">
        <v>7.2213735000000001E-2</v>
      </c>
      <c r="E13830" s="118">
        <v>1</v>
      </c>
      <c r="F13830" s="118" t="s">
        <v>1489</v>
      </c>
      <c r="G13830" s="113">
        <f>IF([Data da Aprovação]&lt;&gt;"ESTATUTÁRIO",YEAR([Data da Aprovação]),"")</f>
        <v>2007</v>
      </c>
      <c r="H13830" s="106">
        <f>Tabela9[[#This Row],[Valor do Provento R$]]/Tabela9[[#This Row],[Provento por 1 ou 1000 Ações]]</f>
        <v>7.2213735000000001E-2</v>
      </c>
    </row>
    <row r="13831" spans="1:8">
      <c r="A13831" s="119" t="s">
        <v>1875</v>
      </c>
      <c r="B13831" s="117" t="s">
        <v>1502</v>
      </c>
      <c r="C13831" s="140">
        <v>39373</v>
      </c>
      <c r="D13831" s="141">
        <v>1.2238248E-2</v>
      </c>
      <c r="E13831" s="119">
        <v>1</v>
      </c>
      <c r="F13831" s="119" t="s">
        <v>1492</v>
      </c>
      <c r="G13831" s="114">
        <f>IF([Data da Aprovação]&lt;&gt;"ESTATUTÁRIO",YEAR([Data da Aprovação]),"")</f>
        <v>2007</v>
      </c>
      <c r="H13831" s="106">
        <f>Tabela9[[#This Row],[Valor do Provento R$]]/Tabela9[[#This Row],[Provento por 1 ou 1000 Ações]]</f>
        <v>1.2238248E-2</v>
      </c>
    </row>
    <row r="13832" spans="1:8">
      <c r="A13832" s="118" t="s">
        <v>1875</v>
      </c>
      <c r="B13832" s="116" t="s">
        <v>1502</v>
      </c>
      <c r="C13832" s="138">
        <v>39548</v>
      </c>
      <c r="D13832" s="139">
        <v>0.238079862</v>
      </c>
      <c r="E13832" s="118">
        <v>1</v>
      </c>
      <c r="F13832" s="118" t="s">
        <v>1489</v>
      </c>
      <c r="G13832" s="113">
        <f>IF([Data da Aprovação]&lt;&gt;"ESTATUTÁRIO",YEAR([Data da Aprovação]),"")</f>
        <v>2008</v>
      </c>
      <c r="H13832" s="106">
        <f>Tabela9[[#This Row],[Valor do Provento R$]]/Tabela9[[#This Row],[Provento por 1 ou 1000 Ações]]</f>
        <v>0.238079862</v>
      </c>
    </row>
    <row r="13833" spans="1:8">
      <c r="A13833" s="119" t="s">
        <v>1875</v>
      </c>
      <c r="B13833" s="117" t="s">
        <v>1502</v>
      </c>
      <c r="C13833" s="140">
        <v>39548</v>
      </c>
      <c r="D13833" s="141">
        <v>0.19850525099999999</v>
      </c>
      <c r="E13833" s="119">
        <v>1</v>
      </c>
      <c r="F13833" s="119" t="s">
        <v>1492</v>
      </c>
      <c r="G13833" s="114">
        <f>IF([Data da Aprovação]&lt;&gt;"ESTATUTÁRIO",YEAR([Data da Aprovação]),"")</f>
        <v>2008</v>
      </c>
      <c r="H13833" s="106">
        <f>Tabela9[[#This Row],[Valor do Provento R$]]/Tabela9[[#This Row],[Provento por 1 ou 1000 Ações]]</f>
        <v>0.19850525099999999</v>
      </c>
    </row>
    <row r="13834" spans="1:8">
      <c r="A13834" s="118" t="s">
        <v>1875</v>
      </c>
      <c r="B13834" s="116" t="s">
        <v>1502</v>
      </c>
      <c r="C13834" s="138">
        <v>39737</v>
      </c>
      <c r="D13834" s="139">
        <v>0.51474115300000001</v>
      </c>
      <c r="E13834" s="118">
        <v>1</v>
      </c>
      <c r="F13834" s="118" t="s">
        <v>1489</v>
      </c>
      <c r="G13834" s="113">
        <f>IF([Data da Aprovação]&lt;&gt;"ESTATUTÁRIO",YEAR([Data da Aprovação]),"")</f>
        <v>2008</v>
      </c>
      <c r="H13834" s="106">
        <f>Tabela9[[#This Row],[Valor do Provento R$]]/Tabela9[[#This Row],[Provento por 1 ou 1000 Ações]]</f>
        <v>0.51474115300000001</v>
      </c>
    </row>
    <row r="13835" spans="1:8">
      <c r="A13835" s="119" t="s">
        <v>1875</v>
      </c>
      <c r="B13835" s="117" t="s">
        <v>1502</v>
      </c>
      <c r="C13835" s="140">
        <v>39737</v>
      </c>
      <c r="D13835" s="141">
        <v>0.138519743</v>
      </c>
      <c r="E13835" s="119">
        <v>1</v>
      </c>
      <c r="F13835" s="119" t="s">
        <v>1492</v>
      </c>
      <c r="G13835" s="114">
        <f>IF([Data da Aprovação]&lt;&gt;"ESTATUTÁRIO",YEAR([Data da Aprovação]),"")</f>
        <v>2008</v>
      </c>
      <c r="H13835" s="106">
        <f>Tabela9[[#This Row],[Valor do Provento R$]]/Tabela9[[#This Row],[Provento por 1 ou 1000 Ações]]</f>
        <v>0.138519743</v>
      </c>
    </row>
    <row r="13836" spans="1:8">
      <c r="A13836" s="118" t="s">
        <v>1875</v>
      </c>
      <c r="B13836" s="116" t="s">
        <v>1502</v>
      </c>
      <c r="C13836" s="138">
        <v>39918</v>
      </c>
      <c r="D13836" s="139">
        <v>0.52458615099999995</v>
      </c>
      <c r="E13836" s="118">
        <v>1</v>
      </c>
      <c r="F13836" s="118" t="s">
        <v>1492</v>
      </c>
      <c r="G13836" s="113">
        <f>IF([Data da Aprovação]&lt;&gt;"ESTATUTÁRIO",YEAR([Data da Aprovação]),"")</f>
        <v>2009</v>
      </c>
      <c r="H13836" s="106">
        <f>Tabela9[[#This Row],[Valor do Provento R$]]/Tabela9[[#This Row],[Provento por 1 ou 1000 Ações]]</f>
        <v>0.52458615099999995</v>
      </c>
    </row>
    <row r="13837" spans="1:8">
      <c r="A13837" s="119" t="s">
        <v>1875</v>
      </c>
      <c r="B13837" s="117" t="s">
        <v>1502</v>
      </c>
      <c r="C13837" s="140">
        <v>40101</v>
      </c>
      <c r="D13837" s="141">
        <v>0.49203622600000002</v>
      </c>
      <c r="E13837" s="119">
        <v>1</v>
      </c>
      <c r="F13837" s="119" t="s">
        <v>1489</v>
      </c>
      <c r="G13837" s="114">
        <f>IF([Data da Aprovação]&lt;&gt;"ESTATUTÁRIO",YEAR([Data da Aprovação]),"")</f>
        <v>2009</v>
      </c>
      <c r="H13837" s="106">
        <f>Tabela9[[#This Row],[Valor do Provento R$]]/Tabela9[[#This Row],[Provento por 1 ou 1000 Ações]]</f>
        <v>0.49203622600000002</v>
      </c>
    </row>
    <row r="13838" spans="1:8">
      <c r="A13838" s="118" t="s">
        <v>1875</v>
      </c>
      <c r="B13838" s="116" t="s">
        <v>1502</v>
      </c>
      <c r="C13838" s="138">
        <v>40282</v>
      </c>
      <c r="D13838" s="139">
        <v>0.42166051300000001</v>
      </c>
      <c r="E13838" s="118">
        <v>1</v>
      </c>
      <c r="F13838" s="118" t="s">
        <v>1489</v>
      </c>
      <c r="G13838" s="113">
        <f>IF([Data da Aprovação]&lt;&gt;"ESTATUTÁRIO",YEAR([Data da Aprovação]),"")</f>
        <v>2010</v>
      </c>
      <c r="H13838" s="106">
        <f>Tabela9[[#This Row],[Valor do Provento R$]]/Tabela9[[#This Row],[Provento por 1 ou 1000 Ações]]</f>
        <v>0.42166051300000001</v>
      </c>
    </row>
    <row r="13839" spans="1:8">
      <c r="A13839" s="119" t="s">
        <v>1875</v>
      </c>
      <c r="B13839" s="117" t="s">
        <v>1502</v>
      </c>
      <c r="C13839" s="140">
        <v>40465</v>
      </c>
      <c r="D13839" s="141">
        <v>0.55515410499999995</v>
      </c>
      <c r="E13839" s="119">
        <v>1</v>
      </c>
      <c r="F13839" s="119" t="s">
        <v>1489</v>
      </c>
      <c r="G13839" s="114">
        <f>IF([Data da Aprovação]&lt;&gt;"ESTATUTÁRIO",YEAR([Data da Aprovação]),"")</f>
        <v>2010</v>
      </c>
      <c r="H13839" s="106">
        <f>Tabela9[[#This Row],[Valor do Provento R$]]/Tabela9[[#This Row],[Provento por 1 ou 1000 Ações]]</f>
        <v>0.55515410499999995</v>
      </c>
    </row>
    <row r="13840" spans="1:8">
      <c r="A13840" s="118" t="s">
        <v>1875</v>
      </c>
      <c r="B13840" s="116" t="s">
        <v>1502</v>
      </c>
      <c r="C13840" s="138">
        <v>40557</v>
      </c>
      <c r="D13840" s="139">
        <v>0.32004803799999998</v>
      </c>
      <c r="E13840" s="118">
        <v>1</v>
      </c>
      <c r="F13840" s="118" t="s">
        <v>1489</v>
      </c>
      <c r="G13840" s="113">
        <f>IF([Data da Aprovação]&lt;&gt;"ESTATUTÁRIO",YEAR([Data da Aprovação]),"")</f>
        <v>2011</v>
      </c>
      <c r="H13840" s="106">
        <f>Tabela9[[#This Row],[Valor do Provento R$]]/Tabela9[[#This Row],[Provento por 1 ou 1000 Ações]]</f>
        <v>0.32004803799999998</v>
      </c>
    </row>
    <row r="13841" spans="1:8">
      <c r="A13841" s="119" t="s">
        <v>1875</v>
      </c>
      <c r="B13841" s="117" t="s">
        <v>1502</v>
      </c>
      <c r="C13841" s="140">
        <v>40646</v>
      </c>
      <c r="D13841" s="141">
        <v>0.60824649500000005</v>
      </c>
      <c r="E13841" s="119">
        <v>1</v>
      </c>
      <c r="F13841" s="119" t="s">
        <v>1489</v>
      </c>
      <c r="G13841" s="114">
        <f>IF([Data da Aprovação]&lt;&gt;"ESTATUTÁRIO",YEAR([Data da Aprovação]),"")</f>
        <v>2011</v>
      </c>
      <c r="H13841" s="106">
        <f>Tabela9[[#This Row],[Valor do Provento R$]]/Tabela9[[#This Row],[Provento por 1 ou 1000 Ações]]</f>
        <v>0.60824649500000005</v>
      </c>
    </row>
    <row r="13842" spans="1:8">
      <c r="A13842" s="118" t="s">
        <v>1875</v>
      </c>
      <c r="B13842" s="116" t="s">
        <v>1502</v>
      </c>
      <c r="C13842" s="138">
        <v>40766</v>
      </c>
      <c r="D13842" s="139">
        <v>0.933403176</v>
      </c>
      <c r="E13842" s="118">
        <v>1</v>
      </c>
      <c r="F13842" s="118" t="s">
        <v>1492</v>
      </c>
      <c r="G13842" s="113">
        <f>IF([Data da Aprovação]&lt;&gt;"ESTATUTÁRIO",YEAR([Data da Aprovação]),"")</f>
        <v>2011</v>
      </c>
      <c r="H13842" s="106">
        <f>Tabela9[[#This Row],[Valor do Provento R$]]/Tabela9[[#This Row],[Provento por 1 ou 1000 Ações]]</f>
        <v>0.933403176</v>
      </c>
    </row>
    <row r="13843" spans="1:8">
      <c r="A13843" s="119" t="s">
        <v>1875</v>
      </c>
      <c r="B13843" s="117" t="s">
        <v>1502</v>
      </c>
      <c r="C13843" s="140">
        <v>40830</v>
      </c>
      <c r="D13843" s="141">
        <v>0.63432938299999997</v>
      </c>
      <c r="E13843" s="119">
        <v>1</v>
      </c>
      <c r="F13843" s="119" t="s">
        <v>1489</v>
      </c>
      <c r="G13843" s="114">
        <f>IF([Data da Aprovação]&lt;&gt;"ESTATUTÁRIO",YEAR([Data da Aprovação]),"")</f>
        <v>2011</v>
      </c>
      <c r="H13843" s="106">
        <f>Tabela9[[#This Row],[Valor do Provento R$]]/Tabela9[[#This Row],[Provento por 1 ou 1000 Ações]]</f>
        <v>0.63432938299999997</v>
      </c>
    </row>
    <row r="13844" spans="1:8">
      <c r="A13844" s="118" t="s">
        <v>1875</v>
      </c>
      <c r="B13844" s="116" t="s">
        <v>1502</v>
      </c>
      <c r="C13844" s="138">
        <v>40830</v>
      </c>
      <c r="D13844" s="139">
        <v>0.38933462000000002</v>
      </c>
      <c r="E13844" s="118">
        <v>1</v>
      </c>
      <c r="F13844" s="118" t="s">
        <v>1492</v>
      </c>
      <c r="G13844" s="113">
        <f>IF([Data da Aprovação]&lt;&gt;"ESTATUTÁRIO",YEAR([Data da Aprovação]),"")</f>
        <v>2011</v>
      </c>
      <c r="H13844" s="106">
        <f>Tabela9[[#This Row],[Valor do Provento R$]]/Tabela9[[#This Row],[Provento por 1 ou 1000 Ações]]</f>
        <v>0.38933462000000002</v>
      </c>
    </row>
    <row r="13845" spans="1:8">
      <c r="A13845" s="119" t="s">
        <v>1875</v>
      </c>
      <c r="B13845" s="117" t="s">
        <v>1502</v>
      </c>
      <c r="C13845" s="140">
        <v>41012</v>
      </c>
      <c r="D13845" s="141">
        <v>0.43299478699999999</v>
      </c>
      <c r="E13845" s="119">
        <v>1</v>
      </c>
      <c r="F13845" s="119" t="s">
        <v>1489</v>
      </c>
      <c r="G13845" s="114">
        <f>IF([Data da Aprovação]&lt;&gt;"ESTATUTÁRIO",YEAR([Data da Aprovação]),"")</f>
        <v>2012</v>
      </c>
      <c r="H13845" s="106">
        <f>Tabela9[[#This Row],[Valor do Provento R$]]/Tabela9[[#This Row],[Provento por 1 ou 1000 Ações]]</f>
        <v>0.43299478699999999</v>
      </c>
    </row>
    <row r="13846" spans="1:8">
      <c r="A13846" s="118" t="s">
        <v>1875</v>
      </c>
      <c r="B13846" s="116" t="s">
        <v>1502</v>
      </c>
      <c r="C13846" s="138">
        <v>41012</v>
      </c>
      <c r="D13846" s="139">
        <v>0.64228175799999998</v>
      </c>
      <c r="E13846" s="118">
        <v>1</v>
      </c>
      <c r="F13846" s="118" t="s">
        <v>1489</v>
      </c>
      <c r="G13846" s="113">
        <f>IF([Data da Aprovação]&lt;&gt;"ESTATUTÁRIO",YEAR([Data da Aprovação]),"")</f>
        <v>2012</v>
      </c>
      <c r="H13846" s="106">
        <f>Tabela9[[#This Row],[Valor do Provento R$]]/Tabela9[[#This Row],[Provento por 1 ou 1000 Ações]]</f>
        <v>0.64228175799999998</v>
      </c>
    </row>
    <row r="13847" spans="1:8">
      <c r="A13847" s="119" t="s">
        <v>1875</v>
      </c>
      <c r="B13847" s="117" t="s">
        <v>1502</v>
      </c>
      <c r="C13847" s="140">
        <v>41198</v>
      </c>
      <c r="D13847" s="141">
        <v>0.52586897700000002</v>
      </c>
      <c r="E13847" s="119">
        <v>1</v>
      </c>
      <c r="F13847" s="119" t="s">
        <v>1489</v>
      </c>
      <c r="G13847" s="114">
        <f>IF([Data da Aprovação]&lt;&gt;"ESTATUTÁRIO",YEAR([Data da Aprovação]),"")</f>
        <v>2012</v>
      </c>
      <c r="H13847" s="106">
        <f>Tabela9[[#This Row],[Valor do Provento R$]]/Tabela9[[#This Row],[Provento por 1 ou 1000 Ações]]</f>
        <v>0.52586897700000002</v>
      </c>
    </row>
    <row r="13848" spans="1:8">
      <c r="A13848" s="118" t="s">
        <v>1875</v>
      </c>
      <c r="B13848" s="116" t="s">
        <v>1502</v>
      </c>
      <c r="C13848" s="138">
        <v>41198</v>
      </c>
      <c r="D13848" s="139">
        <v>0.66065443499999998</v>
      </c>
      <c r="E13848" s="118">
        <v>1</v>
      </c>
      <c r="F13848" s="118" t="s">
        <v>1492</v>
      </c>
      <c r="G13848" s="113">
        <f>IF([Data da Aprovação]&lt;&gt;"ESTATUTÁRIO",YEAR([Data da Aprovação]),"")</f>
        <v>2012</v>
      </c>
      <c r="H13848" s="106">
        <f>Tabela9[[#This Row],[Valor do Provento R$]]/Tabela9[[#This Row],[Provento por 1 ou 1000 Ações]]</f>
        <v>0.66065443499999998</v>
      </c>
    </row>
    <row r="13849" spans="1:8">
      <c r="A13849" s="119" t="s">
        <v>1875</v>
      </c>
      <c r="B13849" s="117" t="s">
        <v>1502</v>
      </c>
      <c r="C13849" s="140">
        <v>41380</v>
      </c>
      <c r="D13849" s="141">
        <v>0.710437345</v>
      </c>
      <c r="E13849" s="119">
        <v>1</v>
      </c>
      <c r="F13849" s="119" t="s">
        <v>1489</v>
      </c>
      <c r="G13849" s="114">
        <f>IF([Data da Aprovação]&lt;&gt;"ESTATUTÁRIO",YEAR([Data da Aprovação]),"")</f>
        <v>2013</v>
      </c>
      <c r="H13849" s="106">
        <f>Tabela9[[#This Row],[Valor do Provento R$]]/Tabela9[[#This Row],[Provento por 1 ou 1000 Ações]]</f>
        <v>0.710437345</v>
      </c>
    </row>
    <row r="13850" spans="1:8">
      <c r="A13850" s="118" t="s">
        <v>1875</v>
      </c>
      <c r="B13850" s="116" t="s">
        <v>1502</v>
      </c>
      <c r="C13850" s="138">
        <v>41380</v>
      </c>
      <c r="D13850" s="139">
        <v>0.15360807500000001</v>
      </c>
      <c r="E13850" s="118">
        <v>1</v>
      </c>
      <c r="F13850" s="118" t="s">
        <v>1492</v>
      </c>
      <c r="G13850" s="113">
        <f>IF([Data da Aprovação]&lt;&gt;"ESTATUTÁRIO",YEAR([Data da Aprovação]),"")</f>
        <v>2013</v>
      </c>
      <c r="H13850" s="106">
        <f>Tabela9[[#This Row],[Valor do Provento R$]]/Tabela9[[#This Row],[Provento por 1 ou 1000 Ações]]</f>
        <v>0.15360807500000001</v>
      </c>
    </row>
    <row r="13851" spans="1:8">
      <c r="A13851" s="119" t="s">
        <v>1875</v>
      </c>
      <c r="B13851" s="117" t="s">
        <v>1502</v>
      </c>
      <c r="C13851" s="140">
        <v>41564</v>
      </c>
      <c r="D13851" s="141">
        <v>0.823732032</v>
      </c>
      <c r="E13851" s="119">
        <v>1</v>
      </c>
      <c r="F13851" s="119" t="s">
        <v>1489</v>
      </c>
      <c r="G13851" s="114">
        <f>IF([Data da Aprovação]&lt;&gt;"ESTATUTÁRIO",YEAR([Data da Aprovação]),"")</f>
        <v>2013</v>
      </c>
      <c r="H13851" s="106">
        <f>Tabela9[[#This Row],[Valor do Provento R$]]/Tabela9[[#This Row],[Provento por 1 ou 1000 Ações]]</f>
        <v>0.823732032</v>
      </c>
    </row>
    <row r="13852" spans="1:8">
      <c r="A13852" s="118" t="s">
        <v>1875</v>
      </c>
      <c r="B13852" s="116" t="s">
        <v>1502</v>
      </c>
      <c r="C13852" s="138">
        <v>41564</v>
      </c>
      <c r="D13852" s="139">
        <v>0.12060543</v>
      </c>
      <c r="E13852" s="118">
        <v>1</v>
      </c>
      <c r="F13852" s="118" t="s">
        <v>1492</v>
      </c>
      <c r="G13852" s="113">
        <f>IF([Data da Aprovação]&lt;&gt;"ESTATUTÁRIO",YEAR([Data da Aprovação]),"")</f>
        <v>2013</v>
      </c>
      <c r="H13852" s="106">
        <f>Tabela9[[#This Row],[Valor do Provento R$]]/Tabela9[[#This Row],[Provento por 1 ou 1000 Ações]]</f>
        <v>0.12060543</v>
      </c>
    </row>
    <row r="13853" spans="1:8">
      <c r="A13853" s="119" t="s">
        <v>1876</v>
      </c>
      <c r="B13853" s="117" t="s">
        <v>1488</v>
      </c>
      <c r="C13853" s="140">
        <v>38915</v>
      </c>
      <c r="D13853" s="141">
        <v>4.1000000000000002E-2</v>
      </c>
      <c r="E13853" s="119">
        <v>1</v>
      </c>
      <c r="F13853" s="119" t="s">
        <v>1492</v>
      </c>
      <c r="G13853" s="114">
        <f>IF([Data da Aprovação]&lt;&gt;"ESTATUTÁRIO",YEAR([Data da Aprovação]),"")</f>
        <v>2006</v>
      </c>
      <c r="H13853" s="106">
        <f>Tabela9[[#This Row],[Valor do Provento R$]]/Tabela9[[#This Row],[Provento por 1 ou 1000 Ações]]</f>
        <v>4.1000000000000002E-2</v>
      </c>
    </row>
    <row r="13854" spans="1:8">
      <c r="A13854" s="118" t="s">
        <v>1876</v>
      </c>
      <c r="B13854" s="116" t="s">
        <v>1488</v>
      </c>
      <c r="C13854" s="138">
        <v>38915</v>
      </c>
      <c r="D13854" s="139">
        <v>6.9409999999999999E-2</v>
      </c>
      <c r="E13854" s="118">
        <v>1</v>
      </c>
      <c r="F13854" s="118" t="s">
        <v>1489</v>
      </c>
      <c r="G13854" s="113">
        <f>IF([Data da Aprovação]&lt;&gt;"ESTATUTÁRIO",YEAR([Data da Aprovação]),"")</f>
        <v>2006</v>
      </c>
      <c r="H13854" s="106">
        <f>Tabela9[[#This Row],[Valor do Provento R$]]/Tabela9[[#This Row],[Provento por 1 ou 1000 Ações]]</f>
        <v>6.9409999999999999E-2</v>
      </c>
    </row>
    <row r="13855" spans="1:8">
      <c r="A13855" s="119" t="s">
        <v>1876</v>
      </c>
      <c r="B13855" s="117" t="s">
        <v>1488</v>
      </c>
      <c r="C13855" s="140">
        <v>39010</v>
      </c>
      <c r="D13855" s="141">
        <v>6.4000000000000001E-2</v>
      </c>
      <c r="E13855" s="119">
        <v>1</v>
      </c>
      <c r="F13855" s="119" t="s">
        <v>1489</v>
      </c>
      <c r="G13855" s="114">
        <f>IF([Data da Aprovação]&lt;&gt;"ESTATUTÁRIO",YEAR([Data da Aprovação]),"")</f>
        <v>2006</v>
      </c>
      <c r="H13855" s="106">
        <f>Tabela9[[#This Row],[Valor do Provento R$]]/Tabela9[[#This Row],[Provento por 1 ou 1000 Ações]]</f>
        <v>6.4000000000000001E-2</v>
      </c>
    </row>
    <row r="13856" spans="1:8">
      <c r="A13856" s="118" t="s">
        <v>1876</v>
      </c>
      <c r="B13856" s="116" t="s">
        <v>1488</v>
      </c>
      <c r="C13856" s="138">
        <v>39010</v>
      </c>
      <c r="D13856" s="139">
        <v>4.5600000000000002E-2</v>
      </c>
      <c r="E13856" s="118">
        <v>1</v>
      </c>
      <c r="F13856" s="118" t="s">
        <v>1492</v>
      </c>
      <c r="G13856" s="113">
        <f>IF([Data da Aprovação]&lt;&gt;"ESTATUTÁRIO",YEAR([Data da Aprovação]),"")</f>
        <v>2006</v>
      </c>
      <c r="H13856" s="106">
        <f>Tabela9[[#This Row],[Valor do Provento R$]]/Tabela9[[#This Row],[Provento por 1 ou 1000 Ações]]</f>
        <v>4.5600000000000002E-2</v>
      </c>
    </row>
    <row r="13857" spans="1:8">
      <c r="A13857" s="119" t="s">
        <v>1876</v>
      </c>
      <c r="B13857" s="117" t="s">
        <v>1488</v>
      </c>
      <c r="C13857" s="140">
        <v>39171</v>
      </c>
      <c r="D13857" s="141">
        <v>3.0200000000000001E-2</v>
      </c>
      <c r="E13857" s="119">
        <v>1</v>
      </c>
      <c r="F13857" s="119" t="s">
        <v>1489</v>
      </c>
      <c r="G13857" s="114">
        <f>IF([Data da Aprovação]&lt;&gt;"ESTATUTÁRIO",YEAR([Data da Aprovação]),"")</f>
        <v>2007</v>
      </c>
      <c r="H13857" s="106">
        <f>Tabela9[[#This Row],[Valor do Provento R$]]/Tabela9[[#This Row],[Provento por 1 ou 1000 Ações]]</f>
        <v>3.0200000000000001E-2</v>
      </c>
    </row>
    <row r="13858" spans="1:8">
      <c r="A13858" s="118" t="s">
        <v>1876</v>
      </c>
      <c r="B13858" s="116" t="s">
        <v>1488</v>
      </c>
      <c r="C13858" s="138">
        <v>39171</v>
      </c>
      <c r="D13858" s="139">
        <v>3.0200000000000001E-2</v>
      </c>
      <c r="E13858" s="118">
        <v>1</v>
      </c>
      <c r="F13858" s="118" t="s">
        <v>1489</v>
      </c>
      <c r="G13858" s="113">
        <f>IF([Data da Aprovação]&lt;&gt;"ESTATUTÁRIO",YEAR([Data da Aprovação]),"")</f>
        <v>2007</v>
      </c>
      <c r="H13858" s="106">
        <f>Tabela9[[#This Row],[Valor do Provento R$]]/Tabela9[[#This Row],[Provento por 1 ou 1000 Ações]]</f>
        <v>3.0200000000000001E-2</v>
      </c>
    </row>
    <row r="13859" spans="1:8">
      <c r="A13859" s="119" t="s">
        <v>1876</v>
      </c>
      <c r="B13859" s="117" t="s">
        <v>1488</v>
      </c>
      <c r="C13859" s="140">
        <v>39171</v>
      </c>
      <c r="D13859" s="141">
        <v>7.4329999999999993E-2</v>
      </c>
      <c r="E13859" s="119">
        <v>1</v>
      </c>
      <c r="F13859" s="119" t="s">
        <v>1492</v>
      </c>
      <c r="G13859" s="114">
        <f>IF([Data da Aprovação]&lt;&gt;"ESTATUTÁRIO",YEAR([Data da Aprovação]),"")</f>
        <v>2007</v>
      </c>
      <c r="H13859" s="106">
        <f>Tabela9[[#This Row],[Valor do Provento R$]]/Tabela9[[#This Row],[Provento por 1 ou 1000 Ações]]</f>
        <v>7.4329999999999993E-2</v>
      </c>
    </row>
    <row r="13860" spans="1:8">
      <c r="A13860" s="118" t="s">
        <v>1876</v>
      </c>
      <c r="B13860" s="116" t="s">
        <v>1488</v>
      </c>
      <c r="C13860" s="138">
        <v>39171</v>
      </c>
      <c r="D13860" s="139">
        <v>7.4329999999999993E-2</v>
      </c>
      <c r="E13860" s="118">
        <v>1</v>
      </c>
      <c r="F13860" s="118" t="s">
        <v>1492</v>
      </c>
      <c r="G13860" s="113">
        <f>IF([Data da Aprovação]&lt;&gt;"ESTATUTÁRIO",YEAR([Data da Aprovação]),"")</f>
        <v>2007</v>
      </c>
      <c r="H13860" s="106">
        <f>Tabela9[[#This Row],[Valor do Provento R$]]/Tabela9[[#This Row],[Provento por 1 ou 1000 Ações]]</f>
        <v>7.4329999999999993E-2</v>
      </c>
    </row>
    <row r="13861" spans="1:8">
      <c r="A13861" s="119" t="s">
        <v>1876</v>
      </c>
      <c r="B13861" s="117" t="s">
        <v>1488</v>
      </c>
      <c r="C13861" s="140">
        <v>39171</v>
      </c>
      <c r="D13861" s="141">
        <v>3.075E-3</v>
      </c>
      <c r="E13861" s="119">
        <v>1</v>
      </c>
      <c r="F13861" s="119" t="s">
        <v>1492</v>
      </c>
      <c r="G13861" s="114">
        <f>IF([Data da Aprovação]&lt;&gt;"ESTATUTÁRIO",YEAR([Data da Aprovação]),"")</f>
        <v>2007</v>
      </c>
      <c r="H13861" s="106">
        <f>Tabela9[[#This Row],[Valor do Provento R$]]/Tabela9[[#This Row],[Provento por 1 ou 1000 Ações]]</f>
        <v>3.075E-3</v>
      </c>
    </row>
    <row r="13862" spans="1:8">
      <c r="A13862" s="118" t="s">
        <v>1876</v>
      </c>
      <c r="B13862" s="116" t="s">
        <v>1488</v>
      </c>
      <c r="C13862" s="138">
        <v>39171</v>
      </c>
      <c r="D13862" s="139">
        <v>3.075E-3</v>
      </c>
      <c r="E13862" s="118">
        <v>1</v>
      </c>
      <c r="F13862" s="118" t="s">
        <v>1492</v>
      </c>
      <c r="G13862" s="113">
        <f>IF([Data da Aprovação]&lt;&gt;"ESTATUTÁRIO",YEAR([Data da Aprovação]),"")</f>
        <v>2007</v>
      </c>
      <c r="H13862" s="106">
        <f>Tabela9[[#This Row],[Valor do Provento R$]]/Tabela9[[#This Row],[Provento por 1 ou 1000 Ações]]</f>
        <v>3.075E-3</v>
      </c>
    </row>
    <row r="13863" spans="1:8">
      <c r="A13863" s="119" t="s">
        <v>1876</v>
      </c>
      <c r="B13863" s="117" t="s">
        <v>1488</v>
      </c>
      <c r="C13863" s="140">
        <v>39289</v>
      </c>
      <c r="D13863" s="141">
        <v>0.13400000000000001</v>
      </c>
      <c r="E13863" s="119">
        <v>1</v>
      </c>
      <c r="F13863" s="119" t="s">
        <v>1489</v>
      </c>
      <c r="G13863" s="114">
        <f>IF([Data da Aprovação]&lt;&gt;"ESTATUTÁRIO",YEAR([Data da Aprovação]),"")</f>
        <v>2007</v>
      </c>
      <c r="H13863" s="106">
        <f>Tabela9[[#This Row],[Valor do Provento R$]]/Tabela9[[#This Row],[Provento por 1 ou 1000 Ações]]</f>
        <v>0.13400000000000001</v>
      </c>
    </row>
    <row r="13864" spans="1:8">
      <c r="A13864" s="118" t="s">
        <v>1876</v>
      </c>
      <c r="B13864" s="116" t="s">
        <v>1488</v>
      </c>
      <c r="C13864" s="138">
        <v>39379</v>
      </c>
      <c r="D13864" s="139">
        <v>6.6600000000000006E-2</v>
      </c>
      <c r="E13864" s="118">
        <v>1</v>
      </c>
      <c r="F13864" s="118" t="s">
        <v>1489</v>
      </c>
      <c r="G13864" s="113">
        <f>IF([Data da Aprovação]&lt;&gt;"ESTATUTÁRIO",YEAR([Data da Aprovação]),"")</f>
        <v>2007</v>
      </c>
      <c r="H13864" s="106">
        <f>Tabela9[[#This Row],[Valor do Provento R$]]/Tabela9[[#This Row],[Provento por 1 ou 1000 Ações]]</f>
        <v>6.6600000000000006E-2</v>
      </c>
    </row>
    <row r="13865" spans="1:8">
      <c r="A13865" s="119" t="s">
        <v>1876</v>
      </c>
      <c r="B13865" s="117" t="s">
        <v>1488</v>
      </c>
      <c r="C13865" s="140">
        <v>39379</v>
      </c>
      <c r="D13865" s="141">
        <v>4.3389999999999998E-2</v>
      </c>
      <c r="E13865" s="119">
        <v>1</v>
      </c>
      <c r="F13865" s="119" t="s">
        <v>1492</v>
      </c>
      <c r="G13865" s="114">
        <f>IF([Data da Aprovação]&lt;&gt;"ESTATUTÁRIO",YEAR([Data da Aprovação]),"")</f>
        <v>2007</v>
      </c>
      <c r="H13865" s="106">
        <f>Tabela9[[#This Row],[Valor do Provento R$]]/Tabela9[[#This Row],[Provento por 1 ou 1000 Ações]]</f>
        <v>4.3389999999999998E-2</v>
      </c>
    </row>
    <row r="13866" spans="1:8">
      <c r="A13866" s="118" t="s">
        <v>1876</v>
      </c>
      <c r="B13866" s="116" t="s">
        <v>1488</v>
      </c>
      <c r="C13866" s="138">
        <v>39433</v>
      </c>
      <c r="D13866" s="139">
        <v>0.1</v>
      </c>
      <c r="E13866" s="118">
        <v>1</v>
      </c>
      <c r="F13866" s="118" t="s">
        <v>1492</v>
      </c>
      <c r="G13866" s="113">
        <f>IF([Data da Aprovação]&lt;&gt;"ESTATUTÁRIO",YEAR([Data da Aprovação]),"")</f>
        <v>2007</v>
      </c>
      <c r="H13866" s="106">
        <f>Tabela9[[#This Row],[Valor do Provento R$]]/Tabela9[[#This Row],[Provento por 1 ou 1000 Ações]]</f>
        <v>0.1</v>
      </c>
    </row>
    <row r="13867" spans="1:8">
      <c r="A13867" s="119" t="s">
        <v>1876</v>
      </c>
      <c r="B13867" s="117" t="s">
        <v>1488</v>
      </c>
      <c r="C13867" s="140">
        <v>39521</v>
      </c>
      <c r="D13867" s="141">
        <v>6.7199999999999996E-2</v>
      </c>
      <c r="E13867" s="119">
        <v>1</v>
      </c>
      <c r="F13867" s="119" t="s">
        <v>1489</v>
      </c>
      <c r="G13867" s="114">
        <f>IF([Data da Aprovação]&lt;&gt;"ESTATUTÁRIO",YEAR([Data da Aprovação]),"")</f>
        <v>2008</v>
      </c>
      <c r="H13867" s="106">
        <f>Tabela9[[#This Row],[Valor do Provento R$]]/Tabela9[[#This Row],[Provento por 1 ou 1000 Ações]]</f>
        <v>6.7199999999999996E-2</v>
      </c>
    </row>
    <row r="13868" spans="1:8">
      <c r="A13868" s="118" t="s">
        <v>1876</v>
      </c>
      <c r="B13868" s="116" t="s">
        <v>1488</v>
      </c>
      <c r="C13868" s="138">
        <v>39521</v>
      </c>
      <c r="D13868" s="139">
        <v>4.2900000000000001E-2</v>
      </c>
      <c r="E13868" s="118">
        <v>1</v>
      </c>
      <c r="F13868" s="118" t="s">
        <v>1492</v>
      </c>
      <c r="G13868" s="113">
        <f>IF([Data da Aprovação]&lt;&gt;"ESTATUTÁRIO",YEAR([Data da Aprovação]),"")</f>
        <v>2008</v>
      </c>
      <c r="H13868" s="106">
        <f>Tabela9[[#This Row],[Valor do Provento R$]]/Tabela9[[#This Row],[Provento por 1 ou 1000 Ações]]</f>
        <v>4.2900000000000001E-2</v>
      </c>
    </row>
    <row r="13869" spans="1:8">
      <c r="A13869" s="119" t="s">
        <v>1876</v>
      </c>
      <c r="B13869" s="117" t="s">
        <v>1488</v>
      </c>
      <c r="C13869" s="140">
        <v>39661</v>
      </c>
      <c r="D13869" s="141">
        <v>0.15294099999999999</v>
      </c>
      <c r="E13869" s="119">
        <v>1</v>
      </c>
      <c r="F13869" s="119" t="s">
        <v>1489</v>
      </c>
      <c r="G13869" s="114">
        <f>IF([Data da Aprovação]&lt;&gt;"ESTATUTÁRIO",YEAR([Data da Aprovação]),"")</f>
        <v>2008</v>
      </c>
      <c r="H13869" s="106">
        <f>Tabela9[[#This Row],[Valor do Provento R$]]/Tabela9[[#This Row],[Provento por 1 ou 1000 Ações]]</f>
        <v>0.15294099999999999</v>
      </c>
    </row>
    <row r="13870" spans="1:8">
      <c r="A13870" s="118" t="s">
        <v>1876</v>
      </c>
      <c r="B13870" s="116" t="s">
        <v>1488</v>
      </c>
      <c r="C13870" s="138">
        <v>39742</v>
      </c>
      <c r="D13870" s="139">
        <v>5.6800000000000003E-2</v>
      </c>
      <c r="E13870" s="118">
        <v>1</v>
      </c>
      <c r="F13870" s="118" t="s">
        <v>1492</v>
      </c>
      <c r="G13870" s="113">
        <f>IF([Data da Aprovação]&lt;&gt;"ESTATUTÁRIO",YEAR([Data da Aprovação]),"")</f>
        <v>2008</v>
      </c>
      <c r="H13870" s="106">
        <f>Tabela9[[#This Row],[Valor do Provento R$]]/Tabela9[[#This Row],[Provento por 1 ou 1000 Ações]]</f>
        <v>5.6800000000000003E-2</v>
      </c>
    </row>
    <row r="13871" spans="1:8">
      <c r="A13871" s="119" t="s">
        <v>1876</v>
      </c>
      <c r="B13871" s="117" t="s">
        <v>1488</v>
      </c>
      <c r="C13871" s="140">
        <v>39742</v>
      </c>
      <c r="D13871" s="141">
        <v>8.6099999999999996E-2</v>
      </c>
      <c r="E13871" s="119">
        <v>1</v>
      </c>
      <c r="F13871" s="119" t="s">
        <v>1489</v>
      </c>
      <c r="G13871" s="114">
        <f>IF([Data da Aprovação]&lt;&gt;"ESTATUTÁRIO",YEAR([Data da Aprovação]),"")</f>
        <v>2008</v>
      </c>
      <c r="H13871" s="106">
        <f>Tabela9[[#This Row],[Valor do Provento R$]]/Tabela9[[#This Row],[Provento por 1 ou 1000 Ações]]</f>
        <v>8.6099999999999996E-2</v>
      </c>
    </row>
    <row r="13872" spans="1:8">
      <c r="A13872" s="118" t="s">
        <v>1876</v>
      </c>
      <c r="B13872" s="116" t="s">
        <v>1488</v>
      </c>
      <c r="C13872" s="138">
        <v>39812</v>
      </c>
      <c r="D13872" s="139">
        <v>0.1</v>
      </c>
      <c r="E13872" s="118">
        <v>1</v>
      </c>
      <c r="F13872" s="118" t="s">
        <v>1492</v>
      </c>
      <c r="G13872" s="113">
        <f>IF([Data da Aprovação]&lt;&gt;"ESTATUTÁRIO",YEAR([Data da Aprovação]),"")</f>
        <v>2008</v>
      </c>
      <c r="H13872" s="106">
        <f>Tabela9[[#This Row],[Valor do Provento R$]]/Tabela9[[#This Row],[Provento por 1 ou 1000 Ações]]</f>
        <v>0.1</v>
      </c>
    </row>
    <row r="13873" spans="1:8">
      <c r="A13873" s="119" t="s">
        <v>1876</v>
      </c>
      <c r="B13873" s="117" t="s">
        <v>1488</v>
      </c>
      <c r="C13873" s="140">
        <v>39896</v>
      </c>
      <c r="D13873" s="141">
        <v>8.7999999999999995E-2</v>
      </c>
      <c r="E13873" s="119">
        <v>1</v>
      </c>
      <c r="F13873" s="119" t="s">
        <v>1489</v>
      </c>
      <c r="G13873" s="114">
        <f>IF([Data da Aprovação]&lt;&gt;"ESTATUTÁRIO",YEAR([Data da Aprovação]),"")</f>
        <v>2009</v>
      </c>
      <c r="H13873" s="106">
        <f>Tabela9[[#This Row],[Valor do Provento R$]]/Tabela9[[#This Row],[Provento por 1 ou 1000 Ações]]</f>
        <v>8.7999999999999995E-2</v>
      </c>
    </row>
    <row r="13874" spans="1:8">
      <c r="A13874" s="118" t="s">
        <v>1876</v>
      </c>
      <c r="B13874" s="116" t="s">
        <v>1488</v>
      </c>
      <c r="C13874" s="138">
        <v>40000</v>
      </c>
      <c r="D13874" s="139">
        <v>0.14119999999999999</v>
      </c>
      <c r="E13874" s="118">
        <v>1</v>
      </c>
      <c r="F13874" s="118" t="s">
        <v>1489</v>
      </c>
      <c r="G13874" s="113">
        <f>IF([Data da Aprovação]&lt;&gt;"ESTATUTÁRIO",YEAR([Data da Aprovação]),"")</f>
        <v>2009</v>
      </c>
      <c r="H13874" s="106">
        <f>Tabela9[[#This Row],[Valor do Provento R$]]/Tabela9[[#This Row],[Provento por 1 ou 1000 Ações]]</f>
        <v>0.14119999999999999</v>
      </c>
    </row>
    <row r="13875" spans="1:8">
      <c r="A13875" s="119" t="s">
        <v>1876</v>
      </c>
      <c r="B13875" s="117" t="s">
        <v>1488</v>
      </c>
      <c r="C13875" s="140">
        <v>40108</v>
      </c>
      <c r="D13875" s="141">
        <v>0.14119999999999999</v>
      </c>
      <c r="E13875" s="119">
        <v>1</v>
      </c>
      <c r="F13875" s="119" t="s">
        <v>1489</v>
      </c>
      <c r="G13875" s="114">
        <f>IF([Data da Aprovação]&lt;&gt;"ESTATUTÁRIO",YEAR([Data da Aprovação]),"")</f>
        <v>2009</v>
      </c>
      <c r="H13875" s="106">
        <f>Tabela9[[#This Row],[Valor do Provento R$]]/Tabela9[[#This Row],[Provento por 1 ou 1000 Ações]]</f>
        <v>0.14119999999999999</v>
      </c>
    </row>
    <row r="13876" spans="1:8">
      <c r="A13876" s="118" t="s">
        <v>1876</v>
      </c>
      <c r="B13876" s="116" t="s">
        <v>1488</v>
      </c>
      <c r="C13876" s="138">
        <v>40177</v>
      </c>
      <c r="D13876" s="139">
        <v>0.11</v>
      </c>
      <c r="E13876" s="118">
        <v>1</v>
      </c>
      <c r="F13876" s="118" t="s">
        <v>1492</v>
      </c>
      <c r="G13876" s="113">
        <f>IF([Data da Aprovação]&lt;&gt;"ESTATUTÁRIO",YEAR([Data da Aprovação]),"")</f>
        <v>2009</v>
      </c>
      <c r="H13876" s="106">
        <f>Tabela9[[#This Row],[Valor do Provento R$]]/Tabela9[[#This Row],[Provento por 1 ou 1000 Ações]]</f>
        <v>0.11</v>
      </c>
    </row>
    <row r="13877" spans="1:8">
      <c r="A13877" s="119" t="s">
        <v>1876</v>
      </c>
      <c r="B13877" s="117" t="s">
        <v>1488</v>
      </c>
      <c r="C13877" s="140">
        <v>40262</v>
      </c>
      <c r="D13877" s="141">
        <v>0.03</v>
      </c>
      <c r="E13877" s="119">
        <v>1</v>
      </c>
      <c r="F13877" s="119" t="s">
        <v>1492</v>
      </c>
      <c r="G13877" s="114">
        <f>IF([Data da Aprovação]&lt;&gt;"ESTATUTÁRIO",YEAR([Data da Aprovação]),"")</f>
        <v>2010</v>
      </c>
      <c r="H13877" s="106">
        <f>Tabela9[[#This Row],[Valor do Provento R$]]/Tabela9[[#This Row],[Provento por 1 ou 1000 Ações]]</f>
        <v>0.03</v>
      </c>
    </row>
    <row r="13878" spans="1:8">
      <c r="A13878" s="118" t="s">
        <v>1876</v>
      </c>
      <c r="B13878" s="116" t="s">
        <v>1488</v>
      </c>
      <c r="C13878" s="138">
        <v>40262</v>
      </c>
      <c r="D13878" s="139">
        <v>0.1176</v>
      </c>
      <c r="E13878" s="118">
        <v>1</v>
      </c>
      <c r="F13878" s="118" t="s">
        <v>1489</v>
      </c>
      <c r="G13878" s="113">
        <f>IF([Data da Aprovação]&lt;&gt;"ESTATUTÁRIO",YEAR([Data da Aprovação]),"")</f>
        <v>2010</v>
      </c>
      <c r="H13878" s="106">
        <f>Tabela9[[#This Row],[Valor do Provento R$]]/Tabela9[[#This Row],[Provento por 1 ou 1000 Ações]]</f>
        <v>0.1176</v>
      </c>
    </row>
    <row r="13879" spans="1:8">
      <c r="A13879" s="119" t="s">
        <v>1876</v>
      </c>
      <c r="B13879" s="117" t="s">
        <v>1488</v>
      </c>
      <c r="C13879" s="140">
        <v>40380</v>
      </c>
      <c r="D13879" s="141">
        <v>0.14119999999999999</v>
      </c>
      <c r="E13879" s="119">
        <v>1</v>
      </c>
      <c r="F13879" s="119" t="s">
        <v>1489</v>
      </c>
      <c r="G13879" s="114">
        <f>IF([Data da Aprovação]&lt;&gt;"ESTATUTÁRIO",YEAR([Data da Aprovação]),"")</f>
        <v>2010</v>
      </c>
      <c r="H13879" s="106">
        <f>Tabela9[[#This Row],[Valor do Provento R$]]/Tabela9[[#This Row],[Provento por 1 ou 1000 Ações]]</f>
        <v>0.14119999999999999</v>
      </c>
    </row>
    <row r="13880" spans="1:8">
      <c r="A13880" s="118" t="s">
        <v>1876</v>
      </c>
      <c r="B13880" s="116" t="s">
        <v>1488</v>
      </c>
      <c r="C13880" s="138">
        <v>40473</v>
      </c>
      <c r="D13880" s="139">
        <v>0.141176471</v>
      </c>
      <c r="E13880" s="118">
        <v>1</v>
      </c>
      <c r="F13880" s="118" t="s">
        <v>1489</v>
      </c>
      <c r="G13880" s="113">
        <f>IF([Data da Aprovação]&lt;&gt;"ESTATUTÁRIO",YEAR([Data da Aprovação]),"")</f>
        <v>2010</v>
      </c>
      <c r="H13880" s="106">
        <f>Tabela9[[#This Row],[Valor do Provento R$]]/Tabela9[[#This Row],[Provento por 1 ou 1000 Ações]]</f>
        <v>0.141176471</v>
      </c>
    </row>
    <row r="13881" spans="1:8">
      <c r="A13881" s="119" t="s">
        <v>1876</v>
      </c>
      <c r="B13881" s="117" t="s">
        <v>1488</v>
      </c>
      <c r="C13881" s="140">
        <v>40526</v>
      </c>
      <c r="D13881" s="141">
        <v>0.13</v>
      </c>
      <c r="E13881" s="119">
        <v>1</v>
      </c>
      <c r="F13881" s="119" t="s">
        <v>1492</v>
      </c>
      <c r="G13881" s="114">
        <f>IF([Data da Aprovação]&lt;&gt;"ESTATUTÁRIO",YEAR([Data da Aprovação]),"")</f>
        <v>2010</v>
      </c>
      <c r="H13881" s="106">
        <f>Tabela9[[#This Row],[Valor do Provento R$]]/Tabela9[[#This Row],[Provento por 1 ou 1000 Ações]]</f>
        <v>0.13</v>
      </c>
    </row>
    <row r="13882" spans="1:8">
      <c r="A13882" s="118" t="s">
        <v>1876</v>
      </c>
      <c r="B13882" s="116" t="s">
        <v>1488</v>
      </c>
      <c r="C13882" s="138">
        <v>40659</v>
      </c>
      <c r="D13882" s="139">
        <v>4.3999999999999997E-2</v>
      </c>
      <c r="E13882" s="118">
        <v>1</v>
      </c>
      <c r="F13882" s="118" t="s">
        <v>1492</v>
      </c>
      <c r="G13882" s="113">
        <f>IF([Data da Aprovação]&lt;&gt;"ESTATUTÁRIO",YEAR([Data da Aprovação]),"")</f>
        <v>2011</v>
      </c>
      <c r="H13882" s="106">
        <f>Tabela9[[#This Row],[Valor do Provento R$]]/Tabela9[[#This Row],[Provento por 1 ou 1000 Ações]]</f>
        <v>4.3999999999999997E-2</v>
      </c>
    </row>
    <row r="13883" spans="1:8">
      <c r="A13883" s="119" t="s">
        <v>1876</v>
      </c>
      <c r="B13883" s="117" t="s">
        <v>1488</v>
      </c>
      <c r="C13883" s="140">
        <v>40659</v>
      </c>
      <c r="D13883" s="141">
        <v>0.16470000000000001</v>
      </c>
      <c r="E13883" s="119">
        <v>1</v>
      </c>
      <c r="F13883" s="119" t="s">
        <v>1489</v>
      </c>
      <c r="G13883" s="114">
        <f>IF([Data da Aprovação]&lt;&gt;"ESTATUTÁRIO",YEAR([Data da Aprovação]),"")</f>
        <v>2011</v>
      </c>
      <c r="H13883" s="106">
        <f>Tabela9[[#This Row],[Valor do Provento R$]]/Tabela9[[#This Row],[Provento por 1 ou 1000 Ações]]</f>
        <v>0.16470000000000001</v>
      </c>
    </row>
    <row r="13884" spans="1:8">
      <c r="A13884" s="118" t="s">
        <v>1876</v>
      </c>
      <c r="B13884" s="116" t="s">
        <v>1488</v>
      </c>
      <c r="C13884" s="138">
        <v>40745</v>
      </c>
      <c r="D13884" s="139">
        <v>0.21176500000000001</v>
      </c>
      <c r="E13884" s="118">
        <v>1</v>
      </c>
      <c r="F13884" s="118" t="s">
        <v>1489</v>
      </c>
      <c r="G13884" s="113">
        <f>IF([Data da Aprovação]&lt;&gt;"ESTATUTÁRIO",YEAR([Data da Aprovação]),"")</f>
        <v>2011</v>
      </c>
      <c r="H13884" s="106">
        <f>Tabela9[[#This Row],[Valor do Provento R$]]/Tabela9[[#This Row],[Provento por 1 ou 1000 Ações]]</f>
        <v>0.21176500000000001</v>
      </c>
    </row>
    <row r="13885" spans="1:8">
      <c r="A13885" s="119" t="s">
        <v>1876</v>
      </c>
      <c r="B13885" s="117" t="s">
        <v>1488</v>
      </c>
      <c r="C13885" s="140">
        <v>40837</v>
      </c>
      <c r="D13885" s="141">
        <v>5.5300000000000002E-2</v>
      </c>
      <c r="E13885" s="119">
        <v>1</v>
      </c>
      <c r="F13885" s="119" t="s">
        <v>1492</v>
      </c>
      <c r="G13885" s="114">
        <f>IF([Data da Aprovação]&lt;&gt;"ESTATUTÁRIO",YEAR([Data da Aprovação]),"")</f>
        <v>2011</v>
      </c>
      <c r="H13885" s="106">
        <f>Tabela9[[#This Row],[Valor do Provento R$]]/Tabela9[[#This Row],[Provento por 1 ou 1000 Ações]]</f>
        <v>5.5300000000000002E-2</v>
      </c>
    </row>
    <row r="13886" spans="1:8">
      <c r="A13886" s="118" t="s">
        <v>1876</v>
      </c>
      <c r="B13886" s="116" t="s">
        <v>1488</v>
      </c>
      <c r="C13886" s="138">
        <v>40837</v>
      </c>
      <c r="D13886" s="139">
        <v>0.15190000000000001</v>
      </c>
      <c r="E13886" s="118">
        <v>1</v>
      </c>
      <c r="F13886" s="118" t="s">
        <v>1489</v>
      </c>
      <c r="G13886" s="113">
        <f>IF([Data da Aprovação]&lt;&gt;"ESTATUTÁRIO",YEAR([Data da Aprovação]),"")</f>
        <v>2011</v>
      </c>
      <c r="H13886" s="106">
        <f>Tabela9[[#This Row],[Valor do Provento R$]]/Tabela9[[#This Row],[Provento por 1 ou 1000 Ações]]</f>
        <v>0.15190000000000001</v>
      </c>
    </row>
    <row r="13887" spans="1:8">
      <c r="A13887" s="119" t="s">
        <v>1876</v>
      </c>
      <c r="B13887" s="117" t="s">
        <v>1488</v>
      </c>
      <c r="C13887" s="140">
        <v>40890</v>
      </c>
      <c r="D13887" s="141">
        <v>5.5280999999999997E-2</v>
      </c>
      <c r="E13887" s="119">
        <v>1</v>
      </c>
      <c r="F13887" s="119" t="s">
        <v>1492</v>
      </c>
      <c r="G13887" s="114">
        <f>IF([Data da Aprovação]&lt;&gt;"ESTATUTÁRIO",YEAR([Data da Aprovação]),"")</f>
        <v>2011</v>
      </c>
      <c r="H13887" s="106">
        <f>Tabela9[[#This Row],[Valor do Provento R$]]/Tabela9[[#This Row],[Provento por 1 ou 1000 Ações]]</f>
        <v>5.5280999999999997E-2</v>
      </c>
    </row>
    <row r="13888" spans="1:8">
      <c r="A13888" s="118" t="s">
        <v>1876</v>
      </c>
      <c r="B13888" s="116" t="s">
        <v>1488</v>
      </c>
      <c r="C13888" s="138">
        <v>40890</v>
      </c>
      <c r="D13888" s="139">
        <v>0.15190100000000001</v>
      </c>
      <c r="E13888" s="118">
        <v>1</v>
      </c>
      <c r="F13888" s="118" t="s">
        <v>1489</v>
      </c>
      <c r="G13888" s="113">
        <f>IF([Data da Aprovação]&lt;&gt;"ESTATUTÁRIO",YEAR([Data da Aprovação]),"")</f>
        <v>2011</v>
      </c>
      <c r="H13888" s="106">
        <f>Tabela9[[#This Row],[Valor do Provento R$]]/Tabela9[[#This Row],[Provento por 1 ou 1000 Ações]]</f>
        <v>0.15190100000000001</v>
      </c>
    </row>
    <row r="13889" spans="1:8">
      <c r="A13889" s="119" t="s">
        <v>1876</v>
      </c>
      <c r="B13889" s="117" t="s">
        <v>1488</v>
      </c>
      <c r="C13889" s="140">
        <v>41025</v>
      </c>
      <c r="D13889" s="141">
        <v>1.1872849999999999</v>
      </c>
      <c r="E13889" s="119">
        <v>1</v>
      </c>
      <c r="F13889" s="119" t="s">
        <v>1492</v>
      </c>
      <c r="G13889" s="114">
        <f>IF([Data da Aprovação]&lt;&gt;"ESTATUTÁRIO",YEAR([Data da Aprovação]),"")</f>
        <v>2012</v>
      </c>
      <c r="H13889" s="106">
        <f>Tabela9[[#This Row],[Valor do Provento R$]]/Tabela9[[#This Row],[Provento por 1 ou 1000 Ações]]</f>
        <v>1.1872849999999999</v>
      </c>
    </row>
    <row r="13890" spans="1:8">
      <c r="A13890" s="118" t="s">
        <v>1876</v>
      </c>
      <c r="B13890" s="116" t="s">
        <v>1488</v>
      </c>
      <c r="C13890" s="138">
        <v>41135</v>
      </c>
      <c r="D13890" s="139">
        <v>8.4500000000000006E-2</v>
      </c>
      <c r="E13890" s="118">
        <v>1</v>
      </c>
      <c r="F13890" s="118" t="s">
        <v>1492</v>
      </c>
      <c r="G13890" s="113">
        <f>IF([Data da Aprovação]&lt;&gt;"ESTATUTÁRIO",YEAR([Data da Aprovação]),"")</f>
        <v>2012</v>
      </c>
      <c r="H13890" s="106">
        <f>Tabela9[[#This Row],[Valor do Provento R$]]/Tabela9[[#This Row],[Provento por 1 ou 1000 Ações]]</f>
        <v>8.4500000000000006E-2</v>
      </c>
    </row>
    <row r="13891" spans="1:8">
      <c r="A13891" s="119" t="s">
        <v>1876</v>
      </c>
      <c r="B13891" s="117" t="s">
        <v>1488</v>
      </c>
      <c r="C13891" s="140">
        <v>41135</v>
      </c>
      <c r="D13891" s="141">
        <v>0.23</v>
      </c>
      <c r="E13891" s="119">
        <v>1</v>
      </c>
      <c r="F13891" s="119" t="s">
        <v>1489</v>
      </c>
      <c r="G13891" s="114">
        <f>IF([Data da Aprovação]&lt;&gt;"ESTATUTÁRIO",YEAR([Data da Aprovação]),"")</f>
        <v>2012</v>
      </c>
      <c r="H13891" s="106">
        <f>Tabela9[[#This Row],[Valor do Provento R$]]/Tabela9[[#This Row],[Provento por 1 ou 1000 Ações]]</f>
        <v>0.23</v>
      </c>
    </row>
    <row r="13892" spans="1:8">
      <c r="A13892" s="118" t="s">
        <v>1876</v>
      </c>
      <c r="B13892" s="116" t="s">
        <v>1488</v>
      </c>
      <c r="C13892" s="138">
        <v>41220</v>
      </c>
      <c r="D13892" s="139">
        <v>0.28000000000000003</v>
      </c>
      <c r="E13892" s="118">
        <v>1</v>
      </c>
      <c r="F13892" s="118" t="s">
        <v>1492</v>
      </c>
      <c r="G13892" s="113">
        <f>IF([Data da Aprovação]&lt;&gt;"ESTATUTÁRIO",YEAR([Data da Aprovação]),"")</f>
        <v>2012</v>
      </c>
      <c r="H13892" s="106">
        <f>Tabela9[[#This Row],[Valor do Provento R$]]/Tabela9[[#This Row],[Provento por 1 ou 1000 Ações]]</f>
        <v>0.28000000000000003</v>
      </c>
    </row>
    <row r="13893" spans="1:8">
      <c r="A13893" s="119" t="s">
        <v>1876</v>
      </c>
      <c r="B13893" s="117" t="s">
        <v>1488</v>
      </c>
      <c r="C13893" s="140">
        <v>41295</v>
      </c>
      <c r="D13893" s="141">
        <v>0.224</v>
      </c>
      <c r="E13893" s="119">
        <v>1</v>
      </c>
      <c r="F13893" s="119" t="s">
        <v>1489</v>
      </c>
      <c r="G13893" s="114">
        <f>IF([Data da Aprovação]&lt;&gt;"ESTATUTÁRIO",YEAR([Data da Aprovação]),"")</f>
        <v>2013</v>
      </c>
      <c r="H13893" s="106">
        <f>Tabela9[[#This Row],[Valor do Provento R$]]/Tabela9[[#This Row],[Provento por 1 ou 1000 Ações]]</f>
        <v>0.224</v>
      </c>
    </row>
    <row r="13894" spans="1:8">
      <c r="A13894" s="118" t="s">
        <v>1876</v>
      </c>
      <c r="B13894" s="116" t="s">
        <v>1488</v>
      </c>
      <c r="C13894" s="138">
        <v>41394</v>
      </c>
      <c r="D13894" s="139">
        <v>0.332511422</v>
      </c>
      <c r="E13894" s="118">
        <v>1</v>
      </c>
      <c r="F13894" s="118" t="s">
        <v>1492</v>
      </c>
      <c r="G13894" s="113">
        <f>IF([Data da Aprovação]&lt;&gt;"ESTATUTÁRIO",YEAR([Data da Aprovação]),"")</f>
        <v>2013</v>
      </c>
      <c r="H13894" s="106">
        <f>Tabela9[[#This Row],[Valor do Provento R$]]/Tabela9[[#This Row],[Provento por 1 ou 1000 Ações]]</f>
        <v>0.332511422</v>
      </c>
    </row>
    <row r="13895" spans="1:8">
      <c r="A13895" s="119" t="s">
        <v>1876</v>
      </c>
      <c r="B13895" s="117" t="s">
        <v>1488</v>
      </c>
      <c r="C13895" s="140">
        <v>41500</v>
      </c>
      <c r="D13895" s="141">
        <v>0.1</v>
      </c>
      <c r="E13895" s="119">
        <v>1</v>
      </c>
      <c r="F13895" s="119" t="s">
        <v>1492</v>
      </c>
      <c r="G13895" s="114">
        <f>IF([Data da Aprovação]&lt;&gt;"ESTATUTÁRIO",YEAR([Data da Aprovação]),"")</f>
        <v>2013</v>
      </c>
      <c r="H13895" s="106">
        <f>Tabela9[[#This Row],[Valor do Provento R$]]/Tabela9[[#This Row],[Provento por 1 ou 1000 Ações]]</f>
        <v>0.1</v>
      </c>
    </row>
    <row r="13896" spans="1:8">
      <c r="A13896" s="118" t="s">
        <v>1876</v>
      </c>
      <c r="B13896" s="116" t="s">
        <v>1488</v>
      </c>
      <c r="C13896" s="138">
        <v>41500</v>
      </c>
      <c r="D13896" s="139">
        <v>0.211764706</v>
      </c>
      <c r="E13896" s="118">
        <v>1</v>
      </c>
      <c r="F13896" s="118" t="s">
        <v>1489</v>
      </c>
      <c r="G13896" s="113">
        <f>IF([Data da Aprovação]&lt;&gt;"ESTATUTÁRIO",YEAR([Data da Aprovação]),"")</f>
        <v>2013</v>
      </c>
      <c r="H13896" s="106">
        <f>Tabela9[[#This Row],[Valor do Provento R$]]/Tabela9[[#This Row],[Provento por 1 ou 1000 Ações]]</f>
        <v>0.211764706</v>
      </c>
    </row>
    <row r="13897" spans="1:8">
      <c r="A13897" s="119" t="s">
        <v>1876</v>
      </c>
      <c r="B13897" s="117" t="s">
        <v>1488</v>
      </c>
      <c r="C13897" s="140">
        <v>41568</v>
      </c>
      <c r="D13897" s="141">
        <v>0.1865</v>
      </c>
      <c r="E13897" s="119">
        <v>1</v>
      </c>
      <c r="F13897" s="119" t="s">
        <v>1492</v>
      </c>
      <c r="G13897" s="114">
        <f>IF([Data da Aprovação]&lt;&gt;"ESTATUTÁRIO",YEAR([Data da Aprovação]),"")</f>
        <v>2013</v>
      </c>
      <c r="H13897" s="106">
        <f>Tabela9[[#This Row],[Valor do Provento R$]]/Tabela9[[#This Row],[Provento por 1 ou 1000 Ações]]</f>
        <v>0.1865</v>
      </c>
    </row>
    <row r="13898" spans="1:8">
      <c r="A13898" s="118" t="s">
        <v>1876</v>
      </c>
      <c r="B13898" s="116" t="s">
        <v>1488</v>
      </c>
      <c r="C13898" s="138">
        <v>41568</v>
      </c>
      <c r="D13898" s="139">
        <v>0.11</v>
      </c>
      <c r="E13898" s="118">
        <v>1</v>
      </c>
      <c r="F13898" s="118" t="s">
        <v>1489</v>
      </c>
      <c r="G13898" s="113">
        <f>IF([Data da Aprovação]&lt;&gt;"ESTATUTÁRIO",YEAR([Data da Aprovação]),"")</f>
        <v>2013</v>
      </c>
      <c r="H13898" s="106">
        <f>Tabela9[[#This Row],[Valor do Provento R$]]/Tabela9[[#This Row],[Provento por 1 ou 1000 Ações]]</f>
        <v>0.11</v>
      </c>
    </row>
    <row r="13899" spans="1:8">
      <c r="A13899" s="119" t="s">
        <v>1876</v>
      </c>
      <c r="B13899" s="117" t="s">
        <v>1488</v>
      </c>
      <c r="C13899" s="140">
        <v>41634</v>
      </c>
      <c r="D13899" s="141">
        <v>0.19</v>
      </c>
      <c r="E13899" s="119">
        <v>1</v>
      </c>
      <c r="F13899" s="119" t="s">
        <v>1492</v>
      </c>
      <c r="G13899" s="114">
        <f>IF([Data da Aprovação]&lt;&gt;"ESTATUTÁRIO",YEAR([Data da Aprovação]),"")</f>
        <v>2013</v>
      </c>
      <c r="H13899" s="106">
        <f>Tabela9[[#This Row],[Valor do Provento R$]]/Tabela9[[#This Row],[Provento por 1 ou 1000 Ações]]</f>
        <v>0.19</v>
      </c>
    </row>
    <row r="13900" spans="1:8">
      <c r="A13900" s="118" t="s">
        <v>1876</v>
      </c>
      <c r="B13900" s="116" t="s">
        <v>1488</v>
      </c>
      <c r="C13900" s="138">
        <v>41660</v>
      </c>
      <c r="D13900" s="139">
        <v>0.105882353</v>
      </c>
      <c r="E13900" s="118">
        <v>1</v>
      </c>
      <c r="F13900" s="118" t="s">
        <v>1489</v>
      </c>
      <c r="G13900" s="113">
        <f>IF([Data da Aprovação]&lt;&gt;"ESTATUTÁRIO",YEAR([Data da Aprovação]),"")</f>
        <v>2014</v>
      </c>
      <c r="H13900" s="106">
        <f>Tabela9[[#This Row],[Valor do Provento R$]]/Tabela9[[#This Row],[Provento por 1 ou 1000 Ações]]</f>
        <v>0.105882353</v>
      </c>
    </row>
    <row r="13901" spans="1:8">
      <c r="A13901" s="119" t="s">
        <v>1877</v>
      </c>
      <c r="B13901" s="117" t="s">
        <v>1488</v>
      </c>
      <c r="C13901" s="140">
        <v>35494</v>
      </c>
      <c r="D13901" s="141">
        <v>0.41947919</v>
      </c>
      <c r="E13901" s="119">
        <v>1</v>
      </c>
      <c r="F13901" s="119" t="s">
        <v>1492</v>
      </c>
      <c r="G13901" s="114">
        <f>IF([Data da Aprovação]&lt;&gt;"ESTATUTÁRIO",YEAR([Data da Aprovação]),"")</f>
        <v>1997</v>
      </c>
      <c r="H13901" s="106">
        <f>Tabela9[[#This Row],[Valor do Provento R$]]/Tabela9[[#This Row],[Provento por 1 ou 1000 Ações]]</f>
        <v>0.41947919</v>
      </c>
    </row>
    <row r="13902" spans="1:8">
      <c r="A13902" s="118" t="s">
        <v>1877</v>
      </c>
      <c r="B13902" s="116" t="s">
        <v>1488</v>
      </c>
      <c r="C13902" s="138">
        <v>35866</v>
      </c>
      <c r="D13902" s="139">
        <v>0.2345357706</v>
      </c>
      <c r="E13902" s="118">
        <v>1</v>
      </c>
      <c r="F13902" s="118" t="s">
        <v>1489</v>
      </c>
      <c r="G13902" s="113">
        <f>IF([Data da Aprovação]&lt;&gt;"ESTATUTÁRIO",YEAR([Data da Aprovação]),"")</f>
        <v>1998</v>
      </c>
      <c r="H13902" s="106">
        <f>Tabela9[[#This Row],[Valor do Provento R$]]/Tabela9[[#This Row],[Provento por 1 ou 1000 Ações]]</f>
        <v>0.2345357706</v>
      </c>
    </row>
    <row r="13903" spans="1:8">
      <c r="A13903" s="119" t="s">
        <v>1877</v>
      </c>
      <c r="B13903" s="117" t="s">
        <v>1488</v>
      </c>
      <c r="C13903" s="140">
        <v>36280</v>
      </c>
      <c r="D13903" s="141">
        <v>0.14197723000000001</v>
      </c>
      <c r="E13903" s="119">
        <v>1</v>
      </c>
      <c r="F13903" s="119" t="s">
        <v>1489</v>
      </c>
      <c r="G13903" s="114">
        <f>IF([Data da Aprovação]&lt;&gt;"ESTATUTÁRIO",YEAR([Data da Aprovação]),"")</f>
        <v>1999</v>
      </c>
      <c r="H13903" s="106">
        <f>Tabela9[[#This Row],[Valor do Provento R$]]/Tabela9[[#This Row],[Provento por 1 ou 1000 Ações]]</f>
        <v>0.14197723000000001</v>
      </c>
    </row>
    <row r="13904" spans="1:8">
      <c r="A13904" s="118" t="s">
        <v>1877</v>
      </c>
      <c r="B13904" s="116" t="s">
        <v>1488</v>
      </c>
      <c r="C13904" s="138">
        <v>36643</v>
      </c>
      <c r="D13904" s="139">
        <v>0.26829900000000001</v>
      </c>
      <c r="E13904" s="118">
        <v>1</v>
      </c>
      <c r="F13904" s="118" t="s">
        <v>1489</v>
      </c>
      <c r="G13904" s="113">
        <f>IF([Data da Aprovação]&lt;&gt;"ESTATUTÁRIO",YEAR([Data da Aprovação]),"")</f>
        <v>2000</v>
      </c>
      <c r="H13904" s="106">
        <f>Tabela9[[#This Row],[Valor do Provento R$]]/Tabela9[[#This Row],[Provento por 1 ou 1000 Ações]]</f>
        <v>0.26829900000000001</v>
      </c>
    </row>
    <row r="13905" spans="1:8">
      <c r="A13905" s="119" t="s">
        <v>1877</v>
      </c>
      <c r="B13905" s="117" t="s">
        <v>1488</v>
      </c>
      <c r="C13905" s="140">
        <v>36977</v>
      </c>
      <c r="D13905" s="141">
        <v>0.29499999999999998</v>
      </c>
      <c r="E13905" s="119">
        <v>1</v>
      </c>
      <c r="F13905" s="119" t="s">
        <v>1489</v>
      </c>
      <c r="G13905" s="114">
        <f>IF([Data da Aprovação]&lt;&gt;"ESTATUTÁRIO",YEAR([Data da Aprovação]),"")</f>
        <v>2001</v>
      </c>
      <c r="H13905" s="106">
        <f>Tabela9[[#This Row],[Valor do Provento R$]]/Tabela9[[#This Row],[Provento por 1 ou 1000 Ações]]</f>
        <v>0.29499999999999998</v>
      </c>
    </row>
    <row r="13906" spans="1:8">
      <c r="A13906" s="118" t="s">
        <v>1877</v>
      </c>
      <c r="B13906" s="116" t="s">
        <v>1488</v>
      </c>
      <c r="C13906" s="138">
        <v>37351</v>
      </c>
      <c r="D13906" s="139">
        <v>0.17875785999999999</v>
      </c>
      <c r="E13906" s="118">
        <v>1</v>
      </c>
      <c r="F13906" s="118" t="s">
        <v>1489</v>
      </c>
      <c r="G13906" s="113">
        <f>IF([Data da Aprovação]&lt;&gt;"ESTATUTÁRIO",YEAR([Data da Aprovação]),"")</f>
        <v>2002</v>
      </c>
      <c r="H13906" s="106">
        <f>Tabela9[[#This Row],[Valor do Provento R$]]/Tabela9[[#This Row],[Provento por 1 ou 1000 Ações]]</f>
        <v>0.17875785999999999</v>
      </c>
    </row>
    <row r="13907" spans="1:8">
      <c r="A13907" s="119" t="s">
        <v>1877</v>
      </c>
      <c r="B13907" s="117" t="s">
        <v>1488</v>
      </c>
      <c r="C13907" s="140">
        <v>37735</v>
      </c>
      <c r="D13907" s="141">
        <v>0.22342529</v>
      </c>
      <c r="E13907" s="119">
        <v>1</v>
      </c>
      <c r="F13907" s="119" t="s">
        <v>1489</v>
      </c>
      <c r="G13907" s="114">
        <f>IF([Data da Aprovação]&lt;&gt;"ESTATUTÁRIO",YEAR([Data da Aprovação]),"")</f>
        <v>2003</v>
      </c>
      <c r="H13907" s="106">
        <f>Tabela9[[#This Row],[Valor do Provento R$]]/Tabela9[[#This Row],[Provento por 1 ou 1000 Ações]]</f>
        <v>0.22342529</v>
      </c>
    </row>
    <row r="13908" spans="1:8">
      <c r="A13908" s="118" t="s">
        <v>1877</v>
      </c>
      <c r="B13908" s="116" t="s">
        <v>1488</v>
      </c>
      <c r="C13908" s="138">
        <v>38107</v>
      </c>
      <c r="D13908" s="139">
        <v>3.3423000000000001E-2</v>
      </c>
      <c r="E13908" s="118">
        <v>1</v>
      </c>
      <c r="F13908" s="118" t="s">
        <v>1489</v>
      </c>
      <c r="G13908" s="113">
        <f>IF([Data da Aprovação]&lt;&gt;"ESTATUTÁRIO",YEAR([Data da Aprovação]),"")</f>
        <v>2004</v>
      </c>
      <c r="H13908" s="106">
        <f>Tabela9[[#This Row],[Valor do Provento R$]]/Tabela9[[#This Row],[Provento por 1 ou 1000 Ações]]</f>
        <v>3.3423000000000001E-2</v>
      </c>
    </row>
    <row r="13909" spans="1:8">
      <c r="A13909" s="119" t="s">
        <v>1877</v>
      </c>
      <c r="B13909" s="117" t="s">
        <v>1488</v>
      </c>
      <c r="C13909" s="140">
        <v>38461</v>
      </c>
      <c r="D13909" s="141">
        <v>0.20455000000000001</v>
      </c>
      <c r="E13909" s="119">
        <v>1</v>
      </c>
      <c r="F13909" s="119" t="s">
        <v>1489</v>
      </c>
      <c r="G13909" s="114">
        <f>IF([Data da Aprovação]&lt;&gt;"ESTATUTÁRIO",YEAR([Data da Aprovação]),"")</f>
        <v>2005</v>
      </c>
      <c r="H13909" s="106">
        <f>Tabela9[[#This Row],[Valor do Provento R$]]/Tabela9[[#This Row],[Provento por 1 ou 1000 Ações]]</f>
        <v>0.20455000000000001</v>
      </c>
    </row>
    <row r="13910" spans="1:8">
      <c r="A13910" s="118" t="s">
        <v>1877</v>
      </c>
      <c r="B13910" s="116" t="s">
        <v>1488</v>
      </c>
      <c r="C13910" s="138">
        <v>38835</v>
      </c>
      <c r="D13910" s="139">
        <v>4.8379999999999999E-2</v>
      </c>
      <c r="E13910" s="118">
        <v>1</v>
      </c>
      <c r="F13910" s="118" t="s">
        <v>1492</v>
      </c>
      <c r="G13910" s="113">
        <f>IF([Data da Aprovação]&lt;&gt;"ESTATUTÁRIO",YEAR([Data da Aprovação]),"")</f>
        <v>2006</v>
      </c>
      <c r="H13910" s="106">
        <f>Tabela9[[#This Row],[Valor do Provento R$]]/Tabela9[[#This Row],[Provento por 1 ou 1000 Ações]]</f>
        <v>4.8379999999999999E-2</v>
      </c>
    </row>
    <row r="13911" spans="1:8">
      <c r="A13911" s="119" t="s">
        <v>1877</v>
      </c>
      <c r="B13911" s="117" t="s">
        <v>1488</v>
      </c>
      <c r="C13911" s="140">
        <v>38835</v>
      </c>
      <c r="D13911" s="141">
        <v>0.21168100000000001</v>
      </c>
      <c r="E13911" s="119">
        <v>1</v>
      </c>
      <c r="F13911" s="119" t="s">
        <v>1489</v>
      </c>
      <c r="G13911" s="114">
        <f>IF([Data da Aprovação]&lt;&gt;"ESTATUTÁRIO",YEAR([Data da Aprovação]),"")</f>
        <v>2006</v>
      </c>
      <c r="H13911" s="106">
        <f>Tabela9[[#This Row],[Valor do Provento R$]]/Tabela9[[#This Row],[Provento por 1 ou 1000 Ações]]</f>
        <v>0.21168100000000001</v>
      </c>
    </row>
    <row r="13912" spans="1:8">
      <c r="A13912" s="118" t="s">
        <v>1877</v>
      </c>
      <c r="B13912" s="116" t="s">
        <v>1488</v>
      </c>
      <c r="C13912" s="138">
        <v>39188</v>
      </c>
      <c r="D13912" s="139">
        <v>0.334233</v>
      </c>
      <c r="E13912" s="118">
        <v>1</v>
      </c>
      <c r="F13912" s="118" t="s">
        <v>1489</v>
      </c>
      <c r="G13912" s="113">
        <f>IF([Data da Aprovação]&lt;&gt;"ESTATUTÁRIO",YEAR([Data da Aprovação]),"")</f>
        <v>2007</v>
      </c>
      <c r="H13912" s="106">
        <f>Tabela9[[#This Row],[Valor do Provento R$]]/Tabela9[[#This Row],[Provento por 1 ou 1000 Ações]]</f>
        <v>0.334233</v>
      </c>
    </row>
    <row r="13913" spans="1:8">
      <c r="A13913" s="119" t="s">
        <v>1877</v>
      </c>
      <c r="B13913" s="117" t="s">
        <v>1488</v>
      </c>
      <c r="C13913" s="140">
        <v>39567</v>
      </c>
      <c r="D13913" s="141">
        <v>0.34732200000000002</v>
      </c>
      <c r="E13913" s="119">
        <v>1</v>
      </c>
      <c r="F13913" s="119" t="s">
        <v>1489</v>
      </c>
      <c r="G13913" s="114">
        <f>IF([Data da Aprovação]&lt;&gt;"ESTATUTÁRIO",YEAR([Data da Aprovação]),"")</f>
        <v>2008</v>
      </c>
      <c r="H13913" s="106">
        <f>Tabela9[[#This Row],[Valor do Provento R$]]/Tabela9[[#This Row],[Provento por 1 ou 1000 Ações]]</f>
        <v>0.34732200000000002</v>
      </c>
    </row>
    <row r="13914" spans="1:8">
      <c r="A13914" s="118" t="s">
        <v>1877</v>
      </c>
      <c r="B13914" s="116" t="s">
        <v>1488</v>
      </c>
      <c r="C13914" s="138">
        <v>39933</v>
      </c>
      <c r="D13914" s="139">
        <v>3.1620048999999997E-2</v>
      </c>
      <c r="E13914" s="118">
        <v>1</v>
      </c>
      <c r="F13914" s="118" t="s">
        <v>1492</v>
      </c>
      <c r="G13914" s="113">
        <f>IF([Data da Aprovação]&lt;&gt;"ESTATUTÁRIO",YEAR([Data da Aprovação]),"")</f>
        <v>2009</v>
      </c>
      <c r="H13914" s="106">
        <f>Tabela9[[#This Row],[Valor do Provento R$]]/Tabela9[[#This Row],[Provento por 1 ou 1000 Ações]]</f>
        <v>3.1620048999999997E-2</v>
      </c>
    </row>
    <row r="13915" spans="1:8">
      <c r="A13915" s="119" t="s">
        <v>1877</v>
      </c>
      <c r="B13915" s="117" t="s">
        <v>1488</v>
      </c>
      <c r="C13915" s="140">
        <v>41376</v>
      </c>
      <c r="D13915" s="141">
        <v>1.4536E-2</v>
      </c>
      <c r="E13915" s="119">
        <v>1</v>
      </c>
      <c r="F13915" s="119" t="s">
        <v>1492</v>
      </c>
      <c r="G13915" s="114">
        <f>IF([Data da Aprovação]&lt;&gt;"ESTATUTÁRIO",YEAR([Data da Aprovação]),"")</f>
        <v>2013</v>
      </c>
      <c r="H13915" s="106">
        <f>Tabela9[[#This Row],[Valor do Provento R$]]/Tabela9[[#This Row],[Provento por 1 ou 1000 Ações]]</f>
        <v>1.4536E-2</v>
      </c>
    </row>
    <row r="13916" spans="1:8">
      <c r="A13916" s="144" t="s">
        <v>1877</v>
      </c>
      <c r="B13916" s="116" t="s">
        <v>1488</v>
      </c>
      <c r="C13916" s="138">
        <v>41543</v>
      </c>
      <c r="D13916" s="139">
        <v>0.64425500000000002</v>
      </c>
      <c r="E13916" s="145">
        <v>1</v>
      </c>
      <c r="F13916" s="118" t="s">
        <v>1492</v>
      </c>
      <c r="G13916" s="113">
        <f>IF([Data da Aprovação]&lt;&gt;"ESTATUTÁRIO",YEAR([Data da Aprovação]),"")</f>
        <v>2013</v>
      </c>
      <c r="H13916" s="106">
        <f>Tabela9[[#This Row],[Valor do Provento R$]]/Tabela9[[#This Row],[Provento por 1 ou 1000 Ações]]</f>
        <v>0.64425500000000002</v>
      </c>
    </row>
    <row r="13917" spans="1:8">
      <c r="A13917" s="119" t="s">
        <v>1877</v>
      </c>
      <c r="B13917" s="117" t="s">
        <v>1488</v>
      </c>
      <c r="C13917" s="140">
        <v>41563</v>
      </c>
      <c r="D13917" s="141">
        <v>0.56513000000000002</v>
      </c>
      <c r="E13917" s="119">
        <v>1</v>
      </c>
      <c r="F13917" s="119" t="s">
        <v>1492</v>
      </c>
      <c r="G13917" s="114">
        <f>IF([Data da Aprovação]&lt;&gt;"ESTATUTÁRIO",YEAR([Data da Aprovação]),"")</f>
        <v>2013</v>
      </c>
      <c r="H13917" s="106">
        <f>Tabela9[[#This Row],[Valor do Provento R$]]/Tabela9[[#This Row],[Provento por 1 ou 1000 Ações]]</f>
        <v>0.56513000000000002</v>
      </c>
    </row>
    <row r="13918" spans="1:8">
      <c r="A13918" s="118" t="s">
        <v>1877</v>
      </c>
      <c r="B13918" s="116" t="s">
        <v>1490</v>
      </c>
      <c r="C13918" s="138">
        <v>35494</v>
      </c>
      <c r="D13918" s="139">
        <v>0.41947919</v>
      </c>
      <c r="E13918" s="118">
        <v>1</v>
      </c>
      <c r="F13918" s="118" t="s">
        <v>1492</v>
      </c>
      <c r="G13918" s="113">
        <f>IF([Data da Aprovação]&lt;&gt;"ESTATUTÁRIO",YEAR([Data da Aprovação]),"")</f>
        <v>1997</v>
      </c>
      <c r="H13918" s="106">
        <f>Tabela9[[#This Row],[Valor do Provento R$]]/Tabela9[[#This Row],[Provento por 1 ou 1000 Ações]]</f>
        <v>0.41947919</v>
      </c>
    </row>
    <row r="13919" spans="1:8">
      <c r="A13919" s="119" t="s">
        <v>1877</v>
      </c>
      <c r="B13919" s="117" t="s">
        <v>1490</v>
      </c>
      <c r="C13919" s="140">
        <v>35866</v>
      </c>
      <c r="D13919" s="141">
        <v>0.2345357706</v>
      </c>
      <c r="E13919" s="119">
        <v>1</v>
      </c>
      <c r="F13919" s="119" t="s">
        <v>1489</v>
      </c>
      <c r="G13919" s="114">
        <f>IF([Data da Aprovação]&lt;&gt;"ESTATUTÁRIO",YEAR([Data da Aprovação]),"")</f>
        <v>1998</v>
      </c>
      <c r="H13919" s="106">
        <f>Tabela9[[#This Row],[Valor do Provento R$]]/Tabela9[[#This Row],[Provento por 1 ou 1000 Ações]]</f>
        <v>0.2345357706</v>
      </c>
    </row>
    <row r="13920" spans="1:8">
      <c r="A13920" s="118" t="s">
        <v>1877</v>
      </c>
      <c r="B13920" s="116" t="s">
        <v>1490</v>
      </c>
      <c r="C13920" s="138">
        <v>36280</v>
      </c>
      <c r="D13920" s="139">
        <v>0.14197723000000001</v>
      </c>
      <c r="E13920" s="118">
        <v>1</v>
      </c>
      <c r="F13920" s="118" t="s">
        <v>1489</v>
      </c>
      <c r="G13920" s="113">
        <f>IF([Data da Aprovação]&lt;&gt;"ESTATUTÁRIO",YEAR([Data da Aprovação]),"")</f>
        <v>1999</v>
      </c>
      <c r="H13920" s="106">
        <f>Tabela9[[#This Row],[Valor do Provento R$]]/Tabela9[[#This Row],[Provento por 1 ou 1000 Ações]]</f>
        <v>0.14197723000000001</v>
      </c>
    </row>
    <row r="13921" spans="1:8">
      <c r="A13921" s="119" t="s">
        <v>1877</v>
      </c>
      <c r="B13921" s="117" t="s">
        <v>1490</v>
      </c>
      <c r="C13921" s="140">
        <v>36340</v>
      </c>
      <c r="D13921" s="141">
        <v>1.4197723000000001E-2</v>
      </c>
      <c r="E13921" s="119">
        <v>1</v>
      </c>
      <c r="F13921" s="119" t="s">
        <v>1492</v>
      </c>
      <c r="G13921" s="114">
        <f>IF([Data da Aprovação]&lt;&gt;"ESTATUTÁRIO",YEAR([Data da Aprovação]),"")</f>
        <v>1999</v>
      </c>
      <c r="H13921" s="106">
        <f>Tabela9[[#This Row],[Valor do Provento R$]]/Tabela9[[#This Row],[Provento por 1 ou 1000 Ações]]</f>
        <v>1.4197723000000001E-2</v>
      </c>
    </row>
    <row r="13922" spans="1:8">
      <c r="A13922" s="118" t="s">
        <v>1877</v>
      </c>
      <c r="B13922" s="116" t="s">
        <v>1490</v>
      </c>
      <c r="C13922" s="138">
        <v>36643</v>
      </c>
      <c r="D13922" s="139">
        <v>0.26829900000000001</v>
      </c>
      <c r="E13922" s="118">
        <v>1</v>
      </c>
      <c r="F13922" s="118" t="s">
        <v>1489</v>
      </c>
      <c r="G13922" s="113">
        <f>IF([Data da Aprovação]&lt;&gt;"ESTATUTÁRIO",YEAR([Data da Aprovação]),"")</f>
        <v>2000</v>
      </c>
      <c r="H13922" s="106">
        <f>Tabela9[[#This Row],[Valor do Provento R$]]/Tabela9[[#This Row],[Provento por 1 ou 1000 Ações]]</f>
        <v>0.26829900000000001</v>
      </c>
    </row>
    <row r="13923" spans="1:8">
      <c r="A13923" s="119" t="s">
        <v>1877</v>
      </c>
      <c r="B13923" s="117" t="s">
        <v>1490</v>
      </c>
      <c r="C13923" s="140">
        <v>36977</v>
      </c>
      <c r="D13923" s="141">
        <v>0.29499999999999998</v>
      </c>
      <c r="E13923" s="119">
        <v>1</v>
      </c>
      <c r="F13923" s="119" t="s">
        <v>1489</v>
      </c>
      <c r="G13923" s="114">
        <f>IF([Data da Aprovação]&lt;&gt;"ESTATUTÁRIO",YEAR([Data da Aprovação]),"")</f>
        <v>2001</v>
      </c>
      <c r="H13923" s="106">
        <f>Tabela9[[#This Row],[Valor do Provento R$]]/Tabela9[[#This Row],[Provento por 1 ou 1000 Ações]]</f>
        <v>0.29499999999999998</v>
      </c>
    </row>
    <row r="13924" spans="1:8">
      <c r="A13924" s="118" t="s">
        <v>1877</v>
      </c>
      <c r="B13924" s="116" t="s">
        <v>1490</v>
      </c>
      <c r="C13924" s="138">
        <v>37351</v>
      </c>
      <c r="D13924" s="139">
        <v>0.17875785999999999</v>
      </c>
      <c r="E13924" s="118">
        <v>1</v>
      </c>
      <c r="F13924" s="118" t="s">
        <v>1489</v>
      </c>
      <c r="G13924" s="113">
        <f>IF([Data da Aprovação]&lt;&gt;"ESTATUTÁRIO",YEAR([Data da Aprovação]),"")</f>
        <v>2002</v>
      </c>
      <c r="H13924" s="106">
        <f>Tabela9[[#This Row],[Valor do Provento R$]]/Tabela9[[#This Row],[Provento por 1 ou 1000 Ações]]</f>
        <v>0.17875785999999999</v>
      </c>
    </row>
    <row r="13925" spans="1:8">
      <c r="A13925" s="119" t="s">
        <v>1877</v>
      </c>
      <c r="B13925" s="117" t="s">
        <v>1490</v>
      </c>
      <c r="C13925" s="140">
        <v>37735</v>
      </c>
      <c r="D13925" s="141">
        <v>0.22342529</v>
      </c>
      <c r="E13925" s="119">
        <v>1</v>
      </c>
      <c r="F13925" s="119" t="s">
        <v>1489</v>
      </c>
      <c r="G13925" s="114">
        <f>IF([Data da Aprovação]&lt;&gt;"ESTATUTÁRIO",YEAR([Data da Aprovação]),"")</f>
        <v>2003</v>
      </c>
      <c r="H13925" s="106">
        <f>Tabela9[[#This Row],[Valor do Provento R$]]/Tabela9[[#This Row],[Provento por 1 ou 1000 Ações]]</f>
        <v>0.22342529</v>
      </c>
    </row>
    <row r="13926" spans="1:8">
      <c r="A13926" s="118" t="s">
        <v>1877</v>
      </c>
      <c r="B13926" s="116" t="s">
        <v>1490</v>
      </c>
      <c r="C13926" s="138">
        <v>38063</v>
      </c>
      <c r="D13926" s="139">
        <v>8.1592955750000001E-2</v>
      </c>
      <c r="E13926" s="118">
        <v>1</v>
      </c>
      <c r="F13926" s="118" t="s">
        <v>1489</v>
      </c>
      <c r="G13926" s="113">
        <f>IF([Data da Aprovação]&lt;&gt;"ESTATUTÁRIO",YEAR([Data da Aprovação]),"")</f>
        <v>2004</v>
      </c>
      <c r="H13926" s="106">
        <f>Tabela9[[#This Row],[Valor do Provento R$]]/Tabela9[[#This Row],[Provento por 1 ou 1000 Ações]]</f>
        <v>8.1592955750000001E-2</v>
      </c>
    </row>
    <row r="13927" spans="1:8">
      <c r="A13927" s="119" t="s">
        <v>1877</v>
      </c>
      <c r="B13927" s="117" t="s">
        <v>1490</v>
      </c>
      <c r="C13927" s="140">
        <v>38107</v>
      </c>
      <c r="D13927" s="141">
        <v>3.3423000000000001E-2</v>
      </c>
      <c r="E13927" s="119">
        <v>1</v>
      </c>
      <c r="F13927" s="119" t="s">
        <v>1489</v>
      </c>
      <c r="G13927" s="114">
        <f>IF([Data da Aprovação]&lt;&gt;"ESTATUTÁRIO",YEAR([Data da Aprovação]),"")</f>
        <v>2004</v>
      </c>
      <c r="H13927" s="106">
        <f>Tabela9[[#This Row],[Valor do Provento R$]]/Tabela9[[#This Row],[Provento por 1 ou 1000 Ações]]</f>
        <v>3.3423000000000001E-2</v>
      </c>
    </row>
    <row r="13928" spans="1:8">
      <c r="A13928" s="118" t="s">
        <v>1877</v>
      </c>
      <c r="B13928" s="116" t="s">
        <v>1490</v>
      </c>
      <c r="C13928" s="138">
        <v>38461</v>
      </c>
      <c r="D13928" s="139">
        <v>0.20455000000000001</v>
      </c>
      <c r="E13928" s="118">
        <v>1</v>
      </c>
      <c r="F13928" s="118" t="s">
        <v>1489</v>
      </c>
      <c r="G13928" s="113">
        <f>IF([Data da Aprovação]&lt;&gt;"ESTATUTÁRIO",YEAR([Data da Aprovação]),"")</f>
        <v>2005</v>
      </c>
      <c r="H13928" s="106">
        <f>Tabela9[[#This Row],[Valor do Provento R$]]/Tabela9[[#This Row],[Provento por 1 ou 1000 Ações]]</f>
        <v>0.20455000000000001</v>
      </c>
    </row>
    <row r="13929" spans="1:8">
      <c r="A13929" s="119" t="s">
        <v>1877</v>
      </c>
      <c r="B13929" s="117" t="s">
        <v>1490</v>
      </c>
      <c r="C13929" s="140">
        <v>38835</v>
      </c>
      <c r="D13929" s="141">
        <v>0.21168100000000001</v>
      </c>
      <c r="E13929" s="119">
        <v>1</v>
      </c>
      <c r="F13929" s="119" t="s">
        <v>1489</v>
      </c>
      <c r="G13929" s="114">
        <f>IF([Data da Aprovação]&lt;&gt;"ESTATUTÁRIO",YEAR([Data da Aprovação]),"")</f>
        <v>2006</v>
      </c>
      <c r="H13929" s="106">
        <f>Tabela9[[#This Row],[Valor do Provento R$]]/Tabela9[[#This Row],[Provento por 1 ou 1000 Ações]]</f>
        <v>0.21168100000000001</v>
      </c>
    </row>
    <row r="13930" spans="1:8">
      <c r="A13930" s="118" t="s">
        <v>1877</v>
      </c>
      <c r="B13930" s="116" t="s">
        <v>1490</v>
      </c>
      <c r="C13930" s="138">
        <v>38835</v>
      </c>
      <c r="D13930" s="139">
        <v>4.8379999999999999E-2</v>
      </c>
      <c r="E13930" s="118">
        <v>1</v>
      </c>
      <c r="F13930" s="118" t="s">
        <v>1492</v>
      </c>
      <c r="G13930" s="113">
        <f>IF([Data da Aprovação]&lt;&gt;"ESTATUTÁRIO",YEAR([Data da Aprovação]),"")</f>
        <v>2006</v>
      </c>
      <c r="H13930" s="106">
        <f>Tabela9[[#This Row],[Valor do Provento R$]]/Tabela9[[#This Row],[Provento por 1 ou 1000 Ações]]</f>
        <v>4.8379999999999999E-2</v>
      </c>
    </row>
    <row r="13931" spans="1:8">
      <c r="A13931" s="119" t="s">
        <v>1877</v>
      </c>
      <c r="B13931" s="117" t="s">
        <v>1490</v>
      </c>
      <c r="C13931" s="140">
        <v>39188</v>
      </c>
      <c r="D13931" s="141">
        <v>0.334233</v>
      </c>
      <c r="E13931" s="119">
        <v>1</v>
      </c>
      <c r="F13931" s="119" t="s">
        <v>1489</v>
      </c>
      <c r="G13931" s="114">
        <f>IF([Data da Aprovação]&lt;&gt;"ESTATUTÁRIO",YEAR([Data da Aprovação]),"")</f>
        <v>2007</v>
      </c>
      <c r="H13931" s="106">
        <f>Tabela9[[#This Row],[Valor do Provento R$]]/Tabela9[[#This Row],[Provento por 1 ou 1000 Ações]]</f>
        <v>0.334233</v>
      </c>
    </row>
    <row r="13932" spans="1:8">
      <c r="A13932" s="118" t="s">
        <v>1878</v>
      </c>
      <c r="B13932" s="116" t="s">
        <v>1488</v>
      </c>
      <c r="C13932" s="138">
        <v>41394</v>
      </c>
      <c r="D13932" s="139">
        <v>4.87E-2</v>
      </c>
      <c r="E13932" s="118">
        <v>1</v>
      </c>
      <c r="F13932" s="118" t="s">
        <v>1492</v>
      </c>
      <c r="G13932" s="113">
        <f>IF([Data da Aprovação]&lt;&gt;"ESTATUTÁRIO",YEAR([Data da Aprovação]),"")</f>
        <v>2013</v>
      </c>
      <c r="H13932" s="106">
        <f>Tabela9[[#This Row],[Valor do Provento R$]]/Tabela9[[#This Row],[Provento por 1 ou 1000 Ações]]</f>
        <v>4.87E-2</v>
      </c>
    </row>
    <row r="13933" spans="1:8">
      <c r="A13933" s="119" t="s">
        <v>1879</v>
      </c>
      <c r="B13933" s="117" t="s">
        <v>1488</v>
      </c>
      <c r="C13933" s="140">
        <v>39213</v>
      </c>
      <c r="D13933" s="141">
        <v>0.14151416999999999</v>
      </c>
      <c r="E13933" s="119">
        <v>1000</v>
      </c>
      <c r="F13933" s="119" t="s">
        <v>1492</v>
      </c>
      <c r="G13933" s="114">
        <f>IF([Data da Aprovação]&lt;&gt;"ESTATUTÁRIO",YEAR([Data da Aprovação]),"")</f>
        <v>2007</v>
      </c>
      <c r="H13933" s="106">
        <f>Tabela9[[#This Row],[Valor do Provento R$]]/Tabela9[[#This Row],[Provento por 1 ou 1000 Ações]]</f>
        <v>1.4151417E-4</v>
      </c>
    </row>
    <row r="13934" spans="1:8">
      <c r="A13934" s="118" t="s">
        <v>1879</v>
      </c>
      <c r="B13934" s="116" t="s">
        <v>1488</v>
      </c>
      <c r="C13934" s="138">
        <v>39566</v>
      </c>
      <c r="D13934" s="139">
        <v>0.1356</v>
      </c>
      <c r="E13934" s="118">
        <v>1</v>
      </c>
      <c r="F13934" s="118" t="s">
        <v>1492</v>
      </c>
      <c r="G13934" s="113">
        <f>IF([Data da Aprovação]&lt;&gt;"ESTATUTÁRIO",YEAR([Data da Aprovação]),"")</f>
        <v>2008</v>
      </c>
      <c r="H13934" s="106">
        <f>Tabela9[[#This Row],[Valor do Provento R$]]/Tabela9[[#This Row],[Provento por 1 ou 1000 Ações]]</f>
        <v>0.1356</v>
      </c>
    </row>
    <row r="13935" spans="1:8">
      <c r="A13935" s="119" t="s">
        <v>1879</v>
      </c>
      <c r="B13935" s="117" t="s">
        <v>1488</v>
      </c>
      <c r="C13935" s="140">
        <v>39965</v>
      </c>
      <c r="D13935" s="141">
        <v>0.67113420999999995</v>
      </c>
      <c r="E13935" s="119">
        <v>1</v>
      </c>
      <c r="F13935" s="119" t="s">
        <v>1492</v>
      </c>
      <c r="G13935" s="114">
        <f>IF([Data da Aprovação]&lt;&gt;"ESTATUTÁRIO",YEAR([Data da Aprovação]),"")</f>
        <v>2009</v>
      </c>
      <c r="H13935" s="106">
        <f>Tabela9[[#This Row],[Valor do Provento R$]]/Tabela9[[#This Row],[Provento por 1 ou 1000 Ações]]</f>
        <v>0.67113420999999995</v>
      </c>
    </row>
    <row r="13936" spans="1:8">
      <c r="A13936" s="118" t="s">
        <v>1879</v>
      </c>
      <c r="B13936" s="116" t="s">
        <v>1488</v>
      </c>
      <c r="C13936" s="138">
        <v>40298</v>
      </c>
      <c r="D13936" s="139">
        <v>0.39157900000000001</v>
      </c>
      <c r="E13936" s="118">
        <v>1</v>
      </c>
      <c r="F13936" s="118" t="s">
        <v>1492</v>
      </c>
      <c r="G13936" s="113">
        <f>IF([Data da Aprovação]&lt;&gt;"ESTATUTÁRIO",YEAR([Data da Aprovação]),"")</f>
        <v>2010</v>
      </c>
      <c r="H13936" s="106">
        <f>Tabela9[[#This Row],[Valor do Provento R$]]/Tabela9[[#This Row],[Provento por 1 ou 1000 Ações]]</f>
        <v>0.39157900000000001</v>
      </c>
    </row>
    <row r="13937" spans="1:8">
      <c r="A13937" s="119" t="s">
        <v>1879</v>
      </c>
      <c r="B13937" s="117" t="s">
        <v>1488</v>
      </c>
      <c r="C13937" s="140">
        <v>40658</v>
      </c>
      <c r="D13937" s="141">
        <v>0.10372000000000001</v>
      </c>
      <c r="E13937" s="119">
        <v>1</v>
      </c>
      <c r="F13937" s="119" t="s">
        <v>1492</v>
      </c>
      <c r="G13937" s="114">
        <f>IF([Data da Aprovação]&lt;&gt;"ESTATUTÁRIO",YEAR([Data da Aprovação]),"")</f>
        <v>2011</v>
      </c>
      <c r="H13937" s="106">
        <f>Tabela9[[#This Row],[Valor do Provento R$]]/Tabela9[[#This Row],[Provento por 1 ou 1000 Ações]]</f>
        <v>0.10372000000000001</v>
      </c>
    </row>
    <row r="13938" spans="1:8">
      <c r="A13938" s="118" t="s">
        <v>1879</v>
      </c>
      <c r="B13938" s="116" t="s">
        <v>1490</v>
      </c>
      <c r="C13938" s="138">
        <v>39213</v>
      </c>
      <c r="D13938" s="139">
        <v>1.67998439</v>
      </c>
      <c r="E13938" s="118">
        <v>1000</v>
      </c>
      <c r="F13938" s="118" t="s">
        <v>1492</v>
      </c>
      <c r="G13938" s="113">
        <f>IF([Data da Aprovação]&lt;&gt;"ESTATUTÁRIO",YEAR([Data da Aprovação]),"")</f>
        <v>2007</v>
      </c>
      <c r="H13938" s="106">
        <f>Tabela9[[#This Row],[Valor do Provento R$]]/Tabela9[[#This Row],[Provento por 1 ou 1000 Ações]]</f>
        <v>1.67998439E-3</v>
      </c>
    </row>
    <row r="13939" spans="1:8">
      <c r="A13939" s="119" t="s">
        <v>1880</v>
      </c>
      <c r="B13939" s="117" t="s">
        <v>1488</v>
      </c>
      <c r="C13939" s="140" t="s">
        <v>1881</v>
      </c>
      <c r="D13939" s="141">
        <v>1.41</v>
      </c>
      <c r="E13939" s="119">
        <v>1000</v>
      </c>
      <c r="F13939" s="119" t="s">
        <v>1492</v>
      </c>
      <c r="G13939" s="114">
        <f>IF([Data da Aprovação]&lt;&gt;"ESTATUTÁRIO",YEAR([Data da Aprovação]),"")</f>
        <v>1996</v>
      </c>
      <c r="H13939" s="106">
        <f>Tabela9[[#This Row],[Valor do Provento R$]]/Tabela9[[#This Row],[Provento por 1 ou 1000 Ações]]</f>
        <v>1.41E-3</v>
      </c>
    </row>
    <row r="13940" spans="1:8">
      <c r="A13940" s="118" t="s">
        <v>1880</v>
      </c>
      <c r="B13940" s="116" t="s">
        <v>1488</v>
      </c>
      <c r="C13940" s="138" t="s">
        <v>1881</v>
      </c>
      <c r="D13940" s="139">
        <v>2.77</v>
      </c>
      <c r="E13940" s="118">
        <v>1000</v>
      </c>
      <c r="F13940" s="118" t="s">
        <v>1492</v>
      </c>
      <c r="G13940" s="113">
        <f>IF([Data da Aprovação]&lt;&gt;"ESTATUTÁRIO",YEAR([Data da Aprovação]),"")</f>
        <v>1996</v>
      </c>
      <c r="H13940" s="106">
        <f>Tabela9[[#This Row],[Valor do Provento R$]]/Tabela9[[#This Row],[Provento por 1 ou 1000 Ações]]</f>
        <v>2.7699999999999999E-3</v>
      </c>
    </row>
    <row r="13941" spans="1:8">
      <c r="A13941" s="119" t="s">
        <v>1880</v>
      </c>
      <c r="B13941" s="117" t="s">
        <v>1488</v>
      </c>
      <c r="C13941" s="140" t="s">
        <v>1678</v>
      </c>
      <c r="D13941" s="141">
        <v>4.67</v>
      </c>
      <c r="E13941" s="119">
        <v>1000</v>
      </c>
      <c r="F13941" s="119" t="s">
        <v>1492</v>
      </c>
      <c r="G13941" s="114">
        <f>IF([Data da Aprovação]&lt;&gt;"ESTATUTÁRIO",YEAR([Data da Aprovação]),"")</f>
        <v>1996</v>
      </c>
      <c r="H13941" s="106">
        <f>Tabela9[[#This Row],[Valor do Provento R$]]/Tabela9[[#This Row],[Provento por 1 ou 1000 Ações]]</f>
        <v>4.6699999999999997E-3</v>
      </c>
    </row>
    <row r="13942" spans="1:8">
      <c r="A13942" s="118" t="s">
        <v>1880</v>
      </c>
      <c r="B13942" s="116" t="s">
        <v>1488</v>
      </c>
      <c r="C13942" s="138" t="s">
        <v>1882</v>
      </c>
      <c r="D13942" s="139">
        <v>13.31</v>
      </c>
      <c r="E13942" s="118">
        <v>1000</v>
      </c>
      <c r="F13942" s="118" t="s">
        <v>1492</v>
      </c>
      <c r="G13942" s="113">
        <f>IF([Data da Aprovação]&lt;&gt;"ESTATUTÁRIO",YEAR([Data da Aprovação]),"")</f>
        <v>1997</v>
      </c>
      <c r="H13942" s="106">
        <f>Tabela9[[#This Row],[Valor do Provento R$]]/Tabela9[[#This Row],[Provento por 1 ou 1000 Ações]]</f>
        <v>1.3310000000000001E-2</v>
      </c>
    </row>
    <row r="13943" spans="1:8">
      <c r="A13943" s="119" t="s">
        <v>1880</v>
      </c>
      <c r="B13943" s="117" t="s">
        <v>1488</v>
      </c>
      <c r="C13943" s="140" t="s">
        <v>1883</v>
      </c>
      <c r="D13943" s="141">
        <v>10</v>
      </c>
      <c r="E13943" s="119">
        <v>1000</v>
      </c>
      <c r="F13943" s="119" t="s">
        <v>1492</v>
      </c>
      <c r="G13943" s="114">
        <f>IF([Data da Aprovação]&lt;&gt;"ESTATUTÁRIO",YEAR([Data da Aprovação]),"")</f>
        <v>1997</v>
      </c>
      <c r="H13943" s="106">
        <f>Tabela9[[#This Row],[Valor do Provento R$]]/Tabela9[[#This Row],[Provento por 1 ou 1000 Ações]]</f>
        <v>0.01</v>
      </c>
    </row>
    <row r="13944" spans="1:8">
      <c r="A13944" s="118" t="s">
        <v>1880</v>
      </c>
      <c r="B13944" s="116" t="s">
        <v>1488</v>
      </c>
      <c r="C13944" s="138" t="s">
        <v>1884</v>
      </c>
      <c r="D13944" s="139">
        <v>1.2E-2</v>
      </c>
      <c r="E13944" s="118">
        <v>1</v>
      </c>
      <c r="F13944" s="118" t="s">
        <v>1489</v>
      </c>
      <c r="G13944" s="113">
        <f>IF([Data da Aprovação]&lt;&gt;"ESTATUTÁRIO",YEAR([Data da Aprovação]),"")</f>
        <v>1997</v>
      </c>
      <c r="H13944" s="106">
        <f>Tabela9[[#This Row],[Valor do Provento R$]]/Tabela9[[#This Row],[Provento por 1 ou 1000 Ações]]</f>
        <v>1.2E-2</v>
      </c>
    </row>
    <row r="13945" spans="1:8">
      <c r="A13945" s="119" t="s">
        <v>1880</v>
      </c>
      <c r="B13945" s="117" t="s">
        <v>1488</v>
      </c>
      <c r="C13945" s="140" t="s">
        <v>1884</v>
      </c>
      <c r="D13945" s="141">
        <v>1.2999999999999999E-2</v>
      </c>
      <c r="E13945" s="119">
        <v>1</v>
      </c>
      <c r="F13945" s="119" t="s">
        <v>1489</v>
      </c>
      <c r="G13945" s="114">
        <f>IF([Data da Aprovação]&lt;&gt;"ESTATUTÁRIO",YEAR([Data da Aprovação]),"")</f>
        <v>1997</v>
      </c>
      <c r="H13945" s="106">
        <f>Tabela9[[#This Row],[Valor do Provento R$]]/Tabela9[[#This Row],[Provento por 1 ou 1000 Ações]]</f>
        <v>1.2999999999999999E-2</v>
      </c>
    </row>
    <row r="13946" spans="1:8">
      <c r="A13946" s="118" t="s">
        <v>1880</v>
      </c>
      <c r="B13946" s="116" t="s">
        <v>1488</v>
      </c>
      <c r="C13946" s="138" t="s">
        <v>1885</v>
      </c>
      <c r="D13946" s="139">
        <v>1.7646999999999999E-2</v>
      </c>
      <c r="E13946" s="118">
        <v>1</v>
      </c>
      <c r="F13946" s="118" t="s">
        <v>1489</v>
      </c>
      <c r="G13946" s="113">
        <f>IF([Data da Aprovação]&lt;&gt;"ESTATUTÁRIO",YEAR([Data da Aprovação]),"")</f>
        <v>1998</v>
      </c>
      <c r="H13946" s="106">
        <f>Tabela9[[#This Row],[Valor do Provento R$]]/Tabela9[[#This Row],[Provento por 1 ou 1000 Ações]]</f>
        <v>1.7646999999999999E-2</v>
      </c>
    </row>
    <row r="13947" spans="1:8">
      <c r="A13947" s="119" t="s">
        <v>1880</v>
      </c>
      <c r="B13947" s="117" t="s">
        <v>1488</v>
      </c>
      <c r="C13947" s="140" t="s">
        <v>1886</v>
      </c>
      <c r="D13947" s="141">
        <v>2.5000000000000001E-3</v>
      </c>
      <c r="E13947" s="119">
        <v>1</v>
      </c>
      <c r="F13947" s="119" t="s">
        <v>1492</v>
      </c>
      <c r="G13947" s="114">
        <f>IF([Data da Aprovação]&lt;&gt;"ESTATUTÁRIO",YEAR([Data da Aprovação]),"")</f>
        <v>1998</v>
      </c>
      <c r="H13947" s="106">
        <f>Tabela9[[#This Row],[Valor do Provento R$]]/Tabela9[[#This Row],[Provento por 1 ou 1000 Ações]]</f>
        <v>2.5000000000000001E-3</v>
      </c>
    </row>
    <row r="13948" spans="1:8">
      <c r="A13948" s="118" t="s">
        <v>1880</v>
      </c>
      <c r="B13948" s="116" t="s">
        <v>1488</v>
      </c>
      <c r="C13948" s="138" t="s">
        <v>1886</v>
      </c>
      <c r="D13948" s="139">
        <v>3.2353E-2</v>
      </c>
      <c r="E13948" s="118">
        <v>1</v>
      </c>
      <c r="F13948" s="118" t="s">
        <v>1489</v>
      </c>
      <c r="G13948" s="113">
        <f>IF([Data da Aprovação]&lt;&gt;"ESTATUTÁRIO",YEAR([Data da Aprovação]),"")</f>
        <v>1998</v>
      </c>
      <c r="H13948" s="106">
        <f>Tabela9[[#This Row],[Valor do Provento R$]]/Tabela9[[#This Row],[Provento por 1 ou 1000 Ações]]</f>
        <v>3.2353E-2</v>
      </c>
    </row>
    <row r="13949" spans="1:8">
      <c r="A13949" s="119" t="s">
        <v>1880</v>
      </c>
      <c r="B13949" s="117" t="s">
        <v>1488</v>
      </c>
      <c r="C13949" s="140" t="s">
        <v>1887</v>
      </c>
      <c r="D13949" s="141">
        <v>2.2941E-2</v>
      </c>
      <c r="E13949" s="119">
        <v>1</v>
      </c>
      <c r="F13949" s="119" t="s">
        <v>1489</v>
      </c>
      <c r="G13949" s="114">
        <f>IF([Data da Aprovação]&lt;&gt;"ESTATUTÁRIO",YEAR([Data da Aprovação]),"")</f>
        <v>1999</v>
      </c>
      <c r="H13949" s="106">
        <f>Tabela9[[#This Row],[Valor do Provento R$]]/Tabela9[[#This Row],[Provento por 1 ou 1000 Ações]]</f>
        <v>2.2941E-2</v>
      </c>
    </row>
    <row r="13950" spans="1:8">
      <c r="A13950" s="118" t="s">
        <v>1880</v>
      </c>
      <c r="B13950" s="116" t="s">
        <v>1488</v>
      </c>
      <c r="C13950" s="138" t="s">
        <v>1888</v>
      </c>
      <c r="D13950" s="139">
        <v>2.1763999999999999E-2</v>
      </c>
      <c r="E13950" s="118">
        <v>1</v>
      </c>
      <c r="F13950" s="118" t="s">
        <v>1489</v>
      </c>
      <c r="G13950" s="113">
        <f>IF([Data da Aprovação]&lt;&gt;"ESTATUTÁRIO",YEAR([Data da Aprovação]),"")</f>
        <v>1999</v>
      </c>
      <c r="H13950" s="106">
        <f>Tabela9[[#This Row],[Valor do Provento R$]]/Tabela9[[#This Row],[Provento por 1 ou 1000 Ações]]</f>
        <v>2.1763999999999999E-2</v>
      </c>
    </row>
    <row r="13951" spans="1:8">
      <c r="A13951" s="119" t="s">
        <v>1880</v>
      </c>
      <c r="B13951" s="117" t="s">
        <v>1488</v>
      </c>
      <c r="C13951" s="140" t="s">
        <v>1889</v>
      </c>
      <c r="D13951" s="141">
        <v>3.294118E-2</v>
      </c>
      <c r="E13951" s="119">
        <v>1</v>
      </c>
      <c r="F13951" s="119" t="s">
        <v>1489</v>
      </c>
      <c r="G13951" s="114">
        <f>IF([Data da Aprovação]&lt;&gt;"ESTATUTÁRIO",YEAR([Data da Aprovação]),"")</f>
        <v>2000</v>
      </c>
      <c r="H13951" s="106">
        <f>Tabela9[[#This Row],[Valor do Provento R$]]/Tabela9[[#This Row],[Provento por 1 ou 1000 Ações]]</f>
        <v>3.294118E-2</v>
      </c>
    </row>
    <row r="13952" spans="1:8">
      <c r="A13952" s="118" t="s">
        <v>1880</v>
      </c>
      <c r="B13952" s="116" t="s">
        <v>1488</v>
      </c>
      <c r="C13952" s="138" t="s">
        <v>1890</v>
      </c>
      <c r="D13952" s="139">
        <v>3.1764710000000002E-2</v>
      </c>
      <c r="E13952" s="118">
        <v>1</v>
      </c>
      <c r="F13952" s="118" t="s">
        <v>1489</v>
      </c>
      <c r="G13952" s="113">
        <f>IF([Data da Aprovação]&lt;&gt;"ESTATUTÁRIO",YEAR([Data da Aprovação]),"")</f>
        <v>2000</v>
      </c>
      <c r="H13952" s="106">
        <f>Tabela9[[#This Row],[Valor do Provento R$]]/Tabela9[[#This Row],[Provento por 1 ou 1000 Ações]]</f>
        <v>3.1764710000000002E-2</v>
      </c>
    </row>
    <row r="13953" spans="1:8">
      <c r="A13953" s="119" t="s">
        <v>1880</v>
      </c>
      <c r="B13953" s="117" t="s">
        <v>1488</v>
      </c>
      <c r="C13953" s="140" t="s">
        <v>1891</v>
      </c>
      <c r="D13953" s="141">
        <v>0.01</v>
      </c>
      <c r="E13953" s="119">
        <v>1</v>
      </c>
      <c r="F13953" s="119" t="s">
        <v>1492</v>
      </c>
      <c r="G13953" s="114">
        <f>IF([Data da Aprovação]&lt;&gt;"ESTATUTÁRIO",YEAR([Data da Aprovação]),"")</f>
        <v>2001</v>
      </c>
      <c r="H13953" s="106">
        <f>Tabela9[[#This Row],[Valor do Provento R$]]/Tabela9[[#This Row],[Provento por 1 ou 1000 Ações]]</f>
        <v>0.01</v>
      </c>
    </row>
    <row r="13954" spans="1:8">
      <c r="A13954" s="118" t="s">
        <v>1880</v>
      </c>
      <c r="B13954" s="116" t="s">
        <v>1488</v>
      </c>
      <c r="C13954" s="138" t="s">
        <v>1892</v>
      </c>
      <c r="D13954" s="139">
        <v>1.2999999999999999E-2</v>
      </c>
      <c r="E13954" s="118">
        <v>1</v>
      </c>
      <c r="F13954" s="118" t="s">
        <v>1492</v>
      </c>
      <c r="G13954" s="113">
        <f>IF([Data da Aprovação]&lt;&gt;"ESTATUTÁRIO",YEAR([Data da Aprovação]),"")</f>
        <v>2001</v>
      </c>
      <c r="H13954" s="106">
        <f>Tabela9[[#This Row],[Valor do Provento R$]]/Tabela9[[#This Row],[Provento por 1 ou 1000 Ações]]</f>
        <v>1.2999999999999999E-2</v>
      </c>
    </row>
    <row r="13955" spans="1:8">
      <c r="A13955" s="119" t="s">
        <v>1880</v>
      </c>
      <c r="B13955" s="117" t="s">
        <v>1488</v>
      </c>
      <c r="C13955" s="140" t="s">
        <v>1892</v>
      </c>
      <c r="D13955" s="141">
        <v>3.1764710000000002E-2</v>
      </c>
      <c r="E13955" s="119">
        <v>1</v>
      </c>
      <c r="F13955" s="119" t="s">
        <v>1489</v>
      </c>
      <c r="G13955" s="114">
        <f>IF([Data da Aprovação]&lt;&gt;"ESTATUTÁRIO",YEAR([Data da Aprovação]),"")</f>
        <v>2001</v>
      </c>
      <c r="H13955" s="106">
        <f>Tabela9[[#This Row],[Valor do Provento R$]]/Tabela9[[#This Row],[Provento por 1 ou 1000 Ações]]</f>
        <v>3.1764710000000002E-2</v>
      </c>
    </row>
    <row r="13956" spans="1:8">
      <c r="A13956" s="118" t="s">
        <v>1880</v>
      </c>
      <c r="B13956" s="116" t="s">
        <v>1488</v>
      </c>
      <c r="C13956" s="138" t="s">
        <v>1893</v>
      </c>
      <c r="D13956" s="139">
        <v>2.8000000000000001E-2</v>
      </c>
      <c r="E13956" s="118">
        <v>1</v>
      </c>
      <c r="F13956" s="118" t="s">
        <v>1492</v>
      </c>
      <c r="G13956" s="113">
        <f>IF([Data da Aprovação]&lt;&gt;"ESTATUTÁRIO",YEAR([Data da Aprovação]),"")</f>
        <v>2001</v>
      </c>
      <c r="H13956" s="106">
        <f>Tabela9[[#This Row],[Valor do Provento R$]]/Tabela9[[#This Row],[Provento por 1 ou 1000 Ações]]</f>
        <v>2.8000000000000001E-2</v>
      </c>
    </row>
    <row r="13957" spans="1:8">
      <c r="A13957" s="119" t="s">
        <v>1880</v>
      </c>
      <c r="B13957" s="117" t="s">
        <v>1488</v>
      </c>
      <c r="C13957" s="140" t="s">
        <v>1893</v>
      </c>
      <c r="D13957" s="141">
        <v>3.7647060000000003E-2</v>
      </c>
      <c r="E13957" s="119">
        <v>1</v>
      </c>
      <c r="F13957" s="119" t="s">
        <v>1489</v>
      </c>
      <c r="G13957" s="114">
        <f>IF([Data da Aprovação]&lt;&gt;"ESTATUTÁRIO",YEAR([Data da Aprovação]),"")</f>
        <v>2001</v>
      </c>
      <c r="H13957" s="106">
        <f>Tabela9[[#This Row],[Valor do Provento R$]]/Tabela9[[#This Row],[Provento por 1 ou 1000 Ações]]</f>
        <v>3.7647060000000003E-2</v>
      </c>
    </row>
    <row r="13958" spans="1:8">
      <c r="A13958" s="118" t="s">
        <v>1880</v>
      </c>
      <c r="B13958" s="116" t="s">
        <v>1488</v>
      </c>
      <c r="C13958" s="138" t="s">
        <v>1768</v>
      </c>
      <c r="D13958" s="139">
        <v>0.05</v>
      </c>
      <c r="E13958" s="118">
        <v>1</v>
      </c>
      <c r="F13958" s="118" t="s">
        <v>1492</v>
      </c>
      <c r="G13958" s="113">
        <f>IF([Data da Aprovação]&lt;&gt;"ESTATUTÁRIO",YEAR([Data da Aprovação]),"")</f>
        <v>2002</v>
      </c>
      <c r="H13958" s="106">
        <f>Tabela9[[#This Row],[Valor do Provento R$]]/Tabela9[[#This Row],[Provento por 1 ou 1000 Ações]]</f>
        <v>0.05</v>
      </c>
    </row>
    <row r="13959" spans="1:8">
      <c r="A13959" s="119" t="s">
        <v>1880</v>
      </c>
      <c r="B13959" s="117" t="s">
        <v>1488</v>
      </c>
      <c r="C13959" s="140" t="s">
        <v>1894</v>
      </c>
      <c r="D13959" s="141">
        <v>9.5000000000000001E-2</v>
      </c>
      <c r="E13959" s="119">
        <v>1</v>
      </c>
      <c r="F13959" s="119" t="s">
        <v>1492</v>
      </c>
      <c r="G13959" s="114">
        <f>IF([Data da Aprovação]&lt;&gt;"ESTATUTÁRIO",YEAR([Data da Aprovação]),"")</f>
        <v>2003</v>
      </c>
      <c r="H13959" s="106">
        <f>Tabela9[[#This Row],[Valor do Provento R$]]/Tabela9[[#This Row],[Provento por 1 ou 1000 Ações]]</f>
        <v>9.5000000000000001E-2</v>
      </c>
    </row>
    <row r="13960" spans="1:8">
      <c r="A13960" s="118" t="s">
        <v>1880</v>
      </c>
      <c r="B13960" s="116" t="s">
        <v>1488</v>
      </c>
      <c r="C13960" s="138" t="s">
        <v>1895</v>
      </c>
      <c r="D13960" s="139">
        <v>8.8235439999999991E-3</v>
      </c>
      <c r="E13960" s="118">
        <v>1</v>
      </c>
      <c r="F13960" s="118" t="s">
        <v>1489</v>
      </c>
      <c r="G13960" s="113">
        <f>IF([Data da Aprovação]&lt;&gt;"ESTATUTÁRIO",YEAR([Data da Aprovação]),"")</f>
        <v>2003</v>
      </c>
      <c r="H13960" s="106">
        <f>Tabela9[[#This Row],[Valor do Provento R$]]/Tabela9[[#This Row],[Provento por 1 ou 1000 Ações]]</f>
        <v>8.8235439999999991E-3</v>
      </c>
    </row>
    <row r="13961" spans="1:8">
      <c r="A13961" s="119" t="s">
        <v>1880</v>
      </c>
      <c r="B13961" s="117" t="s">
        <v>1488</v>
      </c>
      <c r="C13961" s="140" t="s">
        <v>1895</v>
      </c>
      <c r="D13961" s="141">
        <v>7.2499999999999995E-2</v>
      </c>
      <c r="E13961" s="119">
        <v>1</v>
      </c>
      <c r="F13961" s="119" t="s">
        <v>1492</v>
      </c>
      <c r="G13961" s="114">
        <f>IF([Data da Aprovação]&lt;&gt;"ESTATUTÁRIO",YEAR([Data da Aprovação]),"")</f>
        <v>2003</v>
      </c>
      <c r="H13961" s="106">
        <f>Tabela9[[#This Row],[Valor do Provento R$]]/Tabela9[[#This Row],[Provento por 1 ou 1000 Ações]]</f>
        <v>7.2499999999999995E-2</v>
      </c>
    </row>
    <row r="13962" spans="1:8">
      <c r="A13962" s="118" t="s">
        <v>1880</v>
      </c>
      <c r="B13962" s="116" t="s">
        <v>1488</v>
      </c>
      <c r="C13962" s="138" t="s">
        <v>1896</v>
      </c>
      <c r="D13962" s="139">
        <v>8.2352940000000006E-3</v>
      </c>
      <c r="E13962" s="118">
        <v>1</v>
      </c>
      <c r="F13962" s="118" t="s">
        <v>1489</v>
      </c>
      <c r="G13962" s="113">
        <f>IF([Data da Aprovação]&lt;&gt;"ESTATUTÁRIO",YEAR([Data da Aprovação]),"")</f>
        <v>2003</v>
      </c>
      <c r="H13962" s="106">
        <f>Tabela9[[#This Row],[Valor do Provento R$]]/Tabela9[[#This Row],[Provento por 1 ou 1000 Ações]]</f>
        <v>8.2352940000000006E-3</v>
      </c>
    </row>
    <row r="13963" spans="1:8">
      <c r="A13963" s="119" t="s">
        <v>1880</v>
      </c>
      <c r="B13963" s="117" t="s">
        <v>1488</v>
      </c>
      <c r="C13963" s="140" t="s">
        <v>1897</v>
      </c>
      <c r="D13963" s="141">
        <v>0.114</v>
      </c>
      <c r="E13963" s="119">
        <v>1</v>
      </c>
      <c r="F13963" s="119" t="s">
        <v>1492</v>
      </c>
      <c r="G13963" s="114">
        <f>IF([Data da Aprovação]&lt;&gt;"ESTATUTÁRIO",YEAR([Data da Aprovação]),"")</f>
        <v>2004</v>
      </c>
      <c r="H13963" s="106">
        <f>Tabela9[[#This Row],[Valor do Provento R$]]/Tabela9[[#This Row],[Provento por 1 ou 1000 Ações]]</f>
        <v>0.114</v>
      </c>
    </row>
    <row r="13964" spans="1:8">
      <c r="A13964" s="118" t="s">
        <v>1880</v>
      </c>
      <c r="B13964" s="116" t="s">
        <v>1488</v>
      </c>
      <c r="C13964" s="138" t="s">
        <v>1898</v>
      </c>
      <c r="D13964" s="139">
        <v>0.14000000000000001</v>
      </c>
      <c r="E13964" s="118">
        <v>1</v>
      </c>
      <c r="F13964" s="118" t="s">
        <v>1492</v>
      </c>
      <c r="G13964" s="113">
        <f>IF([Data da Aprovação]&lt;&gt;"ESTATUTÁRIO",YEAR([Data da Aprovação]),"")</f>
        <v>2004</v>
      </c>
      <c r="H13964" s="106">
        <f>Tabela9[[#This Row],[Valor do Provento R$]]/Tabela9[[#This Row],[Provento por 1 ou 1000 Ações]]</f>
        <v>0.14000000000000001</v>
      </c>
    </row>
    <row r="13965" spans="1:8">
      <c r="A13965" s="119" t="s">
        <v>1880</v>
      </c>
      <c r="B13965" s="117" t="s">
        <v>1488</v>
      </c>
      <c r="C13965" s="140">
        <v>38337</v>
      </c>
      <c r="D13965" s="141">
        <v>1.2941176E-2</v>
      </c>
      <c r="E13965" s="119">
        <v>1</v>
      </c>
      <c r="F13965" s="119" t="s">
        <v>1489</v>
      </c>
      <c r="G13965" s="114">
        <f>IF([Data da Aprovação]&lt;&gt;"ESTATUTÁRIO",YEAR([Data da Aprovação]),"")</f>
        <v>2004</v>
      </c>
      <c r="H13965" s="106">
        <f>Tabela9[[#This Row],[Valor do Provento R$]]/Tabela9[[#This Row],[Provento por 1 ou 1000 Ações]]</f>
        <v>1.2941176E-2</v>
      </c>
    </row>
    <row r="13966" spans="1:8">
      <c r="A13966" s="118" t="s">
        <v>1880</v>
      </c>
      <c r="B13966" s="116" t="s">
        <v>1488</v>
      </c>
      <c r="C13966" s="138">
        <v>38400</v>
      </c>
      <c r="D13966" s="139">
        <v>0.129</v>
      </c>
      <c r="E13966" s="118">
        <v>1</v>
      </c>
      <c r="F13966" s="118" t="s">
        <v>1492</v>
      </c>
      <c r="G13966" s="113">
        <f>IF([Data da Aprovação]&lt;&gt;"ESTATUTÁRIO",YEAR([Data da Aprovação]),"")</f>
        <v>2005</v>
      </c>
      <c r="H13966" s="106">
        <f>Tabela9[[#This Row],[Valor do Provento R$]]/Tabela9[[#This Row],[Provento por 1 ou 1000 Ações]]</f>
        <v>0.129</v>
      </c>
    </row>
    <row r="13967" spans="1:8">
      <c r="A13967" s="119" t="s">
        <v>1880</v>
      </c>
      <c r="B13967" s="117" t="s">
        <v>1488</v>
      </c>
      <c r="C13967" s="140">
        <v>38428</v>
      </c>
      <c r="D13967" s="141">
        <v>1.1764706E-2</v>
      </c>
      <c r="E13967" s="119">
        <v>1</v>
      </c>
      <c r="F13967" s="119" t="s">
        <v>1489</v>
      </c>
      <c r="G13967" s="114">
        <f>IF([Data da Aprovação]&lt;&gt;"ESTATUTÁRIO",YEAR([Data da Aprovação]),"")</f>
        <v>2005</v>
      </c>
      <c r="H13967" s="106">
        <f>Tabela9[[#This Row],[Valor do Provento R$]]/Tabela9[[#This Row],[Provento por 1 ou 1000 Ações]]</f>
        <v>1.1764706E-2</v>
      </c>
    </row>
    <row r="13968" spans="1:8">
      <c r="A13968" s="118" t="s">
        <v>1880</v>
      </c>
      <c r="B13968" s="116" t="s">
        <v>1488</v>
      </c>
      <c r="C13968" s="138">
        <v>38524</v>
      </c>
      <c r="D13968" s="139">
        <v>1.6470588000000001E-2</v>
      </c>
      <c r="E13968" s="118">
        <v>1</v>
      </c>
      <c r="F13968" s="118" t="s">
        <v>1489</v>
      </c>
      <c r="G13968" s="113">
        <f>IF([Data da Aprovação]&lt;&gt;"ESTATUTÁRIO",YEAR([Data da Aprovação]),"")</f>
        <v>2005</v>
      </c>
      <c r="H13968" s="106">
        <f>Tabela9[[#This Row],[Valor do Provento R$]]/Tabela9[[#This Row],[Provento por 1 ou 1000 Ações]]</f>
        <v>1.6470588000000001E-2</v>
      </c>
    </row>
    <row r="13969" spans="1:8">
      <c r="A13969" s="119" t="s">
        <v>1880</v>
      </c>
      <c r="B13969" s="117" t="s">
        <v>1488</v>
      </c>
      <c r="C13969" s="140">
        <v>38554</v>
      </c>
      <c r="D13969" s="141">
        <v>9.6000000000000002E-2</v>
      </c>
      <c r="E13969" s="119">
        <v>1</v>
      </c>
      <c r="F13969" s="119" t="s">
        <v>1492</v>
      </c>
      <c r="G13969" s="114">
        <f>IF([Data da Aprovação]&lt;&gt;"ESTATUTÁRIO",YEAR([Data da Aprovação]),"")</f>
        <v>2005</v>
      </c>
      <c r="H13969" s="106">
        <f>Tabela9[[#This Row],[Valor do Provento R$]]/Tabela9[[#This Row],[Provento por 1 ou 1000 Ações]]</f>
        <v>9.6000000000000002E-2</v>
      </c>
    </row>
    <row r="13970" spans="1:8">
      <c r="A13970" s="118" t="s">
        <v>1880</v>
      </c>
      <c r="B13970" s="116" t="s">
        <v>1488</v>
      </c>
      <c r="C13970" s="138">
        <v>38610</v>
      </c>
      <c r="D13970" s="139">
        <v>1.2941176E-2</v>
      </c>
      <c r="E13970" s="118">
        <v>1</v>
      </c>
      <c r="F13970" s="118" t="s">
        <v>1489</v>
      </c>
      <c r="G13970" s="113">
        <f>IF([Data da Aprovação]&lt;&gt;"ESTATUTÁRIO",YEAR([Data da Aprovação]),"")</f>
        <v>2005</v>
      </c>
      <c r="H13970" s="106">
        <f>Tabela9[[#This Row],[Valor do Provento R$]]/Tabela9[[#This Row],[Provento por 1 ou 1000 Ações]]</f>
        <v>1.2941176E-2</v>
      </c>
    </row>
    <row r="13971" spans="1:8">
      <c r="A13971" s="119" t="s">
        <v>1880</v>
      </c>
      <c r="B13971" s="117" t="s">
        <v>1488</v>
      </c>
      <c r="C13971" s="140">
        <v>38701</v>
      </c>
      <c r="D13971" s="141">
        <v>1.1764706E-2</v>
      </c>
      <c r="E13971" s="119">
        <v>1</v>
      </c>
      <c r="F13971" s="119" t="s">
        <v>1489</v>
      </c>
      <c r="G13971" s="114">
        <f>IF([Data da Aprovação]&lt;&gt;"ESTATUTÁRIO",YEAR([Data da Aprovação]),"")</f>
        <v>2005</v>
      </c>
      <c r="H13971" s="106">
        <f>Tabela9[[#This Row],[Valor do Provento R$]]/Tabela9[[#This Row],[Provento por 1 ou 1000 Ações]]</f>
        <v>1.1764706E-2</v>
      </c>
    </row>
    <row r="13972" spans="1:8">
      <c r="A13972" s="118" t="s">
        <v>1880</v>
      </c>
      <c r="B13972" s="116" t="s">
        <v>1488</v>
      </c>
      <c r="C13972" s="138">
        <v>38764</v>
      </c>
      <c r="D13972" s="139">
        <v>0.11899999999999999</v>
      </c>
      <c r="E13972" s="118">
        <v>1</v>
      </c>
      <c r="F13972" s="118" t="s">
        <v>1492</v>
      </c>
      <c r="G13972" s="113">
        <f>IF([Data da Aprovação]&lt;&gt;"ESTATUTÁRIO",YEAR([Data da Aprovação]),"")</f>
        <v>2006</v>
      </c>
      <c r="H13972" s="106">
        <f>Tabela9[[#This Row],[Valor do Provento R$]]/Tabela9[[#This Row],[Provento por 1 ou 1000 Ações]]</f>
        <v>0.11899999999999999</v>
      </c>
    </row>
    <row r="13973" spans="1:8">
      <c r="A13973" s="119" t="s">
        <v>1880</v>
      </c>
      <c r="B13973" s="117" t="s">
        <v>1488</v>
      </c>
      <c r="C13973" s="140">
        <v>38792</v>
      </c>
      <c r="D13973" s="141">
        <v>1.4117647000000001E-2</v>
      </c>
      <c r="E13973" s="119">
        <v>1</v>
      </c>
      <c r="F13973" s="119" t="s">
        <v>1489</v>
      </c>
      <c r="G13973" s="114">
        <f>IF([Data da Aprovação]&lt;&gt;"ESTATUTÁRIO",YEAR([Data da Aprovação]),"")</f>
        <v>2006</v>
      </c>
      <c r="H13973" s="106">
        <f>Tabela9[[#This Row],[Valor do Provento R$]]/Tabela9[[#This Row],[Provento por 1 ou 1000 Ações]]</f>
        <v>1.4117647000000001E-2</v>
      </c>
    </row>
    <row r="13974" spans="1:8">
      <c r="A13974" s="118" t="s">
        <v>1880</v>
      </c>
      <c r="B13974" s="116" t="s">
        <v>1488</v>
      </c>
      <c r="C13974" s="138">
        <v>38888</v>
      </c>
      <c r="D13974" s="139">
        <v>1.4117647000000001E-2</v>
      </c>
      <c r="E13974" s="118">
        <v>1</v>
      </c>
      <c r="F13974" s="118" t="s">
        <v>1489</v>
      </c>
      <c r="G13974" s="113">
        <f>IF([Data da Aprovação]&lt;&gt;"ESTATUTÁRIO",YEAR([Data da Aprovação]),"")</f>
        <v>2006</v>
      </c>
      <c r="H13974" s="106">
        <f>Tabela9[[#This Row],[Valor do Provento R$]]/Tabela9[[#This Row],[Provento por 1 ou 1000 Ações]]</f>
        <v>1.4117647000000001E-2</v>
      </c>
    </row>
    <row r="13975" spans="1:8">
      <c r="A13975" s="119" t="s">
        <v>1880</v>
      </c>
      <c r="B13975" s="117" t="s">
        <v>1488</v>
      </c>
      <c r="C13975" s="140">
        <v>38926</v>
      </c>
      <c r="D13975" s="141">
        <v>0.13600000000000001</v>
      </c>
      <c r="E13975" s="119">
        <v>1</v>
      </c>
      <c r="F13975" s="119" t="s">
        <v>1492</v>
      </c>
      <c r="G13975" s="114">
        <f>IF([Data da Aprovação]&lt;&gt;"ESTATUTÁRIO",YEAR([Data da Aprovação]),"")</f>
        <v>2006</v>
      </c>
      <c r="H13975" s="106">
        <f>Tabela9[[#This Row],[Valor do Provento R$]]/Tabela9[[#This Row],[Provento por 1 ou 1000 Ações]]</f>
        <v>0.13600000000000001</v>
      </c>
    </row>
    <row r="13976" spans="1:8">
      <c r="A13976" s="118" t="s">
        <v>1880</v>
      </c>
      <c r="B13976" s="116" t="s">
        <v>1488</v>
      </c>
      <c r="C13976" s="138">
        <v>38974</v>
      </c>
      <c r="D13976" s="139">
        <v>2.9411764999999999E-2</v>
      </c>
      <c r="E13976" s="118">
        <v>1</v>
      </c>
      <c r="F13976" s="118" t="s">
        <v>1489</v>
      </c>
      <c r="G13976" s="113">
        <f>IF([Data da Aprovação]&lt;&gt;"ESTATUTÁRIO",YEAR([Data da Aprovação]),"")</f>
        <v>2006</v>
      </c>
      <c r="H13976" s="106">
        <f>Tabela9[[#This Row],[Valor do Provento R$]]/Tabela9[[#This Row],[Provento por 1 ou 1000 Ações]]</f>
        <v>2.9411764999999999E-2</v>
      </c>
    </row>
    <row r="13977" spans="1:8">
      <c r="A13977" s="119" t="s">
        <v>1880</v>
      </c>
      <c r="B13977" s="117" t="s">
        <v>1488</v>
      </c>
      <c r="C13977" s="140">
        <v>39065</v>
      </c>
      <c r="D13977" s="141">
        <v>1.1764706E-2</v>
      </c>
      <c r="E13977" s="119">
        <v>1</v>
      </c>
      <c r="F13977" s="119" t="s">
        <v>1489</v>
      </c>
      <c r="G13977" s="114">
        <f>IF([Data da Aprovação]&lt;&gt;"ESTATUTÁRIO",YEAR([Data da Aprovação]),"")</f>
        <v>2006</v>
      </c>
      <c r="H13977" s="106">
        <f>Tabela9[[#This Row],[Valor do Provento R$]]/Tabela9[[#This Row],[Provento por 1 ou 1000 Ações]]</f>
        <v>1.1764706E-2</v>
      </c>
    </row>
    <row r="13978" spans="1:8">
      <c r="A13978" s="118" t="s">
        <v>1880</v>
      </c>
      <c r="B13978" s="116" t="s">
        <v>1488</v>
      </c>
      <c r="C13978" s="138">
        <v>39126</v>
      </c>
      <c r="D13978" s="139">
        <v>0.16500000000000001</v>
      </c>
      <c r="E13978" s="118">
        <v>1</v>
      </c>
      <c r="F13978" s="118" t="s">
        <v>1492</v>
      </c>
      <c r="G13978" s="113">
        <f>IF([Data da Aprovação]&lt;&gt;"ESTATUTÁRIO",YEAR([Data da Aprovação]),"")</f>
        <v>2007</v>
      </c>
      <c r="H13978" s="106">
        <f>Tabela9[[#This Row],[Valor do Provento R$]]/Tabela9[[#This Row],[Provento por 1 ou 1000 Ações]]</f>
        <v>0.16500000000000001</v>
      </c>
    </row>
    <row r="13979" spans="1:8">
      <c r="A13979" s="119" t="s">
        <v>1880</v>
      </c>
      <c r="B13979" s="117" t="s">
        <v>1488</v>
      </c>
      <c r="C13979" s="140">
        <v>39156</v>
      </c>
      <c r="D13979" s="141">
        <v>1.4117647000000001E-2</v>
      </c>
      <c r="E13979" s="119">
        <v>1</v>
      </c>
      <c r="F13979" s="119" t="s">
        <v>1489</v>
      </c>
      <c r="G13979" s="114">
        <f>IF([Data da Aprovação]&lt;&gt;"ESTATUTÁRIO",YEAR([Data da Aprovação]),"")</f>
        <v>2007</v>
      </c>
      <c r="H13979" s="106">
        <f>Tabela9[[#This Row],[Valor do Provento R$]]/Tabela9[[#This Row],[Provento por 1 ou 1000 Ações]]</f>
        <v>1.4117647000000001E-2</v>
      </c>
    </row>
    <row r="13980" spans="1:8">
      <c r="A13980" s="118" t="s">
        <v>1880</v>
      </c>
      <c r="B13980" s="116" t="s">
        <v>1488</v>
      </c>
      <c r="C13980" s="138">
        <v>39251</v>
      </c>
      <c r="D13980" s="139">
        <v>1.4117647000000001E-2</v>
      </c>
      <c r="E13980" s="118">
        <v>1</v>
      </c>
      <c r="F13980" s="118" t="s">
        <v>1489</v>
      </c>
      <c r="G13980" s="113">
        <f>IF([Data da Aprovação]&lt;&gt;"ESTATUTÁRIO",YEAR([Data da Aprovação]),"")</f>
        <v>2007</v>
      </c>
      <c r="H13980" s="106">
        <f>Tabela9[[#This Row],[Valor do Provento R$]]/Tabela9[[#This Row],[Provento por 1 ou 1000 Ações]]</f>
        <v>1.4117647000000001E-2</v>
      </c>
    </row>
    <row r="13981" spans="1:8">
      <c r="A13981" s="119" t="s">
        <v>1880</v>
      </c>
      <c r="B13981" s="117" t="s">
        <v>1488</v>
      </c>
      <c r="C13981" s="140">
        <v>39282</v>
      </c>
      <c r="D13981" s="141">
        <v>0.19600000000000001</v>
      </c>
      <c r="E13981" s="119">
        <v>1</v>
      </c>
      <c r="F13981" s="119" t="s">
        <v>1492</v>
      </c>
      <c r="G13981" s="114">
        <f>IF([Data da Aprovação]&lt;&gt;"ESTATUTÁRIO",YEAR([Data da Aprovação]),"")</f>
        <v>2007</v>
      </c>
      <c r="H13981" s="106">
        <f>Tabela9[[#This Row],[Valor do Provento R$]]/Tabela9[[#This Row],[Provento por 1 ou 1000 Ações]]</f>
        <v>0.19600000000000001</v>
      </c>
    </row>
    <row r="13982" spans="1:8">
      <c r="A13982" s="118" t="s">
        <v>1880</v>
      </c>
      <c r="B13982" s="116" t="s">
        <v>1488</v>
      </c>
      <c r="C13982" s="138">
        <v>39339</v>
      </c>
      <c r="D13982" s="139">
        <v>1.2941176E-2</v>
      </c>
      <c r="E13982" s="118">
        <v>1</v>
      </c>
      <c r="F13982" s="118" t="s">
        <v>1489</v>
      </c>
      <c r="G13982" s="113">
        <f>IF([Data da Aprovação]&lt;&gt;"ESTATUTÁRIO",YEAR([Data da Aprovação]),"")</f>
        <v>2007</v>
      </c>
      <c r="H13982" s="106">
        <f>Tabela9[[#This Row],[Valor do Provento R$]]/Tabela9[[#This Row],[Provento por 1 ou 1000 Ações]]</f>
        <v>1.2941176E-2</v>
      </c>
    </row>
    <row r="13983" spans="1:8">
      <c r="A13983" s="119" t="s">
        <v>1880</v>
      </c>
      <c r="B13983" s="117" t="s">
        <v>1488</v>
      </c>
      <c r="C13983" s="140">
        <v>39429</v>
      </c>
      <c r="D13983" s="141">
        <v>0.117647059</v>
      </c>
      <c r="E13983" s="119">
        <v>1</v>
      </c>
      <c r="F13983" s="119" t="s">
        <v>1489</v>
      </c>
      <c r="G13983" s="114">
        <f>IF([Data da Aprovação]&lt;&gt;"ESTATUTÁRIO",YEAR([Data da Aprovação]),"")</f>
        <v>2007</v>
      </c>
      <c r="H13983" s="106">
        <f>Tabela9[[#This Row],[Valor do Provento R$]]/Tabela9[[#This Row],[Provento por 1 ou 1000 Ações]]</f>
        <v>0.117647059</v>
      </c>
    </row>
    <row r="13984" spans="1:8">
      <c r="A13984" s="118" t="s">
        <v>1880</v>
      </c>
      <c r="B13984" s="116" t="s">
        <v>1488</v>
      </c>
      <c r="C13984" s="138">
        <v>39497</v>
      </c>
      <c r="D13984" s="139">
        <v>0.129</v>
      </c>
      <c r="E13984" s="118">
        <v>1</v>
      </c>
      <c r="F13984" s="118" t="s">
        <v>1492</v>
      </c>
      <c r="G13984" s="113">
        <f>IF([Data da Aprovação]&lt;&gt;"ESTATUTÁRIO",YEAR([Data da Aprovação]),"")</f>
        <v>2008</v>
      </c>
      <c r="H13984" s="106">
        <f>Tabela9[[#This Row],[Valor do Provento R$]]/Tabela9[[#This Row],[Provento por 1 ou 1000 Ações]]</f>
        <v>0.129</v>
      </c>
    </row>
    <row r="13985" spans="1:8">
      <c r="A13985" s="119" t="s">
        <v>1880</v>
      </c>
      <c r="B13985" s="117" t="s">
        <v>1488</v>
      </c>
      <c r="C13985" s="140">
        <v>39525</v>
      </c>
      <c r="D13985" s="141">
        <v>4.4705882000000002E-2</v>
      </c>
      <c r="E13985" s="119">
        <v>1</v>
      </c>
      <c r="F13985" s="119" t="s">
        <v>1489</v>
      </c>
      <c r="G13985" s="114">
        <f>IF([Data da Aprovação]&lt;&gt;"ESTATUTÁRIO",YEAR([Data da Aprovação]),"")</f>
        <v>2008</v>
      </c>
      <c r="H13985" s="106">
        <f>Tabela9[[#This Row],[Valor do Provento R$]]/Tabela9[[#This Row],[Provento por 1 ou 1000 Ações]]</f>
        <v>4.4705882000000002E-2</v>
      </c>
    </row>
    <row r="13986" spans="1:8">
      <c r="A13986" s="118" t="s">
        <v>1880</v>
      </c>
      <c r="B13986" s="116" t="s">
        <v>1488</v>
      </c>
      <c r="C13986" s="138">
        <v>39616</v>
      </c>
      <c r="D13986" s="139">
        <v>4.5882353000000001E-2</v>
      </c>
      <c r="E13986" s="118">
        <v>1</v>
      </c>
      <c r="F13986" s="118" t="s">
        <v>1489</v>
      </c>
      <c r="G13986" s="113">
        <f>IF([Data da Aprovação]&lt;&gt;"ESTATUTÁRIO",YEAR([Data da Aprovação]),"")</f>
        <v>2008</v>
      </c>
      <c r="H13986" s="106">
        <f>Tabela9[[#This Row],[Valor do Provento R$]]/Tabela9[[#This Row],[Provento por 1 ou 1000 Ações]]</f>
        <v>4.5882353000000001E-2</v>
      </c>
    </row>
    <row r="13987" spans="1:8">
      <c r="A13987" s="119" t="s">
        <v>1880</v>
      </c>
      <c r="B13987" s="117" t="s">
        <v>1488</v>
      </c>
      <c r="C13987" s="140">
        <v>39650</v>
      </c>
      <c r="D13987" s="141">
        <v>0.16300000000000001</v>
      </c>
      <c r="E13987" s="119">
        <v>1</v>
      </c>
      <c r="F13987" s="119" t="s">
        <v>1492</v>
      </c>
      <c r="G13987" s="114">
        <f>IF([Data da Aprovação]&lt;&gt;"ESTATUTÁRIO",YEAR([Data da Aprovação]),"")</f>
        <v>2008</v>
      </c>
      <c r="H13987" s="106">
        <f>Tabela9[[#This Row],[Valor do Provento R$]]/Tabela9[[#This Row],[Provento por 1 ou 1000 Ações]]</f>
        <v>0.16300000000000001</v>
      </c>
    </row>
    <row r="13988" spans="1:8">
      <c r="A13988" s="118" t="s">
        <v>1880</v>
      </c>
      <c r="B13988" s="116" t="s">
        <v>1488</v>
      </c>
      <c r="C13988" s="138">
        <v>39709</v>
      </c>
      <c r="D13988" s="139">
        <v>4.5882353000000001E-2</v>
      </c>
      <c r="E13988" s="118">
        <v>1</v>
      </c>
      <c r="F13988" s="118" t="s">
        <v>1489</v>
      </c>
      <c r="G13988" s="113">
        <f>IF([Data da Aprovação]&lt;&gt;"ESTATUTÁRIO",YEAR([Data da Aprovação]),"")</f>
        <v>2008</v>
      </c>
      <c r="H13988" s="106">
        <f>Tabela9[[#This Row],[Valor do Provento R$]]/Tabela9[[#This Row],[Provento por 1 ou 1000 Ações]]</f>
        <v>4.5882353000000001E-2</v>
      </c>
    </row>
    <row r="13989" spans="1:8">
      <c r="A13989" s="119" t="s">
        <v>1880</v>
      </c>
      <c r="B13989" s="117" t="s">
        <v>1488</v>
      </c>
      <c r="C13989" s="140">
        <v>39798</v>
      </c>
      <c r="D13989" s="141">
        <v>4.7058823999999999E-2</v>
      </c>
      <c r="E13989" s="119">
        <v>1</v>
      </c>
      <c r="F13989" s="119" t="s">
        <v>1489</v>
      </c>
      <c r="G13989" s="114">
        <f>IF([Data da Aprovação]&lt;&gt;"ESTATUTÁRIO",YEAR([Data da Aprovação]),"")</f>
        <v>2008</v>
      </c>
      <c r="H13989" s="106">
        <f>Tabela9[[#This Row],[Valor do Provento R$]]/Tabela9[[#This Row],[Provento por 1 ou 1000 Ações]]</f>
        <v>4.7058823999999999E-2</v>
      </c>
    </row>
    <row r="13990" spans="1:8">
      <c r="A13990" s="118" t="s">
        <v>1880</v>
      </c>
      <c r="B13990" s="116" t="s">
        <v>1488</v>
      </c>
      <c r="C13990" s="138">
        <v>39860</v>
      </c>
      <c r="D13990" s="139">
        <v>0.14099999999999999</v>
      </c>
      <c r="E13990" s="118">
        <v>1</v>
      </c>
      <c r="F13990" s="118" t="s">
        <v>1492</v>
      </c>
      <c r="G13990" s="113">
        <f>IF([Data da Aprovação]&lt;&gt;"ESTATUTÁRIO",YEAR([Data da Aprovação]),"")</f>
        <v>2009</v>
      </c>
      <c r="H13990" s="106">
        <f>Tabela9[[#This Row],[Valor do Provento R$]]/Tabela9[[#This Row],[Provento por 1 ou 1000 Ações]]</f>
        <v>0.14099999999999999</v>
      </c>
    </row>
    <row r="13991" spans="1:8">
      <c r="A13991" s="119" t="s">
        <v>1880</v>
      </c>
      <c r="B13991" s="117" t="s">
        <v>1488</v>
      </c>
      <c r="C13991" s="140">
        <v>39895</v>
      </c>
      <c r="D13991" s="141">
        <v>5.2941176E-2</v>
      </c>
      <c r="E13991" s="119">
        <v>1</v>
      </c>
      <c r="F13991" s="119" t="s">
        <v>1489</v>
      </c>
      <c r="G13991" s="114">
        <f>IF([Data da Aprovação]&lt;&gt;"ESTATUTÁRIO",YEAR([Data da Aprovação]),"")</f>
        <v>2009</v>
      </c>
      <c r="H13991" s="106">
        <f>Tabela9[[#This Row],[Valor do Provento R$]]/Tabela9[[#This Row],[Provento por 1 ou 1000 Ações]]</f>
        <v>5.2941176E-2</v>
      </c>
    </row>
    <row r="13992" spans="1:8">
      <c r="A13992" s="118" t="s">
        <v>1880</v>
      </c>
      <c r="B13992" s="116" t="s">
        <v>1488</v>
      </c>
      <c r="C13992" s="138">
        <v>39980</v>
      </c>
      <c r="D13992" s="139">
        <v>4.7058823999999999E-2</v>
      </c>
      <c r="E13992" s="118">
        <v>1</v>
      </c>
      <c r="F13992" s="118" t="s">
        <v>1489</v>
      </c>
      <c r="G13992" s="113">
        <f>IF([Data da Aprovação]&lt;&gt;"ESTATUTÁRIO",YEAR([Data da Aprovação]),"")</f>
        <v>2009</v>
      </c>
      <c r="H13992" s="106">
        <f>Tabela9[[#This Row],[Valor do Provento R$]]/Tabela9[[#This Row],[Provento por 1 ou 1000 Ações]]</f>
        <v>4.7058823999999999E-2</v>
      </c>
    </row>
    <row r="13993" spans="1:8">
      <c r="A13993" s="119" t="s">
        <v>1880</v>
      </c>
      <c r="B13993" s="117" t="s">
        <v>1488</v>
      </c>
      <c r="C13993" s="140">
        <v>40017</v>
      </c>
      <c r="D13993" s="141">
        <v>0.115</v>
      </c>
      <c r="E13993" s="119">
        <v>1</v>
      </c>
      <c r="F13993" s="119" t="s">
        <v>1492</v>
      </c>
      <c r="G13993" s="114">
        <f>IF([Data da Aprovação]&lt;&gt;"ESTATUTÁRIO",YEAR([Data da Aprovação]),"")</f>
        <v>2009</v>
      </c>
      <c r="H13993" s="106">
        <f>Tabela9[[#This Row],[Valor do Provento R$]]/Tabela9[[#This Row],[Provento por 1 ou 1000 Ações]]</f>
        <v>0.115</v>
      </c>
    </row>
    <row r="13994" spans="1:8">
      <c r="A13994" s="118" t="s">
        <v>1880</v>
      </c>
      <c r="B13994" s="116" t="s">
        <v>1488</v>
      </c>
      <c r="C13994" s="138">
        <v>40073</v>
      </c>
      <c r="D13994" s="139">
        <v>4.7058823999999999E-2</v>
      </c>
      <c r="E13994" s="118">
        <v>1</v>
      </c>
      <c r="F13994" s="118" t="s">
        <v>1489</v>
      </c>
      <c r="G13994" s="113">
        <f>IF([Data da Aprovação]&lt;&gt;"ESTATUTÁRIO",YEAR([Data da Aprovação]),"")</f>
        <v>2009</v>
      </c>
      <c r="H13994" s="106">
        <f>Tabela9[[#This Row],[Valor do Provento R$]]/Tabela9[[#This Row],[Provento por 1 ou 1000 Ações]]</f>
        <v>4.7058823999999999E-2</v>
      </c>
    </row>
    <row r="13995" spans="1:8">
      <c r="A13995" s="119" t="s">
        <v>1880</v>
      </c>
      <c r="B13995" s="117" t="s">
        <v>1488</v>
      </c>
      <c r="C13995" s="140">
        <v>40161</v>
      </c>
      <c r="D13995" s="141">
        <v>1.7647059E-2</v>
      </c>
      <c r="E13995" s="119">
        <v>1</v>
      </c>
      <c r="F13995" s="119" t="s">
        <v>1489</v>
      </c>
      <c r="G13995" s="114">
        <f>IF([Data da Aprovação]&lt;&gt;"ESTATUTÁRIO",YEAR([Data da Aprovação]),"")</f>
        <v>2009</v>
      </c>
      <c r="H13995" s="106">
        <f>Tabela9[[#This Row],[Valor do Provento R$]]/Tabela9[[#This Row],[Provento por 1 ou 1000 Ações]]</f>
        <v>1.7647059E-2</v>
      </c>
    </row>
    <row r="13996" spans="1:8">
      <c r="A13996" s="118" t="s">
        <v>1880</v>
      </c>
      <c r="B13996" s="116" t="s">
        <v>1488</v>
      </c>
      <c r="C13996" s="138">
        <v>40232</v>
      </c>
      <c r="D13996" s="139">
        <v>0.20499999999999999</v>
      </c>
      <c r="E13996" s="118">
        <v>1</v>
      </c>
      <c r="F13996" s="118" t="s">
        <v>1492</v>
      </c>
      <c r="G13996" s="113">
        <f>IF([Data da Aprovação]&lt;&gt;"ESTATUTÁRIO",YEAR([Data da Aprovação]),"")</f>
        <v>2010</v>
      </c>
      <c r="H13996" s="106">
        <f>Tabela9[[#This Row],[Valor do Provento R$]]/Tabela9[[#This Row],[Provento por 1 ou 1000 Ações]]</f>
        <v>0.20499999999999999</v>
      </c>
    </row>
    <row r="13997" spans="1:8">
      <c r="A13997" s="119" t="s">
        <v>1880</v>
      </c>
      <c r="B13997" s="117" t="s">
        <v>1488</v>
      </c>
      <c r="C13997" s="140">
        <v>40260</v>
      </c>
      <c r="D13997" s="141">
        <v>5.0588235000000002E-2</v>
      </c>
      <c r="E13997" s="119">
        <v>1</v>
      </c>
      <c r="F13997" s="119" t="s">
        <v>1489</v>
      </c>
      <c r="G13997" s="114">
        <f>IF([Data da Aprovação]&lt;&gt;"ESTATUTÁRIO",YEAR([Data da Aprovação]),"")</f>
        <v>2010</v>
      </c>
      <c r="H13997" s="106">
        <f>Tabela9[[#This Row],[Valor do Provento R$]]/Tabela9[[#This Row],[Provento por 1 ou 1000 Ações]]</f>
        <v>5.0588235000000002E-2</v>
      </c>
    </row>
    <row r="13998" spans="1:8">
      <c r="A13998" s="118" t="s">
        <v>1880</v>
      </c>
      <c r="B13998" s="116" t="s">
        <v>1488</v>
      </c>
      <c r="C13998" s="138">
        <v>40358</v>
      </c>
      <c r="D13998" s="139">
        <v>5.8823528999999999E-2</v>
      </c>
      <c r="E13998" s="118">
        <v>1</v>
      </c>
      <c r="F13998" s="118" t="s">
        <v>1489</v>
      </c>
      <c r="G13998" s="113">
        <f>IF([Data da Aprovação]&lt;&gt;"ESTATUTÁRIO",YEAR([Data da Aprovação]),"")</f>
        <v>2010</v>
      </c>
      <c r="H13998" s="106">
        <f>Tabela9[[#This Row],[Valor do Provento R$]]/Tabela9[[#This Row],[Provento por 1 ou 1000 Ações]]</f>
        <v>5.8823528999999999E-2</v>
      </c>
    </row>
    <row r="13999" spans="1:8">
      <c r="A13999" s="119" t="s">
        <v>1880</v>
      </c>
      <c r="B13999" s="117" t="s">
        <v>1488</v>
      </c>
      <c r="C13999" s="140">
        <v>40386</v>
      </c>
      <c r="D13999" s="141">
        <v>0.107</v>
      </c>
      <c r="E13999" s="119">
        <v>1</v>
      </c>
      <c r="F13999" s="119" t="s">
        <v>1492</v>
      </c>
      <c r="G13999" s="114">
        <f>IF([Data da Aprovação]&lt;&gt;"ESTATUTÁRIO",YEAR([Data da Aprovação]),"")</f>
        <v>2010</v>
      </c>
      <c r="H13999" s="106">
        <f>Tabela9[[#This Row],[Valor do Provento R$]]/Tabela9[[#This Row],[Provento por 1 ou 1000 Ações]]</f>
        <v>0.107</v>
      </c>
    </row>
    <row r="14000" spans="1:8">
      <c r="A14000" s="118" t="s">
        <v>1880</v>
      </c>
      <c r="B14000" s="116" t="s">
        <v>1488</v>
      </c>
      <c r="C14000" s="138">
        <v>40442</v>
      </c>
      <c r="D14000" s="139">
        <v>5.5294118000000003E-2</v>
      </c>
      <c r="E14000" s="118">
        <v>1</v>
      </c>
      <c r="F14000" s="118" t="s">
        <v>1489</v>
      </c>
      <c r="G14000" s="113">
        <f>IF([Data da Aprovação]&lt;&gt;"ESTATUTÁRIO",YEAR([Data da Aprovação]),"")</f>
        <v>2010</v>
      </c>
      <c r="H14000" s="106">
        <f>Tabela9[[#This Row],[Valor do Provento R$]]/Tabela9[[#This Row],[Provento por 1 ou 1000 Ações]]</f>
        <v>5.5294118000000003E-2</v>
      </c>
    </row>
    <row r="14001" spans="1:8">
      <c r="A14001" s="119" t="s">
        <v>1880</v>
      </c>
      <c r="B14001" s="117" t="s">
        <v>1488</v>
      </c>
      <c r="C14001" s="140">
        <v>40533</v>
      </c>
      <c r="D14001" s="141">
        <v>5.8823529999999999E-2</v>
      </c>
      <c r="E14001" s="119">
        <v>1</v>
      </c>
      <c r="F14001" s="119" t="s">
        <v>1489</v>
      </c>
      <c r="G14001" s="114">
        <f>IF([Data da Aprovação]&lt;&gt;"ESTATUTÁRIO",YEAR([Data da Aprovação]),"")</f>
        <v>2010</v>
      </c>
      <c r="H14001" s="106">
        <f>Tabela9[[#This Row],[Valor do Provento R$]]/Tabela9[[#This Row],[Provento por 1 ou 1000 Ações]]</f>
        <v>5.8823529999999999E-2</v>
      </c>
    </row>
    <row r="14002" spans="1:8">
      <c r="A14002" s="118" t="s">
        <v>1880</v>
      </c>
      <c r="B14002" s="116" t="s">
        <v>1488</v>
      </c>
      <c r="C14002" s="138">
        <v>40596</v>
      </c>
      <c r="D14002" s="139">
        <v>0.16300000000000001</v>
      </c>
      <c r="E14002" s="118">
        <v>1</v>
      </c>
      <c r="F14002" s="118" t="s">
        <v>1492</v>
      </c>
      <c r="G14002" s="113">
        <f>IF([Data da Aprovação]&lt;&gt;"ESTATUTÁRIO",YEAR([Data da Aprovação]),"")</f>
        <v>2011</v>
      </c>
      <c r="H14002" s="106">
        <f>Tabela9[[#This Row],[Valor do Provento R$]]/Tabela9[[#This Row],[Provento por 1 ou 1000 Ações]]</f>
        <v>0.16300000000000001</v>
      </c>
    </row>
    <row r="14003" spans="1:8">
      <c r="A14003" s="119" t="s">
        <v>1880</v>
      </c>
      <c r="B14003" s="117" t="s">
        <v>1488</v>
      </c>
      <c r="C14003" s="140">
        <v>40624</v>
      </c>
      <c r="D14003" s="141">
        <v>6.8235290000000004E-2</v>
      </c>
      <c r="E14003" s="119">
        <v>1</v>
      </c>
      <c r="F14003" s="119" t="s">
        <v>1489</v>
      </c>
      <c r="G14003" s="114">
        <f>IF([Data da Aprovação]&lt;&gt;"ESTATUTÁRIO",YEAR([Data da Aprovação]),"")</f>
        <v>2011</v>
      </c>
      <c r="H14003" s="106">
        <f>Tabela9[[#This Row],[Valor do Provento R$]]/Tabela9[[#This Row],[Provento por 1 ou 1000 Ações]]</f>
        <v>6.8235290000000004E-2</v>
      </c>
    </row>
    <row r="14004" spans="1:8">
      <c r="A14004" s="118" t="s">
        <v>1880</v>
      </c>
      <c r="B14004" s="116" t="s">
        <v>1488</v>
      </c>
      <c r="C14004" s="138">
        <v>40715</v>
      </c>
      <c r="D14004" s="139">
        <v>7.6470588000000006E-2</v>
      </c>
      <c r="E14004" s="118">
        <v>1</v>
      </c>
      <c r="F14004" s="118" t="s">
        <v>1489</v>
      </c>
      <c r="G14004" s="113">
        <f>IF([Data da Aprovação]&lt;&gt;"ESTATUTÁRIO",YEAR([Data da Aprovação]),"")</f>
        <v>2011</v>
      </c>
      <c r="H14004" s="106">
        <f>Tabela9[[#This Row],[Valor do Provento R$]]/Tabela9[[#This Row],[Provento por 1 ou 1000 Ações]]</f>
        <v>7.6470588000000006E-2</v>
      </c>
    </row>
    <row r="14005" spans="1:8">
      <c r="A14005" s="119" t="s">
        <v>1880</v>
      </c>
      <c r="B14005" s="117" t="s">
        <v>1488</v>
      </c>
      <c r="C14005" s="140">
        <v>40745</v>
      </c>
      <c r="D14005" s="141">
        <v>9.7000000000000003E-2</v>
      </c>
      <c r="E14005" s="119">
        <v>1</v>
      </c>
      <c r="F14005" s="119" t="s">
        <v>1492</v>
      </c>
      <c r="G14005" s="114">
        <f>IF([Data da Aprovação]&lt;&gt;"ESTATUTÁRIO",YEAR([Data da Aprovação]),"")</f>
        <v>2011</v>
      </c>
      <c r="H14005" s="106">
        <f>Tabela9[[#This Row],[Valor do Provento R$]]/Tabela9[[#This Row],[Provento por 1 ou 1000 Ações]]</f>
        <v>9.7000000000000003E-2</v>
      </c>
    </row>
    <row r="14006" spans="1:8">
      <c r="A14006" s="118" t="s">
        <v>1880</v>
      </c>
      <c r="B14006" s="116" t="s">
        <v>1488</v>
      </c>
      <c r="C14006" s="138">
        <v>40806</v>
      </c>
      <c r="D14006" s="139">
        <v>8.2352939999999999E-2</v>
      </c>
      <c r="E14006" s="118">
        <v>1</v>
      </c>
      <c r="F14006" s="118" t="s">
        <v>1489</v>
      </c>
      <c r="G14006" s="113">
        <f>IF([Data da Aprovação]&lt;&gt;"ESTATUTÁRIO",YEAR([Data da Aprovação]),"")</f>
        <v>2011</v>
      </c>
      <c r="H14006" s="106">
        <f>Tabela9[[#This Row],[Valor do Provento R$]]/Tabela9[[#This Row],[Provento por 1 ou 1000 Ações]]</f>
        <v>8.2352939999999999E-2</v>
      </c>
    </row>
    <row r="14007" spans="1:8">
      <c r="A14007" s="119" t="s">
        <v>1880</v>
      </c>
      <c r="B14007" s="117" t="s">
        <v>1488</v>
      </c>
      <c r="C14007" s="140">
        <v>40897</v>
      </c>
      <c r="D14007" s="141">
        <v>8.2352939999999999E-2</v>
      </c>
      <c r="E14007" s="119">
        <v>1</v>
      </c>
      <c r="F14007" s="119" t="s">
        <v>1489</v>
      </c>
      <c r="G14007" s="114">
        <f>IF([Data da Aprovação]&lt;&gt;"ESTATUTÁRIO",YEAR([Data da Aprovação]),"")</f>
        <v>2011</v>
      </c>
      <c r="H14007" s="106">
        <f>Tabela9[[#This Row],[Valor do Provento R$]]/Tabela9[[#This Row],[Provento por 1 ou 1000 Ações]]</f>
        <v>8.2352939999999999E-2</v>
      </c>
    </row>
    <row r="14008" spans="1:8">
      <c r="A14008" s="118" t="s">
        <v>1880</v>
      </c>
      <c r="B14008" s="116" t="s">
        <v>1488</v>
      </c>
      <c r="C14008" s="138">
        <v>40953</v>
      </c>
      <c r="D14008" s="139">
        <v>0.14000000000000001</v>
      </c>
      <c r="E14008" s="118">
        <v>1</v>
      </c>
      <c r="F14008" s="118" t="s">
        <v>1492</v>
      </c>
      <c r="G14008" s="113">
        <f>IF([Data da Aprovação]&lt;&gt;"ESTATUTÁRIO",YEAR([Data da Aprovação]),"")</f>
        <v>2012</v>
      </c>
      <c r="H14008" s="106">
        <f>Tabela9[[#This Row],[Valor do Provento R$]]/Tabela9[[#This Row],[Provento por 1 ou 1000 Ações]]</f>
        <v>0.14000000000000001</v>
      </c>
    </row>
    <row r="14009" spans="1:8">
      <c r="A14009" s="119" t="s">
        <v>1880</v>
      </c>
      <c r="B14009" s="117" t="s">
        <v>1488</v>
      </c>
      <c r="C14009" s="140">
        <v>40988</v>
      </c>
      <c r="D14009" s="141">
        <v>7.6470590000000005E-2</v>
      </c>
      <c r="E14009" s="119">
        <v>1</v>
      </c>
      <c r="F14009" s="119" t="s">
        <v>1489</v>
      </c>
      <c r="G14009" s="114">
        <f>IF([Data da Aprovação]&lt;&gt;"ESTATUTÁRIO",YEAR([Data da Aprovação]),"")</f>
        <v>2012</v>
      </c>
      <c r="H14009" s="106">
        <f>Tabela9[[#This Row],[Valor do Provento R$]]/Tabela9[[#This Row],[Provento por 1 ou 1000 Ações]]</f>
        <v>7.6470590000000005E-2</v>
      </c>
    </row>
    <row r="14010" spans="1:8">
      <c r="A14010" s="118" t="s">
        <v>1880</v>
      </c>
      <c r="B14010" s="116" t="s">
        <v>1488</v>
      </c>
      <c r="C14010" s="138">
        <v>41086</v>
      </c>
      <c r="D14010" s="139">
        <v>7.6470590000000005E-2</v>
      </c>
      <c r="E14010" s="118">
        <v>1</v>
      </c>
      <c r="F14010" s="118" t="s">
        <v>1489</v>
      </c>
      <c r="G14010" s="113">
        <f>IF([Data da Aprovação]&lt;&gt;"ESTATUTÁRIO",YEAR([Data da Aprovação]),"")</f>
        <v>2012</v>
      </c>
      <c r="H14010" s="106">
        <f>Tabela9[[#This Row],[Valor do Provento R$]]/Tabela9[[#This Row],[Provento por 1 ou 1000 Ações]]</f>
        <v>7.6470590000000005E-2</v>
      </c>
    </row>
    <row r="14011" spans="1:8">
      <c r="A14011" s="119" t="s">
        <v>1880</v>
      </c>
      <c r="B14011" s="117" t="s">
        <v>1488</v>
      </c>
      <c r="C14011" s="140">
        <v>41114</v>
      </c>
      <c r="D14011" s="141">
        <v>0.1</v>
      </c>
      <c r="E14011" s="119">
        <v>1</v>
      </c>
      <c r="F14011" s="119" t="s">
        <v>1492</v>
      </c>
      <c r="G14011" s="114">
        <f>IF([Data da Aprovação]&lt;&gt;"ESTATUTÁRIO",YEAR([Data da Aprovação]),"")</f>
        <v>2012</v>
      </c>
      <c r="H14011" s="106">
        <f>Tabela9[[#This Row],[Valor do Provento R$]]/Tabela9[[#This Row],[Provento por 1 ou 1000 Ações]]</f>
        <v>0.1</v>
      </c>
    </row>
    <row r="14012" spans="1:8">
      <c r="A14012" s="118" t="s">
        <v>1880</v>
      </c>
      <c r="B14012" s="116" t="s">
        <v>1488</v>
      </c>
      <c r="C14012" s="138">
        <v>41177</v>
      </c>
      <c r="D14012" s="139">
        <v>7.6470590000000005E-2</v>
      </c>
      <c r="E14012" s="118">
        <v>1</v>
      </c>
      <c r="F14012" s="118" t="s">
        <v>1489</v>
      </c>
      <c r="G14012" s="113">
        <f>IF([Data da Aprovação]&lt;&gt;"ESTATUTÁRIO",YEAR([Data da Aprovação]),"")</f>
        <v>2012</v>
      </c>
      <c r="H14012" s="106">
        <f>Tabela9[[#This Row],[Valor do Provento R$]]/Tabela9[[#This Row],[Provento por 1 ou 1000 Ações]]</f>
        <v>7.6470590000000005E-2</v>
      </c>
    </row>
    <row r="14013" spans="1:8">
      <c r="A14013" s="119" t="s">
        <v>1880</v>
      </c>
      <c r="B14013" s="117" t="s">
        <v>1488</v>
      </c>
      <c r="C14013" s="140">
        <v>41261</v>
      </c>
      <c r="D14013" s="141">
        <v>6.9411760000000003E-2</v>
      </c>
      <c r="E14013" s="119">
        <v>1</v>
      </c>
      <c r="F14013" s="119" t="s">
        <v>1489</v>
      </c>
      <c r="G14013" s="114">
        <f>IF([Data da Aprovação]&lt;&gt;"ESTATUTÁRIO",YEAR([Data da Aprovação]),"")</f>
        <v>2012</v>
      </c>
      <c r="H14013" s="106">
        <f>Tabela9[[#This Row],[Valor do Provento R$]]/Tabela9[[#This Row],[Provento por 1 ou 1000 Ações]]</f>
        <v>6.9411760000000003E-2</v>
      </c>
    </row>
    <row r="14014" spans="1:8">
      <c r="A14014" s="118" t="s">
        <v>1880</v>
      </c>
      <c r="B14014" s="116" t="s">
        <v>1488</v>
      </c>
      <c r="C14014" s="138">
        <v>41331</v>
      </c>
      <c r="D14014" s="139">
        <v>0.20599999999999999</v>
      </c>
      <c r="E14014" s="118">
        <v>1</v>
      </c>
      <c r="F14014" s="118" t="s">
        <v>1492</v>
      </c>
      <c r="G14014" s="113">
        <f>IF([Data da Aprovação]&lt;&gt;"ESTATUTÁRIO",YEAR([Data da Aprovação]),"")</f>
        <v>2013</v>
      </c>
      <c r="H14014" s="106">
        <f>Tabela9[[#This Row],[Valor do Provento R$]]/Tabela9[[#This Row],[Provento por 1 ou 1000 Ações]]</f>
        <v>0.20599999999999999</v>
      </c>
    </row>
    <row r="14015" spans="1:8">
      <c r="A14015" s="119" t="s">
        <v>1880</v>
      </c>
      <c r="B14015" s="117" t="s">
        <v>1488</v>
      </c>
      <c r="C14015" s="140">
        <v>41359</v>
      </c>
      <c r="D14015" s="141">
        <v>6.4705890000000002E-2</v>
      </c>
      <c r="E14015" s="119">
        <v>1</v>
      </c>
      <c r="F14015" s="119" t="s">
        <v>1489</v>
      </c>
      <c r="G14015" s="114">
        <f>IF([Data da Aprovação]&lt;&gt;"ESTATUTÁRIO",YEAR([Data da Aprovação]),"")</f>
        <v>2013</v>
      </c>
      <c r="H14015" s="106">
        <f>Tabela9[[#This Row],[Valor do Provento R$]]/Tabela9[[#This Row],[Provento por 1 ou 1000 Ações]]</f>
        <v>6.4705890000000002E-2</v>
      </c>
    </row>
    <row r="14016" spans="1:8">
      <c r="A14016" s="118" t="s">
        <v>1880</v>
      </c>
      <c r="B14016" s="116" t="s">
        <v>1488</v>
      </c>
      <c r="C14016" s="138">
        <v>41450</v>
      </c>
      <c r="D14016" s="139">
        <v>7.0588230000000002E-2</v>
      </c>
      <c r="E14016" s="118">
        <v>1</v>
      </c>
      <c r="F14016" s="118" t="s">
        <v>1489</v>
      </c>
      <c r="G14016" s="113">
        <f>IF([Data da Aprovação]&lt;&gt;"ESTATUTÁRIO",YEAR([Data da Aprovação]),"")</f>
        <v>2013</v>
      </c>
      <c r="H14016" s="106">
        <f>Tabela9[[#This Row],[Valor do Provento R$]]/Tabela9[[#This Row],[Provento por 1 ou 1000 Ações]]</f>
        <v>7.0588230000000002E-2</v>
      </c>
    </row>
    <row r="14017" spans="1:8">
      <c r="A14017" s="119" t="s">
        <v>1880</v>
      </c>
      <c r="B14017" s="117" t="s">
        <v>1488</v>
      </c>
      <c r="C14017" s="140">
        <v>41485</v>
      </c>
      <c r="D14017" s="141">
        <v>0.18500123600000001</v>
      </c>
      <c r="E14017" s="119">
        <v>1</v>
      </c>
      <c r="F14017" s="119" t="s">
        <v>1492</v>
      </c>
      <c r="G14017" s="114">
        <f>IF([Data da Aprovação]&lt;&gt;"ESTATUTÁRIO",YEAR([Data da Aprovação]),"")</f>
        <v>2013</v>
      </c>
      <c r="H14017" s="106">
        <f>Tabela9[[#This Row],[Valor do Provento R$]]/Tabela9[[#This Row],[Provento por 1 ou 1000 Ações]]</f>
        <v>0.18500123600000001</v>
      </c>
    </row>
    <row r="14018" spans="1:8">
      <c r="A14018" s="144" t="s">
        <v>1880</v>
      </c>
      <c r="B14018" s="116" t="s">
        <v>1488</v>
      </c>
      <c r="C14018" s="138">
        <v>41541</v>
      </c>
      <c r="D14018" s="139">
        <v>7.6470588000000006E-2</v>
      </c>
      <c r="E14018" s="145">
        <v>1</v>
      </c>
      <c r="F14018" s="118" t="s">
        <v>1489</v>
      </c>
      <c r="G14018" s="113">
        <f>IF([Data da Aprovação]&lt;&gt;"ESTATUTÁRIO",YEAR([Data da Aprovação]),"")</f>
        <v>2013</v>
      </c>
      <c r="H14018" s="106">
        <f>Tabela9[[#This Row],[Valor do Provento R$]]/Tabela9[[#This Row],[Provento por 1 ou 1000 Ações]]</f>
        <v>7.6470588000000006E-2</v>
      </c>
    </row>
    <row r="14019" spans="1:8">
      <c r="A14019" s="119" t="s">
        <v>1880</v>
      </c>
      <c r="B14019" s="117" t="s">
        <v>1488</v>
      </c>
      <c r="C14019" s="140">
        <v>41625</v>
      </c>
      <c r="D14019" s="141">
        <v>8.4705881999999996E-2</v>
      </c>
      <c r="E14019" s="119">
        <v>1</v>
      </c>
      <c r="F14019" s="119" t="s">
        <v>1489</v>
      </c>
      <c r="G14019" s="114">
        <f>IF([Data da Aprovação]&lt;&gt;"ESTATUTÁRIO",YEAR([Data da Aprovação]),"")</f>
        <v>2013</v>
      </c>
      <c r="H14019" s="106">
        <f>Tabela9[[#This Row],[Valor do Provento R$]]/Tabela9[[#This Row],[Provento por 1 ou 1000 Ações]]</f>
        <v>8.4705881999999996E-2</v>
      </c>
    </row>
    <row r="14020" spans="1:8">
      <c r="A14020" s="118" t="s">
        <v>1880</v>
      </c>
      <c r="B14020" s="116" t="s">
        <v>1488</v>
      </c>
      <c r="C14020" s="138">
        <v>41695</v>
      </c>
      <c r="D14020" s="139">
        <v>0.26300066999999999</v>
      </c>
      <c r="E14020" s="118">
        <v>1</v>
      </c>
      <c r="F14020" s="118" t="s">
        <v>1492</v>
      </c>
      <c r="G14020" s="113">
        <f>IF([Data da Aprovação]&lt;&gt;"ESTATUTÁRIO",YEAR([Data da Aprovação]),"")</f>
        <v>2014</v>
      </c>
      <c r="H14020" s="106">
        <f>Tabela9[[#This Row],[Valor do Provento R$]]/Tabela9[[#This Row],[Provento por 1 ou 1000 Ações]]</f>
        <v>0.26300066999999999</v>
      </c>
    </row>
    <row r="14021" spans="1:8">
      <c r="A14021" s="119" t="s">
        <v>1880</v>
      </c>
      <c r="B14021" s="117" t="s">
        <v>1490</v>
      </c>
      <c r="C14021" s="140" t="s">
        <v>1881</v>
      </c>
      <c r="D14021" s="141">
        <v>1.41</v>
      </c>
      <c r="E14021" s="119">
        <v>1000</v>
      </c>
      <c r="F14021" s="119" t="s">
        <v>1492</v>
      </c>
      <c r="G14021" s="114">
        <f>IF([Data da Aprovação]&lt;&gt;"ESTATUTÁRIO",YEAR([Data da Aprovação]),"")</f>
        <v>1996</v>
      </c>
      <c r="H14021" s="106">
        <f>Tabela9[[#This Row],[Valor do Provento R$]]/Tabela9[[#This Row],[Provento por 1 ou 1000 Ações]]</f>
        <v>1.41E-3</v>
      </c>
    </row>
    <row r="14022" spans="1:8">
      <c r="A14022" s="118" t="s">
        <v>1880</v>
      </c>
      <c r="B14022" s="116" t="s">
        <v>1490</v>
      </c>
      <c r="C14022" s="138" t="s">
        <v>1881</v>
      </c>
      <c r="D14022" s="139">
        <v>2.77</v>
      </c>
      <c r="E14022" s="118">
        <v>1000</v>
      </c>
      <c r="F14022" s="118" t="s">
        <v>1492</v>
      </c>
      <c r="G14022" s="113">
        <f>IF([Data da Aprovação]&lt;&gt;"ESTATUTÁRIO",YEAR([Data da Aprovação]),"")</f>
        <v>1996</v>
      </c>
      <c r="H14022" s="106">
        <f>Tabela9[[#This Row],[Valor do Provento R$]]/Tabela9[[#This Row],[Provento por 1 ou 1000 Ações]]</f>
        <v>2.7699999999999999E-3</v>
      </c>
    </row>
    <row r="14023" spans="1:8">
      <c r="A14023" s="119" t="s">
        <v>1880</v>
      </c>
      <c r="B14023" s="117" t="s">
        <v>1490</v>
      </c>
      <c r="C14023" s="140" t="s">
        <v>1678</v>
      </c>
      <c r="D14023" s="141">
        <v>4.67</v>
      </c>
      <c r="E14023" s="119">
        <v>1000</v>
      </c>
      <c r="F14023" s="119" t="s">
        <v>1492</v>
      </c>
      <c r="G14023" s="114">
        <f>IF([Data da Aprovação]&lt;&gt;"ESTATUTÁRIO",YEAR([Data da Aprovação]),"")</f>
        <v>1996</v>
      </c>
      <c r="H14023" s="106">
        <f>Tabela9[[#This Row],[Valor do Provento R$]]/Tabela9[[#This Row],[Provento por 1 ou 1000 Ações]]</f>
        <v>4.6699999999999997E-3</v>
      </c>
    </row>
    <row r="14024" spans="1:8">
      <c r="A14024" s="118" t="s">
        <v>1880</v>
      </c>
      <c r="B14024" s="116" t="s">
        <v>1490</v>
      </c>
      <c r="C14024" s="138" t="s">
        <v>1882</v>
      </c>
      <c r="D14024" s="139">
        <v>13.31</v>
      </c>
      <c r="E14024" s="118">
        <v>1000</v>
      </c>
      <c r="F14024" s="118" t="s">
        <v>1492</v>
      </c>
      <c r="G14024" s="113">
        <f>IF([Data da Aprovação]&lt;&gt;"ESTATUTÁRIO",YEAR([Data da Aprovação]),"")</f>
        <v>1997</v>
      </c>
      <c r="H14024" s="106">
        <f>Tabela9[[#This Row],[Valor do Provento R$]]/Tabela9[[#This Row],[Provento por 1 ou 1000 Ações]]</f>
        <v>1.3310000000000001E-2</v>
      </c>
    </row>
    <row r="14025" spans="1:8">
      <c r="A14025" s="119" t="s">
        <v>1880</v>
      </c>
      <c r="B14025" s="117" t="s">
        <v>1490</v>
      </c>
      <c r="C14025" s="140" t="s">
        <v>1883</v>
      </c>
      <c r="D14025" s="141">
        <v>10</v>
      </c>
      <c r="E14025" s="119">
        <v>1000</v>
      </c>
      <c r="F14025" s="119" t="s">
        <v>1492</v>
      </c>
      <c r="G14025" s="114">
        <f>IF([Data da Aprovação]&lt;&gt;"ESTATUTÁRIO",YEAR([Data da Aprovação]),"")</f>
        <v>1997</v>
      </c>
      <c r="H14025" s="106">
        <f>Tabela9[[#This Row],[Valor do Provento R$]]/Tabela9[[#This Row],[Provento por 1 ou 1000 Ações]]</f>
        <v>0.01</v>
      </c>
    </row>
    <row r="14026" spans="1:8">
      <c r="A14026" s="118" t="s">
        <v>1880</v>
      </c>
      <c r="B14026" s="116" t="s">
        <v>1490</v>
      </c>
      <c r="C14026" s="138" t="s">
        <v>1884</v>
      </c>
      <c r="D14026" s="139">
        <v>1.2E-2</v>
      </c>
      <c r="E14026" s="118">
        <v>1</v>
      </c>
      <c r="F14026" s="118" t="s">
        <v>1489</v>
      </c>
      <c r="G14026" s="113">
        <f>IF([Data da Aprovação]&lt;&gt;"ESTATUTÁRIO",YEAR([Data da Aprovação]),"")</f>
        <v>1997</v>
      </c>
      <c r="H14026" s="106">
        <f>Tabela9[[#This Row],[Valor do Provento R$]]/Tabela9[[#This Row],[Provento por 1 ou 1000 Ações]]</f>
        <v>1.2E-2</v>
      </c>
    </row>
    <row r="14027" spans="1:8">
      <c r="A14027" s="119" t="s">
        <v>1880</v>
      </c>
      <c r="B14027" s="117" t="s">
        <v>1490</v>
      </c>
      <c r="C14027" s="140" t="s">
        <v>1884</v>
      </c>
      <c r="D14027" s="141">
        <v>1.2999999999999999E-2</v>
      </c>
      <c r="E14027" s="119">
        <v>1</v>
      </c>
      <c r="F14027" s="119" t="s">
        <v>1489</v>
      </c>
      <c r="G14027" s="114">
        <f>IF([Data da Aprovação]&lt;&gt;"ESTATUTÁRIO",YEAR([Data da Aprovação]),"")</f>
        <v>1997</v>
      </c>
      <c r="H14027" s="106">
        <f>Tabela9[[#This Row],[Valor do Provento R$]]/Tabela9[[#This Row],[Provento por 1 ou 1000 Ações]]</f>
        <v>1.2999999999999999E-2</v>
      </c>
    </row>
    <row r="14028" spans="1:8">
      <c r="A14028" s="118" t="s">
        <v>1880</v>
      </c>
      <c r="B14028" s="116" t="s">
        <v>1490</v>
      </c>
      <c r="C14028" s="138" t="s">
        <v>1885</v>
      </c>
      <c r="D14028" s="139">
        <v>1.7646999999999999E-2</v>
      </c>
      <c r="E14028" s="118">
        <v>1</v>
      </c>
      <c r="F14028" s="118" t="s">
        <v>1489</v>
      </c>
      <c r="G14028" s="113">
        <f>IF([Data da Aprovação]&lt;&gt;"ESTATUTÁRIO",YEAR([Data da Aprovação]),"")</f>
        <v>1998</v>
      </c>
      <c r="H14028" s="106">
        <f>Tabela9[[#This Row],[Valor do Provento R$]]/Tabela9[[#This Row],[Provento por 1 ou 1000 Ações]]</f>
        <v>1.7646999999999999E-2</v>
      </c>
    </row>
    <row r="14029" spans="1:8">
      <c r="A14029" s="119" t="s">
        <v>1880</v>
      </c>
      <c r="B14029" s="117" t="s">
        <v>1490</v>
      </c>
      <c r="C14029" s="140" t="s">
        <v>1886</v>
      </c>
      <c r="D14029" s="141">
        <v>2.5000000000000001E-3</v>
      </c>
      <c r="E14029" s="119">
        <v>1</v>
      </c>
      <c r="F14029" s="119" t="s">
        <v>1492</v>
      </c>
      <c r="G14029" s="114">
        <f>IF([Data da Aprovação]&lt;&gt;"ESTATUTÁRIO",YEAR([Data da Aprovação]),"")</f>
        <v>1998</v>
      </c>
      <c r="H14029" s="106">
        <f>Tabela9[[#This Row],[Valor do Provento R$]]/Tabela9[[#This Row],[Provento por 1 ou 1000 Ações]]</f>
        <v>2.5000000000000001E-3</v>
      </c>
    </row>
    <row r="14030" spans="1:8">
      <c r="A14030" s="118" t="s">
        <v>1880</v>
      </c>
      <c r="B14030" s="116" t="s">
        <v>1490</v>
      </c>
      <c r="C14030" s="138" t="s">
        <v>1886</v>
      </c>
      <c r="D14030" s="139">
        <v>3.2353E-2</v>
      </c>
      <c r="E14030" s="118">
        <v>1</v>
      </c>
      <c r="F14030" s="118" t="s">
        <v>1489</v>
      </c>
      <c r="G14030" s="113">
        <f>IF([Data da Aprovação]&lt;&gt;"ESTATUTÁRIO",YEAR([Data da Aprovação]),"")</f>
        <v>1998</v>
      </c>
      <c r="H14030" s="106">
        <f>Tabela9[[#This Row],[Valor do Provento R$]]/Tabela9[[#This Row],[Provento por 1 ou 1000 Ações]]</f>
        <v>3.2353E-2</v>
      </c>
    </row>
    <row r="14031" spans="1:8">
      <c r="A14031" s="119" t="s">
        <v>1880</v>
      </c>
      <c r="B14031" s="117" t="s">
        <v>1490</v>
      </c>
      <c r="C14031" s="140" t="s">
        <v>1887</v>
      </c>
      <c r="D14031" s="141">
        <v>2.2941E-2</v>
      </c>
      <c r="E14031" s="119">
        <v>1</v>
      </c>
      <c r="F14031" s="119" t="s">
        <v>1489</v>
      </c>
      <c r="G14031" s="114">
        <f>IF([Data da Aprovação]&lt;&gt;"ESTATUTÁRIO",YEAR([Data da Aprovação]),"")</f>
        <v>1999</v>
      </c>
      <c r="H14031" s="106">
        <f>Tabela9[[#This Row],[Valor do Provento R$]]/Tabela9[[#This Row],[Provento por 1 ou 1000 Ações]]</f>
        <v>2.2941E-2</v>
      </c>
    </row>
    <row r="14032" spans="1:8">
      <c r="A14032" s="118" t="s">
        <v>1880</v>
      </c>
      <c r="B14032" s="116" t="s">
        <v>1490</v>
      </c>
      <c r="C14032" s="138" t="s">
        <v>1888</v>
      </c>
      <c r="D14032" s="139">
        <v>2.1763999999999999E-2</v>
      </c>
      <c r="E14032" s="118">
        <v>1</v>
      </c>
      <c r="F14032" s="118" t="s">
        <v>1489</v>
      </c>
      <c r="G14032" s="113">
        <f>IF([Data da Aprovação]&lt;&gt;"ESTATUTÁRIO",YEAR([Data da Aprovação]),"")</f>
        <v>1999</v>
      </c>
      <c r="H14032" s="106">
        <f>Tabela9[[#This Row],[Valor do Provento R$]]/Tabela9[[#This Row],[Provento por 1 ou 1000 Ações]]</f>
        <v>2.1763999999999999E-2</v>
      </c>
    </row>
    <row r="14033" spans="1:8">
      <c r="A14033" s="119" t="s">
        <v>1880</v>
      </c>
      <c r="B14033" s="117" t="s">
        <v>1490</v>
      </c>
      <c r="C14033" s="140" t="s">
        <v>1889</v>
      </c>
      <c r="D14033" s="141">
        <v>3.294118E-2</v>
      </c>
      <c r="E14033" s="119">
        <v>1</v>
      </c>
      <c r="F14033" s="119" t="s">
        <v>1489</v>
      </c>
      <c r="G14033" s="114">
        <f>IF([Data da Aprovação]&lt;&gt;"ESTATUTÁRIO",YEAR([Data da Aprovação]),"")</f>
        <v>2000</v>
      </c>
      <c r="H14033" s="106">
        <f>Tabela9[[#This Row],[Valor do Provento R$]]/Tabela9[[#This Row],[Provento por 1 ou 1000 Ações]]</f>
        <v>3.294118E-2</v>
      </c>
    </row>
    <row r="14034" spans="1:8">
      <c r="A14034" s="118" t="s">
        <v>1880</v>
      </c>
      <c r="B14034" s="116" t="s">
        <v>1490</v>
      </c>
      <c r="C14034" s="138" t="s">
        <v>1890</v>
      </c>
      <c r="D14034" s="139">
        <v>3.1764710000000002E-2</v>
      </c>
      <c r="E14034" s="118">
        <v>1</v>
      </c>
      <c r="F14034" s="118" t="s">
        <v>1489</v>
      </c>
      <c r="G14034" s="113">
        <f>IF([Data da Aprovação]&lt;&gt;"ESTATUTÁRIO",YEAR([Data da Aprovação]),"")</f>
        <v>2000</v>
      </c>
      <c r="H14034" s="106">
        <f>Tabela9[[#This Row],[Valor do Provento R$]]/Tabela9[[#This Row],[Provento por 1 ou 1000 Ações]]</f>
        <v>3.1764710000000002E-2</v>
      </c>
    </row>
    <row r="14035" spans="1:8">
      <c r="A14035" s="119" t="s">
        <v>1880</v>
      </c>
      <c r="B14035" s="117" t="s">
        <v>1490</v>
      </c>
      <c r="C14035" s="140" t="s">
        <v>1891</v>
      </c>
      <c r="D14035" s="141">
        <v>0.01</v>
      </c>
      <c r="E14035" s="119">
        <v>1</v>
      </c>
      <c r="F14035" s="119" t="s">
        <v>1492</v>
      </c>
      <c r="G14035" s="114">
        <f>IF([Data da Aprovação]&lt;&gt;"ESTATUTÁRIO",YEAR([Data da Aprovação]),"")</f>
        <v>2001</v>
      </c>
      <c r="H14035" s="106">
        <f>Tabela9[[#This Row],[Valor do Provento R$]]/Tabela9[[#This Row],[Provento por 1 ou 1000 Ações]]</f>
        <v>0.01</v>
      </c>
    </row>
    <row r="14036" spans="1:8">
      <c r="A14036" s="118" t="s">
        <v>1880</v>
      </c>
      <c r="B14036" s="116" t="s">
        <v>1490</v>
      </c>
      <c r="C14036" s="138" t="s">
        <v>1892</v>
      </c>
      <c r="D14036" s="139">
        <v>1.2999999999999999E-2</v>
      </c>
      <c r="E14036" s="118">
        <v>1</v>
      </c>
      <c r="F14036" s="118" t="s">
        <v>1492</v>
      </c>
      <c r="G14036" s="113">
        <f>IF([Data da Aprovação]&lt;&gt;"ESTATUTÁRIO",YEAR([Data da Aprovação]),"")</f>
        <v>2001</v>
      </c>
      <c r="H14036" s="106">
        <f>Tabela9[[#This Row],[Valor do Provento R$]]/Tabela9[[#This Row],[Provento por 1 ou 1000 Ações]]</f>
        <v>1.2999999999999999E-2</v>
      </c>
    </row>
    <row r="14037" spans="1:8">
      <c r="A14037" s="119" t="s">
        <v>1880</v>
      </c>
      <c r="B14037" s="117" t="s">
        <v>1490</v>
      </c>
      <c r="C14037" s="140" t="s">
        <v>1892</v>
      </c>
      <c r="D14037" s="141">
        <v>3.1764710000000002E-2</v>
      </c>
      <c r="E14037" s="119">
        <v>1</v>
      </c>
      <c r="F14037" s="119" t="s">
        <v>1489</v>
      </c>
      <c r="G14037" s="114">
        <f>IF([Data da Aprovação]&lt;&gt;"ESTATUTÁRIO",YEAR([Data da Aprovação]),"")</f>
        <v>2001</v>
      </c>
      <c r="H14037" s="106">
        <f>Tabela9[[#This Row],[Valor do Provento R$]]/Tabela9[[#This Row],[Provento por 1 ou 1000 Ações]]</f>
        <v>3.1764710000000002E-2</v>
      </c>
    </row>
    <row r="14038" spans="1:8">
      <c r="A14038" s="118" t="s">
        <v>1880</v>
      </c>
      <c r="B14038" s="116" t="s">
        <v>1490</v>
      </c>
      <c r="C14038" s="138" t="s">
        <v>1893</v>
      </c>
      <c r="D14038" s="139">
        <v>2.8000000000000001E-2</v>
      </c>
      <c r="E14038" s="118">
        <v>1</v>
      </c>
      <c r="F14038" s="118" t="s">
        <v>1492</v>
      </c>
      <c r="G14038" s="113">
        <f>IF([Data da Aprovação]&lt;&gt;"ESTATUTÁRIO",YEAR([Data da Aprovação]),"")</f>
        <v>2001</v>
      </c>
      <c r="H14038" s="106">
        <f>Tabela9[[#This Row],[Valor do Provento R$]]/Tabela9[[#This Row],[Provento por 1 ou 1000 Ações]]</f>
        <v>2.8000000000000001E-2</v>
      </c>
    </row>
    <row r="14039" spans="1:8">
      <c r="A14039" s="119" t="s">
        <v>1880</v>
      </c>
      <c r="B14039" s="117" t="s">
        <v>1490</v>
      </c>
      <c r="C14039" s="140" t="s">
        <v>1893</v>
      </c>
      <c r="D14039" s="141">
        <v>3.7647060000000003E-2</v>
      </c>
      <c r="E14039" s="119">
        <v>1</v>
      </c>
      <c r="F14039" s="119" t="s">
        <v>1489</v>
      </c>
      <c r="G14039" s="114">
        <f>IF([Data da Aprovação]&lt;&gt;"ESTATUTÁRIO",YEAR([Data da Aprovação]),"")</f>
        <v>2001</v>
      </c>
      <c r="H14039" s="106">
        <f>Tabela9[[#This Row],[Valor do Provento R$]]/Tabela9[[#This Row],[Provento por 1 ou 1000 Ações]]</f>
        <v>3.7647060000000003E-2</v>
      </c>
    </row>
    <row r="14040" spans="1:8">
      <c r="A14040" s="118" t="s">
        <v>1880</v>
      </c>
      <c r="B14040" s="116" t="s">
        <v>1490</v>
      </c>
      <c r="C14040" s="138" t="s">
        <v>1768</v>
      </c>
      <c r="D14040" s="139">
        <v>0.05</v>
      </c>
      <c r="E14040" s="118">
        <v>1</v>
      </c>
      <c r="F14040" s="118" t="s">
        <v>1492</v>
      </c>
      <c r="G14040" s="113">
        <f>IF([Data da Aprovação]&lt;&gt;"ESTATUTÁRIO",YEAR([Data da Aprovação]),"")</f>
        <v>2002</v>
      </c>
      <c r="H14040" s="106">
        <f>Tabela9[[#This Row],[Valor do Provento R$]]/Tabela9[[#This Row],[Provento por 1 ou 1000 Ações]]</f>
        <v>0.05</v>
      </c>
    </row>
    <row r="14041" spans="1:8">
      <c r="A14041" s="146" t="s">
        <v>1880</v>
      </c>
      <c r="B14041" s="147" t="s">
        <v>1490</v>
      </c>
      <c r="C14041" s="148" t="s">
        <v>1894</v>
      </c>
      <c r="D14041" s="149">
        <v>9.5000000000000001E-2</v>
      </c>
      <c r="E14041" s="146">
        <v>1</v>
      </c>
      <c r="F14041" s="146" t="s">
        <v>1492</v>
      </c>
      <c r="G14041" s="115">
        <f>IF([Data da Aprovação]&lt;&gt;"ESTATUTÁRIO",YEAR([Data da Aprovação]),"")</f>
        <v>2003</v>
      </c>
      <c r="H14041" s="106">
        <f>Tabela9[[#This Row],[Valor do Provento R$]]/Tabela9[[#This Row],[Provento por 1 ou 1000 Ações]]</f>
        <v>9.5000000000000001E-2</v>
      </c>
    </row>
    <row r="14042" spans="1:8">
      <c r="A14042" s="118" t="s">
        <v>1880</v>
      </c>
      <c r="B14042" s="116" t="s">
        <v>1490</v>
      </c>
      <c r="C14042" s="138" t="s">
        <v>1895</v>
      </c>
      <c r="D14042" s="139">
        <v>8.8235439999999991E-3</v>
      </c>
      <c r="E14042" s="118">
        <v>1</v>
      </c>
      <c r="F14042" s="118" t="s">
        <v>1489</v>
      </c>
      <c r="G14042" s="113">
        <f>IF([Data da Aprovação]&lt;&gt;"ESTATUTÁRIO",YEAR([Data da Aprovação]),"")</f>
        <v>2003</v>
      </c>
      <c r="H14042" s="106">
        <f>Tabela9[[#This Row],[Valor do Provento R$]]/Tabela9[[#This Row],[Provento por 1 ou 1000 Ações]]</f>
        <v>8.8235439999999991E-3</v>
      </c>
    </row>
    <row r="14043" spans="1:8">
      <c r="A14043" s="119" t="s">
        <v>1880</v>
      </c>
      <c r="B14043" s="117" t="s">
        <v>1490</v>
      </c>
      <c r="C14043" s="140" t="s">
        <v>1895</v>
      </c>
      <c r="D14043" s="141">
        <v>7.2499999999999995E-2</v>
      </c>
      <c r="E14043" s="119">
        <v>1</v>
      </c>
      <c r="F14043" s="119" t="s">
        <v>1492</v>
      </c>
      <c r="G14043" s="114">
        <f>IF([Data da Aprovação]&lt;&gt;"ESTATUTÁRIO",YEAR([Data da Aprovação]),"")</f>
        <v>2003</v>
      </c>
      <c r="H14043" s="106">
        <f>Tabela9[[#This Row],[Valor do Provento R$]]/Tabela9[[#This Row],[Provento por 1 ou 1000 Ações]]</f>
        <v>7.2499999999999995E-2</v>
      </c>
    </row>
    <row r="14044" spans="1:8">
      <c r="A14044" s="118" t="s">
        <v>1880</v>
      </c>
      <c r="B14044" s="116" t="s">
        <v>1490</v>
      </c>
      <c r="C14044" s="138" t="s">
        <v>1896</v>
      </c>
      <c r="D14044" s="139">
        <v>8.2352940000000006E-3</v>
      </c>
      <c r="E14044" s="118">
        <v>1</v>
      </c>
      <c r="F14044" s="118" t="s">
        <v>1489</v>
      </c>
      <c r="G14044" s="113">
        <f>IF([Data da Aprovação]&lt;&gt;"ESTATUTÁRIO",YEAR([Data da Aprovação]),"")</f>
        <v>2003</v>
      </c>
      <c r="H14044" s="106">
        <f>Tabela9[[#This Row],[Valor do Provento R$]]/Tabela9[[#This Row],[Provento por 1 ou 1000 Ações]]</f>
        <v>8.2352940000000006E-3</v>
      </c>
    </row>
    <row r="14045" spans="1:8">
      <c r="A14045" s="119" t="s">
        <v>1880</v>
      </c>
      <c r="B14045" s="117" t="s">
        <v>1490</v>
      </c>
      <c r="C14045" s="140" t="s">
        <v>1897</v>
      </c>
      <c r="D14045" s="141">
        <v>0.114</v>
      </c>
      <c r="E14045" s="119">
        <v>1</v>
      </c>
      <c r="F14045" s="119" t="s">
        <v>1492</v>
      </c>
      <c r="G14045" s="114">
        <f>IF([Data da Aprovação]&lt;&gt;"ESTATUTÁRIO",YEAR([Data da Aprovação]),"")</f>
        <v>2004</v>
      </c>
      <c r="H14045" s="106">
        <f>Tabela9[[#This Row],[Valor do Provento R$]]/Tabela9[[#This Row],[Provento por 1 ou 1000 Ações]]</f>
        <v>0.114</v>
      </c>
    </row>
    <row r="14046" spans="1:8">
      <c r="A14046" s="118" t="s">
        <v>1880</v>
      </c>
      <c r="B14046" s="116" t="s">
        <v>1490</v>
      </c>
      <c r="C14046" s="138" t="s">
        <v>1898</v>
      </c>
      <c r="D14046" s="139">
        <v>0.14000000000000001</v>
      </c>
      <c r="E14046" s="118">
        <v>1</v>
      </c>
      <c r="F14046" s="118" t="s">
        <v>1492</v>
      </c>
      <c r="G14046" s="113">
        <f>IF([Data da Aprovação]&lt;&gt;"ESTATUTÁRIO",YEAR([Data da Aprovação]),"")</f>
        <v>2004</v>
      </c>
      <c r="H14046" s="106">
        <f>Tabela9[[#This Row],[Valor do Provento R$]]/Tabela9[[#This Row],[Provento por 1 ou 1000 Ações]]</f>
        <v>0.14000000000000001</v>
      </c>
    </row>
    <row r="14047" spans="1:8">
      <c r="A14047" s="119" t="s">
        <v>1880</v>
      </c>
      <c r="B14047" s="117" t="s">
        <v>1490</v>
      </c>
      <c r="C14047" s="140">
        <v>38337</v>
      </c>
      <c r="D14047" s="141">
        <v>1.2941176E-2</v>
      </c>
      <c r="E14047" s="119">
        <v>1</v>
      </c>
      <c r="F14047" s="119" t="s">
        <v>1489</v>
      </c>
      <c r="G14047" s="114">
        <f>IF([Data da Aprovação]&lt;&gt;"ESTATUTÁRIO",YEAR([Data da Aprovação]),"")</f>
        <v>2004</v>
      </c>
      <c r="H14047" s="106">
        <f>Tabela9[[#This Row],[Valor do Provento R$]]/Tabela9[[#This Row],[Provento por 1 ou 1000 Ações]]</f>
        <v>1.2941176E-2</v>
      </c>
    </row>
    <row r="14048" spans="1:8">
      <c r="A14048" s="118" t="s">
        <v>1880</v>
      </c>
      <c r="B14048" s="116" t="s">
        <v>1490</v>
      </c>
      <c r="C14048" s="138">
        <v>38400</v>
      </c>
      <c r="D14048" s="139">
        <v>0.129</v>
      </c>
      <c r="E14048" s="118">
        <v>1</v>
      </c>
      <c r="F14048" s="118" t="s">
        <v>1492</v>
      </c>
      <c r="G14048" s="113">
        <f>IF([Data da Aprovação]&lt;&gt;"ESTATUTÁRIO",YEAR([Data da Aprovação]),"")</f>
        <v>2005</v>
      </c>
      <c r="H14048" s="106">
        <f>Tabela9[[#This Row],[Valor do Provento R$]]/Tabela9[[#This Row],[Provento por 1 ou 1000 Ações]]</f>
        <v>0.129</v>
      </c>
    </row>
    <row r="14049" spans="1:8">
      <c r="A14049" s="119" t="s">
        <v>1880</v>
      </c>
      <c r="B14049" s="117" t="s">
        <v>1490</v>
      </c>
      <c r="C14049" s="140">
        <v>38428</v>
      </c>
      <c r="D14049" s="141">
        <v>1.1764706E-2</v>
      </c>
      <c r="E14049" s="119">
        <v>1</v>
      </c>
      <c r="F14049" s="119" t="s">
        <v>1489</v>
      </c>
      <c r="G14049" s="114">
        <f>IF([Data da Aprovação]&lt;&gt;"ESTATUTÁRIO",YEAR([Data da Aprovação]),"")</f>
        <v>2005</v>
      </c>
      <c r="H14049" s="106">
        <f>Tabela9[[#This Row],[Valor do Provento R$]]/Tabela9[[#This Row],[Provento por 1 ou 1000 Ações]]</f>
        <v>1.1764706E-2</v>
      </c>
    </row>
    <row r="14050" spans="1:8">
      <c r="A14050" s="118" t="s">
        <v>1880</v>
      </c>
      <c r="B14050" s="116" t="s">
        <v>1490</v>
      </c>
      <c r="C14050" s="138">
        <v>38524</v>
      </c>
      <c r="D14050" s="139">
        <v>1.6470588000000001E-2</v>
      </c>
      <c r="E14050" s="118">
        <v>1</v>
      </c>
      <c r="F14050" s="118" t="s">
        <v>1489</v>
      </c>
      <c r="G14050" s="113">
        <f>IF([Data da Aprovação]&lt;&gt;"ESTATUTÁRIO",YEAR([Data da Aprovação]),"")</f>
        <v>2005</v>
      </c>
      <c r="H14050" s="106">
        <f>Tabela9[[#This Row],[Valor do Provento R$]]/Tabela9[[#This Row],[Provento por 1 ou 1000 Ações]]</f>
        <v>1.6470588000000001E-2</v>
      </c>
    </row>
    <row r="14051" spans="1:8">
      <c r="A14051" s="119" t="s">
        <v>1880</v>
      </c>
      <c r="B14051" s="117" t="s">
        <v>1490</v>
      </c>
      <c r="C14051" s="140">
        <v>38554</v>
      </c>
      <c r="D14051" s="141">
        <v>9.6000000000000002E-2</v>
      </c>
      <c r="E14051" s="119">
        <v>1</v>
      </c>
      <c r="F14051" s="119" t="s">
        <v>1492</v>
      </c>
      <c r="G14051" s="114">
        <f>IF([Data da Aprovação]&lt;&gt;"ESTATUTÁRIO",YEAR([Data da Aprovação]),"")</f>
        <v>2005</v>
      </c>
      <c r="H14051" s="106">
        <f>Tabela9[[#This Row],[Valor do Provento R$]]/Tabela9[[#This Row],[Provento por 1 ou 1000 Ações]]</f>
        <v>9.6000000000000002E-2</v>
      </c>
    </row>
    <row r="14052" spans="1:8">
      <c r="A14052" s="118" t="s">
        <v>1880</v>
      </c>
      <c r="B14052" s="116" t="s">
        <v>1490</v>
      </c>
      <c r="C14052" s="138">
        <v>38610</v>
      </c>
      <c r="D14052" s="139">
        <v>1.2941176E-2</v>
      </c>
      <c r="E14052" s="118">
        <v>1</v>
      </c>
      <c r="F14052" s="118" t="s">
        <v>1489</v>
      </c>
      <c r="G14052" s="113">
        <f>IF([Data da Aprovação]&lt;&gt;"ESTATUTÁRIO",YEAR([Data da Aprovação]),"")</f>
        <v>2005</v>
      </c>
      <c r="H14052" s="106">
        <f>Tabela9[[#This Row],[Valor do Provento R$]]/Tabela9[[#This Row],[Provento por 1 ou 1000 Ações]]</f>
        <v>1.2941176E-2</v>
      </c>
    </row>
    <row r="14053" spans="1:8">
      <c r="A14053" s="119" t="s">
        <v>1880</v>
      </c>
      <c r="B14053" s="117" t="s">
        <v>1490</v>
      </c>
      <c r="C14053" s="140">
        <v>38701</v>
      </c>
      <c r="D14053" s="141">
        <v>1.1764706E-2</v>
      </c>
      <c r="E14053" s="119">
        <v>1</v>
      </c>
      <c r="F14053" s="119" t="s">
        <v>1489</v>
      </c>
      <c r="G14053" s="114">
        <f>IF([Data da Aprovação]&lt;&gt;"ESTATUTÁRIO",YEAR([Data da Aprovação]),"")</f>
        <v>2005</v>
      </c>
      <c r="H14053" s="106">
        <f>Tabela9[[#This Row],[Valor do Provento R$]]/Tabela9[[#This Row],[Provento por 1 ou 1000 Ações]]</f>
        <v>1.1764706E-2</v>
      </c>
    </row>
    <row r="14054" spans="1:8">
      <c r="A14054" s="118" t="s">
        <v>1880</v>
      </c>
      <c r="B14054" s="116" t="s">
        <v>1490</v>
      </c>
      <c r="C14054" s="138">
        <v>38764</v>
      </c>
      <c r="D14054" s="139">
        <v>0.11899999999999999</v>
      </c>
      <c r="E14054" s="118">
        <v>1</v>
      </c>
      <c r="F14054" s="118" t="s">
        <v>1492</v>
      </c>
      <c r="G14054" s="113">
        <f>IF([Data da Aprovação]&lt;&gt;"ESTATUTÁRIO",YEAR([Data da Aprovação]),"")</f>
        <v>2006</v>
      </c>
      <c r="H14054" s="106">
        <f>Tabela9[[#This Row],[Valor do Provento R$]]/Tabela9[[#This Row],[Provento por 1 ou 1000 Ações]]</f>
        <v>0.11899999999999999</v>
      </c>
    </row>
    <row r="14055" spans="1:8">
      <c r="A14055" s="119" t="s">
        <v>1880</v>
      </c>
      <c r="B14055" s="117" t="s">
        <v>1490</v>
      </c>
      <c r="C14055" s="140">
        <v>38792</v>
      </c>
      <c r="D14055" s="141">
        <v>1.4117647000000001E-2</v>
      </c>
      <c r="E14055" s="119">
        <v>1</v>
      </c>
      <c r="F14055" s="119" t="s">
        <v>1489</v>
      </c>
      <c r="G14055" s="114">
        <f>IF([Data da Aprovação]&lt;&gt;"ESTATUTÁRIO",YEAR([Data da Aprovação]),"")</f>
        <v>2006</v>
      </c>
      <c r="H14055" s="106">
        <f>Tabela9[[#This Row],[Valor do Provento R$]]/Tabela9[[#This Row],[Provento por 1 ou 1000 Ações]]</f>
        <v>1.4117647000000001E-2</v>
      </c>
    </row>
    <row r="14056" spans="1:8">
      <c r="A14056" s="118" t="s">
        <v>1880</v>
      </c>
      <c r="B14056" s="116" t="s">
        <v>1490</v>
      </c>
      <c r="C14056" s="138">
        <v>38888</v>
      </c>
      <c r="D14056" s="139">
        <v>1.4117647000000001E-2</v>
      </c>
      <c r="E14056" s="118">
        <v>1</v>
      </c>
      <c r="F14056" s="118" t="s">
        <v>1489</v>
      </c>
      <c r="G14056" s="113">
        <f>IF([Data da Aprovação]&lt;&gt;"ESTATUTÁRIO",YEAR([Data da Aprovação]),"")</f>
        <v>2006</v>
      </c>
      <c r="H14056" s="106">
        <f>Tabela9[[#This Row],[Valor do Provento R$]]/Tabela9[[#This Row],[Provento por 1 ou 1000 Ações]]</f>
        <v>1.4117647000000001E-2</v>
      </c>
    </row>
    <row r="14057" spans="1:8">
      <c r="A14057" s="119" t="s">
        <v>1880</v>
      </c>
      <c r="B14057" s="117" t="s">
        <v>1490</v>
      </c>
      <c r="C14057" s="140">
        <v>38926</v>
      </c>
      <c r="D14057" s="141">
        <v>0.13600000000000001</v>
      </c>
      <c r="E14057" s="119">
        <v>1</v>
      </c>
      <c r="F14057" s="119" t="s">
        <v>1492</v>
      </c>
      <c r="G14057" s="114">
        <f>IF([Data da Aprovação]&lt;&gt;"ESTATUTÁRIO",YEAR([Data da Aprovação]),"")</f>
        <v>2006</v>
      </c>
      <c r="H14057" s="106">
        <f>Tabela9[[#This Row],[Valor do Provento R$]]/Tabela9[[#This Row],[Provento por 1 ou 1000 Ações]]</f>
        <v>0.13600000000000001</v>
      </c>
    </row>
    <row r="14058" spans="1:8">
      <c r="A14058" s="118" t="s">
        <v>1880</v>
      </c>
      <c r="B14058" s="116" t="s">
        <v>1490</v>
      </c>
      <c r="C14058" s="138">
        <v>38974</v>
      </c>
      <c r="D14058" s="139">
        <v>2.9411764999999999E-2</v>
      </c>
      <c r="E14058" s="118">
        <v>1</v>
      </c>
      <c r="F14058" s="118" t="s">
        <v>1489</v>
      </c>
      <c r="G14058" s="113">
        <f>IF([Data da Aprovação]&lt;&gt;"ESTATUTÁRIO",YEAR([Data da Aprovação]),"")</f>
        <v>2006</v>
      </c>
      <c r="H14058" s="106">
        <f>Tabela9[[#This Row],[Valor do Provento R$]]/Tabela9[[#This Row],[Provento por 1 ou 1000 Ações]]</f>
        <v>2.9411764999999999E-2</v>
      </c>
    </row>
    <row r="14059" spans="1:8">
      <c r="A14059" s="119" t="s">
        <v>1880</v>
      </c>
      <c r="B14059" s="117" t="s">
        <v>1490</v>
      </c>
      <c r="C14059" s="140">
        <v>39065</v>
      </c>
      <c r="D14059" s="141">
        <v>1.1764706E-2</v>
      </c>
      <c r="E14059" s="119">
        <v>1</v>
      </c>
      <c r="F14059" s="119" t="s">
        <v>1489</v>
      </c>
      <c r="G14059" s="114">
        <f>IF([Data da Aprovação]&lt;&gt;"ESTATUTÁRIO",YEAR([Data da Aprovação]),"")</f>
        <v>2006</v>
      </c>
      <c r="H14059" s="106">
        <f>Tabela9[[#This Row],[Valor do Provento R$]]/Tabela9[[#This Row],[Provento por 1 ou 1000 Ações]]</f>
        <v>1.1764706E-2</v>
      </c>
    </row>
    <row r="14060" spans="1:8">
      <c r="A14060" s="118" t="s">
        <v>1880</v>
      </c>
      <c r="B14060" s="116" t="s">
        <v>1490</v>
      </c>
      <c r="C14060" s="138">
        <v>39126</v>
      </c>
      <c r="D14060" s="139">
        <v>0.16500000000000001</v>
      </c>
      <c r="E14060" s="118">
        <v>1</v>
      </c>
      <c r="F14060" s="118" t="s">
        <v>1492</v>
      </c>
      <c r="G14060" s="113">
        <f>IF([Data da Aprovação]&lt;&gt;"ESTATUTÁRIO",YEAR([Data da Aprovação]),"")</f>
        <v>2007</v>
      </c>
      <c r="H14060" s="106">
        <f>Tabela9[[#This Row],[Valor do Provento R$]]/Tabela9[[#This Row],[Provento por 1 ou 1000 Ações]]</f>
        <v>0.16500000000000001</v>
      </c>
    </row>
    <row r="14061" spans="1:8">
      <c r="A14061" s="119" t="s">
        <v>1880</v>
      </c>
      <c r="B14061" s="117" t="s">
        <v>1490</v>
      </c>
      <c r="C14061" s="140">
        <v>39156</v>
      </c>
      <c r="D14061" s="141">
        <v>1.4117647000000001E-2</v>
      </c>
      <c r="E14061" s="119">
        <v>1</v>
      </c>
      <c r="F14061" s="119" t="s">
        <v>1489</v>
      </c>
      <c r="G14061" s="114">
        <f>IF([Data da Aprovação]&lt;&gt;"ESTATUTÁRIO",YEAR([Data da Aprovação]),"")</f>
        <v>2007</v>
      </c>
      <c r="H14061" s="106">
        <f>Tabela9[[#This Row],[Valor do Provento R$]]/Tabela9[[#This Row],[Provento por 1 ou 1000 Ações]]</f>
        <v>1.4117647000000001E-2</v>
      </c>
    </row>
    <row r="14062" spans="1:8">
      <c r="A14062" s="118" t="s">
        <v>1899</v>
      </c>
      <c r="B14062" s="116" t="s">
        <v>1488</v>
      </c>
      <c r="C14062" s="138">
        <v>35184</v>
      </c>
      <c r="D14062" s="139">
        <v>0.19694400000000001</v>
      </c>
      <c r="E14062" s="118">
        <v>1000</v>
      </c>
      <c r="F14062" s="118" t="s">
        <v>1492</v>
      </c>
      <c r="G14062" s="113">
        <f>IF([Data da Aprovação]&lt;&gt;"ESTATUTÁRIO",YEAR([Data da Aprovação]),"")</f>
        <v>1996</v>
      </c>
      <c r="H14062" s="106">
        <f>Tabela9[[#This Row],[Valor do Provento R$]]/Tabela9[[#This Row],[Provento por 1 ou 1000 Ações]]</f>
        <v>1.96944E-4</v>
      </c>
    </row>
    <row r="14063" spans="1:8">
      <c r="A14063" s="119" t="s">
        <v>1899</v>
      </c>
      <c r="B14063" s="117" t="s">
        <v>1488</v>
      </c>
      <c r="C14063" s="140">
        <v>35549</v>
      </c>
      <c r="D14063" s="141">
        <v>0.13806299999999999</v>
      </c>
      <c r="E14063" s="119">
        <v>1000</v>
      </c>
      <c r="F14063" s="119" t="s">
        <v>1492</v>
      </c>
      <c r="G14063" s="114">
        <f>IF([Data da Aprovação]&lt;&gt;"ESTATUTÁRIO",YEAR([Data da Aprovação]),"")</f>
        <v>1997</v>
      </c>
      <c r="H14063" s="106">
        <f>Tabela9[[#This Row],[Valor do Provento R$]]/Tabela9[[#This Row],[Provento por 1 ou 1000 Ações]]</f>
        <v>1.3806299999999998E-4</v>
      </c>
    </row>
    <row r="14064" spans="1:8">
      <c r="A14064" s="118" t="s">
        <v>1899</v>
      </c>
      <c r="B14064" s="116" t="s">
        <v>1488</v>
      </c>
      <c r="C14064" s="138">
        <v>35549</v>
      </c>
      <c r="D14064" s="139">
        <v>3.0915999999999999E-2</v>
      </c>
      <c r="E14064" s="118">
        <v>1000</v>
      </c>
      <c r="F14064" s="118" t="s">
        <v>1492</v>
      </c>
      <c r="G14064" s="113">
        <f>IF([Data da Aprovação]&lt;&gt;"ESTATUTÁRIO",YEAR([Data da Aprovação]),"")</f>
        <v>1997</v>
      </c>
      <c r="H14064" s="106">
        <f>Tabela9[[#This Row],[Valor do Provento R$]]/Tabela9[[#This Row],[Provento por 1 ou 1000 Ações]]</f>
        <v>3.0916E-5</v>
      </c>
    </row>
    <row r="14065" spans="1:8">
      <c r="A14065" s="119" t="s">
        <v>1899</v>
      </c>
      <c r="B14065" s="117" t="s">
        <v>1488</v>
      </c>
      <c r="C14065" s="140">
        <v>35915</v>
      </c>
      <c r="D14065" s="141">
        <v>0.14316400000000001</v>
      </c>
      <c r="E14065" s="119">
        <v>1000</v>
      </c>
      <c r="F14065" s="119" t="s">
        <v>1492</v>
      </c>
      <c r="G14065" s="114">
        <f>IF([Data da Aprovação]&lt;&gt;"ESTATUTÁRIO",YEAR([Data da Aprovação]),"")</f>
        <v>1998</v>
      </c>
      <c r="H14065" s="106">
        <f>Tabela9[[#This Row],[Valor do Provento R$]]/Tabela9[[#This Row],[Provento por 1 ou 1000 Ações]]</f>
        <v>1.4316400000000001E-4</v>
      </c>
    </row>
    <row r="14066" spans="1:8">
      <c r="A14066" s="118" t="s">
        <v>1899</v>
      </c>
      <c r="B14066" s="116" t="s">
        <v>1488</v>
      </c>
      <c r="C14066" s="138">
        <v>35915</v>
      </c>
      <c r="D14066" s="139">
        <v>2.7202E-2</v>
      </c>
      <c r="E14066" s="118">
        <v>1000</v>
      </c>
      <c r="F14066" s="118" t="s">
        <v>1492</v>
      </c>
      <c r="G14066" s="113">
        <f>IF([Data da Aprovação]&lt;&gt;"ESTATUTÁRIO",YEAR([Data da Aprovação]),"")</f>
        <v>1998</v>
      </c>
      <c r="H14066" s="106">
        <f>Tabela9[[#This Row],[Valor do Provento R$]]/Tabela9[[#This Row],[Provento por 1 ou 1000 Ações]]</f>
        <v>2.7202000000000001E-5</v>
      </c>
    </row>
    <row r="14067" spans="1:8">
      <c r="A14067" s="119" t="s">
        <v>1899</v>
      </c>
      <c r="B14067" s="117" t="s">
        <v>1488</v>
      </c>
      <c r="C14067" s="140">
        <v>36645</v>
      </c>
      <c r="D14067" s="141">
        <v>0.2041</v>
      </c>
      <c r="E14067" s="119">
        <v>1000</v>
      </c>
      <c r="F14067" s="119" t="s">
        <v>1492</v>
      </c>
      <c r="G14067" s="114">
        <f>IF([Data da Aprovação]&lt;&gt;"ESTATUTÁRIO",YEAR([Data da Aprovação]),"")</f>
        <v>2000</v>
      </c>
      <c r="H14067" s="106">
        <f>Tabela9[[#This Row],[Valor do Provento R$]]/Tabela9[[#This Row],[Provento por 1 ou 1000 Ações]]</f>
        <v>2.041E-4</v>
      </c>
    </row>
    <row r="14068" spans="1:8">
      <c r="A14068" s="118" t="s">
        <v>1899</v>
      </c>
      <c r="B14068" s="116" t="s">
        <v>1488</v>
      </c>
      <c r="C14068" s="138">
        <v>37011</v>
      </c>
      <c r="D14068" s="139">
        <v>0.20927899999999999</v>
      </c>
      <c r="E14068" s="118">
        <v>1000</v>
      </c>
      <c r="F14068" s="118" t="s">
        <v>1492</v>
      </c>
      <c r="G14068" s="113">
        <f>IF([Data da Aprovação]&lt;&gt;"ESTATUTÁRIO",YEAR([Data da Aprovação]),"")</f>
        <v>2001</v>
      </c>
      <c r="H14068" s="106">
        <f>Tabela9[[#This Row],[Valor do Provento R$]]/Tabela9[[#This Row],[Provento por 1 ou 1000 Ações]]</f>
        <v>2.0927899999999999E-4</v>
      </c>
    </row>
    <row r="14069" spans="1:8">
      <c r="A14069" s="119" t="s">
        <v>1899</v>
      </c>
      <c r="B14069" s="117" t="s">
        <v>1488</v>
      </c>
      <c r="C14069" s="140">
        <v>37372</v>
      </c>
      <c r="D14069" s="141">
        <v>0.22419500000000001</v>
      </c>
      <c r="E14069" s="119">
        <v>1000</v>
      </c>
      <c r="F14069" s="119" t="s">
        <v>1492</v>
      </c>
      <c r="G14069" s="114">
        <f>IF([Data da Aprovação]&lt;&gt;"ESTATUTÁRIO",YEAR([Data da Aprovação]),"")</f>
        <v>2002</v>
      </c>
      <c r="H14069" s="106">
        <f>Tabela9[[#This Row],[Valor do Provento R$]]/Tabela9[[#This Row],[Provento por 1 ou 1000 Ações]]</f>
        <v>2.24195E-4</v>
      </c>
    </row>
    <row r="14070" spans="1:8">
      <c r="A14070" s="118" t="s">
        <v>1899</v>
      </c>
      <c r="B14070" s="116" t="s">
        <v>1488</v>
      </c>
      <c r="C14070" s="138">
        <v>37741</v>
      </c>
      <c r="D14070" s="139">
        <v>0.47989900000000002</v>
      </c>
      <c r="E14070" s="118">
        <v>1000</v>
      </c>
      <c r="F14070" s="118" t="s">
        <v>1492</v>
      </c>
      <c r="G14070" s="113">
        <f>IF([Data da Aprovação]&lt;&gt;"ESTATUTÁRIO",YEAR([Data da Aprovação]),"")</f>
        <v>2003</v>
      </c>
      <c r="H14070" s="106">
        <f>Tabela9[[#This Row],[Valor do Provento R$]]/Tabela9[[#This Row],[Provento por 1 ou 1000 Ações]]</f>
        <v>4.7989899999999999E-4</v>
      </c>
    </row>
    <row r="14071" spans="1:8">
      <c r="A14071" s="119" t="s">
        <v>1899</v>
      </c>
      <c r="B14071" s="117" t="s">
        <v>1488</v>
      </c>
      <c r="C14071" s="140">
        <v>38107</v>
      </c>
      <c r="D14071" s="141">
        <v>0.72893799999999997</v>
      </c>
      <c r="E14071" s="119">
        <v>1000</v>
      </c>
      <c r="F14071" s="119" t="s">
        <v>1492</v>
      </c>
      <c r="G14071" s="114">
        <f>IF([Data da Aprovação]&lt;&gt;"ESTATUTÁRIO",YEAR([Data da Aprovação]),"")</f>
        <v>2004</v>
      </c>
      <c r="H14071" s="106">
        <f>Tabela9[[#This Row],[Valor do Provento R$]]/Tabela9[[#This Row],[Provento por 1 ou 1000 Ações]]</f>
        <v>7.2893799999999994E-4</v>
      </c>
    </row>
    <row r="14072" spans="1:8">
      <c r="A14072" s="118" t="s">
        <v>1899</v>
      </c>
      <c r="B14072" s="116" t="s">
        <v>1488</v>
      </c>
      <c r="C14072" s="138">
        <v>39933</v>
      </c>
      <c r="D14072" s="139">
        <v>0.27161000000000002</v>
      </c>
      <c r="E14072" s="118">
        <v>1</v>
      </c>
      <c r="F14072" s="118" t="s">
        <v>1492</v>
      </c>
      <c r="G14072" s="113">
        <f>IF([Data da Aprovação]&lt;&gt;"ESTATUTÁRIO",YEAR([Data da Aprovação]),"")</f>
        <v>2009</v>
      </c>
      <c r="H14072" s="106">
        <f>Tabela9[[#This Row],[Valor do Provento R$]]/Tabela9[[#This Row],[Provento por 1 ou 1000 Ações]]</f>
        <v>0.27161000000000002</v>
      </c>
    </row>
    <row r="14073" spans="1:8">
      <c r="A14073" s="119" t="s">
        <v>1899</v>
      </c>
      <c r="B14073" s="117" t="s">
        <v>1488</v>
      </c>
      <c r="C14073" s="140">
        <v>39933</v>
      </c>
      <c r="D14073" s="141">
        <v>2.6305999999999998</v>
      </c>
      <c r="E14073" s="119">
        <v>1</v>
      </c>
      <c r="F14073" s="119" t="s">
        <v>1492</v>
      </c>
      <c r="G14073" s="114">
        <f>IF([Data da Aprovação]&lt;&gt;"ESTATUTÁRIO",YEAR([Data da Aprovação]),"")</f>
        <v>2009</v>
      </c>
      <c r="H14073" s="106">
        <f>Tabela9[[#This Row],[Valor do Provento R$]]/Tabela9[[#This Row],[Provento por 1 ou 1000 Ações]]</f>
        <v>2.6305999999999998</v>
      </c>
    </row>
    <row r="14074" spans="1:8">
      <c r="A14074" s="118" t="s">
        <v>1899</v>
      </c>
      <c r="B14074" s="116" t="s">
        <v>1488</v>
      </c>
      <c r="C14074" s="138">
        <v>39933</v>
      </c>
      <c r="D14074" s="139">
        <v>1.7027699999999999</v>
      </c>
      <c r="E14074" s="118">
        <v>1</v>
      </c>
      <c r="F14074" s="118" t="s">
        <v>1492</v>
      </c>
      <c r="G14074" s="113">
        <f>IF([Data da Aprovação]&lt;&gt;"ESTATUTÁRIO",YEAR([Data da Aprovação]),"")</f>
        <v>2009</v>
      </c>
      <c r="H14074" s="106">
        <f>Tabela9[[#This Row],[Valor do Provento R$]]/Tabela9[[#This Row],[Provento por 1 ou 1000 Ações]]</f>
        <v>1.7027699999999999</v>
      </c>
    </row>
    <row r="14075" spans="1:8">
      <c r="A14075" s="119" t="s">
        <v>1899</v>
      </c>
      <c r="B14075" s="117" t="s">
        <v>1488</v>
      </c>
      <c r="C14075" s="140">
        <v>40298</v>
      </c>
      <c r="D14075" s="141">
        <v>7.7516000000000002E-2</v>
      </c>
      <c r="E14075" s="119">
        <v>1</v>
      </c>
      <c r="F14075" s="119" t="s">
        <v>1492</v>
      </c>
      <c r="G14075" s="114">
        <f>IF([Data da Aprovação]&lt;&gt;"ESTATUTÁRIO",YEAR([Data da Aprovação]),"")</f>
        <v>2010</v>
      </c>
      <c r="H14075" s="106">
        <f>Tabela9[[#This Row],[Valor do Provento R$]]/Tabela9[[#This Row],[Provento por 1 ou 1000 Ações]]</f>
        <v>7.7516000000000002E-2</v>
      </c>
    </row>
    <row r="14076" spans="1:8">
      <c r="A14076" s="118" t="s">
        <v>1899</v>
      </c>
      <c r="B14076" s="116" t="s">
        <v>1488</v>
      </c>
      <c r="C14076" s="138">
        <v>40662</v>
      </c>
      <c r="D14076" s="139">
        <v>3.2114999999999998E-2</v>
      </c>
      <c r="E14076" s="118">
        <v>1</v>
      </c>
      <c r="F14076" s="118" t="s">
        <v>1492</v>
      </c>
      <c r="G14076" s="113">
        <f>IF([Data da Aprovação]&lt;&gt;"ESTATUTÁRIO",YEAR([Data da Aprovação]),"")</f>
        <v>2011</v>
      </c>
      <c r="H14076" s="106">
        <f>Tabela9[[#This Row],[Valor do Provento R$]]/Tabela9[[#This Row],[Provento por 1 ou 1000 Ações]]</f>
        <v>3.2114999999999998E-2</v>
      </c>
    </row>
    <row r="14077" spans="1:8">
      <c r="A14077" s="119" t="s">
        <v>1899</v>
      </c>
      <c r="B14077" s="117" t="s">
        <v>1490</v>
      </c>
      <c r="C14077" s="140">
        <v>35184</v>
      </c>
      <c r="D14077" s="141">
        <v>0.19694400000000001</v>
      </c>
      <c r="E14077" s="119">
        <v>1000</v>
      </c>
      <c r="F14077" s="119" t="s">
        <v>1492</v>
      </c>
      <c r="G14077" s="114">
        <f>IF([Data da Aprovação]&lt;&gt;"ESTATUTÁRIO",YEAR([Data da Aprovação]),"")</f>
        <v>1996</v>
      </c>
      <c r="H14077" s="106">
        <f>Tabela9[[#This Row],[Valor do Provento R$]]/Tabela9[[#This Row],[Provento por 1 ou 1000 Ações]]</f>
        <v>1.96944E-4</v>
      </c>
    </row>
    <row r="14078" spans="1:8">
      <c r="A14078" s="118" t="s">
        <v>1899</v>
      </c>
      <c r="B14078" s="116" t="s">
        <v>1490</v>
      </c>
      <c r="C14078" s="138">
        <v>35549</v>
      </c>
      <c r="D14078" s="139">
        <v>0.13806299999999999</v>
      </c>
      <c r="E14078" s="118">
        <v>1000</v>
      </c>
      <c r="F14078" s="118" t="s">
        <v>1492</v>
      </c>
      <c r="G14078" s="113">
        <f>IF([Data da Aprovação]&lt;&gt;"ESTATUTÁRIO",YEAR([Data da Aprovação]),"")</f>
        <v>1997</v>
      </c>
      <c r="H14078" s="106">
        <f>Tabela9[[#This Row],[Valor do Provento R$]]/Tabela9[[#This Row],[Provento por 1 ou 1000 Ações]]</f>
        <v>1.3806299999999998E-4</v>
      </c>
    </row>
    <row r="14079" spans="1:8">
      <c r="A14079" s="119" t="s">
        <v>1899</v>
      </c>
      <c r="B14079" s="117" t="s">
        <v>1490</v>
      </c>
      <c r="C14079" s="140">
        <v>35549</v>
      </c>
      <c r="D14079" s="141">
        <v>3.0915999999999999E-2</v>
      </c>
      <c r="E14079" s="119">
        <v>1000</v>
      </c>
      <c r="F14079" s="119" t="s">
        <v>1492</v>
      </c>
      <c r="G14079" s="114">
        <f>IF([Data da Aprovação]&lt;&gt;"ESTATUTÁRIO",YEAR([Data da Aprovação]),"")</f>
        <v>1997</v>
      </c>
      <c r="H14079" s="106">
        <f>Tabela9[[#This Row],[Valor do Provento R$]]/Tabela9[[#This Row],[Provento por 1 ou 1000 Ações]]</f>
        <v>3.0916E-5</v>
      </c>
    </row>
    <row r="14080" spans="1:8">
      <c r="A14080" s="118" t="s">
        <v>1899</v>
      </c>
      <c r="B14080" s="116" t="s">
        <v>1490</v>
      </c>
      <c r="C14080" s="138">
        <v>35915</v>
      </c>
      <c r="D14080" s="139">
        <v>0.14316400000000001</v>
      </c>
      <c r="E14080" s="118">
        <v>1000</v>
      </c>
      <c r="F14080" s="118" t="s">
        <v>1492</v>
      </c>
      <c r="G14080" s="113">
        <f>IF([Data da Aprovação]&lt;&gt;"ESTATUTÁRIO",YEAR([Data da Aprovação]),"")</f>
        <v>1998</v>
      </c>
      <c r="H14080" s="106">
        <f>Tabela9[[#This Row],[Valor do Provento R$]]/Tabela9[[#This Row],[Provento por 1 ou 1000 Ações]]</f>
        <v>1.4316400000000001E-4</v>
      </c>
    </row>
    <row r="14081" spans="1:8">
      <c r="A14081" s="119" t="s">
        <v>1899</v>
      </c>
      <c r="B14081" s="117" t="s">
        <v>1490</v>
      </c>
      <c r="C14081" s="140">
        <v>35915</v>
      </c>
      <c r="D14081" s="141">
        <v>2.7202E-2</v>
      </c>
      <c r="E14081" s="119">
        <v>1000</v>
      </c>
      <c r="F14081" s="119" t="s">
        <v>1492</v>
      </c>
      <c r="G14081" s="114">
        <f>IF([Data da Aprovação]&lt;&gt;"ESTATUTÁRIO",YEAR([Data da Aprovação]),"")</f>
        <v>1998</v>
      </c>
      <c r="H14081" s="106">
        <f>Tabela9[[#This Row],[Valor do Provento R$]]/Tabela9[[#This Row],[Provento por 1 ou 1000 Ações]]</f>
        <v>2.7202000000000001E-5</v>
      </c>
    </row>
    <row r="14082" spans="1:8">
      <c r="A14082" s="118" t="s">
        <v>1899</v>
      </c>
      <c r="B14082" s="116" t="s">
        <v>1490</v>
      </c>
      <c r="C14082" s="138">
        <v>36645</v>
      </c>
      <c r="D14082" s="139">
        <v>0.22450000000000001</v>
      </c>
      <c r="E14082" s="118">
        <v>1000</v>
      </c>
      <c r="F14082" s="118" t="s">
        <v>1492</v>
      </c>
      <c r="G14082" s="113">
        <f>IF([Data da Aprovação]&lt;&gt;"ESTATUTÁRIO",YEAR([Data da Aprovação]),"")</f>
        <v>2000</v>
      </c>
      <c r="H14082" s="106">
        <f>Tabela9[[#This Row],[Valor do Provento R$]]/Tabela9[[#This Row],[Provento por 1 ou 1000 Ações]]</f>
        <v>2.2450000000000001E-4</v>
      </c>
    </row>
    <row r="14083" spans="1:8">
      <c r="A14083" s="119" t="s">
        <v>1899</v>
      </c>
      <c r="B14083" s="117" t="s">
        <v>1490</v>
      </c>
      <c r="C14083" s="140">
        <v>37011</v>
      </c>
      <c r="D14083" s="141">
        <v>0.23020689999999999</v>
      </c>
      <c r="E14083" s="119">
        <v>1000</v>
      </c>
      <c r="F14083" s="119" t="s">
        <v>1492</v>
      </c>
      <c r="G14083" s="114">
        <f>IF([Data da Aprovação]&lt;&gt;"ESTATUTÁRIO",YEAR([Data da Aprovação]),"")</f>
        <v>2001</v>
      </c>
      <c r="H14083" s="106">
        <f>Tabela9[[#This Row],[Valor do Provento R$]]/Tabela9[[#This Row],[Provento por 1 ou 1000 Ações]]</f>
        <v>2.3020689999999998E-4</v>
      </c>
    </row>
    <row r="14084" spans="1:8">
      <c r="A14084" s="118" t="s">
        <v>1899</v>
      </c>
      <c r="B14084" s="116" t="s">
        <v>1490</v>
      </c>
      <c r="C14084" s="138">
        <v>37372</v>
      </c>
      <c r="D14084" s="139">
        <v>0.246614</v>
      </c>
      <c r="E14084" s="118">
        <v>1000</v>
      </c>
      <c r="F14084" s="118" t="s">
        <v>1492</v>
      </c>
      <c r="G14084" s="113">
        <f>IF([Data da Aprovação]&lt;&gt;"ESTATUTÁRIO",YEAR([Data da Aprovação]),"")</f>
        <v>2002</v>
      </c>
      <c r="H14084" s="106">
        <f>Tabela9[[#This Row],[Valor do Provento R$]]/Tabela9[[#This Row],[Provento por 1 ou 1000 Ações]]</f>
        <v>2.4661399999999998E-4</v>
      </c>
    </row>
    <row r="14085" spans="1:8">
      <c r="A14085" s="119" t="s">
        <v>1900</v>
      </c>
      <c r="B14085" s="117" t="s">
        <v>1488</v>
      </c>
      <c r="C14085" s="140">
        <v>35086</v>
      </c>
      <c r="D14085" s="141">
        <v>1.1379999999999999E-2</v>
      </c>
      <c r="E14085" s="119">
        <v>1</v>
      </c>
      <c r="F14085" s="119" t="s">
        <v>1492</v>
      </c>
      <c r="G14085" s="114">
        <f>IF([Data da Aprovação]&lt;&gt;"ESTATUTÁRIO",YEAR([Data da Aprovação]),"")</f>
        <v>1996</v>
      </c>
      <c r="H14085" s="106">
        <f>Tabela9[[#This Row],[Valor do Provento R$]]/Tabela9[[#This Row],[Provento por 1 ou 1000 Ações]]</f>
        <v>1.1379999999999999E-2</v>
      </c>
    </row>
    <row r="14086" spans="1:8">
      <c r="A14086" s="118" t="s">
        <v>1900</v>
      </c>
      <c r="B14086" s="116" t="s">
        <v>1488</v>
      </c>
      <c r="C14086" s="138">
        <v>35271</v>
      </c>
      <c r="D14086" s="139">
        <v>2.333E-2</v>
      </c>
      <c r="E14086" s="118">
        <v>1</v>
      </c>
      <c r="F14086" s="118" t="s">
        <v>1492</v>
      </c>
      <c r="G14086" s="113">
        <f>IF([Data da Aprovação]&lt;&gt;"ESTATUTÁRIO",YEAR([Data da Aprovação]),"")</f>
        <v>1996</v>
      </c>
      <c r="H14086" s="106">
        <f>Tabela9[[#This Row],[Valor do Provento R$]]/Tabela9[[#This Row],[Provento por 1 ou 1000 Ações]]</f>
        <v>2.333E-2</v>
      </c>
    </row>
    <row r="14087" spans="1:8">
      <c r="A14087" s="119" t="s">
        <v>1900</v>
      </c>
      <c r="B14087" s="117" t="s">
        <v>1488</v>
      </c>
      <c r="C14087" s="140">
        <v>35444</v>
      </c>
      <c r="D14087" s="141">
        <v>3.4000000000000002E-2</v>
      </c>
      <c r="E14087" s="119">
        <v>1</v>
      </c>
      <c r="F14087" s="119" t="s">
        <v>1492</v>
      </c>
      <c r="G14087" s="114">
        <f>IF([Data da Aprovação]&lt;&gt;"ESTATUTÁRIO",YEAR([Data da Aprovação]),"")</f>
        <v>1997</v>
      </c>
      <c r="H14087" s="106">
        <f>Tabela9[[#This Row],[Valor do Provento R$]]/Tabela9[[#This Row],[Provento por 1 ou 1000 Ações]]</f>
        <v>3.4000000000000002E-2</v>
      </c>
    </row>
    <row r="14088" spans="1:8">
      <c r="A14088" s="118" t="s">
        <v>1900</v>
      </c>
      <c r="B14088" s="116" t="s">
        <v>1488</v>
      </c>
      <c r="C14088" s="138">
        <v>35635</v>
      </c>
      <c r="D14088" s="139">
        <v>2.043E-2</v>
      </c>
      <c r="E14088" s="118">
        <v>1</v>
      </c>
      <c r="F14088" s="118" t="s">
        <v>1492</v>
      </c>
      <c r="G14088" s="113">
        <f>IF([Data da Aprovação]&lt;&gt;"ESTATUTÁRIO",YEAR([Data da Aprovação]),"")</f>
        <v>1997</v>
      </c>
      <c r="H14088" s="106">
        <f>Tabela9[[#This Row],[Valor do Provento R$]]/Tabela9[[#This Row],[Provento por 1 ou 1000 Ações]]</f>
        <v>2.043E-2</v>
      </c>
    </row>
    <row r="14089" spans="1:8">
      <c r="A14089" s="119" t="s">
        <v>1900</v>
      </c>
      <c r="B14089" s="117" t="s">
        <v>1488</v>
      </c>
      <c r="C14089" s="140">
        <v>35809</v>
      </c>
      <c r="D14089" s="141">
        <v>1.307E-2</v>
      </c>
      <c r="E14089" s="119">
        <v>1</v>
      </c>
      <c r="F14089" s="119" t="s">
        <v>1492</v>
      </c>
      <c r="G14089" s="114">
        <f>IF([Data da Aprovação]&lt;&gt;"ESTATUTÁRIO",YEAR([Data da Aprovação]),"")</f>
        <v>1998</v>
      </c>
      <c r="H14089" s="106">
        <f>Tabela9[[#This Row],[Valor do Provento R$]]/Tabela9[[#This Row],[Provento por 1 ou 1000 Ações]]</f>
        <v>1.307E-2</v>
      </c>
    </row>
    <row r="14090" spans="1:8">
      <c r="A14090" s="118" t="s">
        <v>1900</v>
      </c>
      <c r="B14090" s="116" t="s">
        <v>1488</v>
      </c>
      <c r="C14090" s="138">
        <v>36000</v>
      </c>
      <c r="D14090" s="139">
        <v>1.2070000000000001E-2</v>
      </c>
      <c r="E14090" s="118">
        <v>1</v>
      </c>
      <c r="F14090" s="118" t="s">
        <v>1489</v>
      </c>
      <c r="G14090" s="113">
        <f>IF([Data da Aprovação]&lt;&gt;"ESTATUTÁRIO",YEAR([Data da Aprovação]),"")</f>
        <v>1998</v>
      </c>
      <c r="H14090" s="106">
        <f>Tabela9[[#This Row],[Valor do Provento R$]]/Tabela9[[#This Row],[Provento por 1 ou 1000 Ações]]</f>
        <v>1.2070000000000001E-2</v>
      </c>
    </row>
    <row r="14091" spans="1:8">
      <c r="A14091" s="119" t="s">
        <v>1900</v>
      </c>
      <c r="B14091" s="117" t="s">
        <v>1488</v>
      </c>
      <c r="C14091" s="140">
        <v>36186</v>
      </c>
      <c r="D14091" s="141">
        <v>1.3950000000000001E-2</v>
      </c>
      <c r="E14091" s="119">
        <v>1</v>
      </c>
      <c r="F14091" s="119" t="s">
        <v>1489</v>
      </c>
      <c r="G14091" s="114">
        <f>IF([Data da Aprovação]&lt;&gt;"ESTATUTÁRIO",YEAR([Data da Aprovação]),"")</f>
        <v>1999</v>
      </c>
      <c r="H14091" s="106">
        <f>Tabela9[[#This Row],[Valor do Provento R$]]/Tabela9[[#This Row],[Provento por 1 ou 1000 Ações]]</f>
        <v>1.3950000000000001E-2</v>
      </c>
    </row>
    <row r="14092" spans="1:8">
      <c r="A14092" s="118" t="s">
        <v>1900</v>
      </c>
      <c r="B14092" s="116" t="s">
        <v>1488</v>
      </c>
      <c r="C14092" s="138">
        <v>36881</v>
      </c>
      <c r="D14092" s="139">
        <v>2.7E-2</v>
      </c>
      <c r="E14092" s="118">
        <v>1</v>
      </c>
      <c r="F14092" s="118" t="s">
        <v>1489</v>
      </c>
      <c r="G14092" s="113">
        <f>IF([Data da Aprovação]&lt;&gt;"ESTATUTÁRIO",YEAR([Data da Aprovação]),"")</f>
        <v>2000</v>
      </c>
      <c r="H14092" s="106">
        <f>Tabela9[[#This Row],[Valor do Provento R$]]/Tabela9[[#This Row],[Provento por 1 ou 1000 Ações]]</f>
        <v>2.7E-2</v>
      </c>
    </row>
    <row r="14093" spans="1:8">
      <c r="A14093" s="119" t="s">
        <v>1900</v>
      </c>
      <c r="B14093" s="117" t="s">
        <v>1488</v>
      </c>
      <c r="C14093" s="140">
        <v>37251</v>
      </c>
      <c r="D14093" s="141">
        <v>5.3069999999999999E-2</v>
      </c>
      <c r="E14093" s="119">
        <v>1</v>
      </c>
      <c r="F14093" s="119" t="s">
        <v>1489</v>
      </c>
      <c r="G14093" s="114">
        <f>IF([Data da Aprovação]&lt;&gt;"ESTATUTÁRIO",YEAR([Data da Aprovação]),"")</f>
        <v>2001</v>
      </c>
      <c r="H14093" s="106">
        <f>Tabela9[[#This Row],[Valor do Provento R$]]/Tabela9[[#This Row],[Provento por 1 ou 1000 Ações]]</f>
        <v>5.3069999999999999E-2</v>
      </c>
    </row>
    <row r="14094" spans="1:8">
      <c r="A14094" s="118" t="s">
        <v>1900</v>
      </c>
      <c r="B14094" s="116" t="s">
        <v>1488</v>
      </c>
      <c r="C14094" s="138">
        <v>37609</v>
      </c>
      <c r="D14094" s="139">
        <v>4.19E-2</v>
      </c>
      <c r="E14094" s="118">
        <v>1</v>
      </c>
      <c r="F14094" s="118" t="s">
        <v>1489</v>
      </c>
      <c r="G14094" s="113">
        <f>IF([Data da Aprovação]&lt;&gt;"ESTATUTÁRIO",YEAR([Data da Aprovação]),"")</f>
        <v>2002</v>
      </c>
      <c r="H14094" s="106">
        <f>Tabela9[[#This Row],[Valor do Provento R$]]/Tabela9[[#This Row],[Provento por 1 ou 1000 Ações]]</f>
        <v>4.19E-2</v>
      </c>
    </row>
    <row r="14095" spans="1:8">
      <c r="A14095" s="119" t="s">
        <v>1900</v>
      </c>
      <c r="B14095" s="117" t="s">
        <v>1488</v>
      </c>
      <c r="C14095" s="140">
        <v>37972</v>
      </c>
      <c r="D14095" s="141">
        <v>1.2409999999999999E-2</v>
      </c>
      <c r="E14095" s="119">
        <v>1</v>
      </c>
      <c r="F14095" s="119" t="s">
        <v>1489</v>
      </c>
      <c r="G14095" s="114">
        <f>IF([Data da Aprovação]&lt;&gt;"ESTATUTÁRIO",YEAR([Data da Aprovação]),"")</f>
        <v>2003</v>
      </c>
      <c r="H14095" s="106">
        <f>Tabela9[[#This Row],[Valor do Provento R$]]/Tabela9[[#This Row],[Provento por 1 ou 1000 Ações]]</f>
        <v>1.2409999999999999E-2</v>
      </c>
    </row>
    <row r="14096" spans="1:8">
      <c r="A14096" s="118" t="s">
        <v>1900</v>
      </c>
      <c r="B14096" s="116" t="s">
        <v>1488</v>
      </c>
      <c r="C14096" s="138">
        <v>38432</v>
      </c>
      <c r="D14096" s="139">
        <v>2.33E-3</v>
      </c>
      <c r="E14096" s="118">
        <v>1</v>
      </c>
      <c r="F14096" s="118" t="s">
        <v>1492</v>
      </c>
      <c r="G14096" s="113">
        <f>IF([Data da Aprovação]&lt;&gt;"ESTATUTÁRIO",YEAR([Data da Aprovação]),"")</f>
        <v>2005</v>
      </c>
      <c r="H14096" s="106">
        <f>Tabela9[[#This Row],[Valor do Provento R$]]/Tabela9[[#This Row],[Provento por 1 ou 1000 Ações]]</f>
        <v>2.33E-3</v>
      </c>
    </row>
    <row r="14097" spans="1:8">
      <c r="A14097" s="119" t="s">
        <v>1900</v>
      </c>
      <c r="B14097" s="117" t="s">
        <v>1488</v>
      </c>
      <c r="C14097" s="140">
        <v>38706</v>
      </c>
      <c r="D14097" s="141">
        <v>1.64E-3</v>
      </c>
      <c r="E14097" s="119">
        <v>1</v>
      </c>
      <c r="F14097" s="119" t="s">
        <v>1489</v>
      </c>
      <c r="G14097" s="114">
        <f>IF([Data da Aprovação]&lt;&gt;"ESTATUTÁRIO",YEAR([Data da Aprovação]),"")</f>
        <v>2005</v>
      </c>
      <c r="H14097" s="106">
        <f>Tabela9[[#This Row],[Valor do Provento R$]]/Tabela9[[#This Row],[Provento por 1 ou 1000 Ações]]</f>
        <v>1.64E-3</v>
      </c>
    </row>
    <row r="14098" spans="1:8">
      <c r="A14098" s="118" t="s">
        <v>1900</v>
      </c>
      <c r="B14098" s="116" t="s">
        <v>1488</v>
      </c>
      <c r="C14098" s="138">
        <v>38733</v>
      </c>
      <c r="D14098" s="139">
        <v>1.4829999999999999E-2</v>
      </c>
      <c r="E14098" s="118">
        <v>1</v>
      </c>
      <c r="F14098" s="118" t="s">
        <v>1489</v>
      </c>
      <c r="G14098" s="113">
        <f>IF([Data da Aprovação]&lt;&gt;"ESTATUTÁRIO",YEAR([Data da Aprovação]),"")</f>
        <v>2006</v>
      </c>
      <c r="H14098" s="106">
        <f>Tabela9[[#This Row],[Valor do Provento R$]]/Tabela9[[#This Row],[Provento por 1 ou 1000 Ações]]</f>
        <v>1.4829999999999999E-2</v>
      </c>
    </row>
    <row r="14099" spans="1:8">
      <c r="A14099" s="119" t="s">
        <v>1900</v>
      </c>
      <c r="B14099" s="117" t="s">
        <v>1488</v>
      </c>
      <c r="C14099" s="140">
        <v>39069</v>
      </c>
      <c r="D14099" s="141">
        <v>2.894E-2</v>
      </c>
      <c r="E14099" s="119">
        <v>1</v>
      </c>
      <c r="F14099" s="119" t="s">
        <v>1489</v>
      </c>
      <c r="G14099" s="114">
        <f>IF([Data da Aprovação]&lt;&gt;"ESTATUTÁRIO",YEAR([Data da Aprovação]),"")</f>
        <v>2006</v>
      </c>
      <c r="H14099" s="106">
        <f>Tabela9[[#This Row],[Valor do Provento R$]]/Tabela9[[#This Row],[Provento por 1 ou 1000 Ações]]</f>
        <v>2.894E-2</v>
      </c>
    </row>
    <row r="14100" spans="1:8">
      <c r="A14100" s="118" t="s">
        <v>1900</v>
      </c>
      <c r="B14100" s="116" t="s">
        <v>1488</v>
      </c>
      <c r="C14100" s="138">
        <v>39114</v>
      </c>
      <c r="D14100" s="139">
        <v>3.4110000000000001E-2</v>
      </c>
      <c r="E14100" s="118">
        <v>1</v>
      </c>
      <c r="F14100" s="118" t="s">
        <v>1492</v>
      </c>
      <c r="G14100" s="113">
        <f>IF([Data da Aprovação]&lt;&gt;"ESTATUTÁRIO",YEAR([Data da Aprovação]),"")</f>
        <v>2007</v>
      </c>
      <c r="H14100" s="106">
        <f>Tabela9[[#This Row],[Valor do Provento R$]]/Tabela9[[#This Row],[Provento por 1 ou 1000 Ações]]</f>
        <v>3.4110000000000001E-2</v>
      </c>
    </row>
    <row r="14101" spans="1:8">
      <c r="A14101" s="119" t="s">
        <v>1900</v>
      </c>
      <c r="B14101" s="117" t="s">
        <v>1488</v>
      </c>
      <c r="C14101" s="140">
        <v>39183</v>
      </c>
      <c r="D14101" s="141">
        <v>0.38268000000000002</v>
      </c>
      <c r="E14101" s="119">
        <v>1</v>
      </c>
      <c r="F14101" s="119" t="s">
        <v>1492</v>
      </c>
      <c r="G14101" s="114">
        <f>IF([Data da Aprovação]&lt;&gt;"ESTATUTÁRIO",YEAR([Data da Aprovação]),"")</f>
        <v>2007</v>
      </c>
      <c r="H14101" s="106">
        <f>Tabela9[[#This Row],[Valor do Provento R$]]/Tabela9[[#This Row],[Provento por 1 ou 1000 Ações]]</f>
        <v>0.38268000000000002</v>
      </c>
    </row>
    <row r="14102" spans="1:8">
      <c r="A14102" s="118" t="s">
        <v>1900</v>
      </c>
      <c r="B14102" s="116" t="s">
        <v>1488</v>
      </c>
      <c r="C14102" s="138">
        <v>39189</v>
      </c>
      <c r="D14102" s="139">
        <v>1.321E-2</v>
      </c>
      <c r="E14102" s="118">
        <v>1</v>
      </c>
      <c r="F14102" s="118" t="s">
        <v>1492</v>
      </c>
      <c r="G14102" s="113">
        <f>IF([Data da Aprovação]&lt;&gt;"ESTATUTÁRIO",YEAR([Data da Aprovação]),"")</f>
        <v>2007</v>
      </c>
      <c r="H14102" s="106">
        <f>Tabela9[[#This Row],[Valor do Provento R$]]/Tabela9[[#This Row],[Provento por 1 ou 1000 Ações]]</f>
        <v>1.321E-2</v>
      </c>
    </row>
    <row r="14103" spans="1:8">
      <c r="A14103" s="119" t="s">
        <v>1900</v>
      </c>
      <c r="B14103" s="117" t="s">
        <v>1488</v>
      </c>
      <c r="C14103" s="140">
        <v>39416</v>
      </c>
      <c r="D14103" s="141">
        <v>3.5499999999999997E-2</v>
      </c>
      <c r="E14103" s="119">
        <v>1</v>
      </c>
      <c r="F14103" s="119" t="s">
        <v>1492</v>
      </c>
      <c r="G14103" s="114">
        <f>IF([Data da Aprovação]&lt;&gt;"ESTATUTÁRIO",YEAR([Data da Aprovação]),"")</f>
        <v>2007</v>
      </c>
      <c r="H14103" s="106">
        <f>Tabela9[[#This Row],[Valor do Provento R$]]/Tabela9[[#This Row],[Provento por 1 ou 1000 Ações]]</f>
        <v>3.5499999999999997E-2</v>
      </c>
    </row>
    <row r="14104" spans="1:8">
      <c r="A14104" s="118" t="s">
        <v>1900</v>
      </c>
      <c r="B14104" s="116" t="s">
        <v>1488</v>
      </c>
      <c r="C14104" s="138">
        <v>39416</v>
      </c>
      <c r="D14104" s="139">
        <v>4.2599999999999999E-2</v>
      </c>
      <c r="E14104" s="118">
        <v>1</v>
      </c>
      <c r="F14104" s="118" t="s">
        <v>1489</v>
      </c>
      <c r="G14104" s="113">
        <f>IF([Data da Aprovação]&lt;&gt;"ESTATUTÁRIO",YEAR([Data da Aprovação]),"")</f>
        <v>2007</v>
      </c>
      <c r="H14104" s="106">
        <f>Tabela9[[#This Row],[Valor do Provento R$]]/Tabela9[[#This Row],[Provento por 1 ou 1000 Ações]]</f>
        <v>4.2599999999999999E-2</v>
      </c>
    </row>
    <row r="14105" spans="1:8">
      <c r="A14105" s="119" t="s">
        <v>1900</v>
      </c>
      <c r="B14105" s="117" t="s">
        <v>1488</v>
      </c>
      <c r="C14105" s="140">
        <v>39465</v>
      </c>
      <c r="D14105" s="141">
        <v>1.5299999999999999E-2</v>
      </c>
      <c r="E14105" s="119">
        <v>1</v>
      </c>
      <c r="F14105" s="119" t="s">
        <v>1492</v>
      </c>
      <c r="G14105" s="114">
        <f>IF([Data da Aprovação]&lt;&gt;"ESTATUTÁRIO",YEAR([Data da Aprovação]),"")</f>
        <v>2008</v>
      </c>
      <c r="H14105" s="106">
        <f>Tabela9[[#This Row],[Valor do Provento R$]]/Tabela9[[#This Row],[Provento por 1 ou 1000 Ações]]</f>
        <v>1.5299999999999999E-2</v>
      </c>
    </row>
    <row r="14106" spans="1:8">
      <c r="A14106" s="118" t="s">
        <v>1900</v>
      </c>
      <c r="B14106" s="116" t="s">
        <v>1488</v>
      </c>
      <c r="C14106" s="138">
        <v>39744</v>
      </c>
      <c r="D14106" s="139">
        <v>0.1714</v>
      </c>
      <c r="E14106" s="118">
        <v>1</v>
      </c>
      <c r="F14106" s="118" t="s">
        <v>1492</v>
      </c>
      <c r="G14106" s="113">
        <f>IF([Data da Aprovação]&lt;&gt;"ESTATUTÁRIO",YEAR([Data da Aprovação]),"")</f>
        <v>2008</v>
      </c>
      <c r="H14106" s="106">
        <f>Tabela9[[#This Row],[Valor do Provento R$]]/Tabela9[[#This Row],[Provento por 1 ou 1000 Ações]]</f>
        <v>0.1714</v>
      </c>
    </row>
    <row r="14107" spans="1:8">
      <c r="A14107" s="119" t="s">
        <v>1900</v>
      </c>
      <c r="B14107" s="117" t="s">
        <v>1488</v>
      </c>
      <c r="C14107" s="140">
        <v>39744</v>
      </c>
      <c r="D14107" s="141">
        <v>8.6800000000000002E-2</v>
      </c>
      <c r="E14107" s="119">
        <v>1</v>
      </c>
      <c r="F14107" s="119" t="s">
        <v>1492</v>
      </c>
      <c r="G14107" s="114">
        <f>IF([Data da Aprovação]&lt;&gt;"ESTATUTÁRIO",YEAR([Data da Aprovação]),"")</f>
        <v>2008</v>
      </c>
      <c r="H14107" s="106">
        <f>Tabela9[[#This Row],[Valor do Provento R$]]/Tabela9[[#This Row],[Provento por 1 ou 1000 Ações]]</f>
        <v>8.6800000000000002E-2</v>
      </c>
    </row>
    <row r="14108" spans="1:8">
      <c r="A14108" s="118" t="s">
        <v>1900</v>
      </c>
      <c r="B14108" s="116" t="s">
        <v>1488</v>
      </c>
      <c r="C14108" s="138">
        <v>39744</v>
      </c>
      <c r="D14108" s="139">
        <v>3.95E-2</v>
      </c>
      <c r="E14108" s="118">
        <v>1</v>
      </c>
      <c r="F14108" s="118" t="s">
        <v>1489</v>
      </c>
      <c r="G14108" s="113">
        <f>IF([Data da Aprovação]&lt;&gt;"ESTATUTÁRIO",YEAR([Data da Aprovação]),"")</f>
        <v>2008</v>
      </c>
      <c r="H14108" s="106">
        <f>Tabela9[[#This Row],[Valor do Provento R$]]/Tabela9[[#This Row],[Provento por 1 ou 1000 Ações]]</f>
        <v>3.95E-2</v>
      </c>
    </row>
    <row r="14109" spans="1:8">
      <c r="A14109" s="119" t="s">
        <v>1900</v>
      </c>
      <c r="B14109" s="117" t="s">
        <v>1488</v>
      </c>
      <c r="C14109" s="140">
        <v>39790</v>
      </c>
      <c r="D14109" s="141">
        <v>4.36E-2</v>
      </c>
      <c r="E14109" s="119">
        <v>1</v>
      </c>
      <c r="F14109" s="119" t="s">
        <v>1492</v>
      </c>
      <c r="G14109" s="114">
        <f>IF([Data da Aprovação]&lt;&gt;"ESTATUTÁRIO",YEAR([Data da Aprovação]),"")</f>
        <v>2008</v>
      </c>
      <c r="H14109" s="106">
        <f>Tabela9[[#This Row],[Valor do Provento R$]]/Tabela9[[#This Row],[Provento por 1 ou 1000 Ações]]</f>
        <v>4.36E-2</v>
      </c>
    </row>
    <row r="14110" spans="1:8">
      <c r="A14110" s="118" t="s">
        <v>1900</v>
      </c>
      <c r="B14110" s="116" t="s">
        <v>1488</v>
      </c>
      <c r="C14110" s="138">
        <v>39790</v>
      </c>
      <c r="D14110" s="139">
        <v>0.12959999999999999</v>
      </c>
      <c r="E14110" s="118">
        <v>1</v>
      </c>
      <c r="F14110" s="118" t="s">
        <v>1492</v>
      </c>
      <c r="G14110" s="113">
        <f>IF([Data da Aprovação]&lt;&gt;"ESTATUTÁRIO",YEAR([Data da Aprovação]),"")</f>
        <v>2008</v>
      </c>
      <c r="H14110" s="106">
        <f>Tabela9[[#This Row],[Valor do Provento R$]]/Tabela9[[#This Row],[Provento por 1 ou 1000 Ações]]</f>
        <v>0.12959999999999999</v>
      </c>
    </row>
    <row r="14111" spans="1:8">
      <c r="A14111" s="119" t="s">
        <v>1900</v>
      </c>
      <c r="B14111" s="117" t="s">
        <v>1488</v>
      </c>
      <c r="C14111" s="140">
        <v>40141</v>
      </c>
      <c r="D14111" s="141">
        <v>3.0099999999999998E-2</v>
      </c>
      <c r="E14111" s="119">
        <v>1</v>
      </c>
      <c r="F14111" s="119" t="s">
        <v>1492</v>
      </c>
      <c r="G14111" s="114">
        <f>IF([Data da Aprovação]&lt;&gt;"ESTATUTÁRIO",YEAR([Data da Aprovação]),"")</f>
        <v>2009</v>
      </c>
      <c r="H14111" s="106">
        <f>Tabela9[[#This Row],[Valor do Provento R$]]/Tabela9[[#This Row],[Provento por 1 ou 1000 Ações]]</f>
        <v>3.0099999999999998E-2</v>
      </c>
    </row>
    <row r="14112" spans="1:8">
      <c r="A14112" s="118" t="s">
        <v>1900</v>
      </c>
      <c r="B14112" s="116" t="s">
        <v>1488</v>
      </c>
      <c r="C14112" s="138">
        <v>40141</v>
      </c>
      <c r="D14112" s="139">
        <v>0.1971</v>
      </c>
      <c r="E14112" s="118">
        <v>1</v>
      </c>
      <c r="F14112" s="118" t="s">
        <v>1492</v>
      </c>
      <c r="G14112" s="113">
        <f>IF([Data da Aprovação]&lt;&gt;"ESTATUTÁRIO",YEAR([Data da Aprovação]),"")</f>
        <v>2009</v>
      </c>
      <c r="H14112" s="106">
        <f>Tabela9[[#This Row],[Valor do Provento R$]]/Tabela9[[#This Row],[Provento por 1 ou 1000 Ações]]</f>
        <v>0.1971</v>
      </c>
    </row>
    <row r="14113" spans="1:8">
      <c r="A14113" s="119" t="s">
        <v>1900</v>
      </c>
      <c r="B14113" s="117" t="s">
        <v>1488</v>
      </c>
      <c r="C14113" s="140">
        <v>40141</v>
      </c>
      <c r="D14113" s="141">
        <v>4.2599999999999999E-2</v>
      </c>
      <c r="E14113" s="119">
        <v>1</v>
      </c>
      <c r="F14113" s="119" t="s">
        <v>1489</v>
      </c>
      <c r="G14113" s="114">
        <f>IF([Data da Aprovação]&lt;&gt;"ESTATUTÁRIO",YEAR([Data da Aprovação]),"")</f>
        <v>2009</v>
      </c>
      <c r="H14113" s="106">
        <f>Tabela9[[#This Row],[Valor do Provento R$]]/Tabela9[[#This Row],[Provento por 1 ou 1000 Ações]]</f>
        <v>4.2599999999999999E-2</v>
      </c>
    </row>
    <row r="14114" spans="1:8">
      <c r="A14114" s="118" t="s">
        <v>1900</v>
      </c>
      <c r="B14114" s="116" t="s">
        <v>1488</v>
      </c>
      <c r="C14114" s="138">
        <v>40477</v>
      </c>
      <c r="D14114" s="139">
        <v>0.1701</v>
      </c>
      <c r="E14114" s="118">
        <v>1</v>
      </c>
      <c r="F14114" s="118" t="s">
        <v>1492</v>
      </c>
      <c r="G14114" s="113">
        <f>IF([Data da Aprovação]&lt;&gt;"ESTATUTÁRIO",YEAR([Data da Aprovação]),"")</f>
        <v>2010</v>
      </c>
      <c r="H14114" s="106">
        <f>Tabela9[[#This Row],[Valor do Provento R$]]/Tabela9[[#This Row],[Provento por 1 ou 1000 Ações]]</f>
        <v>0.1701</v>
      </c>
    </row>
    <row r="14115" spans="1:8">
      <c r="A14115" s="119" t="s">
        <v>1900</v>
      </c>
      <c r="B14115" s="117" t="s">
        <v>1488</v>
      </c>
      <c r="C14115" s="140">
        <v>40477</v>
      </c>
      <c r="D14115" s="141">
        <v>0.18110000000000001</v>
      </c>
      <c r="E14115" s="119">
        <v>1</v>
      </c>
      <c r="F14115" s="119" t="s">
        <v>1492</v>
      </c>
      <c r="G14115" s="114">
        <f>IF([Data da Aprovação]&lt;&gt;"ESTATUTÁRIO",YEAR([Data da Aprovação]),"")</f>
        <v>2010</v>
      </c>
      <c r="H14115" s="106">
        <f>Tabela9[[#This Row],[Valor do Provento R$]]/Tabela9[[#This Row],[Provento por 1 ou 1000 Ações]]</f>
        <v>0.18110000000000001</v>
      </c>
    </row>
    <row r="14116" spans="1:8">
      <c r="A14116" s="118" t="s">
        <v>1900</v>
      </c>
      <c r="B14116" s="116" t="s">
        <v>1488</v>
      </c>
      <c r="C14116" s="138">
        <v>40477</v>
      </c>
      <c r="D14116" s="139">
        <v>4.2599999999999999E-2</v>
      </c>
      <c r="E14116" s="118">
        <v>1</v>
      </c>
      <c r="F14116" s="118" t="s">
        <v>1489</v>
      </c>
      <c r="G14116" s="113">
        <f>IF([Data da Aprovação]&lt;&gt;"ESTATUTÁRIO",YEAR([Data da Aprovação]),"")</f>
        <v>2010</v>
      </c>
      <c r="H14116" s="106">
        <f>Tabela9[[#This Row],[Valor do Provento R$]]/Tabela9[[#This Row],[Provento por 1 ou 1000 Ações]]</f>
        <v>4.2599999999999999E-2</v>
      </c>
    </row>
    <row r="14117" spans="1:8">
      <c r="A14117" s="119" t="s">
        <v>1900</v>
      </c>
      <c r="B14117" s="117" t="s">
        <v>1488</v>
      </c>
      <c r="C14117" s="140">
        <v>40882</v>
      </c>
      <c r="D14117" s="141">
        <v>0.15809999999999999</v>
      </c>
      <c r="E14117" s="119">
        <v>1</v>
      </c>
      <c r="F14117" s="119" t="s">
        <v>1492</v>
      </c>
      <c r="G14117" s="114">
        <f>IF([Data da Aprovação]&lt;&gt;"ESTATUTÁRIO",YEAR([Data da Aprovação]),"")</f>
        <v>2011</v>
      </c>
      <c r="H14117" s="106">
        <f>Tabela9[[#This Row],[Valor do Provento R$]]/Tabela9[[#This Row],[Provento por 1 ou 1000 Ações]]</f>
        <v>0.15809999999999999</v>
      </c>
    </row>
    <row r="14118" spans="1:8">
      <c r="A14118" s="118" t="s">
        <v>1900</v>
      </c>
      <c r="B14118" s="116" t="s">
        <v>1488</v>
      </c>
      <c r="C14118" s="138">
        <v>41212</v>
      </c>
      <c r="D14118" s="139">
        <v>0.15851000000000001</v>
      </c>
      <c r="E14118" s="118">
        <v>1</v>
      </c>
      <c r="F14118" s="118" t="s">
        <v>1492</v>
      </c>
      <c r="G14118" s="113">
        <f>IF([Data da Aprovação]&lt;&gt;"ESTATUTÁRIO",YEAR([Data da Aprovação]),"")</f>
        <v>2012</v>
      </c>
      <c r="H14118" s="106">
        <f>Tabela9[[#This Row],[Valor do Provento R$]]/Tabela9[[#This Row],[Provento por 1 ou 1000 Ações]]</f>
        <v>0.15851000000000001</v>
      </c>
    </row>
    <row r="14119" spans="1:8">
      <c r="A14119" s="119" t="s">
        <v>1900</v>
      </c>
      <c r="B14119" s="117" t="s">
        <v>1488</v>
      </c>
      <c r="C14119" s="140">
        <v>41212</v>
      </c>
      <c r="D14119" s="141">
        <v>4.7759999999999997E-2</v>
      </c>
      <c r="E14119" s="119">
        <v>1</v>
      </c>
      <c r="F14119" s="119" t="s">
        <v>1489</v>
      </c>
      <c r="G14119" s="114">
        <f>IF([Data da Aprovação]&lt;&gt;"ESTATUTÁRIO",YEAR([Data da Aprovação]),"")</f>
        <v>2012</v>
      </c>
      <c r="H14119" s="106">
        <f>Tabela9[[#This Row],[Valor do Provento R$]]/Tabela9[[#This Row],[Provento por 1 ou 1000 Ações]]</f>
        <v>4.7759999999999997E-2</v>
      </c>
    </row>
    <row r="14120" spans="1:8">
      <c r="A14120" s="118" t="s">
        <v>1900</v>
      </c>
      <c r="B14120" s="116" t="s">
        <v>1488</v>
      </c>
      <c r="C14120" s="138">
        <v>41572</v>
      </c>
      <c r="D14120" s="139">
        <v>0.35056999999999999</v>
      </c>
      <c r="E14120" s="118">
        <v>1</v>
      </c>
      <c r="F14120" s="118" t="s">
        <v>1492</v>
      </c>
      <c r="G14120" s="113">
        <f>IF([Data da Aprovação]&lt;&gt;"ESTATUTÁRIO",YEAR([Data da Aprovação]),"")</f>
        <v>2013</v>
      </c>
      <c r="H14120" s="106">
        <f>Tabela9[[#This Row],[Valor do Provento R$]]/Tabela9[[#This Row],[Provento por 1 ou 1000 Ações]]</f>
        <v>0.35056999999999999</v>
      </c>
    </row>
    <row r="14121" spans="1:8">
      <c r="A14121" s="119" t="s">
        <v>1900</v>
      </c>
      <c r="B14121" s="117" t="s">
        <v>1490</v>
      </c>
      <c r="C14121" s="140">
        <v>35086</v>
      </c>
      <c r="D14121" s="141">
        <v>1.1379999999999999E-2</v>
      </c>
      <c r="E14121" s="119">
        <v>1</v>
      </c>
      <c r="F14121" s="119" t="s">
        <v>1492</v>
      </c>
      <c r="G14121" s="114">
        <f>IF([Data da Aprovação]&lt;&gt;"ESTATUTÁRIO",YEAR([Data da Aprovação]),"")</f>
        <v>1996</v>
      </c>
      <c r="H14121" s="106">
        <f>Tabela9[[#This Row],[Valor do Provento R$]]/Tabela9[[#This Row],[Provento por 1 ou 1000 Ações]]</f>
        <v>1.1379999999999999E-2</v>
      </c>
    </row>
    <row r="14122" spans="1:8">
      <c r="A14122" s="118" t="s">
        <v>1900</v>
      </c>
      <c r="B14122" s="116" t="s">
        <v>1490</v>
      </c>
      <c r="C14122" s="138">
        <v>35271</v>
      </c>
      <c r="D14122" s="139">
        <v>2.333E-2</v>
      </c>
      <c r="E14122" s="118">
        <v>1</v>
      </c>
      <c r="F14122" s="118" t="s">
        <v>1492</v>
      </c>
      <c r="G14122" s="113">
        <f>IF([Data da Aprovação]&lt;&gt;"ESTATUTÁRIO",YEAR([Data da Aprovação]),"")</f>
        <v>1996</v>
      </c>
      <c r="H14122" s="106">
        <f>Tabela9[[#This Row],[Valor do Provento R$]]/Tabela9[[#This Row],[Provento por 1 ou 1000 Ações]]</f>
        <v>2.333E-2</v>
      </c>
    </row>
    <row r="14123" spans="1:8">
      <c r="A14123" s="119" t="s">
        <v>1900</v>
      </c>
      <c r="B14123" s="117" t="s">
        <v>1490</v>
      </c>
      <c r="C14123" s="140">
        <v>35444</v>
      </c>
      <c r="D14123" s="141">
        <v>3.4000000000000002E-2</v>
      </c>
      <c r="E14123" s="119">
        <v>1</v>
      </c>
      <c r="F14123" s="119" t="s">
        <v>1492</v>
      </c>
      <c r="G14123" s="114">
        <f>IF([Data da Aprovação]&lt;&gt;"ESTATUTÁRIO",YEAR([Data da Aprovação]),"")</f>
        <v>1997</v>
      </c>
      <c r="H14123" s="106">
        <f>Tabela9[[#This Row],[Valor do Provento R$]]/Tabela9[[#This Row],[Provento por 1 ou 1000 Ações]]</f>
        <v>3.4000000000000002E-2</v>
      </c>
    </row>
    <row r="14124" spans="1:8">
      <c r="A14124" s="118" t="s">
        <v>1900</v>
      </c>
      <c r="B14124" s="116" t="s">
        <v>1490</v>
      </c>
      <c r="C14124" s="138">
        <v>35635</v>
      </c>
      <c r="D14124" s="139">
        <v>2.247E-2</v>
      </c>
      <c r="E14124" s="118">
        <v>1</v>
      </c>
      <c r="F14124" s="118" t="s">
        <v>1492</v>
      </c>
      <c r="G14124" s="113">
        <f>IF([Data da Aprovação]&lt;&gt;"ESTATUTÁRIO",YEAR([Data da Aprovação]),"")</f>
        <v>1997</v>
      </c>
      <c r="H14124" s="106">
        <f>Tabela9[[#This Row],[Valor do Provento R$]]/Tabela9[[#This Row],[Provento por 1 ou 1000 Ações]]</f>
        <v>2.247E-2</v>
      </c>
    </row>
    <row r="14125" spans="1:8">
      <c r="A14125" s="119" t="s">
        <v>1900</v>
      </c>
      <c r="B14125" s="117" t="s">
        <v>1490</v>
      </c>
      <c r="C14125" s="140">
        <v>35809</v>
      </c>
      <c r="D14125" s="141">
        <v>1.438E-2</v>
      </c>
      <c r="E14125" s="119">
        <v>1</v>
      </c>
      <c r="F14125" s="119" t="s">
        <v>1492</v>
      </c>
      <c r="G14125" s="114">
        <f>IF([Data da Aprovação]&lt;&gt;"ESTATUTÁRIO",YEAR([Data da Aprovação]),"")</f>
        <v>1998</v>
      </c>
      <c r="H14125" s="106">
        <f>Tabela9[[#This Row],[Valor do Provento R$]]/Tabela9[[#This Row],[Provento por 1 ou 1000 Ações]]</f>
        <v>1.438E-2</v>
      </c>
    </row>
    <row r="14126" spans="1:8">
      <c r="A14126" s="118" t="s">
        <v>1900</v>
      </c>
      <c r="B14126" s="116" t="s">
        <v>1490</v>
      </c>
      <c r="C14126" s="138">
        <v>36000</v>
      </c>
      <c r="D14126" s="139">
        <v>1.328E-2</v>
      </c>
      <c r="E14126" s="118">
        <v>1</v>
      </c>
      <c r="F14126" s="118" t="s">
        <v>1489</v>
      </c>
      <c r="G14126" s="113">
        <f>IF([Data da Aprovação]&lt;&gt;"ESTATUTÁRIO",YEAR([Data da Aprovação]),"")</f>
        <v>1998</v>
      </c>
      <c r="H14126" s="106">
        <f>Tabela9[[#This Row],[Valor do Provento R$]]/Tabela9[[#This Row],[Provento por 1 ou 1000 Ações]]</f>
        <v>1.328E-2</v>
      </c>
    </row>
    <row r="14127" spans="1:8">
      <c r="A14127" s="119" t="s">
        <v>1900</v>
      </c>
      <c r="B14127" s="117" t="s">
        <v>1490</v>
      </c>
      <c r="C14127" s="140">
        <v>36186</v>
      </c>
      <c r="D14127" s="141">
        <v>1.5350000000000001E-2</v>
      </c>
      <c r="E14127" s="119">
        <v>1</v>
      </c>
      <c r="F14127" s="119" t="s">
        <v>1489</v>
      </c>
      <c r="G14127" s="114">
        <f>IF([Data da Aprovação]&lt;&gt;"ESTATUTÁRIO",YEAR([Data da Aprovação]),"")</f>
        <v>1999</v>
      </c>
      <c r="H14127" s="106">
        <f>Tabela9[[#This Row],[Valor do Provento R$]]/Tabela9[[#This Row],[Provento por 1 ou 1000 Ações]]</f>
        <v>1.5350000000000001E-2</v>
      </c>
    </row>
    <row r="14128" spans="1:8">
      <c r="A14128" s="118" t="s">
        <v>1900</v>
      </c>
      <c r="B14128" s="116" t="s">
        <v>1490</v>
      </c>
      <c r="C14128" s="138">
        <v>36881</v>
      </c>
      <c r="D14128" s="139">
        <v>2.9700000000000001E-2</v>
      </c>
      <c r="E14128" s="118">
        <v>1</v>
      </c>
      <c r="F14128" s="118" t="s">
        <v>1489</v>
      </c>
      <c r="G14128" s="113">
        <f>IF([Data da Aprovação]&lt;&gt;"ESTATUTÁRIO",YEAR([Data da Aprovação]),"")</f>
        <v>2000</v>
      </c>
      <c r="H14128" s="106">
        <f>Tabela9[[#This Row],[Valor do Provento R$]]/Tabela9[[#This Row],[Provento por 1 ou 1000 Ações]]</f>
        <v>2.9700000000000001E-2</v>
      </c>
    </row>
    <row r="14129" spans="1:8">
      <c r="A14129" s="119" t="s">
        <v>1900</v>
      </c>
      <c r="B14129" s="117" t="s">
        <v>1490</v>
      </c>
      <c r="C14129" s="140">
        <v>37251</v>
      </c>
      <c r="D14129" s="141">
        <v>5.8380000000000001E-2</v>
      </c>
      <c r="E14129" s="119">
        <v>1</v>
      </c>
      <c r="F14129" s="119" t="s">
        <v>1489</v>
      </c>
      <c r="G14129" s="114">
        <f>IF([Data da Aprovação]&lt;&gt;"ESTATUTÁRIO",YEAR([Data da Aprovação]),"")</f>
        <v>2001</v>
      </c>
      <c r="H14129" s="106">
        <f>Tabela9[[#This Row],[Valor do Provento R$]]/Tabela9[[#This Row],[Provento por 1 ou 1000 Ações]]</f>
        <v>5.8380000000000001E-2</v>
      </c>
    </row>
    <row r="14130" spans="1:8">
      <c r="A14130" s="118" t="s">
        <v>1900</v>
      </c>
      <c r="B14130" s="116" t="s">
        <v>1490</v>
      </c>
      <c r="C14130" s="138">
        <v>37609</v>
      </c>
      <c r="D14130" s="139">
        <v>4.6089999999999999E-2</v>
      </c>
      <c r="E14130" s="118">
        <v>1</v>
      </c>
      <c r="F14130" s="118" t="s">
        <v>1489</v>
      </c>
      <c r="G14130" s="113">
        <f>IF([Data da Aprovação]&lt;&gt;"ESTATUTÁRIO",YEAR([Data da Aprovação]),"")</f>
        <v>2002</v>
      </c>
      <c r="H14130" s="106">
        <f>Tabela9[[#This Row],[Valor do Provento R$]]/Tabela9[[#This Row],[Provento por 1 ou 1000 Ações]]</f>
        <v>4.6089999999999999E-2</v>
      </c>
    </row>
    <row r="14131" spans="1:8">
      <c r="A14131" s="119" t="s">
        <v>1900</v>
      </c>
      <c r="B14131" s="117" t="s">
        <v>1490</v>
      </c>
      <c r="C14131" s="140">
        <v>37972</v>
      </c>
      <c r="D14131" s="141">
        <v>1.3650000000000001E-2</v>
      </c>
      <c r="E14131" s="119">
        <v>1</v>
      </c>
      <c r="F14131" s="119" t="s">
        <v>1489</v>
      </c>
      <c r="G14131" s="114">
        <f>IF([Data da Aprovação]&lt;&gt;"ESTATUTÁRIO",YEAR([Data da Aprovação]),"")</f>
        <v>2003</v>
      </c>
      <c r="H14131" s="106">
        <f>Tabela9[[#This Row],[Valor do Provento R$]]/Tabela9[[#This Row],[Provento por 1 ou 1000 Ações]]</f>
        <v>1.3650000000000001E-2</v>
      </c>
    </row>
    <row r="14132" spans="1:8">
      <c r="A14132" s="118" t="s">
        <v>1900</v>
      </c>
      <c r="B14132" s="116" t="s">
        <v>1490</v>
      </c>
      <c r="C14132" s="138">
        <v>38432</v>
      </c>
      <c r="D14132" s="139">
        <v>2.5699999999999998E-3</v>
      </c>
      <c r="E14132" s="118">
        <v>1</v>
      </c>
      <c r="F14132" s="118" t="s">
        <v>1492</v>
      </c>
      <c r="G14132" s="113">
        <f>IF([Data da Aprovação]&lt;&gt;"ESTATUTÁRIO",YEAR([Data da Aprovação]),"")</f>
        <v>2005</v>
      </c>
      <c r="H14132" s="106">
        <f>Tabela9[[#This Row],[Valor do Provento R$]]/Tabela9[[#This Row],[Provento por 1 ou 1000 Ações]]</f>
        <v>2.5699999999999998E-3</v>
      </c>
    </row>
    <row r="14133" spans="1:8">
      <c r="A14133" s="119" t="s">
        <v>1900</v>
      </c>
      <c r="B14133" s="117" t="s">
        <v>1490</v>
      </c>
      <c r="C14133" s="140">
        <v>38706</v>
      </c>
      <c r="D14133" s="141">
        <v>1.81E-3</v>
      </c>
      <c r="E14133" s="119">
        <v>1</v>
      </c>
      <c r="F14133" s="119" t="s">
        <v>1489</v>
      </c>
      <c r="G14133" s="114">
        <f>IF([Data da Aprovação]&lt;&gt;"ESTATUTÁRIO",YEAR([Data da Aprovação]),"")</f>
        <v>2005</v>
      </c>
      <c r="H14133" s="106">
        <f>Tabela9[[#This Row],[Valor do Provento R$]]/Tabela9[[#This Row],[Provento por 1 ou 1000 Ações]]</f>
        <v>1.81E-3</v>
      </c>
    </row>
    <row r="14134" spans="1:8">
      <c r="A14134" s="118" t="s">
        <v>1900</v>
      </c>
      <c r="B14134" s="116" t="s">
        <v>1490</v>
      </c>
      <c r="C14134" s="138">
        <v>38733</v>
      </c>
      <c r="D14134" s="139">
        <v>1.6310000000000002E-2</v>
      </c>
      <c r="E14134" s="118">
        <v>1</v>
      </c>
      <c r="F14134" s="118" t="s">
        <v>1489</v>
      </c>
      <c r="G14134" s="113">
        <f>IF([Data da Aprovação]&lt;&gt;"ESTATUTÁRIO",YEAR([Data da Aprovação]),"")</f>
        <v>2006</v>
      </c>
      <c r="H14134" s="106">
        <f>Tabela9[[#This Row],[Valor do Provento R$]]/Tabela9[[#This Row],[Provento por 1 ou 1000 Ações]]</f>
        <v>1.6310000000000002E-2</v>
      </c>
    </row>
    <row r="14135" spans="1:8">
      <c r="A14135" s="119" t="s">
        <v>1900</v>
      </c>
      <c r="B14135" s="117" t="s">
        <v>1490</v>
      </c>
      <c r="C14135" s="140">
        <v>39069</v>
      </c>
      <c r="D14135" s="141">
        <v>3.1829999999999997E-2</v>
      </c>
      <c r="E14135" s="119">
        <v>1</v>
      </c>
      <c r="F14135" s="119" t="s">
        <v>1489</v>
      </c>
      <c r="G14135" s="114">
        <f>IF([Data da Aprovação]&lt;&gt;"ESTATUTÁRIO",YEAR([Data da Aprovação]),"")</f>
        <v>2006</v>
      </c>
      <c r="H14135" s="106">
        <f>Tabela9[[#This Row],[Valor do Provento R$]]/Tabela9[[#This Row],[Provento por 1 ou 1000 Ações]]</f>
        <v>3.1829999999999997E-2</v>
      </c>
    </row>
    <row r="14136" spans="1:8">
      <c r="A14136" s="118" t="s">
        <v>1900</v>
      </c>
      <c r="B14136" s="116" t="s">
        <v>1490</v>
      </c>
      <c r="C14136" s="138">
        <v>39114</v>
      </c>
      <c r="D14136" s="139">
        <v>3.7530000000000001E-2</v>
      </c>
      <c r="E14136" s="118">
        <v>1</v>
      </c>
      <c r="F14136" s="118" t="s">
        <v>1492</v>
      </c>
      <c r="G14136" s="113">
        <f>IF([Data da Aprovação]&lt;&gt;"ESTATUTÁRIO",YEAR([Data da Aprovação]),"")</f>
        <v>2007</v>
      </c>
      <c r="H14136" s="106">
        <f>Tabela9[[#This Row],[Valor do Provento R$]]/Tabela9[[#This Row],[Provento por 1 ou 1000 Ações]]</f>
        <v>3.7530000000000001E-2</v>
      </c>
    </row>
    <row r="14137" spans="1:8">
      <c r="A14137" s="119" t="s">
        <v>1900</v>
      </c>
      <c r="B14137" s="117" t="s">
        <v>1490</v>
      </c>
      <c r="C14137" s="140">
        <v>39183</v>
      </c>
      <c r="D14137" s="141">
        <v>0.42094999999999999</v>
      </c>
      <c r="E14137" s="119">
        <v>1</v>
      </c>
      <c r="F14137" s="119" t="s">
        <v>1492</v>
      </c>
      <c r="G14137" s="114">
        <f>IF([Data da Aprovação]&lt;&gt;"ESTATUTÁRIO",YEAR([Data da Aprovação]),"")</f>
        <v>2007</v>
      </c>
      <c r="H14137" s="106">
        <f>Tabela9[[#This Row],[Valor do Provento R$]]/Tabela9[[#This Row],[Provento por 1 ou 1000 Ações]]</f>
        <v>0.42094999999999999</v>
      </c>
    </row>
    <row r="14138" spans="1:8">
      <c r="A14138" s="118" t="s">
        <v>1900</v>
      </c>
      <c r="B14138" s="116" t="s">
        <v>1490</v>
      </c>
      <c r="C14138" s="138">
        <v>39189</v>
      </c>
      <c r="D14138" s="139">
        <v>1.453E-2</v>
      </c>
      <c r="E14138" s="118">
        <v>1</v>
      </c>
      <c r="F14138" s="118" t="s">
        <v>1492</v>
      </c>
      <c r="G14138" s="113">
        <f>IF([Data da Aprovação]&lt;&gt;"ESTATUTÁRIO",YEAR([Data da Aprovação]),"")</f>
        <v>2007</v>
      </c>
      <c r="H14138" s="106">
        <f>Tabela9[[#This Row],[Valor do Provento R$]]/Tabela9[[#This Row],[Provento por 1 ou 1000 Ações]]</f>
        <v>1.453E-2</v>
      </c>
    </row>
    <row r="14139" spans="1:8">
      <c r="A14139" s="119" t="s">
        <v>1900</v>
      </c>
      <c r="B14139" s="117" t="s">
        <v>1490</v>
      </c>
      <c r="C14139" s="140">
        <v>39416</v>
      </c>
      <c r="D14139" s="141">
        <v>3.9E-2</v>
      </c>
      <c r="E14139" s="119">
        <v>1</v>
      </c>
      <c r="F14139" s="119" t="s">
        <v>1492</v>
      </c>
      <c r="G14139" s="114">
        <f>IF([Data da Aprovação]&lt;&gt;"ESTATUTÁRIO",YEAR([Data da Aprovação]),"")</f>
        <v>2007</v>
      </c>
      <c r="H14139" s="106">
        <f>Tabela9[[#This Row],[Valor do Provento R$]]/Tabela9[[#This Row],[Provento por 1 ou 1000 Ações]]</f>
        <v>3.9E-2</v>
      </c>
    </row>
    <row r="14140" spans="1:8">
      <c r="A14140" s="118" t="s">
        <v>1900</v>
      </c>
      <c r="B14140" s="116" t="s">
        <v>1490</v>
      </c>
      <c r="C14140" s="138">
        <v>39416</v>
      </c>
      <c r="D14140" s="139">
        <v>4.6800000000000001E-2</v>
      </c>
      <c r="E14140" s="118">
        <v>1</v>
      </c>
      <c r="F14140" s="118" t="s">
        <v>1489</v>
      </c>
      <c r="G14140" s="113">
        <f>IF([Data da Aprovação]&lt;&gt;"ESTATUTÁRIO",YEAR([Data da Aprovação]),"")</f>
        <v>2007</v>
      </c>
      <c r="H14140" s="106">
        <f>Tabela9[[#This Row],[Valor do Provento R$]]/Tabela9[[#This Row],[Provento por 1 ou 1000 Ações]]</f>
        <v>4.6800000000000001E-2</v>
      </c>
    </row>
    <row r="14141" spans="1:8">
      <c r="A14141" s="119" t="s">
        <v>1900</v>
      </c>
      <c r="B14141" s="117" t="s">
        <v>1490</v>
      </c>
      <c r="C14141" s="140">
        <v>39465</v>
      </c>
      <c r="D14141" s="141">
        <v>1.6799999999999999E-2</v>
      </c>
      <c r="E14141" s="119">
        <v>1</v>
      </c>
      <c r="F14141" s="119" t="s">
        <v>1492</v>
      </c>
      <c r="G14141" s="114">
        <f>IF([Data da Aprovação]&lt;&gt;"ESTATUTÁRIO",YEAR([Data da Aprovação]),"")</f>
        <v>2008</v>
      </c>
      <c r="H14141" s="106">
        <f>Tabela9[[#This Row],[Valor do Provento R$]]/Tabela9[[#This Row],[Provento por 1 ou 1000 Ações]]</f>
        <v>1.6799999999999999E-2</v>
      </c>
    </row>
    <row r="14142" spans="1:8">
      <c r="A14142" s="118" t="s">
        <v>1900</v>
      </c>
      <c r="B14142" s="116" t="s">
        <v>1490</v>
      </c>
      <c r="C14142" s="138">
        <v>39744</v>
      </c>
      <c r="D14142" s="139">
        <v>0.1885</v>
      </c>
      <c r="E14142" s="118">
        <v>1</v>
      </c>
      <c r="F14142" s="118" t="s">
        <v>1492</v>
      </c>
      <c r="G14142" s="113">
        <f>IF([Data da Aprovação]&lt;&gt;"ESTATUTÁRIO",YEAR([Data da Aprovação]),"")</f>
        <v>2008</v>
      </c>
      <c r="H14142" s="106">
        <f>Tabela9[[#This Row],[Valor do Provento R$]]/Tabela9[[#This Row],[Provento por 1 ou 1000 Ações]]</f>
        <v>0.1885</v>
      </c>
    </row>
    <row r="14143" spans="1:8">
      <c r="A14143" s="119" t="s">
        <v>1900</v>
      </c>
      <c r="B14143" s="117" t="s">
        <v>1490</v>
      </c>
      <c r="C14143" s="140">
        <v>39744</v>
      </c>
      <c r="D14143" s="141">
        <v>9.5399999999999999E-2</v>
      </c>
      <c r="E14143" s="119">
        <v>1</v>
      </c>
      <c r="F14143" s="119" t="s">
        <v>1492</v>
      </c>
      <c r="G14143" s="114">
        <f>IF([Data da Aprovação]&lt;&gt;"ESTATUTÁRIO",YEAR([Data da Aprovação]),"")</f>
        <v>2008</v>
      </c>
      <c r="H14143" s="106">
        <f>Tabela9[[#This Row],[Valor do Provento R$]]/Tabela9[[#This Row],[Provento por 1 ou 1000 Ações]]</f>
        <v>9.5399999999999999E-2</v>
      </c>
    </row>
    <row r="14144" spans="1:8">
      <c r="A14144" s="118" t="s">
        <v>1900</v>
      </c>
      <c r="B14144" s="116" t="s">
        <v>1490</v>
      </c>
      <c r="C14144" s="138">
        <v>39744</v>
      </c>
      <c r="D14144" s="139">
        <v>4.3400000000000001E-2</v>
      </c>
      <c r="E14144" s="118">
        <v>1</v>
      </c>
      <c r="F14144" s="118" t="s">
        <v>1489</v>
      </c>
      <c r="G14144" s="113">
        <f>IF([Data da Aprovação]&lt;&gt;"ESTATUTÁRIO",YEAR([Data da Aprovação]),"")</f>
        <v>2008</v>
      </c>
      <c r="H14144" s="106">
        <f>Tabela9[[#This Row],[Valor do Provento R$]]/Tabela9[[#This Row],[Provento por 1 ou 1000 Ações]]</f>
        <v>4.3400000000000001E-2</v>
      </c>
    </row>
    <row r="14145" spans="1:8">
      <c r="A14145" s="119" t="s">
        <v>1900</v>
      </c>
      <c r="B14145" s="117" t="s">
        <v>1490</v>
      </c>
      <c r="C14145" s="140">
        <v>39790</v>
      </c>
      <c r="D14145" s="141">
        <v>4.7899999999999998E-2</v>
      </c>
      <c r="E14145" s="119">
        <v>1</v>
      </c>
      <c r="F14145" s="119" t="s">
        <v>1492</v>
      </c>
      <c r="G14145" s="114">
        <f>IF([Data da Aprovação]&lt;&gt;"ESTATUTÁRIO",YEAR([Data da Aprovação]),"")</f>
        <v>2008</v>
      </c>
      <c r="H14145" s="106">
        <f>Tabela9[[#This Row],[Valor do Provento R$]]/Tabela9[[#This Row],[Provento por 1 ou 1000 Ações]]</f>
        <v>4.7899999999999998E-2</v>
      </c>
    </row>
    <row r="14146" spans="1:8">
      <c r="A14146" s="118" t="s">
        <v>1900</v>
      </c>
      <c r="B14146" s="116" t="s">
        <v>1490</v>
      </c>
      <c r="C14146" s="138">
        <v>39790</v>
      </c>
      <c r="D14146" s="139">
        <v>0.1426</v>
      </c>
      <c r="E14146" s="118">
        <v>1</v>
      </c>
      <c r="F14146" s="118" t="s">
        <v>1492</v>
      </c>
      <c r="G14146" s="113">
        <f>IF([Data da Aprovação]&lt;&gt;"ESTATUTÁRIO",YEAR([Data da Aprovação]),"")</f>
        <v>2008</v>
      </c>
      <c r="H14146" s="106">
        <f>Tabela9[[#This Row],[Valor do Provento R$]]/Tabela9[[#This Row],[Provento por 1 ou 1000 Ações]]</f>
        <v>0.1426</v>
      </c>
    </row>
    <row r="14147" spans="1:8">
      <c r="A14147" s="119" t="s">
        <v>1900</v>
      </c>
      <c r="B14147" s="117" t="s">
        <v>1490</v>
      </c>
      <c r="C14147" s="140">
        <v>40141</v>
      </c>
      <c r="D14147" s="141">
        <v>3.3099999999999997E-2</v>
      </c>
      <c r="E14147" s="119">
        <v>1</v>
      </c>
      <c r="F14147" s="119" t="s">
        <v>1492</v>
      </c>
      <c r="G14147" s="114">
        <f>IF([Data da Aprovação]&lt;&gt;"ESTATUTÁRIO",YEAR([Data da Aprovação]),"")</f>
        <v>2009</v>
      </c>
      <c r="H14147" s="106">
        <f>Tabela9[[#This Row],[Valor do Provento R$]]/Tabela9[[#This Row],[Provento por 1 ou 1000 Ações]]</f>
        <v>3.3099999999999997E-2</v>
      </c>
    </row>
    <row r="14148" spans="1:8">
      <c r="A14148" s="118" t="s">
        <v>1900</v>
      </c>
      <c r="B14148" s="116" t="s">
        <v>1490</v>
      </c>
      <c r="C14148" s="138">
        <v>40141</v>
      </c>
      <c r="D14148" s="139">
        <v>0.21679999999999999</v>
      </c>
      <c r="E14148" s="118">
        <v>1</v>
      </c>
      <c r="F14148" s="118" t="s">
        <v>1492</v>
      </c>
      <c r="G14148" s="113">
        <f>IF([Data da Aprovação]&lt;&gt;"ESTATUTÁRIO",YEAR([Data da Aprovação]),"")</f>
        <v>2009</v>
      </c>
      <c r="H14148" s="106">
        <f>Tabela9[[#This Row],[Valor do Provento R$]]/Tabela9[[#This Row],[Provento por 1 ou 1000 Ações]]</f>
        <v>0.21679999999999999</v>
      </c>
    </row>
    <row r="14149" spans="1:8">
      <c r="A14149" s="119" t="s">
        <v>1900</v>
      </c>
      <c r="B14149" s="117" t="s">
        <v>1490</v>
      </c>
      <c r="C14149" s="140">
        <v>40141</v>
      </c>
      <c r="D14149" s="141">
        <v>4.6800000000000001E-2</v>
      </c>
      <c r="E14149" s="119">
        <v>1</v>
      </c>
      <c r="F14149" s="119" t="s">
        <v>1489</v>
      </c>
      <c r="G14149" s="114">
        <f>IF([Data da Aprovação]&lt;&gt;"ESTATUTÁRIO",YEAR([Data da Aprovação]),"")</f>
        <v>2009</v>
      </c>
      <c r="H14149" s="106">
        <f>Tabela9[[#This Row],[Valor do Provento R$]]/Tabela9[[#This Row],[Provento por 1 ou 1000 Ações]]</f>
        <v>4.6800000000000001E-2</v>
      </c>
    </row>
    <row r="14150" spans="1:8">
      <c r="A14150" s="118" t="s">
        <v>1900</v>
      </c>
      <c r="B14150" s="116" t="s">
        <v>1490</v>
      </c>
      <c r="C14150" s="138">
        <v>40477</v>
      </c>
      <c r="D14150" s="139">
        <v>0.18709999999999999</v>
      </c>
      <c r="E14150" s="118">
        <v>1</v>
      </c>
      <c r="F14150" s="118" t="s">
        <v>1492</v>
      </c>
      <c r="G14150" s="113">
        <f>IF([Data da Aprovação]&lt;&gt;"ESTATUTÁRIO",YEAR([Data da Aprovação]),"")</f>
        <v>2010</v>
      </c>
      <c r="H14150" s="106">
        <f>Tabela9[[#This Row],[Valor do Provento R$]]/Tabela9[[#This Row],[Provento por 1 ou 1000 Ações]]</f>
        <v>0.18709999999999999</v>
      </c>
    </row>
    <row r="14151" spans="1:8">
      <c r="A14151" s="119" t="s">
        <v>1900</v>
      </c>
      <c r="B14151" s="117" t="s">
        <v>1490</v>
      </c>
      <c r="C14151" s="140">
        <v>40477</v>
      </c>
      <c r="D14151" s="141">
        <v>0.1993</v>
      </c>
      <c r="E14151" s="119">
        <v>1</v>
      </c>
      <c r="F14151" s="119" t="s">
        <v>1492</v>
      </c>
      <c r="G14151" s="114">
        <f>IF([Data da Aprovação]&lt;&gt;"ESTATUTÁRIO",YEAR([Data da Aprovação]),"")</f>
        <v>2010</v>
      </c>
      <c r="H14151" s="106">
        <f>Tabela9[[#This Row],[Valor do Provento R$]]/Tabela9[[#This Row],[Provento por 1 ou 1000 Ações]]</f>
        <v>0.1993</v>
      </c>
    </row>
    <row r="14152" spans="1:8">
      <c r="A14152" s="118" t="s">
        <v>1900</v>
      </c>
      <c r="B14152" s="116" t="s">
        <v>1490</v>
      </c>
      <c r="C14152" s="138">
        <v>40477</v>
      </c>
      <c r="D14152" s="139">
        <v>4.6800000000000001E-2</v>
      </c>
      <c r="E14152" s="118">
        <v>1</v>
      </c>
      <c r="F14152" s="118" t="s">
        <v>1489</v>
      </c>
      <c r="G14152" s="113">
        <f>IF([Data da Aprovação]&lt;&gt;"ESTATUTÁRIO",YEAR([Data da Aprovação]),"")</f>
        <v>2010</v>
      </c>
      <c r="H14152" s="106">
        <f>Tabela9[[#This Row],[Valor do Provento R$]]/Tabela9[[#This Row],[Provento por 1 ou 1000 Ações]]</f>
        <v>4.6800000000000001E-2</v>
      </c>
    </row>
    <row r="14153" spans="1:8">
      <c r="A14153" s="119" t="s">
        <v>1900</v>
      </c>
      <c r="B14153" s="117" t="s">
        <v>1490</v>
      </c>
      <c r="C14153" s="140">
        <v>40882</v>
      </c>
      <c r="D14153" s="141">
        <v>0.1739</v>
      </c>
      <c r="E14153" s="119">
        <v>1</v>
      </c>
      <c r="F14153" s="119" t="s">
        <v>1492</v>
      </c>
      <c r="G14153" s="114">
        <f>IF([Data da Aprovação]&lt;&gt;"ESTATUTÁRIO",YEAR([Data da Aprovação]),"")</f>
        <v>2011</v>
      </c>
      <c r="H14153" s="106">
        <f>Tabela9[[#This Row],[Valor do Provento R$]]/Tabela9[[#This Row],[Provento por 1 ou 1000 Ações]]</f>
        <v>0.1739</v>
      </c>
    </row>
    <row r="14154" spans="1:8">
      <c r="A14154" s="118" t="s">
        <v>1900</v>
      </c>
      <c r="B14154" s="116" t="s">
        <v>1490</v>
      </c>
      <c r="C14154" s="138">
        <v>41212</v>
      </c>
      <c r="D14154" s="139">
        <v>0.17435999999999999</v>
      </c>
      <c r="E14154" s="118">
        <v>1</v>
      </c>
      <c r="F14154" s="118" t="s">
        <v>1492</v>
      </c>
      <c r="G14154" s="113">
        <f>IF([Data da Aprovação]&lt;&gt;"ESTATUTÁRIO",YEAR([Data da Aprovação]),"")</f>
        <v>2012</v>
      </c>
      <c r="H14154" s="106">
        <f>Tabela9[[#This Row],[Valor do Provento R$]]/Tabela9[[#This Row],[Provento por 1 ou 1000 Ações]]</f>
        <v>0.17435999999999999</v>
      </c>
    </row>
    <row r="14155" spans="1:8">
      <c r="A14155" s="119" t="s">
        <v>1900</v>
      </c>
      <c r="B14155" s="117" t="s">
        <v>1490</v>
      </c>
      <c r="C14155" s="140">
        <v>41212</v>
      </c>
      <c r="D14155" s="141">
        <v>5.253E-2</v>
      </c>
      <c r="E14155" s="119">
        <v>1</v>
      </c>
      <c r="F14155" s="119" t="s">
        <v>1489</v>
      </c>
      <c r="G14155" s="114">
        <f>IF([Data da Aprovação]&lt;&gt;"ESTATUTÁRIO",YEAR([Data da Aprovação]),"")</f>
        <v>2012</v>
      </c>
      <c r="H14155" s="106">
        <f>Tabela9[[#This Row],[Valor do Provento R$]]/Tabela9[[#This Row],[Provento por 1 ou 1000 Ações]]</f>
        <v>5.253E-2</v>
      </c>
    </row>
    <row r="14156" spans="1:8">
      <c r="A14156" s="118" t="s">
        <v>1900</v>
      </c>
      <c r="B14156" s="116" t="s">
        <v>1490</v>
      </c>
      <c r="C14156" s="138">
        <v>41572</v>
      </c>
      <c r="D14156" s="139">
        <v>0.38562999999999997</v>
      </c>
      <c r="E14156" s="118">
        <v>1</v>
      </c>
      <c r="F14156" s="118" t="s">
        <v>1492</v>
      </c>
      <c r="G14156" s="113">
        <f>IF([Data da Aprovação]&lt;&gt;"ESTATUTÁRIO",YEAR([Data da Aprovação]),"")</f>
        <v>2013</v>
      </c>
      <c r="H14156" s="106">
        <f>Tabela9[[#This Row],[Valor do Provento R$]]/Tabela9[[#This Row],[Provento por 1 ou 1000 Ações]]</f>
        <v>0.38562999999999997</v>
      </c>
    </row>
    <row r="14157" spans="1:8">
      <c r="A14157" s="119" t="s">
        <v>1901</v>
      </c>
      <c r="B14157" s="117" t="s">
        <v>1488</v>
      </c>
      <c r="C14157" s="140">
        <v>38341</v>
      </c>
      <c r="D14157" s="141">
        <v>0.65</v>
      </c>
      <c r="E14157" s="119">
        <v>1000</v>
      </c>
      <c r="F14157" s="119" t="s">
        <v>1492</v>
      </c>
      <c r="G14157" s="114">
        <f>IF([Data da Aprovação]&lt;&gt;"ESTATUTÁRIO",YEAR([Data da Aprovação]),"")</f>
        <v>2004</v>
      </c>
      <c r="H14157" s="106">
        <f>Tabela9[[#This Row],[Valor do Provento R$]]/Tabela9[[#This Row],[Provento por 1 ou 1000 Ações]]</f>
        <v>6.4999999999999997E-4</v>
      </c>
    </row>
    <row r="14158" spans="1:8">
      <c r="A14158" s="118" t="s">
        <v>1901</v>
      </c>
      <c r="B14158" s="116" t="s">
        <v>1488</v>
      </c>
      <c r="C14158" s="138">
        <v>38471</v>
      </c>
      <c r="D14158" s="139">
        <v>1.1240000000000001</v>
      </c>
      <c r="E14158" s="118">
        <v>1000</v>
      </c>
      <c r="F14158" s="118" t="s">
        <v>1492</v>
      </c>
      <c r="G14158" s="113">
        <f>IF([Data da Aprovação]&lt;&gt;"ESTATUTÁRIO",YEAR([Data da Aprovação]),"")</f>
        <v>2005</v>
      </c>
      <c r="H14158" s="106">
        <f>Tabela9[[#This Row],[Valor do Provento R$]]/Tabela9[[#This Row],[Provento por 1 ou 1000 Ações]]</f>
        <v>1.1240000000000002E-3</v>
      </c>
    </row>
    <row r="14159" spans="1:8">
      <c r="A14159" s="119" t="s">
        <v>1901</v>
      </c>
      <c r="B14159" s="117" t="s">
        <v>1488</v>
      </c>
      <c r="C14159" s="140">
        <v>38672</v>
      </c>
      <c r="D14159" s="141">
        <v>0.84599999999999997</v>
      </c>
      <c r="E14159" s="119">
        <v>1000</v>
      </c>
      <c r="F14159" s="119" t="s">
        <v>1492</v>
      </c>
      <c r="G14159" s="114">
        <f>IF([Data da Aprovação]&lt;&gt;"ESTATUTÁRIO",YEAR([Data da Aprovação]),"")</f>
        <v>2005</v>
      </c>
      <c r="H14159" s="106">
        <f>Tabela9[[#This Row],[Valor do Provento R$]]/Tabela9[[#This Row],[Provento por 1 ou 1000 Ações]]</f>
        <v>8.4599999999999996E-4</v>
      </c>
    </row>
    <row r="14160" spans="1:8">
      <c r="A14160" s="118" t="s">
        <v>1901</v>
      </c>
      <c r="B14160" s="116" t="s">
        <v>1488</v>
      </c>
      <c r="C14160" s="138">
        <v>39069</v>
      </c>
      <c r="D14160" s="139">
        <v>0.72199999999999998</v>
      </c>
      <c r="E14160" s="118">
        <v>1000</v>
      </c>
      <c r="F14160" s="118" t="s">
        <v>1492</v>
      </c>
      <c r="G14160" s="113">
        <f>IF([Data da Aprovação]&lt;&gt;"ESTATUTÁRIO",YEAR([Data da Aprovação]),"")</f>
        <v>2006</v>
      </c>
      <c r="H14160" s="106">
        <f>Tabela9[[#This Row],[Valor do Provento R$]]/Tabela9[[#This Row],[Provento por 1 ou 1000 Ações]]</f>
        <v>7.2199999999999999E-4</v>
      </c>
    </row>
    <row r="14161" spans="1:8">
      <c r="A14161" s="119" t="s">
        <v>1901</v>
      </c>
      <c r="B14161" s="117" t="s">
        <v>1488</v>
      </c>
      <c r="C14161" s="140">
        <v>39468</v>
      </c>
      <c r="D14161" s="141">
        <v>0.65100000000000002</v>
      </c>
      <c r="E14161" s="119">
        <v>1</v>
      </c>
      <c r="F14161" s="119" t="s">
        <v>1492</v>
      </c>
      <c r="G14161" s="114">
        <f>IF([Data da Aprovação]&lt;&gt;"ESTATUTÁRIO",YEAR([Data da Aprovação]),"")</f>
        <v>2008</v>
      </c>
      <c r="H14161" s="106">
        <f>Tabela9[[#This Row],[Valor do Provento R$]]/Tabela9[[#This Row],[Provento por 1 ou 1000 Ações]]</f>
        <v>0.65100000000000002</v>
      </c>
    </row>
    <row r="14162" spans="1:8">
      <c r="A14162" s="118" t="s">
        <v>1901</v>
      </c>
      <c r="B14162" s="116" t="s">
        <v>1488</v>
      </c>
      <c r="C14162" s="138">
        <v>39840</v>
      </c>
      <c r="D14162" s="139">
        <v>2.2743000000000002</v>
      </c>
      <c r="E14162" s="118">
        <v>1</v>
      </c>
      <c r="F14162" s="118" t="s">
        <v>1492</v>
      </c>
      <c r="G14162" s="113">
        <f>IF([Data da Aprovação]&lt;&gt;"ESTATUTÁRIO",YEAR([Data da Aprovação]),"")</f>
        <v>2009</v>
      </c>
      <c r="H14162" s="106">
        <f>Tabela9[[#This Row],[Valor do Provento R$]]/Tabela9[[#This Row],[Provento por 1 ou 1000 Ações]]</f>
        <v>2.2743000000000002</v>
      </c>
    </row>
    <row r="14163" spans="1:8">
      <c r="A14163" s="119" t="s">
        <v>1901</v>
      </c>
      <c r="B14163" s="117" t="s">
        <v>1488</v>
      </c>
      <c r="C14163" s="140">
        <v>39933</v>
      </c>
      <c r="D14163" s="141">
        <v>0.3916</v>
      </c>
      <c r="E14163" s="119">
        <v>1</v>
      </c>
      <c r="F14163" s="119" t="s">
        <v>1492</v>
      </c>
      <c r="G14163" s="114">
        <f>IF([Data da Aprovação]&lt;&gt;"ESTATUTÁRIO",YEAR([Data da Aprovação]),"")</f>
        <v>2009</v>
      </c>
      <c r="H14163" s="106">
        <f>Tabela9[[#This Row],[Valor do Provento R$]]/Tabela9[[#This Row],[Provento por 1 ou 1000 Ações]]</f>
        <v>0.3916</v>
      </c>
    </row>
    <row r="14164" spans="1:8">
      <c r="A14164" s="118" t="s">
        <v>1901</v>
      </c>
      <c r="B14164" s="116" t="s">
        <v>1488</v>
      </c>
      <c r="C14164" s="138">
        <v>40298</v>
      </c>
      <c r="D14164" s="139">
        <v>0.82479999999999998</v>
      </c>
      <c r="E14164" s="118">
        <v>1</v>
      </c>
      <c r="F14164" s="118" t="s">
        <v>1492</v>
      </c>
      <c r="G14164" s="113">
        <f>IF([Data da Aprovação]&lt;&gt;"ESTATUTÁRIO",YEAR([Data da Aprovação]),"")</f>
        <v>2010</v>
      </c>
      <c r="H14164" s="106">
        <f>Tabela9[[#This Row],[Valor do Provento R$]]/Tabela9[[#This Row],[Provento por 1 ou 1000 Ações]]</f>
        <v>0.82479999999999998</v>
      </c>
    </row>
    <row r="14165" spans="1:8">
      <c r="A14165" s="119" t="s">
        <v>1901</v>
      </c>
      <c r="B14165" s="117" t="s">
        <v>1488</v>
      </c>
      <c r="C14165" s="140">
        <v>40458</v>
      </c>
      <c r="D14165" s="141">
        <v>1.605</v>
      </c>
      <c r="E14165" s="119">
        <v>1</v>
      </c>
      <c r="F14165" s="119" t="s">
        <v>1492</v>
      </c>
      <c r="G14165" s="114">
        <f>IF([Data da Aprovação]&lt;&gt;"ESTATUTÁRIO",YEAR([Data da Aprovação]),"")</f>
        <v>2010</v>
      </c>
      <c r="H14165" s="106">
        <f>Tabela9[[#This Row],[Valor do Provento R$]]/Tabela9[[#This Row],[Provento por 1 ou 1000 Ações]]</f>
        <v>1.605</v>
      </c>
    </row>
    <row r="14166" spans="1:8">
      <c r="A14166" s="118" t="s">
        <v>1901</v>
      </c>
      <c r="B14166" s="116" t="s">
        <v>1488</v>
      </c>
      <c r="C14166" s="138">
        <v>40662</v>
      </c>
      <c r="D14166" s="139">
        <v>0.1588</v>
      </c>
      <c r="E14166" s="118">
        <v>1</v>
      </c>
      <c r="F14166" s="118" t="s">
        <v>1492</v>
      </c>
      <c r="G14166" s="113">
        <f>IF([Data da Aprovação]&lt;&gt;"ESTATUTÁRIO",YEAR([Data da Aprovação]),"")</f>
        <v>2011</v>
      </c>
      <c r="H14166" s="106">
        <f>Tabela9[[#This Row],[Valor do Provento R$]]/Tabela9[[#This Row],[Provento por 1 ou 1000 Ações]]</f>
        <v>0.1588</v>
      </c>
    </row>
    <row r="14167" spans="1:8">
      <c r="A14167" s="119" t="s">
        <v>1901</v>
      </c>
      <c r="B14167" s="117" t="s">
        <v>1488</v>
      </c>
      <c r="C14167" s="140">
        <v>40948</v>
      </c>
      <c r="D14167" s="141">
        <v>2.02</v>
      </c>
      <c r="E14167" s="119">
        <v>1</v>
      </c>
      <c r="F14167" s="119" t="s">
        <v>1492</v>
      </c>
      <c r="G14167" s="114">
        <f>IF([Data da Aprovação]&lt;&gt;"ESTATUTÁRIO",YEAR([Data da Aprovação]),"")</f>
        <v>2012</v>
      </c>
      <c r="H14167" s="106">
        <f>Tabela9[[#This Row],[Valor do Provento R$]]/Tabela9[[#This Row],[Provento por 1 ou 1000 Ações]]</f>
        <v>2.02</v>
      </c>
    </row>
    <row r="14168" spans="1:8">
      <c r="A14168" s="118" t="s">
        <v>1901</v>
      </c>
      <c r="B14168" s="116" t="s">
        <v>1488</v>
      </c>
      <c r="C14168" s="138">
        <v>41394</v>
      </c>
      <c r="D14168" s="139">
        <v>0.19864999999999999</v>
      </c>
      <c r="E14168" s="118">
        <v>1</v>
      </c>
      <c r="F14168" s="118" t="s">
        <v>1492</v>
      </c>
      <c r="G14168" s="113">
        <f>IF([Data da Aprovação]&lt;&gt;"ESTATUTÁRIO",YEAR([Data da Aprovação]),"")</f>
        <v>2013</v>
      </c>
      <c r="H14168" s="106">
        <f>Tabela9[[#This Row],[Valor do Provento R$]]/Tabela9[[#This Row],[Provento por 1 ou 1000 Ações]]</f>
        <v>0.19864999999999999</v>
      </c>
    </row>
    <row r="14169" spans="1:8">
      <c r="A14169" s="119" t="s">
        <v>1901</v>
      </c>
      <c r="B14169" s="117" t="s">
        <v>1488</v>
      </c>
      <c r="C14169" s="140">
        <v>41394</v>
      </c>
      <c r="D14169" s="141">
        <v>1.7545200000000001</v>
      </c>
      <c r="E14169" s="119">
        <v>1</v>
      </c>
      <c r="F14169" s="119" t="s">
        <v>1492</v>
      </c>
      <c r="G14169" s="114">
        <f>IF([Data da Aprovação]&lt;&gt;"ESTATUTÁRIO",YEAR([Data da Aprovação]),"")</f>
        <v>2013</v>
      </c>
      <c r="H14169" s="106">
        <f>Tabela9[[#This Row],[Valor do Provento R$]]/Tabela9[[#This Row],[Provento por 1 ou 1000 Ações]]</f>
        <v>1.7545200000000001</v>
      </c>
    </row>
    <row r="14170" spans="1:8">
      <c r="A14170" s="118" t="s">
        <v>1901</v>
      </c>
      <c r="B14170" s="116" t="s">
        <v>1488</v>
      </c>
      <c r="C14170" s="138">
        <v>41606</v>
      </c>
      <c r="D14170" s="139">
        <v>1.823</v>
      </c>
      <c r="E14170" s="118">
        <v>1</v>
      </c>
      <c r="F14170" s="118" t="s">
        <v>1492</v>
      </c>
      <c r="G14170" s="113">
        <f>IF([Data da Aprovação]&lt;&gt;"ESTATUTÁRIO",YEAR([Data da Aprovação]),"")</f>
        <v>2013</v>
      </c>
      <c r="H14170" s="106">
        <f>Tabela9[[#This Row],[Valor do Provento R$]]/Tabela9[[#This Row],[Provento por 1 ou 1000 Ações]]</f>
        <v>1.823</v>
      </c>
    </row>
    <row r="14171" spans="1:8">
      <c r="A14171" s="119" t="s">
        <v>1901</v>
      </c>
      <c r="B14171" s="117" t="s">
        <v>1490</v>
      </c>
      <c r="C14171" s="140">
        <v>38341</v>
      </c>
      <c r="D14171" s="141">
        <v>0.71499999999999997</v>
      </c>
      <c r="E14171" s="119">
        <v>1000</v>
      </c>
      <c r="F14171" s="119" t="s">
        <v>1492</v>
      </c>
      <c r="G14171" s="114">
        <f>IF([Data da Aprovação]&lt;&gt;"ESTATUTÁRIO",YEAR([Data da Aprovação]),"")</f>
        <v>2004</v>
      </c>
      <c r="H14171" s="106">
        <f>Tabela9[[#This Row],[Valor do Provento R$]]/Tabela9[[#This Row],[Provento por 1 ou 1000 Ações]]</f>
        <v>7.1499999999999992E-4</v>
      </c>
    </row>
    <row r="14172" spans="1:8">
      <c r="A14172" s="118" t="s">
        <v>1901</v>
      </c>
      <c r="B14172" s="116" t="s">
        <v>1490</v>
      </c>
      <c r="C14172" s="138">
        <v>38471</v>
      </c>
      <c r="D14172" s="139">
        <v>1.2363999999999999</v>
      </c>
      <c r="E14172" s="118">
        <v>1000</v>
      </c>
      <c r="F14172" s="118" t="s">
        <v>1492</v>
      </c>
      <c r="G14172" s="113">
        <f>IF([Data da Aprovação]&lt;&gt;"ESTATUTÁRIO",YEAR([Data da Aprovação]),"")</f>
        <v>2005</v>
      </c>
      <c r="H14172" s="106">
        <f>Tabela9[[#This Row],[Valor do Provento R$]]/Tabela9[[#This Row],[Provento por 1 ou 1000 Ações]]</f>
        <v>1.2363999999999999E-3</v>
      </c>
    </row>
    <row r="14173" spans="1:8">
      <c r="A14173" s="119" t="s">
        <v>1901</v>
      </c>
      <c r="B14173" s="117" t="s">
        <v>1490</v>
      </c>
      <c r="C14173" s="140">
        <v>38672</v>
      </c>
      <c r="D14173" s="141">
        <v>0.93059999999999998</v>
      </c>
      <c r="E14173" s="119">
        <v>1000</v>
      </c>
      <c r="F14173" s="119" t="s">
        <v>1492</v>
      </c>
      <c r="G14173" s="114">
        <f>IF([Data da Aprovação]&lt;&gt;"ESTATUTÁRIO",YEAR([Data da Aprovação]),"")</f>
        <v>2005</v>
      </c>
      <c r="H14173" s="106">
        <f>Tabela9[[#This Row],[Valor do Provento R$]]/Tabela9[[#This Row],[Provento por 1 ou 1000 Ações]]</f>
        <v>9.3059999999999996E-4</v>
      </c>
    </row>
    <row r="14174" spans="1:8">
      <c r="A14174" s="118" t="s">
        <v>1901</v>
      </c>
      <c r="B14174" s="116" t="s">
        <v>1490</v>
      </c>
      <c r="C14174" s="138">
        <v>39069</v>
      </c>
      <c r="D14174" s="139">
        <v>0.79420000000000002</v>
      </c>
      <c r="E14174" s="118">
        <v>1000</v>
      </c>
      <c r="F14174" s="118" t="s">
        <v>1492</v>
      </c>
      <c r="G14174" s="113">
        <f>IF([Data da Aprovação]&lt;&gt;"ESTATUTÁRIO",YEAR([Data da Aprovação]),"")</f>
        <v>2006</v>
      </c>
      <c r="H14174" s="106">
        <f>Tabela9[[#This Row],[Valor do Provento R$]]/Tabela9[[#This Row],[Provento por 1 ou 1000 Ações]]</f>
        <v>7.9420000000000001E-4</v>
      </c>
    </row>
    <row r="14175" spans="1:8">
      <c r="A14175" s="119" t="s">
        <v>1901</v>
      </c>
      <c r="B14175" s="117" t="s">
        <v>1490</v>
      </c>
      <c r="C14175" s="140">
        <v>39468</v>
      </c>
      <c r="D14175" s="141">
        <v>0.71609999999999996</v>
      </c>
      <c r="E14175" s="119">
        <v>1</v>
      </c>
      <c r="F14175" s="119" t="s">
        <v>1492</v>
      </c>
      <c r="G14175" s="114">
        <f>IF([Data da Aprovação]&lt;&gt;"ESTATUTÁRIO",YEAR([Data da Aprovação]),"")</f>
        <v>2008</v>
      </c>
      <c r="H14175" s="106">
        <f>Tabela9[[#This Row],[Valor do Provento R$]]/Tabela9[[#This Row],[Provento por 1 ou 1000 Ações]]</f>
        <v>0.71609999999999996</v>
      </c>
    </row>
    <row r="14176" spans="1:8">
      <c r="A14176" s="118" t="s">
        <v>1901</v>
      </c>
      <c r="B14176" s="116" t="s">
        <v>1490</v>
      </c>
      <c r="C14176" s="138">
        <v>39840</v>
      </c>
      <c r="D14176" s="139">
        <v>2.5017299999999998</v>
      </c>
      <c r="E14176" s="118">
        <v>1</v>
      </c>
      <c r="F14176" s="118" t="s">
        <v>1492</v>
      </c>
      <c r="G14176" s="113">
        <f>IF([Data da Aprovação]&lt;&gt;"ESTATUTÁRIO",YEAR([Data da Aprovação]),"")</f>
        <v>2009</v>
      </c>
      <c r="H14176" s="106">
        <f>Tabela9[[#This Row],[Valor do Provento R$]]/Tabela9[[#This Row],[Provento por 1 ou 1000 Ações]]</f>
        <v>2.5017299999999998</v>
      </c>
    </row>
    <row r="14177" spans="1:8">
      <c r="A14177" s="119" t="s">
        <v>1901</v>
      </c>
      <c r="B14177" s="117" t="s">
        <v>1490</v>
      </c>
      <c r="C14177" s="140">
        <v>39933</v>
      </c>
      <c r="D14177" s="141">
        <v>0.43075999999999998</v>
      </c>
      <c r="E14177" s="119">
        <v>1</v>
      </c>
      <c r="F14177" s="119" t="s">
        <v>1492</v>
      </c>
      <c r="G14177" s="114">
        <f>IF([Data da Aprovação]&lt;&gt;"ESTATUTÁRIO",YEAR([Data da Aprovação]),"")</f>
        <v>2009</v>
      </c>
      <c r="H14177" s="106">
        <f>Tabela9[[#This Row],[Valor do Provento R$]]/Tabela9[[#This Row],[Provento por 1 ou 1000 Ações]]</f>
        <v>0.43075999999999998</v>
      </c>
    </row>
    <row r="14178" spans="1:8">
      <c r="A14178" s="118" t="s">
        <v>1901</v>
      </c>
      <c r="B14178" s="116" t="s">
        <v>1490</v>
      </c>
      <c r="C14178" s="138">
        <v>40298</v>
      </c>
      <c r="D14178" s="139">
        <v>0.90727999999999998</v>
      </c>
      <c r="E14178" s="118">
        <v>1</v>
      </c>
      <c r="F14178" s="118" t="s">
        <v>1492</v>
      </c>
      <c r="G14178" s="113">
        <f>IF([Data da Aprovação]&lt;&gt;"ESTATUTÁRIO",YEAR([Data da Aprovação]),"")</f>
        <v>2010</v>
      </c>
      <c r="H14178" s="106">
        <f>Tabela9[[#This Row],[Valor do Provento R$]]/Tabela9[[#This Row],[Provento por 1 ou 1000 Ações]]</f>
        <v>0.90727999999999998</v>
      </c>
    </row>
    <row r="14179" spans="1:8">
      <c r="A14179" s="119" t="s">
        <v>1901</v>
      </c>
      <c r="B14179" s="117" t="s">
        <v>1490</v>
      </c>
      <c r="C14179" s="140">
        <v>40458</v>
      </c>
      <c r="D14179" s="141">
        <v>1.7655000000000001</v>
      </c>
      <c r="E14179" s="119">
        <v>1</v>
      </c>
      <c r="F14179" s="119" t="s">
        <v>1492</v>
      </c>
      <c r="G14179" s="114">
        <f>IF([Data da Aprovação]&lt;&gt;"ESTATUTÁRIO",YEAR([Data da Aprovação]),"")</f>
        <v>2010</v>
      </c>
      <c r="H14179" s="106">
        <f>Tabela9[[#This Row],[Valor do Provento R$]]/Tabela9[[#This Row],[Provento por 1 ou 1000 Ações]]</f>
        <v>1.7655000000000001</v>
      </c>
    </row>
    <row r="14180" spans="1:8">
      <c r="A14180" s="118" t="s">
        <v>1901</v>
      </c>
      <c r="B14180" s="116" t="s">
        <v>1490</v>
      </c>
      <c r="C14180" s="138">
        <v>40662</v>
      </c>
      <c r="D14180" s="139">
        <v>0.17468</v>
      </c>
      <c r="E14180" s="118">
        <v>1</v>
      </c>
      <c r="F14180" s="118" t="s">
        <v>1492</v>
      </c>
      <c r="G14180" s="113">
        <f>IF([Data da Aprovação]&lt;&gt;"ESTATUTÁRIO",YEAR([Data da Aprovação]),"")</f>
        <v>2011</v>
      </c>
      <c r="H14180" s="106">
        <f>Tabela9[[#This Row],[Valor do Provento R$]]/Tabela9[[#This Row],[Provento por 1 ou 1000 Ações]]</f>
        <v>0.17468</v>
      </c>
    </row>
    <row r="14181" spans="1:8">
      <c r="A14181" s="119" t="s">
        <v>1901</v>
      </c>
      <c r="B14181" s="117" t="s">
        <v>1490</v>
      </c>
      <c r="C14181" s="140">
        <v>40948</v>
      </c>
      <c r="D14181" s="141">
        <v>2.222</v>
      </c>
      <c r="E14181" s="119">
        <v>1</v>
      </c>
      <c r="F14181" s="119" t="s">
        <v>1492</v>
      </c>
      <c r="G14181" s="114">
        <f>IF([Data da Aprovação]&lt;&gt;"ESTATUTÁRIO",YEAR([Data da Aprovação]),"")</f>
        <v>2012</v>
      </c>
      <c r="H14181" s="106">
        <f>Tabela9[[#This Row],[Valor do Provento R$]]/Tabela9[[#This Row],[Provento por 1 ou 1000 Ações]]</f>
        <v>2.222</v>
      </c>
    </row>
    <row r="14182" spans="1:8">
      <c r="A14182" s="118" t="s">
        <v>1901</v>
      </c>
      <c r="B14182" s="116" t="s">
        <v>1490</v>
      </c>
      <c r="C14182" s="138">
        <v>41394</v>
      </c>
      <c r="D14182" s="139">
        <v>0.21851999999999999</v>
      </c>
      <c r="E14182" s="118">
        <v>1</v>
      </c>
      <c r="F14182" s="118" t="s">
        <v>1492</v>
      </c>
      <c r="G14182" s="113">
        <f>IF([Data da Aprovação]&lt;&gt;"ESTATUTÁRIO",YEAR([Data da Aprovação]),"")</f>
        <v>2013</v>
      </c>
      <c r="H14182" s="106">
        <f>Tabela9[[#This Row],[Valor do Provento R$]]/Tabela9[[#This Row],[Provento por 1 ou 1000 Ações]]</f>
        <v>0.21851999999999999</v>
      </c>
    </row>
    <row r="14183" spans="1:8">
      <c r="A14183" s="119" t="s">
        <v>1901</v>
      </c>
      <c r="B14183" s="117" t="s">
        <v>1490</v>
      </c>
      <c r="C14183" s="140">
        <v>41394</v>
      </c>
      <c r="D14183" s="141">
        <v>1.92997</v>
      </c>
      <c r="E14183" s="119">
        <v>1</v>
      </c>
      <c r="F14183" s="119" t="s">
        <v>1492</v>
      </c>
      <c r="G14183" s="114">
        <f>IF([Data da Aprovação]&lt;&gt;"ESTATUTÁRIO",YEAR([Data da Aprovação]),"")</f>
        <v>2013</v>
      </c>
      <c r="H14183" s="106">
        <f>Tabela9[[#This Row],[Valor do Provento R$]]/Tabela9[[#This Row],[Provento por 1 ou 1000 Ações]]</f>
        <v>1.92997</v>
      </c>
    </row>
    <row r="14184" spans="1:8">
      <c r="A14184" s="118" t="s">
        <v>1901</v>
      </c>
      <c r="B14184" s="116" t="s">
        <v>1490</v>
      </c>
      <c r="C14184" s="138">
        <v>41606</v>
      </c>
      <c r="D14184" s="139">
        <v>2.0053000000000001</v>
      </c>
      <c r="E14184" s="118">
        <v>1</v>
      </c>
      <c r="F14184" s="118" t="s">
        <v>1492</v>
      </c>
      <c r="G14184" s="113">
        <f>IF([Data da Aprovação]&lt;&gt;"ESTATUTÁRIO",YEAR([Data da Aprovação]),"")</f>
        <v>2013</v>
      </c>
      <c r="H14184" s="106">
        <f>Tabela9[[#This Row],[Valor do Provento R$]]/Tabela9[[#This Row],[Provento por 1 ou 1000 Ações]]</f>
        <v>2.0053000000000001</v>
      </c>
    </row>
    <row r="14185" spans="1:8">
      <c r="A14185" s="119" t="s">
        <v>1902</v>
      </c>
      <c r="B14185" s="117" t="s">
        <v>1516</v>
      </c>
      <c r="C14185" s="140">
        <v>35101</v>
      </c>
      <c r="D14185" s="141">
        <v>0.19574</v>
      </c>
      <c r="E14185" s="119">
        <v>1</v>
      </c>
      <c r="F14185" s="119" t="s">
        <v>1492</v>
      </c>
      <c r="G14185" s="114">
        <f>IF([Data da Aprovação]&lt;&gt;"ESTATUTÁRIO",YEAR([Data da Aprovação]),"")</f>
        <v>1996</v>
      </c>
      <c r="H14185" s="106">
        <f>Tabela9[[#This Row],[Valor do Provento R$]]/Tabela9[[#This Row],[Provento por 1 ou 1000 Ações]]</f>
        <v>0.19574</v>
      </c>
    </row>
    <row r="14186" spans="1:8">
      <c r="A14186" s="118" t="s">
        <v>1902</v>
      </c>
      <c r="B14186" s="116" t="s">
        <v>1516</v>
      </c>
      <c r="C14186" s="138">
        <v>35185</v>
      </c>
      <c r="D14186" s="139">
        <v>0.19</v>
      </c>
      <c r="E14186" s="118">
        <v>1</v>
      </c>
      <c r="F14186" s="118" t="s">
        <v>1492</v>
      </c>
      <c r="G14186" s="113">
        <f>IF([Data da Aprovação]&lt;&gt;"ESTATUTÁRIO",YEAR([Data da Aprovação]),"")</f>
        <v>1996</v>
      </c>
      <c r="H14186" s="106">
        <f>Tabela9[[#This Row],[Valor do Provento R$]]/Tabela9[[#This Row],[Provento por 1 ou 1000 Ações]]</f>
        <v>0.19</v>
      </c>
    </row>
    <row r="14187" spans="1:8">
      <c r="A14187" s="119" t="s">
        <v>1902</v>
      </c>
      <c r="B14187" s="117" t="s">
        <v>1516</v>
      </c>
      <c r="C14187" s="140">
        <v>35283</v>
      </c>
      <c r="D14187" s="141">
        <v>0.20286000000000001</v>
      </c>
      <c r="E14187" s="119">
        <v>1</v>
      </c>
      <c r="F14187" s="119" t="s">
        <v>1492</v>
      </c>
      <c r="G14187" s="114">
        <f>IF([Data da Aprovação]&lt;&gt;"ESTATUTÁRIO",YEAR([Data da Aprovação]),"")</f>
        <v>1996</v>
      </c>
      <c r="H14187" s="106">
        <f>Tabela9[[#This Row],[Valor do Provento R$]]/Tabela9[[#This Row],[Provento por 1 ou 1000 Ações]]</f>
        <v>0.20286000000000001</v>
      </c>
    </row>
    <row r="14188" spans="1:8">
      <c r="A14188" s="118" t="s">
        <v>1902</v>
      </c>
      <c r="B14188" s="116" t="s">
        <v>1516</v>
      </c>
      <c r="C14188" s="138">
        <v>35374</v>
      </c>
      <c r="D14188" s="139">
        <v>0.20676</v>
      </c>
      <c r="E14188" s="118">
        <v>1</v>
      </c>
      <c r="F14188" s="118" t="s">
        <v>1492</v>
      </c>
      <c r="G14188" s="113">
        <f>IF([Data da Aprovação]&lt;&gt;"ESTATUTÁRIO",YEAR([Data da Aprovação]),"")</f>
        <v>1996</v>
      </c>
      <c r="H14188" s="106">
        <f>Tabela9[[#This Row],[Valor do Provento R$]]/Tabela9[[#This Row],[Provento por 1 ou 1000 Ações]]</f>
        <v>0.20676</v>
      </c>
    </row>
    <row r="14189" spans="1:8">
      <c r="A14189" s="119" t="s">
        <v>1902</v>
      </c>
      <c r="B14189" s="117" t="s">
        <v>1516</v>
      </c>
      <c r="C14189" s="140">
        <v>35467</v>
      </c>
      <c r="D14189" s="141">
        <v>0.20101482000000001</v>
      </c>
      <c r="E14189" s="119">
        <v>1</v>
      </c>
      <c r="F14189" s="119" t="s">
        <v>1492</v>
      </c>
      <c r="G14189" s="114">
        <f>IF([Data da Aprovação]&lt;&gt;"ESTATUTÁRIO",YEAR([Data da Aprovação]),"")</f>
        <v>1997</v>
      </c>
      <c r="H14189" s="106">
        <f>Tabela9[[#This Row],[Valor do Provento R$]]/Tabela9[[#This Row],[Provento por 1 ou 1000 Ações]]</f>
        <v>0.20101482000000001</v>
      </c>
    </row>
    <row r="14190" spans="1:8">
      <c r="A14190" s="118" t="s">
        <v>1902</v>
      </c>
      <c r="B14190" s="116" t="s">
        <v>1516</v>
      </c>
      <c r="C14190" s="138">
        <v>35550</v>
      </c>
      <c r="D14190" s="139">
        <v>0.23558999999999999</v>
      </c>
      <c r="E14190" s="118">
        <v>1</v>
      </c>
      <c r="F14190" s="118" t="s">
        <v>1492</v>
      </c>
      <c r="G14190" s="113">
        <f>IF([Data da Aprovação]&lt;&gt;"ESTATUTÁRIO",YEAR([Data da Aprovação]),"")</f>
        <v>1997</v>
      </c>
      <c r="H14190" s="106">
        <f>Tabela9[[#This Row],[Valor do Provento R$]]/Tabela9[[#This Row],[Provento por 1 ou 1000 Ações]]</f>
        <v>0.23558999999999999</v>
      </c>
    </row>
    <row r="14191" spans="1:8">
      <c r="A14191" s="119" t="s">
        <v>1902</v>
      </c>
      <c r="B14191" s="117" t="s">
        <v>1516</v>
      </c>
      <c r="C14191" s="140">
        <v>35647</v>
      </c>
      <c r="D14191" s="141">
        <v>0.233996863</v>
      </c>
      <c r="E14191" s="119">
        <v>1</v>
      </c>
      <c r="F14191" s="119" t="s">
        <v>1492</v>
      </c>
      <c r="G14191" s="114">
        <f>IF([Data da Aprovação]&lt;&gt;"ESTATUTÁRIO",YEAR([Data da Aprovação]),"")</f>
        <v>1997</v>
      </c>
      <c r="H14191" s="106">
        <f>Tabela9[[#This Row],[Valor do Provento R$]]/Tabela9[[#This Row],[Provento por 1 ou 1000 Ações]]</f>
        <v>0.233996863</v>
      </c>
    </row>
    <row r="14192" spans="1:8">
      <c r="A14192" s="118" t="s">
        <v>1902</v>
      </c>
      <c r="B14192" s="116" t="s">
        <v>1516</v>
      </c>
      <c r="C14192" s="138">
        <v>35738</v>
      </c>
      <c r="D14192" s="139">
        <v>0.23807574000000001</v>
      </c>
      <c r="E14192" s="118">
        <v>1</v>
      </c>
      <c r="F14192" s="118" t="s">
        <v>1492</v>
      </c>
      <c r="G14192" s="113">
        <f>IF([Data da Aprovação]&lt;&gt;"ESTATUTÁRIO",YEAR([Data da Aprovação]),"")</f>
        <v>1997</v>
      </c>
      <c r="H14192" s="106">
        <f>Tabela9[[#This Row],[Valor do Provento R$]]/Tabela9[[#This Row],[Provento por 1 ou 1000 Ações]]</f>
        <v>0.23807574000000001</v>
      </c>
    </row>
    <row r="14193" spans="1:8">
      <c r="A14193" s="119" t="s">
        <v>1902</v>
      </c>
      <c r="B14193" s="117" t="s">
        <v>1516</v>
      </c>
      <c r="C14193" s="140">
        <v>35829</v>
      </c>
      <c r="D14193" s="141">
        <v>0.24226191999999999</v>
      </c>
      <c r="E14193" s="119">
        <v>1</v>
      </c>
      <c r="F14193" s="119" t="s">
        <v>1492</v>
      </c>
      <c r="G14193" s="114">
        <f>IF([Data da Aprovação]&lt;&gt;"ESTATUTÁRIO",YEAR([Data da Aprovação]),"")</f>
        <v>1998</v>
      </c>
      <c r="H14193" s="106">
        <f>Tabela9[[#This Row],[Valor do Provento R$]]/Tabela9[[#This Row],[Provento por 1 ou 1000 Ações]]</f>
        <v>0.24226191999999999</v>
      </c>
    </row>
    <row r="14194" spans="1:8">
      <c r="A14194" s="118" t="s">
        <v>1902</v>
      </c>
      <c r="B14194" s="116" t="s">
        <v>1516</v>
      </c>
      <c r="C14194" s="138">
        <v>35913</v>
      </c>
      <c r="D14194" s="139">
        <v>0.25117400000000001</v>
      </c>
      <c r="E14194" s="118">
        <v>1</v>
      </c>
      <c r="F14194" s="118" t="s">
        <v>1492</v>
      </c>
      <c r="G14194" s="113">
        <f>IF([Data da Aprovação]&lt;&gt;"ESTATUTÁRIO",YEAR([Data da Aprovação]),"")</f>
        <v>1998</v>
      </c>
      <c r="H14194" s="106">
        <f>Tabela9[[#This Row],[Valor do Provento R$]]/Tabela9[[#This Row],[Provento por 1 ou 1000 Ações]]</f>
        <v>0.25117400000000001</v>
      </c>
    </row>
    <row r="14195" spans="1:8">
      <c r="A14195" s="119" t="s">
        <v>1902</v>
      </c>
      <c r="B14195" s="117" t="s">
        <v>1516</v>
      </c>
      <c r="C14195" s="140">
        <v>36011</v>
      </c>
      <c r="D14195" s="141">
        <v>0.25685000000000002</v>
      </c>
      <c r="E14195" s="119">
        <v>1</v>
      </c>
      <c r="F14195" s="119" t="s">
        <v>1492</v>
      </c>
      <c r="G14195" s="114">
        <f>IF([Data da Aprovação]&lt;&gt;"ESTATUTÁRIO",YEAR([Data da Aprovação]),"")</f>
        <v>1998</v>
      </c>
      <c r="H14195" s="106">
        <f>Tabela9[[#This Row],[Valor do Provento R$]]/Tabela9[[#This Row],[Provento por 1 ou 1000 Ações]]</f>
        <v>0.25685000000000002</v>
      </c>
    </row>
    <row r="14196" spans="1:8">
      <c r="A14196" s="118" t="s">
        <v>1902</v>
      </c>
      <c r="B14196" s="116" t="s">
        <v>1516</v>
      </c>
      <c r="C14196" s="138">
        <v>36102</v>
      </c>
      <c r="D14196" s="139">
        <v>0.26243</v>
      </c>
      <c r="E14196" s="118">
        <v>1</v>
      </c>
      <c r="F14196" s="118" t="s">
        <v>1492</v>
      </c>
      <c r="G14196" s="113">
        <f>IF([Data da Aprovação]&lt;&gt;"ESTATUTÁRIO",YEAR([Data da Aprovação]),"")</f>
        <v>1998</v>
      </c>
      <c r="H14196" s="106">
        <f>Tabela9[[#This Row],[Valor do Provento R$]]/Tabela9[[#This Row],[Provento por 1 ou 1000 Ações]]</f>
        <v>0.26243</v>
      </c>
    </row>
    <row r="14197" spans="1:8">
      <c r="A14197" s="119" t="s">
        <v>1902</v>
      </c>
      <c r="B14197" s="117" t="s">
        <v>1516</v>
      </c>
      <c r="C14197" s="140">
        <v>36193</v>
      </c>
      <c r="D14197" s="141">
        <v>0.39538400000000001</v>
      </c>
      <c r="E14197" s="119">
        <v>1</v>
      </c>
      <c r="F14197" s="119" t="s">
        <v>1492</v>
      </c>
      <c r="G14197" s="114">
        <f>IF([Data da Aprovação]&lt;&gt;"ESTATUTÁRIO",YEAR([Data da Aprovação]),"")</f>
        <v>1999</v>
      </c>
      <c r="H14197" s="106">
        <f>Tabela9[[#This Row],[Valor do Provento R$]]/Tabela9[[#This Row],[Provento por 1 ou 1000 Ações]]</f>
        <v>0.39538400000000001</v>
      </c>
    </row>
    <row r="14198" spans="1:8">
      <c r="A14198" s="118" t="s">
        <v>1902</v>
      </c>
      <c r="B14198" s="116" t="s">
        <v>1516</v>
      </c>
      <c r="C14198" s="138">
        <v>36277</v>
      </c>
      <c r="D14198" s="139">
        <v>0.36475999999999997</v>
      </c>
      <c r="E14198" s="118">
        <v>1</v>
      </c>
      <c r="F14198" s="118" t="s">
        <v>1492</v>
      </c>
      <c r="G14198" s="113">
        <f>IF([Data da Aprovação]&lt;&gt;"ESTATUTÁRIO",YEAR([Data da Aprovação]),"")</f>
        <v>1999</v>
      </c>
      <c r="H14198" s="106">
        <f>Tabela9[[#This Row],[Valor do Provento R$]]/Tabela9[[#This Row],[Provento por 1 ou 1000 Ações]]</f>
        <v>0.36475999999999997</v>
      </c>
    </row>
    <row r="14199" spans="1:8">
      <c r="A14199" s="119" t="s">
        <v>1902</v>
      </c>
      <c r="B14199" s="117" t="s">
        <v>1516</v>
      </c>
      <c r="C14199" s="140">
        <v>36375</v>
      </c>
      <c r="D14199" s="141">
        <v>0.415341615</v>
      </c>
      <c r="E14199" s="119">
        <v>1</v>
      </c>
      <c r="F14199" s="119" t="s">
        <v>1492</v>
      </c>
      <c r="G14199" s="114">
        <f>IF([Data da Aprovação]&lt;&gt;"ESTATUTÁRIO",YEAR([Data da Aprovação]),"")</f>
        <v>1999</v>
      </c>
      <c r="H14199" s="106">
        <f>Tabela9[[#This Row],[Valor do Provento R$]]/Tabela9[[#This Row],[Provento por 1 ou 1000 Ações]]</f>
        <v>0.415341615</v>
      </c>
    </row>
    <row r="14200" spans="1:8">
      <c r="A14200" s="118" t="s">
        <v>1902</v>
      </c>
      <c r="B14200" s="116" t="s">
        <v>1516</v>
      </c>
      <c r="C14200" s="138">
        <v>36467</v>
      </c>
      <c r="D14200" s="139">
        <v>0.42607400000000001</v>
      </c>
      <c r="E14200" s="118">
        <v>1</v>
      </c>
      <c r="F14200" s="118" t="s">
        <v>1492</v>
      </c>
      <c r="G14200" s="113">
        <f>IF([Data da Aprovação]&lt;&gt;"ESTATUTÁRIO",YEAR([Data da Aprovação]),"")</f>
        <v>1999</v>
      </c>
      <c r="H14200" s="106">
        <f>Tabela9[[#This Row],[Valor do Provento R$]]/Tabela9[[#This Row],[Provento por 1 ou 1000 Ações]]</f>
        <v>0.42607400000000001</v>
      </c>
    </row>
    <row r="14201" spans="1:8">
      <c r="A14201" s="119" t="s">
        <v>1902</v>
      </c>
      <c r="B14201" s="117" t="s">
        <v>1516</v>
      </c>
      <c r="C14201" s="140">
        <v>36558</v>
      </c>
      <c r="D14201" s="141">
        <v>0.39</v>
      </c>
      <c r="E14201" s="119">
        <v>1</v>
      </c>
      <c r="F14201" s="119" t="s">
        <v>1492</v>
      </c>
      <c r="G14201" s="114">
        <f>IF([Data da Aprovação]&lt;&gt;"ESTATUTÁRIO",YEAR([Data da Aprovação]),"")</f>
        <v>2000</v>
      </c>
      <c r="H14201" s="106">
        <f>Tabela9[[#This Row],[Valor do Provento R$]]/Tabela9[[#This Row],[Provento por 1 ou 1000 Ações]]</f>
        <v>0.39</v>
      </c>
    </row>
    <row r="14202" spans="1:8">
      <c r="A14202" s="118" t="s">
        <v>1902</v>
      </c>
      <c r="B14202" s="116" t="s">
        <v>1516</v>
      </c>
      <c r="C14202" s="138">
        <v>36740</v>
      </c>
      <c r="D14202" s="139">
        <v>0.39705600000000002</v>
      </c>
      <c r="E14202" s="118">
        <v>1</v>
      </c>
      <c r="F14202" s="118" t="s">
        <v>1492</v>
      </c>
      <c r="G14202" s="113">
        <f>IF([Data da Aprovação]&lt;&gt;"ESTATUTÁRIO",YEAR([Data da Aprovação]),"")</f>
        <v>2000</v>
      </c>
      <c r="H14202" s="106">
        <f>Tabela9[[#This Row],[Valor do Provento R$]]/Tabela9[[#This Row],[Provento por 1 ou 1000 Ações]]</f>
        <v>0.39705600000000002</v>
      </c>
    </row>
    <row r="14203" spans="1:8">
      <c r="A14203" s="120" t="s">
        <v>1902</v>
      </c>
      <c r="B14203" s="121" t="s">
        <v>1516</v>
      </c>
      <c r="C14203" s="150">
        <v>36837</v>
      </c>
      <c r="D14203" s="151">
        <v>0.43027599999999999</v>
      </c>
      <c r="E14203" s="120">
        <v>1</v>
      </c>
      <c r="F14203" s="120" t="s">
        <v>1492</v>
      </c>
      <c r="G14203" s="107">
        <f>IF([Data da Aprovação]&lt;&gt;"ESTATUTÁRIO",YEAR([Data da Aprovação]),"")</f>
        <v>2000</v>
      </c>
      <c r="H14203" s="106">
        <f>Tabela9[[#This Row],[Valor do Provento R$]]/Tabela9[[#This Row],[Provento por 1 ou 1000 Ações]]</f>
        <v>0.43027599999999999</v>
      </c>
    </row>
  </sheetData>
  <dataConsolidate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V518"/>
  <sheetViews>
    <sheetView workbookViewId="0">
      <selection activeCell="A8" sqref="A8"/>
    </sheetView>
  </sheetViews>
  <sheetFormatPr defaultRowHeight="11.25"/>
  <cols>
    <col min="1" max="1" width="14" style="3" bestFit="1" customWidth="1"/>
    <col min="2" max="2" width="7.5703125" style="3" customWidth="1"/>
    <col min="3" max="3" width="16.140625" style="3" customWidth="1"/>
    <col min="4" max="4" width="17.85546875" style="3" customWidth="1"/>
    <col min="5" max="5" width="12.5703125" style="3" customWidth="1"/>
    <col min="6" max="6" width="14.85546875" style="3" bestFit="1" customWidth="1"/>
    <col min="7" max="7" width="11.85546875" style="3" customWidth="1"/>
    <col min="8" max="8" width="17.28515625" style="3" customWidth="1"/>
    <col min="9" max="9" width="19.42578125" style="3" customWidth="1"/>
    <col min="10" max="10" width="15.85546875" style="3" customWidth="1"/>
    <col min="11" max="11" width="9.140625" style="3"/>
    <col min="12" max="12" width="10.42578125" style="3" customWidth="1"/>
    <col min="13" max="13" width="9.140625" style="3"/>
    <col min="14" max="14" width="11.28515625" style="3" customWidth="1"/>
    <col min="15" max="15" width="9.140625" style="3"/>
    <col min="16" max="16" width="11.28515625" style="3" customWidth="1"/>
    <col min="17" max="17" width="9.140625" style="3"/>
    <col min="18" max="18" width="11.28515625" style="3" customWidth="1"/>
    <col min="19" max="19" width="9.140625" style="3"/>
    <col min="20" max="20" width="11.28515625" style="3" customWidth="1"/>
    <col min="21" max="21" width="9.140625" style="3"/>
    <col min="22" max="22" width="12.140625" style="3" customWidth="1"/>
    <col min="23" max="16384" width="9.140625" style="3"/>
  </cols>
  <sheetData>
    <row r="1" spans="1:22" ht="12" thickBot="1">
      <c r="A1" s="181" t="s">
        <v>2143</v>
      </c>
      <c r="B1" s="181" t="s">
        <v>39</v>
      </c>
      <c r="C1" s="181" t="s">
        <v>2144</v>
      </c>
      <c r="D1" s="181" t="s">
        <v>2145</v>
      </c>
      <c r="E1" s="181" t="s">
        <v>2146</v>
      </c>
      <c r="F1" s="181" t="s">
        <v>2147</v>
      </c>
      <c r="G1" s="181" t="s">
        <v>2148</v>
      </c>
      <c r="H1" s="181" t="s">
        <v>2149</v>
      </c>
      <c r="I1" s="181" t="s">
        <v>2150</v>
      </c>
      <c r="J1" s="181" t="s">
        <v>2151</v>
      </c>
      <c r="K1" s="182" t="s">
        <v>2152</v>
      </c>
      <c r="L1" s="182" t="s">
        <v>2153</v>
      </c>
      <c r="M1" s="182" t="s">
        <v>3974</v>
      </c>
      <c r="N1" s="182" t="s">
        <v>3975</v>
      </c>
      <c r="O1" s="182" t="s">
        <v>3976</v>
      </c>
      <c r="P1" s="182" t="s">
        <v>3977</v>
      </c>
      <c r="Q1" s="182" t="s">
        <v>3978</v>
      </c>
      <c r="R1" s="182" t="s">
        <v>3979</v>
      </c>
      <c r="S1" s="182" t="s">
        <v>3980</v>
      </c>
      <c r="T1" s="182" t="s">
        <v>3981</v>
      </c>
      <c r="U1" s="182" t="s">
        <v>3982</v>
      </c>
      <c r="V1" s="182" t="s">
        <v>3983</v>
      </c>
    </row>
    <row r="2" spans="1:22">
      <c r="A2" s="163" t="s">
        <v>2154</v>
      </c>
      <c r="B2" s="164" t="s">
        <v>2155</v>
      </c>
      <c r="C2" s="165" t="s">
        <v>2156</v>
      </c>
      <c r="D2" s="165" t="s">
        <v>2157</v>
      </c>
      <c r="E2" s="164" t="s">
        <v>2158</v>
      </c>
      <c r="F2" s="166">
        <v>1736646976.99</v>
      </c>
      <c r="G2" s="164" t="s">
        <v>2159</v>
      </c>
      <c r="H2" s="167">
        <v>2405000</v>
      </c>
      <c r="I2" s="167">
        <v>0</v>
      </c>
      <c r="J2" s="167">
        <v>2405000</v>
      </c>
      <c r="K2" s="165" t="s">
        <v>2160</v>
      </c>
      <c r="L2" s="167">
        <v>0</v>
      </c>
      <c r="M2" s="165" t="s">
        <v>2160</v>
      </c>
      <c r="N2" s="167">
        <v>0</v>
      </c>
      <c r="O2" s="165" t="s">
        <v>2160</v>
      </c>
      <c r="P2" s="167">
        <v>0</v>
      </c>
      <c r="Q2" s="165" t="s">
        <v>2160</v>
      </c>
      <c r="R2" s="167">
        <v>0</v>
      </c>
      <c r="S2" s="165" t="s">
        <v>2160</v>
      </c>
      <c r="T2" s="167">
        <v>0</v>
      </c>
      <c r="U2" s="165" t="s">
        <v>2160</v>
      </c>
      <c r="V2" s="168">
        <v>0</v>
      </c>
    </row>
    <row r="3" spans="1:22">
      <c r="A3" s="169" t="s">
        <v>2161</v>
      </c>
      <c r="B3" s="170" t="s">
        <v>2162</v>
      </c>
      <c r="C3" s="171" t="s">
        <v>2163</v>
      </c>
      <c r="D3" s="171" t="s">
        <v>2157</v>
      </c>
      <c r="E3" s="170" t="s">
        <v>2158</v>
      </c>
      <c r="F3" s="172">
        <v>30937.16</v>
      </c>
      <c r="G3" s="170" t="s">
        <v>2164</v>
      </c>
      <c r="H3" s="173">
        <v>176261901</v>
      </c>
      <c r="I3" s="173">
        <v>0</v>
      </c>
      <c r="J3" s="173">
        <v>176261901</v>
      </c>
      <c r="K3" s="171" t="s">
        <v>2160</v>
      </c>
      <c r="L3" s="173">
        <v>0</v>
      </c>
      <c r="M3" s="171" t="s">
        <v>2160</v>
      </c>
      <c r="N3" s="173">
        <v>0</v>
      </c>
      <c r="O3" s="171" t="s">
        <v>2160</v>
      </c>
      <c r="P3" s="173">
        <v>0</v>
      </c>
      <c r="Q3" s="171" t="s">
        <v>2160</v>
      </c>
      <c r="R3" s="173">
        <v>0</v>
      </c>
      <c r="S3" s="171" t="s">
        <v>2160</v>
      </c>
      <c r="T3" s="173">
        <v>0</v>
      </c>
      <c r="U3" s="171" t="s">
        <v>2160</v>
      </c>
      <c r="V3" s="174">
        <v>0</v>
      </c>
    </row>
    <row r="4" spans="1:22">
      <c r="A4" s="169" t="s">
        <v>2165</v>
      </c>
      <c r="B4" s="170" t="s">
        <v>2166</v>
      </c>
      <c r="C4" s="171" t="s">
        <v>2167</v>
      </c>
      <c r="D4" s="171" t="s">
        <v>2168</v>
      </c>
      <c r="E4" s="170" t="s">
        <v>2169</v>
      </c>
      <c r="F4" s="172">
        <v>37065000</v>
      </c>
      <c r="G4" s="170" t="s">
        <v>2170</v>
      </c>
      <c r="H4" s="173">
        <v>1951267</v>
      </c>
      <c r="I4" s="173">
        <v>1859103</v>
      </c>
      <c r="J4" s="173">
        <v>3810370</v>
      </c>
      <c r="K4" s="171" t="s">
        <v>2160</v>
      </c>
      <c r="L4" s="173">
        <v>0</v>
      </c>
      <c r="M4" s="171" t="s">
        <v>2160</v>
      </c>
      <c r="N4" s="173">
        <v>0</v>
      </c>
      <c r="O4" s="171" t="s">
        <v>2160</v>
      </c>
      <c r="P4" s="173">
        <v>0</v>
      </c>
      <c r="Q4" s="171" t="s">
        <v>2160</v>
      </c>
      <c r="R4" s="173">
        <v>0</v>
      </c>
      <c r="S4" s="171" t="s">
        <v>2160</v>
      </c>
      <c r="T4" s="173">
        <v>0</v>
      </c>
      <c r="U4" s="171" t="s">
        <v>2160</v>
      </c>
      <c r="V4" s="174">
        <v>0</v>
      </c>
    </row>
    <row r="5" spans="1:22">
      <c r="A5" s="169" t="s">
        <v>2171</v>
      </c>
      <c r="B5" s="170" t="s">
        <v>2172</v>
      </c>
      <c r="C5" s="171" t="s">
        <v>2173</v>
      </c>
      <c r="D5" s="171" t="s">
        <v>2174</v>
      </c>
      <c r="E5" s="170" t="s">
        <v>2158</v>
      </c>
      <c r="F5" s="172">
        <v>1113919943.79</v>
      </c>
      <c r="G5" s="170" t="s">
        <v>2175</v>
      </c>
      <c r="H5" s="173">
        <v>73697646</v>
      </c>
      <c r="I5" s="173">
        <v>73535003</v>
      </c>
      <c r="J5" s="173">
        <v>147232649</v>
      </c>
      <c r="K5" s="171" t="s">
        <v>2160</v>
      </c>
      <c r="L5" s="173">
        <v>0</v>
      </c>
      <c r="M5" s="171" t="s">
        <v>2160</v>
      </c>
      <c r="N5" s="173">
        <v>0</v>
      </c>
      <c r="O5" s="171" t="s">
        <v>2160</v>
      </c>
      <c r="P5" s="173">
        <v>0</v>
      </c>
      <c r="Q5" s="171" t="s">
        <v>2160</v>
      </c>
      <c r="R5" s="173">
        <v>0</v>
      </c>
      <c r="S5" s="171" t="s">
        <v>2160</v>
      </c>
      <c r="T5" s="173">
        <v>0</v>
      </c>
      <c r="U5" s="171" t="s">
        <v>2160</v>
      </c>
      <c r="V5" s="174">
        <v>0</v>
      </c>
    </row>
    <row r="6" spans="1:22">
      <c r="A6" s="169" t="s">
        <v>2176</v>
      </c>
      <c r="B6" s="170" t="s">
        <v>2177</v>
      </c>
      <c r="C6" s="171" t="s">
        <v>2178</v>
      </c>
      <c r="D6" s="171" t="s">
        <v>2174</v>
      </c>
      <c r="E6" s="170" t="s">
        <v>2158</v>
      </c>
      <c r="F6" s="172">
        <v>852867969.67999995</v>
      </c>
      <c r="G6" s="170" t="s">
        <v>2179</v>
      </c>
      <c r="H6" s="173">
        <v>135799807</v>
      </c>
      <c r="I6" s="173">
        <v>125457844</v>
      </c>
      <c r="J6" s="173">
        <v>261257651</v>
      </c>
      <c r="K6" s="171" t="s">
        <v>2160</v>
      </c>
      <c r="L6" s="173">
        <v>0</v>
      </c>
      <c r="M6" s="171" t="s">
        <v>2160</v>
      </c>
      <c r="N6" s="173">
        <v>0</v>
      </c>
      <c r="O6" s="171" t="s">
        <v>2160</v>
      </c>
      <c r="P6" s="173">
        <v>0</v>
      </c>
      <c r="Q6" s="171" t="s">
        <v>2160</v>
      </c>
      <c r="R6" s="173">
        <v>0</v>
      </c>
      <c r="S6" s="171" t="s">
        <v>2160</v>
      </c>
      <c r="T6" s="173">
        <v>0</v>
      </c>
      <c r="U6" s="171" t="s">
        <v>2160</v>
      </c>
      <c r="V6" s="174">
        <v>0</v>
      </c>
    </row>
    <row r="7" spans="1:22">
      <c r="A7" s="169" t="s">
        <v>2180</v>
      </c>
      <c r="B7" s="170" t="s">
        <v>2181</v>
      </c>
      <c r="C7" s="171" t="s">
        <v>2182</v>
      </c>
      <c r="D7" s="171" t="s">
        <v>2183</v>
      </c>
      <c r="E7" s="170" t="s">
        <v>2158</v>
      </c>
      <c r="F7" s="172">
        <v>8594000</v>
      </c>
      <c r="G7" s="170" t="s">
        <v>2184</v>
      </c>
      <c r="H7" s="173">
        <v>975000</v>
      </c>
      <c r="I7" s="173">
        <v>1275000</v>
      </c>
      <c r="J7" s="173">
        <v>2250000</v>
      </c>
      <c r="K7" s="171" t="s">
        <v>2160</v>
      </c>
      <c r="L7" s="173">
        <v>0</v>
      </c>
      <c r="M7" s="171" t="s">
        <v>2160</v>
      </c>
      <c r="N7" s="173">
        <v>0</v>
      </c>
      <c r="O7" s="171" t="s">
        <v>2160</v>
      </c>
      <c r="P7" s="173">
        <v>0</v>
      </c>
      <c r="Q7" s="171" t="s">
        <v>2160</v>
      </c>
      <c r="R7" s="173">
        <v>0</v>
      </c>
      <c r="S7" s="171" t="s">
        <v>2160</v>
      </c>
      <c r="T7" s="173">
        <v>0</v>
      </c>
      <c r="U7" s="171" t="s">
        <v>2160</v>
      </c>
      <c r="V7" s="174">
        <v>0</v>
      </c>
    </row>
    <row r="8" spans="1:22">
      <c r="A8" s="169" t="s">
        <v>1495</v>
      </c>
      <c r="B8" s="170" t="s">
        <v>2185</v>
      </c>
      <c r="C8" s="171" t="s">
        <v>2186</v>
      </c>
      <c r="D8" s="171" t="s">
        <v>2183</v>
      </c>
      <c r="E8" s="170" t="s">
        <v>2158</v>
      </c>
      <c r="F8" s="172">
        <v>958781908.12</v>
      </c>
      <c r="G8" s="170" t="s">
        <v>2187</v>
      </c>
      <c r="H8" s="173">
        <v>95061053</v>
      </c>
      <c r="I8" s="173">
        <v>0</v>
      </c>
      <c r="J8" s="173">
        <v>95061053</v>
      </c>
      <c r="K8" s="171" t="s">
        <v>2160</v>
      </c>
      <c r="L8" s="173">
        <v>0</v>
      </c>
      <c r="M8" s="171" t="s">
        <v>2160</v>
      </c>
      <c r="N8" s="173">
        <v>0</v>
      </c>
      <c r="O8" s="171" t="s">
        <v>2160</v>
      </c>
      <c r="P8" s="173">
        <v>0</v>
      </c>
      <c r="Q8" s="171" t="s">
        <v>2160</v>
      </c>
      <c r="R8" s="173">
        <v>0</v>
      </c>
      <c r="S8" s="171" t="s">
        <v>2160</v>
      </c>
      <c r="T8" s="173">
        <v>0</v>
      </c>
      <c r="U8" s="171" t="s">
        <v>2160</v>
      </c>
      <c r="V8" s="174">
        <v>0</v>
      </c>
    </row>
    <row r="9" spans="1:22">
      <c r="A9" s="169" t="s">
        <v>2188</v>
      </c>
      <c r="B9" s="170" t="s">
        <v>2189</v>
      </c>
      <c r="C9" s="171" t="s">
        <v>2190</v>
      </c>
      <c r="D9" s="171" t="s">
        <v>2183</v>
      </c>
      <c r="E9" s="170" t="s">
        <v>2158</v>
      </c>
      <c r="F9" s="172">
        <v>463286728.91000003</v>
      </c>
      <c r="G9" s="170" t="s">
        <v>2191</v>
      </c>
      <c r="H9" s="173">
        <v>214243</v>
      </c>
      <c r="I9" s="173">
        <v>65055</v>
      </c>
      <c r="J9" s="173">
        <v>279298</v>
      </c>
      <c r="K9" s="171" t="s">
        <v>2160</v>
      </c>
      <c r="L9" s="173">
        <v>0</v>
      </c>
      <c r="M9" s="171" t="s">
        <v>2160</v>
      </c>
      <c r="N9" s="173">
        <v>0</v>
      </c>
      <c r="O9" s="171" t="s">
        <v>2160</v>
      </c>
      <c r="P9" s="173">
        <v>0</v>
      </c>
      <c r="Q9" s="171" t="s">
        <v>2160</v>
      </c>
      <c r="R9" s="173">
        <v>0</v>
      </c>
      <c r="S9" s="171" t="s">
        <v>2160</v>
      </c>
      <c r="T9" s="173">
        <v>0</v>
      </c>
      <c r="U9" s="171" t="s">
        <v>2160</v>
      </c>
      <c r="V9" s="174">
        <v>0</v>
      </c>
    </row>
    <row r="10" spans="1:22">
      <c r="A10" s="169" t="s">
        <v>2192</v>
      </c>
      <c r="B10" s="170" t="s">
        <v>2193</v>
      </c>
      <c r="C10" s="171" t="s">
        <v>2194</v>
      </c>
      <c r="D10" s="171" t="s">
        <v>2183</v>
      </c>
      <c r="E10" s="170" t="s">
        <v>2158</v>
      </c>
      <c r="F10" s="172">
        <v>207227038.81</v>
      </c>
      <c r="G10" s="170" t="s">
        <v>2195</v>
      </c>
      <c r="H10" s="173">
        <v>197461211</v>
      </c>
      <c r="I10" s="173">
        <v>183792282</v>
      </c>
      <c r="J10" s="173">
        <v>381253493</v>
      </c>
      <c r="K10" s="171" t="s">
        <v>2160</v>
      </c>
      <c r="L10" s="173">
        <v>0</v>
      </c>
      <c r="M10" s="171" t="s">
        <v>2160</v>
      </c>
      <c r="N10" s="173">
        <v>0</v>
      </c>
      <c r="O10" s="171" t="s">
        <v>2160</v>
      </c>
      <c r="P10" s="173">
        <v>0</v>
      </c>
      <c r="Q10" s="171" t="s">
        <v>2160</v>
      </c>
      <c r="R10" s="173">
        <v>0</v>
      </c>
      <c r="S10" s="171" t="s">
        <v>2160</v>
      </c>
      <c r="T10" s="173">
        <v>0</v>
      </c>
      <c r="U10" s="171" t="s">
        <v>2160</v>
      </c>
      <c r="V10" s="174">
        <v>0</v>
      </c>
    </row>
    <row r="11" spans="1:22">
      <c r="A11" s="169" t="s">
        <v>2196</v>
      </c>
      <c r="B11" s="170" t="s">
        <v>2197</v>
      </c>
      <c r="C11" s="171" t="s">
        <v>2198</v>
      </c>
      <c r="D11" s="171" t="s">
        <v>2183</v>
      </c>
      <c r="E11" s="170" t="s">
        <v>2158</v>
      </c>
      <c r="F11" s="172">
        <v>3531240.23</v>
      </c>
      <c r="G11" s="170" t="s">
        <v>2199</v>
      </c>
      <c r="H11" s="173">
        <v>8088900</v>
      </c>
      <c r="I11" s="173">
        <v>0</v>
      </c>
      <c r="J11" s="173">
        <v>8088900</v>
      </c>
      <c r="K11" s="171" t="s">
        <v>2160</v>
      </c>
      <c r="L11" s="173">
        <v>0</v>
      </c>
      <c r="M11" s="171" t="s">
        <v>2160</v>
      </c>
      <c r="N11" s="173">
        <v>0</v>
      </c>
      <c r="O11" s="171" t="s">
        <v>2160</v>
      </c>
      <c r="P11" s="173">
        <v>0</v>
      </c>
      <c r="Q11" s="171" t="s">
        <v>2160</v>
      </c>
      <c r="R11" s="173">
        <v>0</v>
      </c>
      <c r="S11" s="171" t="s">
        <v>2160</v>
      </c>
      <c r="T11" s="173">
        <v>0</v>
      </c>
      <c r="U11" s="171" t="s">
        <v>2160</v>
      </c>
      <c r="V11" s="174">
        <v>0</v>
      </c>
    </row>
    <row r="12" spans="1:22">
      <c r="A12" s="169" t="s">
        <v>2200</v>
      </c>
      <c r="B12" s="170" t="s">
        <v>2201</v>
      </c>
      <c r="C12" s="171" t="s">
        <v>2202</v>
      </c>
      <c r="D12" s="171" t="s">
        <v>2183</v>
      </c>
      <c r="E12" s="170" t="s">
        <v>2158</v>
      </c>
      <c r="F12" s="172">
        <v>30916200</v>
      </c>
      <c r="G12" s="170" t="s">
        <v>2203</v>
      </c>
      <c r="H12" s="173">
        <v>10930451</v>
      </c>
      <c r="I12" s="173">
        <v>7887281</v>
      </c>
      <c r="J12" s="173">
        <v>18817732</v>
      </c>
      <c r="K12" s="171" t="s">
        <v>2204</v>
      </c>
      <c r="L12" s="173">
        <v>1955755</v>
      </c>
      <c r="M12" s="171" t="s">
        <v>2205</v>
      </c>
      <c r="N12" s="173">
        <v>5931526</v>
      </c>
      <c r="O12" s="171" t="s">
        <v>2160</v>
      </c>
      <c r="P12" s="173">
        <v>0</v>
      </c>
      <c r="Q12" s="171" t="s">
        <v>2160</v>
      </c>
      <c r="R12" s="173">
        <v>0</v>
      </c>
      <c r="S12" s="171" t="s">
        <v>2160</v>
      </c>
      <c r="T12" s="173">
        <v>0</v>
      </c>
      <c r="U12" s="171" t="s">
        <v>2160</v>
      </c>
      <c r="V12" s="174">
        <v>0</v>
      </c>
    </row>
    <row r="13" spans="1:22">
      <c r="A13" s="169" t="s">
        <v>2206</v>
      </c>
      <c r="B13" s="170" t="s">
        <v>2207</v>
      </c>
      <c r="C13" s="171" t="s">
        <v>2208</v>
      </c>
      <c r="D13" s="171" t="s">
        <v>2183</v>
      </c>
      <c r="E13" s="170" t="s">
        <v>2158</v>
      </c>
      <c r="F13" s="172">
        <v>63084700</v>
      </c>
      <c r="G13" s="170" t="s">
        <v>2203</v>
      </c>
      <c r="H13" s="173">
        <v>63084700</v>
      </c>
      <c r="I13" s="173">
        <v>0</v>
      </c>
      <c r="J13" s="173">
        <v>63084700</v>
      </c>
      <c r="K13" s="171" t="s">
        <v>2160</v>
      </c>
      <c r="L13" s="173">
        <v>0</v>
      </c>
      <c r="M13" s="171" t="s">
        <v>2160</v>
      </c>
      <c r="N13" s="173">
        <v>0</v>
      </c>
      <c r="O13" s="171" t="s">
        <v>2160</v>
      </c>
      <c r="P13" s="173">
        <v>0</v>
      </c>
      <c r="Q13" s="171" t="s">
        <v>2160</v>
      </c>
      <c r="R13" s="173">
        <v>0</v>
      </c>
      <c r="S13" s="171" t="s">
        <v>2160</v>
      </c>
      <c r="T13" s="173">
        <v>0</v>
      </c>
      <c r="U13" s="171" t="s">
        <v>2160</v>
      </c>
      <c r="V13" s="174">
        <v>0</v>
      </c>
    </row>
    <row r="14" spans="1:22">
      <c r="A14" s="169" t="s">
        <v>2209</v>
      </c>
      <c r="B14" s="170" t="s">
        <v>2210</v>
      </c>
      <c r="C14" s="171" t="s">
        <v>2211</v>
      </c>
      <c r="D14" s="171" t="s">
        <v>2157</v>
      </c>
      <c r="E14" s="170" t="s">
        <v>2158</v>
      </c>
      <c r="F14" s="172">
        <v>1180000000</v>
      </c>
      <c r="G14" s="170" t="s">
        <v>2212</v>
      </c>
      <c r="H14" s="173">
        <v>55525379</v>
      </c>
      <c r="I14" s="173">
        <v>55525373</v>
      </c>
      <c r="J14" s="173">
        <v>111050752</v>
      </c>
      <c r="K14" s="171" t="s">
        <v>2160</v>
      </c>
      <c r="L14" s="173">
        <v>0</v>
      </c>
      <c r="M14" s="171" t="s">
        <v>2160</v>
      </c>
      <c r="N14" s="173">
        <v>0</v>
      </c>
      <c r="O14" s="171" t="s">
        <v>2160</v>
      </c>
      <c r="P14" s="173">
        <v>0</v>
      </c>
      <c r="Q14" s="171" t="s">
        <v>2160</v>
      </c>
      <c r="R14" s="173">
        <v>0</v>
      </c>
      <c r="S14" s="171" t="s">
        <v>2160</v>
      </c>
      <c r="T14" s="173">
        <v>0</v>
      </c>
      <c r="U14" s="171" t="s">
        <v>2160</v>
      </c>
      <c r="V14" s="174">
        <v>0</v>
      </c>
    </row>
    <row r="15" spans="1:22">
      <c r="A15" s="169" t="s">
        <v>2213</v>
      </c>
      <c r="B15" s="170" t="s">
        <v>2214</v>
      </c>
      <c r="C15" s="171" t="s">
        <v>2215</v>
      </c>
      <c r="D15" s="171" t="s">
        <v>2157</v>
      </c>
      <c r="E15" s="170" t="s">
        <v>2158</v>
      </c>
      <c r="F15" s="172">
        <v>1114376890</v>
      </c>
      <c r="G15" s="170" t="s">
        <v>2216</v>
      </c>
      <c r="H15" s="173">
        <v>371458964</v>
      </c>
      <c r="I15" s="173">
        <v>742917926</v>
      </c>
      <c r="J15" s="173">
        <v>1114376890</v>
      </c>
      <c r="K15" s="171" t="s">
        <v>2160</v>
      </c>
      <c r="L15" s="173">
        <v>0</v>
      </c>
      <c r="M15" s="171" t="s">
        <v>2160</v>
      </c>
      <c r="N15" s="173">
        <v>0</v>
      </c>
      <c r="O15" s="171" t="s">
        <v>2160</v>
      </c>
      <c r="P15" s="173">
        <v>0</v>
      </c>
      <c r="Q15" s="171" t="s">
        <v>2160</v>
      </c>
      <c r="R15" s="173">
        <v>0</v>
      </c>
      <c r="S15" s="171" t="s">
        <v>2160</v>
      </c>
      <c r="T15" s="173">
        <v>0</v>
      </c>
      <c r="U15" s="171" t="s">
        <v>2160</v>
      </c>
      <c r="V15" s="174">
        <v>0</v>
      </c>
    </row>
    <row r="16" spans="1:22">
      <c r="A16" s="169" t="s">
        <v>2217</v>
      </c>
      <c r="B16" s="170" t="s">
        <v>2218</v>
      </c>
      <c r="C16" s="171" t="s">
        <v>2219</v>
      </c>
      <c r="D16" s="171" t="s">
        <v>2183</v>
      </c>
      <c r="E16" s="170" t="s">
        <v>2158</v>
      </c>
      <c r="F16" s="172">
        <v>4798048</v>
      </c>
      <c r="G16" s="170" t="s">
        <v>2220</v>
      </c>
      <c r="H16" s="173">
        <v>39891</v>
      </c>
      <c r="I16" s="173">
        <v>0</v>
      </c>
      <c r="J16" s="173">
        <v>39891</v>
      </c>
      <c r="K16" s="171" t="s">
        <v>2160</v>
      </c>
      <c r="L16" s="173">
        <v>0</v>
      </c>
      <c r="M16" s="171" t="s">
        <v>2160</v>
      </c>
      <c r="N16" s="173">
        <v>0</v>
      </c>
      <c r="O16" s="171" t="s">
        <v>2160</v>
      </c>
      <c r="P16" s="173">
        <v>0</v>
      </c>
      <c r="Q16" s="171" t="s">
        <v>2160</v>
      </c>
      <c r="R16" s="173">
        <v>0</v>
      </c>
      <c r="S16" s="171" t="s">
        <v>2160</v>
      </c>
      <c r="T16" s="173">
        <v>0</v>
      </c>
      <c r="U16" s="171" t="s">
        <v>2160</v>
      </c>
      <c r="V16" s="174">
        <v>0</v>
      </c>
    </row>
    <row r="17" spans="1:22">
      <c r="A17" s="169" t="s">
        <v>2221</v>
      </c>
      <c r="B17" s="170" t="s">
        <v>2222</v>
      </c>
      <c r="C17" s="171" t="s">
        <v>2223</v>
      </c>
      <c r="D17" s="171" t="s">
        <v>2157</v>
      </c>
      <c r="E17" s="170" t="s">
        <v>2158</v>
      </c>
      <c r="F17" s="172">
        <v>1329000</v>
      </c>
      <c r="G17" s="170" t="s">
        <v>2224</v>
      </c>
      <c r="H17" s="173">
        <v>36474000</v>
      </c>
      <c r="I17" s="173">
        <v>0</v>
      </c>
      <c r="J17" s="173">
        <v>36474000</v>
      </c>
      <c r="K17" s="171" t="s">
        <v>2160</v>
      </c>
      <c r="L17" s="173">
        <v>0</v>
      </c>
      <c r="M17" s="171" t="s">
        <v>2160</v>
      </c>
      <c r="N17" s="173">
        <v>0</v>
      </c>
      <c r="O17" s="171" t="s">
        <v>2160</v>
      </c>
      <c r="P17" s="173">
        <v>0</v>
      </c>
      <c r="Q17" s="171" t="s">
        <v>2160</v>
      </c>
      <c r="R17" s="173">
        <v>0</v>
      </c>
      <c r="S17" s="171" t="s">
        <v>2160</v>
      </c>
      <c r="T17" s="173">
        <v>0</v>
      </c>
      <c r="U17" s="171" t="s">
        <v>2160</v>
      </c>
      <c r="V17" s="174">
        <v>0</v>
      </c>
    </row>
    <row r="18" spans="1:22">
      <c r="A18" s="169" t="s">
        <v>1505</v>
      </c>
      <c r="B18" s="170" t="s">
        <v>2225</v>
      </c>
      <c r="C18" s="171" t="s">
        <v>2226</v>
      </c>
      <c r="D18" s="171" t="s">
        <v>2183</v>
      </c>
      <c r="E18" s="170" t="s">
        <v>2158</v>
      </c>
      <c r="F18" s="172">
        <v>303375520</v>
      </c>
      <c r="G18" s="170" t="s">
        <v>2227</v>
      </c>
      <c r="H18" s="173">
        <v>40394932</v>
      </c>
      <c r="I18" s="173">
        <v>33251456</v>
      </c>
      <c r="J18" s="173">
        <v>73646388</v>
      </c>
      <c r="K18" s="171" t="s">
        <v>2204</v>
      </c>
      <c r="L18" s="173">
        <v>164936</v>
      </c>
      <c r="M18" s="171" t="s">
        <v>2205</v>
      </c>
      <c r="N18" s="173">
        <v>2330271</v>
      </c>
      <c r="O18" s="171" t="s">
        <v>2228</v>
      </c>
      <c r="P18" s="173">
        <v>219863</v>
      </c>
      <c r="Q18" s="171" t="s">
        <v>2229</v>
      </c>
      <c r="R18" s="173">
        <v>2059517</v>
      </c>
      <c r="S18" s="171" t="s">
        <v>2230</v>
      </c>
      <c r="T18" s="173">
        <v>6759345</v>
      </c>
      <c r="U18" s="171" t="s">
        <v>2231</v>
      </c>
      <c r="V18" s="174">
        <v>21717524</v>
      </c>
    </row>
    <row r="19" spans="1:22">
      <c r="A19" s="169" t="s">
        <v>2232</v>
      </c>
      <c r="B19" s="170" t="s">
        <v>2233</v>
      </c>
      <c r="C19" s="171" t="s">
        <v>2234</v>
      </c>
      <c r="D19" s="171" t="s">
        <v>2183</v>
      </c>
      <c r="E19" s="170" t="s">
        <v>2158</v>
      </c>
      <c r="F19" s="172">
        <v>331000000</v>
      </c>
      <c r="G19" s="170" t="s">
        <v>2227</v>
      </c>
      <c r="H19" s="173">
        <v>59439005</v>
      </c>
      <c r="I19" s="173">
        <v>46326898</v>
      </c>
      <c r="J19" s="173">
        <v>105765903</v>
      </c>
      <c r="K19" s="171" t="s">
        <v>2160</v>
      </c>
      <c r="L19" s="173">
        <v>0</v>
      </c>
      <c r="M19" s="171" t="s">
        <v>2160</v>
      </c>
      <c r="N19" s="173">
        <v>0</v>
      </c>
      <c r="O19" s="171" t="s">
        <v>2160</v>
      </c>
      <c r="P19" s="173">
        <v>0</v>
      </c>
      <c r="Q19" s="171" t="s">
        <v>2160</v>
      </c>
      <c r="R19" s="173">
        <v>0</v>
      </c>
      <c r="S19" s="171" t="s">
        <v>2160</v>
      </c>
      <c r="T19" s="173">
        <v>0</v>
      </c>
      <c r="U19" s="171" t="s">
        <v>2160</v>
      </c>
      <c r="V19" s="174">
        <v>0</v>
      </c>
    </row>
    <row r="20" spans="1:22">
      <c r="A20" s="169" t="s">
        <v>1511</v>
      </c>
      <c r="B20" s="170" t="s">
        <v>2235</v>
      </c>
      <c r="C20" s="171" t="s">
        <v>2236</v>
      </c>
      <c r="D20" s="171" t="s">
        <v>2183</v>
      </c>
      <c r="E20" s="170" t="s">
        <v>2158</v>
      </c>
      <c r="F20" s="172">
        <v>267646990</v>
      </c>
      <c r="G20" s="170" t="s">
        <v>2227</v>
      </c>
      <c r="H20" s="173">
        <v>46011632</v>
      </c>
      <c r="I20" s="173">
        <v>38670637</v>
      </c>
      <c r="J20" s="173">
        <v>84682269</v>
      </c>
      <c r="K20" s="171" t="s">
        <v>2204</v>
      </c>
      <c r="L20" s="173">
        <v>14313881</v>
      </c>
      <c r="M20" s="171" t="s">
        <v>2205</v>
      </c>
      <c r="N20" s="173">
        <v>24356756</v>
      </c>
      <c r="O20" s="171" t="s">
        <v>2160</v>
      </c>
      <c r="P20" s="173">
        <v>0</v>
      </c>
      <c r="Q20" s="171" t="s">
        <v>2160</v>
      </c>
      <c r="R20" s="173">
        <v>0</v>
      </c>
      <c r="S20" s="171" t="s">
        <v>2160</v>
      </c>
      <c r="T20" s="173">
        <v>0</v>
      </c>
      <c r="U20" s="171" t="s">
        <v>2160</v>
      </c>
      <c r="V20" s="174">
        <v>0</v>
      </c>
    </row>
    <row r="21" spans="1:22">
      <c r="A21" s="169" t="s">
        <v>2237</v>
      </c>
      <c r="B21" s="170" t="s">
        <v>2238</v>
      </c>
      <c r="C21" s="171" t="s">
        <v>2239</v>
      </c>
      <c r="D21" s="171" t="s">
        <v>2183</v>
      </c>
      <c r="E21" s="170" t="s">
        <v>2158</v>
      </c>
      <c r="F21" s="172">
        <v>524000000</v>
      </c>
      <c r="G21" s="170" t="s">
        <v>2227</v>
      </c>
      <c r="H21" s="173">
        <v>53948999</v>
      </c>
      <c r="I21" s="173">
        <v>36275493</v>
      </c>
      <c r="J21" s="173">
        <v>90224492</v>
      </c>
      <c r="K21" s="171" t="s">
        <v>2160</v>
      </c>
      <c r="L21" s="173">
        <v>0</v>
      </c>
      <c r="M21" s="171" t="s">
        <v>2160</v>
      </c>
      <c r="N21" s="173">
        <v>0</v>
      </c>
      <c r="O21" s="171" t="s">
        <v>2160</v>
      </c>
      <c r="P21" s="173">
        <v>0</v>
      </c>
      <c r="Q21" s="171" t="s">
        <v>2160</v>
      </c>
      <c r="R21" s="173">
        <v>0</v>
      </c>
      <c r="S21" s="171" t="s">
        <v>2160</v>
      </c>
      <c r="T21" s="173">
        <v>0</v>
      </c>
      <c r="U21" s="171" t="s">
        <v>2160</v>
      </c>
      <c r="V21" s="174">
        <v>0</v>
      </c>
    </row>
    <row r="22" spans="1:22">
      <c r="A22" s="169" t="s">
        <v>2240</v>
      </c>
      <c r="B22" s="170" t="s">
        <v>2241</v>
      </c>
      <c r="C22" s="171" t="s">
        <v>2242</v>
      </c>
      <c r="D22" s="171" t="s">
        <v>2243</v>
      </c>
      <c r="E22" s="170" t="s">
        <v>2158</v>
      </c>
      <c r="F22" s="172">
        <v>1367420581.99</v>
      </c>
      <c r="G22" s="170" t="s">
        <v>2244</v>
      </c>
      <c r="H22" s="173">
        <v>159025920</v>
      </c>
      <c r="I22" s="173">
        <v>0</v>
      </c>
      <c r="J22" s="173">
        <v>159025920</v>
      </c>
      <c r="K22" s="171" t="s">
        <v>2160</v>
      </c>
      <c r="L22" s="173">
        <v>0</v>
      </c>
      <c r="M22" s="171" t="s">
        <v>2160</v>
      </c>
      <c r="N22" s="173">
        <v>0</v>
      </c>
      <c r="O22" s="171" t="s">
        <v>2160</v>
      </c>
      <c r="P22" s="173">
        <v>0</v>
      </c>
      <c r="Q22" s="171" t="s">
        <v>2160</v>
      </c>
      <c r="R22" s="173">
        <v>0</v>
      </c>
      <c r="S22" s="171" t="s">
        <v>2160</v>
      </c>
      <c r="T22" s="173">
        <v>0</v>
      </c>
      <c r="U22" s="171" t="s">
        <v>2160</v>
      </c>
      <c r="V22" s="174">
        <v>0</v>
      </c>
    </row>
    <row r="23" spans="1:22">
      <c r="A23" s="169" t="s">
        <v>2245</v>
      </c>
      <c r="B23" s="170" t="s">
        <v>2246</v>
      </c>
      <c r="C23" s="171" t="s">
        <v>2247</v>
      </c>
      <c r="D23" s="171" t="s">
        <v>2183</v>
      </c>
      <c r="E23" s="170" t="s">
        <v>2158</v>
      </c>
      <c r="F23" s="172">
        <v>48964000</v>
      </c>
      <c r="G23" s="170" t="s">
        <v>2248</v>
      </c>
      <c r="H23" s="173">
        <v>62500</v>
      </c>
      <c r="I23" s="173">
        <v>123455</v>
      </c>
      <c r="J23" s="173">
        <v>185955</v>
      </c>
      <c r="K23" s="171" t="s">
        <v>2160</v>
      </c>
      <c r="L23" s="173">
        <v>0</v>
      </c>
      <c r="M23" s="171" t="s">
        <v>2160</v>
      </c>
      <c r="N23" s="173">
        <v>0</v>
      </c>
      <c r="O23" s="171" t="s">
        <v>2160</v>
      </c>
      <c r="P23" s="173">
        <v>0</v>
      </c>
      <c r="Q23" s="171" t="s">
        <v>2160</v>
      </c>
      <c r="R23" s="173">
        <v>0</v>
      </c>
      <c r="S23" s="171" t="s">
        <v>2160</v>
      </c>
      <c r="T23" s="173">
        <v>0</v>
      </c>
      <c r="U23" s="171" t="s">
        <v>2160</v>
      </c>
      <c r="V23" s="174">
        <v>0</v>
      </c>
    </row>
    <row r="24" spans="1:22">
      <c r="A24" s="169" t="s">
        <v>1515</v>
      </c>
      <c r="B24" s="170" t="s">
        <v>2249</v>
      </c>
      <c r="C24" s="171" t="s">
        <v>2250</v>
      </c>
      <c r="D24" s="171" t="s">
        <v>2243</v>
      </c>
      <c r="E24" s="170" t="s">
        <v>2158</v>
      </c>
      <c r="F24" s="172">
        <v>3448283431.6199999</v>
      </c>
      <c r="G24" s="170" t="s">
        <v>2251</v>
      </c>
      <c r="H24" s="173">
        <v>687664312</v>
      </c>
      <c r="I24" s="173">
        <v>0</v>
      </c>
      <c r="J24" s="173">
        <v>687664312</v>
      </c>
      <c r="K24" s="171" t="s">
        <v>2160</v>
      </c>
      <c r="L24" s="173">
        <v>0</v>
      </c>
      <c r="M24" s="171" t="s">
        <v>2160</v>
      </c>
      <c r="N24" s="173">
        <v>0</v>
      </c>
      <c r="O24" s="171" t="s">
        <v>2160</v>
      </c>
      <c r="P24" s="173">
        <v>0</v>
      </c>
      <c r="Q24" s="171" t="s">
        <v>2160</v>
      </c>
      <c r="R24" s="173">
        <v>0</v>
      </c>
      <c r="S24" s="171" t="s">
        <v>2160</v>
      </c>
      <c r="T24" s="173">
        <v>0</v>
      </c>
      <c r="U24" s="171" t="s">
        <v>2160</v>
      </c>
      <c r="V24" s="174">
        <v>0</v>
      </c>
    </row>
    <row r="25" spans="1:22">
      <c r="A25" s="169" t="s">
        <v>2252</v>
      </c>
      <c r="B25" s="170" t="s">
        <v>2253</v>
      </c>
      <c r="C25" s="171" t="s">
        <v>2254</v>
      </c>
      <c r="D25" s="171" t="s">
        <v>2157</v>
      </c>
      <c r="E25" s="170" t="s">
        <v>2158</v>
      </c>
      <c r="F25" s="172">
        <v>1365607286.78</v>
      </c>
      <c r="G25" s="170" t="s">
        <v>2255</v>
      </c>
      <c r="H25" s="173">
        <v>690816080</v>
      </c>
      <c r="I25" s="173">
        <v>74510626</v>
      </c>
      <c r="J25" s="173">
        <v>765326706</v>
      </c>
      <c r="K25" s="171" t="s">
        <v>2204</v>
      </c>
      <c r="L25" s="173">
        <v>69380885</v>
      </c>
      <c r="M25" s="171" t="s">
        <v>2205</v>
      </c>
      <c r="N25" s="173">
        <v>5129741</v>
      </c>
      <c r="O25" s="171" t="s">
        <v>2160</v>
      </c>
      <c r="P25" s="173">
        <v>0</v>
      </c>
      <c r="Q25" s="171" t="s">
        <v>2160</v>
      </c>
      <c r="R25" s="173">
        <v>0</v>
      </c>
      <c r="S25" s="171" t="s">
        <v>2160</v>
      </c>
      <c r="T25" s="173">
        <v>0</v>
      </c>
      <c r="U25" s="171" t="s">
        <v>2160</v>
      </c>
      <c r="V25" s="174">
        <v>0</v>
      </c>
    </row>
    <row r="26" spans="1:22">
      <c r="A26" s="169" t="s">
        <v>2256</v>
      </c>
      <c r="B26" s="170" t="s">
        <v>2257</v>
      </c>
      <c r="C26" s="171" t="s">
        <v>2258</v>
      </c>
      <c r="D26" s="171" t="s">
        <v>2183</v>
      </c>
      <c r="E26" s="170" t="s">
        <v>2158</v>
      </c>
      <c r="F26" s="172">
        <v>678597.34</v>
      </c>
      <c r="G26" s="170" t="s">
        <v>2259</v>
      </c>
      <c r="H26" s="173">
        <v>80359734</v>
      </c>
      <c r="I26" s="173">
        <v>0</v>
      </c>
      <c r="J26" s="173">
        <v>80359734</v>
      </c>
      <c r="K26" s="171" t="s">
        <v>2160</v>
      </c>
      <c r="L26" s="173">
        <v>0</v>
      </c>
      <c r="M26" s="171" t="s">
        <v>2160</v>
      </c>
      <c r="N26" s="173">
        <v>0</v>
      </c>
      <c r="O26" s="171" t="s">
        <v>2160</v>
      </c>
      <c r="P26" s="173">
        <v>0</v>
      </c>
      <c r="Q26" s="171" t="s">
        <v>2160</v>
      </c>
      <c r="R26" s="173">
        <v>0</v>
      </c>
      <c r="S26" s="171" t="s">
        <v>2160</v>
      </c>
      <c r="T26" s="173">
        <v>0</v>
      </c>
      <c r="U26" s="171" t="s">
        <v>2160</v>
      </c>
      <c r="V26" s="174">
        <v>0</v>
      </c>
    </row>
    <row r="27" spans="1:22">
      <c r="A27" s="169" t="s">
        <v>2260</v>
      </c>
      <c r="B27" s="170" t="s">
        <v>2261</v>
      </c>
      <c r="C27" s="171" t="s">
        <v>2262</v>
      </c>
      <c r="D27" s="171" t="s">
        <v>2157</v>
      </c>
      <c r="E27" s="170" t="s">
        <v>2158</v>
      </c>
      <c r="F27" s="172">
        <v>1702361524.3299999</v>
      </c>
      <c r="G27" s="170" t="s">
        <v>2263</v>
      </c>
      <c r="H27" s="173">
        <v>2395625978</v>
      </c>
      <c r="I27" s="173">
        <v>4429798199</v>
      </c>
      <c r="J27" s="173">
        <v>6825424177</v>
      </c>
      <c r="K27" s="171" t="s">
        <v>2160</v>
      </c>
      <c r="L27" s="173">
        <v>0</v>
      </c>
      <c r="M27" s="171" t="s">
        <v>2160</v>
      </c>
      <c r="N27" s="173">
        <v>0</v>
      </c>
      <c r="O27" s="171" t="s">
        <v>2160</v>
      </c>
      <c r="P27" s="173">
        <v>0</v>
      </c>
      <c r="Q27" s="171" t="s">
        <v>2160</v>
      </c>
      <c r="R27" s="173">
        <v>0</v>
      </c>
      <c r="S27" s="171" t="s">
        <v>2160</v>
      </c>
      <c r="T27" s="173">
        <v>0</v>
      </c>
      <c r="U27" s="171" t="s">
        <v>2160</v>
      </c>
      <c r="V27" s="174">
        <v>0</v>
      </c>
    </row>
    <row r="28" spans="1:22">
      <c r="A28" s="169" t="s">
        <v>2264</v>
      </c>
      <c r="B28" s="170" t="s">
        <v>2265</v>
      </c>
      <c r="C28" s="171" t="s">
        <v>2266</v>
      </c>
      <c r="D28" s="171" t="s">
        <v>2157</v>
      </c>
      <c r="E28" s="170" t="s">
        <v>2158</v>
      </c>
      <c r="F28" s="172">
        <v>7942839</v>
      </c>
      <c r="G28" s="170" t="s">
        <v>2267</v>
      </c>
      <c r="H28" s="173">
        <v>7905739</v>
      </c>
      <c r="I28" s="173">
        <v>0</v>
      </c>
      <c r="J28" s="173">
        <v>7905739</v>
      </c>
      <c r="K28" s="171" t="s">
        <v>2160</v>
      </c>
      <c r="L28" s="173">
        <v>0</v>
      </c>
      <c r="M28" s="171" t="s">
        <v>2160</v>
      </c>
      <c r="N28" s="173">
        <v>0</v>
      </c>
      <c r="O28" s="171" t="s">
        <v>2160</v>
      </c>
      <c r="P28" s="173">
        <v>0</v>
      </c>
      <c r="Q28" s="171" t="s">
        <v>2160</v>
      </c>
      <c r="R28" s="173">
        <v>0</v>
      </c>
      <c r="S28" s="171" t="s">
        <v>2160</v>
      </c>
      <c r="T28" s="173">
        <v>0</v>
      </c>
      <c r="U28" s="171" t="s">
        <v>2160</v>
      </c>
      <c r="V28" s="174">
        <v>0</v>
      </c>
    </row>
    <row r="29" spans="1:22">
      <c r="A29" s="169" t="s">
        <v>2268</v>
      </c>
      <c r="B29" s="170" t="s">
        <v>2269</v>
      </c>
      <c r="C29" s="171" t="s">
        <v>2270</v>
      </c>
      <c r="D29" s="171" t="s">
        <v>2271</v>
      </c>
      <c r="E29" s="170" t="s">
        <v>2158</v>
      </c>
      <c r="F29" s="172">
        <v>562158498.52999997</v>
      </c>
      <c r="G29" s="170" t="s">
        <v>2272</v>
      </c>
      <c r="H29" s="173">
        <v>219644137</v>
      </c>
      <c r="I29" s="173">
        <v>208037478</v>
      </c>
      <c r="J29" s="173">
        <v>427681615</v>
      </c>
      <c r="K29" s="171" t="s">
        <v>2160</v>
      </c>
      <c r="L29" s="173">
        <v>0</v>
      </c>
      <c r="M29" s="171" t="s">
        <v>2160</v>
      </c>
      <c r="N29" s="173">
        <v>0</v>
      </c>
      <c r="O29" s="171" t="s">
        <v>2160</v>
      </c>
      <c r="P29" s="173">
        <v>0</v>
      </c>
      <c r="Q29" s="171" t="s">
        <v>2160</v>
      </c>
      <c r="R29" s="173">
        <v>0</v>
      </c>
      <c r="S29" s="171" t="s">
        <v>2160</v>
      </c>
      <c r="T29" s="173">
        <v>0</v>
      </c>
      <c r="U29" s="171" t="s">
        <v>2160</v>
      </c>
      <c r="V29" s="174">
        <v>0</v>
      </c>
    </row>
    <row r="30" spans="1:22">
      <c r="A30" s="169" t="s">
        <v>2273</v>
      </c>
      <c r="B30" s="170" t="s">
        <v>2274</v>
      </c>
      <c r="C30" s="171" t="s">
        <v>2275</v>
      </c>
      <c r="D30" s="171" t="s">
        <v>2183</v>
      </c>
      <c r="E30" s="170" t="s">
        <v>2158</v>
      </c>
      <c r="F30" s="172">
        <v>957570.67</v>
      </c>
      <c r="G30" s="170" t="s">
        <v>2276</v>
      </c>
      <c r="H30" s="173">
        <v>36139533</v>
      </c>
      <c r="I30" s="173">
        <v>0</v>
      </c>
      <c r="J30" s="173">
        <v>36139533</v>
      </c>
      <c r="K30" s="171" t="s">
        <v>2160</v>
      </c>
      <c r="L30" s="173">
        <v>0</v>
      </c>
      <c r="M30" s="171" t="s">
        <v>2160</v>
      </c>
      <c r="N30" s="173">
        <v>0</v>
      </c>
      <c r="O30" s="171" t="s">
        <v>2160</v>
      </c>
      <c r="P30" s="173">
        <v>0</v>
      </c>
      <c r="Q30" s="171" t="s">
        <v>2160</v>
      </c>
      <c r="R30" s="173">
        <v>0</v>
      </c>
      <c r="S30" s="171" t="s">
        <v>2160</v>
      </c>
      <c r="T30" s="173">
        <v>0</v>
      </c>
      <c r="U30" s="171" t="s">
        <v>2160</v>
      </c>
      <c r="V30" s="174">
        <v>0</v>
      </c>
    </row>
    <row r="31" spans="1:22">
      <c r="A31" s="169" t="s">
        <v>2277</v>
      </c>
      <c r="B31" s="170" t="s">
        <v>2278</v>
      </c>
      <c r="C31" s="171" t="s">
        <v>2279</v>
      </c>
      <c r="D31" s="171" t="s">
        <v>2280</v>
      </c>
      <c r="E31" s="170" t="s">
        <v>2158</v>
      </c>
      <c r="F31" s="172">
        <v>2069000</v>
      </c>
      <c r="G31" s="170" t="s">
        <v>2281</v>
      </c>
      <c r="H31" s="173">
        <v>8122918</v>
      </c>
      <c r="I31" s="173">
        <v>5299691</v>
      </c>
      <c r="J31" s="173">
        <v>13422609</v>
      </c>
      <c r="K31" s="171" t="s">
        <v>2160</v>
      </c>
      <c r="L31" s="173">
        <v>0</v>
      </c>
      <c r="M31" s="171" t="s">
        <v>2160</v>
      </c>
      <c r="N31" s="173">
        <v>0</v>
      </c>
      <c r="O31" s="171" t="s">
        <v>2160</v>
      </c>
      <c r="P31" s="173">
        <v>0</v>
      </c>
      <c r="Q31" s="171" t="s">
        <v>2160</v>
      </c>
      <c r="R31" s="173">
        <v>0</v>
      </c>
      <c r="S31" s="171" t="s">
        <v>2160</v>
      </c>
      <c r="T31" s="173">
        <v>0</v>
      </c>
      <c r="U31" s="171" t="s">
        <v>2160</v>
      </c>
      <c r="V31" s="174">
        <v>0</v>
      </c>
    </row>
    <row r="32" spans="1:22">
      <c r="A32" s="169" t="s">
        <v>2282</v>
      </c>
      <c r="B32" s="170" t="s">
        <v>2283</v>
      </c>
      <c r="C32" s="171" t="s">
        <v>2284</v>
      </c>
      <c r="D32" s="171" t="s">
        <v>2174</v>
      </c>
      <c r="E32" s="170" t="s">
        <v>2158</v>
      </c>
      <c r="F32" s="172">
        <v>1625227100</v>
      </c>
      <c r="G32" s="170" t="s">
        <v>2285</v>
      </c>
      <c r="H32" s="173">
        <v>461243596</v>
      </c>
      <c r="I32" s="173">
        <v>163658204</v>
      </c>
      <c r="J32" s="173">
        <v>624901800</v>
      </c>
      <c r="K32" s="171" t="s">
        <v>2160</v>
      </c>
      <c r="L32" s="173">
        <v>0</v>
      </c>
      <c r="M32" s="171" t="s">
        <v>2160</v>
      </c>
      <c r="N32" s="173">
        <v>0</v>
      </c>
      <c r="O32" s="171" t="s">
        <v>2160</v>
      </c>
      <c r="P32" s="173">
        <v>0</v>
      </c>
      <c r="Q32" s="171" t="s">
        <v>2160</v>
      </c>
      <c r="R32" s="173">
        <v>0</v>
      </c>
      <c r="S32" s="171" t="s">
        <v>2160</v>
      </c>
      <c r="T32" s="173">
        <v>0</v>
      </c>
      <c r="U32" s="171" t="s">
        <v>2160</v>
      </c>
      <c r="V32" s="174">
        <v>0</v>
      </c>
    </row>
    <row r="33" spans="1:22">
      <c r="A33" s="169" t="s">
        <v>2286</v>
      </c>
      <c r="B33" s="170" t="s">
        <v>2287</v>
      </c>
      <c r="C33" s="171" t="s">
        <v>2288</v>
      </c>
      <c r="D33" s="171" t="s">
        <v>2183</v>
      </c>
      <c r="E33" s="170" t="s">
        <v>2158</v>
      </c>
      <c r="F33" s="172">
        <v>1219669840.8399999</v>
      </c>
      <c r="G33" s="170" t="s">
        <v>2289</v>
      </c>
      <c r="H33" s="173">
        <v>2964596762</v>
      </c>
      <c r="I33" s="173">
        <v>0</v>
      </c>
      <c r="J33" s="173">
        <v>2964596762</v>
      </c>
      <c r="K33" s="171" t="s">
        <v>2160</v>
      </c>
      <c r="L33" s="173">
        <v>0</v>
      </c>
      <c r="M33" s="171" t="s">
        <v>2160</v>
      </c>
      <c r="N33" s="173">
        <v>0</v>
      </c>
      <c r="O33" s="171" t="s">
        <v>2160</v>
      </c>
      <c r="P33" s="173">
        <v>0</v>
      </c>
      <c r="Q33" s="171" t="s">
        <v>2160</v>
      </c>
      <c r="R33" s="173">
        <v>0</v>
      </c>
      <c r="S33" s="171" t="s">
        <v>2160</v>
      </c>
      <c r="T33" s="173">
        <v>0</v>
      </c>
      <c r="U33" s="171" t="s">
        <v>2160</v>
      </c>
      <c r="V33" s="174">
        <v>0</v>
      </c>
    </row>
    <row r="34" spans="1:22">
      <c r="A34" s="169" t="s">
        <v>2290</v>
      </c>
      <c r="B34" s="170" t="s">
        <v>2291</v>
      </c>
      <c r="C34" s="171" t="s">
        <v>2292</v>
      </c>
      <c r="D34" s="171" t="s">
        <v>2183</v>
      </c>
      <c r="E34" s="170" t="s">
        <v>2158</v>
      </c>
      <c r="F34" s="172">
        <v>57000946244.650002</v>
      </c>
      <c r="G34" s="170" t="s">
        <v>2293</v>
      </c>
      <c r="H34" s="173">
        <v>15664342206</v>
      </c>
      <c r="I34" s="173">
        <v>0</v>
      </c>
      <c r="J34" s="173">
        <v>15664342206</v>
      </c>
      <c r="K34" s="171" t="s">
        <v>2160</v>
      </c>
      <c r="L34" s="173">
        <v>0</v>
      </c>
      <c r="M34" s="171" t="s">
        <v>2160</v>
      </c>
      <c r="N34" s="173">
        <v>0</v>
      </c>
      <c r="O34" s="171" t="s">
        <v>2160</v>
      </c>
      <c r="P34" s="173">
        <v>0</v>
      </c>
      <c r="Q34" s="171" t="s">
        <v>2160</v>
      </c>
      <c r="R34" s="173">
        <v>0</v>
      </c>
      <c r="S34" s="171" t="s">
        <v>2160</v>
      </c>
      <c r="T34" s="173">
        <v>0</v>
      </c>
      <c r="U34" s="171" t="s">
        <v>2160</v>
      </c>
      <c r="V34" s="174">
        <v>0</v>
      </c>
    </row>
    <row r="35" spans="1:22">
      <c r="A35" s="169" t="s">
        <v>2294</v>
      </c>
      <c r="B35" s="170" t="s">
        <v>2295</v>
      </c>
      <c r="C35" s="171" t="s">
        <v>2296</v>
      </c>
      <c r="D35" s="171" t="s">
        <v>2183</v>
      </c>
      <c r="E35" s="170" t="s">
        <v>2158</v>
      </c>
      <c r="F35" s="172">
        <v>998230386.64999998</v>
      </c>
      <c r="G35" s="170" t="s">
        <v>2297</v>
      </c>
      <c r="H35" s="173">
        <v>3922515918446</v>
      </c>
      <c r="I35" s="173">
        <v>0</v>
      </c>
      <c r="J35" s="173">
        <v>3922515918446</v>
      </c>
      <c r="K35" s="171" t="s">
        <v>2160</v>
      </c>
      <c r="L35" s="173">
        <v>0</v>
      </c>
      <c r="M35" s="171" t="s">
        <v>2160</v>
      </c>
      <c r="N35" s="173">
        <v>0</v>
      </c>
      <c r="O35" s="171" t="s">
        <v>2160</v>
      </c>
      <c r="P35" s="173">
        <v>0</v>
      </c>
      <c r="Q35" s="171" t="s">
        <v>2160</v>
      </c>
      <c r="R35" s="173">
        <v>0</v>
      </c>
      <c r="S35" s="171" t="s">
        <v>2160</v>
      </c>
      <c r="T35" s="173">
        <v>0</v>
      </c>
      <c r="U35" s="171" t="s">
        <v>2160</v>
      </c>
      <c r="V35" s="174">
        <v>0</v>
      </c>
    </row>
    <row r="36" spans="1:22">
      <c r="A36" s="169" t="s">
        <v>2298</v>
      </c>
      <c r="B36" s="170" t="s">
        <v>2299</v>
      </c>
      <c r="C36" s="171" t="s">
        <v>2300</v>
      </c>
      <c r="D36" s="171" t="s">
        <v>2243</v>
      </c>
      <c r="E36" s="170" t="s">
        <v>2158</v>
      </c>
      <c r="F36" s="172">
        <v>1876773869.6300001</v>
      </c>
      <c r="G36" s="170" t="s">
        <v>2212</v>
      </c>
      <c r="H36" s="173">
        <v>437070783</v>
      </c>
      <c r="I36" s="173">
        <v>0</v>
      </c>
      <c r="J36" s="173">
        <v>437070783</v>
      </c>
      <c r="K36" s="171" t="s">
        <v>2160</v>
      </c>
      <c r="L36" s="173">
        <v>0</v>
      </c>
      <c r="M36" s="171" t="s">
        <v>2160</v>
      </c>
      <c r="N36" s="173">
        <v>0</v>
      </c>
      <c r="O36" s="171" t="s">
        <v>2160</v>
      </c>
      <c r="P36" s="173">
        <v>0</v>
      </c>
      <c r="Q36" s="171" t="s">
        <v>2160</v>
      </c>
      <c r="R36" s="173">
        <v>0</v>
      </c>
      <c r="S36" s="171" t="s">
        <v>2160</v>
      </c>
      <c r="T36" s="173">
        <v>0</v>
      </c>
      <c r="U36" s="171" t="s">
        <v>2160</v>
      </c>
      <c r="V36" s="174">
        <v>0</v>
      </c>
    </row>
    <row r="37" spans="1:22">
      <c r="A37" s="169" t="s">
        <v>2301</v>
      </c>
      <c r="B37" s="170" t="s">
        <v>2302</v>
      </c>
      <c r="C37" s="171" t="s">
        <v>2303</v>
      </c>
      <c r="D37" s="171" t="s">
        <v>2243</v>
      </c>
      <c r="E37" s="170" t="s">
        <v>2158</v>
      </c>
      <c r="F37" s="172">
        <v>496410716.36000001</v>
      </c>
      <c r="G37" s="170" t="s">
        <v>2304</v>
      </c>
      <c r="H37" s="173">
        <v>82866371</v>
      </c>
      <c r="I37" s="173">
        <v>0</v>
      </c>
      <c r="J37" s="173">
        <v>82866371</v>
      </c>
      <c r="K37" s="171" t="s">
        <v>2160</v>
      </c>
      <c r="L37" s="173">
        <v>0</v>
      </c>
      <c r="M37" s="171" t="s">
        <v>2160</v>
      </c>
      <c r="N37" s="173">
        <v>0</v>
      </c>
      <c r="O37" s="171" t="s">
        <v>2160</v>
      </c>
      <c r="P37" s="173">
        <v>0</v>
      </c>
      <c r="Q37" s="171" t="s">
        <v>2160</v>
      </c>
      <c r="R37" s="173">
        <v>0</v>
      </c>
      <c r="S37" s="171" t="s">
        <v>2160</v>
      </c>
      <c r="T37" s="173">
        <v>0</v>
      </c>
      <c r="U37" s="171" t="s">
        <v>2160</v>
      </c>
      <c r="V37" s="174">
        <v>0</v>
      </c>
    </row>
    <row r="38" spans="1:22">
      <c r="A38" s="169" t="s">
        <v>2305</v>
      </c>
      <c r="B38" s="170" t="s">
        <v>2306</v>
      </c>
      <c r="C38" s="171" t="s">
        <v>2307</v>
      </c>
      <c r="D38" s="171" t="s">
        <v>2183</v>
      </c>
      <c r="E38" s="170" t="s">
        <v>2158</v>
      </c>
      <c r="F38" s="172">
        <v>400000</v>
      </c>
      <c r="G38" s="170" t="s">
        <v>2308</v>
      </c>
      <c r="H38" s="173">
        <v>400000</v>
      </c>
      <c r="I38" s="173">
        <v>0</v>
      </c>
      <c r="J38" s="173">
        <v>400000</v>
      </c>
      <c r="K38" s="171" t="s">
        <v>2160</v>
      </c>
      <c r="L38" s="173">
        <v>0</v>
      </c>
      <c r="M38" s="171" t="s">
        <v>2160</v>
      </c>
      <c r="N38" s="173">
        <v>0</v>
      </c>
      <c r="O38" s="171" t="s">
        <v>2160</v>
      </c>
      <c r="P38" s="173">
        <v>0</v>
      </c>
      <c r="Q38" s="171" t="s">
        <v>2160</v>
      </c>
      <c r="R38" s="173">
        <v>0</v>
      </c>
      <c r="S38" s="171" t="s">
        <v>2160</v>
      </c>
      <c r="T38" s="173">
        <v>0</v>
      </c>
      <c r="U38" s="171" t="s">
        <v>2160</v>
      </c>
      <c r="V38" s="174">
        <v>0</v>
      </c>
    </row>
    <row r="39" spans="1:22">
      <c r="A39" s="169" t="s">
        <v>2309</v>
      </c>
      <c r="B39" s="170" t="s">
        <v>2310</v>
      </c>
      <c r="C39" s="171" t="s">
        <v>2311</v>
      </c>
      <c r="D39" s="171" t="s">
        <v>2183</v>
      </c>
      <c r="E39" s="170" t="s">
        <v>2158</v>
      </c>
      <c r="F39" s="172">
        <v>100000</v>
      </c>
      <c r="G39" s="170" t="s">
        <v>2312</v>
      </c>
      <c r="H39" s="173">
        <v>100000</v>
      </c>
      <c r="I39" s="173">
        <v>0</v>
      </c>
      <c r="J39" s="173">
        <v>100000</v>
      </c>
      <c r="K39" s="171" t="s">
        <v>2160</v>
      </c>
      <c r="L39" s="173">
        <v>0</v>
      </c>
      <c r="M39" s="171" t="s">
        <v>2160</v>
      </c>
      <c r="N39" s="173">
        <v>0</v>
      </c>
      <c r="O39" s="171" t="s">
        <v>2160</v>
      </c>
      <c r="P39" s="173">
        <v>0</v>
      </c>
      <c r="Q39" s="171" t="s">
        <v>2160</v>
      </c>
      <c r="R39" s="173">
        <v>0</v>
      </c>
      <c r="S39" s="171" t="s">
        <v>2160</v>
      </c>
      <c r="T39" s="173">
        <v>0</v>
      </c>
      <c r="U39" s="171" t="s">
        <v>2160</v>
      </c>
      <c r="V39" s="174">
        <v>0</v>
      </c>
    </row>
    <row r="40" spans="1:22">
      <c r="A40" s="169" t="s">
        <v>2313</v>
      </c>
      <c r="B40" s="170" t="s">
        <v>2314</v>
      </c>
      <c r="C40" s="171" t="s">
        <v>2315</v>
      </c>
      <c r="D40" s="171" t="s">
        <v>2157</v>
      </c>
      <c r="E40" s="170" t="s">
        <v>2158</v>
      </c>
      <c r="F40" s="172">
        <v>1211362906.4000001</v>
      </c>
      <c r="G40" s="170" t="s">
        <v>2316</v>
      </c>
      <c r="H40" s="173">
        <v>1518317592</v>
      </c>
      <c r="I40" s="173">
        <v>0</v>
      </c>
      <c r="J40" s="173">
        <v>1518317592</v>
      </c>
      <c r="K40" s="171" t="s">
        <v>2160</v>
      </c>
      <c r="L40" s="173">
        <v>0</v>
      </c>
      <c r="M40" s="171" t="s">
        <v>2160</v>
      </c>
      <c r="N40" s="173">
        <v>0</v>
      </c>
      <c r="O40" s="171" t="s">
        <v>2160</v>
      </c>
      <c r="P40" s="173">
        <v>0</v>
      </c>
      <c r="Q40" s="171" t="s">
        <v>2160</v>
      </c>
      <c r="R40" s="173">
        <v>0</v>
      </c>
      <c r="S40" s="171" t="s">
        <v>2160</v>
      </c>
      <c r="T40" s="173">
        <v>0</v>
      </c>
      <c r="U40" s="171" t="s">
        <v>2160</v>
      </c>
      <c r="V40" s="174">
        <v>0</v>
      </c>
    </row>
    <row r="41" spans="1:22">
      <c r="A41" s="169" t="s">
        <v>2317</v>
      </c>
      <c r="B41" s="170" t="s">
        <v>2318</v>
      </c>
      <c r="C41" s="171" t="s">
        <v>2319</v>
      </c>
      <c r="D41" s="171" t="s">
        <v>2243</v>
      </c>
      <c r="E41" s="170" t="s">
        <v>2158</v>
      </c>
      <c r="F41" s="172">
        <v>157186059.50999999</v>
      </c>
      <c r="G41" s="170" t="s">
        <v>2320</v>
      </c>
      <c r="H41" s="173">
        <v>88637034</v>
      </c>
      <c r="I41" s="173">
        <v>0</v>
      </c>
      <c r="J41" s="173">
        <v>88637034</v>
      </c>
      <c r="K41" s="171" t="s">
        <v>2160</v>
      </c>
      <c r="L41" s="173">
        <v>0</v>
      </c>
      <c r="M41" s="171" t="s">
        <v>2160</v>
      </c>
      <c r="N41" s="173">
        <v>0</v>
      </c>
      <c r="O41" s="171" t="s">
        <v>2160</v>
      </c>
      <c r="P41" s="173">
        <v>0</v>
      </c>
      <c r="Q41" s="171" t="s">
        <v>2160</v>
      </c>
      <c r="R41" s="173">
        <v>0</v>
      </c>
      <c r="S41" s="171" t="s">
        <v>2160</v>
      </c>
      <c r="T41" s="173">
        <v>0</v>
      </c>
      <c r="U41" s="171" t="s">
        <v>2160</v>
      </c>
      <c r="V41" s="174">
        <v>0</v>
      </c>
    </row>
    <row r="42" spans="1:22">
      <c r="A42" s="169" t="s">
        <v>2321</v>
      </c>
      <c r="B42" s="170" t="s">
        <v>2322</v>
      </c>
      <c r="C42" s="171" t="s">
        <v>2323</v>
      </c>
      <c r="D42" s="171" t="s">
        <v>2243</v>
      </c>
      <c r="E42" s="170" t="s">
        <v>2158</v>
      </c>
      <c r="F42" s="172">
        <v>772416395.83000004</v>
      </c>
      <c r="G42" s="170" t="s">
        <v>2227</v>
      </c>
      <c r="H42" s="173">
        <v>344444440</v>
      </c>
      <c r="I42" s="173">
        <v>0</v>
      </c>
      <c r="J42" s="173">
        <v>344444440</v>
      </c>
      <c r="K42" s="171" t="s">
        <v>2160</v>
      </c>
      <c r="L42" s="173">
        <v>0</v>
      </c>
      <c r="M42" s="171" t="s">
        <v>2160</v>
      </c>
      <c r="N42" s="173">
        <v>0</v>
      </c>
      <c r="O42" s="171" t="s">
        <v>2160</v>
      </c>
      <c r="P42" s="173">
        <v>0</v>
      </c>
      <c r="Q42" s="171" t="s">
        <v>2160</v>
      </c>
      <c r="R42" s="173">
        <v>0</v>
      </c>
      <c r="S42" s="171" t="s">
        <v>2160</v>
      </c>
      <c r="T42" s="173">
        <v>0</v>
      </c>
      <c r="U42" s="171" t="s">
        <v>2160</v>
      </c>
      <c r="V42" s="174">
        <v>0</v>
      </c>
    </row>
    <row r="43" spans="1:22">
      <c r="A43" s="169" t="s">
        <v>2324</v>
      </c>
      <c r="B43" s="170" t="s">
        <v>2325</v>
      </c>
      <c r="C43" s="171" t="s">
        <v>2326</v>
      </c>
      <c r="D43" s="171" t="s">
        <v>2183</v>
      </c>
      <c r="E43" s="170" t="s">
        <v>2158</v>
      </c>
      <c r="F43" s="172">
        <v>246750000</v>
      </c>
      <c r="G43" s="170" t="s">
        <v>2327</v>
      </c>
      <c r="H43" s="173">
        <v>175000000</v>
      </c>
      <c r="I43" s="173">
        <v>0</v>
      </c>
      <c r="J43" s="173">
        <v>175000000</v>
      </c>
      <c r="K43" s="171" t="s">
        <v>2160</v>
      </c>
      <c r="L43" s="173">
        <v>0</v>
      </c>
      <c r="M43" s="171" t="s">
        <v>2160</v>
      </c>
      <c r="N43" s="173">
        <v>0</v>
      </c>
      <c r="O43" s="171" t="s">
        <v>2160</v>
      </c>
      <c r="P43" s="173">
        <v>0</v>
      </c>
      <c r="Q43" s="171" t="s">
        <v>2160</v>
      </c>
      <c r="R43" s="173">
        <v>0</v>
      </c>
      <c r="S43" s="171" t="s">
        <v>2160</v>
      </c>
      <c r="T43" s="173">
        <v>0</v>
      </c>
      <c r="U43" s="171" t="s">
        <v>2160</v>
      </c>
      <c r="V43" s="174">
        <v>0</v>
      </c>
    </row>
    <row r="44" spans="1:22">
      <c r="A44" s="169" t="s">
        <v>2328</v>
      </c>
      <c r="B44" s="170" t="s">
        <v>2329</v>
      </c>
      <c r="C44" s="171" t="s">
        <v>2330</v>
      </c>
      <c r="D44" s="171" t="s">
        <v>2243</v>
      </c>
      <c r="E44" s="170" t="s">
        <v>2158</v>
      </c>
      <c r="F44" s="172">
        <v>921993251.75</v>
      </c>
      <c r="G44" s="170" t="s">
        <v>2331</v>
      </c>
      <c r="H44" s="173">
        <v>125907641</v>
      </c>
      <c r="I44" s="173">
        <v>0</v>
      </c>
      <c r="J44" s="173">
        <v>125907641</v>
      </c>
      <c r="K44" s="171" t="s">
        <v>2160</v>
      </c>
      <c r="L44" s="173">
        <v>0</v>
      </c>
      <c r="M44" s="171" t="s">
        <v>2160</v>
      </c>
      <c r="N44" s="173">
        <v>0</v>
      </c>
      <c r="O44" s="171" t="s">
        <v>2160</v>
      </c>
      <c r="P44" s="173">
        <v>0</v>
      </c>
      <c r="Q44" s="171" t="s">
        <v>2160</v>
      </c>
      <c r="R44" s="173">
        <v>0</v>
      </c>
      <c r="S44" s="171" t="s">
        <v>2160</v>
      </c>
      <c r="T44" s="173">
        <v>0</v>
      </c>
      <c r="U44" s="171" t="s">
        <v>2160</v>
      </c>
      <c r="V44" s="174">
        <v>0</v>
      </c>
    </row>
    <row r="45" spans="1:22">
      <c r="A45" s="169" t="s">
        <v>2332</v>
      </c>
      <c r="B45" s="170" t="s">
        <v>2333</v>
      </c>
      <c r="C45" s="171" t="s">
        <v>2334</v>
      </c>
      <c r="D45" s="171" t="s">
        <v>2183</v>
      </c>
      <c r="E45" s="170" t="s">
        <v>2158</v>
      </c>
      <c r="F45" s="172">
        <v>53896441</v>
      </c>
      <c r="G45" s="170" t="s">
        <v>2335</v>
      </c>
      <c r="H45" s="173">
        <v>9000000</v>
      </c>
      <c r="I45" s="173">
        <v>18000000</v>
      </c>
      <c r="J45" s="173">
        <v>27000000</v>
      </c>
      <c r="K45" s="171" t="s">
        <v>2160</v>
      </c>
      <c r="L45" s="173">
        <v>0</v>
      </c>
      <c r="M45" s="171" t="s">
        <v>2160</v>
      </c>
      <c r="N45" s="173">
        <v>0</v>
      </c>
      <c r="O45" s="171" t="s">
        <v>2160</v>
      </c>
      <c r="P45" s="173">
        <v>0</v>
      </c>
      <c r="Q45" s="171" t="s">
        <v>2160</v>
      </c>
      <c r="R45" s="173">
        <v>0</v>
      </c>
      <c r="S45" s="171" t="s">
        <v>2160</v>
      </c>
      <c r="T45" s="173">
        <v>0</v>
      </c>
      <c r="U45" s="171" t="s">
        <v>2160</v>
      </c>
      <c r="V45" s="174">
        <v>0</v>
      </c>
    </row>
    <row r="46" spans="1:22">
      <c r="A46" s="169" t="s">
        <v>2336</v>
      </c>
      <c r="B46" s="170" t="s">
        <v>2337</v>
      </c>
      <c r="C46" s="171" t="s">
        <v>2338</v>
      </c>
      <c r="D46" s="171" t="s">
        <v>2243</v>
      </c>
      <c r="E46" s="170" t="s">
        <v>2158</v>
      </c>
      <c r="F46" s="172">
        <v>1198991738.6400001</v>
      </c>
      <c r="G46" s="170" t="s">
        <v>2339</v>
      </c>
      <c r="H46" s="173">
        <v>158999202</v>
      </c>
      <c r="I46" s="173">
        <v>0</v>
      </c>
      <c r="J46" s="173">
        <v>158999202</v>
      </c>
      <c r="K46" s="171" t="s">
        <v>2160</v>
      </c>
      <c r="L46" s="173">
        <v>0</v>
      </c>
      <c r="M46" s="171" t="s">
        <v>2160</v>
      </c>
      <c r="N46" s="173">
        <v>0</v>
      </c>
      <c r="O46" s="171" t="s">
        <v>2160</v>
      </c>
      <c r="P46" s="173">
        <v>0</v>
      </c>
      <c r="Q46" s="171" t="s">
        <v>2160</v>
      </c>
      <c r="R46" s="173">
        <v>0</v>
      </c>
      <c r="S46" s="171" t="s">
        <v>2160</v>
      </c>
      <c r="T46" s="173">
        <v>0</v>
      </c>
      <c r="U46" s="171" t="s">
        <v>2160</v>
      </c>
      <c r="V46" s="174">
        <v>0</v>
      </c>
    </row>
    <row r="47" spans="1:22">
      <c r="A47" s="169" t="s">
        <v>2340</v>
      </c>
      <c r="B47" s="170" t="s">
        <v>2341</v>
      </c>
      <c r="C47" s="171" t="s">
        <v>2342</v>
      </c>
      <c r="D47" s="171" t="s">
        <v>2183</v>
      </c>
      <c r="E47" s="170" t="s">
        <v>2158</v>
      </c>
      <c r="F47" s="172">
        <v>398381000</v>
      </c>
      <c r="G47" s="170" t="s">
        <v>2343</v>
      </c>
      <c r="H47" s="173">
        <v>398381000</v>
      </c>
      <c r="I47" s="173">
        <v>0</v>
      </c>
      <c r="J47" s="173">
        <v>398381000</v>
      </c>
      <c r="K47" s="171" t="s">
        <v>2160</v>
      </c>
      <c r="L47" s="173">
        <v>0</v>
      </c>
      <c r="M47" s="171" t="s">
        <v>2160</v>
      </c>
      <c r="N47" s="173">
        <v>0</v>
      </c>
      <c r="O47" s="171" t="s">
        <v>2160</v>
      </c>
      <c r="P47" s="173">
        <v>0</v>
      </c>
      <c r="Q47" s="171" t="s">
        <v>2160</v>
      </c>
      <c r="R47" s="173">
        <v>0</v>
      </c>
      <c r="S47" s="171" t="s">
        <v>2160</v>
      </c>
      <c r="T47" s="173">
        <v>0</v>
      </c>
      <c r="U47" s="171" t="s">
        <v>2160</v>
      </c>
      <c r="V47" s="174">
        <v>0</v>
      </c>
    </row>
    <row r="48" spans="1:22">
      <c r="A48" s="169" t="s">
        <v>2344</v>
      </c>
      <c r="B48" s="170" t="s">
        <v>2345</v>
      </c>
      <c r="C48" s="171" t="s">
        <v>2346</v>
      </c>
      <c r="D48" s="171" t="s">
        <v>2183</v>
      </c>
      <c r="E48" s="170" t="s">
        <v>2158</v>
      </c>
      <c r="F48" s="172">
        <v>26186518.66</v>
      </c>
      <c r="G48" s="170" t="s">
        <v>2347</v>
      </c>
      <c r="H48" s="173">
        <v>5996334</v>
      </c>
      <c r="I48" s="173">
        <v>0</v>
      </c>
      <c r="J48" s="173">
        <v>5996334</v>
      </c>
      <c r="K48" s="171" t="s">
        <v>2160</v>
      </c>
      <c r="L48" s="173">
        <v>0</v>
      </c>
      <c r="M48" s="171" t="s">
        <v>2160</v>
      </c>
      <c r="N48" s="173">
        <v>0</v>
      </c>
      <c r="O48" s="171" t="s">
        <v>2160</v>
      </c>
      <c r="P48" s="173">
        <v>0</v>
      </c>
      <c r="Q48" s="171" t="s">
        <v>2160</v>
      </c>
      <c r="R48" s="173">
        <v>0</v>
      </c>
      <c r="S48" s="171" t="s">
        <v>2160</v>
      </c>
      <c r="T48" s="173">
        <v>0</v>
      </c>
      <c r="U48" s="171" t="s">
        <v>2160</v>
      </c>
      <c r="V48" s="174">
        <v>0</v>
      </c>
    </row>
    <row r="49" spans="1:22">
      <c r="A49" s="169" t="s">
        <v>2348</v>
      </c>
      <c r="B49" s="170" t="s">
        <v>2349</v>
      </c>
      <c r="C49" s="171" t="s">
        <v>2350</v>
      </c>
      <c r="D49" s="171" t="s">
        <v>2183</v>
      </c>
      <c r="E49" s="170" t="s">
        <v>2158</v>
      </c>
      <c r="F49" s="172">
        <v>160000000</v>
      </c>
      <c r="G49" s="170" t="s">
        <v>2351</v>
      </c>
      <c r="H49" s="173">
        <v>5270721</v>
      </c>
      <c r="I49" s="173">
        <v>5270721</v>
      </c>
      <c r="J49" s="173">
        <v>10541442</v>
      </c>
      <c r="K49" s="171" t="s">
        <v>2160</v>
      </c>
      <c r="L49" s="173">
        <v>0</v>
      </c>
      <c r="M49" s="171" t="s">
        <v>2160</v>
      </c>
      <c r="N49" s="173">
        <v>0</v>
      </c>
      <c r="O49" s="171" t="s">
        <v>2160</v>
      </c>
      <c r="P49" s="173">
        <v>0</v>
      </c>
      <c r="Q49" s="171" t="s">
        <v>2160</v>
      </c>
      <c r="R49" s="173">
        <v>0</v>
      </c>
      <c r="S49" s="171" t="s">
        <v>2160</v>
      </c>
      <c r="T49" s="173">
        <v>0</v>
      </c>
      <c r="U49" s="171" t="s">
        <v>2160</v>
      </c>
      <c r="V49" s="174">
        <v>0</v>
      </c>
    </row>
    <row r="50" spans="1:22">
      <c r="A50" s="169" t="s">
        <v>2352</v>
      </c>
      <c r="B50" s="170" t="s">
        <v>2353</v>
      </c>
      <c r="C50" s="171" t="s">
        <v>2354</v>
      </c>
      <c r="D50" s="171" t="s">
        <v>2183</v>
      </c>
      <c r="E50" s="170" t="s">
        <v>2158</v>
      </c>
      <c r="F50" s="172">
        <v>725702304.53999996</v>
      </c>
      <c r="G50" s="170" t="s">
        <v>2355</v>
      </c>
      <c r="H50" s="173">
        <v>1157732303</v>
      </c>
      <c r="I50" s="173">
        <v>421832000</v>
      </c>
      <c r="J50" s="173">
        <v>1579564303</v>
      </c>
      <c r="K50" s="171" t="s">
        <v>2160</v>
      </c>
      <c r="L50" s="173">
        <v>0</v>
      </c>
      <c r="M50" s="171" t="s">
        <v>2160</v>
      </c>
      <c r="N50" s="173">
        <v>0</v>
      </c>
      <c r="O50" s="171" t="s">
        <v>2160</v>
      </c>
      <c r="P50" s="173">
        <v>0</v>
      </c>
      <c r="Q50" s="171" t="s">
        <v>2160</v>
      </c>
      <c r="R50" s="173">
        <v>0</v>
      </c>
      <c r="S50" s="171" t="s">
        <v>2160</v>
      </c>
      <c r="T50" s="173">
        <v>0</v>
      </c>
      <c r="U50" s="171" t="s">
        <v>2160</v>
      </c>
      <c r="V50" s="174">
        <v>0</v>
      </c>
    </row>
    <row r="51" spans="1:22">
      <c r="A51" s="169" t="s">
        <v>2356</v>
      </c>
      <c r="B51" s="170" t="s">
        <v>2357</v>
      </c>
      <c r="C51" s="171" t="s">
        <v>2358</v>
      </c>
      <c r="D51" s="171" t="s">
        <v>2183</v>
      </c>
      <c r="E51" s="170" t="s">
        <v>2158</v>
      </c>
      <c r="F51" s="172">
        <v>400484014.92000002</v>
      </c>
      <c r="G51" s="170" t="s">
        <v>2359</v>
      </c>
      <c r="H51" s="173">
        <v>9521649</v>
      </c>
      <c r="I51" s="173">
        <v>0</v>
      </c>
      <c r="J51" s="173">
        <v>9521649</v>
      </c>
      <c r="K51" s="171" t="s">
        <v>2160</v>
      </c>
      <c r="L51" s="173">
        <v>0</v>
      </c>
      <c r="M51" s="171" t="s">
        <v>2160</v>
      </c>
      <c r="N51" s="173">
        <v>0</v>
      </c>
      <c r="O51" s="171" t="s">
        <v>2160</v>
      </c>
      <c r="P51" s="173">
        <v>0</v>
      </c>
      <c r="Q51" s="171" t="s">
        <v>2160</v>
      </c>
      <c r="R51" s="173">
        <v>0</v>
      </c>
      <c r="S51" s="171" t="s">
        <v>2160</v>
      </c>
      <c r="T51" s="173">
        <v>0</v>
      </c>
      <c r="U51" s="171" t="s">
        <v>2160</v>
      </c>
      <c r="V51" s="174">
        <v>0</v>
      </c>
    </row>
    <row r="52" spans="1:22">
      <c r="A52" s="169" t="s">
        <v>2360</v>
      </c>
      <c r="B52" s="170" t="s">
        <v>2361</v>
      </c>
      <c r="C52" s="171" t="s">
        <v>2362</v>
      </c>
      <c r="D52" s="171" t="s">
        <v>2271</v>
      </c>
      <c r="E52" s="170" t="s">
        <v>2158</v>
      </c>
      <c r="F52" s="172">
        <v>3750000000</v>
      </c>
      <c r="G52" s="170" t="s">
        <v>2363</v>
      </c>
      <c r="H52" s="173">
        <v>205043374</v>
      </c>
      <c r="I52" s="173">
        <v>203931103</v>
      </c>
      <c r="J52" s="173">
        <v>408974477</v>
      </c>
      <c r="K52" s="171" t="s">
        <v>2204</v>
      </c>
      <c r="L52" s="173">
        <v>3531751</v>
      </c>
      <c r="M52" s="171" t="s">
        <v>2205</v>
      </c>
      <c r="N52" s="173">
        <v>200399352</v>
      </c>
      <c r="O52" s="171" t="s">
        <v>2160</v>
      </c>
      <c r="P52" s="173">
        <v>0</v>
      </c>
      <c r="Q52" s="171" t="s">
        <v>2160</v>
      </c>
      <c r="R52" s="173">
        <v>0</v>
      </c>
      <c r="S52" s="171" t="s">
        <v>2160</v>
      </c>
      <c r="T52" s="173">
        <v>0</v>
      </c>
      <c r="U52" s="171" t="s">
        <v>2160</v>
      </c>
      <c r="V52" s="174">
        <v>0</v>
      </c>
    </row>
    <row r="53" spans="1:22">
      <c r="A53" s="169" t="s">
        <v>2364</v>
      </c>
      <c r="B53" s="170" t="s">
        <v>2365</v>
      </c>
      <c r="C53" s="171" t="s">
        <v>2366</v>
      </c>
      <c r="D53" s="171" t="s">
        <v>2183</v>
      </c>
      <c r="E53" s="170" t="s">
        <v>2158</v>
      </c>
      <c r="F53" s="172">
        <v>116800000</v>
      </c>
      <c r="G53" s="170" t="s">
        <v>2367</v>
      </c>
      <c r="H53" s="173">
        <v>607192</v>
      </c>
      <c r="I53" s="173">
        <v>992808</v>
      </c>
      <c r="J53" s="173">
        <v>1600000</v>
      </c>
      <c r="K53" s="171" t="s">
        <v>2160</v>
      </c>
      <c r="L53" s="173">
        <v>0</v>
      </c>
      <c r="M53" s="171" t="s">
        <v>2160</v>
      </c>
      <c r="N53" s="173">
        <v>0</v>
      </c>
      <c r="O53" s="171" t="s">
        <v>2160</v>
      </c>
      <c r="P53" s="173">
        <v>0</v>
      </c>
      <c r="Q53" s="171" t="s">
        <v>2160</v>
      </c>
      <c r="R53" s="173">
        <v>0</v>
      </c>
      <c r="S53" s="171" t="s">
        <v>2160</v>
      </c>
      <c r="T53" s="173">
        <v>0</v>
      </c>
      <c r="U53" s="171" t="s">
        <v>2160</v>
      </c>
      <c r="V53" s="174">
        <v>0</v>
      </c>
    </row>
    <row r="54" spans="1:22">
      <c r="A54" s="169" t="s">
        <v>2368</v>
      </c>
      <c r="B54" s="170" t="s">
        <v>2369</v>
      </c>
      <c r="C54" s="171" t="s">
        <v>2370</v>
      </c>
      <c r="D54" s="171" t="s">
        <v>2183</v>
      </c>
      <c r="E54" s="170" t="s">
        <v>2158</v>
      </c>
      <c r="F54" s="172">
        <v>707004</v>
      </c>
      <c r="G54" s="170" t="s">
        <v>2371</v>
      </c>
      <c r="H54" s="173">
        <v>707004</v>
      </c>
      <c r="I54" s="173">
        <v>0</v>
      </c>
      <c r="J54" s="173">
        <v>707004</v>
      </c>
      <c r="K54" s="171" t="s">
        <v>2160</v>
      </c>
      <c r="L54" s="173">
        <v>0</v>
      </c>
      <c r="M54" s="171" t="s">
        <v>2160</v>
      </c>
      <c r="N54" s="173">
        <v>0</v>
      </c>
      <c r="O54" s="171" t="s">
        <v>2160</v>
      </c>
      <c r="P54" s="173">
        <v>0</v>
      </c>
      <c r="Q54" s="171" t="s">
        <v>2160</v>
      </c>
      <c r="R54" s="173">
        <v>0</v>
      </c>
      <c r="S54" s="171" t="s">
        <v>2160</v>
      </c>
      <c r="T54" s="173">
        <v>0</v>
      </c>
      <c r="U54" s="171" t="s">
        <v>2160</v>
      </c>
      <c r="V54" s="174">
        <v>0</v>
      </c>
    </row>
    <row r="55" spans="1:22">
      <c r="A55" s="169" t="s">
        <v>2372</v>
      </c>
      <c r="B55" s="170" t="s">
        <v>2373</v>
      </c>
      <c r="C55" s="171" t="s">
        <v>2374</v>
      </c>
      <c r="D55" s="171" t="s">
        <v>2157</v>
      </c>
      <c r="E55" s="170" t="s">
        <v>2158</v>
      </c>
      <c r="F55" s="172">
        <v>165172283.55000001</v>
      </c>
      <c r="G55" s="170" t="s">
        <v>2375</v>
      </c>
      <c r="H55" s="173">
        <v>166384619</v>
      </c>
      <c r="I55" s="173">
        <v>0</v>
      </c>
      <c r="J55" s="173">
        <v>166384619</v>
      </c>
      <c r="K55" s="171" t="s">
        <v>2160</v>
      </c>
      <c r="L55" s="173">
        <v>0</v>
      </c>
      <c r="M55" s="171" t="s">
        <v>2160</v>
      </c>
      <c r="N55" s="173">
        <v>0</v>
      </c>
      <c r="O55" s="171" t="s">
        <v>2160</v>
      </c>
      <c r="P55" s="173">
        <v>0</v>
      </c>
      <c r="Q55" s="171" t="s">
        <v>2160</v>
      </c>
      <c r="R55" s="173">
        <v>0</v>
      </c>
      <c r="S55" s="171" t="s">
        <v>2160</v>
      </c>
      <c r="T55" s="173">
        <v>0</v>
      </c>
      <c r="U55" s="171" t="s">
        <v>2160</v>
      </c>
      <c r="V55" s="174">
        <v>0</v>
      </c>
    </row>
    <row r="56" spans="1:22">
      <c r="A56" s="169" t="s">
        <v>2376</v>
      </c>
      <c r="B56" s="170" t="s">
        <v>2377</v>
      </c>
      <c r="C56" s="171" t="s">
        <v>2378</v>
      </c>
      <c r="D56" s="171" t="s">
        <v>2183</v>
      </c>
      <c r="E56" s="170" t="s">
        <v>2158</v>
      </c>
      <c r="F56" s="172">
        <v>151555970</v>
      </c>
      <c r="G56" s="170" t="s">
        <v>2379</v>
      </c>
      <c r="H56" s="173">
        <v>49911902</v>
      </c>
      <c r="I56" s="173">
        <v>99765826</v>
      </c>
      <c r="J56" s="173">
        <v>149677728</v>
      </c>
      <c r="K56" s="171" t="s">
        <v>2160</v>
      </c>
      <c r="L56" s="173">
        <v>0</v>
      </c>
      <c r="M56" s="171" t="s">
        <v>2160</v>
      </c>
      <c r="N56" s="173">
        <v>0</v>
      </c>
      <c r="O56" s="171" t="s">
        <v>2160</v>
      </c>
      <c r="P56" s="173">
        <v>0</v>
      </c>
      <c r="Q56" s="171" t="s">
        <v>2160</v>
      </c>
      <c r="R56" s="173">
        <v>0</v>
      </c>
      <c r="S56" s="171" t="s">
        <v>2160</v>
      </c>
      <c r="T56" s="173">
        <v>0</v>
      </c>
      <c r="U56" s="171" t="s">
        <v>2160</v>
      </c>
      <c r="V56" s="174">
        <v>0</v>
      </c>
    </row>
    <row r="57" spans="1:22">
      <c r="A57" s="169" t="s">
        <v>2380</v>
      </c>
      <c r="B57" s="170" t="s">
        <v>2381</v>
      </c>
      <c r="C57" s="171" t="s">
        <v>2382</v>
      </c>
      <c r="D57" s="171" t="s">
        <v>2183</v>
      </c>
      <c r="E57" s="170" t="s">
        <v>2158</v>
      </c>
      <c r="F57" s="172">
        <v>15000000</v>
      </c>
      <c r="G57" s="170" t="s">
        <v>2383</v>
      </c>
      <c r="H57" s="173">
        <v>490000</v>
      </c>
      <c r="I57" s="173">
        <v>490000</v>
      </c>
      <c r="J57" s="173">
        <v>980000</v>
      </c>
      <c r="K57" s="171" t="s">
        <v>2160</v>
      </c>
      <c r="L57" s="173">
        <v>0</v>
      </c>
      <c r="M57" s="171" t="s">
        <v>2160</v>
      </c>
      <c r="N57" s="173">
        <v>0</v>
      </c>
      <c r="O57" s="171" t="s">
        <v>2160</v>
      </c>
      <c r="P57" s="173">
        <v>0</v>
      </c>
      <c r="Q57" s="171" t="s">
        <v>2160</v>
      </c>
      <c r="R57" s="173">
        <v>0</v>
      </c>
      <c r="S57" s="171" t="s">
        <v>2160</v>
      </c>
      <c r="T57" s="173">
        <v>0</v>
      </c>
      <c r="U57" s="171" t="s">
        <v>2160</v>
      </c>
      <c r="V57" s="174">
        <v>0</v>
      </c>
    </row>
    <row r="58" spans="1:22">
      <c r="A58" s="169" t="s">
        <v>1536</v>
      </c>
      <c r="B58" s="170" t="s">
        <v>2384</v>
      </c>
      <c r="C58" s="171" t="s">
        <v>2385</v>
      </c>
      <c r="D58" s="171" t="s">
        <v>2243</v>
      </c>
      <c r="E58" s="170" t="s">
        <v>2158</v>
      </c>
      <c r="F58" s="172">
        <v>5646767124.9300003</v>
      </c>
      <c r="G58" s="170" t="s">
        <v>2386</v>
      </c>
      <c r="H58" s="173">
        <v>2000000000</v>
      </c>
      <c r="I58" s="173">
        <v>0</v>
      </c>
      <c r="J58" s="173">
        <v>2000000000</v>
      </c>
      <c r="K58" s="171" t="s">
        <v>2160</v>
      </c>
      <c r="L58" s="173">
        <v>0</v>
      </c>
      <c r="M58" s="171" t="s">
        <v>2160</v>
      </c>
      <c r="N58" s="173">
        <v>0</v>
      </c>
      <c r="O58" s="171" t="s">
        <v>2160</v>
      </c>
      <c r="P58" s="173">
        <v>0</v>
      </c>
      <c r="Q58" s="171" t="s">
        <v>2160</v>
      </c>
      <c r="R58" s="173">
        <v>0</v>
      </c>
      <c r="S58" s="171" t="s">
        <v>2160</v>
      </c>
      <c r="T58" s="173">
        <v>0</v>
      </c>
      <c r="U58" s="171" t="s">
        <v>2160</v>
      </c>
      <c r="V58" s="174">
        <v>0</v>
      </c>
    </row>
    <row r="59" spans="1:22">
      <c r="A59" s="169" t="s">
        <v>2387</v>
      </c>
      <c r="B59" s="170" t="s">
        <v>2388</v>
      </c>
      <c r="C59" s="171" t="s">
        <v>2389</v>
      </c>
      <c r="D59" s="171" t="s">
        <v>2157</v>
      </c>
      <c r="E59" s="170" t="s">
        <v>2158</v>
      </c>
      <c r="F59" s="172">
        <v>1331021.3899999999</v>
      </c>
      <c r="G59" s="170" t="s">
        <v>2390</v>
      </c>
      <c r="H59" s="173">
        <v>1035</v>
      </c>
      <c r="I59" s="173">
        <v>0</v>
      </c>
      <c r="J59" s="173">
        <v>1035</v>
      </c>
      <c r="K59" s="171" t="s">
        <v>2160</v>
      </c>
      <c r="L59" s="173">
        <v>0</v>
      </c>
      <c r="M59" s="171" t="s">
        <v>2160</v>
      </c>
      <c r="N59" s="173">
        <v>0</v>
      </c>
      <c r="O59" s="171" t="s">
        <v>2160</v>
      </c>
      <c r="P59" s="173">
        <v>0</v>
      </c>
      <c r="Q59" s="171" t="s">
        <v>2160</v>
      </c>
      <c r="R59" s="173">
        <v>0</v>
      </c>
      <c r="S59" s="171" t="s">
        <v>2160</v>
      </c>
      <c r="T59" s="173">
        <v>0</v>
      </c>
      <c r="U59" s="171" t="s">
        <v>2160</v>
      </c>
      <c r="V59" s="174">
        <v>0</v>
      </c>
    </row>
    <row r="60" spans="1:22">
      <c r="A60" s="169" t="s">
        <v>2391</v>
      </c>
      <c r="B60" s="170" t="s">
        <v>2392</v>
      </c>
      <c r="C60" s="171" t="s">
        <v>2393</v>
      </c>
      <c r="D60" s="171" t="s">
        <v>2157</v>
      </c>
      <c r="E60" s="170" t="s">
        <v>2158</v>
      </c>
      <c r="F60" s="172">
        <v>263925029.94999999</v>
      </c>
      <c r="G60" s="170" t="s">
        <v>2394</v>
      </c>
      <c r="H60" s="173">
        <v>263968183</v>
      </c>
      <c r="I60" s="173">
        <v>0</v>
      </c>
      <c r="J60" s="173">
        <v>263968183</v>
      </c>
      <c r="K60" s="171" t="s">
        <v>2160</v>
      </c>
      <c r="L60" s="173">
        <v>0</v>
      </c>
      <c r="M60" s="171" t="s">
        <v>2160</v>
      </c>
      <c r="N60" s="173">
        <v>0</v>
      </c>
      <c r="O60" s="171" t="s">
        <v>2160</v>
      </c>
      <c r="P60" s="173">
        <v>0</v>
      </c>
      <c r="Q60" s="171" t="s">
        <v>2160</v>
      </c>
      <c r="R60" s="173">
        <v>0</v>
      </c>
      <c r="S60" s="171" t="s">
        <v>2160</v>
      </c>
      <c r="T60" s="173">
        <v>0</v>
      </c>
      <c r="U60" s="171" t="s">
        <v>2160</v>
      </c>
      <c r="V60" s="174">
        <v>0</v>
      </c>
    </row>
    <row r="61" spans="1:22">
      <c r="A61" s="169" t="s">
        <v>2395</v>
      </c>
      <c r="B61" s="170" t="s">
        <v>2396</v>
      </c>
      <c r="C61" s="171" t="s">
        <v>2397</v>
      </c>
      <c r="D61" s="171" t="s">
        <v>2243</v>
      </c>
      <c r="E61" s="170" t="s">
        <v>2158</v>
      </c>
      <c r="F61" s="172">
        <v>344601120.56</v>
      </c>
      <c r="G61" s="170" t="s">
        <v>2398</v>
      </c>
      <c r="H61" s="173">
        <v>51568270</v>
      </c>
      <c r="I61" s="173">
        <v>0</v>
      </c>
      <c r="J61" s="173">
        <v>51568270</v>
      </c>
      <c r="K61" s="171" t="s">
        <v>2160</v>
      </c>
      <c r="L61" s="173">
        <v>0</v>
      </c>
      <c r="M61" s="171" t="s">
        <v>2160</v>
      </c>
      <c r="N61" s="173">
        <v>0</v>
      </c>
      <c r="O61" s="171" t="s">
        <v>2160</v>
      </c>
      <c r="P61" s="173">
        <v>0</v>
      </c>
      <c r="Q61" s="171" t="s">
        <v>2160</v>
      </c>
      <c r="R61" s="173">
        <v>0</v>
      </c>
      <c r="S61" s="171" t="s">
        <v>2160</v>
      </c>
      <c r="T61" s="173">
        <v>0</v>
      </c>
      <c r="U61" s="171" t="s">
        <v>2160</v>
      </c>
      <c r="V61" s="174">
        <v>0</v>
      </c>
    </row>
    <row r="62" spans="1:22">
      <c r="A62" s="169" t="s">
        <v>2399</v>
      </c>
      <c r="B62" s="170" t="s">
        <v>2400</v>
      </c>
      <c r="C62" s="171" t="s">
        <v>2401</v>
      </c>
      <c r="D62" s="171" t="s">
        <v>2157</v>
      </c>
      <c r="E62" s="170" t="s">
        <v>2158</v>
      </c>
      <c r="F62" s="172">
        <v>167571824.21000001</v>
      </c>
      <c r="G62" s="170" t="s">
        <v>2402</v>
      </c>
      <c r="H62" s="173">
        <v>167572052</v>
      </c>
      <c r="I62" s="173">
        <v>0</v>
      </c>
      <c r="J62" s="173">
        <v>167572052</v>
      </c>
      <c r="K62" s="171" t="s">
        <v>2160</v>
      </c>
      <c r="L62" s="173">
        <v>0</v>
      </c>
      <c r="M62" s="171" t="s">
        <v>2160</v>
      </c>
      <c r="N62" s="173">
        <v>0</v>
      </c>
      <c r="O62" s="171" t="s">
        <v>2160</v>
      </c>
      <c r="P62" s="173">
        <v>0</v>
      </c>
      <c r="Q62" s="171" t="s">
        <v>2160</v>
      </c>
      <c r="R62" s="173">
        <v>0</v>
      </c>
      <c r="S62" s="171" t="s">
        <v>2160</v>
      </c>
      <c r="T62" s="173">
        <v>0</v>
      </c>
      <c r="U62" s="171" t="s">
        <v>2160</v>
      </c>
      <c r="V62" s="174">
        <v>0</v>
      </c>
    </row>
    <row r="63" spans="1:22">
      <c r="A63" s="169" t="s">
        <v>2403</v>
      </c>
      <c r="B63" s="170" t="s">
        <v>2404</v>
      </c>
      <c r="C63" s="171" t="s">
        <v>2405</v>
      </c>
      <c r="D63" s="171" t="s">
        <v>2183</v>
      </c>
      <c r="E63" s="170" t="s">
        <v>2158</v>
      </c>
      <c r="F63" s="172">
        <v>20222655.25</v>
      </c>
      <c r="G63" s="170" t="s">
        <v>2406</v>
      </c>
      <c r="H63" s="173">
        <v>34212832</v>
      </c>
      <c r="I63" s="173">
        <v>0</v>
      </c>
      <c r="J63" s="173">
        <v>34212832</v>
      </c>
      <c r="K63" s="171" t="s">
        <v>2160</v>
      </c>
      <c r="L63" s="173">
        <v>0</v>
      </c>
      <c r="M63" s="171" t="s">
        <v>2160</v>
      </c>
      <c r="N63" s="173">
        <v>0</v>
      </c>
      <c r="O63" s="171" t="s">
        <v>2160</v>
      </c>
      <c r="P63" s="173">
        <v>0</v>
      </c>
      <c r="Q63" s="171" t="s">
        <v>2160</v>
      </c>
      <c r="R63" s="173">
        <v>0</v>
      </c>
      <c r="S63" s="171" t="s">
        <v>2160</v>
      </c>
      <c r="T63" s="173">
        <v>0</v>
      </c>
      <c r="U63" s="171" t="s">
        <v>2160</v>
      </c>
      <c r="V63" s="174">
        <v>0</v>
      </c>
    </row>
    <row r="64" spans="1:22">
      <c r="A64" s="169" t="s">
        <v>2407</v>
      </c>
      <c r="B64" s="170" t="s">
        <v>2408</v>
      </c>
      <c r="C64" s="171" t="s">
        <v>2409</v>
      </c>
      <c r="D64" s="171" t="s">
        <v>2157</v>
      </c>
      <c r="E64" s="170" t="s">
        <v>2158</v>
      </c>
      <c r="F64" s="172">
        <v>22793.09</v>
      </c>
      <c r="G64" s="170" t="s">
        <v>2410</v>
      </c>
      <c r="H64" s="173">
        <v>2761620</v>
      </c>
      <c r="I64" s="173">
        <v>0</v>
      </c>
      <c r="J64" s="173">
        <v>2761620</v>
      </c>
      <c r="K64" s="171" t="s">
        <v>2160</v>
      </c>
      <c r="L64" s="173">
        <v>0</v>
      </c>
      <c r="M64" s="171" t="s">
        <v>2160</v>
      </c>
      <c r="N64" s="173">
        <v>0</v>
      </c>
      <c r="O64" s="171" t="s">
        <v>2160</v>
      </c>
      <c r="P64" s="173">
        <v>0</v>
      </c>
      <c r="Q64" s="171" t="s">
        <v>2160</v>
      </c>
      <c r="R64" s="173">
        <v>0</v>
      </c>
      <c r="S64" s="171" t="s">
        <v>2160</v>
      </c>
      <c r="T64" s="173">
        <v>0</v>
      </c>
      <c r="U64" s="171" t="s">
        <v>2160</v>
      </c>
      <c r="V64" s="174">
        <v>0</v>
      </c>
    </row>
    <row r="65" spans="1:22">
      <c r="A65" s="169" t="s">
        <v>2411</v>
      </c>
      <c r="B65" s="170" t="s">
        <v>2412</v>
      </c>
      <c r="C65" s="171" t="s">
        <v>2413</v>
      </c>
      <c r="D65" s="171" t="s">
        <v>2243</v>
      </c>
      <c r="E65" s="170" t="s">
        <v>2158</v>
      </c>
      <c r="F65" s="172">
        <v>1115766279.1600001</v>
      </c>
      <c r="G65" s="170" t="s">
        <v>2414</v>
      </c>
      <c r="H65" s="173">
        <v>62880541</v>
      </c>
      <c r="I65" s="173">
        <v>0</v>
      </c>
      <c r="J65" s="173">
        <v>62880541</v>
      </c>
      <c r="K65" s="171" t="s">
        <v>2160</v>
      </c>
      <c r="L65" s="173">
        <v>0</v>
      </c>
      <c r="M65" s="171" t="s">
        <v>2160</v>
      </c>
      <c r="N65" s="173">
        <v>0</v>
      </c>
      <c r="O65" s="171" t="s">
        <v>2160</v>
      </c>
      <c r="P65" s="173">
        <v>0</v>
      </c>
      <c r="Q65" s="171" t="s">
        <v>2160</v>
      </c>
      <c r="R65" s="173">
        <v>0</v>
      </c>
      <c r="S65" s="171" t="s">
        <v>2160</v>
      </c>
      <c r="T65" s="173">
        <v>0</v>
      </c>
      <c r="U65" s="171" t="s">
        <v>2160</v>
      </c>
      <c r="V65" s="174">
        <v>0</v>
      </c>
    </row>
    <row r="66" spans="1:22">
      <c r="A66" s="169" t="s">
        <v>2415</v>
      </c>
      <c r="B66" s="170" t="s">
        <v>2416</v>
      </c>
      <c r="C66" s="171" t="s">
        <v>2417</v>
      </c>
      <c r="D66" s="171" t="s">
        <v>2157</v>
      </c>
      <c r="E66" s="170" t="s">
        <v>2158</v>
      </c>
      <c r="F66" s="172">
        <v>1250000</v>
      </c>
      <c r="G66" s="170" t="s">
        <v>2418</v>
      </c>
      <c r="H66" s="173">
        <v>1250000</v>
      </c>
      <c r="I66" s="173">
        <v>0</v>
      </c>
      <c r="J66" s="173">
        <v>1250000</v>
      </c>
      <c r="K66" s="171" t="s">
        <v>2160</v>
      </c>
      <c r="L66" s="173">
        <v>0</v>
      </c>
      <c r="M66" s="171" t="s">
        <v>2160</v>
      </c>
      <c r="N66" s="173">
        <v>0</v>
      </c>
      <c r="O66" s="171" t="s">
        <v>2160</v>
      </c>
      <c r="P66" s="173">
        <v>0</v>
      </c>
      <c r="Q66" s="171" t="s">
        <v>2160</v>
      </c>
      <c r="R66" s="173">
        <v>0</v>
      </c>
      <c r="S66" s="171" t="s">
        <v>2160</v>
      </c>
      <c r="T66" s="173">
        <v>0</v>
      </c>
      <c r="U66" s="171" t="s">
        <v>2160</v>
      </c>
      <c r="V66" s="174">
        <v>0</v>
      </c>
    </row>
    <row r="67" spans="1:22">
      <c r="A67" s="169" t="s">
        <v>2419</v>
      </c>
      <c r="B67" s="170" t="s">
        <v>2420</v>
      </c>
      <c r="C67" s="171" t="s">
        <v>2421</v>
      </c>
      <c r="D67" s="171" t="s">
        <v>2183</v>
      </c>
      <c r="E67" s="170" t="s">
        <v>2158</v>
      </c>
      <c r="F67" s="172">
        <v>133009849.12</v>
      </c>
      <c r="G67" s="170" t="s">
        <v>2422</v>
      </c>
      <c r="H67" s="173">
        <v>454750</v>
      </c>
      <c r="I67" s="173">
        <v>0</v>
      </c>
      <c r="J67" s="173">
        <v>454750</v>
      </c>
      <c r="K67" s="171" t="s">
        <v>2160</v>
      </c>
      <c r="L67" s="173">
        <v>0</v>
      </c>
      <c r="M67" s="171" t="s">
        <v>2160</v>
      </c>
      <c r="N67" s="173">
        <v>0</v>
      </c>
      <c r="O67" s="171" t="s">
        <v>2160</v>
      </c>
      <c r="P67" s="173">
        <v>0</v>
      </c>
      <c r="Q67" s="171" t="s">
        <v>2160</v>
      </c>
      <c r="R67" s="173">
        <v>0</v>
      </c>
      <c r="S67" s="171" t="s">
        <v>2160</v>
      </c>
      <c r="T67" s="173">
        <v>0</v>
      </c>
      <c r="U67" s="171" t="s">
        <v>2160</v>
      </c>
      <c r="V67" s="174">
        <v>0</v>
      </c>
    </row>
    <row r="68" spans="1:22">
      <c r="A68" s="169" t="s">
        <v>2423</v>
      </c>
      <c r="B68" s="170" t="s">
        <v>2424</v>
      </c>
      <c r="C68" s="171" t="s">
        <v>2425</v>
      </c>
      <c r="D68" s="171" t="s">
        <v>2271</v>
      </c>
      <c r="E68" s="170" t="s">
        <v>2158</v>
      </c>
      <c r="F68" s="172">
        <v>1434205798</v>
      </c>
      <c r="G68" s="170" t="s">
        <v>2426</v>
      </c>
      <c r="H68" s="173">
        <v>160206833</v>
      </c>
      <c r="I68" s="173">
        <v>92696736</v>
      </c>
      <c r="J68" s="173">
        <v>252903569</v>
      </c>
      <c r="K68" s="171" t="s">
        <v>2160</v>
      </c>
      <c r="L68" s="173">
        <v>0</v>
      </c>
      <c r="M68" s="171" t="s">
        <v>2160</v>
      </c>
      <c r="N68" s="173">
        <v>0</v>
      </c>
      <c r="O68" s="171" t="s">
        <v>2160</v>
      </c>
      <c r="P68" s="173">
        <v>0</v>
      </c>
      <c r="Q68" s="171" t="s">
        <v>2160</v>
      </c>
      <c r="R68" s="173">
        <v>0</v>
      </c>
      <c r="S68" s="171" t="s">
        <v>2160</v>
      </c>
      <c r="T68" s="173">
        <v>0</v>
      </c>
      <c r="U68" s="171" t="s">
        <v>2160</v>
      </c>
      <c r="V68" s="174">
        <v>0</v>
      </c>
    </row>
    <row r="69" spans="1:22">
      <c r="A69" s="169" t="s">
        <v>2427</v>
      </c>
      <c r="B69" s="170" t="s">
        <v>2428</v>
      </c>
      <c r="C69" s="171" t="s">
        <v>2429</v>
      </c>
      <c r="D69" s="171" t="s">
        <v>2183</v>
      </c>
      <c r="E69" s="170" t="s">
        <v>2158</v>
      </c>
      <c r="F69" s="172">
        <v>180920168</v>
      </c>
      <c r="G69" s="170" t="s">
        <v>2363</v>
      </c>
      <c r="H69" s="173">
        <v>180920168</v>
      </c>
      <c r="I69" s="173">
        <v>0</v>
      </c>
      <c r="J69" s="173">
        <v>180920168</v>
      </c>
      <c r="K69" s="171" t="s">
        <v>2160</v>
      </c>
      <c r="L69" s="173">
        <v>0</v>
      </c>
      <c r="M69" s="171" t="s">
        <v>2160</v>
      </c>
      <c r="N69" s="173">
        <v>0</v>
      </c>
      <c r="O69" s="171" t="s">
        <v>2160</v>
      </c>
      <c r="P69" s="173">
        <v>0</v>
      </c>
      <c r="Q69" s="171" t="s">
        <v>2160</v>
      </c>
      <c r="R69" s="173">
        <v>0</v>
      </c>
      <c r="S69" s="171" t="s">
        <v>2160</v>
      </c>
      <c r="T69" s="173">
        <v>0</v>
      </c>
      <c r="U69" s="171" t="s">
        <v>2160</v>
      </c>
      <c r="V69" s="174">
        <v>0</v>
      </c>
    </row>
    <row r="70" spans="1:22">
      <c r="A70" s="169" t="s">
        <v>2430</v>
      </c>
      <c r="B70" s="170" t="s">
        <v>2431</v>
      </c>
      <c r="C70" s="171" t="s">
        <v>2432</v>
      </c>
      <c r="D70" s="171" t="s">
        <v>2280</v>
      </c>
      <c r="E70" s="170" t="s">
        <v>2158</v>
      </c>
      <c r="F70" s="172">
        <v>168584513.96000001</v>
      </c>
      <c r="G70" s="170" t="s">
        <v>2433</v>
      </c>
      <c r="H70" s="173">
        <v>30827321</v>
      </c>
      <c r="I70" s="173">
        <v>0</v>
      </c>
      <c r="J70" s="173">
        <v>30827321</v>
      </c>
      <c r="K70" s="171" t="s">
        <v>2160</v>
      </c>
      <c r="L70" s="173">
        <v>0</v>
      </c>
      <c r="M70" s="171" t="s">
        <v>2160</v>
      </c>
      <c r="N70" s="173">
        <v>0</v>
      </c>
      <c r="O70" s="171" t="s">
        <v>2160</v>
      </c>
      <c r="P70" s="173">
        <v>0</v>
      </c>
      <c r="Q70" s="171" t="s">
        <v>2160</v>
      </c>
      <c r="R70" s="173">
        <v>0</v>
      </c>
      <c r="S70" s="171" t="s">
        <v>2160</v>
      </c>
      <c r="T70" s="173">
        <v>0</v>
      </c>
      <c r="U70" s="171" t="s">
        <v>2160</v>
      </c>
      <c r="V70" s="174">
        <v>0</v>
      </c>
    </row>
    <row r="71" spans="1:22">
      <c r="A71" s="169" t="s">
        <v>2434</v>
      </c>
      <c r="B71" s="170" t="s">
        <v>2435</v>
      </c>
      <c r="C71" s="171" t="s">
        <v>2436</v>
      </c>
      <c r="D71" s="171" t="s">
        <v>2243</v>
      </c>
      <c r="E71" s="170" t="s">
        <v>2158</v>
      </c>
      <c r="F71" s="172">
        <v>2490036011.5700002</v>
      </c>
      <c r="G71" s="170" t="s">
        <v>2437</v>
      </c>
      <c r="H71" s="173">
        <v>206810613</v>
      </c>
      <c r="I71" s="173">
        <v>0</v>
      </c>
      <c r="J71" s="173">
        <v>206810613</v>
      </c>
      <c r="K71" s="171" t="s">
        <v>2160</v>
      </c>
      <c r="L71" s="173">
        <v>0</v>
      </c>
      <c r="M71" s="171" t="s">
        <v>2160</v>
      </c>
      <c r="N71" s="173">
        <v>0</v>
      </c>
      <c r="O71" s="171" t="s">
        <v>2160</v>
      </c>
      <c r="P71" s="173">
        <v>0</v>
      </c>
      <c r="Q71" s="171" t="s">
        <v>2160</v>
      </c>
      <c r="R71" s="173">
        <v>0</v>
      </c>
      <c r="S71" s="171" t="s">
        <v>2160</v>
      </c>
      <c r="T71" s="173">
        <v>0</v>
      </c>
      <c r="U71" s="171" t="s">
        <v>2160</v>
      </c>
      <c r="V71" s="174">
        <v>0</v>
      </c>
    </row>
    <row r="72" spans="1:22">
      <c r="A72" s="169" t="s">
        <v>2438</v>
      </c>
      <c r="B72" s="170" t="s">
        <v>2439</v>
      </c>
      <c r="C72" s="171" t="s">
        <v>2440</v>
      </c>
      <c r="D72" s="171" t="s">
        <v>2243</v>
      </c>
      <c r="E72" s="170" t="s">
        <v>2158</v>
      </c>
      <c r="F72" s="172">
        <v>2540239563.8800001</v>
      </c>
      <c r="G72" s="170" t="s">
        <v>2441</v>
      </c>
      <c r="H72" s="173">
        <v>1900000000</v>
      </c>
      <c r="I72" s="173">
        <v>0</v>
      </c>
      <c r="J72" s="173">
        <v>1900000000</v>
      </c>
      <c r="K72" s="171" t="s">
        <v>2160</v>
      </c>
      <c r="L72" s="173">
        <v>0</v>
      </c>
      <c r="M72" s="171" t="s">
        <v>2160</v>
      </c>
      <c r="N72" s="173">
        <v>0</v>
      </c>
      <c r="O72" s="171" t="s">
        <v>2160</v>
      </c>
      <c r="P72" s="173">
        <v>0</v>
      </c>
      <c r="Q72" s="171" t="s">
        <v>2160</v>
      </c>
      <c r="R72" s="173">
        <v>0</v>
      </c>
      <c r="S72" s="171" t="s">
        <v>2160</v>
      </c>
      <c r="T72" s="173">
        <v>0</v>
      </c>
      <c r="U72" s="171" t="s">
        <v>2160</v>
      </c>
      <c r="V72" s="174">
        <v>0</v>
      </c>
    </row>
    <row r="73" spans="1:22">
      <c r="A73" s="169" t="s">
        <v>2442</v>
      </c>
      <c r="B73" s="170" t="s">
        <v>2443</v>
      </c>
      <c r="C73" s="171" t="s">
        <v>2444</v>
      </c>
      <c r="D73" s="171" t="s">
        <v>2157</v>
      </c>
      <c r="E73" s="170" t="s">
        <v>2158</v>
      </c>
      <c r="F73" s="172">
        <v>60344503780.650002</v>
      </c>
      <c r="G73" s="170" t="s">
        <v>2445</v>
      </c>
      <c r="H73" s="173">
        <v>1</v>
      </c>
      <c r="I73" s="173">
        <v>0</v>
      </c>
      <c r="J73" s="173">
        <v>1</v>
      </c>
      <c r="K73" s="171" t="s">
        <v>2160</v>
      </c>
      <c r="L73" s="173">
        <v>0</v>
      </c>
      <c r="M73" s="171" t="s">
        <v>2160</v>
      </c>
      <c r="N73" s="173">
        <v>0</v>
      </c>
      <c r="O73" s="171" t="s">
        <v>2160</v>
      </c>
      <c r="P73" s="173">
        <v>0</v>
      </c>
      <c r="Q73" s="171" t="s">
        <v>2160</v>
      </c>
      <c r="R73" s="173">
        <v>0</v>
      </c>
      <c r="S73" s="171" t="s">
        <v>2160</v>
      </c>
      <c r="T73" s="173">
        <v>0</v>
      </c>
      <c r="U73" s="171" t="s">
        <v>2160</v>
      </c>
      <c r="V73" s="174">
        <v>0</v>
      </c>
    </row>
    <row r="74" spans="1:22">
      <c r="A74" s="169" t="s">
        <v>2446</v>
      </c>
      <c r="B74" s="170" t="s">
        <v>2447</v>
      </c>
      <c r="C74" s="171" t="s">
        <v>2448</v>
      </c>
      <c r="D74" s="171" t="s">
        <v>2183</v>
      </c>
      <c r="E74" s="170" t="s">
        <v>2158</v>
      </c>
      <c r="F74" s="172">
        <v>795142427.63999999</v>
      </c>
      <c r="G74" s="170" t="s">
        <v>2449</v>
      </c>
      <c r="H74" s="173">
        <v>20000000</v>
      </c>
      <c r="I74" s="173">
        <v>34064588</v>
      </c>
      <c r="J74" s="173">
        <v>54064588</v>
      </c>
      <c r="K74" s="171" t="s">
        <v>2160</v>
      </c>
      <c r="L74" s="173">
        <v>0</v>
      </c>
      <c r="M74" s="171" t="s">
        <v>2160</v>
      </c>
      <c r="N74" s="173">
        <v>0</v>
      </c>
      <c r="O74" s="171" t="s">
        <v>2160</v>
      </c>
      <c r="P74" s="173">
        <v>0</v>
      </c>
      <c r="Q74" s="171" t="s">
        <v>2160</v>
      </c>
      <c r="R74" s="173">
        <v>0</v>
      </c>
      <c r="S74" s="171" t="s">
        <v>2160</v>
      </c>
      <c r="T74" s="173">
        <v>0</v>
      </c>
      <c r="U74" s="171" t="s">
        <v>2160</v>
      </c>
      <c r="V74" s="174">
        <v>0</v>
      </c>
    </row>
    <row r="75" spans="1:22">
      <c r="A75" s="169" t="s">
        <v>2450</v>
      </c>
      <c r="B75" s="170" t="s">
        <v>2451</v>
      </c>
      <c r="C75" s="171" t="s">
        <v>2452</v>
      </c>
      <c r="D75" s="171" t="s">
        <v>2157</v>
      </c>
      <c r="E75" s="170" t="s">
        <v>2158</v>
      </c>
      <c r="F75" s="172">
        <v>224426246.16</v>
      </c>
      <c r="G75" s="170" t="s">
        <v>2453</v>
      </c>
      <c r="H75" s="173">
        <v>66728878</v>
      </c>
      <c r="I75" s="173">
        <v>0</v>
      </c>
      <c r="J75" s="173">
        <v>66728878</v>
      </c>
      <c r="K75" s="171" t="s">
        <v>2160</v>
      </c>
      <c r="L75" s="173">
        <v>0</v>
      </c>
      <c r="M75" s="171" t="s">
        <v>2160</v>
      </c>
      <c r="N75" s="173">
        <v>0</v>
      </c>
      <c r="O75" s="171" t="s">
        <v>2160</v>
      </c>
      <c r="P75" s="173">
        <v>0</v>
      </c>
      <c r="Q75" s="171" t="s">
        <v>2160</v>
      </c>
      <c r="R75" s="173">
        <v>0</v>
      </c>
      <c r="S75" s="171" t="s">
        <v>2160</v>
      </c>
      <c r="T75" s="173">
        <v>0</v>
      </c>
      <c r="U75" s="171" t="s">
        <v>2160</v>
      </c>
      <c r="V75" s="174">
        <v>0</v>
      </c>
    </row>
    <row r="76" spans="1:22">
      <c r="A76" s="169" t="s">
        <v>2454</v>
      </c>
      <c r="B76" s="170" t="s">
        <v>2455</v>
      </c>
      <c r="C76" s="171" t="s">
        <v>2456</v>
      </c>
      <c r="D76" s="171" t="s">
        <v>2183</v>
      </c>
      <c r="E76" s="170" t="s">
        <v>2158</v>
      </c>
      <c r="F76" s="172">
        <v>350500</v>
      </c>
      <c r="G76" s="170" t="s">
        <v>2457</v>
      </c>
      <c r="H76" s="173">
        <v>350500</v>
      </c>
      <c r="I76" s="173">
        <v>0</v>
      </c>
      <c r="J76" s="173">
        <v>350500</v>
      </c>
      <c r="K76" s="171" t="s">
        <v>2160</v>
      </c>
      <c r="L76" s="173">
        <v>0</v>
      </c>
      <c r="M76" s="171" t="s">
        <v>2160</v>
      </c>
      <c r="N76" s="173">
        <v>0</v>
      </c>
      <c r="O76" s="171" t="s">
        <v>2160</v>
      </c>
      <c r="P76" s="173">
        <v>0</v>
      </c>
      <c r="Q76" s="171" t="s">
        <v>2160</v>
      </c>
      <c r="R76" s="173">
        <v>0</v>
      </c>
      <c r="S76" s="171" t="s">
        <v>2160</v>
      </c>
      <c r="T76" s="173">
        <v>0</v>
      </c>
      <c r="U76" s="171" t="s">
        <v>2160</v>
      </c>
      <c r="V76" s="174">
        <v>0</v>
      </c>
    </row>
    <row r="77" spans="1:22">
      <c r="A77" s="169" t="s">
        <v>2458</v>
      </c>
      <c r="B77" s="170" t="s">
        <v>2459</v>
      </c>
      <c r="C77" s="171" t="s">
        <v>2460</v>
      </c>
      <c r="D77" s="171" t="s">
        <v>2243</v>
      </c>
      <c r="E77" s="170" t="s">
        <v>2158</v>
      </c>
      <c r="F77" s="172">
        <v>533662061</v>
      </c>
      <c r="G77" s="170" t="s">
        <v>2461</v>
      </c>
      <c r="H77" s="173">
        <v>192839601</v>
      </c>
      <c r="I77" s="173">
        <v>0</v>
      </c>
      <c r="J77" s="173">
        <v>192839601</v>
      </c>
      <c r="K77" s="171" t="s">
        <v>2160</v>
      </c>
      <c r="L77" s="173">
        <v>0</v>
      </c>
      <c r="M77" s="171" t="s">
        <v>2160</v>
      </c>
      <c r="N77" s="173">
        <v>0</v>
      </c>
      <c r="O77" s="171" t="s">
        <v>2160</v>
      </c>
      <c r="P77" s="173">
        <v>0</v>
      </c>
      <c r="Q77" s="171" t="s">
        <v>2160</v>
      </c>
      <c r="R77" s="173">
        <v>0</v>
      </c>
      <c r="S77" s="171" t="s">
        <v>2160</v>
      </c>
      <c r="T77" s="173">
        <v>0</v>
      </c>
      <c r="U77" s="171" t="s">
        <v>2160</v>
      </c>
      <c r="V77" s="174">
        <v>0</v>
      </c>
    </row>
    <row r="78" spans="1:22">
      <c r="A78" s="169" t="s">
        <v>1543</v>
      </c>
      <c r="B78" s="170" t="s">
        <v>2462</v>
      </c>
      <c r="C78" s="171" t="s">
        <v>2463</v>
      </c>
      <c r="D78" s="171" t="s">
        <v>2243</v>
      </c>
      <c r="E78" s="170" t="s">
        <v>2158</v>
      </c>
      <c r="F78" s="172">
        <v>348928004.44999999</v>
      </c>
      <c r="G78" s="170" t="s">
        <v>2464</v>
      </c>
      <c r="H78" s="173">
        <v>98430727</v>
      </c>
      <c r="I78" s="173">
        <v>0</v>
      </c>
      <c r="J78" s="173">
        <v>98430727</v>
      </c>
      <c r="K78" s="171" t="s">
        <v>2160</v>
      </c>
      <c r="L78" s="173">
        <v>0</v>
      </c>
      <c r="M78" s="171" t="s">
        <v>2160</v>
      </c>
      <c r="N78" s="173">
        <v>0</v>
      </c>
      <c r="O78" s="171" t="s">
        <v>2160</v>
      </c>
      <c r="P78" s="173">
        <v>0</v>
      </c>
      <c r="Q78" s="171" t="s">
        <v>2160</v>
      </c>
      <c r="R78" s="173">
        <v>0</v>
      </c>
      <c r="S78" s="171" t="s">
        <v>2160</v>
      </c>
      <c r="T78" s="173">
        <v>0</v>
      </c>
      <c r="U78" s="171" t="s">
        <v>2160</v>
      </c>
      <c r="V78" s="174">
        <v>0</v>
      </c>
    </row>
    <row r="79" spans="1:22">
      <c r="A79" s="169" t="s">
        <v>1544</v>
      </c>
      <c r="B79" s="170" t="s">
        <v>2465</v>
      </c>
      <c r="C79" s="171" t="s">
        <v>2466</v>
      </c>
      <c r="D79" s="171" t="s">
        <v>2243</v>
      </c>
      <c r="E79" s="170" t="s">
        <v>2158</v>
      </c>
      <c r="F79" s="172">
        <v>4311136813.4700003</v>
      </c>
      <c r="G79" s="170" t="s">
        <v>2467</v>
      </c>
      <c r="H79" s="173">
        <v>458882265</v>
      </c>
      <c r="I79" s="173">
        <v>0</v>
      </c>
      <c r="J79" s="173">
        <v>458882265</v>
      </c>
      <c r="K79" s="171" t="s">
        <v>2160</v>
      </c>
      <c r="L79" s="173">
        <v>0</v>
      </c>
      <c r="M79" s="171" t="s">
        <v>2160</v>
      </c>
      <c r="N79" s="173">
        <v>0</v>
      </c>
      <c r="O79" s="171" t="s">
        <v>2160</v>
      </c>
      <c r="P79" s="173">
        <v>0</v>
      </c>
      <c r="Q79" s="171" t="s">
        <v>2160</v>
      </c>
      <c r="R79" s="173">
        <v>0</v>
      </c>
      <c r="S79" s="171" t="s">
        <v>2160</v>
      </c>
      <c r="T79" s="173">
        <v>0</v>
      </c>
      <c r="U79" s="171" t="s">
        <v>2160</v>
      </c>
      <c r="V79" s="174">
        <v>0</v>
      </c>
    </row>
    <row r="80" spans="1:22">
      <c r="A80" s="169" t="s">
        <v>2468</v>
      </c>
      <c r="B80" s="170" t="s">
        <v>2469</v>
      </c>
      <c r="C80" s="171" t="s">
        <v>2470</v>
      </c>
      <c r="D80" s="171" t="s">
        <v>2243</v>
      </c>
      <c r="E80" s="170" t="s">
        <v>2158</v>
      </c>
      <c r="F80" s="172">
        <v>1441641845.74</v>
      </c>
      <c r="G80" s="170" t="s">
        <v>2471</v>
      </c>
      <c r="H80" s="173">
        <v>256384419</v>
      </c>
      <c r="I80" s="173">
        <v>0</v>
      </c>
      <c r="J80" s="173">
        <v>256384419</v>
      </c>
      <c r="K80" s="171" t="s">
        <v>2160</v>
      </c>
      <c r="L80" s="173">
        <v>0</v>
      </c>
      <c r="M80" s="171" t="s">
        <v>2160</v>
      </c>
      <c r="N80" s="173">
        <v>0</v>
      </c>
      <c r="O80" s="171" t="s">
        <v>2160</v>
      </c>
      <c r="P80" s="173">
        <v>0</v>
      </c>
      <c r="Q80" s="171" t="s">
        <v>2160</v>
      </c>
      <c r="R80" s="173">
        <v>0</v>
      </c>
      <c r="S80" s="171" t="s">
        <v>2160</v>
      </c>
      <c r="T80" s="173">
        <v>0</v>
      </c>
      <c r="U80" s="171" t="s">
        <v>2160</v>
      </c>
      <c r="V80" s="174">
        <v>0</v>
      </c>
    </row>
    <row r="81" spans="1:22">
      <c r="A81" s="169" t="s">
        <v>2472</v>
      </c>
      <c r="B81" s="170" t="s">
        <v>2473</v>
      </c>
      <c r="C81" s="171" t="s">
        <v>2474</v>
      </c>
      <c r="D81" s="171" t="s">
        <v>2243</v>
      </c>
      <c r="E81" s="170" t="s">
        <v>2158</v>
      </c>
      <c r="F81" s="172">
        <v>2356703018.8200002</v>
      </c>
      <c r="G81" s="170" t="s">
        <v>2475</v>
      </c>
      <c r="H81" s="173">
        <v>312653445</v>
      </c>
      <c r="I81" s="173">
        <v>0</v>
      </c>
      <c r="J81" s="173">
        <v>312653445</v>
      </c>
      <c r="K81" s="171" t="s">
        <v>2160</v>
      </c>
      <c r="L81" s="173">
        <v>0</v>
      </c>
      <c r="M81" s="171" t="s">
        <v>2160</v>
      </c>
      <c r="N81" s="173">
        <v>0</v>
      </c>
      <c r="O81" s="171" t="s">
        <v>2160</v>
      </c>
      <c r="P81" s="173">
        <v>0</v>
      </c>
      <c r="Q81" s="171" t="s">
        <v>2160</v>
      </c>
      <c r="R81" s="173">
        <v>0</v>
      </c>
      <c r="S81" s="171" t="s">
        <v>2160</v>
      </c>
      <c r="T81" s="173">
        <v>0</v>
      </c>
      <c r="U81" s="171" t="s">
        <v>2160</v>
      </c>
      <c r="V81" s="174">
        <v>0</v>
      </c>
    </row>
    <row r="82" spans="1:22">
      <c r="A82" s="169" t="s">
        <v>2476</v>
      </c>
      <c r="B82" s="170" t="s">
        <v>2477</v>
      </c>
      <c r="C82" s="171" t="s">
        <v>2478</v>
      </c>
      <c r="D82" s="171" t="s">
        <v>2271</v>
      </c>
      <c r="E82" s="170" t="s">
        <v>2158</v>
      </c>
      <c r="F82" s="172">
        <v>38100000000</v>
      </c>
      <c r="G82" s="170" t="s">
        <v>2479</v>
      </c>
      <c r="H82" s="173">
        <v>2103637129</v>
      </c>
      <c r="I82" s="173">
        <v>2103636910</v>
      </c>
      <c r="J82" s="173">
        <v>4207274039</v>
      </c>
      <c r="K82" s="171" t="s">
        <v>2160</v>
      </c>
      <c r="L82" s="173">
        <v>0</v>
      </c>
      <c r="M82" s="171" t="s">
        <v>2160</v>
      </c>
      <c r="N82" s="173">
        <v>0</v>
      </c>
      <c r="O82" s="171" t="s">
        <v>2160</v>
      </c>
      <c r="P82" s="173">
        <v>0</v>
      </c>
      <c r="Q82" s="171" t="s">
        <v>2160</v>
      </c>
      <c r="R82" s="173">
        <v>0</v>
      </c>
      <c r="S82" s="171" t="s">
        <v>2160</v>
      </c>
      <c r="T82" s="173">
        <v>0</v>
      </c>
      <c r="U82" s="171" t="s">
        <v>2160</v>
      </c>
      <c r="V82" s="174">
        <v>0</v>
      </c>
    </row>
    <row r="83" spans="1:22">
      <c r="A83" s="169" t="s">
        <v>2480</v>
      </c>
      <c r="B83" s="170" t="s">
        <v>2481</v>
      </c>
      <c r="C83" s="171" t="s">
        <v>2482</v>
      </c>
      <c r="D83" s="171" t="s">
        <v>2183</v>
      </c>
      <c r="E83" s="170" t="s">
        <v>2158</v>
      </c>
      <c r="F83" s="172">
        <v>2290000000</v>
      </c>
      <c r="G83" s="170" t="s">
        <v>2212</v>
      </c>
      <c r="H83" s="173">
        <v>23422</v>
      </c>
      <c r="I83" s="173">
        <v>0</v>
      </c>
      <c r="J83" s="173">
        <v>23422</v>
      </c>
      <c r="K83" s="171" t="s">
        <v>2160</v>
      </c>
      <c r="L83" s="173">
        <v>0</v>
      </c>
      <c r="M83" s="171" t="s">
        <v>2160</v>
      </c>
      <c r="N83" s="173">
        <v>0</v>
      </c>
      <c r="O83" s="171" t="s">
        <v>2160</v>
      </c>
      <c r="P83" s="173">
        <v>0</v>
      </c>
      <c r="Q83" s="171" t="s">
        <v>2160</v>
      </c>
      <c r="R83" s="173">
        <v>0</v>
      </c>
      <c r="S83" s="171" t="s">
        <v>2160</v>
      </c>
      <c r="T83" s="173">
        <v>0</v>
      </c>
      <c r="U83" s="171" t="s">
        <v>2160</v>
      </c>
      <c r="V83" s="174">
        <v>0</v>
      </c>
    </row>
    <row r="84" spans="1:22">
      <c r="A84" s="169" t="s">
        <v>2483</v>
      </c>
      <c r="B84" s="170" t="s">
        <v>2484</v>
      </c>
      <c r="C84" s="171" t="s">
        <v>2485</v>
      </c>
      <c r="D84" s="171" t="s">
        <v>2271</v>
      </c>
      <c r="E84" s="170" t="s">
        <v>2158</v>
      </c>
      <c r="F84" s="172">
        <v>4100000000</v>
      </c>
      <c r="G84" s="170" t="s">
        <v>2263</v>
      </c>
      <c r="H84" s="173">
        <v>122523049</v>
      </c>
      <c r="I84" s="173">
        <v>227024896</v>
      </c>
      <c r="J84" s="173">
        <v>349547945</v>
      </c>
      <c r="K84" s="171" t="s">
        <v>2160</v>
      </c>
      <c r="L84" s="173">
        <v>0</v>
      </c>
      <c r="M84" s="171" t="s">
        <v>2160</v>
      </c>
      <c r="N84" s="173">
        <v>0</v>
      </c>
      <c r="O84" s="171" t="s">
        <v>2160</v>
      </c>
      <c r="P84" s="173">
        <v>0</v>
      </c>
      <c r="Q84" s="171" t="s">
        <v>2160</v>
      </c>
      <c r="R84" s="173">
        <v>0</v>
      </c>
      <c r="S84" s="171" t="s">
        <v>2160</v>
      </c>
      <c r="T84" s="173">
        <v>0</v>
      </c>
      <c r="U84" s="171" t="s">
        <v>2160</v>
      </c>
      <c r="V84" s="174">
        <v>0</v>
      </c>
    </row>
    <row r="85" spans="1:22">
      <c r="A85" s="169" t="s">
        <v>2486</v>
      </c>
      <c r="B85" s="170" t="s">
        <v>2487</v>
      </c>
      <c r="C85" s="171" t="s">
        <v>2488</v>
      </c>
      <c r="D85" s="171" t="s">
        <v>2243</v>
      </c>
      <c r="E85" s="170" t="s">
        <v>2158</v>
      </c>
      <c r="F85" s="172">
        <v>54000000000</v>
      </c>
      <c r="G85" s="170" t="s">
        <v>2489</v>
      </c>
      <c r="H85" s="173">
        <v>2865417020</v>
      </c>
      <c r="I85" s="173">
        <v>0</v>
      </c>
      <c r="J85" s="173">
        <v>2865417020</v>
      </c>
      <c r="K85" s="171" t="s">
        <v>2160</v>
      </c>
      <c r="L85" s="173">
        <v>0</v>
      </c>
      <c r="M85" s="171" t="s">
        <v>2160</v>
      </c>
      <c r="N85" s="173">
        <v>0</v>
      </c>
      <c r="O85" s="171" t="s">
        <v>2160</v>
      </c>
      <c r="P85" s="173">
        <v>0</v>
      </c>
      <c r="Q85" s="171" t="s">
        <v>2160</v>
      </c>
      <c r="R85" s="173">
        <v>0</v>
      </c>
      <c r="S85" s="171" t="s">
        <v>2160</v>
      </c>
      <c r="T85" s="173">
        <v>0</v>
      </c>
      <c r="U85" s="171" t="s">
        <v>2160</v>
      </c>
      <c r="V85" s="174">
        <v>0</v>
      </c>
    </row>
    <row r="86" spans="1:22">
      <c r="A86" s="169" t="s">
        <v>2490</v>
      </c>
      <c r="B86" s="170" t="s">
        <v>2491</v>
      </c>
      <c r="C86" s="171" t="s">
        <v>2492</v>
      </c>
      <c r="D86" s="171" t="s">
        <v>2243</v>
      </c>
      <c r="E86" s="170" t="s">
        <v>2158</v>
      </c>
      <c r="F86" s="172">
        <v>584224000</v>
      </c>
      <c r="G86" s="170" t="s">
        <v>2379</v>
      </c>
      <c r="H86" s="173">
        <v>58422400</v>
      </c>
      <c r="I86" s="173">
        <v>0</v>
      </c>
      <c r="J86" s="173">
        <v>58422400</v>
      </c>
      <c r="K86" s="171" t="s">
        <v>2160</v>
      </c>
      <c r="L86" s="173">
        <v>0</v>
      </c>
      <c r="M86" s="171" t="s">
        <v>2160</v>
      </c>
      <c r="N86" s="173">
        <v>0</v>
      </c>
      <c r="O86" s="171" t="s">
        <v>2160</v>
      </c>
      <c r="P86" s="173">
        <v>0</v>
      </c>
      <c r="Q86" s="171" t="s">
        <v>2160</v>
      </c>
      <c r="R86" s="173">
        <v>0</v>
      </c>
      <c r="S86" s="171" t="s">
        <v>2160</v>
      </c>
      <c r="T86" s="173">
        <v>0</v>
      </c>
      <c r="U86" s="171" t="s">
        <v>2160</v>
      </c>
      <c r="V86" s="174">
        <v>0</v>
      </c>
    </row>
    <row r="87" spans="1:22">
      <c r="A87" s="169" t="s">
        <v>2493</v>
      </c>
      <c r="B87" s="170" t="s">
        <v>2494</v>
      </c>
      <c r="C87" s="171" t="s">
        <v>2495</v>
      </c>
      <c r="D87" s="171" t="s">
        <v>2183</v>
      </c>
      <c r="E87" s="170" t="s">
        <v>2158</v>
      </c>
      <c r="F87" s="172">
        <v>2960708063.1599998</v>
      </c>
      <c r="G87" s="170" t="s">
        <v>2496</v>
      </c>
      <c r="H87" s="173">
        <v>600000001</v>
      </c>
      <c r="I87" s="173">
        <v>50000007</v>
      </c>
      <c r="J87" s="173">
        <v>650000008</v>
      </c>
      <c r="K87" s="171" t="s">
        <v>2160</v>
      </c>
      <c r="L87" s="173">
        <v>0</v>
      </c>
      <c r="M87" s="171" t="s">
        <v>2160</v>
      </c>
      <c r="N87" s="173">
        <v>0</v>
      </c>
      <c r="O87" s="171" t="s">
        <v>2160</v>
      </c>
      <c r="P87" s="173">
        <v>0</v>
      </c>
      <c r="Q87" s="171" t="s">
        <v>2160</v>
      </c>
      <c r="R87" s="173">
        <v>0</v>
      </c>
      <c r="S87" s="171" t="s">
        <v>2160</v>
      </c>
      <c r="T87" s="173">
        <v>0</v>
      </c>
      <c r="U87" s="171" t="s">
        <v>2160</v>
      </c>
      <c r="V87" s="174">
        <v>0</v>
      </c>
    </row>
    <row r="88" spans="1:22">
      <c r="A88" s="169" t="s">
        <v>2497</v>
      </c>
      <c r="B88" s="170" t="s">
        <v>2498</v>
      </c>
      <c r="C88" s="171" t="s">
        <v>2499</v>
      </c>
      <c r="D88" s="171" t="s">
        <v>2271</v>
      </c>
      <c r="E88" s="170" t="s">
        <v>2158</v>
      </c>
      <c r="F88" s="172">
        <v>8043222080.5</v>
      </c>
      <c r="G88" s="170" t="s">
        <v>2500</v>
      </c>
      <c r="H88" s="173">
        <v>451668652</v>
      </c>
      <c r="I88" s="173">
        <v>345596696</v>
      </c>
      <c r="J88" s="173">
        <v>797265348</v>
      </c>
      <c r="K88" s="171" t="s">
        <v>2204</v>
      </c>
      <c r="L88" s="173">
        <v>345002878</v>
      </c>
      <c r="M88" s="171" t="s">
        <v>2205</v>
      </c>
      <c r="N88" s="173">
        <v>593818</v>
      </c>
      <c r="O88" s="171" t="s">
        <v>2160</v>
      </c>
      <c r="P88" s="173">
        <v>0</v>
      </c>
      <c r="Q88" s="171" t="s">
        <v>2160</v>
      </c>
      <c r="R88" s="173">
        <v>0</v>
      </c>
      <c r="S88" s="171" t="s">
        <v>2160</v>
      </c>
      <c r="T88" s="173">
        <v>0</v>
      </c>
      <c r="U88" s="171" t="s">
        <v>2160</v>
      </c>
      <c r="V88" s="174">
        <v>0</v>
      </c>
    </row>
    <row r="89" spans="1:22">
      <c r="A89" s="169" t="s">
        <v>2501</v>
      </c>
      <c r="B89" s="170" t="s">
        <v>2502</v>
      </c>
      <c r="C89" s="171" t="s">
        <v>2503</v>
      </c>
      <c r="D89" s="171" t="s">
        <v>2183</v>
      </c>
      <c r="E89" s="170" t="s">
        <v>2158</v>
      </c>
      <c r="F89" s="172">
        <v>577400000</v>
      </c>
      <c r="G89" s="170" t="s">
        <v>2504</v>
      </c>
      <c r="H89" s="173">
        <v>986060042</v>
      </c>
      <c r="I89" s="173">
        <v>1878384068</v>
      </c>
      <c r="J89" s="173">
        <v>2864444110</v>
      </c>
      <c r="K89" s="171" t="s">
        <v>2160</v>
      </c>
      <c r="L89" s="173">
        <v>0</v>
      </c>
      <c r="M89" s="171" t="s">
        <v>2160</v>
      </c>
      <c r="N89" s="173">
        <v>0</v>
      </c>
      <c r="O89" s="171" t="s">
        <v>2160</v>
      </c>
      <c r="P89" s="173">
        <v>0</v>
      </c>
      <c r="Q89" s="171" t="s">
        <v>2160</v>
      </c>
      <c r="R89" s="173">
        <v>0</v>
      </c>
      <c r="S89" s="171" t="s">
        <v>2160</v>
      </c>
      <c r="T89" s="173">
        <v>0</v>
      </c>
      <c r="U89" s="171" t="s">
        <v>2160</v>
      </c>
      <c r="V89" s="174">
        <v>0</v>
      </c>
    </row>
    <row r="90" spans="1:22">
      <c r="A90" s="169" t="s">
        <v>2505</v>
      </c>
      <c r="B90" s="170" t="s">
        <v>2506</v>
      </c>
      <c r="C90" s="171" t="s">
        <v>2507</v>
      </c>
      <c r="D90" s="171" t="s">
        <v>2183</v>
      </c>
      <c r="E90" s="170" t="s">
        <v>2158</v>
      </c>
      <c r="F90" s="172">
        <v>10282444</v>
      </c>
      <c r="G90" s="170" t="s">
        <v>2508</v>
      </c>
      <c r="H90" s="173">
        <v>10282444</v>
      </c>
      <c r="I90" s="173">
        <v>0</v>
      </c>
      <c r="J90" s="173">
        <v>10282444</v>
      </c>
      <c r="K90" s="171" t="s">
        <v>2160</v>
      </c>
      <c r="L90" s="173">
        <v>0</v>
      </c>
      <c r="M90" s="171" t="s">
        <v>2160</v>
      </c>
      <c r="N90" s="173">
        <v>0</v>
      </c>
      <c r="O90" s="171" t="s">
        <v>2160</v>
      </c>
      <c r="P90" s="173">
        <v>0</v>
      </c>
      <c r="Q90" s="171" t="s">
        <v>2160</v>
      </c>
      <c r="R90" s="173">
        <v>0</v>
      </c>
      <c r="S90" s="171" t="s">
        <v>2160</v>
      </c>
      <c r="T90" s="173">
        <v>0</v>
      </c>
      <c r="U90" s="171" t="s">
        <v>2160</v>
      </c>
      <c r="V90" s="174">
        <v>0</v>
      </c>
    </row>
    <row r="91" spans="1:22">
      <c r="A91" s="169" t="s">
        <v>1580</v>
      </c>
      <c r="B91" s="170" t="s">
        <v>2509</v>
      </c>
      <c r="C91" s="171" t="s">
        <v>2510</v>
      </c>
      <c r="D91" s="171" t="s">
        <v>2183</v>
      </c>
      <c r="E91" s="170" t="s">
        <v>2158</v>
      </c>
      <c r="F91" s="172">
        <v>7661784.6900000004</v>
      </c>
      <c r="G91" s="170" t="s">
        <v>2511</v>
      </c>
      <c r="H91" s="173">
        <v>17</v>
      </c>
      <c r="I91" s="173">
        <v>34</v>
      </c>
      <c r="J91" s="173">
        <v>51</v>
      </c>
      <c r="K91" s="171" t="s">
        <v>2204</v>
      </c>
      <c r="L91" s="173">
        <v>23</v>
      </c>
      <c r="M91" s="171" t="s">
        <v>2205</v>
      </c>
      <c r="N91" s="173">
        <v>11</v>
      </c>
      <c r="O91" s="171" t="s">
        <v>2160</v>
      </c>
      <c r="P91" s="173">
        <v>0</v>
      </c>
      <c r="Q91" s="171" t="s">
        <v>2160</v>
      </c>
      <c r="R91" s="173">
        <v>0</v>
      </c>
      <c r="S91" s="171" t="s">
        <v>2160</v>
      </c>
      <c r="T91" s="173">
        <v>0</v>
      </c>
      <c r="U91" s="171" t="s">
        <v>2160</v>
      </c>
      <c r="V91" s="174">
        <v>0</v>
      </c>
    </row>
    <row r="92" spans="1:22">
      <c r="A92" s="169" t="s">
        <v>2512</v>
      </c>
      <c r="B92" s="170" t="s">
        <v>2513</v>
      </c>
      <c r="C92" s="171" t="s">
        <v>2514</v>
      </c>
      <c r="D92" s="171" t="s">
        <v>2183</v>
      </c>
      <c r="E92" s="170" t="s">
        <v>2158</v>
      </c>
      <c r="F92" s="172">
        <v>100228651.84</v>
      </c>
      <c r="G92" s="170" t="s">
        <v>2515</v>
      </c>
      <c r="H92" s="173">
        <v>45845987</v>
      </c>
      <c r="I92" s="173">
        <v>0</v>
      </c>
      <c r="J92" s="173">
        <v>45845987</v>
      </c>
      <c r="K92" s="171" t="s">
        <v>2160</v>
      </c>
      <c r="L92" s="173">
        <v>0</v>
      </c>
      <c r="M92" s="171" t="s">
        <v>2160</v>
      </c>
      <c r="N92" s="173">
        <v>0</v>
      </c>
      <c r="O92" s="171" t="s">
        <v>2160</v>
      </c>
      <c r="P92" s="173">
        <v>0</v>
      </c>
      <c r="Q92" s="171" t="s">
        <v>2160</v>
      </c>
      <c r="R92" s="173">
        <v>0</v>
      </c>
      <c r="S92" s="171" t="s">
        <v>2160</v>
      </c>
      <c r="T92" s="173">
        <v>0</v>
      </c>
      <c r="U92" s="171" t="s">
        <v>2160</v>
      </c>
      <c r="V92" s="174">
        <v>0</v>
      </c>
    </row>
    <row r="93" spans="1:22">
      <c r="A93" s="169" t="s">
        <v>2516</v>
      </c>
      <c r="B93" s="170" t="s">
        <v>2517</v>
      </c>
      <c r="C93" s="171" t="s">
        <v>2518</v>
      </c>
      <c r="D93" s="171" t="s">
        <v>2183</v>
      </c>
      <c r="E93" s="170" t="s">
        <v>2158</v>
      </c>
      <c r="F93" s="172">
        <v>860500000</v>
      </c>
      <c r="G93" s="170" t="s">
        <v>2179</v>
      </c>
      <c r="H93" s="173">
        <v>28014650</v>
      </c>
      <c r="I93" s="173">
        <v>8290000</v>
      </c>
      <c r="J93" s="173">
        <v>36304650</v>
      </c>
      <c r="K93" s="171" t="s">
        <v>2160</v>
      </c>
      <c r="L93" s="173">
        <v>0</v>
      </c>
      <c r="M93" s="171" t="s">
        <v>2160</v>
      </c>
      <c r="N93" s="173">
        <v>0</v>
      </c>
      <c r="O93" s="171" t="s">
        <v>2160</v>
      </c>
      <c r="P93" s="173">
        <v>0</v>
      </c>
      <c r="Q93" s="171" t="s">
        <v>2160</v>
      </c>
      <c r="R93" s="173">
        <v>0</v>
      </c>
      <c r="S93" s="171" t="s">
        <v>2160</v>
      </c>
      <c r="T93" s="173">
        <v>0</v>
      </c>
      <c r="U93" s="171" t="s">
        <v>2160</v>
      </c>
      <c r="V93" s="174">
        <v>0</v>
      </c>
    </row>
    <row r="94" spans="1:22">
      <c r="A94" s="169" t="s">
        <v>2519</v>
      </c>
      <c r="B94" s="170" t="s">
        <v>2520</v>
      </c>
      <c r="C94" s="171" t="s">
        <v>2521</v>
      </c>
      <c r="D94" s="171" t="s">
        <v>2183</v>
      </c>
      <c r="E94" s="170" t="s">
        <v>2158</v>
      </c>
      <c r="F94" s="172">
        <v>453440</v>
      </c>
      <c r="G94" s="170" t="s">
        <v>2522</v>
      </c>
      <c r="H94" s="173">
        <v>453440</v>
      </c>
      <c r="I94" s="173">
        <v>0</v>
      </c>
      <c r="J94" s="173">
        <v>453440</v>
      </c>
      <c r="K94" s="171" t="s">
        <v>2160</v>
      </c>
      <c r="L94" s="173">
        <v>0</v>
      </c>
      <c r="M94" s="171" t="s">
        <v>2160</v>
      </c>
      <c r="N94" s="173">
        <v>0</v>
      </c>
      <c r="O94" s="171" t="s">
        <v>2160</v>
      </c>
      <c r="P94" s="173">
        <v>0</v>
      </c>
      <c r="Q94" s="171" t="s">
        <v>2160</v>
      </c>
      <c r="R94" s="173">
        <v>0</v>
      </c>
      <c r="S94" s="171" t="s">
        <v>2160</v>
      </c>
      <c r="T94" s="173">
        <v>0</v>
      </c>
      <c r="U94" s="171" t="s">
        <v>2160</v>
      </c>
      <c r="V94" s="174">
        <v>0</v>
      </c>
    </row>
    <row r="95" spans="1:22">
      <c r="A95" s="169" t="s">
        <v>2523</v>
      </c>
      <c r="B95" s="170" t="s">
        <v>2524</v>
      </c>
      <c r="C95" s="171" t="s">
        <v>2525</v>
      </c>
      <c r="D95" s="171" t="s">
        <v>2243</v>
      </c>
      <c r="E95" s="170" t="s">
        <v>2158</v>
      </c>
      <c r="F95" s="172">
        <v>12553417953.360001</v>
      </c>
      <c r="G95" s="170" t="s">
        <v>2526</v>
      </c>
      <c r="H95" s="173">
        <v>872473246</v>
      </c>
      <c r="I95" s="173">
        <v>0</v>
      </c>
      <c r="J95" s="173">
        <v>872473246</v>
      </c>
      <c r="K95" s="171" t="s">
        <v>2160</v>
      </c>
      <c r="L95" s="173">
        <v>0</v>
      </c>
      <c r="M95" s="171" t="s">
        <v>2160</v>
      </c>
      <c r="N95" s="173">
        <v>0</v>
      </c>
      <c r="O95" s="171" t="s">
        <v>2160</v>
      </c>
      <c r="P95" s="173">
        <v>0</v>
      </c>
      <c r="Q95" s="171" t="s">
        <v>2160</v>
      </c>
      <c r="R95" s="173">
        <v>0</v>
      </c>
      <c r="S95" s="171" t="s">
        <v>2160</v>
      </c>
      <c r="T95" s="173">
        <v>0</v>
      </c>
      <c r="U95" s="171" t="s">
        <v>2160</v>
      </c>
      <c r="V95" s="174">
        <v>0</v>
      </c>
    </row>
    <row r="96" spans="1:22">
      <c r="A96" s="169" t="s">
        <v>2527</v>
      </c>
      <c r="B96" s="170" t="s">
        <v>2528</v>
      </c>
      <c r="C96" s="171" t="s">
        <v>2529</v>
      </c>
      <c r="D96" s="171" t="s">
        <v>2243</v>
      </c>
      <c r="E96" s="170" t="s">
        <v>2158</v>
      </c>
      <c r="F96" s="172">
        <v>2543247634.8000002</v>
      </c>
      <c r="G96" s="170" t="s">
        <v>2500</v>
      </c>
      <c r="H96" s="173">
        <v>575902712</v>
      </c>
      <c r="I96" s="173">
        <v>0</v>
      </c>
      <c r="J96" s="173">
        <v>575902712</v>
      </c>
      <c r="K96" s="171" t="s">
        <v>2160</v>
      </c>
      <c r="L96" s="173">
        <v>0</v>
      </c>
      <c r="M96" s="171" t="s">
        <v>2160</v>
      </c>
      <c r="N96" s="173">
        <v>0</v>
      </c>
      <c r="O96" s="171" t="s">
        <v>2160</v>
      </c>
      <c r="P96" s="173">
        <v>0</v>
      </c>
      <c r="Q96" s="171" t="s">
        <v>2160</v>
      </c>
      <c r="R96" s="173">
        <v>0</v>
      </c>
      <c r="S96" s="171" t="s">
        <v>2160</v>
      </c>
      <c r="T96" s="173">
        <v>0</v>
      </c>
      <c r="U96" s="171" t="s">
        <v>2160</v>
      </c>
      <c r="V96" s="174">
        <v>0</v>
      </c>
    </row>
    <row r="97" spans="1:22">
      <c r="A97" s="169" t="s">
        <v>2530</v>
      </c>
      <c r="B97" s="170" t="s">
        <v>2531</v>
      </c>
      <c r="C97" s="171" t="s">
        <v>2532</v>
      </c>
      <c r="D97" s="171" t="s">
        <v>2183</v>
      </c>
      <c r="E97" s="170" t="s">
        <v>2158</v>
      </c>
      <c r="F97" s="172">
        <v>11252255.109999999</v>
      </c>
      <c r="G97" s="170" t="s">
        <v>2533</v>
      </c>
      <c r="H97" s="173">
        <v>1332229</v>
      </c>
      <c r="I97" s="173">
        <v>1</v>
      </c>
      <c r="J97" s="173">
        <v>1332230</v>
      </c>
      <c r="K97" s="171" t="s">
        <v>2160</v>
      </c>
      <c r="L97" s="173">
        <v>0</v>
      </c>
      <c r="M97" s="171" t="s">
        <v>2160</v>
      </c>
      <c r="N97" s="173">
        <v>0</v>
      </c>
      <c r="O97" s="171" t="s">
        <v>2160</v>
      </c>
      <c r="P97" s="173">
        <v>0</v>
      </c>
      <c r="Q97" s="171" t="s">
        <v>2160</v>
      </c>
      <c r="R97" s="173">
        <v>0</v>
      </c>
      <c r="S97" s="171" t="s">
        <v>2160</v>
      </c>
      <c r="T97" s="173">
        <v>0</v>
      </c>
      <c r="U97" s="171" t="s">
        <v>2160</v>
      </c>
      <c r="V97" s="174">
        <v>0</v>
      </c>
    </row>
    <row r="98" spans="1:22">
      <c r="A98" s="169" t="s">
        <v>2534</v>
      </c>
      <c r="B98" s="170" t="s">
        <v>2535</v>
      </c>
      <c r="C98" s="171" t="s">
        <v>2536</v>
      </c>
      <c r="D98" s="171" t="s">
        <v>2183</v>
      </c>
      <c r="E98" s="170" t="s">
        <v>2158</v>
      </c>
      <c r="F98" s="172">
        <v>863061.17</v>
      </c>
      <c r="G98" s="170" t="s">
        <v>2537</v>
      </c>
      <c r="H98" s="173">
        <v>771995</v>
      </c>
      <c r="I98" s="173">
        <v>10</v>
      </c>
      <c r="J98" s="173">
        <v>772005</v>
      </c>
      <c r="K98" s="171" t="s">
        <v>2160</v>
      </c>
      <c r="L98" s="173">
        <v>0</v>
      </c>
      <c r="M98" s="171" t="s">
        <v>2160</v>
      </c>
      <c r="N98" s="173">
        <v>0</v>
      </c>
      <c r="O98" s="171" t="s">
        <v>2160</v>
      </c>
      <c r="P98" s="173">
        <v>0</v>
      </c>
      <c r="Q98" s="171" t="s">
        <v>2160</v>
      </c>
      <c r="R98" s="173">
        <v>0</v>
      </c>
      <c r="S98" s="171" t="s">
        <v>2160</v>
      </c>
      <c r="T98" s="173">
        <v>0</v>
      </c>
      <c r="U98" s="171" t="s">
        <v>2160</v>
      </c>
      <c r="V98" s="174">
        <v>0</v>
      </c>
    </row>
    <row r="99" spans="1:22">
      <c r="A99" s="169" t="s">
        <v>2538</v>
      </c>
      <c r="B99" s="170" t="s">
        <v>2539</v>
      </c>
      <c r="C99" s="171" t="s">
        <v>2540</v>
      </c>
      <c r="D99" s="171" t="s">
        <v>2183</v>
      </c>
      <c r="E99" s="170" t="s">
        <v>2158</v>
      </c>
      <c r="F99" s="172">
        <v>19142231.829999998</v>
      </c>
      <c r="G99" s="170" t="s">
        <v>2533</v>
      </c>
      <c r="H99" s="173">
        <v>3211641</v>
      </c>
      <c r="I99" s="173">
        <v>10</v>
      </c>
      <c r="J99" s="173">
        <v>3211651</v>
      </c>
      <c r="K99" s="171" t="s">
        <v>2160</v>
      </c>
      <c r="L99" s="173">
        <v>0</v>
      </c>
      <c r="M99" s="171" t="s">
        <v>2160</v>
      </c>
      <c r="N99" s="173">
        <v>0</v>
      </c>
      <c r="O99" s="171" t="s">
        <v>2160</v>
      </c>
      <c r="P99" s="173">
        <v>0</v>
      </c>
      <c r="Q99" s="171" t="s">
        <v>2160</v>
      </c>
      <c r="R99" s="173">
        <v>0</v>
      </c>
      <c r="S99" s="171" t="s">
        <v>2160</v>
      </c>
      <c r="T99" s="173">
        <v>0</v>
      </c>
      <c r="U99" s="171" t="s">
        <v>2160</v>
      </c>
      <c r="V99" s="174">
        <v>0</v>
      </c>
    </row>
    <row r="100" spans="1:22">
      <c r="A100" s="169" t="s">
        <v>2541</v>
      </c>
      <c r="B100" s="170" t="s">
        <v>2542</v>
      </c>
      <c r="C100" s="171" t="s">
        <v>2543</v>
      </c>
      <c r="D100" s="171" t="s">
        <v>2183</v>
      </c>
      <c r="E100" s="170" t="s">
        <v>2158</v>
      </c>
      <c r="F100" s="172">
        <v>51071194.219999999</v>
      </c>
      <c r="G100" s="170" t="s">
        <v>2544</v>
      </c>
      <c r="H100" s="173">
        <v>23193314</v>
      </c>
      <c r="I100" s="173">
        <v>100</v>
      </c>
      <c r="J100" s="173">
        <v>23193414</v>
      </c>
      <c r="K100" s="171" t="s">
        <v>2160</v>
      </c>
      <c r="L100" s="173">
        <v>0</v>
      </c>
      <c r="M100" s="171" t="s">
        <v>2160</v>
      </c>
      <c r="N100" s="173">
        <v>0</v>
      </c>
      <c r="O100" s="171" t="s">
        <v>2160</v>
      </c>
      <c r="P100" s="173">
        <v>0</v>
      </c>
      <c r="Q100" s="171" t="s">
        <v>2160</v>
      </c>
      <c r="R100" s="173">
        <v>0</v>
      </c>
      <c r="S100" s="171" t="s">
        <v>2160</v>
      </c>
      <c r="T100" s="173">
        <v>0</v>
      </c>
      <c r="U100" s="171" t="s">
        <v>2160</v>
      </c>
      <c r="V100" s="174">
        <v>0</v>
      </c>
    </row>
    <row r="101" spans="1:22">
      <c r="A101" s="169" t="s">
        <v>2545</v>
      </c>
      <c r="B101" s="170" t="s">
        <v>2546</v>
      </c>
      <c r="C101" s="171" t="s">
        <v>2547</v>
      </c>
      <c r="D101" s="171" t="s">
        <v>2183</v>
      </c>
      <c r="E101" s="170" t="s">
        <v>2158</v>
      </c>
      <c r="F101" s="172">
        <v>11816772.550000001</v>
      </c>
      <c r="G101" s="170" t="s">
        <v>2533</v>
      </c>
      <c r="H101" s="173">
        <v>10251122</v>
      </c>
      <c r="I101" s="173">
        <v>1</v>
      </c>
      <c r="J101" s="173">
        <v>10251123</v>
      </c>
      <c r="K101" s="171" t="s">
        <v>2160</v>
      </c>
      <c r="L101" s="173">
        <v>0</v>
      </c>
      <c r="M101" s="171" t="s">
        <v>2160</v>
      </c>
      <c r="N101" s="173">
        <v>0</v>
      </c>
      <c r="O101" s="171" t="s">
        <v>2160</v>
      </c>
      <c r="P101" s="173">
        <v>0</v>
      </c>
      <c r="Q101" s="171" t="s">
        <v>2160</v>
      </c>
      <c r="R101" s="173">
        <v>0</v>
      </c>
      <c r="S101" s="171" t="s">
        <v>2160</v>
      </c>
      <c r="T101" s="173">
        <v>0</v>
      </c>
      <c r="U101" s="171" t="s">
        <v>2160</v>
      </c>
      <c r="V101" s="174">
        <v>0</v>
      </c>
    </row>
    <row r="102" spans="1:22">
      <c r="A102" s="169" t="s">
        <v>2548</v>
      </c>
      <c r="B102" s="170" t="s">
        <v>2549</v>
      </c>
      <c r="C102" s="171" t="s">
        <v>2550</v>
      </c>
      <c r="D102" s="171" t="s">
        <v>2183</v>
      </c>
      <c r="E102" s="170" t="s">
        <v>2158</v>
      </c>
      <c r="F102" s="172">
        <v>25829458.93</v>
      </c>
      <c r="G102" s="170" t="s">
        <v>2551</v>
      </c>
      <c r="H102" s="173">
        <v>2178011</v>
      </c>
      <c r="I102" s="173">
        <v>10</v>
      </c>
      <c r="J102" s="173">
        <v>2178021</v>
      </c>
      <c r="K102" s="171" t="s">
        <v>2160</v>
      </c>
      <c r="L102" s="173">
        <v>0</v>
      </c>
      <c r="M102" s="171" t="s">
        <v>2160</v>
      </c>
      <c r="N102" s="173">
        <v>0</v>
      </c>
      <c r="O102" s="171" t="s">
        <v>2160</v>
      </c>
      <c r="P102" s="173">
        <v>0</v>
      </c>
      <c r="Q102" s="171" t="s">
        <v>2160</v>
      </c>
      <c r="R102" s="173">
        <v>0</v>
      </c>
      <c r="S102" s="171" t="s">
        <v>2160</v>
      </c>
      <c r="T102" s="173">
        <v>0</v>
      </c>
      <c r="U102" s="171" t="s">
        <v>2160</v>
      </c>
      <c r="V102" s="174">
        <v>0</v>
      </c>
    </row>
    <row r="103" spans="1:22">
      <c r="A103" s="169" t="s">
        <v>2552</v>
      </c>
      <c r="B103" s="170" t="s">
        <v>2553</v>
      </c>
      <c r="C103" s="171" t="s">
        <v>2554</v>
      </c>
      <c r="D103" s="171" t="s">
        <v>2183</v>
      </c>
      <c r="E103" s="170" t="s">
        <v>2158</v>
      </c>
      <c r="F103" s="172">
        <v>4858969.5199999996</v>
      </c>
      <c r="G103" s="170" t="s">
        <v>2248</v>
      </c>
      <c r="H103" s="173">
        <v>4858959</v>
      </c>
      <c r="I103" s="173">
        <v>10</v>
      </c>
      <c r="J103" s="173">
        <v>4858969</v>
      </c>
      <c r="K103" s="171" t="s">
        <v>2160</v>
      </c>
      <c r="L103" s="173">
        <v>0</v>
      </c>
      <c r="M103" s="171" t="s">
        <v>2160</v>
      </c>
      <c r="N103" s="173">
        <v>0</v>
      </c>
      <c r="O103" s="171" t="s">
        <v>2160</v>
      </c>
      <c r="P103" s="173">
        <v>0</v>
      </c>
      <c r="Q103" s="171" t="s">
        <v>2160</v>
      </c>
      <c r="R103" s="173">
        <v>0</v>
      </c>
      <c r="S103" s="171" t="s">
        <v>2160</v>
      </c>
      <c r="T103" s="173">
        <v>0</v>
      </c>
      <c r="U103" s="171" t="s">
        <v>2160</v>
      </c>
      <c r="V103" s="174">
        <v>0</v>
      </c>
    </row>
    <row r="104" spans="1:22">
      <c r="A104" s="169" t="s">
        <v>2555</v>
      </c>
      <c r="B104" s="170" t="s">
        <v>2556</v>
      </c>
      <c r="C104" s="171" t="s">
        <v>2557</v>
      </c>
      <c r="D104" s="171" t="s">
        <v>2183</v>
      </c>
      <c r="E104" s="170" t="s">
        <v>2158</v>
      </c>
      <c r="F104" s="172">
        <v>6528268.7599999998</v>
      </c>
      <c r="G104" s="170" t="s">
        <v>2537</v>
      </c>
      <c r="H104" s="173">
        <v>5684787</v>
      </c>
      <c r="I104" s="173">
        <v>10</v>
      </c>
      <c r="J104" s="173">
        <v>5684797</v>
      </c>
      <c r="K104" s="171" t="s">
        <v>2160</v>
      </c>
      <c r="L104" s="173">
        <v>0</v>
      </c>
      <c r="M104" s="171" t="s">
        <v>2160</v>
      </c>
      <c r="N104" s="173">
        <v>0</v>
      </c>
      <c r="O104" s="171" t="s">
        <v>2160</v>
      </c>
      <c r="P104" s="173">
        <v>0</v>
      </c>
      <c r="Q104" s="171" t="s">
        <v>2160</v>
      </c>
      <c r="R104" s="173">
        <v>0</v>
      </c>
      <c r="S104" s="171" t="s">
        <v>2160</v>
      </c>
      <c r="T104" s="173">
        <v>0</v>
      </c>
      <c r="U104" s="171" t="s">
        <v>2160</v>
      </c>
      <c r="V104" s="174">
        <v>0</v>
      </c>
    </row>
    <row r="105" spans="1:22">
      <c r="A105" s="169" t="s">
        <v>2558</v>
      </c>
      <c r="B105" s="170" t="s">
        <v>2559</v>
      </c>
      <c r="C105" s="171" t="s">
        <v>2560</v>
      </c>
      <c r="D105" s="171" t="s">
        <v>2183</v>
      </c>
      <c r="E105" s="170" t="s">
        <v>2158</v>
      </c>
      <c r="F105" s="172">
        <v>500000</v>
      </c>
      <c r="G105" s="170" t="s">
        <v>2561</v>
      </c>
      <c r="H105" s="173">
        <v>500000</v>
      </c>
      <c r="I105" s="173">
        <v>0</v>
      </c>
      <c r="J105" s="173">
        <v>500000</v>
      </c>
      <c r="K105" s="171" t="s">
        <v>2160</v>
      </c>
      <c r="L105" s="173">
        <v>0</v>
      </c>
      <c r="M105" s="171" t="s">
        <v>2160</v>
      </c>
      <c r="N105" s="173">
        <v>0</v>
      </c>
      <c r="O105" s="171" t="s">
        <v>2160</v>
      </c>
      <c r="P105" s="173">
        <v>0</v>
      </c>
      <c r="Q105" s="171" t="s">
        <v>2160</v>
      </c>
      <c r="R105" s="173">
        <v>0</v>
      </c>
      <c r="S105" s="171" t="s">
        <v>2160</v>
      </c>
      <c r="T105" s="173">
        <v>0</v>
      </c>
      <c r="U105" s="171" t="s">
        <v>2160</v>
      </c>
      <c r="V105" s="174">
        <v>0</v>
      </c>
    </row>
    <row r="106" spans="1:22">
      <c r="A106" s="169" t="s">
        <v>2562</v>
      </c>
      <c r="B106" s="170" t="s">
        <v>2563</v>
      </c>
      <c r="C106" s="171" t="s">
        <v>2564</v>
      </c>
      <c r="D106" s="171" t="s">
        <v>2183</v>
      </c>
      <c r="E106" s="170" t="s">
        <v>2158</v>
      </c>
      <c r="F106" s="172">
        <v>6406862731.0299997</v>
      </c>
      <c r="G106" s="170" t="s">
        <v>2565</v>
      </c>
      <c r="H106" s="173">
        <v>1390671404</v>
      </c>
      <c r="I106" s="173">
        <v>1324230808</v>
      </c>
      <c r="J106" s="173">
        <v>2714902212</v>
      </c>
      <c r="K106" s="171" t="s">
        <v>2204</v>
      </c>
      <c r="L106" s="173">
        <v>508380404</v>
      </c>
      <c r="M106" s="171" t="s">
        <v>2205</v>
      </c>
      <c r="N106" s="173">
        <v>815850404</v>
      </c>
      <c r="O106" s="171" t="s">
        <v>2160</v>
      </c>
      <c r="P106" s="173">
        <v>0</v>
      </c>
      <c r="Q106" s="171" t="s">
        <v>2160</v>
      </c>
      <c r="R106" s="173">
        <v>0</v>
      </c>
      <c r="S106" s="171" t="s">
        <v>2160</v>
      </c>
      <c r="T106" s="173">
        <v>0</v>
      </c>
      <c r="U106" s="171" t="s">
        <v>2160</v>
      </c>
      <c r="V106" s="174">
        <v>0</v>
      </c>
    </row>
    <row r="107" spans="1:22">
      <c r="A107" s="169" t="s">
        <v>2566</v>
      </c>
      <c r="B107" s="170" t="s">
        <v>2567</v>
      </c>
      <c r="C107" s="171" t="s">
        <v>2568</v>
      </c>
      <c r="D107" s="171" t="s">
        <v>2183</v>
      </c>
      <c r="E107" s="170" t="s">
        <v>2158</v>
      </c>
      <c r="F107" s="172">
        <v>33047300.960000001</v>
      </c>
      <c r="G107" s="170" t="s">
        <v>2569</v>
      </c>
      <c r="H107" s="173">
        <v>1615118</v>
      </c>
      <c r="I107" s="173">
        <v>3230239</v>
      </c>
      <c r="J107" s="173">
        <v>4845357</v>
      </c>
      <c r="K107" s="171" t="s">
        <v>2160</v>
      </c>
      <c r="L107" s="173">
        <v>0</v>
      </c>
      <c r="M107" s="171" t="s">
        <v>2160</v>
      </c>
      <c r="N107" s="173">
        <v>0</v>
      </c>
      <c r="O107" s="171" t="s">
        <v>2160</v>
      </c>
      <c r="P107" s="173">
        <v>0</v>
      </c>
      <c r="Q107" s="171" t="s">
        <v>2160</v>
      </c>
      <c r="R107" s="173">
        <v>0</v>
      </c>
      <c r="S107" s="171" t="s">
        <v>2160</v>
      </c>
      <c r="T107" s="173">
        <v>0</v>
      </c>
      <c r="U107" s="171" t="s">
        <v>2160</v>
      </c>
      <c r="V107" s="174">
        <v>0</v>
      </c>
    </row>
    <row r="108" spans="1:22">
      <c r="A108" s="169" t="s">
        <v>2570</v>
      </c>
      <c r="B108" s="170" t="s">
        <v>2571</v>
      </c>
      <c r="C108" s="171" t="s">
        <v>2572</v>
      </c>
      <c r="D108" s="171" t="s">
        <v>2183</v>
      </c>
      <c r="E108" s="170" t="s">
        <v>2158</v>
      </c>
      <c r="F108" s="172">
        <v>998800224.75999999</v>
      </c>
      <c r="G108" s="170" t="s">
        <v>2573</v>
      </c>
      <c r="H108" s="173">
        <v>510404</v>
      </c>
      <c r="I108" s="173">
        <v>0</v>
      </c>
      <c r="J108" s="173">
        <v>510404</v>
      </c>
      <c r="K108" s="171" t="s">
        <v>2160</v>
      </c>
      <c r="L108" s="173">
        <v>0</v>
      </c>
      <c r="M108" s="171" t="s">
        <v>2160</v>
      </c>
      <c r="N108" s="173">
        <v>0</v>
      </c>
      <c r="O108" s="171" t="s">
        <v>2160</v>
      </c>
      <c r="P108" s="173">
        <v>0</v>
      </c>
      <c r="Q108" s="171" t="s">
        <v>2160</v>
      </c>
      <c r="R108" s="173">
        <v>0</v>
      </c>
      <c r="S108" s="171" t="s">
        <v>2160</v>
      </c>
      <c r="T108" s="173">
        <v>0</v>
      </c>
      <c r="U108" s="171" t="s">
        <v>2160</v>
      </c>
      <c r="V108" s="174">
        <v>0</v>
      </c>
    </row>
    <row r="109" spans="1:22">
      <c r="A109" s="169" t="s">
        <v>2574</v>
      </c>
      <c r="B109" s="170" t="s">
        <v>2575</v>
      </c>
      <c r="C109" s="171" t="s">
        <v>2576</v>
      </c>
      <c r="D109" s="171" t="s">
        <v>2280</v>
      </c>
      <c r="E109" s="170" t="s">
        <v>2158</v>
      </c>
      <c r="F109" s="172">
        <v>283155685.75999999</v>
      </c>
      <c r="G109" s="170" t="s">
        <v>2577</v>
      </c>
      <c r="H109" s="173">
        <v>61266737</v>
      </c>
      <c r="I109" s="173">
        <v>0</v>
      </c>
      <c r="J109" s="173">
        <v>61266737</v>
      </c>
      <c r="K109" s="171" t="s">
        <v>2160</v>
      </c>
      <c r="L109" s="173">
        <v>0</v>
      </c>
      <c r="M109" s="171" t="s">
        <v>2160</v>
      </c>
      <c r="N109" s="173">
        <v>0</v>
      </c>
      <c r="O109" s="171" t="s">
        <v>2160</v>
      </c>
      <c r="P109" s="173">
        <v>0</v>
      </c>
      <c r="Q109" s="171" t="s">
        <v>2160</v>
      </c>
      <c r="R109" s="173">
        <v>0</v>
      </c>
      <c r="S109" s="171" t="s">
        <v>2160</v>
      </c>
      <c r="T109" s="173">
        <v>0</v>
      </c>
      <c r="U109" s="171" t="s">
        <v>2160</v>
      </c>
      <c r="V109" s="174">
        <v>0</v>
      </c>
    </row>
    <row r="110" spans="1:22">
      <c r="A110" s="169" t="s">
        <v>2578</v>
      </c>
      <c r="B110" s="170" t="s">
        <v>2579</v>
      </c>
      <c r="C110" s="171" t="s">
        <v>2580</v>
      </c>
      <c r="D110" s="171" t="s">
        <v>2157</v>
      </c>
      <c r="E110" s="170" t="s">
        <v>2158</v>
      </c>
      <c r="F110" s="172">
        <v>693309.85</v>
      </c>
      <c r="G110" s="170" t="s">
        <v>2581</v>
      </c>
      <c r="H110" s="173">
        <v>68000</v>
      </c>
      <c r="I110" s="173">
        <v>136000</v>
      </c>
      <c r="J110" s="173">
        <v>204000</v>
      </c>
      <c r="K110" s="171" t="s">
        <v>2205</v>
      </c>
      <c r="L110" s="173">
        <v>136000</v>
      </c>
      <c r="M110" s="171" t="s">
        <v>2160</v>
      </c>
      <c r="N110" s="173">
        <v>0</v>
      </c>
      <c r="O110" s="171" t="s">
        <v>2160</v>
      </c>
      <c r="P110" s="173">
        <v>0</v>
      </c>
      <c r="Q110" s="171" t="s">
        <v>2160</v>
      </c>
      <c r="R110" s="173">
        <v>0</v>
      </c>
      <c r="S110" s="171" t="s">
        <v>2160</v>
      </c>
      <c r="T110" s="173">
        <v>0</v>
      </c>
      <c r="U110" s="171" t="s">
        <v>2160</v>
      </c>
      <c r="V110" s="174">
        <v>0</v>
      </c>
    </row>
    <row r="111" spans="1:22">
      <c r="A111" s="169" t="s">
        <v>2582</v>
      </c>
      <c r="B111" s="170" t="s">
        <v>2583</v>
      </c>
      <c r="C111" s="171" t="s">
        <v>2584</v>
      </c>
      <c r="D111" s="171" t="s">
        <v>2157</v>
      </c>
      <c r="E111" s="170" t="s">
        <v>2158</v>
      </c>
      <c r="F111" s="172">
        <v>64582206</v>
      </c>
      <c r="G111" s="170" t="s">
        <v>2418</v>
      </c>
      <c r="H111" s="173">
        <v>64582206</v>
      </c>
      <c r="I111" s="173">
        <v>0</v>
      </c>
      <c r="J111" s="173">
        <v>64582206</v>
      </c>
      <c r="K111" s="171" t="s">
        <v>2160</v>
      </c>
      <c r="L111" s="173">
        <v>0</v>
      </c>
      <c r="M111" s="171" t="s">
        <v>2160</v>
      </c>
      <c r="N111" s="173">
        <v>0</v>
      </c>
      <c r="O111" s="171" t="s">
        <v>2160</v>
      </c>
      <c r="P111" s="173">
        <v>0</v>
      </c>
      <c r="Q111" s="171" t="s">
        <v>2160</v>
      </c>
      <c r="R111" s="173">
        <v>0</v>
      </c>
      <c r="S111" s="171" t="s">
        <v>2160</v>
      </c>
      <c r="T111" s="173">
        <v>0</v>
      </c>
      <c r="U111" s="171" t="s">
        <v>2160</v>
      </c>
      <c r="V111" s="174">
        <v>0</v>
      </c>
    </row>
    <row r="112" spans="1:22">
      <c r="A112" s="169" t="s">
        <v>2585</v>
      </c>
      <c r="B112" s="170" t="s">
        <v>2586</v>
      </c>
      <c r="C112" s="171" t="s">
        <v>2587</v>
      </c>
      <c r="D112" s="171" t="s">
        <v>2183</v>
      </c>
      <c r="E112" s="170" t="s">
        <v>2158</v>
      </c>
      <c r="F112" s="172">
        <v>173000000</v>
      </c>
      <c r="G112" s="170" t="s">
        <v>2588</v>
      </c>
      <c r="H112" s="173">
        <v>8316000</v>
      </c>
      <c r="I112" s="173">
        <v>16632000</v>
      </c>
      <c r="J112" s="173">
        <v>24948000</v>
      </c>
      <c r="K112" s="171" t="s">
        <v>2160</v>
      </c>
      <c r="L112" s="173">
        <v>0</v>
      </c>
      <c r="M112" s="171" t="s">
        <v>2160</v>
      </c>
      <c r="N112" s="173">
        <v>0</v>
      </c>
      <c r="O112" s="171" t="s">
        <v>2160</v>
      </c>
      <c r="P112" s="173">
        <v>0</v>
      </c>
      <c r="Q112" s="171" t="s">
        <v>2160</v>
      </c>
      <c r="R112" s="173">
        <v>0</v>
      </c>
      <c r="S112" s="171" t="s">
        <v>2160</v>
      </c>
      <c r="T112" s="173">
        <v>0</v>
      </c>
      <c r="U112" s="171" t="s">
        <v>2160</v>
      </c>
      <c r="V112" s="174">
        <v>0</v>
      </c>
    </row>
    <row r="113" spans="1:22">
      <c r="A113" s="169" t="s">
        <v>2589</v>
      </c>
      <c r="B113" s="170" t="s">
        <v>2590</v>
      </c>
      <c r="C113" s="171" t="s">
        <v>2591</v>
      </c>
      <c r="D113" s="171" t="s">
        <v>2157</v>
      </c>
      <c r="E113" s="170" t="s">
        <v>2158</v>
      </c>
      <c r="F113" s="172">
        <v>685106</v>
      </c>
      <c r="G113" s="170" t="s">
        <v>2592</v>
      </c>
      <c r="H113" s="173">
        <v>363211</v>
      </c>
      <c r="I113" s="173">
        <v>726542</v>
      </c>
      <c r="J113" s="173">
        <v>1089753</v>
      </c>
      <c r="K113" s="171" t="s">
        <v>2205</v>
      </c>
      <c r="L113" s="173">
        <v>726542</v>
      </c>
      <c r="M113" s="171" t="s">
        <v>2160</v>
      </c>
      <c r="N113" s="173">
        <v>0</v>
      </c>
      <c r="O113" s="171" t="s">
        <v>2160</v>
      </c>
      <c r="P113" s="173">
        <v>0</v>
      </c>
      <c r="Q113" s="171" t="s">
        <v>2160</v>
      </c>
      <c r="R113" s="173">
        <v>0</v>
      </c>
      <c r="S113" s="171" t="s">
        <v>2160</v>
      </c>
      <c r="T113" s="173">
        <v>0</v>
      </c>
      <c r="U113" s="171" t="s">
        <v>2160</v>
      </c>
      <c r="V113" s="174">
        <v>0</v>
      </c>
    </row>
    <row r="114" spans="1:22">
      <c r="A114" s="169" t="s">
        <v>2593</v>
      </c>
      <c r="B114" s="170" t="s">
        <v>2594</v>
      </c>
      <c r="C114" s="171" t="s">
        <v>2595</v>
      </c>
      <c r="D114" s="171" t="s">
        <v>2183</v>
      </c>
      <c r="E114" s="170" t="s">
        <v>2158</v>
      </c>
      <c r="F114" s="172">
        <v>47993981.079999998</v>
      </c>
      <c r="G114" s="170" t="s">
        <v>2596</v>
      </c>
      <c r="H114" s="173">
        <v>728180600</v>
      </c>
      <c r="I114" s="173">
        <v>1456361200</v>
      </c>
      <c r="J114" s="173">
        <v>2184541800</v>
      </c>
      <c r="K114" s="171" t="s">
        <v>2160</v>
      </c>
      <c r="L114" s="173">
        <v>0</v>
      </c>
      <c r="M114" s="171" t="s">
        <v>2160</v>
      </c>
      <c r="N114" s="173">
        <v>0</v>
      </c>
      <c r="O114" s="171" t="s">
        <v>2160</v>
      </c>
      <c r="P114" s="173">
        <v>0</v>
      </c>
      <c r="Q114" s="171" t="s">
        <v>2160</v>
      </c>
      <c r="R114" s="173">
        <v>0</v>
      </c>
      <c r="S114" s="171" t="s">
        <v>2160</v>
      </c>
      <c r="T114" s="173">
        <v>0</v>
      </c>
      <c r="U114" s="171" t="s">
        <v>2160</v>
      </c>
      <c r="V114" s="174">
        <v>0</v>
      </c>
    </row>
    <row r="115" spans="1:22">
      <c r="A115" s="169" t="s">
        <v>2597</v>
      </c>
      <c r="B115" s="170" t="s">
        <v>2598</v>
      </c>
      <c r="C115" s="171" t="s">
        <v>2599</v>
      </c>
      <c r="D115" s="171" t="s">
        <v>2183</v>
      </c>
      <c r="E115" s="170" t="s">
        <v>2158</v>
      </c>
      <c r="F115" s="172">
        <v>1611074890.5</v>
      </c>
      <c r="G115" s="170" t="s">
        <v>2600</v>
      </c>
      <c r="H115" s="173">
        <v>156039985</v>
      </c>
      <c r="I115" s="173">
        <v>56630</v>
      </c>
      <c r="J115" s="173">
        <v>156096615</v>
      </c>
      <c r="K115" s="171" t="s">
        <v>2160</v>
      </c>
      <c r="L115" s="173">
        <v>0</v>
      </c>
      <c r="M115" s="171" t="s">
        <v>2160</v>
      </c>
      <c r="N115" s="173">
        <v>0</v>
      </c>
      <c r="O115" s="171" t="s">
        <v>2160</v>
      </c>
      <c r="P115" s="173">
        <v>0</v>
      </c>
      <c r="Q115" s="171" t="s">
        <v>2160</v>
      </c>
      <c r="R115" s="173">
        <v>0</v>
      </c>
      <c r="S115" s="171" t="s">
        <v>2160</v>
      </c>
      <c r="T115" s="173">
        <v>0</v>
      </c>
      <c r="U115" s="171" t="s">
        <v>2160</v>
      </c>
      <c r="V115" s="174">
        <v>0</v>
      </c>
    </row>
    <row r="116" spans="1:22">
      <c r="A116" s="169" t="s">
        <v>2601</v>
      </c>
      <c r="B116" s="170" t="s">
        <v>2602</v>
      </c>
      <c r="C116" s="171" t="s">
        <v>2603</v>
      </c>
      <c r="D116" s="171" t="s">
        <v>2157</v>
      </c>
      <c r="E116" s="170" t="s">
        <v>2158</v>
      </c>
      <c r="F116" s="172">
        <v>938320.53</v>
      </c>
      <c r="G116" s="170" t="s">
        <v>2592</v>
      </c>
      <c r="H116" s="173">
        <v>436869</v>
      </c>
      <c r="I116" s="173">
        <v>873254</v>
      </c>
      <c r="J116" s="173">
        <v>1310123</v>
      </c>
      <c r="K116" s="171" t="s">
        <v>2205</v>
      </c>
      <c r="L116" s="173">
        <v>873254</v>
      </c>
      <c r="M116" s="171" t="s">
        <v>2160</v>
      </c>
      <c r="N116" s="173">
        <v>0</v>
      </c>
      <c r="O116" s="171" t="s">
        <v>2160</v>
      </c>
      <c r="P116" s="173">
        <v>0</v>
      </c>
      <c r="Q116" s="171" t="s">
        <v>2160</v>
      </c>
      <c r="R116" s="173">
        <v>0</v>
      </c>
      <c r="S116" s="171" t="s">
        <v>2160</v>
      </c>
      <c r="T116" s="173">
        <v>0</v>
      </c>
      <c r="U116" s="171" t="s">
        <v>2160</v>
      </c>
      <c r="V116" s="174">
        <v>0</v>
      </c>
    </row>
    <row r="117" spans="1:22">
      <c r="A117" s="169" t="s">
        <v>2604</v>
      </c>
      <c r="B117" s="170" t="s">
        <v>2605</v>
      </c>
      <c r="C117" s="171" t="s">
        <v>2606</v>
      </c>
      <c r="D117" s="171" t="s">
        <v>2183</v>
      </c>
      <c r="E117" s="170" t="s">
        <v>2158</v>
      </c>
      <c r="F117" s="172">
        <v>35635955.43</v>
      </c>
      <c r="G117" s="170" t="s">
        <v>2607</v>
      </c>
      <c r="H117" s="173">
        <v>13087267</v>
      </c>
      <c r="I117" s="173">
        <v>25464982</v>
      </c>
      <c r="J117" s="173">
        <v>38552249</v>
      </c>
      <c r="K117" s="171" t="s">
        <v>2160</v>
      </c>
      <c r="L117" s="173">
        <v>0</v>
      </c>
      <c r="M117" s="171" t="s">
        <v>2160</v>
      </c>
      <c r="N117" s="173">
        <v>0</v>
      </c>
      <c r="O117" s="171" t="s">
        <v>2160</v>
      </c>
      <c r="P117" s="173">
        <v>0</v>
      </c>
      <c r="Q117" s="171" t="s">
        <v>2160</v>
      </c>
      <c r="R117" s="173">
        <v>0</v>
      </c>
      <c r="S117" s="171" t="s">
        <v>2160</v>
      </c>
      <c r="T117" s="173">
        <v>0</v>
      </c>
      <c r="U117" s="171" t="s">
        <v>2160</v>
      </c>
      <c r="V117" s="174">
        <v>0</v>
      </c>
    </row>
    <row r="118" spans="1:22">
      <c r="A118" s="169" t="s">
        <v>2608</v>
      </c>
      <c r="B118" s="170" t="s">
        <v>2609</v>
      </c>
      <c r="C118" s="171" t="s">
        <v>2610</v>
      </c>
      <c r="D118" s="171" t="s">
        <v>2157</v>
      </c>
      <c r="E118" s="170" t="s">
        <v>2158</v>
      </c>
      <c r="F118" s="172">
        <v>5041516.6399999997</v>
      </c>
      <c r="G118" s="170" t="s">
        <v>2335</v>
      </c>
      <c r="H118" s="173">
        <v>14049398</v>
      </c>
      <c r="I118" s="173">
        <v>0</v>
      </c>
      <c r="J118" s="173">
        <v>14049398</v>
      </c>
      <c r="K118" s="171" t="s">
        <v>2160</v>
      </c>
      <c r="L118" s="173">
        <v>0</v>
      </c>
      <c r="M118" s="171" t="s">
        <v>2160</v>
      </c>
      <c r="N118" s="173">
        <v>0</v>
      </c>
      <c r="O118" s="171" t="s">
        <v>2160</v>
      </c>
      <c r="P118" s="173">
        <v>0</v>
      </c>
      <c r="Q118" s="171" t="s">
        <v>2160</v>
      </c>
      <c r="R118" s="173">
        <v>0</v>
      </c>
      <c r="S118" s="171" t="s">
        <v>2160</v>
      </c>
      <c r="T118" s="173">
        <v>0</v>
      </c>
      <c r="U118" s="171" t="s">
        <v>2160</v>
      </c>
      <c r="V118" s="174">
        <v>0</v>
      </c>
    </row>
    <row r="119" spans="1:22">
      <c r="A119" s="169" t="s">
        <v>2611</v>
      </c>
      <c r="B119" s="170" t="s">
        <v>2612</v>
      </c>
      <c r="C119" s="171" t="s">
        <v>2613</v>
      </c>
      <c r="D119" s="171" t="s">
        <v>2183</v>
      </c>
      <c r="E119" s="170" t="s">
        <v>2158</v>
      </c>
      <c r="F119" s="172">
        <v>842266637.82000005</v>
      </c>
      <c r="G119" s="170" t="s">
        <v>2614</v>
      </c>
      <c r="H119" s="173">
        <v>357547216</v>
      </c>
      <c r="I119" s="173">
        <v>357547216</v>
      </c>
      <c r="J119" s="173">
        <v>715094432</v>
      </c>
      <c r="K119" s="171" t="s">
        <v>2160</v>
      </c>
      <c r="L119" s="173">
        <v>0</v>
      </c>
      <c r="M119" s="171" t="s">
        <v>2160</v>
      </c>
      <c r="N119" s="173">
        <v>0</v>
      </c>
      <c r="O119" s="171" t="s">
        <v>2160</v>
      </c>
      <c r="P119" s="173">
        <v>0</v>
      </c>
      <c r="Q119" s="171" t="s">
        <v>2160</v>
      </c>
      <c r="R119" s="173">
        <v>0</v>
      </c>
      <c r="S119" s="171" t="s">
        <v>2160</v>
      </c>
      <c r="T119" s="173">
        <v>0</v>
      </c>
      <c r="U119" s="171" t="s">
        <v>2160</v>
      </c>
      <c r="V119" s="174">
        <v>0</v>
      </c>
    </row>
    <row r="120" spans="1:22">
      <c r="A120" s="169" t="s">
        <v>2615</v>
      </c>
      <c r="B120" s="170" t="s">
        <v>2616</v>
      </c>
      <c r="C120" s="171" t="s">
        <v>2617</v>
      </c>
      <c r="D120" s="171" t="s">
        <v>2243</v>
      </c>
      <c r="E120" s="170" t="s">
        <v>2158</v>
      </c>
      <c r="F120" s="172">
        <v>2055495430.54</v>
      </c>
      <c r="G120" s="170" t="s">
        <v>2618</v>
      </c>
      <c r="H120" s="173">
        <v>1765587200</v>
      </c>
      <c r="I120" s="173">
        <v>0</v>
      </c>
      <c r="J120" s="173">
        <v>1765587200</v>
      </c>
      <c r="K120" s="171" t="s">
        <v>2160</v>
      </c>
      <c r="L120" s="173">
        <v>0</v>
      </c>
      <c r="M120" s="171" t="s">
        <v>2160</v>
      </c>
      <c r="N120" s="173">
        <v>0</v>
      </c>
      <c r="O120" s="171" t="s">
        <v>2160</v>
      </c>
      <c r="P120" s="173">
        <v>0</v>
      </c>
      <c r="Q120" s="171" t="s">
        <v>2160</v>
      </c>
      <c r="R120" s="173">
        <v>0</v>
      </c>
      <c r="S120" s="171" t="s">
        <v>2160</v>
      </c>
      <c r="T120" s="173">
        <v>0</v>
      </c>
      <c r="U120" s="171" t="s">
        <v>2160</v>
      </c>
      <c r="V120" s="174">
        <v>0</v>
      </c>
    </row>
    <row r="121" spans="1:22">
      <c r="A121" s="169" t="s">
        <v>2619</v>
      </c>
      <c r="B121" s="170" t="s">
        <v>2620</v>
      </c>
      <c r="C121" s="171" t="s">
        <v>2621</v>
      </c>
      <c r="D121" s="171" t="s">
        <v>2243</v>
      </c>
      <c r="E121" s="170" t="s">
        <v>2158</v>
      </c>
      <c r="F121" s="172">
        <v>742186771.17999995</v>
      </c>
      <c r="G121" s="170" t="s">
        <v>2622</v>
      </c>
      <c r="H121" s="173">
        <v>170122934</v>
      </c>
      <c r="I121" s="173">
        <v>0</v>
      </c>
      <c r="J121" s="173">
        <v>170122934</v>
      </c>
      <c r="K121" s="171" t="s">
        <v>2160</v>
      </c>
      <c r="L121" s="173">
        <v>0</v>
      </c>
      <c r="M121" s="171" t="s">
        <v>2160</v>
      </c>
      <c r="N121" s="173">
        <v>0</v>
      </c>
      <c r="O121" s="171" t="s">
        <v>2160</v>
      </c>
      <c r="P121" s="173">
        <v>0</v>
      </c>
      <c r="Q121" s="171" t="s">
        <v>2160</v>
      </c>
      <c r="R121" s="173">
        <v>0</v>
      </c>
      <c r="S121" s="171" t="s">
        <v>2160</v>
      </c>
      <c r="T121" s="173">
        <v>0</v>
      </c>
      <c r="U121" s="171" t="s">
        <v>2160</v>
      </c>
      <c r="V121" s="174">
        <v>0</v>
      </c>
    </row>
    <row r="122" spans="1:22">
      <c r="A122" s="169" t="s">
        <v>2623</v>
      </c>
      <c r="B122" s="170" t="s">
        <v>2624</v>
      </c>
      <c r="C122" s="171" t="s">
        <v>2625</v>
      </c>
      <c r="D122" s="171" t="s">
        <v>2183</v>
      </c>
      <c r="E122" s="170" t="s">
        <v>2158</v>
      </c>
      <c r="F122" s="172">
        <v>342056165.62</v>
      </c>
      <c r="G122" s="170" t="s">
        <v>2626</v>
      </c>
      <c r="H122" s="173">
        <v>4576432</v>
      </c>
      <c r="I122" s="173">
        <v>4607026</v>
      </c>
      <c r="J122" s="173">
        <v>9183458</v>
      </c>
      <c r="K122" s="171" t="s">
        <v>2204</v>
      </c>
      <c r="L122" s="173">
        <v>1313002</v>
      </c>
      <c r="M122" s="171" t="s">
        <v>2205</v>
      </c>
      <c r="N122" s="173">
        <v>3294024</v>
      </c>
      <c r="O122" s="171" t="s">
        <v>2160</v>
      </c>
      <c r="P122" s="173">
        <v>0</v>
      </c>
      <c r="Q122" s="171" t="s">
        <v>2160</v>
      </c>
      <c r="R122" s="173">
        <v>0</v>
      </c>
      <c r="S122" s="171" t="s">
        <v>2160</v>
      </c>
      <c r="T122" s="173">
        <v>0</v>
      </c>
      <c r="U122" s="171" t="s">
        <v>2160</v>
      </c>
      <c r="V122" s="174">
        <v>0</v>
      </c>
    </row>
    <row r="123" spans="1:22">
      <c r="A123" s="169" t="s">
        <v>2627</v>
      </c>
      <c r="B123" s="170" t="s">
        <v>2628</v>
      </c>
      <c r="C123" s="171" t="s">
        <v>2629</v>
      </c>
      <c r="D123" s="171" t="s">
        <v>2271</v>
      </c>
      <c r="E123" s="170" t="s">
        <v>2158</v>
      </c>
      <c r="F123" s="172">
        <v>150000000</v>
      </c>
      <c r="G123" s="170" t="s">
        <v>2335</v>
      </c>
      <c r="H123" s="173">
        <v>5707104</v>
      </c>
      <c r="I123" s="173">
        <v>4292896</v>
      </c>
      <c r="J123" s="173">
        <v>10000000</v>
      </c>
      <c r="K123" s="171" t="s">
        <v>2160</v>
      </c>
      <c r="L123" s="173">
        <v>0</v>
      </c>
      <c r="M123" s="171" t="s">
        <v>2160</v>
      </c>
      <c r="N123" s="173">
        <v>0</v>
      </c>
      <c r="O123" s="171" t="s">
        <v>2160</v>
      </c>
      <c r="P123" s="173">
        <v>0</v>
      </c>
      <c r="Q123" s="171" t="s">
        <v>2160</v>
      </c>
      <c r="R123" s="173">
        <v>0</v>
      </c>
      <c r="S123" s="171" t="s">
        <v>2160</v>
      </c>
      <c r="T123" s="173">
        <v>0</v>
      </c>
      <c r="U123" s="171" t="s">
        <v>2160</v>
      </c>
      <c r="V123" s="174">
        <v>0</v>
      </c>
    </row>
    <row r="124" spans="1:22">
      <c r="A124" s="169" t="s">
        <v>2630</v>
      </c>
      <c r="B124" s="170" t="s">
        <v>2631</v>
      </c>
      <c r="C124" s="171" t="s">
        <v>2632</v>
      </c>
      <c r="D124" s="171" t="s">
        <v>2271</v>
      </c>
      <c r="E124" s="170" t="s">
        <v>2158</v>
      </c>
      <c r="F124" s="172">
        <v>23702962.149999999</v>
      </c>
      <c r="G124" s="170" t="s">
        <v>2633</v>
      </c>
      <c r="H124" s="173">
        <v>380669270</v>
      </c>
      <c r="I124" s="173">
        <v>6560558</v>
      </c>
      <c r="J124" s="173">
        <v>387229828</v>
      </c>
      <c r="K124" s="171" t="s">
        <v>2160</v>
      </c>
      <c r="L124" s="173">
        <v>0</v>
      </c>
      <c r="M124" s="171" t="s">
        <v>2160</v>
      </c>
      <c r="N124" s="173">
        <v>0</v>
      </c>
      <c r="O124" s="171" t="s">
        <v>2160</v>
      </c>
      <c r="P124" s="173">
        <v>0</v>
      </c>
      <c r="Q124" s="171" t="s">
        <v>2160</v>
      </c>
      <c r="R124" s="173">
        <v>0</v>
      </c>
      <c r="S124" s="171" t="s">
        <v>2160</v>
      </c>
      <c r="T124" s="173">
        <v>0</v>
      </c>
      <c r="U124" s="171" t="s">
        <v>2160</v>
      </c>
      <c r="V124" s="174">
        <v>0</v>
      </c>
    </row>
    <row r="125" spans="1:22">
      <c r="A125" s="169" t="s">
        <v>2634</v>
      </c>
      <c r="B125" s="170" t="s">
        <v>2635</v>
      </c>
      <c r="C125" s="171" t="s">
        <v>2636</v>
      </c>
      <c r="D125" s="171" t="s">
        <v>2271</v>
      </c>
      <c r="E125" s="170" t="s">
        <v>2158</v>
      </c>
      <c r="F125" s="172">
        <v>588447186.05999994</v>
      </c>
      <c r="G125" s="170" t="s">
        <v>2633</v>
      </c>
      <c r="H125" s="173">
        <v>380669270</v>
      </c>
      <c r="I125" s="173">
        <v>6560558</v>
      </c>
      <c r="J125" s="173">
        <v>387229828</v>
      </c>
      <c r="K125" s="171" t="s">
        <v>2160</v>
      </c>
      <c r="L125" s="173">
        <v>0</v>
      </c>
      <c r="M125" s="171" t="s">
        <v>2160</v>
      </c>
      <c r="N125" s="173">
        <v>0</v>
      </c>
      <c r="O125" s="171" t="s">
        <v>2160</v>
      </c>
      <c r="P125" s="173">
        <v>0</v>
      </c>
      <c r="Q125" s="171" t="s">
        <v>2160</v>
      </c>
      <c r="R125" s="173">
        <v>0</v>
      </c>
      <c r="S125" s="171" t="s">
        <v>2160</v>
      </c>
      <c r="T125" s="173">
        <v>0</v>
      </c>
      <c r="U125" s="171" t="s">
        <v>2160</v>
      </c>
      <c r="V125" s="174">
        <v>0</v>
      </c>
    </row>
    <row r="126" spans="1:22">
      <c r="A126" s="169" t="s">
        <v>2637</v>
      </c>
      <c r="B126" s="170" t="s">
        <v>2638</v>
      </c>
      <c r="C126" s="171" t="s">
        <v>2639</v>
      </c>
      <c r="D126" s="171" t="s">
        <v>2183</v>
      </c>
      <c r="E126" s="170" t="s">
        <v>2158</v>
      </c>
      <c r="F126" s="172">
        <v>362342011.75999999</v>
      </c>
      <c r="G126" s="170" t="s">
        <v>2263</v>
      </c>
      <c r="H126" s="173">
        <v>51927546473</v>
      </c>
      <c r="I126" s="173">
        <v>0</v>
      </c>
      <c r="J126" s="173">
        <v>51927546473</v>
      </c>
      <c r="K126" s="171" t="s">
        <v>2160</v>
      </c>
      <c r="L126" s="173">
        <v>0</v>
      </c>
      <c r="M126" s="171" t="s">
        <v>2160</v>
      </c>
      <c r="N126" s="173">
        <v>0</v>
      </c>
      <c r="O126" s="171" t="s">
        <v>2160</v>
      </c>
      <c r="P126" s="173">
        <v>0</v>
      </c>
      <c r="Q126" s="171" t="s">
        <v>2160</v>
      </c>
      <c r="R126" s="173">
        <v>0</v>
      </c>
      <c r="S126" s="171" t="s">
        <v>2160</v>
      </c>
      <c r="T126" s="173">
        <v>0</v>
      </c>
      <c r="U126" s="171" t="s">
        <v>2160</v>
      </c>
      <c r="V126" s="174">
        <v>0</v>
      </c>
    </row>
    <row r="127" spans="1:22">
      <c r="A127" s="169" t="s">
        <v>2640</v>
      </c>
      <c r="B127" s="170" t="s">
        <v>2641</v>
      </c>
      <c r="C127" s="171" t="s">
        <v>2642</v>
      </c>
      <c r="D127" s="171" t="s">
        <v>2174</v>
      </c>
      <c r="E127" s="170" t="s">
        <v>2158</v>
      </c>
      <c r="F127" s="172">
        <v>1017700000</v>
      </c>
      <c r="G127" s="170" t="s">
        <v>2643</v>
      </c>
      <c r="H127" s="173">
        <v>15527137</v>
      </c>
      <c r="I127" s="173">
        <v>23044454</v>
      </c>
      <c r="J127" s="173">
        <v>38571591</v>
      </c>
      <c r="K127" s="171" t="s">
        <v>2160</v>
      </c>
      <c r="L127" s="173">
        <v>0</v>
      </c>
      <c r="M127" s="171" t="s">
        <v>2160</v>
      </c>
      <c r="N127" s="173">
        <v>0</v>
      </c>
      <c r="O127" s="171" t="s">
        <v>2160</v>
      </c>
      <c r="P127" s="173">
        <v>0</v>
      </c>
      <c r="Q127" s="171" t="s">
        <v>2160</v>
      </c>
      <c r="R127" s="173">
        <v>0</v>
      </c>
      <c r="S127" s="171" t="s">
        <v>2160</v>
      </c>
      <c r="T127" s="173">
        <v>0</v>
      </c>
      <c r="U127" s="171" t="s">
        <v>2160</v>
      </c>
      <c r="V127" s="174">
        <v>0</v>
      </c>
    </row>
    <row r="128" spans="1:22">
      <c r="A128" s="169" t="s">
        <v>2644</v>
      </c>
      <c r="B128" s="170" t="s">
        <v>2645</v>
      </c>
      <c r="C128" s="171" t="s">
        <v>2646</v>
      </c>
      <c r="D128" s="171" t="s">
        <v>2183</v>
      </c>
      <c r="E128" s="170" t="s">
        <v>2158</v>
      </c>
      <c r="F128" s="172">
        <v>973764337.52999997</v>
      </c>
      <c r="G128" s="170" t="s">
        <v>2647</v>
      </c>
      <c r="H128" s="173">
        <v>32774246</v>
      </c>
      <c r="I128" s="173">
        <v>0</v>
      </c>
      <c r="J128" s="173">
        <v>32774246</v>
      </c>
      <c r="K128" s="171" t="s">
        <v>2160</v>
      </c>
      <c r="L128" s="173">
        <v>0</v>
      </c>
      <c r="M128" s="171" t="s">
        <v>2160</v>
      </c>
      <c r="N128" s="173">
        <v>0</v>
      </c>
      <c r="O128" s="171" t="s">
        <v>2160</v>
      </c>
      <c r="P128" s="173">
        <v>0</v>
      </c>
      <c r="Q128" s="171" t="s">
        <v>2160</v>
      </c>
      <c r="R128" s="173">
        <v>0</v>
      </c>
      <c r="S128" s="171" t="s">
        <v>2160</v>
      </c>
      <c r="T128" s="173">
        <v>0</v>
      </c>
      <c r="U128" s="171" t="s">
        <v>2160</v>
      </c>
      <c r="V128" s="174">
        <v>0</v>
      </c>
    </row>
    <row r="129" spans="1:22">
      <c r="A129" s="169" t="s">
        <v>2648</v>
      </c>
      <c r="B129" s="170" t="s">
        <v>2649</v>
      </c>
      <c r="C129" s="171" t="s">
        <v>2650</v>
      </c>
      <c r="D129" s="171" t="s">
        <v>2183</v>
      </c>
      <c r="E129" s="170" t="s">
        <v>2158</v>
      </c>
      <c r="F129" s="172">
        <v>924523856.14999998</v>
      </c>
      <c r="G129" s="170" t="s">
        <v>2651</v>
      </c>
      <c r="H129" s="173">
        <v>1902996369</v>
      </c>
      <c r="I129" s="173">
        <v>4453438</v>
      </c>
      <c r="J129" s="173">
        <v>1907449807</v>
      </c>
      <c r="K129" s="171" t="s">
        <v>2204</v>
      </c>
      <c r="L129" s="173">
        <v>2166816</v>
      </c>
      <c r="M129" s="171" t="s">
        <v>2205</v>
      </c>
      <c r="N129" s="173">
        <v>1085373</v>
      </c>
      <c r="O129" s="171" t="s">
        <v>2228</v>
      </c>
      <c r="P129" s="173">
        <v>1201249</v>
      </c>
      <c r="Q129" s="171" t="s">
        <v>2160</v>
      </c>
      <c r="R129" s="173">
        <v>0</v>
      </c>
      <c r="S129" s="171" t="s">
        <v>2160</v>
      </c>
      <c r="T129" s="173">
        <v>0</v>
      </c>
      <c r="U129" s="171" t="s">
        <v>2160</v>
      </c>
      <c r="V129" s="174">
        <v>0</v>
      </c>
    </row>
    <row r="130" spans="1:22">
      <c r="A130" s="169" t="s">
        <v>2652</v>
      </c>
      <c r="B130" s="170" t="s">
        <v>2653</v>
      </c>
      <c r="C130" s="171" t="s">
        <v>2654</v>
      </c>
      <c r="D130" s="171" t="s">
        <v>2183</v>
      </c>
      <c r="E130" s="170" t="s">
        <v>2158</v>
      </c>
      <c r="F130" s="172">
        <v>590173759.38999999</v>
      </c>
      <c r="G130" s="170" t="s">
        <v>2655</v>
      </c>
      <c r="H130" s="173">
        <v>66302693</v>
      </c>
      <c r="I130" s="173">
        <v>8309695</v>
      </c>
      <c r="J130" s="173">
        <v>74612388</v>
      </c>
      <c r="K130" s="171" t="s">
        <v>2204</v>
      </c>
      <c r="L130" s="173">
        <v>7567254</v>
      </c>
      <c r="M130" s="171" t="s">
        <v>2205</v>
      </c>
      <c r="N130" s="173">
        <v>742441</v>
      </c>
      <c r="O130" s="171" t="s">
        <v>2160</v>
      </c>
      <c r="P130" s="173">
        <v>0</v>
      </c>
      <c r="Q130" s="171" t="s">
        <v>2160</v>
      </c>
      <c r="R130" s="173">
        <v>0</v>
      </c>
      <c r="S130" s="171" t="s">
        <v>2160</v>
      </c>
      <c r="T130" s="173">
        <v>0</v>
      </c>
      <c r="U130" s="171" t="s">
        <v>2160</v>
      </c>
      <c r="V130" s="174">
        <v>0</v>
      </c>
    </row>
    <row r="131" spans="1:22">
      <c r="A131" s="169" t="s">
        <v>2656</v>
      </c>
      <c r="B131" s="170" t="s">
        <v>2657</v>
      </c>
      <c r="C131" s="171" t="s">
        <v>2658</v>
      </c>
      <c r="D131" s="171" t="s">
        <v>2183</v>
      </c>
      <c r="E131" s="170" t="s">
        <v>2158</v>
      </c>
      <c r="F131" s="172">
        <v>116894847.81</v>
      </c>
      <c r="G131" s="170" t="s">
        <v>2659</v>
      </c>
      <c r="H131" s="173">
        <v>153909975</v>
      </c>
      <c r="I131" s="173">
        <v>12810260</v>
      </c>
      <c r="J131" s="173">
        <v>166720235</v>
      </c>
      <c r="K131" s="171" t="s">
        <v>2160</v>
      </c>
      <c r="L131" s="173">
        <v>0</v>
      </c>
      <c r="M131" s="171" t="s">
        <v>2160</v>
      </c>
      <c r="N131" s="173">
        <v>0</v>
      </c>
      <c r="O131" s="171" t="s">
        <v>2160</v>
      </c>
      <c r="P131" s="173">
        <v>0</v>
      </c>
      <c r="Q131" s="171" t="s">
        <v>2160</v>
      </c>
      <c r="R131" s="173">
        <v>0</v>
      </c>
      <c r="S131" s="171" t="s">
        <v>2160</v>
      </c>
      <c r="T131" s="173">
        <v>0</v>
      </c>
      <c r="U131" s="171" t="s">
        <v>2160</v>
      </c>
      <c r="V131" s="174">
        <v>0</v>
      </c>
    </row>
    <row r="132" spans="1:22">
      <c r="A132" s="169" t="s">
        <v>2660</v>
      </c>
      <c r="B132" s="170" t="s">
        <v>2661</v>
      </c>
      <c r="C132" s="171" t="s">
        <v>2662</v>
      </c>
      <c r="D132" s="171" t="s">
        <v>2157</v>
      </c>
      <c r="E132" s="170" t="s">
        <v>2158</v>
      </c>
      <c r="F132" s="172">
        <v>669634350</v>
      </c>
      <c r="G132" s="170" t="s">
        <v>2212</v>
      </c>
      <c r="H132" s="173">
        <v>161318939</v>
      </c>
      <c r="I132" s="173">
        <v>2864960</v>
      </c>
      <c r="J132" s="173">
        <v>164183899</v>
      </c>
      <c r="K132" s="171" t="s">
        <v>2204</v>
      </c>
      <c r="L132" s="173">
        <v>1239231</v>
      </c>
      <c r="M132" s="171" t="s">
        <v>2205</v>
      </c>
      <c r="N132" s="173">
        <v>1625729</v>
      </c>
      <c r="O132" s="171" t="s">
        <v>2160</v>
      </c>
      <c r="P132" s="173">
        <v>0</v>
      </c>
      <c r="Q132" s="171" t="s">
        <v>2160</v>
      </c>
      <c r="R132" s="173">
        <v>0</v>
      </c>
      <c r="S132" s="171" t="s">
        <v>2160</v>
      </c>
      <c r="T132" s="173">
        <v>0</v>
      </c>
      <c r="U132" s="171" t="s">
        <v>2160</v>
      </c>
      <c r="V132" s="174">
        <v>0</v>
      </c>
    </row>
    <row r="133" spans="1:22">
      <c r="A133" s="169" t="s">
        <v>2663</v>
      </c>
      <c r="B133" s="170" t="s">
        <v>2664</v>
      </c>
      <c r="C133" s="171" t="s">
        <v>2665</v>
      </c>
      <c r="D133" s="171" t="s">
        <v>2183</v>
      </c>
      <c r="E133" s="170" t="s">
        <v>2158</v>
      </c>
      <c r="F133" s="172">
        <v>710196377.11000001</v>
      </c>
      <c r="G133" s="170" t="s">
        <v>2666</v>
      </c>
      <c r="H133" s="173">
        <v>41017775</v>
      </c>
      <c r="I133" s="173">
        <v>77835530</v>
      </c>
      <c r="J133" s="173">
        <v>118853305</v>
      </c>
      <c r="K133" s="171" t="s">
        <v>2160</v>
      </c>
      <c r="L133" s="173">
        <v>0</v>
      </c>
      <c r="M133" s="171" t="s">
        <v>2160</v>
      </c>
      <c r="N133" s="173">
        <v>0</v>
      </c>
      <c r="O133" s="171" t="s">
        <v>2160</v>
      </c>
      <c r="P133" s="173">
        <v>0</v>
      </c>
      <c r="Q133" s="171" t="s">
        <v>2160</v>
      </c>
      <c r="R133" s="173">
        <v>0</v>
      </c>
      <c r="S133" s="171" t="s">
        <v>2160</v>
      </c>
      <c r="T133" s="173">
        <v>0</v>
      </c>
      <c r="U133" s="171" t="s">
        <v>2160</v>
      </c>
      <c r="V133" s="174">
        <v>0</v>
      </c>
    </row>
    <row r="134" spans="1:22">
      <c r="A134" s="169" t="s">
        <v>2667</v>
      </c>
      <c r="B134" s="170" t="s">
        <v>2668</v>
      </c>
      <c r="C134" s="171" t="s">
        <v>2669</v>
      </c>
      <c r="D134" s="171" t="s">
        <v>2183</v>
      </c>
      <c r="E134" s="170" t="s">
        <v>2158</v>
      </c>
      <c r="F134" s="172">
        <v>23550366.68</v>
      </c>
      <c r="G134" s="170" t="s">
        <v>2248</v>
      </c>
      <c r="H134" s="173">
        <v>4544544</v>
      </c>
      <c r="I134" s="173">
        <v>4644403</v>
      </c>
      <c r="J134" s="173">
        <v>9188947</v>
      </c>
      <c r="K134" s="171" t="s">
        <v>2160</v>
      </c>
      <c r="L134" s="173">
        <v>0</v>
      </c>
      <c r="M134" s="171" t="s">
        <v>2160</v>
      </c>
      <c r="N134" s="173">
        <v>0</v>
      </c>
      <c r="O134" s="171" t="s">
        <v>2160</v>
      </c>
      <c r="P134" s="173">
        <v>0</v>
      </c>
      <c r="Q134" s="171" t="s">
        <v>2160</v>
      </c>
      <c r="R134" s="173">
        <v>0</v>
      </c>
      <c r="S134" s="171" t="s">
        <v>2160</v>
      </c>
      <c r="T134" s="173">
        <v>0</v>
      </c>
      <c r="U134" s="171" t="s">
        <v>2160</v>
      </c>
      <c r="V134" s="174">
        <v>0</v>
      </c>
    </row>
    <row r="135" spans="1:22">
      <c r="A135" s="169" t="s">
        <v>2670</v>
      </c>
      <c r="B135" s="170" t="s">
        <v>2671</v>
      </c>
      <c r="C135" s="171" t="s">
        <v>2672</v>
      </c>
      <c r="D135" s="171" t="s">
        <v>2271</v>
      </c>
      <c r="E135" s="170" t="s">
        <v>2158</v>
      </c>
      <c r="F135" s="172">
        <v>6294208270</v>
      </c>
      <c r="G135" s="170" t="s">
        <v>2170</v>
      </c>
      <c r="H135" s="173">
        <v>420764708</v>
      </c>
      <c r="I135" s="173">
        <v>838076946</v>
      </c>
      <c r="J135" s="173">
        <v>1258841654</v>
      </c>
      <c r="K135" s="171" t="s">
        <v>2160</v>
      </c>
      <c r="L135" s="173">
        <v>0</v>
      </c>
      <c r="M135" s="171" t="s">
        <v>2160</v>
      </c>
      <c r="N135" s="173">
        <v>0</v>
      </c>
      <c r="O135" s="171" t="s">
        <v>2160</v>
      </c>
      <c r="P135" s="173">
        <v>0</v>
      </c>
      <c r="Q135" s="171" t="s">
        <v>2160</v>
      </c>
      <c r="R135" s="173">
        <v>0</v>
      </c>
      <c r="S135" s="171" t="s">
        <v>2160</v>
      </c>
      <c r="T135" s="173">
        <v>0</v>
      </c>
      <c r="U135" s="171" t="s">
        <v>2160</v>
      </c>
      <c r="V135" s="174">
        <v>0</v>
      </c>
    </row>
    <row r="136" spans="1:22">
      <c r="A136" s="169" t="s">
        <v>2673</v>
      </c>
      <c r="B136" s="170" t="s">
        <v>2674</v>
      </c>
      <c r="C136" s="171" t="s">
        <v>2675</v>
      </c>
      <c r="D136" s="171" t="s">
        <v>2183</v>
      </c>
      <c r="E136" s="170" t="s">
        <v>2158</v>
      </c>
      <c r="F136" s="172">
        <v>2261997787.6399999</v>
      </c>
      <c r="G136" s="170" t="s">
        <v>2676</v>
      </c>
      <c r="H136" s="173">
        <v>2261997787</v>
      </c>
      <c r="I136" s="173">
        <v>0</v>
      </c>
      <c r="J136" s="173">
        <v>2261997787</v>
      </c>
      <c r="K136" s="171" t="s">
        <v>2160</v>
      </c>
      <c r="L136" s="173">
        <v>0</v>
      </c>
      <c r="M136" s="171" t="s">
        <v>2160</v>
      </c>
      <c r="N136" s="173">
        <v>0</v>
      </c>
      <c r="O136" s="171" t="s">
        <v>2160</v>
      </c>
      <c r="P136" s="173">
        <v>0</v>
      </c>
      <c r="Q136" s="171" t="s">
        <v>2160</v>
      </c>
      <c r="R136" s="173">
        <v>0</v>
      </c>
      <c r="S136" s="171" t="s">
        <v>2160</v>
      </c>
      <c r="T136" s="173">
        <v>0</v>
      </c>
      <c r="U136" s="171" t="s">
        <v>2160</v>
      </c>
      <c r="V136" s="174">
        <v>0</v>
      </c>
    </row>
    <row r="137" spans="1:22">
      <c r="A137" s="169" t="s">
        <v>2677</v>
      </c>
      <c r="B137" s="170" t="s">
        <v>2678</v>
      </c>
      <c r="C137" s="171" t="s">
        <v>2679</v>
      </c>
      <c r="D137" s="171" t="s">
        <v>2183</v>
      </c>
      <c r="E137" s="170" t="s">
        <v>2158</v>
      </c>
      <c r="F137" s="172">
        <v>3296785358.9000001</v>
      </c>
      <c r="G137" s="170" t="s">
        <v>2680</v>
      </c>
      <c r="H137" s="173">
        <v>2896785358</v>
      </c>
      <c r="I137" s="173">
        <v>0</v>
      </c>
      <c r="J137" s="173">
        <v>2896785358</v>
      </c>
      <c r="K137" s="171" t="s">
        <v>2160</v>
      </c>
      <c r="L137" s="173">
        <v>0</v>
      </c>
      <c r="M137" s="171" t="s">
        <v>2160</v>
      </c>
      <c r="N137" s="173">
        <v>0</v>
      </c>
      <c r="O137" s="171" t="s">
        <v>2160</v>
      </c>
      <c r="P137" s="173">
        <v>0</v>
      </c>
      <c r="Q137" s="171" t="s">
        <v>2160</v>
      </c>
      <c r="R137" s="173">
        <v>0</v>
      </c>
      <c r="S137" s="171" t="s">
        <v>2160</v>
      </c>
      <c r="T137" s="173">
        <v>0</v>
      </c>
      <c r="U137" s="171" t="s">
        <v>2160</v>
      </c>
      <c r="V137" s="174">
        <v>0</v>
      </c>
    </row>
    <row r="138" spans="1:22">
      <c r="A138" s="169" t="s">
        <v>2681</v>
      </c>
      <c r="B138" s="170" t="s">
        <v>2682</v>
      </c>
      <c r="C138" s="171" t="s">
        <v>2683</v>
      </c>
      <c r="D138" s="171" t="s">
        <v>2183</v>
      </c>
      <c r="E138" s="170" t="s">
        <v>2158</v>
      </c>
      <c r="F138" s="172">
        <v>101778695.69</v>
      </c>
      <c r="G138" s="170" t="s">
        <v>2684</v>
      </c>
      <c r="H138" s="173">
        <v>101778695</v>
      </c>
      <c r="I138" s="173">
        <v>0</v>
      </c>
      <c r="J138" s="173">
        <v>101778695</v>
      </c>
      <c r="K138" s="171" t="s">
        <v>2160</v>
      </c>
      <c r="L138" s="173">
        <v>0</v>
      </c>
      <c r="M138" s="171" t="s">
        <v>2160</v>
      </c>
      <c r="N138" s="173">
        <v>0</v>
      </c>
      <c r="O138" s="171" t="s">
        <v>2160</v>
      </c>
      <c r="P138" s="173">
        <v>0</v>
      </c>
      <c r="Q138" s="171" t="s">
        <v>2160</v>
      </c>
      <c r="R138" s="173">
        <v>0</v>
      </c>
      <c r="S138" s="171" t="s">
        <v>2160</v>
      </c>
      <c r="T138" s="173">
        <v>0</v>
      </c>
      <c r="U138" s="171" t="s">
        <v>2160</v>
      </c>
      <c r="V138" s="174">
        <v>0</v>
      </c>
    </row>
    <row r="139" spans="1:22">
      <c r="A139" s="169" t="s">
        <v>2685</v>
      </c>
      <c r="B139" s="170" t="s">
        <v>1598</v>
      </c>
      <c r="C139" s="171" t="s">
        <v>2686</v>
      </c>
      <c r="D139" s="171" t="s">
        <v>2271</v>
      </c>
      <c r="E139" s="170" t="s">
        <v>2158</v>
      </c>
      <c r="F139" s="172">
        <v>5975433454.4300003</v>
      </c>
      <c r="G139" s="170" t="s">
        <v>2687</v>
      </c>
      <c r="H139" s="173">
        <v>109167558</v>
      </c>
      <c r="I139" s="173">
        <v>218335115</v>
      </c>
      <c r="J139" s="173">
        <v>327502673</v>
      </c>
      <c r="K139" s="171" t="s">
        <v>2204</v>
      </c>
      <c r="L139" s="173">
        <v>7702726</v>
      </c>
      <c r="M139" s="171" t="s">
        <v>2205</v>
      </c>
      <c r="N139" s="173">
        <v>210632389</v>
      </c>
      <c r="O139" s="171" t="s">
        <v>2160</v>
      </c>
      <c r="P139" s="173">
        <v>0</v>
      </c>
      <c r="Q139" s="171" t="s">
        <v>2160</v>
      </c>
      <c r="R139" s="173">
        <v>0</v>
      </c>
      <c r="S139" s="171" t="s">
        <v>2160</v>
      </c>
      <c r="T139" s="173">
        <v>0</v>
      </c>
      <c r="U139" s="171" t="s">
        <v>2160</v>
      </c>
      <c r="V139" s="174">
        <v>0</v>
      </c>
    </row>
    <row r="140" spans="1:22">
      <c r="A140" s="169" t="s">
        <v>2688</v>
      </c>
      <c r="B140" s="170" t="s">
        <v>2689</v>
      </c>
      <c r="C140" s="171" t="s">
        <v>2690</v>
      </c>
      <c r="D140" s="171" t="s">
        <v>2243</v>
      </c>
      <c r="E140" s="170" t="s">
        <v>2158</v>
      </c>
      <c r="F140" s="172">
        <v>588917151.47000003</v>
      </c>
      <c r="G140" s="170" t="s">
        <v>2691</v>
      </c>
      <c r="H140" s="173">
        <v>260513831</v>
      </c>
      <c r="I140" s="173">
        <v>0</v>
      </c>
      <c r="J140" s="173">
        <v>260513831</v>
      </c>
      <c r="K140" s="171" t="s">
        <v>2160</v>
      </c>
      <c r="L140" s="173">
        <v>0</v>
      </c>
      <c r="M140" s="171" t="s">
        <v>2160</v>
      </c>
      <c r="N140" s="173">
        <v>0</v>
      </c>
      <c r="O140" s="171" t="s">
        <v>2160</v>
      </c>
      <c r="P140" s="173">
        <v>0</v>
      </c>
      <c r="Q140" s="171" t="s">
        <v>2160</v>
      </c>
      <c r="R140" s="173">
        <v>0</v>
      </c>
      <c r="S140" s="171" t="s">
        <v>2160</v>
      </c>
      <c r="T140" s="173">
        <v>0</v>
      </c>
      <c r="U140" s="171" t="s">
        <v>2160</v>
      </c>
      <c r="V140" s="174">
        <v>0</v>
      </c>
    </row>
    <row r="141" spans="1:22">
      <c r="A141" s="169" t="s">
        <v>2692</v>
      </c>
      <c r="B141" s="170" t="s">
        <v>2693</v>
      </c>
      <c r="C141" s="171" t="s">
        <v>2694</v>
      </c>
      <c r="D141" s="171" t="s">
        <v>2183</v>
      </c>
      <c r="E141" s="170" t="s">
        <v>2158</v>
      </c>
      <c r="F141" s="172">
        <v>31980000</v>
      </c>
      <c r="G141" s="170" t="s">
        <v>2695</v>
      </c>
      <c r="H141" s="173">
        <v>65862720</v>
      </c>
      <c r="I141" s="173">
        <v>12137280</v>
      </c>
      <c r="J141" s="173">
        <v>78000000</v>
      </c>
      <c r="K141" s="171" t="s">
        <v>2160</v>
      </c>
      <c r="L141" s="173">
        <v>0</v>
      </c>
      <c r="M141" s="171" t="s">
        <v>2160</v>
      </c>
      <c r="N141" s="173">
        <v>0</v>
      </c>
      <c r="O141" s="171" t="s">
        <v>2160</v>
      </c>
      <c r="P141" s="173">
        <v>0</v>
      </c>
      <c r="Q141" s="171" t="s">
        <v>2160</v>
      </c>
      <c r="R141" s="173">
        <v>0</v>
      </c>
      <c r="S141" s="171" t="s">
        <v>2160</v>
      </c>
      <c r="T141" s="173">
        <v>0</v>
      </c>
      <c r="U141" s="171" t="s">
        <v>2160</v>
      </c>
      <c r="V141" s="174">
        <v>0</v>
      </c>
    </row>
    <row r="142" spans="1:22">
      <c r="A142" s="169" t="s">
        <v>2696</v>
      </c>
      <c r="B142" s="170" t="s">
        <v>2697</v>
      </c>
      <c r="C142" s="171" t="s">
        <v>2698</v>
      </c>
      <c r="D142" s="171" t="s">
        <v>2243</v>
      </c>
      <c r="E142" s="170" t="s">
        <v>2158</v>
      </c>
      <c r="F142" s="172">
        <v>239435255.55000001</v>
      </c>
      <c r="G142" s="170" t="s">
        <v>2699</v>
      </c>
      <c r="H142" s="173">
        <v>164611187</v>
      </c>
      <c r="I142" s="173">
        <v>0</v>
      </c>
      <c r="J142" s="173">
        <v>164611187</v>
      </c>
      <c r="K142" s="171" t="s">
        <v>2160</v>
      </c>
      <c r="L142" s="173">
        <v>0</v>
      </c>
      <c r="M142" s="171" t="s">
        <v>2160</v>
      </c>
      <c r="N142" s="173">
        <v>0</v>
      </c>
      <c r="O142" s="171" t="s">
        <v>2160</v>
      </c>
      <c r="P142" s="173">
        <v>0</v>
      </c>
      <c r="Q142" s="171" t="s">
        <v>2160</v>
      </c>
      <c r="R142" s="173">
        <v>0</v>
      </c>
      <c r="S142" s="171" t="s">
        <v>2160</v>
      </c>
      <c r="T142" s="173">
        <v>0</v>
      </c>
      <c r="U142" s="171" t="s">
        <v>2160</v>
      </c>
      <c r="V142" s="174">
        <v>0</v>
      </c>
    </row>
    <row r="143" spans="1:22">
      <c r="A143" s="169" t="s">
        <v>2700</v>
      </c>
      <c r="B143" s="170" t="s">
        <v>2701</v>
      </c>
      <c r="C143" s="171" t="s">
        <v>2702</v>
      </c>
      <c r="D143" s="171" t="s">
        <v>2243</v>
      </c>
      <c r="E143" s="170" t="s">
        <v>2158</v>
      </c>
      <c r="F143" s="172">
        <v>1000000000</v>
      </c>
      <c r="G143" s="170" t="s">
        <v>2703</v>
      </c>
      <c r="H143" s="173">
        <v>786115469</v>
      </c>
      <c r="I143" s="173">
        <v>0</v>
      </c>
      <c r="J143" s="173">
        <v>786115469</v>
      </c>
      <c r="K143" s="171" t="s">
        <v>2160</v>
      </c>
      <c r="L143" s="173">
        <v>0</v>
      </c>
      <c r="M143" s="171" t="s">
        <v>2160</v>
      </c>
      <c r="N143" s="173">
        <v>0</v>
      </c>
      <c r="O143" s="171" t="s">
        <v>2160</v>
      </c>
      <c r="P143" s="173">
        <v>0</v>
      </c>
      <c r="Q143" s="171" t="s">
        <v>2160</v>
      </c>
      <c r="R143" s="173">
        <v>0</v>
      </c>
      <c r="S143" s="171" t="s">
        <v>2160</v>
      </c>
      <c r="T143" s="173">
        <v>0</v>
      </c>
      <c r="U143" s="171" t="s">
        <v>2160</v>
      </c>
      <c r="V143" s="174">
        <v>0</v>
      </c>
    </row>
    <row r="144" spans="1:22">
      <c r="A144" s="169" t="s">
        <v>2704</v>
      </c>
      <c r="B144" s="170" t="s">
        <v>2705</v>
      </c>
      <c r="C144" s="171" t="s">
        <v>2706</v>
      </c>
      <c r="D144" s="171" t="s">
        <v>2183</v>
      </c>
      <c r="E144" s="170" t="s">
        <v>2158</v>
      </c>
      <c r="F144" s="172">
        <v>1078855.69</v>
      </c>
      <c r="G144" s="170" t="s">
        <v>2592</v>
      </c>
      <c r="H144" s="173">
        <v>355466</v>
      </c>
      <c r="I144" s="173">
        <v>710777</v>
      </c>
      <c r="J144" s="173">
        <v>1066243</v>
      </c>
      <c r="K144" s="171" t="s">
        <v>2160</v>
      </c>
      <c r="L144" s="173">
        <v>0</v>
      </c>
      <c r="M144" s="171" t="s">
        <v>2160</v>
      </c>
      <c r="N144" s="173">
        <v>0</v>
      </c>
      <c r="O144" s="171" t="s">
        <v>2160</v>
      </c>
      <c r="P144" s="173">
        <v>0</v>
      </c>
      <c r="Q144" s="171" t="s">
        <v>2160</v>
      </c>
      <c r="R144" s="173">
        <v>0</v>
      </c>
      <c r="S144" s="171" t="s">
        <v>2160</v>
      </c>
      <c r="T144" s="173">
        <v>0</v>
      </c>
      <c r="U144" s="171" t="s">
        <v>2160</v>
      </c>
      <c r="V144" s="174">
        <v>0</v>
      </c>
    </row>
    <row r="145" spans="1:22">
      <c r="A145" s="169" t="s">
        <v>2707</v>
      </c>
      <c r="B145" s="170" t="s">
        <v>2708</v>
      </c>
      <c r="C145" s="171" t="s">
        <v>2709</v>
      </c>
      <c r="D145" s="171" t="s">
        <v>2183</v>
      </c>
      <c r="E145" s="170" t="s">
        <v>2158</v>
      </c>
      <c r="F145" s="172">
        <v>1000070000</v>
      </c>
      <c r="G145" s="170" t="s">
        <v>2710</v>
      </c>
      <c r="H145" s="173">
        <v>70759470</v>
      </c>
      <c r="I145" s="173">
        <v>87943878</v>
      </c>
      <c r="J145" s="173">
        <v>158703348</v>
      </c>
      <c r="K145" s="171" t="s">
        <v>2160</v>
      </c>
      <c r="L145" s="173">
        <v>0</v>
      </c>
      <c r="M145" s="171" t="s">
        <v>2160</v>
      </c>
      <c r="N145" s="173">
        <v>0</v>
      </c>
      <c r="O145" s="171" t="s">
        <v>2160</v>
      </c>
      <c r="P145" s="173">
        <v>0</v>
      </c>
      <c r="Q145" s="171" t="s">
        <v>2160</v>
      </c>
      <c r="R145" s="173">
        <v>0</v>
      </c>
      <c r="S145" s="171" t="s">
        <v>2160</v>
      </c>
      <c r="T145" s="173">
        <v>0</v>
      </c>
      <c r="U145" s="171" t="s">
        <v>2160</v>
      </c>
      <c r="V145" s="174">
        <v>0</v>
      </c>
    </row>
    <row r="146" spans="1:22">
      <c r="A146" s="169" t="s">
        <v>2711</v>
      </c>
      <c r="B146" s="170" t="s">
        <v>2712</v>
      </c>
      <c r="C146" s="171" t="s">
        <v>2713</v>
      </c>
      <c r="D146" s="171" t="s">
        <v>2183</v>
      </c>
      <c r="E146" s="170" t="s">
        <v>2158</v>
      </c>
      <c r="F146" s="172">
        <v>165260409.68000001</v>
      </c>
      <c r="G146" s="170" t="s">
        <v>2184</v>
      </c>
      <c r="H146" s="173">
        <v>40304114</v>
      </c>
      <c r="I146" s="173">
        <v>62280750</v>
      </c>
      <c r="J146" s="173">
        <v>102584864</v>
      </c>
      <c r="K146" s="171" t="s">
        <v>2160</v>
      </c>
      <c r="L146" s="173">
        <v>0</v>
      </c>
      <c r="M146" s="171" t="s">
        <v>2160</v>
      </c>
      <c r="N146" s="173">
        <v>0</v>
      </c>
      <c r="O146" s="171" t="s">
        <v>2160</v>
      </c>
      <c r="P146" s="173">
        <v>0</v>
      </c>
      <c r="Q146" s="171" t="s">
        <v>2160</v>
      </c>
      <c r="R146" s="173">
        <v>0</v>
      </c>
      <c r="S146" s="171" t="s">
        <v>2160</v>
      </c>
      <c r="T146" s="173">
        <v>0</v>
      </c>
      <c r="U146" s="171" t="s">
        <v>2160</v>
      </c>
      <c r="V146" s="174">
        <v>0</v>
      </c>
    </row>
    <row r="147" spans="1:22">
      <c r="A147" s="169" t="s">
        <v>2714</v>
      </c>
      <c r="B147" s="170" t="s">
        <v>2715</v>
      </c>
      <c r="C147" s="171" t="s">
        <v>2716</v>
      </c>
      <c r="D147" s="171" t="s">
        <v>2183</v>
      </c>
      <c r="E147" s="170" t="s">
        <v>2158</v>
      </c>
      <c r="F147" s="172">
        <v>542163250.52999997</v>
      </c>
      <c r="G147" s="170" t="s">
        <v>2717</v>
      </c>
      <c r="H147" s="173">
        <v>109304516</v>
      </c>
      <c r="I147" s="173">
        <v>78872822</v>
      </c>
      <c r="J147" s="173">
        <v>188177338</v>
      </c>
      <c r="K147" s="171" t="s">
        <v>2204</v>
      </c>
      <c r="L147" s="173">
        <v>19557556</v>
      </c>
      <c r="M147" s="171" t="s">
        <v>2205</v>
      </c>
      <c r="N147" s="173">
        <v>59315266</v>
      </c>
      <c r="O147" s="171" t="s">
        <v>2160</v>
      </c>
      <c r="P147" s="173">
        <v>0</v>
      </c>
      <c r="Q147" s="171" t="s">
        <v>2160</v>
      </c>
      <c r="R147" s="173">
        <v>0</v>
      </c>
      <c r="S147" s="171" t="s">
        <v>2160</v>
      </c>
      <c r="T147" s="173">
        <v>0</v>
      </c>
      <c r="U147" s="171" t="s">
        <v>2160</v>
      </c>
      <c r="V147" s="174">
        <v>0</v>
      </c>
    </row>
    <row r="148" spans="1:22">
      <c r="A148" s="169" t="s">
        <v>2718</v>
      </c>
      <c r="B148" s="170" t="s">
        <v>2719</v>
      </c>
      <c r="C148" s="171" t="s">
        <v>2720</v>
      </c>
      <c r="D148" s="171" t="s">
        <v>2183</v>
      </c>
      <c r="E148" s="170" t="s">
        <v>2158</v>
      </c>
      <c r="F148" s="172">
        <v>442946885.76999998</v>
      </c>
      <c r="G148" s="170" t="s">
        <v>2721</v>
      </c>
      <c r="H148" s="173">
        <v>48067937</v>
      </c>
      <c r="I148" s="173">
        <v>29787362</v>
      </c>
      <c r="J148" s="173">
        <v>77855299</v>
      </c>
      <c r="K148" s="171" t="s">
        <v>2204</v>
      </c>
      <c r="L148" s="173">
        <v>28252700</v>
      </c>
      <c r="M148" s="171" t="s">
        <v>2205</v>
      </c>
      <c r="N148" s="173">
        <v>1534662</v>
      </c>
      <c r="O148" s="171" t="s">
        <v>2160</v>
      </c>
      <c r="P148" s="173">
        <v>0</v>
      </c>
      <c r="Q148" s="171" t="s">
        <v>2160</v>
      </c>
      <c r="R148" s="173">
        <v>0</v>
      </c>
      <c r="S148" s="171" t="s">
        <v>2160</v>
      </c>
      <c r="T148" s="173">
        <v>0</v>
      </c>
      <c r="U148" s="171" t="s">
        <v>2160</v>
      </c>
      <c r="V148" s="174">
        <v>0</v>
      </c>
    </row>
    <row r="149" spans="1:22">
      <c r="A149" s="169" t="s">
        <v>2722</v>
      </c>
      <c r="B149" s="170" t="s">
        <v>2723</v>
      </c>
      <c r="C149" s="171" t="s">
        <v>2724</v>
      </c>
      <c r="D149" s="171" t="s">
        <v>2183</v>
      </c>
      <c r="E149" s="170" t="s">
        <v>2158</v>
      </c>
      <c r="F149" s="172">
        <v>764155232.40999997</v>
      </c>
      <c r="G149" s="170" t="s">
        <v>2479</v>
      </c>
      <c r="H149" s="173">
        <v>93910898</v>
      </c>
      <c r="I149" s="173">
        <v>25911899</v>
      </c>
      <c r="J149" s="173">
        <v>119822797</v>
      </c>
      <c r="K149" s="171" t="s">
        <v>2204</v>
      </c>
      <c r="L149" s="173">
        <v>25911899</v>
      </c>
      <c r="M149" s="171" t="s">
        <v>2160</v>
      </c>
      <c r="N149" s="173">
        <v>0</v>
      </c>
      <c r="O149" s="171" t="s">
        <v>2160</v>
      </c>
      <c r="P149" s="173">
        <v>0</v>
      </c>
      <c r="Q149" s="171" t="s">
        <v>2160</v>
      </c>
      <c r="R149" s="173">
        <v>0</v>
      </c>
      <c r="S149" s="171" t="s">
        <v>2160</v>
      </c>
      <c r="T149" s="173">
        <v>0</v>
      </c>
      <c r="U149" s="171" t="s">
        <v>2160</v>
      </c>
      <c r="V149" s="174">
        <v>0</v>
      </c>
    </row>
    <row r="150" spans="1:22">
      <c r="A150" s="169" t="s">
        <v>2725</v>
      </c>
      <c r="B150" s="170" t="s">
        <v>2726</v>
      </c>
      <c r="C150" s="171" t="s">
        <v>2727</v>
      </c>
      <c r="D150" s="171" t="s">
        <v>2183</v>
      </c>
      <c r="E150" s="170" t="s">
        <v>2158</v>
      </c>
      <c r="F150" s="172">
        <v>715000000</v>
      </c>
      <c r="G150" s="170" t="s">
        <v>2728</v>
      </c>
      <c r="H150" s="173">
        <v>513484978</v>
      </c>
      <c r="I150" s="173">
        <v>513484978</v>
      </c>
      <c r="J150" s="173">
        <v>1026969956</v>
      </c>
      <c r="K150" s="171" t="s">
        <v>2160</v>
      </c>
      <c r="L150" s="173">
        <v>0</v>
      </c>
      <c r="M150" s="171" t="s">
        <v>2160</v>
      </c>
      <c r="N150" s="173">
        <v>0</v>
      </c>
      <c r="O150" s="171" t="s">
        <v>2160</v>
      </c>
      <c r="P150" s="173">
        <v>0</v>
      </c>
      <c r="Q150" s="171" t="s">
        <v>2160</v>
      </c>
      <c r="R150" s="173">
        <v>0</v>
      </c>
      <c r="S150" s="171" t="s">
        <v>2160</v>
      </c>
      <c r="T150" s="173">
        <v>0</v>
      </c>
      <c r="U150" s="171" t="s">
        <v>2160</v>
      </c>
      <c r="V150" s="174">
        <v>0</v>
      </c>
    </row>
    <row r="151" spans="1:22">
      <c r="A151" s="169" t="s">
        <v>2729</v>
      </c>
      <c r="B151" s="170" t="s">
        <v>2730</v>
      </c>
      <c r="C151" s="171" t="s">
        <v>2731</v>
      </c>
      <c r="D151" s="171" t="s">
        <v>2157</v>
      </c>
      <c r="E151" s="170" t="s">
        <v>2158</v>
      </c>
      <c r="F151" s="172">
        <v>63320000</v>
      </c>
      <c r="G151" s="170" t="s">
        <v>2263</v>
      </c>
      <c r="H151" s="173">
        <v>48786</v>
      </c>
      <c r="I151" s="173">
        <v>37680</v>
      </c>
      <c r="J151" s="173">
        <v>86466</v>
      </c>
      <c r="K151" s="171" t="s">
        <v>2204</v>
      </c>
      <c r="L151" s="173">
        <v>37680</v>
      </c>
      <c r="M151" s="171" t="s">
        <v>2160</v>
      </c>
      <c r="N151" s="173">
        <v>0</v>
      </c>
      <c r="O151" s="171" t="s">
        <v>2160</v>
      </c>
      <c r="P151" s="173">
        <v>0</v>
      </c>
      <c r="Q151" s="171" t="s">
        <v>2160</v>
      </c>
      <c r="R151" s="173">
        <v>0</v>
      </c>
      <c r="S151" s="171" t="s">
        <v>2160</v>
      </c>
      <c r="T151" s="173">
        <v>0</v>
      </c>
      <c r="U151" s="171" t="s">
        <v>2160</v>
      </c>
      <c r="V151" s="174">
        <v>0</v>
      </c>
    </row>
    <row r="152" spans="1:22">
      <c r="A152" s="169" t="s">
        <v>2732</v>
      </c>
      <c r="B152" s="170" t="s">
        <v>2733</v>
      </c>
      <c r="C152" s="171" t="s">
        <v>2734</v>
      </c>
      <c r="D152" s="171" t="s">
        <v>2183</v>
      </c>
      <c r="E152" s="170" t="s">
        <v>2158</v>
      </c>
      <c r="F152" s="172">
        <v>88421000</v>
      </c>
      <c r="G152" s="170" t="s">
        <v>2263</v>
      </c>
      <c r="H152" s="173">
        <v>29473634</v>
      </c>
      <c r="I152" s="173">
        <v>58947366</v>
      </c>
      <c r="J152" s="173">
        <v>88421000</v>
      </c>
      <c r="K152" s="171" t="s">
        <v>2160</v>
      </c>
      <c r="L152" s="173">
        <v>0</v>
      </c>
      <c r="M152" s="171" t="s">
        <v>2160</v>
      </c>
      <c r="N152" s="173">
        <v>0</v>
      </c>
      <c r="O152" s="171" t="s">
        <v>2160</v>
      </c>
      <c r="P152" s="173">
        <v>0</v>
      </c>
      <c r="Q152" s="171" t="s">
        <v>2160</v>
      </c>
      <c r="R152" s="173">
        <v>0</v>
      </c>
      <c r="S152" s="171" t="s">
        <v>2160</v>
      </c>
      <c r="T152" s="173">
        <v>0</v>
      </c>
      <c r="U152" s="171" t="s">
        <v>2160</v>
      </c>
      <c r="V152" s="174">
        <v>0</v>
      </c>
    </row>
    <row r="153" spans="1:22">
      <c r="A153" s="169" t="s">
        <v>1606</v>
      </c>
      <c r="B153" s="170" t="s">
        <v>2735</v>
      </c>
      <c r="C153" s="171" t="s">
        <v>2736</v>
      </c>
      <c r="D153" s="171" t="s">
        <v>2183</v>
      </c>
      <c r="E153" s="170" t="s">
        <v>2158</v>
      </c>
      <c r="F153" s="172">
        <v>1116357</v>
      </c>
      <c r="G153" s="170" t="s">
        <v>2737</v>
      </c>
      <c r="H153" s="173">
        <v>124040</v>
      </c>
      <c r="I153" s="173">
        <v>248079</v>
      </c>
      <c r="J153" s="173">
        <v>372119</v>
      </c>
      <c r="K153" s="171" t="s">
        <v>2160</v>
      </c>
      <c r="L153" s="173">
        <v>0</v>
      </c>
      <c r="M153" s="171" t="s">
        <v>2160</v>
      </c>
      <c r="N153" s="173">
        <v>0</v>
      </c>
      <c r="O153" s="171" t="s">
        <v>2160</v>
      </c>
      <c r="P153" s="173">
        <v>0</v>
      </c>
      <c r="Q153" s="171" t="s">
        <v>2160</v>
      </c>
      <c r="R153" s="173">
        <v>0</v>
      </c>
      <c r="S153" s="171" t="s">
        <v>2160</v>
      </c>
      <c r="T153" s="173">
        <v>0</v>
      </c>
      <c r="U153" s="171" t="s">
        <v>2160</v>
      </c>
      <c r="V153" s="174">
        <v>0</v>
      </c>
    </row>
    <row r="154" spans="1:22">
      <c r="A154" s="169" t="s">
        <v>2738</v>
      </c>
      <c r="B154" s="170" t="s">
        <v>2739</v>
      </c>
      <c r="C154" s="171" t="s">
        <v>2740</v>
      </c>
      <c r="D154" s="171" t="s">
        <v>2157</v>
      </c>
      <c r="E154" s="170" t="s">
        <v>2158</v>
      </c>
      <c r="F154" s="172">
        <v>42685000</v>
      </c>
      <c r="G154" s="170" t="s">
        <v>2741</v>
      </c>
      <c r="H154" s="173">
        <v>400107520</v>
      </c>
      <c r="I154" s="173">
        <v>728933720</v>
      </c>
      <c r="J154" s="173">
        <v>1129041240</v>
      </c>
      <c r="K154" s="171" t="s">
        <v>2204</v>
      </c>
      <c r="L154" s="173">
        <v>21568719</v>
      </c>
      <c r="M154" s="171" t="s">
        <v>2205</v>
      </c>
      <c r="N154" s="173">
        <v>707365001</v>
      </c>
      <c r="O154" s="171" t="s">
        <v>2160</v>
      </c>
      <c r="P154" s="173">
        <v>0</v>
      </c>
      <c r="Q154" s="171" t="s">
        <v>2160</v>
      </c>
      <c r="R154" s="173">
        <v>0</v>
      </c>
      <c r="S154" s="171" t="s">
        <v>2160</v>
      </c>
      <c r="T154" s="173">
        <v>0</v>
      </c>
      <c r="U154" s="171" t="s">
        <v>2160</v>
      </c>
      <c r="V154" s="174">
        <v>0</v>
      </c>
    </row>
    <row r="155" spans="1:22">
      <c r="A155" s="169" t="s">
        <v>2742</v>
      </c>
      <c r="B155" s="170" t="s">
        <v>2743</v>
      </c>
      <c r="C155" s="171" t="s">
        <v>2744</v>
      </c>
      <c r="D155" s="171" t="s">
        <v>2174</v>
      </c>
      <c r="E155" s="170" t="s">
        <v>2158</v>
      </c>
      <c r="F155" s="172">
        <v>181637683.90000001</v>
      </c>
      <c r="G155" s="170" t="s">
        <v>2745</v>
      </c>
      <c r="H155" s="173">
        <v>119725707</v>
      </c>
      <c r="I155" s="173">
        <v>226042163</v>
      </c>
      <c r="J155" s="173">
        <v>345767870</v>
      </c>
      <c r="K155" s="171" t="s">
        <v>2160</v>
      </c>
      <c r="L155" s="173">
        <v>0</v>
      </c>
      <c r="M155" s="171" t="s">
        <v>2160</v>
      </c>
      <c r="N155" s="173">
        <v>0</v>
      </c>
      <c r="O155" s="171" t="s">
        <v>2160</v>
      </c>
      <c r="P155" s="173">
        <v>0</v>
      </c>
      <c r="Q155" s="171" t="s">
        <v>2160</v>
      </c>
      <c r="R155" s="173">
        <v>0</v>
      </c>
      <c r="S155" s="171" t="s">
        <v>2160</v>
      </c>
      <c r="T155" s="173">
        <v>0</v>
      </c>
      <c r="U155" s="171" t="s">
        <v>2160</v>
      </c>
      <c r="V155" s="174">
        <v>0</v>
      </c>
    </row>
    <row r="156" spans="1:22">
      <c r="A156" s="169" t="s">
        <v>2746</v>
      </c>
      <c r="B156" s="170" t="s">
        <v>2747</v>
      </c>
      <c r="C156" s="171" t="s">
        <v>2748</v>
      </c>
      <c r="D156" s="171" t="s">
        <v>2243</v>
      </c>
      <c r="E156" s="170" t="s">
        <v>2158</v>
      </c>
      <c r="F156" s="172">
        <v>2773985614.6599998</v>
      </c>
      <c r="G156" s="170" t="s">
        <v>2749</v>
      </c>
      <c r="H156" s="173">
        <v>119684430</v>
      </c>
      <c r="I156" s="173">
        <v>0</v>
      </c>
      <c r="J156" s="173">
        <v>119684430</v>
      </c>
      <c r="K156" s="171" t="s">
        <v>2160</v>
      </c>
      <c r="L156" s="173">
        <v>0</v>
      </c>
      <c r="M156" s="171" t="s">
        <v>2160</v>
      </c>
      <c r="N156" s="173">
        <v>0</v>
      </c>
      <c r="O156" s="171" t="s">
        <v>2160</v>
      </c>
      <c r="P156" s="173">
        <v>0</v>
      </c>
      <c r="Q156" s="171" t="s">
        <v>2160</v>
      </c>
      <c r="R156" s="173">
        <v>0</v>
      </c>
      <c r="S156" s="171" t="s">
        <v>2160</v>
      </c>
      <c r="T156" s="173">
        <v>0</v>
      </c>
      <c r="U156" s="171" t="s">
        <v>2160</v>
      </c>
      <c r="V156" s="174">
        <v>0</v>
      </c>
    </row>
    <row r="157" spans="1:22">
      <c r="A157" s="169" t="s">
        <v>2750</v>
      </c>
      <c r="B157" s="170" t="s">
        <v>2751</v>
      </c>
      <c r="C157" s="171" t="s">
        <v>2752</v>
      </c>
      <c r="D157" s="171" t="s">
        <v>2271</v>
      </c>
      <c r="E157" s="170" t="s">
        <v>2158</v>
      </c>
      <c r="F157" s="172">
        <v>6910000000</v>
      </c>
      <c r="G157" s="170" t="s">
        <v>2753</v>
      </c>
      <c r="H157" s="173">
        <v>145031080</v>
      </c>
      <c r="I157" s="173">
        <v>128624295</v>
      </c>
      <c r="J157" s="173">
        <v>273655375</v>
      </c>
      <c r="K157" s="171" t="s">
        <v>2204</v>
      </c>
      <c r="L157" s="173">
        <v>381509</v>
      </c>
      <c r="M157" s="171" t="s">
        <v>2205</v>
      </c>
      <c r="N157" s="173">
        <v>128242786</v>
      </c>
      <c r="O157" s="171" t="s">
        <v>2160</v>
      </c>
      <c r="P157" s="173">
        <v>0</v>
      </c>
      <c r="Q157" s="171" t="s">
        <v>2160</v>
      </c>
      <c r="R157" s="173">
        <v>0</v>
      </c>
      <c r="S157" s="171" t="s">
        <v>2160</v>
      </c>
      <c r="T157" s="173">
        <v>0</v>
      </c>
      <c r="U157" s="171" t="s">
        <v>2160</v>
      </c>
      <c r="V157" s="174">
        <v>0</v>
      </c>
    </row>
    <row r="158" spans="1:22">
      <c r="A158" s="169" t="s">
        <v>2754</v>
      </c>
      <c r="B158" s="170" t="s">
        <v>2755</v>
      </c>
      <c r="C158" s="171" t="s">
        <v>2756</v>
      </c>
      <c r="D158" s="171" t="s">
        <v>2183</v>
      </c>
      <c r="E158" s="170" t="s">
        <v>2158</v>
      </c>
      <c r="F158" s="172">
        <v>10000</v>
      </c>
      <c r="G158" s="170" t="s">
        <v>2757</v>
      </c>
      <c r="H158" s="173">
        <v>7815</v>
      </c>
      <c r="I158" s="173">
        <v>15338</v>
      </c>
      <c r="J158" s="173">
        <v>23153</v>
      </c>
      <c r="K158" s="171" t="s">
        <v>2160</v>
      </c>
      <c r="L158" s="173">
        <v>0</v>
      </c>
      <c r="M158" s="171" t="s">
        <v>2160</v>
      </c>
      <c r="N158" s="173">
        <v>0</v>
      </c>
      <c r="O158" s="171" t="s">
        <v>2160</v>
      </c>
      <c r="P158" s="173">
        <v>0</v>
      </c>
      <c r="Q158" s="171" t="s">
        <v>2160</v>
      </c>
      <c r="R158" s="173">
        <v>0</v>
      </c>
      <c r="S158" s="171" t="s">
        <v>2160</v>
      </c>
      <c r="T158" s="173">
        <v>0</v>
      </c>
      <c r="U158" s="171" t="s">
        <v>2160</v>
      </c>
      <c r="V158" s="174">
        <v>0</v>
      </c>
    </row>
    <row r="159" spans="1:22">
      <c r="A159" s="169" t="s">
        <v>2758</v>
      </c>
      <c r="B159" s="170" t="s">
        <v>2759</v>
      </c>
      <c r="C159" s="171" t="s">
        <v>2760</v>
      </c>
      <c r="D159" s="171" t="s">
        <v>2243</v>
      </c>
      <c r="E159" s="170" t="s">
        <v>2158</v>
      </c>
      <c r="F159" s="172">
        <v>4691822291.1300001</v>
      </c>
      <c r="G159" s="170" t="s">
        <v>2761</v>
      </c>
      <c r="H159" s="173">
        <v>407214353</v>
      </c>
      <c r="I159" s="173">
        <v>0</v>
      </c>
      <c r="J159" s="173">
        <v>407214353</v>
      </c>
      <c r="K159" s="171" t="s">
        <v>2160</v>
      </c>
      <c r="L159" s="173">
        <v>0</v>
      </c>
      <c r="M159" s="171" t="s">
        <v>2160</v>
      </c>
      <c r="N159" s="173">
        <v>0</v>
      </c>
      <c r="O159" s="171" t="s">
        <v>2160</v>
      </c>
      <c r="P159" s="173">
        <v>0</v>
      </c>
      <c r="Q159" s="171" t="s">
        <v>2160</v>
      </c>
      <c r="R159" s="173">
        <v>0</v>
      </c>
      <c r="S159" s="171" t="s">
        <v>2160</v>
      </c>
      <c r="T159" s="173">
        <v>0</v>
      </c>
      <c r="U159" s="171" t="s">
        <v>2160</v>
      </c>
      <c r="V159" s="174">
        <v>0</v>
      </c>
    </row>
    <row r="160" spans="1:22">
      <c r="A160" s="169" t="s">
        <v>2762</v>
      </c>
      <c r="B160" s="170" t="s">
        <v>2763</v>
      </c>
      <c r="C160" s="171" t="s">
        <v>2764</v>
      </c>
      <c r="D160" s="171" t="s">
        <v>2183</v>
      </c>
      <c r="E160" s="170" t="s">
        <v>2158</v>
      </c>
      <c r="F160" s="172">
        <v>179787268.58000001</v>
      </c>
      <c r="G160" s="170" t="s">
        <v>2765</v>
      </c>
      <c r="H160" s="173">
        <v>129746219</v>
      </c>
      <c r="I160" s="173">
        <v>38327809</v>
      </c>
      <c r="J160" s="173">
        <v>168074028</v>
      </c>
      <c r="K160" s="171" t="s">
        <v>2204</v>
      </c>
      <c r="L160" s="173">
        <v>20606128</v>
      </c>
      <c r="M160" s="171" t="s">
        <v>2205</v>
      </c>
      <c r="N160" s="173">
        <v>17721681</v>
      </c>
      <c r="O160" s="171" t="s">
        <v>2160</v>
      </c>
      <c r="P160" s="173">
        <v>0</v>
      </c>
      <c r="Q160" s="171" t="s">
        <v>2160</v>
      </c>
      <c r="R160" s="173">
        <v>0</v>
      </c>
      <c r="S160" s="171" t="s">
        <v>2160</v>
      </c>
      <c r="T160" s="173">
        <v>0</v>
      </c>
      <c r="U160" s="171" t="s">
        <v>2160</v>
      </c>
      <c r="V160" s="174">
        <v>0</v>
      </c>
    </row>
    <row r="161" spans="1:22">
      <c r="A161" s="169" t="s">
        <v>2766</v>
      </c>
      <c r="B161" s="170" t="s">
        <v>2767</v>
      </c>
      <c r="C161" s="171" t="s">
        <v>2768</v>
      </c>
      <c r="D161" s="171" t="s">
        <v>2183</v>
      </c>
      <c r="E161" s="170" t="s">
        <v>2158</v>
      </c>
      <c r="F161" s="172">
        <v>882235698</v>
      </c>
      <c r="G161" s="170" t="s">
        <v>2471</v>
      </c>
      <c r="H161" s="173">
        <v>55651200</v>
      </c>
      <c r="I161" s="173">
        <v>66894628</v>
      </c>
      <c r="J161" s="173">
        <v>122545828</v>
      </c>
      <c r="K161" s="171" t="s">
        <v>2160</v>
      </c>
      <c r="L161" s="173">
        <v>0</v>
      </c>
      <c r="M161" s="171" t="s">
        <v>2160</v>
      </c>
      <c r="N161" s="173">
        <v>0</v>
      </c>
      <c r="O161" s="171" t="s">
        <v>2160</v>
      </c>
      <c r="P161" s="173">
        <v>0</v>
      </c>
      <c r="Q161" s="171" t="s">
        <v>2160</v>
      </c>
      <c r="R161" s="173">
        <v>0</v>
      </c>
      <c r="S161" s="171" t="s">
        <v>2160</v>
      </c>
      <c r="T161" s="173">
        <v>0</v>
      </c>
      <c r="U161" s="171" t="s">
        <v>2160</v>
      </c>
      <c r="V161" s="174">
        <v>0</v>
      </c>
    </row>
    <row r="162" spans="1:22">
      <c r="A162" s="169" t="s">
        <v>1614</v>
      </c>
      <c r="B162" s="170" t="s">
        <v>2769</v>
      </c>
      <c r="C162" s="171" t="s">
        <v>2770</v>
      </c>
      <c r="D162" s="171" t="s">
        <v>2243</v>
      </c>
      <c r="E162" s="170" t="s">
        <v>2158</v>
      </c>
      <c r="F162" s="172">
        <v>4793424356.6199999</v>
      </c>
      <c r="G162" s="170" t="s">
        <v>2398</v>
      </c>
      <c r="H162" s="173">
        <v>962274260</v>
      </c>
      <c r="I162" s="173">
        <v>0</v>
      </c>
      <c r="J162" s="173">
        <v>962274260</v>
      </c>
      <c r="K162" s="171" t="s">
        <v>2160</v>
      </c>
      <c r="L162" s="173">
        <v>0</v>
      </c>
      <c r="M162" s="171" t="s">
        <v>2160</v>
      </c>
      <c r="N162" s="173">
        <v>0</v>
      </c>
      <c r="O162" s="171" t="s">
        <v>2160</v>
      </c>
      <c r="P162" s="173">
        <v>0</v>
      </c>
      <c r="Q162" s="171" t="s">
        <v>2160</v>
      </c>
      <c r="R162" s="173">
        <v>0</v>
      </c>
      <c r="S162" s="171" t="s">
        <v>2160</v>
      </c>
      <c r="T162" s="173">
        <v>0</v>
      </c>
      <c r="U162" s="171" t="s">
        <v>2160</v>
      </c>
      <c r="V162" s="174">
        <v>0</v>
      </c>
    </row>
    <row r="163" spans="1:22">
      <c r="A163" s="169" t="s">
        <v>1615</v>
      </c>
      <c r="B163" s="170" t="s">
        <v>2771</v>
      </c>
      <c r="C163" s="171" t="s">
        <v>2772</v>
      </c>
      <c r="D163" s="171" t="s">
        <v>2183</v>
      </c>
      <c r="E163" s="170" t="s">
        <v>2158</v>
      </c>
      <c r="F163" s="172">
        <v>1039619046.59</v>
      </c>
      <c r="G163" s="170" t="s">
        <v>2386</v>
      </c>
      <c r="H163" s="173">
        <v>68495906264</v>
      </c>
      <c r="I163" s="173">
        <v>136991810529</v>
      </c>
      <c r="J163" s="173">
        <v>205487716793</v>
      </c>
      <c r="K163" s="171" t="s">
        <v>2160</v>
      </c>
      <c r="L163" s="173">
        <v>0</v>
      </c>
      <c r="M163" s="171" t="s">
        <v>2160</v>
      </c>
      <c r="N163" s="173">
        <v>0</v>
      </c>
      <c r="O163" s="171" t="s">
        <v>2160</v>
      </c>
      <c r="P163" s="173">
        <v>0</v>
      </c>
      <c r="Q163" s="171" t="s">
        <v>2160</v>
      </c>
      <c r="R163" s="173">
        <v>0</v>
      </c>
      <c r="S163" s="171" t="s">
        <v>2160</v>
      </c>
      <c r="T163" s="173">
        <v>0</v>
      </c>
      <c r="U163" s="171" t="s">
        <v>2160</v>
      </c>
      <c r="V163" s="174">
        <v>0</v>
      </c>
    </row>
    <row r="164" spans="1:22">
      <c r="A164" s="169" t="s">
        <v>1616</v>
      </c>
      <c r="B164" s="170" t="s">
        <v>2773</v>
      </c>
      <c r="C164" s="171" t="s">
        <v>2774</v>
      </c>
      <c r="D164" s="171" t="s">
        <v>2183</v>
      </c>
      <c r="E164" s="170" t="s">
        <v>2158</v>
      </c>
      <c r="F164" s="172">
        <v>99900134.980000004</v>
      </c>
      <c r="G164" s="170" t="s">
        <v>2199</v>
      </c>
      <c r="H164" s="173">
        <v>29498491328</v>
      </c>
      <c r="I164" s="173">
        <v>23532767571</v>
      </c>
      <c r="J164" s="173">
        <v>53031258899</v>
      </c>
      <c r="K164" s="171" t="s">
        <v>2160</v>
      </c>
      <c r="L164" s="173">
        <v>0</v>
      </c>
      <c r="M164" s="171" t="s">
        <v>2160</v>
      </c>
      <c r="N164" s="173">
        <v>0</v>
      </c>
      <c r="O164" s="171" t="s">
        <v>2160</v>
      </c>
      <c r="P164" s="173">
        <v>0</v>
      </c>
      <c r="Q164" s="171" t="s">
        <v>2160</v>
      </c>
      <c r="R164" s="173">
        <v>0</v>
      </c>
      <c r="S164" s="171" t="s">
        <v>2160</v>
      </c>
      <c r="T164" s="173">
        <v>0</v>
      </c>
      <c r="U164" s="171" t="s">
        <v>2160</v>
      </c>
      <c r="V164" s="174">
        <v>0</v>
      </c>
    </row>
    <row r="165" spans="1:22">
      <c r="A165" s="169" t="s">
        <v>2775</v>
      </c>
      <c r="B165" s="170" t="s">
        <v>2776</v>
      </c>
      <c r="C165" s="171" t="s">
        <v>2777</v>
      </c>
      <c r="D165" s="171" t="s">
        <v>2243</v>
      </c>
      <c r="E165" s="170" t="s">
        <v>2158</v>
      </c>
      <c r="F165" s="172">
        <v>2908037819.8499999</v>
      </c>
      <c r="G165" s="170" t="s">
        <v>2778</v>
      </c>
      <c r="H165" s="173">
        <v>441486996</v>
      </c>
      <c r="I165" s="173">
        <v>0</v>
      </c>
      <c r="J165" s="173">
        <v>441486996</v>
      </c>
      <c r="K165" s="171" t="s">
        <v>2160</v>
      </c>
      <c r="L165" s="173">
        <v>0</v>
      </c>
      <c r="M165" s="171" t="s">
        <v>2160</v>
      </c>
      <c r="N165" s="173">
        <v>0</v>
      </c>
      <c r="O165" s="171" t="s">
        <v>2160</v>
      </c>
      <c r="P165" s="173">
        <v>0</v>
      </c>
      <c r="Q165" s="171" t="s">
        <v>2160</v>
      </c>
      <c r="R165" s="173">
        <v>0</v>
      </c>
      <c r="S165" s="171" t="s">
        <v>2160</v>
      </c>
      <c r="T165" s="173">
        <v>0</v>
      </c>
      <c r="U165" s="171" t="s">
        <v>2160</v>
      </c>
      <c r="V165" s="174">
        <v>0</v>
      </c>
    </row>
    <row r="166" spans="1:22">
      <c r="A166" s="169" t="s">
        <v>2779</v>
      </c>
      <c r="B166" s="170" t="s">
        <v>2780</v>
      </c>
      <c r="C166" s="171" t="s">
        <v>2781</v>
      </c>
      <c r="D166" s="171" t="s">
        <v>2243</v>
      </c>
      <c r="E166" s="170" t="s">
        <v>2158</v>
      </c>
      <c r="F166" s="172">
        <v>391346459</v>
      </c>
      <c r="G166" s="170" t="s">
        <v>2782</v>
      </c>
      <c r="H166" s="173">
        <v>48443062</v>
      </c>
      <c r="I166" s="173">
        <v>0</v>
      </c>
      <c r="J166" s="173">
        <v>48443062</v>
      </c>
      <c r="K166" s="171" t="s">
        <v>2160</v>
      </c>
      <c r="L166" s="173">
        <v>0</v>
      </c>
      <c r="M166" s="171" t="s">
        <v>2160</v>
      </c>
      <c r="N166" s="173">
        <v>0</v>
      </c>
      <c r="O166" s="171" t="s">
        <v>2160</v>
      </c>
      <c r="P166" s="173">
        <v>0</v>
      </c>
      <c r="Q166" s="171" t="s">
        <v>2160</v>
      </c>
      <c r="R166" s="173">
        <v>0</v>
      </c>
      <c r="S166" s="171" t="s">
        <v>2160</v>
      </c>
      <c r="T166" s="173">
        <v>0</v>
      </c>
      <c r="U166" s="171" t="s">
        <v>2160</v>
      </c>
      <c r="V166" s="174">
        <v>0</v>
      </c>
    </row>
    <row r="167" spans="1:22">
      <c r="A167" s="169" t="s">
        <v>2783</v>
      </c>
      <c r="B167" s="170" t="s">
        <v>2784</v>
      </c>
      <c r="C167" s="171" t="s">
        <v>2785</v>
      </c>
      <c r="D167" s="171" t="s">
        <v>2243</v>
      </c>
      <c r="E167" s="170" t="s">
        <v>2158</v>
      </c>
      <c r="F167" s="172">
        <v>100139050.28</v>
      </c>
      <c r="G167" s="170" t="s">
        <v>2402</v>
      </c>
      <c r="H167" s="173">
        <v>29248730</v>
      </c>
      <c r="I167" s="173">
        <v>0</v>
      </c>
      <c r="J167" s="173">
        <v>29248730</v>
      </c>
      <c r="K167" s="171" t="s">
        <v>2160</v>
      </c>
      <c r="L167" s="173">
        <v>0</v>
      </c>
      <c r="M167" s="171" t="s">
        <v>2160</v>
      </c>
      <c r="N167" s="173">
        <v>0</v>
      </c>
      <c r="O167" s="171" t="s">
        <v>2160</v>
      </c>
      <c r="P167" s="173">
        <v>0</v>
      </c>
      <c r="Q167" s="171" t="s">
        <v>2160</v>
      </c>
      <c r="R167" s="173">
        <v>0</v>
      </c>
      <c r="S167" s="171" t="s">
        <v>2160</v>
      </c>
      <c r="T167" s="173">
        <v>0</v>
      </c>
      <c r="U167" s="171" t="s">
        <v>2160</v>
      </c>
      <c r="V167" s="174">
        <v>0</v>
      </c>
    </row>
    <row r="168" spans="1:22">
      <c r="A168" s="169" t="s">
        <v>1619</v>
      </c>
      <c r="B168" s="170" t="s">
        <v>2786</v>
      </c>
      <c r="C168" s="171" t="s">
        <v>2787</v>
      </c>
      <c r="D168" s="171" t="s">
        <v>2243</v>
      </c>
      <c r="E168" s="170" t="s">
        <v>2158</v>
      </c>
      <c r="F168" s="172">
        <v>129231849.61</v>
      </c>
      <c r="G168" s="170" t="s">
        <v>2753</v>
      </c>
      <c r="H168" s="173">
        <v>41800000</v>
      </c>
      <c r="I168" s="173">
        <v>0</v>
      </c>
      <c r="J168" s="173">
        <v>41800000</v>
      </c>
      <c r="K168" s="171" t="s">
        <v>2160</v>
      </c>
      <c r="L168" s="173">
        <v>0</v>
      </c>
      <c r="M168" s="171" t="s">
        <v>2160</v>
      </c>
      <c r="N168" s="173">
        <v>0</v>
      </c>
      <c r="O168" s="171" t="s">
        <v>2160</v>
      </c>
      <c r="P168" s="173">
        <v>0</v>
      </c>
      <c r="Q168" s="171" t="s">
        <v>2160</v>
      </c>
      <c r="R168" s="173">
        <v>0</v>
      </c>
      <c r="S168" s="171" t="s">
        <v>2160</v>
      </c>
      <c r="T168" s="173">
        <v>0</v>
      </c>
      <c r="U168" s="171" t="s">
        <v>2160</v>
      </c>
      <c r="V168" s="174">
        <v>0</v>
      </c>
    </row>
    <row r="169" spans="1:22">
      <c r="A169" s="169" t="s">
        <v>2788</v>
      </c>
      <c r="B169" s="170" t="s">
        <v>2789</v>
      </c>
      <c r="C169" s="171" t="s">
        <v>2790</v>
      </c>
      <c r="D169" s="171" t="s">
        <v>2183</v>
      </c>
      <c r="E169" s="170" t="s">
        <v>2158</v>
      </c>
      <c r="F169" s="172">
        <v>421420604.87</v>
      </c>
      <c r="G169" s="170" t="s">
        <v>2791</v>
      </c>
      <c r="H169" s="173">
        <v>282820</v>
      </c>
      <c r="I169" s="173">
        <v>62141</v>
      </c>
      <c r="J169" s="173">
        <v>344961</v>
      </c>
      <c r="K169" s="171" t="s">
        <v>2204</v>
      </c>
      <c r="L169" s="173">
        <v>57792</v>
      </c>
      <c r="M169" s="171" t="s">
        <v>2205</v>
      </c>
      <c r="N169" s="173">
        <v>4349</v>
      </c>
      <c r="O169" s="171" t="s">
        <v>2160</v>
      </c>
      <c r="P169" s="173">
        <v>0</v>
      </c>
      <c r="Q169" s="171" t="s">
        <v>2160</v>
      </c>
      <c r="R169" s="173">
        <v>0</v>
      </c>
      <c r="S169" s="171" t="s">
        <v>2160</v>
      </c>
      <c r="T169" s="173">
        <v>0</v>
      </c>
      <c r="U169" s="171" t="s">
        <v>2160</v>
      </c>
      <c r="V169" s="174">
        <v>0</v>
      </c>
    </row>
    <row r="170" spans="1:22">
      <c r="A170" s="169" t="s">
        <v>2792</v>
      </c>
      <c r="B170" s="170" t="s">
        <v>2793</v>
      </c>
      <c r="C170" s="171" t="s">
        <v>2794</v>
      </c>
      <c r="D170" s="171" t="s">
        <v>2183</v>
      </c>
      <c r="E170" s="170" t="s">
        <v>2158</v>
      </c>
      <c r="F170" s="172">
        <v>110733167.61</v>
      </c>
      <c r="G170" s="170" t="s">
        <v>2795</v>
      </c>
      <c r="H170" s="173">
        <v>6242524845</v>
      </c>
      <c r="I170" s="173">
        <v>0</v>
      </c>
      <c r="J170" s="173">
        <v>6242524845</v>
      </c>
      <c r="K170" s="171" t="s">
        <v>2160</v>
      </c>
      <c r="L170" s="173">
        <v>0</v>
      </c>
      <c r="M170" s="171" t="s">
        <v>2160</v>
      </c>
      <c r="N170" s="173">
        <v>0</v>
      </c>
      <c r="O170" s="171" t="s">
        <v>2160</v>
      </c>
      <c r="P170" s="173">
        <v>0</v>
      </c>
      <c r="Q170" s="171" t="s">
        <v>2160</v>
      </c>
      <c r="R170" s="173">
        <v>0</v>
      </c>
      <c r="S170" s="171" t="s">
        <v>2160</v>
      </c>
      <c r="T170" s="173">
        <v>0</v>
      </c>
      <c r="U170" s="171" t="s">
        <v>2160</v>
      </c>
      <c r="V170" s="174">
        <v>0</v>
      </c>
    </row>
    <row r="171" spans="1:22">
      <c r="A171" s="169" t="s">
        <v>2796</v>
      </c>
      <c r="B171" s="170" t="s">
        <v>2797</v>
      </c>
      <c r="C171" s="171" t="s">
        <v>2798</v>
      </c>
      <c r="D171" s="171" t="s">
        <v>2243</v>
      </c>
      <c r="E171" s="170" t="s">
        <v>2158</v>
      </c>
      <c r="F171" s="172">
        <v>82728124.230000004</v>
      </c>
      <c r="G171" s="170" t="s">
        <v>2799</v>
      </c>
      <c r="H171" s="173">
        <v>129729000</v>
      </c>
      <c r="I171" s="173">
        <v>0</v>
      </c>
      <c r="J171" s="173">
        <v>129729000</v>
      </c>
      <c r="K171" s="171" t="s">
        <v>2160</v>
      </c>
      <c r="L171" s="173">
        <v>0</v>
      </c>
      <c r="M171" s="171" t="s">
        <v>2160</v>
      </c>
      <c r="N171" s="173">
        <v>0</v>
      </c>
      <c r="O171" s="171" t="s">
        <v>2160</v>
      </c>
      <c r="P171" s="173">
        <v>0</v>
      </c>
      <c r="Q171" s="171" t="s">
        <v>2160</v>
      </c>
      <c r="R171" s="173">
        <v>0</v>
      </c>
      <c r="S171" s="171" t="s">
        <v>2160</v>
      </c>
      <c r="T171" s="173">
        <v>0</v>
      </c>
      <c r="U171" s="171" t="s">
        <v>2160</v>
      </c>
      <c r="V171" s="174">
        <v>0</v>
      </c>
    </row>
    <row r="172" spans="1:22">
      <c r="A172" s="169" t="s">
        <v>1620</v>
      </c>
      <c r="B172" s="170" t="s">
        <v>2800</v>
      </c>
      <c r="C172" s="171" t="s">
        <v>2801</v>
      </c>
      <c r="D172" s="171" t="s">
        <v>2243</v>
      </c>
      <c r="E172" s="170" t="s">
        <v>2158</v>
      </c>
      <c r="F172" s="172">
        <v>330695395.88999999</v>
      </c>
      <c r="G172" s="170" t="s">
        <v>2802</v>
      </c>
      <c r="H172" s="173">
        <v>83000000</v>
      </c>
      <c r="I172" s="173">
        <v>0</v>
      </c>
      <c r="J172" s="173">
        <v>83000000</v>
      </c>
      <c r="K172" s="171" t="s">
        <v>2160</v>
      </c>
      <c r="L172" s="173">
        <v>0</v>
      </c>
      <c r="M172" s="171" t="s">
        <v>2160</v>
      </c>
      <c r="N172" s="173">
        <v>0</v>
      </c>
      <c r="O172" s="171" t="s">
        <v>2160</v>
      </c>
      <c r="P172" s="173">
        <v>0</v>
      </c>
      <c r="Q172" s="171" t="s">
        <v>2160</v>
      </c>
      <c r="R172" s="173">
        <v>0</v>
      </c>
      <c r="S172" s="171" t="s">
        <v>2160</v>
      </c>
      <c r="T172" s="173">
        <v>0</v>
      </c>
      <c r="U172" s="171" t="s">
        <v>2160</v>
      </c>
      <c r="V172" s="174">
        <v>0</v>
      </c>
    </row>
    <row r="173" spans="1:22">
      <c r="A173" s="169" t="s">
        <v>1621</v>
      </c>
      <c r="B173" s="170" t="s">
        <v>2803</v>
      </c>
      <c r="C173" s="171" t="s">
        <v>2804</v>
      </c>
      <c r="D173" s="171" t="s">
        <v>2243</v>
      </c>
      <c r="E173" s="170" t="s">
        <v>2158</v>
      </c>
      <c r="F173" s="172">
        <v>2583576445.8200002</v>
      </c>
      <c r="G173" s="170" t="s">
        <v>2805</v>
      </c>
      <c r="H173" s="173">
        <v>416658829</v>
      </c>
      <c r="I173" s="173">
        <v>0</v>
      </c>
      <c r="J173" s="173">
        <v>416658829</v>
      </c>
      <c r="K173" s="171" t="s">
        <v>2160</v>
      </c>
      <c r="L173" s="173">
        <v>0</v>
      </c>
      <c r="M173" s="171" t="s">
        <v>2160</v>
      </c>
      <c r="N173" s="173">
        <v>0</v>
      </c>
      <c r="O173" s="171" t="s">
        <v>2160</v>
      </c>
      <c r="P173" s="173">
        <v>0</v>
      </c>
      <c r="Q173" s="171" t="s">
        <v>2160</v>
      </c>
      <c r="R173" s="173">
        <v>0</v>
      </c>
      <c r="S173" s="171" t="s">
        <v>2160</v>
      </c>
      <c r="T173" s="173">
        <v>0</v>
      </c>
      <c r="U173" s="171" t="s">
        <v>2160</v>
      </c>
      <c r="V173" s="174">
        <v>0</v>
      </c>
    </row>
    <row r="174" spans="1:22">
      <c r="A174" s="169" t="s">
        <v>2806</v>
      </c>
      <c r="B174" s="170" t="s">
        <v>2807</v>
      </c>
      <c r="C174" s="171" t="s">
        <v>2808</v>
      </c>
      <c r="D174" s="171" t="s">
        <v>2183</v>
      </c>
      <c r="E174" s="170" t="s">
        <v>2158</v>
      </c>
      <c r="F174" s="172">
        <v>105487086</v>
      </c>
      <c r="G174" s="170" t="s">
        <v>2809</v>
      </c>
      <c r="H174" s="173">
        <v>1448007</v>
      </c>
      <c r="I174" s="173">
        <v>2748746</v>
      </c>
      <c r="J174" s="173">
        <v>4196753</v>
      </c>
      <c r="K174" s="171" t="s">
        <v>2160</v>
      </c>
      <c r="L174" s="173">
        <v>0</v>
      </c>
      <c r="M174" s="171" t="s">
        <v>2160</v>
      </c>
      <c r="N174" s="173">
        <v>0</v>
      </c>
      <c r="O174" s="171" t="s">
        <v>2160</v>
      </c>
      <c r="P174" s="173">
        <v>0</v>
      </c>
      <c r="Q174" s="171" t="s">
        <v>2160</v>
      </c>
      <c r="R174" s="173">
        <v>0</v>
      </c>
      <c r="S174" s="171" t="s">
        <v>2160</v>
      </c>
      <c r="T174" s="173">
        <v>0</v>
      </c>
      <c r="U174" s="171" t="s">
        <v>2160</v>
      </c>
      <c r="V174" s="174">
        <v>0</v>
      </c>
    </row>
    <row r="175" spans="1:22">
      <c r="A175" s="169" t="s">
        <v>2810</v>
      </c>
      <c r="B175" s="170" t="s">
        <v>2811</v>
      </c>
      <c r="C175" s="171" t="s">
        <v>2812</v>
      </c>
      <c r="D175" s="171" t="s">
        <v>2157</v>
      </c>
      <c r="E175" s="170" t="s">
        <v>2158</v>
      </c>
      <c r="F175" s="172">
        <v>113724746.20999999</v>
      </c>
      <c r="G175" s="170" t="s">
        <v>2737</v>
      </c>
      <c r="H175" s="173">
        <v>91042901</v>
      </c>
      <c r="I175" s="173">
        <v>0</v>
      </c>
      <c r="J175" s="173">
        <v>91042901</v>
      </c>
      <c r="K175" s="171" t="s">
        <v>2160</v>
      </c>
      <c r="L175" s="173">
        <v>0</v>
      </c>
      <c r="M175" s="171" t="s">
        <v>2160</v>
      </c>
      <c r="N175" s="173">
        <v>0</v>
      </c>
      <c r="O175" s="171" t="s">
        <v>2160</v>
      </c>
      <c r="P175" s="173">
        <v>0</v>
      </c>
      <c r="Q175" s="171" t="s">
        <v>2160</v>
      </c>
      <c r="R175" s="173">
        <v>0</v>
      </c>
      <c r="S175" s="171" t="s">
        <v>2160</v>
      </c>
      <c r="T175" s="173">
        <v>0</v>
      </c>
      <c r="U175" s="171" t="s">
        <v>2160</v>
      </c>
      <c r="V175" s="174">
        <v>0</v>
      </c>
    </row>
    <row r="176" spans="1:22">
      <c r="A176" s="169" t="s">
        <v>2813</v>
      </c>
      <c r="B176" s="170" t="s">
        <v>1622</v>
      </c>
      <c r="C176" s="171" t="s">
        <v>2814</v>
      </c>
      <c r="D176" s="171" t="s">
        <v>2243</v>
      </c>
      <c r="E176" s="170" t="s">
        <v>2158</v>
      </c>
      <c r="F176" s="172">
        <v>2234134819.75</v>
      </c>
      <c r="G176" s="170" t="s">
        <v>2815</v>
      </c>
      <c r="H176" s="173">
        <v>311803015</v>
      </c>
      <c r="I176" s="173">
        <v>0</v>
      </c>
      <c r="J176" s="173">
        <v>311803015</v>
      </c>
      <c r="K176" s="171" t="s">
        <v>2160</v>
      </c>
      <c r="L176" s="173">
        <v>0</v>
      </c>
      <c r="M176" s="171" t="s">
        <v>2160</v>
      </c>
      <c r="N176" s="173">
        <v>0</v>
      </c>
      <c r="O176" s="171" t="s">
        <v>2160</v>
      </c>
      <c r="P176" s="173">
        <v>0</v>
      </c>
      <c r="Q176" s="171" t="s">
        <v>2160</v>
      </c>
      <c r="R176" s="173">
        <v>0</v>
      </c>
      <c r="S176" s="171" t="s">
        <v>2160</v>
      </c>
      <c r="T176" s="173">
        <v>0</v>
      </c>
      <c r="U176" s="171" t="s">
        <v>2160</v>
      </c>
      <c r="V176" s="174">
        <v>0</v>
      </c>
    </row>
    <row r="177" spans="1:22">
      <c r="A177" s="169" t="s">
        <v>2816</v>
      </c>
      <c r="B177" s="170" t="s">
        <v>2817</v>
      </c>
      <c r="C177" s="171" t="s">
        <v>2818</v>
      </c>
      <c r="D177" s="171" t="s">
        <v>2174</v>
      </c>
      <c r="E177" s="170" t="s">
        <v>2158</v>
      </c>
      <c r="F177" s="172">
        <v>1868862897.47</v>
      </c>
      <c r="G177" s="170" t="s">
        <v>2819</v>
      </c>
      <c r="H177" s="173">
        <v>160869792</v>
      </c>
      <c r="I177" s="173">
        <v>90440145</v>
      </c>
      <c r="J177" s="173">
        <v>251309937</v>
      </c>
      <c r="K177" s="171" t="s">
        <v>2160</v>
      </c>
      <c r="L177" s="173">
        <v>0</v>
      </c>
      <c r="M177" s="171" t="s">
        <v>2160</v>
      </c>
      <c r="N177" s="173">
        <v>0</v>
      </c>
      <c r="O177" s="171" t="s">
        <v>2160</v>
      </c>
      <c r="P177" s="173">
        <v>0</v>
      </c>
      <c r="Q177" s="171" t="s">
        <v>2160</v>
      </c>
      <c r="R177" s="173">
        <v>0</v>
      </c>
      <c r="S177" s="171" t="s">
        <v>2160</v>
      </c>
      <c r="T177" s="173">
        <v>0</v>
      </c>
      <c r="U177" s="171" t="s">
        <v>2160</v>
      </c>
      <c r="V177" s="174">
        <v>0</v>
      </c>
    </row>
    <row r="178" spans="1:22">
      <c r="A178" s="169" t="s">
        <v>2820</v>
      </c>
      <c r="B178" s="170" t="s">
        <v>2821</v>
      </c>
      <c r="C178" s="171" t="s">
        <v>2822</v>
      </c>
      <c r="D178" s="171" t="s">
        <v>2280</v>
      </c>
      <c r="E178" s="170" t="s">
        <v>2158</v>
      </c>
      <c r="F178" s="172">
        <v>726787000</v>
      </c>
      <c r="G178" s="170" t="s">
        <v>2823</v>
      </c>
      <c r="H178" s="173">
        <v>117001722</v>
      </c>
      <c r="I178" s="173">
        <v>0</v>
      </c>
      <c r="J178" s="173">
        <v>117001722</v>
      </c>
      <c r="K178" s="171" t="s">
        <v>2160</v>
      </c>
      <c r="L178" s="173">
        <v>0</v>
      </c>
      <c r="M178" s="171" t="s">
        <v>2160</v>
      </c>
      <c r="N178" s="173">
        <v>0</v>
      </c>
      <c r="O178" s="171" t="s">
        <v>2160</v>
      </c>
      <c r="P178" s="173">
        <v>0</v>
      </c>
      <c r="Q178" s="171" t="s">
        <v>2160</v>
      </c>
      <c r="R178" s="173">
        <v>0</v>
      </c>
      <c r="S178" s="171" t="s">
        <v>2160</v>
      </c>
      <c r="T178" s="173">
        <v>0</v>
      </c>
      <c r="U178" s="171" t="s">
        <v>2160</v>
      </c>
      <c r="V178" s="174">
        <v>0</v>
      </c>
    </row>
    <row r="179" spans="1:22">
      <c r="A179" s="169" t="s">
        <v>2824</v>
      </c>
      <c r="B179" s="170" t="s">
        <v>2825</v>
      </c>
      <c r="C179" s="171" t="s">
        <v>2826</v>
      </c>
      <c r="D179" s="171" t="s">
        <v>2183</v>
      </c>
      <c r="E179" s="170" t="s">
        <v>2158</v>
      </c>
      <c r="F179" s="172">
        <v>22405981561.450001</v>
      </c>
      <c r="G179" s="170" t="s">
        <v>2827</v>
      </c>
      <c r="H179" s="173">
        <v>1504996693</v>
      </c>
      <c r="I179" s="173">
        <v>0</v>
      </c>
      <c r="J179" s="173">
        <v>1504996693</v>
      </c>
      <c r="K179" s="171" t="s">
        <v>2160</v>
      </c>
      <c r="L179" s="173">
        <v>0</v>
      </c>
      <c r="M179" s="171" t="s">
        <v>2160</v>
      </c>
      <c r="N179" s="173">
        <v>0</v>
      </c>
      <c r="O179" s="171" t="s">
        <v>2160</v>
      </c>
      <c r="P179" s="173">
        <v>0</v>
      </c>
      <c r="Q179" s="171" t="s">
        <v>2160</v>
      </c>
      <c r="R179" s="173">
        <v>0</v>
      </c>
      <c r="S179" s="171" t="s">
        <v>2160</v>
      </c>
      <c r="T179" s="173">
        <v>0</v>
      </c>
      <c r="U179" s="171" t="s">
        <v>2160</v>
      </c>
      <c r="V179" s="174">
        <v>0</v>
      </c>
    </row>
    <row r="180" spans="1:22">
      <c r="A180" s="169" t="s">
        <v>2828</v>
      </c>
      <c r="B180" s="170" t="s">
        <v>2829</v>
      </c>
      <c r="C180" s="171" t="s">
        <v>2830</v>
      </c>
      <c r="D180" s="171" t="s">
        <v>2183</v>
      </c>
      <c r="E180" s="170" t="s">
        <v>2158</v>
      </c>
      <c r="F180" s="172">
        <v>227000000</v>
      </c>
      <c r="G180" s="170" t="s">
        <v>2703</v>
      </c>
      <c r="H180" s="173">
        <v>4119052</v>
      </c>
      <c r="I180" s="173">
        <v>449523</v>
      </c>
      <c r="J180" s="173">
        <v>4568575</v>
      </c>
      <c r="K180" s="171" t="s">
        <v>2160</v>
      </c>
      <c r="L180" s="173">
        <v>0</v>
      </c>
      <c r="M180" s="171" t="s">
        <v>2160</v>
      </c>
      <c r="N180" s="173">
        <v>0</v>
      </c>
      <c r="O180" s="171" t="s">
        <v>2160</v>
      </c>
      <c r="P180" s="173">
        <v>0</v>
      </c>
      <c r="Q180" s="171" t="s">
        <v>2160</v>
      </c>
      <c r="R180" s="173">
        <v>0</v>
      </c>
      <c r="S180" s="171" t="s">
        <v>2160</v>
      </c>
      <c r="T180" s="173">
        <v>0</v>
      </c>
      <c r="U180" s="171" t="s">
        <v>2160</v>
      </c>
      <c r="V180" s="174">
        <v>0</v>
      </c>
    </row>
    <row r="181" spans="1:22">
      <c r="A181" s="169" t="s">
        <v>2831</v>
      </c>
      <c r="B181" s="170" t="s">
        <v>2832</v>
      </c>
      <c r="C181" s="171" t="s">
        <v>2833</v>
      </c>
      <c r="D181" s="171" t="s">
        <v>2157</v>
      </c>
      <c r="E181" s="170" t="s">
        <v>2158</v>
      </c>
      <c r="F181" s="172">
        <v>11023802.34</v>
      </c>
      <c r="G181" s="170" t="s">
        <v>2834</v>
      </c>
      <c r="H181" s="173">
        <v>334424444</v>
      </c>
      <c r="I181" s="173">
        <v>0</v>
      </c>
      <c r="J181" s="173">
        <v>334424444</v>
      </c>
      <c r="K181" s="171" t="s">
        <v>2160</v>
      </c>
      <c r="L181" s="173">
        <v>0</v>
      </c>
      <c r="M181" s="171" t="s">
        <v>2160</v>
      </c>
      <c r="N181" s="173">
        <v>0</v>
      </c>
      <c r="O181" s="171" t="s">
        <v>2160</v>
      </c>
      <c r="P181" s="173">
        <v>0</v>
      </c>
      <c r="Q181" s="171" t="s">
        <v>2160</v>
      </c>
      <c r="R181" s="173">
        <v>0</v>
      </c>
      <c r="S181" s="171" t="s">
        <v>2160</v>
      </c>
      <c r="T181" s="173">
        <v>0</v>
      </c>
      <c r="U181" s="171" t="s">
        <v>2160</v>
      </c>
      <c r="V181" s="174">
        <v>0</v>
      </c>
    </row>
    <row r="182" spans="1:22">
      <c r="A182" s="169" t="s">
        <v>2835</v>
      </c>
      <c r="B182" s="170" t="s">
        <v>2836</v>
      </c>
      <c r="C182" s="171" t="s">
        <v>2837</v>
      </c>
      <c r="D182" s="171" t="s">
        <v>2243</v>
      </c>
      <c r="E182" s="170" t="s">
        <v>2158</v>
      </c>
      <c r="F182" s="172">
        <v>702982399</v>
      </c>
      <c r="G182" s="170" t="s">
        <v>2212</v>
      </c>
      <c r="H182" s="173">
        <v>155298749</v>
      </c>
      <c r="I182" s="173">
        <v>0</v>
      </c>
      <c r="J182" s="173">
        <v>155298749</v>
      </c>
      <c r="K182" s="171" t="s">
        <v>2160</v>
      </c>
      <c r="L182" s="173">
        <v>0</v>
      </c>
      <c r="M182" s="171" t="s">
        <v>2160</v>
      </c>
      <c r="N182" s="173">
        <v>0</v>
      </c>
      <c r="O182" s="171" t="s">
        <v>2160</v>
      </c>
      <c r="P182" s="173">
        <v>0</v>
      </c>
      <c r="Q182" s="171" t="s">
        <v>2160</v>
      </c>
      <c r="R182" s="173">
        <v>0</v>
      </c>
      <c r="S182" s="171" t="s">
        <v>2160</v>
      </c>
      <c r="T182" s="173">
        <v>0</v>
      </c>
      <c r="U182" s="171" t="s">
        <v>2160</v>
      </c>
      <c r="V182" s="174">
        <v>0</v>
      </c>
    </row>
    <row r="183" spans="1:22">
      <c r="A183" s="169" t="s">
        <v>1626</v>
      </c>
      <c r="B183" s="170" t="s">
        <v>2838</v>
      </c>
      <c r="C183" s="171" t="s">
        <v>2839</v>
      </c>
      <c r="D183" s="171" t="s">
        <v>2183</v>
      </c>
      <c r="E183" s="170" t="s">
        <v>2158</v>
      </c>
      <c r="F183" s="172">
        <v>201238171.72</v>
      </c>
      <c r="G183" s="170" t="s">
        <v>2840</v>
      </c>
      <c r="H183" s="173">
        <v>145137632</v>
      </c>
      <c r="I183" s="173">
        <v>30006942</v>
      </c>
      <c r="J183" s="173">
        <v>175144574</v>
      </c>
      <c r="K183" s="171" t="s">
        <v>2160</v>
      </c>
      <c r="L183" s="173">
        <v>0</v>
      </c>
      <c r="M183" s="171" t="s">
        <v>2160</v>
      </c>
      <c r="N183" s="173">
        <v>0</v>
      </c>
      <c r="O183" s="171" t="s">
        <v>2160</v>
      </c>
      <c r="P183" s="173">
        <v>0</v>
      </c>
      <c r="Q183" s="171" t="s">
        <v>2160</v>
      </c>
      <c r="R183" s="173">
        <v>0</v>
      </c>
      <c r="S183" s="171" t="s">
        <v>2160</v>
      </c>
      <c r="T183" s="173">
        <v>0</v>
      </c>
      <c r="U183" s="171" t="s">
        <v>2160</v>
      </c>
      <c r="V183" s="174">
        <v>0</v>
      </c>
    </row>
    <row r="184" spans="1:22">
      <c r="A184" s="169" t="s">
        <v>2841</v>
      </c>
      <c r="B184" s="170" t="s">
        <v>2842</v>
      </c>
      <c r="C184" s="171" t="s">
        <v>2843</v>
      </c>
      <c r="D184" s="171" t="s">
        <v>2183</v>
      </c>
      <c r="E184" s="170" t="s">
        <v>2158</v>
      </c>
      <c r="F184" s="172">
        <v>231161118.28999999</v>
      </c>
      <c r="G184" s="170" t="s">
        <v>2844</v>
      </c>
      <c r="H184" s="173">
        <v>1100656</v>
      </c>
      <c r="I184" s="173">
        <v>58388</v>
      </c>
      <c r="J184" s="173">
        <v>1159044</v>
      </c>
      <c r="K184" s="171" t="s">
        <v>2160</v>
      </c>
      <c r="L184" s="173">
        <v>0</v>
      </c>
      <c r="M184" s="171" t="s">
        <v>2160</v>
      </c>
      <c r="N184" s="173">
        <v>0</v>
      </c>
      <c r="O184" s="171" t="s">
        <v>2160</v>
      </c>
      <c r="P184" s="173">
        <v>0</v>
      </c>
      <c r="Q184" s="171" t="s">
        <v>2160</v>
      </c>
      <c r="R184" s="173">
        <v>0</v>
      </c>
      <c r="S184" s="171" t="s">
        <v>2160</v>
      </c>
      <c r="T184" s="173">
        <v>0</v>
      </c>
      <c r="U184" s="171" t="s">
        <v>2160</v>
      </c>
      <c r="V184" s="174">
        <v>0</v>
      </c>
    </row>
    <row r="185" spans="1:22">
      <c r="A185" s="169" t="s">
        <v>2845</v>
      </c>
      <c r="B185" s="170" t="s">
        <v>2846</v>
      </c>
      <c r="C185" s="171" t="s">
        <v>2847</v>
      </c>
      <c r="D185" s="171" t="s">
        <v>2183</v>
      </c>
      <c r="E185" s="170" t="s">
        <v>2158</v>
      </c>
      <c r="F185" s="172">
        <v>150000000</v>
      </c>
      <c r="G185" s="170" t="s">
        <v>2335</v>
      </c>
      <c r="H185" s="173">
        <v>36311880</v>
      </c>
      <c r="I185" s="173">
        <v>14118310</v>
      </c>
      <c r="J185" s="173">
        <v>50430190</v>
      </c>
      <c r="K185" s="171" t="s">
        <v>2160</v>
      </c>
      <c r="L185" s="173">
        <v>0</v>
      </c>
      <c r="M185" s="171" t="s">
        <v>2160</v>
      </c>
      <c r="N185" s="173">
        <v>0</v>
      </c>
      <c r="O185" s="171" t="s">
        <v>2160</v>
      </c>
      <c r="P185" s="173">
        <v>0</v>
      </c>
      <c r="Q185" s="171" t="s">
        <v>2160</v>
      </c>
      <c r="R185" s="173">
        <v>0</v>
      </c>
      <c r="S185" s="171" t="s">
        <v>2160</v>
      </c>
      <c r="T185" s="173">
        <v>0</v>
      </c>
      <c r="U185" s="171" t="s">
        <v>2160</v>
      </c>
      <c r="V185" s="174">
        <v>0</v>
      </c>
    </row>
    <row r="186" spans="1:22">
      <c r="A186" s="169" t="s">
        <v>2848</v>
      </c>
      <c r="B186" s="170" t="s">
        <v>2849</v>
      </c>
      <c r="C186" s="171" t="s">
        <v>2850</v>
      </c>
      <c r="D186" s="171" t="s">
        <v>2157</v>
      </c>
      <c r="E186" s="170" t="s">
        <v>2158</v>
      </c>
      <c r="F186" s="172">
        <v>12407957.93</v>
      </c>
      <c r="G186" s="170" t="s">
        <v>2851</v>
      </c>
      <c r="H186" s="173">
        <v>11265265</v>
      </c>
      <c r="I186" s="173">
        <v>22530528</v>
      </c>
      <c r="J186" s="173">
        <v>33795793</v>
      </c>
      <c r="K186" s="171" t="s">
        <v>2160</v>
      </c>
      <c r="L186" s="173">
        <v>0</v>
      </c>
      <c r="M186" s="171" t="s">
        <v>2160</v>
      </c>
      <c r="N186" s="173">
        <v>0</v>
      </c>
      <c r="O186" s="171" t="s">
        <v>2160</v>
      </c>
      <c r="P186" s="173">
        <v>0</v>
      </c>
      <c r="Q186" s="171" t="s">
        <v>2160</v>
      </c>
      <c r="R186" s="173">
        <v>0</v>
      </c>
      <c r="S186" s="171" t="s">
        <v>2160</v>
      </c>
      <c r="T186" s="173">
        <v>0</v>
      </c>
      <c r="U186" s="171" t="s">
        <v>2160</v>
      </c>
      <c r="V186" s="174">
        <v>0</v>
      </c>
    </row>
    <row r="187" spans="1:22">
      <c r="A187" s="169" t="s">
        <v>2852</v>
      </c>
      <c r="B187" s="170" t="s">
        <v>2853</v>
      </c>
      <c r="C187" s="171" t="s">
        <v>2854</v>
      </c>
      <c r="D187" s="171" t="s">
        <v>2183</v>
      </c>
      <c r="E187" s="170" t="s">
        <v>2158</v>
      </c>
      <c r="F187" s="172">
        <v>54109503.509999998</v>
      </c>
      <c r="G187" s="170" t="s">
        <v>2855</v>
      </c>
      <c r="H187" s="173">
        <v>52884310</v>
      </c>
      <c r="I187" s="173">
        <v>3247500</v>
      </c>
      <c r="J187" s="173">
        <v>56131810</v>
      </c>
      <c r="K187" s="171" t="s">
        <v>2160</v>
      </c>
      <c r="L187" s="173">
        <v>0</v>
      </c>
      <c r="M187" s="171" t="s">
        <v>2160</v>
      </c>
      <c r="N187" s="173">
        <v>0</v>
      </c>
      <c r="O187" s="171" t="s">
        <v>2160</v>
      </c>
      <c r="P187" s="173">
        <v>0</v>
      </c>
      <c r="Q187" s="171" t="s">
        <v>2160</v>
      </c>
      <c r="R187" s="173">
        <v>0</v>
      </c>
      <c r="S187" s="171" t="s">
        <v>2160</v>
      </c>
      <c r="T187" s="173">
        <v>0</v>
      </c>
      <c r="U187" s="171" t="s">
        <v>2160</v>
      </c>
      <c r="V187" s="174">
        <v>0</v>
      </c>
    </row>
    <row r="188" spans="1:22">
      <c r="A188" s="169" t="s">
        <v>2856</v>
      </c>
      <c r="B188" s="170" t="s">
        <v>2857</v>
      </c>
      <c r="C188" s="171" t="s">
        <v>2858</v>
      </c>
      <c r="D188" s="171" t="s">
        <v>2243</v>
      </c>
      <c r="E188" s="170" t="s">
        <v>2158</v>
      </c>
      <c r="F188" s="172">
        <v>1705271709.4400001</v>
      </c>
      <c r="G188" s="170" t="s">
        <v>2859</v>
      </c>
      <c r="H188" s="173">
        <v>605059489</v>
      </c>
      <c r="I188" s="173">
        <v>0</v>
      </c>
      <c r="J188" s="173">
        <v>605059489</v>
      </c>
      <c r="K188" s="171" t="s">
        <v>2160</v>
      </c>
      <c r="L188" s="173">
        <v>0</v>
      </c>
      <c r="M188" s="171" t="s">
        <v>2160</v>
      </c>
      <c r="N188" s="173">
        <v>0</v>
      </c>
      <c r="O188" s="171" t="s">
        <v>2160</v>
      </c>
      <c r="P188" s="173">
        <v>0</v>
      </c>
      <c r="Q188" s="171" t="s">
        <v>2160</v>
      </c>
      <c r="R188" s="173">
        <v>0</v>
      </c>
      <c r="S188" s="171" t="s">
        <v>2160</v>
      </c>
      <c r="T188" s="173">
        <v>0</v>
      </c>
      <c r="U188" s="171" t="s">
        <v>2160</v>
      </c>
      <c r="V188" s="174">
        <v>0</v>
      </c>
    </row>
    <row r="189" spans="1:22">
      <c r="A189" s="169" t="s">
        <v>2860</v>
      </c>
      <c r="B189" s="170" t="s">
        <v>2861</v>
      </c>
      <c r="C189" s="171" t="s">
        <v>2862</v>
      </c>
      <c r="D189" s="171" t="s">
        <v>2183</v>
      </c>
      <c r="E189" s="170" t="s">
        <v>2158</v>
      </c>
      <c r="F189" s="172">
        <v>15894321.390000001</v>
      </c>
      <c r="G189" s="170" t="s">
        <v>2467</v>
      </c>
      <c r="H189" s="173">
        <v>9997858</v>
      </c>
      <c r="I189" s="173">
        <v>2084</v>
      </c>
      <c r="J189" s="173">
        <v>9999942</v>
      </c>
      <c r="K189" s="171" t="s">
        <v>2230</v>
      </c>
      <c r="L189" s="173">
        <v>1042</v>
      </c>
      <c r="M189" s="171" t="s">
        <v>2231</v>
      </c>
      <c r="N189" s="173">
        <v>1042</v>
      </c>
      <c r="O189" s="171" t="s">
        <v>2160</v>
      </c>
      <c r="P189" s="173">
        <v>0</v>
      </c>
      <c r="Q189" s="171" t="s">
        <v>2160</v>
      </c>
      <c r="R189" s="173">
        <v>0</v>
      </c>
      <c r="S189" s="171" t="s">
        <v>2160</v>
      </c>
      <c r="T189" s="173">
        <v>0</v>
      </c>
      <c r="U189" s="171" t="s">
        <v>2160</v>
      </c>
      <c r="V189" s="174">
        <v>0</v>
      </c>
    </row>
    <row r="190" spans="1:22">
      <c r="A190" s="169" t="s">
        <v>2863</v>
      </c>
      <c r="B190" s="170" t="s">
        <v>2864</v>
      </c>
      <c r="C190" s="171" t="s">
        <v>2865</v>
      </c>
      <c r="D190" s="171" t="s">
        <v>2183</v>
      </c>
      <c r="E190" s="170" t="s">
        <v>2158</v>
      </c>
      <c r="F190" s="172">
        <v>339628684.49000001</v>
      </c>
      <c r="G190" s="170" t="s">
        <v>2866</v>
      </c>
      <c r="H190" s="173">
        <v>39091735037</v>
      </c>
      <c r="I190" s="173">
        <v>0</v>
      </c>
      <c r="J190" s="173">
        <v>39091735037</v>
      </c>
      <c r="K190" s="171" t="s">
        <v>2160</v>
      </c>
      <c r="L190" s="173">
        <v>0</v>
      </c>
      <c r="M190" s="171" t="s">
        <v>2160</v>
      </c>
      <c r="N190" s="173">
        <v>0</v>
      </c>
      <c r="O190" s="171" t="s">
        <v>2160</v>
      </c>
      <c r="P190" s="173">
        <v>0</v>
      </c>
      <c r="Q190" s="171" t="s">
        <v>2160</v>
      </c>
      <c r="R190" s="173">
        <v>0</v>
      </c>
      <c r="S190" s="171" t="s">
        <v>2160</v>
      </c>
      <c r="T190" s="173">
        <v>0</v>
      </c>
      <c r="U190" s="171" t="s">
        <v>2160</v>
      </c>
      <c r="V190" s="174">
        <v>0</v>
      </c>
    </row>
    <row r="191" spans="1:22">
      <c r="A191" s="169" t="s">
        <v>2867</v>
      </c>
      <c r="B191" s="170" t="s">
        <v>2868</v>
      </c>
      <c r="C191" s="171" t="s">
        <v>2869</v>
      </c>
      <c r="D191" s="171" t="s">
        <v>2157</v>
      </c>
      <c r="E191" s="170" t="s">
        <v>2158</v>
      </c>
      <c r="F191" s="172">
        <v>1880415</v>
      </c>
      <c r="G191" s="170" t="s">
        <v>2870</v>
      </c>
      <c r="H191" s="173">
        <v>1880415</v>
      </c>
      <c r="I191" s="173">
        <v>0</v>
      </c>
      <c r="J191" s="173">
        <v>1880415</v>
      </c>
      <c r="K191" s="171" t="s">
        <v>2160</v>
      </c>
      <c r="L191" s="173">
        <v>0</v>
      </c>
      <c r="M191" s="171" t="s">
        <v>2160</v>
      </c>
      <c r="N191" s="173">
        <v>0</v>
      </c>
      <c r="O191" s="171" t="s">
        <v>2160</v>
      </c>
      <c r="P191" s="173">
        <v>0</v>
      </c>
      <c r="Q191" s="171" t="s">
        <v>2160</v>
      </c>
      <c r="R191" s="173">
        <v>0</v>
      </c>
      <c r="S191" s="171" t="s">
        <v>2160</v>
      </c>
      <c r="T191" s="173">
        <v>0</v>
      </c>
      <c r="U191" s="171" t="s">
        <v>2160</v>
      </c>
      <c r="V191" s="174">
        <v>0</v>
      </c>
    </row>
    <row r="192" spans="1:22">
      <c r="A192" s="169" t="s">
        <v>2871</v>
      </c>
      <c r="B192" s="170" t="s">
        <v>2872</v>
      </c>
      <c r="C192" s="171" t="s">
        <v>2873</v>
      </c>
      <c r="D192" s="171" t="s">
        <v>2183</v>
      </c>
      <c r="E192" s="170" t="s">
        <v>2158</v>
      </c>
      <c r="F192" s="172">
        <v>696714537</v>
      </c>
      <c r="G192" s="170" t="s">
        <v>2874</v>
      </c>
      <c r="H192" s="173">
        <v>696714537</v>
      </c>
      <c r="I192" s="173">
        <v>0</v>
      </c>
      <c r="J192" s="173">
        <v>696714537</v>
      </c>
      <c r="K192" s="171" t="s">
        <v>2160</v>
      </c>
      <c r="L192" s="173">
        <v>0</v>
      </c>
      <c r="M192" s="171" t="s">
        <v>2160</v>
      </c>
      <c r="N192" s="173">
        <v>0</v>
      </c>
      <c r="O192" s="171" t="s">
        <v>2160</v>
      </c>
      <c r="P192" s="173">
        <v>0</v>
      </c>
      <c r="Q192" s="171" t="s">
        <v>2160</v>
      </c>
      <c r="R192" s="173">
        <v>0</v>
      </c>
      <c r="S192" s="171" t="s">
        <v>2160</v>
      </c>
      <c r="T192" s="173">
        <v>0</v>
      </c>
      <c r="U192" s="171" t="s">
        <v>2160</v>
      </c>
      <c r="V192" s="174">
        <v>0</v>
      </c>
    </row>
    <row r="193" spans="1:22">
      <c r="A193" s="169" t="s">
        <v>2875</v>
      </c>
      <c r="B193" s="170" t="s">
        <v>2876</v>
      </c>
      <c r="C193" s="171" t="s">
        <v>2877</v>
      </c>
      <c r="D193" s="171" t="s">
        <v>2183</v>
      </c>
      <c r="E193" s="170" t="s">
        <v>2158</v>
      </c>
      <c r="F193" s="172">
        <v>20800000</v>
      </c>
      <c r="G193" s="170" t="s">
        <v>2573</v>
      </c>
      <c r="H193" s="173">
        <v>13600000</v>
      </c>
      <c r="I193" s="173">
        <v>0</v>
      </c>
      <c r="J193" s="173">
        <v>13600000</v>
      </c>
      <c r="K193" s="171" t="s">
        <v>2160</v>
      </c>
      <c r="L193" s="173">
        <v>0</v>
      </c>
      <c r="M193" s="171" t="s">
        <v>2160</v>
      </c>
      <c r="N193" s="173">
        <v>0</v>
      </c>
      <c r="O193" s="171" t="s">
        <v>2160</v>
      </c>
      <c r="P193" s="173">
        <v>0</v>
      </c>
      <c r="Q193" s="171" t="s">
        <v>2160</v>
      </c>
      <c r="R193" s="173">
        <v>0</v>
      </c>
      <c r="S193" s="171" t="s">
        <v>2160</v>
      </c>
      <c r="T193" s="173">
        <v>0</v>
      </c>
      <c r="U193" s="171" t="s">
        <v>2160</v>
      </c>
      <c r="V193" s="174">
        <v>0</v>
      </c>
    </row>
    <row r="194" spans="1:22">
      <c r="A194" s="169" t="s">
        <v>2878</v>
      </c>
      <c r="B194" s="170" t="s">
        <v>2879</v>
      </c>
      <c r="C194" s="171" t="s">
        <v>2880</v>
      </c>
      <c r="D194" s="171" t="s">
        <v>2183</v>
      </c>
      <c r="E194" s="170" t="s">
        <v>2158</v>
      </c>
      <c r="F194" s="172">
        <v>228725000</v>
      </c>
      <c r="G194" s="170" t="s">
        <v>2881</v>
      </c>
      <c r="H194" s="173">
        <v>228725000</v>
      </c>
      <c r="I194" s="173">
        <v>0</v>
      </c>
      <c r="J194" s="173">
        <v>228725000</v>
      </c>
      <c r="K194" s="171" t="s">
        <v>2160</v>
      </c>
      <c r="L194" s="173">
        <v>0</v>
      </c>
      <c r="M194" s="171" t="s">
        <v>2160</v>
      </c>
      <c r="N194" s="173">
        <v>0</v>
      </c>
      <c r="O194" s="171" t="s">
        <v>2160</v>
      </c>
      <c r="P194" s="173">
        <v>0</v>
      </c>
      <c r="Q194" s="171" t="s">
        <v>2160</v>
      </c>
      <c r="R194" s="173">
        <v>0</v>
      </c>
      <c r="S194" s="171" t="s">
        <v>2160</v>
      </c>
      <c r="T194" s="173">
        <v>0</v>
      </c>
      <c r="U194" s="171" t="s">
        <v>2160</v>
      </c>
      <c r="V194" s="174">
        <v>0</v>
      </c>
    </row>
    <row r="195" spans="1:22">
      <c r="A195" s="169" t="s">
        <v>2882</v>
      </c>
      <c r="B195" s="170" t="s">
        <v>2883</v>
      </c>
      <c r="C195" s="171" t="s">
        <v>2884</v>
      </c>
      <c r="D195" s="171" t="s">
        <v>2243</v>
      </c>
      <c r="E195" s="170" t="s">
        <v>2158</v>
      </c>
      <c r="F195" s="172">
        <v>1340699080</v>
      </c>
      <c r="G195" s="170" t="s">
        <v>2526</v>
      </c>
      <c r="H195" s="173">
        <v>558699080</v>
      </c>
      <c r="I195" s="173">
        <v>0</v>
      </c>
      <c r="J195" s="173">
        <v>558699080</v>
      </c>
      <c r="K195" s="171" t="s">
        <v>2160</v>
      </c>
      <c r="L195" s="173">
        <v>0</v>
      </c>
      <c r="M195" s="171" t="s">
        <v>2160</v>
      </c>
      <c r="N195" s="173">
        <v>0</v>
      </c>
      <c r="O195" s="171" t="s">
        <v>2160</v>
      </c>
      <c r="P195" s="173">
        <v>0</v>
      </c>
      <c r="Q195" s="171" t="s">
        <v>2160</v>
      </c>
      <c r="R195" s="173">
        <v>0</v>
      </c>
      <c r="S195" s="171" t="s">
        <v>2160</v>
      </c>
      <c r="T195" s="173">
        <v>0</v>
      </c>
      <c r="U195" s="171" t="s">
        <v>2160</v>
      </c>
      <c r="V195" s="174">
        <v>0</v>
      </c>
    </row>
    <row r="196" spans="1:22">
      <c r="A196" s="169" t="s">
        <v>2885</v>
      </c>
      <c r="B196" s="170" t="s">
        <v>2886</v>
      </c>
      <c r="C196" s="171" t="s">
        <v>2887</v>
      </c>
      <c r="D196" s="171" t="s">
        <v>2183</v>
      </c>
      <c r="E196" s="170" t="s">
        <v>2158</v>
      </c>
      <c r="F196" s="172">
        <v>302547000</v>
      </c>
      <c r="G196" s="170" t="s">
        <v>2888</v>
      </c>
      <c r="H196" s="173">
        <v>262452000</v>
      </c>
      <c r="I196" s="173">
        <v>0</v>
      </c>
      <c r="J196" s="173">
        <v>262452000</v>
      </c>
      <c r="K196" s="171" t="s">
        <v>2160</v>
      </c>
      <c r="L196" s="173">
        <v>0</v>
      </c>
      <c r="M196" s="171" t="s">
        <v>2160</v>
      </c>
      <c r="N196" s="173">
        <v>0</v>
      </c>
      <c r="O196" s="171" t="s">
        <v>2160</v>
      </c>
      <c r="P196" s="173">
        <v>0</v>
      </c>
      <c r="Q196" s="171" t="s">
        <v>2160</v>
      </c>
      <c r="R196" s="173">
        <v>0</v>
      </c>
      <c r="S196" s="171" t="s">
        <v>2160</v>
      </c>
      <c r="T196" s="173">
        <v>0</v>
      </c>
      <c r="U196" s="171" t="s">
        <v>2160</v>
      </c>
      <c r="V196" s="174">
        <v>0</v>
      </c>
    </row>
    <row r="197" spans="1:22">
      <c r="A197" s="169" t="s">
        <v>2889</v>
      </c>
      <c r="B197" s="170" t="s">
        <v>2890</v>
      </c>
      <c r="C197" s="171" t="s">
        <v>2891</v>
      </c>
      <c r="D197" s="171" t="s">
        <v>2183</v>
      </c>
      <c r="E197" s="170" t="s">
        <v>2158</v>
      </c>
      <c r="F197" s="172">
        <v>321000000</v>
      </c>
      <c r="G197" s="170" t="s">
        <v>2892</v>
      </c>
      <c r="H197" s="173">
        <v>14518150</v>
      </c>
      <c r="I197" s="173">
        <v>16967020</v>
      </c>
      <c r="J197" s="173">
        <v>31485170</v>
      </c>
      <c r="K197" s="171" t="s">
        <v>2160</v>
      </c>
      <c r="L197" s="173">
        <v>0</v>
      </c>
      <c r="M197" s="171" t="s">
        <v>2160</v>
      </c>
      <c r="N197" s="173">
        <v>0</v>
      </c>
      <c r="O197" s="171" t="s">
        <v>2160</v>
      </c>
      <c r="P197" s="173">
        <v>0</v>
      </c>
      <c r="Q197" s="171" t="s">
        <v>2160</v>
      </c>
      <c r="R197" s="173">
        <v>0</v>
      </c>
      <c r="S197" s="171" t="s">
        <v>2160</v>
      </c>
      <c r="T197" s="173">
        <v>0</v>
      </c>
      <c r="U197" s="171" t="s">
        <v>2160</v>
      </c>
      <c r="V197" s="174">
        <v>0</v>
      </c>
    </row>
    <row r="198" spans="1:22">
      <c r="A198" s="169" t="s">
        <v>2893</v>
      </c>
      <c r="B198" s="170" t="s">
        <v>2894</v>
      </c>
      <c r="C198" s="171" t="s">
        <v>2895</v>
      </c>
      <c r="D198" s="171" t="s">
        <v>2183</v>
      </c>
      <c r="E198" s="170" t="s">
        <v>2158</v>
      </c>
      <c r="F198" s="172">
        <v>952491950.13999999</v>
      </c>
      <c r="G198" s="170" t="s">
        <v>2896</v>
      </c>
      <c r="H198" s="173">
        <v>91880972</v>
      </c>
      <c r="I198" s="173">
        <v>101878293</v>
      </c>
      <c r="J198" s="173">
        <v>193759265</v>
      </c>
      <c r="K198" s="171" t="s">
        <v>2160</v>
      </c>
      <c r="L198" s="173">
        <v>0</v>
      </c>
      <c r="M198" s="171" t="s">
        <v>2160</v>
      </c>
      <c r="N198" s="173">
        <v>0</v>
      </c>
      <c r="O198" s="171" t="s">
        <v>2160</v>
      </c>
      <c r="P198" s="173">
        <v>0</v>
      </c>
      <c r="Q198" s="171" t="s">
        <v>2160</v>
      </c>
      <c r="R198" s="173">
        <v>0</v>
      </c>
      <c r="S198" s="171" t="s">
        <v>2160</v>
      </c>
      <c r="T198" s="173">
        <v>0</v>
      </c>
      <c r="U198" s="171" t="s">
        <v>2160</v>
      </c>
      <c r="V198" s="174">
        <v>0</v>
      </c>
    </row>
    <row r="199" spans="1:22">
      <c r="A199" s="169" t="s">
        <v>2897</v>
      </c>
      <c r="B199" s="170" t="s">
        <v>2898</v>
      </c>
      <c r="C199" s="171" t="s">
        <v>2899</v>
      </c>
      <c r="D199" s="171" t="s">
        <v>2271</v>
      </c>
      <c r="E199" s="170" t="s">
        <v>2158</v>
      </c>
      <c r="F199" s="172">
        <v>31305331463.740002</v>
      </c>
      <c r="G199" s="170" t="s">
        <v>2782</v>
      </c>
      <c r="H199" s="173">
        <v>1087050297</v>
      </c>
      <c r="I199" s="173">
        <v>265583803</v>
      </c>
      <c r="J199" s="173">
        <v>1352634100</v>
      </c>
      <c r="K199" s="171" t="s">
        <v>2204</v>
      </c>
      <c r="L199" s="173">
        <v>146920</v>
      </c>
      <c r="M199" s="171" t="s">
        <v>2205</v>
      </c>
      <c r="N199" s="173">
        <v>265436883</v>
      </c>
      <c r="O199" s="171" t="s">
        <v>2160</v>
      </c>
      <c r="P199" s="173">
        <v>0</v>
      </c>
      <c r="Q199" s="171" t="s">
        <v>2160</v>
      </c>
      <c r="R199" s="173">
        <v>0</v>
      </c>
      <c r="S199" s="171" t="s">
        <v>2160</v>
      </c>
      <c r="T199" s="173">
        <v>0</v>
      </c>
      <c r="U199" s="171" t="s">
        <v>2160</v>
      </c>
      <c r="V199" s="174">
        <v>0</v>
      </c>
    </row>
    <row r="200" spans="1:22">
      <c r="A200" s="169" t="s">
        <v>2900</v>
      </c>
      <c r="B200" s="170" t="s">
        <v>2901</v>
      </c>
      <c r="C200" s="171" t="s">
        <v>2902</v>
      </c>
      <c r="D200" s="171" t="s">
        <v>2157</v>
      </c>
      <c r="E200" s="170" t="s">
        <v>2158</v>
      </c>
      <c r="F200" s="172">
        <v>17952688.280000001</v>
      </c>
      <c r="G200" s="170" t="s">
        <v>2903</v>
      </c>
      <c r="H200" s="173">
        <v>9987376</v>
      </c>
      <c r="I200" s="173">
        <v>0</v>
      </c>
      <c r="J200" s="173">
        <v>9987376</v>
      </c>
      <c r="K200" s="171" t="s">
        <v>2160</v>
      </c>
      <c r="L200" s="173">
        <v>0</v>
      </c>
      <c r="M200" s="171" t="s">
        <v>2160</v>
      </c>
      <c r="N200" s="173">
        <v>0</v>
      </c>
      <c r="O200" s="171" t="s">
        <v>2160</v>
      </c>
      <c r="P200" s="173">
        <v>0</v>
      </c>
      <c r="Q200" s="171" t="s">
        <v>2160</v>
      </c>
      <c r="R200" s="173">
        <v>0</v>
      </c>
      <c r="S200" s="171" t="s">
        <v>2160</v>
      </c>
      <c r="T200" s="173">
        <v>0</v>
      </c>
      <c r="U200" s="171" t="s">
        <v>2160</v>
      </c>
      <c r="V200" s="174">
        <v>0</v>
      </c>
    </row>
    <row r="201" spans="1:22">
      <c r="A201" s="169" t="s">
        <v>2904</v>
      </c>
      <c r="B201" s="170" t="s">
        <v>2905</v>
      </c>
      <c r="C201" s="171" t="s">
        <v>2906</v>
      </c>
      <c r="D201" s="171" t="s">
        <v>2183</v>
      </c>
      <c r="E201" s="170" t="s">
        <v>2158</v>
      </c>
      <c r="F201" s="172">
        <v>118054887.48</v>
      </c>
      <c r="G201" s="170" t="s">
        <v>2907</v>
      </c>
      <c r="H201" s="173">
        <v>11764889</v>
      </c>
      <c r="I201" s="173">
        <v>0</v>
      </c>
      <c r="J201" s="173">
        <v>11764889</v>
      </c>
      <c r="K201" s="171" t="s">
        <v>2160</v>
      </c>
      <c r="L201" s="173">
        <v>0</v>
      </c>
      <c r="M201" s="171" t="s">
        <v>2160</v>
      </c>
      <c r="N201" s="173">
        <v>0</v>
      </c>
      <c r="O201" s="171" t="s">
        <v>2160</v>
      </c>
      <c r="P201" s="173">
        <v>0</v>
      </c>
      <c r="Q201" s="171" t="s">
        <v>2160</v>
      </c>
      <c r="R201" s="173">
        <v>0</v>
      </c>
      <c r="S201" s="171" t="s">
        <v>2160</v>
      </c>
      <c r="T201" s="173">
        <v>0</v>
      </c>
      <c r="U201" s="171" t="s">
        <v>2160</v>
      </c>
      <c r="V201" s="174">
        <v>0</v>
      </c>
    </row>
    <row r="202" spans="1:22">
      <c r="A202" s="169" t="s">
        <v>2908</v>
      </c>
      <c r="B202" s="170" t="s">
        <v>2909</v>
      </c>
      <c r="C202" s="171" t="s">
        <v>2910</v>
      </c>
      <c r="D202" s="171" t="s">
        <v>2174</v>
      </c>
      <c r="E202" s="170" t="s">
        <v>2158</v>
      </c>
      <c r="F202" s="172">
        <v>1257629316.47</v>
      </c>
      <c r="G202" s="170" t="s">
        <v>2881</v>
      </c>
      <c r="H202" s="173">
        <v>66604817</v>
      </c>
      <c r="I202" s="173">
        <v>100739070</v>
      </c>
      <c r="J202" s="173">
        <v>167343887</v>
      </c>
      <c r="K202" s="171" t="s">
        <v>2160</v>
      </c>
      <c r="L202" s="173">
        <v>0</v>
      </c>
      <c r="M202" s="171" t="s">
        <v>2160</v>
      </c>
      <c r="N202" s="173">
        <v>0</v>
      </c>
      <c r="O202" s="171" t="s">
        <v>2160</v>
      </c>
      <c r="P202" s="173">
        <v>0</v>
      </c>
      <c r="Q202" s="171" t="s">
        <v>2160</v>
      </c>
      <c r="R202" s="173">
        <v>0</v>
      </c>
      <c r="S202" s="171" t="s">
        <v>2160</v>
      </c>
      <c r="T202" s="173">
        <v>0</v>
      </c>
      <c r="U202" s="171" t="s">
        <v>2160</v>
      </c>
      <c r="V202" s="174">
        <v>0</v>
      </c>
    </row>
    <row r="203" spans="1:22">
      <c r="A203" s="169" t="s">
        <v>2911</v>
      </c>
      <c r="B203" s="170" t="s">
        <v>1640</v>
      </c>
      <c r="C203" s="171" t="s">
        <v>2912</v>
      </c>
      <c r="D203" s="171" t="s">
        <v>2183</v>
      </c>
      <c r="E203" s="170" t="s">
        <v>2158</v>
      </c>
      <c r="F203" s="172">
        <v>285411308.35000002</v>
      </c>
      <c r="G203" s="170" t="s">
        <v>2687</v>
      </c>
      <c r="H203" s="173">
        <v>14705370</v>
      </c>
      <c r="I203" s="173">
        <v>22241714</v>
      </c>
      <c r="J203" s="173">
        <v>36947084</v>
      </c>
      <c r="K203" s="171" t="s">
        <v>2160</v>
      </c>
      <c r="L203" s="173">
        <v>0</v>
      </c>
      <c r="M203" s="171" t="s">
        <v>2160</v>
      </c>
      <c r="N203" s="173">
        <v>0</v>
      </c>
      <c r="O203" s="171" t="s">
        <v>2160</v>
      </c>
      <c r="P203" s="173">
        <v>0</v>
      </c>
      <c r="Q203" s="171" t="s">
        <v>2160</v>
      </c>
      <c r="R203" s="173">
        <v>0</v>
      </c>
      <c r="S203" s="171" t="s">
        <v>2160</v>
      </c>
      <c r="T203" s="173">
        <v>0</v>
      </c>
      <c r="U203" s="171" t="s">
        <v>2160</v>
      </c>
      <c r="V203" s="174">
        <v>0</v>
      </c>
    </row>
    <row r="204" spans="1:22">
      <c r="A204" s="169" t="s">
        <v>2913</v>
      </c>
      <c r="B204" s="170" t="s">
        <v>2914</v>
      </c>
      <c r="C204" s="171" t="s">
        <v>2915</v>
      </c>
      <c r="D204" s="171" t="s">
        <v>2243</v>
      </c>
      <c r="E204" s="170" t="s">
        <v>2158</v>
      </c>
      <c r="F204" s="172">
        <v>4789617052.4200001</v>
      </c>
      <c r="G204" s="170" t="s">
        <v>2916</v>
      </c>
      <c r="H204" s="173">
        <v>740465044</v>
      </c>
      <c r="I204" s="173">
        <v>0</v>
      </c>
      <c r="J204" s="173">
        <v>740465044</v>
      </c>
      <c r="K204" s="171" t="s">
        <v>2160</v>
      </c>
      <c r="L204" s="173">
        <v>0</v>
      </c>
      <c r="M204" s="171" t="s">
        <v>2160</v>
      </c>
      <c r="N204" s="173">
        <v>0</v>
      </c>
      <c r="O204" s="171" t="s">
        <v>2160</v>
      </c>
      <c r="P204" s="173">
        <v>0</v>
      </c>
      <c r="Q204" s="171" t="s">
        <v>2160</v>
      </c>
      <c r="R204" s="173">
        <v>0</v>
      </c>
      <c r="S204" s="171" t="s">
        <v>2160</v>
      </c>
      <c r="T204" s="173">
        <v>0</v>
      </c>
      <c r="U204" s="171" t="s">
        <v>2160</v>
      </c>
      <c r="V204" s="174">
        <v>0</v>
      </c>
    </row>
    <row r="205" spans="1:22">
      <c r="A205" s="169" t="s">
        <v>1642</v>
      </c>
      <c r="B205" s="170" t="s">
        <v>2917</v>
      </c>
      <c r="C205" s="171" t="s">
        <v>2918</v>
      </c>
      <c r="D205" s="171" t="s">
        <v>2183</v>
      </c>
      <c r="E205" s="170" t="s">
        <v>2158</v>
      </c>
      <c r="F205" s="172">
        <v>7373355808.1999998</v>
      </c>
      <c r="G205" s="170" t="s">
        <v>2919</v>
      </c>
      <c r="H205" s="173">
        <v>638224661473</v>
      </c>
      <c r="I205" s="173">
        <v>593139974570</v>
      </c>
      <c r="J205" s="173">
        <v>1231364636043</v>
      </c>
      <c r="K205" s="171" t="s">
        <v>2160</v>
      </c>
      <c r="L205" s="173">
        <v>0</v>
      </c>
      <c r="M205" s="171" t="s">
        <v>2160</v>
      </c>
      <c r="N205" s="173">
        <v>0</v>
      </c>
      <c r="O205" s="171" t="s">
        <v>2160</v>
      </c>
      <c r="P205" s="173">
        <v>0</v>
      </c>
      <c r="Q205" s="171" t="s">
        <v>2160</v>
      </c>
      <c r="R205" s="173">
        <v>0</v>
      </c>
      <c r="S205" s="171" t="s">
        <v>2160</v>
      </c>
      <c r="T205" s="173">
        <v>0</v>
      </c>
      <c r="U205" s="171" t="s">
        <v>2160</v>
      </c>
      <c r="V205" s="174">
        <v>0</v>
      </c>
    </row>
    <row r="206" spans="1:22">
      <c r="A206" s="169" t="s">
        <v>2920</v>
      </c>
      <c r="B206" s="170" t="s">
        <v>2921</v>
      </c>
      <c r="C206" s="171" t="s">
        <v>2922</v>
      </c>
      <c r="D206" s="171" t="s">
        <v>2183</v>
      </c>
      <c r="E206" s="170" t="s">
        <v>2158</v>
      </c>
      <c r="F206" s="172">
        <v>74546944.540000007</v>
      </c>
      <c r="G206" s="170" t="s">
        <v>2923</v>
      </c>
      <c r="H206" s="173">
        <v>1026245</v>
      </c>
      <c r="I206" s="173">
        <v>873819</v>
      </c>
      <c r="J206" s="173">
        <v>1900064</v>
      </c>
      <c r="K206" s="171" t="s">
        <v>2160</v>
      </c>
      <c r="L206" s="173">
        <v>0</v>
      </c>
      <c r="M206" s="171" t="s">
        <v>2160</v>
      </c>
      <c r="N206" s="173">
        <v>0</v>
      </c>
      <c r="O206" s="171" t="s">
        <v>2160</v>
      </c>
      <c r="P206" s="173">
        <v>0</v>
      </c>
      <c r="Q206" s="171" t="s">
        <v>2160</v>
      </c>
      <c r="R206" s="173">
        <v>0</v>
      </c>
      <c r="S206" s="171" t="s">
        <v>2160</v>
      </c>
      <c r="T206" s="173">
        <v>0</v>
      </c>
      <c r="U206" s="171" t="s">
        <v>2160</v>
      </c>
      <c r="V206" s="174">
        <v>0</v>
      </c>
    </row>
    <row r="207" spans="1:22">
      <c r="A207" s="169" t="s">
        <v>2924</v>
      </c>
      <c r="B207" s="170" t="s">
        <v>2925</v>
      </c>
      <c r="C207" s="171" t="s">
        <v>2926</v>
      </c>
      <c r="D207" s="171" t="s">
        <v>2243</v>
      </c>
      <c r="E207" s="170" t="s">
        <v>2158</v>
      </c>
      <c r="F207" s="172">
        <v>3182715954.1199999</v>
      </c>
      <c r="G207" s="170" t="s">
        <v>2927</v>
      </c>
      <c r="H207" s="173">
        <v>476415612</v>
      </c>
      <c r="I207" s="173">
        <v>0</v>
      </c>
      <c r="J207" s="173">
        <v>476415612</v>
      </c>
      <c r="K207" s="171" t="s">
        <v>2160</v>
      </c>
      <c r="L207" s="173">
        <v>0</v>
      </c>
      <c r="M207" s="171" t="s">
        <v>2160</v>
      </c>
      <c r="N207" s="173">
        <v>0</v>
      </c>
      <c r="O207" s="171" t="s">
        <v>2160</v>
      </c>
      <c r="P207" s="173">
        <v>0</v>
      </c>
      <c r="Q207" s="171" t="s">
        <v>2160</v>
      </c>
      <c r="R207" s="173">
        <v>0</v>
      </c>
      <c r="S207" s="171" t="s">
        <v>2160</v>
      </c>
      <c r="T207" s="173">
        <v>0</v>
      </c>
      <c r="U207" s="171" t="s">
        <v>2160</v>
      </c>
      <c r="V207" s="174">
        <v>0</v>
      </c>
    </row>
    <row r="208" spans="1:22">
      <c r="A208" s="169" t="s">
        <v>2928</v>
      </c>
      <c r="B208" s="170" t="s">
        <v>2929</v>
      </c>
      <c r="C208" s="171" t="s">
        <v>2930</v>
      </c>
      <c r="D208" s="171" t="s">
        <v>2183</v>
      </c>
      <c r="E208" s="170" t="s">
        <v>2158</v>
      </c>
      <c r="F208" s="172">
        <v>1010000001.6</v>
      </c>
      <c r="G208" s="170" t="s">
        <v>2437</v>
      </c>
      <c r="H208" s="173">
        <v>592714397</v>
      </c>
      <c r="I208" s="173">
        <v>652976492</v>
      </c>
      <c r="J208" s="173">
        <v>1245690889</v>
      </c>
      <c r="K208" s="171" t="s">
        <v>2160</v>
      </c>
      <c r="L208" s="173">
        <v>0</v>
      </c>
      <c r="M208" s="171" t="s">
        <v>2160</v>
      </c>
      <c r="N208" s="173">
        <v>0</v>
      </c>
      <c r="O208" s="171" t="s">
        <v>2160</v>
      </c>
      <c r="P208" s="173">
        <v>0</v>
      </c>
      <c r="Q208" s="171" t="s">
        <v>2160</v>
      </c>
      <c r="R208" s="173">
        <v>0</v>
      </c>
      <c r="S208" s="171" t="s">
        <v>2160</v>
      </c>
      <c r="T208" s="173">
        <v>0</v>
      </c>
      <c r="U208" s="171" t="s">
        <v>2160</v>
      </c>
      <c r="V208" s="174">
        <v>0</v>
      </c>
    </row>
    <row r="209" spans="1:22">
      <c r="A209" s="169" t="s">
        <v>2931</v>
      </c>
      <c r="B209" s="170" t="s">
        <v>2932</v>
      </c>
      <c r="C209" s="171" t="s">
        <v>2933</v>
      </c>
      <c r="D209" s="171" t="s">
        <v>2183</v>
      </c>
      <c r="E209" s="170" t="s">
        <v>2158</v>
      </c>
      <c r="F209" s="172">
        <v>533468270.74000001</v>
      </c>
      <c r="G209" s="170" t="s">
        <v>2934</v>
      </c>
      <c r="H209" s="173">
        <v>58441068563</v>
      </c>
      <c r="I209" s="173">
        <v>0</v>
      </c>
      <c r="J209" s="173">
        <v>58441068563</v>
      </c>
      <c r="K209" s="171" t="s">
        <v>2160</v>
      </c>
      <c r="L209" s="173">
        <v>0</v>
      </c>
      <c r="M209" s="171" t="s">
        <v>2160</v>
      </c>
      <c r="N209" s="173">
        <v>0</v>
      </c>
      <c r="O209" s="171" t="s">
        <v>2160</v>
      </c>
      <c r="P209" s="173">
        <v>0</v>
      </c>
      <c r="Q209" s="171" t="s">
        <v>2160</v>
      </c>
      <c r="R209" s="173">
        <v>0</v>
      </c>
      <c r="S209" s="171" t="s">
        <v>2160</v>
      </c>
      <c r="T209" s="173">
        <v>0</v>
      </c>
      <c r="U209" s="171" t="s">
        <v>2160</v>
      </c>
      <c r="V209" s="174">
        <v>0</v>
      </c>
    </row>
    <row r="210" spans="1:22">
      <c r="A210" s="169" t="s">
        <v>2935</v>
      </c>
      <c r="B210" s="170" t="s">
        <v>2936</v>
      </c>
      <c r="C210" s="171" t="s">
        <v>2937</v>
      </c>
      <c r="D210" s="171" t="s">
        <v>2243</v>
      </c>
      <c r="E210" s="170" t="s">
        <v>2158</v>
      </c>
      <c r="F210" s="172">
        <v>4536608413.6999998</v>
      </c>
      <c r="G210" s="170" t="s">
        <v>2938</v>
      </c>
      <c r="H210" s="173">
        <v>702524469</v>
      </c>
      <c r="I210" s="173">
        <v>0</v>
      </c>
      <c r="J210" s="173">
        <v>702524469</v>
      </c>
      <c r="K210" s="171" t="s">
        <v>2160</v>
      </c>
      <c r="L210" s="173">
        <v>0</v>
      </c>
      <c r="M210" s="171" t="s">
        <v>2160</v>
      </c>
      <c r="N210" s="173">
        <v>0</v>
      </c>
      <c r="O210" s="171" t="s">
        <v>2160</v>
      </c>
      <c r="P210" s="173">
        <v>0</v>
      </c>
      <c r="Q210" s="171" t="s">
        <v>2160</v>
      </c>
      <c r="R210" s="173">
        <v>0</v>
      </c>
      <c r="S210" s="171" t="s">
        <v>2160</v>
      </c>
      <c r="T210" s="173">
        <v>0</v>
      </c>
      <c r="U210" s="171" t="s">
        <v>2160</v>
      </c>
      <c r="V210" s="174">
        <v>0</v>
      </c>
    </row>
    <row r="211" spans="1:22">
      <c r="A211" s="169" t="s">
        <v>2939</v>
      </c>
      <c r="B211" s="170" t="s">
        <v>2940</v>
      </c>
      <c r="C211" s="171" t="s">
        <v>2941</v>
      </c>
      <c r="D211" s="171" t="s">
        <v>2243</v>
      </c>
      <c r="E211" s="170" t="s">
        <v>2158</v>
      </c>
      <c r="F211" s="172">
        <v>2011701957.72</v>
      </c>
      <c r="G211" s="170" t="s">
        <v>2942</v>
      </c>
      <c r="H211" s="173">
        <v>198447352</v>
      </c>
      <c r="I211" s="173">
        <v>0</v>
      </c>
      <c r="J211" s="173">
        <v>198447352</v>
      </c>
      <c r="K211" s="171" t="s">
        <v>2160</v>
      </c>
      <c r="L211" s="173">
        <v>0</v>
      </c>
      <c r="M211" s="171" t="s">
        <v>2160</v>
      </c>
      <c r="N211" s="173">
        <v>0</v>
      </c>
      <c r="O211" s="171" t="s">
        <v>2160</v>
      </c>
      <c r="P211" s="173">
        <v>0</v>
      </c>
      <c r="Q211" s="171" t="s">
        <v>2160</v>
      </c>
      <c r="R211" s="173">
        <v>0</v>
      </c>
      <c r="S211" s="171" t="s">
        <v>2160</v>
      </c>
      <c r="T211" s="173">
        <v>0</v>
      </c>
      <c r="U211" s="171" t="s">
        <v>2160</v>
      </c>
      <c r="V211" s="174">
        <v>0</v>
      </c>
    </row>
    <row r="212" spans="1:22">
      <c r="A212" s="169" t="s">
        <v>2943</v>
      </c>
      <c r="B212" s="170" t="s">
        <v>2944</v>
      </c>
      <c r="C212" s="171" t="s">
        <v>2945</v>
      </c>
      <c r="D212" s="171" t="s">
        <v>2183</v>
      </c>
      <c r="E212" s="170" t="s">
        <v>2158</v>
      </c>
      <c r="F212" s="172">
        <v>376021629.74000001</v>
      </c>
      <c r="G212" s="170" t="s">
        <v>2946</v>
      </c>
      <c r="H212" s="173">
        <v>5876012</v>
      </c>
      <c r="I212" s="173">
        <v>0</v>
      </c>
      <c r="J212" s="173">
        <v>5876012</v>
      </c>
      <c r="K212" s="171" t="s">
        <v>2160</v>
      </c>
      <c r="L212" s="173">
        <v>0</v>
      </c>
      <c r="M212" s="171" t="s">
        <v>2160</v>
      </c>
      <c r="N212" s="173">
        <v>0</v>
      </c>
      <c r="O212" s="171" t="s">
        <v>2160</v>
      </c>
      <c r="P212" s="173">
        <v>0</v>
      </c>
      <c r="Q212" s="171" t="s">
        <v>2160</v>
      </c>
      <c r="R212" s="173">
        <v>0</v>
      </c>
      <c r="S212" s="171" t="s">
        <v>2160</v>
      </c>
      <c r="T212" s="173">
        <v>0</v>
      </c>
      <c r="U212" s="171" t="s">
        <v>2160</v>
      </c>
      <c r="V212" s="174">
        <v>0</v>
      </c>
    </row>
    <row r="213" spans="1:22">
      <c r="A213" s="169" t="s">
        <v>1651</v>
      </c>
      <c r="B213" s="170" t="s">
        <v>2947</v>
      </c>
      <c r="C213" s="171" t="s">
        <v>2948</v>
      </c>
      <c r="D213" s="171" t="s">
        <v>2243</v>
      </c>
      <c r="E213" s="170" t="s">
        <v>2158</v>
      </c>
      <c r="F213" s="172">
        <v>1010823793.86</v>
      </c>
      <c r="G213" s="170" t="s">
        <v>2607</v>
      </c>
      <c r="H213" s="173">
        <v>295212146</v>
      </c>
      <c r="I213" s="173">
        <v>0</v>
      </c>
      <c r="J213" s="173">
        <v>295212146</v>
      </c>
      <c r="K213" s="171" t="s">
        <v>2160</v>
      </c>
      <c r="L213" s="173">
        <v>0</v>
      </c>
      <c r="M213" s="171" t="s">
        <v>2160</v>
      </c>
      <c r="N213" s="173">
        <v>0</v>
      </c>
      <c r="O213" s="171" t="s">
        <v>2160</v>
      </c>
      <c r="P213" s="173">
        <v>0</v>
      </c>
      <c r="Q213" s="171" t="s">
        <v>2160</v>
      </c>
      <c r="R213" s="173">
        <v>0</v>
      </c>
      <c r="S213" s="171" t="s">
        <v>2160</v>
      </c>
      <c r="T213" s="173">
        <v>0</v>
      </c>
      <c r="U213" s="171" t="s">
        <v>2160</v>
      </c>
      <c r="V213" s="174">
        <v>0</v>
      </c>
    </row>
    <row r="214" spans="1:22">
      <c r="A214" s="169" t="s">
        <v>2949</v>
      </c>
      <c r="B214" s="170" t="s">
        <v>2950</v>
      </c>
      <c r="C214" s="171" t="s">
        <v>2951</v>
      </c>
      <c r="D214" s="171" t="s">
        <v>2183</v>
      </c>
      <c r="E214" s="170" t="s">
        <v>2158</v>
      </c>
      <c r="F214" s="172">
        <v>30602186.559999999</v>
      </c>
      <c r="G214" s="170" t="s">
        <v>2952</v>
      </c>
      <c r="H214" s="173">
        <v>5388995</v>
      </c>
      <c r="I214" s="173">
        <v>10777990</v>
      </c>
      <c r="J214" s="173">
        <v>16166985</v>
      </c>
      <c r="K214" s="171" t="s">
        <v>2160</v>
      </c>
      <c r="L214" s="173">
        <v>0</v>
      </c>
      <c r="M214" s="171" t="s">
        <v>2160</v>
      </c>
      <c r="N214" s="173">
        <v>0</v>
      </c>
      <c r="O214" s="171" t="s">
        <v>2160</v>
      </c>
      <c r="P214" s="173">
        <v>0</v>
      </c>
      <c r="Q214" s="171" t="s">
        <v>2160</v>
      </c>
      <c r="R214" s="173">
        <v>0</v>
      </c>
      <c r="S214" s="171" t="s">
        <v>2160</v>
      </c>
      <c r="T214" s="173">
        <v>0</v>
      </c>
      <c r="U214" s="171" t="s">
        <v>2160</v>
      </c>
      <c r="V214" s="174">
        <v>0</v>
      </c>
    </row>
    <row r="215" spans="1:22">
      <c r="A215" s="169" t="s">
        <v>2953</v>
      </c>
      <c r="B215" s="170" t="s">
        <v>2954</v>
      </c>
      <c r="C215" s="171" t="s">
        <v>2955</v>
      </c>
      <c r="D215" s="171" t="s">
        <v>2243</v>
      </c>
      <c r="E215" s="170" t="s">
        <v>2158</v>
      </c>
      <c r="F215" s="172">
        <v>334251231.39999998</v>
      </c>
      <c r="G215" s="170" t="s">
        <v>2956</v>
      </c>
      <c r="H215" s="173">
        <v>89500000</v>
      </c>
      <c r="I215" s="173">
        <v>0</v>
      </c>
      <c r="J215" s="173">
        <v>89500000</v>
      </c>
      <c r="K215" s="171" t="s">
        <v>2160</v>
      </c>
      <c r="L215" s="173">
        <v>0</v>
      </c>
      <c r="M215" s="171" t="s">
        <v>2160</v>
      </c>
      <c r="N215" s="173">
        <v>0</v>
      </c>
      <c r="O215" s="171" t="s">
        <v>2160</v>
      </c>
      <c r="P215" s="173">
        <v>0</v>
      </c>
      <c r="Q215" s="171" t="s">
        <v>2160</v>
      </c>
      <c r="R215" s="173">
        <v>0</v>
      </c>
      <c r="S215" s="171" t="s">
        <v>2160</v>
      </c>
      <c r="T215" s="173">
        <v>0</v>
      </c>
      <c r="U215" s="171" t="s">
        <v>2160</v>
      </c>
      <c r="V215" s="174">
        <v>0</v>
      </c>
    </row>
    <row r="216" spans="1:22">
      <c r="A216" s="169" t="s">
        <v>2957</v>
      </c>
      <c r="B216" s="170" t="s">
        <v>2958</v>
      </c>
      <c r="C216" s="171" t="s">
        <v>2959</v>
      </c>
      <c r="D216" s="171" t="s">
        <v>2271</v>
      </c>
      <c r="E216" s="170" t="s">
        <v>2158</v>
      </c>
      <c r="F216" s="172">
        <v>488183378.76999998</v>
      </c>
      <c r="G216" s="170" t="s">
        <v>2687</v>
      </c>
      <c r="H216" s="173">
        <v>31257700</v>
      </c>
      <c r="I216" s="173">
        <v>61361556</v>
      </c>
      <c r="J216" s="173">
        <v>92619256</v>
      </c>
      <c r="K216" s="171" t="s">
        <v>2160</v>
      </c>
      <c r="L216" s="173">
        <v>0</v>
      </c>
      <c r="M216" s="171" t="s">
        <v>2160</v>
      </c>
      <c r="N216" s="173">
        <v>0</v>
      </c>
      <c r="O216" s="171" t="s">
        <v>2160</v>
      </c>
      <c r="P216" s="173">
        <v>0</v>
      </c>
      <c r="Q216" s="171" t="s">
        <v>2160</v>
      </c>
      <c r="R216" s="173">
        <v>0</v>
      </c>
      <c r="S216" s="171" t="s">
        <v>2160</v>
      </c>
      <c r="T216" s="173">
        <v>0</v>
      </c>
      <c r="U216" s="171" t="s">
        <v>2160</v>
      </c>
      <c r="V216" s="174">
        <v>0</v>
      </c>
    </row>
    <row r="217" spans="1:22">
      <c r="A217" s="169" t="s">
        <v>2960</v>
      </c>
      <c r="B217" s="170" t="s">
        <v>1654</v>
      </c>
      <c r="C217" s="171" t="s">
        <v>2961</v>
      </c>
      <c r="D217" s="171" t="s">
        <v>2243</v>
      </c>
      <c r="E217" s="170" t="s">
        <v>2158</v>
      </c>
      <c r="F217" s="172">
        <v>1083266389.5</v>
      </c>
      <c r="G217" s="170" t="s">
        <v>2962</v>
      </c>
      <c r="H217" s="173">
        <v>233293408</v>
      </c>
      <c r="I217" s="173">
        <v>0</v>
      </c>
      <c r="J217" s="173">
        <v>233293408</v>
      </c>
      <c r="K217" s="171" t="s">
        <v>2160</v>
      </c>
      <c r="L217" s="173">
        <v>0</v>
      </c>
      <c r="M217" s="171" t="s">
        <v>2160</v>
      </c>
      <c r="N217" s="173">
        <v>0</v>
      </c>
      <c r="O217" s="171" t="s">
        <v>2160</v>
      </c>
      <c r="P217" s="173">
        <v>0</v>
      </c>
      <c r="Q217" s="171" t="s">
        <v>2160</v>
      </c>
      <c r="R217" s="173">
        <v>0</v>
      </c>
      <c r="S217" s="171" t="s">
        <v>2160</v>
      </c>
      <c r="T217" s="173">
        <v>0</v>
      </c>
      <c r="U217" s="171" t="s">
        <v>2160</v>
      </c>
      <c r="V217" s="174">
        <v>0</v>
      </c>
    </row>
    <row r="218" spans="1:22">
      <c r="A218" s="169" t="s">
        <v>2963</v>
      </c>
      <c r="B218" s="170" t="s">
        <v>2964</v>
      </c>
      <c r="C218" s="171" t="s">
        <v>2965</v>
      </c>
      <c r="D218" s="171" t="s">
        <v>2183</v>
      </c>
      <c r="E218" s="170" t="s">
        <v>2158</v>
      </c>
      <c r="F218" s="172">
        <v>536949301.21000004</v>
      </c>
      <c r="G218" s="170" t="s">
        <v>2212</v>
      </c>
      <c r="H218" s="173">
        <v>5962454</v>
      </c>
      <c r="I218" s="173">
        <v>11924908</v>
      </c>
      <c r="J218" s="173">
        <v>17887362</v>
      </c>
      <c r="K218" s="171" t="s">
        <v>2160</v>
      </c>
      <c r="L218" s="173">
        <v>0</v>
      </c>
      <c r="M218" s="171" t="s">
        <v>2160</v>
      </c>
      <c r="N218" s="173">
        <v>0</v>
      </c>
      <c r="O218" s="171" t="s">
        <v>2160</v>
      </c>
      <c r="P218" s="173">
        <v>0</v>
      </c>
      <c r="Q218" s="171" t="s">
        <v>2160</v>
      </c>
      <c r="R218" s="173">
        <v>0</v>
      </c>
      <c r="S218" s="171" t="s">
        <v>2160</v>
      </c>
      <c r="T218" s="173">
        <v>0</v>
      </c>
      <c r="U218" s="171" t="s">
        <v>2160</v>
      </c>
      <c r="V218" s="174">
        <v>0</v>
      </c>
    </row>
    <row r="219" spans="1:22">
      <c r="A219" s="169" t="s">
        <v>2966</v>
      </c>
      <c r="B219" s="170" t="s">
        <v>2967</v>
      </c>
      <c r="C219" s="171" t="s">
        <v>2968</v>
      </c>
      <c r="D219" s="171" t="s">
        <v>2183</v>
      </c>
      <c r="E219" s="170" t="s">
        <v>2158</v>
      </c>
      <c r="F219" s="172">
        <v>14000000</v>
      </c>
      <c r="G219" s="170" t="s">
        <v>2969</v>
      </c>
      <c r="H219" s="173">
        <v>2846929</v>
      </c>
      <c r="I219" s="173">
        <v>2375293</v>
      </c>
      <c r="J219" s="173">
        <v>5222222</v>
      </c>
      <c r="K219" s="171" t="s">
        <v>2160</v>
      </c>
      <c r="L219" s="173">
        <v>0</v>
      </c>
      <c r="M219" s="171" t="s">
        <v>2160</v>
      </c>
      <c r="N219" s="173">
        <v>0</v>
      </c>
      <c r="O219" s="171" t="s">
        <v>2160</v>
      </c>
      <c r="P219" s="173">
        <v>0</v>
      </c>
      <c r="Q219" s="171" t="s">
        <v>2160</v>
      </c>
      <c r="R219" s="173">
        <v>0</v>
      </c>
      <c r="S219" s="171" t="s">
        <v>2160</v>
      </c>
      <c r="T219" s="173">
        <v>0</v>
      </c>
      <c r="U219" s="171" t="s">
        <v>2160</v>
      </c>
      <c r="V219" s="174">
        <v>0</v>
      </c>
    </row>
    <row r="220" spans="1:22">
      <c r="A220" s="169" t="s">
        <v>2970</v>
      </c>
      <c r="B220" s="170" t="s">
        <v>2971</v>
      </c>
      <c r="C220" s="171" t="s">
        <v>2972</v>
      </c>
      <c r="D220" s="171" t="s">
        <v>2243</v>
      </c>
      <c r="E220" s="170" t="s">
        <v>2158</v>
      </c>
      <c r="F220" s="172">
        <v>1050000000</v>
      </c>
      <c r="G220" s="170" t="s">
        <v>2312</v>
      </c>
      <c r="H220" s="173">
        <v>146724120</v>
      </c>
      <c r="I220" s="173">
        <v>0</v>
      </c>
      <c r="J220" s="173">
        <v>146724120</v>
      </c>
      <c r="K220" s="171" t="s">
        <v>2160</v>
      </c>
      <c r="L220" s="173">
        <v>0</v>
      </c>
      <c r="M220" s="171" t="s">
        <v>2160</v>
      </c>
      <c r="N220" s="173">
        <v>0</v>
      </c>
      <c r="O220" s="171" t="s">
        <v>2160</v>
      </c>
      <c r="P220" s="173">
        <v>0</v>
      </c>
      <c r="Q220" s="171" t="s">
        <v>2160</v>
      </c>
      <c r="R220" s="173">
        <v>0</v>
      </c>
      <c r="S220" s="171" t="s">
        <v>2160</v>
      </c>
      <c r="T220" s="173">
        <v>0</v>
      </c>
      <c r="U220" s="171" t="s">
        <v>2160</v>
      </c>
      <c r="V220" s="174">
        <v>0</v>
      </c>
    </row>
    <row r="221" spans="1:22">
      <c r="A221" s="169" t="s">
        <v>2973</v>
      </c>
      <c r="B221" s="170" t="s">
        <v>2974</v>
      </c>
      <c r="C221" s="171" t="s">
        <v>2975</v>
      </c>
      <c r="D221" s="171" t="s">
        <v>2183</v>
      </c>
      <c r="E221" s="170" t="s">
        <v>2158</v>
      </c>
      <c r="F221" s="172">
        <v>1722964684.3399999</v>
      </c>
      <c r="G221" s="170" t="s">
        <v>2164</v>
      </c>
      <c r="H221" s="173">
        <v>210197577031248</v>
      </c>
      <c r="I221" s="173">
        <v>66665012</v>
      </c>
      <c r="J221" s="173">
        <v>210197643696260</v>
      </c>
      <c r="K221" s="171" t="s">
        <v>2160</v>
      </c>
      <c r="L221" s="173">
        <v>0</v>
      </c>
      <c r="M221" s="171" t="s">
        <v>2160</v>
      </c>
      <c r="N221" s="173">
        <v>0</v>
      </c>
      <c r="O221" s="171" t="s">
        <v>2160</v>
      </c>
      <c r="P221" s="173">
        <v>0</v>
      </c>
      <c r="Q221" s="171" t="s">
        <v>2160</v>
      </c>
      <c r="R221" s="173">
        <v>0</v>
      </c>
      <c r="S221" s="171" t="s">
        <v>2160</v>
      </c>
      <c r="T221" s="173">
        <v>0</v>
      </c>
      <c r="U221" s="171" t="s">
        <v>2160</v>
      </c>
      <c r="V221" s="174">
        <v>0</v>
      </c>
    </row>
    <row r="222" spans="1:22">
      <c r="A222" s="169" t="s">
        <v>1658</v>
      </c>
      <c r="B222" s="170" t="s">
        <v>2976</v>
      </c>
      <c r="C222" s="171" t="s">
        <v>2977</v>
      </c>
      <c r="D222" s="171" t="s">
        <v>2243</v>
      </c>
      <c r="E222" s="170" t="s">
        <v>2158</v>
      </c>
      <c r="F222" s="172">
        <v>448746223.56</v>
      </c>
      <c r="G222" s="170" t="s">
        <v>2978</v>
      </c>
      <c r="H222" s="173">
        <v>48471407</v>
      </c>
      <c r="I222" s="173">
        <v>0</v>
      </c>
      <c r="J222" s="173">
        <v>48471407</v>
      </c>
      <c r="K222" s="171" t="s">
        <v>2160</v>
      </c>
      <c r="L222" s="173">
        <v>0</v>
      </c>
      <c r="M222" s="171" t="s">
        <v>2160</v>
      </c>
      <c r="N222" s="173">
        <v>0</v>
      </c>
      <c r="O222" s="171" t="s">
        <v>2160</v>
      </c>
      <c r="P222" s="173">
        <v>0</v>
      </c>
      <c r="Q222" s="171" t="s">
        <v>2160</v>
      </c>
      <c r="R222" s="173">
        <v>0</v>
      </c>
      <c r="S222" s="171" t="s">
        <v>2160</v>
      </c>
      <c r="T222" s="173">
        <v>0</v>
      </c>
      <c r="U222" s="171" t="s">
        <v>2160</v>
      </c>
      <c r="V222" s="174">
        <v>0</v>
      </c>
    </row>
    <row r="223" spans="1:22">
      <c r="A223" s="169" t="s">
        <v>2979</v>
      </c>
      <c r="B223" s="170" t="s">
        <v>2980</v>
      </c>
      <c r="C223" s="171" t="s">
        <v>2981</v>
      </c>
      <c r="D223" s="171" t="s">
        <v>2271</v>
      </c>
      <c r="E223" s="170" t="s">
        <v>2158</v>
      </c>
      <c r="F223" s="172">
        <v>897734673.07000005</v>
      </c>
      <c r="G223" s="170" t="s">
        <v>2982</v>
      </c>
      <c r="H223" s="173">
        <v>29440000</v>
      </c>
      <c r="I223" s="173">
        <v>58880000</v>
      </c>
      <c r="J223" s="173">
        <v>88320000</v>
      </c>
      <c r="K223" s="171" t="s">
        <v>2160</v>
      </c>
      <c r="L223" s="173">
        <v>0</v>
      </c>
      <c r="M223" s="171" t="s">
        <v>2160</v>
      </c>
      <c r="N223" s="173">
        <v>0</v>
      </c>
      <c r="O223" s="171" t="s">
        <v>2160</v>
      </c>
      <c r="P223" s="173">
        <v>0</v>
      </c>
      <c r="Q223" s="171" t="s">
        <v>2160</v>
      </c>
      <c r="R223" s="173">
        <v>0</v>
      </c>
      <c r="S223" s="171" t="s">
        <v>2160</v>
      </c>
      <c r="T223" s="173">
        <v>0</v>
      </c>
      <c r="U223" s="171" t="s">
        <v>2160</v>
      </c>
      <c r="V223" s="174">
        <v>0</v>
      </c>
    </row>
    <row r="224" spans="1:22">
      <c r="A224" s="169" t="s">
        <v>2983</v>
      </c>
      <c r="B224" s="170" t="s">
        <v>2984</v>
      </c>
      <c r="C224" s="171" t="s">
        <v>2985</v>
      </c>
      <c r="D224" s="171" t="s">
        <v>2183</v>
      </c>
      <c r="E224" s="170" t="s">
        <v>2158</v>
      </c>
      <c r="F224" s="172">
        <v>23748768.84</v>
      </c>
      <c r="G224" s="170" t="s">
        <v>2986</v>
      </c>
      <c r="H224" s="173">
        <v>265160</v>
      </c>
      <c r="I224" s="173">
        <v>461354</v>
      </c>
      <c r="J224" s="173">
        <v>726514</v>
      </c>
      <c r="K224" s="171" t="s">
        <v>2160</v>
      </c>
      <c r="L224" s="173">
        <v>0</v>
      </c>
      <c r="M224" s="171" t="s">
        <v>2160</v>
      </c>
      <c r="N224" s="173">
        <v>0</v>
      </c>
      <c r="O224" s="171" t="s">
        <v>2160</v>
      </c>
      <c r="P224" s="173">
        <v>0</v>
      </c>
      <c r="Q224" s="171" t="s">
        <v>2160</v>
      </c>
      <c r="R224" s="173">
        <v>0</v>
      </c>
      <c r="S224" s="171" t="s">
        <v>2160</v>
      </c>
      <c r="T224" s="173">
        <v>0</v>
      </c>
      <c r="U224" s="171" t="s">
        <v>2160</v>
      </c>
      <c r="V224" s="174">
        <v>0</v>
      </c>
    </row>
    <row r="225" spans="1:22">
      <c r="A225" s="169" t="s">
        <v>2987</v>
      </c>
      <c r="B225" s="170" t="s">
        <v>2988</v>
      </c>
      <c r="C225" s="171" t="s">
        <v>2989</v>
      </c>
      <c r="D225" s="171" t="s">
        <v>2183</v>
      </c>
      <c r="E225" s="170" t="s">
        <v>2158</v>
      </c>
      <c r="F225" s="172">
        <v>13270852.119999999</v>
      </c>
      <c r="G225" s="170" t="s">
        <v>2990</v>
      </c>
      <c r="H225" s="173">
        <v>13270852</v>
      </c>
      <c r="I225" s="173">
        <v>0</v>
      </c>
      <c r="J225" s="173">
        <v>13270852</v>
      </c>
      <c r="K225" s="171" t="s">
        <v>2160</v>
      </c>
      <c r="L225" s="173">
        <v>0</v>
      </c>
      <c r="M225" s="171" t="s">
        <v>2160</v>
      </c>
      <c r="N225" s="173">
        <v>0</v>
      </c>
      <c r="O225" s="171" t="s">
        <v>2160</v>
      </c>
      <c r="P225" s="173">
        <v>0</v>
      </c>
      <c r="Q225" s="171" t="s">
        <v>2160</v>
      </c>
      <c r="R225" s="173">
        <v>0</v>
      </c>
      <c r="S225" s="171" t="s">
        <v>2160</v>
      </c>
      <c r="T225" s="173">
        <v>0</v>
      </c>
      <c r="U225" s="171" t="s">
        <v>2160</v>
      </c>
      <c r="V225" s="174">
        <v>0</v>
      </c>
    </row>
    <row r="226" spans="1:22">
      <c r="A226" s="169" t="s">
        <v>2991</v>
      </c>
      <c r="B226" s="170" t="s">
        <v>2992</v>
      </c>
      <c r="C226" s="171" t="s">
        <v>2993</v>
      </c>
      <c r="D226" s="171" t="s">
        <v>2243</v>
      </c>
      <c r="E226" s="170" t="s">
        <v>2158</v>
      </c>
      <c r="F226" s="172">
        <v>9740777179.5900002</v>
      </c>
      <c r="G226" s="170" t="s">
        <v>2994</v>
      </c>
      <c r="H226" s="173">
        <v>553934646</v>
      </c>
      <c r="I226" s="173">
        <v>0</v>
      </c>
      <c r="J226" s="173">
        <v>553934646</v>
      </c>
      <c r="K226" s="171" t="s">
        <v>2160</v>
      </c>
      <c r="L226" s="173">
        <v>0</v>
      </c>
      <c r="M226" s="171" t="s">
        <v>2160</v>
      </c>
      <c r="N226" s="173">
        <v>0</v>
      </c>
      <c r="O226" s="171" t="s">
        <v>2160</v>
      </c>
      <c r="P226" s="173">
        <v>0</v>
      </c>
      <c r="Q226" s="171" t="s">
        <v>2160</v>
      </c>
      <c r="R226" s="173">
        <v>0</v>
      </c>
      <c r="S226" s="171" t="s">
        <v>2160</v>
      </c>
      <c r="T226" s="173">
        <v>0</v>
      </c>
      <c r="U226" s="171" t="s">
        <v>2160</v>
      </c>
      <c r="V226" s="174">
        <v>0</v>
      </c>
    </row>
    <row r="227" spans="1:22">
      <c r="A227" s="169" t="s">
        <v>2995</v>
      </c>
      <c r="B227" s="170" t="s">
        <v>2996</v>
      </c>
      <c r="C227" s="171" t="s">
        <v>2997</v>
      </c>
      <c r="D227" s="171" t="s">
        <v>2183</v>
      </c>
      <c r="E227" s="170" t="s">
        <v>2158</v>
      </c>
      <c r="F227" s="172">
        <v>12351465.869999999</v>
      </c>
      <c r="G227" s="170" t="s">
        <v>2998</v>
      </c>
      <c r="H227" s="173">
        <v>913778</v>
      </c>
      <c r="I227" s="173">
        <v>0</v>
      </c>
      <c r="J227" s="173">
        <v>913778</v>
      </c>
      <c r="K227" s="171" t="s">
        <v>2160</v>
      </c>
      <c r="L227" s="173">
        <v>0</v>
      </c>
      <c r="M227" s="171" t="s">
        <v>2160</v>
      </c>
      <c r="N227" s="173">
        <v>0</v>
      </c>
      <c r="O227" s="171" t="s">
        <v>2160</v>
      </c>
      <c r="P227" s="173">
        <v>0</v>
      </c>
      <c r="Q227" s="171" t="s">
        <v>2160</v>
      </c>
      <c r="R227" s="173">
        <v>0</v>
      </c>
      <c r="S227" s="171" t="s">
        <v>2160</v>
      </c>
      <c r="T227" s="173">
        <v>0</v>
      </c>
      <c r="U227" s="171" t="s">
        <v>2160</v>
      </c>
      <c r="V227" s="174">
        <v>0</v>
      </c>
    </row>
    <row r="228" spans="1:22">
      <c r="A228" s="169" t="s">
        <v>2999</v>
      </c>
      <c r="B228" s="170" t="s">
        <v>3000</v>
      </c>
      <c r="C228" s="171" t="s">
        <v>3001</v>
      </c>
      <c r="D228" s="171" t="s">
        <v>2243</v>
      </c>
      <c r="E228" s="170" t="s">
        <v>2158</v>
      </c>
      <c r="F228" s="172">
        <v>1402530425</v>
      </c>
      <c r="G228" s="170" t="s">
        <v>3002</v>
      </c>
      <c r="H228" s="173">
        <v>156293356</v>
      </c>
      <c r="I228" s="173">
        <v>0</v>
      </c>
      <c r="J228" s="173">
        <v>156293356</v>
      </c>
      <c r="K228" s="171" t="s">
        <v>2160</v>
      </c>
      <c r="L228" s="173">
        <v>0</v>
      </c>
      <c r="M228" s="171" t="s">
        <v>2160</v>
      </c>
      <c r="N228" s="173">
        <v>0</v>
      </c>
      <c r="O228" s="171" t="s">
        <v>2160</v>
      </c>
      <c r="P228" s="173">
        <v>0</v>
      </c>
      <c r="Q228" s="171" t="s">
        <v>2160</v>
      </c>
      <c r="R228" s="173">
        <v>0</v>
      </c>
      <c r="S228" s="171" t="s">
        <v>2160</v>
      </c>
      <c r="T228" s="173">
        <v>0</v>
      </c>
      <c r="U228" s="171" t="s">
        <v>2160</v>
      </c>
      <c r="V228" s="174">
        <v>0</v>
      </c>
    </row>
    <row r="229" spans="1:22">
      <c r="A229" s="169" t="s">
        <v>1664</v>
      </c>
      <c r="B229" s="170" t="s">
        <v>3003</v>
      </c>
      <c r="C229" s="171" t="s">
        <v>3004</v>
      </c>
      <c r="D229" s="171" t="s">
        <v>2174</v>
      </c>
      <c r="E229" s="170" t="s">
        <v>2158</v>
      </c>
      <c r="F229" s="172">
        <v>257797469.78999999</v>
      </c>
      <c r="G229" s="170" t="s">
        <v>3005</v>
      </c>
      <c r="H229" s="173">
        <v>47137539</v>
      </c>
      <c r="I229" s="173">
        <v>94275078</v>
      </c>
      <c r="J229" s="173">
        <v>141412617</v>
      </c>
      <c r="K229" s="171" t="s">
        <v>2160</v>
      </c>
      <c r="L229" s="173">
        <v>0</v>
      </c>
      <c r="M229" s="171" t="s">
        <v>2160</v>
      </c>
      <c r="N229" s="173">
        <v>0</v>
      </c>
      <c r="O229" s="171" t="s">
        <v>2160</v>
      </c>
      <c r="P229" s="173">
        <v>0</v>
      </c>
      <c r="Q229" s="171" t="s">
        <v>2160</v>
      </c>
      <c r="R229" s="173">
        <v>0</v>
      </c>
      <c r="S229" s="171" t="s">
        <v>2160</v>
      </c>
      <c r="T229" s="173">
        <v>0</v>
      </c>
      <c r="U229" s="171" t="s">
        <v>2160</v>
      </c>
      <c r="V229" s="174">
        <v>0</v>
      </c>
    </row>
    <row r="230" spans="1:22">
      <c r="A230" s="169" t="s">
        <v>3006</v>
      </c>
      <c r="B230" s="170" t="s">
        <v>3007</v>
      </c>
      <c r="C230" s="171" t="s">
        <v>3008</v>
      </c>
      <c r="D230" s="171" t="s">
        <v>2157</v>
      </c>
      <c r="E230" s="170" t="s">
        <v>2158</v>
      </c>
      <c r="F230" s="172">
        <v>8579039.7300000004</v>
      </c>
      <c r="G230" s="170" t="s">
        <v>3009</v>
      </c>
      <c r="H230" s="173">
        <v>18141989</v>
      </c>
      <c r="I230" s="173">
        <v>35810443</v>
      </c>
      <c r="J230" s="173">
        <v>53952432</v>
      </c>
      <c r="K230" s="171" t="s">
        <v>2160</v>
      </c>
      <c r="L230" s="173">
        <v>0</v>
      </c>
      <c r="M230" s="171" t="s">
        <v>2160</v>
      </c>
      <c r="N230" s="173">
        <v>0</v>
      </c>
      <c r="O230" s="171" t="s">
        <v>2160</v>
      </c>
      <c r="P230" s="173">
        <v>0</v>
      </c>
      <c r="Q230" s="171" t="s">
        <v>2160</v>
      </c>
      <c r="R230" s="173">
        <v>0</v>
      </c>
      <c r="S230" s="171" t="s">
        <v>2160</v>
      </c>
      <c r="T230" s="173">
        <v>0</v>
      </c>
      <c r="U230" s="171" t="s">
        <v>2160</v>
      </c>
      <c r="V230" s="174">
        <v>0</v>
      </c>
    </row>
    <row r="231" spans="1:22">
      <c r="A231" s="169" t="s">
        <v>3010</v>
      </c>
      <c r="B231" s="170" t="s">
        <v>3011</v>
      </c>
      <c r="C231" s="171" t="s">
        <v>3012</v>
      </c>
      <c r="D231" s="171" t="s">
        <v>2271</v>
      </c>
      <c r="E231" s="170" t="s">
        <v>2158</v>
      </c>
      <c r="F231" s="172">
        <v>170000000</v>
      </c>
      <c r="G231" s="170" t="s">
        <v>2607</v>
      </c>
      <c r="H231" s="173">
        <v>99981000</v>
      </c>
      <c r="I231" s="173">
        <v>0</v>
      </c>
      <c r="J231" s="173">
        <v>99981000</v>
      </c>
      <c r="K231" s="171" t="s">
        <v>2160</v>
      </c>
      <c r="L231" s="173">
        <v>0</v>
      </c>
      <c r="M231" s="171" t="s">
        <v>2160</v>
      </c>
      <c r="N231" s="173">
        <v>0</v>
      </c>
      <c r="O231" s="171" t="s">
        <v>2160</v>
      </c>
      <c r="P231" s="173">
        <v>0</v>
      </c>
      <c r="Q231" s="171" t="s">
        <v>2160</v>
      </c>
      <c r="R231" s="173">
        <v>0</v>
      </c>
      <c r="S231" s="171" t="s">
        <v>2160</v>
      </c>
      <c r="T231" s="173">
        <v>0</v>
      </c>
      <c r="U231" s="171" t="s">
        <v>2160</v>
      </c>
      <c r="V231" s="174">
        <v>0</v>
      </c>
    </row>
    <row r="232" spans="1:22">
      <c r="A232" s="169" t="s">
        <v>3013</v>
      </c>
      <c r="B232" s="170" t="s">
        <v>3014</v>
      </c>
      <c r="C232" s="171" t="s">
        <v>3015</v>
      </c>
      <c r="D232" s="171" t="s">
        <v>2183</v>
      </c>
      <c r="E232" s="170" t="s">
        <v>2158</v>
      </c>
      <c r="F232" s="172">
        <v>175000</v>
      </c>
      <c r="G232" s="170" t="s">
        <v>3016</v>
      </c>
      <c r="H232" s="173">
        <v>175000</v>
      </c>
      <c r="I232" s="173">
        <v>0</v>
      </c>
      <c r="J232" s="173">
        <v>175000</v>
      </c>
      <c r="K232" s="171" t="s">
        <v>2160</v>
      </c>
      <c r="L232" s="173">
        <v>0</v>
      </c>
      <c r="M232" s="171" t="s">
        <v>2160</v>
      </c>
      <c r="N232" s="173">
        <v>0</v>
      </c>
      <c r="O232" s="171" t="s">
        <v>2160</v>
      </c>
      <c r="P232" s="173">
        <v>0</v>
      </c>
      <c r="Q232" s="171" t="s">
        <v>2160</v>
      </c>
      <c r="R232" s="173">
        <v>0</v>
      </c>
      <c r="S232" s="171" t="s">
        <v>2160</v>
      </c>
      <c r="T232" s="173">
        <v>0</v>
      </c>
      <c r="U232" s="171" t="s">
        <v>2160</v>
      </c>
      <c r="V232" s="174">
        <v>0</v>
      </c>
    </row>
    <row r="233" spans="1:22">
      <c r="A233" s="169" t="s">
        <v>3017</v>
      </c>
      <c r="B233" s="170" t="s">
        <v>3018</v>
      </c>
      <c r="C233" s="171" t="s">
        <v>3019</v>
      </c>
      <c r="D233" s="171" t="s">
        <v>2157</v>
      </c>
      <c r="E233" s="170" t="s">
        <v>2158</v>
      </c>
      <c r="F233" s="172">
        <v>10287910.859999999</v>
      </c>
      <c r="G233" s="170" t="s">
        <v>3020</v>
      </c>
      <c r="H233" s="173">
        <v>209377678</v>
      </c>
      <c r="I233" s="173">
        <v>0</v>
      </c>
      <c r="J233" s="173">
        <v>209377678</v>
      </c>
      <c r="K233" s="171" t="s">
        <v>2160</v>
      </c>
      <c r="L233" s="173">
        <v>0</v>
      </c>
      <c r="M233" s="171" t="s">
        <v>2160</v>
      </c>
      <c r="N233" s="173">
        <v>0</v>
      </c>
      <c r="O233" s="171" t="s">
        <v>2160</v>
      </c>
      <c r="P233" s="173">
        <v>0</v>
      </c>
      <c r="Q233" s="171" t="s">
        <v>2160</v>
      </c>
      <c r="R233" s="173">
        <v>0</v>
      </c>
      <c r="S233" s="171" t="s">
        <v>2160</v>
      </c>
      <c r="T233" s="173">
        <v>0</v>
      </c>
      <c r="U233" s="171" t="s">
        <v>2160</v>
      </c>
      <c r="V233" s="174">
        <v>0</v>
      </c>
    </row>
    <row r="234" spans="1:22">
      <c r="A234" s="169" t="s">
        <v>3021</v>
      </c>
      <c r="B234" s="170" t="s">
        <v>3022</v>
      </c>
      <c r="C234" s="171" t="s">
        <v>3023</v>
      </c>
      <c r="D234" s="171" t="s">
        <v>2243</v>
      </c>
      <c r="E234" s="170" t="s">
        <v>2158</v>
      </c>
      <c r="F234" s="172">
        <v>2740661187.7399998</v>
      </c>
      <c r="G234" s="170" t="s">
        <v>3024</v>
      </c>
      <c r="H234" s="173">
        <v>435559201</v>
      </c>
      <c r="I234" s="173">
        <v>0</v>
      </c>
      <c r="J234" s="173">
        <v>435559201</v>
      </c>
      <c r="K234" s="171" t="s">
        <v>2160</v>
      </c>
      <c r="L234" s="173">
        <v>0</v>
      </c>
      <c r="M234" s="171" t="s">
        <v>2160</v>
      </c>
      <c r="N234" s="173">
        <v>0</v>
      </c>
      <c r="O234" s="171" t="s">
        <v>2160</v>
      </c>
      <c r="P234" s="173">
        <v>0</v>
      </c>
      <c r="Q234" s="171" t="s">
        <v>2160</v>
      </c>
      <c r="R234" s="173">
        <v>0</v>
      </c>
      <c r="S234" s="171" t="s">
        <v>2160</v>
      </c>
      <c r="T234" s="173">
        <v>0</v>
      </c>
      <c r="U234" s="171" t="s">
        <v>2160</v>
      </c>
      <c r="V234" s="174">
        <v>0</v>
      </c>
    </row>
    <row r="235" spans="1:22">
      <c r="A235" s="169" t="s">
        <v>3025</v>
      </c>
      <c r="B235" s="170" t="s">
        <v>3026</v>
      </c>
      <c r="C235" s="171" t="s">
        <v>3027</v>
      </c>
      <c r="D235" s="171" t="s">
        <v>2183</v>
      </c>
      <c r="E235" s="170" t="s">
        <v>2158</v>
      </c>
      <c r="F235" s="172">
        <v>100000</v>
      </c>
      <c r="G235" s="170" t="s">
        <v>3028</v>
      </c>
      <c r="H235" s="173">
        <v>100000</v>
      </c>
      <c r="I235" s="173">
        <v>0</v>
      </c>
      <c r="J235" s="173">
        <v>100000</v>
      </c>
      <c r="K235" s="171" t="s">
        <v>2160</v>
      </c>
      <c r="L235" s="173">
        <v>0</v>
      </c>
      <c r="M235" s="171" t="s">
        <v>2160</v>
      </c>
      <c r="N235" s="173">
        <v>0</v>
      </c>
      <c r="O235" s="171" t="s">
        <v>2160</v>
      </c>
      <c r="P235" s="173">
        <v>0</v>
      </c>
      <c r="Q235" s="171" t="s">
        <v>2160</v>
      </c>
      <c r="R235" s="173">
        <v>0</v>
      </c>
      <c r="S235" s="171" t="s">
        <v>2160</v>
      </c>
      <c r="T235" s="173">
        <v>0</v>
      </c>
      <c r="U235" s="171" t="s">
        <v>2160</v>
      </c>
      <c r="V235" s="174">
        <v>0</v>
      </c>
    </row>
    <row r="236" spans="1:22">
      <c r="A236" s="169" t="s">
        <v>3029</v>
      </c>
      <c r="B236" s="170" t="s">
        <v>3030</v>
      </c>
      <c r="C236" s="171" t="s">
        <v>3031</v>
      </c>
      <c r="D236" s="171" t="s">
        <v>2157</v>
      </c>
      <c r="E236" s="170" t="s">
        <v>2158</v>
      </c>
      <c r="F236" s="172">
        <v>531700</v>
      </c>
      <c r="G236" s="170" t="s">
        <v>3032</v>
      </c>
      <c r="H236" s="173">
        <v>531700</v>
      </c>
      <c r="I236" s="173">
        <v>0</v>
      </c>
      <c r="J236" s="173">
        <v>531700</v>
      </c>
      <c r="K236" s="171" t="s">
        <v>2160</v>
      </c>
      <c r="L236" s="173">
        <v>0</v>
      </c>
      <c r="M236" s="171" t="s">
        <v>2160</v>
      </c>
      <c r="N236" s="173">
        <v>0</v>
      </c>
      <c r="O236" s="171" t="s">
        <v>2160</v>
      </c>
      <c r="P236" s="173">
        <v>0</v>
      </c>
      <c r="Q236" s="171" t="s">
        <v>2160</v>
      </c>
      <c r="R236" s="173">
        <v>0</v>
      </c>
      <c r="S236" s="171" t="s">
        <v>2160</v>
      </c>
      <c r="T236" s="173">
        <v>0</v>
      </c>
      <c r="U236" s="171" t="s">
        <v>2160</v>
      </c>
      <c r="V236" s="174">
        <v>0</v>
      </c>
    </row>
    <row r="237" spans="1:22">
      <c r="A237" s="169" t="s">
        <v>3033</v>
      </c>
      <c r="B237" s="170" t="s">
        <v>3034</v>
      </c>
      <c r="C237" s="171" t="s">
        <v>3035</v>
      </c>
      <c r="D237" s="171" t="s">
        <v>2157</v>
      </c>
      <c r="E237" s="170" t="s">
        <v>2158</v>
      </c>
      <c r="F237" s="172">
        <v>941586.2</v>
      </c>
      <c r="G237" s="170" t="s">
        <v>3036</v>
      </c>
      <c r="H237" s="173">
        <v>1935716</v>
      </c>
      <c r="I237" s="173">
        <v>0</v>
      </c>
      <c r="J237" s="173">
        <v>1935716</v>
      </c>
      <c r="K237" s="171" t="s">
        <v>2160</v>
      </c>
      <c r="L237" s="173">
        <v>0</v>
      </c>
      <c r="M237" s="171" t="s">
        <v>2160</v>
      </c>
      <c r="N237" s="173">
        <v>0</v>
      </c>
      <c r="O237" s="171" t="s">
        <v>2160</v>
      </c>
      <c r="P237" s="173">
        <v>0</v>
      </c>
      <c r="Q237" s="171" t="s">
        <v>2160</v>
      </c>
      <c r="R237" s="173">
        <v>0</v>
      </c>
      <c r="S237" s="171" t="s">
        <v>2160</v>
      </c>
      <c r="T237" s="173">
        <v>0</v>
      </c>
      <c r="U237" s="171" t="s">
        <v>2160</v>
      </c>
      <c r="V237" s="174">
        <v>0</v>
      </c>
    </row>
    <row r="238" spans="1:22">
      <c r="A238" s="169" t="s">
        <v>3037</v>
      </c>
      <c r="B238" s="170" t="s">
        <v>3038</v>
      </c>
      <c r="C238" s="171" t="s">
        <v>3039</v>
      </c>
      <c r="D238" s="171" t="s">
        <v>2243</v>
      </c>
      <c r="E238" s="170" t="s">
        <v>2158</v>
      </c>
      <c r="F238" s="172">
        <v>317813163</v>
      </c>
      <c r="G238" s="170" t="s">
        <v>3040</v>
      </c>
      <c r="H238" s="173">
        <v>50480600</v>
      </c>
      <c r="I238" s="173">
        <v>0</v>
      </c>
      <c r="J238" s="173">
        <v>50480600</v>
      </c>
      <c r="K238" s="171" t="s">
        <v>2160</v>
      </c>
      <c r="L238" s="173">
        <v>0</v>
      </c>
      <c r="M238" s="171" t="s">
        <v>2160</v>
      </c>
      <c r="N238" s="173">
        <v>0</v>
      </c>
      <c r="O238" s="171" t="s">
        <v>2160</v>
      </c>
      <c r="P238" s="173">
        <v>0</v>
      </c>
      <c r="Q238" s="171" t="s">
        <v>2160</v>
      </c>
      <c r="R238" s="173">
        <v>0</v>
      </c>
      <c r="S238" s="171" t="s">
        <v>2160</v>
      </c>
      <c r="T238" s="173">
        <v>0</v>
      </c>
      <c r="U238" s="171" t="s">
        <v>2160</v>
      </c>
      <c r="V238" s="174">
        <v>0</v>
      </c>
    </row>
    <row r="239" spans="1:22">
      <c r="A239" s="169" t="s">
        <v>3041</v>
      </c>
      <c r="B239" s="170" t="s">
        <v>3042</v>
      </c>
      <c r="C239" s="171" t="s">
        <v>3043</v>
      </c>
      <c r="D239" s="171" t="s">
        <v>2183</v>
      </c>
      <c r="E239" s="170" t="s">
        <v>2158</v>
      </c>
      <c r="F239" s="172">
        <v>1339137503.8</v>
      </c>
      <c r="G239" s="170" t="s">
        <v>2351</v>
      </c>
      <c r="H239" s="173">
        <v>31477761</v>
      </c>
      <c r="I239" s="173">
        <v>62955522</v>
      </c>
      <c r="J239" s="173">
        <v>94433283</v>
      </c>
      <c r="K239" s="171" t="s">
        <v>2160</v>
      </c>
      <c r="L239" s="173">
        <v>0</v>
      </c>
      <c r="M239" s="171" t="s">
        <v>2160</v>
      </c>
      <c r="N239" s="173">
        <v>0</v>
      </c>
      <c r="O239" s="171" t="s">
        <v>2160</v>
      </c>
      <c r="P239" s="173">
        <v>0</v>
      </c>
      <c r="Q239" s="171" t="s">
        <v>2160</v>
      </c>
      <c r="R239" s="173">
        <v>0</v>
      </c>
      <c r="S239" s="171" t="s">
        <v>2160</v>
      </c>
      <c r="T239" s="173">
        <v>0</v>
      </c>
      <c r="U239" s="171" t="s">
        <v>2160</v>
      </c>
      <c r="V239" s="174">
        <v>0</v>
      </c>
    </row>
    <row r="240" spans="1:22">
      <c r="A240" s="169" t="s">
        <v>3044</v>
      </c>
      <c r="B240" s="170" t="s">
        <v>3045</v>
      </c>
      <c r="C240" s="171" t="s">
        <v>3046</v>
      </c>
      <c r="D240" s="171" t="s">
        <v>2271</v>
      </c>
      <c r="E240" s="170" t="s">
        <v>2158</v>
      </c>
      <c r="F240" s="172">
        <v>19323246666</v>
      </c>
      <c r="G240" s="170" t="s">
        <v>3047</v>
      </c>
      <c r="H240" s="173">
        <v>573627483</v>
      </c>
      <c r="I240" s="173">
        <v>1146031245</v>
      </c>
      <c r="J240" s="173">
        <v>1719658728</v>
      </c>
      <c r="K240" s="171" t="s">
        <v>2160</v>
      </c>
      <c r="L240" s="173">
        <v>0</v>
      </c>
      <c r="M240" s="171" t="s">
        <v>2160</v>
      </c>
      <c r="N240" s="173">
        <v>0</v>
      </c>
      <c r="O240" s="171" t="s">
        <v>2160</v>
      </c>
      <c r="P240" s="173">
        <v>0</v>
      </c>
      <c r="Q240" s="171" t="s">
        <v>2160</v>
      </c>
      <c r="R240" s="173">
        <v>0</v>
      </c>
      <c r="S240" s="171" t="s">
        <v>2160</v>
      </c>
      <c r="T240" s="173">
        <v>0</v>
      </c>
      <c r="U240" s="171" t="s">
        <v>2160</v>
      </c>
      <c r="V240" s="174">
        <v>0</v>
      </c>
    </row>
    <row r="241" spans="1:22">
      <c r="A241" s="169" t="s">
        <v>3048</v>
      </c>
      <c r="B241" s="170" t="s">
        <v>3049</v>
      </c>
      <c r="C241" s="171" t="s">
        <v>3050</v>
      </c>
      <c r="D241" s="171" t="s">
        <v>2271</v>
      </c>
      <c r="E241" s="170" t="s">
        <v>2158</v>
      </c>
      <c r="F241" s="172">
        <v>6900000000</v>
      </c>
      <c r="G241" s="170" t="s">
        <v>3051</v>
      </c>
      <c r="H241" s="173">
        <v>137618994</v>
      </c>
      <c r="I241" s="173">
        <v>275062544</v>
      </c>
      <c r="J241" s="173">
        <v>412681538</v>
      </c>
      <c r="K241" s="171" t="s">
        <v>2160</v>
      </c>
      <c r="L241" s="173">
        <v>0</v>
      </c>
      <c r="M241" s="171" t="s">
        <v>2160</v>
      </c>
      <c r="N241" s="173">
        <v>0</v>
      </c>
      <c r="O241" s="171" t="s">
        <v>2160</v>
      </c>
      <c r="P241" s="173">
        <v>0</v>
      </c>
      <c r="Q241" s="171" t="s">
        <v>2160</v>
      </c>
      <c r="R241" s="173">
        <v>0</v>
      </c>
      <c r="S241" s="171" t="s">
        <v>2160</v>
      </c>
      <c r="T241" s="173">
        <v>0</v>
      </c>
      <c r="U241" s="171" t="s">
        <v>2160</v>
      </c>
      <c r="V241" s="174">
        <v>0</v>
      </c>
    </row>
    <row r="242" spans="1:22">
      <c r="A242" s="169" t="s">
        <v>3052</v>
      </c>
      <c r="B242" s="170" t="s">
        <v>3053</v>
      </c>
      <c r="C242" s="171" t="s">
        <v>3054</v>
      </c>
      <c r="D242" s="171" t="s">
        <v>2174</v>
      </c>
      <c r="E242" s="170" t="s">
        <v>2158</v>
      </c>
      <c r="F242" s="172">
        <v>2501573628.21</v>
      </c>
      <c r="G242" s="170" t="s">
        <v>3055</v>
      </c>
      <c r="H242" s="173">
        <v>143858204</v>
      </c>
      <c r="I242" s="173">
        <v>135003122</v>
      </c>
      <c r="J242" s="173">
        <v>278861326</v>
      </c>
      <c r="K242" s="171" t="s">
        <v>2160</v>
      </c>
      <c r="L242" s="173">
        <v>0</v>
      </c>
      <c r="M242" s="171" t="s">
        <v>2160</v>
      </c>
      <c r="N242" s="173">
        <v>0</v>
      </c>
      <c r="O242" s="171" t="s">
        <v>2160</v>
      </c>
      <c r="P242" s="173">
        <v>0</v>
      </c>
      <c r="Q242" s="171" t="s">
        <v>2160</v>
      </c>
      <c r="R242" s="173">
        <v>0</v>
      </c>
      <c r="S242" s="171" t="s">
        <v>2160</v>
      </c>
      <c r="T242" s="173">
        <v>0</v>
      </c>
      <c r="U242" s="171" t="s">
        <v>2160</v>
      </c>
      <c r="V242" s="174">
        <v>0</v>
      </c>
    </row>
    <row r="243" spans="1:22">
      <c r="A243" s="169" t="s">
        <v>3056</v>
      </c>
      <c r="B243" s="170" t="s">
        <v>3057</v>
      </c>
      <c r="C243" s="171" t="s">
        <v>3058</v>
      </c>
      <c r="D243" s="171" t="s">
        <v>2183</v>
      </c>
      <c r="E243" s="170" t="s">
        <v>2158</v>
      </c>
      <c r="F243" s="172">
        <v>210200000</v>
      </c>
      <c r="G243" s="170" t="s">
        <v>3059</v>
      </c>
      <c r="H243" s="173">
        <v>358849702</v>
      </c>
      <c r="I243" s="173">
        <v>0</v>
      </c>
      <c r="J243" s="173">
        <v>358849702</v>
      </c>
      <c r="K243" s="171" t="s">
        <v>2160</v>
      </c>
      <c r="L243" s="173">
        <v>0</v>
      </c>
      <c r="M243" s="171" t="s">
        <v>2160</v>
      </c>
      <c r="N243" s="173">
        <v>0</v>
      </c>
      <c r="O243" s="171" t="s">
        <v>2160</v>
      </c>
      <c r="P243" s="173">
        <v>0</v>
      </c>
      <c r="Q243" s="171" t="s">
        <v>2160</v>
      </c>
      <c r="R243" s="173">
        <v>0</v>
      </c>
      <c r="S243" s="171" t="s">
        <v>2160</v>
      </c>
      <c r="T243" s="173">
        <v>0</v>
      </c>
      <c r="U243" s="171" t="s">
        <v>2160</v>
      </c>
      <c r="V243" s="174">
        <v>0</v>
      </c>
    </row>
    <row r="244" spans="1:22">
      <c r="A244" s="169" t="s">
        <v>3060</v>
      </c>
      <c r="B244" s="170" t="s">
        <v>3061</v>
      </c>
      <c r="C244" s="171" t="s">
        <v>3062</v>
      </c>
      <c r="D244" s="171" t="s">
        <v>2183</v>
      </c>
      <c r="E244" s="170" t="s">
        <v>2158</v>
      </c>
      <c r="F244" s="172">
        <v>140950811.59999999</v>
      </c>
      <c r="G244" s="170" t="s">
        <v>3063</v>
      </c>
      <c r="H244" s="173">
        <v>8759925</v>
      </c>
      <c r="I244" s="173">
        <v>13008320</v>
      </c>
      <c r="J244" s="173">
        <v>21768245</v>
      </c>
      <c r="K244" s="171" t="s">
        <v>2160</v>
      </c>
      <c r="L244" s="173">
        <v>0</v>
      </c>
      <c r="M244" s="171" t="s">
        <v>2160</v>
      </c>
      <c r="N244" s="173">
        <v>0</v>
      </c>
      <c r="O244" s="171" t="s">
        <v>2160</v>
      </c>
      <c r="P244" s="173">
        <v>0</v>
      </c>
      <c r="Q244" s="171" t="s">
        <v>2160</v>
      </c>
      <c r="R244" s="173">
        <v>0</v>
      </c>
      <c r="S244" s="171" t="s">
        <v>2160</v>
      </c>
      <c r="T244" s="173">
        <v>0</v>
      </c>
      <c r="U244" s="171" t="s">
        <v>2160</v>
      </c>
      <c r="V244" s="174">
        <v>0</v>
      </c>
    </row>
    <row r="245" spans="1:22">
      <c r="A245" s="169" t="s">
        <v>3064</v>
      </c>
      <c r="B245" s="170" t="s">
        <v>3065</v>
      </c>
      <c r="C245" s="171" t="s">
        <v>3066</v>
      </c>
      <c r="D245" s="171" t="s">
        <v>2243</v>
      </c>
      <c r="E245" s="170" t="s">
        <v>2158</v>
      </c>
      <c r="F245" s="172">
        <v>1231301604.46</v>
      </c>
      <c r="G245" s="170" t="s">
        <v>3067</v>
      </c>
      <c r="H245" s="173">
        <v>300720000</v>
      </c>
      <c r="I245" s="173">
        <v>0</v>
      </c>
      <c r="J245" s="173">
        <v>300720000</v>
      </c>
      <c r="K245" s="171" t="s">
        <v>2160</v>
      </c>
      <c r="L245" s="173">
        <v>0</v>
      </c>
      <c r="M245" s="171" t="s">
        <v>2160</v>
      </c>
      <c r="N245" s="173">
        <v>0</v>
      </c>
      <c r="O245" s="171" t="s">
        <v>2160</v>
      </c>
      <c r="P245" s="173">
        <v>0</v>
      </c>
      <c r="Q245" s="171" t="s">
        <v>2160</v>
      </c>
      <c r="R245" s="173">
        <v>0</v>
      </c>
      <c r="S245" s="171" t="s">
        <v>2160</v>
      </c>
      <c r="T245" s="173">
        <v>0</v>
      </c>
      <c r="U245" s="171" t="s">
        <v>2160</v>
      </c>
      <c r="V245" s="174">
        <v>0</v>
      </c>
    </row>
    <row r="246" spans="1:22">
      <c r="A246" s="169" t="s">
        <v>3068</v>
      </c>
      <c r="B246" s="170" t="s">
        <v>3069</v>
      </c>
      <c r="C246" s="171" t="s">
        <v>3070</v>
      </c>
      <c r="D246" s="171" t="s">
        <v>2183</v>
      </c>
      <c r="E246" s="170" t="s">
        <v>2158</v>
      </c>
      <c r="F246" s="172">
        <v>567171.66</v>
      </c>
      <c r="G246" s="170" t="s">
        <v>2592</v>
      </c>
      <c r="H246" s="173">
        <v>202086</v>
      </c>
      <c r="I246" s="173">
        <v>404166</v>
      </c>
      <c r="J246" s="173">
        <v>606252</v>
      </c>
      <c r="K246" s="171" t="s">
        <v>2205</v>
      </c>
      <c r="L246" s="173">
        <v>404166</v>
      </c>
      <c r="M246" s="171" t="s">
        <v>2160</v>
      </c>
      <c r="N246" s="173">
        <v>0</v>
      </c>
      <c r="O246" s="171" t="s">
        <v>2160</v>
      </c>
      <c r="P246" s="173">
        <v>0</v>
      </c>
      <c r="Q246" s="171" t="s">
        <v>2160</v>
      </c>
      <c r="R246" s="173">
        <v>0</v>
      </c>
      <c r="S246" s="171" t="s">
        <v>2160</v>
      </c>
      <c r="T246" s="173">
        <v>0</v>
      </c>
      <c r="U246" s="171" t="s">
        <v>2160</v>
      </c>
      <c r="V246" s="174">
        <v>0</v>
      </c>
    </row>
    <row r="247" spans="1:22">
      <c r="A247" s="169" t="s">
        <v>3071</v>
      </c>
      <c r="B247" s="170" t="s">
        <v>3072</v>
      </c>
      <c r="C247" s="171" t="s">
        <v>3073</v>
      </c>
      <c r="D247" s="171" t="s">
        <v>2157</v>
      </c>
      <c r="E247" s="170" t="s">
        <v>2158</v>
      </c>
      <c r="F247" s="172">
        <v>17522497.059999999</v>
      </c>
      <c r="G247" s="170" t="s">
        <v>3074</v>
      </c>
      <c r="H247" s="173">
        <v>84761786</v>
      </c>
      <c r="I247" s="173">
        <v>81593777</v>
      </c>
      <c r="J247" s="173">
        <v>166355563</v>
      </c>
      <c r="K247" s="171" t="s">
        <v>2160</v>
      </c>
      <c r="L247" s="173">
        <v>0</v>
      </c>
      <c r="M247" s="171" t="s">
        <v>2160</v>
      </c>
      <c r="N247" s="173">
        <v>0</v>
      </c>
      <c r="O247" s="171" t="s">
        <v>2160</v>
      </c>
      <c r="P247" s="173">
        <v>0</v>
      </c>
      <c r="Q247" s="171" t="s">
        <v>2160</v>
      </c>
      <c r="R247" s="173">
        <v>0</v>
      </c>
      <c r="S247" s="171" t="s">
        <v>2160</v>
      </c>
      <c r="T247" s="173">
        <v>0</v>
      </c>
      <c r="U247" s="171" t="s">
        <v>2160</v>
      </c>
      <c r="V247" s="174">
        <v>0</v>
      </c>
    </row>
    <row r="248" spans="1:22">
      <c r="A248" s="169" t="s">
        <v>3075</v>
      </c>
      <c r="B248" s="170" t="s">
        <v>3076</v>
      </c>
      <c r="C248" s="171" t="s">
        <v>3077</v>
      </c>
      <c r="D248" s="171" t="s">
        <v>2183</v>
      </c>
      <c r="E248" s="170" t="s">
        <v>2158</v>
      </c>
      <c r="F248" s="172">
        <v>2300000000</v>
      </c>
      <c r="G248" s="170" t="s">
        <v>3078</v>
      </c>
      <c r="H248" s="173">
        <v>31200000</v>
      </c>
      <c r="I248" s="173">
        <v>31200000</v>
      </c>
      <c r="J248" s="173">
        <v>62400000</v>
      </c>
      <c r="K248" s="171" t="s">
        <v>2160</v>
      </c>
      <c r="L248" s="173">
        <v>0</v>
      </c>
      <c r="M248" s="171" t="s">
        <v>2160</v>
      </c>
      <c r="N248" s="173">
        <v>0</v>
      </c>
      <c r="O248" s="171" t="s">
        <v>2160</v>
      </c>
      <c r="P248" s="173">
        <v>0</v>
      </c>
      <c r="Q248" s="171" t="s">
        <v>2160</v>
      </c>
      <c r="R248" s="173">
        <v>0</v>
      </c>
      <c r="S248" s="171" t="s">
        <v>2160</v>
      </c>
      <c r="T248" s="173">
        <v>0</v>
      </c>
      <c r="U248" s="171" t="s">
        <v>2160</v>
      </c>
      <c r="V248" s="174">
        <v>0</v>
      </c>
    </row>
    <row r="249" spans="1:22">
      <c r="A249" s="169" t="s">
        <v>3079</v>
      </c>
      <c r="B249" s="170" t="s">
        <v>3080</v>
      </c>
      <c r="C249" s="171" t="s">
        <v>3081</v>
      </c>
      <c r="D249" s="171" t="s">
        <v>2183</v>
      </c>
      <c r="E249" s="170" t="s">
        <v>2158</v>
      </c>
      <c r="F249" s="172">
        <v>127181809.47</v>
      </c>
      <c r="G249" s="170" t="s">
        <v>3082</v>
      </c>
      <c r="H249" s="173">
        <v>3152764</v>
      </c>
      <c r="I249" s="173">
        <v>5980923</v>
      </c>
      <c r="J249" s="173">
        <v>9133687</v>
      </c>
      <c r="K249" s="171" t="s">
        <v>2204</v>
      </c>
      <c r="L249" s="173">
        <v>5950327</v>
      </c>
      <c r="M249" s="171" t="s">
        <v>2205</v>
      </c>
      <c r="N249" s="173">
        <v>30596</v>
      </c>
      <c r="O249" s="171" t="s">
        <v>2160</v>
      </c>
      <c r="P249" s="173">
        <v>0</v>
      </c>
      <c r="Q249" s="171" t="s">
        <v>2160</v>
      </c>
      <c r="R249" s="173">
        <v>0</v>
      </c>
      <c r="S249" s="171" t="s">
        <v>2160</v>
      </c>
      <c r="T249" s="173">
        <v>0</v>
      </c>
      <c r="U249" s="171" t="s">
        <v>2160</v>
      </c>
      <c r="V249" s="174">
        <v>0</v>
      </c>
    </row>
    <row r="250" spans="1:22">
      <c r="A250" s="169" t="s">
        <v>3083</v>
      </c>
      <c r="B250" s="170" t="s">
        <v>3084</v>
      </c>
      <c r="C250" s="171" t="s">
        <v>3085</v>
      </c>
      <c r="D250" s="171" t="s">
        <v>2183</v>
      </c>
      <c r="E250" s="170" t="s">
        <v>2158</v>
      </c>
      <c r="F250" s="172">
        <v>10353000</v>
      </c>
      <c r="G250" s="170" t="s">
        <v>2522</v>
      </c>
      <c r="H250" s="173">
        <v>3966667</v>
      </c>
      <c r="I250" s="173">
        <v>7933333</v>
      </c>
      <c r="J250" s="173">
        <v>11900000</v>
      </c>
      <c r="K250" s="171" t="s">
        <v>2160</v>
      </c>
      <c r="L250" s="173">
        <v>0</v>
      </c>
      <c r="M250" s="171" t="s">
        <v>2160</v>
      </c>
      <c r="N250" s="173">
        <v>0</v>
      </c>
      <c r="O250" s="171" t="s">
        <v>2160</v>
      </c>
      <c r="P250" s="173">
        <v>0</v>
      </c>
      <c r="Q250" s="171" t="s">
        <v>2160</v>
      </c>
      <c r="R250" s="173">
        <v>0</v>
      </c>
      <c r="S250" s="171" t="s">
        <v>2160</v>
      </c>
      <c r="T250" s="173">
        <v>0</v>
      </c>
      <c r="U250" s="171" t="s">
        <v>2160</v>
      </c>
      <c r="V250" s="174">
        <v>0</v>
      </c>
    </row>
    <row r="251" spans="1:22">
      <c r="A251" s="169" t="s">
        <v>3086</v>
      </c>
      <c r="B251" s="170" t="s">
        <v>3087</v>
      </c>
      <c r="C251" s="171" t="s">
        <v>3088</v>
      </c>
      <c r="D251" s="171" t="s">
        <v>2183</v>
      </c>
      <c r="E251" s="170" t="s">
        <v>2158</v>
      </c>
      <c r="F251" s="172">
        <v>46447724</v>
      </c>
      <c r="G251" s="170" t="s">
        <v>2244</v>
      </c>
      <c r="H251" s="173">
        <v>338450500</v>
      </c>
      <c r="I251" s="173">
        <v>0</v>
      </c>
      <c r="J251" s="173">
        <v>338450500</v>
      </c>
      <c r="K251" s="171" t="s">
        <v>2160</v>
      </c>
      <c r="L251" s="173">
        <v>0</v>
      </c>
      <c r="M251" s="171" t="s">
        <v>2160</v>
      </c>
      <c r="N251" s="173">
        <v>0</v>
      </c>
      <c r="O251" s="171" t="s">
        <v>2160</v>
      </c>
      <c r="P251" s="173">
        <v>0</v>
      </c>
      <c r="Q251" s="171" t="s">
        <v>2160</v>
      </c>
      <c r="R251" s="173">
        <v>0</v>
      </c>
      <c r="S251" s="171" t="s">
        <v>2160</v>
      </c>
      <c r="T251" s="173">
        <v>0</v>
      </c>
      <c r="U251" s="171" t="s">
        <v>2160</v>
      </c>
      <c r="V251" s="174">
        <v>0</v>
      </c>
    </row>
    <row r="252" spans="1:22">
      <c r="A252" s="169" t="s">
        <v>3089</v>
      </c>
      <c r="B252" s="170" t="s">
        <v>3090</v>
      </c>
      <c r="C252" s="171" t="s">
        <v>3091</v>
      </c>
      <c r="D252" s="171" t="s">
        <v>2243</v>
      </c>
      <c r="E252" s="170" t="s">
        <v>2158</v>
      </c>
      <c r="F252" s="172">
        <v>806376305</v>
      </c>
      <c r="G252" s="170" t="s">
        <v>2651</v>
      </c>
      <c r="H252" s="173">
        <v>257699937</v>
      </c>
      <c r="I252" s="173">
        <v>0</v>
      </c>
      <c r="J252" s="173">
        <v>257699937</v>
      </c>
      <c r="K252" s="171" t="s">
        <v>2160</v>
      </c>
      <c r="L252" s="173">
        <v>0</v>
      </c>
      <c r="M252" s="171" t="s">
        <v>2160</v>
      </c>
      <c r="N252" s="173">
        <v>0</v>
      </c>
      <c r="O252" s="171" t="s">
        <v>2160</v>
      </c>
      <c r="P252" s="173">
        <v>0</v>
      </c>
      <c r="Q252" s="171" t="s">
        <v>2160</v>
      </c>
      <c r="R252" s="173">
        <v>0</v>
      </c>
      <c r="S252" s="171" t="s">
        <v>2160</v>
      </c>
      <c r="T252" s="173">
        <v>0</v>
      </c>
      <c r="U252" s="171" t="s">
        <v>2160</v>
      </c>
      <c r="V252" s="174">
        <v>0</v>
      </c>
    </row>
    <row r="253" spans="1:22">
      <c r="A253" s="169" t="s">
        <v>3092</v>
      </c>
      <c r="B253" s="170" t="s">
        <v>3093</v>
      </c>
      <c r="C253" s="171" t="s">
        <v>3094</v>
      </c>
      <c r="D253" s="171" t="s">
        <v>2183</v>
      </c>
      <c r="E253" s="170" t="s">
        <v>2158</v>
      </c>
      <c r="F253" s="172">
        <v>15300000</v>
      </c>
      <c r="G253" s="170" t="s">
        <v>3095</v>
      </c>
      <c r="H253" s="173">
        <v>5135950</v>
      </c>
      <c r="I253" s="173">
        <v>10164050</v>
      </c>
      <c r="J253" s="173">
        <v>15300000</v>
      </c>
      <c r="K253" s="171" t="s">
        <v>2160</v>
      </c>
      <c r="L253" s="173">
        <v>0</v>
      </c>
      <c r="M253" s="171" t="s">
        <v>2160</v>
      </c>
      <c r="N253" s="173">
        <v>0</v>
      </c>
      <c r="O253" s="171" t="s">
        <v>2160</v>
      </c>
      <c r="P253" s="173">
        <v>0</v>
      </c>
      <c r="Q253" s="171" t="s">
        <v>2160</v>
      </c>
      <c r="R253" s="173">
        <v>0</v>
      </c>
      <c r="S253" s="171" t="s">
        <v>2160</v>
      </c>
      <c r="T253" s="173">
        <v>0</v>
      </c>
      <c r="U253" s="171" t="s">
        <v>2160</v>
      </c>
      <c r="V253" s="174">
        <v>0</v>
      </c>
    </row>
    <row r="254" spans="1:22">
      <c r="A254" s="169" t="s">
        <v>3096</v>
      </c>
      <c r="B254" s="170" t="s">
        <v>3097</v>
      </c>
      <c r="C254" s="171" t="s">
        <v>3098</v>
      </c>
      <c r="D254" s="171" t="s">
        <v>2183</v>
      </c>
      <c r="E254" s="170" t="s">
        <v>2158</v>
      </c>
      <c r="F254" s="172">
        <v>750485512.55999994</v>
      </c>
      <c r="G254" s="170" t="s">
        <v>3099</v>
      </c>
      <c r="H254" s="173">
        <v>538822389</v>
      </c>
      <c r="I254" s="173">
        <v>0</v>
      </c>
      <c r="J254" s="173">
        <v>538822389</v>
      </c>
      <c r="K254" s="171" t="s">
        <v>2160</v>
      </c>
      <c r="L254" s="173">
        <v>0</v>
      </c>
      <c r="M254" s="171" t="s">
        <v>2160</v>
      </c>
      <c r="N254" s="173">
        <v>0</v>
      </c>
      <c r="O254" s="171" t="s">
        <v>2160</v>
      </c>
      <c r="P254" s="173">
        <v>0</v>
      </c>
      <c r="Q254" s="171" t="s">
        <v>2160</v>
      </c>
      <c r="R254" s="173">
        <v>0</v>
      </c>
      <c r="S254" s="171" t="s">
        <v>2160</v>
      </c>
      <c r="T254" s="173">
        <v>0</v>
      </c>
      <c r="U254" s="171" t="s">
        <v>2160</v>
      </c>
      <c r="V254" s="174">
        <v>0</v>
      </c>
    </row>
    <row r="255" spans="1:22">
      <c r="A255" s="169" t="s">
        <v>3100</v>
      </c>
      <c r="B255" s="170" t="s">
        <v>3101</v>
      </c>
      <c r="C255" s="171" t="s">
        <v>3102</v>
      </c>
      <c r="D255" s="171" t="s">
        <v>2183</v>
      </c>
      <c r="E255" s="170" t="s">
        <v>2158</v>
      </c>
      <c r="F255" s="172">
        <v>31984164.600000001</v>
      </c>
      <c r="G255" s="170" t="s">
        <v>2184</v>
      </c>
      <c r="H255" s="173">
        <v>104779173</v>
      </c>
      <c r="I255" s="173">
        <v>78944947</v>
      </c>
      <c r="J255" s="173">
        <v>183724120</v>
      </c>
      <c r="K255" s="171" t="s">
        <v>2160</v>
      </c>
      <c r="L255" s="173">
        <v>0</v>
      </c>
      <c r="M255" s="171" t="s">
        <v>2160</v>
      </c>
      <c r="N255" s="173">
        <v>0</v>
      </c>
      <c r="O255" s="171" t="s">
        <v>2160</v>
      </c>
      <c r="P255" s="173">
        <v>0</v>
      </c>
      <c r="Q255" s="171" t="s">
        <v>2160</v>
      </c>
      <c r="R255" s="173">
        <v>0</v>
      </c>
      <c r="S255" s="171" t="s">
        <v>2160</v>
      </c>
      <c r="T255" s="173">
        <v>0</v>
      </c>
      <c r="U255" s="171" t="s">
        <v>2160</v>
      </c>
      <c r="V255" s="174">
        <v>0</v>
      </c>
    </row>
    <row r="256" spans="1:22">
      <c r="A256" s="169" t="s">
        <v>3103</v>
      </c>
      <c r="B256" s="170" t="s">
        <v>3104</v>
      </c>
      <c r="C256" s="171" t="s">
        <v>3105</v>
      </c>
      <c r="D256" s="171" t="s">
        <v>2243</v>
      </c>
      <c r="E256" s="170" t="s">
        <v>2158</v>
      </c>
      <c r="F256" s="172">
        <v>3953578822.3299999</v>
      </c>
      <c r="G256" s="170" t="s">
        <v>3106</v>
      </c>
      <c r="H256" s="173">
        <v>295246950</v>
      </c>
      <c r="I256" s="173">
        <v>0</v>
      </c>
      <c r="J256" s="173">
        <v>295246950</v>
      </c>
      <c r="K256" s="171" t="s">
        <v>2160</v>
      </c>
      <c r="L256" s="173">
        <v>0</v>
      </c>
      <c r="M256" s="171" t="s">
        <v>2160</v>
      </c>
      <c r="N256" s="173">
        <v>0</v>
      </c>
      <c r="O256" s="171" t="s">
        <v>2160</v>
      </c>
      <c r="P256" s="173">
        <v>0</v>
      </c>
      <c r="Q256" s="171" t="s">
        <v>2160</v>
      </c>
      <c r="R256" s="173">
        <v>0</v>
      </c>
      <c r="S256" s="171" t="s">
        <v>2160</v>
      </c>
      <c r="T256" s="173">
        <v>0</v>
      </c>
      <c r="U256" s="171" t="s">
        <v>2160</v>
      </c>
      <c r="V256" s="174">
        <v>0</v>
      </c>
    </row>
    <row r="257" spans="1:22">
      <c r="A257" s="169" t="s">
        <v>2165</v>
      </c>
      <c r="B257" s="170" t="s">
        <v>2166</v>
      </c>
      <c r="C257" s="171" t="s">
        <v>2167</v>
      </c>
      <c r="D257" s="171" t="s">
        <v>2168</v>
      </c>
      <c r="E257" s="170" t="s">
        <v>2169</v>
      </c>
      <c r="F257" s="172">
        <v>4321327.5999999996</v>
      </c>
      <c r="G257" s="170" t="s">
        <v>2607</v>
      </c>
      <c r="H257" s="173">
        <v>2219796</v>
      </c>
      <c r="I257" s="173">
        <v>0</v>
      </c>
      <c r="J257" s="173">
        <v>2219796</v>
      </c>
      <c r="K257" s="171" t="s">
        <v>2160</v>
      </c>
      <c r="L257" s="173">
        <v>0</v>
      </c>
      <c r="M257" s="171" t="s">
        <v>2160</v>
      </c>
      <c r="N257" s="173">
        <v>0</v>
      </c>
      <c r="O257" s="171" t="s">
        <v>2160</v>
      </c>
      <c r="P257" s="173">
        <v>0</v>
      </c>
      <c r="Q257" s="171" t="s">
        <v>2160</v>
      </c>
      <c r="R257" s="173">
        <v>0</v>
      </c>
      <c r="S257" s="171" t="s">
        <v>2160</v>
      </c>
      <c r="T257" s="173">
        <v>0</v>
      </c>
      <c r="U257" s="171" t="s">
        <v>2160</v>
      </c>
      <c r="V257" s="174">
        <v>0</v>
      </c>
    </row>
    <row r="258" spans="1:22">
      <c r="A258" s="169" t="s">
        <v>3107</v>
      </c>
      <c r="B258" s="170" t="s">
        <v>3108</v>
      </c>
      <c r="C258" s="171" t="s">
        <v>3109</v>
      </c>
      <c r="D258" s="171" t="s">
        <v>2243</v>
      </c>
      <c r="E258" s="170" t="s">
        <v>2158</v>
      </c>
      <c r="F258" s="172">
        <v>5269124421.04</v>
      </c>
      <c r="G258" s="170" t="s">
        <v>3110</v>
      </c>
      <c r="H258" s="173">
        <v>632100787</v>
      </c>
      <c r="I258" s="173">
        <v>0</v>
      </c>
      <c r="J258" s="173">
        <v>632100787</v>
      </c>
      <c r="K258" s="171" t="s">
        <v>2160</v>
      </c>
      <c r="L258" s="173">
        <v>0</v>
      </c>
      <c r="M258" s="171" t="s">
        <v>2160</v>
      </c>
      <c r="N258" s="173">
        <v>0</v>
      </c>
      <c r="O258" s="171" t="s">
        <v>2160</v>
      </c>
      <c r="P258" s="173">
        <v>0</v>
      </c>
      <c r="Q258" s="171" t="s">
        <v>2160</v>
      </c>
      <c r="R258" s="173">
        <v>0</v>
      </c>
      <c r="S258" s="171" t="s">
        <v>2160</v>
      </c>
      <c r="T258" s="173">
        <v>0</v>
      </c>
      <c r="U258" s="171" t="s">
        <v>2160</v>
      </c>
      <c r="V258" s="174">
        <v>0</v>
      </c>
    </row>
    <row r="259" spans="1:22">
      <c r="A259" s="169" t="s">
        <v>3111</v>
      </c>
      <c r="B259" s="170" t="s">
        <v>3112</v>
      </c>
      <c r="C259" s="171" t="s">
        <v>3113</v>
      </c>
      <c r="D259" s="171" t="s">
        <v>2243</v>
      </c>
      <c r="E259" s="170" t="s">
        <v>2158</v>
      </c>
      <c r="F259" s="172">
        <v>103029730.59999999</v>
      </c>
      <c r="G259" s="170" t="s">
        <v>2263</v>
      </c>
      <c r="H259" s="173">
        <v>122269681</v>
      </c>
      <c r="I259" s="173">
        <v>0</v>
      </c>
      <c r="J259" s="173">
        <v>122269681</v>
      </c>
      <c r="K259" s="171" t="s">
        <v>2160</v>
      </c>
      <c r="L259" s="173">
        <v>0</v>
      </c>
      <c r="M259" s="171" t="s">
        <v>2160</v>
      </c>
      <c r="N259" s="173">
        <v>0</v>
      </c>
      <c r="O259" s="171" t="s">
        <v>2160</v>
      </c>
      <c r="P259" s="173">
        <v>0</v>
      </c>
      <c r="Q259" s="171" t="s">
        <v>2160</v>
      </c>
      <c r="R259" s="173">
        <v>0</v>
      </c>
      <c r="S259" s="171" t="s">
        <v>2160</v>
      </c>
      <c r="T259" s="173">
        <v>0</v>
      </c>
      <c r="U259" s="171" t="s">
        <v>2160</v>
      </c>
      <c r="V259" s="174">
        <v>0</v>
      </c>
    </row>
    <row r="260" spans="1:22">
      <c r="A260" s="169" t="s">
        <v>3114</v>
      </c>
      <c r="B260" s="170" t="s">
        <v>3115</v>
      </c>
      <c r="C260" s="171" t="s">
        <v>3116</v>
      </c>
      <c r="D260" s="171" t="s">
        <v>2183</v>
      </c>
      <c r="E260" s="170" t="s">
        <v>2158</v>
      </c>
      <c r="F260" s="172">
        <v>41000000</v>
      </c>
      <c r="G260" s="170" t="s">
        <v>3117</v>
      </c>
      <c r="H260" s="173">
        <v>12504967</v>
      </c>
      <c r="I260" s="173">
        <v>0</v>
      </c>
      <c r="J260" s="173">
        <v>12504967</v>
      </c>
      <c r="K260" s="171" t="s">
        <v>2160</v>
      </c>
      <c r="L260" s="173">
        <v>0</v>
      </c>
      <c r="M260" s="171" t="s">
        <v>2160</v>
      </c>
      <c r="N260" s="173">
        <v>0</v>
      </c>
      <c r="O260" s="171" t="s">
        <v>2160</v>
      </c>
      <c r="P260" s="173">
        <v>0</v>
      </c>
      <c r="Q260" s="171" t="s">
        <v>2160</v>
      </c>
      <c r="R260" s="173">
        <v>0</v>
      </c>
      <c r="S260" s="171" t="s">
        <v>2160</v>
      </c>
      <c r="T260" s="173">
        <v>0</v>
      </c>
      <c r="U260" s="171" t="s">
        <v>2160</v>
      </c>
      <c r="V260" s="174">
        <v>0</v>
      </c>
    </row>
    <row r="261" spans="1:22">
      <c r="A261" s="169" t="s">
        <v>3118</v>
      </c>
      <c r="B261" s="170" t="s">
        <v>3119</v>
      </c>
      <c r="C261" s="171" t="s">
        <v>3120</v>
      </c>
      <c r="D261" s="171" t="s">
        <v>2183</v>
      </c>
      <c r="E261" s="170" t="s">
        <v>2158</v>
      </c>
      <c r="F261" s="172">
        <v>90064557.299999997</v>
      </c>
      <c r="G261" s="170" t="s">
        <v>3121</v>
      </c>
      <c r="H261" s="173">
        <v>9684360</v>
      </c>
      <c r="I261" s="173">
        <v>19368723</v>
      </c>
      <c r="J261" s="173">
        <v>29053083</v>
      </c>
      <c r="K261" s="171" t="s">
        <v>2204</v>
      </c>
      <c r="L261" s="173">
        <v>7378562</v>
      </c>
      <c r="M261" s="171" t="s">
        <v>2205</v>
      </c>
      <c r="N261" s="173">
        <v>11990161</v>
      </c>
      <c r="O261" s="171" t="s">
        <v>2160</v>
      </c>
      <c r="P261" s="173">
        <v>0</v>
      </c>
      <c r="Q261" s="171" t="s">
        <v>2160</v>
      </c>
      <c r="R261" s="173">
        <v>0</v>
      </c>
      <c r="S261" s="171" t="s">
        <v>2160</v>
      </c>
      <c r="T261" s="173">
        <v>0</v>
      </c>
      <c r="U261" s="171" t="s">
        <v>2160</v>
      </c>
      <c r="V261" s="174">
        <v>0</v>
      </c>
    </row>
    <row r="262" spans="1:22">
      <c r="A262" s="169" t="s">
        <v>3122</v>
      </c>
      <c r="B262" s="170" t="s">
        <v>3123</v>
      </c>
      <c r="C262" s="171" t="s">
        <v>3124</v>
      </c>
      <c r="D262" s="171" t="s">
        <v>2243</v>
      </c>
      <c r="E262" s="170" t="s">
        <v>2158</v>
      </c>
      <c r="F262" s="172">
        <v>1261727567.1199999</v>
      </c>
      <c r="G262" s="170" t="s">
        <v>3125</v>
      </c>
      <c r="H262" s="173">
        <v>176611578</v>
      </c>
      <c r="I262" s="173">
        <v>0</v>
      </c>
      <c r="J262" s="173">
        <v>176611578</v>
      </c>
      <c r="K262" s="171" t="s">
        <v>2160</v>
      </c>
      <c r="L262" s="173">
        <v>0</v>
      </c>
      <c r="M262" s="171" t="s">
        <v>2160</v>
      </c>
      <c r="N262" s="173">
        <v>0</v>
      </c>
      <c r="O262" s="171" t="s">
        <v>2160</v>
      </c>
      <c r="P262" s="173">
        <v>0</v>
      </c>
      <c r="Q262" s="171" t="s">
        <v>2160</v>
      </c>
      <c r="R262" s="173">
        <v>0</v>
      </c>
      <c r="S262" s="171" t="s">
        <v>2160</v>
      </c>
      <c r="T262" s="173">
        <v>0</v>
      </c>
      <c r="U262" s="171" t="s">
        <v>2160</v>
      </c>
      <c r="V262" s="174">
        <v>0</v>
      </c>
    </row>
    <row r="263" spans="1:22">
      <c r="A263" s="169" t="s">
        <v>1702</v>
      </c>
      <c r="B263" s="170" t="s">
        <v>3126</v>
      </c>
      <c r="C263" s="171" t="s">
        <v>3127</v>
      </c>
      <c r="D263" s="171" t="s">
        <v>2243</v>
      </c>
      <c r="E263" s="170" t="s">
        <v>2158</v>
      </c>
      <c r="F263" s="172">
        <v>639726602.83000004</v>
      </c>
      <c r="G263" s="170" t="s">
        <v>2479</v>
      </c>
      <c r="H263" s="173">
        <v>84482793</v>
      </c>
      <c r="I263" s="173">
        <v>0</v>
      </c>
      <c r="J263" s="173">
        <v>84482793</v>
      </c>
      <c r="K263" s="171" t="s">
        <v>2160</v>
      </c>
      <c r="L263" s="173">
        <v>0</v>
      </c>
      <c r="M263" s="171" t="s">
        <v>2160</v>
      </c>
      <c r="N263" s="173">
        <v>0</v>
      </c>
      <c r="O263" s="171" t="s">
        <v>2160</v>
      </c>
      <c r="P263" s="173">
        <v>0</v>
      </c>
      <c r="Q263" s="171" t="s">
        <v>2160</v>
      </c>
      <c r="R263" s="173">
        <v>0</v>
      </c>
      <c r="S263" s="171" t="s">
        <v>2160</v>
      </c>
      <c r="T263" s="173">
        <v>0</v>
      </c>
      <c r="U263" s="171" t="s">
        <v>2160</v>
      </c>
      <c r="V263" s="174">
        <v>0</v>
      </c>
    </row>
    <row r="264" spans="1:22">
      <c r="A264" s="169" t="s">
        <v>3128</v>
      </c>
      <c r="B264" s="170" t="s">
        <v>3129</v>
      </c>
      <c r="C264" s="171" t="s">
        <v>3130</v>
      </c>
      <c r="D264" s="171" t="s">
        <v>2183</v>
      </c>
      <c r="E264" s="170" t="s">
        <v>2158</v>
      </c>
      <c r="F264" s="172">
        <v>1500000</v>
      </c>
      <c r="G264" s="170" t="s">
        <v>3131</v>
      </c>
      <c r="H264" s="173">
        <v>1499990</v>
      </c>
      <c r="I264" s="173">
        <v>10</v>
      </c>
      <c r="J264" s="173">
        <v>1500000</v>
      </c>
      <c r="K264" s="171" t="s">
        <v>2160</v>
      </c>
      <c r="L264" s="173">
        <v>0</v>
      </c>
      <c r="M264" s="171" t="s">
        <v>2160</v>
      </c>
      <c r="N264" s="173">
        <v>0</v>
      </c>
      <c r="O264" s="171" t="s">
        <v>2160</v>
      </c>
      <c r="P264" s="173">
        <v>0</v>
      </c>
      <c r="Q264" s="171" t="s">
        <v>2160</v>
      </c>
      <c r="R264" s="173">
        <v>0</v>
      </c>
      <c r="S264" s="171" t="s">
        <v>2160</v>
      </c>
      <c r="T264" s="173">
        <v>0</v>
      </c>
      <c r="U264" s="171" t="s">
        <v>2160</v>
      </c>
      <c r="V264" s="174">
        <v>0</v>
      </c>
    </row>
    <row r="265" spans="1:22">
      <c r="A265" s="169" t="s">
        <v>1703</v>
      </c>
      <c r="B265" s="170" t="s">
        <v>3132</v>
      </c>
      <c r="C265" s="171" t="s">
        <v>3133</v>
      </c>
      <c r="D265" s="171" t="s">
        <v>2183</v>
      </c>
      <c r="E265" s="170" t="s">
        <v>2158</v>
      </c>
      <c r="F265" s="172">
        <v>73288033.75</v>
      </c>
      <c r="G265" s="170" t="s">
        <v>2522</v>
      </c>
      <c r="H265" s="173">
        <v>144198</v>
      </c>
      <c r="I265" s="173">
        <v>1109</v>
      </c>
      <c r="J265" s="173">
        <v>145307</v>
      </c>
      <c r="K265" s="171" t="s">
        <v>2160</v>
      </c>
      <c r="L265" s="173">
        <v>0</v>
      </c>
      <c r="M265" s="171" t="s">
        <v>2160</v>
      </c>
      <c r="N265" s="173">
        <v>0</v>
      </c>
      <c r="O265" s="171" t="s">
        <v>2160</v>
      </c>
      <c r="P265" s="173">
        <v>0</v>
      </c>
      <c r="Q265" s="171" t="s">
        <v>2160</v>
      </c>
      <c r="R265" s="173">
        <v>0</v>
      </c>
      <c r="S265" s="171" t="s">
        <v>2160</v>
      </c>
      <c r="T265" s="173">
        <v>0</v>
      </c>
      <c r="U265" s="171" t="s">
        <v>2160</v>
      </c>
      <c r="V265" s="174">
        <v>0</v>
      </c>
    </row>
    <row r="266" spans="1:22">
      <c r="A266" s="169" t="s">
        <v>3134</v>
      </c>
      <c r="B266" s="170" t="s">
        <v>3135</v>
      </c>
      <c r="C266" s="171" t="s">
        <v>3136</v>
      </c>
      <c r="D266" s="171" t="s">
        <v>2243</v>
      </c>
      <c r="E266" s="170" t="s">
        <v>2158</v>
      </c>
      <c r="F266" s="172">
        <v>502935785</v>
      </c>
      <c r="G266" s="170" t="s">
        <v>3137</v>
      </c>
      <c r="H266" s="173">
        <v>71757647</v>
      </c>
      <c r="I266" s="173">
        <v>0</v>
      </c>
      <c r="J266" s="173">
        <v>71757647</v>
      </c>
      <c r="K266" s="171" t="s">
        <v>2160</v>
      </c>
      <c r="L266" s="173">
        <v>0</v>
      </c>
      <c r="M266" s="171" t="s">
        <v>2160</v>
      </c>
      <c r="N266" s="173">
        <v>0</v>
      </c>
      <c r="O266" s="171" t="s">
        <v>2160</v>
      </c>
      <c r="P266" s="173">
        <v>0</v>
      </c>
      <c r="Q266" s="171" t="s">
        <v>2160</v>
      </c>
      <c r="R266" s="173">
        <v>0</v>
      </c>
      <c r="S266" s="171" t="s">
        <v>2160</v>
      </c>
      <c r="T266" s="173">
        <v>0</v>
      </c>
      <c r="U266" s="171" t="s">
        <v>2160</v>
      </c>
      <c r="V266" s="174">
        <v>0</v>
      </c>
    </row>
    <row r="267" spans="1:22">
      <c r="A267" s="169" t="s">
        <v>3138</v>
      </c>
      <c r="B267" s="170" t="s">
        <v>3139</v>
      </c>
      <c r="C267" s="171" t="s">
        <v>3140</v>
      </c>
      <c r="D267" s="171" t="s">
        <v>2174</v>
      </c>
      <c r="E267" s="170" t="s">
        <v>2158</v>
      </c>
      <c r="F267" s="172">
        <v>769843269.23000002</v>
      </c>
      <c r="G267" s="170" t="s">
        <v>2316</v>
      </c>
      <c r="H267" s="173">
        <v>58513218</v>
      </c>
      <c r="I267" s="173">
        <v>31021907</v>
      </c>
      <c r="J267" s="173">
        <v>89535125</v>
      </c>
      <c r="K267" s="171" t="s">
        <v>2160</v>
      </c>
      <c r="L267" s="173">
        <v>0</v>
      </c>
      <c r="M267" s="171" t="s">
        <v>2160</v>
      </c>
      <c r="N267" s="173">
        <v>0</v>
      </c>
      <c r="O267" s="171" t="s">
        <v>2160</v>
      </c>
      <c r="P267" s="173">
        <v>0</v>
      </c>
      <c r="Q267" s="171" t="s">
        <v>2160</v>
      </c>
      <c r="R267" s="173">
        <v>0</v>
      </c>
      <c r="S267" s="171" t="s">
        <v>2160</v>
      </c>
      <c r="T267" s="173">
        <v>0</v>
      </c>
      <c r="U267" s="171" t="s">
        <v>2160</v>
      </c>
      <c r="V267" s="174">
        <v>0</v>
      </c>
    </row>
    <row r="268" spans="1:22">
      <c r="A268" s="169" t="s">
        <v>3141</v>
      </c>
      <c r="B268" s="170" t="s">
        <v>3142</v>
      </c>
      <c r="C268" s="171" t="s">
        <v>3143</v>
      </c>
      <c r="D268" s="171" t="s">
        <v>2271</v>
      </c>
      <c r="E268" s="170" t="s">
        <v>2158</v>
      </c>
      <c r="F268" s="172">
        <v>398977131.06</v>
      </c>
      <c r="G268" s="170" t="s">
        <v>3144</v>
      </c>
      <c r="H268" s="173">
        <v>39892065</v>
      </c>
      <c r="I268" s="173">
        <v>63136159</v>
      </c>
      <c r="J268" s="173">
        <v>103028224</v>
      </c>
      <c r="K268" s="171" t="s">
        <v>2160</v>
      </c>
      <c r="L268" s="173">
        <v>0</v>
      </c>
      <c r="M268" s="171" t="s">
        <v>2160</v>
      </c>
      <c r="N268" s="173">
        <v>0</v>
      </c>
      <c r="O268" s="171" t="s">
        <v>2160</v>
      </c>
      <c r="P268" s="173">
        <v>0</v>
      </c>
      <c r="Q268" s="171" t="s">
        <v>2160</v>
      </c>
      <c r="R268" s="173">
        <v>0</v>
      </c>
      <c r="S268" s="171" t="s">
        <v>2160</v>
      </c>
      <c r="T268" s="173">
        <v>0</v>
      </c>
      <c r="U268" s="171" t="s">
        <v>2160</v>
      </c>
      <c r="V268" s="174">
        <v>0</v>
      </c>
    </row>
    <row r="269" spans="1:22">
      <c r="A269" s="169" t="s">
        <v>3145</v>
      </c>
      <c r="B269" s="170" t="s">
        <v>3146</v>
      </c>
      <c r="C269" s="171" t="s">
        <v>3147</v>
      </c>
      <c r="D269" s="171" t="s">
        <v>2183</v>
      </c>
      <c r="E269" s="170" t="s">
        <v>2158</v>
      </c>
      <c r="F269" s="172">
        <v>235691425.78</v>
      </c>
      <c r="G269" s="170" t="s">
        <v>2607</v>
      </c>
      <c r="H269" s="173">
        <v>313484914</v>
      </c>
      <c r="I269" s="173">
        <v>0</v>
      </c>
      <c r="J269" s="173">
        <v>313484914</v>
      </c>
      <c r="K269" s="171" t="s">
        <v>2160</v>
      </c>
      <c r="L269" s="173">
        <v>0</v>
      </c>
      <c r="M269" s="171" t="s">
        <v>2160</v>
      </c>
      <c r="N269" s="173">
        <v>0</v>
      </c>
      <c r="O269" s="171" t="s">
        <v>2160</v>
      </c>
      <c r="P269" s="173">
        <v>0</v>
      </c>
      <c r="Q269" s="171" t="s">
        <v>2160</v>
      </c>
      <c r="R269" s="173">
        <v>0</v>
      </c>
      <c r="S269" s="171" t="s">
        <v>2160</v>
      </c>
      <c r="T269" s="173">
        <v>0</v>
      </c>
      <c r="U269" s="171" t="s">
        <v>2160</v>
      </c>
      <c r="V269" s="174">
        <v>0</v>
      </c>
    </row>
    <row r="270" spans="1:22">
      <c r="A270" s="169" t="s">
        <v>3148</v>
      </c>
      <c r="B270" s="170" t="s">
        <v>3149</v>
      </c>
      <c r="C270" s="171" t="s">
        <v>3150</v>
      </c>
      <c r="D270" s="171" t="s">
        <v>2183</v>
      </c>
      <c r="E270" s="170" t="s">
        <v>2158</v>
      </c>
      <c r="F270" s="172">
        <v>10000</v>
      </c>
      <c r="G270" s="170" t="s">
        <v>3151</v>
      </c>
      <c r="H270" s="173">
        <v>10000</v>
      </c>
      <c r="I270" s="173">
        <v>0</v>
      </c>
      <c r="J270" s="173">
        <v>10000</v>
      </c>
      <c r="K270" s="171" t="s">
        <v>2160</v>
      </c>
      <c r="L270" s="173">
        <v>0</v>
      </c>
      <c r="M270" s="171" t="s">
        <v>2160</v>
      </c>
      <c r="N270" s="173">
        <v>0</v>
      </c>
      <c r="O270" s="171" t="s">
        <v>2160</v>
      </c>
      <c r="P270" s="173">
        <v>0</v>
      </c>
      <c r="Q270" s="171" t="s">
        <v>2160</v>
      </c>
      <c r="R270" s="173">
        <v>0</v>
      </c>
      <c r="S270" s="171" t="s">
        <v>2160</v>
      </c>
      <c r="T270" s="173">
        <v>0</v>
      </c>
      <c r="U270" s="171" t="s">
        <v>2160</v>
      </c>
      <c r="V270" s="174">
        <v>0</v>
      </c>
    </row>
    <row r="271" spans="1:22">
      <c r="A271" s="169" t="s">
        <v>3152</v>
      </c>
      <c r="B271" s="170" t="s">
        <v>3153</v>
      </c>
      <c r="C271" s="171" t="s">
        <v>3154</v>
      </c>
      <c r="D271" s="171" t="s">
        <v>2157</v>
      </c>
      <c r="E271" s="170" t="s">
        <v>2158</v>
      </c>
      <c r="F271" s="172">
        <v>3351959067.7800002</v>
      </c>
      <c r="G271" s="170" t="s">
        <v>3155</v>
      </c>
      <c r="H271" s="173">
        <v>143057124</v>
      </c>
      <c r="I271" s="173">
        <v>286114248</v>
      </c>
      <c r="J271" s="173">
        <v>429171372</v>
      </c>
      <c r="K271" s="171" t="s">
        <v>2160</v>
      </c>
      <c r="L271" s="173">
        <v>0</v>
      </c>
      <c r="M271" s="171" t="s">
        <v>2160</v>
      </c>
      <c r="N271" s="173">
        <v>0</v>
      </c>
      <c r="O271" s="171" t="s">
        <v>2160</v>
      </c>
      <c r="P271" s="173">
        <v>0</v>
      </c>
      <c r="Q271" s="171" t="s">
        <v>2160</v>
      </c>
      <c r="R271" s="173">
        <v>0</v>
      </c>
      <c r="S271" s="171" t="s">
        <v>2160</v>
      </c>
      <c r="T271" s="173">
        <v>0</v>
      </c>
      <c r="U271" s="171" t="s">
        <v>2160</v>
      </c>
      <c r="V271" s="174">
        <v>0</v>
      </c>
    </row>
    <row r="272" spans="1:22">
      <c r="A272" s="169" t="s">
        <v>1707</v>
      </c>
      <c r="B272" s="170" t="s">
        <v>3156</v>
      </c>
      <c r="C272" s="171" t="s">
        <v>3157</v>
      </c>
      <c r="D272" s="171" t="s">
        <v>2183</v>
      </c>
      <c r="E272" s="170" t="s">
        <v>2158</v>
      </c>
      <c r="F272" s="172">
        <v>79000000</v>
      </c>
      <c r="G272" s="170" t="s">
        <v>2263</v>
      </c>
      <c r="H272" s="173">
        <v>792124</v>
      </c>
      <c r="I272" s="173">
        <v>1571812</v>
      </c>
      <c r="J272" s="173">
        <v>2363936</v>
      </c>
      <c r="K272" s="171" t="s">
        <v>2160</v>
      </c>
      <c r="L272" s="173">
        <v>0</v>
      </c>
      <c r="M272" s="171" t="s">
        <v>2160</v>
      </c>
      <c r="N272" s="173">
        <v>0</v>
      </c>
      <c r="O272" s="171" t="s">
        <v>2160</v>
      </c>
      <c r="P272" s="173">
        <v>0</v>
      </c>
      <c r="Q272" s="171" t="s">
        <v>2160</v>
      </c>
      <c r="R272" s="173">
        <v>0</v>
      </c>
      <c r="S272" s="171" t="s">
        <v>2160</v>
      </c>
      <c r="T272" s="173">
        <v>0</v>
      </c>
      <c r="U272" s="171" t="s">
        <v>2160</v>
      </c>
      <c r="V272" s="174">
        <v>0</v>
      </c>
    </row>
    <row r="273" spans="1:22">
      <c r="A273" s="169" t="s">
        <v>3158</v>
      </c>
      <c r="B273" s="170" t="s">
        <v>3159</v>
      </c>
      <c r="C273" s="171" t="s">
        <v>3160</v>
      </c>
      <c r="D273" s="171" t="s">
        <v>2183</v>
      </c>
      <c r="E273" s="170" t="s">
        <v>2158</v>
      </c>
      <c r="F273" s="172">
        <v>961793701.46000004</v>
      </c>
      <c r="G273" s="170" t="s">
        <v>2259</v>
      </c>
      <c r="H273" s="173">
        <v>402202308</v>
      </c>
      <c r="I273" s="173">
        <v>384203962</v>
      </c>
      <c r="J273" s="173">
        <v>786406270</v>
      </c>
      <c r="K273" s="171" t="s">
        <v>2204</v>
      </c>
      <c r="L273" s="173">
        <v>16288514</v>
      </c>
      <c r="M273" s="171" t="s">
        <v>2205</v>
      </c>
      <c r="N273" s="173">
        <v>5156240</v>
      </c>
      <c r="O273" s="171" t="s">
        <v>2228</v>
      </c>
      <c r="P273" s="173">
        <v>107199382</v>
      </c>
      <c r="Q273" s="171" t="s">
        <v>2160</v>
      </c>
      <c r="R273" s="173">
        <v>0</v>
      </c>
      <c r="S273" s="171" t="s">
        <v>2160</v>
      </c>
      <c r="T273" s="173">
        <v>0</v>
      </c>
      <c r="U273" s="171" t="s">
        <v>2160</v>
      </c>
      <c r="V273" s="174">
        <v>0</v>
      </c>
    </row>
    <row r="274" spans="1:22">
      <c r="A274" s="169" t="s">
        <v>3161</v>
      </c>
      <c r="B274" s="170" t="s">
        <v>3162</v>
      </c>
      <c r="C274" s="171" t="s">
        <v>3163</v>
      </c>
      <c r="D274" s="171" t="s">
        <v>2157</v>
      </c>
      <c r="E274" s="170" t="s">
        <v>2158</v>
      </c>
      <c r="F274" s="172">
        <v>2000000</v>
      </c>
      <c r="G274" s="170" t="s">
        <v>3164</v>
      </c>
      <c r="H274" s="173">
        <v>1587353356</v>
      </c>
      <c r="I274" s="173">
        <v>0</v>
      </c>
      <c r="J274" s="173">
        <v>1587353356</v>
      </c>
      <c r="K274" s="171" t="s">
        <v>2160</v>
      </c>
      <c r="L274" s="173">
        <v>0</v>
      </c>
      <c r="M274" s="171" t="s">
        <v>2160</v>
      </c>
      <c r="N274" s="173">
        <v>0</v>
      </c>
      <c r="O274" s="171" t="s">
        <v>2160</v>
      </c>
      <c r="P274" s="173">
        <v>0</v>
      </c>
      <c r="Q274" s="171" t="s">
        <v>2160</v>
      </c>
      <c r="R274" s="173">
        <v>0</v>
      </c>
      <c r="S274" s="171" t="s">
        <v>2160</v>
      </c>
      <c r="T274" s="173">
        <v>0</v>
      </c>
      <c r="U274" s="171" t="s">
        <v>2160</v>
      </c>
      <c r="V274" s="174">
        <v>0</v>
      </c>
    </row>
    <row r="275" spans="1:22">
      <c r="A275" s="169" t="s">
        <v>1709</v>
      </c>
      <c r="B275" s="170" t="s">
        <v>3165</v>
      </c>
      <c r="C275" s="171" t="s">
        <v>3166</v>
      </c>
      <c r="D275" s="171" t="s">
        <v>2243</v>
      </c>
      <c r="E275" s="170" t="s">
        <v>2158</v>
      </c>
      <c r="F275" s="172">
        <v>700000000</v>
      </c>
      <c r="G275" s="170" t="s">
        <v>2703</v>
      </c>
      <c r="H275" s="173">
        <v>94863372</v>
      </c>
      <c r="I275" s="173">
        <v>0</v>
      </c>
      <c r="J275" s="173">
        <v>94863372</v>
      </c>
      <c r="K275" s="171" t="s">
        <v>2160</v>
      </c>
      <c r="L275" s="173">
        <v>0</v>
      </c>
      <c r="M275" s="171" t="s">
        <v>2160</v>
      </c>
      <c r="N275" s="173">
        <v>0</v>
      </c>
      <c r="O275" s="171" t="s">
        <v>2160</v>
      </c>
      <c r="P275" s="173">
        <v>0</v>
      </c>
      <c r="Q275" s="171" t="s">
        <v>2160</v>
      </c>
      <c r="R275" s="173">
        <v>0</v>
      </c>
      <c r="S275" s="171" t="s">
        <v>2160</v>
      </c>
      <c r="T275" s="173">
        <v>0</v>
      </c>
      <c r="U275" s="171" t="s">
        <v>2160</v>
      </c>
      <c r="V275" s="174">
        <v>0</v>
      </c>
    </row>
    <row r="276" spans="1:22">
      <c r="A276" s="169" t="s">
        <v>3167</v>
      </c>
      <c r="B276" s="170" t="s">
        <v>3168</v>
      </c>
      <c r="C276" s="171" t="s">
        <v>3169</v>
      </c>
      <c r="D276" s="171" t="s">
        <v>2183</v>
      </c>
      <c r="E276" s="170" t="s">
        <v>2158</v>
      </c>
      <c r="F276" s="172">
        <v>273205</v>
      </c>
      <c r="G276" s="170" t="s">
        <v>3170</v>
      </c>
      <c r="H276" s="173">
        <v>272205</v>
      </c>
      <c r="I276" s="173">
        <v>0</v>
      </c>
      <c r="J276" s="173">
        <v>272205</v>
      </c>
      <c r="K276" s="171" t="s">
        <v>2160</v>
      </c>
      <c r="L276" s="173">
        <v>0</v>
      </c>
      <c r="M276" s="171" t="s">
        <v>2160</v>
      </c>
      <c r="N276" s="173">
        <v>0</v>
      </c>
      <c r="O276" s="171" t="s">
        <v>2160</v>
      </c>
      <c r="P276" s="173">
        <v>0</v>
      </c>
      <c r="Q276" s="171" t="s">
        <v>2160</v>
      </c>
      <c r="R276" s="173">
        <v>0</v>
      </c>
      <c r="S276" s="171" t="s">
        <v>2160</v>
      </c>
      <c r="T276" s="173">
        <v>0</v>
      </c>
      <c r="U276" s="171" t="s">
        <v>2160</v>
      </c>
      <c r="V276" s="174">
        <v>0</v>
      </c>
    </row>
    <row r="277" spans="1:22">
      <c r="A277" s="169" t="s">
        <v>3171</v>
      </c>
      <c r="B277" s="170" t="s">
        <v>3172</v>
      </c>
      <c r="C277" s="171" t="s">
        <v>3173</v>
      </c>
      <c r="D277" s="171" t="s">
        <v>2183</v>
      </c>
      <c r="E277" s="170" t="s">
        <v>2158</v>
      </c>
      <c r="F277" s="172">
        <v>617385.4</v>
      </c>
      <c r="G277" s="170" t="s">
        <v>2592</v>
      </c>
      <c r="H277" s="173">
        <v>221714</v>
      </c>
      <c r="I277" s="173">
        <v>443427</v>
      </c>
      <c r="J277" s="173">
        <v>665141</v>
      </c>
      <c r="K277" s="171" t="s">
        <v>2205</v>
      </c>
      <c r="L277" s="173">
        <v>443427</v>
      </c>
      <c r="M277" s="171" t="s">
        <v>2160</v>
      </c>
      <c r="N277" s="173">
        <v>0</v>
      </c>
      <c r="O277" s="171" t="s">
        <v>2160</v>
      </c>
      <c r="P277" s="173">
        <v>0</v>
      </c>
      <c r="Q277" s="171" t="s">
        <v>2160</v>
      </c>
      <c r="R277" s="173">
        <v>0</v>
      </c>
      <c r="S277" s="171" t="s">
        <v>2160</v>
      </c>
      <c r="T277" s="173">
        <v>0</v>
      </c>
      <c r="U277" s="171" t="s">
        <v>2160</v>
      </c>
      <c r="V277" s="174">
        <v>0</v>
      </c>
    </row>
    <row r="278" spans="1:22">
      <c r="A278" s="169" t="s">
        <v>3174</v>
      </c>
      <c r="B278" s="170" t="s">
        <v>3175</v>
      </c>
      <c r="C278" s="171" t="s">
        <v>3176</v>
      </c>
      <c r="D278" s="171" t="s">
        <v>2183</v>
      </c>
      <c r="E278" s="170" t="s">
        <v>2158</v>
      </c>
      <c r="F278" s="172">
        <v>25000000</v>
      </c>
      <c r="G278" s="170" t="s">
        <v>3177</v>
      </c>
      <c r="H278" s="173">
        <v>25000000</v>
      </c>
      <c r="I278" s="173">
        <v>0</v>
      </c>
      <c r="J278" s="173">
        <v>25000000</v>
      </c>
      <c r="K278" s="171" t="s">
        <v>2160</v>
      </c>
      <c r="L278" s="173">
        <v>0</v>
      </c>
      <c r="M278" s="171" t="s">
        <v>2160</v>
      </c>
      <c r="N278" s="173">
        <v>0</v>
      </c>
      <c r="O278" s="171" t="s">
        <v>2160</v>
      </c>
      <c r="P278" s="173">
        <v>0</v>
      </c>
      <c r="Q278" s="171" t="s">
        <v>2160</v>
      </c>
      <c r="R278" s="173">
        <v>0</v>
      </c>
      <c r="S278" s="171" t="s">
        <v>2160</v>
      </c>
      <c r="T278" s="173">
        <v>0</v>
      </c>
      <c r="U278" s="171" t="s">
        <v>2160</v>
      </c>
      <c r="V278" s="174">
        <v>0</v>
      </c>
    </row>
    <row r="279" spans="1:22">
      <c r="A279" s="169" t="s">
        <v>3178</v>
      </c>
      <c r="B279" s="170" t="s">
        <v>3179</v>
      </c>
      <c r="C279" s="171" t="s">
        <v>3180</v>
      </c>
      <c r="D279" s="171" t="s">
        <v>2271</v>
      </c>
      <c r="E279" s="170" t="s">
        <v>2158</v>
      </c>
      <c r="F279" s="172">
        <v>22000000010</v>
      </c>
      <c r="G279" s="170" t="s">
        <v>3181</v>
      </c>
      <c r="H279" s="173">
        <v>2106226703</v>
      </c>
      <c r="I279" s="173">
        <v>3364440558</v>
      </c>
      <c r="J279" s="173">
        <v>5470667261</v>
      </c>
      <c r="K279" s="171" t="s">
        <v>2160</v>
      </c>
      <c r="L279" s="173">
        <v>0</v>
      </c>
      <c r="M279" s="171" t="s">
        <v>2160</v>
      </c>
      <c r="N279" s="173">
        <v>0</v>
      </c>
      <c r="O279" s="171" t="s">
        <v>2160</v>
      </c>
      <c r="P279" s="173">
        <v>0</v>
      </c>
      <c r="Q279" s="171" t="s">
        <v>2160</v>
      </c>
      <c r="R279" s="173">
        <v>0</v>
      </c>
      <c r="S279" s="171" t="s">
        <v>2160</v>
      </c>
      <c r="T279" s="173">
        <v>0</v>
      </c>
      <c r="U279" s="171" t="s">
        <v>2160</v>
      </c>
      <c r="V279" s="174">
        <v>0</v>
      </c>
    </row>
    <row r="280" spans="1:22">
      <c r="A280" s="169" t="s">
        <v>2165</v>
      </c>
      <c r="B280" s="170" t="s">
        <v>2166</v>
      </c>
      <c r="C280" s="171" t="s">
        <v>2167</v>
      </c>
      <c r="D280" s="171" t="s">
        <v>2168</v>
      </c>
      <c r="E280" s="170" t="s">
        <v>2169</v>
      </c>
      <c r="F280" s="172">
        <v>525000000</v>
      </c>
      <c r="G280" s="170" t="s">
        <v>3182</v>
      </c>
      <c r="H280" s="173">
        <v>32340304</v>
      </c>
      <c r="I280" s="173">
        <v>51659696</v>
      </c>
      <c r="J280" s="173">
        <v>84000000</v>
      </c>
      <c r="K280" s="171" t="s">
        <v>2160</v>
      </c>
      <c r="L280" s="173">
        <v>0</v>
      </c>
      <c r="M280" s="171" t="s">
        <v>2160</v>
      </c>
      <c r="N280" s="173">
        <v>0</v>
      </c>
      <c r="O280" s="171" t="s">
        <v>2160</v>
      </c>
      <c r="P280" s="173">
        <v>0</v>
      </c>
      <c r="Q280" s="171" t="s">
        <v>2160</v>
      </c>
      <c r="R280" s="173">
        <v>0</v>
      </c>
      <c r="S280" s="171" t="s">
        <v>2160</v>
      </c>
      <c r="T280" s="173">
        <v>0</v>
      </c>
      <c r="U280" s="171" t="s">
        <v>2160</v>
      </c>
      <c r="V280" s="174">
        <v>0</v>
      </c>
    </row>
    <row r="281" spans="1:22">
      <c r="A281" s="169" t="s">
        <v>3183</v>
      </c>
      <c r="B281" s="170" t="s">
        <v>3184</v>
      </c>
      <c r="C281" s="171" t="s">
        <v>3185</v>
      </c>
      <c r="D281" s="171" t="s">
        <v>2183</v>
      </c>
      <c r="E281" s="170" t="s">
        <v>2158</v>
      </c>
      <c r="F281" s="172">
        <v>280000000</v>
      </c>
      <c r="G281" s="170" t="s">
        <v>3186</v>
      </c>
      <c r="H281" s="173">
        <v>11651126</v>
      </c>
      <c r="I281" s="173">
        <v>0</v>
      </c>
      <c r="J281" s="173">
        <v>11651126</v>
      </c>
      <c r="K281" s="171" t="s">
        <v>2160</v>
      </c>
      <c r="L281" s="173">
        <v>0</v>
      </c>
      <c r="M281" s="171" t="s">
        <v>2160</v>
      </c>
      <c r="N281" s="173">
        <v>0</v>
      </c>
      <c r="O281" s="171" t="s">
        <v>2160</v>
      </c>
      <c r="P281" s="173">
        <v>0</v>
      </c>
      <c r="Q281" s="171" t="s">
        <v>2160</v>
      </c>
      <c r="R281" s="173">
        <v>0</v>
      </c>
      <c r="S281" s="171" t="s">
        <v>2160</v>
      </c>
      <c r="T281" s="173">
        <v>0</v>
      </c>
      <c r="U281" s="171" t="s">
        <v>2160</v>
      </c>
      <c r="V281" s="174">
        <v>0</v>
      </c>
    </row>
    <row r="282" spans="1:22">
      <c r="A282" s="169" t="s">
        <v>1712</v>
      </c>
      <c r="B282" s="170" t="s">
        <v>3187</v>
      </c>
      <c r="C282" s="171" t="s">
        <v>3188</v>
      </c>
      <c r="D282" s="171" t="s">
        <v>2271</v>
      </c>
      <c r="E282" s="170" t="s">
        <v>2158</v>
      </c>
      <c r="F282" s="172">
        <v>60000000000</v>
      </c>
      <c r="G282" s="170" t="s">
        <v>2651</v>
      </c>
      <c r="H282" s="173">
        <v>2518215040</v>
      </c>
      <c r="I282" s="173">
        <v>2509814670</v>
      </c>
      <c r="J282" s="173">
        <v>5028029710</v>
      </c>
      <c r="K282" s="171" t="s">
        <v>2160</v>
      </c>
      <c r="L282" s="173">
        <v>0</v>
      </c>
      <c r="M282" s="171" t="s">
        <v>2160</v>
      </c>
      <c r="N282" s="173">
        <v>0</v>
      </c>
      <c r="O282" s="171" t="s">
        <v>2160</v>
      </c>
      <c r="P282" s="173">
        <v>0</v>
      </c>
      <c r="Q282" s="171" t="s">
        <v>2160</v>
      </c>
      <c r="R282" s="173">
        <v>0</v>
      </c>
      <c r="S282" s="171" t="s">
        <v>2160</v>
      </c>
      <c r="T282" s="173">
        <v>0</v>
      </c>
      <c r="U282" s="171" t="s">
        <v>2160</v>
      </c>
      <c r="V282" s="174">
        <v>0</v>
      </c>
    </row>
    <row r="283" spans="1:22">
      <c r="A283" s="169" t="s">
        <v>3189</v>
      </c>
      <c r="B283" s="170" t="s">
        <v>3190</v>
      </c>
      <c r="C283" s="171" t="s">
        <v>3191</v>
      </c>
      <c r="D283" s="171" t="s">
        <v>2183</v>
      </c>
      <c r="E283" s="170" t="s">
        <v>2158</v>
      </c>
      <c r="F283" s="172">
        <v>96610827.730000004</v>
      </c>
      <c r="G283" s="170" t="s">
        <v>3192</v>
      </c>
      <c r="H283" s="173">
        <v>9291502</v>
      </c>
      <c r="I283" s="173">
        <v>18582348</v>
      </c>
      <c r="J283" s="173">
        <v>27873850</v>
      </c>
      <c r="K283" s="171" t="s">
        <v>2160</v>
      </c>
      <c r="L283" s="173">
        <v>0</v>
      </c>
      <c r="M283" s="171" t="s">
        <v>2160</v>
      </c>
      <c r="N283" s="173">
        <v>0</v>
      </c>
      <c r="O283" s="171" t="s">
        <v>2160</v>
      </c>
      <c r="P283" s="173">
        <v>0</v>
      </c>
      <c r="Q283" s="171" t="s">
        <v>2160</v>
      </c>
      <c r="R283" s="173">
        <v>0</v>
      </c>
      <c r="S283" s="171" t="s">
        <v>2160</v>
      </c>
      <c r="T283" s="173">
        <v>0</v>
      </c>
      <c r="U283" s="171" t="s">
        <v>2160</v>
      </c>
      <c r="V283" s="174">
        <v>0</v>
      </c>
    </row>
    <row r="284" spans="1:22">
      <c r="A284" s="169" t="s">
        <v>3193</v>
      </c>
      <c r="B284" s="170" t="s">
        <v>3194</v>
      </c>
      <c r="C284" s="171" t="s">
        <v>3195</v>
      </c>
      <c r="D284" s="171" t="s">
        <v>2183</v>
      </c>
      <c r="E284" s="170" t="s">
        <v>2158</v>
      </c>
      <c r="F284" s="172">
        <v>197873195.21000001</v>
      </c>
      <c r="G284" s="170" t="s">
        <v>3196</v>
      </c>
      <c r="H284" s="173">
        <v>11496411</v>
      </c>
      <c r="I284" s="173">
        <v>10335786</v>
      </c>
      <c r="J284" s="173">
        <v>21832197</v>
      </c>
      <c r="K284" s="171" t="s">
        <v>2204</v>
      </c>
      <c r="L284" s="173">
        <v>10334449</v>
      </c>
      <c r="M284" s="171" t="s">
        <v>2205</v>
      </c>
      <c r="N284" s="173">
        <v>1337</v>
      </c>
      <c r="O284" s="171" t="s">
        <v>2160</v>
      </c>
      <c r="P284" s="173">
        <v>0</v>
      </c>
      <c r="Q284" s="171" t="s">
        <v>2160</v>
      </c>
      <c r="R284" s="173">
        <v>0</v>
      </c>
      <c r="S284" s="171" t="s">
        <v>2160</v>
      </c>
      <c r="T284" s="173">
        <v>0</v>
      </c>
      <c r="U284" s="171" t="s">
        <v>2160</v>
      </c>
      <c r="V284" s="174">
        <v>0</v>
      </c>
    </row>
    <row r="285" spans="1:22">
      <c r="A285" s="169" t="s">
        <v>3197</v>
      </c>
      <c r="B285" s="170" t="s">
        <v>3198</v>
      </c>
      <c r="C285" s="171" t="s">
        <v>3199</v>
      </c>
      <c r="D285" s="171" t="s">
        <v>2243</v>
      </c>
      <c r="E285" s="170" t="s">
        <v>2158</v>
      </c>
      <c r="F285" s="172">
        <v>21561112078.68</v>
      </c>
      <c r="G285" s="170" t="s">
        <v>3200</v>
      </c>
      <c r="H285" s="173">
        <v>2943644008</v>
      </c>
      <c r="I285" s="173">
        <v>0</v>
      </c>
      <c r="J285" s="173">
        <v>2943644008</v>
      </c>
      <c r="K285" s="171" t="s">
        <v>2160</v>
      </c>
      <c r="L285" s="173">
        <v>0</v>
      </c>
      <c r="M285" s="171" t="s">
        <v>2160</v>
      </c>
      <c r="N285" s="173">
        <v>0</v>
      </c>
      <c r="O285" s="171" t="s">
        <v>2160</v>
      </c>
      <c r="P285" s="173">
        <v>0</v>
      </c>
      <c r="Q285" s="171" t="s">
        <v>2160</v>
      </c>
      <c r="R285" s="173">
        <v>0</v>
      </c>
      <c r="S285" s="171" t="s">
        <v>2160</v>
      </c>
      <c r="T285" s="173">
        <v>0</v>
      </c>
      <c r="U285" s="171" t="s">
        <v>2160</v>
      </c>
      <c r="V285" s="174">
        <v>0</v>
      </c>
    </row>
    <row r="286" spans="1:22">
      <c r="A286" s="169" t="s">
        <v>3201</v>
      </c>
      <c r="B286" s="170" t="s">
        <v>3202</v>
      </c>
      <c r="C286" s="171" t="s">
        <v>3203</v>
      </c>
      <c r="D286" s="171" t="s">
        <v>2183</v>
      </c>
      <c r="E286" s="170" t="s">
        <v>2158</v>
      </c>
      <c r="F286" s="172">
        <v>784003710.15999997</v>
      </c>
      <c r="G286" s="170" t="s">
        <v>3204</v>
      </c>
      <c r="H286" s="173">
        <v>385822906</v>
      </c>
      <c r="I286" s="173">
        <v>578115845</v>
      </c>
      <c r="J286" s="173">
        <v>963938751</v>
      </c>
      <c r="K286" s="171" t="s">
        <v>2160</v>
      </c>
      <c r="L286" s="173">
        <v>0</v>
      </c>
      <c r="M286" s="171" t="s">
        <v>2160</v>
      </c>
      <c r="N286" s="173">
        <v>0</v>
      </c>
      <c r="O286" s="171" t="s">
        <v>2160</v>
      </c>
      <c r="P286" s="173">
        <v>0</v>
      </c>
      <c r="Q286" s="171" t="s">
        <v>2160</v>
      </c>
      <c r="R286" s="173">
        <v>0</v>
      </c>
      <c r="S286" s="171" t="s">
        <v>2160</v>
      </c>
      <c r="T286" s="173">
        <v>0</v>
      </c>
      <c r="U286" s="171" t="s">
        <v>2160</v>
      </c>
      <c r="V286" s="174">
        <v>0</v>
      </c>
    </row>
    <row r="287" spans="1:22">
      <c r="A287" s="169" t="s">
        <v>3205</v>
      </c>
      <c r="B287" s="170" t="s">
        <v>3206</v>
      </c>
      <c r="C287" s="171" t="s">
        <v>3207</v>
      </c>
      <c r="D287" s="171" t="s">
        <v>2243</v>
      </c>
      <c r="E287" s="170" t="s">
        <v>2158</v>
      </c>
      <c r="F287" s="172">
        <v>721381634.86000001</v>
      </c>
      <c r="G287" s="170" t="s">
        <v>3208</v>
      </c>
      <c r="H287" s="173">
        <v>432043157</v>
      </c>
      <c r="I287" s="173">
        <v>0</v>
      </c>
      <c r="J287" s="173">
        <v>432043157</v>
      </c>
      <c r="K287" s="171" t="s">
        <v>2160</v>
      </c>
      <c r="L287" s="173">
        <v>0</v>
      </c>
      <c r="M287" s="171" t="s">
        <v>2160</v>
      </c>
      <c r="N287" s="173">
        <v>0</v>
      </c>
      <c r="O287" s="171" t="s">
        <v>2160</v>
      </c>
      <c r="P287" s="173">
        <v>0</v>
      </c>
      <c r="Q287" s="171" t="s">
        <v>2160</v>
      </c>
      <c r="R287" s="173">
        <v>0</v>
      </c>
      <c r="S287" s="171" t="s">
        <v>2160</v>
      </c>
      <c r="T287" s="173">
        <v>0</v>
      </c>
      <c r="U287" s="171" t="s">
        <v>2160</v>
      </c>
      <c r="V287" s="174">
        <v>0</v>
      </c>
    </row>
    <row r="288" spans="1:22">
      <c r="A288" s="169" t="s">
        <v>3209</v>
      </c>
      <c r="B288" s="170" t="s">
        <v>3210</v>
      </c>
      <c r="C288" s="171" t="s">
        <v>3211</v>
      </c>
      <c r="D288" s="171" t="s">
        <v>2183</v>
      </c>
      <c r="E288" s="170" t="s">
        <v>2158</v>
      </c>
      <c r="F288" s="172">
        <v>840888586.38999999</v>
      </c>
      <c r="G288" s="170" t="s">
        <v>3212</v>
      </c>
      <c r="H288" s="173">
        <v>177770363</v>
      </c>
      <c r="I288" s="173">
        <v>0</v>
      </c>
      <c r="J288" s="173">
        <v>177770363</v>
      </c>
      <c r="K288" s="171" t="s">
        <v>2160</v>
      </c>
      <c r="L288" s="173">
        <v>0</v>
      </c>
      <c r="M288" s="171" t="s">
        <v>2160</v>
      </c>
      <c r="N288" s="173">
        <v>0</v>
      </c>
      <c r="O288" s="171" t="s">
        <v>2160</v>
      </c>
      <c r="P288" s="173">
        <v>0</v>
      </c>
      <c r="Q288" s="171" t="s">
        <v>2160</v>
      </c>
      <c r="R288" s="173">
        <v>0</v>
      </c>
      <c r="S288" s="171" t="s">
        <v>2160</v>
      </c>
      <c r="T288" s="173">
        <v>0</v>
      </c>
      <c r="U288" s="171" t="s">
        <v>2160</v>
      </c>
      <c r="V288" s="174">
        <v>0</v>
      </c>
    </row>
    <row r="289" spans="1:22">
      <c r="A289" s="169" t="s">
        <v>3213</v>
      </c>
      <c r="B289" s="170" t="s">
        <v>3214</v>
      </c>
      <c r="C289" s="171" t="s">
        <v>3215</v>
      </c>
      <c r="D289" s="171" t="s">
        <v>2183</v>
      </c>
      <c r="E289" s="170" t="s">
        <v>2158</v>
      </c>
      <c r="F289" s="172">
        <v>120000000</v>
      </c>
      <c r="G289" s="170" t="s">
        <v>3216</v>
      </c>
      <c r="H289" s="173">
        <v>10450993</v>
      </c>
      <c r="I289" s="173">
        <v>131368</v>
      </c>
      <c r="J289" s="173">
        <v>10582361</v>
      </c>
      <c r="K289" s="171" t="s">
        <v>2160</v>
      </c>
      <c r="L289" s="173">
        <v>0</v>
      </c>
      <c r="M289" s="171" t="s">
        <v>2160</v>
      </c>
      <c r="N289" s="173">
        <v>0</v>
      </c>
      <c r="O289" s="171" t="s">
        <v>2160</v>
      </c>
      <c r="P289" s="173">
        <v>0</v>
      </c>
      <c r="Q289" s="171" t="s">
        <v>2160</v>
      </c>
      <c r="R289" s="173">
        <v>0</v>
      </c>
      <c r="S289" s="171" t="s">
        <v>2160</v>
      </c>
      <c r="T289" s="173">
        <v>0</v>
      </c>
      <c r="U289" s="171" t="s">
        <v>2160</v>
      </c>
      <c r="V289" s="174">
        <v>0</v>
      </c>
    </row>
    <row r="290" spans="1:22">
      <c r="A290" s="169" t="s">
        <v>3217</v>
      </c>
      <c r="B290" s="170" t="s">
        <v>3218</v>
      </c>
      <c r="C290" s="171" t="s">
        <v>3219</v>
      </c>
      <c r="D290" s="171" t="s">
        <v>2243</v>
      </c>
      <c r="E290" s="170" t="s">
        <v>2158</v>
      </c>
      <c r="F290" s="172">
        <v>676614203.57000005</v>
      </c>
      <c r="G290" s="170" t="s">
        <v>3220</v>
      </c>
      <c r="H290" s="173">
        <v>216799134</v>
      </c>
      <c r="I290" s="173">
        <v>0</v>
      </c>
      <c r="J290" s="173">
        <v>216799134</v>
      </c>
      <c r="K290" s="171" t="s">
        <v>2160</v>
      </c>
      <c r="L290" s="173">
        <v>0</v>
      </c>
      <c r="M290" s="171" t="s">
        <v>2160</v>
      </c>
      <c r="N290" s="173">
        <v>0</v>
      </c>
      <c r="O290" s="171" t="s">
        <v>2160</v>
      </c>
      <c r="P290" s="173">
        <v>0</v>
      </c>
      <c r="Q290" s="171" t="s">
        <v>2160</v>
      </c>
      <c r="R290" s="173">
        <v>0</v>
      </c>
      <c r="S290" s="171" t="s">
        <v>2160</v>
      </c>
      <c r="T290" s="173">
        <v>0</v>
      </c>
      <c r="U290" s="171" t="s">
        <v>2160</v>
      </c>
      <c r="V290" s="174">
        <v>0</v>
      </c>
    </row>
    <row r="291" spans="1:22">
      <c r="A291" s="169" t="s">
        <v>3221</v>
      </c>
      <c r="B291" s="170" t="s">
        <v>3222</v>
      </c>
      <c r="C291" s="171" t="s">
        <v>3223</v>
      </c>
      <c r="D291" s="171" t="s">
        <v>2183</v>
      </c>
      <c r="E291" s="170" t="s">
        <v>2158</v>
      </c>
      <c r="F291" s="172">
        <v>60000000</v>
      </c>
      <c r="G291" s="170" t="s">
        <v>3224</v>
      </c>
      <c r="H291" s="173">
        <v>6120851</v>
      </c>
      <c r="I291" s="173">
        <v>8285296</v>
      </c>
      <c r="J291" s="173">
        <v>14406147</v>
      </c>
      <c r="K291" s="171" t="s">
        <v>2160</v>
      </c>
      <c r="L291" s="173">
        <v>0</v>
      </c>
      <c r="M291" s="171" t="s">
        <v>2160</v>
      </c>
      <c r="N291" s="173">
        <v>0</v>
      </c>
      <c r="O291" s="171" t="s">
        <v>2160</v>
      </c>
      <c r="P291" s="173">
        <v>0</v>
      </c>
      <c r="Q291" s="171" t="s">
        <v>2160</v>
      </c>
      <c r="R291" s="173">
        <v>0</v>
      </c>
      <c r="S291" s="171" t="s">
        <v>2160</v>
      </c>
      <c r="T291" s="173">
        <v>0</v>
      </c>
      <c r="U291" s="171" t="s">
        <v>2160</v>
      </c>
      <c r="V291" s="174">
        <v>0</v>
      </c>
    </row>
    <row r="292" spans="1:22">
      <c r="A292" s="169" t="s">
        <v>1721</v>
      </c>
      <c r="B292" s="170" t="s">
        <v>3225</v>
      </c>
      <c r="C292" s="171" t="s">
        <v>3226</v>
      </c>
      <c r="D292" s="171" t="s">
        <v>2183</v>
      </c>
      <c r="E292" s="170" t="s">
        <v>2158</v>
      </c>
      <c r="F292" s="172">
        <v>230652056.93000001</v>
      </c>
      <c r="G292" s="170" t="s">
        <v>3227</v>
      </c>
      <c r="H292" s="173">
        <v>26185297</v>
      </c>
      <c r="I292" s="173">
        <v>0</v>
      </c>
      <c r="J292" s="173">
        <v>26185297</v>
      </c>
      <c r="K292" s="171" t="s">
        <v>2160</v>
      </c>
      <c r="L292" s="173">
        <v>0</v>
      </c>
      <c r="M292" s="171" t="s">
        <v>2160</v>
      </c>
      <c r="N292" s="173">
        <v>0</v>
      </c>
      <c r="O292" s="171" t="s">
        <v>2160</v>
      </c>
      <c r="P292" s="173">
        <v>0</v>
      </c>
      <c r="Q292" s="171" t="s">
        <v>2160</v>
      </c>
      <c r="R292" s="173">
        <v>0</v>
      </c>
      <c r="S292" s="171" t="s">
        <v>2160</v>
      </c>
      <c r="T292" s="173">
        <v>0</v>
      </c>
      <c r="U292" s="171" t="s">
        <v>2160</v>
      </c>
      <c r="V292" s="174">
        <v>0</v>
      </c>
    </row>
    <row r="293" spans="1:22">
      <c r="A293" s="169" t="s">
        <v>3228</v>
      </c>
      <c r="B293" s="170" t="s">
        <v>3229</v>
      </c>
      <c r="C293" s="171" t="s">
        <v>3230</v>
      </c>
      <c r="D293" s="171" t="s">
        <v>2174</v>
      </c>
      <c r="E293" s="170" t="s">
        <v>2158</v>
      </c>
      <c r="F293" s="172">
        <v>2271500000</v>
      </c>
      <c r="G293" s="170" t="s">
        <v>3231</v>
      </c>
      <c r="H293" s="173">
        <v>336979570</v>
      </c>
      <c r="I293" s="173">
        <v>608978337</v>
      </c>
      <c r="J293" s="173">
        <v>945957907</v>
      </c>
      <c r="K293" s="171" t="s">
        <v>2160</v>
      </c>
      <c r="L293" s="173">
        <v>0</v>
      </c>
      <c r="M293" s="171" t="s">
        <v>2160</v>
      </c>
      <c r="N293" s="173">
        <v>0</v>
      </c>
      <c r="O293" s="171" t="s">
        <v>2160</v>
      </c>
      <c r="P293" s="173">
        <v>0</v>
      </c>
      <c r="Q293" s="171" t="s">
        <v>2160</v>
      </c>
      <c r="R293" s="173">
        <v>0</v>
      </c>
      <c r="S293" s="171" t="s">
        <v>2160</v>
      </c>
      <c r="T293" s="173">
        <v>0</v>
      </c>
      <c r="U293" s="171" t="s">
        <v>2160</v>
      </c>
      <c r="V293" s="174">
        <v>0</v>
      </c>
    </row>
    <row r="294" spans="1:22">
      <c r="A294" s="169" t="s">
        <v>3232</v>
      </c>
      <c r="B294" s="170" t="s">
        <v>3233</v>
      </c>
      <c r="C294" s="171" t="s">
        <v>3234</v>
      </c>
      <c r="D294" s="171" t="s">
        <v>2243</v>
      </c>
      <c r="E294" s="170" t="s">
        <v>2158</v>
      </c>
      <c r="F294" s="172">
        <v>1867228658</v>
      </c>
      <c r="G294" s="170" t="s">
        <v>3235</v>
      </c>
      <c r="H294" s="173">
        <v>268703876</v>
      </c>
      <c r="I294" s="173">
        <v>0</v>
      </c>
      <c r="J294" s="173">
        <v>268703876</v>
      </c>
      <c r="K294" s="171" t="s">
        <v>2160</v>
      </c>
      <c r="L294" s="173">
        <v>0</v>
      </c>
      <c r="M294" s="171" t="s">
        <v>2160</v>
      </c>
      <c r="N294" s="173">
        <v>0</v>
      </c>
      <c r="O294" s="171" t="s">
        <v>2160</v>
      </c>
      <c r="P294" s="173">
        <v>0</v>
      </c>
      <c r="Q294" s="171" t="s">
        <v>2160</v>
      </c>
      <c r="R294" s="173">
        <v>0</v>
      </c>
      <c r="S294" s="171" t="s">
        <v>2160</v>
      </c>
      <c r="T294" s="173">
        <v>0</v>
      </c>
      <c r="U294" s="171" t="s">
        <v>2160</v>
      </c>
      <c r="V294" s="174">
        <v>0</v>
      </c>
    </row>
    <row r="295" spans="1:22">
      <c r="A295" s="169" t="s">
        <v>1724</v>
      </c>
      <c r="B295" s="170" t="s">
        <v>3236</v>
      </c>
      <c r="C295" s="171" t="s">
        <v>3237</v>
      </c>
      <c r="D295" s="171" t="s">
        <v>2183</v>
      </c>
      <c r="E295" s="170" t="s">
        <v>2158</v>
      </c>
      <c r="F295" s="172">
        <v>226047458.49000001</v>
      </c>
      <c r="G295" s="170" t="s">
        <v>3238</v>
      </c>
      <c r="H295" s="173">
        <v>336676262</v>
      </c>
      <c r="I295" s="173">
        <v>207125185</v>
      </c>
      <c r="J295" s="173">
        <v>543801447</v>
      </c>
      <c r="K295" s="171" t="s">
        <v>2160</v>
      </c>
      <c r="L295" s="173">
        <v>0</v>
      </c>
      <c r="M295" s="171" t="s">
        <v>2160</v>
      </c>
      <c r="N295" s="173">
        <v>0</v>
      </c>
      <c r="O295" s="171" t="s">
        <v>2160</v>
      </c>
      <c r="P295" s="173">
        <v>0</v>
      </c>
      <c r="Q295" s="171" t="s">
        <v>2160</v>
      </c>
      <c r="R295" s="173">
        <v>0</v>
      </c>
      <c r="S295" s="171" t="s">
        <v>2160</v>
      </c>
      <c r="T295" s="173">
        <v>0</v>
      </c>
      <c r="U295" s="171" t="s">
        <v>2160</v>
      </c>
      <c r="V295" s="174">
        <v>0</v>
      </c>
    </row>
    <row r="296" spans="1:22">
      <c r="A296" s="169" t="s">
        <v>1725</v>
      </c>
      <c r="B296" s="170" t="s">
        <v>3239</v>
      </c>
      <c r="C296" s="171" t="s">
        <v>3240</v>
      </c>
      <c r="D296" s="171" t="s">
        <v>2243</v>
      </c>
      <c r="E296" s="170" t="s">
        <v>2158</v>
      </c>
      <c r="F296" s="172">
        <v>132337936.28</v>
      </c>
      <c r="G296" s="170" t="s">
        <v>3241</v>
      </c>
      <c r="H296" s="173">
        <v>172171254</v>
      </c>
      <c r="I296" s="173">
        <v>0</v>
      </c>
      <c r="J296" s="173">
        <v>172171254</v>
      </c>
      <c r="K296" s="171" t="s">
        <v>2160</v>
      </c>
      <c r="L296" s="173">
        <v>0</v>
      </c>
      <c r="M296" s="171" t="s">
        <v>2160</v>
      </c>
      <c r="N296" s="173">
        <v>0</v>
      </c>
      <c r="O296" s="171" t="s">
        <v>2160</v>
      </c>
      <c r="P296" s="173">
        <v>0</v>
      </c>
      <c r="Q296" s="171" t="s">
        <v>2160</v>
      </c>
      <c r="R296" s="173">
        <v>0</v>
      </c>
      <c r="S296" s="171" t="s">
        <v>2160</v>
      </c>
      <c r="T296" s="173">
        <v>0</v>
      </c>
      <c r="U296" s="171" t="s">
        <v>2160</v>
      </c>
      <c r="V296" s="174">
        <v>0</v>
      </c>
    </row>
    <row r="297" spans="1:22">
      <c r="A297" s="169" t="s">
        <v>3242</v>
      </c>
      <c r="B297" s="170" t="s">
        <v>3243</v>
      </c>
      <c r="C297" s="171" t="s">
        <v>3244</v>
      </c>
      <c r="D297" s="171" t="s">
        <v>2183</v>
      </c>
      <c r="E297" s="170" t="s">
        <v>2158</v>
      </c>
      <c r="F297" s="172">
        <v>385179851.86000001</v>
      </c>
      <c r="G297" s="170" t="s">
        <v>3245</v>
      </c>
      <c r="H297" s="173">
        <v>960922046</v>
      </c>
      <c r="I297" s="173">
        <v>0</v>
      </c>
      <c r="J297" s="173">
        <v>960922046</v>
      </c>
      <c r="K297" s="171" t="s">
        <v>2160</v>
      </c>
      <c r="L297" s="173">
        <v>0</v>
      </c>
      <c r="M297" s="171" t="s">
        <v>2160</v>
      </c>
      <c r="N297" s="173">
        <v>0</v>
      </c>
      <c r="O297" s="171" t="s">
        <v>2160</v>
      </c>
      <c r="P297" s="173">
        <v>0</v>
      </c>
      <c r="Q297" s="171" t="s">
        <v>2160</v>
      </c>
      <c r="R297" s="173">
        <v>0</v>
      </c>
      <c r="S297" s="171" t="s">
        <v>2160</v>
      </c>
      <c r="T297" s="173">
        <v>0</v>
      </c>
      <c r="U297" s="171" t="s">
        <v>2160</v>
      </c>
      <c r="V297" s="174">
        <v>0</v>
      </c>
    </row>
    <row r="298" spans="1:22">
      <c r="A298" s="169" t="s">
        <v>3246</v>
      </c>
      <c r="B298" s="170" t="s">
        <v>3247</v>
      </c>
      <c r="C298" s="171" t="s">
        <v>3248</v>
      </c>
      <c r="D298" s="171" t="s">
        <v>2280</v>
      </c>
      <c r="E298" s="170" t="s">
        <v>2158</v>
      </c>
      <c r="F298" s="172">
        <v>966115740.35000002</v>
      </c>
      <c r="G298" s="170" t="s">
        <v>2355</v>
      </c>
      <c r="H298" s="173">
        <v>1673166705</v>
      </c>
      <c r="I298" s="173">
        <v>0</v>
      </c>
      <c r="J298" s="173">
        <v>1673166705</v>
      </c>
      <c r="K298" s="171" t="s">
        <v>2160</v>
      </c>
      <c r="L298" s="173">
        <v>0</v>
      </c>
      <c r="M298" s="171" t="s">
        <v>2160</v>
      </c>
      <c r="N298" s="173">
        <v>0</v>
      </c>
      <c r="O298" s="171" t="s">
        <v>2160</v>
      </c>
      <c r="P298" s="173">
        <v>0</v>
      </c>
      <c r="Q298" s="171" t="s">
        <v>2160</v>
      </c>
      <c r="R298" s="173">
        <v>0</v>
      </c>
      <c r="S298" s="171" t="s">
        <v>2160</v>
      </c>
      <c r="T298" s="173">
        <v>0</v>
      </c>
      <c r="U298" s="171" t="s">
        <v>2160</v>
      </c>
      <c r="V298" s="174">
        <v>0</v>
      </c>
    </row>
    <row r="299" spans="1:22">
      <c r="A299" s="169" t="s">
        <v>3249</v>
      </c>
      <c r="B299" s="170" t="s">
        <v>3250</v>
      </c>
      <c r="C299" s="171" t="s">
        <v>3251</v>
      </c>
      <c r="D299" s="171" t="s">
        <v>2183</v>
      </c>
      <c r="E299" s="170" t="s">
        <v>2158</v>
      </c>
      <c r="F299" s="172">
        <v>2082364785.47</v>
      </c>
      <c r="G299" s="170" t="s">
        <v>3252</v>
      </c>
      <c r="H299" s="173">
        <v>203934060011</v>
      </c>
      <c r="I299" s="173">
        <v>0</v>
      </c>
      <c r="J299" s="173">
        <v>203934060011</v>
      </c>
      <c r="K299" s="171" t="s">
        <v>2160</v>
      </c>
      <c r="L299" s="173">
        <v>0</v>
      </c>
      <c r="M299" s="171" t="s">
        <v>2160</v>
      </c>
      <c r="N299" s="173">
        <v>0</v>
      </c>
      <c r="O299" s="171" t="s">
        <v>2160</v>
      </c>
      <c r="P299" s="173">
        <v>0</v>
      </c>
      <c r="Q299" s="171" t="s">
        <v>2160</v>
      </c>
      <c r="R299" s="173">
        <v>0</v>
      </c>
      <c r="S299" s="171" t="s">
        <v>2160</v>
      </c>
      <c r="T299" s="173">
        <v>0</v>
      </c>
      <c r="U299" s="171" t="s">
        <v>2160</v>
      </c>
      <c r="V299" s="174">
        <v>0</v>
      </c>
    </row>
    <row r="300" spans="1:22">
      <c r="A300" s="169" t="s">
        <v>3253</v>
      </c>
      <c r="B300" s="170" t="s">
        <v>3254</v>
      </c>
      <c r="C300" s="171" t="s">
        <v>3255</v>
      </c>
      <c r="D300" s="171" t="s">
        <v>2243</v>
      </c>
      <c r="E300" s="170" t="s">
        <v>2158</v>
      </c>
      <c r="F300" s="172">
        <v>2225822197.8899999</v>
      </c>
      <c r="G300" s="170" t="s">
        <v>3252</v>
      </c>
      <c r="H300" s="173">
        <v>203934060</v>
      </c>
      <c r="I300" s="173">
        <v>0</v>
      </c>
      <c r="J300" s="173">
        <v>203934060</v>
      </c>
      <c r="K300" s="171" t="s">
        <v>2160</v>
      </c>
      <c r="L300" s="173">
        <v>0</v>
      </c>
      <c r="M300" s="171" t="s">
        <v>2160</v>
      </c>
      <c r="N300" s="173">
        <v>0</v>
      </c>
      <c r="O300" s="171" t="s">
        <v>2160</v>
      </c>
      <c r="P300" s="173">
        <v>0</v>
      </c>
      <c r="Q300" s="171" t="s">
        <v>2160</v>
      </c>
      <c r="R300" s="173">
        <v>0</v>
      </c>
      <c r="S300" s="171" t="s">
        <v>2160</v>
      </c>
      <c r="T300" s="173">
        <v>0</v>
      </c>
      <c r="U300" s="171" t="s">
        <v>2160</v>
      </c>
      <c r="V300" s="174">
        <v>0</v>
      </c>
    </row>
    <row r="301" spans="1:22">
      <c r="A301" s="169" t="s">
        <v>3256</v>
      </c>
      <c r="B301" s="170" t="s">
        <v>1729</v>
      </c>
      <c r="C301" s="171" t="s">
        <v>3257</v>
      </c>
      <c r="D301" s="171" t="s">
        <v>2243</v>
      </c>
      <c r="E301" s="170" t="s">
        <v>2158</v>
      </c>
      <c r="F301" s="172">
        <v>346863688.32999998</v>
      </c>
      <c r="G301" s="170" t="s">
        <v>2778</v>
      </c>
      <c r="H301" s="173">
        <v>46576494</v>
      </c>
      <c r="I301" s="173">
        <v>0</v>
      </c>
      <c r="J301" s="173">
        <v>46576494</v>
      </c>
      <c r="K301" s="171" t="s">
        <v>2160</v>
      </c>
      <c r="L301" s="173">
        <v>0</v>
      </c>
      <c r="M301" s="171" t="s">
        <v>2160</v>
      </c>
      <c r="N301" s="173">
        <v>0</v>
      </c>
      <c r="O301" s="171" t="s">
        <v>2160</v>
      </c>
      <c r="P301" s="173">
        <v>0</v>
      </c>
      <c r="Q301" s="171" t="s">
        <v>2160</v>
      </c>
      <c r="R301" s="173">
        <v>0</v>
      </c>
      <c r="S301" s="171" t="s">
        <v>2160</v>
      </c>
      <c r="T301" s="173">
        <v>0</v>
      </c>
      <c r="U301" s="171" t="s">
        <v>2160</v>
      </c>
      <c r="V301" s="174">
        <v>0</v>
      </c>
    </row>
    <row r="302" spans="1:22">
      <c r="A302" s="169" t="s">
        <v>3258</v>
      </c>
      <c r="B302" s="170" t="s">
        <v>3259</v>
      </c>
      <c r="C302" s="171" t="s">
        <v>3260</v>
      </c>
      <c r="D302" s="171" t="s">
        <v>2157</v>
      </c>
      <c r="E302" s="170" t="s">
        <v>2158</v>
      </c>
      <c r="F302" s="172">
        <v>7106480728.5200005</v>
      </c>
      <c r="G302" s="170" t="s">
        <v>3261</v>
      </c>
      <c r="H302" s="173">
        <v>247128345</v>
      </c>
      <c r="I302" s="173">
        <v>32946548</v>
      </c>
      <c r="J302" s="173">
        <v>280074893</v>
      </c>
      <c r="K302" s="171" t="s">
        <v>2204</v>
      </c>
      <c r="L302" s="173">
        <v>730</v>
      </c>
      <c r="M302" s="171" t="s">
        <v>2205</v>
      </c>
      <c r="N302" s="173">
        <v>28385274</v>
      </c>
      <c r="O302" s="171" t="s">
        <v>2228</v>
      </c>
      <c r="P302" s="173">
        <v>4560544</v>
      </c>
      <c r="Q302" s="171" t="s">
        <v>2160</v>
      </c>
      <c r="R302" s="173">
        <v>0</v>
      </c>
      <c r="S302" s="171" t="s">
        <v>2160</v>
      </c>
      <c r="T302" s="173">
        <v>0</v>
      </c>
      <c r="U302" s="171" t="s">
        <v>2160</v>
      </c>
      <c r="V302" s="174">
        <v>0</v>
      </c>
    </row>
    <row r="303" spans="1:22">
      <c r="A303" s="169" t="s">
        <v>1730</v>
      </c>
      <c r="B303" s="170" t="s">
        <v>3262</v>
      </c>
      <c r="C303" s="171" t="s">
        <v>3263</v>
      </c>
      <c r="D303" s="171" t="s">
        <v>2183</v>
      </c>
      <c r="E303" s="170" t="s">
        <v>2158</v>
      </c>
      <c r="F303" s="172">
        <v>48680067.810000002</v>
      </c>
      <c r="G303" s="170" t="s">
        <v>3264</v>
      </c>
      <c r="H303" s="173">
        <v>6104107</v>
      </c>
      <c r="I303" s="173">
        <v>5889300</v>
      </c>
      <c r="J303" s="173">
        <v>11993407</v>
      </c>
      <c r="K303" s="171" t="s">
        <v>2160</v>
      </c>
      <c r="L303" s="173">
        <v>0</v>
      </c>
      <c r="M303" s="171" t="s">
        <v>2160</v>
      </c>
      <c r="N303" s="173">
        <v>0</v>
      </c>
      <c r="O303" s="171" t="s">
        <v>2160</v>
      </c>
      <c r="P303" s="173">
        <v>0</v>
      </c>
      <c r="Q303" s="171" t="s">
        <v>2160</v>
      </c>
      <c r="R303" s="173">
        <v>0</v>
      </c>
      <c r="S303" s="171" t="s">
        <v>2160</v>
      </c>
      <c r="T303" s="173">
        <v>0</v>
      </c>
      <c r="U303" s="171" t="s">
        <v>2160</v>
      </c>
      <c r="V303" s="174">
        <v>0</v>
      </c>
    </row>
    <row r="304" spans="1:22">
      <c r="A304" s="169" t="s">
        <v>3265</v>
      </c>
      <c r="B304" s="170" t="s">
        <v>3266</v>
      </c>
      <c r="C304" s="171" t="s">
        <v>3267</v>
      </c>
      <c r="D304" s="171" t="s">
        <v>2243</v>
      </c>
      <c r="E304" s="170" t="s">
        <v>2158</v>
      </c>
      <c r="F304" s="172">
        <v>1924612907.8399999</v>
      </c>
      <c r="G304" s="170" t="s">
        <v>2244</v>
      </c>
      <c r="H304" s="173">
        <v>1777474711</v>
      </c>
      <c r="I304" s="173">
        <v>0</v>
      </c>
      <c r="J304" s="173">
        <v>1777474711</v>
      </c>
      <c r="K304" s="171" t="s">
        <v>2160</v>
      </c>
      <c r="L304" s="173">
        <v>0</v>
      </c>
      <c r="M304" s="171" t="s">
        <v>2160</v>
      </c>
      <c r="N304" s="173">
        <v>0</v>
      </c>
      <c r="O304" s="171" t="s">
        <v>2160</v>
      </c>
      <c r="P304" s="173">
        <v>0</v>
      </c>
      <c r="Q304" s="171" t="s">
        <v>2160</v>
      </c>
      <c r="R304" s="173">
        <v>0</v>
      </c>
      <c r="S304" s="171" t="s">
        <v>2160</v>
      </c>
      <c r="T304" s="173">
        <v>0</v>
      </c>
      <c r="U304" s="171" t="s">
        <v>2160</v>
      </c>
      <c r="V304" s="174">
        <v>0</v>
      </c>
    </row>
    <row r="305" spans="1:22">
      <c r="A305" s="169" t="s">
        <v>3268</v>
      </c>
      <c r="B305" s="170" t="s">
        <v>3269</v>
      </c>
      <c r="C305" s="171" t="s">
        <v>3270</v>
      </c>
      <c r="D305" s="171" t="s">
        <v>2243</v>
      </c>
      <c r="E305" s="170" t="s">
        <v>2158</v>
      </c>
      <c r="F305" s="172">
        <v>976708000</v>
      </c>
      <c r="G305" s="170" t="s">
        <v>2263</v>
      </c>
      <c r="H305" s="173">
        <v>211793400</v>
      </c>
      <c r="I305" s="173">
        <v>0</v>
      </c>
      <c r="J305" s="173">
        <v>211793400</v>
      </c>
      <c r="K305" s="171" t="s">
        <v>2160</v>
      </c>
      <c r="L305" s="173">
        <v>0</v>
      </c>
      <c r="M305" s="171" t="s">
        <v>2160</v>
      </c>
      <c r="N305" s="173">
        <v>0</v>
      </c>
      <c r="O305" s="171" t="s">
        <v>2160</v>
      </c>
      <c r="P305" s="173">
        <v>0</v>
      </c>
      <c r="Q305" s="171" t="s">
        <v>2160</v>
      </c>
      <c r="R305" s="173">
        <v>0</v>
      </c>
      <c r="S305" s="171" t="s">
        <v>2160</v>
      </c>
      <c r="T305" s="173">
        <v>0</v>
      </c>
      <c r="U305" s="171" t="s">
        <v>2160</v>
      </c>
      <c r="V305" s="174">
        <v>0</v>
      </c>
    </row>
    <row r="306" spans="1:22">
      <c r="A306" s="169" t="s">
        <v>3271</v>
      </c>
      <c r="B306" s="170" t="s">
        <v>3272</v>
      </c>
      <c r="C306" s="171" t="s">
        <v>3273</v>
      </c>
      <c r="D306" s="171" t="s">
        <v>2243</v>
      </c>
      <c r="E306" s="170" t="s">
        <v>2158</v>
      </c>
      <c r="F306" s="172">
        <v>299279179.80000001</v>
      </c>
      <c r="G306" s="170" t="s">
        <v>3274</v>
      </c>
      <c r="H306" s="173">
        <v>65075322</v>
      </c>
      <c r="I306" s="173">
        <v>0</v>
      </c>
      <c r="J306" s="173">
        <v>65075322</v>
      </c>
      <c r="K306" s="171" t="s">
        <v>2160</v>
      </c>
      <c r="L306" s="173">
        <v>0</v>
      </c>
      <c r="M306" s="171" t="s">
        <v>2160</v>
      </c>
      <c r="N306" s="173">
        <v>0</v>
      </c>
      <c r="O306" s="171" t="s">
        <v>2160</v>
      </c>
      <c r="P306" s="173">
        <v>0</v>
      </c>
      <c r="Q306" s="171" t="s">
        <v>2160</v>
      </c>
      <c r="R306" s="173">
        <v>0</v>
      </c>
      <c r="S306" s="171" t="s">
        <v>2160</v>
      </c>
      <c r="T306" s="173">
        <v>0</v>
      </c>
      <c r="U306" s="171" t="s">
        <v>2160</v>
      </c>
      <c r="V306" s="174">
        <v>0</v>
      </c>
    </row>
    <row r="307" spans="1:22">
      <c r="A307" s="169" t="s">
        <v>3275</v>
      </c>
      <c r="B307" s="170" t="s">
        <v>3276</v>
      </c>
      <c r="C307" s="171" t="s">
        <v>3277</v>
      </c>
      <c r="D307" s="171" t="s">
        <v>2243</v>
      </c>
      <c r="E307" s="170" t="s">
        <v>2158</v>
      </c>
      <c r="F307" s="172">
        <v>527000000</v>
      </c>
      <c r="G307" s="170" t="s">
        <v>2335</v>
      </c>
      <c r="H307" s="173">
        <v>91711620</v>
      </c>
      <c r="I307" s="173">
        <v>0</v>
      </c>
      <c r="J307" s="173">
        <v>91711620</v>
      </c>
      <c r="K307" s="171" t="s">
        <v>2160</v>
      </c>
      <c r="L307" s="173">
        <v>0</v>
      </c>
      <c r="M307" s="171" t="s">
        <v>2160</v>
      </c>
      <c r="N307" s="173">
        <v>0</v>
      </c>
      <c r="O307" s="171" t="s">
        <v>2160</v>
      </c>
      <c r="P307" s="173">
        <v>0</v>
      </c>
      <c r="Q307" s="171" t="s">
        <v>2160</v>
      </c>
      <c r="R307" s="173">
        <v>0</v>
      </c>
      <c r="S307" s="171" t="s">
        <v>2160</v>
      </c>
      <c r="T307" s="173">
        <v>0</v>
      </c>
      <c r="U307" s="171" t="s">
        <v>2160</v>
      </c>
      <c r="V307" s="174">
        <v>0</v>
      </c>
    </row>
    <row r="308" spans="1:22">
      <c r="A308" s="169" t="s">
        <v>1734</v>
      </c>
      <c r="B308" s="170" t="s">
        <v>3278</v>
      </c>
      <c r="C308" s="171" t="s">
        <v>3279</v>
      </c>
      <c r="D308" s="171" t="s">
        <v>2183</v>
      </c>
      <c r="E308" s="170" t="s">
        <v>2158</v>
      </c>
      <c r="F308" s="172">
        <v>548848132.39999998</v>
      </c>
      <c r="G308" s="170" t="s">
        <v>3280</v>
      </c>
      <c r="H308" s="173">
        <v>361671082</v>
      </c>
      <c r="I308" s="173">
        <v>608448687</v>
      </c>
      <c r="J308" s="173">
        <v>970119769</v>
      </c>
      <c r="K308" s="171" t="s">
        <v>2160</v>
      </c>
      <c r="L308" s="173">
        <v>0</v>
      </c>
      <c r="M308" s="171" t="s">
        <v>2160</v>
      </c>
      <c r="N308" s="173">
        <v>0</v>
      </c>
      <c r="O308" s="171" t="s">
        <v>2160</v>
      </c>
      <c r="P308" s="173">
        <v>0</v>
      </c>
      <c r="Q308" s="171" t="s">
        <v>2160</v>
      </c>
      <c r="R308" s="173">
        <v>0</v>
      </c>
      <c r="S308" s="171" t="s">
        <v>2160</v>
      </c>
      <c r="T308" s="173">
        <v>0</v>
      </c>
      <c r="U308" s="171" t="s">
        <v>2160</v>
      </c>
      <c r="V308" s="174">
        <v>0</v>
      </c>
    </row>
    <row r="309" spans="1:22">
      <c r="A309" s="169" t="s">
        <v>3281</v>
      </c>
      <c r="B309" s="170" t="s">
        <v>3282</v>
      </c>
      <c r="C309" s="171" t="s">
        <v>3283</v>
      </c>
      <c r="D309" s="171" t="s">
        <v>2183</v>
      </c>
      <c r="E309" s="170" t="s">
        <v>2158</v>
      </c>
      <c r="F309" s="172">
        <v>17359611.57</v>
      </c>
      <c r="G309" s="170" t="s">
        <v>3284</v>
      </c>
      <c r="H309" s="173">
        <v>46272</v>
      </c>
      <c r="I309" s="173">
        <v>84783</v>
      </c>
      <c r="J309" s="173">
        <v>131055</v>
      </c>
      <c r="K309" s="171" t="s">
        <v>2160</v>
      </c>
      <c r="L309" s="173">
        <v>0</v>
      </c>
      <c r="M309" s="171" t="s">
        <v>2160</v>
      </c>
      <c r="N309" s="173">
        <v>0</v>
      </c>
      <c r="O309" s="171" t="s">
        <v>2160</v>
      </c>
      <c r="P309" s="173">
        <v>0</v>
      </c>
      <c r="Q309" s="171" t="s">
        <v>2160</v>
      </c>
      <c r="R309" s="173">
        <v>0</v>
      </c>
      <c r="S309" s="171" t="s">
        <v>2160</v>
      </c>
      <c r="T309" s="173">
        <v>0</v>
      </c>
      <c r="U309" s="171" t="s">
        <v>2160</v>
      </c>
      <c r="V309" s="174">
        <v>0</v>
      </c>
    </row>
    <row r="310" spans="1:22">
      <c r="A310" s="169" t="s">
        <v>1735</v>
      </c>
      <c r="B310" s="170" t="s">
        <v>3285</v>
      </c>
      <c r="C310" s="171" t="s">
        <v>3286</v>
      </c>
      <c r="D310" s="171" t="s">
        <v>2243</v>
      </c>
      <c r="E310" s="170" t="s">
        <v>2158</v>
      </c>
      <c r="F310" s="172">
        <v>661493441.09000003</v>
      </c>
      <c r="G310" s="170" t="s">
        <v>3287</v>
      </c>
      <c r="H310" s="173">
        <v>185532726</v>
      </c>
      <c r="I310" s="173">
        <v>0</v>
      </c>
      <c r="J310" s="173">
        <v>185532726</v>
      </c>
      <c r="K310" s="171" t="s">
        <v>2160</v>
      </c>
      <c r="L310" s="173">
        <v>0</v>
      </c>
      <c r="M310" s="171" t="s">
        <v>2160</v>
      </c>
      <c r="N310" s="173">
        <v>0</v>
      </c>
      <c r="O310" s="171" t="s">
        <v>2160</v>
      </c>
      <c r="P310" s="173">
        <v>0</v>
      </c>
      <c r="Q310" s="171" t="s">
        <v>2160</v>
      </c>
      <c r="R310" s="173">
        <v>0</v>
      </c>
      <c r="S310" s="171" t="s">
        <v>2160</v>
      </c>
      <c r="T310" s="173">
        <v>0</v>
      </c>
      <c r="U310" s="171" t="s">
        <v>2160</v>
      </c>
      <c r="V310" s="174">
        <v>0</v>
      </c>
    </row>
    <row r="311" spans="1:22">
      <c r="A311" s="169" t="s">
        <v>1736</v>
      </c>
      <c r="B311" s="170" t="s">
        <v>3288</v>
      </c>
      <c r="C311" s="171" t="s">
        <v>3289</v>
      </c>
      <c r="D311" s="171" t="s">
        <v>2243</v>
      </c>
      <c r="E311" s="170" t="s">
        <v>2158</v>
      </c>
      <c r="F311" s="172">
        <v>719734948.38999999</v>
      </c>
      <c r="G311" s="170" t="s">
        <v>2581</v>
      </c>
      <c r="H311" s="173">
        <v>125894865</v>
      </c>
      <c r="I311" s="173">
        <v>0</v>
      </c>
      <c r="J311" s="173">
        <v>125894865</v>
      </c>
      <c r="K311" s="171" t="s">
        <v>2160</v>
      </c>
      <c r="L311" s="173">
        <v>0</v>
      </c>
      <c r="M311" s="171" t="s">
        <v>2160</v>
      </c>
      <c r="N311" s="173">
        <v>0</v>
      </c>
      <c r="O311" s="171" t="s">
        <v>2160</v>
      </c>
      <c r="P311" s="173">
        <v>0</v>
      </c>
      <c r="Q311" s="171" t="s">
        <v>2160</v>
      </c>
      <c r="R311" s="173">
        <v>0</v>
      </c>
      <c r="S311" s="171" t="s">
        <v>2160</v>
      </c>
      <c r="T311" s="173">
        <v>0</v>
      </c>
      <c r="U311" s="171" t="s">
        <v>2160</v>
      </c>
      <c r="V311" s="174">
        <v>0</v>
      </c>
    </row>
    <row r="312" spans="1:22">
      <c r="A312" s="169" t="s">
        <v>3290</v>
      </c>
      <c r="B312" s="170" t="s">
        <v>3291</v>
      </c>
      <c r="C312" s="171" t="s">
        <v>3292</v>
      </c>
      <c r="D312" s="171" t="s">
        <v>2157</v>
      </c>
      <c r="E312" s="170" t="s">
        <v>2158</v>
      </c>
      <c r="F312" s="172">
        <v>1878899.48</v>
      </c>
      <c r="G312" s="170" t="s">
        <v>2335</v>
      </c>
      <c r="H312" s="173">
        <v>4049708</v>
      </c>
      <c r="I312" s="173">
        <v>0</v>
      </c>
      <c r="J312" s="173">
        <v>4049708</v>
      </c>
      <c r="K312" s="171" t="s">
        <v>2160</v>
      </c>
      <c r="L312" s="173">
        <v>0</v>
      </c>
      <c r="M312" s="171" t="s">
        <v>2160</v>
      </c>
      <c r="N312" s="173">
        <v>0</v>
      </c>
      <c r="O312" s="171" t="s">
        <v>2160</v>
      </c>
      <c r="P312" s="173">
        <v>0</v>
      </c>
      <c r="Q312" s="171" t="s">
        <v>2160</v>
      </c>
      <c r="R312" s="173">
        <v>0</v>
      </c>
      <c r="S312" s="171" t="s">
        <v>2160</v>
      </c>
      <c r="T312" s="173">
        <v>0</v>
      </c>
      <c r="U312" s="171" t="s">
        <v>2160</v>
      </c>
      <c r="V312" s="174">
        <v>0</v>
      </c>
    </row>
    <row r="313" spans="1:22">
      <c r="A313" s="169" t="s">
        <v>1737</v>
      </c>
      <c r="B313" s="170" t="s">
        <v>3293</v>
      </c>
      <c r="C313" s="171" t="s">
        <v>3294</v>
      </c>
      <c r="D313" s="171" t="s">
        <v>2243</v>
      </c>
      <c r="E313" s="170" t="s">
        <v>2158</v>
      </c>
      <c r="F313" s="172">
        <v>265578460.94999999</v>
      </c>
      <c r="G313" s="170" t="s">
        <v>3295</v>
      </c>
      <c r="H313" s="173">
        <v>114381716</v>
      </c>
      <c r="I313" s="173">
        <v>0</v>
      </c>
      <c r="J313" s="173">
        <v>114381716</v>
      </c>
      <c r="K313" s="171" t="s">
        <v>2160</v>
      </c>
      <c r="L313" s="173">
        <v>0</v>
      </c>
      <c r="M313" s="171" t="s">
        <v>2160</v>
      </c>
      <c r="N313" s="173">
        <v>0</v>
      </c>
      <c r="O313" s="171" t="s">
        <v>2160</v>
      </c>
      <c r="P313" s="173">
        <v>0</v>
      </c>
      <c r="Q313" s="171" t="s">
        <v>2160</v>
      </c>
      <c r="R313" s="173">
        <v>0</v>
      </c>
      <c r="S313" s="171" t="s">
        <v>2160</v>
      </c>
      <c r="T313" s="173">
        <v>0</v>
      </c>
      <c r="U313" s="171" t="s">
        <v>2160</v>
      </c>
      <c r="V313" s="174">
        <v>0</v>
      </c>
    </row>
    <row r="314" spans="1:22">
      <c r="A314" s="169" t="s">
        <v>3296</v>
      </c>
      <c r="B314" s="170" t="s">
        <v>3297</v>
      </c>
      <c r="C314" s="171" t="s">
        <v>3298</v>
      </c>
      <c r="D314" s="171" t="s">
        <v>2243</v>
      </c>
      <c r="E314" s="170" t="s">
        <v>2158</v>
      </c>
      <c r="F314" s="172">
        <v>752269715.23000002</v>
      </c>
      <c r="G314" s="170" t="s">
        <v>3299</v>
      </c>
      <c r="H314" s="173">
        <v>157604619</v>
      </c>
      <c r="I314" s="173">
        <v>0</v>
      </c>
      <c r="J314" s="173">
        <v>157604619</v>
      </c>
      <c r="K314" s="171" t="s">
        <v>2160</v>
      </c>
      <c r="L314" s="173">
        <v>0</v>
      </c>
      <c r="M314" s="171" t="s">
        <v>2160</v>
      </c>
      <c r="N314" s="173">
        <v>0</v>
      </c>
      <c r="O314" s="171" t="s">
        <v>2160</v>
      </c>
      <c r="P314" s="173">
        <v>0</v>
      </c>
      <c r="Q314" s="171" t="s">
        <v>2160</v>
      </c>
      <c r="R314" s="173">
        <v>0</v>
      </c>
      <c r="S314" s="171" t="s">
        <v>2160</v>
      </c>
      <c r="T314" s="173">
        <v>0</v>
      </c>
      <c r="U314" s="171" t="s">
        <v>2160</v>
      </c>
      <c r="V314" s="174">
        <v>0</v>
      </c>
    </row>
    <row r="315" spans="1:22">
      <c r="A315" s="169" t="s">
        <v>3300</v>
      </c>
      <c r="B315" s="170" t="s">
        <v>3301</v>
      </c>
      <c r="C315" s="171" t="s">
        <v>3302</v>
      </c>
      <c r="D315" s="171" t="s">
        <v>2183</v>
      </c>
      <c r="E315" s="170" t="s">
        <v>2158</v>
      </c>
      <c r="F315" s="172">
        <v>523208741.57999998</v>
      </c>
      <c r="G315" s="170" t="s">
        <v>3303</v>
      </c>
      <c r="H315" s="173">
        <v>8024960477</v>
      </c>
      <c r="I315" s="173">
        <v>0</v>
      </c>
      <c r="J315" s="173">
        <v>8024960477</v>
      </c>
      <c r="K315" s="171" t="s">
        <v>2160</v>
      </c>
      <c r="L315" s="173">
        <v>0</v>
      </c>
      <c r="M315" s="171" t="s">
        <v>2160</v>
      </c>
      <c r="N315" s="173">
        <v>0</v>
      </c>
      <c r="O315" s="171" t="s">
        <v>2160</v>
      </c>
      <c r="P315" s="173">
        <v>0</v>
      </c>
      <c r="Q315" s="171" t="s">
        <v>2160</v>
      </c>
      <c r="R315" s="173">
        <v>0</v>
      </c>
      <c r="S315" s="171" t="s">
        <v>2160</v>
      </c>
      <c r="T315" s="173">
        <v>0</v>
      </c>
      <c r="U315" s="171" t="s">
        <v>2160</v>
      </c>
      <c r="V315" s="174">
        <v>0</v>
      </c>
    </row>
    <row r="316" spans="1:22">
      <c r="A316" s="169" t="s">
        <v>1740</v>
      </c>
      <c r="B316" s="170" t="s">
        <v>3304</v>
      </c>
      <c r="C316" s="171" t="s">
        <v>3305</v>
      </c>
      <c r="D316" s="171" t="s">
        <v>2243</v>
      </c>
      <c r="E316" s="170" t="s">
        <v>2158</v>
      </c>
      <c r="F316" s="172">
        <v>827720504.36000001</v>
      </c>
      <c r="G316" s="170" t="s">
        <v>3306</v>
      </c>
      <c r="H316" s="173">
        <v>113450000</v>
      </c>
      <c r="I316" s="173">
        <v>0</v>
      </c>
      <c r="J316" s="173">
        <v>113450000</v>
      </c>
      <c r="K316" s="171" t="s">
        <v>2160</v>
      </c>
      <c r="L316" s="173">
        <v>0</v>
      </c>
      <c r="M316" s="171" t="s">
        <v>2160</v>
      </c>
      <c r="N316" s="173">
        <v>0</v>
      </c>
      <c r="O316" s="171" t="s">
        <v>2160</v>
      </c>
      <c r="P316" s="173">
        <v>0</v>
      </c>
      <c r="Q316" s="171" t="s">
        <v>2160</v>
      </c>
      <c r="R316" s="173">
        <v>0</v>
      </c>
      <c r="S316" s="171" t="s">
        <v>2160</v>
      </c>
      <c r="T316" s="173">
        <v>0</v>
      </c>
      <c r="U316" s="171" t="s">
        <v>2160</v>
      </c>
      <c r="V316" s="174">
        <v>0</v>
      </c>
    </row>
    <row r="317" spans="1:22">
      <c r="A317" s="169" t="s">
        <v>3307</v>
      </c>
      <c r="B317" s="170" t="s">
        <v>3308</v>
      </c>
      <c r="C317" s="171" t="s">
        <v>3309</v>
      </c>
      <c r="D317" s="171" t="s">
        <v>2243</v>
      </c>
      <c r="E317" s="170" t="s">
        <v>2158</v>
      </c>
      <c r="F317" s="172">
        <v>626911472</v>
      </c>
      <c r="G317" s="170" t="s">
        <v>3310</v>
      </c>
      <c r="H317" s="173">
        <v>186494467</v>
      </c>
      <c r="I317" s="173">
        <v>0</v>
      </c>
      <c r="J317" s="173">
        <v>186494467</v>
      </c>
      <c r="K317" s="171" t="s">
        <v>2160</v>
      </c>
      <c r="L317" s="173">
        <v>0</v>
      </c>
      <c r="M317" s="171" t="s">
        <v>2160</v>
      </c>
      <c r="N317" s="173">
        <v>0</v>
      </c>
      <c r="O317" s="171" t="s">
        <v>2160</v>
      </c>
      <c r="P317" s="173">
        <v>0</v>
      </c>
      <c r="Q317" s="171" t="s">
        <v>2160</v>
      </c>
      <c r="R317" s="173">
        <v>0</v>
      </c>
      <c r="S317" s="171" t="s">
        <v>2160</v>
      </c>
      <c r="T317" s="173">
        <v>0</v>
      </c>
      <c r="U317" s="171" t="s">
        <v>2160</v>
      </c>
      <c r="V317" s="174">
        <v>0</v>
      </c>
    </row>
    <row r="318" spans="1:22">
      <c r="A318" s="169" t="s">
        <v>1742</v>
      </c>
      <c r="B318" s="170" t="s">
        <v>3311</v>
      </c>
      <c r="C318" s="171" t="s">
        <v>3312</v>
      </c>
      <c r="D318" s="171" t="s">
        <v>2243</v>
      </c>
      <c r="E318" s="170" t="s">
        <v>2158</v>
      </c>
      <c r="F318" s="172">
        <v>2528146113.6500001</v>
      </c>
      <c r="G318" s="170" t="s">
        <v>3313</v>
      </c>
      <c r="H318" s="173">
        <v>290677834</v>
      </c>
      <c r="I318" s="173">
        <v>0</v>
      </c>
      <c r="J318" s="173">
        <v>290677834</v>
      </c>
      <c r="K318" s="171" t="s">
        <v>2160</v>
      </c>
      <c r="L318" s="173">
        <v>0</v>
      </c>
      <c r="M318" s="171" t="s">
        <v>2160</v>
      </c>
      <c r="N318" s="173">
        <v>0</v>
      </c>
      <c r="O318" s="171" t="s">
        <v>2160</v>
      </c>
      <c r="P318" s="173">
        <v>0</v>
      </c>
      <c r="Q318" s="171" t="s">
        <v>2160</v>
      </c>
      <c r="R318" s="173">
        <v>0</v>
      </c>
      <c r="S318" s="171" t="s">
        <v>2160</v>
      </c>
      <c r="T318" s="173">
        <v>0</v>
      </c>
      <c r="U318" s="171" t="s">
        <v>2160</v>
      </c>
      <c r="V318" s="174">
        <v>0</v>
      </c>
    </row>
    <row r="319" spans="1:22">
      <c r="A319" s="169" t="s">
        <v>3314</v>
      </c>
      <c r="B319" s="170" t="s">
        <v>3315</v>
      </c>
      <c r="C319" s="171" t="s">
        <v>3316</v>
      </c>
      <c r="D319" s="171" t="s">
        <v>2183</v>
      </c>
      <c r="E319" s="170" t="s">
        <v>2158</v>
      </c>
      <c r="F319" s="172">
        <v>1418129605.28</v>
      </c>
      <c r="G319" s="170" t="s">
        <v>3317</v>
      </c>
      <c r="H319" s="173">
        <v>250000</v>
      </c>
      <c r="I319" s="173">
        <v>790000</v>
      </c>
      <c r="J319" s="173">
        <v>1040000</v>
      </c>
      <c r="K319" s="171" t="s">
        <v>2204</v>
      </c>
      <c r="L319" s="173">
        <v>550000</v>
      </c>
      <c r="M319" s="171" t="s">
        <v>2205</v>
      </c>
      <c r="N319" s="173">
        <v>240000</v>
      </c>
      <c r="O319" s="171" t="s">
        <v>2160</v>
      </c>
      <c r="P319" s="173">
        <v>0</v>
      </c>
      <c r="Q319" s="171" t="s">
        <v>2160</v>
      </c>
      <c r="R319" s="173">
        <v>0</v>
      </c>
      <c r="S319" s="171" t="s">
        <v>2160</v>
      </c>
      <c r="T319" s="173">
        <v>0</v>
      </c>
      <c r="U319" s="171" t="s">
        <v>2160</v>
      </c>
      <c r="V319" s="174">
        <v>0</v>
      </c>
    </row>
    <row r="320" spans="1:22">
      <c r="A320" s="169" t="s">
        <v>1743</v>
      </c>
      <c r="B320" s="170" t="s">
        <v>3318</v>
      </c>
      <c r="C320" s="171" t="s">
        <v>3319</v>
      </c>
      <c r="D320" s="171" t="s">
        <v>2271</v>
      </c>
      <c r="E320" s="170" t="s">
        <v>2158</v>
      </c>
      <c r="F320" s="172">
        <v>171272996.66999999</v>
      </c>
      <c r="G320" s="170" t="s">
        <v>2588</v>
      </c>
      <c r="H320" s="173">
        <v>6201730</v>
      </c>
      <c r="I320" s="173">
        <v>11147908</v>
      </c>
      <c r="J320" s="173">
        <v>17349638</v>
      </c>
      <c r="K320" s="171" t="s">
        <v>2160</v>
      </c>
      <c r="L320" s="173">
        <v>0</v>
      </c>
      <c r="M320" s="171" t="s">
        <v>2160</v>
      </c>
      <c r="N320" s="173">
        <v>0</v>
      </c>
      <c r="O320" s="171" t="s">
        <v>2160</v>
      </c>
      <c r="P320" s="173">
        <v>0</v>
      </c>
      <c r="Q320" s="171" t="s">
        <v>2160</v>
      </c>
      <c r="R320" s="173">
        <v>0</v>
      </c>
      <c r="S320" s="171" t="s">
        <v>2160</v>
      </c>
      <c r="T320" s="173">
        <v>0</v>
      </c>
      <c r="U320" s="171" t="s">
        <v>2160</v>
      </c>
      <c r="V320" s="174">
        <v>0</v>
      </c>
    </row>
    <row r="321" spans="1:22">
      <c r="A321" s="169" t="s">
        <v>3320</v>
      </c>
      <c r="B321" s="170" t="s">
        <v>3321</v>
      </c>
      <c r="C321" s="171" t="s">
        <v>3322</v>
      </c>
      <c r="D321" s="171" t="s">
        <v>2157</v>
      </c>
      <c r="E321" s="170" t="s">
        <v>2158</v>
      </c>
      <c r="F321" s="172">
        <v>123669657.20999999</v>
      </c>
      <c r="G321" s="170" t="s">
        <v>2386</v>
      </c>
      <c r="H321" s="173">
        <v>40344</v>
      </c>
      <c r="I321" s="173">
        <v>60505</v>
      </c>
      <c r="J321" s="173">
        <v>100849</v>
      </c>
      <c r="K321" s="171" t="s">
        <v>2160</v>
      </c>
      <c r="L321" s="173">
        <v>0</v>
      </c>
      <c r="M321" s="171" t="s">
        <v>2160</v>
      </c>
      <c r="N321" s="173">
        <v>0</v>
      </c>
      <c r="O321" s="171" t="s">
        <v>2160</v>
      </c>
      <c r="P321" s="173">
        <v>0</v>
      </c>
      <c r="Q321" s="171" t="s">
        <v>2160</v>
      </c>
      <c r="R321" s="173">
        <v>0</v>
      </c>
      <c r="S321" s="171" t="s">
        <v>2160</v>
      </c>
      <c r="T321" s="173">
        <v>0</v>
      </c>
      <c r="U321" s="171" t="s">
        <v>2160</v>
      </c>
      <c r="V321" s="174">
        <v>0</v>
      </c>
    </row>
    <row r="322" spans="1:22">
      <c r="A322" s="169" t="s">
        <v>3323</v>
      </c>
      <c r="B322" s="170" t="s">
        <v>3324</v>
      </c>
      <c r="C322" s="171" t="s">
        <v>3325</v>
      </c>
      <c r="D322" s="171" t="s">
        <v>2174</v>
      </c>
      <c r="E322" s="170" t="s">
        <v>2158</v>
      </c>
      <c r="F322" s="172">
        <v>1200000000</v>
      </c>
      <c r="G322" s="170" t="s">
        <v>3326</v>
      </c>
      <c r="H322" s="173">
        <v>341625744</v>
      </c>
      <c r="I322" s="173">
        <v>555274340</v>
      </c>
      <c r="J322" s="173">
        <v>896900084</v>
      </c>
      <c r="K322" s="171" t="s">
        <v>2160</v>
      </c>
      <c r="L322" s="173">
        <v>0</v>
      </c>
      <c r="M322" s="171" t="s">
        <v>2160</v>
      </c>
      <c r="N322" s="173">
        <v>0</v>
      </c>
      <c r="O322" s="171" t="s">
        <v>2160</v>
      </c>
      <c r="P322" s="173">
        <v>0</v>
      </c>
      <c r="Q322" s="171" t="s">
        <v>2160</v>
      </c>
      <c r="R322" s="173">
        <v>0</v>
      </c>
      <c r="S322" s="171" t="s">
        <v>2160</v>
      </c>
      <c r="T322" s="173">
        <v>0</v>
      </c>
      <c r="U322" s="171" t="s">
        <v>2160</v>
      </c>
      <c r="V322" s="174">
        <v>0</v>
      </c>
    </row>
    <row r="323" spans="1:22">
      <c r="A323" s="169" t="s">
        <v>3327</v>
      </c>
      <c r="B323" s="170" t="s">
        <v>3328</v>
      </c>
      <c r="C323" s="171" t="s">
        <v>3329</v>
      </c>
      <c r="D323" s="171" t="s">
        <v>2243</v>
      </c>
      <c r="E323" s="170" t="s">
        <v>2158</v>
      </c>
      <c r="F323" s="172">
        <v>5276678051</v>
      </c>
      <c r="G323" s="170" t="s">
        <v>3330</v>
      </c>
      <c r="H323" s="173">
        <v>520747405</v>
      </c>
      <c r="I323" s="173">
        <v>0</v>
      </c>
      <c r="J323" s="173">
        <v>520747405</v>
      </c>
      <c r="K323" s="171" t="s">
        <v>2160</v>
      </c>
      <c r="L323" s="173">
        <v>0</v>
      </c>
      <c r="M323" s="171" t="s">
        <v>2160</v>
      </c>
      <c r="N323" s="173">
        <v>0</v>
      </c>
      <c r="O323" s="171" t="s">
        <v>2160</v>
      </c>
      <c r="P323" s="173">
        <v>0</v>
      </c>
      <c r="Q323" s="171" t="s">
        <v>2160</v>
      </c>
      <c r="R323" s="173">
        <v>0</v>
      </c>
      <c r="S323" s="171" t="s">
        <v>2160</v>
      </c>
      <c r="T323" s="173">
        <v>0</v>
      </c>
      <c r="U323" s="171" t="s">
        <v>2160</v>
      </c>
      <c r="V323" s="174">
        <v>0</v>
      </c>
    </row>
    <row r="324" spans="1:22">
      <c r="A324" s="169" t="s">
        <v>3331</v>
      </c>
      <c r="B324" s="170" t="s">
        <v>3332</v>
      </c>
      <c r="C324" s="171" t="s">
        <v>3333</v>
      </c>
      <c r="D324" s="171" t="s">
        <v>2183</v>
      </c>
      <c r="E324" s="170" t="s">
        <v>2158</v>
      </c>
      <c r="F324" s="172">
        <v>36152545</v>
      </c>
      <c r="G324" s="170" t="s">
        <v>3334</v>
      </c>
      <c r="H324" s="173">
        <v>5631445</v>
      </c>
      <c r="I324" s="173">
        <v>773504</v>
      </c>
      <c r="J324" s="173">
        <v>6404949</v>
      </c>
      <c r="K324" s="171" t="s">
        <v>2160</v>
      </c>
      <c r="L324" s="173">
        <v>0</v>
      </c>
      <c r="M324" s="171" t="s">
        <v>2160</v>
      </c>
      <c r="N324" s="173">
        <v>0</v>
      </c>
      <c r="O324" s="171" t="s">
        <v>2160</v>
      </c>
      <c r="P324" s="173">
        <v>0</v>
      </c>
      <c r="Q324" s="171" t="s">
        <v>2160</v>
      </c>
      <c r="R324" s="173">
        <v>0</v>
      </c>
      <c r="S324" s="171" t="s">
        <v>2160</v>
      </c>
      <c r="T324" s="173">
        <v>0</v>
      </c>
      <c r="U324" s="171" t="s">
        <v>2160</v>
      </c>
      <c r="V324" s="174">
        <v>0</v>
      </c>
    </row>
    <row r="325" spans="1:22">
      <c r="A325" s="169" t="s">
        <v>3335</v>
      </c>
      <c r="B325" s="170" t="s">
        <v>3336</v>
      </c>
      <c r="C325" s="171" t="s">
        <v>3337</v>
      </c>
      <c r="D325" s="171" t="s">
        <v>2183</v>
      </c>
      <c r="E325" s="170" t="s">
        <v>2158</v>
      </c>
      <c r="F325" s="172">
        <v>2163400000</v>
      </c>
      <c r="G325" s="170" t="s">
        <v>2737</v>
      </c>
      <c r="H325" s="173">
        <v>6976765</v>
      </c>
      <c r="I325" s="173">
        <v>3332623</v>
      </c>
      <c r="J325" s="173">
        <v>10309388</v>
      </c>
      <c r="K325" s="171" t="s">
        <v>2204</v>
      </c>
      <c r="L325" s="173">
        <v>1534888</v>
      </c>
      <c r="M325" s="171" t="s">
        <v>2205</v>
      </c>
      <c r="N325" s="173">
        <v>1797735</v>
      </c>
      <c r="O325" s="171" t="s">
        <v>2160</v>
      </c>
      <c r="P325" s="173">
        <v>0</v>
      </c>
      <c r="Q325" s="171" t="s">
        <v>2160</v>
      </c>
      <c r="R325" s="173">
        <v>0</v>
      </c>
      <c r="S325" s="171" t="s">
        <v>2160</v>
      </c>
      <c r="T325" s="173">
        <v>0</v>
      </c>
      <c r="U325" s="171" t="s">
        <v>2160</v>
      </c>
      <c r="V325" s="174">
        <v>0</v>
      </c>
    </row>
    <row r="326" spans="1:22">
      <c r="A326" s="169" t="s">
        <v>3338</v>
      </c>
      <c r="B326" s="170" t="s">
        <v>3339</v>
      </c>
      <c r="C326" s="171" t="s">
        <v>3340</v>
      </c>
      <c r="D326" s="171" t="s">
        <v>2157</v>
      </c>
      <c r="E326" s="170" t="s">
        <v>2158</v>
      </c>
      <c r="F326" s="172">
        <v>2018000</v>
      </c>
      <c r="G326" s="170" t="s">
        <v>3341</v>
      </c>
      <c r="H326" s="173">
        <v>526313</v>
      </c>
      <c r="I326" s="173">
        <v>0</v>
      </c>
      <c r="J326" s="173">
        <v>526313</v>
      </c>
      <c r="K326" s="171" t="s">
        <v>2160</v>
      </c>
      <c r="L326" s="173">
        <v>0</v>
      </c>
      <c r="M326" s="171" t="s">
        <v>2160</v>
      </c>
      <c r="N326" s="173">
        <v>0</v>
      </c>
      <c r="O326" s="171" t="s">
        <v>2160</v>
      </c>
      <c r="P326" s="173">
        <v>0</v>
      </c>
      <c r="Q326" s="171" t="s">
        <v>2160</v>
      </c>
      <c r="R326" s="173">
        <v>0</v>
      </c>
      <c r="S326" s="171" t="s">
        <v>2160</v>
      </c>
      <c r="T326" s="173">
        <v>0</v>
      </c>
      <c r="U326" s="171" t="s">
        <v>2160</v>
      </c>
      <c r="V326" s="174">
        <v>0</v>
      </c>
    </row>
    <row r="327" spans="1:22">
      <c r="A327" s="169" t="s">
        <v>3342</v>
      </c>
      <c r="B327" s="170" t="s">
        <v>3343</v>
      </c>
      <c r="C327" s="171" t="s">
        <v>3344</v>
      </c>
      <c r="D327" s="171" t="s">
        <v>2183</v>
      </c>
      <c r="E327" s="170" t="s">
        <v>2158</v>
      </c>
      <c r="F327" s="172">
        <v>433340000</v>
      </c>
      <c r="G327" s="170" t="s">
        <v>2244</v>
      </c>
      <c r="H327" s="173">
        <v>26262082</v>
      </c>
      <c r="I327" s="173">
        <v>19837918</v>
      </c>
      <c r="J327" s="173">
        <v>46100000</v>
      </c>
      <c r="K327" s="171" t="s">
        <v>2160</v>
      </c>
      <c r="L327" s="173">
        <v>0</v>
      </c>
      <c r="M327" s="171" t="s">
        <v>2160</v>
      </c>
      <c r="N327" s="173">
        <v>0</v>
      </c>
      <c r="O327" s="171" t="s">
        <v>2160</v>
      </c>
      <c r="P327" s="173">
        <v>0</v>
      </c>
      <c r="Q327" s="171" t="s">
        <v>2160</v>
      </c>
      <c r="R327" s="173">
        <v>0</v>
      </c>
      <c r="S327" s="171" t="s">
        <v>2160</v>
      </c>
      <c r="T327" s="173">
        <v>0</v>
      </c>
      <c r="U327" s="171" t="s">
        <v>2160</v>
      </c>
      <c r="V327" s="174">
        <v>0</v>
      </c>
    </row>
    <row r="328" spans="1:22">
      <c r="A328" s="169" t="s">
        <v>2165</v>
      </c>
      <c r="B328" s="170" t="s">
        <v>2166</v>
      </c>
      <c r="C328" s="171" t="s">
        <v>2167</v>
      </c>
      <c r="D328" s="171" t="s">
        <v>2168</v>
      </c>
      <c r="E328" s="170" t="s">
        <v>2169</v>
      </c>
      <c r="F328" s="172">
        <v>43750007</v>
      </c>
      <c r="G328" s="170" t="s">
        <v>3345</v>
      </c>
      <c r="H328" s="173">
        <v>3532609</v>
      </c>
      <c r="I328" s="173">
        <v>2717392</v>
      </c>
      <c r="J328" s="173">
        <v>6250001</v>
      </c>
      <c r="K328" s="171" t="s">
        <v>2160</v>
      </c>
      <c r="L328" s="173">
        <v>0</v>
      </c>
      <c r="M328" s="171" t="s">
        <v>2160</v>
      </c>
      <c r="N328" s="173">
        <v>0</v>
      </c>
      <c r="O328" s="171" t="s">
        <v>2160</v>
      </c>
      <c r="P328" s="173">
        <v>0</v>
      </c>
      <c r="Q328" s="171" t="s">
        <v>2160</v>
      </c>
      <c r="R328" s="173">
        <v>0</v>
      </c>
      <c r="S328" s="171" t="s">
        <v>2160</v>
      </c>
      <c r="T328" s="173">
        <v>0</v>
      </c>
      <c r="U328" s="171" t="s">
        <v>2160</v>
      </c>
      <c r="V328" s="174">
        <v>0</v>
      </c>
    </row>
    <row r="329" spans="1:22">
      <c r="A329" s="169" t="s">
        <v>3346</v>
      </c>
      <c r="B329" s="170" t="s">
        <v>3347</v>
      </c>
      <c r="C329" s="171" t="s">
        <v>3348</v>
      </c>
      <c r="D329" s="171" t="s">
        <v>2183</v>
      </c>
      <c r="E329" s="170" t="s">
        <v>2158</v>
      </c>
      <c r="F329" s="172">
        <v>82319993</v>
      </c>
      <c r="G329" s="170" t="s">
        <v>2263</v>
      </c>
      <c r="H329" s="173">
        <v>6646956</v>
      </c>
      <c r="I329" s="173">
        <v>5113043</v>
      </c>
      <c r="J329" s="173">
        <v>11759999</v>
      </c>
      <c r="K329" s="171" t="s">
        <v>2160</v>
      </c>
      <c r="L329" s="173">
        <v>0</v>
      </c>
      <c r="M329" s="171" t="s">
        <v>2160</v>
      </c>
      <c r="N329" s="173">
        <v>0</v>
      </c>
      <c r="O329" s="171" t="s">
        <v>2160</v>
      </c>
      <c r="P329" s="173">
        <v>0</v>
      </c>
      <c r="Q329" s="171" t="s">
        <v>2160</v>
      </c>
      <c r="R329" s="173">
        <v>0</v>
      </c>
      <c r="S329" s="171" t="s">
        <v>2160</v>
      </c>
      <c r="T329" s="173">
        <v>0</v>
      </c>
      <c r="U329" s="171" t="s">
        <v>2160</v>
      </c>
      <c r="V329" s="174">
        <v>0</v>
      </c>
    </row>
    <row r="330" spans="1:22">
      <c r="A330" s="169" t="s">
        <v>3349</v>
      </c>
      <c r="B330" s="170" t="s">
        <v>3350</v>
      </c>
      <c r="C330" s="171" t="s">
        <v>3351</v>
      </c>
      <c r="D330" s="171" t="s">
        <v>2183</v>
      </c>
      <c r="E330" s="170" t="s">
        <v>2158</v>
      </c>
      <c r="F330" s="172">
        <v>29203200</v>
      </c>
      <c r="G330" s="170" t="s">
        <v>2263</v>
      </c>
      <c r="H330" s="173">
        <v>111505680</v>
      </c>
      <c r="I330" s="173">
        <v>71014320</v>
      </c>
      <c r="J330" s="173">
        <v>182520000</v>
      </c>
      <c r="K330" s="171" t="s">
        <v>2160</v>
      </c>
      <c r="L330" s="173">
        <v>0</v>
      </c>
      <c r="M330" s="171" t="s">
        <v>2160</v>
      </c>
      <c r="N330" s="173">
        <v>0</v>
      </c>
      <c r="O330" s="171" t="s">
        <v>2160</v>
      </c>
      <c r="P330" s="173">
        <v>0</v>
      </c>
      <c r="Q330" s="171" t="s">
        <v>2160</v>
      </c>
      <c r="R330" s="173">
        <v>0</v>
      </c>
      <c r="S330" s="171" t="s">
        <v>2160</v>
      </c>
      <c r="T330" s="173">
        <v>0</v>
      </c>
      <c r="U330" s="171" t="s">
        <v>2160</v>
      </c>
      <c r="V330" s="174">
        <v>0</v>
      </c>
    </row>
    <row r="331" spans="1:22">
      <c r="A331" s="169" t="s">
        <v>3352</v>
      </c>
      <c r="B331" s="170" t="s">
        <v>3353</v>
      </c>
      <c r="C331" s="171" t="s">
        <v>3354</v>
      </c>
      <c r="D331" s="171" t="s">
        <v>2183</v>
      </c>
      <c r="E331" s="170" t="s">
        <v>2158</v>
      </c>
      <c r="F331" s="172">
        <v>45000000</v>
      </c>
      <c r="G331" s="170" t="s">
        <v>2212</v>
      </c>
      <c r="H331" s="173">
        <v>1077753</v>
      </c>
      <c r="I331" s="173">
        <v>1738251</v>
      </c>
      <c r="J331" s="173">
        <v>2816004</v>
      </c>
      <c r="K331" s="171" t="s">
        <v>2160</v>
      </c>
      <c r="L331" s="173">
        <v>0</v>
      </c>
      <c r="M331" s="171" t="s">
        <v>2160</v>
      </c>
      <c r="N331" s="173">
        <v>0</v>
      </c>
      <c r="O331" s="171" t="s">
        <v>2160</v>
      </c>
      <c r="P331" s="173">
        <v>0</v>
      </c>
      <c r="Q331" s="171" t="s">
        <v>2160</v>
      </c>
      <c r="R331" s="173">
        <v>0</v>
      </c>
      <c r="S331" s="171" t="s">
        <v>2160</v>
      </c>
      <c r="T331" s="173">
        <v>0</v>
      </c>
      <c r="U331" s="171" t="s">
        <v>2160</v>
      </c>
      <c r="V331" s="174">
        <v>0</v>
      </c>
    </row>
    <row r="332" spans="1:22">
      <c r="A332" s="169" t="s">
        <v>1753</v>
      </c>
      <c r="B332" s="170" t="s">
        <v>3355</v>
      </c>
      <c r="C332" s="171" t="s">
        <v>3356</v>
      </c>
      <c r="D332" s="171" t="s">
        <v>2183</v>
      </c>
      <c r="E332" s="170" t="s">
        <v>2158</v>
      </c>
      <c r="F332" s="172">
        <v>48319313.140000001</v>
      </c>
      <c r="G332" s="170" t="s">
        <v>3357</v>
      </c>
      <c r="H332" s="173">
        <v>104172000</v>
      </c>
      <c r="I332" s="173">
        <v>208344000</v>
      </c>
      <c r="J332" s="173">
        <v>312516000</v>
      </c>
      <c r="K332" s="171" t="s">
        <v>2160</v>
      </c>
      <c r="L332" s="173">
        <v>0</v>
      </c>
      <c r="M332" s="171" t="s">
        <v>2160</v>
      </c>
      <c r="N332" s="173">
        <v>0</v>
      </c>
      <c r="O332" s="171" t="s">
        <v>2160</v>
      </c>
      <c r="P332" s="173">
        <v>0</v>
      </c>
      <c r="Q332" s="171" t="s">
        <v>2160</v>
      </c>
      <c r="R332" s="173">
        <v>0</v>
      </c>
      <c r="S332" s="171" t="s">
        <v>2160</v>
      </c>
      <c r="T332" s="173">
        <v>0</v>
      </c>
      <c r="U332" s="171" t="s">
        <v>2160</v>
      </c>
      <c r="V332" s="174">
        <v>0</v>
      </c>
    </row>
    <row r="333" spans="1:22">
      <c r="A333" s="169" t="s">
        <v>3358</v>
      </c>
      <c r="B333" s="170" t="s">
        <v>3359</v>
      </c>
      <c r="C333" s="171" t="s">
        <v>3360</v>
      </c>
      <c r="D333" s="171" t="s">
        <v>2243</v>
      </c>
      <c r="E333" s="170" t="s">
        <v>2158</v>
      </c>
      <c r="F333" s="172">
        <v>966254684</v>
      </c>
      <c r="G333" s="170" t="s">
        <v>2927</v>
      </c>
      <c r="H333" s="173">
        <v>128308500</v>
      </c>
      <c r="I333" s="173">
        <v>0</v>
      </c>
      <c r="J333" s="173">
        <v>128308500</v>
      </c>
      <c r="K333" s="171" t="s">
        <v>2160</v>
      </c>
      <c r="L333" s="173">
        <v>0</v>
      </c>
      <c r="M333" s="171" t="s">
        <v>2160</v>
      </c>
      <c r="N333" s="173">
        <v>0</v>
      </c>
      <c r="O333" s="171" t="s">
        <v>2160</v>
      </c>
      <c r="P333" s="173">
        <v>0</v>
      </c>
      <c r="Q333" s="171" t="s">
        <v>2160</v>
      </c>
      <c r="R333" s="173">
        <v>0</v>
      </c>
      <c r="S333" s="171" t="s">
        <v>2160</v>
      </c>
      <c r="T333" s="173">
        <v>0</v>
      </c>
      <c r="U333" s="171" t="s">
        <v>2160</v>
      </c>
      <c r="V333" s="174">
        <v>0</v>
      </c>
    </row>
    <row r="334" spans="1:22">
      <c r="A334" s="169" t="s">
        <v>3361</v>
      </c>
      <c r="B334" s="170" t="s">
        <v>3362</v>
      </c>
      <c r="C334" s="171" t="s">
        <v>3363</v>
      </c>
      <c r="D334" s="171" t="s">
        <v>2243</v>
      </c>
      <c r="E334" s="170" t="s">
        <v>2158</v>
      </c>
      <c r="F334" s="172">
        <v>239988057.16999999</v>
      </c>
      <c r="G334" s="170" t="s">
        <v>3364</v>
      </c>
      <c r="H334" s="173">
        <v>41439330</v>
      </c>
      <c r="I334" s="173">
        <v>0</v>
      </c>
      <c r="J334" s="173">
        <v>41439330</v>
      </c>
      <c r="K334" s="171" t="s">
        <v>2160</v>
      </c>
      <c r="L334" s="173">
        <v>0</v>
      </c>
      <c r="M334" s="171" t="s">
        <v>2160</v>
      </c>
      <c r="N334" s="173">
        <v>0</v>
      </c>
      <c r="O334" s="171" t="s">
        <v>2160</v>
      </c>
      <c r="P334" s="173">
        <v>0</v>
      </c>
      <c r="Q334" s="171" t="s">
        <v>2160</v>
      </c>
      <c r="R334" s="173">
        <v>0</v>
      </c>
      <c r="S334" s="171" t="s">
        <v>2160</v>
      </c>
      <c r="T334" s="173">
        <v>0</v>
      </c>
      <c r="U334" s="171" t="s">
        <v>2160</v>
      </c>
      <c r="V334" s="174">
        <v>0</v>
      </c>
    </row>
    <row r="335" spans="1:22">
      <c r="A335" s="169" t="s">
        <v>3365</v>
      </c>
      <c r="B335" s="170" t="s">
        <v>3366</v>
      </c>
      <c r="C335" s="171" t="s">
        <v>3367</v>
      </c>
      <c r="D335" s="171" t="s">
        <v>2183</v>
      </c>
      <c r="E335" s="170" t="s">
        <v>2158</v>
      </c>
      <c r="F335" s="172">
        <v>100000000</v>
      </c>
      <c r="G335" s="170" t="s">
        <v>3368</v>
      </c>
      <c r="H335" s="173">
        <v>4212530</v>
      </c>
      <c r="I335" s="173">
        <v>5551953</v>
      </c>
      <c r="J335" s="173">
        <v>9764483</v>
      </c>
      <c r="K335" s="171" t="s">
        <v>2160</v>
      </c>
      <c r="L335" s="173">
        <v>0</v>
      </c>
      <c r="M335" s="171" t="s">
        <v>2160</v>
      </c>
      <c r="N335" s="173">
        <v>0</v>
      </c>
      <c r="O335" s="171" t="s">
        <v>2160</v>
      </c>
      <c r="P335" s="173">
        <v>0</v>
      </c>
      <c r="Q335" s="171" t="s">
        <v>2160</v>
      </c>
      <c r="R335" s="173">
        <v>0</v>
      </c>
      <c r="S335" s="171" t="s">
        <v>2160</v>
      </c>
      <c r="T335" s="173">
        <v>0</v>
      </c>
      <c r="U335" s="171" t="s">
        <v>2160</v>
      </c>
      <c r="V335" s="174">
        <v>0</v>
      </c>
    </row>
    <row r="336" spans="1:22">
      <c r="A336" s="169" t="s">
        <v>3369</v>
      </c>
      <c r="B336" s="170" t="s">
        <v>3370</v>
      </c>
      <c r="C336" s="171" t="s">
        <v>3371</v>
      </c>
      <c r="D336" s="171" t="s">
        <v>2183</v>
      </c>
      <c r="E336" s="170" t="s">
        <v>2158</v>
      </c>
      <c r="F336" s="172">
        <v>2447761679.4400001</v>
      </c>
      <c r="G336" s="170" t="s">
        <v>2778</v>
      </c>
      <c r="H336" s="173">
        <v>604037610</v>
      </c>
      <c r="I336" s="173">
        <v>0</v>
      </c>
      <c r="J336" s="173">
        <v>604037610</v>
      </c>
      <c r="K336" s="171" t="s">
        <v>2160</v>
      </c>
      <c r="L336" s="173">
        <v>0</v>
      </c>
      <c r="M336" s="171" t="s">
        <v>2160</v>
      </c>
      <c r="N336" s="173">
        <v>0</v>
      </c>
      <c r="O336" s="171" t="s">
        <v>2160</v>
      </c>
      <c r="P336" s="173">
        <v>0</v>
      </c>
      <c r="Q336" s="171" t="s">
        <v>2160</v>
      </c>
      <c r="R336" s="173">
        <v>0</v>
      </c>
      <c r="S336" s="171" t="s">
        <v>2160</v>
      </c>
      <c r="T336" s="173">
        <v>0</v>
      </c>
      <c r="U336" s="171" t="s">
        <v>2160</v>
      </c>
      <c r="V336" s="174">
        <v>0</v>
      </c>
    </row>
    <row r="337" spans="1:22">
      <c r="A337" s="169" t="s">
        <v>3372</v>
      </c>
      <c r="B337" s="170" t="s">
        <v>3373</v>
      </c>
      <c r="C337" s="171" t="s">
        <v>3374</v>
      </c>
      <c r="D337" s="171" t="s">
        <v>2183</v>
      </c>
      <c r="E337" s="170" t="s">
        <v>2158</v>
      </c>
      <c r="F337" s="172">
        <v>162504983.90000001</v>
      </c>
      <c r="G337" s="170" t="s">
        <v>3375</v>
      </c>
      <c r="H337" s="173">
        <v>812671840</v>
      </c>
      <c r="I337" s="173">
        <v>1508827930</v>
      </c>
      <c r="J337" s="173">
        <v>2321499770</v>
      </c>
      <c r="K337" s="171" t="s">
        <v>2204</v>
      </c>
      <c r="L337" s="173">
        <v>987379050</v>
      </c>
      <c r="M337" s="171" t="s">
        <v>2205</v>
      </c>
      <c r="N337" s="173">
        <v>521448880</v>
      </c>
      <c r="O337" s="171" t="s">
        <v>2160</v>
      </c>
      <c r="P337" s="173">
        <v>0</v>
      </c>
      <c r="Q337" s="171" t="s">
        <v>2160</v>
      </c>
      <c r="R337" s="173">
        <v>0</v>
      </c>
      <c r="S337" s="171" t="s">
        <v>2160</v>
      </c>
      <c r="T337" s="173">
        <v>0</v>
      </c>
      <c r="U337" s="171" t="s">
        <v>2160</v>
      </c>
      <c r="V337" s="174">
        <v>0</v>
      </c>
    </row>
    <row r="338" spans="1:22">
      <c r="A338" s="169" t="s">
        <v>3376</v>
      </c>
      <c r="B338" s="170" t="s">
        <v>3377</v>
      </c>
      <c r="C338" s="171" t="s">
        <v>3378</v>
      </c>
      <c r="D338" s="171" t="s">
        <v>2243</v>
      </c>
      <c r="E338" s="170" t="s">
        <v>2158</v>
      </c>
      <c r="F338" s="172">
        <v>554849848.09000003</v>
      </c>
      <c r="G338" s="170" t="s">
        <v>3379</v>
      </c>
      <c r="H338" s="173">
        <v>127490508</v>
      </c>
      <c r="I338" s="173">
        <v>0</v>
      </c>
      <c r="J338" s="173">
        <v>127490508</v>
      </c>
      <c r="K338" s="171" t="s">
        <v>2160</v>
      </c>
      <c r="L338" s="173">
        <v>0</v>
      </c>
      <c r="M338" s="171" t="s">
        <v>2160</v>
      </c>
      <c r="N338" s="173">
        <v>0</v>
      </c>
      <c r="O338" s="171" t="s">
        <v>2160</v>
      </c>
      <c r="P338" s="173">
        <v>0</v>
      </c>
      <c r="Q338" s="171" t="s">
        <v>2160</v>
      </c>
      <c r="R338" s="173">
        <v>0</v>
      </c>
      <c r="S338" s="171" t="s">
        <v>2160</v>
      </c>
      <c r="T338" s="173">
        <v>0</v>
      </c>
      <c r="U338" s="171" t="s">
        <v>2160</v>
      </c>
      <c r="V338" s="174">
        <v>0</v>
      </c>
    </row>
    <row r="339" spans="1:22">
      <c r="A339" s="169" t="s">
        <v>1759</v>
      </c>
      <c r="B339" s="170" t="s">
        <v>3380</v>
      </c>
      <c r="C339" s="171" t="s">
        <v>3381</v>
      </c>
      <c r="D339" s="171" t="s">
        <v>2183</v>
      </c>
      <c r="E339" s="170" t="s">
        <v>2158</v>
      </c>
      <c r="F339" s="172">
        <v>68912025</v>
      </c>
      <c r="G339" s="170" t="s">
        <v>2263</v>
      </c>
      <c r="H339" s="173">
        <v>22425</v>
      </c>
      <c r="I339" s="173">
        <v>22425</v>
      </c>
      <c r="J339" s="173">
        <v>44850</v>
      </c>
      <c r="K339" s="171" t="s">
        <v>2160</v>
      </c>
      <c r="L339" s="173">
        <v>0</v>
      </c>
      <c r="M339" s="171" t="s">
        <v>2160</v>
      </c>
      <c r="N339" s="173">
        <v>0</v>
      </c>
      <c r="O339" s="171" t="s">
        <v>2160</v>
      </c>
      <c r="P339" s="173">
        <v>0</v>
      </c>
      <c r="Q339" s="171" t="s">
        <v>2160</v>
      </c>
      <c r="R339" s="173">
        <v>0</v>
      </c>
      <c r="S339" s="171" t="s">
        <v>2160</v>
      </c>
      <c r="T339" s="173">
        <v>0</v>
      </c>
      <c r="U339" s="171" t="s">
        <v>2160</v>
      </c>
      <c r="V339" s="174">
        <v>0</v>
      </c>
    </row>
    <row r="340" spans="1:22">
      <c r="A340" s="169" t="s">
        <v>3382</v>
      </c>
      <c r="B340" s="170" t="s">
        <v>3383</v>
      </c>
      <c r="C340" s="171" t="s">
        <v>3384</v>
      </c>
      <c r="D340" s="171" t="s">
        <v>2243</v>
      </c>
      <c r="E340" s="170" t="s">
        <v>2158</v>
      </c>
      <c r="F340" s="172">
        <v>774141839.22000003</v>
      </c>
      <c r="G340" s="170" t="s">
        <v>2691</v>
      </c>
      <c r="H340" s="173">
        <v>149000090</v>
      </c>
      <c r="I340" s="173">
        <v>0</v>
      </c>
      <c r="J340" s="173">
        <v>149000090</v>
      </c>
      <c r="K340" s="171" t="s">
        <v>2160</v>
      </c>
      <c r="L340" s="173">
        <v>0</v>
      </c>
      <c r="M340" s="171" t="s">
        <v>2160</v>
      </c>
      <c r="N340" s="173">
        <v>0</v>
      </c>
      <c r="O340" s="171" t="s">
        <v>2160</v>
      </c>
      <c r="P340" s="173">
        <v>0</v>
      </c>
      <c r="Q340" s="171" t="s">
        <v>2160</v>
      </c>
      <c r="R340" s="173">
        <v>0</v>
      </c>
      <c r="S340" s="171" t="s">
        <v>2160</v>
      </c>
      <c r="T340" s="173">
        <v>0</v>
      </c>
      <c r="U340" s="171" t="s">
        <v>2160</v>
      </c>
      <c r="V340" s="174">
        <v>0</v>
      </c>
    </row>
    <row r="341" spans="1:22">
      <c r="A341" s="169" t="s">
        <v>3385</v>
      </c>
      <c r="B341" s="170" t="s">
        <v>3386</v>
      </c>
      <c r="C341" s="171" t="s">
        <v>3387</v>
      </c>
      <c r="D341" s="171" t="s">
        <v>2183</v>
      </c>
      <c r="E341" s="170" t="s">
        <v>2158</v>
      </c>
      <c r="F341" s="172">
        <v>120107800</v>
      </c>
      <c r="G341" s="170" t="s">
        <v>3170</v>
      </c>
      <c r="H341" s="173">
        <v>710010000</v>
      </c>
      <c r="I341" s="173">
        <v>0</v>
      </c>
      <c r="J341" s="173">
        <v>710010000</v>
      </c>
      <c r="K341" s="171" t="s">
        <v>2160</v>
      </c>
      <c r="L341" s="173">
        <v>0</v>
      </c>
      <c r="M341" s="171" t="s">
        <v>2160</v>
      </c>
      <c r="N341" s="173">
        <v>0</v>
      </c>
      <c r="O341" s="171" t="s">
        <v>2160</v>
      </c>
      <c r="P341" s="173">
        <v>0</v>
      </c>
      <c r="Q341" s="171" t="s">
        <v>2160</v>
      </c>
      <c r="R341" s="173">
        <v>0</v>
      </c>
      <c r="S341" s="171" t="s">
        <v>2160</v>
      </c>
      <c r="T341" s="173">
        <v>0</v>
      </c>
      <c r="U341" s="171" t="s">
        <v>2160</v>
      </c>
      <c r="V341" s="174">
        <v>0</v>
      </c>
    </row>
    <row r="342" spans="1:22">
      <c r="A342" s="169" t="s">
        <v>3388</v>
      </c>
      <c r="B342" s="170" t="s">
        <v>3389</v>
      </c>
      <c r="C342" s="171" t="s">
        <v>3390</v>
      </c>
      <c r="D342" s="171" t="s">
        <v>2243</v>
      </c>
      <c r="E342" s="170" t="s">
        <v>2158</v>
      </c>
      <c r="F342" s="172">
        <v>5404850055.3100004</v>
      </c>
      <c r="G342" s="170" t="s">
        <v>3391</v>
      </c>
      <c r="H342" s="173">
        <v>162204573</v>
      </c>
      <c r="I342" s="173">
        <v>0</v>
      </c>
      <c r="J342" s="173">
        <v>162204573</v>
      </c>
      <c r="K342" s="171" t="s">
        <v>2160</v>
      </c>
      <c r="L342" s="173">
        <v>0</v>
      </c>
      <c r="M342" s="171" t="s">
        <v>2160</v>
      </c>
      <c r="N342" s="173">
        <v>0</v>
      </c>
      <c r="O342" s="171" t="s">
        <v>2160</v>
      </c>
      <c r="P342" s="173">
        <v>0</v>
      </c>
      <c r="Q342" s="171" t="s">
        <v>2160</v>
      </c>
      <c r="R342" s="173">
        <v>0</v>
      </c>
      <c r="S342" s="171" t="s">
        <v>2160</v>
      </c>
      <c r="T342" s="173">
        <v>0</v>
      </c>
      <c r="U342" s="171" t="s">
        <v>2160</v>
      </c>
      <c r="V342" s="174">
        <v>0</v>
      </c>
    </row>
    <row r="343" spans="1:22">
      <c r="A343" s="169" t="s">
        <v>3392</v>
      </c>
      <c r="B343" s="170" t="s">
        <v>3393</v>
      </c>
      <c r="C343" s="171" t="s">
        <v>3394</v>
      </c>
      <c r="D343" s="171" t="s">
        <v>2183</v>
      </c>
      <c r="E343" s="170" t="s">
        <v>2158</v>
      </c>
      <c r="F343" s="172">
        <v>716837898.75</v>
      </c>
      <c r="G343" s="170" t="s">
        <v>3395</v>
      </c>
      <c r="H343" s="173">
        <v>12251221</v>
      </c>
      <c r="I343" s="173">
        <v>0</v>
      </c>
      <c r="J343" s="173">
        <v>12251221</v>
      </c>
      <c r="K343" s="171" t="s">
        <v>2160</v>
      </c>
      <c r="L343" s="173">
        <v>0</v>
      </c>
      <c r="M343" s="171" t="s">
        <v>2160</v>
      </c>
      <c r="N343" s="173">
        <v>0</v>
      </c>
      <c r="O343" s="171" t="s">
        <v>2160</v>
      </c>
      <c r="P343" s="173">
        <v>0</v>
      </c>
      <c r="Q343" s="171" t="s">
        <v>2160</v>
      </c>
      <c r="R343" s="173">
        <v>0</v>
      </c>
      <c r="S343" s="171" t="s">
        <v>2160</v>
      </c>
      <c r="T343" s="173">
        <v>0</v>
      </c>
      <c r="U343" s="171" t="s">
        <v>2160</v>
      </c>
      <c r="V343" s="174">
        <v>0</v>
      </c>
    </row>
    <row r="344" spans="1:22">
      <c r="A344" s="169" t="s">
        <v>3396</v>
      </c>
      <c r="B344" s="170" t="s">
        <v>3397</v>
      </c>
      <c r="C344" s="171" t="s">
        <v>3398</v>
      </c>
      <c r="D344" s="171" t="s">
        <v>2157</v>
      </c>
      <c r="E344" s="170" t="s">
        <v>2158</v>
      </c>
      <c r="F344" s="172">
        <v>1202336082.5</v>
      </c>
      <c r="G344" s="170" t="s">
        <v>2728</v>
      </c>
      <c r="H344" s="173">
        <v>188332687</v>
      </c>
      <c r="I344" s="173">
        <v>151667313</v>
      </c>
      <c r="J344" s="173">
        <v>340000000</v>
      </c>
      <c r="K344" s="171" t="s">
        <v>2204</v>
      </c>
      <c r="L344" s="173">
        <v>82076174</v>
      </c>
      <c r="M344" s="171" t="s">
        <v>2205</v>
      </c>
      <c r="N344" s="173">
        <v>69591139</v>
      </c>
      <c r="O344" s="171" t="s">
        <v>2160</v>
      </c>
      <c r="P344" s="173">
        <v>0</v>
      </c>
      <c r="Q344" s="171" t="s">
        <v>2160</v>
      </c>
      <c r="R344" s="173">
        <v>0</v>
      </c>
      <c r="S344" s="171" t="s">
        <v>2160</v>
      </c>
      <c r="T344" s="173">
        <v>0</v>
      </c>
      <c r="U344" s="171" t="s">
        <v>2160</v>
      </c>
      <c r="V344" s="174">
        <v>0</v>
      </c>
    </row>
    <row r="345" spans="1:22">
      <c r="A345" s="169" t="s">
        <v>3399</v>
      </c>
      <c r="B345" s="170" t="s">
        <v>3400</v>
      </c>
      <c r="C345" s="171" t="s">
        <v>3401</v>
      </c>
      <c r="D345" s="171" t="s">
        <v>2243</v>
      </c>
      <c r="E345" s="170" t="s">
        <v>2158</v>
      </c>
      <c r="F345" s="172">
        <v>3198235076.3299999</v>
      </c>
      <c r="G345" s="170" t="s">
        <v>2220</v>
      </c>
      <c r="H345" s="173">
        <v>477221343</v>
      </c>
      <c r="I345" s="173">
        <v>0</v>
      </c>
      <c r="J345" s="173">
        <v>477221343</v>
      </c>
      <c r="K345" s="171" t="s">
        <v>2160</v>
      </c>
      <c r="L345" s="173">
        <v>0</v>
      </c>
      <c r="M345" s="171" t="s">
        <v>2160</v>
      </c>
      <c r="N345" s="173">
        <v>0</v>
      </c>
      <c r="O345" s="171" t="s">
        <v>2160</v>
      </c>
      <c r="P345" s="173">
        <v>0</v>
      </c>
      <c r="Q345" s="171" t="s">
        <v>2160</v>
      </c>
      <c r="R345" s="173">
        <v>0</v>
      </c>
      <c r="S345" s="171" t="s">
        <v>2160</v>
      </c>
      <c r="T345" s="173">
        <v>0</v>
      </c>
      <c r="U345" s="171" t="s">
        <v>2160</v>
      </c>
      <c r="V345" s="174">
        <v>0</v>
      </c>
    </row>
    <row r="346" spans="1:22">
      <c r="A346" s="169" t="s">
        <v>3402</v>
      </c>
      <c r="B346" s="170" t="s">
        <v>3403</v>
      </c>
      <c r="C346" s="171" t="s">
        <v>3404</v>
      </c>
      <c r="D346" s="171" t="s">
        <v>2174</v>
      </c>
      <c r="E346" s="170" t="s">
        <v>2158</v>
      </c>
      <c r="F346" s="172">
        <v>2388062147.3800001</v>
      </c>
      <c r="G346" s="170" t="s">
        <v>3405</v>
      </c>
      <c r="H346" s="173">
        <v>178138867</v>
      </c>
      <c r="I346" s="173">
        <v>11858347</v>
      </c>
      <c r="J346" s="173">
        <v>189997214</v>
      </c>
      <c r="K346" s="171" t="s">
        <v>2160</v>
      </c>
      <c r="L346" s="173">
        <v>0</v>
      </c>
      <c r="M346" s="171" t="s">
        <v>2160</v>
      </c>
      <c r="N346" s="173">
        <v>0</v>
      </c>
      <c r="O346" s="171" t="s">
        <v>2160</v>
      </c>
      <c r="P346" s="173">
        <v>0</v>
      </c>
      <c r="Q346" s="171" t="s">
        <v>2160</v>
      </c>
      <c r="R346" s="173">
        <v>0</v>
      </c>
      <c r="S346" s="171" t="s">
        <v>2160</v>
      </c>
      <c r="T346" s="173">
        <v>0</v>
      </c>
      <c r="U346" s="171" t="s">
        <v>2160</v>
      </c>
      <c r="V346" s="174">
        <v>0</v>
      </c>
    </row>
    <row r="347" spans="1:22">
      <c r="A347" s="169" t="s">
        <v>3406</v>
      </c>
      <c r="B347" s="170" t="s">
        <v>3407</v>
      </c>
      <c r="C347" s="171" t="s">
        <v>3408</v>
      </c>
      <c r="D347" s="171" t="s">
        <v>2243</v>
      </c>
      <c r="E347" s="170" t="s">
        <v>2158</v>
      </c>
      <c r="F347" s="172">
        <v>105334338.84</v>
      </c>
      <c r="G347" s="170" t="s">
        <v>3409</v>
      </c>
      <c r="H347" s="173">
        <v>162125601</v>
      </c>
      <c r="I347" s="173">
        <v>0</v>
      </c>
      <c r="J347" s="173">
        <v>162125601</v>
      </c>
      <c r="K347" s="171" t="s">
        <v>2160</v>
      </c>
      <c r="L347" s="173">
        <v>0</v>
      </c>
      <c r="M347" s="171" t="s">
        <v>2160</v>
      </c>
      <c r="N347" s="173">
        <v>0</v>
      </c>
      <c r="O347" s="171" t="s">
        <v>2160</v>
      </c>
      <c r="P347" s="173">
        <v>0</v>
      </c>
      <c r="Q347" s="171" t="s">
        <v>2160</v>
      </c>
      <c r="R347" s="173">
        <v>0</v>
      </c>
      <c r="S347" s="171" t="s">
        <v>2160</v>
      </c>
      <c r="T347" s="173">
        <v>0</v>
      </c>
      <c r="U347" s="171" t="s">
        <v>2160</v>
      </c>
      <c r="V347" s="174">
        <v>0</v>
      </c>
    </row>
    <row r="348" spans="1:22">
      <c r="A348" s="169" t="s">
        <v>3410</v>
      </c>
      <c r="B348" s="170" t="s">
        <v>3411</v>
      </c>
      <c r="C348" s="171" t="s">
        <v>3412</v>
      </c>
      <c r="D348" s="171" t="s">
        <v>2183</v>
      </c>
      <c r="E348" s="170" t="s">
        <v>2158</v>
      </c>
      <c r="F348" s="172">
        <v>43794105.18</v>
      </c>
      <c r="G348" s="170" t="s">
        <v>2728</v>
      </c>
      <c r="H348" s="173">
        <v>2480260</v>
      </c>
      <c r="I348" s="173">
        <v>0</v>
      </c>
      <c r="J348" s="173">
        <v>2480260</v>
      </c>
      <c r="K348" s="171" t="s">
        <v>2160</v>
      </c>
      <c r="L348" s="173">
        <v>0</v>
      </c>
      <c r="M348" s="171" t="s">
        <v>2160</v>
      </c>
      <c r="N348" s="173">
        <v>0</v>
      </c>
      <c r="O348" s="171" t="s">
        <v>2160</v>
      </c>
      <c r="P348" s="173">
        <v>0</v>
      </c>
      <c r="Q348" s="171" t="s">
        <v>2160</v>
      </c>
      <c r="R348" s="173">
        <v>0</v>
      </c>
      <c r="S348" s="171" t="s">
        <v>2160</v>
      </c>
      <c r="T348" s="173">
        <v>0</v>
      </c>
      <c r="U348" s="171" t="s">
        <v>2160</v>
      </c>
      <c r="V348" s="174">
        <v>0</v>
      </c>
    </row>
    <row r="349" spans="1:22">
      <c r="A349" s="169" t="s">
        <v>1770</v>
      </c>
      <c r="B349" s="170" t="s">
        <v>3413</v>
      </c>
      <c r="C349" s="171" t="s">
        <v>3414</v>
      </c>
      <c r="D349" s="171" t="s">
        <v>2183</v>
      </c>
      <c r="E349" s="170" t="s">
        <v>2158</v>
      </c>
      <c r="F349" s="172">
        <v>90000000</v>
      </c>
      <c r="G349" s="170" t="s">
        <v>2737</v>
      </c>
      <c r="H349" s="173">
        <v>5513608</v>
      </c>
      <c r="I349" s="173">
        <v>8065423</v>
      </c>
      <c r="J349" s="173">
        <v>13579031</v>
      </c>
      <c r="K349" s="171" t="s">
        <v>2160</v>
      </c>
      <c r="L349" s="173">
        <v>0</v>
      </c>
      <c r="M349" s="171" t="s">
        <v>2160</v>
      </c>
      <c r="N349" s="173">
        <v>0</v>
      </c>
      <c r="O349" s="171" t="s">
        <v>2160</v>
      </c>
      <c r="P349" s="173">
        <v>0</v>
      </c>
      <c r="Q349" s="171" t="s">
        <v>2160</v>
      </c>
      <c r="R349" s="173">
        <v>0</v>
      </c>
      <c r="S349" s="171" t="s">
        <v>2160</v>
      </c>
      <c r="T349" s="173">
        <v>0</v>
      </c>
      <c r="U349" s="171" t="s">
        <v>2160</v>
      </c>
      <c r="V349" s="174">
        <v>0</v>
      </c>
    </row>
    <row r="350" spans="1:22">
      <c r="A350" s="169" t="s">
        <v>3415</v>
      </c>
      <c r="B350" s="170" t="s">
        <v>3416</v>
      </c>
      <c r="C350" s="171" t="s">
        <v>3417</v>
      </c>
      <c r="D350" s="171" t="s">
        <v>2157</v>
      </c>
      <c r="E350" s="170" t="s">
        <v>2158</v>
      </c>
      <c r="F350" s="172">
        <v>71255053.069999993</v>
      </c>
      <c r="G350" s="170" t="s">
        <v>3418</v>
      </c>
      <c r="H350" s="173">
        <v>71255052</v>
      </c>
      <c r="I350" s="173">
        <v>0</v>
      </c>
      <c r="J350" s="173">
        <v>71255052</v>
      </c>
      <c r="K350" s="171" t="s">
        <v>2160</v>
      </c>
      <c r="L350" s="173">
        <v>0</v>
      </c>
      <c r="M350" s="171" t="s">
        <v>2160</v>
      </c>
      <c r="N350" s="173">
        <v>0</v>
      </c>
      <c r="O350" s="171" t="s">
        <v>2160</v>
      </c>
      <c r="P350" s="173">
        <v>0</v>
      </c>
      <c r="Q350" s="171" t="s">
        <v>2160</v>
      </c>
      <c r="R350" s="173">
        <v>0</v>
      </c>
      <c r="S350" s="171" t="s">
        <v>2160</v>
      </c>
      <c r="T350" s="173">
        <v>0</v>
      </c>
      <c r="U350" s="171" t="s">
        <v>2160</v>
      </c>
      <c r="V350" s="174">
        <v>0</v>
      </c>
    </row>
    <row r="351" spans="1:22">
      <c r="A351" s="169" t="s">
        <v>3419</v>
      </c>
      <c r="B351" s="170" t="s">
        <v>3420</v>
      </c>
      <c r="C351" s="171" t="s">
        <v>3421</v>
      </c>
      <c r="D351" s="171" t="s">
        <v>2157</v>
      </c>
      <c r="E351" s="170" t="s">
        <v>2158</v>
      </c>
      <c r="F351" s="172">
        <v>451852517.76999998</v>
      </c>
      <c r="G351" s="170" t="s">
        <v>3422</v>
      </c>
      <c r="H351" s="173">
        <v>451852516</v>
      </c>
      <c r="I351" s="173">
        <v>0</v>
      </c>
      <c r="J351" s="173">
        <v>451852516</v>
      </c>
      <c r="K351" s="171" t="s">
        <v>2160</v>
      </c>
      <c r="L351" s="173">
        <v>0</v>
      </c>
      <c r="M351" s="171" t="s">
        <v>2160</v>
      </c>
      <c r="N351" s="173">
        <v>0</v>
      </c>
      <c r="O351" s="171" t="s">
        <v>2160</v>
      </c>
      <c r="P351" s="173">
        <v>0</v>
      </c>
      <c r="Q351" s="171" t="s">
        <v>2160</v>
      </c>
      <c r="R351" s="173">
        <v>0</v>
      </c>
      <c r="S351" s="171" t="s">
        <v>2160</v>
      </c>
      <c r="T351" s="173">
        <v>0</v>
      </c>
      <c r="U351" s="171" t="s">
        <v>2160</v>
      </c>
      <c r="V351" s="174">
        <v>0</v>
      </c>
    </row>
    <row r="352" spans="1:22">
      <c r="A352" s="169" t="s">
        <v>3423</v>
      </c>
      <c r="B352" s="170" t="s">
        <v>3424</v>
      </c>
      <c r="C352" s="171" t="s">
        <v>3425</v>
      </c>
      <c r="D352" s="171" t="s">
        <v>2243</v>
      </c>
      <c r="E352" s="170" t="s">
        <v>2158</v>
      </c>
      <c r="F352" s="172">
        <v>427072707.31999999</v>
      </c>
      <c r="G352" s="170" t="s">
        <v>3426</v>
      </c>
      <c r="H352" s="173">
        <v>431239264</v>
      </c>
      <c r="I352" s="173">
        <v>0</v>
      </c>
      <c r="J352" s="173">
        <v>431239264</v>
      </c>
      <c r="K352" s="171" t="s">
        <v>2160</v>
      </c>
      <c r="L352" s="173">
        <v>0</v>
      </c>
      <c r="M352" s="171" t="s">
        <v>2160</v>
      </c>
      <c r="N352" s="173">
        <v>0</v>
      </c>
      <c r="O352" s="171" t="s">
        <v>2160</v>
      </c>
      <c r="P352" s="173">
        <v>0</v>
      </c>
      <c r="Q352" s="171" t="s">
        <v>2160</v>
      </c>
      <c r="R352" s="173">
        <v>0</v>
      </c>
      <c r="S352" s="171" t="s">
        <v>2160</v>
      </c>
      <c r="T352" s="173">
        <v>0</v>
      </c>
      <c r="U352" s="171" t="s">
        <v>2160</v>
      </c>
      <c r="V352" s="174">
        <v>0</v>
      </c>
    </row>
    <row r="353" spans="1:22">
      <c r="A353" s="169" t="s">
        <v>3427</v>
      </c>
      <c r="B353" s="170" t="s">
        <v>3428</v>
      </c>
      <c r="C353" s="171" t="s">
        <v>3429</v>
      </c>
      <c r="D353" s="171" t="s">
        <v>2157</v>
      </c>
      <c r="E353" s="170" t="s">
        <v>2158</v>
      </c>
      <c r="F353" s="172">
        <v>4739025302.7399998</v>
      </c>
      <c r="G353" s="170" t="s">
        <v>3430</v>
      </c>
      <c r="H353" s="173">
        <v>5850636194</v>
      </c>
      <c r="I353" s="173">
        <v>0</v>
      </c>
      <c r="J353" s="173">
        <v>5850636194</v>
      </c>
      <c r="K353" s="171" t="s">
        <v>2160</v>
      </c>
      <c r="L353" s="173">
        <v>0</v>
      </c>
      <c r="M353" s="171" t="s">
        <v>2160</v>
      </c>
      <c r="N353" s="173">
        <v>0</v>
      </c>
      <c r="O353" s="171" t="s">
        <v>2160</v>
      </c>
      <c r="P353" s="173">
        <v>0</v>
      </c>
      <c r="Q353" s="171" t="s">
        <v>2160</v>
      </c>
      <c r="R353" s="173">
        <v>0</v>
      </c>
      <c r="S353" s="171" t="s">
        <v>2160</v>
      </c>
      <c r="T353" s="173">
        <v>0</v>
      </c>
      <c r="U353" s="171" t="s">
        <v>2160</v>
      </c>
      <c r="V353" s="174">
        <v>0</v>
      </c>
    </row>
    <row r="354" spans="1:22">
      <c r="A354" s="169" t="s">
        <v>3431</v>
      </c>
      <c r="B354" s="170" t="s">
        <v>3432</v>
      </c>
      <c r="C354" s="171" t="s">
        <v>3433</v>
      </c>
      <c r="D354" s="171" t="s">
        <v>2183</v>
      </c>
      <c r="E354" s="170" t="s">
        <v>2158</v>
      </c>
      <c r="F354" s="172">
        <v>5612242940.9700003</v>
      </c>
      <c r="G354" s="170" t="s">
        <v>2522</v>
      </c>
      <c r="H354" s="173">
        <v>114459685</v>
      </c>
      <c r="I354" s="173">
        <v>228503916</v>
      </c>
      <c r="J354" s="173">
        <v>342963601</v>
      </c>
      <c r="K354" s="171" t="s">
        <v>2160</v>
      </c>
      <c r="L354" s="173">
        <v>0</v>
      </c>
      <c r="M354" s="171" t="s">
        <v>2160</v>
      </c>
      <c r="N354" s="173">
        <v>0</v>
      </c>
      <c r="O354" s="171" t="s">
        <v>2160</v>
      </c>
      <c r="P354" s="173">
        <v>0</v>
      </c>
      <c r="Q354" s="171" t="s">
        <v>2160</v>
      </c>
      <c r="R354" s="173">
        <v>0</v>
      </c>
      <c r="S354" s="171" t="s">
        <v>2160</v>
      </c>
      <c r="T354" s="173">
        <v>0</v>
      </c>
      <c r="U354" s="171" t="s">
        <v>2160</v>
      </c>
      <c r="V354" s="174">
        <v>0</v>
      </c>
    </row>
    <row r="355" spans="1:22">
      <c r="A355" s="169" t="s">
        <v>3434</v>
      </c>
      <c r="B355" s="170" t="s">
        <v>3435</v>
      </c>
      <c r="C355" s="171" t="s">
        <v>3436</v>
      </c>
      <c r="D355" s="171" t="s">
        <v>2157</v>
      </c>
      <c r="E355" s="170" t="s">
        <v>2158</v>
      </c>
      <c r="F355" s="172">
        <v>20462482.329999998</v>
      </c>
      <c r="G355" s="170" t="s">
        <v>3437</v>
      </c>
      <c r="H355" s="173">
        <v>691308698</v>
      </c>
      <c r="I355" s="173">
        <v>0</v>
      </c>
      <c r="J355" s="173">
        <v>691308698</v>
      </c>
      <c r="K355" s="171" t="s">
        <v>2160</v>
      </c>
      <c r="L355" s="173">
        <v>0</v>
      </c>
      <c r="M355" s="171" t="s">
        <v>2160</v>
      </c>
      <c r="N355" s="173">
        <v>0</v>
      </c>
      <c r="O355" s="171" t="s">
        <v>2160</v>
      </c>
      <c r="P355" s="173">
        <v>0</v>
      </c>
      <c r="Q355" s="171" t="s">
        <v>2160</v>
      </c>
      <c r="R355" s="173">
        <v>0</v>
      </c>
      <c r="S355" s="171" t="s">
        <v>2160</v>
      </c>
      <c r="T355" s="173">
        <v>0</v>
      </c>
      <c r="U355" s="171" t="s">
        <v>2160</v>
      </c>
      <c r="V355" s="174">
        <v>0</v>
      </c>
    </row>
    <row r="356" spans="1:22">
      <c r="A356" s="169" t="s">
        <v>3438</v>
      </c>
      <c r="B356" s="170" t="s">
        <v>3439</v>
      </c>
      <c r="C356" s="171" t="s">
        <v>3440</v>
      </c>
      <c r="D356" s="171" t="s">
        <v>2157</v>
      </c>
      <c r="E356" s="170" t="s">
        <v>2158</v>
      </c>
      <c r="F356" s="172">
        <v>7189620.3700000001</v>
      </c>
      <c r="G356" s="170" t="s">
        <v>3441</v>
      </c>
      <c r="H356" s="173">
        <v>67070246</v>
      </c>
      <c r="I356" s="173">
        <v>0</v>
      </c>
      <c r="J356" s="173">
        <v>67070246</v>
      </c>
      <c r="K356" s="171" t="s">
        <v>2160</v>
      </c>
      <c r="L356" s="173">
        <v>0</v>
      </c>
      <c r="M356" s="171" t="s">
        <v>2160</v>
      </c>
      <c r="N356" s="173">
        <v>0</v>
      </c>
      <c r="O356" s="171" t="s">
        <v>2160</v>
      </c>
      <c r="P356" s="173">
        <v>0</v>
      </c>
      <c r="Q356" s="171" t="s">
        <v>2160</v>
      </c>
      <c r="R356" s="173">
        <v>0</v>
      </c>
      <c r="S356" s="171" t="s">
        <v>2160</v>
      </c>
      <c r="T356" s="173">
        <v>0</v>
      </c>
      <c r="U356" s="171" t="s">
        <v>2160</v>
      </c>
      <c r="V356" s="174">
        <v>0</v>
      </c>
    </row>
    <row r="357" spans="1:22">
      <c r="A357" s="169" t="s">
        <v>3442</v>
      </c>
      <c r="B357" s="170" t="s">
        <v>3443</v>
      </c>
      <c r="C357" s="171" t="s">
        <v>3444</v>
      </c>
      <c r="D357" s="171" t="s">
        <v>2157</v>
      </c>
      <c r="E357" s="170" t="s">
        <v>2158</v>
      </c>
      <c r="F357" s="172">
        <v>227344.37</v>
      </c>
      <c r="G357" s="170" t="s">
        <v>2745</v>
      </c>
      <c r="H357" s="173">
        <v>231344</v>
      </c>
      <c r="I357" s="173">
        <v>0</v>
      </c>
      <c r="J357" s="173">
        <v>231344</v>
      </c>
      <c r="K357" s="171" t="s">
        <v>2160</v>
      </c>
      <c r="L357" s="173">
        <v>0</v>
      </c>
      <c r="M357" s="171" t="s">
        <v>2160</v>
      </c>
      <c r="N357" s="173">
        <v>0</v>
      </c>
      <c r="O357" s="171" t="s">
        <v>2160</v>
      </c>
      <c r="P357" s="173">
        <v>0</v>
      </c>
      <c r="Q357" s="171" t="s">
        <v>2160</v>
      </c>
      <c r="R357" s="173">
        <v>0</v>
      </c>
      <c r="S357" s="171" t="s">
        <v>2160</v>
      </c>
      <c r="T357" s="173">
        <v>0</v>
      </c>
      <c r="U357" s="171" t="s">
        <v>2160</v>
      </c>
      <c r="V357" s="174">
        <v>0</v>
      </c>
    </row>
    <row r="358" spans="1:22">
      <c r="A358" s="169" t="s">
        <v>3445</v>
      </c>
      <c r="B358" s="170" t="s">
        <v>3446</v>
      </c>
      <c r="C358" s="171" t="s">
        <v>3447</v>
      </c>
      <c r="D358" s="171" t="s">
        <v>2183</v>
      </c>
      <c r="E358" s="170" t="s">
        <v>2158</v>
      </c>
      <c r="F358" s="172">
        <v>2437000000</v>
      </c>
      <c r="G358" s="170" t="s">
        <v>2402</v>
      </c>
      <c r="H358" s="173">
        <v>87001901</v>
      </c>
      <c r="I358" s="173">
        <v>0</v>
      </c>
      <c r="J358" s="173">
        <v>87001901</v>
      </c>
      <c r="K358" s="171" t="s">
        <v>2160</v>
      </c>
      <c r="L358" s="173">
        <v>0</v>
      </c>
      <c r="M358" s="171" t="s">
        <v>2160</v>
      </c>
      <c r="N358" s="173">
        <v>0</v>
      </c>
      <c r="O358" s="171" t="s">
        <v>2160</v>
      </c>
      <c r="P358" s="173">
        <v>0</v>
      </c>
      <c r="Q358" s="171" t="s">
        <v>2160</v>
      </c>
      <c r="R358" s="173">
        <v>0</v>
      </c>
      <c r="S358" s="171" t="s">
        <v>2160</v>
      </c>
      <c r="T358" s="173">
        <v>0</v>
      </c>
      <c r="U358" s="171" t="s">
        <v>2160</v>
      </c>
      <c r="V358" s="174">
        <v>0</v>
      </c>
    </row>
    <row r="359" spans="1:22">
      <c r="A359" s="169" t="s">
        <v>3448</v>
      </c>
      <c r="B359" s="170" t="s">
        <v>3449</v>
      </c>
      <c r="C359" s="171" t="s">
        <v>3450</v>
      </c>
      <c r="D359" s="171" t="s">
        <v>2183</v>
      </c>
      <c r="E359" s="170" t="s">
        <v>2158</v>
      </c>
      <c r="F359" s="172">
        <v>107838227.5</v>
      </c>
      <c r="G359" s="170" t="s">
        <v>3451</v>
      </c>
      <c r="H359" s="173">
        <v>6621486930</v>
      </c>
      <c r="I359" s="173">
        <v>0</v>
      </c>
      <c r="J359" s="173">
        <v>6621486930</v>
      </c>
      <c r="K359" s="171" t="s">
        <v>2160</v>
      </c>
      <c r="L359" s="173">
        <v>0</v>
      </c>
      <c r="M359" s="171" t="s">
        <v>2160</v>
      </c>
      <c r="N359" s="173">
        <v>0</v>
      </c>
      <c r="O359" s="171" t="s">
        <v>2160</v>
      </c>
      <c r="P359" s="173">
        <v>0</v>
      </c>
      <c r="Q359" s="171" t="s">
        <v>2160</v>
      </c>
      <c r="R359" s="173">
        <v>0</v>
      </c>
      <c r="S359" s="171" t="s">
        <v>2160</v>
      </c>
      <c r="T359" s="173">
        <v>0</v>
      </c>
      <c r="U359" s="171" t="s">
        <v>2160</v>
      </c>
      <c r="V359" s="174">
        <v>0</v>
      </c>
    </row>
    <row r="360" spans="1:22">
      <c r="A360" s="169" t="s">
        <v>3452</v>
      </c>
      <c r="B360" s="170" t="s">
        <v>3453</v>
      </c>
      <c r="C360" s="171" t="s">
        <v>3454</v>
      </c>
      <c r="D360" s="171" t="s">
        <v>2280</v>
      </c>
      <c r="E360" s="170" t="s">
        <v>2158</v>
      </c>
      <c r="F360" s="172">
        <v>19425132.530000001</v>
      </c>
      <c r="G360" s="170" t="s">
        <v>3455</v>
      </c>
      <c r="H360" s="173">
        <v>11877395</v>
      </c>
      <c r="I360" s="173">
        <v>0</v>
      </c>
      <c r="J360" s="173">
        <v>11877395</v>
      </c>
      <c r="K360" s="171" t="s">
        <v>2160</v>
      </c>
      <c r="L360" s="173">
        <v>0</v>
      </c>
      <c r="M360" s="171" t="s">
        <v>2160</v>
      </c>
      <c r="N360" s="173">
        <v>0</v>
      </c>
      <c r="O360" s="171" t="s">
        <v>2160</v>
      </c>
      <c r="P360" s="173">
        <v>0</v>
      </c>
      <c r="Q360" s="171" t="s">
        <v>2160</v>
      </c>
      <c r="R360" s="173">
        <v>0</v>
      </c>
      <c r="S360" s="171" t="s">
        <v>2160</v>
      </c>
      <c r="T360" s="173">
        <v>0</v>
      </c>
      <c r="U360" s="171" t="s">
        <v>2160</v>
      </c>
      <c r="V360" s="174">
        <v>0</v>
      </c>
    </row>
    <row r="361" spans="1:22">
      <c r="A361" s="169" t="s">
        <v>3456</v>
      </c>
      <c r="B361" s="170" t="s">
        <v>3457</v>
      </c>
      <c r="C361" s="171" t="s">
        <v>3458</v>
      </c>
      <c r="D361" s="171" t="s">
        <v>2183</v>
      </c>
      <c r="E361" s="170" t="s">
        <v>2158</v>
      </c>
      <c r="F361" s="172">
        <v>2000000</v>
      </c>
      <c r="G361" s="170" t="s">
        <v>3459</v>
      </c>
      <c r="H361" s="173">
        <v>61375018</v>
      </c>
      <c r="I361" s="173">
        <v>122750036</v>
      </c>
      <c r="J361" s="173">
        <v>184125054</v>
      </c>
      <c r="K361" s="171" t="s">
        <v>2160</v>
      </c>
      <c r="L361" s="173">
        <v>0</v>
      </c>
      <c r="M361" s="171" t="s">
        <v>2160</v>
      </c>
      <c r="N361" s="173">
        <v>0</v>
      </c>
      <c r="O361" s="171" t="s">
        <v>2160</v>
      </c>
      <c r="P361" s="173">
        <v>0</v>
      </c>
      <c r="Q361" s="171" t="s">
        <v>2160</v>
      </c>
      <c r="R361" s="173">
        <v>0</v>
      </c>
      <c r="S361" s="171" t="s">
        <v>2160</v>
      </c>
      <c r="T361" s="173">
        <v>0</v>
      </c>
      <c r="U361" s="171" t="s">
        <v>2160</v>
      </c>
      <c r="V361" s="174">
        <v>0</v>
      </c>
    </row>
    <row r="362" spans="1:22">
      <c r="A362" s="169" t="s">
        <v>3460</v>
      </c>
      <c r="B362" s="170" t="s">
        <v>3461</v>
      </c>
      <c r="C362" s="171" t="s">
        <v>3462</v>
      </c>
      <c r="D362" s="171" t="s">
        <v>2183</v>
      </c>
      <c r="E362" s="170" t="s">
        <v>2158</v>
      </c>
      <c r="F362" s="172">
        <v>588487</v>
      </c>
      <c r="G362" s="170" t="s">
        <v>3463</v>
      </c>
      <c r="H362" s="173">
        <v>588487</v>
      </c>
      <c r="I362" s="173">
        <v>0</v>
      </c>
      <c r="J362" s="173">
        <v>588487</v>
      </c>
      <c r="K362" s="171" t="s">
        <v>2160</v>
      </c>
      <c r="L362" s="173">
        <v>0</v>
      </c>
      <c r="M362" s="171" t="s">
        <v>2160</v>
      </c>
      <c r="N362" s="173">
        <v>0</v>
      </c>
      <c r="O362" s="171" t="s">
        <v>2160</v>
      </c>
      <c r="P362" s="173">
        <v>0</v>
      </c>
      <c r="Q362" s="171" t="s">
        <v>2160</v>
      </c>
      <c r="R362" s="173">
        <v>0</v>
      </c>
      <c r="S362" s="171" t="s">
        <v>2160</v>
      </c>
      <c r="T362" s="173">
        <v>0</v>
      </c>
      <c r="U362" s="171" t="s">
        <v>2160</v>
      </c>
      <c r="V362" s="174">
        <v>0</v>
      </c>
    </row>
    <row r="363" spans="1:22">
      <c r="A363" s="169" t="s">
        <v>3464</v>
      </c>
      <c r="B363" s="170" t="s">
        <v>3465</v>
      </c>
      <c r="C363" s="171" t="s">
        <v>3466</v>
      </c>
      <c r="D363" s="171" t="s">
        <v>2183</v>
      </c>
      <c r="E363" s="170" t="s">
        <v>2158</v>
      </c>
      <c r="F363" s="172">
        <v>360917961.80000001</v>
      </c>
      <c r="G363" s="170" t="s">
        <v>2227</v>
      </c>
      <c r="H363" s="173">
        <v>64383093</v>
      </c>
      <c r="I363" s="173">
        <v>64383093</v>
      </c>
      <c r="J363" s="173">
        <v>128766186</v>
      </c>
      <c r="K363" s="171" t="s">
        <v>2160</v>
      </c>
      <c r="L363" s="173">
        <v>0</v>
      </c>
      <c r="M363" s="171" t="s">
        <v>2160</v>
      </c>
      <c r="N363" s="173">
        <v>0</v>
      </c>
      <c r="O363" s="171" t="s">
        <v>2160</v>
      </c>
      <c r="P363" s="173">
        <v>0</v>
      </c>
      <c r="Q363" s="171" t="s">
        <v>2160</v>
      </c>
      <c r="R363" s="173">
        <v>0</v>
      </c>
      <c r="S363" s="171" t="s">
        <v>2160</v>
      </c>
      <c r="T363" s="173">
        <v>0</v>
      </c>
      <c r="U363" s="171" t="s">
        <v>2160</v>
      </c>
      <c r="V363" s="174">
        <v>0</v>
      </c>
    </row>
    <row r="364" spans="1:22">
      <c r="A364" s="169" t="s">
        <v>3467</v>
      </c>
      <c r="B364" s="170" t="s">
        <v>3468</v>
      </c>
      <c r="C364" s="171" t="s">
        <v>3469</v>
      </c>
      <c r="D364" s="171" t="s">
        <v>2280</v>
      </c>
      <c r="E364" s="170" t="s">
        <v>2158</v>
      </c>
      <c r="F364" s="172">
        <v>22877961</v>
      </c>
      <c r="G364" s="170" t="s">
        <v>2737</v>
      </c>
      <c r="H364" s="173">
        <v>12414678</v>
      </c>
      <c r="I364" s="173">
        <v>0</v>
      </c>
      <c r="J364" s="173">
        <v>12414678</v>
      </c>
      <c r="K364" s="171" t="s">
        <v>2160</v>
      </c>
      <c r="L364" s="173">
        <v>0</v>
      </c>
      <c r="M364" s="171" t="s">
        <v>2160</v>
      </c>
      <c r="N364" s="173">
        <v>0</v>
      </c>
      <c r="O364" s="171" t="s">
        <v>2160</v>
      </c>
      <c r="P364" s="173">
        <v>0</v>
      </c>
      <c r="Q364" s="171" t="s">
        <v>2160</v>
      </c>
      <c r="R364" s="173">
        <v>0</v>
      </c>
      <c r="S364" s="171" t="s">
        <v>2160</v>
      </c>
      <c r="T364" s="173">
        <v>0</v>
      </c>
      <c r="U364" s="171" t="s">
        <v>2160</v>
      </c>
      <c r="V364" s="174">
        <v>0</v>
      </c>
    </row>
    <row r="365" spans="1:22">
      <c r="A365" s="169" t="s">
        <v>3470</v>
      </c>
      <c r="B365" s="170" t="s">
        <v>3471</v>
      </c>
      <c r="C365" s="171" t="s">
        <v>3472</v>
      </c>
      <c r="D365" s="171" t="s">
        <v>2183</v>
      </c>
      <c r="E365" s="170" t="s">
        <v>2158</v>
      </c>
      <c r="F365" s="172">
        <v>134889</v>
      </c>
      <c r="G365" s="170" t="s">
        <v>3473</v>
      </c>
      <c r="H365" s="173">
        <v>134889</v>
      </c>
      <c r="I365" s="173">
        <v>0</v>
      </c>
      <c r="J365" s="173">
        <v>134889</v>
      </c>
      <c r="K365" s="171" t="s">
        <v>2160</v>
      </c>
      <c r="L365" s="173">
        <v>0</v>
      </c>
      <c r="M365" s="171" t="s">
        <v>2160</v>
      </c>
      <c r="N365" s="173">
        <v>0</v>
      </c>
      <c r="O365" s="171" t="s">
        <v>2160</v>
      </c>
      <c r="P365" s="173">
        <v>0</v>
      </c>
      <c r="Q365" s="171" t="s">
        <v>2160</v>
      </c>
      <c r="R365" s="173">
        <v>0</v>
      </c>
      <c r="S365" s="171" t="s">
        <v>2160</v>
      </c>
      <c r="T365" s="173">
        <v>0</v>
      </c>
      <c r="U365" s="171" t="s">
        <v>2160</v>
      </c>
      <c r="V365" s="174">
        <v>0</v>
      </c>
    </row>
    <row r="366" spans="1:22">
      <c r="A366" s="169" t="s">
        <v>3474</v>
      </c>
      <c r="B366" s="170" t="s">
        <v>3475</v>
      </c>
      <c r="C366" s="171" t="s">
        <v>3476</v>
      </c>
      <c r="D366" s="171" t="s">
        <v>2183</v>
      </c>
      <c r="E366" s="170" t="s">
        <v>2158</v>
      </c>
      <c r="F366" s="172">
        <v>62257060.810000002</v>
      </c>
      <c r="G366" s="170" t="s">
        <v>3477</v>
      </c>
      <c r="H366" s="173">
        <v>9858589</v>
      </c>
      <c r="I366" s="173">
        <v>1428517</v>
      </c>
      <c r="J366" s="173">
        <v>11287106</v>
      </c>
      <c r="K366" s="171" t="s">
        <v>2160</v>
      </c>
      <c r="L366" s="173">
        <v>0</v>
      </c>
      <c r="M366" s="171" t="s">
        <v>2160</v>
      </c>
      <c r="N366" s="173">
        <v>0</v>
      </c>
      <c r="O366" s="171" t="s">
        <v>2160</v>
      </c>
      <c r="P366" s="173">
        <v>0</v>
      </c>
      <c r="Q366" s="171" t="s">
        <v>2160</v>
      </c>
      <c r="R366" s="173">
        <v>0</v>
      </c>
      <c r="S366" s="171" t="s">
        <v>2160</v>
      </c>
      <c r="T366" s="173">
        <v>0</v>
      </c>
      <c r="U366" s="171" t="s">
        <v>2160</v>
      </c>
      <c r="V366" s="174">
        <v>0</v>
      </c>
    </row>
    <row r="367" spans="1:22">
      <c r="A367" s="169" t="s">
        <v>3478</v>
      </c>
      <c r="B367" s="170" t="s">
        <v>3479</v>
      </c>
      <c r="C367" s="171" t="s">
        <v>3480</v>
      </c>
      <c r="D367" s="171" t="s">
        <v>2243</v>
      </c>
      <c r="E367" s="170" t="s">
        <v>2158</v>
      </c>
      <c r="F367" s="172">
        <v>506557472.69999999</v>
      </c>
      <c r="G367" s="170" t="s">
        <v>2874</v>
      </c>
      <c r="H367" s="173">
        <v>531294792</v>
      </c>
      <c r="I367" s="173">
        <v>0</v>
      </c>
      <c r="J367" s="173">
        <v>531294792</v>
      </c>
      <c r="K367" s="171" t="s">
        <v>2160</v>
      </c>
      <c r="L367" s="173">
        <v>0</v>
      </c>
      <c r="M367" s="171" t="s">
        <v>2160</v>
      </c>
      <c r="N367" s="173">
        <v>0</v>
      </c>
      <c r="O367" s="171" t="s">
        <v>2160</v>
      </c>
      <c r="P367" s="173">
        <v>0</v>
      </c>
      <c r="Q367" s="171" t="s">
        <v>2160</v>
      </c>
      <c r="R367" s="173">
        <v>0</v>
      </c>
      <c r="S367" s="171" t="s">
        <v>2160</v>
      </c>
      <c r="T367" s="173">
        <v>0</v>
      </c>
      <c r="U367" s="171" t="s">
        <v>2160</v>
      </c>
      <c r="V367" s="174">
        <v>0</v>
      </c>
    </row>
    <row r="368" spans="1:22">
      <c r="A368" s="169" t="s">
        <v>1775</v>
      </c>
      <c r="B368" s="170" t="s">
        <v>3481</v>
      </c>
      <c r="C368" s="171" t="s">
        <v>3482</v>
      </c>
      <c r="D368" s="171" t="s">
        <v>2243</v>
      </c>
      <c r="E368" s="170" t="s">
        <v>2158</v>
      </c>
      <c r="F368" s="172">
        <v>9058105645.2999992</v>
      </c>
      <c r="G368" s="170" t="s">
        <v>3483</v>
      </c>
      <c r="H368" s="173">
        <v>3236016790</v>
      </c>
      <c r="I368" s="173">
        <v>0</v>
      </c>
      <c r="J368" s="173">
        <v>3236016790</v>
      </c>
      <c r="K368" s="171" t="s">
        <v>2160</v>
      </c>
      <c r="L368" s="173">
        <v>0</v>
      </c>
      <c r="M368" s="171" t="s">
        <v>2160</v>
      </c>
      <c r="N368" s="173">
        <v>0</v>
      </c>
      <c r="O368" s="171" t="s">
        <v>2160</v>
      </c>
      <c r="P368" s="173">
        <v>0</v>
      </c>
      <c r="Q368" s="171" t="s">
        <v>2160</v>
      </c>
      <c r="R368" s="173">
        <v>0</v>
      </c>
      <c r="S368" s="171" t="s">
        <v>2160</v>
      </c>
      <c r="T368" s="173">
        <v>0</v>
      </c>
      <c r="U368" s="171" t="s">
        <v>2160</v>
      </c>
      <c r="V368" s="174">
        <v>0</v>
      </c>
    </row>
    <row r="369" spans="1:22">
      <c r="A369" s="169" t="s">
        <v>3484</v>
      </c>
      <c r="B369" s="170" t="s">
        <v>3485</v>
      </c>
      <c r="C369" s="171" t="s">
        <v>3486</v>
      </c>
      <c r="D369" s="171" t="s">
        <v>2271</v>
      </c>
      <c r="E369" s="170" t="s">
        <v>2158</v>
      </c>
      <c r="F369" s="172">
        <v>7471208836.6300001</v>
      </c>
      <c r="G369" s="170" t="s">
        <v>3487</v>
      </c>
      <c r="H369" s="173">
        <v>599008629</v>
      </c>
      <c r="I369" s="173">
        <v>1198077775</v>
      </c>
      <c r="J369" s="173">
        <v>1797086404</v>
      </c>
      <c r="K369" s="171" t="s">
        <v>2160</v>
      </c>
      <c r="L369" s="173">
        <v>0</v>
      </c>
      <c r="M369" s="171" t="s">
        <v>2160</v>
      </c>
      <c r="N369" s="173">
        <v>0</v>
      </c>
      <c r="O369" s="171" t="s">
        <v>2160</v>
      </c>
      <c r="P369" s="173">
        <v>0</v>
      </c>
      <c r="Q369" s="171" t="s">
        <v>2160</v>
      </c>
      <c r="R369" s="173">
        <v>0</v>
      </c>
      <c r="S369" s="171" t="s">
        <v>2160</v>
      </c>
      <c r="T369" s="173">
        <v>0</v>
      </c>
      <c r="U369" s="171" t="s">
        <v>2160</v>
      </c>
      <c r="V369" s="174">
        <v>0</v>
      </c>
    </row>
    <row r="370" spans="1:22">
      <c r="A370" s="169" t="s">
        <v>3488</v>
      </c>
      <c r="B370" s="170" t="s">
        <v>3489</v>
      </c>
      <c r="C370" s="171" t="s">
        <v>3490</v>
      </c>
      <c r="D370" s="171" t="s">
        <v>2157</v>
      </c>
      <c r="E370" s="170" t="s">
        <v>2158</v>
      </c>
      <c r="F370" s="172">
        <v>220875.96</v>
      </c>
      <c r="G370" s="170" t="s">
        <v>3491</v>
      </c>
      <c r="H370" s="173">
        <v>882703827</v>
      </c>
      <c r="I370" s="173">
        <v>0</v>
      </c>
      <c r="J370" s="173">
        <v>882703827</v>
      </c>
      <c r="K370" s="171" t="s">
        <v>2160</v>
      </c>
      <c r="L370" s="173">
        <v>0</v>
      </c>
      <c r="M370" s="171" t="s">
        <v>2160</v>
      </c>
      <c r="N370" s="173">
        <v>0</v>
      </c>
      <c r="O370" s="171" t="s">
        <v>2160</v>
      </c>
      <c r="P370" s="173">
        <v>0</v>
      </c>
      <c r="Q370" s="171" t="s">
        <v>2160</v>
      </c>
      <c r="R370" s="173">
        <v>0</v>
      </c>
      <c r="S370" s="171" t="s">
        <v>2160</v>
      </c>
      <c r="T370" s="173">
        <v>0</v>
      </c>
      <c r="U370" s="171" t="s">
        <v>2160</v>
      </c>
      <c r="V370" s="174">
        <v>0</v>
      </c>
    </row>
    <row r="371" spans="1:22">
      <c r="A371" s="169" t="s">
        <v>3492</v>
      </c>
      <c r="B371" s="170" t="s">
        <v>3493</v>
      </c>
      <c r="C371" s="171" t="s">
        <v>3494</v>
      </c>
      <c r="D371" s="171" t="s">
        <v>2243</v>
      </c>
      <c r="E371" s="170" t="s">
        <v>2158</v>
      </c>
      <c r="F371" s="172">
        <v>3775591929.5300002</v>
      </c>
      <c r="G371" s="170" t="s">
        <v>3495</v>
      </c>
      <c r="H371" s="173">
        <v>312563568</v>
      </c>
      <c r="I371" s="173">
        <v>0</v>
      </c>
      <c r="J371" s="173">
        <v>312563568</v>
      </c>
      <c r="K371" s="171" t="s">
        <v>2160</v>
      </c>
      <c r="L371" s="173">
        <v>0</v>
      </c>
      <c r="M371" s="171" t="s">
        <v>2160</v>
      </c>
      <c r="N371" s="173">
        <v>0</v>
      </c>
      <c r="O371" s="171" t="s">
        <v>2160</v>
      </c>
      <c r="P371" s="173">
        <v>0</v>
      </c>
      <c r="Q371" s="171" t="s">
        <v>2160</v>
      </c>
      <c r="R371" s="173">
        <v>0</v>
      </c>
      <c r="S371" s="171" t="s">
        <v>2160</v>
      </c>
      <c r="T371" s="173">
        <v>0</v>
      </c>
      <c r="U371" s="171" t="s">
        <v>2160</v>
      </c>
      <c r="V371" s="174">
        <v>0</v>
      </c>
    </row>
    <row r="372" spans="1:22">
      <c r="A372" s="169" t="s">
        <v>3496</v>
      </c>
      <c r="B372" s="170" t="s">
        <v>3497</v>
      </c>
      <c r="C372" s="171" t="s">
        <v>3498</v>
      </c>
      <c r="D372" s="171" t="s">
        <v>2183</v>
      </c>
      <c r="E372" s="170" t="s">
        <v>2158</v>
      </c>
      <c r="F372" s="172">
        <v>102723163.40000001</v>
      </c>
      <c r="G372" s="170" t="s">
        <v>2819</v>
      </c>
      <c r="H372" s="173">
        <v>87163450</v>
      </c>
      <c r="I372" s="173">
        <v>0</v>
      </c>
      <c r="J372" s="173">
        <v>87163450</v>
      </c>
      <c r="K372" s="171" t="s">
        <v>2160</v>
      </c>
      <c r="L372" s="173">
        <v>0</v>
      </c>
      <c r="M372" s="171" t="s">
        <v>2160</v>
      </c>
      <c r="N372" s="173">
        <v>0</v>
      </c>
      <c r="O372" s="171" t="s">
        <v>2160</v>
      </c>
      <c r="P372" s="173">
        <v>0</v>
      </c>
      <c r="Q372" s="171" t="s">
        <v>2160</v>
      </c>
      <c r="R372" s="173">
        <v>0</v>
      </c>
      <c r="S372" s="171" t="s">
        <v>2160</v>
      </c>
      <c r="T372" s="173">
        <v>0</v>
      </c>
      <c r="U372" s="171" t="s">
        <v>2160</v>
      </c>
      <c r="V372" s="174">
        <v>0</v>
      </c>
    </row>
    <row r="373" spans="1:22">
      <c r="A373" s="169" t="s">
        <v>1784</v>
      </c>
      <c r="B373" s="170" t="s">
        <v>3499</v>
      </c>
      <c r="C373" s="171" t="s">
        <v>3500</v>
      </c>
      <c r="D373" s="171" t="s">
        <v>2271</v>
      </c>
      <c r="E373" s="170" t="s">
        <v>2158</v>
      </c>
      <c r="F373" s="172">
        <v>6779822380.8500004</v>
      </c>
      <c r="G373" s="170" t="s">
        <v>2441</v>
      </c>
      <c r="H373" s="173">
        <v>99679851</v>
      </c>
      <c r="I373" s="173">
        <v>165243572</v>
      </c>
      <c r="J373" s="173">
        <v>264923423</v>
      </c>
      <c r="K373" s="171" t="s">
        <v>2160</v>
      </c>
      <c r="L373" s="173">
        <v>0</v>
      </c>
      <c r="M373" s="171" t="s">
        <v>2160</v>
      </c>
      <c r="N373" s="173">
        <v>0</v>
      </c>
      <c r="O373" s="171" t="s">
        <v>2160</v>
      </c>
      <c r="P373" s="173">
        <v>0</v>
      </c>
      <c r="Q373" s="171" t="s">
        <v>2160</v>
      </c>
      <c r="R373" s="173">
        <v>0</v>
      </c>
      <c r="S373" s="171" t="s">
        <v>2160</v>
      </c>
      <c r="T373" s="173">
        <v>0</v>
      </c>
      <c r="U373" s="171" t="s">
        <v>2160</v>
      </c>
      <c r="V373" s="174">
        <v>0</v>
      </c>
    </row>
    <row r="374" spans="1:22">
      <c r="A374" s="169" t="s">
        <v>1785</v>
      </c>
      <c r="B374" s="170" t="s">
        <v>3501</v>
      </c>
      <c r="C374" s="171" t="s">
        <v>3502</v>
      </c>
      <c r="D374" s="171" t="s">
        <v>2271</v>
      </c>
      <c r="E374" s="170" t="s">
        <v>2158</v>
      </c>
      <c r="F374" s="172">
        <v>2867020093.0500002</v>
      </c>
      <c r="G374" s="170" t="s">
        <v>3503</v>
      </c>
      <c r="H374" s="173">
        <v>292463400</v>
      </c>
      <c r="I374" s="173">
        <v>242612675</v>
      </c>
      <c r="J374" s="173">
        <v>535076075</v>
      </c>
      <c r="K374" s="171" t="s">
        <v>2160</v>
      </c>
      <c r="L374" s="173">
        <v>0</v>
      </c>
      <c r="M374" s="171" t="s">
        <v>2160</v>
      </c>
      <c r="N374" s="173">
        <v>0</v>
      </c>
      <c r="O374" s="171" t="s">
        <v>2160</v>
      </c>
      <c r="P374" s="173">
        <v>0</v>
      </c>
      <c r="Q374" s="171" t="s">
        <v>2160</v>
      </c>
      <c r="R374" s="173">
        <v>0</v>
      </c>
      <c r="S374" s="171" t="s">
        <v>2160</v>
      </c>
      <c r="T374" s="173">
        <v>0</v>
      </c>
      <c r="U374" s="171" t="s">
        <v>2160</v>
      </c>
      <c r="V374" s="174">
        <v>0</v>
      </c>
    </row>
    <row r="375" spans="1:22">
      <c r="A375" s="169" t="s">
        <v>1786</v>
      </c>
      <c r="B375" s="170" t="s">
        <v>3504</v>
      </c>
      <c r="C375" s="171" t="s">
        <v>3505</v>
      </c>
      <c r="D375" s="171" t="s">
        <v>2183</v>
      </c>
      <c r="E375" s="170" t="s">
        <v>2158</v>
      </c>
      <c r="F375" s="172">
        <v>140000000</v>
      </c>
      <c r="G375" s="170" t="s">
        <v>2581</v>
      </c>
      <c r="H375" s="173">
        <v>11841369</v>
      </c>
      <c r="I375" s="173">
        <v>745893</v>
      </c>
      <c r="J375" s="173">
        <v>12587262</v>
      </c>
      <c r="K375" s="171" t="s">
        <v>2160</v>
      </c>
      <c r="L375" s="173">
        <v>0</v>
      </c>
      <c r="M375" s="171" t="s">
        <v>2160</v>
      </c>
      <c r="N375" s="173">
        <v>0</v>
      </c>
      <c r="O375" s="171" t="s">
        <v>2160</v>
      </c>
      <c r="P375" s="173">
        <v>0</v>
      </c>
      <c r="Q375" s="171" t="s">
        <v>2160</v>
      </c>
      <c r="R375" s="173">
        <v>0</v>
      </c>
      <c r="S375" s="171" t="s">
        <v>2160</v>
      </c>
      <c r="T375" s="173">
        <v>0</v>
      </c>
      <c r="U375" s="171" t="s">
        <v>2160</v>
      </c>
      <c r="V375" s="174">
        <v>0</v>
      </c>
    </row>
    <row r="376" spans="1:22">
      <c r="A376" s="169" t="s">
        <v>1787</v>
      </c>
      <c r="B376" s="170" t="s">
        <v>3506</v>
      </c>
      <c r="C376" s="171" t="s">
        <v>3507</v>
      </c>
      <c r="D376" s="171" t="s">
        <v>2183</v>
      </c>
      <c r="E376" s="170" t="s">
        <v>2158</v>
      </c>
      <c r="F376" s="172">
        <v>400000000</v>
      </c>
      <c r="G376" s="170" t="s">
        <v>2383</v>
      </c>
      <c r="H376" s="173">
        <v>6425139</v>
      </c>
      <c r="I376" s="173">
        <v>6425139</v>
      </c>
      <c r="J376" s="173">
        <v>12850278</v>
      </c>
      <c r="K376" s="171" t="s">
        <v>2160</v>
      </c>
      <c r="L376" s="173">
        <v>0</v>
      </c>
      <c r="M376" s="171" t="s">
        <v>2160</v>
      </c>
      <c r="N376" s="173">
        <v>0</v>
      </c>
      <c r="O376" s="171" t="s">
        <v>2160</v>
      </c>
      <c r="P376" s="173">
        <v>0</v>
      </c>
      <c r="Q376" s="171" t="s">
        <v>2160</v>
      </c>
      <c r="R376" s="173">
        <v>0</v>
      </c>
      <c r="S376" s="171" t="s">
        <v>2160</v>
      </c>
      <c r="T376" s="173">
        <v>0</v>
      </c>
      <c r="U376" s="171" t="s">
        <v>2160</v>
      </c>
      <c r="V376" s="174">
        <v>0</v>
      </c>
    </row>
    <row r="377" spans="1:22">
      <c r="A377" s="169" t="s">
        <v>3508</v>
      </c>
      <c r="B377" s="170" t="s">
        <v>3509</v>
      </c>
      <c r="C377" s="171" t="s">
        <v>3510</v>
      </c>
      <c r="D377" s="171" t="s">
        <v>2271</v>
      </c>
      <c r="E377" s="170" t="s">
        <v>2158</v>
      </c>
      <c r="F377" s="172">
        <v>763866648</v>
      </c>
      <c r="G377" s="170" t="s">
        <v>2537</v>
      </c>
      <c r="H377" s="173">
        <v>56724976</v>
      </c>
      <c r="I377" s="173">
        <v>30564956</v>
      </c>
      <c r="J377" s="173">
        <v>87289932</v>
      </c>
      <c r="K377" s="171" t="s">
        <v>2160</v>
      </c>
      <c r="L377" s="173">
        <v>0</v>
      </c>
      <c r="M377" s="171" t="s">
        <v>2160</v>
      </c>
      <c r="N377" s="173">
        <v>0</v>
      </c>
      <c r="O377" s="171" t="s">
        <v>2160</v>
      </c>
      <c r="P377" s="173">
        <v>0</v>
      </c>
      <c r="Q377" s="171" t="s">
        <v>2160</v>
      </c>
      <c r="R377" s="173">
        <v>0</v>
      </c>
      <c r="S377" s="171" t="s">
        <v>2160</v>
      </c>
      <c r="T377" s="173">
        <v>0</v>
      </c>
      <c r="U377" s="171" t="s">
        <v>2160</v>
      </c>
      <c r="V377" s="174">
        <v>0</v>
      </c>
    </row>
    <row r="378" spans="1:22">
      <c r="A378" s="169" t="s">
        <v>1789</v>
      </c>
      <c r="B378" s="170" t="s">
        <v>3511</v>
      </c>
      <c r="C378" s="171" t="s">
        <v>3512</v>
      </c>
      <c r="D378" s="171" t="s">
        <v>2243</v>
      </c>
      <c r="E378" s="170" t="s">
        <v>2158</v>
      </c>
      <c r="F378" s="172">
        <v>1382990468.48</v>
      </c>
      <c r="G378" s="170" t="s">
        <v>2588</v>
      </c>
      <c r="H378" s="173">
        <v>319176942</v>
      </c>
      <c r="I378" s="173">
        <v>0</v>
      </c>
      <c r="J378" s="173">
        <v>319176942</v>
      </c>
      <c r="K378" s="171" t="s">
        <v>2160</v>
      </c>
      <c r="L378" s="173">
        <v>0</v>
      </c>
      <c r="M378" s="171" t="s">
        <v>2160</v>
      </c>
      <c r="N378" s="173">
        <v>0</v>
      </c>
      <c r="O378" s="171" t="s">
        <v>2160</v>
      </c>
      <c r="P378" s="173">
        <v>0</v>
      </c>
      <c r="Q378" s="171" t="s">
        <v>2160</v>
      </c>
      <c r="R378" s="173">
        <v>0</v>
      </c>
      <c r="S378" s="171" t="s">
        <v>2160</v>
      </c>
      <c r="T378" s="173">
        <v>0</v>
      </c>
      <c r="U378" s="171" t="s">
        <v>2160</v>
      </c>
      <c r="V378" s="174">
        <v>0</v>
      </c>
    </row>
    <row r="379" spans="1:22">
      <c r="A379" s="169" t="s">
        <v>3513</v>
      </c>
      <c r="B379" s="170" t="s">
        <v>3514</v>
      </c>
      <c r="C379" s="171" t="s">
        <v>3515</v>
      </c>
      <c r="D379" s="171" t="s">
        <v>2157</v>
      </c>
      <c r="E379" s="170" t="s">
        <v>2158</v>
      </c>
      <c r="F379" s="172">
        <v>3704773.3</v>
      </c>
      <c r="G379" s="170" t="s">
        <v>3516</v>
      </c>
      <c r="H379" s="173">
        <v>4099769</v>
      </c>
      <c r="I379" s="173">
        <v>8162200</v>
      </c>
      <c r="J379" s="173">
        <v>12261969</v>
      </c>
      <c r="K379" s="171" t="s">
        <v>2160</v>
      </c>
      <c r="L379" s="173">
        <v>0</v>
      </c>
      <c r="M379" s="171" t="s">
        <v>2160</v>
      </c>
      <c r="N379" s="173">
        <v>0</v>
      </c>
      <c r="O379" s="171" t="s">
        <v>2160</v>
      </c>
      <c r="P379" s="173">
        <v>0</v>
      </c>
      <c r="Q379" s="171" t="s">
        <v>2160</v>
      </c>
      <c r="R379" s="173">
        <v>0</v>
      </c>
      <c r="S379" s="171" t="s">
        <v>2160</v>
      </c>
      <c r="T379" s="173">
        <v>0</v>
      </c>
      <c r="U379" s="171" t="s">
        <v>2160</v>
      </c>
      <c r="V379" s="174">
        <v>0</v>
      </c>
    </row>
    <row r="380" spans="1:22">
      <c r="A380" s="169" t="s">
        <v>3517</v>
      </c>
      <c r="B380" s="170" t="s">
        <v>3518</v>
      </c>
      <c r="C380" s="171" t="s">
        <v>3519</v>
      </c>
      <c r="D380" s="171" t="s">
        <v>2183</v>
      </c>
      <c r="E380" s="170" t="s">
        <v>2158</v>
      </c>
      <c r="F380" s="172">
        <v>489547</v>
      </c>
      <c r="G380" s="170" t="s">
        <v>3520</v>
      </c>
      <c r="H380" s="173">
        <v>489547</v>
      </c>
      <c r="I380" s="173">
        <v>0</v>
      </c>
      <c r="J380" s="173">
        <v>489547</v>
      </c>
      <c r="K380" s="171" t="s">
        <v>2160</v>
      </c>
      <c r="L380" s="173">
        <v>0</v>
      </c>
      <c r="M380" s="171" t="s">
        <v>2160</v>
      </c>
      <c r="N380" s="173">
        <v>0</v>
      </c>
      <c r="O380" s="171" t="s">
        <v>2160</v>
      </c>
      <c r="P380" s="173">
        <v>0</v>
      </c>
      <c r="Q380" s="171" t="s">
        <v>2160</v>
      </c>
      <c r="R380" s="173">
        <v>0</v>
      </c>
      <c r="S380" s="171" t="s">
        <v>2160</v>
      </c>
      <c r="T380" s="173">
        <v>0</v>
      </c>
      <c r="U380" s="171" t="s">
        <v>2160</v>
      </c>
      <c r="V380" s="174">
        <v>0</v>
      </c>
    </row>
    <row r="381" spans="1:22">
      <c r="A381" s="169" t="s">
        <v>3521</v>
      </c>
      <c r="B381" s="170" t="s">
        <v>3522</v>
      </c>
      <c r="C381" s="171" t="s">
        <v>3523</v>
      </c>
      <c r="D381" s="171" t="s">
        <v>2183</v>
      </c>
      <c r="E381" s="170" t="s">
        <v>2158</v>
      </c>
      <c r="F381" s="172">
        <v>209853953.13999999</v>
      </c>
      <c r="G381" s="170" t="s">
        <v>2199</v>
      </c>
      <c r="H381" s="173">
        <v>77849316</v>
      </c>
      <c r="I381" s="173">
        <v>132004637</v>
      </c>
      <c r="J381" s="173">
        <v>209853953</v>
      </c>
      <c r="K381" s="171" t="s">
        <v>2204</v>
      </c>
      <c r="L381" s="173">
        <v>6537160</v>
      </c>
      <c r="M381" s="171" t="s">
        <v>2205</v>
      </c>
      <c r="N381" s="173">
        <v>49493846</v>
      </c>
      <c r="O381" s="171" t="s">
        <v>2228</v>
      </c>
      <c r="P381" s="173">
        <v>75973631</v>
      </c>
      <c r="Q381" s="171" t="s">
        <v>2160</v>
      </c>
      <c r="R381" s="173">
        <v>0</v>
      </c>
      <c r="S381" s="171" t="s">
        <v>2160</v>
      </c>
      <c r="T381" s="173">
        <v>0</v>
      </c>
      <c r="U381" s="171" t="s">
        <v>2160</v>
      </c>
      <c r="V381" s="174">
        <v>0</v>
      </c>
    </row>
    <row r="382" spans="1:22">
      <c r="A382" s="169" t="s">
        <v>3524</v>
      </c>
      <c r="B382" s="170" t="s">
        <v>3525</v>
      </c>
      <c r="C382" s="171" t="s">
        <v>3526</v>
      </c>
      <c r="D382" s="171" t="s">
        <v>2243</v>
      </c>
      <c r="E382" s="170" t="s">
        <v>2158</v>
      </c>
      <c r="F382" s="172">
        <v>4960079848.04</v>
      </c>
      <c r="G382" s="170" t="s">
        <v>3527</v>
      </c>
      <c r="H382" s="173">
        <v>1339547923</v>
      </c>
      <c r="I382" s="173">
        <v>0</v>
      </c>
      <c r="J382" s="173">
        <v>1339547923</v>
      </c>
      <c r="K382" s="171" t="s">
        <v>2160</v>
      </c>
      <c r="L382" s="173">
        <v>0</v>
      </c>
      <c r="M382" s="171" t="s">
        <v>2160</v>
      </c>
      <c r="N382" s="173">
        <v>0</v>
      </c>
      <c r="O382" s="171" t="s">
        <v>2160</v>
      </c>
      <c r="P382" s="173">
        <v>0</v>
      </c>
      <c r="Q382" s="171" t="s">
        <v>2160</v>
      </c>
      <c r="R382" s="173">
        <v>0</v>
      </c>
      <c r="S382" s="171" t="s">
        <v>2160</v>
      </c>
      <c r="T382" s="173">
        <v>0</v>
      </c>
      <c r="U382" s="171" t="s">
        <v>2160</v>
      </c>
      <c r="V382" s="174">
        <v>0</v>
      </c>
    </row>
    <row r="383" spans="1:22">
      <c r="A383" s="169" t="s">
        <v>3528</v>
      </c>
      <c r="B383" s="170" t="s">
        <v>3529</v>
      </c>
      <c r="C383" s="171" t="s">
        <v>3530</v>
      </c>
      <c r="D383" s="171" t="s">
        <v>2183</v>
      </c>
      <c r="E383" s="170" t="s">
        <v>2158</v>
      </c>
      <c r="F383" s="172">
        <v>16027009.57</v>
      </c>
      <c r="G383" s="170" t="s">
        <v>3531</v>
      </c>
      <c r="H383" s="173">
        <v>16027009</v>
      </c>
      <c r="I383" s="173">
        <v>0</v>
      </c>
      <c r="J383" s="173">
        <v>16027009</v>
      </c>
      <c r="K383" s="171" t="s">
        <v>2160</v>
      </c>
      <c r="L383" s="173">
        <v>0</v>
      </c>
      <c r="M383" s="171" t="s">
        <v>2160</v>
      </c>
      <c r="N383" s="173">
        <v>0</v>
      </c>
      <c r="O383" s="171" t="s">
        <v>2160</v>
      </c>
      <c r="P383" s="173">
        <v>0</v>
      </c>
      <c r="Q383" s="171" t="s">
        <v>2160</v>
      </c>
      <c r="R383" s="173">
        <v>0</v>
      </c>
      <c r="S383" s="171" t="s">
        <v>2160</v>
      </c>
      <c r="T383" s="173">
        <v>0</v>
      </c>
      <c r="U383" s="171" t="s">
        <v>2160</v>
      </c>
      <c r="V383" s="174">
        <v>0</v>
      </c>
    </row>
    <row r="384" spans="1:22">
      <c r="A384" s="169" t="s">
        <v>1792</v>
      </c>
      <c r="B384" s="170" t="s">
        <v>3532</v>
      </c>
      <c r="C384" s="171" t="s">
        <v>3533</v>
      </c>
      <c r="D384" s="171" t="s">
        <v>2183</v>
      </c>
      <c r="E384" s="170" t="s">
        <v>2158</v>
      </c>
      <c r="F384" s="172">
        <v>148873356.06</v>
      </c>
      <c r="G384" s="170" t="s">
        <v>3534</v>
      </c>
      <c r="H384" s="173">
        <v>1059449916</v>
      </c>
      <c r="I384" s="173">
        <v>82679926</v>
      </c>
      <c r="J384" s="173">
        <v>1142129842</v>
      </c>
      <c r="K384" s="171" t="s">
        <v>2160</v>
      </c>
      <c r="L384" s="173">
        <v>0</v>
      </c>
      <c r="M384" s="171" t="s">
        <v>2160</v>
      </c>
      <c r="N384" s="173">
        <v>0</v>
      </c>
      <c r="O384" s="171" t="s">
        <v>2160</v>
      </c>
      <c r="P384" s="173">
        <v>0</v>
      </c>
      <c r="Q384" s="171" t="s">
        <v>2160</v>
      </c>
      <c r="R384" s="173">
        <v>0</v>
      </c>
      <c r="S384" s="171" t="s">
        <v>2160</v>
      </c>
      <c r="T384" s="173">
        <v>0</v>
      </c>
      <c r="U384" s="171" t="s">
        <v>2160</v>
      </c>
      <c r="V384" s="174">
        <v>0</v>
      </c>
    </row>
    <row r="385" spans="1:22">
      <c r="A385" s="169" t="s">
        <v>3535</v>
      </c>
      <c r="B385" s="170" t="s">
        <v>3536</v>
      </c>
      <c r="C385" s="171" t="s">
        <v>3537</v>
      </c>
      <c r="D385" s="171" t="s">
        <v>2183</v>
      </c>
      <c r="E385" s="170" t="s">
        <v>2158</v>
      </c>
      <c r="F385" s="172">
        <v>205410905230.5</v>
      </c>
      <c r="G385" s="170" t="s">
        <v>2263</v>
      </c>
      <c r="H385" s="173">
        <v>7442454142</v>
      </c>
      <c r="I385" s="173">
        <v>5602042788</v>
      </c>
      <c r="J385" s="173">
        <v>13044496930</v>
      </c>
      <c r="K385" s="171" t="s">
        <v>2160</v>
      </c>
      <c r="L385" s="173">
        <v>0</v>
      </c>
      <c r="M385" s="171" t="s">
        <v>2160</v>
      </c>
      <c r="N385" s="173">
        <v>0</v>
      </c>
      <c r="O385" s="171" t="s">
        <v>2160</v>
      </c>
      <c r="P385" s="173">
        <v>0</v>
      </c>
      <c r="Q385" s="171" t="s">
        <v>2160</v>
      </c>
      <c r="R385" s="173">
        <v>0</v>
      </c>
      <c r="S385" s="171" t="s">
        <v>2160</v>
      </c>
      <c r="T385" s="173">
        <v>0</v>
      </c>
      <c r="U385" s="171" t="s">
        <v>2160</v>
      </c>
      <c r="V385" s="174">
        <v>0</v>
      </c>
    </row>
    <row r="386" spans="1:22">
      <c r="A386" s="169" t="s">
        <v>3538</v>
      </c>
      <c r="B386" s="170" t="s">
        <v>3539</v>
      </c>
      <c r="C386" s="171" t="s">
        <v>3540</v>
      </c>
      <c r="D386" s="171" t="s">
        <v>2183</v>
      </c>
      <c r="E386" s="170" t="s">
        <v>2158</v>
      </c>
      <c r="F386" s="172">
        <v>50000000</v>
      </c>
      <c r="G386" s="170" t="s">
        <v>3541</v>
      </c>
      <c r="H386" s="173">
        <v>16016924</v>
      </c>
      <c r="I386" s="173">
        <v>32029564</v>
      </c>
      <c r="J386" s="173">
        <v>48046488</v>
      </c>
      <c r="K386" s="171" t="s">
        <v>2160</v>
      </c>
      <c r="L386" s="173">
        <v>0</v>
      </c>
      <c r="M386" s="171" t="s">
        <v>2160</v>
      </c>
      <c r="N386" s="173">
        <v>0</v>
      </c>
      <c r="O386" s="171" t="s">
        <v>2160</v>
      </c>
      <c r="P386" s="173">
        <v>0</v>
      </c>
      <c r="Q386" s="171" t="s">
        <v>2160</v>
      </c>
      <c r="R386" s="173">
        <v>0</v>
      </c>
      <c r="S386" s="171" t="s">
        <v>2160</v>
      </c>
      <c r="T386" s="173">
        <v>0</v>
      </c>
      <c r="U386" s="171" t="s">
        <v>2160</v>
      </c>
      <c r="V386" s="174">
        <v>0</v>
      </c>
    </row>
    <row r="387" spans="1:22">
      <c r="A387" s="169" t="s">
        <v>3542</v>
      </c>
      <c r="B387" s="170" t="s">
        <v>1795</v>
      </c>
      <c r="C387" s="171" t="s">
        <v>3543</v>
      </c>
      <c r="D387" s="171" t="s">
        <v>2174</v>
      </c>
      <c r="E387" s="170" t="s">
        <v>2158</v>
      </c>
      <c r="F387" s="172">
        <v>967258700.96000004</v>
      </c>
      <c r="G387" s="170" t="s">
        <v>3544</v>
      </c>
      <c r="H387" s="173">
        <v>65178483</v>
      </c>
      <c r="I387" s="173">
        <v>58434273</v>
      </c>
      <c r="J387" s="173">
        <v>123612756</v>
      </c>
      <c r="K387" s="171" t="s">
        <v>2160</v>
      </c>
      <c r="L387" s="173">
        <v>0</v>
      </c>
      <c r="M387" s="171" t="s">
        <v>2160</v>
      </c>
      <c r="N387" s="173">
        <v>0</v>
      </c>
      <c r="O387" s="171" t="s">
        <v>2160</v>
      </c>
      <c r="P387" s="173">
        <v>0</v>
      </c>
      <c r="Q387" s="171" t="s">
        <v>2160</v>
      </c>
      <c r="R387" s="173">
        <v>0</v>
      </c>
      <c r="S387" s="171" t="s">
        <v>2160</v>
      </c>
      <c r="T387" s="173">
        <v>0</v>
      </c>
      <c r="U387" s="171" t="s">
        <v>2160</v>
      </c>
      <c r="V387" s="174">
        <v>0</v>
      </c>
    </row>
    <row r="388" spans="1:22">
      <c r="A388" s="169" t="s">
        <v>1796</v>
      </c>
      <c r="B388" s="170" t="s">
        <v>3545</v>
      </c>
      <c r="C388" s="171" t="s">
        <v>3546</v>
      </c>
      <c r="D388" s="171" t="s">
        <v>2183</v>
      </c>
      <c r="E388" s="170" t="s">
        <v>2158</v>
      </c>
      <c r="F388" s="172">
        <v>479375642.07999998</v>
      </c>
      <c r="G388" s="170" t="s">
        <v>2684</v>
      </c>
      <c r="H388" s="173">
        <v>242017574</v>
      </c>
      <c r="I388" s="173">
        <v>0</v>
      </c>
      <c r="J388" s="173">
        <v>242017574</v>
      </c>
      <c r="K388" s="171" t="s">
        <v>2160</v>
      </c>
      <c r="L388" s="173">
        <v>0</v>
      </c>
      <c r="M388" s="171" t="s">
        <v>2160</v>
      </c>
      <c r="N388" s="173">
        <v>0</v>
      </c>
      <c r="O388" s="171" t="s">
        <v>2160</v>
      </c>
      <c r="P388" s="173">
        <v>0</v>
      </c>
      <c r="Q388" s="171" t="s">
        <v>2160</v>
      </c>
      <c r="R388" s="173">
        <v>0</v>
      </c>
      <c r="S388" s="171" t="s">
        <v>2160</v>
      </c>
      <c r="T388" s="173">
        <v>0</v>
      </c>
      <c r="U388" s="171" t="s">
        <v>2160</v>
      </c>
      <c r="V388" s="174">
        <v>0</v>
      </c>
    </row>
    <row r="389" spans="1:22">
      <c r="A389" s="169" t="s">
        <v>3547</v>
      </c>
      <c r="B389" s="170" t="s">
        <v>3548</v>
      </c>
      <c r="C389" s="171" t="s">
        <v>3549</v>
      </c>
      <c r="D389" s="171" t="s">
        <v>2183</v>
      </c>
      <c r="E389" s="170" t="s">
        <v>2158</v>
      </c>
      <c r="F389" s="172">
        <v>500000</v>
      </c>
      <c r="G389" s="170" t="s">
        <v>3550</v>
      </c>
      <c r="H389" s="173">
        <v>500000</v>
      </c>
      <c r="I389" s="173">
        <v>0</v>
      </c>
      <c r="J389" s="173">
        <v>500000</v>
      </c>
      <c r="K389" s="171" t="s">
        <v>2160</v>
      </c>
      <c r="L389" s="173">
        <v>0</v>
      </c>
      <c r="M389" s="171" t="s">
        <v>2160</v>
      </c>
      <c r="N389" s="173">
        <v>0</v>
      </c>
      <c r="O389" s="171" t="s">
        <v>2160</v>
      </c>
      <c r="P389" s="173">
        <v>0</v>
      </c>
      <c r="Q389" s="171" t="s">
        <v>2160</v>
      </c>
      <c r="R389" s="173">
        <v>0</v>
      </c>
      <c r="S389" s="171" t="s">
        <v>2160</v>
      </c>
      <c r="T389" s="173">
        <v>0</v>
      </c>
      <c r="U389" s="171" t="s">
        <v>2160</v>
      </c>
      <c r="V389" s="174">
        <v>0</v>
      </c>
    </row>
    <row r="390" spans="1:22">
      <c r="A390" s="169" t="s">
        <v>3551</v>
      </c>
      <c r="B390" s="170" t="s">
        <v>3552</v>
      </c>
      <c r="C390" s="171" t="s">
        <v>3553</v>
      </c>
      <c r="D390" s="171" t="s">
        <v>2183</v>
      </c>
      <c r="E390" s="170" t="s">
        <v>2158</v>
      </c>
      <c r="F390" s="172">
        <v>3000000</v>
      </c>
      <c r="G390" s="170" t="s">
        <v>2335</v>
      </c>
      <c r="H390" s="173">
        <v>74000</v>
      </c>
      <c r="I390" s="173">
        <v>0</v>
      </c>
      <c r="J390" s="173">
        <v>74000</v>
      </c>
      <c r="K390" s="171" t="s">
        <v>2160</v>
      </c>
      <c r="L390" s="173">
        <v>0</v>
      </c>
      <c r="M390" s="171" t="s">
        <v>2160</v>
      </c>
      <c r="N390" s="173">
        <v>0</v>
      </c>
      <c r="O390" s="171" t="s">
        <v>2160</v>
      </c>
      <c r="P390" s="173">
        <v>0</v>
      </c>
      <c r="Q390" s="171" t="s">
        <v>2160</v>
      </c>
      <c r="R390" s="173">
        <v>0</v>
      </c>
      <c r="S390" s="171" t="s">
        <v>2160</v>
      </c>
      <c r="T390" s="173">
        <v>0</v>
      </c>
      <c r="U390" s="171" t="s">
        <v>2160</v>
      </c>
      <c r="V390" s="174">
        <v>0</v>
      </c>
    </row>
    <row r="391" spans="1:22">
      <c r="A391" s="169" t="s">
        <v>3554</v>
      </c>
      <c r="B391" s="170" t="s">
        <v>3555</v>
      </c>
      <c r="C391" s="171" t="s">
        <v>3556</v>
      </c>
      <c r="D391" s="171" t="s">
        <v>2183</v>
      </c>
      <c r="E391" s="170" t="s">
        <v>2158</v>
      </c>
      <c r="F391" s="172">
        <v>564381335.59000003</v>
      </c>
      <c r="G391" s="170" t="s">
        <v>2464</v>
      </c>
      <c r="H391" s="173">
        <v>14597478</v>
      </c>
      <c r="I391" s="173">
        <v>14595712</v>
      </c>
      <c r="J391" s="173">
        <v>29193190</v>
      </c>
      <c r="K391" s="171" t="s">
        <v>2160</v>
      </c>
      <c r="L391" s="173">
        <v>0</v>
      </c>
      <c r="M391" s="171" t="s">
        <v>2160</v>
      </c>
      <c r="N391" s="173">
        <v>0</v>
      </c>
      <c r="O391" s="171" t="s">
        <v>2160</v>
      </c>
      <c r="P391" s="173">
        <v>0</v>
      </c>
      <c r="Q391" s="171" t="s">
        <v>2160</v>
      </c>
      <c r="R391" s="173">
        <v>0</v>
      </c>
      <c r="S391" s="171" t="s">
        <v>2160</v>
      </c>
      <c r="T391" s="173">
        <v>0</v>
      </c>
      <c r="U391" s="171" t="s">
        <v>2160</v>
      </c>
      <c r="V391" s="174">
        <v>0</v>
      </c>
    </row>
    <row r="392" spans="1:22">
      <c r="A392" s="169" t="s">
        <v>1798</v>
      </c>
      <c r="B392" s="170" t="s">
        <v>3557</v>
      </c>
      <c r="C392" s="171" t="s">
        <v>3558</v>
      </c>
      <c r="D392" s="171" t="s">
        <v>2243</v>
      </c>
      <c r="E392" s="170" t="s">
        <v>2158</v>
      </c>
      <c r="F392" s="172">
        <v>2782000000</v>
      </c>
      <c r="G392" s="170" t="s">
        <v>2386</v>
      </c>
      <c r="H392" s="173">
        <v>323293030</v>
      </c>
      <c r="I392" s="173">
        <v>0</v>
      </c>
      <c r="J392" s="173">
        <v>323293030</v>
      </c>
      <c r="K392" s="171" t="s">
        <v>2160</v>
      </c>
      <c r="L392" s="173">
        <v>0</v>
      </c>
      <c r="M392" s="171" t="s">
        <v>2160</v>
      </c>
      <c r="N392" s="173">
        <v>0</v>
      </c>
      <c r="O392" s="171" t="s">
        <v>2160</v>
      </c>
      <c r="P392" s="173">
        <v>0</v>
      </c>
      <c r="Q392" s="171" t="s">
        <v>2160</v>
      </c>
      <c r="R392" s="173">
        <v>0</v>
      </c>
      <c r="S392" s="171" t="s">
        <v>2160</v>
      </c>
      <c r="T392" s="173">
        <v>0</v>
      </c>
      <c r="U392" s="171" t="s">
        <v>2160</v>
      </c>
      <c r="V392" s="174">
        <v>0</v>
      </c>
    </row>
    <row r="393" spans="1:22">
      <c r="A393" s="169" t="s">
        <v>3559</v>
      </c>
      <c r="B393" s="170" t="s">
        <v>3560</v>
      </c>
      <c r="C393" s="171" t="s">
        <v>3561</v>
      </c>
      <c r="D393" s="171" t="s">
        <v>2243</v>
      </c>
      <c r="E393" s="170" t="s">
        <v>2158</v>
      </c>
      <c r="F393" s="172">
        <v>46065164.310000002</v>
      </c>
      <c r="G393" s="170" t="s">
        <v>2212</v>
      </c>
      <c r="H393" s="173">
        <v>159008924</v>
      </c>
      <c r="I393" s="173">
        <v>0</v>
      </c>
      <c r="J393" s="173">
        <v>159008924</v>
      </c>
      <c r="K393" s="171" t="s">
        <v>2160</v>
      </c>
      <c r="L393" s="173">
        <v>0</v>
      </c>
      <c r="M393" s="171" t="s">
        <v>2160</v>
      </c>
      <c r="N393" s="173">
        <v>0</v>
      </c>
      <c r="O393" s="171" t="s">
        <v>2160</v>
      </c>
      <c r="P393" s="173">
        <v>0</v>
      </c>
      <c r="Q393" s="171" t="s">
        <v>2160</v>
      </c>
      <c r="R393" s="173">
        <v>0</v>
      </c>
      <c r="S393" s="171" t="s">
        <v>2160</v>
      </c>
      <c r="T393" s="173">
        <v>0</v>
      </c>
      <c r="U393" s="171" t="s">
        <v>2160</v>
      </c>
      <c r="V393" s="174">
        <v>0</v>
      </c>
    </row>
    <row r="394" spans="1:22">
      <c r="A394" s="169" t="s">
        <v>1800</v>
      </c>
      <c r="B394" s="170" t="s">
        <v>3562</v>
      </c>
      <c r="C394" s="171" t="s">
        <v>3563</v>
      </c>
      <c r="D394" s="171" t="s">
        <v>2243</v>
      </c>
      <c r="E394" s="170" t="s">
        <v>2158</v>
      </c>
      <c r="F394" s="172">
        <v>389000000</v>
      </c>
      <c r="G394" s="170" t="s">
        <v>3564</v>
      </c>
      <c r="H394" s="173">
        <v>87800000</v>
      </c>
      <c r="I394" s="173">
        <v>0</v>
      </c>
      <c r="J394" s="173">
        <v>87800000</v>
      </c>
      <c r="K394" s="171" t="s">
        <v>2160</v>
      </c>
      <c r="L394" s="173">
        <v>0</v>
      </c>
      <c r="M394" s="171" t="s">
        <v>2160</v>
      </c>
      <c r="N394" s="173">
        <v>0</v>
      </c>
      <c r="O394" s="171" t="s">
        <v>2160</v>
      </c>
      <c r="P394" s="173">
        <v>0</v>
      </c>
      <c r="Q394" s="171" t="s">
        <v>2160</v>
      </c>
      <c r="R394" s="173">
        <v>0</v>
      </c>
      <c r="S394" s="171" t="s">
        <v>2160</v>
      </c>
      <c r="T394" s="173">
        <v>0</v>
      </c>
      <c r="U394" s="171" t="s">
        <v>2160</v>
      </c>
      <c r="V394" s="174">
        <v>0</v>
      </c>
    </row>
    <row r="395" spans="1:22">
      <c r="A395" s="169" t="s">
        <v>3565</v>
      </c>
      <c r="B395" s="170" t="s">
        <v>3566</v>
      </c>
      <c r="C395" s="171" t="s">
        <v>3567</v>
      </c>
      <c r="D395" s="171" t="s">
        <v>2183</v>
      </c>
      <c r="E395" s="170" t="s">
        <v>2158</v>
      </c>
      <c r="F395" s="172">
        <v>275104984.08999997</v>
      </c>
      <c r="G395" s="170" t="s">
        <v>3568</v>
      </c>
      <c r="H395" s="173">
        <v>6182736196</v>
      </c>
      <c r="I395" s="173">
        <v>281518889</v>
      </c>
      <c r="J395" s="173">
        <v>6464255085</v>
      </c>
      <c r="K395" s="171" t="s">
        <v>2160</v>
      </c>
      <c r="L395" s="173">
        <v>0</v>
      </c>
      <c r="M395" s="171" t="s">
        <v>2160</v>
      </c>
      <c r="N395" s="173">
        <v>0</v>
      </c>
      <c r="O395" s="171" t="s">
        <v>2160</v>
      </c>
      <c r="P395" s="173">
        <v>0</v>
      </c>
      <c r="Q395" s="171" t="s">
        <v>2160</v>
      </c>
      <c r="R395" s="173">
        <v>0</v>
      </c>
      <c r="S395" s="171" t="s">
        <v>2160</v>
      </c>
      <c r="T395" s="173">
        <v>0</v>
      </c>
      <c r="U395" s="171" t="s">
        <v>2160</v>
      </c>
      <c r="V395" s="174">
        <v>0</v>
      </c>
    </row>
    <row r="396" spans="1:22">
      <c r="A396" s="169" t="s">
        <v>3569</v>
      </c>
      <c r="B396" s="170" t="s">
        <v>3570</v>
      </c>
      <c r="C396" s="171" t="s">
        <v>3571</v>
      </c>
      <c r="D396" s="171" t="s">
        <v>2183</v>
      </c>
      <c r="E396" s="170" t="s">
        <v>2158</v>
      </c>
      <c r="F396" s="172">
        <v>67063033.799999997</v>
      </c>
      <c r="G396" s="170" t="s">
        <v>3572</v>
      </c>
      <c r="H396" s="173">
        <v>61748576924</v>
      </c>
      <c r="I396" s="173">
        <v>10661417550</v>
      </c>
      <c r="J396" s="173">
        <v>72409994474</v>
      </c>
      <c r="K396" s="171" t="s">
        <v>2204</v>
      </c>
      <c r="L396" s="173">
        <v>52777900</v>
      </c>
      <c r="M396" s="171" t="s">
        <v>2205</v>
      </c>
      <c r="N396" s="173">
        <v>10608639650</v>
      </c>
      <c r="O396" s="171" t="s">
        <v>2160</v>
      </c>
      <c r="P396" s="173">
        <v>0</v>
      </c>
      <c r="Q396" s="171" t="s">
        <v>2160</v>
      </c>
      <c r="R396" s="173">
        <v>0</v>
      </c>
      <c r="S396" s="171" t="s">
        <v>2160</v>
      </c>
      <c r="T396" s="173">
        <v>0</v>
      </c>
      <c r="U396" s="171" t="s">
        <v>2160</v>
      </c>
      <c r="V396" s="174">
        <v>0</v>
      </c>
    </row>
    <row r="397" spans="1:22">
      <c r="A397" s="169" t="s">
        <v>3573</v>
      </c>
      <c r="B397" s="170" t="s">
        <v>3574</v>
      </c>
      <c r="C397" s="171" t="s">
        <v>3575</v>
      </c>
      <c r="D397" s="171" t="s">
        <v>2243</v>
      </c>
      <c r="E397" s="170" t="s">
        <v>2158</v>
      </c>
      <c r="F397" s="172">
        <v>400112159.25</v>
      </c>
      <c r="G397" s="170" t="s">
        <v>3576</v>
      </c>
      <c r="H397" s="173">
        <v>33208341</v>
      </c>
      <c r="I397" s="173">
        <v>0</v>
      </c>
      <c r="J397" s="173">
        <v>33208341</v>
      </c>
      <c r="K397" s="171" t="s">
        <v>2160</v>
      </c>
      <c r="L397" s="173">
        <v>0</v>
      </c>
      <c r="M397" s="171" t="s">
        <v>2160</v>
      </c>
      <c r="N397" s="173">
        <v>0</v>
      </c>
      <c r="O397" s="171" t="s">
        <v>2160</v>
      </c>
      <c r="P397" s="173">
        <v>0</v>
      </c>
      <c r="Q397" s="171" t="s">
        <v>2160</v>
      </c>
      <c r="R397" s="173">
        <v>0</v>
      </c>
      <c r="S397" s="171" t="s">
        <v>2160</v>
      </c>
      <c r="T397" s="173">
        <v>0</v>
      </c>
      <c r="U397" s="171" t="s">
        <v>2160</v>
      </c>
      <c r="V397" s="174">
        <v>0</v>
      </c>
    </row>
    <row r="398" spans="1:22">
      <c r="A398" s="169" t="s">
        <v>3577</v>
      </c>
      <c r="B398" s="170" t="s">
        <v>3578</v>
      </c>
      <c r="C398" s="171" t="s">
        <v>3579</v>
      </c>
      <c r="D398" s="171" t="s">
        <v>2157</v>
      </c>
      <c r="E398" s="170" t="s">
        <v>2158</v>
      </c>
      <c r="F398" s="172">
        <v>1100000</v>
      </c>
      <c r="G398" s="170" t="s">
        <v>3580</v>
      </c>
      <c r="H398" s="173">
        <v>100000</v>
      </c>
      <c r="I398" s="173">
        <v>0</v>
      </c>
      <c r="J398" s="173">
        <v>100000</v>
      </c>
      <c r="K398" s="171" t="s">
        <v>2160</v>
      </c>
      <c r="L398" s="173">
        <v>0</v>
      </c>
      <c r="M398" s="171" t="s">
        <v>2160</v>
      </c>
      <c r="N398" s="173">
        <v>0</v>
      </c>
      <c r="O398" s="171" t="s">
        <v>2160</v>
      </c>
      <c r="P398" s="173">
        <v>0</v>
      </c>
      <c r="Q398" s="171" t="s">
        <v>2160</v>
      </c>
      <c r="R398" s="173">
        <v>0</v>
      </c>
      <c r="S398" s="171" t="s">
        <v>2160</v>
      </c>
      <c r="T398" s="173">
        <v>0</v>
      </c>
      <c r="U398" s="171" t="s">
        <v>2160</v>
      </c>
      <c r="V398" s="174">
        <v>0</v>
      </c>
    </row>
    <row r="399" spans="1:22">
      <c r="A399" s="169" t="s">
        <v>3581</v>
      </c>
      <c r="B399" s="170" t="s">
        <v>3582</v>
      </c>
      <c r="C399" s="171" t="s">
        <v>3583</v>
      </c>
      <c r="D399" s="171" t="s">
        <v>2157</v>
      </c>
      <c r="E399" s="170" t="s">
        <v>2158</v>
      </c>
      <c r="F399" s="172">
        <v>4705000</v>
      </c>
      <c r="G399" s="170" t="s">
        <v>2224</v>
      </c>
      <c r="H399" s="173">
        <v>29494403</v>
      </c>
      <c r="I399" s="173">
        <v>0</v>
      </c>
      <c r="J399" s="173">
        <v>29494403</v>
      </c>
      <c r="K399" s="171" t="s">
        <v>2160</v>
      </c>
      <c r="L399" s="173">
        <v>0</v>
      </c>
      <c r="M399" s="171" t="s">
        <v>2160</v>
      </c>
      <c r="N399" s="173">
        <v>0</v>
      </c>
      <c r="O399" s="171" t="s">
        <v>2160</v>
      </c>
      <c r="P399" s="173">
        <v>0</v>
      </c>
      <c r="Q399" s="171" t="s">
        <v>2160</v>
      </c>
      <c r="R399" s="173">
        <v>0</v>
      </c>
      <c r="S399" s="171" t="s">
        <v>2160</v>
      </c>
      <c r="T399" s="173">
        <v>0</v>
      </c>
      <c r="U399" s="171" t="s">
        <v>2160</v>
      </c>
      <c r="V399" s="174">
        <v>0</v>
      </c>
    </row>
    <row r="400" spans="1:22">
      <c r="A400" s="169" t="s">
        <v>3584</v>
      </c>
      <c r="B400" s="170" t="s">
        <v>3585</v>
      </c>
      <c r="C400" s="171" t="s">
        <v>3586</v>
      </c>
      <c r="D400" s="171" t="s">
        <v>2243</v>
      </c>
      <c r="E400" s="170" t="s">
        <v>2158</v>
      </c>
      <c r="F400" s="172">
        <v>422268606.5</v>
      </c>
      <c r="G400" s="170" t="s">
        <v>3587</v>
      </c>
      <c r="H400" s="173">
        <v>80041132</v>
      </c>
      <c r="I400" s="173">
        <v>0</v>
      </c>
      <c r="J400" s="173">
        <v>80041132</v>
      </c>
      <c r="K400" s="171" t="s">
        <v>2160</v>
      </c>
      <c r="L400" s="173">
        <v>0</v>
      </c>
      <c r="M400" s="171" t="s">
        <v>2160</v>
      </c>
      <c r="N400" s="173">
        <v>0</v>
      </c>
      <c r="O400" s="171" t="s">
        <v>2160</v>
      </c>
      <c r="P400" s="173">
        <v>0</v>
      </c>
      <c r="Q400" s="171" t="s">
        <v>2160</v>
      </c>
      <c r="R400" s="173">
        <v>0</v>
      </c>
      <c r="S400" s="171" t="s">
        <v>2160</v>
      </c>
      <c r="T400" s="173">
        <v>0</v>
      </c>
      <c r="U400" s="171" t="s">
        <v>2160</v>
      </c>
      <c r="V400" s="174">
        <v>0</v>
      </c>
    </row>
    <row r="401" spans="1:22">
      <c r="A401" s="169" t="s">
        <v>3588</v>
      </c>
      <c r="B401" s="170" t="s">
        <v>3589</v>
      </c>
      <c r="C401" s="171" t="s">
        <v>3590</v>
      </c>
      <c r="D401" s="171" t="s">
        <v>2243</v>
      </c>
      <c r="E401" s="170" t="s">
        <v>2158</v>
      </c>
      <c r="F401" s="172">
        <v>2135496103.8199999</v>
      </c>
      <c r="G401" s="170" t="s">
        <v>2761</v>
      </c>
      <c r="H401" s="173">
        <v>265806905</v>
      </c>
      <c r="I401" s="173">
        <v>0</v>
      </c>
      <c r="J401" s="173">
        <v>265806905</v>
      </c>
      <c r="K401" s="171" t="s">
        <v>2160</v>
      </c>
      <c r="L401" s="173">
        <v>0</v>
      </c>
      <c r="M401" s="171" t="s">
        <v>2160</v>
      </c>
      <c r="N401" s="173">
        <v>0</v>
      </c>
      <c r="O401" s="171" t="s">
        <v>2160</v>
      </c>
      <c r="P401" s="173">
        <v>0</v>
      </c>
      <c r="Q401" s="171" t="s">
        <v>2160</v>
      </c>
      <c r="R401" s="173">
        <v>0</v>
      </c>
      <c r="S401" s="171" t="s">
        <v>2160</v>
      </c>
      <c r="T401" s="173">
        <v>0</v>
      </c>
      <c r="U401" s="171" t="s">
        <v>2160</v>
      </c>
      <c r="V401" s="174">
        <v>0</v>
      </c>
    </row>
    <row r="402" spans="1:22">
      <c r="A402" s="169" t="s">
        <v>3591</v>
      </c>
      <c r="B402" s="170" t="s">
        <v>3592</v>
      </c>
      <c r="C402" s="171" t="s">
        <v>3593</v>
      </c>
      <c r="D402" s="171" t="s">
        <v>2243</v>
      </c>
      <c r="E402" s="170" t="s">
        <v>2158</v>
      </c>
      <c r="F402" s="172">
        <v>1875873805.45</v>
      </c>
      <c r="G402" s="170" t="s">
        <v>3594</v>
      </c>
      <c r="H402" s="173">
        <v>266602637</v>
      </c>
      <c r="I402" s="173">
        <v>0</v>
      </c>
      <c r="J402" s="173">
        <v>266602637</v>
      </c>
      <c r="K402" s="171" t="s">
        <v>2160</v>
      </c>
      <c r="L402" s="173">
        <v>0</v>
      </c>
      <c r="M402" s="171" t="s">
        <v>2160</v>
      </c>
      <c r="N402" s="173">
        <v>0</v>
      </c>
      <c r="O402" s="171" t="s">
        <v>2160</v>
      </c>
      <c r="P402" s="173">
        <v>0</v>
      </c>
      <c r="Q402" s="171" t="s">
        <v>2160</v>
      </c>
      <c r="R402" s="173">
        <v>0</v>
      </c>
      <c r="S402" s="171" t="s">
        <v>2160</v>
      </c>
      <c r="T402" s="173">
        <v>0</v>
      </c>
      <c r="U402" s="171" t="s">
        <v>2160</v>
      </c>
      <c r="V402" s="174">
        <v>0</v>
      </c>
    </row>
    <row r="403" spans="1:22">
      <c r="A403" s="169" t="s">
        <v>3595</v>
      </c>
      <c r="B403" s="170" t="s">
        <v>3596</v>
      </c>
      <c r="C403" s="171" t="s">
        <v>3597</v>
      </c>
      <c r="D403" s="171" t="s">
        <v>2280</v>
      </c>
      <c r="E403" s="170" t="s">
        <v>2158</v>
      </c>
      <c r="F403" s="172">
        <v>7433959.4699999997</v>
      </c>
      <c r="G403" s="170" t="s">
        <v>3212</v>
      </c>
      <c r="H403" s="173">
        <v>400000</v>
      </c>
      <c r="I403" s="173">
        <v>147945</v>
      </c>
      <c r="J403" s="173">
        <v>547945</v>
      </c>
      <c r="K403" s="171" t="s">
        <v>2160</v>
      </c>
      <c r="L403" s="173">
        <v>0</v>
      </c>
      <c r="M403" s="171" t="s">
        <v>2160</v>
      </c>
      <c r="N403" s="173">
        <v>0</v>
      </c>
      <c r="O403" s="171" t="s">
        <v>2160</v>
      </c>
      <c r="P403" s="173">
        <v>0</v>
      </c>
      <c r="Q403" s="171" t="s">
        <v>2160</v>
      </c>
      <c r="R403" s="173">
        <v>0</v>
      </c>
      <c r="S403" s="171" t="s">
        <v>2160</v>
      </c>
      <c r="T403" s="173">
        <v>0</v>
      </c>
      <c r="U403" s="171" t="s">
        <v>2160</v>
      </c>
      <c r="V403" s="174">
        <v>0</v>
      </c>
    </row>
    <row r="404" spans="1:22">
      <c r="A404" s="169" t="s">
        <v>1804</v>
      </c>
      <c r="B404" s="170" t="s">
        <v>3598</v>
      </c>
      <c r="C404" s="171" t="s">
        <v>3599</v>
      </c>
      <c r="D404" s="171" t="s">
        <v>2243</v>
      </c>
      <c r="E404" s="170" t="s">
        <v>2158</v>
      </c>
      <c r="F404" s="172">
        <v>908639254.57000005</v>
      </c>
      <c r="G404" s="170" t="s">
        <v>3600</v>
      </c>
      <c r="H404" s="173">
        <v>330386000</v>
      </c>
      <c r="I404" s="173">
        <v>0</v>
      </c>
      <c r="J404" s="173">
        <v>330386000</v>
      </c>
      <c r="K404" s="171" t="s">
        <v>2160</v>
      </c>
      <c r="L404" s="173">
        <v>0</v>
      </c>
      <c r="M404" s="171" t="s">
        <v>2160</v>
      </c>
      <c r="N404" s="173">
        <v>0</v>
      </c>
      <c r="O404" s="171" t="s">
        <v>2160</v>
      </c>
      <c r="P404" s="173">
        <v>0</v>
      </c>
      <c r="Q404" s="171" t="s">
        <v>2160</v>
      </c>
      <c r="R404" s="173">
        <v>0</v>
      </c>
      <c r="S404" s="171" t="s">
        <v>2160</v>
      </c>
      <c r="T404" s="173">
        <v>0</v>
      </c>
      <c r="U404" s="171" t="s">
        <v>2160</v>
      </c>
      <c r="V404" s="174">
        <v>0</v>
      </c>
    </row>
    <row r="405" spans="1:22">
      <c r="A405" s="169" t="s">
        <v>3601</v>
      </c>
      <c r="B405" s="170" t="s">
        <v>3602</v>
      </c>
      <c r="C405" s="171" t="s">
        <v>3603</v>
      </c>
      <c r="D405" s="171" t="s">
        <v>2183</v>
      </c>
      <c r="E405" s="170" t="s">
        <v>2158</v>
      </c>
      <c r="F405" s="172">
        <v>5016353969.5799999</v>
      </c>
      <c r="G405" s="170" t="s">
        <v>3231</v>
      </c>
      <c r="H405" s="173">
        <v>5902595634</v>
      </c>
      <c r="I405" s="173">
        <v>134005934</v>
      </c>
      <c r="J405" s="173">
        <v>6036601568</v>
      </c>
      <c r="K405" s="171" t="s">
        <v>2204</v>
      </c>
      <c r="L405" s="173">
        <v>1</v>
      </c>
      <c r="M405" s="171" t="s">
        <v>2205</v>
      </c>
      <c r="N405" s="173">
        <v>133242457</v>
      </c>
      <c r="O405" s="171" t="s">
        <v>2228</v>
      </c>
      <c r="P405" s="173">
        <v>763476</v>
      </c>
      <c r="Q405" s="171" t="s">
        <v>2160</v>
      </c>
      <c r="R405" s="173">
        <v>0</v>
      </c>
      <c r="S405" s="171" t="s">
        <v>2160</v>
      </c>
      <c r="T405" s="173">
        <v>0</v>
      </c>
      <c r="U405" s="171" t="s">
        <v>2160</v>
      </c>
      <c r="V405" s="174">
        <v>0</v>
      </c>
    </row>
    <row r="406" spans="1:22">
      <c r="A406" s="169" t="s">
        <v>3604</v>
      </c>
      <c r="B406" s="170" t="s">
        <v>3605</v>
      </c>
      <c r="C406" s="171" t="s">
        <v>3606</v>
      </c>
      <c r="D406" s="171" t="s">
        <v>2271</v>
      </c>
      <c r="E406" s="170" t="s">
        <v>2158</v>
      </c>
      <c r="F406" s="172">
        <v>730000000</v>
      </c>
      <c r="G406" s="170" t="s">
        <v>3607</v>
      </c>
      <c r="H406" s="173">
        <v>81888294</v>
      </c>
      <c r="I406" s="173">
        <v>161897158</v>
      </c>
      <c r="J406" s="173">
        <v>243785452</v>
      </c>
      <c r="K406" s="171" t="s">
        <v>2160</v>
      </c>
      <c r="L406" s="173">
        <v>0</v>
      </c>
      <c r="M406" s="171" t="s">
        <v>2160</v>
      </c>
      <c r="N406" s="173">
        <v>0</v>
      </c>
      <c r="O406" s="171" t="s">
        <v>2160</v>
      </c>
      <c r="P406" s="173">
        <v>0</v>
      </c>
      <c r="Q406" s="171" t="s">
        <v>2160</v>
      </c>
      <c r="R406" s="173">
        <v>0</v>
      </c>
      <c r="S406" s="171" t="s">
        <v>2160</v>
      </c>
      <c r="T406" s="173">
        <v>0</v>
      </c>
      <c r="U406" s="171" t="s">
        <v>2160</v>
      </c>
      <c r="V406" s="174">
        <v>0</v>
      </c>
    </row>
    <row r="407" spans="1:22">
      <c r="A407" s="169" t="s">
        <v>3608</v>
      </c>
      <c r="B407" s="170" t="s">
        <v>3609</v>
      </c>
      <c r="C407" s="171" t="s">
        <v>3610</v>
      </c>
      <c r="D407" s="171" t="s">
        <v>2157</v>
      </c>
      <c r="E407" s="170" t="s">
        <v>2158</v>
      </c>
      <c r="F407" s="172">
        <v>15482912.050000001</v>
      </c>
      <c r="G407" s="170" t="s">
        <v>2312</v>
      </c>
      <c r="H407" s="173">
        <v>5996865</v>
      </c>
      <c r="I407" s="173">
        <v>0</v>
      </c>
      <c r="J407" s="173">
        <v>5996865</v>
      </c>
      <c r="K407" s="171" t="s">
        <v>2160</v>
      </c>
      <c r="L407" s="173">
        <v>0</v>
      </c>
      <c r="M407" s="171" t="s">
        <v>2160</v>
      </c>
      <c r="N407" s="173">
        <v>0</v>
      </c>
      <c r="O407" s="171" t="s">
        <v>2160</v>
      </c>
      <c r="P407" s="173">
        <v>0</v>
      </c>
      <c r="Q407" s="171" t="s">
        <v>2160</v>
      </c>
      <c r="R407" s="173">
        <v>0</v>
      </c>
      <c r="S407" s="171" t="s">
        <v>2160</v>
      </c>
      <c r="T407" s="173">
        <v>0</v>
      </c>
      <c r="U407" s="171" t="s">
        <v>2160</v>
      </c>
      <c r="V407" s="174">
        <v>0</v>
      </c>
    </row>
    <row r="408" spans="1:22">
      <c r="A408" s="169" t="s">
        <v>3611</v>
      </c>
      <c r="B408" s="170" t="s">
        <v>3612</v>
      </c>
      <c r="C408" s="171" t="s">
        <v>3613</v>
      </c>
      <c r="D408" s="171" t="s">
        <v>2157</v>
      </c>
      <c r="E408" s="170" t="s">
        <v>2158</v>
      </c>
      <c r="F408" s="172">
        <v>14229.88</v>
      </c>
      <c r="G408" s="170" t="s">
        <v>2881</v>
      </c>
      <c r="H408" s="173">
        <v>2984328</v>
      </c>
      <c r="I408" s="173">
        <v>0</v>
      </c>
      <c r="J408" s="173">
        <v>2984328</v>
      </c>
      <c r="K408" s="171" t="s">
        <v>2160</v>
      </c>
      <c r="L408" s="173">
        <v>0</v>
      </c>
      <c r="M408" s="171" t="s">
        <v>2160</v>
      </c>
      <c r="N408" s="173">
        <v>0</v>
      </c>
      <c r="O408" s="171" t="s">
        <v>2160</v>
      </c>
      <c r="P408" s="173">
        <v>0</v>
      </c>
      <c r="Q408" s="171" t="s">
        <v>2160</v>
      </c>
      <c r="R408" s="173">
        <v>0</v>
      </c>
      <c r="S408" s="171" t="s">
        <v>2160</v>
      </c>
      <c r="T408" s="173">
        <v>0</v>
      </c>
      <c r="U408" s="171" t="s">
        <v>2160</v>
      </c>
      <c r="V408" s="174">
        <v>0</v>
      </c>
    </row>
    <row r="409" spans="1:22">
      <c r="A409" s="169" t="s">
        <v>3614</v>
      </c>
      <c r="B409" s="170" t="s">
        <v>3615</v>
      </c>
      <c r="C409" s="171" t="s">
        <v>3616</v>
      </c>
      <c r="D409" s="171" t="s">
        <v>2183</v>
      </c>
      <c r="E409" s="170" t="s">
        <v>2158</v>
      </c>
      <c r="F409" s="172">
        <v>72000000</v>
      </c>
      <c r="G409" s="170" t="s">
        <v>3617</v>
      </c>
      <c r="H409" s="173">
        <v>78179225</v>
      </c>
      <c r="I409" s="173">
        <v>155124585</v>
      </c>
      <c r="J409" s="173">
        <v>233303810</v>
      </c>
      <c r="K409" s="171" t="s">
        <v>2160</v>
      </c>
      <c r="L409" s="173">
        <v>0</v>
      </c>
      <c r="M409" s="171" t="s">
        <v>2160</v>
      </c>
      <c r="N409" s="173">
        <v>0</v>
      </c>
      <c r="O409" s="171" t="s">
        <v>2160</v>
      </c>
      <c r="P409" s="173">
        <v>0</v>
      </c>
      <c r="Q409" s="171" t="s">
        <v>2160</v>
      </c>
      <c r="R409" s="173">
        <v>0</v>
      </c>
      <c r="S409" s="171" t="s">
        <v>2160</v>
      </c>
      <c r="T409" s="173">
        <v>0</v>
      </c>
      <c r="U409" s="171" t="s">
        <v>2160</v>
      </c>
      <c r="V409" s="174">
        <v>0</v>
      </c>
    </row>
    <row r="410" spans="1:22">
      <c r="A410" s="169" t="s">
        <v>3618</v>
      </c>
      <c r="B410" s="170" t="s">
        <v>3619</v>
      </c>
      <c r="C410" s="171" t="s">
        <v>3620</v>
      </c>
      <c r="D410" s="171" t="s">
        <v>2183</v>
      </c>
      <c r="E410" s="170" t="s">
        <v>2158</v>
      </c>
      <c r="F410" s="172">
        <v>1343973941.3399999</v>
      </c>
      <c r="G410" s="170" t="s">
        <v>3621</v>
      </c>
      <c r="H410" s="173">
        <v>294109630</v>
      </c>
      <c r="I410" s="173">
        <v>132482054</v>
      </c>
      <c r="J410" s="173">
        <v>426591684</v>
      </c>
      <c r="K410" s="171" t="s">
        <v>2160</v>
      </c>
      <c r="L410" s="173">
        <v>0</v>
      </c>
      <c r="M410" s="171" t="s">
        <v>2160</v>
      </c>
      <c r="N410" s="173">
        <v>0</v>
      </c>
      <c r="O410" s="171" t="s">
        <v>2160</v>
      </c>
      <c r="P410" s="173">
        <v>0</v>
      </c>
      <c r="Q410" s="171" t="s">
        <v>2160</v>
      </c>
      <c r="R410" s="173">
        <v>0</v>
      </c>
      <c r="S410" s="171" t="s">
        <v>2160</v>
      </c>
      <c r="T410" s="173">
        <v>0</v>
      </c>
      <c r="U410" s="171" t="s">
        <v>2160</v>
      </c>
      <c r="V410" s="174">
        <v>0</v>
      </c>
    </row>
    <row r="411" spans="1:22">
      <c r="A411" s="169" t="s">
        <v>3622</v>
      </c>
      <c r="B411" s="170" t="s">
        <v>3623</v>
      </c>
      <c r="C411" s="171" t="s">
        <v>3624</v>
      </c>
      <c r="D411" s="171" t="s">
        <v>2183</v>
      </c>
      <c r="E411" s="170" t="s">
        <v>2158</v>
      </c>
      <c r="F411" s="172">
        <v>250576343.34</v>
      </c>
      <c r="G411" s="170" t="s">
        <v>3625</v>
      </c>
      <c r="H411" s="173">
        <v>108480828</v>
      </c>
      <c r="I411" s="173">
        <v>0</v>
      </c>
      <c r="J411" s="173">
        <v>108480828</v>
      </c>
      <c r="K411" s="171" t="s">
        <v>2160</v>
      </c>
      <c r="L411" s="173">
        <v>0</v>
      </c>
      <c r="M411" s="171" t="s">
        <v>2160</v>
      </c>
      <c r="N411" s="173">
        <v>0</v>
      </c>
      <c r="O411" s="171" t="s">
        <v>2160</v>
      </c>
      <c r="P411" s="173">
        <v>0</v>
      </c>
      <c r="Q411" s="171" t="s">
        <v>2160</v>
      </c>
      <c r="R411" s="173">
        <v>0</v>
      </c>
      <c r="S411" s="171" t="s">
        <v>2160</v>
      </c>
      <c r="T411" s="173">
        <v>0</v>
      </c>
      <c r="U411" s="171" t="s">
        <v>2160</v>
      </c>
      <c r="V411" s="174">
        <v>0</v>
      </c>
    </row>
    <row r="412" spans="1:22">
      <c r="A412" s="169" t="s">
        <v>3626</v>
      </c>
      <c r="B412" s="170" t="s">
        <v>3627</v>
      </c>
      <c r="C412" s="171" t="s">
        <v>3628</v>
      </c>
      <c r="D412" s="171" t="s">
        <v>2243</v>
      </c>
      <c r="E412" s="170" t="s">
        <v>2158</v>
      </c>
      <c r="F412" s="172">
        <v>127173500</v>
      </c>
      <c r="G412" s="170" t="s">
        <v>2224</v>
      </c>
      <c r="H412" s="173">
        <v>151875000</v>
      </c>
      <c r="I412" s="173">
        <v>0</v>
      </c>
      <c r="J412" s="173">
        <v>151875000</v>
      </c>
      <c r="K412" s="171" t="s">
        <v>2160</v>
      </c>
      <c r="L412" s="173">
        <v>0</v>
      </c>
      <c r="M412" s="171" t="s">
        <v>2160</v>
      </c>
      <c r="N412" s="173">
        <v>0</v>
      </c>
      <c r="O412" s="171" t="s">
        <v>2160</v>
      </c>
      <c r="P412" s="173">
        <v>0</v>
      </c>
      <c r="Q412" s="171" t="s">
        <v>2160</v>
      </c>
      <c r="R412" s="173">
        <v>0</v>
      </c>
      <c r="S412" s="171" t="s">
        <v>2160</v>
      </c>
      <c r="T412" s="173">
        <v>0</v>
      </c>
      <c r="U412" s="171" t="s">
        <v>2160</v>
      </c>
      <c r="V412" s="174">
        <v>0</v>
      </c>
    </row>
    <row r="413" spans="1:22">
      <c r="A413" s="169" t="s">
        <v>2165</v>
      </c>
      <c r="B413" s="170" t="s">
        <v>2166</v>
      </c>
      <c r="C413" s="171" t="s">
        <v>2167</v>
      </c>
      <c r="D413" s="171" t="s">
        <v>2168</v>
      </c>
      <c r="E413" s="170" t="s">
        <v>2169</v>
      </c>
      <c r="F413" s="172">
        <v>3545602362.02</v>
      </c>
      <c r="G413" s="170" t="s">
        <v>2691</v>
      </c>
      <c r="H413" s="173">
        <v>199427544</v>
      </c>
      <c r="I413" s="173">
        <v>0</v>
      </c>
      <c r="J413" s="173">
        <v>199427544</v>
      </c>
      <c r="K413" s="171" t="s">
        <v>2160</v>
      </c>
      <c r="L413" s="173">
        <v>0</v>
      </c>
      <c r="M413" s="171" t="s">
        <v>2160</v>
      </c>
      <c r="N413" s="173">
        <v>0</v>
      </c>
      <c r="O413" s="171" t="s">
        <v>2160</v>
      </c>
      <c r="P413" s="173">
        <v>0</v>
      </c>
      <c r="Q413" s="171" t="s">
        <v>2160</v>
      </c>
      <c r="R413" s="173">
        <v>0</v>
      </c>
      <c r="S413" s="171" t="s">
        <v>2160</v>
      </c>
      <c r="T413" s="173">
        <v>0</v>
      </c>
      <c r="U413" s="171" t="s">
        <v>2160</v>
      </c>
      <c r="V413" s="174">
        <v>0</v>
      </c>
    </row>
    <row r="414" spans="1:22">
      <c r="A414" s="169" t="s">
        <v>3629</v>
      </c>
      <c r="B414" s="170" t="s">
        <v>3630</v>
      </c>
      <c r="C414" s="171" t="s">
        <v>3631</v>
      </c>
      <c r="D414" s="171" t="s">
        <v>2174</v>
      </c>
      <c r="E414" s="170" t="s">
        <v>2158</v>
      </c>
      <c r="F414" s="172">
        <v>1017714480.79</v>
      </c>
      <c r="G414" s="170" t="s">
        <v>3632</v>
      </c>
      <c r="H414" s="173">
        <v>156899212</v>
      </c>
      <c r="I414" s="173">
        <v>74408814</v>
      </c>
      <c r="J414" s="173">
        <v>231308026</v>
      </c>
      <c r="K414" s="171" t="s">
        <v>2160</v>
      </c>
      <c r="L414" s="173">
        <v>0</v>
      </c>
      <c r="M414" s="171" t="s">
        <v>2160</v>
      </c>
      <c r="N414" s="173">
        <v>0</v>
      </c>
      <c r="O414" s="171" t="s">
        <v>2160</v>
      </c>
      <c r="P414" s="173">
        <v>0</v>
      </c>
      <c r="Q414" s="171" t="s">
        <v>2160</v>
      </c>
      <c r="R414" s="173">
        <v>0</v>
      </c>
      <c r="S414" s="171" t="s">
        <v>2160</v>
      </c>
      <c r="T414" s="173">
        <v>0</v>
      </c>
      <c r="U414" s="171" t="s">
        <v>2160</v>
      </c>
      <c r="V414" s="174">
        <v>0</v>
      </c>
    </row>
    <row r="415" spans="1:22">
      <c r="A415" s="169" t="s">
        <v>3633</v>
      </c>
      <c r="B415" s="170" t="s">
        <v>3634</v>
      </c>
      <c r="C415" s="171" t="s">
        <v>3635</v>
      </c>
      <c r="D415" s="171" t="s">
        <v>2157</v>
      </c>
      <c r="E415" s="170" t="s">
        <v>2158</v>
      </c>
      <c r="F415" s="172">
        <v>8335260.3600000003</v>
      </c>
      <c r="G415" s="170" t="s">
        <v>2212</v>
      </c>
      <c r="H415" s="173">
        <v>37194360</v>
      </c>
      <c r="I415" s="173">
        <v>0</v>
      </c>
      <c r="J415" s="173">
        <v>37194360</v>
      </c>
      <c r="K415" s="171" t="s">
        <v>2160</v>
      </c>
      <c r="L415" s="173">
        <v>0</v>
      </c>
      <c r="M415" s="171" t="s">
        <v>2160</v>
      </c>
      <c r="N415" s="173">
        <v>0</v>
      </c>
      <c r="O415" s="171" t="s">
        <v>2160</v>
      </c>
      <c r="P415" s="173">
        <v>0</v>
      </c>
      <c r="Q415" s="171" t="s">
        <v>2160</v>
      </c>
      <c r="R415" s="173">
        <v>0</v>
      </c>
      <c r="S415" s="171" t="s">
        <v>2160</v>
      </c>
      <c r="T415" s="173">
        <v>0</v>
      </c>
      <c r="U415" s="171" t="s">
        <v>2160</v>
      </c>
      <c r="V415" s="174">
        <v>0</v>
      </c>
    </row>
    <row r="416" spans="1:22">
      <c r="A416" s="169" t="s">
        <v>1812</v>
      </c>
      <c r="B416" s="170" t="s">
        <v>3636</v>
      </c>
      <c r="C416" s="171" t="s">
        <v>3637</v>
      </c>
      <c r="D416" s="171" t="s">
        <v>2183</v>
      </c>
      <c r="E416" s="170" t="s">
        <v>2158</v>
      </c>
      <c r="F416" s="172">
        <v>919464121.15999997</v>
      </c>
      <c r="G416" s="170" t="s">
        <v>2199</v>
      </c>
      <c r="H416" s="173">
        <v>656502720</v>
      </c>
      <c r="I416" s="173">
        <v>150665862</v>
      </c>
      <c r="J416" s="173">
        <v>807168582</v>
      </c>
      <c r="K416" s="171" t="s">
        <v>2160</v>
      </c>
      <c r="L416" s="173">
        <v>0</v>
      </c>
      <c r="M416" s="171" t="s">
        <v>2160</v>
      </c>
      <c r="N416" s="173">
        <v>0</v>
      </c>
      <c r="O416" s="171" t="s">
        <v>2160</v>
      </c>
      <c r="P416" s="173">
        <v>0</v>
      </c>
      <c r="Q416" s="171" t="s">
        <v>2160</v>
      </c>
      <c r="R416" s="173">
        <v>0</v>
      </c>
      <c r="S416" s="171" t="s">
        <v>2160</v>
      </c>
      <c r="T416" s="173">
        <v>0</v>
      </c>
      <c r="U416" s="171" t="s">
        <v>2160</v>
      </c>
      <c r="V416" s="174">
        <v>0</v>
      </c>
    </row>
    <row r="417" spans="1:22">
      <c r="A417" s="169" t="s">
        <v>3638</v>
      </c>
      <c r="B417" s="170" t="s">
        <v>3639</v>
      </c>
      <c r="C417" s="171" t="s">
        <v>3640</v>
      </c>
      <c r="D417" s="171" t="s">
        <v>2183</v>
      </c>
      <c r="E417" s="170" t="s">
        <v>2158</v>
      </c>
      <c r="F417" s="172">
        <v>9213921.8000000007</v>
      </c>
      <c r="G417" s="170" t="s">
        <v>3641</v>
      </c>
      <c r="H417" s="173">
        <v>343000</v>
      </c>
      <c r="I417" s="173">
        <v>240000</v>
      </c>
      <c r="J417" s="173">
        <v>583000</v>
      </c>
      <c r="K417" s="171" t="s">
        <v>2160</v>
      </c>
      <c r="L417" s="173">
        <v>0</v>
      </c>
      <c r="M417" s="171" t="s">
        <v>2160</v>
      </c>
      <c r="N417" s="173">
        <v>0</v>
      </c>
      <c r="O417" s="171" t="s">
        <v>2160</v>
      </c>
      <c r="P417" s="173">
        <v>0</v>
      </c>
      <c r="Q417" s="171" t="s">
        <v>2160</v>
      </c>
      <c r="R417" s="173">
        <v>0</v>
      </c>
      <c r="S417" s="171" t="s">
        <v>2160</v>
      </c>
      <c r="T417" s="173">
        <v>0</v>
      </c>
      <c r="U417" s="171" t="s">
        <v>2160</v>
      </c>
      <c r="V417" s="174">
        <v>0</v>
      </c>
    </row>
    <row r="418" spans="1:22">
      <c r="A418" s="169" t="s">
        <v>3642</v>
      </c>
      <c r="B418" s="170" t="s">
        <v>3643</v>
      </c>
      <c r="C418" s="171" t="s">
        <v>3644</v>
      </c>
      <c r="D418" s="171" t="s">
        <v>2183</v>
      </c>
      <c r="E418" s="170" t="s">
        <v>2158</v>
      </c>
      <c r="F418" s="172">
        <v>25079144.949999999</v>
      </c>
      <c r="G418" s="170" t="s">
        <v>3645</v>
      </c>
      <c r="H418" s="173">
        <v>767000050</v>
      </c>
      <c r="I418" s="173">
        <v>0</v>
      </c>
      <c r="J418" s="173">
        <v>767000050</v>
      </c>
      <c r="K418" s="171" t="s">
        <v>2160</v>
      </c>
      <c r="L418" s="173">
        <v>0</v>
      </c>
      <c r="M418" s="171" t="s">
        <v>2160</v>
      </c>
      <c r="N418" s="173">
        <v>0</v>
      </c>
      <c r="O418" s="171" t="s">
        <v>2160</v>
      </c>
      <c r="P418" s="173">
        <v>0</v>
      </c>
      <c r="Q418" s="171" t="s">
        <v>2160</v>
      </c>
      <c r="R418" s="173">
        <v>0</v>
      </c>
      <c r="S418" s="171" t="s">
        <v>2160</v>
      </c>
      <c r="T418" s="173">
        <v>0</v>
      </c>
      <c r="U418" s="171" t="s">
        <v>2160</v>
      </c>
      <c r="V418" s="174">
        <v>0</v>
      </c>
    </row>
    <row r="419" spans="1:22">
      <c r="A419" s="169" t="s">
        <v>3646</v>
      </c>
      <c r="B419" s="170" t="s">
        <v>3647</v>
      </c>
      <c r="C419" s="171" t="s">
        <v>3648</v>
      </c>
      <c r="D419" s="171" t="s">
        <v>2183</v>
      </c>
      <c r="E419" s="170" t="s">
        <v>2158</v>
      </c>
      <c r="F419" s="172">
        <v>226145401</v>
      </c>
      <c r="G419" s="170" t="s">
        <v>2479</v>
      </c>
      <c r="H419" s="173">
        <v>74220000</v>
      </c>
      <c r="I419" s="173">
        <v>0</v>
      </c>
      <c r="J419" s="173">
        <v>74220000</v>
      </c>
      <c r="K419" s="171" t="s">
        <v>2160</v>
      </c>
      <c r="L419" s="173">
        <v>0</v>
      </c>
      <c r="M419" s="171" t="s">
        <v>2160</v>
      </c>
      <c r="N419" s="173">
        <v>0</v>
      </c>
      <c r="O419" s="171" t="s">
        <v>2160</v>
      </c>
      <c r="P419" s="173">
        <v>0</v>
      </c>
      <c r="Q419" s="171" t="s">
        <v>2160</v>
      </c>
      <c r="R419" s="173">
        <v>0</v>
      </c>
      <c r="S419" s="171" t="s">
        <v>2160</v>
      </c>
      <c r="T419" s="173">
        <v>0</v>
      </c>
      <c r="U419" s="171" t="s">
        <v>2160</v>
      </c>
      <c r="V419" s="174">
        <v>0</v>
      </c>
    </row>
    <row r="420" spans="1:22">
      <c r="A420" s="169" t="s">
        <v>3649</v>
      </c>
      <c r="B420" s="170" t="s">
        <v>3650</v>
      </c>
      <c r="C420" s="171" t="s">
        <v>3651</v>
      </c>
      <c r="D420" s="171" t="s">
        <v>2183</v>
      </c>
      <c r="E420" s="170" t="s">
        <v>2158</v>
      </c>
      <c r="F420" s="172">
        <v>223578475.94999999</v>
      </c>
      <c r="G420" s="170" t="s">
        <v>3652</v>
      </c>
      <c r="H420" s="173">
        <v>22357847595</v>
      </c>
      <c r="I420" s="173">
        <v>0</v>
      </c>
      <c r="J420" s="173">
        <v>22357847595</v>
      </c>
      <c r="K420" s="171" t="s">
        <v>2160</v>
      </c>
      <c r="L420" s="173">
        <v>0</v>
      </c>
      <c r="M420" s="171" t="s">
        <v>2160</v>
      </c>
      <c r="N420" s="173">
        <v>0</v>
      </c>
      <c r="O420" s="171" t="s">
        <v>2160</v>
      </c>
      <c r="P420" s="173">
        <v>0</v>
      </c>
      <c r="Q420" s="171" t="s">
        <v>2160</v>
      </c>
      <c r="R420" s="173">
        <v>0</v>
      </c>
      <c r="S420" s="171" t="s">
        <v>2160</v>
      </c>
      <c r="T420" s="173">
        <v>0</v>
      </c>
      <c r="U420" s="171" t="s">
        <v>2160</v>
      </c>
      <c r="V420" s="174">
        <v>0</v>
      </c>
    </row>
    <row r="421" spans="1:22">
      <c r="A421" s="169" t="s">
        <v>1814</v>
      </c>
      <c r="B421" s="170" t="s">
        <v>3653</v>
      </c>
      <c r="C421" s="171" t="s">
        <v>3654</v>
      </c>
      <c r="D421" s="171" t="s">
        <v>2243</v>
      </c>
      <c r="E421" s="170" t="s">
        <v>2158</v>
      </c>
      <c r="F421" s="172">
        <v>512438000</v>
      </c>
      <c r="G421" s="170" t="s">
        <v>3655</v>
      </c>
      <c r="H421" s="173">
        <v>48575200</v>
      </c>
      <c r="I421" s="173">
        <v>0</v>
      </c>
      <c r="J421" s="173">
        <v>48575200</v>
      </c>
      <c r="K421" s="171" t="s">
        <v>2160</v>
      </c>
      <c r="L421" s="173">
        <v>0</v>
      </c>
      <c r="M421" s="171" t="s">
        <v>2160</v>
      </c>
      <c r="N421" s="173">
        <v>0</v>
      </c>
      <c r="O421" s="171" t="s">
        <v>2160</v>
      </c>
      <c r="P421" s="173">
        <v>0</v>
      </c>
      <c r="Q421" s="171" t="s">
        <v>2160</v>
      </c>
      <c r="R421" s="173">
        <v>0</v>
      </c>
      <c r="S421" s="171" t="s">
        <v>2160</v>
      </c>
      <c r="T421" s="173">
        <v>0</v>
      </c>
      <c r="U421" s="171" t="s">
        <v>2160</v>
      </c>
      <c r="V421" s="174">
        <v>0</v>
      </c>
    </row>
    <row r="422" spans="1:22">
      <c r="A422" s="169" t="s">
        <v>3656</v>
      </c>
      <c r="B422" s="170" t="s">
        <v>3657</v>
      </c>
      <c r="C422" s="171" t="s">
        <v>3658</v>
      </c>
      <c r="D422" s="171" t="s">
        <v>2243</v>
      </c>
      <c r="E422" s="170" t="s">
        <v>2158</v>
      </c>
      <c r="F422" s="172">
        <v>2635639575</v>
      </c>
      <c r="G422" s="170" t="s">
        <v>3659</v>
      </c>
      <c r="H422" s="173">
        <v>428833420</v>
      </c>
      <c r="I422" s="173">
        <v>0</v>
      </c>
      <c r="J422" s="173">
        <v>428833420</v>
      </c>
      <c r="K422" s="171" t="s">
        <v>2160</v>
      </c>
      <c r="L422" s="173">
        <v>0</v>
      </c>
      <c r="M422" s="171" t="s">
        <v>2160</v>
      </c>
      <c r="N422" s="173">
        <v>0</v>
      </c>
      <c r="O422" s="171" t="s">
        <v>2160</v>
      </c>
      <c r="P422" s="173">
        <v>0</v>
      </c>
      <c r="Q422" s="171" t="s">
        <v>2160</v>
      </c>
      <c r="R422" s="173">
        <v>0</v>
      </c>
      <c r="S422" s="171" t="s">
        <v>2160</v>
      </c>
      <c r="T422" s="173">
        <v>0</v>
      </c>
      <c r="U422" s="171" t="s">
        <v>2160</v>
      </c>
      <c r="V422" s="174">
        <v>0</v>
      </c>
    </row>
    <row r="423" spans="1:22">
      <c r="A423" s="169" t="s">
        <v>3660</v>
      </c>
      <c r="B423" s="170" t="s">
        <v>3661</v>
      </c>
      <c r="C423" s="171" t="s">
        <v>3662</v>
      </c>
      <c r="D423" s="171" t="s">
        <v>2183</v>
      </c>
      <c r="E423" s="170" t="s">
        <v>2158</v>
      </c>
      <c r="F423" s="172">
        <v>556799050</v>
      </c>
      <c r="G423" s="170" t="s">
        <v>3463</v>
      </c>
      <c r="H423" s="173">
        <v>278399525</v>
      </c>
      <c r="I423" s="173">
        <v>278399525</v>
      </c>
      <c r="J423" s="173">
        <v>556799050</v>
      </c>
      <c r="K423" s="171" t="s">
        <v>2160</v>
      </c>
      <c r="L423" s="173">
        <v>0</v>
      </c>
      <c r="M423" s="171" t="s">
        <v>2160</v>
      </c>
      <c r="N423" s="173">
        <v>0</v>
      </c>
      <c r="O423" s="171" t="s">
        <v>2160</v>
      </c>
      <c r="P423" s="173">
        <v>0</v>
      </c>
      <c r="Q423" s="171" t="s">
        <v>2160</v>
      </c>
      <c r="R423" s="173">
        <v>0</v>
      </c>
      <c r="S423" s="171" t="s">
        <v>2160</v>
      </c>
      <c r="T423" s="173">
        <v>0</v>
      </c>
      <c r="U423" s="171" t="s">
        <v>2160</v>
      </c>
      <c r="V423" s="174">
        <v>0</v>
      </c>
    </row>
    <row r="424" spans="1:22">
      <c r="A424" s="169" t="s">
        <v>3663</v>
      </c>
      <c r="B424" s="170" t="s">
        <v>3664</v>
      </c>
      <c r="C424" s="171" t="s">
        <v>3665</v>
      </c>
      <c r="D424" s="171" t="s">
        <v>2243</v>
      </c>
      <c r="E424" s="170" t="s">
        <v>2158</v>
      </c>
      <c r="F424" s="172">
        <v>6203688565.2299995</v>
      </c>
      <c r="G424" s="170" t="s">
        <v>2859</v>
      </c>
      <c r="H424" s="173">
        <v>683509869</v>
      </c>
      <c r="I424" s="173">
        <v>0</v>
      </c>
      <c r="J424" s="173">
        <v>683509869</v>
      </c>
      <c r="K424" s="171" t="s">
        <v>2160</v>
      </c>
      <c r="L424" s="173">
        <v>0</v>
      </c>
      <c r="M424" s="171" t="s">
        <v>2160</v>
      </c>
      <c r="N424" s="173">
        <v>0</v>
      </c>
      <c r="O424" s="171" t="s">
        <v>2160</v>
      </c>
      <c r="P424" s="173">
        <v>0</v>
      </c>
      <c r="Q424" s="171" t="s">
        <v>2160</v>
      </c>
      <c r="R424" s="173">
        <v>0</v>
      </c>
      <c r="S424" s="171" t="s">
        <v>2160</v>
      </c>
      <c r="T424" s="173">
        <v>0</v>
      </c>
      <c r="U424" s="171" t="s">
        <v>2160</v>
      </c>
      <c r="V424" s="174">
        <v>0</v>
      </c>
    </row>
    <row r="425" spans="1:22">
      <c r="A425" s="169" t="s">
        <v>3666</v>
      </c>
      <c r="B425" s="170" t="s">
        <v>3667</v>
      </c>
      <c r="C425" s="171" t="s">
        <v>3668</v>
      </c>
      <c r="D425" s="171" t="s">
        <v>2183</v>
      </c>
      <c r="E425" s="170" t="s">
        <v>2158</v>
      </c>
      <c r="F425" s="172">
        <v>2597359806</v>
      </c>
      <c r="G425" s="170" t="s">
        <v>3669</v>
      </c>
      <c r="H425" s="173">
        <v>289836870</v>
      </c>
      <c r="I425" s="173">
        <v>186783336</v>
      </c>
      <c r="J425" s="173">
        <v>476620206</v>
      </c>
      <c r="K425" s="171" t="s">
        <v>2160</v>
      </c>
      <c r="L425" s="173">
        <v>0</v>
      </c>
      <c r="M425" s="171" t="s">
        <v>2160</v>
      </c>
      <c r="N425" s="173">
        <v>0</v>
      </c>
      <c r="O425" s="171" t="s">
        <v>2160</v>
      </c>
      <c r="P425" s="173">
        <v>0</v>
      </c>
      <c r="Q425" s="171" t="s">
        <v>2160</v>
      </c>
      <c r="R425" s="173">
        <v>0</v>
      </c>
      <c r="S425" s="171" t="s">
        <v>2160</v>
      </c>
      <c r="T425" s="173">
        <v>0</v>
      </c>
      <c r="U425" s="171" t="s">
        <v>2160</v>
      </c>
      <c r="V425" s="174">
        <v>0</v>
      </c>
    </row>
    <row r="426" spans="1:22">
      <c r="A426" s="169" t="s">
        <v>3670</v>
      </c>
      <c r="B426" s="170" t="s">
        <v>3671</v>
      </c>
      <c r="C426" s="171" t="s">
        <v>3672</v>
      </c>
      <c r="D426" s="171" t="s">
        <v>2183</v>
      </c>
      <c r="E426" s="170" t="s">
        <v>2158</v>
      </c>
      <c r="F426" s="172">
        <v>2000000</v>
      </c>
      <c r="G426" s="170" t="s">
        <v>3673</v>
      </c>
      <c r="H426" s="173">
        <v>2000000</v>
      </c>
      <c r="I426" s="173">
        <v>0</v>
      </c>
      <c r="J426" s="173">
        <v>2000000</v>
      </c>
      <c r="K426" s="171" t="s">
        <v>2160</v>
      </c>
      <c r="L426" s="173">
        <v>0</v>
      </c>
      <c r="M426" s="171" t="s">
        <v>2160</v>
      </c>
      <c r="N426" s="173">
        <v>0</v>
      </c>
      <c r="O426" s="171" t="s">
        <v>2160</v>
      </c>
      <c r="P426" s="173">
        <v>0</v>
      </c>
      <c r="Q426" s="171" t="s">
        <v>2160</v>
      </c>
      <c r="R426" s="173">
        <v>0</v>
      </c>
      <c r="S426" s="171" t="s">
        <v>2160</v>
      </c>
      <c r="T426" s="173">
        <v>0</v>
      </c>
      <c r="U426" s="171" t="s">
        <v>2160</v>
      </c>
      <c r="V426" s="174">
        <v>0</v>
      </c>
    </row>
    <row r="427" spans="1:22">
      <c r="A427" s="169" t="s">
        <v>3674</v>
      </c>
      <c r="B427" s="170" t="s">
        <v>3675</v>
      </c>
      <c r="C427" s="171" t="s">
        <v>3676</v>
      </c>
      <c r="D427" s="171" t="s">
        <v>2183</v>
      </c>
      <c r="E427" s="170" t="s">
        <v>2158</v>
      </c>
      <c r="F427" s="172">
        <v>54625000</v>
      </c>
      <c r="G427" s="170" t="s">
        <v>3677</v>
      </c>
      <c r="H427" s="173">
        <v>6644806</v>
      </c>
      <c r="I427" s="173">
        <v>12646316</v>
      </c>
      <c r="J427" s="173">
        <v>19291122</v>
      </c>
      <c r="K427" s="171" t="s">
        <v>2204</v>
      </c>
      <c r="L427" s="173">
        <v>12619870</v>
      </c>
      <c r="M427" s="171" t="s">
        <v>2205</v>
      </c>
      <c r="N427" s="173">
        <v>26446</v>
      </c>
      <c r="O427" s="171" t="s">
        <v>2160</v>
      </c>
      <c r="P427" s="173">
        <v>0</v>
      </c>
      <c r="Q427" s="171" t="s">
        <v>2160</v>
      </c>
      <c r="R427" s="173">
        <v>0</v>
      </c>
      <c r="S427" s="171" t="s">
        <v>2160</v>
      </c>
      <c r="T427" s="173">
        <v>0</v>
      </c>
      <c r="U427" s="171" t="s">
        <v>2160</v>
      </c>
      <c r="V427" s="174">
        <v>0</v>
      </c>
    </row>
    <row r="428" spans="1:22">
      <c r="A428" s="169" t="s">
        <v>1818</v>
      </c>
      <c r="B428" s="170" t="s">
        <v>3678</v>
      </c>
      <c r="C428" s="171" t="s">
        <v>3679</v>
      </c>
      <c r="D428" s="171" t="s">
        <v>2174</v>
      </c>
      <c r="E428" s="170" t="s">
        <v>2158</v>
      </c>
      <c r="F428" s="172">
        <v>56828201614.209999</v>
      </c>
      <c r="G428" s="170" t="s">
        <v>2339</v>
      </c>
      <c r="H428" s="173">
        <v>212841731754</v>
      </c>
      <c r="I428" s="173">
        <v>186202385151</v>
      </c>
      <c r="J428" s="173">
        <v>399044116905</v>
      </c>
      <c r="K428" s="171" t="s">
        <v>2160</v>
      </c>
      <c r="L428" s="173">
        <v>0</v>
      </c>
      <c r="M428" s="171" t="s">
        <v>2160</v>
      </c>
      <c r="N428" s="173">
        <v>0</v>
      </c>
      <c r="O428" s="171" t="s">
        <v>2160</v>
      </c>
      <c r="P428" s="173">
        <v>0</v>
      </c>
      <c r="Q428" s="171" t="s">
        <v>2160</v>
      </c>
      <c r="R428" s="173">
        <v>0</v>
      </c>
      <c r="S428" s="171" t="s">
        <v>2160</v>
      </c>
      <c r="T428" s="173">
        <v>0</v>
      </c>
      <c r="U428" s="171" t="s">
        <v>2160</v>
      </c>
      <c r="V428" s="174">
        <v>0</v>
      </c>
    </row>
    <row r="429" spans="1:22">
      <c r="A429" s="169" t="s">
        <v>3680</v>
      </c>
      <c r="B429" s="170" t="s">
        <v>3681</v>
      </c>
      <c r="C429" s="171" t="s">
        <v>3682</v>
      </c>
      <c r="D429" s="171" t="s">
        <v>2183</v>
      </c>
      <c r="E429" s="170" t="s">
        <v>2158</v>
      </c>
      <c r="F429" s="172">
        <v>125000000</v>
      </c>
      <c r="G429" s="170" t="s">
        <v>2737</v>
      </c>
      <c r="H429" s="173">
        <v>38041111</v>
      </c>
      <c r="I429" s="173">
        <v>1258019</v>
      </c>
      <c r="J429" s="173">
        <v>39299130</v>
      </c>
      <c r="K429" s="171" t="s">
        <v>2229</v>
      </c>
      <c r="L429" s="173">
        <v>1227</v>
      </c>
      <c r="M429" s="171" t="s">
        <v>2160</v>
      </c>
      <c r="N429" s="173">
        <v>0</v>
      </c>
      <c r="O429" s="171" t="s">
        <v>2160</v>
      </c>
      <c r="P429" s="173">
        <v>0</v>
      </c>
      <c r="Q429" s="171" t="s">
        <v>2160</v>
      </c>
      <c r="R429" s="173">
        <v>0</v>
      </c>
      <c r="S429" s="171" t="s">
        <v>2160</v>
      </c>
      <c r="T429" s="173">
        <v>0</v>
      </c>
      <c r="U429" s="171" t="s">
        <v>2160</v>
      </c>
      <c r="V429" s="174">
        <v>0</v>
      </c>
    </row>
    <row r="430" spans="1:22">
      <c r="A430" s="169" t="s">
        <v>3683</v>
      </c>
      <c r="B430" s="170" t="s">
        <v>3684</v>
      </c>
      <c r="C430" s="171" t="s">
        <v>3685</v>
      </c>
      <c r="D430" s="171" t="s">
        <v>2183</v>
      </c>
      <c r="E430" s="170" t="s">
        <v>2158</v>
      </c>
      <c r="F430" s="172">
        <v>52658360.329999998</v>
      </c>
      <c r="G430" s="170" t="s">
        <v>3621</v>
      </c>
      <c r="H430" s="173">
        <v>16918</v>
      </c>
      <c r="I430" s="173">
        <v>0</v>
      </c>
      <c r="J430" s="173">
        <v>16918</v>
      </c>
      <c r="K430" s="171" t="s">
        <v>2160</v>
      </c>
      <c r="L430" s="173">
        <v>0</v>
      </c>
      <c r="M430" s="171" t="s">
        <v>2160</v>
      </c>
      <c r="N430" s="173">
        <v>0</v>
      </c>
      <c r="O430" s="171" t="s">
        <v>2160</v>
      </c>
      <c r="P430" s="173">
        <v>0</v>
      </c>
      <c r="Q430" s="171" t="s">
        <v>2160</v>
      </c>
      <c r="R430" s="173">
        <v>0</v>
      </c>
      <c r="S430" s="171" t="s">
        <v>2160</v>
      </c>
      <c r="T430" s="173">
        <v>0</v>
      </c>
      <c r="U430" s="171" t="s">
        <v>2160</v>
      </c>
      <c r="V430" s="174">
        <v>0</v>
      </c>
    </row>
    <row r="431" spans="1:22">
      <c r="A431" s="169" t="s">
        <v>3686</v>
      </c>
      <c r="B431" s="170" t="s">
        <v>3687</v>
      </c>
      <c r="C431" s="171" t="s">
        <v>3688</v>
      </c>
      <c r="D431" s="171" t="s">
        <v>2183</v>
      </c>
      <c r="E431" s="170" t="s">
        <v>2158</v>
      </c>
      <c r="F431" s="172">
        <v>500000</v>
      </c>
      <c r="G431" s="170" t="s">
        <v>2457</v>
      </c>
      <c r="H431" s="173">
        <v>345100</v>
      </c>
      <c r="I431" s="173">
        <v>154900</v>
      </c>
      <c r="J431" s="173">
        <v>500000</v>
      </c>
      <c r="K431" s="171" t="s">
        <v>2160</v>
      </c>
      <c r="L431" s="173">
        <v>0</v>
      </c>
      <c r="M431" s="171" t="s">
        <v>2160</v>
      </c>
      <c r="N431" s="173">
        <v>0</v>
      </c>
      <c r="O431" s="171" t="s">
        <v>2160</v>
      </c>
      <c r="P431" s="173">
        <v>0</v>
      </c>
      <c r="Q431" s="171" t="s">
        <v>2160</v>
      </c>
      <c r="R431" s="173">
        <v>0</v>
      </c>
      <c r="S431" s="171" t="s">
        <v>2160</v>
      </c>
      <c r="T431" s="173">
        <v>0</v>
      </c>
      <c r="U431" s="171" t="s">
        <v>2160</v>
      </c>
      <c r="V431" s="174">
        <v>0</v>
      </c>
    </row>
    <row r="432" spans="1:22">
      <c r="A432" s="169" t="s">
        <v>3689</v>
      </c>
      <c r="B432" s="170" t="s">
        <v>3690</v>
      </c>
      <c r="C432" s="171" t="s">
        <v>3691</v>
      </c>
      <c r="D432" s="171" t="s">
        <v>2174</v>
      </c>
      <c r="E432" s="170" t="s">
        <v>2158</v>
      </c>
      <c r="F432" s="172">
        <v>1071077315.22</v>
      </c>
      <c r="G432" s="170" t="s">
        <v>3692</v>
      </c>
      <c r="H432" s="173">
        <v>454629482</v>
      </c>
      <c r="I432" s="173">
        <v>211457072</v>
      </c>
      <c r="J432" s="173">
        <v>666086554</v>
      </c>
      <c r="K432" s="171" t="s">
        <v>2160</v>
      </c>
      <c r="L432" s="173">
        <v>0</v>
      </c>
      <c r="M432" s="171" t="s">
        <v>2160</v>
      </c>
      <c r="N432" s="173">
        <v>0</v>
      </c>
      <c r="O432" s="171" t="s">
        <v>2160</v>
      </c>
      <c r="P432" s="173">
        <v>0</v>
      </c>
      <c r="Q432" s="171" t="s">
        <v>2160</v>
      </c>
      <c r="R432" s="173">
        <v>0</v>
      </c>
      <c r="S432" s="171" t="s">
        <v>2160</v>
      </c>
      <c r="T432" s="173">
        <v>0</v>
      </c>
      <c r="U432" s="171" t="s">
        <v>2160</v>
      </c>
      <c r="V432" s="174">
        <v>0</v>
      </c>
    </row>
    <row r="433" spans="1:22">
      <c r="A433" s="169" t="s">
        <v>3693</v>
      </c>
      <c r="B433" s="170" t="s">
        <v>3694</v>
      </c>
      <c r="C433" s="171" t="s">
        <v>3695</v>
      </c>
      <c r="D433" s="171" t="s">
        <v>2243</v>
      </c>
      <c r="E433" s="170" t="s">
        <v>2158</v>
      </c>
      <c r="F433" s="172">
        <v>473911676.48000002</v>
      </c>
      <c r="G433" s="170" t="s">
        <v>2212</v>
      </c>
      <c r="H433" s="173">
        <v>57737317</v>
      </c>
      <c r="I433" s="173">
        <v>0</v>
      </c>
      <c r="J433" s="173">
        <v>57737317</v>
      </c>
      <c r="K433" s="171" t="s">
        <v>2160</v>
      </c>
      <c r="L433" s="173">
        <v>0</v>
      </c>
      <c r="M433" s="171" t="s">
        <v>2160</v>
      </c>
      <c r="N433" s="173">
        <v>0</v>
      </c>
      <c r="O433" s="171" t="s">
        <v>2160</v>
      </c>
      <c r="P433" s="173">
        <v>0</v>
      </c>
      <c r="Q433" s="171" t="s">
        <v>2160</v>
      </c>
      <c r="R433" s="173">
        <v>0</v>
      </c>
      <c r="S433" s="171" t="s">
        <v>2160</v>
      </c>
      <c r="T433" s="173">
        <v>0</v>
      </c>
      <c r="U433" s="171" t="s">
        <v>2160</v>
      </c>
      <c r="V433" s="174">
        <v>0</v>
      </c>
    </row>
    <row r="434" spans="1:22">
      <c r="A434" s="169" t="s">
        <v>1822</v>
      </c>
      <c r="B434" s="170" t="s">
        <v>3696</v>
      </c>
      <c r="C434" s="171" t="s">
        <v>3697</v>
      </c>
      <c r="D434" s="171" t="s">
        <v>2243</v>
      </c>
      <c r="E434" s="170" t="s">
        <v>2158</v>
      </c>
      <c r="F434" s="172">
        <v>614150000</v>
      </c>
      <c r="G434" s="170" t="s">
        <v>3698</v>
      </c>
      <c r="H434" s="173">
        <v>113000000</v>
      </c>
      <c r="I434" s="173">
        <v>0</v>
      </c>
      <c r="J434" s="173">
        <v>113000000</v>
      </c>
      <c r="K434" s="171" t="s">
        <v>2160</v>
      </c>
      <c r="L434" s="173">
        <v>0</v>
      </c>
      <c r="M434" s="171" t="s">
        <v>2160</v>
      </c>
      <c r="N434" s="173">
        <v>0</v>
      </c>
      <c r="O434" s="171" t="s">
        <v>2160</v>
      </c>
      <c r="P434" s="173">
        <v>0</v>
      </c>
      <c r="Q434" s="171" t="s">
        <v>2160</v>
      </c>
      <c r="R434" s="173">
        <v>0</v>
      </c>
      <c r="S434" s="171" t="s">
        <v>2160</v>
      </c>
      <c r="T434" s="173">
        <v>0</v>
      </c>
      <c r="U434" s="171" t="s">
        <v>2160</v>
      </c>
      <c r="V434" s="174">
        <v>0</v>
      </c>
    </row>
    <row r="435" spans="1:22">
      <c r="A435" s="169" t="s">
        <v>1823</v>
      </c>
      <c r="B435" s="170" t="s">
        <v>3699</v>
      </c>
      <c r="C435" s="171" t="s">
        <v>3700</v>
      </c>
      <c r="D435" s="171" t="s">
        <v>2174</v>
      </c>
      <c r="E435" s="170" t="s">
        <v>2158</v>
      </c>
      <c r="F435" s="172">
        <v>279901000</v>
      </c>
      <c r="G435" s="170" t="s">
        <v>2227</v>
      </c>
      <c r="H435" s="173">
        <v>9622313</v>
      </c>
      <c r="I435" s="173">
        <v>18973810</v>
      </c>
      <c r="J435" s="173">
        <v>28596123</v>
      </c>
      <c r="K435" s="171" t="s">
        <v>2160</v>
      </c>
      <c r="L435" s="173">
        <v>0</v>
      </c>
      <c r="M435" s="171" t="s">
        <v>2160</v>
      </c>
      <c r="N435" s="173">
        <v>0</v>
      </c>
      <c r="O435" s="171" t="s">
        <v>2160</v>
      </c>
      <c r="P435" s="173">
        <v>0</v>
      </c>
      <c r="Q435" s="171" t="s">
        <v>2160</v>
      </c>
      <c r="R435" s="173">
        <v>0</v>
      </c>
      <c r="S435" s="171" t="s">
        <v>2160</v>
      </c>
      <c r="T435" s="173">
        <v>0</v>
      </c>
      <c r="U435" s="171" t="s">
        <v>2160</v>
      </c>
      <c r="V435" s="174">
        <v>0</v>
      </c>
    </row>
    <row r="436" spans="1:22">
      <c r="A436" s="169" t="s">
        <v>3701</v>
      </c>
      <c r="B436" s="170" t="s">
        <v>3702</v>
      </c>
      <c r="C436" s="171" t="s">
        <v>3703</v>
      </c>
      <c r="D436" s="171" t="s">
        <v>2183</v>
      </c>
      <c r="E436" s="170" t="s">
        <v>2158</v>
      </c>
      <c r="F436" s="172">
        <v>438779913.85000002</v>
      </c>
      <c r="G436" s="170" t="s">
        <v>3704</v>
      </c>
      <c r="H436" s="173">
        <v>10820887</v>
      </c>
      <c r="I436" s="173">
        <v>21641766</v>
      </c>
      <c r="J436" s="173">
        <v>32462653</v>
      </c>
      <c r="K436" s="171" t="s">
        <v>2160</v>
      </c>
      <c r="L436" s="173">
        <v>0</v>
      </c>
      <c r="M436" s="171" t="s">
        <v>2160</v>
      </c>
      <c r="N436" s="173">
        <v>0</v>
      </c>
      <c r="O436" s="171" t="s">
        <v>2160</v>
      </c>
      <c r="P436" s="173">
        <v>0</v>
      </c>
      <c r="Q436" s="171" t="s">
        <v>2160</v>
      </c>
      <c r="R436" s="173">
        <v>0</v>
      </c>
      <c r="S436" s="171" t="s">
        <v>2160</v>
      </c>
      <c r="T436" s="173">
        <v>0</v>
      </c>
      <c r="U436" s="171" t="s">
        <v>2160</v>
      </c>
      <c r="V436" s="174">
        <v>0</v>
      </c>
    </row>
    <row r="437" spans="1:22">
      <c r="A437" s="169" t="s">
        <v>3705</v>
      </c>
      <c r="B437" s="170" t="s">
        <v>3706</v>
      </c>
      <c r="C437" s="171" t="s">
        <v>3707</v>
      </c>
      <c r="D437" s="171" t="s">
        <v>2183</v>
      </c>
      <c r="E437" s="170" t="s">
        <v>2158</v>
      </c>
      <c r="F437" s="172">
        <v>20388939.289999999</v>
      </c>
      <c r="G437" s="170" t="s">
        <v>3708</v>
      </c>
      <c r="H437" s="173">
        <v>480000</v>
      </c>
      <c r="I437" s="173">
        <v>480000</v>
      </c>
      <c r="J437" s="173">
        <v>960000</v>
      </c>
      <c r="K437" s="171" t="s">
        <v>2160</v>
      </c>
      <c r="L437" s="173">
        <v>0</v>
      </c>
      <c r="M437" s="171" t="s">
        <v>2160</v>
      </c>
      <c r="N437" s="173">
        <v>0</v>
      </c>
      <c r="O437" s="171" t="s">
        <v>2160</v>
      </c>
      <c r="P437" s="173">
        <v>0</v>
      </c>
      <c r="Q437" s="171" t="s">
        <v>2160</v>
      </c>
      <c r="R437" s="173">
        <v>0</v>
      </c>
      <c r="S437" s="171" t="s">
        <v>2160</v>
      </c>
      <c r="T437" s="173">
        <v>0</v>
      </c>
      <c r="U437" s="171" t="s">
        <v>2160</v>
      </c>
      <c r="V437" s="174">
        <v>0</v>
      </c>
    </row>
    <row r="438" spans="1:22">
      <c r="A438" s="169" t="s">
        <v>3709</v>
      </c>
      <c r="B438" s="170" t="s">
        <v>3710</v>
      </c>
      <c r="C438" s="171" t="s">
        <v>3711</v>
      </c>
      <c r="D438" s="171" t="s">
        <v>2183</v>
      </c>
      <c r="E438" s="170" t="s">
        <v>2158</v>
      </c>
      <c r="F438" s="172">
        <v>201852798.03999999</v>
      </c>
      <c r="G438" s="170" t="s">
        <v>2927</v>
      </c>
      <c r="H438" s="173">
        <v>27266565</v>
      </c>
      <c r="I438" s="173">
        <v>36550360</v>
      </c>
      <c r="J438" s="173">
        <v>63816925</v>
      </c>
      <c r="K438" s="171" t="s">
        <v>2160</v>
      </c>
      <c r="L438" s="173">
        <v>0</v>
      </c>
      <c r="M438" s="171" t="s">
        <v>2160</v>
      </c>
      <c r="N438" s="173">
        <v>0</v>
      </c>
      <c r="O438" s="171" t="s">
        <v>2160</v>
      </c>
      <c r="P438" s="173">
        <v>0</v>
      </c>
      <c r="Q438" s="171" t="s">
        <v>2160</v>
      </c>
      <c r="R438" s="173">
        <v>0</v>
      </c>
      <c r="S438" s="171" t="s">
        <v>2160</v>
      </c>
      <c r="T438" s="173">
        <v>0</v>
      </c>
      <c r="U438" s="171" t="s">
        <v>2160</v>
      </c>
      <c r="V438" s="174">
        <v>0</v>
      </c>
    </row>
    <row r="439" spans="1:22">
      <c r="A439" s="169" t="s">
        <v>1826</v>
      </c>
      <c r="B439" s="170" t="s">
        <v>3712</v>
      </c>
      <c r="C439" s="171" t="s">
        <v>3713</v>
      </c>
      <c r="D439" s="171" t="s">
        <v>2183</v>
      </c>
      <c r="E439" s="170" t="s">
        <v>2158</v>
      </c>
      <c r="F439" s="172">
        <v>50000000</v>
      </c>
      <c r="G439" s="170" t="s">
        <v>3714</v>
      </c>
      <c r="H439" s="173">
        <v>3840000</v>
      </c>
      <c r="I439" s="173">
        <v>3840000</v>
      </c>
      <c r="J439" s="173">
        <v>7680000</v>
      </c>
      <c r="K439" s="171" t="s">
        <v>2160</v>
      </c>
      <c r="L439" s="173">
        <v>0</v>
      </c>
      <c r="M439" s="171" t="s">
        <v>2160</v>
      </c>
      <c r="N439" s="173">
        <v>0</v>
      </c>
      <c r="O439" s="171" t="s">
        <v>2160</v>
      </c>
      <c r="P439" s="173">
        <v>0</v>
      </c>
      <c r="Q439" s="171" t="s">
        <v>2160</v>
      </c>
      <c r="R439" s="173">
        <v>0</v>
      </c>
      <c r="S439" s="171" t="s">
        <v>2160</v>
      </c>
      <c r="T439" s="173">
        <v>0</v>
      </c>
      <c r="U439" s="171" t="s">
        <v>2160</v>
      </c>
      <c r="V439" s="174">
        <v>0</v>
      </c>
    </row>
    <row r="440" spans="1:22">
      <c r="A440" s="169" t="s">
        <v>3715</v>
      </c>
      <c r="B440" s="170" t="s">
        <v>3716</v>
      </c>
      <c r="C440" s="171" t="s">
        <v>3717</v>
      </c>
      <c r="D440" s="171" t="s">
        <v>2157</v>
      </c>
      <c r="E440" s="170" t="s">
        <v>2158</v>
      </c>
      <c r="F440" s="172">
        <v>3186200</v>
      </c>
      <c r="G440" s="170" t="s">
        <v>2331</v>
      </c>
      <c r="H440" s="173">
        <v>45294000</v>
      </c>
      <c r="I440" s="173">
        <v>0</v>
      </c>
      <c r="J440" s="173">
        <v>45294000</v>
      </c>
      <c r="K440" s="171" t="s">
        <v>2160</v>
      </c>
      <c r="L440" s="173">
        <v>0</v>
      </c>
      <c r="M440" s="171" t="s">
        <v>2160</v>
      </c>
      <c r="N440" s="173">
        <v>0</v>
      </c>
      <c r="O440" s="171" t="s">
        <v>2160</v>
      </c>
      <c r="P440" s="173">
        <v>0</v>
      </c>
      <c r="Q440" s="171" t="s">
        <v>2160</v>
      </c>
      <c r="R440" s="173">
        <v>0</v>
      </c>
      <c r="S440" s="171" t="s">
        <v>2160</v>
      </c>
      <c r="T440" s="173">
        <v>0</v>
      </c>
      <c r="U440" s="171" t="s">
        <v>2160</v>
      </c>
      <c r="V440" s="174">
        <v>0</v>
      </c>
    </row>
    <row r="441" spans="1:22">
      <c r="A441" s="169" t="s">
        <v>3718</v>
      </c>
      <c r="B441" s="170" t="s">
        <v>3719</v>
      </c>
      <c r="C441" s="171" t="s">
        <v>3720</v>
      </c>
      <c r="D441" s="171" t="s">
        <v>2280</v>
      </c>
      <c r="E441" s="170" t="s">
        <v>2158</v>
      </c>
      <c r="F441" s="172">
        <v>50560593.840000004</v>
      </c>
      <c r="G441" s="170" t="s">
        <v>3721</v>
      </c>
      <c r="H441" s="173">
        <v>11787203</v>
      </c>
      <c r="I441" s="173">
        <v>0</v>
      </c>
      <c r="J441" s="173">
        <v>11787203</v>
      </c>
      <c r="K441" s="171" t="s">
        <v>2160</v>
      </c>
      <c r="L441" s="173">
        <v>0</v>
      </c>
      <c r="M441" s="171" t="s">
        <v>2160</v>
      </c>
      <c r="N441" s="173">
        <v>0</v>
      </c>
      <c r="O441" s="171" t="s">
        <v>2160</v>
      </c>
      <c r="P441" s="173">
        <v>0</v>
      </c>
      <c r="Q441" s="171" t="s">
        <v>2160</v>
      </c>
      <c r="R441" s="173">
        <v>0</v>
      </c>
      <c r="S441" s="171" t="s">
        <v>2160</v>
      </c>
      <c r="T441" s="173">
        <v>0</v>
      </c>
      <c r="U441" s="171" t="s">
        <v>2160</v>
      </c>
      <c r="V441" s="174">
        <v>0</v>
      </c>
    </row>
    <row r="442" spans="1:22">
      <c r="A442" s="169" t="s">
        <v>3722</v>
      </c>
      <c r="B442" s="170" t="s">
        <v>3723</v>
      </c>
      <c r="C442" s="171" t="s">
        <v>3724</v>
      </c>
      <c r="D442" s="171" t="s">
        <v>2243</v>
      </c>
      <c r="E442" s="170" t="s">
        <v>2158</v>
      </c>
      <c r="F442" s="172">
        <v>100751013.33</v>
      </c>
      <c r="G442" s="170" t="s">
        <v>3725</v>
      </c>
      <c r="H442" s="173">
        <v>125213244</v>
      </c>
      <c r="I442" s="173">
        <v>0</v>
      </c>
      <c r="J442" s="173">
        <v>125213244</v>
      </c>
      <c r="K442" s="171" t="s">
        <v>2160</v>
      </c>
      <c r="L442" s="173">
        <v>0</v>
      </c>
      <c r="M442" s="171" t="s">
        <v>2160</v>
      </c>
      <c r="N442" s="173">
        <v>0</v>
      </c>
      <c r="O442" s="171" t="s">
        <v>2160</v>
      </c>
      <c r="P442" s="173">
        <v>0</v>
      </c>
      <c r="Q442" s="171" t="s">
        <v>2160</v>
      </c>
      <c r="R442" s="173">
        <v>0</v>
      </c>
      <c r="S442" s="171" t="s">
        <v>2160</v>
      </c>
      <c r="T442" s="173">
        <v>0</v>
      </c>
      <c r="U442" s="171" t="s">
        <v>2160</v>
      </c>
      <c r="V442" s="174">
        <v>0</v>
      </c>
    </row>
    <row r="443" spans="1:22">
      <c r="A443" s="169" t="s">
        <v>3726</v>
      </c>
      <c r="B443" s="170" t="s">
        <v>3727</v>
      </c>
      <c r="C443" s="171" t="s">
        <v>3728</v>
      </c>
      <c r="D443" s="171" t="s">
        <v>2183</v>
      </c>
      <c r="E443" s="170" t="s">
        <v>2158</v>
      </c>
      <c r="F443" s="172">
        <v>55000000</v>
      </c>
      <c r="G443" s="170" t="s">
        <v>1517</v>
      </c>
      <c r="H443" s="173">
        <v>15807460935</v>
      </c>
      <c r="I443" s="173">
        <v>8467571070</v>
      </c>
      <c r="J443" s="173">
        <v>24275032005</v>
      </c>
      <c r="K443" s="171" t="s">
        <v>2160</v>
      </c>
      <c r="L443" s="173">
        <v>0</v>
      </c>
      <c r="M443" s="171" t="s">
        <v>2160</v>
      </c>
      <c r="N443" s="173">
        <v>0</v>
      </c>
      <c r="O443" s="171" t="s">
        <v>2160</v>
      </c>
      <c r="P443" s="173">
        <v>0</v>
      </c>
      <c r="Q443" s="171" t="s">
        <v>2160</v>
      </c>
      <c r="R443" s="173">
        <v>0</v>
      </c>
      <c r="S443" s="171" t="s">
        <v>2160</v>
      </c>
      <c r="T443" s="173">
        <v>0</v>
      </c>
      <c r="U443" s="171" t="s">
        <v>2160</v>
      </c>
      <c r="V443" s="174">
        <v>0</v>
      </c>
    </row>
    <row r="444" spans="1:22">
      <c r="A444" s="169" t="s">
        <v>1828</v>
      </c>
      <c r="B444" s="170" t="s">
        <v>3729</v>
      </c>
      <c r="C444" s="171" t="s">
        <v>3730</v>
      </c>
      <c r="D444" s="171" t="s">
        <v>2183</v>
      </c>
      <c r="E444" s="170" t="s">
        <v>2158</v>
      </c>
      <c r="F444" s="172">
        <v>4540000000</v>
      </c>
      <c r="G444" s="170" t="s">
        <v>2312</v>
      </c>
      <c r="H444" s="173">
        <v>1457970108</v>
      </c>
      <c r="I444" s="173">
        <v>0</v>
      </c>
      <c r="J444" s="173">
        <v>1457970108</v>
      </c>
      <c r="K444" s="171" t="s">
        <v>2160</v>
      </c>
      <c r="L444" s="173">
        <v>0</v>
      </c>
      <c r="M444" s="171" t="s">
        <v>2160</v>
      </c>
      <c r="N444" s="173">
        <v>0</v>
      </c>
      <c r="O444" s="171" t="s">
        <v>2160</v>
      </c>
      <c r="P444" s="173">
        <v>0</v>
      </c>
      <c r="Q444" s="171" t="s">
        <v>2160</v>
      </c>
      <c r="R444" s="173">
        <v>0</v>
      </c>
      <c r="S444" s="171" t="s">
        <v>2160</v>
      </c>
      <c r="T444" s="173">
        <v>0</v>
      </c>
      <c r="U444" s="171" t="s">
        <v>2160</v>
      </c>
      <c r="V444" s="174">
        <v>0</v>
      </c>
    </row>
    <row r="445" spans="1:22">
      <c r="A445" s="169" t="s">
        <v>1829</v>
      </c>
      <c r="B445" s="170" t="s">
        <v>3731</v>
      </c>
      <c r="C445" s="171" t="s">
        <v>3732</v>
      </c>
      <c r="D445" s="171" t="s">
        <v>2243</v>
      </c>
      <c r="E445" s="170" t="s">
        <v>2158</v>
      </c>
      <c r="F445" s="172">
        <v>997865823</v>
      </c>
      <c r="G445" s="170" t="s">
        <v>2461</v>
      </c>
      <c r="H445" s="173">
        <v>76423831</v>
      </c>
      <c r="I445" s="173">
        <v>0</v>
      </c>
      <c r="J445" s="173">
        <v>76423831</v>
      </c>
      <c r="K445" s="171" t="s">
        <v>2160</v>
      </c>
      <c r="L445" s="173">
        <v>0</v>
      </c>
      <c r="M445" s="171" t="s">
        <v>2160</v>
      </c>
      <c r="N445" s="173">
        <v>0</v>
      </c>
      <c r="O445" s="171" t="s">
        <v>2160</v>
      </c>
      <c r="P445" s="173">
        <v>0</v>
      </c>
      <c r="Q445" s="171" t="s">
        <v>2160</v>
      </c>
      <c r="R445" s="173">
        <v>0</v>
      </c>
      <c r="S445" s="171" t="s">
        <v>2160</v>
      </c>
      <c r="T445" s="173">
        <v>0</v>
      </c>
      <c r="U445" s="171" t="s">
        <v>2160</v>
      </c>
      <c r="V445" s="174">
        <v>0</v>
      </c>
    </row>
    <row r="446" spans="1:22">
      <c r="A446" s="169" t="s">
        <v>1830</v>
      </c>
      <c r="B446" s="170" t="s">
        <v>3733</v>
      </c>
      <c r="C446" s="171" t="s">
        <v>3734</v>
      </c>
      <c r="D446" s="171" t="s">
        <v>2243</v>
      </c>
      <c r="E446" s="170" t="s">
        <v>2158</v>
      </c>
      <c r="F446" s="172">
        <v>557433909.85000002</v>
      </c>
      <c r="G446" s="170" t="s">
        <v>3735</v>
      </c>
      <c r="H446" s="173">
        <v>98897500</v>
      </c>
      <c r="I446" s="173">
        <v>0</v>
      </c>
      <c r="J446" s="173">
        <v>98897500</v>
      </c>
      <c r="K446" s="171" t="s">
        <v>2160</v>
      </c>
      <c r="L446" s="173">
        <v>0</v>
      </c>
      <c r="M446" s="171" t="s">
        <v>2160</v>
      </c>
      <c r="N446" s="173">
        <v>0</v>
      </c>
      <c r="O446" s="171" t="s">
        <v>2160</v>
      </c>
      <c r="P446" s="173">
        <v>0</v>
      </c>
      <c r="Q446" s="171" t="s">
        <v>2160</v>
      </c>
      <c r="R446" s="173">
        <v>0</v>
      </c>
      <c r="S446" s="171" t="s">
        <v>2160</v>
      </c>
      <c r="T446" s="173">
        <v>0</v>
      </c>
      <c r="U446" s="171" t="s">
        <v>2160</v>
      </c>
      <c r="V446" s="174">
        <v>0</v>
      </c>
    </row>
    <row r="447" spans="1:22">
      <c r="A447" s="169" t="s">
        <v>3736</v>
      </c>
      <c r="B447" s="170" t="s">
        <v>3737</v>
      </c>
      <c r="C447" s="171" t="s">
        <v>3738</v>
      </c>
      <c r="D447" s="171" t="s">
        <v>2243</v>
      </c>
      <c r="E447" s="170" t="s">
        <v>2158</v>
      </c>
      <c r="F447" s="172">
        <v>1132173990.4000001</v>
      </c>
      <c r="G447" s="170" t="s">
        <v>3739</v>
      </c>
      <c r="H447" s="173">
        <v>122173912</v>
      </c>
      <c r="I447" s="173">
        <v>0</v>
      </c>
      <c r="J447" s="173">
        <v>122173912</v>
      </c>
      <c r="K447" s="171" t="s">
        <v>2160</v>
      </c>
      <c r="L447" s="173">
        <v>0</v>
      </c>
      <c r="M447" s="171" t="s">
        <v>2160</v>
      </c>
      <c r="N447" s="173">
        <v>0</v>
      </c>
      <c r="O447" s="171" t="s">
        <v>2160</v>
      </c>
      <c r="P447" s="173">
        <v>0</v>
      </c>
      <c r="Q447" s="171" t="s">
        <v>2160</v>
      </c>
      <c r="R447" s="173">
        <v>0</v>
      </c>
      <c r="S447" s="171" t="s">
        <v>2160</v>
      </c>
      <c r="T447" s="173">
        <v>0</v>
      </c>
      <c r="U447" s="171" t="s">
        <v>2160</v>
      </c>
      <c r="V447" s="174">
        <v>0</v>
      </c>
    </row>
    <row r="448" spans="1:22">
      <c r="A448" s="169" t="s">
        <v>3740</v>
      </c>
      <c r="B448" s="170" t="s">
        <v>3741</v>
      </c>
      <c r="C448" s="171" t="s">
        <v>3742</v>
      </c>
      <c r="D448" s="171" t="s">
        <v>2174</v>
      </c>
      <c r="E448" s="170" t="s">
        <v>2158</v>
      </c>
      <c r="F448" s="172">
        <v>685700092.85000002</v>
      </c>
      <c r="G448" s="170" t="s">
        <v>3743</v>
      </c>
      <c r="H448" s="173">
        <v>97140150</v>
      </c>
      <c r="I448" s="173">
        <v>40607271</v>
      </c>
      <c r="J448" s="173">
        <v>137747421</v>
      </c>
      <c r="K448" s="171" t="s">
        <v>2160</v>
      </c>
      <c r="L448" s="173">
        <v>0</v>
      </c>
      <c r="M448" s="171" t="s">
        <v>2160</v>
      </c>
      <c r="N448" s="173">
        <v>0</v>
      </c>
      <c r="O448" s="171" t="s">
        <v>2160</v>
      </c>
      <c r="P448" s="173">
        <v>0</v>
      </c>
      <c r="Q448" s="171" t="s">
        <v>2160</v>
      </c>
      <c r="R448" s="173">
        <v>0</v>
      </c>
      <c r="S448" s="171" t="s">
        <v>2160</v>
      </c>
      <c r="T448" s="173">
        <v>0</v>
      </c>
      <c r="U448" s="171" t="s">
        <v>2160</v>
      </c>
      <c r="V448" s="174">
        <v>0</v>
      </c>
    </row>
    <row r="449" spans="1:22">
      <c r="A449" s="169" t="s">
        <v>1833</v>
      </c>
      <c r="B449" s="170" t="s">
        <v>3744</v>
      </c>
      <c r="C449" s="171" t="s">
        <v>3745</v>
      </c>
      <c r="D449" s="171" t="s">
        <v>2183</v>
      </c>
      <c r="E449" s="170" t="s">
        <v>2158</v>
      </c>
      <c r="F449" s="172">
        <v>34200000</v>
      </c>
      <c r="G449" s="170" t="s">
        <v>3746</v>
      </c>
      <c r="H449" s="173">
        <v>856000</v>
      </c>
      <c r="I449" s="173">
        <v>1601900</v>
      </c>
      <c r="J449" s="173">
        <v>2457900</v>
      </c>
      <c r="K449" s="171" t="s">
        <v>2204</v>
      </c>
      <c r="L449" s="173">
        <v>784600</v>
      </c>
      <c r="M449" s="171" t="s">
        <v>2205</v>
      </c>
      <c r="N449" s="173">
        <v>817300</v>
      </c>
      <c r="O449" s="171" t="s">
        <v>2160</v>
      </c>
      <c r="P449" s="173">
        <v>0</v>
      </c>
      <c r="Q449" s="171" t="s">
        <v>2160</v>
      </c>
      <c r="R449" s="173">
        <v>0</v>
      </c>
      <c r="S449" s="171" t="s">
        <v>2160</v>
      </c>
      <c r="T449" s="173">
        <v>0</v>
      </c>
      <c r="U449" s="171" t="s">
        <v>2160</v>
      </c>
      <c r="V449" s="174">
        <v>0</v>
      </c>
    </row>
    <row r="450" spans="1:22">
      <c r="A450" s="169" t="s">
        <v>3747</v>
      </c>
      <c r="B450" s="170" t="s">
        <v>3748</v>
      </c>
      <c r="C450" s="171" t="s">
        <v>3749</v>
      </c>
      <c r="D450" s="171" t="s">
        <v>2183</v>
      </c>
      <c r="E450" s="170" t="s">
        <v>2158</v>
      </c>
      <c r="F450" s="172">
        <v>854755740.32000005</v>
      </c>
      <c r="G450" s="170" t="s">
        <v>3750</v>
      </c>
      <c r="H450" s="173">
        <v>1528450500</v>
      </c>
      <c r="I450" s="173">
        <v>0</v>
      </c>
      <c r="J450" s="173">
        <v>1528450500</v>
      </c>
      <c r="K450" s="171" t="s">
        <v>2160</v>
      </c>
      <c r="L450" s="173">
        <v>0</v>
      </c>
      <c r="M450" s="171" t="s">
        <v>2160</v>
      </c>
      <c r="N450" s="173">
        <v>0</v>
      </c>
      <c r="O450" s="171" t="s">
        <v>2160</v>
      </c>
      <c r="P450" s="173">
        <v>0</v>
      </c>
      <c r="Q450" s="171" t="s">
        <v>2160</v>
      </c>
      <c r="R450" s="173">
        <v>0</v>
      </c>
      <c r="S450" s="171" t="s">
        <v>2160</v>
      </c>
      <c r="T450" s="173">
        <v>0</v>
      </c>
      <c r="U450" s="171" t="s">
        <v>2160</v>
      </c>
      <c r="V450" s="174">
        <v>0</v>
      </c>
    </row>
    <row r="451" spans="1:22">
      <c r="A451" s="169" t="s">
        <v>3751</v>
      </c>
      <c r="B451" s="170" t="s">
        <v>3752</v>
      </c>
      <c r="C451" s="171" t="s">
        <v>3753</v>
      </c>
      <c r="D451" s="171" t="s">
        <v>2183</v>
      </c>
      <c r="E451" s="170" t="s">
        <v>2158</v>
      </c>
      <c r="F451" s="172">
        <v>78245643.75</v>
      </c>
      <c r="G451" s="170" t="s">
        <v>2335</v>
      </c>
      <c r="H451" s="173">
        <v>94450230</v>
      </c>
      <c r="I451" s="173">
        <v>32020800</v>
      </c>
      <c r="J451" s="173">
        <v>126471030</v>
      </c>
      <c r="K451" s="171" t="s">
        <v>2204</v>
      </c>
      <c r="L451" s="173">
        <v>25616640</v>
      </c>
      <c r="M451" s="171" t="s">
        <v>2205</v>
      </c>
      <c r="N451" s="173">
        <v>6404160</v>
      </c>
      <c r="O451" s="171" t="s">
        <v>2160</v>
      </c>
      <c r="P451" s="173">
        <v>0</v>
      </c>
      <c r="Q451" s="171" t="s">
        <v>2160</v>
      </c>
      <c r="R451" s="173">
        <v>0</v>
      </c>
      <c r="S451" s="171" t="s">
        <v>2160</v>
      </c>
      <c r="T451" s="173">
        <v>0</v>
      </c>
      <c r="U451" s="171" t="s">
        <v>2160</v>
      </c>
      <c r="V451" s="174">
        <v>0</v>
      </c>
    </row>
    <row r="452" spans="1:22">
      <c r="A452" s="169" t="s">
        <v>3754</v>
      </c>
      <c r="B452" s="170" t="s">
        <v>3755</v>
      </c>
      <c r="C452" s="171" t="s">
        <v>3756</v>
      </c>
      <c r="D452" s="171" t="s">
        <v>2243</v>
      </c>
      <c r="E452" s="170" t="s">
        <v>2158</v>
      </c>
      <c r="F452" s="172">
        <v>1860263807.6800001</v>
      </c>
      <c r="G452" s="170" t="s">
        <v>3757</v>
      </c>
      <c r="H452" s="173">
        <v>200000000</v>
      </c>
      <c r="I452" s="173">
        <v>0</v>
      </c>
      <c r="J452" s="173">
        <v>200000000</v>
      </c>
      <c r="K452" s="171" t="s">
        <v>2160</v>
      </c>
      <c r="L452" s="173">
        <v>0</v>
      </c>
      <c r="M452" s="171" t="s">
        <v>2160</v>
      </c>
      <c r="N452" s="173">
        <v>0</v>
      </c>
      <c r="O452" s="171" t="s">
        <v>2160</v>
      </c>
      <c r="P452" s="173">
        <v>0</v>
      </c>
      <c r="Q452" s="171" t="s">
        <v>2160</v>
      </c>
      <c r="R452" s="173">
        <v>0</v>
      </c>
      <c r="S452" s="171" t="s">
        <v>2160</v>
      </c>
      <c r="T452" s="173">
        <v>0</v>
      </c>
      <c r="U452" s="171" t="s">
        <v>2160</v>
      </c>
      <c r="V452" s="174">
        <v>0</v>
      </c>
    </row>
    <row r="453" spans="1:22">
      <c r="A453" s="169" t="s">
        <v>3758</v>
      </c>
      <c r="B453" s="170" t="s">
        <v>3759</v>
      </c>
      <c r="C453" s="171" t="s">
        <v>3760</v>
      </c>
      <c r="D453" s="171" t="s">
        <v>2183</v>
      </c>
      <c r="E453" s="170" t="s">
        <v>2158</v>
      </c>
      <c r="F453" s="172">
        <v>131793765.04000001</v>
      </c>
      <c r="G453" s="170" t="s">
        <v>3761</v>
      </c>
      <c r="H453" s="173">
        <v>4460348</v>
      </c>
      <c r="I453" s="173">
        <v>114095</v>
      </c>
      <c r="J453" s="173">
        <v>4574443</v>
      </c>
      <c r="K453" s="171" t="s">
        <v>2204</v>
      </c>
      <c r="L453" s="173">
        <v>38350</v>
      </c>
      <c r="M453" s="171" t="s">
        <v>2205</v>
      </c>
      <c r="N453" s="173">
        <v>75745</v>
      </c>
      <c r="O453" s="171" t="s">
        <v>2160</v>
      </c>
      <c r="P453" s="173">
        <v>0</v>
      </c>
      <c r="Q453" s="171" t="s">
        <v>2160</v>
      </c>
      <c r="R453" s="173">
        <v>0</v>
      </c>
      <c r="S453" s="171" t="s">
        <v>2160</v>
      </c>
      <c r="T453" s="173">
        <v>0</v>
      </c>
      <c r="U453" s="171" t="s">
        <v>2160</v>
      </c>
      <c r="V453" s="174">
        <v>0</v>
      </c>
    </row>
    <row r="454" spans="1:22">
      <c r="A454" s="169" t="s">
        <v>3762</v>
      </c>
      <c r="B454" s="170" t="s">
        <v>3763</v>
      </c>
      <c r="C454" s="171" t="s">
        <v>3764</v>
      </c>
      <c r="D454" s="171" t="s">
        <v>2183</v>
      </c>
      <c r="E454" s="170" t="s">
        <v>2158</v>
      </c>
      <c r="F454" s="172">
        <v>4776146</v>
      </c>
      <c r="G454" s="170" t="s">
        <v>3765</v>
      </c>
      <c r="H454" s="173">
        <v>4775946</v>
      </c>
      <c r="I454" s="173">
        <v>200</v>
      </c>
      <c r="J454" s="173">
        <v>4776146</v>
      </c>
      <c r="K454" s="171" t="s">
        <v>2204</v>
      </c>
      <c r="L454" s="173">
        <v>100</v>
      </c>
      <c r="M454" s="171" t="s">
        <v>2205</v>
      </c>
      <c r="N454" s="173">
        <v>100</v>
      </c>
      <c r="O454" s="171" t="s">
        <v>2160</v>
      </c>
      <c r="P454" s="173">
        <v>0</v>
      </c>
      <c r="Q454" s="171" t="s">
        <v>2160</v>
      </c>
      <c r="R454" s="173">
        <v>0</v>
      </c>
      <c r="S454" s="171" t="s">
        <v>2160</v>
      </c>
      <c r="T454" s="173">
        <v>0</v>
      </c>
      <c r="U454" s="171" t="s">
        <v>2160</v>
      </c>
      <c r="V454" s="174">
        <v>0</v>
      </c>
    </row>
    <row r="455" spans="1:22">
      <c r="A455" s="169" t="s">
        <v>3766</v>
      </c>
      <c r="B455" s="170" t="s">
        <v>3767</v>
      </c>
      <c r="C455" s="171" t="s">
        <v>3768</v>
      </c>
      <c r="D455" s="171" t="s">
        <v>2157</v>
      </c>
      <c r="E455" s="170" t="s">
        <v>2158</v>
      </c>
      <c r="F455" s="172">
        <v>3351000</v>
      </c>
      <c r="G455" s="170" t="s">
        <v>2224</v>
      </c>
      <c r="H455" s="173">
        <v>51378324</v>
      </c>
      <c r="I455" s="173">
        <v>0</v>
      </c>
      <c r="J455" s="173">
        <v>51378324</v>
      </c>
      <c r="K455" s="171" t="s">
        <v>2160</v>
      </c>
      <c r="L455" s="173">
        <v>0</v>
      </c>
      <c r="M455" s="171" t="s">
        <v>2160</v>
      </c>
      <c r="N455" s="173">
        <v>0</v>
      </c>
      <c r="O455" s="171" t="s">
        <v>2160</v>
      </c>
      <c r="P455" s="173">
        <v>0</v>
      </c>
      <c r="Q455" s="171" t="s">
        <v>2160</v>
      </c>
      <c r="R455" s="173">
        <v>0</v>
      </c>
      <c r="S455" s="171" t="s">
        <v>2160</v>
      </c>
      <c r="T455" s="173">
        <v>0</v>
      </c>
      <c r="U455" s="171" t="s">
        <v>2160</v>
      </c>
      <c r="V455" s="174">
        <v>0</v>
      </c>
    </row>
    <row r="456" spans="1:22">
      <c r="A456" s="169" t="s">
        <v>3769</v>
      </c>
      <c r="B456" s="170" t="s">
        <v>3770</v>
      </c>
      <c r="C456" s="171" t="s">
        <v>3771</v>
      </c>
      <c r="D456" s="171" t="s">
        <v>2157</v>
      </c>
      <c r="E456" s="170" t="s">
        <v>2158</v>
      </c>
      <c r="F456" s="172">
        <v>18985040.469999999</v>
      </c>
      <c r="G456" s="170" t="s">
        <v>3772</v>
      </c>
      <c r="H456" s="173">
        <v>48582043390</v>
      </c>
      <c r="I456" s="173">
        <v>0</v>
      </c>
      <c r="J456" s="173">
        <v>48582043390</v>
      </c>
      <c r="K456" s="171" t="s">
        <v>2160</v>
      </c>
      <c r="L456" s="173">
        <v>0</v>
      </c>
      <c r="M456" s="171" t="s">
        <v>2160</v>
      </c>
      <c r="N456" s="173">
        <v>0</v>
      </c>
      <c r="O456" s="171" t="s">
        <v>2160</v>
      </c>
      <c r="P456" s="173">
        <v>0</v>
      </c>
      <c r="Q456" s="171" t="s">
        <v>2160</v>
      </c>
      <c r="R456" s="173">
        <v>0</v>
      </c>
      <c r="S456" s="171" t="s">
        <v>2160</v>
      </c>
      <c r="T456" s="173">
        <v>0</v>
      </c>
      <c r="U456" s="171" t="s">
        <v>2160</v>
      </c>
      <c r="V456" s="174">
        <v>0</v>
      </c>
    </row>
    <row r="457" spans="1:22">
      <c r="A457" s="169" t="s">
        <v>3773</v>
      </c>
      <c r="B457" s="170" t="s">
        <v>3774</v>
      </c>
      <c r="C457" s="171" t="s">
        <v>3775</v>
      </c>
      <c r="D457" s="171" t="s">
        <v>2174</v>
      </c>
      <c r="E457" s="170" t="s">
        <v>2158</v>
      </c>
      <c r="F457" s="172">
        <v>2319882346.8499999</v>
      </c>
      <c r="G457" s="170" t="s">
        <v>3776</v>
      </c>
      <c r="H457" s="173">
        <v>512362664</v>
      </c>
      <c r="I457" s="173">
        <v>509842829</v>
      </c>
      <c r="J457" s="173">
        <v>1022205493</v>
      </c>
      <c r="K457" s="171" t="s">
        <v>2160</v>
      </c>
      <c r="L457" s="173">
        <v>0</v>
      </c>
      <c r="M457" s="171" t="s">
        <v>2160</v>
      </c>
      <c r="N457" s="173">
        <v>0</v>
      </c>
      <c r="O457" s="171" t="s">
        <v>2160</v>
      </c>
      <c r="P457" s="173">
        <v>0</v>
      </c>
      <c r="Q457" s="171" t="s">
        <v>2160</v>
      </c>
      <c r="R457" s="173">
        <v>0</v>
      </c>
      <c r="S457" s="171" t="s">
        <v>2160</v>
      </c>
      <c r="T457" s="173">
        <v>0</v>
      </c>
      <c r="U457" s="171" t="s">
        <v>2160</v>
      </c>
      <c r="V457" s="174">
        <v>0</v>
      </c>
    </row>
    <row r="458" spans="1:22">
      <c r="A458" s="169" t="s">
        <v>3777</v>
      </c>
      <c r="B458" s="170" t="s">
        <v>3778</v>
      </c>
      <c r="C458" s="171" t="s">
        <v>3779</v>
      </c>
      <c r="D458" s="171" t="s">
        <v>2183</v>
      </c>
      <c r="E458" s="170" t="s">
        <v>2158</v>
      </c>
      <c r="F458" s="172">
        <v>130000000</v>
      </c>
      <c r="G458" s="170" t="s">
        <v>3780</v>
      </c>
      <c r="H458" s="173">
        <v>7489720</v>
      </c>
      <c r="I458" s="173">
        <v>5110280</v>
      </c>
      <c r="J458" s="173">
        <v>12600000</v>
      </c>
      <c r="K458" s="171" t="s">
        <v>2160</v>
      </c>
      <c r="L458" s="173">
        <v>0</v>
      </c>
      <c r="M458" s="171" t="s">
        <v>2160</v>
      </c>
      <c r="N458" s="173">
        <v>0</v>
      </c>
      <c r="O458" s="171" t="s">
        <v>2160</v>
      </c>
      <c r="P458" s="173">
        <v>0</v>
      </c>
      <c r="Q458" s="171" t="s">
        <v>2160</v>
      </c>
      <c r="R458" s="173">
        <v>0</v>
      </c>
      <c r="S458" s="171" t="s">
        <v>2160</v>
      </c>
      <c r="T458" s="173">
        <v>0</v>
      </c>
      <c r="U458" s="171" t="s">
        <v>2160</v>
      </c>
      <c r="V458" s="174">
        <v>0</v>
      </c>
    </row>
    <row r="459" spans="1:22">
      <c r="A459" s="169" t="s">
        <v>3781</v>
      </c>
      <c r="B459" s="170" t="s">
        <v>3782</v>
      </c>
      <c r="C459" s="171" t="s">
        <v>3783</v>
      </c>
      <c r="D459" s="171" t="s">
        <v>2183</v>
      </c>
      <c r="E459" s="170" t="s">
        <v>2158</v>
      </c>
      <c r="F459" s="172">
        <v>1953374350.97</v>
      </c>
      <c r="G459" s="170" t="s">
        <v>2212</v>
      </c>
      <c r="H459" s="173">
        <v>70805346</v>
      </c>
      <c r="I459" s="173">
        <v>97893107</v>
      </c>
      <c r="J459" s="173">
        <v>168698453</v>
      </c>
      <c r="K459" s="171" t="s">
        <v>2204</v>
      </c>
      <c r="L459" s="173">
        <v>68572777</v>
      </c>
      <c r="M459" s="171" t="s">
        <v>2205</v>
      </c>
      <c r="N459" s="173">
        <v>29320330</v>
      </c>
      <c r="O459" s="171" t="s">
        <v>2160</v>
      </c>
      <c r="P459" s="173">
        <v>0</v>
      </c>
      <c r="Q459" s="171" t="s">
        <v>2160</v>
      </c>
      <c r="R459" s="173">
        <v>0</v>
      </c>
      <c r="S459" s="171" t="s">
        <v>2160</v>
      </c>
      <c r="T459" s="173">
        <v>0</v>
      </c>
      <c r="U459" s="171" t="s">
        <v>2160</v>
      </c>
      <c r="V459" s="174">
        <v>0</v>
      </c>
    </row>
    <row r="460" spans="1:22">
      <c r="A460" s="169" t="s">
        <v>1840</v>
      </c>
      <c r="B460" s="170" t="s">
        <v>3784</v>
      </c>
      <c r="C460" s="171" t="s">
        <v>3785</v>
      </c>
      <c r="D460" s="171" t="s">
        <v>2271</v>
      </c>
      <c r="E460" s="170" t="s">
        <v>2158</v>
      </c>
      <c r="F460" s="172">
        <v>6241753032.1599998</v>
      </c>
      <c r="G460" s="170" t="s">
        <v>2170</v>
      </c>
      <c r="H460" s="173">
        <v>371148532</v>
      </c>
      <c r="I460" s="173">
        <v>736590145</v>
      </c>
      <c r="J460" s="173">
        <v>1107738677</v>
      </c>
      <c r="K460" s="171" t="s">
        <v>2204</v>
      </c>
      <c r="L460" s="173">
        <v>734649326</v>
      </c>
      <c r="M460" s="171" t="s">
        <v>2205</v>
      </c>
      <c r="N460" s="173">
        <v>1940819</v>
      </c>
      <c r="O460" s="171" t="s">
        <v>2160</v>
      </c>
      <c r="P460" s="173">
        <v>0</v>
      </c>
      <c r="Q460" s="171" t="s">
        <v>2160</v>
      </c>
      <c r="R460" s="173">
        <v>0</v>
      </c>
      <c r="S460" s="171" t="s">
        <v>2160</v>
      </c>
      <c r="T460" s="173">
        <v>0</v>
      </c>
      <c r="U460" s="171" t="s">
        <v>2160</v>
      </c>
      <c r="V460" s="174">
        <v>0</v>
      </c>
    </row>
    <row r="461" spans="1:22">
      <c r="A461" s="169" t="s">
        <v>3786</v>
      </c>
      <c r="B461" s="170" t="s">
        <v>3787</v>
      </c>
      <c r="C461" s="171" t="s">
        <v>3788</v>
      </c>
      <c r="D461" s="171" t="s">
        <v>2174</v>
      </c>
      <c r="E461" s="170" t="s">
        <v>2158</v>
      </c>
      <c r="F461" s="172">
        <v>3067535193.2800002</v>
      </c>
      <c r="G461" s="170" t="s">
        <v>3789</v>
      </c>
      <c r="H461" s="173">
        <v>691553133</v>
      </c>
      <c r="I461" s="173">
        <v>341943588</v>
      </c>
      <c r="J461" s="173">
        <v>1033496721</v>
      </c>
      <c r="K461" s="171" t="s">
        <v>2160</v>
      </c>
      <c r="L461" s="173">
        <v>0</v>
      </c>
      <c r="M461" s="171" t="s">
        <v>2160</v>
      </c>
      <c r="N461" s="173">
        <v>0</v>
      </c>
      <c r="O461" s="171" t="s">
        <v>2160</v>
      </c>
      <c r="P461" s="173">
        <v>0</v>
      </c>
      <c r="Q461" s="171" t="s">
        <v>2160</v>
      </c>
      <c r="R461" s="173">
        <v>0</v>
      </c>
      <c r="S461" s="171" t="s">
        <v>2160</v>
      </c>
      <c r="T461" s="173">
        <v>0</v>
      </c>
      <c r="U461" s="171" t="s">
        <v>2160</v>
      </c>
      <c r="V461" s="174">
        <v>0</v>
      </c>
    </row>
    <row r="462" spans="1:22">
      <c r="A462" s="169" t="s">
        <v>3790</v>
      </c>
      <c r="B462" s="170" t="s">
        <v>3791</v>
      </c>
      <c r="C462" s="171" t="s">
        <v>3792</v>
      </c>
      <c r="D462" s="171" t="s">
        <v>2157</v>
      </c>
      <c r="E462" s="170" t="s">
        <v>2158</v>
      </c>
      <c r="F462" s="172">
        <v>37953360</v>
      </c>
      <c r="G462" s="170" t="s">
        <v>2666</v>
      </c>
      <c r="H462" s="173">
        <v>13000000</v>
      </c>
      <c r="I462" s="173">
        <v>0</v>
      </c>
      <c r="J462" s="173">
        <v>13000000</v>
      </c>
      <c r="K462" s="171" t="s">
        <v>2160</v>
      </c>
      <c r="L462" s="173">
        <v>0</v>
      </c>
      <c r="M462" s="171" t="s">
        <v>2160</v>
      </c>
      <c r="N462" s="173">
        <v>0</v>
      </c>
      <c r="O462" s="171" t="s">
        <v>2160</v>
      </c>
      <c r="P462" s="173">
        <v>0</v>
      </c>
      <c r="Q462" s="171" t="s">
        <v>2160</v>
      </c>
      <c r="R462" s="173">
        <v>0</v>
      </c>
      <c r="S462" s="171" t="s">
        <v>2160</v>
      </c>
      <c r="T462" s="173">
        <v>0</v>
      </c>
      <c r="U462" s="171" t="s">
        <v>2160</v>
      </c>
      <c r="V462" s="174">
        <v>0</v>
      </c>
    </row>
    <row r="463" spans="1:22">
      <c r="A463" s="169" t="s">
        <v>3793</v>
      </c>
      <c r="B463" s="170" t="s">
        <v>3794</v>
      </c>
      <c r="C463" s="171" t="s">
        <v>3795</v>
      </c>
      <c r="D463" s="171" t="s">
        <v>2243</v>
      </c>
      <c r="E463" s="170" t="s">
        <v>2158</v>
      </c>
      <c r="F463" s="172">
        <v>6758822.3399999999</v>
      </c>
      <c r="G463" s="170" t="s">
        <v>3796</v>
      </c>
      <c r="H463" s="173">
        <v>46667213</v>
      </c>
      <c r="I463" s="173">
        <v>0</v>
      </c>
      <c r="J463" s="173">
        <v>46667213</v>
      </c>
      <c r="K463" s="171" t="s">
        <v>2160</v>
      </c>
      <c r="L463" s="173">
        <v>0</v>
      </c>
      <c r="M463" s="171" t="s">
        <v>2160</v>
      </c>
      <c r="N463" s="173">
        <v>0</v>
      </c>
      <c r="O463" s="171" t="s">
        <v>2160</v>
      </c>
      <c r="P463" s="173">
        <v>0</v>
      </c>
      <c r="Q463" s="171" t="s">
        <v>2160</v>
      </c>
      <c r="R463" s="173">
        <v>0</v>
      </c>
      <c r="S463" s="171" t="s">
        <v>2160</v>
      </c>
      <c r="T463" s="173">
        <v>0</v>
      </c>
      <c r="U463" s="171" t="s">
        <v>2160</v>
      </c>
      <c r="V463" s="174">
        <v>0</v>
      </c>
    </row>
    <row r="464" spans="1:22">
      <c r="A464" s="169" t="s">
        <v>3797</v>
      </c>
      <c r="B464" s="170" t="s">
        <v>3798</v>
      </c>
      <c r="C464" s="171" t="s">
        <v>3799</v>
      </c>
      <c r="D464" s="171" t="s">
        <v>2183</v>
      </c>
      <c r="E464" s="170" t="s">
        <v>2158</v>
      </c>
      <c r="F464" s="172">
        <v>500005</v>
      </c>
      <c r="G464" s="170" t="s">
        <v>3299</v>
      </c>
      <c r="H464" s="173">
        <v>500005</v>
      </c>
      <c r="I464" s="173">
        <v>0</v>
      </c>
      <c r="J464" s="173">
        <v>500005</v>
      </c>
      <c r="K464" s="171" t="s">
        <v>2160</v>
      </c>
      <c r="L464" s="173">
        <v>0</v>
      </c>
      <c r="M464" s="171" t="s">
        <v>2160</v>
      </c>
      <c r="N464" s="173">
        <v>0</v>
      </c>
      <c r="O464" s="171" t="s">
        <v>2160</v>
      </c>
      <c r="P464" s="173">
        <v>0</v>
      </c>
      <c r="Q464" s="171" t="s">
        <v>2160</v>
      </c>
      <c r="R464" s="173">
        <v>0</v>
      </c>
      <c r="S464" s="171" t="s">
        <v>2160</v>
      </c>
      <c r="T464" s="173">
        <v>0</v>
      </c>
      <c r="U464" s="171" t="s">
        <v>2160</v>
      </c>
      <c r="V464" s="174">
        <v>0</v>
      </c>
    </row>
    <row r="465" spans="1:22">
      <c r="A465" s="169" t="s">
        <v>3800</v>
      </c>
      <c r="B465" s="170" t="s">
        <v>3801</v>
      </c>
      <c r="C465" s="171" t="s">
        <v>3802</v>
      </c>
      <c r="D465" s="171" t="s">
        <v>2183</v>
      </c>
      <c r="E465" s="170" t="s">
        <v>2158</v>
      </c>
      <c r="F465" s="172">
        <v>44070179.950000003</v>
      </c>
      <c r="G465" s="170" t="s">
        <v>2248</v>
      </c>
      <c r="H465" s="173">
        <v>180894</v>
      </c>
      <c r="I465" s="173">
        <v>1025895</v>
      </c>
      <c r="J465" s="173">
        <v>1206789</v>
      </c>
      <c r="K465" s="171" t="s">
        <v>2204</v>
      </c>
      <c r="L465" s="173">
        <v>286074</v>
      </c>
      <c r="M465" s="171" t="s">
        <v>2205</v>
      </c>
      <c r="N465" s="173">
        <v>136</v>
      </c>
      <c r="O465" s="171" t="s">
        <v>2228</v>
      </c>
      <c r="P465" s="173">
        <v>739685</v>
      </c>
      <c r="Q465" s="171" t="s">
        <v>2160</v>
      </c>
      <c r="R465" s="173">
        <v>0</v>
      </c>
      <c r="S465" s="171" t="s">
        <v>2160</v>
      </c>
      <c r="T465" s="173">
        <v>0</v>
      </c>
      <c r="U465" s="171" t="s">
        <v>2160</v>
      </c>
      <c r="V465" s="174">
        <v>0</v>
      </c>
    </row>
    <row r="466" spans="1:22">
      <c r="A466" s="169" t="s">
        <v>1849</v>
      </c>
      <c r="B466" s="170" t="s">
        <v>3803</v>
      </c>
      <c r="C466" s="171" t="s">
        <v>3804</v>
      </c>
      <c r="D466" s="171" t="s">
        <v>2183</v>
      </c>
      <c r="E466" s="170" t="s">
        <v>2158</v>
      </c>
      <c r="F466" s="172">
        <v>27037141</v>
      </c>
      <c r="G466" s="170" t="s">
        <v>3805</v>
      </c>
      <c r="H466" s="173">
        <v>4500000</v>
      </c>
      <c r="I466" s="173">
        <v>9000000</v>
      </c>
      <c r="J466" s="173">
        <v>13500000</v>
      </c>
      <c r="K466" s="171" t="s">
        <v>2160</v>
      </c>
      <c r="L466" s="173">
        <v>0</v>
      </c>
      <c r="M466" s="171" t="s">
        <v>2160</v>
      </c>
      <c r="N466" s="173">
        <v>0</v>
      </c>
      <c r="O466" s="171" t="s">
        <v>2160</v>
      </c>
      <c r="P466" s="173">
        <v>0</v>
      </c>
      <c r="Q466" s="171" t="s">
        <v>2160</v>
      </c>
      <c r="R466" s="173">
        <v>0</v>
      </c>
      <c r="S466" s="171" t="s">
        <v>2160</v>
      </c>
      <c r="T466" s="173">
        <v>0</v>
      </c>
      <c r="U466" s="171" t="s">
        <v>2160</v>
      </c>
      <c r="V466" s="174">
        <v>0</v>
      </c>
    </row>
    <row r="467" spans="1:22">
      <c r="A467" s="169" t="s">
        <v>3806</v>
      </c>
      <c r="B467" s="170" t="s">
        <v>3807</v>
      </c>
      <c r="C467" s="171" t="s">
        <v>3808</v>
      </c>
      <c r="D467" s="171" t="s">
        <v>2243</v>
      </c>
      <c r="E467" s="170" t="s">
        <v>2158</v>
      </c>
      <c r="F467" s="172">
        <v>127003612.31999999</v>
      </c>
      <c r="G467" s="170" t="s">
        <v>3809</v>
      </c>
      <c r="H467" s="173">
        <v>77636196</v>
      </c>
      <c r="I467" s="173">
        <v>0</v>
      </c>
      <c r="J467" s="173">
        <v>77636196</v>
      </c>
      <c r="K467" s="171" t="s">
        <v>2160</v>
      </c>
      <c r="L467" s="173">
        <v>0</v>
      </c>
      <c r="M467" s="171" t="s">
        <v>2160</v>
      </c>
      <c r="N467" s="173">
        <v>0</v>
      </c>
      <c r="O467" s="171" t="s">
        <v>2160</v>
      </c>
      <c r="P467" s="173">
        <v>0</v>
      </c>
      <c r="Q467" s="171" t="s">
        <v>2160</v>
      </c>
      <c r="R467" s="173">
        <v>0</v>
      </c>
      <c r="S467" s="171" t="s">
        <v>2160</v>
      </c>
      <c r="T467" s="173">
        <v>0</v>
      </c>
      <c r="U467" s="171" t="s">
        <v>2160</v>
      </c>
      <c r="V467" s="174">
        <v>0</v>
      </c>
    </row>
    <row r="468" spans="1:22">
      <c r="A468" s="169" t="s">
        <v>3810</v>
      </c>
      <c r="B468" s="170" t="s">
        <v>3811</v>
      </c>
      <c r="C468" s="171" t="s">
        <v>3812</v>
      </c>
      <c r="D468" s="171" t="s">
        <v>2243</v>
      </c>
      <c r="E468" s="170" t="s">
        <v>2158</v>
      </c>
      <c r="F468" s="172">
        <v>1072815631.8</v>
      </c>
      <c r="G468" s="170" t="s">
        <v>3813</v>
      </c>
      <c r="H468" s="173">
        <v>180000000</v>
      </c>
      <c r="I468" s="173">
        <v>0</v>
      </c>
      <c r="J468" s="173">
        <v>180000000</v>
      </c>
      <c r="K468" s="171" t="s">
        <v>2160</v>
      </c>
      <c r="L468" s="173">
        <v>0</v>
      </c>
      <c r="M468" s="171" t="s">
        <v>2160</v>
      </c>
      <c r="N468" s="173">
        <v>0</v>
      </c>
      <c r="O468" s="171" t="s">
        <v>2160</v>
      </c>
      <c r="P468" s="173">
        <v>0</v>
      </c>
      <c r="Q468" s="171" t="s">
        <v>2160</v>
      </c>
      <c r="R468" s="173">
        <v>0</v>
      </c>
      <c r="S468" s="171" t="s">
        <v>2160</v>
      </c>
      <c r="T468" s="173">
        <v>0</v>
      </c>
      <c r="U468" s="171" t="s">
        <v>2160</v>
      </c>
      <c r="V468" s="174">
        <v>0</v>
      </c>
    </row>
    <row r="469" spans="1:22">
      <c r="A469" s="169" t="s">
        <v>3814</v>
      </c>
      <c r="B469" s="170" t="s">
        <v>3815</v>
      </c>
      <c r="C469" s="171" t="s">
        <v>3816</v>
      </c>
      <c r="D469" s="171" t="s">
        <v>2183</v>
      </c>
      <c r="E469" s="170" t="s">
        <v>2158</v>
      </c>
      <c r="F469" s="172">
        <v>14921838.99</v>
      </c>
      <c r="G469" s="170" t="s">
        <v>3155</v>
      </c>
      <c r="H469" s="173">
        <v>35305085</v>
      </c>
      <c r="I469" s="173">
        <v>64000000</v>
      </c>
      <c r="J469" s="173">
        <v>99305085</v>
      </c>
      <c r="K469" s="171" t="s">
        <v>2160</v>
      </c>
      <c r="L469" s="173">
        <v>0</v>
      </c>
      <c r="M469" s="171" t="s">
        <v>2160</v>
      </c>
      <c r="N469" s="173">
        <v>0</v>
      </c>
      <c r="O469" s="171" t="s">
        <v>2160</v>
      </c>
      <c r="P469" s="173">
        <v>0</v>
      </c>
      <c r="Q469" s="171" t="s">
        <v>2160</v>
      </c>
      <c r="R469" s="173">
        <v>0</v>
      </c>
      <c r="S469" s="171" t="s">
        <v>2160</v>
      </c>
      <c r="T469" s="173">
        <v>0</v>
      </c>
      <c r="U469" s="171" t="s">
        <v>2160</v>
      </c>
      <c r="V469" s="174">
        <v>0</v>
      </c>
    </row>
    <row r="470" spans="1:22">
      <c r="A470" s="169" t="s">
        <v>3817</v>
      </c>
      <c r="B470" s="170" t="s">
        <v>3818</v>
      </c>
      <c r="C470" s="171" t="s">
        <v>3819</v>
      </c>
      <c r="D470" s="171" t="s">
        <v>2183</v>
      </c>
      <c r="E470" s="170" t="s">
        <v>2158</v>
      </c>
      <c r="F470" s="172">
        <v>126282315.51000001</v>
      </c>
      <c r="G470" s="170" t="s">
        <v>3426</v>
      </c>
      <c r="H470" s="173">
        <v>685714429483</v>
      </c>
      <c r="I470" s="173">
        <v>636926305471</v>
      </c>
      <c r="J470" s="173">
        <v>1322640734954</v>
      </c>
      <c r="K470" s="171" t="s">
        <v>2160</v>
      </c>
      <c r="L470" s="173">
        <v>0</v>
      </c>
      <c r="M470" s="171" t="s">
        <v>2160</v>
      </c>
      <c r="N470" s="173">
        <v>0</v>
      </c>
      <c r="O470" s="171" t="s">
        <v>2160</v>
      </c>
      <c r="P470" s="173">
        <v>0</v>
      </c>
      <c r="Q470" s="171" t="s">
        <v>2160</v>
      </c>
      <c r="R470" s="173">
        <v>0</v>
      </c>
      <c r="S470" s="171" t="s">
        <v>2160</v>
      </c>
      <c r="T470" s="173">
        <v>0</v>
      </c>
      <c r="U470" s="171" t="s">
        <v>2160</v>
      </c>
      <c r="V470" s="174">
        <v>0</v>
      </c>
    </row>
    <row r="471" spans="1:22">
      <c r="A471" s="169" t="s">
        <v>3820</v>
      </c>
      <c r="B471" s="170" t="s">
        <v>3821</v>
      </c>
      <c r="C471" s="171" t="s">
        <v>3822</v>
      </c>
      <c r="D471" s="171" t="s">
        <v>2243</v>
      </c>
      <c r="E471" s="170" t="s">
        <v>2158</v>
      </c>
      <c r="F471" s="172">
        <v>144469396</v>
      </c>
      <c r="G471" s="170" t="s">
        <v>3823</v>
      </c>
      <c r="H471" s="173">
        <v>66002915</v>
      </c>
      <c r="I471" s="173">
        <v>0</v>
      </c>
      <c r="J471" s="173">
        <v>66002915</v>
      </c>
      <c r="K471" s="171" t="s">
        <v>2160</v>
      </c>
      <c r="L471" s="173">
        <v>0</v>
      </c>
      <c r="M471" s="171" t="s">
        <v>2160</v>
      </c>
      <c r="N471" s="173">
        <v>0</v>
      </c>
      <c r="O471" s="171" t="s">
        <v>2160</v>
      </c>
      <c r="P471" s="173">
        <v>0</v>
      </c>
      <c r="Q471" s="171" t="s">
        <v>2160</v>
      </c>
      <c r="R471" s="173">
        <v>0</v>
      </c>
      <c r="S471" s="171" t="s">
        <v>2160</v>
      </c>
      <c r="T471" s="173">
        <v>0</v>
      </c>
      <c r="U471" s="171" t="s">
        <v>2160</v>
      </c>
      <c r="V471" s="174">
        <v>0</v>
      </c>
    </row>
    <row r="472" spans="1:22">
      <c r="A472" s="169" t="s">
        <v>3824</v>
      </c>
      <c r="B472" s="170" t="s">
        <v>1854</v>
      </c>
      <c r="C472" s="171" t="s">
        <v>3825</v>
      </c>
      <c r="D472" s="171" t="s">
        <v>2183</v>
      </c>
      <c r="E472" s="170" t="s">
        <v>2158</v>
      </c>
      <c r="F472" s="172">
        <v>21944721.25</v>
      </c>
      <c r="G472" s="170" t="s">
        <v>3826</v>
      </c>
      <c r="H472" s="173">
        <v>16791495</v>
      </c>
      <c r="I472" s="173">
        <v>33524045</v>
      </c>
      <c r="J472" s="173">
        <v>50315540</v>
      </c>
      <c r="K472" s="171" t="s">
        <v>2160</v>
      </c>
      <c r="L472" s="173">
        <v>0</v>
      </c>
      <c r="M472" s="171" t="s">
        <v>2160</v>
      </c>
      <c r="N472" s="173">
        <v>0</v>
      </c>
      <c r="O472" s="171" t="s">
        <v>2160</v>
      </c>
      <c r="P472" s="173">
        <v>0</v>
      </c>
      <c r="Q472" s="171" t="s">
        <v>2160</v>
      </c>
      <c r="R472" s="173">
        <v>0</v>
      </c>
      <c r="S472" s="171" t="s">
        <v>2160</v>
      </c>
      <c r="T472" s="173">
        <v>0</v>
      </c>
      <c r="U472" s="171" t="s">
        <v>2160</v>
      </c>
      <c r="V472" s="174">
        <v>0</v>
      </c>
    </row>
    <row r="473" spans="1:22">
      <c r="A473" s="169" t="s">
        <v>3827</v>
      </c>
      <c r="B473" s="170" t="s">
        <v>3828</v>
      </c>
      <c r="C473" s="171" t="s">
        <v>3829</v>
      </c>
      <c r="D473" s="171" t="s">
        <v>2183</v>
      </c>
      <c r="E473" s="170" t="s">
        <v>2158</v>
      </c>
      <c r="F473" s="172">
        <v>170000000</v>
      </c>
      <c r="G473" s="170" t="s">
        <v>2263</v>
      </c>
      <c r="H473" s="173">
        <v>1538371</v>
      </c>
      <c r="I473" s="173">
        <v>1318930</v>
      </c>
      <c r="J473" s="173">
        <v>2857301</v>
      </c>
      <c r="K473" s="171" t="s">
        <v>2160</v>
      </c>
      <c r="L473" s="173">
        <v>0</v>
      </c>
      <c r="M473" s="171" t="s">
        <v>2160</v>
      </c>
      <c r="N473" s="173">
        <v>0</v>
      </c>
      <c r="O473" s="171" t="s">
        <v>2160</v>
      </c>
      <c r="P473" s="173">
        <v>0</v>
      </c>
      <c r="Q473" s="171" t="s">
        <v>2160</v>
      </c>
      <c r="R473" s="173">
        <v>0</v>
      </c>
      <c r="S473" s="171" t="s">
        <v>2160</v>
      </c>
      <c r="T473" s="173">
        <v>0</v>
      </c>
      <c r="U473" s="171" t="s">
        <v>2160</v>
      </c>
      <c r="V473" s="174">
        <v>0</v>
      </c>
    </row>
    <row r="474" spans="1:22">
      <c r="A474" s="169" t="s">
        <v>3830</v>
      </c>
      <c r="B474" s="170" t="s">
        <v>3831</v>
      </c>
      <c r="C474" s="171" t="s">
        <v>3832</v>
      </c>
      <c r="D474" s="171" t="s">
        <v>2183</v>
      </c>
      <c r="E474" s="170" t="s">
        <v>2158</v>
      </c>
      <c r="F474" s="172">
        <v>263145011.81999999</v>
      </c>
      <c r="G474" s="170" t="s">
        <v>3833</v>
      </c>
      <c r="H474" s="173">
        <v>97439719</v>
      </c>
      <c r="I474" s="173">
        <v>21002999</v>
      </c>
      <c r="J474" s="173">
        <v>118442718</v>
      </c>
      <c r="K474" s="171" t="s">
        <v>2160</v>
      </c>
      <c r="L474" s="173">
        <v>0</v>
      </c>
      <c r="M474" s="171" t="s">
        <v>2160</v>
      </c>
      <c r="N474" s="173">
        <v>0</v>
      </c>
      <c r="O474" s="171" t="s">
        <v>2160</v>
      </c>
      <c r="P474" s="173">
        <v>0</v>
      </c>
      <c r="Q474" s="171" t="s">
        <v>2160</v>
      </c>
      <c r="R474" s="173">
        <v>0</v>
      </c>
      <c r="S474" s="171" t="s">
        <v>2160</v>
      </c>
      <c r="T474" s="173">
        <v>0</v>
      </c>
      <c r="U474" s="171" t="s">
        <v>2160</v>
      </c>
      <c r="V474" s="174">
        <v>0</v>
      </c>
    </row>
    <row r="475" spans="1:22">
      <c r="A475" s="169" t="s">
        <v>1857</v>
      </c>
      <c r="B475" s="170" t="s">
        <v>3834</v>
      </c>
      <c r="C475" s="171" t="s">
        <v>3835</v>
      </c>
      <c r="D475" s="171" t="s">
        <v>2183</v>
      </c>
      <c r="E475" s="170" t="s">
        <v>2158</v>
      </c>
      <c r="F475" s="172">
        <v>37798109745.029999</v>
      </c>
      <c r="G475" s="170" t="s">
        <v>3186</v>
      </c>
      <c r="H475" s="173">
        <v>381587111</v>
      </c>
      <c r="I475" s="173">
        <v>744014819</v>
      </c>
      <c r="J475" s="173">
        <v>1125601930</v>
      </c>
      <c r="K475" s="171" t="s">
        <v>2160</v>
      </c>
      <c r="L475" s="173">
        <v>0</v>
      </c>
      <c r="M475" s="171" t="s">
        <v>2160</v>
      </c>
      <c r="N475" s="173">
        <v>0</v>
      </c>
      <c r="O475" s="171" t="s">
        <v>2160</v>
      </c>
      <c r="P475" s="173">
        <v>0</v>
      </c>
      <c r="Q475" s="171" t="s">
        <v>2160</v>
      </c>
      <c r="R475" s="173">
        <v>0</v>
      </c>
      <c r="S475" s="171" t="s">
        <v>2160</v>
      </c>
      <c r="T475" s="173">
        <v>0</v>
      </c>
      <c r="U475" s="171" t="s">
        <v>2160</v>
      </c>
      <c r="V475" s="174">
        <v>0</v>
      </c>
    </row>
    <row r="476" spans="1:22">
      <c r="A476" s="169" t="s">
        <v>3836</v>
      </c>
      <c r="B476" s="170" t="s">
        <v>3837</v>
      </c>
      <c r="C476" s="171" t="s">
        <v>3838</v>
      </c>
      <c r="D476" s="171" t="s">
        <v>2183</v>
      </c>
      <c r="E476" s="170" t="s">
        <v>2158</v>
      </c>
      <c r="F476" s="172">
        <v>1921140495.3499999</v>
      </c>
      <c r="G476" s="170" t="s">
        <v>3725</v>
      </c>
      <c r="H476" s="173">
        <v>3176273995</v>
      </c>
      <c r="I476" s="173">
        <v>600003</v>
      </c>
      <c r="J476" s="173">
        <v>3176873998</v>
      </c>
      <c r="K476" s="171" t="s">
        <v>2160</v>
      </c>
      <c r="L476" s="173">
        <v>0</v>
      </c>
      <c r="M476" s="171" t="s">
        <v>2160</v>
      </c>
      <c r="N476" s="173">
        <v>0</v>
      </c>
      <c r="O476" s="171" t="s">
        <v>2160</v>
      </c>
      <c r="P476" s="173">
        <v>0</v>
      </c>
      <c r="Q476" s="171" t="s">
        <v>2160</v>
      </c>
      <c r="R476" s="173">
        <v>0</v>
      </c>
      <c r="S476" s="171" t="s">
        <v>2160</v>
      </c>
      <c r="T476" s="173">
        <v>0</v>
      </c>
      <c r="U476" s="171" t="s">
        <v>2160</v>
      </c>
      <c r="V476" s="174">
        <v>0</v>
      </c>
    </row>
    <row r="477" spans="1:22">
      <c r="A477" s="169" t="s">
        <v>3839</v>
      </c>
      <c r="B477" s="170" t="s">
        <v>3840</v>
      </c>
      <c r="C477" s="171" t="s">
        <v>3841</v>
      </c>
      <c r="D477" s="171" t="s">
        <v>2157</v>
      </c>
      <c r="E477" s="170" t="s">
        <v>2158</v>
      </c>
      <c r="F477" s="172">
        <v>7790065.6600000001</v>
      </c>
      <c r="G477" s="170" t="s">
        <v>2335</v>
      </c>
      <c r="H477" s="173">
        <v>85515306</v>
      </c>
      <c r="I477" s="173">
        <v>0</v>
      </c>
      <c r="J477" s="173">
        <v>85515306</v>
      </c>
      <c r="K477" s="171" t="s">
        <v>2160</v>
      </c>
      <c r="L477" s="173">
        <v>0</v>
      </c>
      <c r="M477" s="171" t="s">
        <v>2160</v>
      </c>
      <c r="N477" s="173">
        <v>0</v>
      </c>
      <c r="O477" s="171" t="s">
        <v>2160</v>
      </c>
      <c r="P477" s="173">
        <v>0</v>
      </c>
      <c r="Q477" s="171" t="s">
        <v>2160</v>
      </c>
      <c r="R477" s="173">
        <v>0</v>
      </c>
      <c r="S477" s="171" t="s">
        <v>2160</v>
      </c>
      <c r="T477" s="173">
        <v>0</v>
      </c>
      <c r="U477" s="171" t="s">
        <v>2160</v>
      </c>
      <c r="V477" s="174">
        <v>0</v>
      </c>
    </row>
    <row r="478" spans="1:22">
      <c r="A478" s="169" t="s">
        <v>3842</v>
      </c>
      <c r="B478" s="170" t="s">
        <v>3843</v>
      </c>
      <c r="C478" s="171" t="s">
        <v>3844</v>
      </c>
      <c r="D478" s="171" t="s">
        <v>2243</v>
      </c>
      <c r="E478" s="170" t="s">
        <v>2158</v>
      </c>
      <c r="F478" s="172">
        <v>281257003.55000001</v>
      </c>
      <c r="G478" s="170" t="s">
        <v>2699</v>
      </c>
      <c r="H478" s="173">
        <v>157363935</v>
      </c>
      <c r="I478" s="173">
        <v>0</v>
      </c>
      <c r="J478" s="173">
        <v>157363935</v>
      </c>
      <c r="K478" s="171" t="s">
        <v>2160</v>
      </c>
      <c r="L478" s="173">
        <v>0</v>
      </c>
      <c r="M478" s="171" t="s">
        <v>2160</v>
      </c>
      <c r="N478" s="173">
        <v>0</v>
      </c>
      <c r="O478" s="171" t="s">
        <v>2160</v>
      </c>
      <c r="P478" s="173">
        <v>0</v>
      </c>
      <c r="Q478" s="171" t="s">
        <v>2160</v>
      </c>
      <c r="R478" s="173">
        <v>0</v>
      </c>
      <c r="S478" s="171" t="s">
        <v>2160</v>
      </c>
      <c r="T478" s="173">
        <v>0</v>
      </c>
      <c r="U478" s="171" t="s">
        <v>2160</v>
      </c>
      <c r="V478" s="174">
        <v>0</v>
      </c>
    </row>
    <row r="479" spans="1:22">
      <c r="A479" s="169" t="s">
        <v>3845</v>
      </c>
      <c r="B479" s="170" t="s">
        <v>3846</v>
      </c>
      <c r="C479" s="171" t="s">
        <v>3847</v>
      </c>
      <c r="D479" s="171" t="s">
        <v>2243</v>
      </c>
      <c r="E479" s="170" t="s">
        <v>2158</v>
      </c>
      <c r="F479" s="172">
        <v>2807005993.8800001</v>
      </c>
      <c r="G479" s="170" t="s">
        <v>3848</v>
      </c>
      <c r="H479" s="173">
        <v>817720079</v>
      </c>
      <c r="I479" s="173">
        <v>0</v>
      </c>
      <c r="J479" s="173">
        <v>817720079</v>
      </c>
      <c r="K479" s="171" t="s">
        <v>2160</v>
      </c>
      <c r="L479" s="173">
        <v>0</v>
      </c>
      <c r="M479" s="171" t="s">
        <v>2160</v>
      </c>
      <c r="N479" s="173">
        <v>0</v>
      </c>
      <c r="O479" s="171" t="s">
        <v>2160</v>
      </c>
      <c r="P479" s="173">
        <v>0</v>
      </c>
      <c r="Q479" s="171" t="s">
        <v>2160</v>
      </c>
      <c r="R479" s="173">
        <v>0</v>
      </c>
      <c r="S479" s="171" t="s">
        <v>2160</v>
      </c>
      <c r="T479" s="173">
        <v>0</v>
      </c>
      <c r="U479" s="171" t="s">
        <v>2160</v>
      </c>
      <c r="V479" s="174">
        <v>0</v>
      </c>
    </row>
    <row r="480" spans="1:22">
      <c r="A480" s="169" t="s">
        <v>3849</v>
      </c>
      <c r="B480" s="170" t="s">
        <v>3850</v>
      </c>
      <c r="C480" s="171" t="s">
        <v>3851</v>
      </c>
      <c r="D480" s="171" t="s">
        <v>2183</v>
      </c>
      <c r="E480" s="170" t="s">
        <v>2158</v>
      </c>
      <c r="F480" s="172">
        <v>125939000</v>
      </c>
      <c r="G480" s="170" t="s">
        <v>3725</v>
      </c>
      <c r="H480" s="173">
        <v>26162996</v>
      </c>
      <c r="I480" s="173">
        <v>0</v>
      </c>
      <c r="J480" s="173">
        <v>26162996</v>
      </c>
      <c r="K480" s="171" t="s">
        <v>2160</v>
      </c>
      <c r="L480" s="173">
        <v>0</v>
      </c>
      <c r="M480" s="171" t="s">
        <v>2160</v>
      </c>
      <c r="N480" s="173">
        <v>0</v>
      </c>
      <c r="O480" s="171" t="s">
        <v>2160</v>
      </c>
      <c r="P480" s="173">
        <v>0</v>
      </c>
      <c r="Q480" s="171" t="s">
        <v>2160</v>
      </c>
      <c r="R480" s="173">
        <v>0</v>
      </c>
      <c r="S480" s="171" t="s">
        <v>2160</v>
      </c>
      <c r="T480" s="173">
        <v>0</v>
      </c>
      <c r="U480" s="171" t="s">
        <v>2160</v>
      </c>
      <c r="V480" s="174">
        <v>0</v>
      </c>
    </row>
    <row r="481" spans="1:22">
      <c r="A481" s="169" t="s">
        <v>3852</v>
      </c>
      <c r="B481" s="170" t="s">
        <v>3853</v>
      </c>
      <c r="C481" s="171" t="s">
        <v>3854</v>
      </c>
      <c r="D481" s="171" t="s">
        <v>2183</v>
      </c>
      <c r="E481" s="170" t="s">
        <v>2158</v>
      </c>
      <c r="F481" s="172">
        <v>153138840.16</v>
      </c>
      <c r="G481" s="170" t="s">
        <v>2426</v>
      </c>
      <c r="H481" s="173">
        <v>85937255</v>
      </c>
      <c r="I481" s="173">
        <v>145449893</v>
      </c>
      <c r="J481" s="173">
        <v>231387148</v>
      </c>
      <c r="K481" s="171" t="s">
        <v>2160</v>
      </c>
      <c r="L481" s="173">
        <v>0</v>
      </c>
      <c r="M481" s="171" t="s">
        <v>2160</v>
      </c>
      <c r="N481" s="173">
        <v>0</v>
      </c>
      <c r="O481" s="171" t="s">
        <v>2160</v>
      </c>
      <c r="P481" s="173">
        <v>0</v>
      </c>
      <c r="Q481" s="171" t="s">
        <v>2160</v>
      </c>
      <c r="R481" s="173">
        <v>0</v>
      </c>
      <c r="S481" s="171" t="s">
        <v>2160</v>
      </c>
      <c r="T481" s="173">
        <v>0</v>
      </c>
      <c r="U481" s="171" t="s">
        <v>2160</v>
      </c>
      <c r="V481" s="174">
        <v>0</v>
      </c>
    </row>
    <row r="482" spans="1:22">
      <c r="A482" s="169" t="s">
        <v>3855</v>
      </c>
      <c r="B482" s="170" t="s">
        <v>3856</v>
      </c>
      <c r="C482" s="171" t="s">
        <v>3857</v>
      </c>
      <c r="D482" s="171" t="s">
        <v>2183</v>
      </c>
      <c r="E482" s="170" t="s">
        <v>2158</v>
      </c>
      <c r="F482" s="172">
        <v>344570320</v>
      </c>
      <c r="G482" s="170" t="s">
        <v>2355</v>
      </c>
      <c r="H482" s="173">
        <v>344570320</v>
      </c>
      <c r="I482" s="173">
        <v>0</v>
      </c>
      <c r="J482" s="173">
        <v>344570320</v>
      </c>
      <c r="K482" s="171" t="s">
        <v>2160</v>
      </c>
      <c r="L482" s="173">
        <v>0</v>
      </c>
      <c r="M482" s="171" t="s">
        <v>2160</v>
      </c>
      <c r="N482" s="173">
        <v>0</v>
      </c>
      <c r="O482" s="171" t="s">
        <v>2160</v>
      </c>
      <c r="P482" s="173">
        <v>0</v>
      </c>
      <c r="Q482" s="171" t="s">
        <v>2160</v>
      </c>
      <c r="R482" s="173">
        <v>0</v>
      </c>
      <c r="S482" s="171" t="s">
        <v>2160</v>
      </c>
      <c r="T482" s="173">
        <v>0</v>
      </c>
      <c r="U482" s="171" t="s">
        <v>2160</v>
      </c>
      <c r="V482" s="174">
        <v>0</v>
      </c>
    </row>
    <row r="483" spans="1:22">
      <c r="A483" s="169" t="s">
        <v>3858</v>
      </c>
      <c r="B483" s="170" t="s">
        <v>3859</v>
      </c>
      <c r="C483" s="171" t="s">
        <v>3860</v>
      </c>
      <c r="D483" s="171" t="s">
        <v>2183</v>
      </c>
      <c r="E483" s="170" t="s">
        <v>2158</v>
      </c>
      <c r="F483" s="172">
        <v>8186220.6600000001</v>
      </c>
      <c r="G483" s="170" t="s">
        <v>2522</v>
      </c>
      <c r="H483" s="173">
        <v>14566031</v>
      </c>
      <c r="I483" s="173">
        <v>28026779</v>
      </c>
      <c r="J483" s="173">
        <v>42592810</v>
      </c>
      <c r="K483" s="171" t="s">
        <v>2160</v>
      </c>
      <c r="L483" s="173">
        <v>0</v>
      </c>
      <c r="M483" s="171" t="s">
        <v>2160</v>
      </c>
      <c r="N483" s="173">
        <v>0</v>
      </c>
      <c r="O483" s="171" t="s">
        <v>2160</v>
      </c>
      <c r="P483" s="173">
        <v>0</v>
      </c>
      <c r="Q483" s="171" t="s">
        <v>2160</v>
      </c>
      <c r="R483" s="173">
        <v>0</v>
      </c>
      <c r="S483" s="171" t="s">
        <v>2160</v>
      </c>
      <c r="T483" s="173">
        <v>0</v>
      </c>
      <c r="U483" s="171" t="s">
        <v>2160</v>
      </c>
      <c r="V483" s="174">
        <v>0</v>
      </c>
    </row>
    <row r="484" spans="1:22">
      <c r="A484" s="169" t="s">
        <v>1861</v>
      </c>
      <c r="B484" s="170" t="s">
        <v>3861</v>
      </c>
      <c r="C484" s="171" t="s">
        <v>3862</v>
      </c>
      <c r="D484" s="171" t="s">
        <v>2243</v>
      </c>
      <c r="E484" s="170" t="s">
        <v>2158</v>
      </c>
      <c r="F484" s="172">
        <v>9886886593.4599991</v>
      </c>
      <c r="G484" s="170" t="s">
        <v>3863</v>
      </c>
      <c r="H484" s="173">
        <v>2417632647</v>
      </c>
      <c r="I484" s="173">
        <v>0</v>
      </c>
      <c r="J484" s="173">
        <v>2417632647</v>
      </c>
      <c r="K484" s="171" t="s">
        <v>2160</v>
      </c>
      <c r="L484" s="173">
        <v>0</v>
      </c>
      <c r="M484" s="171" t="s">
        <v>2160</v>
      </c>
      <c r="N484" s="173">
        <v>0</v>
      </c>
      <c r="O484" s="171" t="s">
        <v>2160</v>
      </c>
      <c r="P484" s="173">
        <v>0</v>
      </c>
      <c r="Q484" s="171" t="s">
        <v>2160</v>
      </c>
      <c r="R484" s="173">
        <v>0</v>
      </c>
      <c r="S484" s="171" t="s">
        <v>2160</v>
      </c>
      <c r="T484" s="173">
        <v>0</v>
      </c>
      <c r="U484" s="171" t="s">
        <v>2160</v>
      </c>
      <c r="V484" s="174">
        <v>0</v>
      </c>
    </row>
    <row r="485" spans="1:22">
      <c r="A485" s="169" t="s">
        <v>1862</v>
      </c>
      <c r="B485" s="170" t="s">
        <v>3864</v>
      </c>
      <c r="C485" s="171" t="s">
        <v>3865</v>
      </c>
      <c r="D485" s="171" t="s">
        <v>2243</v>
      </c>
      <c r="E485" s="170" t="s">
        <v>2158</v>
      </c>
      <c r="F485" s="172">
        <v>243022170.40000001</v>
      </c>
      <c r="G485" s="170" t="s">
        <v>2851</v>
      </c>
      <c r="H485" s="173">
        <v>69791465</v>
      </c>
      <c r="I485" s="173">
        <v>0</v>
      </c>
      <c r="J485" s="173">
        <v>69791465</v>
      </c>
      <c r="K485" s="171" t="s">
        <v>2160</v>
      </c>
      <c r="L485" s="173">
        <v>0</v>
      </c>
      <c r="M485" s="171" t="s">
        <v>2160</v>
      </c>
      <c r="N485" s="173">
        <v>0</v>
      </c>
      <c r="O485" s="171" t="s">
        <v>2160</v>
      </c>
      <c r="P485" s="173">
        <v>0</v>
      </c>
      <c r="Q485" s="171" t="s">
        <v>2160</v>
      </c>
      <c r="R485" s="173">
        <v>0</v>
      </c>
      <c r="S485" s="171" t="s">
        <v>2160</v>
      </c>
      <c r="T485" s="173">
        <v>0</v>
      </c>
      <c r="U485" s="171" t="s">
        <v>2160</v>
      </c>
      <c r="V485" s="174">
        <v>0</v>
      </c>
    </row>
    <row r="486" spans="1:22">
      <c r="A486" s="169" t="s">
        <v>3866</v>
      </c>
      <c r="B486" s="170" t="s">
        <v>3867</v>
      </c>
      <c r="C486" s="171" t="s">
        <v>3868</v>
      </c>
      <c r="D486" s="171" t="s">
        <v>2243</v>
      </c>
      <c r="E486" s="170" t="s">
        <v>2158</v>
      </c>
      <c r="F486" s="172">
        <v>526592102.22000003</v>
      </c>
      <c r="G486" s="170" t="s">
        <v>2489</v>
      </c>
      <c r="H486" s="173">
        <v>163467071</v>
      </c>
      <c r="I486" s="173">
        <v>0</v>
      </c>
      <c r="J486" s="173">
        <v>163467071</v>
      </c>
      <c r="K486" s="171" t="s">
        <v>2160</v>
      </c>
      <c r="L486" s="173">
        <v>0</v>
      </c>
      <c r="M486" s="171" t="s">
        <v>2160</v>
      </c>
      <c r="N486" s="173">
        <v>0</v>
      </c>
      <c r="O486" s="171" t="s">
        <v>2160</v>
      </c>
      <c r="P486" s="173">
        <v>0</v>
      </c>
      <c r="Q486" s="171" t="s">
        <v>2160</v>
      </c>
      <c r="R486" s="173">
        <v>0</v>
      </c>
      <c r="S486" s="171" t="s">
        <v>2160</v>
      </c>
      <c r="T486" s="173">
        <v>0</v>
      </c>
      <c r="U486" s="171" t="s">
        <v>2160</v>
      </c>
      <c r="V486" s="174">
        <v>0</v>
      </c>
    </row>
    <row r="487" spans="1:22">
      <c r="A487" s="169" t="s">
        <v>3869</v>
      </c>
      <c r="B487" s="170" t="s">
        <v>3870</v>
      </c>
      <c r="C487" s="171" t="s">
        <v>3871</v>
      </c>
      <c r="D487" s="171" t="s">
        <v>2243</v>
      </c>
      <c r="E487" s="170" t="s">
        <v>2158</v>
      </c>
      <c r="F487" s="172">
        <v>2445766091.9000001</v>
      </c>
      <c r="G487" s="170" t="s">
        <v>3872</v>
      </c>
      <c r="H487" s="173">
        <v>652742192</v>
      </c>
      <c r="I487" s="173">
        <v>0</v>
      </c>
      <c r="J487" s="173">
        <v>652742192</v>
      </c>
      <c r="K487" s="171" t="s">
        <v>2160</v>
      </c>
      <c r="L487" s="173">
        <v>0</v>
      </c>
      <c r="M487" s="171" t="s">
        <v>2160</v>
      </c>
      <c r="N487" s="173">
        <v>0</v>
      </c>
      <c r="O487" s="171" t="s">
        <v>2160</v>
      </c>
      <c r="P487" s="173">
        <v>0</v>
      </c>
      <c r="Q487" s="171" t="s">
        <v>2160</v>
      </c>
      <c r="R487" s="173">
        <v>0</v>
      </c>
      <c r="S487" s="171" t="s">
        <v>2160</v>
      </c>
      <c r="T487" s="173">
        <v>0</v>
      </c>
      <c r="U487" s="171" t="s">
        <v>2160</v>
      </c>
      <c r="V487" s="174">
        <v>0</v>
      </c>
    </row>
    <row r="488" spans="1:22">
      <c r="A488" s="169" t="s">
        <v>1866</v>
      </c>
      <c r="B488" s="170" t="s">
        <v>3873</v>
      </c>
      <c r="C488" s="171" t="s">
        <v>3874</v>
      </c>
      <c r="D488" s="171" t="s">
        <v>2271</v>
      </c>
      <c r="E488" s="170" t="s">
        <v>2158</v>
      </c>
      <c r="F488" s="172">
        <v>2000000000</v>
      </c>
      <c r="G488" s="170" t="s">
        <v>3395</v>
      </c>
      <c r="H488" s="173">
        <v>64484433</v>
      </c>
      <c r="I488" s="173">
        <v>88177132</v>
      </c>
      <c r="J488" s="173">
        <v>152661565</v>
      </c>
      <c r="K488" s="171" t="s">
        <v>2160</v>
      </c>
      <c r="L488" s="173">
        <v>0</v>
      </c>
      <c r="M488" s="171" t="s">
        <v>2160</v>
      </c>
      <c r="N488" s="173">
        <v>0</v>
      </c>
      <c r="O488" s="171" t="s">
        <v>2160</v>
      </c>
      <c r="P488" s="173">
        <v>0</v>
      </c>
      <c r="Q488" s="171" t="s">
        <v>2160</v>
      </c>
      <c r="R488" s="173">
        <v>0</v>
      </c>
      <c r="S488" s="171" t="s">
        <v>2160</v>
      </c>
      <c r="T488" s="173">
        <v>0</v>
      </c>
      <c r="U488" s="171" t="s">
        <v>2160</v>
      </c>
      <c r="V488" s="174">
        <v>0</v>
      </c>
    </row>
    <row r="489" spans="1:22">
      <c r="A489" s="169" t="s">
        <v>3875</v>
      </c>
      <c r="B489" s="170" t="s">
        <v>3876</v>
      </c>
      <c r="C489" s="171" t="s">
        <v>3877</v>
      </c>
      <c r="D489" s="171" t="s">
        <v>2183</v>
      </c>
      <c r="E489" s="170" t="s">
        <v>2158</v>
      </c>
      <c r="F489" s="172">
        <v>20000000</v>
      </c>
      <c r="G489" s="170" t="s">
        <v>2212</v>
      </c>
      <c r="H489" s="173">
        <v>766000</v>
      </c>
      <c r="I489" s="173">
        <v>975000</v>
      </c>
      <c r="J489" s="173">
        <v>1741000</v>
      </c>
      <c r="K489" s="171" t="s">
        <v>2160</v>
      </c>
      <c r="L489" s="173">
        <v>0</v>
      </c>
      <c r="M489" s="171" t="s">
        <v>2160</v>
      </c>
      <c r="N489" s="173">
        <v>0</v>
      </c>
      <c r="O489" s="171" t="s">
        <v>2160</v>
      </c>
      <c r="P489" s="173">
        <v>0</v>
      </c>
      <c r="Q489" s="171" t="s">
        <v>2160</v>
      </c>
      <c r="R489" s="173">
        <v>0</v>
      </c>
      <c r="S489" s="171" t="s">
        <v>2160</v>
      </c>
      <c r="T489" s="173">
        <v>0</v>
      </c>
      <c r="U489" s="171" t="s">
        <v>2160</v>
      </c>
      <c r="V489" s="174">
        <v>0</v>
      </c>
    </row>
    <row r="490" spans="1:22">
      <c r="A490" s="169" t="s">
        <v>3878</v>
      </c>
      <c r="B490" s="170" t="s">
        <v>3879</v>
      </c>
      <c r="C490" s="171" t="s">
        <v>3880</v>
      </c>
      <c r="D490" s="171" t="s">
        <v>2183</v>
      </c>
      <c r="E490" s="170" t="s">
        <v>2158</v>
      </c>
      <c r="F490" s="172">
        <v>71000000</v>
      </c>
      <c r="G490" s="170" t="s">
        <v>3881</v>
      </c>
      <c r="H490" s="173">
        <v>610000</v>
      </c>
      <c r="I490" s="173">
        <v>0</v>
      </c>
      <c r="J490" s="173">
        <v>610000</v>
      </c>
      <c r="K490" s="171" t="s">
        <v>2160</v>
      </c>
      <c r="L490" s="173">
        <v>0</v>
      </c>
      <c r="M490" s="171" t="s">
        <v>2160</v>
      </c>
      <c r="N490" s="173">
        <v>0</v>
      </c>
      <c r="O490" s="171" t="s">
        <v>2160</v>
      </c>
      <c r="P490" s="173">
        <v>0</v>
      </c>
      <c r="Q490" s="171" t="s">
        <v>2160</v>
      </c>
      <c r="R490" s="173">
        <v>0</v>
      </c>
      <c r="S490" s="171" t="s">
        <v>2160</v>
      </c>
      <c r="T490" s="173">
        <v>0</v>
      </c>
      <c r="U490" s="171" t="s">
        <v>2160</v>
      </c>
      <c r="V490" s="174">
        <v>0</v>
      </c>
    </row>
    <row r="491" spans="1:22">
      <c r="A491" s="169" t="s">
        <v>3882</v>
      </c>
      <c r="B491" s="170" t="s">
        <v>3883</v>
      </c>
      <c r="C491" s="171" t="s">
        <v>3884</v>
      </c>
      <c r="D491" s="171" t="s">
        <v>2243</v>
      </c>
      <c r="E491" s="170" t="s">
        <v>2158</v>
      </c>
      <c r="F491" s="172">
        <v>461080000</v>
      </c>
      <c r="G491" s="170" t="s">
        <v>3204</v>
      </c>
      <c r="H491" s="173">
        <v>81798769</v>
      </c>
      <c r="I491" s="173">
        <v>0</v>
      </c>
      <c r="J491" s="173">
        <v>81798769</v>
      </c>
      <c r="K491" s="171" t="s">
        <v>2160</v>
      </c>
      <c r="L491" s="173">
        <v>0</v>
      </c>
      <c r="M491" s="171" t="s">
        <v>2160</v>
      </c>
      <c r="N491" s="173">
        <v>0</v>
      </c>
      <c r="O491" s="171" t="s">
        <v>2160</v>
      </c>
      <c r="P491" s="173">
        <v>0</v>
      </c>
      <c r="Q491" s="171" t="s">
        <v>2160</v>
      </c>
      <c r="R491" s="173">
        <v>0</v>
      </c>
      <c r="S491" s="171" t="s">
        <v>2160</v>
      </c>
      <c r="T491" s="173">
        <v>0</v>
      </c>
      <c r="U491" s="171" t="s">
        <v>2160</v>
      </c>
      <c r="V491" s="174">
        <v>0</v>
      </c>
    </row>
    <row r="492" spans="1:22">
      <c r="A492" s="169" t="s">
        <v>1869</v>
      </c>
      <c r="B492" s="170" t="s">
        <v>3885</v>
      </c>
      <c r="C492" s="171" t="s">
        <v>3886</v>
      </c>
      <c r="D492" s="171" t="s">
        <v>2243</v>
      </c>
      <c r="E492" s="170" t="s">
        <v>2158</v>
      </c>
      <c r="F492" s="172">
        <v>842979226.54999995</v>
      </c>
      <c r="G492" s="170" t="s">
        <v>3887</v>
      </c>
      <c r="H492" s="173">
        <v>176000000</v>
      </c>
      <c r="I492" s="173">
        <v>0</v>
      </c>
      <c r="J492" s="173">
        <v>176000000</v>
      </c>
      <c r="K492" s="171" t="s">
        <v>2160</v>
      </c>
      <c r="L492" s="173">
        <v>0</v>
      </c>
      <c r="M492" s="171" t="s">
        <v>2160</v>
      </c>
      <c r="N492" s="173">
        <v>0</v>
      </c>
      <c r="O492" s="171" t="s">
        <v>2160</v>
      </c>
      <c r="P492" s="173">
        <v>0</v>
      </c>
      <c r="Q492" s="171" t="s">
        <v>2160</v>
      </c>
      <c r="R492" s="173">
        <v>0</v>
      </c>
      <c r="S492" s="171" t="s">
        <v>2160</v>
      </c>
      <c r="T492" s="173">
        <v>0</v>
      </c>
      <c r="U492" s="171" t="s">
        <v>2160</v>
      </c>
      <c r="V492" s="174">
        <v>0</v>
      </c>
    </row>
    <row r="493" spans="1:22">
      <c r="A493" s="169" t="s">
        <v>3888</v>
      </c>
      <c r="B493" s="170" t="s">
        <v>1870</v>
      </c>
      <c r="C493" s="171" t="s">
        <v>3889</v>
      </c>
      <c r="D493" s="171" t="s">
        <v>2243</v>
      </c>
      <c r="E493" s="170" t="s">
        <v>2158</v>
      </c>
      <c r="F493" s="172">
        <v>1060300760.04</v>
      </c>
      <c r="G493" s="170" t="s">
        <v>2216</v>
      </c>
      <c r="H493" s="173">
        <v>144177500</v>
      </c>
      <c r="I493" s="173">
        <v>0</v>
      </c>
      <c r="J493" s="173">
        <v>144177500</v>
      </c>
      <c r="K493" s="171" t="s">
        <v>2160</v>
      </c>
      <c r="L493" s="173">
        <v>0</v>
      </c>
      <c r="M493" s="171" t="s">
        <v>2160</v>
      </c>
      <c r="N493" s="173">
        <v>0</v>
      </c>
      <c r="O493" s="171" t="s">
        <v>2160</v>
      </c>
      <c r="P493" s="173">
        <v>0</v>
      </c>
      <c r="Q493" s="171" t="s">
        <v>2160</v>
      </c>
      <c r="R493" s="173">
        <v>0</v>
      </c>
      <c r="S493" s="171" t="s">
        <v>2160</v>
      </c>
      <c r="T493" s="173">
        <v>0</v>
      </c>
      <c r="U493" s="171" t="s">
        <v>2160</v>
      </c>
      <c r="V493" s="174">
        <v>0</v>
      </c>
    </row>
    <row r="494" spans="1:22">
      <c r="A494" s="169" t="s">
        <v>3890</v>
      </c>
      <c r="B494" s="170" t="s">
        <v>3891</v>
      </c>
      <c r="C494" s="171" t="s">
        <v>3892</v>
      </c>
      <c r="D494" s="171" t="s">
        <v>2243</v>
      </c>
      <c r="E494" s="170" t="s">
        <v>2158</v>
      </c>
      <c r="F494" s="172">
        <v>3838686104</v>
      </c>
      <c r="G494" s="170" t="s">
        <v>3893</v>
      </c>
      <c r="H494" s="173">
        <v>556405096</v>
      </c>
      <c r="I494" s="173">
        <v>0</v>
      </c>
      <c r="J494" s="173">
        <v>556405096</v>
      </c>
      <c r="K494" s="171" t="s">
        <v>2160</v>
      </c>
      <c r="L494" s="173">
        <v>0</v>
      </c>
      <c r="M494" s="171" t="s">
        <v>2160</v>
      </c>
      <c r="N494" s="173">
        <v>0</v>
      </c>
      <c r="O494" s="171" t="s">
        <v>2160</v>
      </c>
      <c r="P494" s="173">
        <v>0</v>
      </c>
      <c r="Q494" s="171" t="s">
        <v>2160</v>
      </c>
      <c r="R494" s="173">
        <v>0</v>
      </c>
      <c r="S494" s="171" t="s">
        <v>2160</v>
      </c>
      <c r="T494" s="173">
        <v>0</v>
      </c>
      <c r="U494" s="171" t="s">
        <v>2160</v>
      </c>
      <c r="V494" s="174">
        <v>0</v>
      </c>
    </row>
    <row r="495" spans="1:22">
      <c r="A495" s="169" t="s">
        <v>3894</v>
      </c>
      <c r="B495" s="170" t="s">
        <v>3895</v>
      </c>
      <c r="C495" s="171" t="s">
        <v>3896</v>
      </c>
      <c r="D495" s="171" t="s">
        <v>2183</v>
      </c>
      <c r="E495" s="170" t="s">
        <v>2158</v>
      </c>
      <c r="F495" s="172">
        <v>10733913</v>
      </c>
      <c r="G495" s="170" t="s">
        <v>3405</v>
      </c>
      <c r="H495" s="173">
        <v>10733913</v>
      </c>
      <c r="I495" s="173">
        <v>0</v>
      </c>
      <c r="J495" s="173">
        <v>10733913</v>
      </c>
      <c r="K495" s="171" t="s">
        <v>2160</v>
      </c>
      <c r="L495" s="173">
        <v>0</v>
      </c>
      <c r="M495" s="171" t="s">
        <v>2160</v>
      </c>
      <c r="N495" s="173">
        <v>0</v>
      </c>
      <c r="O495" s="171" t="s">
        <v>2160</v>
      </c>
      <c r="P495" s="173">
        <v>0</v>
      </c>
      <c r="Q495" s="171" t="s">
        <v>2160</v>
      </c>
      <c r="R495" s="173">
        <v>0</v>
      </c>
      <c r="S495" s="171" t="s">
        <v>2160</v>
      </c>
      <c r="T495" s="173">
        <v>0</v>
      </c>
      <c r="U495" s="171" t="s">
        <v>2160</v>
      </c>
      <c r="V495" s="174">
        <v>0</v>
      </c>
    </row>
    <row r="496" spans="1:22">
      <c r="A496" s="169" t="s">
        <v>3897</v>
      </c>
      <c r="B496" s="170" t="s">
        <v>3898</v>
      </c>
      <c r="C496" s="171" t="s">
        <v>3899</v>
      </c>
      <c r="D496" s="171" t="s">
        <v>2243</v>
      </c>
      <c r="E496" s="170" t="s">
        <v>2158</v>
      </c>
      <c r="F496" s="172">
        <v>187708920.96000001</v>
      </c>
      <c r="G496" s="170" t="s">
        <v>3900</v>
      </c>
      <c r="H496" s="173">
        <v>66086364</v>
      </c>
      <c r="I496" s="173">
        <v>0</v>
      </c>
      <c r="J496" s="173">
        <v>66086364</v>
      </c>
      <c r="K496" s="171" t="s">
        <v>2160</v>
      </c>
      <c r="L496" s="173">
        <v>0</v>
      </c>
      <c r="M496" s="171" t="s">
        <v>2160</v>
      </c>
      <c r="N496" s="173">
        <v>0</v>
      </c>
      <c r="O496" s="171" t="s">
        <v>2160</v>
      </c>
      <c r="P496" s="173">
        <v>0</v>
      </c>
      <c r="Q496" s="171" t="s">
        <v>2160</v>
      </c>
      <c r="R496" s="173">
        <v>0</v>
      </c>
      <c r="S496" s="171" t="s">
        <v>2160</v>
      </c>
      <c r="T496" s="173">
        <v>0</v>
      </c>
      <c r="U496" s="171" t="s">
        <v>2160</v>
      </c>
      <c r="V496" s="174">
        <v>0</v>
      </c>
    </row>
    <row r="497" spans="1:22">
      <c r="A497" s="169" t="s">
        <v>3901</v>
      </c>
      <c r="B497" s="170" t="s">
        <v>3902</v>
      </c>
      <c r="C497" s="171" t="s">
        <v>3903</v>
      </c>
      <c r="D497" s="171" t="s">
        <v>2183</v>
      </c>
      <c r="E497" s="170" t="s">
        <v>2158</v>
      </c>
      <c r="F497" s="172">
        <v>745732912.17999995</v>
      </c>
      <c r="G497" s="170" t="s">
        <v>3904</v>
      </c>
      <c r="H497" s="173">
        <v>54076223</v>
      </c>
      <c r="I497" s="173">
        <v>0</v>
      </c>
      <c r="J497" s="173">
        <v>54076223</v>
      </c>
      <c r="K497" s="171" t="s">
        <v>2160</v>
      </c>
      <c r="L497" s="173">
        <v>0</v>
      </c>
      <c r="M497" s="171" t="s">
        <v>2160</v>
      </c>
      <c r="N497" s="173">
        <v>0</v>
      </c>
      <c r="O497" s="171" t="s">
        <v>2160</v>
      </c>
      <c r="P497" s="173">
        <v>0</v>
      </c>
      <c r="Q497" s="171" t="s">
        <v>2160</v>
      </c>
      <c r="R497" s="173">
        <v>0</v>
      </c>
      <c r="S497" s="171" t="s">
        <v>2160</v>
      </c>
      <c r="T497" s="173">
        <v>0</v>
      </c>
      <c r="U497" s="171" t="s">
        <v>2160</v>
      </c>
      <c r="V497" s="174">
        <v>0</v>
      </c>
    </row>
    <row r="498" spans="1:22">
      <c r="A498" s="169" t="s">
        <v>3905</v>
      </c>
      <c r="B498" s="170" t="s">
        <v>3906</v>
      </c>
      <c r="C498" s="171" t="s">
        <v>3907</v>
      </c>
      <c r="D498" s="171" t="s">
        <v>2183</v>
      </c>
      <c r="E498" s="170" t="s">
        <v>2158</v>
      </c>
      <c r="F498" s="172">
        <v>384330953.12</v>
      </c>
      <c r="G498" s="170" t="s">
        <v>3516</v>
      </c>
      <c r="H498" s="173">
        <v>278500690</v>
      </c>
      <c r="I498" s="173">
        <v>557001382</v>
      </c>
      <c r="J498" s="173">
        <v>835502072</v>
      </c>
      <c r="K498" s="171" t="s">
        <v>2204</v>
      </c>
      <c r="L498" s="173">
        <v>25907109</v>
      </c>
      <c r="M498" s="171" t="s">
        <v>2205</v>
      </c>
      <c r="N498" s="173">
        <v>531094273</v>
      </c>
      <c r="O498" s="171" t="s">
        <v>2160</v>
      </c>
      <c r="P498" s="173">
        <v>0</v>
      </c>
      <c r="Q498" s="171" t="s">
        <v>2160</v>
      </c>
      <c r="R498" s="173">
        <v>0</v>
      </c>
      <c r="S498" s="171" t="s">
        <v>2160</v>
      </c>
      <c r="T498" s="173">
        <v>0</v>
      </c>
      <c r="U498" s="171" t="s">
        <v>2160</v>
      </c>
      <c r="V498" s="174">
        <v>0</v>
      </c>
    </row>
    <row r="499" spans="1:22">
      <c r="A499" s="169" t="s">
        <v>3908</v>
      </c>
      <c r="B499" s="170" t="s">
        <v>3909</v>
      </c>
      <c r="C499" s="171" t="s">
        <v>3910</v>
      </c>
      <c r="D499" s="171" t="s">
        <v>2157</v>
      </c>
      <c r="E499" s="170" t="s">
        <v>2158</v>
      </c>
      <c r="F499" s="172">
        <v>49646147.700000003</v>
      </c>
      <c r="G499" s="170" t="s">
        <v>3911</v>
      </c>
      <c r="H499" s="173">
        <v>52437003</v>
      </c>
      <c r="I499" s="173">
        <v>0</v>
      </c>
      <c r="J499" s="173">
        <v>52437003</v>
      </c>
      <c r="K499" s="171" t="s">
        <v>2160</v>
      </c>
      <c r="L499" s="173">
        <v>0</v>
      </c>
      <c r="M499" s="171" t="s">
        <v>2160</v>
      </c>
      <c r="N499" s="173">
        <v>0</v>
      </c>
      <c r="O499" s="171" t="s">
        <v>2160</v>
      </c>
      <c r="P499" s="173">
        <v>0</v>
      </c>
      <c r="Q499" s="171" t="s">
        <v>2160</v>
      </c>
      <c r="R499" s="173">
        <v>0</v>
      </c>
      <c r="S499" s="171" t="s">
        <v>2160</v>
      </c>
      <c r="T499" s="173">
        <v>0</v>
      </c>
      <c r="U499" s="171" t="s">
        <v>2160</v>
      </c>
      <c r="V499" s="174">
        <v>0</v>
      </c>
    </row>
    <row r="500" spans="1:22">
      <c r="A500" s="169" t="s">
        <v>3912</v>
      </c>
      <c r="B500" s="170" t="s">
        <v>3913</v>
      </c>
      <c r="C500" s="171" t="s">
        <v>3914</v>
      </c>
      <c r="D500" s="171" t="s">
        <v>2271</v>
      </c>
      <c r="E500" s="170" t="s">
        <v>2158</v>
      </c>
      <c r="F500" s="172">
        <v>12150000000</v>
      </c>
      <c r="G500" s="170" t="s">
        <v>3915</v>
      </c>
      <c r="H500" s="173">
        <v>505260684</v>
      </c>
      <c r="I500" s="173">
        <v>508525506</v>
      </c>
      <c r="J500" s="173">
        <v>1013786190</v>
      </c>
      <c r="K500" s="171" t="s">
        <v>2204</v>
      </c>
      <c r="L500" s="173">
        <v>508438932</v>
      </c>
      <c r="M500" s="171" t="s">
        <v>2205</v>
      </c>
      <c r="N500" s="173">
        <v>86574</v>
      </c>
      <c r="O500" s="171" t="s">
        <v>2160</v>
      </c>
      <c r="P500" s="173">
        <v>0</v>
      </c>
      <c r="Q500" s="171" t="s">
        <v>2160</v>
      </c>
      <c r="R500" s="173">
        <v>0</v>
      </c>
      <c r="S500" s="171" t="s">
        <v>2160</v>
      </c>
      <c r="T500" s="173">
        <v>0</v>
      </c>
      <c r="U500" s="171" t="s">
        <v>2160</v>
      </c>
      <c r="V500" s="174">
        <v>0</v>
      </c>
    </row>
    <row r="501" spans="1:22">
      <c r="A501" s="169" t="s">
        <v>3916</v>
      </c>
      <c r="B501" s="170" t="s">
        <v>3917</v>
      </c>
      <c r="C501" s="171" t="s">
        <v>3918</v>
      </c>
      <c r="D501" s="171" t="s">
        <v>2243</v>
      </c>
      <c r="E501" s="170" t="s">
        <v>2158</v>
      </c>
      <c r="F501" s="172">
        <v>2578353582.6799998</v>
      </c>
      <c r="G501" s="170" t="s">
        <v>2437</v>
      </c>
      <c r="H501" s="173">
        <v>387423556</v>
      </c>
      <c r="I501" s="173">
        <v>0</v>
      </c>
      <c r="J501" s="173">
        <v>387423556</v>
      </c>
      <c r="K501" s="171" t="s">
        <v>2160</v>
      </c>
      <c r="L501" s="173">
        <v>0</v>
      </c>
      <c r="M501" s="171" t="s">
        <v>2160</v>
      </c>
      <c r="N501" s="173">
        <v>0</v>
      </c>
      <c r="O501" s="171" t="s">
        <v>2160</v>
      </c>
      <c r="P501" s="173">
        <v>0</v>
      </c>
      <c r="Q501" s="171" t="s">
        <v>2160</v>
      </c>
      <c r="R501" s="173">
        <v>0</v>
      </c>
      <c r="S501" s="171" t="s">
        <v>2160</v>
      </c>
      <c r="T501" s="173">
        <v>0</v>
      </c>
      <c r="U501" s="171" t="s">
        <v>2160</v>
      </c>
      <c r="V501" s="174">
        <v>0</v>
      </c>
    </row>
    <row r="502" spans="1:22">
      <c r="A502" s="169" t="s">
        <v>3919</v>
      </c>
      <c r="B502" s="170" t="s">
        <v>1875</v>
      </c>
      <c r="C502" s="171" t="s">
        <v>3920</v>
      </c>
      <c r="D502" s="171" t="s">
        <v>2271</v>
      </c>
      <c r="E502" s="170" t="s">
        <v>2158</v>
      </c>
      <c r="F502" s="172">
        <v>75000000000</v>
      </c>
      <c r="G502" s="170" t="s">
        <v>3921</v>
      </c>
      <c r="H502" s="173">
        <v>3256724482</v>
      </c>
      <c r="I502" s="173">
        <v>2108579618</v>
      </c>
      <c r="J502" s="173">
        <v>5365304100</v>
      </c>
      <c r="K502" s="171" t="s">
        <v>2204</v>
      </c>
      <c r="L502" s="173">
        <v>2108579618</v>
      </c>
      <c r="M502" s="171" t="s">
        <v>2160</v>
      </c>
      <c r="N502" s="173">
        <v>0</v>
      </c>
      <c r="O502" s="171" t="s">
        <v>2160</v>
      </c>
      <c r="P502" s="173">
        <v>0</v>
      </c>
      <c r="Q502" s="171" t="s">
        <v>2160</v>
      </c>
      <c r="R502" s="173">
        <v>0</v>
      </c>
      <c r="S502" s="171" t="s">
        <v>2160</v>
      </c>
      <c r="T502" s="173">
        <v>0</v>
      </c>
      <c r="U502" s="171" t="s">
        <v>2160</v>
      </c>
      <c r="V502" s="174">
        <v>0</v>
      </c>
    </row>
    <row r="503" spans="1:22">
      <c r="A503" s="169" t="s">
        <v>3922</v>
      </c>
      <c r="B503" s="170" t="s">
        <v>3923</v>
      </c>
      <c r="C503" s="171" t="s">
        <v>3924</v>
      </c>
      <c r="D503" s="171" t="s">
        <v>2157</v>
      </c>
      <c r="E503" s="170" t="s">
        <v>2158</v>
      </c>
      <c r="F503" s="172">
        <v>1359162.42</v>
      </c>
      <c r="G503" s="170" t="s">
        <v>2390</v>
      </c>
      <c r="H503" s="173">
        <v>1035</v>
      </c>
      <c r="I503" s="173">
        <v>0</v>
      </c>
      <c r="J503" s="173">
        <v>1035</v>
      </c>
      <c r="K503" s="171" t="s">
        <v>2160</v>
      </c>
      <c r="L503" s="173">
        <v>0</v>
      </c>
      <c r="M503" s="171" t="s">
        <v>2160</v>
      </c>
      <c r="N503" s="173">
        <v>0</v>
      </c>
      <c r="O503" s="171" t="s">
        <v>2160</v>
      </c>
      <c r="P503" s="173">
        <v>0</v>
      </c>
      <c r="Q503" s="171" t="s">
        <v>2160</v>
      </c>
      <c r="R503" s="173">
        <v>0</v>
      </c>
      <c r="S503" s="171" t="s">
        <v>2160</v>
      </c>
      <c r="T503" s="173">
        <v>0</v>
      </c>
      <c r="U503" s="171" t="s">
        <v>2160</v>
      </c>
      <c r="V503" s="174">
        <v>0</v>
      </c>
    </row>
    <row r="504" spans="1:22">
      <c r="A504" s="169" t="s">
        <v>3925</v>
      </c>
      <c r="B504" s="170" t="s">
        <v>3926</v>
      </c>
      <c r="C504" s="171" t="s">
        <v>3927</v>
      </c>
      <c r="D504" s="171" t="s">
        <v>2243</v>
      </c>
      <c r="E504" s="170" t="s">
        <v>2158</v>
      </c>
      <c r="F504" s="172">
        <v>360000000</v>
      </c>
      <c r="G504" s="170" t="s">
        <v>2561</v>
      </c>
      <c r="H504" s="173">
        <v>55750000</v>
      </c>
      <c r="I504" s="173">
        <v>0</v>
      </c>
      <c r="J504" s="173">
        <v>55750000</v>
      </c>
      <c r="K504" s="171" t="s">
        <v>2160</v>
      </c>
      <c r="L504" s="173">
        <v>0</v>
      </c>
      <c r="M504" s="171" t="s">
        <v>2160</v>
      </c>
      <c r="N504" s="173">
        <v>0</v>
      </c>
      <c r="O504" s="171" t="s">
        <v>2160</v>
      </c>
      <c r="P504" s="173">
        <v>0</v>
      </c>
      <c r="Q504" s="171" t="s">
        <v>2160</v>
      </c>
      <c r="R504" s="173">
        <v>0</v>
      </c>
      <c r="S504" s="171" t="s">
        <v>2160</v>
      </c>
      <c r="T504" s="173">
        <v>0</v>
      </c>
      <c r="U504" s="171" t="s">
        <v>2160</v>
      </c>
      <c r="V504" s="174">
        <v>0</v>
      </c>
    </row>
    <row r="505" spans="1:22">
      <c r="A505" s="169" t="s">
        <v>3928</v>
      </c>
      <c r="B505" s="170" t="s">
        <v>3929</v>
      </c>
      <c r="C505" s="171" t="s">
        <v>3930</v>
      </c>
      <c r="D505" s="171" t="s">
        <v>2183</v>
      </c>
      <c r="E505" s="170" t="s">
        <v>2158</v>
      </c>
      <c r="F505" s="172">
        <v>139762922.41999999</v>
      </c>
      <c r="G505" s="170" t="s">
        <v>2449</v>
      </c>
      <c r="H505" s="173">
        <v>6988146121</v>
      </c>
      <c r="I505" s="173">
        <v>6988146121</v>
      </c>
      <c r="J505" s="173">
        <v>13976292242</v>
      </c>
      <c r="K505" s="171" t="s">
        <v>2160</v>
      </c>
      <c r="L505" s="173">
        <v>0</v>
      </c>
      <c r="M505" s="171" t="s">
        <v>2160</v>
      </c>
      <c r="N505" s="173">
        <v>0</v>
      </c>
      <c r="O505" s="171" t="s">
        <v>2160</v>
      </c>
      <c r="P505" s="173">
        <v>0</v>
      </c>
      <c r="Q505" s="171" t="s">
        <v>2160</v>
      </c>
      <c r="R505" s="173">
        <v>0</v>
      </c>
      <c r="S505" s="171" t="s">
        <v>2160</v>
      </c>
      <c r="T505" s="173">
        <v>0</v>
      </c>
      <c r="U505" s="171" t="s">
        <v>2160</v>
      </c>
      <c r="V505" s="174">
        <v>0</v>
      </c>
    </row>
    <row r="506" spans="1:22">
      <c r="A506" s="169" t="s">
        <v>3931</v>
      </c>
      <c r="B506" s="170" t="s">
        <v>3932</v>
      </c>
      <c r="C506" s="171" t="s">
        <v>3933</v>
      </c>
      <c r="D506" s="171" t="s">
        <v>2174</v>
      </c>
      <c r="E506" s="170" t="s">
        <v>2158</v>
      </c>
      <c r="F506" s="172">
        <v>2895452570.5900002</v>
      </c>
      <c r="G506" s="170" t="s">
        <v>3725</v>
      </c>
      <c r="H506" s="173">
        <v>659164518</v>
      </c>
      <c r="I506" s="173">
        <v>631586626</v>
      </c>
      <c r="J506" s="173">
        <v>1290751144</v>
      </c>
      <c r="K506" s="171" t="s">
        <v>2160</v>
      </c>
      <c r="L506" s="173">
        <v>0</v>
      </c>
      <c r="M506" s="171" t="s">
        <v>2160</v>
      </c>
      <c r="N506" s="173">
        <v>0</v>
      </c>
      <c r="O506" s="171" t="s">
        <v>2160</v>
      </c>
      <c r="P506" s="173">
        <v>0</v>
      </c>
      <c r="Q506" s="171" t="s">
        <v>2160</v>
      </c>
      <c r="R506" s="173">
        <v>0</v>
      </c>
      <c r="S506" s="171" t="s">
        <v>2160</v>
      </c>
      <c r="T506" s="173">
        <v>0</v>
      </c>
      <c r="U506" s="171" t="s">
        <v>2160</v>
      </c>
      <c r="V506" s="174">
        <v>0</v>
      </c>
    </row>
    <row r="507" spans="1:22">
      <c r="A507" s="169" t="s">
        <v>3934</v>
      </c>
      <c r="B507" s="170" t="s">
        <v>3935</v>
      </c>
      <c r="C507" s="171" t="s">
        <v>3936</v>
      </c>
      <c r="D507" s="171" t="s">
        <v>2243</v>
      </c>
      <c r="E507" s="170" t="s">
        <v>2158</v>
      </c>
      <c r="F507" s="172">
        <v>1191378411.71</v>
      </c>
      <c r="G507" s="170" t="s">
        <v>2577</v>
      </c>
      <c r="H507" s="173">
        <v>149714346</v>
      </c>
      <c r="I507" s="173">
        <v>0</v>
      </c>
      <c r="J507" s="173">
        <v>149714346</v>
      </c>
      <c r="K507" s="171" t="s">
        <v>2160</v>
      </c>
      <c r="L507" s="173">
        <v>0</v>
      </c>
      <c r="M507" s="171" t="s">
        <v>2160</v>
      </c>
      <c r="N507" s="173">
        <v>0</v>
      </c>
      <c r="O507" s="171" t="s">
        <v>2160</v>
      </c>
      <c r="P507" s="173">
        <v>0</v>
      </c>
      <c r="Q507" s="171" t="s">
        <v>2160</v>
      </c>
      <c r="R507" s="173">
        <v>0</v>
      </c>
      <c r="S507" s="171" t="s">
        <v>2160</v>
      </c>
      <c r="T507" s="173">
        <v>0</v>
      </c>
      <c r="U507" s="171" t="s">
        <v>2160</v>
      </c>
      <c r="V507" s="174">
        <v>0</v>
      </c>
    </row>
    <row r="508" spans="1:22">
      <c r="A508" s="169" t="s">
        <v>3937</v>
      </c>
      <c r="B508" s="170" t="s">
        <v>3938</v>
      </c>
      <c r="C508" s="171" t="s">
        <v>3939</v>
      </c>
      <c r="D508" s="171" t="s">
        <v>2183</v>
      </c>
      <c r="E508" s="170" t="s">
        <v>2158</v>
      </c>
      <c r="F508" s="172">
        <v>1043000</v>
      </c>
      <c r="G508" s="170" t="s">
        <v>3940</v>
      </c>
      <c r="H508" s="173">
        <v>1043000</v>
      </c>
      <c r="I508" s="173">
        <v>0</v>
      </c>
      <c r="J508" s="173">
        <v>1043000</v>
      </c>
      <c r="K508" s="171" t="s">
        <v>2160</v>
      </c>
      <c r="L508" s="173">
        <v>0</v>
      </c>
      <c r="M508" s="171" t="s">
        <v>2160</v>
      </c>
      <c r="N508" s="173">
        <v>0</v>
      </c>
      <c r="O508" s="171" t="s">
        <v>2160</v>
      </c>
      <c r="P508" s="173">
        <v>0</v>
      </c>
      <c r="Q508" s="171" t="s">
        <v>2160</v>
      </c>
      <c r="R508" s="173">
        <v>0</v>
      </c>
      <c r="S508" s="171" t="s">
        <v>2160</v>
      </c>
      <c r="T508" s="173">
        <v>0</v>
      </c>
      <c r="U508" s="171" t="s">
        <v>2160</v>
      </c>
      <c r="V508" s="174">
        <v>0</v>
      </c>
    </row>
    <row r="509" spans="1:22">
      <c r="A509" s="169" t="s">
        <v>3941</v>
      </c>
      <c r="B509" s="170" t="s">
        <v>3942</v>
      </c>
      <c r="C509" s="171" t="s">
        <v>3943</v>
      </c>
      <c r="D509" s="171" t="s">
        <v>2243</v>
      </c>
      <c r="E509" s="170" t="s">
        <v>2158</v>
      </c>
      <c r="F509" s="172">
        <v>1295915254.25</v>
      </c>
      <c r="G509" s="170" t="s">
        <v>3235</v>
      </c>
      <c r="H509" s="173">
        <v>335309452</v>
      </c>
      <c r="I509" s="173">
        <v>0</v>
      </c>
      <c r="J509" s="173">
        <v>335309452</v>
      </c>
      <c r="K509" s="171" t="s">
        <v>2160</v>
      </c>
      <c r="L509" s="173">
        <v>0</v>
      </c>
      <c r="M509" s="171" t="s">
        <v>2160</v>
      </c>
      <c r="N509" s="173">
        <v>0</v>
      </c>
      <c r="O509" s="171" t="s">
        <v>2160</v>
      </c>
      <c r="P509" s="173">
        <v>0</v>
      </c>
      <c r="Q509" s="171" t="s">
        <v>2160</v>
      </c>
      <c r="R509" s="173">
        <v>0</v>
      </c>
      <c r="S509" s="171" t="s">
        <v>2160</v>
      </c>
      <c r="T509" s="173">
        <v>0</v>
      </c>
      <c r="U509" s="171" t="s">
        <v>2160</v>
      </c>
      <c r="V509" s="174">
        <v>0</v>
      </c>
    </row>
    <row r="510" spans="1:22">
      <c r="A510" s="169" t="s">
        <v>3944</v>
      </c>
      <c r="B510" s="170" t="s">
        <v>3945</v>
      </c>
      <c r="C510" s="171" t="s">
        <v>3946</v>
      </c>
      <c r="D510" s="171" t="s">
        <v>2183</v>
      </c>
      <c r="E510" s="170" t="s">
        <v>2158</v>
      </c>
      <c r="F510" s="172">
        <v>565913332.5</v>
      </c>
      <c r="G510" s="170" t="s">
        <v>2489</v>
      </c>
      <c r="H510" s="173">
        <v>740921384</v>
      </c>
      <c r="I510" s="173">
        <v>0</v>
      </c>
      <c r="J510" s="173">
        <v>740921384</v>
      </c>
      <c r="K510" s="171" t="s">
        <v>2160</v>
      </c>
      <c r="L510" s="173">
        <v>0</v>
      </c>
      <c r="M510" s="171" t="s">
        <v>2160</v>
      </c>
      <c r="N510" s="173">
        <v>0</v>
      </c>
      <c r="O510" s="171" t="s">
        <v>2160</v>
      </c>
      <c r="P510" s="173">
        <v>0</v>
      </c>
      <c r="Q510" s="171" t="s">
        <v>2160</v>
      </c>
      <c r="R510" s="173">
        <v>0</v>
      </c>
      <c r="S510" s="171" t="s">
        <v>2160</v>
      </c>
      <c r="T510" s="173">
        <v>0</v>
      </c>
      <c r="U510" s="171" t="s">
        <v>2160</v>
      </c>
      <c r="V510" s="174">
        <v>0</v>
      </c>
    </row>
    <row r="511" spans="1:22">
      <c r="A511" s="169" t="s">
        <v>3947</v>
      </c>
      <c r="B511" s="170" t="s">
        <v>3948</v>
      </c>
      <c r="C511" s="171" t="s">
        <v>3949</v>
      </c>
      <c r="D511" s="171" t="s">
        <v>2243</v>
      </c>
      <c r="E511" s="170" t="s">
        <v>2158</v>
      </c>
      <c r="F511" s="172">
        <v>2718440437</v>
      </c>
      <c r="G511" s="170" t="s">
        <v>2982</v>
      </c>
      <c r="H511" s="173">
        <v>620905029</v>
      </c>
      <c r="I511" s="173">
        <v>0</v>
      </c>
      <c r="J511" s="173">
        <v>620905029</v>
      </c>
      <c r="K511" s="171" t="s">
        <v>2160</v>
      </c>
      <c r="L511" s="173">
        <v>0</v>
      </c>
      <c r="M511" s="171" t="s">
        <v>2160</v>
      </c>
      <c r="N511" s="173">
        <v>0</v>
      </c>
      <c r="O511" s="171" t="s">
        <v>2160</v>
      </c>
      <c r="P511" s="173">
        <v>0</v>
      </c>
      <c r="Q511" s="171" t="s">
        <v>2160</v>
      </c>
      <c r="R511" s="173">
        <v>0</v>
      </c>
      <c r="S511" s="171" t="s">
        <v>2160</v>
      </c>
      <c r="T511" s="173">
        <v>0</v>
      </c>
      <c r="U511" s="171" t="s">
        <v>2160</v>
      </c>
      <c r="V511" s="174">
        <v>0</v>
      </c>
    </row>
    <row r="512" spans="1:22">
      <c r="A512" s="169" t="s">
        <v>3950</v>
      </c>
      <c r="B512" s="170" t="s">
        <v>3951</v>
      </c>
      <c r="C512" s="171" t="s">
        <v>3952</v>
      </c>
      <c r="D512" s="171" t="s">
        <v>2183</v>
      </c>
      <c r="E512" s="170" t="s">
        <v>2158</v>
      </c>
      <c r="F512" s="172">
        <v>250000000</v>
      </c>
      <c r="G512" s="170" t="s">
        <v>2923</v>
      </c>
      <c r="H512" s="173">
        <v>24000000</v>
      </c>
      <c r="I512" s="173">
        <v>0</v>
      </c>
      <c r="J512" s="173">
        <v>24000000</v>
      </c>
      <c r="K512" s="171" t="s">
        <v>2160</v>
      </c>
      <c r="L512" s="173">
        <v>0</v>
      </c>
      <c r="M512" s="171" t="s">
        <v>2160</v>
      </c>
      <c r="N512" s="173">
        <v>0</v>
      </c>
      <c r="O512" s="171" t="s">
        <v>2160</v>
      </c>
      <c r="P512" s="173">
        <v>0</v>
      </c>
      <c r="Q512" s="171" t="s">
        <v>2160</v>
      </c>
      <c r="R512" s="173">
        <v>0</v>
      </c>
      <c r="S512" s="171" t="s">
        <v>2160</v>
      </c>
      <c r="T512" s="173">
        <v>0</v>
      </c>
      <c r="U512" s="171" t="s">
        <v>2160</v>
      </c>
      <c r="V512" s="174">
        <v>0</v>
      </c>
    </row>
    <row r="513" spans="1:22">
      <c r="A513" s="169" t="s">
        <v>3953</v>
      </c>
      <c r="B513" s="170" t="s">
        <v>3954</v>
      </c>
      <c r="C513" s="171" t="s">
        <v>3955</v>
      </c>
      <c r="D513" s="171" t="s">
        <v>2183</v>
      </c>
      <c r="E513" s="170" t="s">
        <v>2158</v>
      </c>
      <c r="F513" s="172">
        <v>47147375.020000003</v>
      </c>
      <c r="G513" s="170" t="s">
        <v>2335</v>
      </c>
      <c r="H513" s="173">
        <v>6860012</v>
      </c>
      <c r="I513" s="173">
        <v>13720024</v>
      </c>
      <c r="J513" s="173">
        <v>20580036</v>
      </c>
      <c r="K513" s="171" t="s">
        <v>2160</v>
      </c>
      <c r="L513" s="173">
        <v>0</v>
      </c>
      <c r="M513" s="171" t="s">
        <v>2160</v>
      </c>
      <c r="N513" s="173">
        <v>0</v>
      </c>
      <c r="O513" s="171" t="s">
        <v>2160</v>
      </c>
      <c r="P513" s="173">
        <v>0</v>
      </c>
      <c r="Q513" s="171" t="s">
        <v>2160</v>
      </c>
      <c r="R513" s="173">
        <v>0</v>
      </c>
      <c r="S513" s="171" t="s">
        <v>2160</v>
      </c>
      <c r="T513" s="173">
        <v>0</v>
      </c>
      <c r="U513" s="171" t="s">
        <v>2160</v>
      </c>
      <c r="V513" s="174">
        <v>0</v>
      </c>
    </row>
    <row r="514" spans="1:22">
      <c r="A514" s="169" t="s">
        <v>3956</v>
      </c>
      <c r="B514" s="170" t="s">
        <v>3957</v>
      </c>
      <c r="C514" s="171" t="s">
        <v>3958</v>
      </c>
      <c r="D514" s="171" t="s">
        <v>2183</v>
      </c>
      <c r="E514" s="170" t="s">
        <v>2158</v>
      </c>
      <c r="F514" s="172">
        <v>1085793037.9300001</v>
      </c>
      <c r="G514" s="170" t="s">
        <v>3959</v>
      </c>
      <c r="H514" s="173">
        <v>1028700892</v>
      </c>
      <c r="I514" s="173">
        <v>474085114</v>
      </c>
      <c r="J514" s="173">
        <v>1502786006</v>
      </c>
      <c r="K514" s="171" t="s">
        <v>2160</v>
      </c>
      <c r="L514" s="173">
        <v>0</v>
      </c>
      <c r="M514" s="171" t="s">
        <v>2160</v>
      </c>
      <c r="N514" s="173">
        <v>0</v>
      </c>
      <c r="O514" s="171" t="s">
        <v>2160</v>
      </c>
      <c r="P514" s="173">
        <v>0</v>
      </c>
      <c r="Q514" s="171" t="s">
        <v>2160</v>
      </c>
      <c r="R514" s="173">
        <v>0</v>
      </c>
      <c r="S514" s="171" t="s">
        <v>2160</v>
      </c>
      <c r="T514" s="173">
        <v>0</v>
      </c>
      <c r="U514" s="171" t="s">
        <v>2160</v>
      </c>
      <c r="V514" s="174">
        <v>0</v>
      </c>
    </row>
    <row r="515" spans="1:22">
      <c r="A515" s="169" t="s">
        <v>3960</v>
      </c>
      <c r="B515" s="170" t="s">
        <v>3961</v>
      </c>
      <c r="C515" s="171" t="s">
        <v>3962</v>
      </c>
      <c r="D515" s="171" t="s">
        <v>2183</v>
      </c>
      <c r="E515" s="170" t="s">
        <v>2158</v>
      </c>
      <c r="F515" s="172">
        <v>177375435.61000001</v>
      </c>
      <c r="G515" s="170" t="s">
        <v>3963</v>
      </c>
      <c r="H515" s="173">
        <v>3314244</v>
      </c>
      <c r="I515" s="173">
        <v>3968690</v>
      </c>
      <c r="J515" s="173">
        <v>7282934</v>
      </c>
      <c r="K515" s="171" t="s">
        <v>2160</v>
      </c>
      <c r="L515" s="173">
        <v>0</v>
      </c>
      <c r="M515" s="171" t="s">
        <v>2160</v>
      </c>
      <c r="N515" s="173">
        <v>0</v>
      </c>
      <c r="O515" s="171" t="s">
        <v>2160</v>
      </c>
      <c r="P515" s="173">
        <v>0</v>
      </c>
      <c r="Q515" s="171" t="s">
        <v>2160</v>
      </c>
      <c r="R515" s="173">
        <v>0</v>
      </c>
      <c r="S515" s="171" t="s">
        <v>2160</v>
      </c>
      <c r="T515" s="173">
        <v>0</v>
      </c>
      <c r="U515" s="171" t="s">
        <v>2160</v>
      </c>
      <c r="V515" s="174">
        <v>0</v>
      </c>
    </row>
    <row r="516" spans="1:22">
      <c r="A516" s="169" t="s">
        <v>3964</v>
      </c>
      <c r="B516" s="170" t="s">
        <v>3965</v>
      </c>
      <c r="C516" s="171" t="s">
        <v>3966</v>
      </c>
      <c r="D516" s="171" t="s">
        <v>2183</v>
      </c>
      <c r="E516" s="170" t="s">
        <v>2158</v>
      </c>
      <c r="F516" s="172">
        <v>59406.04</v>
      </c>
      <c r="G516" s="170" t="s">
        <v>2737</v>
      </c>
      <c r="H516" s="173">
        <v>59396</v>
      </c>
      <c r="I516" s="173">
        <v>10</v>
      </c>
      <c r="J516" s="173">
        <v>59406</v>
      </c>
      <c r="K516" s="171" t="s">
        <v>2160</v>
      </c>
      <c r="L516" s="173">
        <v>0</v>
      </c>
      <c r="M516" s="171" t="s">
        <v>2160</v>
      </c>
      <c r="N516" s="173">
        <v>0</v>
      </c>
      <c r="O516" s="171" t="s">
        <v>2160</v>
      </c>
      <c r="P516" s="173">
        <v>0</v>
      </c>
      <c r="Q516" s="171" t="s">
        <v>2160</v>
      </c>
      <c r="R516" s="173">
        <v>0</v>
      </c>
      <c r="S516" s="171" t="s">
        <v>2160</v>
      </c>
      <c r="T516" s="173">
        <v>0</v>
      </c>
      <c r="U516" s="171" t="s">
        <v>2160</v>
      </c>
      <c r="V516" s="174">
        <v>0</v>
      </c>
    </row>
    <row r="517" spans="1:22">
      <c r="A517" s="169" t="s">
        <v>3967</v>
      </c>
      <c r="B517" s="170" t="s">
        <v>3968</v>
      </c>
      <c r="C517" s="171" t="s">
        <v>3969</v>
      </c>
      <c r="D517" s="171" t="s">
        <v>2157</v>
      </c>
      <c r="E517" s="170" t="s">
        <v>2158</v>
      </c>
      <c r="F517" s="172">
        <v>38061999.950000003</v>
      </c>
      <c r="G517" s="170" t="s">
        <v>3970</v>
      </c>
      <c r="H517" s="173">
        <v>451303226</v>
      </c>
      <c r="I517" s="173">
        <v>0</v>
      </c>
      <c r="J517" s="173">
        <v>451303226</v>
      </c>
      <c r="K517" s="171" t="s">
        <v>2160</v>
      </c>
      <c r="L517" s="173">
        <v>0</v>
      </c>
      <c r="M517" s="171" t="s">
        <v>2160</v>
      </c>
      <c r="N517" s="173">
        <v>0</v>
      </c>
      <c r="O517" s="171" t="s">
        <v>2160</v>
      </c>
      <c r="P517" s="173">
        <v>0</v>
      </c>
      <c r="Q517" s="171" t="s">
        <v>2160</v>
      </c>
      <c r="R517" s="173">
        <v>0</v>
      </c>
      <c r="S517" s="171" t="s">
        <v>2160</v>
      </c>
      <c r="T517" s="173">
        <v>0</v>
      </c>
      <c r="U517" s="171" t="s">
        <v>2160</v>
      </c>
      <c r="V517" s="174">
        <v>0</v>
      </c>
    </row>
    <row r="518" spans="1:22">
      <c r="A518" s="175" t="s">
        <v>3971</v>
      </c>
      <c r="B518" s="176" t="s">
        <v>3972</v>
      </c>
      <c r="C518" s="177" t="s">
        <v>3973</v>
      </c>
      <c r="D518" s="177" t="s">
        <v>2157</v>
      </c>
      <c r="E518" s="176" t="s">
        <v>2158</v>
      </c>
      <c r="F518" s="178">
        <v>20187166.370000001</v>
      </c>
      <c r="G518" s="176" t="s">
        <v>2496</v>
      </c>
      <c r="H518" s="179">
        <v>1413975417</v>
      </c>
      <c r="I518" s="179">
        <v>0</v>
      </c>
      <c r="J518" s="179">
        <v>1413975417</v>
      </c>
      <c r="K518" s="177" t="s">
        <v>2160</v>
      </c>
      <c r="L518" s="179">
        <v>0</v>
      </c>
      <c r="M518" s="177" t="s">
        <v>2160</v>
      </c>
      <c r="N518" s="179">
        <v>0</v>
      </c>
      <c r="O518" s="177" t="s">
        <v>2160</v>
      </c>
      <c r="P518" s="179">
        <v>0</v>
      </c>
      <c r="Q518" s="177" t="s">
        <v>2160</v>
      </c>
      <c r="R518" s="179">
        <v>0</v>
      </c>
      <c r="S518" s="177" t="s">
        <v>2160</v>
      </c>
      <c r="T518" s="179">
        <v>0</v>
      </c>
      <c r="U518" s="177" t="s">
        <v>2160</v>
      </c>
      <c r="V518" s="180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I12" sqref="I12"/>
    </sheetView>
  </sheetViews>
  <sheetFormatPr defaultRowHeight="11.25"/>
  <cols>
    <col min="1" max="1" width="13.5703125" style="38" bestFit="1" customWidth="1"/>
    <col min="2" max="2" width="5.28515625" style="14" hidden="1" customWidth="1"/>
    <col min="3" max="3" width="6" style="14" hidden="1" customWidth="1"/>
    <col min="4" max="4" width="5.85546875" style="14" hidden="1" customWidth="1"/>
    <col min="5" max="5" width="7.140625" style="5" bestFit="1" customWidth="1"/>
    <col min="6" max="6" width="10.42578125" style="59" bestFit="1" customWidth="1"/>
    <col min="7" max="7" width="7.42578125" style="60" bestFit="1" customWidth="1"/>
    <col min="8" max="8" width="9.7109375" style="61" bestFit="1" customWidth="1"/>
    <col min="9" max="9" width="10.85546875" style="61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24" t="s">
        <v>284</v>
      </c>
      <c r="B1" s="57" t="s">
        <v>357</v>
      </c>
      <c r="C1" s="57" t="s">
        <v>358</v>
      </c>
      <c r="D1" s="57" t="s">
        <v>359</v>
      </c>
      <c r="E1" s="23" t="s">
        <v>349</v>
      </c>
      <c r="F1" s="58" t="s">
        <v>287</v>
      </c>
      <c r="G1" s="58" t="s">
        <v>285</v>
      </c>
      <c r="H1" s="58" t="s">
        <v>286</v>
      </c>
      <c r="I1" s="58" t="s">
        <v>360</v>
      </c>
      <c r="J1" s="10" t="s">
        <v>361</v>
      </c>
      <c r="K1" s="52" t="s">
        <v>350</v>
      </c>
      <c r="L1" s="53" t="s">
        <v>351</v>
      </c>
      <c r="M1" s="53" t="s">
        <v>352</v>
      </c>
      <c r="N1" s="49" t="s">
        <v>15</v>
      </c>
    </row>
    <row r="2" spans="1:19">
      <c r="A2" s="50">
        <v>41645</v>
      </c>
      <c r="B2" s="14">
        <f>DAY([Data Liquidação])</f>
        <v>6</v>
      </c>
      <c r="C2" s="14">
        <f>MONTH([Data Liquidação])</f>
        <v>1</v>
      </c>
      <c r="D2" s="14">
        <f>YEAR([Data Liquidação])</f>
        <v>2014</v>
      </c>
      <c r="E2" s="50" t="s">
        <v>61</v>
      </c>
      <c r="F2" s="59">
        <v>940.06</v>
      </c>
      <c r="G2" s="59">
        <v>0</v>
      </c>
      <c r="H2" s="59">
        <v>0</v>
      </c>
      <c r="I2" s="59">
        <v>0</v>
      </c>
      <c r="K2" s="14">
        <v>100</v>
      </c>
      <c r="L2" s="54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54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6" t="str">
        <f>IF([Lucro p/ Ação]&gt;0,[Lucro p/ Ação]/[Preço Médio],"")</f>
        <v/>
      </c>
    </row>
    <row r="3" spans="1:19">
      <c r="A3" s="50">
        <v>41673</v>
      </c>
      <c r="B3" s="14">
        <f>DAY([Data Liquidação])</f>
        <v>3</v>
      </c>
      <c r="C3" s="14">
        <f>MONTH([Data Liquidação])</f>
        <v>2</v>
      </c>
      <c r="D3" s="14">
        <f>YEAR([Data Liquidação])</f>
        <v>2014</v>
      </c>
      <c r="E3" s="76" t="s">
        <v>34</v>
      </c>
      <c r="F3" s="59">
        <v>315.86</v>
      </c>
      <c r="G3" s="60">
        <v>0</v>
      </c>
      <c r="H3" s="61">
        <v>0</v>
      </c>
      <c r="I3" s="61">
        <v>0</v>
      </c>
      <c r="J3" s="5">
        <v>0</v>
      </c>
      <c r="K3" s="9">
        <v>600</v>
      </c>
      <c r="L3" s="46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46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0" t="str">
        <f>IF([Lucro p/ Ação]&gt;0,[Lucro p/ Ação]/[Preço Médio],"")</f>
        <v/>
      </c>
      <c r="Q3" s="40"/>
      <c r="R3" s="16"/>
      <c r="S3" s="51"/>
    </row>
    <row r="4" spans="1:19">
      <c r="A4" s="34">
        <v>41716</v>
      </c>
      <c r="B4" s="13">
        <f>DAY([Data Liquidação])</f>
        <v>18</v>
      </c>
      <c r="C4" s="13">
        <f>MONTH([Data Liquidação])</f>
        <v>3</v>
      </c>
      <c r="D4" s="13">
        <f>YEAR([Data Liquidação])</f>
        <v>2014</v>
      </c>
      <c r="E4" s="103" t="s">
        <v>34</v>
      </c>
      <c r="F4" s="72">
        <v>515.12</v>
      </c>
      <c r="G4" s="75">
        <v>0</v>
      </c>
      <c r="H4" s="104">
        <v>0</v>
      </c>
      <c r="I4" s="104">
        <v>0</v>
      </c>
      <c r="J4" s="6">
        <v>0</v>
      </c>
      <c r="K4" s="12">
        <v>1200</v>
      </c>
      <c r="L4" s="105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0.46165555555555554</v>
      </c>
      <c r="M4" s="105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4" s="30" t="str">
        <f>IF([Lucro p/ Ação]&gt;0,[Lucro p/ Ação]/[Preço Médio],"")</f>
        <v/>
      </c>
    </row>
    <row r="5" spans="1:19">
      <c r="A5" s="38" t="s">
        <v>288</v>
      </c>
      <c r="B5" s="9"/>
      <c r="C5" s="9"/>
      <c r="D5" s="9"/>
      <c r="E5" s="9"/>
      <c r="F5" s="60">
        <f>SUBTOTAL(109,[Aplicação])</f>
        <v>1771.04</v>
      </c>
      <c r="G5" s="60">
        <f>SUBTOTAL(105,[Taxas])</f>
        <v>0</v>
      </c>
      <c r="H5" s="60">
        <f>SUBTOTAL(109,[Resgates])</f>
        <v>0</v>
      </c>
      <c r="I5" s="60">
        <f>SUBTOTAL(109,[Dividendo])</f>
        <v>0</v>
      </c>
      <c r="J5" s="7">
        <f>SUBTOTAL(109,[JPC])</f>
        <v>0</v>
      </c>
      <c r="K5" s="9"/>
      <c r="L5" s="46"/>
      <c r="M5" s="46"/>
      <c r="N5" s="20">
        <f>(Table4[[#Totals],[JPC]]+Table4[[#Totals],[Dividendo]])/Table4[[#Totals],[Aplicação]]</f>
        <v>0</v>
      </c>
    </row>
    <row r="10" spans="1:19">
      <c r="Q10" s="3">
        <v>3600</v>
      </c>
      <c r="R10" s="40">
        <v>0.5</v>
      </c>
      <c r="S10" s="3">
        <v>10</v>
      </c>
    </row>
    <row r="11" spans="1:19">
      <c r="R11" s="77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D5" sqref="D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1305</v>
      </c>
      <c r="B4" t="s">
        <v>353</v>
      </c>
      <c r="C4" t="s">
        <v>354</v>
      </c>
      <c r="D4" t="s">
        <v>362</v>
      </c>
      <c r="E4" t="s">
        <v>363</v>
      </c>
      <c r="F4" t="s">
        <v>355</v>
      </c>
      <c r="G4" t="s">
        <v>356</v>
      </c>
    </row>
    <row r="5" spans="1:7">
      <c r="A5" s="2" t="s">
        <v>61</v>
      </c>
      <c r="B5" s="56">
        <v>940.06</v>
      </c>
      <c r="C5" s="55">
        <v>100</v>
      </c>
      <c r="D5" s="56">
        <v>0</v>
      </c>
      <c r="E5" s="56"/>
      <c r="F5" s="56">
        <v>0</v>
      </c>
      <c r="G5" s="37">
        <v>0</v>
      </c>
    </row>
    <row r="6" spans="1:7">
      <c r="A6" s="2" t="s">
        <v>34</v>
      </c>
      <c r="B6" s="56">
        <v>830.98</v>
      </c>
      <c r="C6" s="55">
        <v>1800</v>
      </c>
      <c r="D6" s="56">
        <v>0</v>
      </c>
      <c r="E6" s="56">
        <v>0</v>
      </c>
      <c r="F6" s="56">
        <v>0</v>
      </c>
      <c r="G6" s="37">
        <v>0</v>
      </c>
    </row>
    <row r="7" spans="1:7">
      <c r="A7" s="2" t="s">
        <v>1306</v>
      </c>
      <c r="B7" s="56">
        <v>1771.04</v>
      </c>
      <c r="C7" s="55">
        <v>1900</v>
      </c>
      <c r="D7" s="56">
        <v>0</v>
      </c>
      <c r="E7" s="56">
        <v>0</v>
      </c>
      <c r="F7" s="56">
        <v>0</v>
      </c>
      <c r="G7" s="37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36</v>
      </c>
      <c r="C1" s="3" t="s">
        <v>381</v>
      </c>
    </row>
    <row r="2" spans="1:22">
      <c r="A2" s="3" t="s">
        <v>37</v>
      </c>
      <c r="C2" s="3" t="s">
        <v>40</v>
      </c>
    </row>
    <row r="3" spans="1:22">
      <c r="A3" s="3" t="s">
        <v>38</v>
      </c>
    </row>
    <row r="4" spans="1:22">
      <c r="A4" s="3" t="s">
        <v>39</v>
      </c>
    </row>
    <row r="6" spans="1:22">
      <c r="P6" s="23" t="s">
        <v>39</v>
      </c>
      <c r="Q6" s="23" t="s">
        <v>0</v>
      </c>
      <c r="R6" s="24" t="s">
        <v>41</v>
      </c>
      <c r="S6" s="10" t="s">
        <v>42</v>
      </c>
      <c r="T6" s="10" t="s">
        <v>43</v>
      </c>
      <c r="U6" s="10" t="s">
        <v>44</v>
      </c>
      <c r="V6" s="10" t="s">
        <v>45</v>
      </c>
    </row>
    <row r="7" spans="1:22">
      <c r="A7" s="25" t="str">
        <f>IF(Tabela1[[#This Row],[Código]]="IBOV","^BVSP",IF(Tabela1[[#This Row],[Código]]="","",CONCATENATE(LEFT(Tabela1[[#This Row],[Código]],6),".SA")))</f>
        <v>ABCB4.SA</v>
      </c>
      <c r="C7" s="3" t="s">
        <v>95</v>
      </c>
      <c r="D7" s="3" t="s">
        <v>3992</v>
      </c>
      <c r="E7" s="3" t="s">
        <v>1978</v>
      </c>
      <c r="F7" s="3" t="s">
        <v>1919</v>
      </c>
      <c r="G7" s="3" t="s">
        <v>1025</v>
      </c>
      <c r="H7" s="18">
        <v>41726</v>
      </c>
      <c r="J7" s="3">
        <f>IF($A7="",0,VALUE(CONCATENATE(LEFT(D7,LEN(D7)-3),",",RIGHT(D7,2))))</f>
        <v>11.62</v>
      </c>
      <c r="K7" s="3">
        <f t="shared" ref="K7:M22" si="0">IF($A7="",0,VALUE(CONCATENATE(LEFT(E7,LEN(E7)-3),",",RIGHT(E7,2))))</f>
        <v>11.96</v>
      </c>
      <c r="L7" s="3">
        <f t="shared" si="0"/>
        <v>12.06</v>
      </c>
      <c r="M7" s="3">
        <f t="shared" si="0"/>
        <v>11.6</v>
      </c>
      <c r="P7" s="12" t="s">
        <v>19</v>
      </c>
      <c r="Q7" s="9" t="str">
        <f t="shared" ref="Q7:Q38" si="1">IF(A7="","",C7)</f>
        <v xml:space="preserve">ABC BRASIL  -PN  </v>
      </c>
      <c r="R7" s="18">
        <f t="shared" ref="R7:R38" si="2">IF(A7="","",H7)</f>
        <v>41726</v>
      </c>
      <c r="S7" s="5">
        <f t="shared" ref="S7:S38" si="3">J7</f>
        <v>11.62</v>
      </c>
      <c r="T7" s="5">
        <f t="shared" ref="T7:T38" si="4">K7</f>
        <v>11.96</v>
      </c>
      <c r="U7" s="5">
        <f t="shared" ref="U7:U38" si="5">L7</f>
        <v>12.06</v>
      </c>
      <c r="V7" s="5">
        <f t="shared" ref="V7:V38" si="6">M7</f>
        <v>11.6</v>
      </c>
    </row>
    <row r="8" spans="1:22">
      <c r="A8" s="25" t="str">
        <f>IF(Tabela1[[#This Row],[Código]]="IBOV","^BVSP",IF(Tabela1[[#This Row],[Código]]="","",CONCATENATE(LEFT(Tabela1[[#This Row],[Código]],6),".SA")))</f>
        <v>AELP3.SA</v>
      </c>
      <c r="C8" s="3" t="s">
        <v>96</v>
      </c>
      <c r="D8" s="3" t="s">
        <v>1459</v>
      </c>
      <c r="E8" s="3" t="s">
        <v>2021</v>
      </c>
      <c r="F8" s="3" t="s">
        <v>2021</v>
      </c>
      <c r="G8" s="3" t="s">
        <v>1459</v>
      </c>
      <c r="H8" s="18">
        <v>41726</v>
      </c>
      <c r="J8" s="3">
        <f t="shared" ref="J8:M71" si="7">IF($A8="",0,VALUE(CONCATENATE(LEFT(D8,LEN(D8)-3),",",RIGHT(D8,2))))</f>
        <v>7.3</v>
      </c>
      <c r="K8" s="3">
        <f t="shared" si="0"/>
        <v>7.34</v>
      </c>
      <c r="L8" s="3">
        <f t="shared" si="0"/>
        <v>7.34</v>
      </c>
      <c r="M8" s="3">
        <f t="shared" si="0"/>
        <v>7.3</v>
      </c>
      <c r="P8" s="12" t="s">
        <v>61</v>
      </c>
      <c r="Q8" s="9" t="str">
        <f t="shared" si="1"/>
        <v>AES ELPA    -ON</v>
      </c>
      <c r="R8" s="18">
        <f t="shared" si="2"/>
        <v>41726</v>
      </c>
      <c r="S8" s="5">
        <f t="shared" si="3"/>
        <v>7.3</v>
      </c>
      <c r="T8" s="5">
        <f t="shared" si="4"/>
        <v>7.34</v>
      </c>
      <c r="U8" s="5">
        <f t="shared" si="5"/>
        <v>7.34</v>
      </c>
      <c r="V8" s="5">
        <f t="shared" si="6"/>
        <v>7.3</v>
      </c>
    </row>
    <row r="9" spans="1:22">
      <c r="A9" s="25" t="str">
        <f>IF(Tabela1[[#This Row],[Código]]="IBOV","^BVSP",IF(Tabela1[[#This Row],[Código]]="","",CONCATENATE(LEFT(Tabela1[[#This Row],[Código]],6),".SA")))</f>
        <v>BAZA3.SA</v>
      </c>
      <c r="C9" s="3" t="s">
        <v>97</v>
      </c>
      <c r="D9" s="3" t="s">
        <v>1906</v>
      </c>
      <c r="E9" s="3" t="s">
        <v>3993</v>
      </c>
      <c r="F9" s="3" t="s">
        <v>3993</v>
      </c>
      <c r="G9" s="3" t="s">
        <v>1906</v>
      </c>
      <c r="H9" s="18">
        <v>41726</v>
      </c>
      <c r="J9" s="3">
        <f t="shared" si="7"/>
        <v>0.32</v>
      </c>
      <c r="K9" s="3">
        <f t="shared" si="0"/>
        <v>0.33</v>
      </c>
      <c r="L9" s="3">
        <f t="shared" si="0"/>
        <v>0.33</v>
      </c>
      <c r="M9" s="3">
        <f t="shared" si="0"/>
        <v>0.32</v>
      </c>
      <c r="P9" s="13" t="s">
        <v>56</v>
      </c>
      <c r="Q9" s="9" t="str">
        <f t="shared" si="1"/>
        <v>AMAZONIA    -ON</v>
      </c>
      <c r="R9" s="18">
        <f t="shared" si="2"/>
        <v>41726</v>
      </c>
      <c r="S9" s="5">
        <f t="shared" si="3"/>
        <v>0.32</v>
      </c>
      <c r="T9" s="5">
        <f t="shared" si="4"/>
        <v>0.33</v>
      </c>
      <c r="U9" s="5">
        <f t="shared" si="5"/>
        <v>0.33</v>
      </c>
      <c r="V9" s="5">
        <f t="shared" si="6"/>
        <v>0.32</v>
      </c>
    </row>
    <row r="10" spans="1:22">
      <c r="A10" s="25" t="str">
        <f>IF(Tabela1[[#This Row],[Código]]="IBOV","^BVSP",IF(Tabela1[[#This Row],[Código]]="","",CONCATENATE(LEFT(Tabela1[[#This Row],[Código]],6),".SA")))</f>
        <v>BBAS3.SA</v>
      </c>
      <c r="C10" s="3" t="s">
        <v>98</v>
      </c>
      <c r="D10" s="3" t="s">
        <v>1438</v>
      </c>
      <c r="E10" s="3" t="s">
        <v>3994</v>
      </c>
      <c r="F10" s="3" t="s">
        <v>3995</v>
      </c>
      <c r="G10" s="3" t="s">
        <v>2028</v>
      </c>
      <c r="H10" s="18">
        <v>41726</v>
      </c>
      <c r="J10" s="3">
        <f t="shared" si="7"/>
        <v>22.5</v>
      </c>
      <c r="K10" s="3">
        <f t="shared" si="0"/>
        <v>22.29</v>
      </c>
      <c r="L10" s="3">
        <f t="shared" si="0"/>
        <v>22.88</v>
      </c>
      <c r="M10" s="3">
        <f t="shared" si="0"/>
        <v>22</v>
      </c>
      <c r="P10" s="13" t="s">
        <v>21</v>
      </c>
      <c r="Q10" s="9" t="str">
        <f t="shared" si="1"/>
        <v xml:space="preserve">BRASIL      -ON  </v>
      </c>
      <c r="R10" s="18">
        <f t="shared" si="2"/>
        <v>41726</v>
      </c>
      <c r="S10" s="5">
        <f t="shared" si="3"/>
        <v>22.5</v>
      </c>
      <c r="T10" s="5">
        <f t="shared" si="4"/>
        <v>22.29</v>
      </c>
      <c r="U10" s="5">
        <f t="shared" si="5"/>
        <v>22.88</v>
      </c>
      <c r="V10" s="5">
        <f t="shared" si="6"/>
        <v>22</v>
      </c>
    </row>
    <row r="11" spans="1:22">
      <c r="A11" s="25" t="str">
        <f>IF(Tabela1[[#This Row],[Código]]="IBOV","^BVSP",IF(Tabela1[[#This Row],[Código]]="","",CONCATENATE(LEFT(Tabela1[[#This Row],[Código]],6),".SA")))</f>
        <v>BBDC3.SA</v>
      </c>
      <c r="C11" s="3" t="s">
        <v>185</v>
      </c>
      <c r="D11" s="3" t="s">
        <v>3996</v>
      </c>
      <c r="E11" s="3" t="s">
        <v>3997</v>
      </c>
      <c r="F11" s="3" t="s">
        <v>1933</v>
      </c>
      <c r="G11" s="3" t="s">
        <v>3998</v>
      </c>
      <c r="H11" s="18">
        <v>41726</v>
      </c>
      <c r="J11" s="3">
        <f t="shared" si="7"/>
        <v>33.6</v>
      </c>
      <c r="K11" s="3">
        <f t="shared" si="0"/>
        <v>33.33</v>
      </c>
      <c r="L11" s="3">
        <f t="shared" si="0"/>
        <v>34</v>
      </c>
      <c r="M11" s="3">
        <f t="shared" si="0"/>
        <v>33.18</v>
      </c>
      <c r="P11" s="12" t="s">
        <v>183</v>
      </c>
      <c r="Q11" s="9" t="str">
        <f t="shared" si="1"/>
        <v xml:space="preserve">BRADESCO    -ON  </v>
      </c>
      <c r="R11" s="18">
        <f t="shared" si="2"/>
        <v>41726</v>
      </c>
      <c r="S11" s="5">
        <f t="shared" si="3"/>
        <v>33.6</v>
      </c>
      <c r="T11" s="5">
        <f t="shared" si="4"/>
        <v>33.33</v>
      </c>
      <c r="U11" s="5">
        <f t="shared" si="5"/>
        <v>34</v>
      </c>
      <c r="V11" s="5">
        <f t="shared" si="6"/>
        <v>33.18</v>
      </c>
    </row>
    <row r="12" spans="1:22">
      <c r="A12" s="25" t="str">
        <f>IF(Tabela1[[#This Row],[Código]]="IBOV","^BVSP",IF(Tabela1[[#This Row],[Código]]="","",CONCATENATE(LEFT(Tabela1[[#This Row],[Código]],6),".SA")))</f>
        <v>BBDC4.SA</v>
      </c>
      <c r="C12" s="3" t="s">
        <v>186</v>
      </c>
      <c r="D12" s="3" t="s">
        <v>3999</v>
      </c>
      <c r="E12" s="3" t="s">
        <v>4000</v>
      </c>
      <c r="F12" s="3" t="s">
        <v>4001</v>
      </c>
      <c r="G12" s="3" t="s">
        <v>4002</v>
      </c>
      <c r="H12" s="18">
        <v>41726</v>
      </c>
      <c r="J12" s="3">
        <f t="shared" si="7"/>
        <v>30.7</v>
      </c>
      <c r="K12" s="3">
        <f t="shared" si="0"/>
        <v>30.74</v>
      </c>
      <c r="L12" s="3">
        <f t="shared" si="0"/>
        <v>30.95</v>
      </c>
      <c r="M12" s="3">
        <f t="shared" si="0"/>
        <v>30.34</v>
      </c>
      <c r="P12" s="12" t="s">
        <v>184</v>
      </c>
      <c r="Q12" s="9" t="str">
        <f t="shared" si="1"/>
        <v xml:space="preserve">BRADESCO    -PN  </v>
      </c>
      <c r="R12" s="38">
        <f t="shared" si="2"/>
        <v>41726</v>
      </c>
      <c r="S12" s="5">
        <f t="shared" si="3"/>
        <v>30.7</v>
      </c>
      <c r="T12" s="5">
        <f t="shared" si="4"/>
        <v>30.74</v>
      </c>
      <c r="U12" s="5">
        <f t="shared" si="5"/>
        <v>30.95</v>
      </c>
      <c r="V12" s="5">
        <f t="shared" si="6"/>
        <v>30.34</v>
      </c>
    </row>
    <row r="13" spans="1:22">
      <c r="A13" s="25" t="str">
        <f>IF(Tabela1[[#This Row],[Código]]="IBOV","^BVSP",IF(Tabela1[[#This Row],[Código]]="","",CONCATENATE(LEFT(Tabela1[[#This Row],[Código]],6),".SA")))</f>
        <v>BEES3.SA</v>
      </c>
      <c r="C13" s="3" t="s">
        <v>1383</v>
      </c>
      <c r="D13" s="3" t="s">
        <v>1384</v>
      </c>
      <c r="E13" s="3" t="s">
        <v>1277</v>
      </c>
      <c r="F13" s="3" t="s">
        <v>1384</v>
      </c>
      <c r="G13" s="3" t="s">
        <v>1277</v>
      </c>
      <c r="H13" s="18">
        <v>41726</v>
      </c>
      <c r="J13" s="3">
        <f t="shared" si="7"/>
        <v>0.44</v>
      </c>
      <c r="K13" s="3">
        <f t="shared" si="0"/>
        <v>0.43</v>
      </c>
      <c r="L13" s="3">
        <f t="shared" si="0"/>
        <v>0.44</v>
      </c>
      <c r="M13" s="3">
        <f t="shared" si="0"/>
        <v>0.43</v>
      </c>
      <c r="P13" s="13" t="s">
        <v>52</v>
      </c>
      <c r="Q13" s="9" t="str">
        <f t="shared" si="1"/>
        <v>BANESTES    -ON</v>
      </c>
      <c r="R13" s="38">
        <f t="shared" si="2"/>
        <v>41726</v>
      </c>
      <c r="S13" s="5">
        <f t="shared" si="3"/>
        <v>0.44</v>
      </c>
      <c r="T13" s="5">
        <f t="shared" si="4"/>
        <v>0.43</v>
      </c>
      <c r="U13" s="5">
        <f t="shared" si="5"/>
        <v>0.44</v>
      </c>
      <c r="V13" s="5">
        <f t="shared" si="6"/>
        <v>0.43</v>
      </c>
    </row>
    <row r="14" spans="1:22">
      <c r="A14" s="25" t="str">
        <f>IF(Tabela1[[#This Row],[Código]]="IBOV","^BVSP",IF(Tabela1[[#This Row],[Código]]="","",CONCATENATE(LEFT(Tabela1[[#This Row],[Código]],6),".SA")))</f>
        <v>BEES4.SA</v>
      </c>
      <c r="C14" s="3" t="s">
        <v>1385</v>
      </c>
      <c r="D14" s="3" t="s">
        <v>1242</v>
      </c>
      <c r="E14" s="3" t="s">
        <v>1242</v>
      </c>
      <c r="F14" s="3" t="s">
        <v>1242</v>
      </c>
      <c r="G14" s="3" t="s">
        <v>1242</v>
      </c>
      <c r="H14" s="18">
        <v>41726</v>
      </c>
      <c r="J14" s="3">
        <f t="shared" si="7"/>
        <v>0.42</v>
      </c>
      <c r="K14" s="3">
        <f t="shared" si="0"/>
        <v>0.42</v>
      </c>
      <c r="L14" s="3">
        <f t="shared" si="0"/>
        <v>0.42</v>
      </c>
      <c r="M14" s="3">
        <f t="shared" si="0"/>
        <v>0.42</v>
      </c>
      <c r="P14" s="13" t="s">
        <v>53</v>
      </c>
      <c r="Q14" s="9" t="str">
        <f t="shared" si="1"/>
        <v>BANESTES    -PN</v>
      </c>
      <c r="R14" s="18">
        <f t="shared" si="2"/>
        <v>41726</v>
      </c>
      <c r="S14" s="5">
        <f t="shared" si="3"/>
        <v>0.42</v>
      </c>
      <c r="T14" s="5">
        <f t="shared" si="4"/>
        <v>0.42</v>
      </c>
      <c r="U14" s="5">
        <f t="shared" si="5"/>
        <v>0.42</v>
      </c>
      <c r="V14" s="5">
        <f t="shared" si="6"/>
        <v>0.42</v>
      </c>
    </row>
    <row r="15" spans="1:22">
      <c r="A15" s="25" t="str">
        <f>IF(Tabela1[[#This Row],[Código]]="IBOV","^BVSP",IF(Tabela1[[#This Row],[Código]]="","",CONCATENATE(LEFT(Tabela1[[#This Row],[Código]],6),".SA")))</f>
        <v>BGIP3.SA</v>
      </c>
      <c r="C15" s="3" t="s">
        <v>1292</v>
      </c>
      <c r="D15" s="3" t="s">
        <v>400</v>
      </c>
      <c r="E15" s="3" t="s">
        <v>364</v>
      </c>
      <c r="F15" s="3" t="s">
        <v>364</v>
      </c>
      <c r="G15" s="3" t="s">
        <v>364</v>
      </c>
      <c r="H15" s="18">
        <v>41726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9" t="s">
        <v>187</v>
      </c>
      <c r="Q15" s="9" t="str">
        <f t="shared" si="1"/>
        <v>BANESE      -ON</v>
      </c>
      <c r="R15" s="38">
        <f t="shared" si="2"/>
        <v>41726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25" t="str">
        <f>IF(Tabela1[[#This Row],[Código]]="IBOV","^BVSP",IF(Tabela1[[#This Row],[Código]]="","",CONCATENATE(LEFT(Tabela1[[#This Row],[Código]],6),".SA")))</f>
        <v>BGIP4.SA</v>
      </c>
      <c r="C16" s="3" t="s">
        <v>1293</v>
      </c>
      <c r="D16" s="3" t="s">
        <v>2022</v>
      </c>
      <c r="E16" s="3" t="s">
        <v>4003</v>
      </c>
      <c r="F16" s="3" t="s">
        <v>4003</v>
      </c>
      <c r="G16" s="3" t="s">
        <v>2022</v>
      </c>
      <c r="H16" s="18">
        <v>41726</v>
      </c>
      <c r="J16" s="3">
        <f t="shared" si="7"/>
        <v>44.98</v>
      </c>
      <c r="K16" s="3">
        <f t="shared" si="0"/>
        <v>46.49</v>
      </c>
      <c r="L16" s="3">
        <f t="shared" si="0"/>
        <v>46.49</v>
      </c>
      <c r="M16" s="3">
        <f t="shared" si="0"/>
        <v>44.98</v>
      </c>
      <c r="P16" s="13" t="s">
        <v>188</v>
      </c>
      <c r="Q16" s="9" t="str">
        <f t="shared" si="1"/>
        <v>BANESE      -PN</v>
      </c>
      <c r="R16" s="38">
        <f t="shared" si="2"/>
        <v>41726</v>
      </c>
      <c r="S16" s="5">
        <f t="shared" si="3"/>
        <v>44.98</v>
      </c>
      <c r="T16" s="5">
        <f t="shared" si="4"/>
        <v>46.49</v>
      </c>
      <c r="U16" s="5">
        <f t="shared" si="5"/>
        <v>46.49</v>
      </c>
      <c r="V16" s="5">
        <f t="shared" si="6"/>
        <v>44.98</v>
      </c>
    </row>
    <row r="17" spans="1:22">
      <c r="A17" s="25" t="str">
        <f>IF(Tabela1[[#This Row],[Código]]="IBOV","^BVSP",IF(Tabela1[[#This Row],[Código]]="","",CONCATENATE(LEFT(Tabela1[[#This Row],[Código]],6),".SA")))</f>
        <v>BICB3.SA</v>
      </c>
      <c r="C17" s="3" t="s">
        <v>194</v>
      </c>
      <c r="D17" s="3" t="s">
        <v>1149</v>
      </c>
      <c r="E17" s="3" t="s">
        <v>1149</v>
      </c>
      <c r="F17" s="3" t="s">
        <v>1149</v>
      </c>
      <c r="G17" s="3" t="s">
        <v>1149</v>
      </c>
      <c r="H17" s="18">
        <v>41726</v>
      </c>
      <c r="J17" s="3">
        <f t="shared" si="7"/>
        <v>7.8</v>
      </c>
      <c r="K17" s="3">
        <f t="shared" si="0"/>
        <v>7.8</v>
      </c>
      <c r="L17" s="3">
        <f t="shared" si="0"/>
        <v>7.8</v>
      </c>
      <c r="M17" s="3">
        <f t="shared" si="0"/>
        <v>7.8</v>
      </c>
      <c r="P17" s="12" t="s">
        <v>193</v>
      </c>
      <c r="Q17" s="9" t="str">
        <f t="shared" si="1"/>
        <v xml:space="preserve">BICBANCO    -ON  </v>
      </c>
      <c r="R17" s="38">
        <f t="shared" si="2"/>
        <v>41726</v>
      </c>
      <c r="S17" s="5">
        <f t="shared" si="3"/>
        <v>7.8</v>
      </c>
      <c r="T17" s="5">
        <f t="shared" si="4"/>
        <v>7.8</v>
      </c>
      <c r="U17" s="5">
        <f t="shared" si="5"/>
        <v>7.8</v>
      </c>
      <c r="V17" s="5">
        <f t="shared" si="6"/>
        <v>7.8</v>
      </c>
    </row>
    <row r="18" spans="1:22">
      <c r="A18" s="25" t="str">
        <f>IF(Tabela1[[#This Row],[Código]]="IBOV","^BVSP",IF(Tabela1[[#This Row],[Código]]="","",CONCATENATE(LEFT(Tabela1[[#This Row],[Código]],6),".SA")))</f>
        <v>BICB4.SA</v>
      </c>
      <c r="C18" s="3" t="s">
        <v>99</v>
      </c>
      <c r="D18" s="3" t="s">
        <v>4004</v>
      </c>
      <c r="E18" s="3" t="s">
        <v>1946</v>
      </c>
      <c r="F18" s="3" t="s">
        <v>1279</v>
      </c>
      <c r="G18" s="3" t="s">
        <v>4005</v>
      </c>
      <c r="H18" s="18">
        <v>41726</v>
      </c>
      <c r="J18" s="3">
        <f t="shared" si="7"/>
        <v>7.81</v>
      </c>
      <c r="K18" s="3">
        <f t="shared" si="0"/>
        <v>7.87</v>
      </c>
      <c r="L18" s="3">
        <f t="shared" si="0"/>
        <v>7.9</v>
      </c>
      <c r="M18" s="3">
        <f t="shared" si="0"/>
        <v>7.74</v>
      </c>
      <c r="P18" s="12" t="s">
        <v>10</v>
      </c>
      <c r="Q18" s="9" t="str">
        <f t="shared" si="1"/>
        <v xml:space="preserve">BICBANCO    -PN  </v>
      </c>
      <c r="R18" s="38">
        <f t="shared" si="2"/>
        <v>41726</v>
      </c>
      <c r="S18" s="5">
        <f t="shared" si="3"/>
        <v>7.81</v>
      </c>
      <c r="T18" s="5">
        <f t="shared" si="4"/>
        <v>7.87</v>
      </c>
      <c r="U18" s="5">
        <f t="shared" si="5"/>
        <v>7.9</v>
      </c>
      <c r="V18" s="5">
        <f t="shared" si="6"/>
        <v>7.74</v>
      </c>
    </row>
    <row r="19" spans="1:22">
      <c r="A19" s="25" t="str">
        <f>IF(Tabela1[[#This Row],[Código]]="IBOV","^BVSP",IF(Tabela1[[#This Row],[Código]]="","",CONCATENATE(LEFT(Tabela1[[#This Row],[Código]],6),".SA")))</f>
        <v>BMIN3.SA</v>
      </c>
      <c r="C19" s="3" t="s">
        <v>1294</v>
      </c>
      <c r="D19" s="3" t="s">
        <v>4006</v>
      </c>
      <c r="E19" s="3" t="s">
        <v>4006</v>
      </c>
      <c r="F19" s="3" t="s">
        <v>4006</v>
      </c>
      <c r="G19" s="3" t="s">
        <v>4006</v>
      </c>
      <c r="H19" s="18">
        <v>41726</v>
      </c>
      <c r="J19" s="3">
        <f t="shared" si="7"/>
        <v>1.05</v>
      </c>
      <c r="K19" s="3">
        <f t="shared" si="0"/>
        <v>1.05</v>
      </c>
      <c r="L19" s="3">
        <f t="shared" si="0"/>
        <v>1.05</v>
      </c>
      <c r="M19" s="3">
        <f t="shared" si="0"/>
        <v>1.05</v>
      </c>
      <c r="P19" s="12" t="s">
        <v>195</v>
      </c>
      <c r="Q19" s="9" t="str">
        <f t="shared" si="1"/>
        <v>MERC INVEST -ON</v>
      </c>
      <c r="R19" s="38">
        <f t="shared" si="2"/>
        <v>41726</v>
      </c>
      <c r="S19" s="5">
        <f t="shared" si="3"/>
        <v>1.05</v>
      </c>
      <c r="T19" s="5">
        <f t="shared" si="4"/>
        <v>1.05</v>
      </c>
      <c r="U19" s="5">
        <f t="shared" si="5"/>
        <v>1.05</v>
      </c>
      <c r="V19" s="5">
        <f t="shared" si="6"/>
        <v>1.05</v>
      </c>
    </row>
    <row r="20" spans="1:22">
      <c r="A20" s="25" t="str">
        <f>IF(Tabela1[[#This Row],[Código]]="IBOV","^BVSP",IF(Tabela1[[#This Row],[Código]]="","",CONCATENATE(LEFT(Tabela1[[#This Row],[Código]],6),".SA")))</f>
        <v>BMIN4.SA</v>
      </c>
      <c r="C20" s="3" t="s">
        <v>1295</v>
      </c>
      <c r="D20" s="3" t="s">
        <v>1241</v>
      </c>
      <c r="E20" s="3" t="s">
        <v>1241</v>
      </c>
      <c r="F20" s="3" t="s">
        <v>1241</v>
      </c>
      <c r="G20" s="3" t="s">
        <v>1241</v>
      </c>
      <c r="H20" s="18">
        <v>41726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2" t="s">
        <v>55</v>
      </c>
      <c r="Q20" s="9" t="str">
        <f t="shared" si="1"/>
        <v>MERC INVEST -PN</v>
      </c>
      <c r="R20" s="18">
        <f t="shared" si="2"/>
        <v>41726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25" t="str">
        <f>IF(Tabela1[[#This Row],[Código]]="IBOV","^BVSP",IF(Tabela1[[#This Row],[Código]]="","",CONCATENATE(LEFT(Tabela1[[#This Row],[Código]],6),".SA")))</f>
        <v>BNBR3.SA</v>
      </c>
      <c r="C21" s="3" t="s">
        <v>198</v>
      </c>
      <c r="D21" s="3" t="s">
        <v>4007</v>
      </c>
      <c r="E21" s="3" t="s">
        <v>4007</v>
      </c>
      <c r="F21" s="3" t="s">
        <v>4007</v>
      </c>
      <c r="G21" s="3" t="s">
        <v>4007</v>
      </c>
      <c r="H21" s="18">
        <v>41726</v>
      </c>
      <c r="J21" s="3">
        <f t="shared" si="7"/>
        <v>25.07</v>
      </c>
      <c r="K21" s="3">
        <f t="shared" si="0"/>
        <v>25.07</v>
      </c>
      <c r="L21" s="3">
        <f t="shared" si="0"/>
        <v>25.07</v>
      </c>
      <c r="M21" s="3">
        <f t="shared" si="0"/>
        <v>25.07</v>
      </c>
      <c r="P21" s="13" t="s">
        <v>196</v>
      </c>
      <c r="Q21" s="9" t="str">
        <f t="shared" si="1"/>
        <v>NORD BRASIL -ON</v>
      </c>
      <c r="R21" s="38">
        <f t="shared" si="2"/>
        <v>41726</v>
      </c>
      <c r="S21" s="5">
        <f t="shared" si="3"/>
        <v>25.07</v>
      </c>
      <c r="T21" s="5">
        <f t="shared" si="4"/>
        <v>25.07</v>
      </c>
      <c r="U21" s="5">
        <f t="shared" si="5"/>
        <v>25.07</v>
      </c>
      <c r="V21" s="5">
        <f t="shared" si="6"/>
        <v>25.07</v>
      </c>
    </row>
    <row r="22" spans="1:22">
      <c r="A22" s="25" t="str">
        <f>IF(Tabela1[[#This Row],[Código]]="IBOV","^BVSP",IF(Tabela1[[#This Row],[Código]]="","",CONCATENATE(LEFT(Tabela1[[#This Row],[Código]],6),".SA")))</f>
        <v>BNBR4.SA</v>
      </c>
      <c r="C22" s="3" t="s">
        <v>199</v>
      </c>
      <c r="D22" s="3" t="s">
        <v>1220</v>
      </c>
      <c r="E22" s="3" t="s">
        <v>1220</v>
      </c>
      <c r="F22" s="3" t="s">
        <v>1220</v>
      </c>
      <c r="G22" s="3" t="s">
        <v>1220</v>
      </c>
      <c r="H22" s="18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2" t="s">
        <v>197</v>
      </c>
      <c r="Q22" s="9" t="str">
        <f t="shared" si="1"/>
        <v>NORD BRASIL -PN</v>
      </c>
      <c r="R22" s="38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25" t="str">
        <f>IF(Tabela1[[#This Row],[Código]]="IBOV","^BVSP",IF(Tabela1[[#This Row],[Código]]="","",CONCATENATE(LEFT(Tabela1[[#This Row],[Código]],6),".SA")))</f>
        <v>BRGE11.SA</v>
      </c>
      <c r="C23" s="3" t="s">
        <v>696</v>
      </c>
      <c r="D23" s="3" t="s">
        <v>400</v>
      </c>
      <c r="E23" s="3" t="s">
        <v>834</v>
      </c>
      <c r="F23" s="3" t="s">
        <v>834</v>
      </c>
      <c r="G23" s="3" t="s">
        <v>834</v>
      </c>
      <c r="H23" s="18">
        <v>41726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31" t="s">
        <v>206</v>
      </c>
      <c r="Q23" s="9" t="str">
        <f t="shared" si="1"/>
        <v>ALFA CONSORC-PNE</v>
      </c>
      <c r="R23" s="38">
        <f t="shared" si="2"/>
        <v>41726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25" t="str">
        <f>IF(Tabela1[[#This Row],[Código]]="IBOV","^BVSP",IF(Tabela1[[#This Row],[Código]]="","",CONCATENATE(LEFT(Tabela1[[#This Row],[Código]],6),".SA")))</f>
        <v>BRGE12.SA</v>
      </c>
      <c r="C24" s="3" t="s">
        <v>211</v>
      </c>
      <c r="D24" s="3" t="s">
        <v>834</v>
      </c>
      <c r="E24" s="3" t="s">
        <v>834</v>
      </c>
      <c r="F24" s="3" t="s">
        <v>834</v>
      </c>
      <c r="G24" s="3" t="s">
        <v>834</v>
      </c>
      <c r="H24" s="18">
        <v>41726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9" t="s">
        <v>207</v>
      </c>
      <c r="Q24" s="9" t="str">
        <f t="shared" si="1"/>
        <v>ALFA CONSORC-PNF</v>
      </c>
      <c r="R24" s="38">
        <f t="shared" si="2"/>
        <v>41726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25" t="str">
        <f>IF(Tabela1[[#This Row],[Código]]="IBOV","^BVSP",IF(Tabela1[[#This Row],[Código]]="","",CONCATENATE(LEFT(Tabela1[[#This Row],[Código]],6),".SA")))</f>
        <v>BRGE3.SA</v>
      </c>
      <c r="C25" s="3" t="s">
        <v>208</v>
      </c>
      <c r="D25" s="3" t="s">
        <v>834</v>
      </c>
      <c r="E25" s="3" t="s">
        <v>834</v>
      </c>
      <c r="F25" s="3" t="s">
        <v>834</v>
      </c>
      <c r="G25" s="3" t="s">
        <v>834</v>
      </c>
      <c r="H25" s="18">
        <v>41726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3" t="s">
        <v>202</v>
      </c>
      <c r="Q25" s="9" t="str">
        <f t="shared" si="1"/>
        <v>ALFA CONSORC-ON</v>
      </c>
      <c r="R25" s="18">
        <f t="shared" si="2"/>
        <v>41726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25" t="str">
        <f>IF(Tabela1[[#This Row],[Código]]="IBOV","^BVSP",IF(Tabela1[[#This Row],[Código]]="","",CONCATENATE(LEFT(Tabela1[[#This Row],[Código]],6),".SA")))</f>
        <v>BRGE5.SA</v>
      </c>
      <c r="C26" s="3" t="s">
        <v>697</v>
      </c>
      <c r="D26" s="3" t="s">
        <v>400</v>
      </c>
      <c r="E26" s="3" t="s">
        <v>209</v>
      </c>
      <c r="F26" s="3" t="s">
        <v>209</v>
      </c>
      <c r="G26" s="3" t="s">
        <v>209</v>
      </c>
      <c r="H26" s="18">
        <v>41726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9" t="s">
        <v>203</v>
      </c>
      <c r="Q26" s="9" t="str">
        <f t="shared" si="1"/>
        <v>ALFA CONSORC-PNA</v>
      </c>
      <c r="R26" s="18">
        <f t="shared" si="2"/>
        <v>41726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25" t="str">
        <f>IF(Tabela1[[#This Row],[Código]]="IBOV","^BVSP",IF(Tabela1[[#This Row],[Código]]="","",CONCATENATE(LEFT(Tabela1[[#This Row],[Código]],6),".SA")))</f>
        <v>BRGE6.SA</v>
      </c>
      <c r="C27" s="3" t="s">
        <v>698</v>
      </c>
      <c r="D27" s="3" t="s">
        <v>400</v>
      </c>
      <c r="E27" s="3" t="s">
        <v>699</v>
      </c>
      <c r="F27" s="3" t="s">
        <v>699</v>
      </c>
      <c r="G27" s="3" t="s">
        <v>699</v>
      </c>
      <c r="H27" s="18">
        <v>41726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3" t="s">
        <v>71</v>
      </c>
      <c r="Q27" s="9" t="str">
        <f t="shared" si="1"/>
        <v>ALFA CONSORC-PNB</v>
      </c>
      <c r="R27" s="18">
        <f t="shared" si="2"/>
        <v>41726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25" t="str">
        <f>IF(Tabela1[[#This Row],[Código]]="IBOV","^BVSP",IF(Tabela1[[#This Row],[Código]]="","",CONCATENATE(LEFT(Tabela1[[#This Row],[Código]],6),".SA")))</f>
        <v>BRGE7.SA</v>
      </c>
      <c r="C28" s="3" t="s">
        <v>700</v>
      </c>
      <c r="D28" s="3" t="s">
        <v>400</v>
      </c>
      <c r="E28" s="3" t="s">
        <v>210</v>
      </c>
      <c r="F28" s="3" t="s">
        <v>210</v>
      </c>
      <c r="G28" s="3" t="s">
        <v>210</v>
      </c>
      <c r="H28" s="18">
        <v>41726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31" t="s">
        <v>204</v>
      </c>
      <c r="Q28" s="9" t="str">
        <f t="shared" si="1"/>
        <v>ALFA CONSORC-PNC</v>
      </c>
      <c r="R28" s="18">
        <f t="shared" si="2"/>
        <v>41726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25" t="str">
        <f>IF(Tabela1[[#This Row],[Código]]="IBOV","^BVSP",IF(Tabela1[[#This Row],[Código]]="","",CONCATENATE(LEFT(Tabela1[[#This Row],[Código]],6),".SA")))</f>
        <v>BRGE8.SA</v>
      </c>
      <c r="C29" s="3" t="s">
        <v>701</v>
      </c>
      <c r="D29" s="3" t="s">
        <v>400</v>
      </c>
      <c r="E29" s="3" t="s">
        <v>702</v>
      </c>
      <c r="F29" s="3" t="s">
        <v>702</v>
      </c>
      <c r="G29" s="3" t="s">
        <v>702</v>
      </c>
      <c r="H29" s="18">
        <v>41726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3" t="s">
        <v>205</v>
      </c>
      <c r="Q29" s="9" t="str">
        <f t="shared" si="1"/>
        <v>ALFA CONSORC-PND</v>
      </c>
      <c r="R29" s="18">
        <f t="shared" si="2"/>
        <v>41726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25" t="str">
        <f>IF(Tabela1[[#This Row],[Código]]="IBOV","^BVSP",IF(Tabela1[[#This Row],[Código]]="","",CONCATENATE(LEFT(Tabela1[[#This Row],[Código]],6),".SA")))</f>
        <v>BRIV3.SA</v>
      </c>
      <c r="C30" s="3" t="s">
        <v>703</v>
      </c>
      <c r="D30" s="3" t="s">
        <v>1386</v>
      </c>
      <c r="E30" s="3" t="s">
        <v>1386</v>
      </c>
      <c r="F30" s="3" t="s">
        <v>1386</v>
      </c>
      <c r="G30" s="3" t="s">
        <v>1386</v>
      </c>
      <c r="H30" s="18">
        <v>41726</v>
      </c>
      <c r="J30" s="3">
        <f t="shared" si="7"/>
        <v>6</v>
      </c>
      <c r="K30" s="3">
        <f t="shared" si="7"/>
        <v>6</v>
      </c>
      <c r="L30" s="3">
        <f t="shared" si="7"/>
        <v>6</v>
      </c>
      <c r="M30" s="3">
        <f t="shared" si="7"/>
        <v>6</v>
      </c>
      <c r="P30" s="12" t="s">
        <v>181</v>
      </c>
      <c r="Q30" s="9" t="str">
        <f t="shared" si="1"/>
        <v>ALFA INVEST -ON</v>
      </c>
      <c r="R30" s="18">
        <f t="shared" si="2"/>
        <v>41726</v>
      </c>
      <c r="S30" s="5">
        <f t="shared" si="3"/>
        <v>6</v>
      </c>
      <c r="T30" s="5">
        <f t="shared" si="4"/>
        <v>6</v>
      </c>
      <c r="U30" s="5">
        <f t="shared" si="5"/>
        <v>6</v>
      </c>
      <c r="V30" s="5">
        <f t="shared" si="6"/>
        <v>6</v>
      </c>
    </row>
    <row r="31" spans="1:22">
      <c r="A31" s="25" t="str">
        <f>IF(Tabela1[[#This Row],[Código]]="IBOV","^BVSP",IF(Tabela1[[#This Row],[Código]]="","",CONCATENATE(LEFT(Tabela1[[#This Row],[Código]],6),".SA")))</f>
        <v>BRIV4.SA</v>
      </c>
      <c r="C31" s="3" t="s">
        <v>704</v>
      </c>
      <c r="D31" s="3" t="s">
        <v>4008</v>
      </c>
      <c r="E31" s="3" t="s">
        <v>2024</v>
      </c>
      <c r="F31" s="3" t="s">
        <v>2024</v>
      </c>
      <c r="G31" s="3" t="s">
        <v>4008</v>
      </c>
      <c r="H31" s="18">
        <v>41726</v>
      </c>
      <c r="J31" s="3">
        <f t="shared" si="7"/>
        <v>5.63</v>
      </c>
      <c r="K31" s="3">
        <f t="shared" si="7"/>
        <v>5.65</v>
      </c>
      <c r="L31" s="3">
        <f t="shared" si="7"/>
        <v>5.65</v>
      </c>
      <c r="M31" s="3">
        <f t="shared" si="7"/>
        <v>5.63</v>
      </c>
      <c r="P31" s="9" t="s">
        <v>182</v>
      </c>
      <c r="Q31" s="9" t="str">
        <f t="shared" si="1"/>
        <v>ALFA INVEST -PN</v>
      </c>
      <c r="R31" s="18">
        <f t="shared" si="2"/>
        <v>41726</v>
      </c>
      <c r="S31" s="5">
        <f t="shared" si="3"/>
        <v>5.63</v>
      </c>
      <c r="T31" s="5">
        <f t="shared" si="4"/>
        <v>5.65</v>
      </c>
      <c r="U31" s="5">
        <f t="shared" si="5"/>
        <v>5.65</v>
      </c>
      <c r="V31" s="5">
        <f t="shared" si="6"/>
        <v>5.63</v>
      </c>
    </row>
    <row r="32" spans="1:22">
      <c r="A32" s="25" t="str">
        <f>IF(Tabela1[[#This Row],[Código]]="IBOV","^BVSP",IF(Tabela1[[#This Row],[Código]]="","",CONCATENATE(LEFT(Tabela1[[#This Row],[Código]],6),".SA")))</f>
        <v>BRSR3.SA</v>
      </c>
      <c r="C32" s="3" t="s">
        <v>191</v>
      </c>
      <c r="D32" s="3" t="s">
        <v>1324</v>
      </c>
      <c r="E32" s="3" t="s">
        <v>1324</v>
      </c>
      <c r="F32" s="3" t="s">
        <v>1324</v>
      </c>
      <c r="G32" s="3" t="s">
        <v>1324</v>
      </c>
      <c r="H32" s="18">
        <v>41726</v>
      </c>
      <c r="J32" s="3">
        <f t="shared" si="7"/>
        <v>11.5</v>
      </c>
      <c r="K32" s="3">
        <f t="shared" si="7"/>
        <v>11.5</v>
      </c>
      <c r="L32" s="3">
        <f t="shared" si="7"/>
        <v>11.5</v>
      </c>
      <c r="M32" s="3">
        <f t="shared" si="7"/>
        <v>11.5</v>
      </c>
      <c r="P32" s="13" t="s">
        <v>189</v>
      </c>
      <c r="Q32" s="9" t="str">
        <f t="shared" si="1"/>
        <v xml:space="preserve">BANRISUL    -ON  </v>
      </c>
      <c r="R32" s="18">
        <f t="shared" si="2"/>
        <v>41726</v>
      </c>
      <c r="S32" s="5">
        <f t="shared" si="3"/>
        <v>11.5</v>
      </c>
      <c r="T32" s="5">
        <f t="shared" si="4"/>
        <v>11.5</v>
      </c>
      <c r="U32" s="5">
        <f t="shared" si="5"/>
        <v>11.5</v>
      </c>
      <c r="V32" s="5">
        <f t="shared" si="6"/>
        <v>11.5</v>
      </c>
    </row>
    <row r="33" spans="1:22">
      <c r="A33" s="25" t="str">
        <f>IF(Tabela1[[#This Row],[Código]]="IBOV","^BVSP",IF(Tabela1[[#This Row],[Código]]="","",CONCATENATE(LEFT(Tabela1[[#This Row],[Código]],6),".SA")))</f>
        <v>BRSR5.SA</v>
      </c>
      <c r="C33" s="3" t="s">
        <v>192</v>
      </c>
      <c r="D33" s="3" t="s">
        <v>1432</v>
      </c>
      <c r="E33" s="3" t="s">
        <v>1432</v>
      </c>
      <c r="F33" s="3" t="s">
        <v>1432</v>
      </c>
      <c r="G33" s="3" t="s">
        <v>1432</v>
      </c>
      <c r="H33" s="18">
        <v>41726</v>
      </c>
      <c r="J33" s="3">
        <f t="shared" si="7"/>
        <v>11.8</v>
      </c>
      <c r="K33" s="3">
        <f t="shared" si="7"/>
        <v>11.8</v>
      </c>
      <c r="L33" s="3">
        <f t="shared" si="7"/>
        <v>11.8</v>
      </c>
      <c r="M33" s="3">
        <f t="shared" si="7"/>
        <v>11.8</v>
      </c>
      <c r="P33" s="13" t="s">
        <v>190</v>
      </c>
      <c r="Q33" s="9" t="str">
        <f t="shared" si="1"/>
        <v xml:space="preserve">BANRISUL    -PNA </v>
      </c>
      <c r="R33" s="38">
        <f t="shared" si="2"/>
        <v>41726</v>
      </c>
      <c r="S33" s="5">
        <f t="shared" si="3"/>
        <v>11.8</v>
      </c>
      <c r="T33" s="5">
        <f t="shared" si="4"/>
        <v>11.8</v>
      </c>
      <c r="U33" s="5">
        <f t="shared" si="5"/>
        <v>11.8</v>
      </c>
      <c r="V33" s="5">
        <f t="shared" si="6"/>
        <v>11.8</v>
      </c>
    </row>
    <row r="34" spans="1:22">
      <c r="A34" s="25" t="str">
        <f>IF(Tabela1[[#This Row],[Código]]="IBOV","^BVSP",IF(Tabela1[[#This Row],[Código]]="","",CONCATENATE(LEFT(Tabela1[[#This Row],[Código]],6),".SA")))</f>
        <v>BRSR6.SA</v>
      </c>
      <c r="C34" s="3" t="s">
        <v>100</v>
      </c>
      <c r="D34" s="3" t="s">
        <v>1331</v>
      </c>
      <c r="E34" s="3" t="s">
        <v>1992</v>
      </c>
      <c r="F34" s="3" t="s">
        <v>1451</v>
      </c>
      <c r="G34" s="3" t="s">
        <v>1469</v>
      </c>
      <c r="H34" s="18">
        <v>41726</v>
      </c>
      <c r="J34" s="3">
        <f t="shared" si="7"/>
        <v>12.35</v>
      </c>
      <c r="K34" s="3">
        <f t="shared" si="7"/>
        <v>12.54</v>
      </c>
      <c r="L34" s="3">
        <f t="shared" si="7"/>
        <v>12.57</v>
      </c>
      <c r="M34" s="3">
        <f t="shared" si="7"/>
        <v>12.2</v>
      </c>
      <c r="P34" s="9" t="s">
        <v>20</v>
      </c>
      <c r="Q34" s="9" t="str">
        <f t="shared" si="1"/>
        <v xml:space="preserve">BANRISUL    -PNB </v>
      </c>
      <c r="R34" s="18">
        <f t="shared" si="2"/>
        <v>41726</v>
      </c>
      <c r="S34" s="5">
        <f t="shared" si="3"/>
        <v>12.35</v>
      </c>
      <c r="T34" s="5">
        <f t="shared" si="4"/>
        <v>12.54</v>
      </c>
      <c r="U34" s="5">
        <f t="shared" si="5"/>
        <v>12.57</v>
      </c>
      <c r="V34" s="5">
        <f t="shared" si="6"/>
        <v>12.2</v>
      </c>
    </row>
    <row r="35" spans="1:22">
      <c r="A35" s="25" t="str">
        <f>IF(Tabela1[[#This Row],[Código]]="IBOV","^BVSP",IF(Tabela1[[#This Row],[Código]]="","",CONCATENATE(LEFT(Tabela1[[#This Row],[Código]],6),".SA")))</f>
        <v>BSLI3.SA</v>
      </c>
      <c r="C35" s="3" t="s">
        <v>1296</v>
      </c>
      <c r="D35" s="3" t="s">
        <v>1388</v>
      </c>
      <c r="E35" s="3" t="s">
        <v>1388</v>
      </c>
      <c r="F35" s="3" t="s">
        <v>1388</v>
      </c>
      <c r="G35" s="3" t="s">
        <v>1388</v>
      </c>
      <c r="H35" s="18">
        <v>41726</v>
      </c>
      <c r="J35" s="3">
        <f t="shared" si="7"/>
        <v>27.51</v>
      </c>
      <c r="K35" s="3">
        <f t="shared" si="7"/>
        <v>27.51</v>
      </c>
      <c r="L35" s="3">
        <f t="shared" si="7"/>
        <v>27.51</v>
      </c>
      <c r="M35" s="3">
        <f t="shared" si="7"/>
        <v>27.51</v>
      </c>
      <c r="P35" s="13" t="s">
        <v>200</v>
      </c>
      <c r="Q35" s="9" t="str">
        <f t="shared" si="1"/>
        <v>BRB BANCO   -ON</v>
      </c>
      <c r="R35" s="18">
        <f t="shared" si="2"/>
        <v>41726</v>
      </c>
      <c r="S35" s="5">
        <f t="shared" si="3"/>
        <v>27.51</v>
      </c>
      <c r="T35" s="5">
        <f t="shared" si="4"/>
        <v>27.51</v>
      </c>
      <c r="U35" s="5">
        <f t="shared" si="5"/>
        <v>27.51</v>
      </c>
      <c r="V35" s="5">
        <f t="shared" si="6"/>
        <v>27.51</v>
      </c>
    </row>
    <row r="36" spans="1:22">
      <c r="A36" s="25" t="str">
        <f>IF(Tabela1[[#This Row],[Código]]="IBOV","^BVSP",IF(Tabela1[[#This Row],[Código]]="","",CONCATENATE(LEFT(Tabela1[[#This Row],[Código]],6),".SA")))</f>
        <v>BSLI4.SA</v>
      </c>
      <c r="C36" s="3" t="s">
        <v>1297</v>
      </c>
      <c r="D36" s="3" t="s">
        <v>2026</v>
      </c>
      <c r="E36" s="3" t="s">
        <v>2027</v>
      </c>
      <c r="F36" s="3" t="s">
        <v>2026</v>
      </c>
      <c r="G36" s="3" t="s">
        <v>2027</v>
      </c>
      <c r="H36" s="18">
        <v>41726</v>
      </c>
      <c r="J36" s="3">
        <f t="shared" si="7"/>
        <v>27.96</v>
      </c>
      <c r="K36" s="3">
        <f t="shared" si="7"/>
        <v>27.94</v>
      </c>
      <c r="L36" s="3">
        <f t="shared" si="7"/>
        <v>27.96</v>
      </c>
      <c r="M36" s="3">
        <f t="shared" si="7"/>
        <v>27.94</v>
      </c>
      <c r="P36" s="12" t="s">
        <v>201</v>
      </c>
      <c r="Q36" s="9" t="str">
        <f t="shared" si="1"/>
        <v>BRB BANCO   -PN</v>
      </c>
      <c r="R36" s="38">
        <f t="shared" si="2"/>
        <v>41726</v>
      </c>
      <c r="S36" s="5">
        <f t="shared" si="3"/>
        <v>27.96</v>
      </c>
      <c r="T36" s="5">
        <f t="shared" si="4"/>
        <v>27.94</v>
      </c>
      <c r="U36" s="5">
        <f t="shared" si="5"/>
        <v>27.96</v>
      </c>
      <c r="V36" s="5">
        <f t="shared" si="6"/>
        <v>27.94</v>
      </c>
    </row>
    <row r="37" spans="1:22">
      <c r="A37" s="25" t="str">
        <f>IF(Tabela1[[#This Row],[Código]]="IBOV","^BVSP",IF(Tabela1[[#This Row],[Código]]="","",CONCATENATE(LEFT(Tabela1[[#This Row],[Código]],6),".SA")))</f>
        <v>CASN3.SA</v>
      </c>
      <c r="C37" s="3" t="s">
        <v>165</v>
      </c>
      <c r="D37" s="3" t="s">
        <v>400</v>
      </c>
      <c r="E37" s="3" t="s">
        <v>147</v>
      </c>
      <c r="F37" s="3" t="s">
        <v>147</v>
      </c>
      <c r="G37" s="3" t="s">
        <v>147</v>
      </c>
      <c r="H37" s="18">
        <v>41726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2" t="s">
        <v>164</v>
      </c>
      <c r="Q37" s="9" t="str">
        <f t="shared" si="1"/>
        <v>CASAN       -ON</v>
      </c>
      <c r="R37" s="38">
        <f t="shared" si="2"/>
        <v>41726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25" t="str">
        <f>IF(Tabela1[[#This Row],[Código]]="IBOV","^BVSP",IF(Tabela1[[#This Row],[Código]]="","",CONCATENATE(LEFT(Tabela1[[#This Row],[Código]],6),".SA")))</f>
        <v>CEBR3.SA</v>
      </c>
      <c r="C38" s="3" t="s">
        <v>101</v>
      </c>
      <c r="D38" s="3" t="s">
        <v>1271</v>
      </c>
      <c r="E38" s="3" t="s">
        <v>1274</v>
      </c>
      <c r="F38" s="3" t="s">
        <v>1274</v>
      </c>
      <c r="G38" s="3" t="s">
        <v>1271</v>
      </c>
      <c r="H38" s="18">
        <v>41726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2" t="s">
        <v>83</v>
      </c>
      <c r="Q38" s="9" t="str">
        <f t="shared" si="1"/>
        <v>CEB         -ON</v>
      </c>
      <c r="R38" s="38">
        <f t="shared" si="2"/>
        <v>41726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25" t="str">
        <f>IF(Tabela1[[#This Row],[Código]]="IBOV","^BVSP",IF(Tabela1[[#This Row],[Código]]="","",CONCATENATE(LEFT(Tabela1[[#This Row],[Código]],6),".SA")))</f>
        <v>CEBR5.SA</v>
      </c>
      <c r="C39" s="3" t="s">
        <v>102</v>
      </c>
      <c r="D39" s="3" t="s">
        <v>2028</v>
      </c>
      <c r="E39" s="3" t="s">
        <v>2028</v>
      </c>
      <c r="F39" s="3" t="s">
        <v>2028</v>
      </c>
      <c r="G39" s="3" t="s">
        <v>2028</v>
      </c>
      <c r="H39" s="18">
        <v>41726</v>
      </c>
      <c r="J39" s="3">
        <f t="shared" si="7"/>
        <v>22</v>
      </c>
      <c r="K39" s="3">
        <f t="shared" si="7"/>
        <v>22</v>
      </c>
      <c r="L39" s="3">
        <f t="shared" si="7"/>
        <v>22</v>
      </c>
      <c r="M39" s="3">
        <f t="shared" si="7"/>
        <v>22</v>
      </c>
      <c r="P39" s="12" t="s">
        <v>84</v>
      </c>
      <c r="Q39" s="9" t="str">
        <f t="shared" ref="Q39:Q70" si="8">IF(A39="","",C39)</f>
        <v>CEB         -PNA</v>
      </c>
      <c r="R39" s="38">
        <f t="shared" ref="R39:R70" si="9">IF(A39="","",H39)</f>
        <v>41726</v>
      </c>
      <c r="S39" s="5">
        <f t="shared" ref="S39:S70" si="10">J39</f>
        <v>22</v>
      </c>
      <c r="T39" s="5">
        <f t="shared" ref="T39:T70" si="11">K39</f>
        <v>22</v>
      </c>
      <c r="U39" s="5">
        <f t="shared" ref="U39:U70" si="12">L39</f>
        <v>22</v>
      </c>
      <c r="V39" s="5">
        <f t="shared" ref="V39:V70" si="13">M39</f>
        <v>22</v>
      </c>
    </row>
    <row r="40" spans="1:22">
      <c r="A40" s="25" t="str">
        <f>IF(Tabela1[[#This Row],[Código]]="IBOV","^BVSP",IF(Tabela1[[#This Row],[Código]]="","",CONCATENATE(LEFT(Tabela1[[#This Row],[Código]],6),".SA")))</f>
        <v>CEBR6.SA</v>
      </c>
      <c r="C40" s="3" t="s">
        <v>103</v>
      </c>
      <c r="D40" s="3" t="s">
        <v>372</v>
      </c>
      <c r="E40" s="3" t="s">
        <v>372</v>
      </c>
      <c r="F40" s="3" t="s">
        <v>372</v>
      </c>
      <c r="G40" s="3" t="s">
        <v>372</v>
      </c>
      <c r="H40" s="18">
        <v>41726</v>
      </c>
      <c r="J40" s="3">
        <f t="shared" si="7"/>
        <v>20</v>
      </c>
      <c r="K40" s="3">
        <f t="shared" si="7"/>
        <v>20</v>
      </c>
      <c r="L40" s="3">
        <f t="shared" si="7"/>
        <v>20</v>
      </c>
      <c r="M40" s="3">
        <f t="shared" si="7"/>
        <v>20</v>
      </c>
      <c r="P40" s="12" t="s">
        <v>63</v>
      </c>
      <c r="Q40" s="9" t="str">
        <f t="shared" si="8"/>
        <v>CEB         -PNB</v>
      </c>
      <c r="R40" s="18">
        <f t="shared" si="9"/>
        <v>41726</v>
      </c>
      <c r="S40" s="5">
        <f t="shared" si="10"/>
        <v>20</v>
      </c>
      <c r="T40" s="5">
        <f t="shared" si="11"/>
        <v>20</v>
      </c>
      <c r="U40" s="5">
        <f t="shared" si="12"/>
        <v>20</v>
      </c>
      <c r="V40" s="5">
        <f t="shared" si="13"/>
        <v>20</v>
      </c>
    </row>
    <row r="41" spans="1:22">
      <c r="A41" s="25" t="str">
        <f>IF(Tabela1[[#This Row],[Código]]="IBOV","^BVSP",IF(Tabela1[[#This Row],[Código]]="","",CONCATENATE(LEFT(Tabela1[[#This Row],[Código]],6),".SA")))</f>
        <v>CEEB3.SA</v>
      </c>
      <c r="C41" s="3" t="s">
        <v>594</v>
      </c>
      <c r="D41" s="3" t="s">
        <v>4009</v>
      </c>
      <c r="E41" s="3" t="s">
        <v>4009</v>
      </c>
      <c r="F41" s="3" t="s">
        <v>4009</v>
      </c>
      <c r="G41" s="3" t="s">
        <v>4009</v>
      </c>
      <c r="H41" s="18">
        <v>41726</v>
      </c>
      <c r="J41" s="3">
        <f t="shared" si="7"/>
        <v>24.95</v>
      </c>
      <c r="K41" s="3">
        <f t="shared" si="7"/>
        <v>24.95</v>
      </c>
      <c r="L41" s="3">
        <f t="shared" si="7"/>
        <v>24.95</v>
      </c>
      <c r="M41" s="3">
        <f t="shared" si="7"/>
        <v>24.95</v>
      </c>
      <c r="P41" s="12" t="s">
        <v>81</v>
      </c>
      <c r="Q41" s="9" t="str">
        <f t="shared" si="8"/>
        <v>COELBA      -ON</v>
      </c>
      <c r="R41" s="34">
        <f t="shared" si="9"/>
        <v>41726</v>
      </c>
      <c r="S41" s="6">
        <f t="shared" si="10"/>
        <v>24.95</v>
      </c>
      <c r="T41" s="6">
        <f t="shared" si="11"/>
        <v>24.95</v>
      </c>
      <c r="U41" s="6">
        <f t="shared" si="12"/>
        <v>24.95</v>
      </c>
      <c r="V41" s="6">
        <f t="shared" si="13"/>
        <v>24.95</v>
      </c>
    </row>
    <row r="42" spans="1:22">
      <c r="A42" s="25" t="str">
        <f>IF(Tabela1[[#This Row],[Código]]="IBOV","^BVSP",IF(Tabela1[[#This Row],[Código]]="","",CONCATENATE(LEFT(Tabela1[[#This Row],[Código]],6),".SA")))</f>
        <v>CEEB5.SA</v>
      </c>
      <c r="C42" s="3" t="s">
        <v>595</v>
      </c>
      <c r="D42" s="3" t="s">
        <v>400</v>
      </c>
      <c r="E42" s="3" t="s">
        <v>104</v>
      </c>
      <c r="F42" s="3" t="s">
        <v>104</v>
      </c>
      <c r="G42" s="3" t="s">
        <v>104</v>
      </c>
      <c r="H42" s="18">
        <v>41726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2" t="s">
        <v>82</v>
      </c>
      <c r="Q42" s="9" t="str">
        <f t="shared" si="8"/>
        <v>COELBA      -PNA</v>
      </c>
      <c r="R42" s="38">
        <f t="shared" si="9"/>
        <v>41726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25" t="str">
        <f>IF(Tabela1[[#This Row],[Código]]="IBOV","^BVSP",IF(Tabela1[[#This Row],[Código]]="","",CONCATENATE(LEFT(Tabela1[[#This Row],[Código]],6),".SA")))</f>
        <v>CEPE5.SA</v>
      </c>
      <c r="C43" s="3" t="s">
        <v>105</v>
      </c>
      <c r="D43" s="3" t="s">
        <v>927</v>
      </c>
      <c r="E43" s="3" t="s">
        <v>2029</v>
      </c>
      <c r="F43" s="3" t="s">
        <v>927</v>
      </c>
      <c r="G43" s="3" t="s">
        <v>2029</v>
      </c>
      <c r="H43" s="18">
        <v>41726</v>
      </c>
      <c r="J43" s="3">
        <f t="shared" si="7"/>
        <v>17.899999999999999</v>
      </c>
      <c r="K43" s="3">
        <f t="shared" si="7"/>
        <v>17.510000000000002</v>
      </c>
      <c r="L43" s="3">
        <f t="shared" si="7"/>
        <v>17.899999999999999</v>
      </c>
      <c r="M43" s="3">
        <f t="shared" si="7"/>
        <v>17.510000000000002</v>
      </c>
      <c r="P43" s="12" t="s">
        <v>64</v>
      </c>
      <c r="Q43" s="9" t="str">
        <f t="shared" si="8"/>
        <v>CELPE       -PNA</v>
      </c>
      <c r="R43" s="38">
        <f t="shared" si="9"/>
        <v>41726</v>
      </c>
      <c r="S43" s="5">
        <f t="shared" si="10"/>
        <v>17.899999999999999</v>
      </c>
      <c r="T43" s="5">
        <f t="shared" si="11"/>
        <v>17.510000000000002</v>
      </c>
      <c r="U43" s="5">
        <f t="shared" si="12"/>
        <v>17.899999999999999</v>
      </c>
      <c r="V43" s="5">
        <f t="shared" si="13"/>
        <v>17.510000000000002</v>
      </c>
    </row>
    <row r="44" spans="1:22">
      <c r="A44" s="25" t="str">
        <f>IF(Tabela1[[#This Row],[Código]]="IBOV","^BVSP",IF(Tabela1[[#This Row],[Código]]="","",CONCATENATE(LEFT(Tabela1[[#This Row],[Código]],6),".SA")))</f>
        <v>CEPE6.SA</v>
      </c>
      <c r="C44" s="3" t="s">
        <v>106</v>
      </c>
      <c r="D44" s="3" t="s">
        <v>1245</v>
      </c>
      <c r="E44" s="3" t="s">
        <v>1245</v>
      </c>
      <c r="F44" s="3" t="s">
        <v>1245</v>
      </c>
      <c r="G44" s="3" t="s">
        <v>1245</v>
      </c>
      <c r="H44" s="18">
        <v>41726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2" t="s">
        <v>85</v>
      </c>
      <c r="Q44" s="9" t="str">
        <f t="shared" si="8"/>
        <v>CELPE       -PNB</v>
      </c>
      <c r="R44" s="18">
        <f t="shared" si="9"/>
        <v>41726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25" t="str">
        <f>IF(Tabela1[[#This Row],[Código]]="IBOV","^BVSP",IF(Tabela1[[#This Row],[Código]]="","",CONCATENATE(LEFT(Tabela1[[#This Row],[Código]],6),".SA")))</f>
        <v>CESP3.SA</v>
      </c>
      <c r="C45" s="3" t="s">
        <v>107</v>
      </c>
      <c r="D45" s="3" t="s">
        <v>4010</v>
      </c>
      <c r="E45" s="3" t="s">
        <v>4010</v>
      </c>
      <c r="F45" s="3" t="s">
        <v>4010</v>
      </c>
      <c r="G45" s="3" t="s">
        <v>4010</v>
      </c>
      <c r="H45" s="18">
        <v>41726</v>
      </c>
      <c r="J45" s="3">
        <f t="shared" si="7"/>
        <v>20.329999999999998</v>
      </c>
      <c r="K45" s="3">
        <f t="shared" si="7"/>
        <v>20.329999999999998</v>
      </c>
      <c r="L45" s="3">
        <f t="shared" si="7"/>
        <v>20.329999999999998</v>
      </c>
      <c r="M45" s="3">
        <f t="shared" si="7"/>
        <v>20.329999999999998</v>
      </c>
      <c r="P45" s="12" t="s">
        <v>66</v>
      </c>
      <c r="Q45" s="9" t="str">
        <f t="shared" si="8"/>
        <v xml:space="preserve">CESP        -ON  </v>
      </c>
      <c r="R45" s="34">
        <f t="shared" si="9"/>
        <v>41726</v>
      </c>
      <c r="S45" s="6">
        <f t="shared" si="10"/>
        <v>20.329999999999998</v>
      </c>
      <c r="T45" s="6">
        <f t="shared" si="11"/>
        <v>20.329999999999998</v>
      </c>
      <c r="U45" s="6">
        <f t="shared" si="12"/>
        <v>20.329999999999998</v>
      </c>
      <c r="V45" s="6">
        <f t="shared" si="13"/>
        <v>20.329999999999998</v>
      </c>
    </row>
    <row r="46" spans="1:22">
      <c r="A46" s="25" t="str">
        <f>IF(Tabela1[[#This Row],[Código]]="IBOV","^BVSP",IF(Tabela1[[#This Row],[Código]]="","",CONCATENATE(LEFT(Tabela1[[#This Row],[Código]],6),".SA")))</f>
        <v>CESP5.SA</v>
      </c>
      <c r="C46" s="3" t="s">
        <v>108</v>
      </c>
      <c r="D46" s="3" t="s">
        <v>2030</v>
      </c>
      <c r="E46" s="3" t="s">
        <v>4011</v>
      </c>
      <c r="F46" s="3" t="s">
        <v>4011</v>
      </c>
      <c r="G46" s="3" t="s">
        <v>2030</v>
      </c>
      <c r="H46" s="18">
        <v>41726</v>
      </c>
      <c r="J46" s="3">
        <f t="shared" si="7"/>
        <v>24.7</v>
      </c>
      <c r="K46" s="3">
        <f t="shared" si="7"/>
        <v>24.72</v>
      </c>
      <c r="L46" s="3">
        <f t="shared" si="7"/>
        <v>24.72</v>
      </c>
      <c r="M46" s="3">
        <f t="shared" si="7"/>
        <v>24.7</v>
      </c>
      <c r="P46" s="12" t="s">
        <v>79</v>
      </c>
      <c r="Q46" s="9" t="str">
        <f t="shared" si="8"/>
        <v xml:space="preserve">CESP        -PNA </v>
      </c>
      <c r="R46" s="34">
        <f t="shared" si="9"/>
        <v>41726</v>
      </c>
      <c r="S46" s="6">
        <f t="shared" si="10"/>
        <v>24.7</v>
      </c>
      <c r="T46" s="6">
        <f t="shared" si="11"/>
        <v>24.72</v>
      </c>
      <c r="U46" s="6">
        <f t="shared" si="12"/>
        <v>24.72</v>
      </c>
      <c r="V46" s="6">
        <f t="shared" si="13"/>
        <v>24.7</v>
      </c>
    </row>
    <row r="47" spans="1:22">
      <c r="A47" s="25" t="str">
        <f>IF(Tabela1[[#This Row],[Código]]="IBOV","^BVSP",IF(Tabela1[[#This Row],[Código]]="","",CONCATENATE(LEFT(Tabela1[[#This Row],[Código]],6),".SA")))</f>
        <v>CESP6.SA</v>
      </c>
      <c r="C47" s="3" t="s">
        <v>109</v>
      </c>
      <c r="D47" s="3" t="s">
        <v>4012</v>
      </c>
      <c r="E47" s="3" t="s">
        <v>4013</v>
      </c>
      <c r="F47" s="3" t="s">
        <v>1471</v>
      </c>
      <c r="G47" s="3" t="s">
        <v>4012</v>
      </c>
      <c r="H47" s="18">
        <v>41726</v>
      </c>
      <c r="J47" s="3">
        <f t="shared" si="7"/>
        <v>26.12</v>
      </c>
      <c r="K47" s="3">
        <f t="shared" si="7"/>
        <v>26.39</v>
      </c>
      <c r="L47" s="3">
        <f t="shared" si="7"/>
        <v>26.89</v>
      </c>
      <c r="M47" s="3">
        <f t="shared" si="7"/>
        <v>26.12</v>
      </c>
      <c r="P47" s="12" t="s">
        <v>80</v>
      </c>
      <c r="Q47" s="9" t="str">
        <f t="shared" si="8"/>
        <v xml:space="preserve">CESP        -PNB </v>
      </c>
      <c r="R47" s="18">
        <f t="shared" si="9"/>
        <v>41726</v>
      </c>
      <c r="S47" s="5">
        <f t="shared" si="10"/>
        <v>26.12</v>
      </c>
      <c r="T47" s="5">
        <f t="shared" si="11"/>
        <v>26.39</v>
      </c>
      <c r="U47" s="5">
        <f t="shared" si="12"/>
        <v>26.89</v>
      </c>
      <c r="V47" s="5">
        <f t="shared" si="13"/>
        <v>26.12</v>
      </c>
    </row>
    <row r="48" spans="1:22">
      <c r="A48" s="25" t="str">
        <f>IF(Tabela1[[#This Row],[Código]]="IBOV","^BVSP",IF(Tabela1[[#This Row],[Código]]="","",CONCATENATE(LEFT(Tabela1[[#This Row],[Código]],6),".SA")))</f>
        <v>CLSC4.SA</v>
      </c>
      <c r="C48" s="3" t="s">
        <v>110</v>
      </c>
      <c r="D48" s="3" t="s">
        <v>4014</v>
      </c>
      <c r="E48" s="3" t="s">
        <v>4015</v>
      </c>
      <c r="F48" s="3" t="s">
        <v>1444</v>
      </c>
      <c r="G48" s="3" t="s">
        <v>4016</v>
      </c>
      <c r="H48" s="18">
        <v>41726</v>
      </c>
      <c r="J48" s="3">
        <f t="shared" si="7"/>
        <v>16.13</v>
      </c>
      <c r="K48" s="3">
        <f t="shared" si="7"/>
        <v>16</v>
      </c>
      <c r="L48" s="3">
        <f t="shared" si="7"/>
        <v>16.2</v>
      </c>
      <c r="M48" s="3">
        <f t="shared" si="7"/>
        <v>15.95</v>
      </c>
      <c r="P48" s="12" t="s">
        <v>65</v>
      </c>
      <c r="Q48" s="9" t="str">
        <f t="shared" si="8"/>
        <v xml:space="preserve">CELESC      -PN  </v>
      </c>
      <c r="R48" s="18">
        <f t="shared" si="9"/>
        <v>41726</v>
      </c>
      <c r="S48" s="5">
        <f t="shared" si="10"/>
        <v>16.13</v>
      </c>
      <c r="T48" s="5">
        <f t="shared" si="11"/>
        <v>16</v>
      </c>
      <c r="U48" s="5">
        <f t="shared" si="12"/>
        <v>16.2</v>
      </c>
      <c r="V48" s="5">
        <f t="shared" si="13"/>
        <v>15.95</v>
      </c>
    </row>
    <row r="49" spans="1:22">
      <c r="A49" s="25" t="str">
        <f>IF(Tabela1[[#This Row],[Código]]="IBOV","^BVSP",IF(Tabela1[[#This Row],[Código]]="","",CONCATENATE(LEFT(Tabela1[[#This Row],[Código]],6),".SA")))</f>
        <v>CMIG3.SA</v>
      </c>
      <c r="C49" s="3" t="s">
        <v>111</v>
      </c>
      <c r="D49" s="3" t="s">
        <v>1342</v>
      </c>
      <c r="E49" s="3" t="s">
        <v>1975</v>
      </c>
      <c r="F49" s="3" t="s">
        <v>4017</v>
      </c>
      <c r="G49" s="3" t="s">
        <v>4018</v>
      </c>
      <c r="H49" s="18">
        <v>41726</v>
      </c>
      <c r="J49" s="3">
        <f t="shared" si="7"/>
        <v>15.5</v>
      </c>
      <c r="K49" s="3">
        <f t="shared" si="7"/>
        <v>15.6</v>
      </c>
      <c r="L49" s="3">
        <f t="shared" si="7"/>
        <v>15.96</v>
      </c>
      <c r="M49" s="3">
        <f t="shared" si="7"/>
        <v>15.39</v>
      </c>
      <c r="P49" s="22" t="s">
        <v>27</v>
      </c>
      <c r="Q49" s="9" t="str">
        <f t="shared" si="8"/>
        <v xml:space="preserve">CEMIG       -ON  </v>
      </c>
      <c r="R49" s="18">
        <f t="shared" si="9"/>
        <v>41726</v>
      </c>
      <c r="S49" s="5">
        <f t="shared" si="10"/>
        <v>15.5</v>
      </c>
      <c r="T49" s="5">
        <f t="shared" si="11"/>
        <v>15.6</v>
      </c>
      <c r="U49" s="5">
        <f t="shared" si="12"/>
        <v>15.96</v>
      </c>
      <c r="V49" s="5">
        <f t="shared" si="13"/>
        <v>15.39</v>
      </c>
    </row>
    <row r="50" spans="1:22">
      <c r="A50" s="25" t="str">
        <f>IF(Tabela1[[#This Row],[Código]]="IBOV","^BVSP",IF(Tabela1[[#This Row],[Código]]="","",CONCATENATE(LEFT(Tabela1[[#This Row],[Código]],6),".SA")))</f>
        <v>CMIG4.SA</v>
      </c>
      <c r="C50" s="3" t="s">
        <v>112</v>
      </c>
      <c r="D50" s="3" t="s">
        <v>4019</v>
      </c>
      <c r="E50" s="3" t="s">
        <v>1974</v>
      </c>
      <c r="F50" s="3" t="s">
        <v>4020</v>
      </c>
      <c r="G50" s="3" t="s">
        <v>4021</v>
      </c>
      <c r="H50" s="18">
        <v>41726</v>
      </c>
      <c r="J50" s="3">
        <f t="shared" si="7"/>
        <v>15.23</v>
      </c>
      <c r="K50" s="3">
        <f t="shared" si="7"/>
        <v>15.25</v>
      </c>
      <c r="L50" s="3">
        <f t="shared" si="7"/>
        <v>15.69</v>
      </c>
      <c r="M50" s="3">
        <f t="shared" si="7"/>
        <v>15.12</v>
      </c>
      <c r="P50" s="22" t="s">
        <v>26</v>
      </c>
      <c r="Q50" s="9" t="str">
        <f t="shared" si="8"/>
        <v xml:space="preserve">CEMIG       -PN  </v>
      </c>
      <c r="R50" s="34">
        <f t="shared" si="9"/>
        <v>41726</v>
      </c>
      <c r="S50" s="6">
        <f t="shared" si="10"/>
        <v>15.23</v>
      </c>
      <c r="T50" s="6">
        <f t="shared" si="11"/>
        <v>15.25</v>
      </c>
      <c r="U50" s="6">
        <f t="shared" si="12"/>
        <v>15.69</v>
      </c>
      <c r="V50" s="6">
        <f t="shared" si="13"/>
        <v>15.12</v>
      </c>
    </row>
    <row r="51" spans="1:22">
      <c r="A51" s="25" t="str">
        <f>IF(Tabela1[[#This Row],[Código]]="IBOV","^BVSP",IF(Tabela1[[#This Row],[Código]]="","",CONCATENATE(LEFT(Tabela1[[#This Row],[Código]],6),".SA")))</f>
        <v>COCE3.SA</v>
      </c>
      <c r="C51" s="3" t="s">
        <v>113</v>
      </c>
      <c r="D51" s="3" t="s">
        <v>1391</v>
      </c>
      <c r="E51" s="3" t="s">
        <v>1391</v>
      </c>
      <c r="F51" s="3" t="s">
        <v>1391</v>
      </c>
      <c r="G51" s="3" t="s">
        <v>1391</v>
      </c>
      <c r="H51" s="18">
        <v>41726</v>
      </c>
      <c r="J51" s="3">
        <f t="shared" si="7"/>
        <v>48.5</v>
      </c>
      <c r="K51" s="3">
        <f t="shared" si="7"/>
        <v>48.5</v>
      </c>
      <c r="L51" s="3">
        <f t="shared" si="7"/>
        <v>48.5</v>
      </c>
      <c r="M51" s="3">
        <f t="shared" si="7"/>
        <v>48.5</v>
      </c>
      <c r="P51" s="12" t="s">
        <v>86</v>
      </c>
      <c r="Q51" s="9" t="str">
        <f t="shared" si="8"/>
        <v>COELCE      -ON</v>
      </c>
      <c r="R51" s="34">
        <f t="shared" si="9"/>
        <v>41726</v>
      </c>
      <c r="S51" s="6">
        <f t="shared" si="10"/>
        <v>48.5</v>
      </c>
      <c r="T51" s="6">
        <f t="shared" si="11"/>
        <v>48.5</v>
      </c>
      <c r="U51" s="6">
        <f t="shared" si="12"/>
        <v>48.5</v>
      </c>
      <c r="V51" s="6">
        <f t="shared" si="13"/>
        <v>48.5</v>
      </c>
    </row>
    <row r="52" spans="1:22">
      <c r="A52" s="25" t="str">
        <f>IF(Tabela1[[#This Row],[Código]]="IBOV","^BVSP",IF(Tabela1[[#This Row],[Código]]="","",CONCATENATE(LEFT(Tabela1[[#This Row],[Código]],6),".SA")))</f>
        <v>COCE5.SA</v>
      </c>
      <c r="C52" s="3" t="s">
        <v>114</v>
      </c>
      <c r="D52" s="3" t="s">
        <v>4022</v>
      </c>
      <c r="E52" s="3" t="s">
        <v>4023</v>
      </c>
      <c r="F52" s="3" t="s">
        <v>4024</v>
      </c>
      <c r="G52" s="3" t="s">
        <v>1913</v>
      </c>
      <c r="H52" s="18">
        <v>41726</v>
      </c>
      <c r="J52" s="3">
        <f t="shared" si="7"/>
        <v>36.18</v>
      </c>
      <c r="K52" s="3">
        <f t="shared" si="7"/>
        <v>36.26</v>
      </c>
      <c r="L52" s="3">
        <f t="shared" si="7"/>
        <v>36.43</v>
      </c>
      <c r="M52" s="3">
        <f t="shared" si="7"/>
        <v>36</v>
      </c>
      <c r="P52" s="9" t="s">
        <v>75</v>
      </c>
      <c r="Q52" s="9" t="str">
        <f t="shared" si="8"/>
        <v>COELCE      -PNA</v>
      </c>
      <c r="R52" s="38">
        <f t="shared" si="9"/>
        <v>41726</v>
      </c>
      <c r="S52" s="5">
        <f t="shared" si="10"/>
        <v>36.18</v>
      </c>
      <c r="T52" s="5">
        <f t="shared" si="11"/>
        <v>36.26</v>
      </c>
      <c r="U52" s="5">
        <f t="shared" si="12"/>
        <v>36.43</v>
      </c>
      <c r="V52" s="5">
        <f t="shared" si="13"/>
        <v>36</v>
      </c>
    </row>
    <row r="53" spans="1:22">
      <c r="A53" s="25" t="str">
        <f>IF(Tabela1[[#This Row],[Código]]="IBOV","^BVSP",IF(Tabela1[[#This Row],[Código]]="","",CONCATENATE(LEFT(Tabela1[[#This Row],[Código]],6),".SA")))</f>
        <v>CPFE3.SA</v>
      </c>
      <c r="C53" s="3" t="s">
        <v>115</v>
      </c>
      <c r="D53" s="3" t="s">
        <v>1445</v>
      </c>
      <c r="E53" s="3" t="s">
        <v>1903</v>
      </c>
      <c r="F53" s="3" t="s">
        <v>2132</v>
      </c>
      <c r="G53" s="3" t="s">
        <v>4025</v>
      </c>
      <c r="H53" s="18">
        <v>41726</v>
      </c>
      <c r="J53" s="3">
        <f t="shared" si="7"/>
        <v>18.66</v>
      </c>
      <c r="K53" s="3">
        <f t="shared" si="7"/>
        <v>18.8</v>
      </c>
      <c r="L53" s="3">
        <f t="shared" si="7"/>
        <v>19.059999999999999</v>
      </c>
      <c r="M53" s="3">
        <f t="shared" si="7"/>
        <v>18.420000000000002</v>
      </c>
      <c r="P53" s="22" t="s">
        <v>28</v>
      </c>
      <c r="Q53" s="9" t="str">
        <f t="shared" si="8"/>
        <v xml:space="preserve">CPFL ENERGIA-ON  </v>
      </c>
      <c r="R53" s="38">
        <f t="shared" si="9"/>
        <v>41726</v>
      </c>
      <c r="S53" s="5">
        <f t="shared" si="10"/>
        <v>18.66</v>
      </c>
      <c r="T53" s="5">
        <f t="shared" si="11"/>
        <v>18.8</v>
      </c>
      <c r="U53" s="5">
        <f t="shared" si="12"/>
        <v>19.059999999999999</v>
      </c>
      <c r="V53" s="5">
        <f t="shared" si="13"/>
        <v>18.420000000000002</v>
      </c>
    </row>
    <row r="54" spans="1:22">
      <c r="A54" s="25" t="str">
        <f>IF(Tabela1[[#This Row],[Código]]="IBOV","^BVSP",IF(Tabela1[[#This Row],[Código]]="","",CONCATENATE(LEFT(Tabela1[[#This Row],[Código]],6),".SA")))</f>
        <v>CPLE3.SA</v>
      </c>
      <c r="C54" s="3" t="s">
        <v>116</v>
      </c>
      <c r="D54" s="3" t="s">
        <v>4026</v>
      </c>
      <c r="E54" s="3" t="s">
        <v>4027</v>
      </c>
      <c r="F54" s="3" t="s">
        <v>4028</v>
      </c>
      <c r="G54" s="3" t="s">
        <v>4029</v>
      </c>
      <c r="H54" s="18">
        <v>41726</v>
      </c>
      <c r="J54" s="3">
        <f t="shared" si="7"/>
        <v>20.93</v>
      </c>
      <c r="K54" s="3">
        <f t="shared" si="7"/>
        <v>21.13</v>
      </c>
      <c r="L54" s="3">
        <f t="shared" si="7"/>
        <v>21.3</v>
      </c>
      <c r="M54" s="3">
        <f t="shared" si="7"/>
        <v>20.92</v>
      </c>
      <c r="P54" s="22" t="s">
        <v>30</v>
      </c>
      <c r="Q54" s="9" t="str">
        <f t="shared" si="8"/>
        <v xml:space="preserve">COPEL       -ON  </v>
      </c>
      <c r="R54" s="38">
        <f t="shared" si="9"/>
        <v>41726</v>
      </c>
      <c r="S54" s="5">
        <f t="shared" si="10"/>
        <v>20.93</v>
      </c>
      <c r="T54" s="5">
        <f t="shared" si="11"/>
        <v>21.13</v>
      </c>
      <c r="U54" s="5">
        <f t="shared" si="12"/>
        <v>21.3</v>
      </c>
      <c r="V54" s="5">
        <f t="shared" si="13"/>
        <v>20.92</v>
      </c>
    </row>
    <row r="55" spans="1:22">
      <c r="A55" s="25" t="str">
        <f>IF(Tabela1[[#This Row],[Código]]="IBOV","^BVSP",IF(Tabela1[[#This Row],[Código]]="","",CONCATENATE(LEFT(Tabela1[[#This Row],[Código]],6),".SA")))</f>
        <v>CPLE5.SA</v>
      </c>
      <c r="C55" s="3" t="s">
        <v>117</v>
      </c>
      <c r="D55" s="3" t="s">
        <v>400</v>
      </c>
      <c r="E55" s="3" t="s">
        <v>118</v>
      </c>
      <c r="F55" s="3" t="s">
        <v>118</v>
      </c>
      <c r="G55" s="3" t="s">
        <v>118</v>
      </c>
      <c r="H55" s="18">
        <v>41726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2" t="s">
        <v>92</v>
      </c>
      <c r="Q55" s="9" t="str">
        <f t="shared" si="8"/>
        <v xml:space="preserve">COPEL       -PNA </v>
      </c>
      <c r="R55" s="18">
        <f t="shared" si="9"/>
        <v>41726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25" t="str">
        <f>IF(Tabela1[[#This Row],[Código]]="IBOV","^BVSP",IF(Tabela1[[#This Row],[Código]]="","",CONCATENATE(LEFT(Tabela1[[#This Row],[Código]],6),".SA")))</f>
        <v>CPLE6.SA</v>
      </c>
      <c r="C56" s="3" t="s">
        <v>119</v>
      </c>
      <c r="D56" s="3" t="s">
        <v>4030</v>
      </c>
      <c r="E56" s="3" t="s">
        <v>4031</v>
      </c>
      <c r="F56" s="3" t="s">
        <v>4032</v>
      </c>
      <c r="G56" s="3" t="s">
        <v>4033</v>
      </c>
      <c r="H56" s="18">
        <v>41726</v>
      </c>
      <c r="J56" s="3">
        <f t="shared" si="7"/>
        <v>29.1</v>
      </c>
      <c r="K56" s="3">
        <f t="shared" si="7"/>
        <v>29.55</v>
      </c>
      <c r="L56" s="3">
        <f t="shared" si="7"/>
        <v>29.66</v>
      </c>
      <c r="M56" s="3">
        <f t="shared" si="7"/>
        <v>29.04</v>
      </c>
      <c r="P56" s="12" t="s">
        <v>93</v>
      </c>
      <c r="Q56" s="9" t="str">
        <f t="shared" si="8"/>
        <v xml:space="preserve">COPEL       -PNB </v>
      </c>
      <c r="R56" s="38">
        <f t="shared" si="9"/>
        <v>41726</v>
      </c>
      <c r="S56" s="5">
        <f t="shared" si="10"/>
        <v>29.1</v>
      </c>
      <c r="T56" s="5">
        <f t="shared" si="11"/>
        <v>29.55</v>
      </c>
      <c r="U56" s="5">
        <f t="shared" si="12"/>
        <v>29.66</v>
      </c>
      <c r="V56" s="5">
        <f t="shared" si="13"/>
        <v>29.04</v>
      </c>
    </row>
    <row r="57" spans="1:22">
      <c r="A57" s="25" t="str">
        <f>IF(Tabela1[[#This Row],[Código]]="IBOV","^BVSP",IF(Tabela1[[#This Row],[Código]]="","",CONCATENATE(LEFT(Tabela1[[#This Row],[Código]],6),".SA")))</f>
        <v>CSMG3.SA</v>
      </c>
      <c r="C57" s="3" t="s">
        <v>167</v>
      </c>
      <c r="D57" s="3" t="s">
        <v>4034</v>
      </c>
      <c r="E57" s="3" t="s">
        <v>4035</v>
      </c>
      <c r="F57" s="3" t="s">
        <v>4036</v>
      </c>
      <c r="G57" s="3" t="s">
        <v>4037</v>
      </c>
      <c r="H57" s="18">
        <v>41726</v>
      </c>
      <c r="J57" s="3">
        <f t="shared" si="7"/>
        <v>34.32</v>
      </c>
      <c r="K57" s="3">
        <f t="shared" si="7"/>
        <v>35.96</v>
      </c>
      <c r="L57" s="3">
        <f t="shared" si="7"/>
        <v>36.299999999999997</v>
      </c>
      <c r="M57" s="3">
        <f t="shared" si="7"/>
        <v>34.11</v>
      </c>
      <c r="P57" s="12" t="s">
        <v>166</v>
      </c>
      <c r="Q57" s="9" t="str">
        <f t="shared" si="8"/>
        <v xml:space="preserve">COPASA      -ON  </v>
      </c>
      <c r="R57" s="18">
        <f t="shared" si="9"/>
        <v>41726</v>
      </c>
      <c r="S57" s="5">
        <f t="shared" si="10"/>
        <v>34.32</v>
      </c>
      <c r="T57" s="5">
        <f t="shared" si="11"/>
        <v>35.96</v>
      </c>
      <c r="U57" s="5">
        <f t="shared" si="12"/>
        <v>36.299999999999997</v>
      </c>
      <c r="V57" s="5">
        <f t="shared" si="13"/>
        <v>34.11</v>
      </c>
    </row>
    <row r="58" spans="1:22">
      <c r="A58" s="25" t="str">
        <f>IF(Tabela1[[#This Row],[Código]]="IBOV","^BVSP",IF(Tabela1[[#This Row],[Código]]="","",CONCATENATE(LEFT(Tabela1[[#This Row],[Código]],6),".SA")))</f>
        <v>CSRN3.SA</v>
      </c>
      <c r="C58" s="3" t="s">
        <v>596</v>
      </c>
      <c r="D58" s="3" t="s">
        <v>1261</v>
      </c>
      <c r="E58" s="3" t="s">
        <v>1261</v>
      </c>
      <c r="F58" s="3" t="s">
        <v>1261</v>
      </c>
      <c r="G58" s="3" t="s">
        <v>1261</v>
      </c>
      <c r="H58" s="18">
        <v>41726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2" t="s">
        <v>88</v>
      </c>
      <c r="Q58" s="9" t="str">
        <f t="shared" si="8"/>
        <v>COSERN      -ON</v>
      </c>
      <c r="R58" s="38">
        <f t="shared" si="9"/>
        <v>41726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25" t="str">
        <f>IF(Tabela1[[#This Row],[Código]]="IBOV","^BVSP",IF(Tabela1[[#This Row],[Código]]="","",CONCATENATE(LEFT(Tabela1[[#This Row],[Código]],6),".SA")))</f>
        <v>CSRN5.SA</v>
      </c>
      <c r="C59" s="3" t="s">
        <v>597</v>
      </c>
      <c r="D59" s="3" t="s">
        <v>4038</v>
      </c>
      <c r="E59" s="3" t="s">
        <v>4038</v>
      </c>
      <c r="F59" s="3" t="s">
        <v>4038</v>
      </c>
      <c r="G59" s="3" t="s">
        <v>4038</v>
      </c>
      <c r="H59" s="18">
        <v>41726</v>
      </c>
      <c r="J59" s="3">
        <f t="shared" si="7"/>
        <v>9.8699999999999992</v>
      </c>
      <c r="K59" s="3">
        <f t="shared" si="7"/>
        <v>9.8699999999999992</v>
      </c>
      <c r="L59" s="3">
        <f t="shared" si="7"/>
        <v>9.8699999999999992</v>
      </c>
      <c r="M59" s="3">
        <f t="shared" si="7"/>
        <v>9.8699999999999992</v>
      </c>
      <c r="P59" s="12" t="s">
        <v>89</v>
      </c>
      <c r="Q59" s="9" t="str">
        <f t="shared" si="8"/>
        <v>COSERN      -PNA</v>
      </c>
      <c r="R59" s="38">
        <f t="shared" si="9"/>
        <v>41726</v>
      </c>
      <c r="S59" s="5">
        <f t="shared" si="10"/>
        <v>9.8699999999999992</v>
      </c>
      <c r="T59" s="5">
        <f t="shared" si="11"/>
        <v>9.8699999999999992</v>
      </c>
      <c r="U59" s="5">
        <f t="shared" si="12"/>
        <v>9.8699999999999992</v>
      </c>
      <c r="V59" s="5">
        <f t="shared" si="13"/>
        <v>9.8699999999999992</v>
      </c>
    </row>
    <row r="60" spans="1:22">
      <c r="A60" s="25" t="str">
        <f>IF(Tabela1[[#This Row],[Código]]="IBOV","^BVSP",IF(Tabela1[[#This Row],[Código]]="","",CONCATENATE(LEFT(Tabela1[[#This Row],[Código]],6),".SA")))</f>
        <v>CSRN6.SA</v>
      </c>
      <c r="C60" s="3" t="s">
        <v>598</v>
      </c>
      <c r="D60" s="3" t="s">
        <v>1262</v>
      </c>
      <c r="E60" s="3" t="s">
        <v>1262</v>
      </c>
      <c r="F60" s="3" t="s">
        <v>1262</v>
      </c>
      <c r="G60" s="3" t="s">
        <v>1262</v>
      </c>
      <c r="H60" s="18">
        <v>41726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2" t="s">
        <v>62</v>
      </c>
      <c r="Q60" s="9" t="str">
        <f t="shared" si="8"/>
        <v>COSERN      -PNB</v>
      </c>
      <c r="R60" s="38">
        <f t="shared" si="9"/>
        <v>41726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25" t="str">
        <f>IF(Tabela1[[#This Row],[Código]]="IBOV","^BVSP",IF(Tabela1[[#This Row],[Código]]="","",CONCATENATE(LEFT(Tabela1[[#This Row],[Código]],6),".SA")))</f>
        <v>DAYC4.SA</v>
      </c>
      <c r="C61" s="3" t="s">
        <v>120</v>
      </c>
      <c r="D61" s="3" t="s">
        <v>1403</v>
      </c>
      <c r="E61" s="3" t="s">
        <v>4039</v>
      </c>
      <c r="F61" s="3" t="s">
        <v>4040</v>
      </c>
      <c r="G61" s="3" t="s">
        <v>4041</v>
      </c>
      <c r="H61" s="18">
        <v>41726</v>
      </c>
      <c r="J61" s="3">
        <f t="shared" si="7"/>
        <v>8.9499999999999993</v>
      </c>
      <c r="K61" s="3">
        <f t="shared" si="7"/>
        <v>9.08</v>
      </c>
      <c r="L61" s="3">
        <f t="shared" si="7"/>
        <v>9.09</v>
      </c>
      <c r="M61" s="3">
        <f t="shared" si="7"/>
        <v>8.89</v>
      </c>
      <c r="P61" s="9" t="s">
        <v>13</v>
      </c>
      <c r="Q61" s="9" t="str">
        <f t="shared" si="8"/>
        <v xml:space="preserve">DAYCOVAL    -PN  </v>
      </c>
      <c r="R61" s="38">
        <f t="shared" si="9"/>
        <v>41726</v>
      </c>
      <c r="S61" s="5">
        <f t="shared" si="10"/>
        <v>8.9499999999999993</v>
      </c>
      <c r="T61" s="5">
        <f t="shared" si="11"/>
        <v>9.08</v>
      </c>
      <c r="U61" s="5">
        <f t="shared" si="12"/>
        <v>9.09</v>
      </c>
      <c r="V61" s="5">
        <f t="shared" si="13"/>
        <v>8.89</v>
      </c>
    </row>
    <row r="62" spans="1:22">
      <c r="A62" s="25" t="str">
        <f>IF(Tabela1[[#This Row],[Código]]="IBOV","^BVSP",IF(Tabela1[[#This Row],[Código]]="","",CONCATENATE(LEFT(Tabela1[[#This Row],[Código]],6),".SA")))</f>
        <v>EEEL3.SA</v>
      </c>
      <c r="C62" s="3" t="s">
        <v>121</v>
      </c>
      <c r="D62" s="3" t="s">
        <v>1949</v>
      </c>
      <c r="E62" s="3" t="s">
        <v>1360</v>
      </c>
      <c r="F62" s="3" t="s">
        <v>1360</v>
      </c>
      <c r="G62" s="3" t="s">
        <v>1949</v>
      </c>
      <c r="H62" s="18">
        <v>41726</v>
      </c>
      <c r="J62" s="3">
        <f t="shared" si="7"/>
        <v>1.27</v>
      </c>
      <c r="K62" s="3">
        <f t="shared" si="7"/>
        <v>1.52</v>
      </c>
      <c r="L62" s="3">
        <f t="shared" si="7"/>
        <v>1.52</v>
      </c>
      <c r="M62" s="3">
        <f t="shared" si="7"/>
        <v>1.27</v>
      </c>
      <c r="P62" s="12" t="s">
        <v>90</v>
      </c>
      <c r="Q62" s="9" t="str">
        <f t="shared" si="8"/>
        <v xml:space="preserve">CEEE-GT     -ON  </v>
      </c>
      <c r="R62" s="38">
        <f t="shared" si="9"/>
        <v>41726</v>
      </c>
      <c r="S62" s="5">
        <f t="shared" si="10"/>
        <v>1.27</v>
      </c>
      <c r="T62" s="5">
        <f t="shared" si="11"/>
        <v>1.52</v>
      </c>
      <c r="U62" s="5">
        <f t="shared" si="12"/>
        <v>1.52</v>
      </c>
      <c r="V62" s="5">
        <f t="shared" si="13"/>
        <v>1.27</v>
      </c>
    </row>
    <row r="63" spans="1:22">
      <c r="A63" s="25" t="str">
        <f>IF(Tabela1[[#This Row],[Código]]="IBOV","^BVSP",IF(Tabela1[[#This Row],[Código]]="","",CONCATENATE(LEFT(Tabela1[[#This Row],[Código]],6),".SA")))</f>
        <v>EEEL4.SA</v>
      </c>
      <c r="C63" s="3" t="s">
        <v>122</v>
      </c>
      <c r="D63" s="3" t="s">
        <v>495</v>
      </c>
      <c r="E63" s="3" t="s">
        <v>456</v>
      </c>
      <c r="F63" s="3" t="s">
        <v>495</v>
      </c>
      <c r="G63" s="3" t="s">
        <v>1311</v>
      </c>
      <c r="H63" s="18">
        <v>41726</v>
      </c>
      <c r="J63" s="3">
        <f t="shared" si="7"/>
        <v>1.7</v>
      </c>
      <c r="K63" s="3">
        <f t="shared" si="7"/>
        <v>1.6</v>
      </c>
      <c r="L63" s="3">
        <f t="shared" si="7"/>
        <v>1.7</v>
      </c>
      <c r="M63" s="3">
        <f t="shared" si="7"/>
        <v>1.57</v>
      </c>
      <c r="P63" s="12" t="s">
        <v>91</v>
      </c>
      <c r="Q63" s="9" t="str">
        <f t="shared" si="8"/>
        <v xml:space="preserve">CEEE-GT     -PN  </v>
      </c>
      <c r="R63" s="38">
        <f t="shared" si="9"/>
        <v>41726</v>
      </c>
      <c r="S63" s="5">
        <f t="shared" si="10"/>
        <v>1.7</v>
      </c>
      <c r="T63" s="5">
        <f t="shared" si="11"/>
        <v>1.6</v>
      </c>
      <c r="U63" s="5">
        <f t="shared" si="12"/>
        <v>1.7</v>
      </c>
      <c r="V63" s="5">
        <f t="shared" si="13"/>
        <v>1.57</v>
      </c>
    </row>
    <row r="64" spans="1:22">
      <c r="A64" s="25" t="str">
        <f>IF(Tabela1[[#This Row],[Código]]="IBOV","^BVSP",IF(Tabela1[[#This Row],[Código]]="","",CONCATENATE(LEFT(Tabela1[[#This Row],[Código]],6),".SA")))</f>
        <v>ELET3.SA</v>
      </c>
      <c r="C64" s="3" t="s">
        <v>123</v>
      </c>
      <c r="D64" s="3" t="s">
        <v>4042</v>
      </c>
      <c r="E64" s="3" t="s">
        <v>1944</v>
      </c>
      <c r="F64" s="3" t="s">
        <v>4043</v>
      </c>
      <c r="G64" s="3" t="s">
        <v>4044</v>
      </c>
      <c r="H64" s="18">
        <v>41726</v>
      </c>
      <c r="J64" s="3">
        <f t="shared" si="7"/>
        <v>6.43</v>
      </c>
      <c r="K64" s="3">
        <f t="shared" si="7"/>
        <v>6.32</v>
      </c>
      <c r="L64" s="3">
        <f t="shared" si="7"/>
        <v>6.63</v>
      </c>
      <c r="M64" s="3">
        <f t="shared" si="7"/>
        <v>6.28</v>
      </c>
      <c r="P64" s="13" t="s">
        <v>2</v>
      </c>
      <c r="Q64" s="9" t="str">
        <f t="shared" si="8"/>
        <v xml:space="preserve">ELETROBRAS  -ON  </v>
      </c>
      <c r="R64" s="38">
        <f t="shared" si="9"/>
        <v>41726</v>
      </c>
      <c r="S64" s="5">
        <f t="shared" si="10"/>
        <v>6.43</v>
      </c>
      <c r="T64" s="5">
        <f t="shared" si="11"/>
        <v>6.32</v>
      </c>
      <c r="U64" s="5">
        <f t="shared" si="12"/>
        <v>6.63</v>
      </c>
      <c r="V64" s="5">
        <f t="shared" si="13"/>
        <v>6.28</v>
      </c>
    </row>
    <row r="65" spans="1:22">
      <c r="A65" s="25" t="str">
        <f>IF(Tabela1[[#This Row],[Código]]="IBOV","^BVSP",IF(Tabela1[[#This Row],[Código]]="","",CONCATENATE(LEFT(Tabela1[[#This Row],[Código]],6),".SA")))</f>
        <v>ELET6.SA</v>
      </c>
      <c r="C65" s="3" t="s">
        <v>124</v>
      </c>
      <c r="D65" s="3" t="s">
        <v>2100</v>
      </c>
      <c r="E65" s="3" t="s">
        <v>4045</v>
      </c>
      <c r="F65" s="3" t="s">
        <v>4046</v>
      </c>
      <c r="G65" s="3" t="s">
        <v>1951</v>
      </c>
      <c r="H65" s="18">
        <v>41726</v>
      </c>
      <c r="J65" s="3">
        <f t="shared" si="7"/>
        <v>10.79</v>
      </c>
      <c r="K65" s="3">
        <f t="shared" si="7"/>
        <v>10.76</v>
      </c>
      <c r="L65" s="3">
        <f t="shared" si="7"/>
        <v>10.95</v>
      </c>
      <c r="M65" s="3">
        <f t="shared" si="7"/>
        <v>10.61</v>
      </c>
      <c r="P65" s="22" t="s">
        <v>23</v>
      </c>
      <c r="Q65" s="9" t="str">
        <f t="shared" si="8"/>
        <v xml:space="preserve">ELETROBRAS  -PNB </v>
      </c>
      <c r="R65" s="38">
        <f t="shared" si="9"/>
        <v>41726</v>
      </c>
      <c r="S65" s="5">
        <f t="shared" si="10"/>
        <v>10.79</v>
      </c>
      <c r="T65" s="5">
        <f t="shared" si="11"/>
        <v>10.76</v>
      </c>
      <c r="U65" s="5">
        <f t="shared" si="12"/>
        <v>10.95</v>
      </c>
      <c r="V65" s="5">
        <f t="shared" si="13"/>
        <v>10.61</v>
      </c>
    </row>
    <row r="66" spans="1:22">
      <c r="A66" s="25" t="str">
        <f>IF(Tabela1[[#This Row],[Código]]="IBOV","^BVSP",IF(Tabela1[[#This Row],[Código]]="","",CONCATENATE(LEFT(Tabela1[[#This Row],[Código]],6),".SA")))</f>
        <v>ELPL3.SA</v>
      </c>
      <c r="C66" s="3" t="s">
        <v>154</v>
      </c>
      <c r="D66" s="3" t="s">
        <v>370</v>
      </c>
      <c r="E66" s="3" t="s">
        <v>370</v>
      </c>
      <c r="F66" s="3" t="s">
        <v>370</v>
      </c>
      <c r="G66" s="3" t="s">
        <v>370</v>
      </c>
      <c r="H66" s="18">
        <v>41726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2" t="s">
        <v>153</v>
      </c>
      <c r="Q66" s="9" t="str">
        <f t="shared" si="8"/>
        <v xml:space="preserve">ELETROPAULO -ON  </v>
      </c>
      <c r="R66" s="38">
        <f t="shared" si="9"/>
        <v>41726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25" t="str">
        <f>IF(Tabela1[[#This Row],[Código]]="IBOV","^BVSP",IF(Tabela1[[#This Row],[Código]]="","",CONCATENATE(LEFT(Tabela1[[#This Row],[Código]],6),".SA")))</f>
        <v>ELPL4.SA</v>
      </c>
      <c r="C67" s="3" t="s">
        <v>125</v>
      </c>
      <c r="D67" s="3" t="s">
        <v>2125</v>
      </c>
      <c r="E67" s="3" t="s">
        <v>1917</v>
      </c>
      <c r="F67" s="3" t="s">
        <v>1328</v>
      </c>
      <c r="G67" s="3" t="s">
        <v>169</v>
      </c>
      <c r="H67" s="18">
        <v>41726</v>
      </c>
      <c r="J67" s="3">
        <f t="shared" si="7"/>
        <v>8.24</v>
      </c>
      <c r="K67" s="3">
        <f t="shared" si="7"/>
        <v>8.44</v>
      </c>
      <c r="L67" s="3">
        <f t="shared" si="7"/>
        <v>8.6199999999999992</v>
      </c>
      <c r="M67" s="3">
        <f t="shared" si="7"/>
        <v>8.19</v>
      </c>
      <c r="P67" s="31" t="s">
        <v>1</v>
      </c>
      <c r="Q67" s="9" t="str">
        <f t="shared" si="8"/>
        <v xml:space="preserve">ELETROPAULO -PN  </v>
      </c>
      <c r="R67" s="38">
        <f t="shared" si="9"/>
        <v>41726</v>
      </c>
      <c r="S67" s="5">
        <f t="shared" si="10"/>
        <v>8.24</v>
      </c>
      <c r="T67" s="5">
        <f t="shared" si="11"/>
        <v>8.44</v>
      </c>
      <c r="U67" s="5">
        <f t="shared" si="12"/>
        <v>8.6199999999999992</v>
      </c>
      <c r="V67" s="5">
        <f t="shared" si="13"/>
        <v>8.19</v>
      </c>
    </row>
    <row r="68" spans="1:22">
      <c r="A68" s="25" t="str">
        <f>IF(Tabela1[[#This Row],[Código]]="IBOV","^BVSP",IF(Tabela1[[#This Row],[Código]]="","",CONCATENATE(LEFT(Tabela1[[#This Row],[Código]],6),".SA")))</f>
        <v>EMAE4.SA</v>
      </c>
      <c r="C68" s="3" t="s">
        <v>156</v>
      </c>
      <c r="D68" s="3" t="s">
        <v>4047</v>
      </c>
      <c r="E68" s="3" t="s">
        <v>4047</v>
      </c>
      <c r="F68" s="3" t="s">
        <v>4047</v>
      </c>
      <c r="G68" s="3" t="s">
        <v>4047</v>
      </c>
      <c r="H68" s="18">
        <v>41726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2" t="s">
        <v>155</v>
      </c>
      <c r="Q68" s="9" t="str">
        <f t="shared" si="8"/>
        <v>EMAE        -PN</v>
      </c>
      <c r="R68" s="34">
        <f t="shared" si="9"/>
        <v>41726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25" t="str">
        <f>IF(Tabela1[[#This Row],[Código]]="IBOV","^BVSP",IF(Tabela1[[#This Row],[Código]]="","",CONCATENATE(LEFT(Tabela1[[#This Row],[Código]],6),".SA")))</f>
        <v>ENBR3.SA</v>
      </c>
      <c r="C69" s="3" t="s">
        <v>127</v>
      </c>
      <c r="D69" s="3" t="s">
        <v>4048</v>
      </c>
      <c r="E69" s="3" t="s">
        <v>4048</v>
      </c>
      <c r="F69" s="3" t="s">
        <v>673</v>
      </c>
      <c r="G69" s="3" t="s">
        <v>4049</v>
      </c>
      <c r="H69" s="18">
        <v>41726</v>
      </c>
      <c r="J69" s="3">
        <f t="shared" si="7"/>
        <v>9.76</v>
      </c>
      <c r="K69" s="3">
        <f t="shared" si="7"/>
        <v>9.76</v>
      </c>
      <c r="L69" s="3">
        <f t="shared" si="7"/>
        <v>10.15</v>
      </c>
      <c r="M69" s="3">
        <f t="shared" si="7"/>
        <v>9.7200000000000006</v>
      </c>
      <c r="P69" s="12" t="s">
        <v>24</v>
      </c>
      <c r="Q69" s="9" t="str">
        <f t="shared" si="8"/>
        <v xml:space="preserve">ENERGIAS BR -ON  </v>
      </c>
      <c r="R69" s="38">
        <f t="shared" si="9"/>
        <v>41726</v>
      </c>
      <c r="S69" s="5">
        <f t="shared" si="10"/>
        <v>9.76</v>
      </c>
      <c r="T69" s="5">
        <f t="shared" si="11"/>
        <v>9.76</v>
      </c>
      <c r="U69" s="5">
        <f t="shared" si="12"/>
        <v>10.15</v>
      </c>
      <c r="V69" s="5">
        <f t="shared" si="13"/>
        <v>9.7200000000000006</v>
      </c>
    </row>
    <row r="70" spans="1:22">
      <c r="A70" s="25" t="str">
        <f>IF(Tabela1[[#This Row],[Código]]="IBOV","^BVSP",IF(Tabela1[[#This Row],[Código]]="","",CONCATENATE(LEFT(Tabela1[[#This Row],[Código]],6),".SA")))</f>
        <v>ENGI11.SA</v>
      </c>
      <c r="C70" s="3" t="s">
        <v>1298</v>
      </c>
      <c r="D70" s="3" t="s">
        <v>1307</v>
      </c>
      <c r="E70" s="3" t="s">
        <v>1322</v>
      </c>
      <c r="F70" s="3" t="s">
        <v>1307</v>
      </c>
      <c r="G70" s="3" t="s">
        <v>1322</v>
      </c>
      <c r="H70" s="18">
        <v>41726</v>
      </c>
      <c r="J70" s="3">
        <f t="shared" si="7"/>
        <v>12</v>
      </c>
      <c r="K70" s="3">
        <f t="shared" si="7"/>
        <v>10.71</v>
      </c>
      <c r="L70" s="3">
        <f t="shared" si="7"/>
        <v>12</v>
      </c>
      <c r="M70" s="3">
        <f t="shared" si="7"/>
        <v>10.71</v>
      </c>
      <c r="P70" s="12" t="s">
        <v>78</v>
      </c>
      <c r="Q70" s="9" t="str">
        <f t="shared" si="8"/>
        <v>ENERGISA    -UNT</v>
      </c>
      <c r="R70" s="38">
        <f t="shared" si="9"/>
        <v>41726</v>
      </c>
      <c r="S70" s="5">
        <f t="shared" si="10"/>
        <v>12</v>
      </c>
      <c r="T70" s="5">
        <f t="shared" si="11"/>
        <v>10.71</v>
      </c>
      <c r="U70" s="5">
        <f t="shared" si="12"/>
        <v>12</v>
      </c>
      <c r="V70" s="5">
        <f t="shared" si="13"/>
        <v>10.71</v>
      </c>
    </row>
    <row r="71" spans="1:22">
      <c r="A71" s="25" t="str">
        <f>IF(Tabela1[[#This Row],[Código]]="IBOV","^BVSP",IF(Tabela1[[#This Row],[Código]]="","",CONCATENATE(LEFT(Tabela1[[#This Row],[Código]],6),".SA")))</f>
        <v>ENGI3.SA</v>
      </c>
      <c r="C71" s="3" t="s">
        <v>1299</v>
      </c>
      <c r="D71" s="3" t="s">
        <v>619</v>
      </c>
      <c r="E71" s="3" t="s">
        <v>619</v>
      </c>
      <c r="F71" s="3" t="s">
        <v>619</v>
      </c>
      <c r="G71" s="3" t="s">
        <v>619</v>
      </c>
      <c r="H71" s="18">
        <v>41726</v>
      </c>
      <c r="J71" s="3">
        <f t="shared" si="7"/>
        <v>3</v>
      </c>
      <c r="K71" s="3">
        <f t="shared" si="7"/>
        <v>3</v>
      </c>
      <c r="L71" s="3">
        <f t="shared" si="7"/>
        <v>3</v>
      </c>
      <c r="M71" s="3">
        <f t="shared" si="7"/>
        <v>3</v>
      </c>
      <c r="P71" s="12" t="s">
        <v>157</v>
      </c>
      <c r="Q71" s="9" t="str">
        <f t="shared" ref="Q71:Q102" si="14">IF(A71="","",C71)</f>
        <v>ENERGISA    -ON</v>
      </c>
      <c r="R71" s="38">
        <f t="shared" ref="R71:R102" si="15">IF(A71="","",H71)</f>
        <v>41726</v>
      </c>
      <c r="S71" s="5">
        <f t="shared" ref="S71:S102" si="16">J71</f>
        <v>3</v>
      </c>
      <c r="T71" s="5">
        <f t="shared" ref="T71:T102" si="17">K71</f>
        <v>3</v>
      </c>
      <c r="U71" s="5">
        <f t="shared" ref="U71:U102" si="18">L71</f>
        <v>3</v>
      </c>
      <c r="V71" s="5">
        <f t="shared" ref="V71:V102" si="19">M71</f>
        <v>3</v>
      </c>
    </row>
    <row r="72" spans="1:22">
      <c r="A72" s="25" t="str">
        <f>IF(Tabela1[[#This Row],[Código]]="IBOV","^BVSP",IF(Tabela1[[#This Row],[Código]]="","",CONCATENATE(LEFT(Tabela1[[#This Row],[Código]],6),".SA")))</f>
        <v>ENGI4.SA</v>
      </c>
      <c r="C72" s="3" t="s">
        <v>1300</v>
      </c>
      <c r="D72" s="3" t="s">
        <v>1280</v>
      </c>
      <c r="E72" s="3" t="s">
        <v>1280</v>
      </c>
      <c r="F72" s="3" t="s">
        <v>1280</v>
      </c>
      <c r="G72" s="3" t="s">
        <v>1280</v>
      </c>
      <c r="H72" s="18">
        <v>41726</v>
      </c>
      <c r="J72" s="3">
        <f t="shared" ref="J72:M135" si="20">IF($A72="",0,VALUE(CONCATENATE(LEFT(D72,LEN(D72)-3),",",RIGHT(D72,2))))</f>
        <v>1.99</v>
      </c>
      <c r="K72" s="3">
        <f t="shared" si="20"/>
        <v>1.99</v>
      </c>
      <c r="L72" s="3">
        <f t="shared" si="20"/>
        <v>1.99</v>
      </c>
      <c r="M72" s="3">
        <f t="shared" si="20"/>
        <v>1.99</v>
      </c>
      <c r="P72" s="12" t="s">
        <v>58</v>
      </c>
      <c r="Q72" s="9" t="str">
        <f t="shared" si="14"/>
        <v>ENERGISA    -PN</v>
      </c>
      <c r="R72" s="34">
        <f t="shared" si="15"/>
        <v>41726</v>
      </c>
      <c r="S72" s="6">
        <f t="shared" si="16"/>
        <v>1.99</v>
      </c>
      <c r="T72" s="6">
        <f t="shared" si="17"/>
        <v>1.99</v>
      </c>
      <c r="U72" s="5">
        <f t="shared" si="18"/>
        <v>1.99</v>
      </c>
      <c r="V72" s="5">
        <f t="shared" si="19"/>
        <v>1.99</v>
      </c>
    </row>
    <row r="73" spans="1:22">
      <c r="A73" s="25" t="str">
        <f>IF(Tabela1[[#This Row],[Código]]="IBOV","^BVSP",IF(Tabela1[[#This Row],[Código]]="","",CONCATENATE(LEFT(Tabela1[[#This Row],[Código]],6),".SA")))</f>
        <v>ENMA3B.SA</v>
      </c>
      <c r="C73" s="3" t="s">
        <v>128</v>
      </c>
      <c r="D73" s="3" t="s">
        <v>4050</v>
      </c>
      <c r="E73" s="3" t="s">
        <v>4050</v>
      </c>
      <c r="F73" s="3" t="s">
        <v>4050</v>
      </c>
      <c r="G73" s="3" t="s">
        <v>4050</v>
      </c>
      <c r="H73" s="18">
        <v>41726</v>
      </c>
      <c r="J73" s="3">
        <f t="shared" si="20"/>
        <v>15.19</v>
      </c>
      <c r="K73" s="3">
        <f t="shared" si="20"/>
        <v>15.19</v>
      </c>
      <c r="L73" s="3">
        <f t="shared" si="20"/>
        <v>15.19</v>
      </c>
      <c r="M73" s="3">
        <f t="shared" si="20"/>
        <v>15.19</v>
      </c>
      <c r="P73" s="12" t="s">
        <v>87</v>
      </c>
      <c r="Q73" s="9" t="str">
        <f t="shared" si="14"/>
        <v xml:space="preserve">CEMAR       -ON  </v>
      </c>
      <c r="R73" s="38">
        <f t="shared" si="15"/>
        <v>41726</v>
      </c>
      <c r="S73" s="5">
        <f t="shared" si="16"/>
        <v>15.19</v>
      </c>
      <c r="T73" s="5">
        <f t="shared" si="17"/>
        <v>15.19</v>
      </c>
      <c r="U73" s="5">
        <f t="shared" si="18"/>
        <v>15.19</v>
      </c>
      <c r="V73" s="5">
        <f t="shared" si="19"/>
        <v>15.19</v>
      </c>
    </row>
    <row r="74" spans="1:22">
      <c r="A74" s="25" t="str">
        <f>IF(Tabela1[[#This Row],[Código]]="IBOV","^BVSP",IF(Tabela1[[#This Row],[Código]]="","",CONCATENATE(LEFT(Tabela1[[#This Row],[Código]],6),".SA")))</f>
        <v>EQTL3.SA</v>
      </c>
      <c r="C74" s="3" t="s">
        <v>129</v>
      </c>
      <c r="D74" s="3" t="s">
        <v>4051</v>
      </c>
      <c r="E74" s="3" t="s">
        <v>4052</v>
      </c>
      <c r="F74" s="3" t="s">
        <v>1971</v>
      </c>
      <c r="G74" s="3" t="s">
        <v>4053</v>
      </c>
      <c r="H74" s="18">
        <v>41726</v>
      </c>
      <c r="J74" s="3">
        <f t="shared" si="20"/>
        <v>19.96</v>
      </c>
      <c r="K74" s="3">
        <f t="shared" si="20"/>
        <v>20.18</v>
      </c>
      <c r="L74" s="3">
        <f t="shared" si="20"/>
        <v>20.36</v>
      </c>
      <c r="M74" s="3">
        <f t="shared" si="20"/>
        <v>19.829999999999998</v>
      </c>
      <c r="P74" s="22" t="s">
        <v>31</v>
      </c>
      <c r="Q74" s="9" t="str">
        <f t="shared" si="14"/>
        <v xml:space="preserve">EQUATORIAL  -ON  </v>
      </c>
      <c r="R74" s="38">
        <f t="shared" si="15"/>
        <v>41726</v>
      </c>
      <c r="S74" s="5">
        <f t="shared" si="16"/>
        <v>19.96</v>
      </c>
      <c r="T74" s="5">
        <f t="shared" si="17"/>
        <v>20.18</v>
      </c>
      <c r="U74" s="5">
        <f t="shared" si="18"/>
        <v>20.36</v>
      </c>
      <c r="V74" s="5">
        <f t="shared" si="19"/>
        <v>19.829999999999998</v>
      </c>
    </row>
    <row r="75" spans="1:22">
      <c r="A75" s="25" t="str">
        <f>IF(Tabela1[[#This Row],[Código]]="IBOV","^BVSP",IF(Tabela1[[#This Row],[Código]]="","",CONCATENATE(LEFT(Tabela1[[#This Row],[Código]],6),".SA")))</f>
        <v>FESA3.SA</v>
      </c>
      <c r="C75" s="3" t="s">
        <v>221</v>
      </c>
      <c r="D75" s="3" t="s">
        <v>400</v>
      </c>
      <c r="E75" s="3" t="s">
        <v>218</v>
      </c>
      <c r="F75" s="3" t="s">
        <v>218</v>
      </c>
      <c r="G75" s="3" t="s">
        <v>218</v>
      </c>
      <c r="H75" s="18">
        <v>41726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2" t="s">
        <v>219</v>
      </c>
      <c r="Q75" s="9" t="str">
        <f t="shared" si="14"/>
        <v xml:space="preserve">FERBASA     -ON  </v>
      </c>
      <c r="R75" s="38">
        <f t="shared" si="15"/>
        <v>41726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25" t="str">
        <f>IF(Tabela1[[#This Row],[Código]]="IBOV","^BVSP",IF(Tabela1[[#This Row],[Código]]="","",CONCATENATE(LEFT(Tabela1[[#This Row],[Código]],6),".SA")))</f>
        <v>FESA4.SA</v>
      </c>
      <c r="C76" s="3" t="s">
        <v>220</v>
      </c>
      <c r="D76" s="3" t="s">
        <v>4054</v>
      </c>
      <c r="E76" s="3" t="s">
        <v>4055</v>
      </c>
      <c r="F76" s="3" t="s">
        <v>4056</v>
      </c>
      <c r="G76" s="3" t="s">
        <v>4057</v>
      </c>
      <c r="H76" s="18">
        <v>41726</v>
      </c>
      <c r="J76" s="3">
        <f t="shared" si="20"/>
        <v>12.1</v>
      </c>
      <c r="K76" s="3">
        <f t="shared" si="20"/>
        <v>12.59</v>
      </c>
      <c r="L76" s="3">
        <f t="shared" si="20"/>
        <v>12.9</v>
      </c>
      <c r="M76" s="3">
        <f t="shared" si="20"/>
        <v>12.08</v>
      </c>
      <c r="P76" s="13" t="s">
        <v>73</v>
      </c>
      <c r="Q76" s="9" t="str">
        <f t="shared" si="14"/>
        <v xml:space="preserve">FERBASA     -PN  </v>
      </c>
      <c r="R76" s="38">
        <f t="shared" si="15"/>
        <v>41726</v>
      </c>
      <c r="S76" s="5">
        <f t="shared" si="16"/>
        <v>12.1</v>
      </c>
      <c r="T76" s="5">
        <f t="shared" si="17"/>
        <v>12.59</v>
      </c>
      <c r="U76" s="5">
        <f t="shared" si="18"/>
        <v>12.9</v>
      </c>
      <c r="V76" s="5">
        <f t="shared" si="19"/>
        <v>12.08</v>
      </c>
    </row>
    <row r="77" spans="1:22">
      <c r="A77" s="25" t="str">
        <f>IF(Tabela1[[#This Row],[Código]]="IBOV","^BVSP",IF(Tabela1[[#This Row],[Código]]="","",CONCATENATE(LEFT(Tabela1[[#This Row],[Código]],6),".SA")))</f>
        <v>GEPA3.SA</v>
      </c>
      <c r="C77" s="3" t="s">
        <v>313</v>
      </c>
      <c r="D77" s="3" t="s">
        <v>1347</v>
      </c>
      <c r="E77" s="3" t="s">
        <v>1347</v>
      </c>
      <c r="F77" s="3" t="s">
        <v>1347</v>
      </c>
      <c r="G77" s="3" t="s">
        <v>1347</v>
      </c>
      <c r="H77" s="18">
        <v>41726</v>
      </c>
      <c r="J77" s="3">
        <f t="shared" si="20"/>
        <v>47.51</v>
      </c>
      <c r="K77" s="3">
        <f t="shared" si="20"/>
        <v>47.51</v>
      </c>
      <c r="L77" s="3">
        <f t="shared" si="20"/>
        <v>47.51</v>
      </c>
      <c r="M77" s="3">
        <f t="shared" si="20"/>
        <v>47.51</v>
      </c>
      <c r="P77" s="12" t="s">
        <v>150</v>
      </c>
      <c r="Q77" s="9" t="str">
        <f t="shared" si="14"/>
        <v>GER PARANAP -ON</v>
      </c>
      <c r="R77" s="38">
        <f t="shared" si="15"/>
        <v>41726</v>
      </c>
      <c r="S77" s="5">
        <f t="shared" si="16"/>
        <v>47.51</v>
      </c>
      <c r="T77" s="5">
        <f t="shared" si="17"/>
        <v>47.51</v>
      </c>
      <c r="U77" s="5">
        <f t="shared" si="18"/>
        <v>47.51</v>
      </c>
      <c r="V77" s="5">
        <f t="shared" si="19"/>
        <v>47.51</v>
      </c>
    </row>
    <row r="78" spans="1:22">
      <c r="A78" s="25" t="str">
        <f>IF(Tabela1[[#This Row],[Código]]="IBOV","^BVSP",IF(Tabela1[[#This Row],[Código]]="","",CONCATENATE(LEFT(Tabela1[[#This Row],[Código]],6),".SA")))</f>
        <v>GEPA4.SA</v>
      </c>
      <c r="C78" s="3" t="s">
        <v>314</v>
      </c>
      <c r="D78" s="3" t="s">
        <v>4058</v>
      </c>
      <c r="E78" s="3" t="s">
        <v>4058</v>
      </c>
      <c r="F78" s="3" t="s">
        <v>4058</v>
      </c>
      <c r="G78" s="3" t="s">
        <v>4058</v>
      </c>
      <c r="H78" s="18">
        <v>41726</v>
      </c>
      <c r="J78" s="3">
        <f t="shared" si="20"/>
        <v>53.99</v>
      </c>
      <c r="K78" s="3">
        <f t="shared" si="20"/>
        <v>53.99</v>
      </c>
      <c r="L78" s="3">
        <f t="shared" si="20"/>
        <v>53.99</v>
      </c>
      <c r="M78" s="3">
        <f t="shared" si="20"/>
        <v>53.99</v>
      </c>
      <c r="P78" s="22" t="s">
        <v>33</v>
      </c>
      <c r="Q78" s="9" t="str">
        <f t="shared" si="14"/>
        <v>GER PARANAP -PN</v>
      </c>
      <c r="R78" s="38">
        <f t="shared" si="15"/>
        <v>41726</v>
      </c>
      <c r="S78" s="5">
        <f t="shared" si="16"/>
        <v>53.99</v>
      </c>
      <c r="T78" s="5">
        <f t="shared" si="17"/>
        <v>53.99</v>
      </c>
      <c r="U78" s="5">
        <f t="shared" si="18"/>
        <v>53.99</v>
      </c>
      <c r="V78" s="5">
        <f t="shared" si="19"/>
        <v>53.99</v>
      </c>
    </row>
    <row r="79" spans="1:22">
      <c r="A79" s="25" t="str">
        <f>IF(Tabela1[[#This Row],[Código]]="IBOV","^BVSP",IF(Tabela1[[#This Row],[Código]]="","",CONCATENATE(LEFT(Tabela1[[#This Row],[Código]],6),".SA")))</f>
        <v>GETI3.SA</v>
      </c>
      <c r="C79" s="3" t="s">
        <v>130</v>
      </c>
      <c r="D79" s="3" t="s">
        <v>4059</v>
      </c>
      <c r="E79" s="3" t="s">
        <v>4060</v>
      </c>
      <c r="F79" s="3" t="s">
        <v>4061</v>
      </c>
      <c r="G79" s="3" t="s">
        <v>4062</v>
      </c>
      <c r="H79" s="18">
        <v>41726</v>
      </c>
      <c r="J79" s="3">
        <f t="shared" si="20"/>
        <v>15.58</v>
      </c>
      <c r="K79" s="3">
        <f t="shared" si="20"/>
        <v>15.65</v>
      </c>
      <c r="L79" s="3">
        <f t="shared" si="20"/>
        <v>15.68</v>
      </c>
      <c r="M79" s="3">
        <f t="shared" si="20"/>
        <v>15.46</v>
      </c>
      <c r="P79" s="22" t="s">
        <v>25</v>
      </c>
      <c r="Q79" s="9" t="str">
        <f t="shared" si="14"/>
        <v>AES TIETE   -ON</v>
      </c>
      <c r="R79" s="38">
        <f t="shared" si="15"/>
        <v>41726</v>
      </c>
      <c r="S79" s="5">
        <f t="shared" si="16"/>
        <v>15.58</v>
      </c>
      <c r="T79" s="5">
        <f t="shared" si="17"/>
        <v>15.65</v>
      </c>
      <c r="U79" s="5">
        <f t="shared" si="18"/>
        <v>15.68</v>
      </c>
      <c r="V79" s="5">
        <f t="shared" si="19"/>
        <v>15.46</v>
      </c>
    </row>
    <row r="80" spans="1:22">
      <c r="A80" s="25" t="str">
        <f>IF(Tabela1[[#This Row],[Código]]="IBOV","^BVSP",IF(Tabela1[[#This Row],[Código]]="","",CONCATENATE(LEFT(Tabela1[[#This Row],[Código]],6),".SA")))</f>
        <v>GETI4.SA</v>
      </c>
      <c r="C80" s="3" t="s">
        <v>131</v>
      </c>
      <c r="D80" s="3" t="s">
        <v>4063</v>
      </c>
      <c r="E80" s="3" t="s">
        <v>1996</v>
      </c>
      <c r="F80" s="3" t="s">
        <v>1997</v>
      </c>
      <c r="G80" s="3" t="s">
        <v>1998</v>
      </c>
      <c r="H80" s="18">
        <v>41726</v>
      </c>
      <c r="J80" s="3">
        <f t="shared" si="20"/>
        <v>17.84</v>
      </c>
      <c r="K80" s="3">
        <f t="shared" si="20"/>
        <v>17.98</v>
      </c>
      <c r="L80" s="3">
        <f t="shared" si="20"/>
        <v>18.100000000000001</v>
      </c>
      <c r="M80" s="3">
        <f t="shared" si="20"/>
        <v>17.760000000000002</v>
      </c>
      <c r="P80" s="22" t="s">
        <v>29</v>
      </c>
      <c r="Q80" s="9" t="str">
        <f t="shared" si="14"/>
        <v>AES TIETE   -PN</v>
      </c>
      <c r="R80" s="38">
        <f t="shared" si="15"/>
        <v>41726</v>
      </c>
      <c r="S80" s="5">
        <f t="shared" si="16"/>
        <v>17.84</v>
      </c>
      <c r="T80" s="5">
        <f t="shared" si="17"/>
        <v>17.98</v>
      </c>
      <c r="U80" s="5">
        <f t="shared" si="18"/>
        <v>18.100000000000001</v>
      </c>
      <c r="V80" s="5">
        <f t="shared" si="19"/>
        <v>17.760000000000002</v>
      </c>
    </row>
    <row r="81" spans="1:22">
      <c r="A81" s="25" t="str">
        <f>IF(Tabela1[[#This Row],[Código]]="IBOV","^BVSP",IF(Tabela1[[#This Row],[Código]]="","",CONCATENATE(LEFT(Tabela1[[#This Row],[Código]],6),".SA")))</f>
        <v>GTDP3B.SA</v>
      </c>
      <c r="C81" s="3" t="s">
        <v>160</v>
      </c>
      <c r="D81" s="3" t="s">
        <v>371</v>
      </c>
      <c r="E81" s="3" t="s">
        <v>371</v>
      </c>
      <c r="F81" s="3" t="s">
        <v>371</v>
      </c>
      <c r="G81" s="3" t="s">
        <v>371</v>
      </c>
      <c r="H81" s="18">
        <v>41726</v>
      </c>
      <c r="J81" s="3">
        <f t="shared" si="20"/>
        <v>0.12</v>
      </c>
      <c r="K81" s="3">
        <f t="shared" si="20"/>
        <v>0.12</v>
      </c>
      <c r="L81" s="3">
        <f t="shared" si="20"/>
        <v>0.12</v>
      </c>
      <c r="M81" s="3">
        <f t="shared" si="20"/>
        <v>0.12</v>
      </c>
      <c r="P81" s="12" t="s">
        <v>158</v>
      </c>
      <c r="Q81" s="9" t="str">
        <f t="shared" si="14"/>
        <v xml:space="preserve">GTD PART    -ON  </v>
      </c>
      <c r="R81" s="38">
        <f t="shared" si="15"/>
        <v>41726</v>
      </c>
      <c r="S81" s="5">
        <f t="shared" si="16"/>
        <v>0.12</v>
      </c>
      <c r="T81" s="5">
        <f t="shared" si="17"/>
        <v>0.12</v>
      </c>
      <c r="U81" s="5">
        <f t="shared" si="18"/>
        <v>0.12</v>
      </c>
      <c r="V81" s="5">
        <f t="shared" si="19"/>
        <v>0.12</v>
      </c>
    </row>
    <row r="82" spans="1:22">
      <c r="A82" s="25" t="str">
        <f>IF(Tabela1[[#This Row],[Código]]="IBOV","^BVSP",IF(Tabela1[[#This Row],[Código]]="","",CONCATENATE(LEFT(Tabela1[[#This Row],[Código]],6),".SA")))</f>
        <v>GTDP4B.SA</v>
      </c>
      <c r="C82" s="3" t="s">
        <v>161</v>
      </c>
      <c r="D82" s="3" t="s">
        <v>522</v>
      </c>
      <c r="E82" s="3" t="s">
        <v>522</v>
      </c>
      <c r="F82" s="3" t="s">
        <v>522</v>
      </c>
      <c r="G82" s="3" t="s">
        <v>522</v>
      </c>
      <c r="H82" s="18">
        <v>41726</v>
      </c>
      <c r="J82" s="3">
        <f t="shared" si="20"/>
        <v>0.11</v>
      </c>
      <c r="K82" s="3">
        <f t="shared" si="20"/>
        <v>0.11</v>
      </c>
      <c r="L82" s="3">
        <f t="shared" si="20"/>
        <v>0.11</v>
      </c>
      <c r="M82" s="3">
        <f t="shared" si="20"/>
        <v>0.11</v>
      </c>
      <c r="P82" s="12" t="s">
        <v>159</v>
      </c>
      <c r="Q82" s="9" t="str">
        <f t="shared" si="14"/>
        <v xml:space="preserve">GTD PART    -PN  </v>
      </c>
      <c r="R82" s="38">
        <f t="shared" si="15"/>
        <v>41726</v>
      </c>
      <c r="S82" s="5">
        <f t="shared" si="16"/>
        <v>0.11</v>
      </c>
      <c r="T82" s="5">
        <f t="shared" si="17"/>
        <v>0.11</v>
      </c>
      <c r="U82" s="5">
        <f t="shared" si="18"/>
        <v>0.11</v>
      </c>
      <c r="V82" s="5">
        <f t="shared" si="19"/>
        <v>0.11</v>
      </c>
    </row>
    <row r="83" spans="1:22">
      <c r="A83" s="25" t="str">
        <f>IF(Tabela1[[#This Row],[Código]]="IBOV","^BVSP",IF(Tabela1[[#This Row],[Código]]="","",CONCATENATE(LEFT(Tabela1[[#This Row],[Código]],6),".SA")))</f>
        <v>ITSA3.SA</v>
      </c>
      <c r="C83" s="3" t="s">
        <v>215</v>
      </c>
      <c r="D83" s="3" t="s">
        <v>4064</v>
      </c>
      <c r="E83" s="3" t="s">
        <v>1430</v>
      </c>
      <c r="F83" s="3" t="s">
        <v>4049</v>
      </c>
      <c r="G83" s="3" t="s">
        <v>312</v>
      </c>
      <c r="H83" s="18">
        <v>41726</v>
      </c>
      <c r="J83" s="3">
        <f t="shared" si="20"/>
        <v>9.69</v>
      </c>
      <c r="K83" s="3">
        <f t="shared" si="20"/>
        <v>9.6999999999999993</v>
      </c>
      <c r="L83" s="3">
        <f t="shared" si="20"/>
        <v>9.7200000000000006</v>
      </c>
      <c r="M83" s="3">
        <f t="shared" si="20"/>
        <v>9.5</v>
      </c>
      <c r="P83" s="13" t="s">
        <v>214</v>
      </c>
      <c r="Q83" s="9" t="str">
        <f t="shared" si="14"/>
        <v xml:space="preserve">ITAUSA      -ON  </v>
      </c>
      <c r="R83" s="38">
        <f t="shared" si="15"/>
        <v>41726</v>
      </c>
      <c r="S83" s="5">
        <f t="shared" si="16"/>
        <v>9.69</v>
      </c>
      <c r="T83" s="5">
        <f t="shared" si="17"/>
        <v>9.6999999999999993</v>
      </c>
      <c r="U83" s="5">
        <f t="shared" si="18"/>
        <v>9.7200000000000006</v>
      </c>
      <c r="V83" s="5">
        <f t="shared" si="19"/>
        <v>9.5</v>
      </c>
    </row>
    <row r="84" spans="1:22">
      <c r="A84" s="25" t="str">
        <f>IF(Tabela1[[#This Row],[Código]]="IBOV","^BVSP",IF(Tabela1[[#This Row],[Código]]="","",CONCATENATE(LEFT(Tabela1[[#This Row],[Código]],6),".SA")))</f>
        <v>ITSA4.SA</v>
      </c>
      <c r="C84" s="3" t="s">
        <v>132</v>
      </c>
      <c r="D84" s="3" t="s">
        <v>1262</v>
      </c>
      <c r="E84" s="3" t="s">
        <v>4065</v>
      </c>
      <c r="F84" s="3" t="s">
        <v>4066</v>
      </c>
      <c r="G84" s="3" t="s">
        <v>1985</v>
      </c>
      <c r="H84" s="33">
        <v>41726</v>
      </c>
      <c r="J84" s="3">
        <f t="shared" si="20"/>
        <v>9.1300000000000008</v>
      </c>
      <c r="K84" s="3">
        <f t="shared" si="20"/>
        <v>9.07</v>
      </c>
      <c r="L84" s="3">
        <f t="shared" si="20"/>
        <v>9.17</v>
      </c>
      <c r="M84" s="3">
        <f t="shared" si="20"/>
        <v>8.99</v>
      </c>
      <c r="P84" s="13" t="s">
        <v>14</v>
      </c>
      <c r="Q84" s="9" t="str">
        <f t="shared" si="14"/>
        <v xml:space="preserve">ITAUSA      -PN  </v>
      </c>
      <c r="R84" s="38">
        <f t="shared" si="15"/>
        <v>41726</v>
      </c>
      <c r="S84" s="5">
        <f t="shared" si="16"/>
        <v>9.1300000000000008</v>
      </c>
      <c r="T84" s="5">
        <f t="shared" si="17"/>
        <v>9.07</v>
      </c>
      <c r="U84" s="5">
        <f t="shared" si="18"/>
        <v>9.17</v>
      </c>
      <c r="V84" s="5">
        <f t="shared" si="19"/>
        <v>8.99</v>
      </c>
    </row>
    <row r="85" spans="1:22">
      <c r="A85" s="25" t="str">
        <f>IF(Tabela1[[#This Row],[Código]]="IBOV","^BVSP",IF(Tabela1[[#This Row],[Código]]="","",CONCATENATE(LEFT(Tabela1[[#This Row],[Código]],6),".SA")))</f>
        <v>ITUB3.SA</v>
      </c>
      <c r="C85" s="3" t="s">
        <v>213</v>
      </c>
      <c r="D85" s="3" t="s">
        <v>4067</v>
      </c>
      <c r="E85" s="3" t="s">
        <v>4068</v>
      </c>
      <c r="F85" s="3" t="s">
        <v>4069</v>
      </c>
      <c r="G85" s="3" t="s">
        <v>1934</v>
      </c>
      <c r="H85" s="33">
        <v>41726</v>
      </c>
      <c r="J85" s="3">
        <f t="shared" si="20"/>
        <v>31.29</v>
      </c>
      <c r="K85" s="3">
        <f t="shared" si="20"/>
        <v>31.36</v>
      </c>
      <c r="L85" s="3">
        <f t="shared" si="20"/>
        <v>31.4</v>
      </c>
      <c r="M85" s="3">
        <f t="shared" si="20"/>
        <v>31.07</v>
      </c>
      <c r="P85" s="9" t="s">
        <v>212</v>
      </c>
      <c r="Q85" s="9" t="str">
        <f t="shared" si="14"/>
        <v xml:space="preserve">ITAUUNIBANCO-ON  </v>
      </c>
      <c r="R85" s="38">
        <f t="shared" si="15"/>
        <v>41726</v>
      </c>
      <c r="S85" s="5">
        <f t="shared" si="16"/>
        <v>31.29</v>
      </c>
      <c r="T85" s="5">
        <f t="shared" si="17"/>
        <v>31.36</v>
      </c>
      <c r="U85" s="5">
        <f t="shared" si="18"/>
        <v>31.4</v>
      </c>
      <c r="V85" s="5">
        <f t="shared" si="19"/>
        <v>31.07</v>
      </c>
    </row>
    <row r="86" spans="1:22">
      <c r="A86" s="25" t="str">
        <f>IF(Tabela1[[#This Row],[Código]]="IBOV","^BVSP",IF(Tabela1[[#This Row],[Código]]="","",CONCATENATE(LEFT(Tabela1[[#This Row],[Código]],6),".SA")))</f>
        <v>ITUB4.SA</v>
      </c>
      <c r="C86" s="3" t="s">
        <v>133</v>
      </c>
      <c r="D86" s="3" t="s">
        <v>4070</v>
      </c>
      <c r="E86" s="3" t="s">
        <v>4071</v>
      </c>
      <c r="F86" s="3" t="s">
        <v>3996</v>
      </c>
      <c r="G86" s="3" t="s">
        <v>4072</v>
      </c>
      <c r="H86" s="33">
        <v>41726</v>
      </c>
      <c r="J86" s="3">
        <f t="shared" si="20"/>
        <v>33.46</v>
      </c>
      <c r="K86" s="3">
        <f t="shared" si="20"/>
        <v>33.22</v>
      </c>
      <c r="L86" s="3">
        <f t="shared" si="20"/>
        <v>33.6</v>
      </c>
      <c r="M86" s="3">
        <f t="shared" si="20"/>
        <v>33.11</v>
      </c>
      <c r="P86" s="9" t="s">
        <v>74</v>
      </c>
      <c r="Q86" s="9" t="str">
        <f t="shared" si="14"/>
        <v xml:space="preserve">ITAUUNIBANCO-PN  </v>
      </c>
      <c r="R86" s="38">
        <f t="shared" si="15"/>
        <v>41726</v>
      </c>
      <c r="S86" s="5">
        <f t="shared" si="16"/>
        <v>33.46</v>
      </c>
      <c r="T86" s="5">
        <f t="shared" si="17"/>
        <v>33.22</v>
      </c>
      <c r="U86" s="5">
        <f t="shared" si="18"/>
        <v>33.6</v>
      </c>
      <c r="V86" s="5">
        <f t="shared" si="19"/>
        <v>33.11</v>
      </c>
    </row>
    <row r="87" spans="1:22">
      <c r="A87" s="25" t="str">
        <f>IF(Tabela1[[#This Row],[Código]]="IBOV","^BVSP",IF(Tabela1[[#This Row],[Código]]="","",CONCATENATE(LEFT(Tabela1[[#This Row],[Código]],6),".SA")))</f>
        <v>KLBN3.SA</v>
      </c>
      <c r="C87" s="3" t="s">
        <v>173</v>
      </c>
      <c r="D87" s="3" t="s">
        <v>2040</v>
      </c>
      <c r="E87" s="3" t="s">
        <v>2041</v>
      </c>
      <c r="F87" s="3" t="s">
        <v>2040</v>
      </c>
      <c r="G87" s="3" t="s">
        <v>2041</v>
      </c>
      <c r="H87" s="33">
        <v>41726</v>
      </c>
      <c r="J87" s="3">
        <f t="shared" si="20"/>
        <v>2.37</v>
      </c>
      <c r="K87" s="3">
        <f t="shared" si="20"/>
        <v>2.2999999999999998</v>
      </c>
      <c r="L87" s="3">
        <f t="shared" si="20"/>
        <v>2.37</v>
      </c>
      <c r="M87" s="3">
        <f t="shared" si="20"/>
        <v>2.2999999999999998</v>
      </c>
      <c r="P87" s="13" t="s">
        <v>172</v>
      </c>
      <c r="Q87" s="9" t="str">
        <f t="shared" si="14"/>
        <v xml:space="preserve">KLABIN S/A  -ON  </v>
      </c>
      <c r="R87" s="38">
        <f t="shared" si="15"/>
        <v>41726</v>
      </c>
      <c r="S87" s="5">
        <f t="shared" si="16"/>
        <v>2.37</v>
      </c>
      <c r="T87" s="5">
        <f t="shared" si="17"/>
        <v>2.2999999999999998</v>
      </c>
      <c r="U87" s="5">
        <f t="shared" si="18"/>
        <v>2.37</v>
      </c>
      <c r="V87" s="5">
        <f t="shared" si="19"/>
        <v>2.2999999999999998</v>
      </c>
    </row>
    <row r="88" spans="1:22">
      <c r="A88" s="25" t="str">
        <f>IF(Tabela1[[#This Row],[Código]]="IBOV","^BVSP",IF(Tabela1[[#This Row],[Código]]="","",CONCATENATE(LEFT(Tabela1[[#This Row],[Código]],6),".SA")))</f>
        <v>KLBN4.SA</v>
      </c>
      <c r="C88" s="3" t="s">
        <v>134</v>
      </c>
      <c r="D88" s="3" t="s">
        <v>4073</v>
      </c>
      <c r="E88" s="3" t="s">
        <v>4073</v>
      </c>
      <c r="F88" s="3" t="s">
        <v>2040</v>
      </c>
      <c r="G88" s="3" t="s">
        <v>4074</v>
      </c>
      <c r="H88" s="33">
        <v>41726</v>
      </c>
      <c r="J88" s="3">
        <f t="shared" si="20"/>
        <v>2.34</v>
      </c>
      <c r="K88" s="3">
        <f t="shared" si="20"/>
        <v>2.34</v>
      </c>
      <c r="L88" s="3">
        <f t="shared" si="20"/>
        <v>2.37</v>
      </c>
      <c r="M88" s="3">
        <f t="shared" si="20"/>
        <v>2.29</v>
      </c>
      <c r="P88" s="13" t="s">
        <v>48</v>
      </c>
      <c r="Q88" s="9" t="str">
        <f t="shared" si="14"/>
        <v xml:space="preserve">KLABIN S/A  -PN  </v>
      </c>
      <c r="R88" s="38">
        <f t="shared" si="15"/>
        <v>41726</v>
      </c>
      <c r="S88" s="5">
        <f t="shared" si="16"/>
        <v>2.34</v>
      </c>
      <c r="T88" s="5">
        <f t="shared" si="17"/>
        <v>2.34</v>
      </c>
      <c r="U88" s="5">
        <f t="shared" si="18"/>
        <v>2.37</v>
      </c>
      <c r="V88" s="5">
        <f t="shared" si="19"/>
        <v>2.29</v>
      </c>
    </row>
    <row r="89" spans="1:22">
      <c r="A89" s="25" t="str">
        <f>IF(Tabela1[[#This Row],[Código]]="IBOV","^BVSP",IF(Tabela1[[#This Row],[Código]]="","",CONCATENATE(LEFT(Tabela1[[#This Row],[Código]],6),".SA")))</f>
        <v>LIGT3.SA</v>
      </c>
      <c r="C89" s="3" t="s">
        <v>135</v>
      </c>
      <c r="D89" s="3" t="s">
        <v>1437</v>
      </c>
      <c r="E89" s="3" t="s">
        <v>4075</v>
      </c>
      <c r="F89" s="3" t="s">
        <v>4076</v>
      </c>
      <c r="G89" s="3" t="s">
        <v>4077</v>
      </c>
      <c r="H89" s="33">
        <v>41726</v>
      </c>
      <c r="J89" s="3">
        <f t="shared" si="20"/>
        <v>19.09</v>
      </c>
      <c r="K89" s="3">
        <f t="shared" si="20"/>
        <v>18.52</v>
      </c>
      <c r="L89" s="3">
        <f t="shared" si="20"/>
        <v>19.18</v>
      </c>
      <c r="M89" s="3">
        <f t="shared" si="20"/>
        <v>18.21</v>
      </c>
      <c r="P89" s="31" t="s">
        <v>49</v>
      </c>
      <c r="Q89" s="9" t="str">
        <f t="shared" si="14"/>
        <v xml:space="preserve">LIGHT S/A   -ON  </v>
      </c>
      <c r="R89" s="38">
        <f t="shared" si="15"/>
        <v>41726</v>
      </c>
      <c r="S89" s="5">
        <f t="shared" si="16"/>
        <v>19.09</v>
      </c>
      <c r="T89" s="5">
        <f t="shared" si="17"/>
        <v>18.52</v>
      </c>
      <c r="U89" s="5">
        <f t="shared" si="18"/>
        <v>19.18</v>
      </c>
      <c r="V89" s="5">
        <f t="shared" si="19"/>
        <v>18.21</v>
      </c>
    </row>
    <row r="90" spans="1:22">
      <c r="A90" s="25" t="str">
        <f>IF(Tabela1[[#This Row],[Código]]="IBOV","^BVSP",IF(Tabela1[[#This Row],[Código]]="","",CONCATENATE(LEFT(Tabela1[[#This Row],[Código]],6),".SA")))</f>
        <v>LIPR3.SA</v>
      </c>
      <c r="C90" s="3" t="s">
        <v>152</v>
      </c>
      <c r="D90" s="3" t="s">
        <v>1233</v>
      </c>
      <c r="E90" s="3" t="s">
        <v>1234</v>
      </c>
      <c r="F90" s="3" t="s">
        <v>1233</v>
      </c>
      <c r="G90" s="3" t="s">
        <v>1235</v>
      </c>
      <c r="H90" s="33">
        <v>41726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2" t="s">
        <v>151</v>
      </c>
      <c r="Q90" s="9" t="str">
        <f t="shared" si="14"/>
        <v>ELETROPAR   -ON</v>
      </c>
      <c r="R90" s="38">
        <f t="shared" si="15"/>
        <v>41726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25" t="str">
        <f>IF(Tabela1[[#This Row],[Código]]="IBOV","^BVSP",IF(Tabela1[[#This Row],[Código]]="","",CONCATENATE(LEFT(Tabela1[[#This Row],[Código]],6),".SA")))</f>
        <v>PINE4.SA</v>
      </c>
      <c r="C91" s="3" t="s">
        <v>136</v>
      </c>
      <c r="D91" s="3" t="s">
        <v>1415</v>
      </c>
      <c r="E91" s="48" t="s">
        <v>2125</v>
      </c>
      <c r="F91" s="48" t="s">
        <v>2005</v>
      </c>
      <c r="G91" s="3" t="s">
        <v>1415</v>
      </c>
      <c r="H91" s="33">
        <v>41726</v>
      </c>
      <c r="J91" s="3">
        <f t="shared" si="20"/>
        <v>8.08</v>
      </c>
      <c r="K91" s="3">
        <f t="shared" si="20"/>
        <v>8.24</v>
      </c>
      <c r="L91" s="3">
        <f t="shared" si="20"/>
        <v>8.4</v>
      </c>
      <c r="M91" s="3">
        <f t="shared" si="20"/>
        <v>8.08</v>
      </c>
      <c r="P91" s="9" t="s">
        <v>68</v>
      </c>
      <c r="Q91" s="9" t="str">
        <f t="shared" si="14"/>
        <v xml:space="preserve">PINE        -PN  </v>
      </c>
      <c r="R91" s="38">
        <f t="shared" si="15"/>
        <v>41726</v>
      </c>
      <c r="S91" s="5">
        <f t="shared" si="16"/>
        <v>8.08</v>
      </c>
      <c r="T91" s="5">
        <f t="shared" si="17"/>
        <v>8.24</v>
      </c>
      <c r="U91" s="5">
        <f t="shared" si="18"/>
        <v>8.4</v>
      </c>
      <c r="V91" s="5">
        <f t="shared" si="19"/>
        <v>8.08</v>
      </c>
    </row>
    <row r="92" spans="1:22">
      <c r="A92" s="25" t="str">
        <f>IF(Tabela1[[#This Row],[Código]]="IBOV","^BVSP",IF(Tabela1[[#This Row],[Código]]="","",CONCATENATE(LEFT(Tabela1[[#This Row],[Código]],6),".SA")))</f>
        <v>PRBC4.SA</v>
      </c>
      <c r="C92" s="3" t="s">
        <v>137</v>
      </c>
      <c r="D92" s="3" t="s">
        <v>4046</v>
      </c>
      <c r="E92" s="3" t="s">
        <v>4078</v>
      </c>
      <c r="F92" s="3" t="s">
        <v>4078</v>
      </c>
      <c r="G92" s="3" t="s">
        <v>4046</v>
      </c>
      <c r="H92" s="33">
        <v>41726</v>
      </c>
      <c r="J92" s="3">
        <f t="shared" si="20"/>
        <v>10.95</v>
      </c>
      <c r="K92" s="3">
        <f t="shared" si="20"/>
        <v>10.98</v>
      </c>
      <c r="L92" s="3">
        <f t="shared" si="20"/>
        <v>10.98</v>
      </c>
      <c r="M92" s="3">
        <f t="shared" si="20"/>
        <v>10.95</v>
      </c>
      <c r="P92" s="14" t="s">
        <v>76</v>
      </c>
      <c r="Q92" s="9" t="str">
        <f t="shared" si="14"/>
        <v xml:space="preserve">PARANA      -PN  </v>
      </c>
      <c r="R92" s="38">
        <f t="shared" si="15"/>
        <v>41726</v>
      </c>
      <c r="S92" s="5">
        <f t="shared" si="16"/>
        <v>10.95</v>
      </c>
      <c r="T92" s="5">
        <f t="shared" si="17"/>
        <v>10.98</v>
      </c>
      <c r="U92" s="5">
        <f t="shared" si="18"/>
        <v>10.98</v>
      </c>
      <c r="V92" s="5">
        <f t="shared" si="19"/>
        <v>10.95</v>
      </c>
    </row>
    <row r="93" spans="1:22">
      <c r="A93" s="25" t="str">
        <f>IF(Tabela1[[#This Row],[Código]]="IBOV","^BVSP",IF(Tabela1[[#This Row],[Código]]="","",CONCATENATE(LEFT(Tabela1[[#This Row],[Código]],6),".SA")))</f>
        <v>PSSA3.SA</v>
      </c>
      <c r="C93" s="3" t="s">
        <v>217</v>
      </c>
      <c r="D93" s="3" t="s">
        <v>4072</v>
      </c>
      <c r="E93" s="3" t="s">
        <v>2039</v>
      </c>
      <c r="F93" s="3" t="s">
        <v>4079</v>
      </c>
      <c r="G93" s="3" t="s">
        <v>4080</v>
      </c>
      <c r="H93" s="33">
        <v>41726</v>
      </c>
      <c r="J93" s="3">
        <f t="shared" si="20"/>
        <v>33.11</v>
      </c>
      <c r="K93" s="3">
        <f t="shared" si="20"/>
        <v>33.4</v>
      </c>
      <c r="L93" s="3">
        <f t="shared" si="20"/>
        <v>33.659999999999997</v>
      </c>
      <c r="M93" s="3">
        <f t="shared" si="20"/>
        <v>33.090000000000003</v>
      </c>
      <c r="P93" s="14" t="s">
        <v>216</v>
      </c>
      <c r="Q93" s="9" t="str">
        <f t="shared" si="14"/>
        <v xml:space="preserve">PORTO SEGURO-ON  </v>
      </c>
      <c r="R93" s="38">
        <f t="shared" si="15"/>
        <v>41726</v>
      </c>
      <c r="S93" s="5">
        <f t="shared" si="16"/>
        <v>33.11</v>
      </c>
      <c r="T93" s="5">
        <f t="shared" si="17"/>
        <v>33.4</v>
      </c>
      <c r="U93" s="5">
        <f t="shared" si="18"/>
        <v>33.659999999999997</v>
      </c>
      <c r="V93" s="5">
        <f t="shared" si="19"/>
        <v>33.090000000000003</v>
      </c>
    </row>
    <row r="94" spans="1:22">
      <c r="A94" s="25" t="str">
        <f>IF(Tabela1[[#This Row],[Código]]="IBOV","^BVSP",IF(Tabela1[[#This Row],[Código]]="","",CONCATENATE(LEFT(Tabela1[[#This Row],[Código]],6),".SA")))</f>
        <v>RANI3.SA</v>
      </c>
      <c r="C94" s="3" t="s">
        <v>836</v>
      </c>
      <c r="D94" s="3" t="s">
        <v>2044</v>
      </c>
      <c r="E94" s="3" t="s">
        <v>4081</v>
      </c>
      <c r="F94" s="3" t="s">
        <v>4081</v>
      </c>
      <c r="G94" s="3" t="s">
        <v>2044</v>
      </c>
      <c r="H94" s="33">
        <v>41726</v>
      </c>
      <c r="J94" s="3">
        <f t="shared" si="20"/>
        <v>3.15</v>
      </c>
      <c r="K94" s="3">
        <f t="shared" si="20"/>
        <v>3.19</v>
      </c>
      <c r="L94" s="3">
        <f t="shared" si="20"/>
        <v>3.19</v>
      </c>
      <c r="M94" s="3">
        <f t="shared" si="20"/>
        <v>3.15</v>
      </c>
      <c r="P94" s="12" t="s">
        <v>170</v>
      </c>
      <c r="Q94" s="9" t="str">
        <f t="shared" si="14"/>
        <v>CELUL IRANI -ON</v>
      </c>
      <c r="R94" s="38">
        <f t="shared" si="15"/>
        <v>41726</v>
      </c>
      <c r="S94" s="5">
        <f t="shared" si="16"/>
        <v>3.15</v>
      </c>
      <c r="T94" s="5">
        <f t="shared" si="17"/>
        <v>3.19</v>
      </c>
      <c r="U94" s="5">
        <f t="shared" si="18"/>
        <v>3.19</v>
      </c>
      <c r="V94" s="5">
        <f t="shared" si="19"/>
        <v>3.15</v>
      </c>
    </row>
    <row r="95" spans="1:22">
      <c r="A95" s="25" t="str">
        <f>IF(Tabela1[[#This Row],[Código]]="IBOV","^BVSP",IF(Tabela1[[#This Row],[Código]]="","",CONCATENATE(LEFT(Tabela1[[#This Row],[Código]],6),".SA")))</f>
        <v>RANI4.SA</v>
      </c>
      <c r="C95" s="3" t="s">
        <v>837</v>
      </c>
      <c r="D95" s="3" t="s">
        <v>2045</v>
      </c>
      <c r="E95" s="3" t="s">
        <v>1349</v>
      </c>
      <c r="F95" s="3" t="s">
        <v>2045</v>
      </c>
      <c r="G95" s="3" t="s">
        <v>1349</v>
      </c>
      <c r="H95" s="33">
        <v>41726</v>
      </c>
      <c r="J95" s="3">
        <f t="shared" si="20"/>
        <v>3.38</v>
      </c>
      <c r="K95" s="3">
        <f t="shared" si="20"/>
        <v>3.22</v>
      </c>
      <c r="L95" s="3">
        <f t="shared" si="20"/>
        <v>3.38</v>
      </c>
      <c r="M95" s="3">
        <f t="shared" si="20"/>
        <v>3.22</v>
      </c>
      <c r="P95" s="12" t="s">
        <v>171</v>
      </c>
      <c r="Q95" s="9" t="str">
        <f t="shared" si="14"/>
        <v>CELUL IRANI -PN</v>
      </c>
      <c r="R95" s="38">
        <f t="shared" si="15"/>
        <v>41726</v>
      </c>
      <c r="S95" s="5">
        <f t="shared" si="16"/>
        <v>3.38</v>
      </c>
      <c r="T95" s="5">
        <f t="shared" si="17"/>
        <v>3.22</v>
      </c>
      <c r="U95" s="5">
        <f t="shared" si="18"/>
        <v>3.38</v>
      </c>
      <c r="V95" s="5">
        <f t="shared" si="19"/>
        <v>3.22</v>
      </c>
    </row>
    <row r="96" spans="1:22">
      <c r="A96" s="25" t="str">
        <f>IF(Tabela1[[#This Row],[Código]]="IBOV","^BVSP",IF(Tabela1[[#This Row],[Código]]="","",CONCATENATE(LEFT(Tabela1[[#This Row],[Código]],6),".SA")))</f>
        <v>RDTR3.SA</v>
      </c>
      <c r="C96" s="3" t="s">
        <v>138</v>
      </c>
      <c r="D96" s="3" t="s">
        <v>1968</v>
      </c>
      <c r="E96" s="3" t="s">
        <v>1395</v>
      </c>
      <c r="F96" s="3" t="s">
        <v>1395</v>
      </c>
      <c r="G96" s="3" t="s">
        <v>1968</v>
      </c>
      <c r="H96" s="38">
        <v>41726</v>
      </c>
      <c r="J96" s="3">
        <f t="shared" si="20"/>
        <v>5.64</v>
      </c>
      <c r="K96" s="3">
        <f t="shared" si="20"/>
        <v>5.8</v>
      </c>
      <c r="L96" s="3">
        <f t="shared" si="20"/>
        <v>5.8</v>
      </c>
      <c r="M96" s="3">
        <f t="shared" si="20"/>
        <v>5.64</v>
      </c>
      <c r="P96" s="12" t="s">
        <v>59</v>
      </c>
      <c r="Q96" s="9" t="str">
        <f t="shared" si="14"/>
        <v>REDENTOR    -ON</v>
      </c>
      <c r="R96" s="38">
        <f t="shared" si="15"/>
        <v>41726</v>
      </c>
      <c r="S96" s="5">
        <f t="shared" si="16"/>
        <v>5.64</v>
      </c>
      <c r="T96" s="5">
        <f t="shared" si="17"/>
        <v>5.8</v>
      </c>
      <c r="U96" s="5">
        <f t="shared" si="18"/>
        <v>5.8</v>
      </c>
      <c r="V96" s="5">
        <f t="shared" si="19"/>
        <v>5.64</v>
      </c>
    </row>
    <row r="97" spans="1:22">
      <c r="A97" s="25" t="str">
        <f>IF(Tabela1[[#This Row],[Código]]="IBOV","^BVSP",IF(Tabela1[[#This Row],[Código]]="","",CONCATENATE(LEFT(Tabela1[[#This Row],[Código]],6),".SA")))</f>
        <v>RPAD3.SA</v>
      </c>
      <c r="C97" s="3" t="s">
        <v>179</v>
      </c>
      <c r="D97" s="3" t="s">
        <v>1251</v>
      </c>
      <c r="E97" s="3" t="s">
        <v>1251</v>
      </c>
      <c r="F97" s="3" t="s">
        <v>1251</v>
      </c>
      <c r="G97" s="3" t="s">
        <v>1251</v>
      </c>
      <c r="H97" s="38">
        <v>41726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3" t="s">
        <v>177</v>
      </c>
      <c r="Q97" s="9" t="str">
        <f t="shared" si="14"/>
        <v>ALFA HOLDING-ON</v>
      </c>
      <c r="R97" s="38">
        <f t="shared" si="15"/>
        <v>41726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25" t="str">
        <f>IF(Tabela1[[#This Row],[Código]]="IBOV","^BVSP",IF(Tabela1[[#This Row],[Código]]="","",CONCATENATE(LEFT(Tabela1[[#This Row],[Código]],6),".SA")))</f>
        <v>RPAD5.SA</v>
      </c>
      <c r="C98" s="3" t="s">
        <v>707</v>
      </c>
      <c r="D98" s="3" t="s">
        <v>4082</v>
      </c>
      <c r="E98" s="3" t="s">
        <v>4082</v>
      </c>
      <c r="F98" s="3" t="s">
        <v>4082</v>
      </c>
      <c r="G98" s="3" t="s">
        <v>694</v>
      </c>
      <c r="H98" s="38">
        <v>41726</v>
      </c>
      <c r="J98" s="3">
        <f t="shared" si="20"/>
        <v>5.51</v>
      </c>
      <c r="K98" s="3">
        <f t="shared" si="20"/>
        <v>5.51</v>
      </c>
      <c r="L98" s="3">
        <f t="shared" si="20"/>
        <v>5.51</v>
      </c>
      <c r="M98" s="3">
        <f t="shared" si="20"/>
        <v>5.5</v>
      </c>
      <c r="P98" s="13" t="s">
        <v>70</v>
      </c>
      <c r="Q98" s="9" t="str">
        <f t="shared" si="14"/>
        <v>ALFA HOLDING-PNA</v>
      </c>
      <c r="R98" s="38">
        <f t="shared" si="15"/>
        <v>41726</v>
      </c>
      <c r="S98" s="5">
        <f t="shared" si="16"/>
        <v>5.51</v>
      </c>
      <c r="T98" s="5">
        <f t="shared" si="17"/>
        <v>5.51</v>
      </c>
      <c r="U98" s="5">
        <f t="shared" si="18"/>
        <v>5.51</v>
      </c>
      <c r="V98" s="5">
        <f t="shared" si="19"/>
        <v>5.5</v>
      </c>
    </row>
    <row r="99" spans="1:22">
      <c r="A99" s="25" t="str">
        <f>IF(Tabela1[[#This Row],[Código]]="IBOV","^BVSP",IF(Tabela1[[#This Row],[Código]]="","",CONCATENATE(LEFT(Tabela1[[#This Row],[Código]],6),".SA")))</f>
        <v>RPAD6.SA</v>
      </c>
      <c r="C99" s="3" t="s">
        <v>180</v>
      </c>
      <c r="D99" s="3" t="s">
        <v>4074</v>
      </c>
      <c r="E99" s="3" t="s">
        <v>4074</v>
      </c>
      <c r="F99" s="3" t="s">
        <v>4074</v>
      </c>
      <c r="G99" s="3" t="s">
        <v>4074</v>
      </c>
      <c r="H99" s="38">
        <v>41726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3" t="s">
        <v>178</v>
      </c>
      <c r="Q99" s="9" t="str">
        <f t="shared" si="14"/>
        <v>ALFA HOLDING-PNB</v>
      </c>
      <c r="R99" s="38">
        <f t="shared" si="15"/>
        <v>41726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25" t="str">
        <f>IF(Tabela1[[#This Row],[Código]]="IBOV","^BVSP",IF(Tabela1[[#This Row],[Código]]="","",CONCATENATE(LEFT(Tabela1[[#This Row],[Código]],6),".SA")))</f>
        <v>SAPR3.SA</v>
      </c>
      <c r="C100" s="3" t="s">
        <v>599</v>
      </c>
      <c r="D100" s="3" t="s">
        <v>400</v>
      </c>
      <c r="E100" s="3" t="s">
        <v>169</v>
      </c>
      <c r="F100" s="3" t="s">
        <v>169</v>
      </c>
      <c r="G100" s="3" t="s">
        <v>169</v>
      </c>
      <c r="H100" s="38">
        <v>41726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2" t="s">
        <v>168</v>
      </c>
      <c r="Q100" s="9" t="str">
        <f t="shared" si="14"/>
        <v>SANEPAR     -ON</v>
      </c>
      <c r="R100" s="38">
        <f t="shared" si="15"/>
        <v>41726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25" t="str">
        <f>IF(Tabela1[[#This Row],[Código]]="IBOV","^BVSP",IF(Tabela1[[#This Row],[Código]]="","",CONCATENATE(LEFT(Tabela1[[#This Row],[Código]],6),".SA")))</f>
        <v>SAPR4.SA</v>
      </c>
      <c r="C101" s="3" t="s">
        <v>600</v>
      </c>
      <c r="D101" s="3" t="s">
        <v>1236</v>
      </c>
      <c r="E101" s="3" t="s">
        <v>2046</v>
      </c>
      <c r="F101" s="3" t="s">
        <v>2046</v>
      </c>
      <c r="G101" s="3" t="s">
        <v>1236</v>
      </c>
      <c r="H101" s="38">
        <v>41726</v>
      </c>
      <c r="J101" s="3">
        <f t="shared" si="20"/>
        <v>5.25</v>
      </c>
      <c r="K101" s="3">
        <f t="shared" si="20"/>
        <v>5.31</v>
      </c>
      <c r="L101" s="3">
        <f t="shared" si="20"/>
        <v>5.31</v>
      </c>
      <c r="M101" s="3">
        <f t="shared" si="20"/>
        <v>5.25</v>
      </c>
      <c r="P101" s="12" t="s">
        <v>60</v>
      </c>
      <c r="Q101" s="9" t="str">
        <f t="shared" si="14"/>
        <v>SANEPAR     -PN</v>
      </c>
      <c r="R101" s="38">
        <f t="shared" si="15"/>
        <v>41726</v>
      </c>
      <c r="S101" s="5">
        <f t="shared" si="16"/>
        <v>5.25</v>
      </c>
      <c r="T101" s="5">
        <f t="shared" si="17"/>
        <v>5.31</v>
      </c>
      <c r="U101" s="5">
        <f t="shared" si="18"/>
        <v>5.31</v>
      </c>
      <c r="V101" s="5">
        <f t="shared" si="19"/>
        <v>5.25</v>
      </c>
    </row>
    <row r="102" spans="1:22">
      <c r="A102" s="25" t="str">
        <f>IF(Tabela1[[#This Row],[Código]]="IBOV","^BVSP",IF(Tabela1[[#This Row],[Código]]="","",CONCATENATE(LEFT(Tabela1[[#This Row],[Código]],6),".SA")))</f>
        <v>SBSP3.SA</v>
      </c>
      <c r="C102" s="3" t="s">
        <v>139</v>
      </c>
      <c r="D102" s="3" t="s">
        <v>4083</v>
      </c>
      <c r="E102" s="3" t="s">
        <v>4084</v>
      </c>
      <c r="F102" s="3" t="s">
        <v>4085</v>
      </c>
      <c r="G102" s="3" t="s">
        <v>4010</v>
      </c>
      <c r="H102" s="38">
        <v>41726</v>
      </c>
      <c r="J102" s="3">
        <f t="shared" si="20"/>
        <v>20.47</v>
      </c>
      <c r="K102" s="3">
        <f t="shared" si="20"/>
        <v>20.58</v>
      </c>
      <c r="L102" s="3">
        <f t="shared" si="20"/>
        <v>21.25</v>
      </c>
      <c r="M102" s="3">
        <f t="shared" si="20"/>
        <v>20.329999999999998</v>
      </c>
      <c r="P102" s="12" t="s">
        <v>32</v>
      </c>
      <c r="Q102" s="9" t="str">
        <f t="shared" si="14"/>
        <v xml:space="preserve">SABESP      -ON  </v>
      </c>
      <c r="R102" s="38">
        <f t="shared" si="15"/>
        <v>41726</v>
      </c>
      <c r="S102" s="5">
        <f t="shared" si="16"/>
        <v>20.47</v>
      </c>
      <c r="T102" s="5">
        <f t="shared" si="17"/>
        <v>20.58</v>
      </c>
      <c r="U102" s="5">
        <f t="shared" si="18"/>
        <v>21.25</v>
      </c>
      <c r="V102" s="5">
        <f t="shared" si="19"/>
        <v>20.329999999999998</v>
      </c>
    </row>
    <row r="103" spans="1:22">
      <c r="A103" s="25" t="str">
        <f>IF(Tabela1[[#This Row],[Código]]="IBOV","^BVSP",IF(Tabela1[[#This Row],[Código]]="","",CONCATENATE(LEFT(Tabela1[[#This Row],[Código]],6),".SA")))</f>
        <v>SFSA4.SA</v>
      </c>
      <c r="C103" s="3" t="s">
        <v>140</v>
      </c>
      <c r="D103" s="3" t="s">
        <v>1325</v>
      </c>
      <c r="E103" s="3" t="s">
        <v>4086</v>
      </c>
      <c r="F103" s="3" t="s">
        <v>1325</v>
      </c>
      <c r="G103" s="3" t="s">
        <v>4086</v>
      </c>
      <c r="H103" s="38">
        <v>41726</v>
      </c>
      <c r="J103" s="3">
        <f t="shared" si="20"/>
        <v>2.94</v>
      </c>
      <c r="K103" s="3">
        <f t="shared" si="20"/>
        <v>2.77</v>
      </c>
      <c r="L103" s="3">
        <f t="shared" si="20"/>
        <v>2.94</v>
      </c>
      <c r="M103" s="3">
        <f t="shared" si="20"/>
        <v>2.77</v>
      </c>
      <c r="P103" s="13" t="s">
        <v>69</v>
      </c>
      <c r="Q103" s="9" t="str">
        <f t="shared" ref="Q103:Q112" si="21">IF(A103="","",C103)</f>
        <v xml:space="preserve">SOFISA      -PN  </v>
      </c>
      <c r="R103" s="38">
        <f t="shared" ref="R103:R112" si="22">IF(A103="","",H103)</f>
        <v>41726</v>
      </c>
      <c r="S103" s="5">
        <f t="shared" ref="S103:S112" si="23">J103</f>
        <v>2.94</v>
      </c>
      <c r="T103" s="5">
        <f t="shared" ref="T103:T112" si="24">K103</f>
        <v>2.77</v>
      </c>
      <c r="U103" s="5">
        <f t="shared" ref="U103:U112" si="25">L103</f>
        <v>2.94</v>
      </c>
      <c r="V103" s="5">
        <f t="shared" ref="V103:V112" si="26">M103</f>
        <v>2.77</v>
      </c>
    </row>
    <row r="104" spans="1:22">
      <c r="A104" s="25" t="str">
        <f>IF(Tabela1[[#This Row],[Código]]="IBOV","^BVSP",IF(Tabela1[[#This Row],[Código]]="","",CONCATENATE(LEFT(Tabela1[[#This Row],[Código]],6),".SA")))</f>
        <v>SUZB5.SA</v>
      </c>
      <c r="C104" s="3" t="s">
        <v>141</v>
      </c>
      <c r="D104" s="3" t="s">
        <v>1930</v>
      </c>
      <c r="E104" s="3" t="s">
        <v>1967</v>
      </c>
      <c r="F104" s="3" t="s">
        <v>1917</v>
      </c>
      <c r="G104" s="3" t="s">
        <v>2111</v>
      </c>
      <c r="H104" s="38">
        <v>41726</v>
      </c>
      <c r="J104" s="3">
        <f t="shared" si="20"/>
        <v>8.26</v>
      </c>
      <c r="K104" s="3">
        <f t="shared" si="20"/>
        <v>8.25</v>
      </c>
      <c r="L104" s="3">
        <f t="shared" si="20"/>
        <v>8.44</v>
      </c>
      <c r="M104" s="3">
        <f t="shared" si="20"/>
        <v>8.18</v>
      </c>
      <c r="P104" s="13" t="s">
        <v>16</v>
      </c>
      <c r="Q104" s="9" t="str">
        <f t="shared" si="21"/>
        <v xml:space="preserve">SUZANO PAPEL-PNA </v>
      </c>
      <c r="R104" s="38">
        <f t="shared" si="22"/>
        <v>41726</v>
      </c>
      <c r="S104" s="5">
        <f t="shared" si="23"/>
        <v>8.26</v>
      </c>
      <c r="T104" s="5">
        <f t="shared" si="24"/>
        <v>8.25</v>
      </c>
      <c r="U104" s="5">
        <f t="shared" si="25"/>
        <v>8.44</v>
      </c>
      <c r="V104" s="5">
        <f t="shared" si="26"/>
        <v>8.18</v>
      </c>
    </row>
    <row r="105" spans="1:22">
      <c r="A105" s="25" t="str">
        <f>IF(Tabela1[[#This Row],[Código]]="IBOV","^BVSP",IF(Tabela1[[#This Row],[Código]]="","",CONCATENATE(LEFT(Tabela1[[#This Row],[Código]],6),".SA")))</f>
        <v>SUZB6.SA</v>
      </c>
      <c r="C105" s="3" t="s">
        <v>176</v>
      </c>
      <c r="D105" s="3" t="s">
        <v>400</v>
      </c>
      <c r="E105" s="3" t="s">
        <v>1149</v>
      </c>
      <c r="F105" s="3" t="s">
        <v>1149</v>
      </c>
      <c r="G105" s="3" t="s">
        <v>1149</v>
      </c>
      <c r="H105" s="38">
        <v>41726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3" t="s">
        <v>174</v>
      </c>
      <c r="Q105" s="9" t="str">
        <f t="shared" si="21"/>
        <v xml:space="preserve">SUZANO PAPEL-PNB </v>
      </c>
      <c r="R105" s="38">
        <f t="shared" si="22"/>
        <v>41726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25" t="str">
        <f>IF(Tabela1[[#This Row],[Código]]="IBOV","^BVSP",IF(Tabela1[[#This Row],[Código]]="","",CONCATENATE(LEFT(Tabela1[[#This Row],[Código]],6),".SA")))</f>
        <v>TAEE11.SA</v>
      </c>
      <c r="C106" s="3" t="s">
        <v>142</v>
      </c>
      <c r="D106" s="3" t="s">
        <v>4087</v>
      </c>
      <c r="E106" s="3" t="s">
        <v>4076</v>
      </c>
      <c r="F106" s="3" t="s">
        <v>4088</v>
      </c>
      <c r="G106" s="3" t="s">
        <v>4089</v>
      </c>
      <c r="H106" s="38">
        <v>41726</v>
      </c>
      <c r="J106" s="3">
        <f t="shared" si="20"/>
        <v>19.59</v>
      </c>
      <c r="K106" s="3">
        <f t="shared" si="20"/>
        <v>19.18</v>
      </c>
      <c r="L106" s="3">
        <f t="shared" si="20"/>
        <v>19.649999999999999</v>
      </c>
      <c r="M106" s="3">
        <f t="shared" si="20"/>
        <v>18.579999999999998</v>
      </c>
      <c r="P106" s="12" t="s">
        <v>50</v>
      </c>
      <c r="Q106" s="9" t="str">
        <f t="shared" si="21"/>
        <v xml:space="preserve">TAESA       -UNT </v>
      </c>
      <c r="R106" s="38">
        <f t="shared" si="22"/>
        <v>41726</v>
      </c>
      <c r="S106" s="5">
        <f t="shared" si="23"/>
        <v>19.59</v>
      </c>
      <c r="T106" s="5">
        <f t="shared" si="24"/>
        <v>19.18</v>
      </c>
      <c r="U106" s="5">
        <f t="shared" si="25"/>
        <v>19.649999999999999</v>
      </c>
      <c r="V106" s="5">
        <f t="shared" si="26"/>
        <v>18.579999999999998</v>
      </c>
    </row>
    <row r="107" spans="1:22">
      <c r="A107" s="25" t="str">
        <f>IF(Tabela1[[#This Row],[Código]]="IBOV","^BVSP",IF(Tabela1[[#This Row],[Código]]="","",CONCATENATE(LEFT(Tabela1[[#This Row],[Código]],6),".SA")))</f>
        <v>TBLE3.SA</v>
      </c>
      <c r="C107" s="3" t="s">
        <v>163</v>
      </c>
      <c r="D107" s="3" t="s">
        <v>4090</v>
      </c>
      <c r="E107" s="3" t="s">
        <v>4091</v>
      </c>
      <c r="F107" s="3" t="s">
        <v>4092</v>
      </c>
      <c r="G107" s="3" t="s">
        <v>4093</v>
      </c>
      <c r="H107" s="38">
        <v>41726</v>
      </c>
      <c r="J107" s="3">
        <f t="shared" si="20"/>
        <v>35.619999999999997</v>
      </c>
      <c r="K107" s="3">
        <f t="shared" si="20"/>
        <v>34.92</v>
      </c>
      <c r="L107" s="3">
        <f t="shared" si="20"/>
        <v>36.22</v>
      </c>
      <c r="M107" s="3">
        <f t="shared" si="20"/>
        <v>34.869999999999997</v>
      </c>
      <c r="P107" s="12" t="s">
        <v>162</v>
      </c>
      <c r="Q107" s="9" t="str">
        <f t="shared" si="21"/>
        <v xml:space="preserve">TRACTEBEL   -ON  </v>
      </c>
      <c r="R107" s="38">
        <f t="shared" si="22"/>
        <v>41726</v>
      </c>
      <c r="S107" s="5">
        <f t="shared" si="23"/>
        <v>35.619999999999997</v>
      </c>
      <c r="T107" s="5">
        <f t="shared" si="24"/>
        <v>34.92</v>
      </c>
      <c r="U107" s="5">
        <f t="shared" si="25"/>
        <v>36.22</v>
      </c>
      <c r="V107" s="5">
        <f t="shared" si="26"/>
        <v>34.869999999999997</v>
      </c>
    </row>
    <row r="108" spans="1:22">
      <c r="A108" s="25" t="str">
        <f>IF(Tabela1[[#This Row],[Código]]="IBOV","^BVSP",IF(Tabela1[[#This Row],[Código]]="","",CONCATENATE(LEFT(Tabela1[[#This Row],[Código]],6),".SA")))</f>
        <v>TRPL3.SA</v>
      </c>
      <c r="C108" s="3" t="s">
        <v>148</v>
      </c>
      <c r="D108" s="3" t="s">
        <v>1159</v>
      </c>
      <c r="E108" s="3" t="s">
        <v>1273</v>
      </c>
      <c r="F108" s="3" t="s">
        <v>1273</v>
      </c>
      <c r="G108" s="3" t="s">
        <v>1159</v>
      </c>
      <c r="H108" s="38">
        <v>41726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2" t="s">
        <v>145</v>
      </c>
      <c r="Q108" s="9" t="str">
        <f t="shared" si="21"/>
        <v xml:space="preserve">TRAN PAULIST-ON  </v>
      </c>
      <c r="R108" s="38">
        <f t="shared" si="22"/>
        <v>41726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25" t="str">
        <f>IF(Tabela1[[#This Row],[Código]]="IBOV","^BVSP",IF(Tabela1[[#This Row],[Código]]="","",CONCATENATE(LEFT(Tabela1[[#This Row],[Código]],6),".SA")))</f>
        <v>TRPL4.SA</v>
      </c>
      <c r="C109" s="3" t="s">
        <v>149</v>
      </c>
      <c r="D109" s="3" t="s">
        <v>1479</v>
      </c>
      <c r="E109" s="3" t="s">
        <v>4094</v>
      </c>
      <c r="F109" s="3" t="s">
        <v>1976</v>
      </c>
      <c r="G109" s="3" t="s">
        <v>4095</v>
      </c>
      <c r="H109" s="38">
        <v>41726</v>
      </c>
      <c r="J109" s="3">
        <f t="shared" si="20"/>
        <v>24.02</v>
      </c>
      <c r="K109" s="3">
        <f t="shared" si="20"/>
        <v>24.51</v>
      </c>
      <c r="L109" s="3">
        <f t="shared" si="20"/>
        <v>24.6</v>
      </c>
      <c r="M109" s="3">
        <f t="shared" si="20"/>
        <v>23.87</v>
      </c>
      <c r="P109" s="12" t="s">
        <v>146</v>
      </c>
      <c r="Q109" s="9" t="str">
        <f t="shared" si="21"/>
        <v xml:space="preserve">TRAN PAULIST-PN  </v>
      </c>
      <c r="R109" s="38">
        <f t="shared" si="22"/>
        <v>41726</v>
      </c>
      <c r="S109" s="5">
        <f t="shared" si="23"/>
        <v>24.02</v>
      </c>
      <c r="T109" s="5">
        <f t="shared" si="24"/>
        <v>24.51</v>
      </c>
      <c r="U109" s="5">
        <f t="shared" si="25"/>
        <v>24.6</v>
      </c>
      <c r="V109" s="5">
        <f t="shared" si="26"/>
        <v>23.87</v>
      </c>
    </row>
    <row r="110" spans="1:22">
      <c r="A110" s="25" t="str">
        <f>IF(Tabela1[[#This Row],[Código]]="IBOV","^BVSP",IF(Tabela1[[#This Row],[Código]]="","",CONCATENATE(LEFT(Tabela1[[#This Row],[Código]],6),".SA")))</f>
        <v>UNIP5.SA</v>
      </c>
      <c r="C110" s="3" t="s">
        <v>143</v>
      </c>
      <c r="D110" s="3" t="s">
        <v>4096</v>
      </c>
      <c r="E110" s="3" t="s">
        <v>4096</v>
      </c>
      <c r="F110" s="3" t="s">
        <v>4096</v>
      </c>
      <c r="G110" s="3" t="s">
        <v>1250</v>
      </c>
      <c r="H110" s="38">
        <v>41726</v>
      </c>
      <c r="J110" s="3">
        <f t="shared" si="20"/>
        <v>0.63</v>
      </c>
      <c r="K110" s="3">
        <f t="shared" si="20"/>
        <v>0.63</v>
      </c>
      <c r="L110" s="3">
        <f t="shared" si="20"/>
        <v>0.63</v>
      </c>
      <c r="M110" s="3">
        <f t="shared" si="20"/>
        <v>0.57999999999999996</v>
      </c>
      <c r="P110" s="13" t="s">
        <v>67</v>
      </c>
      <c r="Q110" s="9" t="str">
        <f t="shared" si="21"/>
        <v>UNIPAR      -PNA</v>
      </c>
      <c r="R110" s="38">
        <f t="shared" si="22"/>
        <v>41726</v>
      </c>
      <c r="S110" s="5">
        <f t="shared" si="23"/>
        <v>0.63</v>
      </c>
      <c r="T110" s="5">
        <f t="shared" si="24"/>
        <v>0.63</v>
      </c>
      <c r="U110" s="5">
        <f t="shared" si="25"/>
        <v>0.63</v>
      </c>
      <c r="V110" s="5">
        <f t="shared" si="26"/>
        <v>0.57999999999999996</v>
      </c>
    </row>
    <row r="111" spans="1:22">
      <c r="A111" s="25" t="str">
        <f>IF(Tabela1[[#This Row],[Código]]="IBOV","^BVSP",IF(Tabela1[[#This Row],[Código]]="","",CONCATENATE(LEFT(Tabela1[[#This Row],[Código]],6),".SA")))</f>
        <v>UNIP6.SA</v>
      </c>
      <c r="C111" s="3" t="s">
        <v>144</v>
      </c>
      <c r="D111" s="3" t="s">
        <v>1277</v>
      </c>
      <c r="E111" s="3" t="s">
        <v>1277</v>
      </c>
      <c r="F111" s="3" t="s">
        <v>1277</v>
      </c>
      <c r="G111" s="3" t="s">
        <v>1260</v>
      </c>
      <c r="H111" s="38">
        <v>41726</v>
      </c>
      <c r="J111" s="3">
        <f t="shared" si="20"/>
        <v>0.43</v>
      </c>
      <c r="K111" s="3">
        <f t="shared" si="20"/>
        <v>0.43</v>
      </c>
      <c r="L111" s="3">
        <f t="shared" si="20"/>
        <v>0.43</v>
      </c>
      <c r="M111" s="3">
        <f t="shared" si="20"/>
        <v>0.41</v>
      </c>
      <c r="P111" s="12" t="s">
        <v>34</v>
      </c>
      <c r="Q111" s="9" t="str">
        <f t="shared" si="21"/>
        <v>UNIPAR      -PNB</v>
      </c>
      <c r="R111" s="38">
        <f t="shared" si="22"/>
        <v>41726</v>
      </c>
      <c r="S111" s="5">
        <f t="shared" si="23"/>
        <v>0.43</v>
      </c>
      <c r="T111" s="5">
        <f t="shared" si="24"/>
        <v>0.43</v>
      </c>
      <c r="U111" s="5">
        <f t="shared" si="25"/>
        <v>0.43</v>
      </c>
      <c r="V111" s="5">
        <f t="shared" si="26"/>
        <v>0.41</v>
      </c>
    </row>
    <row r="112" spans="1:22">
      <c r="A112" s="25" t="str">
        <f>IF(Tabela1[[#This Row],[Código]]="IBOV","^BVSP",IF(Tabela1[[#This Row],[Código]]="","",CONCATENATE(LEFT(Tabela1[[#This Row],[Código]],6),".SA")))</f>
        <v>PATI3.SA</v>
      </c>
      <c r="C112" s="3" t="s">
        <v>382</v>
      </c>
      <c r="D112" s="3" t="s">
        <v>1272</v>
      </c>
      <c r="E112" s="3" t="s">
        <v>365</v>
      </c>
      <c r="F112" s="3" t="s">
        <v>365</v>
      </c>
      <c r="G112" s="3" t="s">
        <v>1272</v>
      </c>
      <c r="H112" s="38">
        <v>41726</v>
      </c>
      <c r="J112" s="3">
        <f t="shared" ref="J112:J121" si="27">IF($A112="",0,VALUE(CONCATENATE(LEFT(D112,LEN(D112)-3),",",RIGHT(D112,2))))</f>
        <v>18.5</v>
      </c>
      <c r="K112" s="3">
        <f t="shared" si="20"/>
        <v>19.5</v>
      </c>
      <c r="L112" s="3">
        <f t="shared" si="20"/>
        <v>19.5</v>
      </c>
      <c r="M112" s="3">
        <f t="shared" si="20"/>
        <v>18.5</v>
      </c>
      <c r="P112" s="3" t="s">
        <v>379</v>
      </c>
      <c r="Q112" s="9" t="str">
        <f t="shared" si="21"/>
        <v>PANATLANTICA-ON</v>
      </c>
      <c r="R112" s="38">
        <f t="shared" si="22"/>
        <v>41726</v>
      </c>
      <c r="S112" s="5">
        <f t="shared" si="23"/>
        <v>18.5</v>
      </c>
      <c r="T112" s="5">
        <f t="shared" si="24"/>
        <v>19.5</v>
      </c>
      <c r="U112" s="5">
        <f t="shared" si="25"/>
        <v>19.5</v>
      </c>
      <c r="V112" s="5">
        <f t="shared" si="26"/>
        <v>18.5</v>
      </c>
    </row>
    <row r="113" spans="1:22">
      <c r="A113" s="25"/>
      <c r="C113" s="3" t="s">
        <v>94</v>
      </c>
      <c r="H113" s="38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9" t="str">
        <f t="shared" ref="Q113:Q131" si="28">IF(A117="","",C117)</f>
        <v/>
      </c>
      <c r="R113" s="38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25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9" t="str">
        <f t="shared" si="28"/>
        <v/>
      </c>
      <c r="R114" s="38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25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9" t="str">
        <f t="shared" si="28"/>
        <v/>
      </c>
      <c r="R115" s="38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25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9" t="str">
        <f t="shared" si="28"/>
        <v/>
      </c>
      <c r="R116" s="38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25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9" t="e">
        <f t="shared" si="28"/>
        <v>#VALUE!</v>
      </c>
      <c r="R117" s="38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25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9" t="e">
        <f t="shared" si="28"/>
        <v>#VALUE!</v>
      </c>
      <c r="R118" s="38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25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9" t="e">
        <f t="shared" si="28"/>
        <v>#VALUE!</v>
      </c>
      <c r="R119" s="38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25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9" t="e">
        <f t="shared" si="28"/>
        <v>#VALUE!</v>
      </c>
      <c r="R120" s="38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25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9" t="e">
        <f t="shared" si="28"/>
        <v>#VALUE!</v>
      </c>
      <c r="R121" s="38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25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9" t="e">
        <f t="shared" si="28"/>
        <v>#VALUE!</v>
      </c>
      <c r="R122" s="38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25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9" t="e">
        <f t="shared" si="28"/>
        <v>#VALUE!</v>
      </c>
      <c r="R123" s="38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25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9" t="e">
        <f t="shared" si="28"/>
        <v>#VALUE!</v>
      </c>
      <c r="R124" s="38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25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9" t="e">
        <f t="shared" si="28"/>
        <v>#VALUE!</v>
      </c>
      <c r="R125" s="38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25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9" t="e">
        <f t="shared" si="28"/>
        <v>#VALUE!</v>
      </c>
      <c r="R126" s="38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25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9" t="e">
        <f t="shared" si="28"/>
        <v>#VALUE!</v>
      </c>
      <c r="R127" s="38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25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9" t="e">
        <f t="shared" si="28"/>
        <v>#VALUE!</v>
      </c>
      <c r="R128" s="38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25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9" t="e">
        <f t="shared" si="28"/>
        <v>#VALUE!</v>
      </c>
      <c r="R129" s="38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25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9"/>
      <c r="Q130" s="9" t="str">
        <f t="shared" si="28"/>
        <v/>
      </c>
      <c r="R130" s="38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25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9" t="str">
        <f t="shared" si="28"/>
        <v/>
      </c>
      <c r="R131" s="38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25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18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25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18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25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18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25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18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25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18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25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18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25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18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25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18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25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18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25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18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25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18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25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18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25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18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25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18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25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18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25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18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25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18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25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18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25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18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25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18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25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18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25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18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25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18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25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18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25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18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25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18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25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18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25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25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25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25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25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25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25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25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25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25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25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25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25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25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25"/>
    </row>
    <row r="174" spans="1:13">
      <c r="A174" s="25"/>
    </row>
    <row r="175" spans="1:13">
      <c r="A175" s="25"/>
    </row>
    <row r="176" spans="1:13">
      <c r="A176" s="25"/>
    </row>
    <row r="177" spans="1:1">
      <c r="A177" s="25"/>
    </row>
    <row r="178" spans="1:1">
      <c r="A178" s="25"/>
    </row>
    <row r="179" spans="1:1">
      <c r="A179" s="25"/>
    </row>
    <row r="180" spans="1:1">
      <c r="A180" s="25"/>
    </row>
    <row r="181" spans="1:1">
      <c r="A181" s="25"/>
    </row>
    <row r="182" spans="1:1">
      <c r="A182" s="25"/>
    </row>
    <row r="183" spans="1:1">
      <c r="A183" s="25"/>
    </row>
    <row r="184" spans="1:1">
      <c r="A184" s="25"/>
    </row>
    <row r="185" spans="1:1">
      <c r="A185" s="25"/>
    </row>
    <row r="186" spans="1:1">
      <c r="A186" s="25"/>
    </row>
    <row r="187" spans="1:1">
      <c r="A187" s="25"/>
    </row>
    <row r="188" spans="1:1">
      <c r="A188" s="25"/>
    </row>
    <row r="189" spans="1:1">
      <c r="A189" s="25"/>
    </row>
    <row r="190" spans="1:1">
      <c r="A190" s="25"/>
    </row>
    <row r="191" spans="1:1">
      <c r="A191" s="25"/>
    </row>
    <row r="192" spans="1:1">
      <c r="A192" s="25"/>
    </row>
    <row r="193" spans="1:1">
      <c r="A193" s="25"/>
    </row>
    <row r="194" spans="1:1">
      <c r="A194" s="25"/>
    </row>
    <row r="195" spans="1:1">
      <c r="A195" s="25"/>
    </row>
    <row r="196" spans="1:1">
      <c r="A196" s="25"/>
    </row>
    <row r="197" spans="1:1">
      <c r="A197" s="25"/>
    </row>
    <row r="198" spans="1:1">
      <c r="A198" s="25"/>
    </row>
    <row r="199" spans="1:1">
      <c r="A199" s="25"/>
    </row>
    <row r="200" spans="1:1">
      <c r="A200" s="25"/>
    </row>
    <row r="201" spans="1:1">
      <c r="A201" s="25"/>
    </row>
    <row r="202" spans="1:1">
      <c r="A202" s="25"/>
    </row>
    <row r="203" spans="1:1">
      <c r="A203" s="25"/>
    </row>
    <row r="204" spans="1:1">
      <c r="A204" s="25"/>
    </row>
    <row r="205" spans="1:1">
      <c r="A205" s="25"/>
    </row>
    <row r="206" spans="1:1">
      <c r="A206" s="25"/>
    </row>
    <row r="207" spans="1:1">
      <c r="A207" s="25"/>
    </row>
    <row r="208" spans="1:1">
      <c r="A208" s="25"/>
    </row>
    <row r="209" spans="1:1">
      <c r="A209" s="25"/>
    </row>
    <row r="210" spans="1:1">
      <c r="A210" s="25"/>
    </row>
    <row r="211" spans="1:1">
      <c r="A211" s="25"/>
    </row>
    <row r="212" spans="1:1">
      <c r="A212" s="25"/>
    </row>
    <row r="213" spans="1:1">
      <c r="A213" s="25"/>
    </row>
    <row r="214" spans="1:1">
      <c r="A214" s="25"/>
    </row>
    <row r="215" spans="1:1">
      <c r="A215" s="25"/>
    </row>
    <row r="216" spans="1:1">
      <c r="A216" s="25"/>
    </row>
    <row r="217" spans="1:1">
      <c r="A217" s="25"/>
    </row>
    <row r="218" spans="1:1">
      <c r="A218" s="25"/>
    </row>
    <row r="219" spans="1:1">
      <c r="A219" s="25"/>
    </row>
    <row r="220" spans="1:1">
      <c r="A220" s="25"/>
    </row>
    <row r="221" spans="1:1">
      <c r="A221" s="25"/>
    </row>
    <row r="222" spans="1:1">
      <c r="A222" s="25"/>
    </row>
    <row r="223" spans="1:1">
      <c r="A223" s="25"/>
    </row>
    <row r="224" spans="1:1">
      <c r="A224" s="25"/>
    </row>
    <row r="225" spans="1:1">
      <c r="A225" s="25"/>
    </row>
    <row r="226" spans="1:1">
      <c r="A226" s="25"/>
    </row>
    <row r="227" spans="1:1">
      <c r="A227" s="25"/>
    </row>
    <row r="228" spans="1:1">
      <c r="A228" s="25"/>
    </row>
    <row r="229" spans="1:1">
      <c r="A229" s="25"/>
    </row>
    <row r="230" spans="1:1">
      <c r="A230" s="25"/>
    </row>
    <row r="231" spans="1:1">
      <c r="A231" s="25"/>
    </row>
    <row r="232" spans="1:1">
      <c r="A232" s="25"/>
    </row>
    <row r="233" spans="1:1">
      <c r="A233" s="25"/>
    </row>
    <row r="234" spans="1:1">
      <c r="A234" s="25"/>
    </row>
    <row r="235" spans="1:1">
      <c r="A235" s="25"/>
    </row>
    <row r="236" spans="1:1">
      <c r="A236" s="25"/>
    </row>
    <row r="237" spans="1:1">
      <c r="A237" s="25"/>
    </row>
    <row r="238" spans="1:1">
      <c r="A238" s="25"/>
    </row>
    <row r="239" spans="1:1">
      <c r="A239" s="25"/>
    </row>
    <row r="240" spans="1:1">
      <c r="A240" s="25"/>
    </row>
    <row r="241" spans="1:1">
      <c r="A241" s="25"/>
    </row>
    <row r="242" spans="1:1">
      <c r="A242" s="25"/>
    </row>
    <row r="243" spans="1:1">
      <c r="A243" s="25"/>
    </row>
    <row r="244" spans="1:1">
      <c r="A244" s="25"/>
    </row>
    <row r="245" spans="1:1">
      <c r="A245" s="25"/>
    </row>
    <row r="246" spans="1:1">
      <c r="A246" s="25"/>
    </row>
    <row r="247" spans="1:1">
      <c r="A247" s="25"/>
    </row>
    <row r="248" spans="1:1">
      <c r="A248" s="25"/>
    </row>
    <row r="249" spans="1:1">
      <c r="A249" s="25"/>
    </row>
    <row r="250" spans="1:1">
      <c r="A250" s="25"/>
    </row>
    <row r="251" spans="1:1">
      <c r="A251" s="25"/>
    </row>
    <row r="252" spans="1:1">
      <c r="A252" s="25"/>
    </row>
    <row r="253" spans="1:1">
      <c r="A253" s="25"/>
    </row>
    <row r="254" spans="1:1">
      <c r="A254" s="25"/>
    </row>
    <row r="255" spans="1:1">
      <c r="A255" s="25"/>
    </row>
    <row r="256" spans="1:1">
      <c r="A256" s="25"/>
    </row>
    <row r="257" spans="1:1">
      <c r="A257" s="25"/>
    </row>
    <row r="258" spans="1:1">
      <c r="A258" s="25"/>
    </row>
    <row r="259" spans="1:1">
      <c r="A259" s="25"/>
    </row>
    <row r="260" spans="1:1">
      <c r="A260" s="25"/>
    </row>
    <row r="261" spans="1:1">
      <c r="A261" s="25"/>
    </row>
    <row r="262" spans="1:1">
      <c r="A262" s="25"/>
    </row>
    <row r="263" spans="1:1">
      <c r="A263" s="25"/>
    </row>
    <row r="264" spans="1:1">
      <c r="A264" s="25"/>
    </row>
    <row r="265" spans="1:1">
      <c r="A265" s="25"/>
    </row>
    <row r="266" spans="1:1">
      <c r="A266" s="25"/>
    </row>
    <row r="267" spans="1:1">
      <c r="A267" s="25"/>
    </row>
    <row r="268" spans="1:1">
      <c r="A268" s="25"/>
    </row>
    <row r="269" spans="1:1">
      <c r="A269" s="25"/>
    </row>
    <row r="270" spans="1:1">
      <c r="A270" s="25"/>
    </row>
    <row r="271" spans="1:1">
      <c r="A271" s="25"/>
    </row>
    <row r="272" spans="1:1">
      <c r="A272" s="25"/>
    </row>
    <row r="273" spans="1:1">
      <c r="A273" s="25"/>
    </row>
    <row r="274" spans="1:1">
      <c r="A274" s="25"/>
    </row>
    <row r="275" spans="1:1">
      <c r="A275" s="25"/>
    </row>
    <row r="276" spans="1:1">
      <c r="A276" s="25"/>
    </row>
    <row r="277" spans="1:1">
      <c r="A277" s="25"/>
    </row>
    <row r="278" spans="1:1">
      <c r="A278" s="25"/>
    </row>
    <row r="279" spans="1:1">
      <c r="A279" s="25"/>
    </row>
    <row r="280" spans="1:1">
      <c r="A280" s="25"/>
    </row>
    <row r="281" spans="1:1">
      <c r="A281" s="25"/>
    </row>
    <row r="282" spans="1:1">
      <c r="A282" s="25"/>
    </row>
    <row r="283" spans="1:1">
      <c r="A283" s="25"/>
    </row>
    <row r="284" spans="1:1">
      <c r="A284" s="25"/>
    </row>
    <row r="285" spans="1:1">
      <c r="A285" s="25"/>
    </row>
    <row r="286" spans="1:1">
      <c r="A286" s="25"/>
    </row>
    <row r="287" spans="1:1">
      <c r="A287" s="25"/>
    </row>
    <row r="288" spans="1:1">
      <c r="A288" s="25"/>
    </row>
    <row r="289" spans="1:1">
      <c r="A289" s="25"/>
    </row>
    <row r="290" spans="1:1">
      <c r="A290" s="25"/>
    </row>
    <row r="291" spans="1:1">
      <c r="A291" s="25"/>
    </row>
    <row r="292" spans="1:1">
      <c r="A292" s="25"/>
    </row>
    <row r="293" spans="1:1">
      <c r="A293" s="25"/>
    </row>
    <row r="294" spans="1:1">
      <c r="A294" s="25"/>
    </row>
    <row r="295" spans="1:1">
      <c r="A295" s="25"/>
    </row>
    <row r="296" spans="1:1">
      <c r="A296" s="25"/>
    </row>
    <row r="297" spans="1:1">
      <c r="A297" s="25"/>
    </row>
    <row r="298" spans="1:1">
      <c r="A298" s="25"/>
    </row>
    <row r="299" spans="1:1">
      <c r="A299" s="25"/>
    </row>
    <row r="300" spans="1:1">
      <c r="A300" s="25"/>
    </row>
    <row r="301" spans="1:1">
      <c r="A301" s="25"/>
    </row>
    <row r="302" spans="1:1">
      <c r="A302" s="25"/>
    </row>
    <row r="303" spans="1:1">
      <c r="A303" s="25"/>
    </row>
    <row r="304" spans="1:1">
      <c r="A304" s="25"/>
    </row>
    <row r="305" spans="1:1">
      <c r="A305" s="25"/>
    </row>
    <row r="306" spans="1:1">
      <c r="A306" s="25"/>
    </row>
    <row r="307" spans="1:1">
      <c r="A307" s="25"/>
    </row>
    <row r="308" spans="1:1">
      <c r="A308" s="25"/>
    </row>
    <row r="309" spans="1:1">
      <c r="A309" s="25"/>
    </row>
    <row r="310" spans="1:1">
      <c r="A310" s="25"/>
    </row>
    <row r="311" spans="1:1">
      <c r="A311" s="25"/>
    </row>
    <row r="312" spans="1:1">
      <c r="A312" s="25"/>
    </row>
    <row r="313" spans="1:1">
      <c r="A313" s="25"/>
    </row>
    <row r="314" spans="1:1">
      <c r="A314" s="25"/>
    </row>
    <row r="315" spans="1:1">
      <c r="A315" s="25"/>
    </row>
    <row r="316" spans="1:1">
      <c r="A316" s="25"/>
    </row>
    <row r="317" spans="1:1">
      <c r="A317" s="25"/>
    </row>
    <row r="318" spans="1:1">
      <c r="A318" s="25"/>
    </row>
    <row r="319" spans="1:1">
      <c r="A319" s="25"/>
    </row>
    <row r="320" spans="1:1">
      <c r="A320" s="25"/>
    </row>
    <row r="321" spans="1:1">
      <c r="A321" s="25"/>
    </row>
    <row r="322" spans="1:1">
      <c r="A322" s="25"/>
    </row>
    <row r="323" spans="1:1">
      <c r="A323" s="25"/>
    </row>
    <row r="324" spans="1:1">
      <c r="A324" s="25"/>
    </row>
    <row r="325" spans="1:1">
      <c r="A325" s="25"/>
    </row>
    <row r="326" spans="1:1">
      <c r="A326" s="25"/>
    </row>
    <row r="327" spans="1:1">
      <c r="A327" s="25"/>
    </row>
    <row r="328" spans="1:1">
      <c r="A328" s="25"/>
    </row>
    <row r="329" spans="1:1">
      <c r="A329" s="25"/>
    </row>
    <row r="330" spans="1:1">
      <c r="A330" s="2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36</v>
      </c>
      <c r="C1" s="3" t="s">
        <v>498</v>
      </c>
    </row>
    <row r="2" spans="1:22">
      <c r="A2" s="3" t="s">
        <v>37</v>
      </c>
      <c r="C2" s="3" t="s">
        <v>40</v>
      </c>
    </row>
    <row r="3" spans="1:22">
      <c r="A3" s="3" t="s">
        <v>38</v>
      </c>
    </row>
    <row r="4" spans="1:22">
      <c r="A4" s="3" t="s">
        <v>39</v>
      </c>
    </row>
    <row r="6" spans="1:22">
      <c r="P6" s="23" t="s">
        <v>39</v>
      </c>
      <c r="Q6" s="23" t="s">
        <v>0</v>
      </c>
      <c r="R6" s="24" t="s">
        <v>41</v>
      </c>
      <c r="S6" s="10" t="s">
        <v>42</v>
      </c>
      <c r="T6" s="10" t="s">
        <v>43</v>
      </c>
      <c r="U6" s="10" t="s">
        <v>44</v>
      </c>
      <c r="V6" s="10" t="s">
        <v>45</v>
      </c>
    </row>
    <row r="7" spans="1:22">
      <c r="A7" s="25" t="str">
        <f>IF(Tabela17[[#This Row],[Código]]="IBOV","^BVSP",IF(Tabela17[[#This Row],[Código]]="","",CONCATENATE(LEFT(Tabela17[[#This Row],[Código]],6),".SA")))</f>
        <v>ABCB3.SA</v>
      </c>
      <c r="C7" s="3" t="s">
        <v>399</v>
      </c>
      <c r="D7" s="3" t="s">
        <v>400</v>
      </c>
      <c r="E7" s="3" t="s">
        <v>401</v>
      </c>
      <c r="F7" s="3" t="s">
        <v>400</v>
      </c>
      <c r="G7" s="3" t="s">
        <v>400</v>
      </c>
      <c r="H7" s="38" t="s">
        <v>400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2" t="s">
        <v>397</v>
      </c>
      <c r="Q7" s="9" t="str">
        <f t="shared" ref="Q7:Q38" si="1">IF(A7="","",C7)</f>
        <v xml:space="preserve">ABC BRASIL  -ON  </v>
      </c>
      <c r="R7" s="38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25" t="str">
        <f>IF(Tabela17[[#This Row],[Código]]="IBOV","^BVSP",IF(Tabela17[[#This Row],[Código]]="","",CONCATENATE(LEFT(Tabela17[[#This Row],[Código]],6),".SA")))</f>
        <v>AFLT3.SA</v>
      </c>
      <c r="C8" s="3" t="s">
        <v>413</v>
      </c>
      <c r="D8" s="3" t="s">
        <v>1995</v>
      </c>
      <c r="E8" s="3" t="s">
        <v>1995</v>
      </c>
      <c r="F8" s="3" t="s">
        <v>1995</v>
      </c>
      <c r="G8" s="3" t="s">
        <v>1995</v>
      </c>
      <c r="H8" s="38">
        <v>41726</v>
      </c>
      <c r="J8" s="3">
        <f t="shared" ref="J8:M71" si="7">IF($A8="",0,VALUE(CONCATENATE(LEFT(D8,LEN(D8)-3),",",RIGHT(D8,2))))</f>
        <v>2.71</v>
      </c>
      <c r="K8" s="3">
        <f t="shared" si="0"/>
        <v>2.71</v>
      </c>
      <c r="L8" s="3">
        <f t="shared" si="0"/>
        <v>2.71</v>
      </c>
      <c r="M8" s="3">
        <f t="shared" si="0"/>
        <v>2.71</v>
      </c>
      <c r="P8" s="13" t="s">
        <v>412</v>
      </c>
      <c r="Q8" s="9" t="str">
        <f t="shared" si="1"/>
        <v>AFLUENTE T  -ON</v>
      </c>
      <c r="R8" s="38">
        <f t="shared" si="2"/>
        <v>41726</v>
      </c>
      <c r="S8" s="5">
        <f t="shared" si="3"/>
        <v>2.71</v>
      </c>
      <c r="T8" s="5">
        <f t="shared" si="4"/>
        <v>2.71</v>
      </c>
      <c r="U8" s="5">
        <f t="shared" si="5"/>
        <v>2.71</v>
      </c>
      <c r="V8" s="5">
        <f t="shared" si="6"/>
        <v>2.71</v>
      </c>
    </row>
    <row r="9" spans="1:22">
      <c r="A9" s="25" t="str">
        <f>IF(Tabela17[[#This Row],[Código]]="IBOV","^BVSP",IF(Tabela17[[#This Row],[Código]]="","",CONCATENATE(LEFT(Tabela17[[#This Row],[Código]],6),".SA")))</f>
        <v>AFLU3.SA</v>
      </c>
      <c r="C9" s="3" t="s">
        <v>408</v>
      </c>
      <c r="D9" s="3" t="s">
        <v>400</v>
      </c>
      <c r="E9" s="3" t="s">
        <v>409</v>
      </c>
      <c r="F9" s="3" t="s">
        <v>409</v>
      </c>
      <c r="G9" s="3" t="s">
        <v>409</v>
      </c>
      <c r="H9" s="38">
        <v>41726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2" t="s">
        <v>405</v>
      </c>
      <c r="Q9" s="9" t="str">
        <f t="shared" si="1"/>
        <v>AFLUENTE    -ON</v>
      </c>
      <c r="R9" s="38">
        <f t="shared" si="2"/>
        <v>41726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25" t="str">
        <f>IF(Tabela17[[#This Row],[Código]]="IBOV","^BVSP",IF(Tabela17[[#This Row],[Código]]="","",CONCATENATE(LEFT(Tabela17[[#This Row],[Código]],6),".SA")))</f>
        <v>AFLU5.SA</v>
      </c>
      <c r="C10" s="3" t="s">
        <v>410</v>
      </c>
      <c r="D10" s="3" t="s">
        <v>400</v>
      </c>
      <c r="E10" s="3" t="s">
        <v>401</v>
      </c>
      <c r="F10" s="3" t="s">
        <v>400</v>
      </c>
      <c r="G10" s="3" t="s">
        <v>400</v>
      </c>
      <c r="H10" s="38" t="s">
        <v>400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2" t="s">
        <v>406</v>
      </c>
      <c r="Q10" s="9" t="str">
        <f t="shared" si="1"/>
        <v>AFLUENTE    -PNA</v>
      </c>
      <c r="R10" s="34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25" t="str">
        <f>IF(Tabela17[[#This Row],[Código]]="IBOV","^BVSP",IF(Tabela17[[#This Row],[Código]]="","",CONCATENATE(LEFT(Tabela17[[#This Row],[Código]],6),".SA")))</f>
        <v>AFLU6.SA</v>
      </c>
      <c r="C11" s="3" t="s">
        <v>411</v>
      </c>
      <c r="D11" s="3" t="s">
        <v>400</v>
      </c>
      <c r="E11" s="3" t="s">
        <v>401</v>
      </c>
      <c r="F11" s="3" t="s">
        <v>400</v>
      </c>
      <c r="G11" s="3" t="s">
        <v>400</v>
      </c>
      <c r="H11" s="38" t="s">
        <v>400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2" t="s">
        <v>407</v>
      </c>
      <c r="Q11" s="9" t="str">
        <f t="shared" si="1"/>
        <v>AFLUENTE    -PNB</v>
      </c>
      <c r="R11" s="38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25" t="str">
        <f>IF(Tabela17[[#This Row],[Código]]="IBOV","^BVSP",IF(Tabela17[[#This Row],[Código]]="","",CONCATENATE(LEFT(Tabela17[[#This Row],[Código]],6),".SA")))</f>
        <v>ALSC3.SA</v>
      </c>
      <c r="C12" s="3" t="s">
        <v>317</v>
      </c>
      <c r="D12" s="3" t="s">
        <v>1330</v>
      </c>
      <c r="E12" s="3" t="s">
        <v>4097</v>
      </c>
      <c r="F12" s="3" t="s">
        <v>4098</v>
      </c>
      <c r="G12" s="3" t="s">
        <v>1404</v>
      </c>
      <c r="H12" s="38">
        <v>41726</v>
      </c>
      <c r="J12" s="3">
        <f t="shared" si="7"/>
        <v>18.2</v>
      </c>
      <c r="K12" s="3">
        <f t="shared" si="0"/>
        <v>17.75</v>
      </c>
      <c r="L12" s="3">
        <f t="shared" si="0"/>
        <v>18.41</v>
      </c>
      <c r="M12" s="3">
        <f t="shared" si="0"/>
        <v>17.73</v>
      </c>
      <c r="P12" s="12" t="s">
        <v>316</v>
      </c>
      <c r="Q12" s="9" t="str">
        <f t="shared" si="1"/>
        <v xml:space="preserve">ALIANSCE    -ON  </v>
      </c>
      <c r="R12" s="34">
        <f t="shared" si="2"/>
        <v>41726</v>
      </c>
      <c r="S12" s="6">
        <f t="shared" si="3"/>
        <v>18.2</v>
      </c>
      <c r="T12" s="6">
        <f t="shared" si="4"/>
        <v>17.75</v>
      </c>
      <c r="U12" s="6">
        <f t="shared" si="5"/>
        <v>18.41</v>
      </c>
      <c r="V12" s="6">
        <f t="shared" si="6"/>
        <v>17.73</v>
      </c>
    </row>
    <row r="13" spans="1:22">
      <c r="A13" s="25" t="str">
        <f>IF(Tabela17[[#This Row],[Código]]="IBOV","^BVSP",IF(Tabela17[[#This Row],[Código]]="","",CONCATENATE(LEFT(Tabela17[[#This Row],[Código]],6),".SA")))</f>
        <v>ALUP11.SA</v>
      </c>
      <c r="C13" s="3" t="s">
        <v>417</v>
      </c>
      <c r="D13" s="3" t="s">
        <v>1265</v>
      </c>
      <c r="E13" s="3" t="s">
        <v>1400</v>
      </c>
      <c r="F13" s="3" t="s">
        <v>1265</v>
      </c>
      <c r="G13" s="3" t="s">
        <v>4097</v>
      </c>
      <c r="H13" s="38">
        <v>41726</v>
      </c>
      <c r="J13" s="3">
        <f t="shared" si="7"/>
        <v>18.05</v>
      </c>
      <c r="K13" s="3">
        <f t="shared" si="0"/>
        <v>17.82</v>
      </c>
      <c r="L13" s="3">
        <f t="shared" si="0"/>
        <v>18.05</v>
      </c>
      <c r="M13" s="3">
        <f t="shared" si="0"/>
        <v>17.75</v>
      </c>
      <c r="P13" s="12" t="s">
        <v>414</v>
      </c>
      <c r="Q13" s="9" t="str">
        <f t="shared" si="1"/>
        <v xml:space="preserve">ALUPAR      -UNT </v>
      </c>
      <c r="R13" s="38">
        <f t="shared" si="2"/>
        <v>41726</v>
      </c>
      <c r="S13" s="5">
        <f t="shared" si="3"/>
        <v>18.05</v>
      </c>
      <c r="T13" s="5">
        <f t="shared" si="4"/>
        <v>17.82</v>
      </c>
      <c r="U13" s="5">
        <f t="shared" si="5"/>
        <v>18.05</v>
      </c>
      <c r="V13" s="5">
        <f t="shared" si="6"/>
        <v>17.75</v>
      </c>
    </row>
    <row r="14" spans="1:22">
      <c r="A14" s="25" t="str">
        <f>IF(Tabela17[[#This Row],[Código]]="IBOV","^BVSP",IF(Tabela17[[#This Row],[Código]]="","",CONCATENATE(LEFT(Tabela17[[#This Row],[Código]],6),".SA")))</f>
        <v>ALUP3.SA</v>
      </c>
      <c r="C14" s="3" t="s">
        <v>418</v>
      </c>
      <c r="D14" s="3" t="s">
        <v>400</v>
      </c>
      <c r="E14" s="3" t="s">
        <v>401</v>
      </c>
      <c r="F14" s="3" t="s">
        <v>400</v>
      </c>
      <c r="G14" s="3" t="s">
        <v>400</v>
      </c>
      <c r="H14" s="38" t="s">
        <v>400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3" t="s">
        <v>415</v>
      </c>
      <c r="Q14" s="9" t="str">
        <f t="shared" si="1"/>
        <v xml:space="preserve">ALUPAR      -ON  </v>
      </c>
      <c r="R14" s="38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25" t="str">
        <f>IF(Tabela17[[#This Row],[Código]]="IBOV","^BVSP",IF(Tabela17[[#This Row],[Código]]="","",CONCATENATE(LEFT(Tabela17[[#This Row],[Código]],6),".SA")))</f>
        <v>ALUP4.SA</v>
      </c>
      <c r="C15" s="3" t="s">
        <v>419</v>
      </c>
      <c r="D15" s="3" t="s">
        <v>400</v>
      </c>
      <c r="E15" s="3" t="s">
        <v>401</v>
      </c>
      <c r="F15" s="3" t="s">
        <v>400</v>
      </c>
      <c r="G15" s="3" t="s">
        <v>400</v>
      </c>
      <c r="H15" s="38" t="s">
        <v>400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2" t="s">
        <v>416</v>
      </c>
      <c r="Q15" s="9" t="str">
        <f t="shared" si="1"/>
        <v xml:space="preserve">ALUPAR      -PN  </v>
      </c>
      <c r="R15" s="38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25" t="str">
        <f>IF(Tabela17[[#This Row],[Código]]="IBOV","^BVSP",IF(Tabela17[[#This Row],[Código]]="","",CONCATENATE(LEFT(Tabela17[[#This Row],[Código]],6),".SA")))</f>
        <v>BAHI3.SA</v>
      </c>
      <c r="C16" s="3" t="s">
        <v>283</v>
      </c>
      <c r="D16" s="3" t="s">
        <v>1395</v>
      </c>
      <c r="E16" s="3" t="s">
        <v>4099</v>
      </c>
      <c r="F16" s="3" t="s">
        <v>1386</v>
      </c>
      <c r="G16" s="3" t="s">
        <v>1395</v>
      </c>
      <c r="H16" s="38">
        <v>41726</v>
      </c>
      <c r="J16" s="3">
        <f t="shared" si="7"/>
        <v>5.8</v>
      </c>
      <c r="K16" s="3">
        <f t="shared" si="0"/>
        <v>5.95</v>
      </c>
      <c r="L16" s="3">
        <f t="shared" si="0"/>
        <v>6</v>
      </c>
      <c r="M16" s="3">
        <f t="shared" si="0"/>
        <v>5.8</v>
      </c>
      <c r="P16" s="12" t="s">
        <v>282</v>
      </c>
      <c r="Q16" s="9" t="str">
        <f t="shared" si="1"/>
        <v>BAHEMA      -ON</v>
      </c>
      <c r="R16" s="38">
        <f t="shared" si="2"/>
        <v>41726</v>
      </c>
      <c r="S16" s="5">
        <f t="shared" si="3"/>
        <v>5.8</v>
      </c>
      <c r="T16" s="5">
        <f t="shared" si="4"/>
        <v>5.95</v>
      </c>
      <c r="U16" s="5">
        <f t="shared" si="5"/>
        <v>6</v>
      </c>
      <c r="V16" s="5">
        <f t="shared" si="6"/>
        <v>5.8</v>
      </c>
    </row>
    <row r="17" spans="1:22">
      <c r="A17" s="25" t="str">
        <f>IF(Tabela17[[#This Row],[Código]]="IBOV","^BVSP",IF(Tabela17[[#This Row],[Código]]="","",CONCATENATE(LEFT(Tabela17[[#This Row],[Código]],6),".SA")))</f>
        <v>BBSE3.SA</v>
      </c>
      <c r="C17" s="3" t="s">
        <v>233</v>
      </c>
      <c r="D17" s="3" t="s">
        <v>4100</v>
      </c>
      <c r="E17" s="3" t="s">
        <v>4101</v>
      </c>
      <c r="F17" s="3" t="s">
        <v>4102</v>
      </c>
      <c r="G17" s="3" t="s">
        <v>4103</v>
      </c>
      <c r="H17" s="38">
        <v>41726</v>
      </c>
      <c r="J17" s="3">
        <f t="shared" si="7"/>
        <v>24.3</v>
      </c>
      <c r="K17" s="3">
        <f t="shared" si="0"/>
        <v>24.18</v>
      </c>
      <c r="L17" s="3">
        <f t="shared" si="0"/>
        <v>24.69</v>
      </c>
      <c r="M17" s="3">
        <f t="shared" si="0"/>
        <v>24.04</v>
      </c>
      <c r="P17" s="13" t="s">
        <v>22</v>
      </c>
      <c r="Q17" s="9" t="str">
        <f t="shared" si="1"/>
        <v xml:space="preserve">BBSEGURIDADE-ON  </v>
      </c>
      <c r="R17" s="38">
        <f t="shared" si="2"/>
        <v>41726</v>
      </c>
      <c r="S17" s="5">
        <f t="shared" si="3"/>
        <v>24.3</v>
      </c>
      <c r="T17" s="5">
        <f t="shared" si="4"/>
        <v>24.18</v>
      </c>
      <c r="U17" s="5">
        <f t="shared" si="5"/>
        <v>24.69</v>
      </c>
      <c r="V17" s="5">
        <f t="shared" si="6"/>
        <v>24.04</v>
      </c>
    </row>
    <row r="18" spans="1:22">
      <c r="A18" s="25" t="str">
        <f>IF(Tabela17[[#This Row],[Código]]="IBOV","^BVSP",IF(Tabela17[[#This Row],[Código]]="","",CONCATENATE(LEFT(Tabela17[[#This Row],[Código]],6),".SA")))</f>
        <v>BRAP3.SA</v>
      </c>
      <c r="C18" s="3" t="s">
        <v>274</v>
      </c>
      <c r="D18" s="3" t="s">
        <v>1334</v>
      </c>
      <c r="E18" s="3" t="s">
        <v>4104</v>
      </c>
      <c r="F18" s="3" t="s">
        <v>1334</v>
      </c>
      <c r="G18" s="3" t="s">
        <v>1970</v>
      </c>
      <c r="H18" s="38">
        <v>41726</v>
      </c>
      <c r="J18" s="3">
        <f t="shared" si="7"/>
        <v>16.600000000000001</v>
      </c>
      <c r="K18" s="3">
        <f t="shared" si="0"/>
        <v>16.510000000000002</v>
      </c>
      <c r="L18" s="3">
        <f t="shared" si="0"/>
        <v>16.600000000000001</v>
      </c>
      <c r="M18" s="3">
        <f t="shared" si="0"/>
        <v>16.399999999999999</v>
      </c>
      <c r="P18" s="9" t="s">
        <v>272</v>
      </c>
      <c r="Q18" s="9" t="str">
        <f t="shared" si="1"/>
        <v xml:space="preserve">BRADESPAR   -ON  </v>
      </c>
      <c r="R18" s="38">
        <f t="shared" si="2"/>
        <v>41726</v>
      </c>
      <c r="S18" s="5">
        <f t="shared" si="3"/>
        <v>16.600000000000001</v>
      </c>
      <c r="T18" s="5">
        <f t="shared" si="4"/>
        <v>16.510000000000002</v>
      </c>
      <c r="U18" s="5">
        <f t="shared" si="5"/>
        <v>16.600000000000001</v>
      </c>
      <c r="V18" s="5">
        <f t="shared" si="6"/>
        <v>16.399999999999999</v>
      </c>
    </row>
    <row r="19" spans="1:22">
      <c r="A19" s="25" t="str">
        <f>IF(Tabela17[[#This Row],[Código]]="IBOV","^BVSP",IF(Tabela17[[#This Row],[Código]]="","",CONCATENATE(LEFT(Tabela17[[#This Row],[Código]],6),".SA")))</f>
        <v>BRAP4.SA</v>
      </c>
      <c r="C19" s="3" t="s">
        <v>275</v>
      </c>
      <c r="D19" s="3" t="s">
        <v>4105</v>
      </c>
      <c r="E19" s="3" t="s">
        <v>1398</v>
      </c>
      <c r="F19" s="3" t="s">
        <v>4106</v>
      </c>
      <c r="G19" s="3" t="s">
        <v>4107</v>
      </c>
      <c r="H19" s="38">
        <v>41726</v>
      </c>
      <c r="J19" s="3">
        <f t="shared" si="7"/>
        <v>19.600000000000001</v>
      </c>
      <c r="K19" s="3">
        <f t="shared" si="0"/>
        <v>19.32</v>
      </c>
      <c r="L19" s="3">
        <f t="shared" si="0"/>
        <v>19.68</v>
      </c>
      <c r="M19" s="3">
        <f t="shared" si="0"/>
        <v>19.309999999999999</v>
      </c>
      <c r="P19" s="9" t="s">
        <v>273</v>
      </c>
      <c r="Q19" s="9" t="str">
        <f t="shared" si="1"/>
        <v xml:space="preserve">BRADESPAR   -PN  </v>
      </c>
      <c r="R19" s="38">
        <f t="shared" si="2"/>
        <v>41726</v>
      </c>
      <c r="S19" s="5">
        <f t="shared" si="3"/>
        <v>19.600000000000001</v>
      </c>
      <c r="T19" s="5">
        <f t="shared" si="4"/>
        <v>19.32</v>
      </c>
      <c r="U19" s="5">
        <f t="shared" si="5"/>
        <v>19.68</v>
      </c>
      <c r="V19" s="5">
        <f t="shared" si="6"/>
        <v>19.309999999999999</v>
      </c>
    </row>
    <row r="20" spans="1:22">
      <c r="A20" s="25" t="str">
        <f>IF(Tabela17[[#This Row],[Código]]="IBOV","^BVSP",IF(Tabela17[[#This Row],[Código]]="","",CONCATENATE(LEFT(Tabela17[[#This Row],[Código]],6),".SA")))</f>
        <v>BRFS3.SA</v>
      </c>
      <c r="C20" s="3" t="s">
        <v>258</v>
      </c>
      <c r="D20" s="3" t="s">
        <v>4108</v>
      </c>
      <c r="E20" s="3" t="s">
        <v>4109</v>
      </c>
      <c r="F20" s="3" t="s">
        <v>4110</v>
      </c>
      <c r="G20" s="3" t="s">
        <v>4111</v>
      </c>
      <c r="H20" s="38">
        <v>41726</v>
      </c>
      <c r="J20" s="3">
        <f t="shared" si="7"/>
        <v>46.7</v>
      </c>
      <c r="K20" s="3">
        <f t="shared" si="0"/>
        <v>45.34</v>
      </c>
      <c r="L20" s="3">
        <f t="shared" si="0"/>
        <v>47.13</v>
      </c>
      <c r="M20" s="3">
        <f t="shared" si="0"/>
        <v>45.27</v>
      </c>
      <c r="P20" s="9" t="s">
        <v>256</v>
      </c>
      <c r="Q20" s="9" t="str">
        <f t="shared" si="1"/>
        <v xml:space="preserve">BRF SA      -ON  </v>
      </c>
      <c r="R20" s="38">
        <f t="shared" si="2"/>
        <v>41726</v>
      </c>
      <c r="S20" s="5">
        <f t="shared" si="3"/>
        <v>46.7</v>
      </c>
      <c r="T20" s="5">
        <f t="shared" si="4"/>
        <v>45.34</v>
      </c>
      <c r="U20" s="5">
        <f t="shared" si="5"/>
        <v>47.13</v>
      </c>
      <c r="V20" s="5">
        <f t="shared" si="6"/>
        <v>45.27</v>
      </c>
    </row>
    <row r="21" spans="1:22">
      <c r="A21" s="25" t="str">
        <f>IF(Tabela17[[#This Row],[Código]]="IBOV","^BVSP",IF(Tabela17[[#This Row],[Código]]="","",CONCATENATE(LEFT(Tabela17[[#This Row],[Código]],6),".SA")))</f>
        <v>BRIN3.SA</v>
      </c>
      <c r="C21" s="3" t="s">
        <v>338</v>
      </c>
      <c r="D21" s="3" t="s">
        <v>4112</v>
      </c>
      <c r="E21" s="3" t="s">
        <v>1355</v>
      </c>
      <c r="F21" s="3" t="s">
        <v>4112</v>
      </c>
      <c r="G21" s="3" t="s">
        <v>4014</v>
      </c>
      <c r="H21" s="38">
        <v>41726</v>
      </c>
      <c r="J21" s="3">
        <f t="shared" si="7"/>
        <v>16.68</v>
      </c>
      <c r="K21" s="3">
        <f t="shared" si="0"/>
        <v>16.5</v>
      </c>
      <c r="L21" s="3">
        <f t="shared" si="0"/>
        <v>16.68</v>
      </c>
      <c r="M21" s="3">
        <f t="shared" si="0"/>
        <v>16.13</v>
      </c>
      <c r="P21" s="12" t="s">
        <v>337</v>
      </c>
      <c r="Q21" s="9" t="str">
        <f t="shared" si="1"/>
        <v xml:space="preserve">BR INSURANCE-ON  </v>
      </c>
      <c r="R21" s="38">
        <f t="shared" si="2"/>
        <v>41726</v>
      </c>
      <c r="S21" s="5">
        <f t="shared" si="3"/>
        <v>16.68</v>
      </c>
      <c r="T21" s="5">
        <f t="shared" si="4"/>
        <v>16.5</v>
      </c>
      <c r="U21" s="5">
        <f t="shared" si="5"/>
        <v>16.68</v>
      </c>
      <c r="V21" s="5">
        <f t="shared" si="6"/>
        <v>16.13</v>
      </c>
    </row>
    <row r="22" spans="1:22">
      <c r="A22" s="25" t="str">
        <f>IF(Tabela17[[#This Row],[Código]]="IBOV","^BVSP",IF(Tabela17[[#This Row],[Código]]="","",CONCATENATE(LEFT(Tabela17[[#This Row],[Código]],6),".SA")))</f>
        <v>BRKM3.SA</v>
      </c>
      <c r="C22" s="3" t="s">
        <v>245</v>
      </c>
      <c r="D22" s="3" t="s">
        <v>1246</v>
      </c>
      <c r="E22" s="3" t="s">
        <v>4113</v>
      </c>
      <c r="F22" s="3" t="s">
        <v>1274</v>
      </c>
      <c r="G22" s="3" t="s">
        <v>4114</v>
      </c>
      <c r="H22" s="38">
        <v>41726</v>
      </c>
      <c r="J22" s="3">
        <f t="shared" si="7"/>
        <v>13.99</v>
      </c>
      <c r="K22" s="3">
        <f t="shared" si="0"/>
        <v>13.96</v>
      </c>
      <c r="L22" s="3">
        <f t="shared" si="0"/>
        <v>14</v>
      </c>
      <c r="M22" s="3">
        <f t="shared" si="0"/>
        <v>13.78</v>
      </c>
      <c r="P22" s="12" t="s">
        <v>242</v>
      </c>
      <c r="Q22" s="9" t="str">
        <f t="shared" si="1"/>
        <v xml:space="preserve">BRASKEM     -ON  </v>
      </c>
      <c r="R22" s="38">
        <f t="shared" si="2"/>
        <v>41726</v>
      </c>
      <c r="S22" s="5">
        <f t="shared" si="3"/>
        <v>13.99</v>
      </c>
      <c r="T22" s="5">
        <f t="shared" si="4"/>
        <v>13.96</v>
      </c>
      <c r="U22" s="5">
        <f t="shared" si="5"/>
        <v>14</v>
      </c>
      <c r="V22" s="5">
        <f t="shared" si="6"/>
        <v>13.78</v>
      </c>
    </row>
    <row r="23" spans="1:22">
      <c r="A23" s="25" t="str">
        <f>IF(Tabela17[[#This Row],[Código]]="IBOV","^BVSP",IF(Tabela17[[#This Row],[Código]]="","",CONCATENATE(LEFT(Tabela17[[#This Row],[Código]],6),".SA")))</f>
        <v>BRKM5.SA</v>
      </c>
      <c r="C23" s="3" t="s">
        <v>246</v>
      </c>
      <c r="D23" s="3" t="s">
        <v>2071</v>
      </c>
      <c r="E23" s="3" t="s">
        <v>4115</v>
      </c>
      <c r="F23" s="3" t="s">
        <v>4116</v>
      </c>
      <c r="G23" s="3" t="s">
        <v>2029</v>
      </c>
      <c r="H23" s="38">
        <v>41726</v>
      </c>
      <c r="J23" s="3">
        <f t="shared" si="7"/>
        <v>17.739999999999998</v>
      </c>
      <c r="K23" s="3">
        <f t="shared" si="7"/>
        <v>17.670000000000002</v>
      </c>
      <c r="L23" s="3">
        <f t="shared" si="7"/>
        <v>18.04</v>
      </c>
      <c r="M23" s="3">
        <f t="shared" si="7"/>
        <v>17.510000000000002</v>
      </c>
      <c r="P23" s="12" t="s">
        <v>243</v>
      </c>
      <c r="Q23" s="9" t="str">
        <f t="shared" si="1"/>
        <v xml:space="preserve">BRASKEM     -PNA </v>
      </c>
      <c r="R23" s="38">
        <f t="shared" si="2"/>
        <v>41726</v>
      </c>
      <c r="S23" s="5">
        <f t="shared" si="3"/>
        <v>17.739999999999998</v>
      </c>
      <c r="T23" s="5">
        <f t="shared" si="4"/>
        <v>17.670000000000002</v>
      </c>
      <c r="U23" s="5">
        <f t="shared" si="5"/>
        <v>18.04</v>
      </c>
      <c r="V23" s="5">
        <f t="shared" si="6"/>
        <v>17.510000000000002</v>
      </c>
    </row>
    <row r="24" spans="1:22">
      <c r="A24" s="25" t="str">
        <f>IF(Tabela17[[#This Row],[Código]]="IBOV","^BVSP",IF(Tabela17[[#This Row],[Código]]="","",CONCATENATE(LEFT(Tabela17[[#This Row],[Código]],6),".SA")))</f>
        <v>BRKM6.SA</v>
      </c>
      <c r="C24" s="3" t="s">
        <v>247</v>
      </c>
      <c r="D24" s="3" t="s">
        <v>673</v>
      </c>
      <c r="E24" s="3" t="s">
        <v>673</v>
      </c>
      <c r="F24" s="3" t="s">
        <v>673</v>
      </c>
      <c r="G24" s="3" t="s">
        <v>673</v>
      </c>
      <c r="H24" s="38">
        <v>41726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3" t="s">
        <v>244</v>
      </c>
      <c r="Q24" s="9" t="str">
        <f t="shared" si="1"/>
        <v xml:space="preserve">BRASKEM     -PNB </v>
      </c>
      <c r="R24" s="38">
        <f t="shared" si="2"/>
        <v>41726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25" t="str">
        <f>IF(Tabela17[[#This Row],[Código]]="IBOV","^BVSP",IF(Tabela17[[#This Row],[Código]]="","",CONCATENATE(LEFT(Tabela17[[#This Row],[Código]],6),".SA")))</f>
        <v>BRML3.SA</v>
      </c>
      <c r="C25" s="3" t="s">
        <v>319</v>
      </c>
      <c r="D25" s="3" t="s">
        <v>1416</v>
      </c>
      <c r="E25" s="3" t="s">
        <v>2132</v>
      </c>
      <c r="F25" s="3" t="s">
        <v>1999</v>
      </c>
      <c r="G25" s="3" t="s">
        <v>4117</v>
      </c>
      <c r="H25" s="38">
        <v>41726</v>
      </c>
      <c r="J25" s="3">
        <f t="shared" si="7"/>
        <v>18.39</v>
      </c>
      <c r="K25" s="3">
        <f t="shared" si="7"/>
        <v>19.059999999999999</v>
      </c>
      <c r="L25" s="3">
        <f t="shared" si="7"/>
        <v>19.14</v>
      </c>
      <c r="M25" s="3">
        <f t="shared" si="7"/>
        <v>18.260000000000002</v>
      </c>
      <c r="P25" s="9" t="s">
        <v>318</v>
      </c>
      <c r="Q25" s="9" t="str">
        <f t="shared" si="1"/>
        <v xml:space="preserve">BR MALLS PAR-ON  </v>
      </c>
      <c r="R25" s="38">
        <f t="shared" si="2"/>
        <v>41726</v>
      </c>
      <c r="S25" s="5">
        <f t="shared" si="3"/>
        <v>18.39</v>
      </c>
      <c r="T25" s="5">
        <f t="shared" si="4"/>
        <v>19.059999999999999</v>
      </c>
      <c r="U25" s="5">
        <f t="shared" si="5"/>
        <v>19.14</v>
      </c>
      <c r="V25" s="5">
        <f t="shared" si="6"/>
        <v>18.260000000000002</v>
      </c>
    </row>
    <row r="26" spans="1:22">
      <c r="A26" s="25" t="str">
        <f>IF(Tabela17[[#This Row],[Código]]="IBOV","^BVSP",IF(Tabela17[[#This Row],[Código]]="","",CONCATENATE(LEFT(Tabela17[[#This Row],[Código]],6),".SA")))</f>
        <v>BRPR3.SA</v>
      </c>
      <c r="C26" s="3" t="s">
        <v>321</v>
      </c>
      <c r="D26" s="3" t="s">
        <v>1286</v>
      </c>
      <c r="E26" s="3" t="s">
        <v>4077</v>
      </c>
      <c r="F26" s="3" t="s">
        <v>4025</v>
      </c>
      <c r="G26" s="3" t="s">
        <v>1353</v>
      </c>
      <c r="H26" s="38">
        <v>41726</v>
      </c>
      <c r="J26" s="3">
        <f t="shared" si="7"/>
        <v>18</v>
      </c>
      <c r="K26" s="3">
        <f t="shared" si="7"/>
        <v>18.21</v>
      </c>
      <c r="L26" s="3">
        <f t="shared" si="7"/>
        <v>18.420000000000002</v>
      </c>
      <c r="M26" s="3">
        <f t="shared" si="7"/>
        <v>17.850000000000001</v>
      </c>
      <c r="P26" s="13" t="s">
        <v>320</v>
      </c>
      <c r="Q26" s="9" t="str">
        <f t="shared" si="1"/>
        <v xml:space="preserve">BR PROPERT  -ON  </v>
      </c>
      <c r="R26" s="38">
        <f t="shared" si="2"/>
        <v>41726</v>
      </c>
      <c r="S26" s="5">
        <f t="shared" si="3"/>
        <v>18</v>
      </c>
      <c r="T26" s="5">
        <f t="shared" si="4"/>
        <v>18.21</v>
      </c>
      <c r="U26" s="5">
        <f t="shared" si="5"/>
        <v>18.420000000000002</v>
      </c>
      <c r="V26" s="5">
        <f t="shared" si="6"/>
        <v>17.850000000000001</v>
      </c>
    </row>
    <row r="27" spans="1:22">
      <c r="A27" s="25" t="str">
        <f>IF(Tabela17[[#This Row],[Código]]="IBOV","^BVSP",IF(Tabela17[[#This Row],[Código]]="","",CONCATENATE(LEFT(Tabela17[[#This Row],[Código]],6),".SA")))</f>
        <v>BVMF3.SA</v>
      </c>
      <c r="C27" s="3" t="s">
        <v>342</v>
      </c>
      <c r="D27" s="3" t="s">
        <v>2100</v>
      </c>
      <c r="E27" s="3" t="s">
        <v>4118</v>
      </c>
      <c r="F27" s="3" t="s">
        <v>1399</v>
      </c>
      <c r="G27" s="3" t="s">
        <v>1322</v>
      </c>
      <c r="H27" s="38">
        <v>41726</v>
      </c>
      <c r="J27" s="3">
        <f t="shared" si="7"/>
        <v>10.79</v>
      </c>
      <c r="K27" s="3">
        <f t="shared" si="7"/>
        <v>10.88</v>
      </c>
      <c r="L27" s="3">
        <f t="shared" si="7"/>
        <v>11.02</v>
      </c>
      <c r="M27" s="3">
        <f t="shared" si="7"/>
        <v>10.71</v>
      </c>
      <c r="P27" s="13" t="s">
        <v>341</v>
      </c>
      <c r="Q27" s="9" t="str">
        <f t="shared" si="1"/>
        <v xml:space="preserve">BMFBOVESPA  -ON  </v>
      </c>
      <c r="R27" s="38">
        <f t="shared" si="2"/>
        <v>41726</v>
      </c>
      <c r="S27" s="5">
        <f t="shared" si="3"/>
        <v>10.79</v>
      </c>
      <c r="T27" s="5">
        <f t="shared" si="4"/>
        <v>10.88</v>
      </c>
      <c r="U27" s="5">
        <f t="shared" si="5"/>
        <v>11.02</v>
      </c>
      <c r="V27" s="5">
        <f t="shared" si="6"/>
        <v>10.71</v>
      </c>
    </row>
    <row r="28" spans="1:22">
      <c r="A28" s="25" t="str">
        <f>IF(Tabela17[[#This Row],[Código]]="IBOV","^BVSP",IF(Tabela17[[#This Row],[Código]]="","",CONCATENATE(LEFT(Tabela17[[#This Row],[Código]],6),".SA")))</f>
        <v>CBEE3.SA</v>
      </c>
      <c r="C28" s="3" t="s">
        <v>421</v>
      </c>
      <c r="D28" s="3" t="s">
        <v>1323</v>
      </c>
      <c r="E28" s="3" t="s">
        <v>1323</v>
      </c>
      <c r="F28" s="3" t="s">
        <v>1323</v>
      </c>
      <c r="G28" s="3" t="s">
        <v>1323</v>
      </c>
      <c r="H28" s="38">
        <v>41726</v>
      </c>
      <c r="J28" s="3">
        <f t="shared" si="7"/>
        <v>1.07</v>
      </c>
      <c r="K28" s="3">
        <f t="shared" si="7"/>
        <v>1.07</v>
      </c>
      <c r="L28" s="3">
        <f t="shared" si="7"/>
        <v>1.07</v>
      </c>
      <c r="M28" s="3">
        <f t="shared" si="7"/>
        <v>1.07</v>
      </c>
      <c r="P28" s="13" t="s">
        <v>420</v>
      </c>
      <c r="Q28" s="9" t="str">
        <f t="shared" si="1"/>
        <v>AMPLA ENERG -ON *</v>
      </c>
      <c r="R28" s="38">
        <f t="shared" si="2"/>
        <v>41726</v>
      </c>
      <c r="S28" s="5">
        <f t="shared" si="3"/>
        <v>1.07</v>
      </c>
      <c r="T28" s="5">
        <f t="shared" si="4"/>
        <v>1.07</v>
      </c>
      <c r="U28" s="5">
        <f t="shared" si="5"/>
        <v>1.07</v>
      </c>
      <c r="V28" s="5">
        <f t="shared" si="6"/>
        <v>1.07</v>
      </c>
    </row>
    <row r="29" spans="1:22">
      <c r="A29" s="25" t="str">
        <f>IF(Tabela17[[#This Row],[Código]]="IBOV","^BVSP",IF(Tabela17[[#This Row],[Código]]="","",CONCATENATE(LEFT(Tabela17[[#This Row],[Código]],6),".SA")))</f>
        <v>CCPR3.SA</v>
      </c>
      <c r="C29" s="3" t="s">
        <v>323</v>
      </c>
      <c r="D29" s="3" t="s">
        <v>4119</v>
      </c>
      <c r="E29" s="3" t="s">
        <v>1272</v>
      </c>
      <c r="F29" s="3" t="s">
        <v>4119</v>
      </c>
      <c r="G29" s="3" t="s">
        <v>2067</v>
      </c>
      <c r="H29" s="38">
        <v>41726</v>
      </c>
      <c r="J29" s="3">
        <f>IF($A29="",0,VALUE(CONCATENATE(LEFT(D29,LEN(D29)-3),",",RIGHT(D29,2))))</f>
        <v>18.7</v>
      </c>
      <c r="K29" s="3">
        <f t="shared" si="7"/>
        <v>18.5</v>
      </c>
      <c r="L29" s="3">
        <f t="shared" si="7"/>
        <v>18.7</v>
      </c>
      <c r="M29" s="3">
        <f t="shared" si="7"/>
        <v>18.149999999999999</v>
      </c>
      <c r="P29" s="13" t="s">
        <v>322</v>
      </c>
      <c r="Q29" s="9" t="str">
        <f t="shared" si="1"/>
        <v xml:space="preserve">CYRE COM-CCP-ON  </v>
      </c>
      <c r="R29" s="38">
        <f t="shared" si="2"/>
        <v>41726</v>
      </c>
      <c r="S29" s="5">
        <f t="shared" si="3"/>
        <v>18.7</v>
      </c>
      <c r="T29" s="5">
        <f t="shared" si="4"/>
        <v>18.5</v>
      </c>
      <c r="U29" s="5">
        <f t="shared" si="5"/>
        <v>18.7</v>
      </c>
      <c r="V29" s="5">
        <f t="shared" si="6"/>
        <v>18.149999999999999</v>
      </c>
    </row>
    <row r="30" spans="1:22">
      <c r="A30" s="25" t="str">
        <f>IF(Tabela17[[#This Row],[Código]]="IBOV","^BVSP",IF(Tabela17[[#This Row],[Código]]="","",CONCATENATE(LEFT(Tabela17[[#This Row],[Código]],6),".SA")))</f>
        <v>CEEB6.SA</v>
      </c>
      <c r="C30" s="3" t="s">
        <v>590</v>
      </c>
      <c r="D30" s="3" t="s">
        <v>400</v>
      </c>
      <c r="E30" s="3" t="s">
        <v>401</v>
      </c>
      <c r="F30" s="3" t="s">
        <v>400</v>
      </c>
      <c r="G30" s="3" t="s">
        <v>400</v>
      </c>
      <c r="H30" s="38" t="s">
        <v>400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9" t="s">
        <v>441</v>
      </c>
      <c r="Q30" s="9" t="str">
        <f t="shared" si="1"/>
        <v>COELBA      -PNB</v>
      </c>
      <c r="R30" s="38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25" t="str">
        <f>IF(Tabela17[[#This Row],[Código]]="IBOV","^BVSP",IF(Tabela17[[#This Row],[Código]]="","",CONCATENATE(LEFT(Tabela17[[#This Row],[Código]],6),".SA")))</f>
        <v>CELP3.SA</v>
      </c>
      <c r="C31" s="3" t="s">
        <v>433</v>
      </c>
      <c r="D31" s="3" t="s">
        <v>4120</v>
      </c>
      <c r="E31" s="3" t="s">
        <v>4120</v>
      </c>
      <c r="F31" s="3" t="s">
        <v>4120</v>
      </c>
      <c r="G31" s="3" t="s">
        <v>4120</v>
      </c>
      <c r="H31" s="38">
        <v>41726</v>
      </c>
      <c r="J31" s="3">
        <f t="shared" si="7"/>
        <v>1.21</v>
      </c>
      <c r="K31" s="3">
        <f t="shared" si="7"/>
        <v>1.21</v>
      </c>
      <c r="L31" s="3">
        <f t="shared" si="7"/>
        <v>1.21</v>
      </c>
      <c r="M31" s="3">
        <f t="shared" si="7"/>
        <v>1.21</v>
      </c>
      <c r="P31" s="12" t="s">
        <v>429</v>
      </c>
      <c r="Q31" s="9" t="str">
        <f t="shared" si="1"/>
        <v>CELPA       -ON</v>
      </c>
      <c r="R31" s="38">
        <f t="shared" si="2"/>
        <v>41726</v>
      </c>
      <c r="S31" s="5">
        <f t="shared" si="3"/>
        <v>1.21</v>
      </c>
      <c r="T31" s="5">
        <f t="shared" si="4"/>
        <v>1.21</v>
      </c>
      <c r="U31" s="5">
        <f t="shared" si="5"/>
        <v>1.21</v>
      </c>
      <c r="V31" s="5">
        <f t="shared" si="6"/>
        <v>1.21</v>
      </c>
    </row>
    <row r="32" spans="1:22">
      <c r="A32" s="25" t="str">
        <f>IF(Tabela17[[#This Row],[Código]]="IBOV","^BVSP",IF(Tabela17[[#This Row],[Código]]="","",CONCATENATE(LEFT(Tabela17[[#This Row],[Código]],6),".SA")))</f>
        <v>CELP5.SA</v>
      </c>
      <c r="C32" s="3" t="s">
        <v>434</v>
      </c>
      <c r="D32" s="3" t="s">
        <v>435</v>
      </c>
      <c r="E32" s="3" t="s">
        <v>435</v>
      </c>
      <c r="F32" s="3" t="s">
        <v>435</v>
      </c>
      <c r="G32" s="3" t="s">
        <v>435</v>
      </c>
      <c r="H32" s="38">
        <v>41726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2" t="s">
        <v>430</v>
      </c>
      <c r="Q32" s="9" t="str">
        <f t="shared" si="1"/>
        <v>CELPA       -PNA</v>
      </c>
      <c r="R32" s="38">
        <f t="shared" si="2"/>
        <v>41726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25" t="str">
        <f>IF(Tabela17[[#This Row],[Código]]="IBOV","^BVSP",IF(Tabela17[[#This Row],[Código]]="","",CONCATENATE(LEFT(Tabela17[[#This Row],[Código]],6),".SA")))</f>
        <v>CELP6.SA</v>
      </c>
      <c r="C33" s="3" t="s">
        <v>436</v>
      </c>
      <c r="D33" s="3" t="s">
        <v>400</v>
      </c>
      <c r="E33" s="3" t="s">
        <v>437</v>
      </c>
      <c r="F33" s="3" t="s">
        <v>437</v>
      </c>
      <c r="G33" s="3" t="s">
        <v>437</v>
      </c>
      <c r="H33" s="38">
        <v>41726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3" t="s">
        <v>431</v>
      </c>
      <c r="Q33" s="9" t="str">
        <f t="shared" si="1"/>
        <v>CELPA       -PNB</v>
      </c>
      <c r="R33" s="38">
        <f t="shared" si="2"/>
        <v>41726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25" t="str">
        <f>IF(Tabela17[[#This Row],[Código]]="IBOV","^BVSP",IF(Tabela17[[#This Row],[Código]]="","",CONCATENATE(LEFT(Tabela17[[#This Row],[Código]],6),".SA")))</f>
        <v>CELP7.SA</v>
      </c>
      <c r="C34" s="3" t="s">
        <v>438</v>
      </c>
      <c r="D34" s="3" t="s">
        <v>366</v>
      </c>
      <c r="E34" s="3" t="s">
        <v>366</v>
      </c>
      <c r="F34" s="3" t="s">
        <v>366</v>
      </c>
      <c r="G34" s="3" t="s">
        <v>366</v>
      </c>
      <c r="H34" s="38">
        <v>41726</v>
      </c>
      <c r="J34" s="3">
        <f t="shared" si="7"/>
        <v>0.5</v>
      </c>
      <c r="K34" s="3">
        <f t="shared" si="7"/>
        <v>0.5</v>
      </c>
      <c r="L34" s="3">
        <f t="shared" si="7"/>
        <v>0.5</v>
      </c>
      <c r="M34" s="3">
        <f t="shared" si="7"/>
        <v>0.5</v>
      </c>
      <c r="P34" s="13" t="s">
        <v>432</v>
      </c>
      <c r="Q34" s="9" t="str">
        <f t="shared" si="1"/>
        <v>CELPA       -PNC</v>
      </c>
      <c r="R34" s="38">
        <f t="shared" si="2"/>
        <v>41726</v>
      </c>
      <c r="S34" s="5">
        <f t="shared" si="3"/>
        <v>0.5</v>
      </c>
      <c r="T34" s="5">
        <f t="shared" si="4"/>
        <v>0.5</v>
      </c>
      <c r="U34" s="5">
        <f t="shared" si="5"/>
        <v>0.5</v>
      </c>
      <c r="V34" s="5">
        <f t="shared" si="6"/>
        <v>0.5</v>
      </c>
    </row>
    <row r="35" spans="1:22">
      <c r="A35" s="25" t="str">
        <f>IF(Tabela17[[#This Row],[Código]]="IBOV","^BVSP",IF(Tabela17[[#This Row],[Código]]="","",CONCATENATE(LEFT(Tabela17[[#This Row],[Código]],6),".SA")))</f>
        <v>CIEL3.SA</v>
      </c>
      <c r="C35" s="3" t="s">
        <v>346</v>
      </c>
      <c r="D35" s="3" t="s">
        <v>4121</v>
      </c>
      <c r="E35" s="3" t="s">
        <v>4122</v>
      </c>
      <c r="F35" s="3" t="s">
        <v>4123</v>
      </c>
      <c r="G35" s="3" t="s">
        <v>4124</v>
      </c>
      <c r="H35" s="38">
        <v>41726</v>
      </c>
      <c r="J35" s="3">
        <f t="shared" si="7"/>
        <v>71.47</v>
      </c>
      <c r="K35" s="3">
        <f t="shared" si="7"/>
        <v>71.16</v>
      </c>
      <c r="L35" s="3">
        <f t="shared" si="7"/>
        <v>71.88</v>
      </c>
      <c r="M35" s="3">
        <f t="shared" si="7"/>
        <v>70.66</v>
      </c>
      <c r="P35" s="31" t="s">
        <v>344</v>
      </c>
      <c r="Q35" s="9" t="str">
        <f t="shared" si="1"/>
        <v xml:space="preserve">CIELO       -ON  </v>
      </c>
      <c r="R35" s="38">
        <f t="shared" si="2"/>
        <v>41726</v>
      </c>
      <c r="S35" s="5">
        <f t="shared" si="3"/>
        <v>71.47</v>
      </c>
      <c r="T35" s="5">
        <f t="shared" si="4"/>
        <v>71.16</v>
      </c>
      <c r="U35" s="5">
        <f t="shared" si="5"/>
        <v>71.88</v>
      </c>
      <c r="V35" s="5">
        <f t="shared" si="6"/>
        <v>70.66</v>
      </c>
    </row>
    <row r="36" spans="1:22">
      <c r="A36" s="25" t="str">
        <f>IF(Tabela17[[#This Row],[Código]]="IBOV","^BVSP",IF(Tabela17[[#This Row],[Código]]="","",CONCATENATE(LEFT(Tabela17[[#This Row],[Código]],6),".SA")))</f>
        <v>CIQU3.SA</v>
      </c>
      <c r="C36" s="3" t="s">
        <v>591</v>
      </c>
      <c r="D36" s="3" t="s">
        <v>4125</v>
      </c>
      <c r="E36" s="3" t="s">
        <v>4125</v>
      </c>
      <c r="F36" s="3" t="s">
        <v>4125</v>
      </c>
      <c r="G36" s="3" t="s">
        <v>4125</v>
      </c>
      <c r="H36" s="38">
        <v>41726</v>
      </c>
      <c r="J36" s="3">
        <f t="shared" si="7"/>
        <v>6.64</v>
      </c>
      <c r="K36" s="3">
        <f t="shared" si="7"/>
        <v>6.64</v>
      </c>
      <c r="L36" s="3">
        <f t="shared" si="7"/>
        <v>6.64</v>
      </c>
      <c r="M36" s="3">
        <f t="shared" si="7"/>
        <v>6.64</v>
      </c>
      <c r="P36" s="9" t="s">
        <v>253</v>
      </c>
      <c r="Q36" s="9" t="str">
        <f t="shared" si="1"/>
        <v>CACIQUE     -ON</v>
      </c>
      <c r="R36" s="38">
        <f t="shared" si="2"/>
        <v>41726</v>
      </c>
      <c r="S36" s="5">
        <f t="shared" si="3"/>
        <v>6.64</v>
      </c>
      <c r="T36" s="5">
        <f t="shared" si="4"/>
        <v>6.64</v>
      </c>
      <c r="U36" s="5">
        <f t="shared" si="5"/>
        <v>6.64</v>
      </c>
      <c r="V36" s="5">
        <f t="shared" si="6"/>
        <v>6.64</v>
      </c>
    </row>
    <row r="37" spans="1:22">
      <c r="A37" s="25" t="str">
        <f>IF(Tabela17[[#This Row],[Código]]="IBOV","^BVSP",IF(Tabela17[[#This Row],[Código]]="","",CONCATENATE(LEFT(Tabela17[[#This Row],[Código]],6),".SA")))</f>
        <v>CIQU4.SA</v>
      </c>
      <c r="C37" s="3" t="s">
        <v>592</v>
      </c>
      <c r="D37" s="3" t="s">
        <v>1274</v>
      </c>
      <c r="E37" s="3" t="s">
        <v>1274</v>
      </c>
      <c r="F37" s="3" t="s">
        <v>1274</v>
      </c>
      <c r="G37" s="3" t="s">
        <v>1274</v>
      </c>
      <c r="H37" s="38">
        <v>41726</v>
      </c>
      <c r="J37" s="3">
        <f t="shared" si="7"/>
        <v>14</v>
      </c>
      <c r="K37" s="3">
        <f t="shared" si="7"/>
        <v>14</v>
      </c>
      <c r="L37" s="3">
        <f t="shared" si="7"/>
        <v>14</v>
      </c>
      <c r="M37" s="3">
        <f t="shared" si="7"/>
        <v>14</v>
      </c>
      <c r="P37" s="13" t="s">
        <v>254</v>
      </c>
      <c r="Q37" s="9" t="str">
        <f t="shared" si="1"/>
        <v>CACIQUE     -PN</v>
      </c>
      <c r="R37" s="38">
        <f t="shared" si="2"/>
        <v>41726</v>
      </c>
      <c r="S37" s="5">
        <f t="shared" si="3"/>
        <v>14</v>
      </c>
      <c r="T37" s="5">
        <f t="shared" si="4"/>
        <v>14</v>
      </c>
      <c r="U37" s="5">
        <f t="shared" si="5"/>
        <v>14</v>
      </c>
      <c r="V37" s="5">
        <f t="shared" si="6"/>
        <v>14</v>
      </c>
    </row>
    <row r="38" spans="1:22">
      <c r="A38" s="25" t="str">
        <f>IF(Tabela17[[#This Row],[Código]]="IBOV","^BVSP",IF(Tabela17[[#This Row],[Código]]="","",CONCATENATE(LEFT(Tabela17[[#This Row],[Código]],6),".SA")))</f>
        <v>clsc3.SA</v>
      </c>
      <c r="C38" s="3" t="s">
        <v>428</v>
      </c>
      <c r="D38" s="3" t="s">
        <v>400</v>
      </c>
      <c r="E38" s="3" t="s">
        <v>695</v>
      </c>
      <c r="F38" s="3" t="s">
        <v>695</v>
      </c>
      <c r="G38" s="3" t="s">
        <v>695</v>
      </c>
      <c r="H38" s="38">
        <v>41726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3" t="s">
        <v>427</v>
      </c>
      <c r="Q38" s="9" t="str">
        <f t="shared" si="1"/>
        <v xml:space="preserve">CELESC      -ON  </v>
      </c>
      <c r="R38" s="38">
        <f t="shared" si="2"/>
        <v>41726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25" t="str">
        <f>IF(Tabela17[[#This Row],[Código]]="IBOV","^BVSP",IF(Tabela17[[#This Row],[Código]]="","",CONCATENATE(LEFT(Tabela17[[#This Row],[Código]],6),".SA")))</f>
        <v>CRIV3.SA</v>
      </c>
      <c r="C39" s="3" t="s">
        <v>336</v>
      </c>
      <c r="D39" s="3" t="s">
        <v>1335</v>
      </c>
      <c r="E39" s="3" t="s">
        <v>1969</v>
      </c>
      <c r="F39" s="3" t="s">
        <v>1335</v>
      </c>
      <c r="G39" s="3" t="s">
        <v>4126</v>
      </c>
      <c r="H39" s="38">
        <v>41726</v>
      </c>
      <c r="J39" s="3">
        <f t="shared" si="7"/>
        <v>3.95</v>
      </c>
      <c r="K39" s="3">
        <f t="shared" si="7"/>
        <v>3.8</v>
      </c>
      <c r="L39" s="3">
        <f t="shared" si="7"/>
        <v>3.95</v>
      </c>
      <c r="M39" s="3">
        <f t="shared" si="7"/>
        <v>3.7</v>
      </c>
      <c r="P39" s="9" t="s">
        <v>334</v>
      </c>
      <c r="Q39" s="9" t="str">
        <f t="shared" ref="Q39:Q70" si="8">IF(A39="","",C39)</f>
        <v>ALFA FINANC -ON</v>
      </c>
      <c r="R39" s="38">
        <f t="shared" ref="R39:R70" si="9">IF(A39="","",H39)</f>
        <v>41726</v>
      </c>
      <c r="S39" s="5">
        <f t="shared" ref="S39:S70" si="10">J39</f>
        <v>3.95</v>
      </c>
      <c r="T39" s="5">
        <f t="shared" ref="T39:T70" si="11">K39</f>
        <v>3.8</v>
      </c>
      <c r="U39" s="5">
        <f t="shared" ref="U39:U70" si="12">L39</f>
        <v>3.95</v>
      </c>
      <c r="V39" s="5">
        <f t="shared" ref="V39:V70" si="13">M39</f>
        <v>3.7</v>
      </c>
    </row>
    <row r="40" spans="1:22">
      <c r="A40" s="25" t="str">
        <f>IF(Tabela17[[#This Row],[Código]]="IBOV","^BVSP",IF(Tabela17[[#This Row],[Código]]="","",CONCATENATE(LEFT(Tabela17[[#This Row],[Código]],6),".SA")))</f>
        <v>CRIV4.SA</v>
      </c>
      <c r="C40" s="3" t="s">
        <v>708</v>
      </c>
      <c r="D40" s="3" t="s">
        <v>1413</v>
      </c>
      <c r="E40" s="3" t="s">
        <v>1962</v>
      </c>
      <c r="F40" s="3" t="s">
        <v>1962</v>
      </c>
      <c r="G40" s="3" t="s">
        <v>1987</v>
      </c>
      <c r="H40" s="38">
        <v>41726</v>
      </c>
      <c r="J40" s="3">
        <f t="shared" si="7"/>
        <v>3.56</v>
      </c>
      <c r="K40" s="3">
        <f t="shared" si="7"/>
        <v>3.75</v>
      </c>
      <c r="L40" s="3">
        <f t="shared" si="7"/>
        <v>3.75</v>
      </c>
      <c r="M40" s="3">
        <f t="shared" si="7"/>
        <v>3.5</v>
      </c>
      <c r="P40" s="12" t="s">
        <v>335</v>
      </c>
      <c r="Q40" s="9" t="str">
        <f t="shared" si="8"/>
        <v>ALFA FINANC -PN</v>
      </c>
      <c r="R40" s="38">
        <f t="shared" si="9"/>
        <v>41726</v>
      </c>
      <c r="S40" s="5">
        <f t="shared" si="10"/>
        <v>3.56</v>
      </c>
      <c r="T40" s="5">
        <f t="shared" si="11"/>
        <v>3.75</v>
      </c>
      <c r="U40" s="5">
        <f t="shared" si="12"/>
        <v>3.75</v>
      </c>
      <c r="V40" s="5">
        <f t="shared" si="13"/>
        <v>3.5</v>
      </c>
    </row>
    <row r="41" spans="1:22">
      <c r="A41" s="25" t="str">
        <f>IF(Tabela17[[#This Row],[Código]]="IBOV","^BVSP",IF(Tabela17[[#This Row],[Código]]="","",CONCATENATE(LEFT(Tabela17[[#This Row],[Código]],6),".SA")))</f>
        <v>CSAB3.SA</v>
      </c>
      <c r="C41" s="3" t="s">
        <v>231</v>
      </c>
      <c r="D41" s="3" t="s">
        <v>4127</v>
      </c>
      <c r="E41" s="3" t="s">
        <v>4127</v>
      </c>
      <c r="F41" s="3" t="s">
        <v>4127</v>
      </c>
      <c r="G41" s="3" t="s">
        <v>4127</v>
      </c>
      <c r="H41" s="38">
        <v>41726</v>
      </c>
      <c r="J41" s="3">
        <f t="shared" si="7"/>
        <v>26.67</v>
      </c>
      <c r="K41" s="3">
        <f t="shared" si="7"/>
        <v>26.67</v>
      </c>
      <c r="L41" s="3">
        <f t="shared" si="7"/>
        <v>26.67</v>
      </c>
      <c r="M41" s="3">
        <f t="shared" si="7"/>
        <v>26.67</v>
      </c>
      <c r="P41" s="12" t="s">
        <v>229</v>
      </c>
      <c r="Q41" s="9" t="str">
        <f t="shared" si="8"/>
        <v>SEG AL BAHIA-ON</v>
      </c>
      <c r="R41" s="38">
        <f t="shared" si="9"/>
        <v>41726</v>
      </c>
      <c r="S41" s="5">
        <f t="shared" si="10"/>
        <v>26.67</v>
      </c>
      <c r="T41" s="5">
        <f t="shared" si="11"/>
        <v>26.67</v>
      </c>
      <c r="U41" s="5">
        <f t="shared" si="12"/>
        <v>26.67</v>
      </c>
      <c r="V41" s="5">
        <f t="shared" si="13"/>
        <v>26.67</v>
      </c>
    </row>
    <row r="42" spans="1:22">
      <c r="A42" s="25" t="str">
        <f>IF(Tabela17[[#This Row],[Código]]="IBOV","^BVSP",IF(Tabela17[[#This Row],[Código]]="","",CONCATENATE(LEFT(Tabela17[[#This Row],[Código]],6),".SA")))</f>
        <v>CSAB4.SA</v>
      </c>
      <c r="C42" s="3" t="s">
        <v>232</v>
      </c>
      <c r="D42" s="3" t="s">
        <v>1255</v>
      </c>
      <c r="E42" s="3" t="s">
        <v>118</v>
      </c>
      <c r="F42" s="3" t="s">
        <v>118</v>
      </c>
      <c r="G42" s="3" t="s">
        <v>1255</v>
      </c>
      <c r="H42" s="38">
        <v>41726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2" t="s">
        <v>230</v>
      </c>
      <c r="Q42" s="9" t="str">
        <f t="shared" si="8"/>
        <v>SEG AL BAHIA-PN</v>
      </c>
      <c r="R42" s="38">
        <f t="shared" si="9"/>
        <v>41726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25" t="str">
        <f>IF(Tabela17[[#This Row],[Código]]="IBOV","^BVSP",IF(Tabela17[[#This Row],[Código]]="","",CONCATENATE(LEFT(Tabela17[[#This Row],[Código]],6),".SA")))</f>
        <v>CSAN3.SA</v>
      </c>
      <c r="C43" s="3" t="s">
        <v>250</v>
      </c>
      <c r="D43" s="3" t="s">
        <v>4128</v>
      </c>
      <c r="E43" s="3" t="s">
        <v>4129</v>
      </c>
      <c r="F43" s="3" t="s">
        <v>4128</v>
      </c>
      <c r="G43" s="3" t="s">
        <v>4130</v>
      </c>
      <c r="H43" s="38">
        <v>41726</v>
      </c>
      <c r="J43" s="3">
        <f t="shared" si="7"/>
        <v>34.979999999999997</v>
      </c>
      <c r="K43" s="3">
        <f t="shared" si="7"/>
        <v>34.94</v>
      </c>
      <c r="L43" s="3">
        <f t="shared" si="7"/>
        <v>34.979999999999997</v>
      </c>
      <c r="M43" s="3">
        <f t="shared" si="7"/>
        <v>34.01</v>
      </c>
      <c r="P43" s="12" t="s">
        <v>249</v>
      </c>
      <c r="Q43" s="9" t="str">
        <f t="shared" si="8"/>
        <v xml:space="preserve">COSAN       -ON  </v>
      </c>
      <c r="R43" s="38">
        <f t="shared" si="9"/>
        <v>41726</v>
      </c>
      <c r="S43" s="5">
        <f t="shared" si="10"/>
        <v>34.979999999999997</v>
      </c>
      <c r="T43" s="5">
        <f t="shared" si="11"/>
        <v>34.94</v>
      </c>
      <c r="U43" s="5">
        <f t="shared" si="12"/>
        <v>34.979999999999997</v>
      </c>
      <c r="V43" s="5">
        <f t="shared" si="13"/>
        <v>34.01</v>
      </c>
    </row>
    <row r="44" spans="1:22">
      <c r="A44" s="25" t="str">
        <f>IF(Tabela17[[#This Row],[Código]]="IBOV","^BVSP",IF(Tabela17[[#This Row],[Código]]="","",CONCATENATE(LEFT(Tabela17[[#This Row],[Código]],6),".SA")))</f>
        <v>CTIP3.SA</v>
      </c>
      <c r="C44" s="3" t="s">
        <v>345</v>
      </c>
      <c r="D44" s="3" t="s">
        <v>4131</v>
      </c>
      <c r="E44" s="3" t="s">
        <v>2003</v>
      </c>
      <c r="F44" s="3" t="s">
        <v>4132</v>
      </c>
      <c r="G44" s="3" t="s">
        <v>1455</v>
      </c>
      <c r="H44" s="38">
        <v>41726</v>
      </c>
      <c r="J44" s="3">
        <f t="shared" si="7"/>
        <v>27.1</v>
      </c>
      <c r="K44" s="3">
        <f t="shared" si="7"/>
        <v>26.99</v>
      </c>
      <c r="L44" s="3">
        <f t="shared" si="7"/>
        <v>27.46</v>
      </c>
      <c r="M44" s="3">
        <f t="shared" si="7"/>
        <v>26.8</v>
      </c>
      <c r="P44" s="12" t="s">
        <v>343</v>
      </c>
      <c r="Q44" s="9" t="str">
        <f t="shared" si="8"/>
        <v xml:space="preserve">CETIP       -ON  </v>
      </c>
      <c r="R44" s="38">
        <f t="shared" si="9"/>
        <v>41726</v>
      </c>
      <c r="S44" s="5">
        <f t="shared" si="10"/>
        <v>27.1</v>
      </c>
      <c r="T44" s="5">
        <f t="shared" si="11"/>
        <v>26.99</v>
      </c>
      <c r="U44" s="5">
        <f t="shared" si="12"/>
        <v>27.46</v>
      </c>
      <c r="V44" s="5">
        <f t="shared" si="13"/>
        <v>26.8</v>
      </c>
    </row>
    <row r="45" spans="1:22">
      <c r="A45" s="25" t="str">
        <f>IF(Tabela17[[#This Row],[Código]]="IBOV","^BVSP",IF(Tabela17[[#This Row],[Código]]="","",CONCATENATE(LEFT(Tabela17[[#This Row],[Código]],6),".SA")))</f>
        <v>DTEX3.SA</v>
      </c>
      <c r="C45" s="3" t="s">
        <v>294</v>
      </c>
      <c r="D45" s="3" t="s">
        <v>1433</v>
      </c>
      <c r="E45" s="3" t="s">
        <v>2020</v>
      </c>
      <c r="F45" s="3" t="s">
        <v>1387</v>
      </c>
      <c r="G45" s="3" t="s">
        <v>1983</v>
      </c>
      <c r="H45" s="38">
        <v>41726</v>
      </c>
      <c r="J45" s="3">
        <f t="shared" si="7"/>
        <v>11.67</v>
      </c>
      <c r="K45" s="3">
        <f t="shared" si="7"/>
        <v>11.85</v>
      </c>
      <c r="L45" s="3">
        <f t="shared" si="7"/>
        <v>11.98</v>
      </c>
      <c r="M45" s="3">
        <f t="shared" si="7"/>
        <v>11.53</v>
      </c>
      <c r="P45" s="12" t="s">
        <v>293</v>
      </c>
      <c r="Q45" s="9" t="str">
        <f t="shared" si="8"/>
        <v xml:space="preserve">DURATEX     -ON  </v>
      </c>
      <c r="R45" s="38">
        <f t="shared" si="9"/>
        <v>41726</v>
      </c>
      <c r="S45" s="5">
        <f t="shared" si="10"/>
        <v>11.67</v>
      </c>
      <c r="T45" s="5">
        <f t="shared" si="11"/>
        <v>11.85</v>
      </c>
      <c r="U45" s="5">
        <f t="shared" si="12"/>
        <v>11.98</v>
      </c>
      <c r="V45" s="5">
        <f t="shared" si="13"/>
        <v>11.53</v>
      </c>
    </row>
    <row r="46" spans="1:22">
      <c r="A46" s="25" t="str">
        <f>IF(Tabela17[[#This Row],[Código]]="IBOV","^BVSP",IF(Tabela17[[#This Row],[Código]]="","",CONCATENATE(LEFT(Tabela17[[#This Row],[Código]],6),".SA")))</f>
        <v>EBTP4.SA</v>
      </c>
      <c r="C46" s="3" t="s">
        <v>348</v>
      </c>
      <c r="D46" s="3" t="s">
        <v>1149</v>
      </c>
      <c r="E46" s="3" t="s">
        <v>2004</v>
      </c>
      <c r="F46" s="3" t="s">
        <v>1966</v>
      </c>
      <c r="G46" s="3" t="s">
        <v>929</v>
      </c>
      <c r="H46" s="38">
        <v>41726</v>
      </c>
      <c r="J46" s="3">
        <f t="shared" si="7"/>
        <v>7.8</v>
      </c>
      <c r="K46" s="3">
        <f t="shared" si="7"/>
        <v>8</v>
      </c>
      <c r="L46" s="3">
        <f t="shared" si="7"/>
        <v>8.14</v>
      </c>
      <c r="M46" s="3">
        <f t="shared" si="7"/>
        <v>7.5</v>
      </c>
      <c r="P46" s="12" t="s">
        <v>347</v>
      </c>
      <c r="Q46" s="9" t="str">
        <f t="shared" si="8"/>
        <v>EMBRATEL PAR-PN *</v>
      </c>
      <c r="R46" s="34">
        <f t="shared" si="9"/>
        <v>41726</v>
      </c>
      <c r="S46" s="6">
        <f t="shared" si="10"/>
        <v>7.8</v>
      </c>
      <c r="T46" s="6">
        <f t="shared" si="11"/>
        <v>8</v>
      </c>
      <c r="U46" s="6">
        <f t="shared" si="12"/>
        <v>8.14</v>
      </c>
      <c r="V46" s="6">
        <f t="shared" si="13"/>
        <v>7.5</v>
      </c>
    </row>
    <row r="47" spans="1:22">
      <c r="A47" s="25" t="str">
        <f>IF(Tabela17[[#This Row],[Código]]="IBOV","^BVSP",IF(Tabela17[[#This Row],[Código]]="","",CONCATENATE(LEFT(Tabela17[[#This Row],[Código]],6),".SA")))</f>
        <v>ELEK3.SA</v>
      </c>
      <c r="C47" s="3" t="s">
        <v>367</v>
      </c>
      <c r="D47" s="3" t="s">
        <v>1237</v>
      </c>
      <c r="E47" s="3" t="s">
        <v>1238</v>
      </c>
      <c r="F47" s="3" t="s">
        <v>1237</v>
      </c>
      <c r="G47" s="3" t="s">
        <v>1238</v>
      </c>
      <c r="H47" s="38">
        <v>41726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2" t="s">
        <v>240</v>
      </c>
      <c r="Q47" s="9" t="str">
        <f t="shared" si="8"/>
        <v>ELEKEIROZ   -ON</v>
      </c>
      <c r="R47" s="38">
        <f t="shared" si="9"/>
        <v>41726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25" t="str">
        <f>IF(Tabela17[[#This Row],[Código]]="IBOV","^BVSP",IF(Tabela17[[#This Row],[Código]]="","",CONCATENATE(LEFT(Tabela17[[#This Row],[Código]],6),".SA")))</f>
        <v>ELEK4.SA</v>
      </c>
      <c r="C48" s="3" t="s">
        <v>368</v>
      </c>
      <c r="D48" s="3" t="s">
        <v>1261</v>
      </c>
      <c r="E48" s="3" t="s">
        <v>1264</v>
      </c>
      <c r="F48" s="3" t="s">
        <v>1264</v>
      </c>
      <c r="G48" s="3" t="s">
        <v>1447</v>
      </c>
      <c r="H48" s="38">
        <v>41726</v>
      </c>
      <c r="J48" s="3">
        <f t="shared" si="7"/>
        <v>9.01</v>
      </c>
      <c r="K48" s="3">
        <f t="shared" si="7"/>
        <v>9.39</v>
      </c>
      <c r="L48" s="3">
        <f t="shared" si="7"/>
        <v>9.39</v>
      </c>
      <c r="M48" s="3">
        <f t="shared" si="7"/>
        <v>9</v>
      </c>
      <c r="P48" s="12" t="s">
        <v>241</v>
      </c>
      <c r="Q48" s="9" t="str">
        <f t="shared" si="8"/>
        <v>ELEKEIROZ   -PN</v>
      </c>
      <c r="R48" s="38">
        <f t="shared" si="9"/>
        <v>41726</v>
      </c>
      <c r="S48" s="5">
        <f t="shared" si="10"/>
        <v>9.01</v>
      </c>
      <c r="T48" s="5">
        <f t="shared" si="11"/>
        <v>9.39</v>
      </c>
      <c r="U48" s="5">
        <f t="shared" si="12"/>
        <v>9.39</v>
      </c>
      <c r="V48" s="5">
        <f t="shared" si="13"/>
        <v>9</v>
      </c>
    </row>
    <row r="49" spans="1:22">
      <c r="A49" s="25" t="str">
        <f>IF(Tabela17[[#This Row],[Código]]="IBOV","^BVSP",IF(Tabela17[[#This Row],[Código]]="","",CONCATENATE(LEFT(Tabela17[[#This Row],[Código]],6),".SA")))</f>
        <v>elet5.SA</v>
      </c>
      <c r="C49" s="3" t="s">
        <v>423</v>
      </c>
      <c r="D49" s="3" t="s">
        <v>400</v>
      </c>
      <c r="E49" s="3" t="s">
        <v>424</v>
      </c>
      <c r="F49" s="3" t="s">
        <v>424</v>
      </c>
      <c r="G49" s="3" t="s">
        <v>424</v>
      </c>
      <c r="H49" s="38">
        <v>41726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3" t="s">
        <v>422</v>
      </c>
      <c r="Q49" s="9" t="str">
        <f t="shared" si="8"/>
        <v xml:space="preserve">ELETROBRAS  -PNA </v>
      </c>
      <c r="R49" s="38">
        <f t="shared" si="9"/>
        <v>41726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25" t="str">
        <f>IF(Tabela17[[#This Row],[Código]]="IBOV","^BVSP",IF(Tabela17[[#This Row],[Código]]="","",CONCATENATE(LEFT(Tabela17[[#This Row],[Código]],6),".SA")))</f>
        <v>ETER3.SA</v>
      </c>
      <c r="C50" s="3" t="s">
        <v>311</v>
      </c>
      <c r="D50" s="3" t="s">
        <v>2005</v>
      </c>
      <c r="E50" s="3" t="s">
        <v>4133</v>
      </c>
      <c r="F50" s="3" t="s">
        <v>1148</v>
      </c>
      <c r="G50" s="3" t="s">
        <v>1380</v>
      </c>
      <c r="H50" s="38">
        <v>41726</v>
      </c>
      <c r="J50" s="3">
        <f t="shared" si="7"/>
        <v>8.4</v>
      </c>
      <c r="K50" s="3">
        <f t="shared" si="7"/>
        <v>8.42</v>
      </c>
      <c r="L50" s="3">
        <f t="shared" si="7"/>
        <v>8.5</v>
      </c>
      <c r="M50" s="3">
        <f t="shared" si="7"/>
        <v>8.36</v>
      </c>
      <c r="P50" s="13" t="s">
        <v>309</v>
      </c>
      <c r="Q50" s="9" t="str">
        <f t="shared" si="8"/>
        <v xml:space="preserve">ETERNIT     -ON  </v>
      </c>
      <c r="R50" s="34">
        <f t="shared" si="9"/>
        <v>41726</v>
      </c>
      <c r="S50" s="6">
        <f t="shared" si="10"/>
        <v>8.4</v>
      </c>
      <c r="T50" s="6">
        <f t="shared" si="11"/>
        <v>8.42</v>
      </c>
      <c r="U50" s="6">
        <f t="shared" si="12"/>
        <v>8.5</v>
      </c>
      <c r="V50" s="6">
        <f t="shared" si="13"/>
        <v>8.36</v>
      </c>
    </row>
    <row r="51" spans="1:22">
      <c r="A51" s="25" t="str">
        <f>IF(Tabela17[[#This Row],[Código]]="IBOV","^BVSP",IF(Tabela17[[#This Row],[Código]]="","",CONCATENATE(LEFT(Tabela17[[#This Row],[Código]],6),".SA")))</f>
        <v>EUCA4.SA</v>
      </c>
      <c r="C51" s="3" t="s">
        <v>296</v>
      </c>
      <c r="D51" s="3" t="s">
        <v>1477</v>
      </c>
      <c r="E51" s="3" t="s">
        <v>1236</v>
      </c>
      <c r="F51" s="3" t="s">
        <v>1236</v>
      </c>
      <c r="G51" s="3" t="s">
        <v>1477</v>
      </c>
      <c r="H51" s="38">
        <v>41726</v>
      </c>
      <c r="J51" s="3">
        <f t="shared" si="7"/>
        <v>5.15</v>
      </c>
      <c r="K51" s="3">
        <f t="shared" si="7"/>
        <v>5.25</v>
      </c>
      <c r="L51" s="3">
        <f t="shared" si="7"/>
        <v>5.25</v>
      </c>
      <c r="M51" s="3">
        <f t="shared" si="7"/>
        <v>5.15</v>
      </c>
      <c r="P51" s="12" t="s">
        <v>295</v>
      </c>
      <c r="Q51" s="9" t="str">
        <f t="shared" si="8"/>
        <v xml:space="preserve">EUCATEX     -PN  </v>
      </c>
      <c r="R51" s="38">
        <f t="shared" si="9"/>
        <v>41726</v>
      </c>
      <c r="S51" s="5">
        <f t="shared" si="10"/>
        <v>5.15</v>
      </c>
      <c r="T51" s="5">
        <f t="shared" si="11"/>
        <v>5.25</v>
      </c>
      <c r="U51" s="5">
        <f t="shared" si="12"/>
        <v>5.25</v>
      </c>
      <c r="V51" s="5">
        <f t="shared" si="13"/>
        <v>5.15</v>
      </c>
    </row>
    <row r="52" spans="1:22">
      <c r="A52" s="25" t="str">
        <f>IF(Tabela17[[#This Row],[Código]]="IBOV","^BVSP",IF(Tabela17[[#This Row],[Código]]="","",CONCATENATE(LEFT(Tabela17[[#This Row],[Código]],6),".SA")))</f>
        <v>GPAR3.SA</v>
      </c>
      <c r="C52" s="3" t="s">
        <v>440</v>
      </c>
      <c r="D52" s="3" t="s">
        <v>1307</v>
      </c>
      <c r="E52" s="3" t="s">
        <v>1307</v>
      </c>
      <c r="F52" s="3" t="s">
        <v>1307</v>
      </c>
      <c r="G52" s="3" t="s">
        <v>1307</v>
      </c>
      <c r="H52" s="38">
        <v>41726</v>
      </c>
      <c r="J52" s="3">
        <f t="shared" si="7"/>
        <v>12</v>
      </c>
      <c r="K52" s="3">
        <f t="shared" si="7"/>
        <v>12</v>
      </c>
      <c r="L52" s="3">
        <f t="shared" si="7"/>
        <v>12</v>
      </c>
      <c r="M52" s="3">
        <f t="shared" si="7"/>
        <v>12</v>
      </c>
      <c r="P52" s="9" t="s">
        <v>439</v>
      </c>
      <c r="Q52" s="9" t="str">
        <f t="shared" si="8"/>
        <v>CELGPAR     -ON</v>
      </c>
      <c r="R52" s="38">
        <f t="shared" si="9"/>
        <v>41726</v>
      </c>
      <c r="S52" s="5">
        <f t="shared" si="10"/>
        <v>12</v>
      </c>
      <c r="T52" s="5">
        <f t="shared" si="11"/>
        <v>12</v>
      </c>
      <c r="U52" s="5">
        <f t="shared" si="12"/>
        <v>12</v>
      </c>
      <c r="V52" s="5">
        <f t="shared" si="13"/>
        <v>12</v>
      </c>
    </row>
    <row r="53" spans="1:22">
      <c r="A53" s="25" t="str">
        <f>IF(Tabela17[[#This Row],[Código]]="IBOV","^BVSP",IF(Tabela17[[#This Row],[Código]]="","",CONCATENATE(LEFT(Tabela17[[#This Row],[Código]],6),".SA")))</f>
        <v>HBTS5.SA</v>
      </c>
      <c r="C53" s="3" t="s">
        <v>278</v>
      </c>
      <c r="D53" s="3" t="s">
        <v>1274</v>
      </c>
      <c r="E53" s="3" t="s">
        <v>1274</v>
      </c>
      <c r="F53" s="3" t="s">
        <v>1274</v>
      </c>
      <c r="G53" s="3" t="s">
        <v>1274</v>
      </c>
      <c r="H53" s="38">
        <v>41726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2" t="s">
        <v>277</v>
      </c>
      <c r="Q53" s="9" t="str">
        <f t="shared" si="8"/>
        <v>HABITASUL   -PNA</v>
      </c>
      <c r="R53" s="38">
        <f t="shared" si="9"/>
        <v>41726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25" t="str">
        <f>IF(Tabela17[[#This Row],[Código]]="IBOV","^BVSP",IF(Tabela17[[#This Row],[Código]]="","",CONCATENATE(LEFT(Tabela17[[#This Row],[Código]],6),".SA")))</f>
        <v>IGTA3.SA</v>
      </c>
      <c r="C54" s="3" t="s">
        <v>325</v>
      </c>
      <c r="D54" s="3" t="s">
        <v>4134</v>
      </c>
      <c r="E54" s="48" t="s">
        <v>1440</v>
      </c>
      <c r="F54" s="48" t="s">
        <v>4135</v>
      </c>
      <c r="G54" s="48" t="s">
        <v>4134</v>
      </c>
      <c r="H54" s="38">
        <v>41726</v>
      </c>
      <c r="J54" s="3">
        <f t="shared" si="7"/>
        <v>20.71</v>
      </c>
      <c r="K54" s="3">
        <f t="shared" si="7"/>
        <v>20.86</v>
      </c>
      <c r="L54" s="3">
        <f t="shared" si="7"/>
        <v>21.45</v>
      </c>
      <c r="M54" s="3">
        <f t="shared" si="7"/>
        <v>20.71</v>
      </c>
      <c r="P54" s="12" t="s">
        <v>324</v>
      </c>
      <c r="Q54" s="9" t="str">
        <f t="shared" si="8"/>
        <v xml:space="preserve">IGUATEMI    -ON  </v>
      </c>
      <c r="R54" s="38">
        <f t="shared" si="9"/>
        <v>41726</v>
      </c>
      <c r="S54" s="5">
        <f t="shared" si="10"/>
        <v>20.71</v>
      </c>
      <c r="T54" s="5">
        <f t="shared" si="11"/>
        <v>20.86</v>
      </c>
      <c r="U54" s="5">
        <f t="shared" si="12"/>
        <v>21.45</v>
      </c>
      <c r="V54" s="5">
        <f t="shared" si="13"/>
        <v>20.71</v>
      </c>
    </row>
    <row r="55" spans="1:22">
      <c r="A55" s="25" t="str">
        <f>IF(Tabela17[[#This Row],[Código]]="IBOV","^BVSP",IF(Tabela17[[#This Row],[Código]]="","",CONCATENATE(LEFT(Tabela17[[#This Row],[Código]],6),".SA")))</f>
        <v>JBSS3.SA</v>
      </c>
      <c r="C55" s="3" t="s">
        <v>260</v>
      </c>
      <c r="D55" s="3" t="s">
        <v>1409</v>
      </c>
      <c r="E55" s="3" t="s">
        <v>1401</v>
      </c>
      <c r="F55" s="3" t="s">
        <v>1149</v>
      </c>
      <c r="G55" s="3" t="s">
        <v>4136</v>
      </c>
      <c r="H55" s="38">
        <v>41726</v>
      </c>
      <c r="J55" s="3">
        <f t="shared" si="7"/>
        <v>7.73</v>
      </c>
      <c r="K55" s="3">
        <f t="shared" si="7"/>
        <v>7.77</v>
      </c>
      <c r="L55" s="3">
        <f t="shared" si="7"/>
        <v>7.8</v>
      </c>
      <c r="M55" s="3">
        <f t="shared" si="7"/>
        <v>7.65</v>
      </c>
      <c r="P55" s="31" t="s">
        <v>259</v>
      </c>
      <c r="Q55" s="9" t="str">
        <f t="shared" si="8"/>
        <v xml:space="preserve">JBS         -ON  </v>
      </c>
      <c r="R55" s="38">
        <f t="shared" si="9"/>
        <v>41726</v>
      </c>
      <c r="S55" s="5">
        <f t="shared" si="10"/>
        <v>7.73</v>
      </c>
      <c r="T55" s="5">
        <f t="shared" si="11"/>
        <v>7.77</v>
      </c>
      <c r="U55" s="5">
        <f t="shared" si="12"/>
        <v>7.8</v>
      </c>
      <c r="V55" s="5">
        <f t="shared" si="13"/>
        <v>7.65</v>
      </c>
    </row>
    <row r="56" spans="1:22">
      <c r="A56" s="25" t="str">
        <f>IF(Tabela17[[#This Row],[Código]]="IBOV","^BVSP",IF(Tabela17[[#This Row],[Código]]="","",CONCATENATE(LEFT(Tabela17[[#This Row],[Código]],6),".SA")))</f>
        <v>JOPA3.SA</v>
      </c>
      <c r="C56" s="3" t="s">
        <v>236</v>
      </c>
      <c r="D56" s="3" t="s">
        <v>1285</v>
      </c>
      <c r="E56" s="3" t="s">
        <v>1285</v>
      </c>
      <c r="F56" s="3" t="s">
        <v>1285</v>
      </c>
      <c r="G56" s="3" t="s">
        <v>1285</v>
      </c>
      <c r="H56" s="38">
        <v>41726</v>
      </c>
      <c r="J56" s="3">
        <f t="shared" si="7"/>
        <v>17.05</v>
      </c>
      <c r="K56" s="3">
        <f t="shared" si="7"/>
        <v>17.05</v>
      </c>
      <c r="L56" s="3">
        <f t="shared" si="7"/>
        <v>17.05</v>
      </c>
      <c r="M56" s="3">
        <f t="shared" si="7"/>
        <v>17.05</v>
      </c>
      <c r="P56" s="13" t="s">
        <v>234</v>
      </c>
      <c r="Q56" s="9" t="str">
        <f t="shared" si="8"/>
        <v>JOSAPAR     -ON</v>
      </c>
      <c r="R56" s="38">
        <f t="shared" si="9"/>
        <v>41726</v>
      </c>
      <c r="S56" s="5">
        <f t="shared" si="10"/>
        <v>17.05</v>
      </c>
      <c r="T56" s="5">
        <f t="shared" si="11"/>
        <v>17.05</v>
      </c>
      <c r="U56" s="5">
        <f t="shared" si="12"/>
        <v>17.05</v>
      </c>
      <c r="V56" s="5">
        <f t="shared" si="13"/>
        <v>17.05</v>
      </c>
    </row>
    <row r="57" spans="1:22">
      <c r="A57" s="25" t="str">
        <f>IF(Tabela17[[#This Row],[Código]]="IBOV","^BVSP",IF(Tabela17[[#This Row],[Código]]="","",CONCATENATE(LEFT(Tabela17[[#This Row],[Código]],6),".SA")))</f>
        <v>JOPA4.SA</v>
      </c>
      <c r="C57" s="3" t="s">
        <v>237</v>
      </c>
      <c r="D57" s="3" t="s">
        <v>1265</v>
      </c>
      <c r="E57" s="3" t="s">
        <v>1265</v>
      </c>
      <c r="F57" s="3" t="s">
        <v>1265</v>
      </c>
      <c r="G57" s="3" t="s">
        <v>1265</v>
      </c>
      <c r="H57" s="38">
        <v>41726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9" t="s">
        <v>235</v>
      </c>
      <c r="Q57" s="9" t="str">
        <f t="shared" si="8"/>
        <v>JOSAPAR     -PN</v>
      </c>
      <c r="R57" s="38">
        <f t="shared" si="9"/>
        <v>41726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25" t="str">
        <f>IF(Tabela17[[#This Row],[Código]]="IBOV","^BVSP",IF(Tabela17[[#This Row],[Código]]="","",CONCATENATE(LEFT(Tabela17[[#This Row],[Código]],6),".SA")))</f>
        <v>LCAM3.SA</v>
      </c>
      <c r="C58" s="3" t="s">
        <v>291</v>
      </c>
      <c r="D58" s="3" t="s">
        <v>4137</v>
      </c>
      <c r="E58" s="3" t="s">
        <v>4138</v>
      </c>
      <c r="F58" s="3" t="s">
        <v>4139</v>
      </c>
      <c r="G58" s="3" t="s">
        <v>4140</v>
      </c>
      <c r="H58" s="38">
        <v>41726</v>
      </c>
      <c r="J58" s="3">
        <f t="shared" si="7"/>
        <v>3.51</v>
      </c>
      <c r="K58" s="3">
        <f t="shared" si="7"/>
        <v>3.43</v>
      </c>
      <c r="L58" s="3">
        <f t="shared" si="7"/>
        <v>3.53</v>
      </c>
      <c r="M58" s="3">
        <f t="shared" si="7"/>
        <v>3.35</v>
      </c>
      <c r="P58" s="12" t="s">
        <v>290</v>
      </c>
      <c r="Q58" s="9" t="str">
        <f t="shared" si="8"/>
        <v xml:space="preserve">LOCAMERICA  -ON  </v>
      </c>
      <c r="R58" s="38">
        <f t="shared" si="9"/>
        <v>41726</v>
      </c>
      <c r="S58" s="5">
        <f t="shared" si="10"/>
        <v>3.51</v>
      </c>
      <c r="T58" s="5">
        <f t="shared" si="11"/>
        <v>3.43</v>
      </c>
      <c r="U58" s="5">
        <f t="shared" si="12"/>
        <v>3.53</v>
      </c>
      <c r="V58" s="5">
        <f t="shared" si="13"/>
        <v>3.35</v>
      </c>
    </row>
    <row r="59" spans="1:22">
      <c r="A59" s="25" t="str">
        <f>IF(Tabela17[[#This Row],[Código]]="IBOV","^BVSP",IF(Tabela17[[#This Row],[Código]]="","",CONCATENATE(LEFT(Tabela17[[#This Row],[Código]],6),".SA")))</f>
        <v>MAGG3.SA</v>
      </c>
      <c r="C59" s="3" t="s">
        <v>300</v>
      </c>
      <c r="D59" s="3" t="s">
        <v>1411</v>
      </c>
      <c r="E59" s="48" t="s">
        <v>4141</v>
      </c>
      <c r="F59" s="48" t="s">
        <v>4142</v>
      </c>
      <c r="G59" s="48" t="s">
        <v>668</v>
      </c>
      <c r="H59" s="38">
        <v>41726</v>
      </c>
      <c r="J59" s="3">
        <f t="shared" si="7"/>
        <v>5.0999999999999996</v>
      </c>
      <c r="K59" s="3">
        <f t="shared" si="7"/>
        <v>5.0599999999999996</v>
      </c>
      <c r="L59" s="3">
        <f t="shared" si="7"/>
        <v>5.12</v>
      </c>
      <c r="M59" s="3">
        <f t="shared" si="7"/>
        <v>5</v>
      </c>
      <c r="P59" s="12" t="s">
        <v>299</v>
      </c>
      <c r="Q59" s="9" t="str">
        <f t="shared" si="8"/>
        <v xml:space="preserve">MAGNESITA SA-ON  </v>
      </c>
      <c r="R59" s="34">
        <f t="shared" si="9"/>
        <v>41726</v>
      </c>
      <c r="S59" s="6">
        <f t="shared" si="10"/>
        <v>5.0999999999999996</v>
      </c>
      <c r="T59" s="6">
        <f t="shared" si="11"/>
        <v>5.0599999999999996</v>
      </c>
      <c r="U59" s="6">
        <f t="shared" si="12"/>
        <v>5.12</v>
      </c>
      <c r="V59" s="6">
        <f t="shared" si="13"/>
        <v>5</v>
      </c>
    </row>
    <row r="60" spans="1:22">
      <c r="A60" s="25" t="str">
        <f>IF(Tabela17[[#This Row],[Código]]="IBOV","^BVSP",IF(Tabela17[[#This Row],[Código]]="","",CONCATENATE(LEFT(Tabela17[[#This Row],[Código]],6),".SA")))</f>
        <v>MERC3.SA</v>
      </c>
      <c r="C60" s="3" t="s">
        <v>1301</v>
      </c>
      <c r="D60" s="3" t="s">
        <v>400</v>
      </c>
      <c r="E60" s="48">
        <v>83591</v>
      </c>
      <c r="F60" s="48">
        <v>83591</v>
      </c>
      <c r="G60" s="48">
        <v>83591</v>
      </c>
      <c r="H60" s="38">
        <v>41726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2" t="s">
        <v>332</v>
      </c>
      <c r="Q60" s="9" t="str">
        <f t="shared" si="8"/>
        <v>MERC FINANC -ON</v>
      </c>
      <c r="R60" s="38">
        <f t="shared" si="9"/>
        <v>41726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25" t="str">
        <f>IF(Tabela17[[#This Row],[Código]]="IBOV","^BVSP",IF(Tabela17[[#This Row],[Código]]="","",CONCATENATE(LEFT(Tabela17[[#This Row],[Código]],6),".SA")))</f>
        <v>MERC4.SA</v>
      </c>
      <c r="C61" s="3" t="s">
        <v>1302</v>
      </c>
      <c r="D61" s="3" t="s">
        <v>1148</v>
      </c>
      <c r="E61" s="3" t="s">
        <v>1148</v>
      </c>
      <c r="F61" s="3" t="s">
        <v>1148</v>
      </c>
      <c r="G61" s="3" t="s">
        <v>1148</v>
      </c>
      <c r="H61" s="38">
        <v>41726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2" t="s">
        <v>333</v>
      </c>
      <c r="Q61" s="9" t="str">
        <f t="shared" si="8"/>
        <v>MERC FINANC -PN</v>
      </c>
      <c r="R61" s="38">
        <f t="shared" si="9"/>
        <v>41726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25" t="str">
        <f>IF(Tabela17[[#This Row],[Código]]="IBOV","^BVSP",IF(Tabela17[[#This Row],[Código]]="","",CONCATENATE(LEFT(Tabela17[[#This Row],[Código]],6),".SA")))</f>
        <v>MOAR3.SA</v>
      </c>
      <c r="C62" s="3" t="s">
        <v>838</v>
      </c>
      <c r="D62" s="3" t="s">
        <v>2009</v>
      </c>
      <c r="E62" s="3" t="s">
        <v>2010</v>
      </c>
      <c r="F62" s="3" t="s">
        <v>2010</v>
      </c>
      <c r="G62" s="3" t="s">
        <v>2009</v>
      </c>
      <c r="H62" s="38">
        <v>41726</v>
      </c>
      <c r="J62" s="3">
        <f t="shared" si="7"/>
        <v>160.01</v>
      </c>
      <c r="K62" s="3">
        <f t="shared" si="7"/>
        <v>160.15</v>
      </c>
      <c r="L62" s="3">
        <f t="shared" si="7"/>
        <v>160.15</v>
      </c>
      <c r="M62" s="3">
        <f t="shared" si="7"/>
        <v>160.01</v>
      </c>
      <c r="P62" s="12" t="s">
        <v>279</v>
      </c>
      <c r="Q62" s="9" t="str">
        <f t="shared" si="8"/>
        <v>MONT ARANHA -ON</v>
      </c>
      <c r="R62" s="38">
        <f t="shared" si="9"/>
        <v>41726</v>
      </c>
      <c r="S62" s="5">
        <f t="shared" si="10"/>
        <v>160.01</v>
      </c>
      <c r="T62" s="5">
        <f t="shared" si="11"/>
        <v>160.15</v>
      </c>
      <c r="U62" s="5">
        <f t="shared" si="12"/>
        <v>160.15</v>
      </c>
      <c r="V62" s="5">
        <f t="shared" si="13"/>
        <v>160.01</v>
      </c>
    </row>
    <row r="63" spans="1:22">
      <c r="A63" s="25" t="str">
        <f>IF(Tabela17[[#This Row],[Código]]="IBOV","^BVSP",IF(Tabela17[[#This Row],[Código]]="","",CONCATENATE(LEFT(Tabela17[[#This Row],[Código]],6),".SA")))</f>
        <v>MULT3.SA</v>
      </c>
      <c r="C63" s="3" t="s">
        <v>327</v>
      </c>
      <c r="D63" s="3" t="s">
        <v>4143</v>
      </c>
      <c r="E63" s="3" t="s">
        <v>4144</v>
      </c>
      <c r="F63" s="3" t="s">
        <v>4145</v>
      </c>
      <c r="G63" s="3" t="s">
        <v>1113</v>
      </c>
      <c r="H63" s="38">
        <v>41726</v>
      </c>
      <c r="J63" s="3">
        <f t="shared" si="7"/>
        <v>48.25</v>
      </c>
      <c r="K63" s="3">
        <f t="shared" si="7"/>
        <v>48.3</v>
      </c>
      <c r="L63" s="3">
        <f t="shared" si="7"/>
        <v>48.97</v>
      </c>
      <c r="M63" s="3">
        <f t="shared" si="7"/>
        <v>48</v>
      </c>
      <c r="P63" s="12" t="s">
        <v>326</v>
      </c>
      <c r="Q63" s="9" t="str">
        <f t="shared" si="8"/>
        <v xml:space="preserve">MULTIPLAN   -ON  </v>
      </c>
      <c r="R63" s="38">
        <f t="shared" si="9"/>
        <v>41726</v>
      </c>
      <c r="S63" s="5">
        <f t="shared" si="10"/>
        <v>48.25</v>
      </c>
      <c r="T63" s="5">
        <f t="shared" si="11"/>
        <v>48.3</v>
      </c>
      <c r="U63" s="5">
        <f t="shared" si="12"/>
        <v>48.97</v>
      </c>
      <c r="V63" s="5">
        <f t="shared" si="13"/>
        <v>48</v>
      </c>
    </row>
    <row r="64" spans="1:22">
      <c r="A64" s="25" t="str">
        <f>IF(Tabela17[[#This Row],[Código]]="IBOV","^BVSP",IF(Tabela17[[#This Row],[Código]]="","",CONCATENATE(LEFT(Tabela17[[#This Row],[Código]],6),".SA")))</f>
        <v>NUTR3M.SA</v>
      </c>
      <c r="C64" s="3" t="s">
        <v>304</v>
      </c>
      <c r="D64" s="3" t="s">
        <v>640</v>
      </c>
      <c r="E64" s="3" t="s">
        <v>640</v>
      </c>
      <c r="F64" s="3" t="s">
        <v>640</v>
      </c>
      <c r="G64" s="3" t="s">
        <v>640</v>
      </c>
      <c r="H64" s="38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2" t="s">
        <v>303</v>
      </c>
      <c r="Q64" s="9" t="str">
        <f t="shared" si="8"/>
        <v xml:space="preserve">NUTRIPLANT  -ON  </v>
      </c>
      <c r="R64" s="38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25" t="str">
        <f>IF(Tabela17[[#This Row],[Código]]="IBOV","^BVSP",IF(Tabela17[[#This Row],[Código]]="","",CONCATENATE(LEFT(Tabela17[[#This Row],[Código]],6),".SA")))</f>
        <v>OIBR3.SA</v>
      </c>
      <c r="C65" s="3" t="s">
        <v>268</v>
      </c>
      <c r="D65" s="3" t="s">
        <v>1370</v>
      </c>
      <c r="E65" s="3" t="s">
        <v>209</v>
      </c>
      <c r="F65" s="3" t="s">
        <v>2012</v>
      </c>
      <c r="G65" s="3" t="s">
        <v>1348</v>
      </c>
      <c r="H65" s="38">
        <v>41726</v>
      </c>
      <c r="J65" s="3">
        <f t="shared" si="7"/>
        <v>3.25</v>
      </c>
      <c r="K65" s="3">
        <f t="shared" si="7"/>
        <v>3.27</v>
      </c>
      <c r="L65" s="3">
        <f t="shared" si="7"/>
        <v>3.36</v>
      </c>
      <c r="M65" s="3">
        <f t="shared" si="7"/>
        <v>3.23</v>
      </c>
      <c r="P65" s="12" t="s">
        <v>266</v>
      </c>
      <c r="Q65" s="9" t="str">
        <f t="shared" si="8"/>
        <v xml:space="preserve">OI          -ON  </v>
      </c>
      <c r="R65" s="38">
        <f t="shared" si="9"/>
        <v>41726</v>
      </c>
      <c r="S65" s="5">
        <f t="shared" si="10"/>
        <v>3.25</v>
      </c>
      <c r="T65" s="5">
        <f t="shared" si="11"/>
        <v>3.27</v>
      </c>
      <c r="U65" s="5">
        <f t="shared" si="12"/>
        <v>3.36</v>
      </c>
      <c r="V65" s="5">
        <f t="shared" si="13"/>
        <v>3.23</v>
      </c>
    </row>
    <row r="66" spans="1:22">
      <c r="A66" s="25" t="str">
        <f>IF(Tabela17[[#This Row],[Código]]="IBOV","^BVSP",IF(Tabela17[[#This Row],[Código]]="","",CONCATENATE(LEFT(Tabela17[[#This Row],[Código]],6),".SA")))</f>
        <v>OIBR4.SA</v>
      </c>
      <c r="C66" s="3" t="s">
        <v>269</v>
      </c>
      <c r="D66" s="3" t="s">
        <v>2043</v>
      </c>
      <c r="E66" s="3" t="s">
        <v>1372</v>
      </c>
      <c r="F66" s="3" t="s">
        <v>2011</v>
      </c>
      <c r="G66" s="3" t="s">
        <v>2043</v>
      </c>
      <c r="H66" s="38">
        <v>41726</v>
      </c>
      <c r="J66" s="3">
        <f t="shared" si="7"/>
        <v>3.21</v>
      </c>
      <c r="K66" s="3">
        <f t="shared" si="7"/>
        <v>3.24</v>
      </c>
      <c r="L66" s="3">
        <f t="shared" si="7"/>
        <v>3.29</v>
      </c>
      <c r="M66" s="3">
        <f t="shared" si="7"/>
        <v>3.21</v>
      </c>
      <c r="P66" s="9" t="s">
        <v>267</v>
      </c>
      <c r="Q66" s="9" t="str">
        <f t="shared" si="8"/>
        <v xml:space="preserve">OI          -PN  </v>
      </c>
      <c r="R66" s="38">
        <f t="shared" si="9"/>
        <v>41726</v>
      </c>
      <c r="S66" s="5">
        <f t="shared" si="10"/>
        <v>3.21</v>
      </c>
      <c r="T66" s="5">
        <f t="shared" si="11"/>
        <v>3.24</v>
      </c>
      <c r="U66" s="5">
        <f t="shared" si="12"/>
        <v>3.29</v>
      </c>
      <c r="V66" s="5">
        <f t="shared" si="13"/>
        <v>3.21</v>
      </c>
    </row>
    <row r="67" spans="1:22">
      <c r="A67" s="25" t="str">
        <f>IF(Tabela17[[#This Row],[Código]]="IBOV","^BVSP",IF(Tabela17[[#This Row],[Código]]="","",CONCATENATE(LEFT(Tabela17[[#This Row],[Código]],6),".SA")))</f>
        <v>PATI4.SA</v>
      </c>
      <c r="C67" s="3" t="s">
        <v>306</v>
      </c>
      <c r="D67" s="3" t="s">
        <v>1406</v>
      </c>
      <c r="E67" s="3" t="s">
        <v>1406</v>
      </c>
      <c r="F67" s="3" t="s">
        <v>1406</v>
      </c>
      <c r="G67" s="3" t="s">
        <v>1406</v>
      </c>
      <c r="H67" s="38">
        <v>41726</v>
      </c>
      <c r="J67" s="3">
        <f t="shared" si="7"/>
        <v>19.52</v>
      </c>
      <c r="K67" s="3">
        <f t="shared" si="7"/>
        <v>19.52</v>
      </c>
      <c r="L67" s="3">
        <f t="shared" si="7"/>
        <v>19.52</v>
      </c>
      <c r="M67" s="3">
        <f t="shared" si="7"/>
        <v>19.52</v>
      </c>
      <c r="P67" s="12" t="s">
        <v>305</v>
      </c>
      <c r="Q67" s="9" t="str">
        <f t="shared" si="8"/>
        <v>PANATLANTICA-PN</v>
      </c>
      <c r="R67" s="38">
        <f t="shared" si="9"/>
        <v>41726</v>
      </c>
      <c r="S67" s="5">
        <f t="shared" si="10"/>
        <v>19.52</v>
      </c>
      <c r="T67" s="5">
        <f t="shared" si="11"/>
        <v>19.52</v>
      </c>
      <c r="U67" s="5">
        <f t="shared" si="12"/>
        <v>19.52</v>
      </c>
      <c r="V67" s="5">
        <f t="shared" si="13"/>
        <v>19.52</v>
      </c>
    </row>
    <row r="68" spans="1:22">
      <c r="A68" s="25" t="str">
        <f>IF(Tabela17[[#This Row],[Código]]="IBOV","^BVSP",IF(Tabela17[[#This Row],[Código]]="","",CONCATENATE(LEFT(Tabela17[[#This Row],[Código]],6),".SA")))</f>
        <v>PETR3.SA</v>
      </c>
      <c r="C68" s="3" t="s">
        <v>225</v>
      </c>
      <c r="D68" s="3" t="s">
        <v>2032</v>
      </c>
      <c r="E68" s="3" t="s">
        <v>4146</v>
      </c>
      <c r="F68" s="3" t="s">
        <v>4147</v>
      </c>
      <c r="G68" s="3" t="s">
        <v>4148</v>
      </c>
      <c r="H68" s="38">
        <v>41726</v>
      </c>
      <c r="J68" s="3">
        <f t="shared" si="7"/>
        <v>14.8</v>
      </c>
      <c r="K68" s="3">
        <f t="shared" si="7"/>
        <v>14.97</v>
      </c>
      <c r="L68" s="3">
        <f t="shared" si="7"/>
        <v>15.05</v>
      </c>
      <c r="M68" s="3">
        <f t="shared" si="7"/>
        <v>14.52</v>
      </c>
      <c r="P68" s="12" t="s">
        <v>17</v>
      </c>
      <c r="Q68" s="9" t="str">
        <f t="shared" si="8"/>
        <v>PETROBRAS   -ON</v>
      </c>
      <c r="R68" s="38">
        <f t="shared" si="9"/>
        <v>41726</v>
      </c>
      <c r="S68" s="5">
        <f t="shared" si="10"/>
        <v>14.8</v>
      </c>
      <c r="T68" s="5">
        <f t="shared" si="11"/>
        <v>14.97</v>
      </c>
      <c r="U68" s="5">
        <f t="shared" si="12"/>
        <v>15.05</v>
      </c>
      <c r="V68" s="5">
        <f t="shared" si="13"/>
        <v>14.52</v>
      </c>
    </row>
    <row r="69" spans="1:22">
      <c r="A69" s="25" t="str">
        <f>IF(Tabela17[[#This Row],[Código]]="IBOV","^BVSP",IF(Tabela17[[#This Row],[Código]]="","",CONCATENATE(LEFT(Tabela17[[#This Row],[Código]],6),".SA")))</f>
        <v>PETR4.SA</v>
      </c>
      <c r="C69" s="3" t="s">
        <v>222</v>
      </c>
      <c r="D69" s="3" t="s">
        <v>4149</v>
      </c>
      <c r="E69" s="3" t="s">
        <v>4061</v>
      </c>
      <c r="F69" s="3" t="s">
        <v>1354</v>
      </c>
      <c r="G69" s="3" t="s">
        <v>4150</v>
      </c>
      <c r="H69" s="38">
        <v>41726</v>
      </c>
      <c r="J69" s="3">
        <f t="shared" si="7"/>
        <v>15.57</v>
      </c>
      <c r="K69" s="3">
        <f t="shared" si="7"/>
        <v>15.68</v>
      </c>
      <c r="L69" s="3">
        <f t="shared" si="7"/>
        <v>15.77</v>
      </c>
      <c r="M69" s="3">
        <f t="shared" si="7"/>
        <v>15.2</v>
      </c>
      <c r="P69" s="12" t="s">
        <v>18</v>
      </c>
      <c r="Q69" s="9" t="str">
        <f t="shared" si="8"/>
        <v>PETROBRAS   -PN</v>
      </c>
      <c r="R69" s="38">
        <f t="shared" si="9"/>
        <v>41726</v>
      </c>
      <c r="S69" s="5">
        <f t="shared" si="10"/>
        <v>15.57</v>
      </c>
      <c r="T69" s="5">
        <f t="shared" si="11"/>
        <v>15.68</v>
      </c>
      <c r="U69" s="5">
        <f t="shared" si="12"/>
        <v>15.77</v>
      </c>
      <c r="V69" s="5">
        <f t="shared" si="13"/>
        <v>15.2</v>
      </c>
    </row>
    <row r="70" spans="1:22">
      <c r="A70" s="25" t="str">
        <f>IF(Tabela17[[#This Row],[Código]]="IBOV","^BVSP",IF(Tabela17[[#This Row],[Código]]="","",CONCATENATE(LEFT(Tabela17[[#This Row],[Código]],6),".SA")))</f>
        <v>PRVI3.SA</v>
      </c>
      <c r="C70" s="3" t="s">
        <v>298</v>
      </c>
      <c r="D70" s="3" t="s">
        <v>2047</v>
      </c>
      <c r="E70" s="3" t="s">
        <v>4151</v>
      </c>
      <c r="F70" s="3" t="s">
        <v>2047</v>
      </c>
      <c r="G70" s="3" t="s">
        <v>4152</v>
      </c>
      <c r="H70" s="38">
        <v>41726</v>
      </c>
      <c r="J70" s="3">
        <f t="shared" si="7"/>
        <v>8.0299999999999994</v>
      </c>
      <c r="K70" s="3">
        <f t="shared" si="7"/>
        <v>8.02</v>
      </c>
      <c r="L70" s="3">
        <f t="shared" si="7"/>
        <v>8.0299999999999994</v>
      </c>
      <c r="M70" s="3">
        <f t="shared" si="7"/>
        <v>7.94</v>
      </c>
      <c r="P70" s="12" t="s">
        <v>297</v>
      </c>
      <c r="Q70" s="9" t="str">
        <f t="shared" si="8"/>
        <v xml:space="preserve">PROVIDENCIA -ON  </v>
      </c>
      <c r="R70" s="38">
        <f t="shared" si="9"/>
        <v>41726</v>
      </c>
      <c r="S70" s="5">
        <f t="shared" si="10"/>
        <v>8.0299999999999994</v>
      </c>
      <c r="T70" s="5">
        <f t="shared" si="11"/>
        <v>8.02</v>
      </c>
      <c r="U70" s="5">
        <f t="shared" si="12"/>
        <v>8.0299999999999994</v>
      </c>
      <c r="V70" s="5">
        <f t="shared" si="13"/>
        <v>7.94</v>
      </c>
    </row>
    <row r="71" spans="1:22">
      <c r="A71" s="25" t="str">
        <f>IF(Tabela17[[#This Row],[Código]]="IBOV","^BVSP",IF(Tabela17[[#This Row],[Código]]="","",CONCATENATE(LEFT(Tabela17[[#This Row],[Código]],6),".SA")))</f>
        <v>PTPA4.SA</v>
      </c>
      <c r="C71" s="3" t="s">
        <v>369</v>
      </c>
      <c r="D71" s="3" t="s">
        <v>4153</v>
      </c>
      <c r="E71" s="3" t="s">
        <v>4153</v>
      </c>
      <c r="F71" s="3" t="s">
        <v>4153</v>
      </c>
      <c r="G71" s="3" t="s">
        <v>4153</v>
      </c>
      <c r="H71" s="38">
        <v>41726</v>
      </c>
      <c r="J71" s="3">
        <f t="shared" si="7"/>
        <v>54.32</v>
      </c>
      <c r="K71" s="3">
        <f t="shared" si="7"/>
        <v>54.32</v>
      </c>
      <c r="L71" s="3">
        <f t="shared" si="7"/>
        <v>54.32</v>
      </c>
      <c r="M71" s="3">
        <f t="shared" si="7"/>
        <v>54.32</v>
      </c>
      <c r="P71" s="12" t="s">
        <v>292</v>
      </c>
      <c r="Q71" s="9" t="str">
        <f t="shared" ref="Q71:Q102" si="14">IF(A71="","",C71)</f>
        <v>EVORA       -PN</v>
      </c>
      <c r="R71" s="34">
        <f t="shared" ref="R71:R102" si="15">IF(A71="","",H71)</f>
        <v>41726</v>
      </c>
      <c r="S71" s="6">
        <f t="shared" ref="S71:S102" si="16">J71</f>
        <v>54.32</v>
      </c>
      <c r="T71" s="6">
        <f t="shared" ref="T71:T102" si="17">K71</f>
        <v>54.32</v>
      </c>
      <c r="U71" s="6">
        <f t="shared" ref="U71:U102" si="18">L71</f>
        <v>54.32</v>
      </c>
      <c r="V71" s="6">
        <f t="shared" ref="V71:V102" si="19">M71</f>
        <v>54.32</v>
      </c>
    </row>
    <row r="72" spans="1:22">
      <c r="A72" s="25" t="str">
        <f>IF(Tabela17[[#This Row],[Código]]="IBOV","^BVSP",IF(Tabela17[[#This Row],[Código]]="","",CONCATENATE(LEFT(Tabela17[[#This Row],[Código]],6),".SA")))</f>
        <v>QGEP3.SA</v>
      </c>
      <c r="C72" s="3" t="s">
        <v>227</v>
      </c>
      <c r="D72" s="3" t="s">
        <v>2004</v>
      </c>
      <c r="E72" s="3" t="s">
        <v>4154</v>
      </c>
      <c r="F72" s="3" t="s">
        <v>2004</v>
      </c>
      <c r="G72" s="3" t="s">
        <v>1946</v>
      </c>
      <c r="H72" s="38">
        <v>41726</v>
      </c>
      <c r="J72" s="3">
        <f t="shared" ref="J72:M135" si="20">IF($A72="",0,VALUE(CONCATENATE(LEFT(D72,LEN(D72)-3),",",RIGHT(D72,2))))</f>
        <v>8</v>
      </c>
      <c r="K72" s="3">
        <f t="shared" si="20"/>
        <v>7.93</v>
      </c>
      <c r="L72" s="3">
        <f t="shared" si="20"/>
        <v>8</v>
      </c>
      <c r="M72" s="3">
        <f t="shared" si="20"/>
        <v>7.87</v>
      </c>
      <c r="P72" s="13" t="s">
        <v>226</v>
      </c>
      <c r="Q72" s="9" t="str">
        <f t="shared" si="14"/>
        <v xml:space="preserve">QGEP PART   -ON  </v>
      </c>
      <c r="R72" s="38">
        <f t="shared" si="15"/>
        <v>41726</v>
      </c>
      <c r="S72" s="5">
        <f t="shared" si="16"/>
        <v>8</v>
      </c>
      <c r="T72" s="5">
        <f t="shared" si="17"/>
        <v>7.93</v>
      </c>
      <c r="U72" s="5">
        <f t="shared" si="18"/>
        <v>8</v>
      </c>
      <c r="V72" s="5">
        <f t="shared" si="19"/>
        <v>7.87</v>
      </c>
    </row>
    <row r="73" spans="1:22">
      <c r="A73" s="25" t="str">
        <f>IF(Tabela17[[#This Row],[Código]]="IBOV","^BVSP",IF(Tabela17[[#This Row],[Código]]="","",CONCATENATE(LEFT(Tabela17[[#This Row],[Código]],6),".SA")))</f>
        <v>SCAR3.SA</v>
      </c>
      <c r="C73" s="3" t="s">
        <v>331</v>
      </c>
      <c r="D73" s="3" t="s">
        <v>4155</v>
      </c>
      <c r="E73" s="3" t="s">
        <v>4156</v>
      </c>
      <c r="F73" s="3" t="s">
        <v>4157</v>
      </c>
      <c r="G73" s="3" t="s">
        <v>4158</v>
      </c>
      <c r="H73" s="38">
        <v>41726</v>
      </c>
      <c r="J73" s="3">
        <f t="shared" si="20"/>
        <v>32.700000000000003</v>
      </c>
      <c r="K73" s="3">
        <f t="shared" si="20"/>
        <v>32.53</v>
      </c>
      <c r="L73" s="3">
        <f t="shared" si="20"/>
        <v>32.79</v>
      </c>
      <c r="M73" s="3">
        <f t="shared" si="20"/>
        <v>32.32</v>
      </c>
      <c r="P73" s="12" t="s">
        <v>329</v>
      </c>
      <c r="Q73" s="9" t="str">
        <f t="shared" si="14"/>
        <v xml:space="preserve">SAO CARLOS  -ON  </v>
      </c>
      <c r="R73" s="38">
        <f t="shared" si="15"/>
        <v>41726</v>
      </c>
      <c r="S73" s="5">
        <f t="shared" si="16"/>
        <v>32.700000000000003</v>
      </c>
      <c r="T73" s="5">
        <f t="shared" si="17"/>
        <v>32.53</v>
      </c>
      <c r="U73" s="5">
        <f t="shared" si="18"/>
        <v>32.79</v>
      </c>
      <c r="V73" s="5">
        <f t="shared" si="19"/>
        <v>32.32</v>
      </c>
    </row>
    <row r="74" spans="1:22">
      <c r="A74" s="25" t="str">
        <f>IF(Tabela17[[#This Row],[Código]]="IBOV","^BVSP",IF(Tabela17[[#This Row],[Código]]="","",CONCATENATE(LEFT(Tabela17[[#This Row],[Código]],6),".SA")))</f>
        <v>SMTO3.SA</v>
      </c>
      <c r="C74" s="3" t="s">
        <v>252</v>
      </c>
      <c r="D74" s="3" t="s">
        <v>4159</v>
      </c>
      <c r="E74" s="3" t="s">
        <v>4160</v>
      </c>
      <c r="F74" s="3" t="s">
        <v>2038</v>
      </c>
      <c r="G74" s="3" t="s">
        <v>4161</v>
      </c>
      <c r="H74" s="38">
        <v>41726</v>
      </c>
      <c r="J74" s="3">
        <f t="shared" si="20"/>
        <v>30.9</v>
      </c>
      <c r="K74" s="3">
        <f t="shared" si="20"/>
        <v>30.99</v>
      </c>
      <c r="L74" s="3">
        <f t="shared" si="20"/>
        <v>31.1</v>
      </c>
      <c r="M74" s="3">
        <f t="shared" si="20"/>
        <v>30.82</v>
      </c>
      <c r="P74" s="13" t="s">
        <v>251</v>
      </c>
      <c r="Q74" s="9" t="str">
        <f t="shared" si="14"/>
        <v xml:space="preserve">SAO MARTINHO-ON  </v>
      </c>
      <c r="R74" s="38">
        <f t="shared" si="15"/>
        <v>41726</v>
      </c>
      <c r="S74" s="5">
        <f t="shared" si="16"/>
        <v>30.9</v>
      </c>
      <c r="T74" s="5">
        <f t="shared" si="17"/>
        <v>30.99</v>
      </c>
      <c r="U74" s="5">
        <f t="shared" si="18"/>
        <v>31.1</v>
      </c>
      <c r="V74" s="5">
        <f t="shared" si="19"/>
        <v>30.82</v>
      </c>
    </row>
    <row r="75" spans="1:22">
      <c r="A75" s="25" t="str">
        <f>IF(Tabela17[[#This Row],[Código]]="IBOV","^BVSP",IF(Tabela17[[#This Row],[Código]]="","",CONCATENATE(LEFT(Tabela17[[#This Row],[Código]],6),".SA")))</f>
        <v>SSBR3.SA</v>
      </c>
      <c r="C75" s="3" t="s">
        <v>330</v>
      </c>
      <c r="D75" s="3" t="s">
        <v>1330</v>
      </c>
      <c r="E75" s="3" t="s">
        <v>1272</v>
      </c>
      <c r="F75" s="3" t="s">
        <v>2002</v>
      </c>
      <c r="G75" s="3" t="s">
        <v>1330</v>
      </c>
      <c r="H75" s="38">
        <v>41726</v>
      </c>
      <c r="J75" s="3">
        <f t="shared" si="20"/>
        <v>18.2</v>
      </c>
      <c r="K75" s="3">
        <f t="shared" si="20"/>
        <v>18.5</v>
      </c>
      <c r="L75" s="3">
        <f t="shared" si="20"/>
        <v>18.61</v>
      </c>
      <c r="M75" s="3">
        <f t="shared" si="20"/>
        <v>18.2</v>
      </c>
      <c r="P75" s="12" t="s">
        <v>328</v>
      </c>
      <c r="Q75" s="9" t="str">
        <f t="shared" si="14"/>
        <v xml:space="preserve">SIERRABRASIL-ON  </v>
      </c>
      <c r="R75" s="38">
        <f t="shared" si="15"/>
        <v>41726</v>
      </c>
      <c r="S75" s="5">
        <f t="shared" si="16"/>
        <v>18.2</v>
      </c>
      <c r="T75" s="5">
        <f t="shared" si="17"/>
        <v>18.5</v>
      </c>
      <c r="U75" s="5">
        <f t="shared" si="18"/>
        <v>18.61</v>
      </c>
      <c r="V75" s="5">
        <f t="shared" si="19"/>
        <v>18.2</v>
      </c>
    </row>
    <row r="76" spans="1:22">
      <c r="A76" s="25" t="str">
        <f>IF(Tabela17[[#This Row],[Código]]="IBOV","^BVSP",IF(Tabela17[[#This Row],[Código]]="","",CONCATENATE(LEFT(Tabela17[[#This Row],[Código]],6),".SA")))</f>
        <v>SULA11.SA</v>
      </c>
      <c r="C76" s="3" t="s">
        <v>228</v>
      </c>
      <c r="D76" s="3" t="s">
        <v>1342</v>
      </c>
      <c r="E76" s="3" t="s">
        <v>1974</v>
      </c>
      <c r="F76" s="3" t="s">
        <v>4162</v>
      </c>
      <c r="G76" s="3" t="s">
        <v>4163</v>
      </c>
      <c r="H76" s="38">
        <v>41726</v>
      </c>
      <c r="J76" s="3">
        <f t="shared" si="20"/>
        <v>15.5</v>
      </c>
      <c r="K76" s="3">
        <f t="shared" si="20"/>
        <v>15.25</v>
      </c>
      <c r="L76" s="3">
        <f t="shared" si="20"/>
        <v>15.78</v>
      </c>
      <c r="M76" s="3">
        <f t="shared" si="20"/>
        <v>15.08</v>
      </c>
      <c r="P76" s="12" t="s">
        <v>51</v>
      </c>
      <c r="Q76" s="9" t="str">
        <f t="shared" si="14"/>
        <v xml:space="preserve">SUL AMERICA -UNT </v>
      </c>
      <c r="R76" s="38">
        <f t="shared" si="15"/>
        <v>41726</v>
      </c>
      <c r="S76" s="5">
        <f t="shared" si="16"/>
        <v>15.5</v>
      </c>
      <c r="T76" s="5">
        <f t="shared" si="17"/>
        <v>15.25</v>
      </c>
      <c r="U76" s="5">
        <f t="shared" si="18"/>
        <v>15.78</v>
      </c>
      <c r="V76" s="5">
        <f t="shared" si="19"/>
        <v>15.08</v>
      </c>
    </row>
    <row r="77" spans="1:22">
      <c r="A77" s="25" t="str">
        <f>IF(Tabela17[[#This Row],[Código]]="IBOV","^BVSP",IF(Tabela17[[#This Row],[Código]]="","",CONCATENATE(LEFT(Tabela17[[#This Row],[Código]],6),".SA")))</f>
        <v>TERI3.SA</v>
      </c>
      <c r="C77" s="3" t="s">
        <v>238</v>
      </c>
      <c r="D77" s="3" t="s">
        <v>1336</v>
      </c>
      <c r="E77" s="3" t="s">
        <v>1954</v>
      </c>
      <c r="F77" s="3" t="s">
        <v>1336</v>
      </c>
      <c r="G77" s="3" t="s">
        <v>2096</v>
      </c>
      <c r="H77" s="38">
        <v>41726</v>
      </c>
      <c r="J77" s="3">
        <f t="shared" si="20"/>
        <v>1.64</v>
      </c>
      <c r="K77" s="3">
        <f t="shared" si="20"/>
        <v>1.63</v>
      </c>
      <c r="L77" s="3">
        <f t="shared" si="20"/>
        <v>1.64</v>
      </c>
      <c r="M77" s="3">
        <f t="shared" si="20"/>
        <v>1.61</v>
      </c>
      <c r="P77" s="13" t="s">
        <v>72</v>
      </c>
      <c r="Q77" s="9" t="str">
        <f t="shared" si="14"/>
        <v xml:space="preserve">TEREOS      -ON  </v>
      </c>
      <c r="R77" s="38">
        <f t="shared" si="15"/>
        <v>41726</v>
      </c>
      <c r="S77" s="5">
        <f t="shared" si="16"/>
        <v>1.64</v>
      </c>
      <c r="T77" s="5">
        <f t="shared" si="17"/>
        <v>1.63</v>
      </c>
      <c r="U77" s="5">
        <f t="shared" si="18"/>
        <v>1.64</v>
      </c>
      <c r="V77" s="5">
        <f t="shared" si="19"/>
        <v>1.61</v>
      </c>
    </row>
    <row r="78" spans="1:22">
      <c r="A78" s="25" t="str">
        <f>IF(Tabela17[[#This Row],[Código]]="IBOV","^BVSP",IF(Tabela17[[#This Row],[Código]]="","",CONCATENATE(LEFT(Tabela17[[#This Row],[Código]],6),".SA")))</f>
        <v>TIMP3.SA</v>
      </c>
      <c r="C78" s="3" t="s">
        <v>265</v>
      </c>
      <c r="D78" s="3" t="s">
        <v>1432</v>
      </c>
      <c r="E78" s="3" t="s">
        <v>1433</v>
      </c>
      <c r="F78" s="3" t="s">
        <v>1426</v>
      </c>
      <c r="G78" s="3" t="s">
        <v>1382</v>
      </c>
      <c r="H78" s="38">
        <v>41726</v>
      </c>
      <c r="J78" s="3">
        <f t="shared" si="20"/>
        <v>11.8</v>
      </c>
      <c r="K78" s="3">
        <f t="shared" si="20"/>
        <v>11.67</v>
      </c>
      <c r="L78" s="3">
        <f t="shared" si="20"/>
        <v>11.91</v>
      </c>
      <c r="M78" s="3">
        <f t="shared" si="20"/>
        <v>11.66</v>
      </c>
      <c r="P78" s="13" t="s">
        <v>264</v>
      </c>
      <c r="Q78" s="9" t="str">
        <f t="shared" si="14"/>
        <v xml:space="preserve">TIM PART S/A-ON  </v>
      </c>
      <c r="R78" s="38">
        <f t="shared" si="15"/>
        <v>41726</v>
      </c>
      <c r="S78" s="5">
        <f t="shared" si="16"/>
        <v>11.8</v>
      </c>
      <c r="T78" s="5">
        <f t="shared" si="17"/>
        <v>11.67</v>
      </c>
      <c r="U78" s="5">
        <f t="shared" si="18"/>
        <v>11.91</v>
      </c>
      <c r="V78" s="5">
        <f t="shared" si="19"/>
        <v>11.66</v>
      </c>
    </row>
    <row r="79" spans="1:22">
      <c r="A79" s="25" t="str">
        <f>IF(Tabela17[[#This Row],[Código]]="IBOV","^BVSP",IF(Tabela17[[#This Row],[Código]]="","",CONCATENATE(LEFT(Tabela17[[#This Row],[Código]],6),".SA")))</f>
        <v>TKNO4.SA</v>
      </c>
      <c r="C79" s="3" t="s">
        <v>308</v>
      </c>
      <c r="D79" s="3" t="s">
        <v>400</v>
      </c>
      <c r="E79" s="3" t="s">
        <v>1150</v>
      </c>
      <c r="F79" s="3" t="s">
        <v>1150</v>
      </c>
      <c r="G79" s="3" t="s">
        <v>1150</v>
      </c>
      <c r="H79" s="38">
        <v>41726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3" t="s">
        <v>307</v>
      </c>
      <c r="Q79" s="9" t="str">
        <f t="shared" si="14"/>
        <v>TEKNO       -PN</v>
      </c>
      <c r="R79" s="38">
        <f t="shared" si="15"/>
        <v>41726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25" t="str">
        <f>IF(Tabela17[[#This Row],[Código]]="IBOV","^BVSP",IF(Tabela17[[#This Row],[Código]]="","",CONCATENATE(LEFT(Tabela17[[#This Row],[Código]],6),".SA")))</f>
        <v>TRPN3.SA</v>
      </c>
      <c r="C80" s="3" t="s">
        <v>340</v>
      </c>
      <c r="D80" s="3" t="s">
        <v>4164</v>
      </c>
      <c r="E80" s="3" t="s">
        <v>4056</v>
      </c>
      <c r="F80" s="3" t="s">
        <v>4165</v>
      </c>
      <c r="G80" s="3" t="s">
        <v>4166</v>
      </c>
      <c r="H80" s="38">
        <v>41726</v>
      </c>
      <c r="J80" s="3">
        <f t="shared" si="20"/>
        <v>12.95</v>
      </c>
      <c r="K80" s="3">
        <f t="shared" si="20"/>
        <v>12.9</v>
      </c>
      <c r="L80" s="3">
        <f t="shared" si="20"/>
        <v>13.1</v>
      </c>
      <c r="M80" s="3">
        <f t="shared" si="20"/>
        <v>12.89</v>
      </c>
      <c r="P80" s="13" t="s">
        <v>339</v>
      </c>
      <c r="Q80" s="9" t="str">
        <f t="shared" si="14"/>
        <v xml:space="preserve">TARPON INV  -ON  </v>
      </c>
      <c r="R80" s="38">
        <f t="shared" si="15"/>
        <v>41726</v>
      </c>
      <c r="S80" s="5">
        <f t="shared" si="16"/>
        <v>12.95</v>
      </c>
      <c r="T80" s="5">
        <f t="shared" si="17"/>
        <v>12.9</v>
      </c>
      <c r="U80" s="5">
        <f t="shared" si="18"/>
        <v>13.1</v>
      </c>
      <c r="V80" s="5">
        <f t="shared" si="19"/>
        <v>12.89</v>
      </c>
    </row>
    <row r="81" spans="1:22">
      <c r="A81" s="25" t="str">
        <f>IF(Tabela17[[#This Row],[Código]]="IBOV","^BVSP",IF(Tabela17[[#This Row],[Código]]="","",CONCATENATE(LEFT(Tabela17[[#This Row],[Código]],6),".SA")))</f>
        <v>UGPA3.SA</v>
      </c>
      <c r="C81" s="3" t="s">
        <v>281</v>
      </c>
      <c r="D81" s="3" t="s">
        <v>4167</v>
      </c>
      <c r="E81" s="3" t="s">
        <v>4168</v>
      </c>
      <c r="F81" s="3" t="s">
        <v>4169</v>
      </c>
      <c r="G81" s="3" t="s">
        <v>4170</v>
      </c>
      <c r="H81" s="38">
        <v>41726</v>
      </c>
      <c r="J81" s="3">
        <f t="shared" si="20"/>
        <v>55.03</v>
      </c>
      <c r="K81" s="3">
        <f t="shared" si="20"/>
        <v>54.61</v>
      </c>
      <c r="L81" s="3">
        <f t="shared" si="20"/>
        <v>55.94</v>
      </c>
      <c r="M81" s="3">
        <f t="shared" si="20"/>
        <v>54.11</v>
      </c>
      <c r="P81" s="12" t="s">
        <v>280</v>
      </c>
      <c r="Q81" s="9" t="str">
        <f t="shared" si="14"/>
        <v xml:space="preserve">ULTRAPAR    -ON  </v>
      </c>
      <c r="R81" s="38">
        <f t="shared" si="15"/>
        <v>41726</v>
      </c>
      <c r="S81" s="5">
        <f t="shared" si="16"/>
        <v>55.03</v>
      </c>
      <c r="T81" s="5">
        <f t="shared" si="17"/>
        <v>54.61</v>
      </c>
      <c r="U81" s="5">
        <f t="shared" si="18"/>
        <v>55.94</v>
      </c>
      <c r="V81" s="5">
        <f t="shared" si="19"/>
        <v>54.11</v>
      </c>
    </row>
    <row r="82" spans="1:22">
      <c r="A82" s="25" t="str">
        <f>IF(Tabela17[[#This Row],[Código]]="IBOV","^BVSP",IF(Tabela17[[#This Row],[Código]]="","",CONCATENATE(LEFT(Tabela17[[#This Row],[Código]],6),".SA")))</f>
        <v>UNIP3.SA</v>
      </c>
      <c r="C82" s="3" t="s">
        <v>389</v>
      </c>
      <c r="D82" s="3" t="s">
        <v>1250</v>
      </c>
      <c r="E82" s="3" t="s">
        <v>4171</v>
      </c>
      <c r="F82" s="3" t="s">
        <v>4171</v>
      </c>
      <c r="G82" s="3" t="s">
        <v>1250</v>
      </c>
      <c r="H82" s="38">
        <v>41726</v>
      </c>
      <c r="J82" s="3">
        <f t="shared" si="20"/>
        <v>0.57999999999999996</v>
      </c>
      <c r="K82" s="3">
        <f t="shared" si="20"/>
        <v>0.59</v>
      </c>
      <c r="L82" s="3">
        <f t="shared" si="20"/>
        <v>0.59</v>
      </c>
      <c r="M82" s="3">
        <f t="shared" si="20"/>
        <v>0.57999999999999996</v>
      </c>
      <c r="P82" s="12" t="s">
        <v>388</v>
      </c>
      <c r="Q82" s="9" t="str">
        <f t="shared" si="14"/>
        <v>UNIPAR      -ON</v>
      </c>
      <c r="R82" s="38">
        <f t="shared" si="15"/>
        <v>41726</v>
      </c>
      <c r="S82" s="5">
        <f t="shared" si="16"/>
        <v>0.57999999999999996</v>
      </c>
      <c r="T82" s="5">
        <f t="shared" si="17"/>
        <v>0.59</v>
      </c>
      <c r="U82" s="5">
        <f t="shared" si="18"/>
        <v>0.59</v>
      </c>
      <c r="V82" s="5">
        <f t="shared" si="19"/>
        <v>0.57999999999999996</v>
      </c>
    </row>
    <row r="83" spans="1:22">
      <c r="A83" s="25" t="str">
        <f>IF(Tabela17[[#This Row],[Código]]="IBOV","^BVSP",IF(Tabela17[[#This Row],[Código]]="","",CONCATENATE(LEFT(Tabela17[[#This Row],[Código]],6),".SA")))</f>
        <v>VALE5.SA</v>
      </c>
      <c r="C83" s="3" t="s">
        <v>302</v>
      </c>
      <c r="D83" s="3" t="s">
        <v>4172</v>
      </c>
      <c r="E83" s="3" t="s">
        <v>4173</v>
      </c>
      <c r="F83" s="3" t="s">
        <v>4174</v>
      </c>
      <c r="G83" s="3" t="s">
        <v>2064</v>
      </c>
      <c r="H83" s="38">
        <v>41726</v>
      </c>
      <c r="J83" s="3">
        <f t="shared" si="20"/>
        <v>28.09</v>
      </c>
      <c r="K83" s="3">
        <f t="shared" si="20"/>
        <v>27.79</v>
      </c>
      <c r="L83" s="3">
        <f t="shared" si="20"/>
        <v>28.17</v>
      </c>
      <c r="M83" s="3">
        <f t="shared" si="20"/>
        <v>27.67</v>
      </c>
      <c r="P83" s="12" t="s">
        <v>301</v>
      </c>
      <c r="Q83" s="9" t="str">
        <f t="shared" si="14"/>
        <v xml:space="preserve">VALE        -PNA </v>
      </c>
      <c r="R83" s="34">
        <f t="shared" si="15"/>
        <v>41726</v>
      </c>
      <c r="S83" s="6">
        <f t="shared" si="16"/>
        <v>28.09</v>
      </c>
      <c r="T83" s="6">
        <f t="shared" si="17"/>
        <v>27.79</v>
      </c>
      <c r="U83" s="6">
        <f t="shared" si="18"/>
        <v>28.17</v>
      </c>
      <c r="V83" s="6">
        <f t="shared" si="19"/>
        <v>27.67</v>
      </c>
    </row>
    <row r="84" spans="1:22">
      <c r="A84" s="25" t="str">
        <f>IF(Tabela17[[#This Row],[Código]]="IBOV","^BVSP",IF(Tabela17[[#This Row],[Código]]="","",CONCATENATE(LEFT(Tabela17[[#This Row],[Código]],6),".SA")))</f>
        <v>VIGR3.SA</v>
      </c>
      <c r="C84" s="3" t="s">
        <v>262</v>
      </c>
      <c r="D84" s="3" t="s">
        <v>1361</v>
      </c>
      <c r="E84" s="3" t="s">
        <v>1361</v>
      </c>
      <c r="F84" s="3" t="s">
        <v>1361</v>
      </c>
      <c r="G84" s="3" t="s">
        <v>1361</v>
      </c>
      <c r="H84" s="38">
        <v>41726</v>
      </c>
      <c r="J84" s="3">
        <f t="shared" si="20"/>
        <v>6.5</v>
      </c>
      <c r="K84" s="3">
        <f t="shared" si="20"/>
        <v>6.5</v>
      </c>
      <c r="L84" s="3">
        <f t="shared" si="20"/>
        <v>6.5</v>
      </c>
      <c r="M84" s="3">
        <f t="shared" si="20"/>
        <v>6.5</v>
      </c>
      <c r="P84" s="31" t="s">
        <v>261</v>
      </c>
      <c r="Q84" s="9" t="str">
        <f t="shared" si="14"/>
        <v xml:space="preserve">VIGOR FOOD  -ON  </v>
      </c>
      <c r="R84" s="38">
        <f t="shared" si="15"/>
        <v>41726</v>
      </c>
      <c r="S84" s="5">
        <f t="shared" si="16"/>
        <v>6.5</v>
      </c>
      <c r="T84" s="5">
        <f t="shared" si="17"/>
        <v>6.5</v>
      </c>
      <c r="U84" s="5">
        <f t="shared" si="18"/>
        <v>6.5</v>
      </c>
      <c r="V84" s="5">
        <f t="shared" si="19"/>
        <v>6.5</v>
      </c>
    </row>
    <row r="85" spans="1:22">
      <c r="A85" s="25" t="str">
        <f>IF(Tabela17[[#This Row],[Código]]="IBOV","^BVSP",IF(Tabela17[[#This Row],[Código]]="","",CONCATENATE(LEFT(Tabela17[[#This Row],[Código]],6),".SA")))</f>
        <v>VIVT3.SA</v>
      </c>
      <c r="C85" s="3" t="s">
        <v>1418</v>
      </c>
      <c r="D85" s="3" t="s">
        <v>4175</v>
      </c>
      <c r="E85" s="3" t="s">
        <v>4176</v>
      </c>
      <c r="F85" s="3" t="s">
        <v>4177</v>
      </c>
      <c r="G85" s="3" t="s">
        <v>4175</v>
      </c>
      <c r="H85" s="38">
        <v>41726</v>
      </c>
      <c r="J85" s="3">
        <f t="shared" si="20"/>
        <v>40.51</v>
      </c>
      <c r="K85" s="3">
        <f t="shared" si="20"/>
        <v>40.74</v>
      </c>
      <c r="L85" s="3">
        <f t="shared" si="20"/>
        <v>40.799999999999997</v>
      </c>
      <c r="M85" s="3">
        <f t="shared" si="20"/>
        <v>40.51</v>
      </c>
      <c r="P85" s="13" t="s">
        <v>270</v>
      </c>
      <c r="Q85" s="9" t="str">
        <f t="shared" si="14"/>
        <v>TELEF BRASIL-ON</v>
      </c>
      <c r="R85" s="38">
        <f t="shared" si="15"/>
        <v>41726</v>
      </c>
      <c r="S85" s="5">
        <f t="shared" si="16"/>
        <v>40.51</v>
      </c>
      <c r="T85" s="5">
        <f t="shared" si="17"/>
        <v>40.74</v>
      </c>
      <c r="U85" s="5">
        <f t="shared" si="18"/>
        <v>40.799999999999997</v>
      </c>
      <c r="V85" s="5">
        <f t="shared" si="19"/>
        <v>40.51</v>
      </c>
    </row>
    <row r="86" spans="1:22">
      <c r="A86" s="25" t="str">
        <f>IF(Tabela17[[#This Row],[Código]]="IBOV","^BVSP",IF(Tabela17[[#This Row],[Código]]="","",CONCATENATE(LEFT(Tabela17[[#This Row],[Código]],6),".SA")))</f>
        <v>VIVT4.SA</v>
      </c>
      <c r="C86" s="3" t="s">
        <v>1419</v>
      </c>
      <c r="D86" s="3" t="s">
        <v>4178</v>
      </c>
      <c r="E86" s="3" t="s">
        <v>4179</v>
      </c>
      <c r="F86" s="3" t="s">
        <v>4180</v>
      </c>
      <c r="G86" s="3" t="s">
        <v>4181</v>
      </c>
      <c r="H86" s="38">
        <v>41726</v>
      </c>
      <c r="J86" s="3">
        <f t="shared" si="20"/>
        <v>47</v>
      </c>
      <c r="K86" s="3">
        <f t="shared" si="20"/>
        <v>47.56</v>
      </c>
      <c r="L86" s="3">
        <f t="shared" si="20"/>
        <v>47.6</v>
      </c>
      <c r="M86" s="3">
        <f t="shared" si="20"/>
        <v>46.65</v>
      </c>
      <c r="P86" s="13" t="s">
        <v>271</v>
      </c>
      <c r="Q86" s="9" t="str">
        <f t="shared" si="14"/>
        <v>TELEF BRASIL-PN</v>
      </c>
      <c r="R86" s="38">
        <f t="shared" si="15"/>
        <v>41726</v>
      </c>
      <c r="S86" s="5">
        <f t="shared" si="16"/>
        <v>47</v>
      </c>
      <c r="T86" s="5">
        <f t="shared" si="17"/>
        <v>47.56</v>
      </c>
      <c r="U86" s="5">
        <f t="shared" si="18"/>
        <v>47.6</v>
      </c>
      <c r="V86" s="5">
        <f t="shared" si="19"/>
        <v>46.65</v>
      </c>
    </row>
    <row r="87" spans="1:22">
      <c r="A87" s="25" t="str">
        <f>IF(Tabela17[[#This Row],[Código]]="IBOV","^BVSP",IF(Tabela17[[#This Row],[Código]]="","",CONCATENATE(LEFT(Tabela17[[#This Row],[Código]],6),".SA")))</f>
        <v>CEPE3.SA</v>
      </c>
      <c r="C87" s="3" t="s">
        <v>443</v>
      </c>
      <c r="D87" s="3" t="s">
        <v>400</v>
      </c>
      <c r="E87" s="3" t="s">
        <v>444</v>
      </c>
      <c r="F87" s="3" t="s">
        <v>444</v>
      </c>
      <c r="G87" s="3" t="s">
        <v>444</v>
      </c>
      <c r="H87" s="38">
        <v>41726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3" t="s">
        <v>442</v>
      </c>
      <c r="Q87" s="9" t="str">
        <f t="shared" si="14"/>
        <v>CELPE       -ON</v>
      </c>
      <c r="R87" s="38">
        <f t="shared" si="15"/>
        <v>41726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25" t="str">
        <f>IF(Tabela17[[#This Row],[Código]]="IBOV","^BVSP",IF(Tabela17[[#This Row],[Código]]="","",CONCATENATE(LEFT(Tabela17[[#This Row],[Código]],6),".SA")))</f>
        <v>COCE6.SA</v>
      </c>
      <c r="C88" s="3" t="s">
        <v>446</v>
      </c>
      <c r="D88" s="3" t="s">
        <v>400</v>
      </c>
      <c r="E88" s="3" t="s">
        <v>447</v>
      </c>
      <c r="F88" s="3" t="s">
        <v>447</v>
      </c>
      <c r="G88" s="3" t="s">
        <v>447</v>
      </c>
      <c r="H88" s="38">
        <v>41726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3" t="s">
        <v>445</v>
      </c>
      <c r="Q88" s="9" t="str">
        <f t="shared" si="14"/>
        <v>COELCE      -PNB</v>
      </c>
      <c r="R88" s="38">
        <f t="shared" si="15"/>
        <v>41726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25" t="str">
        <f>IF(Tabela17[[#This Row],[Código]]="IBOV","^BVSP",IF(Tabela17[[#This Row],[Código]]="","",CONCATENATE(LEFT(Tabela17[[#This Row],[Código]],6),".SA")))</f>
        <v>ENMA5B.SA</v>
      </c>
      <c r="C89" s="3" t="s">
        <v>450</v>
      </c>
      <c r="D89" s="3" t="s">
        <v>400</v>
      </c>
      <c r="E89" s="3" t="s">
        <v>401</v>
      </c>
      <c r="F89" s="3" t="s">
        <v>400</v>
      </c>
      <c r="G89" s="3" t="s">
        <v>400</v>
      </c>
      <c r="H89" s="38" t="s">
        <v>400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31" t="s">
        <v>448</v>
      </c>
      <c r="Q89" s="9" t="str">
        <f t="shared" si="14"/>
        <v xml:space="preserve">CEMAR       -PNA </v>
      </c>
      <c r="R89" s="38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25" t="str">
        <f>IF(Tabela17[[#This Row],[Código]]="IBOV","^BVSP",IF(Tabela17[[#This Row],[Código]]="","",CONCATENATE(LEFT(Tabela17[[#This Row],[Código]],6),".SA")))</f>
        <v>ENMA6B.SA</v>
      </c>
      <c r="C90" s="3" t="s">
        <v>451</v>
      </c>
      <c r="D90" s="3" t="s">
        <v>400</v>
      </c>
      <c r="E90" s="3" t="s">
        <v>401</v>
      </c>
      <c r="F90" s="3" t="s">
        <v>400</v>
      </c>
      <c r="G90" s="3" t="s">
        <v>400</v>
      </c>
      <c r="H90" s="38" t="s">
        <v>400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2" t="s">
        <v>449</v>
      </c>
      <c r="Q90" s="9" t="str">
        <f t="shared" si="14"/>
        <v xml:space="preserve">CEMAR       -PNB </v>
      </c>
      <c r="R90" s="38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25" t="str">
        <f>IF(Tabela17[[#This Row],[Código]]="IBOV","^BVSP",IF(Tabela17[[#This Row],[Código]]="","",CONCATENATE(LEFT(Tabela17[[#This Row],[Código]],6),".SA")))</f>
        <v>CEED3.SA</v>
      </c>
      <c r="C91" s="3" t="s">
        <v>454</v>
      </c>
      <c r="D91" s="3" t="s">
        <v>435</v>
      </c>
      <c r="E91" s="3" t="s">
        <v>435</v>
      </c>
      <c r="F91" s="3" t="s">
        <v>435</v>
      </c>
      <c r="G91" s="3" t="s">
        <v>435</v>
      </c>
      <c r="H91" s="38">
        <v>41726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9" t="s">
        <v>452</v>
      </c>
      <c r="Q91" s="9" t="str">
        <f t="shared" si="14"/>
        <v xml:space="preserve">CEEE-D      -ON  </v>
      </c>
      <c r="R91" s="38">
        <f t="shared" si="15"/>
        <v>41726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25" t="str">
        <f>IF(Tabela17[[#This Row],[Código]]="IBOV","^BVSP",IF(Tabela17[[#This Row],[Código]]="","",CONCATENATE(LEFT(Tabela17[[#This Row],[Código]],6),".SA")))</f>
        <v>CEED4.SA</v>
      </c>
      <c r="C92" s="3" t="s">
        <v>455</v>
      </c>
      <c r="D92" s="3" t="s">
        <v>1309</v>
      </c>
      <c r="E92" s="3" t="s">
        <v>1309</v>
      </c>
      <c r="F92" s="3" t="s">
        <v>1309</v>
      </c>
      <c r="G92" s="3" t="s">
        <v>1309</v>
      </c>
      <c r="H92" s="38">
        <v>41726</v>
      </c>
      <c r="J92" s="3">
        <f t="shared" si="20"/>
        <v>1.59</v>
      </c>
      <c r="K92" s="3">
        <f t="shared" si="20"/>
        <v>1.59</v>
      </c>
      <c r="L92" s="3">
        <f t="shared" si="20"/>
        <v>1.59</v>
      </c>
      <c r="M92" s="3">
        <f t="shared" si="20"/>
        <v>1.59</v>
      </c>
      <c r="P92" s="14" t="s">
        <v>453</v>
      </c>
      <c r="Q92" s="9" t="str">
        <f t="shared" si="14"/>
        <v xml:space="preserve">CEEE-D      -PN  </v>
      </c>
      <c r="R92" s="38">
        <f t="shared" si="15"/>
        <v>41726</v>
      </c>
      <c r="S92" s="5">
        <f t="shared" si="16"/>
        <v>1.59</v>
      </c>
      <c r="T92" s="5">
        <f t="shared" si="17"/>
        <v>1.59</v>
      </c>
      <c r="U92" s="5">
        <f t="shared" si="18"/>
        <v>1.59</v>
      </c>
      <c r="V92" s="5">
        <f t="shared" si="19"/>
        <v>1.59</v>
      </c>
    </row>
    <row r="93" spans="1:22">
      <c r="A93" s="25" t="str">
        <f>IF(Tabela17[[#This Row],[Código]]="IBOV","^BVSP",IF(Tabela17[[#This Row],[Código]]="","",CONCATENATE(LEFT(Tabela17[[#This Row],[Código]],6),".SA")))</f>
        <v>EKTR3.SA</v>
      </c>
      <c r="C93" s="3" t="s">
        <v>1422</v>
      </c>
      <c r="D93" s="3" t="s">
        <v>400</v>
      </c>
      <c r="E93" s="3" t="s">
        <v>398</v>
      </c>
      <c r="F93" s="3" t="s">
        <v>398</v>
      </c>
      <c r="G93" s="3" t="s">
        <v>398</v>
      </c>
      <c r="H93" s="38">
        <v>41726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4" t="s">
        <v>457</v>
      </c>
      <c r="Q93" s="9" t="str">
        <f t="shared" si="14"/>
        <v xml:space="preserve">ELEKTRO     -ON  </v>
      </c>
      <c r="R93" s="38">
        <f t="shared" si="15"/>
        <v>41726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25" t="str">
        <f>IF(Tabela17[[#This Row],[Código]]="IBOV","^BVSP",IF(Tabela17[[#This Row],[Código]]="","",CONCATENATE(LEFT(Tabela17[[#This Row],[Código]],6),".SA")))</f>
        <v>EKTR4.SA</v>
      </c>
      <c r="C94" s="3" t="s">
        <v>1423</v>
      </c>
      <c r="D94" s="3" t="s">
        <v>1467</v>
      </c>
      <c r="E94" s="3" t="s">
        <v>1253</v>
      </c>
      <c r="F94" s="3" t="s">
        <v>1253</v>
      </c>
      <c r="G94" s="3" t="s">
        <v>1467</v>
      </c>
      <c r="H94" s="38">
        <v>41726</v>
      </c>
      <c r="J94" s="3">
        <f t="shared" si="20"/>
        <v>16.89</v>
      </c>
      <c r="K94" s="3">
        <f t="shared" si="20"/>
        <v>17</v>
      </c>
      <c r="L94" s="3">
        <f t="shared" si="20"/>
        <v>17</v>
      </c>
      <c r="M94" s="3">
        <f t="shared" si="20"/>
        <v>16.89</v>
      </c>
      <c r="P94" s="12" t="s">
        <v>458</v>
      </c>
      <c r="Q94" s="9" t="str">
        <f t="shared" si="14"/>
        <v xml:space="preserve">ELEKTRO     -PN  </v>
      </c>
      <c r="R94" s="38">
        <f t="shared" si="15"/>
        <v>41726</v>
      </c>
      <c r="S94" s="5">
        <f t="shared" si="16"/>
        <v>16.89</v>
      </c>
      <c r="T94" s="5">
        <f t="shared" si="17"/>
        <v>17</v>
      </c>
      <c r="U94" s="5">
        <f t="shared" si="18"/>
        <v>17</v>
      </c>
      <c r="V94" s="5">
        <f t="shared" si="19"/>
        <v>16.89</v>
      </c>
    </row>
    <row r="95" spans="1:22">
      <c r="A95" s="25" t="str">
        <f>IF(Tabela17[[#This Row],[Código]]="IBOV","^BVSP",IF(Tabela17[[#This Row],[Código]]="","",CONCATENATE(LEFT(Tabela17[[#This Row],[Código]],6),".SA")))</f>
        <v>ENEV3.SA</v>
      </c>
      <c r="C95" s="3" t="s">
        <v>461</v>
      </c>
      <c r="D95" s="3" t="s">
        <v>495</v>
      </c>
      <c r="E95" s="3" t="s">
        <v>1954</v>
      </c>
      <c r="F95" s="3" t="s">
        <v>1417</v>
      </c>
      <c r="G95" s="3" t="s">
        <v>1466</v>
      </c>
      <c r="H95" s="38">
        <v>41726</v>
      </c>
      <c r="J95" s="3">
        <f t="shared" si="20"/>
        <v>1.7</v>
      </c>
      <c r="K95" s="3">
        <f t="shared" si="20"/>
        <v>1.63</v>
      </c>
      <c r="L95" s="3">
        <f t="shared" si="20"/>
        <v>1.72</v>
      </c>
      <c r="M95" s="3">
        <f t="shared" si="20"/>
        <v>1.62</v>
      </c>
      <c r="P95" s="12" t="s">
        <v>460</v>
      </c>
      <c r="Q95" s="9" t="str">
        <f t="shared" si="14"/>
        <v xml:space="preserve">ENEVA       -ON  </v>
      </c>
      <c r="R95" s="38">
        <f t="shared" si="15"/>
        <v>41726</v>
      </c>
      <c r="S95" s="5">
        <f t="shared" si="16"/>
        <v>1.7</v>
      </c>
      <c r="T95" s="5">
        <f t="shared" si="17"/>
        <v>1.63</v>
      </c>
      <c r="U95" s="5">
        <f t="shared" si="18"/>
        <v>1.72</v>
      </c>
      <c r="V95" s="5">
        <f t="shared" si="19"/>
        <v>1.62</v>
      </c>
    </row>
    <row r="96" spans="1:22">
      <c r="A96" s="25" t="str">
        <f>IF(Tabela17[[#This Row],[Código]]="IBOV","^BVSP",IF(Tabela17[[#This Row],[Código]]="","",CONCATENATE(LEFT(Tabela17[[#This Row],[Código]],6),".SA")))</f>
        <v>REDE3.SA</v>
      </c>
      <c r="C96" s="3" t="s">
        <v>464</v>
      </c>
      <c r="D96" s="3" t="s">
        <v>1240</v>
      </c>
      <c r="E96" s="3" t="s">
        <v>2015</v>
      </c>
      <c r="F96" s="3" t="s">
        <v>1240</v>
      </c>
      <c r="G96" s="3" t="s">
        <v>2015</v>
      </c>
      <c r="H96" s="38">
        <v>41726</v>
      </c>
      <c r="J96" s="3">
        <f t="shared" si="20"/>
        <v>0.84</v>
      </c>
      <c r="K96" s="3">
        <f t="shared" si="20"/>
        <v>0.7</v>
      </c>
      <c r="L96" s="3">
        <f t="shared" si="20"/>
        <v>0.84</v>
      </c>
      <c r="M96" s="3">
        <f t="shared" si="20"/>
        <v>0.7</v>
      </c>
      <c r="P96" s="12" t="s">
        <v>462</v>
      </c>
      <c r="Q96" s="9" t="str">
        <f t="shared" si="14"/>
        <v>REDE ENERGIA-ON</v>
      </c>
      <c r="R96" s="38">
        <f t="shared" si="15"/>
        <v>41726</v>
      </c>
      <c r="S96" s="5">
        <f t="shared" si="16"/>
        <v>0.84</v>
      </c>
      <c r="T96" s="5">
        <f t="shared" si="17"/>
        <v>0.7</v>
      </c>
      <c r="U96" s="5">
        <f t="shared" si="18"/>
        <v>0.84</v>
      </c>
      <c r="V96" s="5">
        <f t="shared" si="19"/>
        <v>0.7</v>
      </c>
    </row>
    <row r="97" spans="1:22">
      <c r="A97" s="25" t="str">
        <f>IF(Tabela17[[#This Row],[Código]]="IBOV","^BVSP",IF(Tabela17[[#This Row],[Código]]="","",CONCATENATE(LEFT(Tabela17[[#This Row],[Código]],6),".SA")))</f>
        <v>REDE4.SA</v>
      </c>
      <c r="C97" s="3" t="s">
        <v>465</v>
      </c>
      <c r="D97" s="3" t="s">
        <v>2062</v>
      </c>
      <c r="E97" s="3" t="s">
        <v>4182</v>
      </c>
      <c r="F97" s="3" t="s">
        <v>4182</v>
      </c>
      <c r="G97" s="3" t="s">
        <v>2062</v>
      </c>
      <c r="H97" s="38">
        <v>41726</v>
      </c>
      <c r="J97" s="3">
        <f t="shared" si="20"/>
        <v>1.01</v>
      </c>
      <c r="K97" s="3">
        <f t="shared" si="20"/>
        <v>1.1200000000000001</v>
      </c>
      <c r="L97" s="3">
        <f t="shared" si="20"/>
        <v>1.1200000000000001</v>
      </c>
      <c r="M97" s="3">
        <f t="shared" si="20"/>
        <v>1.01</v>
      </c>
      <c r="P97" s="13" t="s">
        <v>463</v>
      </c>
      <c r="Q97" s="9" t="str">
        <f t="shared" si="14"/>
        <v>REDE ENERGIA-PN</v>
      </c>
      <c r="R97" s="38">
        <f t="shared" si="15"/>
        <v>41726</v>
      </c>
      <c r="S97" s="5">
        <f t="shared" si="16"/>
        <v>1.01</v>
      </c>
      <c r="T97" s="5">
        <f t="shared" si="17"/>
        <v>1.1200000000000001</v>
      </c>
      <c r="U97" s="5">
        <f t="shared" si="18"/>
        <v>1.1200000000000001</v>
      </c>
      <c r="V97" s="5">
        <f t="shared" si="19"/>
        <v>1.01</v>
      </c>
    </row>
    <row r="98" spans="1:22">
      <c r="A98" s="25" t="str">
        <f>IF(Tabela17[[#This Row],[Código]]="IBOV","^BVSP",IF(Tabela17[[#This Row],[Código]]="","",CONCATENATE(LEFT(Tabela17[[#This Row],[Código]],6),".SA")))</f>
        <v>RNEW11.SA</v>
      </c>
      <c r="C98" s="3" t="s">
        <v>469</v>
      </c>
      <c r="D98" s="3" t="s">
        <v>4183</v>
      </c>
      <c r="E98" s="3" t="s">
        <v>4184</v>
      </c>
      <c r="F98" s="3" t="s">
        <v>4185</v>
      </c>
      <c r="G98" s="3" t="s">
        <v>4183</v>
      </c>
      <c r="H98" s="38">
        <v>41726</v>
      </c>
      <c r="J98" s="3">
        <f t="shared" si="20"/>
        <v>41.13</v>
      </c>
      <c r="K98" s="3">
        <f t="shared" si="20"/>
        <v>41.5</v>
      </c>
      <c r="L98" s="3">
        <f t="shared" si="20"/>
        <v>41.89</v>
      </c>
      <c r="M98" s="3">
        <f t="shared" si="20"/>
        <v>41.13</v>
      </c>
      <c r="P98" s="9" t="s">
        <v>466</v>
      </c>
      <c r="Q98" s="9" t="str">
        <f t="shared" si="14"/>
        <v xml:space="preserve">RENOVA      -UNT </v>
      </c>
      <c r="R98" s="38">
        <f t="shared" si="15"/>
        <v>41726</v>
      </c>
      <c r="S98" s="5">
        <f t="shared" si="16"/>
        <v>41.13</v>
      </c>
      <c r="T98" s="5">
        <f t="shared" si="17"/>
        <v>41.5</v>
      </c>
      <c r="U98" s="5">
        <f t="shared" si="18"/>
        <v>41.89</v>
      </c>
      <c r="V98" s="5">
        <f t="shared" si="19"/>
        <v>41.13</v>
      </c>
    </row>
    <row r="99" spans="1:22">
      <c r="A99" s="25" t="str">
        <f>IF(Tabela17[[#This Row],[Código]]="IBOV","^BVSP",IF(Tabela17[[#This Row],[Código]]="","",CONCATENATE(LEFT(Tabela17[[#This Row],[Código]],6),".SA")))</f>
        <v>RNEW3.SA</v>
      </c>
      <c r="C99" s="3" t="s">
        <v>470</v>
      </c>
      <c r="D99" s="3" t="s">
        <v>400</v>
      </c>
      <c r="E99" s="48">
        <v>202604</v>
      </c>
      <c r="F99" s="48">
        <v>202604</v>
      </c>
      <c r="G99" s="48">
        <v>202604</v>
      </c>
      <c r="H99" s="38">
        <v>41726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2" t="s">
        <v>467</v>
      </c>
      <c r="Q99" s="9" t="str">
        <f t="shared" si="14"/>
        <v xml:space="preserve">RENOVA      -ON  </v>
      </c>
      <c r="R99" s="38">
        <f t="shared" si="15"/>
        <v>41726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25" t="str">
        <f>IF(Tabela17[[#This Row],[Código]]="IBOV","^BVSP",IF(Tabela17[[#This Row],[Código]]="","",CONCATENATE(LEFT(Tabela17[[#This Row],[Código]],6),".SA")))</f>
        <v>RNEW4.SA</v>
      </c>
      <c r="C100" s="3" t="s">
        <v>471</v>
      </c>
      <c r="D100" s="3" t="s">
        <v>400</v>
      </c>
      <c r="E100" s="3" t="s">
        <v>401</v>
      </c>
      <c r="F100" s="3" t="s">
        <v>400</v>
      </c>
      <c r="G100" s="3" t="s">
        <v>400</v>
      </c>
      <c r="H100" s="38" t="s">
        <v>400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2" t="s">
        <v>468</v>
      </c>
      <c r="Q100" s="9" t="str">
        <f t="shared" si="14"/>
        <v xml:space="preserve">RENOVA      -PN  </v>
      </c>
      <c r="R100" s="38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25" t="str">
        <f>IF(Tabela17[[#This Row],[Código]]="IBOV","^BVSP",IF(Tabela17[[#This Row],[Código]]="","",CONCATENATE(LEFT(Tabela17[[#This Row],[Código]],6),".SA")))</f>
        <v>TAEE3.SA</v>
      </c>
      <c r="C101" s="3" t="s">
        <v>474</v>
      </c>
      <c r="D101" s="3" t="s">
        <v>400</v>
      </c>
      <c r="E101" s="3" t="s">
        <v>401</v>
      </c>
      <c r="F101" s="3" t="s">
        <v>400</v>
      </c>
      <c r="G101" s="3" t="s">
        <v>400</v>
      </c>
      <c r="H101" s="38" t="s">
        <v>400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2" t="s">
        <v>472</v>
      </c>
      <c r="Q101" s="9" t="str">
        <f t="shared" si="14"/>
        <v xml:space="preserve">TAESA       -ON  </v>
      </c>
      <c r="R101" s="38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25" t="str">
        <f>IF(Tabela17[[#This Row],[Código]]="IBOV","^BVSP",IF(Tabela17[[#This Row],[Código]]="","",CONCATENATE(LEFT(Tabela17[[#This Row],[Código]],6),".SA")))</f>
        <v>TAEE4.SA</v>
      </c>
      <c r="C102" s="3" t="s">
        <v>475</v>
      </c>
      <c r="D102" s="3" t="s">
        <v>400</v>
      </c>
      <c r="E102" s="3" t="s">
        <v>401</v>
      </c>
      <c r="F102" s="3" t="s">
        <v>400</v>
      </c>
      <c r="G102" s="3" t="s">
        <v>400</v>
      </c>
      <c r="H102" s="38" t="s">
        <v>400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2" t="s">
        <v>473</v>
      </c>
      <c r="Q102" s="9" t="str">
        <f t="shared" si="14"/>
        <v xml:space="preserve">TAESA       -PN  </v>
      </c>
      <c r="R102" s="38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25" t="str">
        <f>IF(Tabela17[[#This Row],[Código]]="IBOV","^BVSP",IF(Tabela17[[#This Row],[Código]]="","",CONCATENATE(LEFT(Tabela17[[#This Row],[Código]],6),".SA")))</f>
        <v>CSAN4.SA</v>
      </c>
      <c r="C103" s="3" t="s">
        <v>478</v>
      </c>
      <c r="D103" s="3" t="s">
        <v>400</v>
      </c>
      <c r="E103" s="3" t="s">
        <v>401</v>
      </c>
      <c r="F103" s="3" t="s">
        <v>400</v>
      </c>
      <c r="G103" s="3" t="s">
        <v>400</v>
      </c>
      <c r="H103" s="38" t="s">
        <v>400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3" t="s">
        <v>477</v>
      </c>
      <c r="Q103" s="9" t="str">
        <f t="shared" ref="Q103:Q112" si="21">IF(A103="","",C103)</f>
        <v>CSAN4.SA</v>
      </c>
      <c r="R103" s="38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25" t="str">
        <f>IF(Tabela17[[#This Row],[Código]]="IBOV","^BVSP",IF(Tabela17[[#This Row],[Código]]="","",CONCATENATE(LEFT(Tabela17[[#This Row],[Código]],6),".SA")))</f>
        <v>CGAS3.SA</v>
      </c>
      <c r="C104" s="3" t="s">
        <v>481</v>
      </c>
      <c r="D104" s="3" t="s">
        <v>2016</v>
      </c>
      <c r="E104" s="3" t="s">
        <v>4186</v>
      </c>
      <c r="F104" s="3" t="s">
        <v>2016</v>
      </c>
      <c r="G104" s="3" t="s">
        <v>4186</v>
      </c>
      <c r="H104" s="38">
        <v>41726</v>
      </c>
      <c r="J104" s="3">
        <f t="shared" si="20"/>
        <v>47.2</v>
      </c>
      <c r="K104" s="3">
        <f t="shared" si="20"/>
        <v>46.71</v>
      </c>
      <c r="L104" s="3">
        <f t="shared" si="20"/>
        <v>47.2</v>
      </c>
      <c r="M104" s="3">
        <f t="shared" si="20"/>
        <v>46.71</v>
      </c>
      <c r="P104" s="13" t="s">
        <v>479</v>
      </c>
      <c r="Q104" s="9" t="str">
        <f t="shared" si="21"/>
        <v>COMGAS      -ON</v>
      </c>
      <c r="R104" s="38">
        <f t="shared" si="22"/>
        <v>41726</v>
      </c>
      <c r="S104" s="5">
        <f t="shared" si="23"/>
        <v>47.2</v>
      </c>
      <c r="T104" s="5">
        <f t="shared" si="24"/>
        <v>46.71</v>
      </c>
      <c r="U104" s="5">
        <f t="shared" si="25"/>
        <v>47.2</v>
      </c>
      <c r="V104" s="5">
        <f t="shared" si="26"/>
        <v>46.71</v>
      </c>
    </row>
    <row r="105" spans="1:22">
      <c r="A105" s="25" t="str">
        <f>IF(Tabela17[[#This Row],[Código]]="IBOV","^BVSP",IF(Tabela17[[#This Row],[Código]]="","",CONCATENATE(LEFT(Tabela17[[#This Row],[Código]],6),".SA")))</f>
        <v>CGAS5.SA</v>
      </c>
      <c r="C105" s="3" t="s">
        <v>482</v>
      </c>
      <c r="D105" s="3" t="s">
        <v>2017</v>
      </c>
      <c r="E105" s="3" t="s">
        <v>4187</v>
      </c>
      <c r="F105" s="3" t="s">
        <v>4188</v>
      </c>
      <c r="G105" s="3" t="s">
        <v>2017</v>
      </c>
      <c r="H105" s="38">
        <v>41726</v>
      </c>
      <c r="J105" s="3">
        <f t="shared" si="20"/>
        <v>48.89</v>
      </c>
      <c r="K105" s="3">
        <f t="shared" si="20"/>
        <v>49.12</v>
      </c>
      <c r="L105" s="3">
        <f t="shared" si="20"/>
        <v>49.29</v>
      </c>
      <c r="M105" s="3">
        <f t="shared" si="20"/>
        <v>48.89</v>
      </c>
      <c r="P105" s="13" t="s">
        <v>480</v>
      </c>
      <c r="Q105" s="9" t="str">
        <f t="shared" si="21"/>
        <v>COMGAS      -PNA</v>
      </c>
      <c r="R105" s="38">
        <f t="shared" si="22"/>
        <v>41726</v>
      </c>
      <c r="S105" s="5">
        <f t="shared" si="23"/>
        <v>48.89</v>
      </c>
      <c r="T105" s="5">
        <f t="shared" si="24"/>
        <v>49.12</v>
      </c>
      <c r="U105" s="5">
        <f t="shared" si="25"/>
        <v>49.29</v>
      </c>
      <c r="V105" s="5">
        <f t="shared" si="26"/>
        <v>48.89</v>
      </c>
    </row>
    <row r="106" spans="1:22">
      <c r="A106" s="25" t="str">
        <f>IF(Tabela17[[#This Row],[Código]]="IBOV","^BVSP",IF(Tabela17[[#This Row],[Código]]="","",CONCATENATE(LEFT(Tabela17[[#This Row],[Código]],6),".SA")))</f>
        <v>CEGR3.SA</v>
      </c>
      <c r="C106" s="3" t="s">
        <v>484</v>
      </c>
      <c r="D106" s="3" t="s">
        <v>2018</v>
      </c>
      <c r="E106" s="3" t="s">
        <v>2018</v>
      </c>
      <c r="F106" s="3" t="s">
        <v>2018</v>
      </c>
      <c r="G106" s="3" t="s">
        <v>2018</v>
      </c>
      <c r="H106" s="38">
        <v>41726</v>
      </c>
      <c r="J106" s="3">
        <f t="shared" si="20"/>
        <v>85.01</v>
      </c>
      <c r="K106" s="3">
        <f t="shared" si="20"/>
        <v>85.01</v>
      </c>
      <c r="L106" s="3">
        <f t="shared" si="20"/>
        <v>85.01</v>
      </c>
      <c r="M106" s="3">
        <f t="shared" si="20"/>
        <v>85.01</v>
      </c>
      <c r="P106" s="12" t="s">
        <v>483</v>
      </c>
      <c r="Q106" s="9" t="str">
        <f t="shared" si="21"/>
        <v>CEG         -ON *</v>
      </c>
      <c r="R106" s="38">
        <f t="shared" si="22"/>
        <v>41726</v>
      </c>
      <c r="S106" s="5">
        <f t="shared" si="23"/>
        <v>85.01</v>
      </c>
      <c r="T106" s="5">
        <f t="shared" si="24"/>
        <v>85.01</v>
      </c>
      <c r="U106" s="5">
        <f t="shared" si="25"/>
        <v>85.01</v>
      </c>
      <c r="V106" s="5">
        <f t="shared" si="26"/>
        <v>85.01</v>
      </c>
    </row>
    <row r="107" spans="1:22">
      <c r="A107" s="25" t="str">
        <f>IF(Tabela17[[#This Row],[Código]]="IBOV","^BVSP",IF(Tabela17[[#This Row],[Código]]="","",CONCATENATE(LEFT(Tabela17[[#This Row],[Código]],6),".SA")))</f>
        <v>INET3.SA</v>
      </c>
      <c r="C107" s="3" t="s">
        <v>486</v>
      </c>
      <c r="D107" s="3" t="s">
        <v>2019</v>
      </c>
      <c r="E107" s="3" t="s">
        <v>2019</v>
      </c>
      <c r="F107" s="3" t="s">
        <v>1365</v>
      </c>
      <c r="G107" s="3" t="s">
        <v>2019</v>
      </c>
      <c r="H107" s="38">
        <v>41726</v>
      </c>
      <c r="J107" s="3">
        <f t="shared" si="20"/>
        <v>0.14000000000000001</v>
      </c>
      <c r="K107" s="3">
        <f t="shared" si="20"/>
        <v>0.14000000000000001</v>
      </c>
      <c r="L107" s="3">
        <f t="shared" si="20"/>
        <v>0.15</v>
      </c>
      <c r="M107" s="3">
        <f t="shared" si="20"/>
        <v>0.14000000000000001</v>
      </c>
      <c r="P107" s="12" t="s">
        <v>485</v>
      </c>
      <c r="Q107" s="9" t="str">
        <f t="shared" si="21"/>
        <v>INEPAR TEL  -ON</v>
      </c>
      <c r="R107" s="38">
        <f t="shared" si="22"/>
        <v>41726</v>
      </c>
      <c r="S107" s="5">
        <f t="shared" si="23"/>
        <v>0.14000000000000001</v>
      </c>
      <c r="T107" s="5">
        <f t="shared" si="24"/>
        <v>0.14000000000000001</v>
      </c>
      <c r="U107" s="5">
        <f t="shared" si="25"/>
        <v>0.15</v>
      </c>
      <c r="V107" s="5">
        <f t="shared" si="26"/>
        <v>0.14000000000000001</v>
      </c>
    </row>
    <row r="108" spans="1:22">
      <c r="A108" s="25" t="str">
        <f>IF(Tabela17[[#This Row],[Código]]="IBOV","^BVSP",IF(Tabela17[[#This Row],[Código]]="","",CONCATENATE(LEFT(Tabela17[[#This Row],[Código]],6),".SA")))</f>
        <v>EBTP3.SA</v>
      </c>
      <c r="C108" s="3" t="s">
        <v>489</v>
      </c>
      <c r="D108" s="3" t="s">
        <v>2004</v>
      </c>
      <c r="E108" s="3" t="s">
        <v>1927</v>
      </c>
      <c r="F108" s="3" t="s">
        <v>1927</v>
      </c>
      <c r="G108" s="3" t="s">
        <v>2004</v>
      </c>
      <c r="H108" s="38">
        <v>41726</v>
      </c>
      <c r="J108" s="3">
        <f t="shared" si="20"/>
        <v>8</v>
      </c>
      <c r="K108" s="3">
        <f t="shared" si="20"/>
        <v>8.0500000000000007</v>
      </c>
      <c r="L108" s="3">
        <f t="shared" si="20"/>
        <v>8.0500000000000007</v>
      </c>
      <c r="M108" s="3">
        <f t="shared" si="20"/>
        <v>8</v>
      </c>
      <c r="P108" s="12" t="s">
        <v>488</v>
      </c>
      <c r="Q108" s="9" t="str">
        <f t="shared" si="21"/>
        <v>EMBRATEL PAR-ON *</v>
      </c>
      <c r="R108" s="38">
        <f t="shared" si="22"/>
        <v>41726</v>
      </c>
      <c r="S108" s="5">
        <f t="shared" si="23"/>
        <v>8</v>
      </c>
      <c r="T108" s="5">
        <f t="shared" si="24"/>
        <v>8.0500000000000007</v>
      </c>
      <c r="U108" s="5">
        <f t="shared" si="25"/>
        <v>8.0500000000000007</v>
      </c>
      <c r="V108" s="5">
        <f t="shared" si="26"/>
        <v>8</v>
      </c>
    </row>
    <row r="109" spans="1:22">
      <c r="A109" s="25" t="str">
        <f>IF(Tabela17[[#This Row],[Código]]="IBOV","^BVSP",IF(Tabela17[[#This Row],[Código]]="","",CONCATENATE(LEFT(Tabela17[[#This Row],[Código]],6),".SA")))</f>
        <v>MLFT3.SA</v>
      </c>
      <c r="C109" s="3" t="s">
        <v>492</v>
      </c>
      <c r="D109" s="3" t="s">
        <v>400</v>
      </c>
      <c r="E109" s="3" t="s">
        <v>493</v>
      </c>
      <c r="F109" s="3" t="s">
        <v>493</v>
      </c>
      <c r="G109" s="3" t="s">
        <v>493</v>
      </c>
      <c r="H109" s="38">
        <v>41726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2" t="s">
        <v>490</v>
      </c>
      <c r="Q109" s="9" t="str">
        <f t="shared" si="21"/>
        <v>JEREISSATI  -ON</v>
      </c>
      <c r="R109" s="38">
        <f t="shared" si="22"/>
        <v>41726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25" t="str">
        <f>IF(Tabela17[[#This Row],[Código]]="IBOV","^BVSP",IF(Tabela17[[#This Row],[Código]]="","",CONCATENATE(LEFT(Tabela17[[#This Row],[Código]],6),".SA")))</f>
        <v>MLFT4.SA</v>
      </c>
      <c r="C110" s="3" t="s">
        <v>494</v>
      </c>
      <c r="D110" s="3" t="s">
        <v>1310</v>
      </c>
      <c r="E110" s="3" t="s">
        <v>1475</v>
      </c>
      <c r="F110" s="3" t="s">
        <v>1310</v>
      </c>
      <c r="G110" s="3" t="s">
        <v>1475</v>
      </c>
      <c r="H110" s="38">
        <v>41726</v>
      </c>
      <c r="J110" s="3">
        <f t="shared" si="20"/>
        <v>1.54</v>
      </c>
      <c r="K110" s="3">
        <f t="shared" si="20"/>
        <v>1.53</v>
      </c>
      <c r="L110" s="3">
        <f t="shared" si="20"/>
        <v>1.54</v>
      </c>
      <c r="M110" s="3">
        <f t="shared" si="20"/>
        <v>1.53</v>
      </c>
      <c r="P110" s="13" t="s">
        <v>491</v>
      </c>
      <c r="Q110" s="9" t="str">
        <f t="shared" si="21"/>
        <v>JEREISSATI  -PN</v>
      </c>
      <c r="R110" s="38">
        <f t="shared" si="22"/>
        <v>41726</v>
      </c>
      <c r="S110" s="5">
        <f t="shared" si="23"/>
        <v>1.54</v>
      </c>
      <c r="T110" s="5">
        <f t="shared" si="24"/>
        <v>1.53</v>
      </c>
      <c r="U110" s="5">
        <f t="shared" si="25"/>
        <v>1.54</v>
      </c>
      <c r="V110" s="5">
        <f t="shared" si="26"/>
        <v>1.53</v>
      </c>
    </row>
    <row r="111" spans="1:22">
      <c r="A111" s="25" t="str">
        <f>IF(Tabela17[[#This Row],[Código]]="IBOV","^BVSP",IF(Tabela17[[#This Row],[Código]]="","",CONCATENATE(LEFT(Tabela17[[#This Row],[Código]],6),".SA")))</f>
        <v>LFFE3.SA</v>
      </c>
      <c r="C111" s="3" t="s">
        <v>499</v>
      </c>
      <c r="D111" s="3" t="s">
        <v>1280</v>
      </c>
      <c r="E111" s="3" t="s">
        <v>1280</v>
      </c>
      <c r="F111" s="3" t="s">
        <v>1280</v>
      </c>
      <c r="G111" s="3" t="s">
        <v>1280</v>
      </c>
      <c r="H111" s="38">
        <v>41726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2" t="s">
        <v>496</v>
      </c>
      <c r="Q111" s="9" t="str">
        <f t="shared" si="21"/>
        <v>LA FONTE TEL-ON</v>
      </c>
      <c r="R111" s="38">
        <f t="shared" si="22"/>
        <v>41726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25" t="str">
        <f>IF(Tabela17[[#This Row],[Código]]="IBOV","^BVSP",IF(Tabela17[[#This Row],[Código]]="","",CONCATENATE(LEFT(Tabela17[[#This Row],[Código]],6),".SA")))</f>
        <v>LFFE4.SA</v>
      </c>
      <c r="C112" s="3" t="s">
        <v>500</v>
      </c>
      <c r="D112" s="3" t="s">
        <v>1257</v>
      </c>
      <c r="E112" s="3" t="s">
        <v>616</v>
      </c>
      <c r="F112" s="3" t="s">
        <v>1257</v>
      </c>
      <c r="G112" s="3" t="s">
        <v>616</v>
      </c>
      <c r="H112" s="38">
        <v>41726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497</v>
      </c>
      <c r="Q112" s="9" t="str">
        <f t="shared" si="21"/>
        <v>LA FONTE TEL-PN</v>
      </c>
      <c r="R112" s="38">
        <f t="shared" si="22"/>
        <v>41726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25"/>
      <c r="C113" s="3" t="s">
        <v>94</v>
      </c>
      <c r="H113" s="38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9" t="str">
        <f t="shared" ref="Q113:Q131" si="27">IF(A117="","",C117)</f>
        <v/>
      </c>
      <c r="R113" s="38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25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9" t="str">
        <f t="shared" si="27"/>
        <v/>
      </c>
      <c r="R114" s="38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25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9" t="str">
        <f t="shared" si="27"/>
        <v/>
      </c>
      <c r="R115" s="38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25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9" t="str">
        <f t="shared" si="27"/>
        <v/>
      </c>
      <c r="R116" s="38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25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9" t="e">
        <f t="shared" si="27"/>
        <v>#VALUE!</v>
      </c>
      <c r="R117" s="38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25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9" t="e">
        <f t="shared" si="27"/>
        <v>#VALUE!</v>
      </c>
      <c r="R118" s="38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25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9" t="e">
        <f t="shared" si="27"/>
        <v>#VALUE!</v>
      </c>
      <c r="R119" s="38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25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9" t="e">
        <f t="shared" si="27"/>
        <v>#VALUE!</v>
      </c>
      <c r="R120" s="38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25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9" t="e">
        <f t="shared" si="27"/>
        <v>#VALUE!</v>
      </c>
      <c r="R121" s="38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25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9" t="e">
        <f t="shared" si="27"/>
        <v>#VALUE!</v>
      </c>
      <c r="R122" s="38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25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9" t="e">
        <f t="shared" si="27"/>
        <v>#VALUE!</v>
      </c>
      <c r="R123" s="38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25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9" t="e">
        <f t="shared" si="27"/>
        <v>#VALUE!</v>
      </c>
      <c r="R124" s="38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25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9" t="e">
        <f t="shared" si="27"/>
        <v>#VALUE!</v>
      </c>
      <c r="R125" s="38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25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9" t="e">
        <f t="shared" si="27"/>
        <v>#VALUE!</v>
      </c>
      <c r="R126" s="38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25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9" t="e">
        <f t="shared" si="27"/>
        <v>#VALUE!</v>
      </c>
      <c r="R127" s="38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25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9" t="e">
        <f t="shared" si="27"/>
        <v>#VALUE!</v>
      </c>
      <c r="R128" s="38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25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9" t="e">
        <f t="shared" si="27"/>
        <v>#VALUE!</v>
      </c>
      <c r="R129" s="38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25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9"/>
      <c r="Q130" s="9" t="str">
        <f t="shared" si="27"/>
        <v/>
      </c>
      <c r="R130" s="38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25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9" t="str">
        <f t="shared" si="27"/>
        <v/>
      </c>
      <c r="R131" s="38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25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38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25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38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25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38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25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38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25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38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25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38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25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38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25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38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25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38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25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38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25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38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25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38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25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38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25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38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25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38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25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38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25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38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25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38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25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38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25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38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25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38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25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38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25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38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25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38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25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38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25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38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25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38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25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25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25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25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25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25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25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25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25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25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25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25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25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25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25"/>
    </row>
    <row r="174" spans="1:13">
      <c r="A174" s="25"/>
    </row>
    <row r="175" spans="1:13">
      <c r="A175" s="25"/>
    </row>
    <row r="176" spans="1:13">
      <c r="A176" s="25"/>
    </row>
    <row r="177" spans="1:1">
      <c r="A177" s="25"/>
    </row>
    <row r="178" spans="1:1">
      <c r="A178" s="25"/>
    </row>
    <row r="179" spans="1:1">
      <c r="A179" s="25"/>
    </row>
    <row r="180" spans="1:1">
      <c r="A180" s="25"/>
    </row>
    <row r="181" spans="1:1">
      <c r="A181" s="25"/>
    </row>
    <row r="182" spans="1:1">
      <c r="A182" s="25"/>
    </row>
    <row r="183" spans="1:1">
      <c r="A183" s="25"/>
    </row>
    <row r="184" spans="1:1">
      <c r="A184" s="25"/>
    </row>
    <row r="185" spans="1:1">
      <c r="A185" s="25"/>
    </row>
    <row r="186" spans="1:1">
      <c r="A186" s="25"/>
    </row>
    <row r="187" spans="1:1">
      <c r="A187" s="25"/>
    </row>
    <row r="188" spans="1:1">
      <c r="A188" s="25"/>
    </row>
    <row r="189" spans="1:1">
      <c r="A189" s="25"/>
    </row>
    <row r="190" spans="1:1">
      <c r="A190" s="25"/>
    </row>
    <row r="191" spans="1:1">
      <c r="A191" s="25"/>
    </row>
    <row r="192" spans="1:1">
      <c r="A192" s="25"/>
    </row>
    <row r="193" spans="1:1">
      <c r="A193" s="25"/>
    </row>
    <row r="194" spans="1:1">
      <c r="A194" s="25"/>
    </row>
    <row r="195" spans="1:1">
      <c r="A195" s="25"/>
    </row>
    <row r="196" spans="1:1">
      <c r="A196" s="25"/>
    </row>
    <row r="197" spans="1:1">
      <c r="A197" s="25"/>
    </row>
    <row r="198" spans="1:1">
      <c r="A198" s="25"/>
    </row>
    <row r="199" spans="1:1">
      <c r="A199" s="25"/>
    </row>
    <row r="200" spans="1:1">
      <c r="A200" s="25"/>
    </row>
    <row r="201" spans="1:1">
      <c r="A201" s="25"/>
    </row>
    <row r="202" spans="1:1">
      <c r="A202" s="25"/>
    </row>
    <row r="203" spans="1:1">
      <c r="A203" s="25"/>
    </row>
    <row r="204" spans="1:1">
      <c r="A204" s="25"/>
    </row>
    <row r="205" spans="1:1">
      <c r="A205" s="25"/>
    </row>
    <row r="206" spans="1:1">
      <c r="A206" s="25"/>
    </row>
    <row r="207" spans="1:1">
      <c r="A207" s="25"/>
    </row>
    <row r="208" spans="1:1">
      <c r="A208" s="25"/>
    </row>
    <row r="209" spans="1:1">
      <c r="A209" s="25"/>
    </row>
    <row r="210" spans="1:1">
      <c r="A210" s="25"/>
    </row>
    <row r="211" spans="1:1">
      <c r="A211" s="25"/>
    </row>
    <row r="212" spans="1:1">
      <c r="A212" s="25"/>
    </row>
    <row r="213" spans="1:1">
      <c r="A213" s="25"/>
    </row>
    <row r="214" spans="1:1">
      <c r="A214" s="25"/>
    </row>
    <row r="215" spans="1:1">
      <c r="A215" s="25"/>
    </row>
    <row r="216" spans="1:1">
      <c r="A216" s="25"/>
    </row>
    <row r="217" spans="1:1">
      <c r="A217" s="25"/>
    </row>
    <row r="218" spans="1:1">
      <c r="A218" s="25"/>
    </row>
    <row r="219" spans="1:1">
      <c r="A219" s="25"/>
    </row>
    <row r="220" spans="1:1">
      <c r="A220" s="25"/>
    </row>
    <row r="221" spans="1:1">
      <c r="A221" s="25"/>
    </row>
    <row r="222" spans="1:1">
      <c r="A222" s="25"/>
    </row>
    <row r="223" spans="1:1">
      <c r="A223" s="25"/>
    </row>
    <row r="224" spans="1:1">
      <c r="A224" s="25"/>
    </row>
    <row r="225" spans="1:1">
      <c r="A225" s="25"/>
    </row>
    <row r="226" spans="1:1">
      <c r="A226" s="25"/>
    </row>
    <row r="227" spans="1:1">
      <c r="A227" s="25"/>
    </row>
    <row r="228" spans="1:1">
      <c r="A228" s="25"/>
    </row>
    <row r="229" spans="1:1">
      <c r="A229" s="25"/>
    </row>
    <row r="230" spans="1:1">
      <c r="A230" s="25"/>
    </row>
    <row r="231" spans="1:1">
      <c r="A231" s="25"/>
    </row>
    <row r="232" spans="1:1">
      <c r="A232" s="25"/>
    </row>
    <row r="233" spans="1:1">
      <c r="A233" s="25"/>
    </row>
    <row r="234" spans="1:1">
      <c r="A234" s="25"/>
    </row>
    <row r="235" spans="1:1">
      <c r="A235" s="25"/>
    </row>
    <row r="236" spans="1:1">
      <c r="A236" s="25"/>
    </row>
    <row r="237" spans="1:1">
      <c r="A237" s="25"/>
    </row>
    <row r="238" spans="1:1">
      <c r="A238" s="25"/>
    </row>
    <row r="239" spans="1:1">
      <c r="A239" s="25"/>
    </row>
    <row r="240" spans="1:1">
      <c r="A240" s="25"/>
    </row>
    <row r="241" spans="1:1">
      <c r="A241" s="25"/>
    </row>
    <row r="242" spans="1:1">
      <c r="A242" s="25"/>
    </row>
    <row r="243" spans="1:1">
      <c r="A243" s="25"/>
    </row>
    <row r="244" spans="1:1">
      <c r="A244" s="25"/>
    </row>
    <row r="245" spans="1:1">
      <c r="A245" s="25"/>
    </row>
    <row r="246" spans="1:1">
      <c r="A246" s="25"/>
    </row>
    <row r="247" spans="1:1">
      <c r="A247" s="25"/>
    </row>
    <row r="248" spans="1:1">
      <c r="A248" s="25"/>
    </row>
    <row r="249" spans="1:1">
      <c r="A249" s="25"/>
    </row>
    <row r="250" spans="1:1">
      <c r="A250" s="25"/>
    </row>
    <row r="251" spans="1:1">
      <c r="A251" s="25"/>
    </row>
    <row r="252" spans="1:1">
      <c r="A252" s="25"/>
    </row>
    <row r="253" spans="1:1">
      <c r="A253" s="25"/>
    </row>
    <row r="254" spans="1:1">
      <c r="A254" s="25"/>
    </row>
    <row r="255" spans="1:1">
      <c r="A255" s="25"/>
    </row>
    <row r="256" spans="1:1">
      <c r="A256" s="25"/>
    </row>
    <row r="257" spans="1:1">
      <c r="A257" s="25"/>
    </row>
    <row r="258" spans="1:1">
      <c r="A258" s="25"/>
    </row>
    <row r="259" spans="1:1">
      <c r="A259" s="25"/>
    </row>
    <row r="260" spans="1:1">
      <c r="A260" s="25"/>
    </row>
    <row r="261" spans="1:1">
      <c r="A261" s="25"/>
    </row>
    <row r="262" spans="1:1">
      <c r="A262" s="25"/>
    </row>
    <row r="263" spans="1:1">
      <c r="A263" s="25"/>
    </row>
    <row r="264" spans="1:1">
      <c r="A264" s="25"/>
    </row>
    <row r="265" spans="1:1">
      <c r="A265" s="25"/>
    </row>
    <row r="266" spans="1:1">
      <c r="A266" s="25"/>
    </row>
    <row r="267" spans="1:1">
      <c r="A267" s="25"/>
    </row>
    <row r="268" spans="1:1">
      <c r="A268" s="25"/>
    </row>
    <row r="269" spans="1:1">
      <c r="A269" s="25"/>
    </row>
    <row r="270" spans="1:1">
      <c r="A270" s="25"/>
    </row>
    <row r="271" spans="1:1">
      <c r="A271" s="25"/>
    </row>
    <row r="272" spans="1:1">
      <c r="A272" s="25"/>
    </row>
    <row r="273" spans="1:1">
      <c r="A273" s="25"/>
    </row>
    <row r="274" spans="1:1">
      <c r="A274" s="25"/>
    </row>
    <row r="275" spans="1:1">
      <c r="A275" s="25"/>
    </row>
    <row r="276" spans="1:1">
      <c r="A276" s="25"/>
    </row>
    <row r="277" spans="1:1">
      <c r="A277" s="25"/>
    </row>
    <row r="278" spans="1:1">
      <c r="A278" s="25"/>
    </row>
    <row r="279" spans="1:1">
      <c r="A279" s="25"/>
    </row>
    <row r="280" spans="1:1">
      <c r="A280" s="25"/>
    </row>
    <row r="281" spans="1:1">
      <c r="A281" s="25"/>
    </row>
    <row r="282" spans="1:1">
      <c r="A282" s="25"/>
    </row>
    <row r="283" spans="1:1">
      <c r="A283" s="25"/>
    </row>
    <row r="284" spans="1:1">
      <c r="A284" s="25"/>
    </row>
    <row r="285" spans="1:1">
      <c r="A285" s="25"/>
    </row>
    <row r="286" spans="1:1">
      <c r="A286" s="25"/>
    </row>
    <row r="287" spans="1:1">
      <c r="A287" s="25"/>
    </row>
    <row r="288" spans="1:1">
      <c r="A288" s="25"/>
    </row>
    <row r="289" spans="1:1">
      <c r="A289" s="25"/>
    </row>
    <row r="290" spans="1:1">
      <c r="A290" s="25"/>
    </row>
    <row r="291" spans="1:1">
      <c r="A291" s="25"/>
    </row>
    <row r="292" spans="1:1">
      <c r="A292" s="25"/>
    </row>
    <row r="293" spans="1:1">
      <c r="A293" s="25"/>
    </row>
    <row r="294" spans="1:1">
      <c r="A294" s="25"/>
    </row>
    <row r="295" spans="1:1">
      <c r="A295" s="25"/>
    </row>
    <row r="296" spans="1:1">
      <c r="A296" s="25"/>
    </row>
    <row r="297" spans="1:1">
      <c r="A297" s="25"/>
    </row>
    <row r="298" spans="1:1">
      <c r="A298" s="25"/>
    </row>
    <row r="299" spans="1:1">
      <c r="A299" s="25"/>
    </row>
    <row r="300" spans="1:1">
      <c r="A300" s="25"/>
    </row>
    <row r="301" spans="1:1">
      <c r="A301" s="25"/>
    </row>
    <row r="302" spans="1:1">
      <c r="A302" s="25"/>
    </row>
    <row r="303" spans="1:1">
      <c r="A303" s="25"/>
    </row>
    <row r="304" spans="1:1">
      <c r="A304" s="25"/>
    </row>
    <row r="305" spans="1:1">
      <c r="A305" s="25"/>
    </row>
    <row r="306" spans="1:1">
      <c r="A306" s="25"/>
    </row>
    <row r="307" spans="1:1">
      <c r="A307" s="25"/>
    </row>
    <row r="308" spans="1:1">
      <c r="A308" s="25"/>
    </row>
    <row r="309" spans="1:1">
      <c r="A309" s="25"/>
    </row>
    <row r="310" spans="1:1">
      <c r="A310" s="25"/>
    </row>
    <row r="311" spans="1:1">
      <c r="A311" s="25"/>
    </row>
    <row r="312" spans="1:1">
      <c r="A312" s="25"/>
    </row>
    <row r="313" spans="1:1">
      <c r="A313" s="25"/>
    </row>
    <row r="314" spans="1:1">
      <c r="A314" s="25"/>
    </row>
    <row r="315" spans="1:1">
      <c r="A315" s="25"/>
    </row>
    <row r="316" spans="1:1">
      <c r="A316" s="25"/>
    </row>
    <row r="317" spans="1:1">
      <c r="A317" s="25"/>
    </row>
    <row r="318" spans="1:1">
      <c r="A318" s="25"/>
    </row>
    <row r="319" spans="1:1">
      <c r="A319" s="25"/>
    </row>
    <row r="320" spans="1:1">
      <c r="A320" s="25"/>
    </row>
    <row r="321" spans="1:1">
      <c r="A321" s="25"/>
    </row>
    <row r="322" spans="1:1">
      <c r="A322" s="25"/>
    </row>
    <row r="323" spans="1:1">
      <c r="A323" s="25"/>
    </row>
    <row r="324" spans="1:1">
      <c r="A324" s="25"/>
    </row>
    <row r="325" spans="1:1">
      <c r="A325" s="25"/>
    </row>
    <row r="326" spans="1:1">
      <c r="A326" s="25"/>
    </row>
    <row r="327" spans="1:1">
      <c r="A327" s="25"/>
    </row>
    <row r="328" spans="1:1">
      <c r="A328" s="25"/>
    </row>
    <row r="329" spans="1:1">
      <c r="A329" s="25"/>
    </row>
    <row r="330" spans="1:1">
      <c r="A330" s="2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36</v>
      </c>
      <c r="C1" s="3" t="s">
        <v>1964</v>
      </c>
    </row>
    <row r="2" spans="1:22">
      <c r="A2" s="3" t="s">
        <v>37</v>
      </c>
      <c r="C2" s="3" t="s">
        <v>40</v>
      </c>
    </row>
    <row r="3" spans="1:22">
      <c r="A3" s="3" t="s">
        <v>38</v>
      </c>
    </row>
    <row r="4" spans="1:22">
      <c r="A4" s="3" t="s">
        <v>39</v>
      </c>
    </row>
    <row r="6" spans="1:22">
      <c r="P6" s="23" t="s">
        <v>39</v>
      </c>
      <c r="Q6" s="23" t="s">
        <v>0</v>
      </c>
      <c r="R6" s="24" t="s">
        <v>41</v>
      </c>
      <c r="S6" s="10" t="s">
        <v>42</v>
      </c>
      <c r="T6" s="10" t="s">
        <v>43</v>
      </c>
      <c r="U6" s="10" t="s">
        <v>44</v>
      </c>
      <c r="V6" s="10" t="s">
        <v>45</v>
      </c>
    </row>
    <row r="7" spans="1:22">
      <c r="A7" s="25" t="str">
        <f>IF(Tabela176[[#This Row],[Código]]="IBOV","^BVSP",IF(Tabela176[[#This Row],[Código]]="","",CONCATENATE(LEFT(Tabela176[[#This Row],[Código]],6),".SA")))</f>
        <v>ABEV3.SA</v>
      </c>
      <c r="C7" s="3" t="s">
        <v>749</v>
      </c>
      <c r="D7" s="3" t="s">
        <v>1921</v>
      </c>
      <c r="E7" s="3" t="s">
        <v>1467</v>
      </c>
      <c r="F7" s="3" t="s">
        <v>1375</v>
      </c>
      <c r="G7" s="3" t="s">
        <v>1467</v>
      </c>
      <c r="H7" s="38">
        <v>41726</v>
      </c>
      <c r="J7" s="3">
        <f>IF($A7="",0,VALUE(CONCATENATE(LEFT(D7,LEN(D7)-3),",",RIGHT(D7,2))))</f>
        <v>17.02</v>
      </c>
      <c r="K7" s="3">
        <f t="shared" ref="K7:M22" si="0">IF($A7="",0,VALUE(CONCATENATE(LEFT(E7,LEN(E7)-3),",",RIGHT(E7,2))))</f>
        <v>16.89</v>
      </c>
      <c r="L7" s="3">
        <f t="shared" si="0"/>
        <v>17.149999999999999</v>
      </c>
      <c r="M7" s="3">
        <f t="shared" si="0"/>
        <v>16.89</v>
      </c>
      <c r="P7" s="13" t="s">
        <v>748</v>
      </c>
      <c r="Q7" s="9" t="str">
        <f>IF(A7="","",C7)</f>
        <v>AMBEV S/A   -ON</v>
      </c>
      <c r="R7" s="38">
        <f>IF(A7="","",H7)</f>
        <v>41726</v>
      </c>
      <c r="S7" s="5">
        <f>J7</f>
        <v>17.02</v>
      </c>
      <c r="T7" s="5">
        <f>K7</f>
        <v>16.89</v>
      </c>
      <c r="U7" s="5">
        <f>L7</f>
        <v>17.149999999999999</v>
      </c>
      <c r="V7" s="5">
        <f>M7</f>
        <v>16.89</v>
      </c>
    </row>
    <row r="8" spans="1:22">
      <c r="A8" s="25" t="str">
        <f>IF(Tabela176[[#This Row],[Código]]="IBOV","^BVSP",IF(Tabela176[[#This Row],[Código]]="","",CONCATENATE(LEFT(Tabela176[[#This Row],[Código]],6),".SA")))</f>
        <v>AGRO3.SA</v>
      </c>
      <c r="C8" s="3" t="s">
        <v>669</v>
      </c>
      <c r="D8" s="3" t="s">
        <v>2005</v>
      </c>
      <c r="E8" s="3" t="s">
        <v>2133</v>
      </c>
      <c r="F8" s="3" t="s">
        <v>2133</v>
      </c>
      <c r="G8" s="3" t="s">
        <v>2005</v>
      </c>
      <c r="H8" s="38">
        <v>41726</v>
      </c>
      <c r="J8" s="3">
        <f t="shared" ref="J8:M71" si="1">IF($A8="",0,VALUE(CONCATENATE(LEFT(D8,LEN(D8)-3),",",RIGHT(D8,2))))</f>
        <v>8.4</v>
      </c>
      <c r="K8" s="3">
        <f t="shared" si="0"/>
        <v>8.6</v>
      </c>
      <c r="L8" s="3">
        <f t="shared" si="0"/>
        <v>8.6</v>
      </c>
      <c r="M8" s="3">
        <f t="shared" si="0"/>
        <v>8.4</v>
      </c>
      <c r="P8" s="12" t="s">
        <v>664</v>
      </c>
      <c r="Q8" s="9" t="str">
        <f>IF(A8="","",C8)</f>
        <v xml:space="preserve">BRASILAGRO  -ON  </v>
      </c>
      <c r="R8" s="38">
        <f>IF(A8="","",H8)</f>
        <v>41726</v>
      </c>
      <c r="S8" s="5">
        <f>J8</f>
        <v>8.4</v>
      </c>
      <c r="T8" s="5">
        <f>K8</f>
        <v>8.6</v>
      </c>
      <c r="U8" s="5">
        <f>L8</f>
        <v>8.6</v>
      </c>
      <c r="V8" s="5">
        <f>M8</f>
        <v>8.4</v>
      </c>
    </row>
    <row r="9" spans="1:22">
      <c r="A9" s="25" t="str">
        <f>IF(Tabela176[[#This Row],[Código]]="IBOV","^BVSP",IF(Tabela176[[#This Row],[Código]]="","",CONCATENATE(LEFT(Tabela176[[#This Row],[Código]],6),".SA")))</f>
        <v>BAUH3.SA</v>
      </c>
      <c r="C9" s="3" t="s">
        <v>759</v>
      </c>
      <c r="D9" s="3" t="s">
        <v>400</v>
      </c>
      <c r="E9" s="3" t="s">
        <v>401</v>
      </c>
      <c r="F9" s="3" t="s">
        <v>400</v>
      </c>
      <c r="G9" s="3" t="s">
        <v>400</v>
      </c>
      <c r="H9" s="38" t="s">
        <v>400</v>
      </c>
      <c r="J9" s="3" t="e">
        <f t="shared" si="1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2" t="s">
        <v>757</v>
      </c>
      <c r="Q9" s="9" t="str">
        <f>IF(A9="","",C9)</f>
        <v>EXCELSIOR   -ON</v>
      </c>
      <c r="R9" s="38" t="str">
        <f>IF(A9="","",H9)</f>
        <v>N/A</v>
      </c>
      <c r="S9" s="5" t="e">
        <f>J9</f>
        <v>#VALUE!</v>
      </c>
      <c r="T9" s="5">
        <f>K9</f>
        <v>0</v>
      </c>
      <c r="U9" s="5" t="e">
        <f>L9</f>
        <v>#VALUE!</v>
      </c>
      <c r="V9" s="5" t="e">
        <f>M9</f>
        <v>#VALUE!</v>
      </c>
    </row>
    <row r="10" spans="1:22">
      <c r="A10" s="25" t="str">
        <f>IF(Tabela176[[#This Row],[Código]]="IBOV","^BVSP",IF(Tabela176[[#This Row],[Código]]="","",CONCATENATE(LEFT(Tabela176[[#This Row],[Código]],6),".SA")))</f>
        <v>BAUH4.SA</v>
      </c>
      <c r="C10" s="3" t="s">
        <v>760</v>
      </c>
      <c r="D10" s="3" t="s">
        <v>4189</v>
      </c>
      <c r="E10" s="3" t="s">
        <v>4190</v>
      </c>
      <c r="F10" s="3" t="s">
        <v>4189</v>
      </c>
      <c r="G10" s="3" t="s">
        <v>4190</v>
      </c>
      <c r="H10" s="38">
        <v>41726</v>
      </c>
      <c r="J10" s="3">
        <f t="shared" si="1"/>
        <v>9.16</v>
      </c>
      <c r="K10" s="3">
        <f t="shared" si="0"/>
        <v>9.15</v>
      </c>
      <c r="L10" s="3">
        <f t="shared" si="0"/>
        <v>9.16</v>
      </c>
      <c r="M10" s="3">
        <f t="shared" si="0"/>
        <v>9.15</v>
      </c>
      <c r="P10" s="12" t="s">
        <v>758</v>
      </c>
      <c r="Q10" s="9" t="str">
        <f>IF(A10="","",C10)</f>
        <v>EXCELSIOR   -PN</v>
      </c>
      <c r="R10" s="38">
        <f>IF(A10="","",H10)</f>
        <v>41726</v>
      </c>
      <c r="S10" s="5">
        <f>J10</f>
        <v>9.16</v>
      </c>
      <c r="T10" s="5">
        <f>K10</f>
        <v>9.15</v>
      </c>
      <c r="U10" s="5">
        <f>L10</f>
        <v>9.16</v>
      </c>
      <c r="V10" s="5">
        <f>M10</f>
        <v>9.15</v>
      </c>
    </row>
    <row r="11" spans="1:22">
      <c r="A11" s="25" t="str">
        <f>IF(Tabela176[[#This Row],[Código]]="IBOV","^BVSP",IF(Tabela176[[#This Row],[Código]]="","",CONCATENATE(LEFT(Tabela176[[#This Row],[Código]],6),".SA")))</f>
        <v>BEEF3.SA</v>
      </c>
      <c r="C11" s="3" t="s">
        <v>763</v>
      </c>
      <c r="D11" s="3" t="s">
        <v>1972</v>
      </c>
      <c r="E11" s="3" t="s">
        <v>4191</v>
      </c>
      <c r="F11" s="3" t="s">
        <v>1402</v>
      </c>
      <c r="G11" s="3" t="s">
        <v>1994</v>
      </c>
      <c r="H11" s="38">
        <v>41726</v>
      </c>
      <c r="J11" s="3">
        <f t="shared" si="1"/>
        <v>9.99</v>
      </c>
      <c r="K11" s="3">
        <f t="shared" si="0"/>
        <v>10.02</v>
      </c>
      <c r="L11" s="3">
        <f t="shared" si="0"/>
        <v>10.08</v>
      </c>
      <c r="M11" s="3">
        <f t="shared" si="0"/>
        <v>9.93</v>
      </c>
      <c r="P11" s="13" t="s">
        <v>762</v>
      </c>
      <c r="Q11" s="9" t="str">
        <f>IF(A11="","",C11)</f>
        <v xml:space="preserve">MINERVA     -ON  </v>
      </c>
      <c r="R11" s="38">
        <f>IF(A11="","",H11)</f>
        <v>41726</v>
      </c>
      <c r="S11" s="5">
        <f>J11</f>
        <v>9.99</v>
      </c>
      <c r="T11" s="5">
        <f>K11</f>
        <v>10.02</v>
      </c>
      <c r="U11" s="5">
        <f>L11</f>
        <v>10.08</v>
      </c>
      <c r="V11" s="5">
        <f>M11</f>
        <v>9.93</v>
      </c>
    </row>
    <row r="12" spans="1:22">
      <c r="A12" s="25" t="str">
        <f>IF(Tabela176[[#This Row],[Código]]="IBOV","^BVSP",IF(Tabela176[[#This Row],[Código]]="","",CONCATENATE(LEFT(Tabela176[[#This Row],[Código]],6),".SA")))</f>
        <v>BEMA3.SA</v>
      </c>
      <c r="C12" s="3" t="s">
        <v>542</v>
      </c>
      <c r="D12" s="3" t="s">
        <v>1928</v>
      </c>
      <c r="E12" s="3" t="s">
        <v>2111</v>
      </c>
      <c r="F12" s="3" t="s">
        <v>2068</v>
      </c>
      <c r="G12" s="3" t="s">
        <v>4192</v>
      </c>
      <c r="H12" s="38">
        <v>41726</v>
      </c>
      <c r="J12" s="3">
        <f t="shared" si="1"/>
        <v>8.2200000000000006</v>
      </c>
      <c r="K12" s="3">
        <f t="shared" si="0"/>
        <v>8.18</v>
      </c>
      <c r="L12" s="3">
        <f t="shared" si="0"/>
        <v>8.41</v>
      </c>
      <c r="M12" s="3">
        <f t="shared" si="0"/>
        <v>8.1199999999999992</v>
      </c>
      <c r="P12" s="13" t="s">
        <v>539</v>
      </c>
      <c r="Q12" s="9" t="str">
        <f>IF(A12="","",C12)</f>
        <v xml:space="preserve">BEMATECH    -ON  </v>
      </c>
      <c r="R12" s="38">
        <f>IF(A12="","",H12)</f>
        <v>41726</v>
      </c>
      <c r="S12" s="5">
        <f>J12</f>
        <v>8.2200000000000006</v>
      </c>
      <c r="T12" s="5">
        <f>K12</f>
        <v>8.18</v>
      </c>
      <c r="U12" s="5">
        <f>L12</f>
        <v>8.41</v>
      </c>
      <c r="V12" s="5">
        <f>M12</f>
        <v>8.1199999999999992</v>
      </c>
    </row>
    <row r="13" spans="1:22">
      <c r="A13" s="25" t="str">
        <f>IF(Tabela176[[#This Row],[Código]]="IBOV","^BVSP",IF(Tabela176[[#This Row],[Código]]="","",CONCATENATE(LEFT(Tabela176[[#This Row],[Código]],6),".SA")))</f>
        <v>BIOM3M.SA</v>
      </c>
      <c r="C13" s="3" t="s">
        <v>690</v>
      </c>
      <c r="D13" s="3" t="s">
        <v>312</v>
      </c>
      <c r="E13" s="3" t="s">
        <v>711</v>
      </c>
      <c r="F13" s="3" t="s">
        <v>711</v>
      </c>
      <c r="G13" s="3" t="s">
        <v>312</v>
      </c>
      <c r="H13" s="38">
        <v>41670</v>
      </c>
      <c r="J13" s="3">
        <f t="shared" si="1"/>
        <v>9.5</v>
      </c>
      <c r="K13" s="3">
        <f t="shared" si="0"/>
        <v>9.75</v>
      </c>
      <c r="L13" s="3">
        <f t="shared" si="0"/>
        <v>9.75</v>
      </c>
      <c r="M13" s="3">
        <f t="shared" si="0"/>
        <v>9.5</v>
      </c>
      <c r="P13" s="13" t="s">
        <v>689</v>
      </c>
      <c r="Q13" s="9" t="str">
        <f>IF(A13="","",C13)</f>
        <v xml:space="preserve">BIOMM       -ON  </v>
      </c>
      <c r="R13" s="38">
        <f>IF(A13="","",H13)</f>
        <v>41670</v>
      </c>
      <c r="S13" s="5">
        <f>J13</f>
        <v>9.5</v>
      </c>
      <c r="T13" s="5">
        <f>K13</f>
        <v>9.75</v>
      </c>
      <c r="U13" s="5">
        <f>L13</f>
        <v>9.75</v>
      </c>
      <c r="V13" s="5">
        <f>M13</f>
        <v>9.5</v>
      </c>
    </row>
    <row r="14" spans="1:22">
      <c r="A14" s="25" t="str">
        <f>IF(Tabela176[[#This Row],[Código]]="IBOV","^BVSP",IF(Tabela176[[#This Row],[Código]]="","",CONCATENATE(LEFT(Tabela176[[#This Row],[Código]],6),".SA")))</f>
        <v>BMEB3.SA</v>
      </c>
      <c r="C14" s="3" t="s">
        <v>510</v>
      </c>
      <c r="D14" s="3" t="s">
        <v>1324</v>
      </c>
      <c r="E14" s="3" t="s">
        <v>1324</v>
      </c>
      <c r="F14" s="3" t="s">
        <v>1324</v>
      </c>
      <c r="G14" s="3" t="s">
        <v>1324</v>
      </c>
      <c r="H14" s="38">
        <v>41726</v>
      </c>
      <c r="J14" s="3">
        <f t="shared" si="1"/>
        <v>11.5</v>
      </c>
      <c r="K14" s="3">
        <f t="shared" si="0"/>
        <v>11.5</v>
      </c>
      <c r="L14" s="3">
        <f t="shared" si="0"/>
        <v>11.5</v>
      </c>
      <c r="M14" s="3">
        <f t="shared" si="0"/>
        <v>11.5</v>
      </c>
      <c r="P14" s="12" t="s">
        <v>508</v>
      </c>
      <c r="Q14" s="9" t="str">
        <f>IF(A14="","",C14)</f>
        <v>MERC BRASIL -ON</v>
      </c>
      <c r="R14" s="38">
        <f>IF(A14="","",H14)</f>
        <v>41726</v>
      </c>
      <c r="S14" s="5">
        <f>J14</f>
        <v>11.5</v>
      </c>
      <c r="T14" s="5">
        <f>K14</f>
        <v>11.5</v>
      </c>
      <c r="U14" s="5">
        <f>L14</f>
        <v>11.5</v>
      </c>
      <c r="V14" s="5">
        <f>M14</f>
        <v>11.5</v>
      </c>
    </row>
    <row r="15" spans="1:22">
      <c r="A15" s="25" t="str">
        <f>IF(Tabela176[[#This Row],[Código]]="IBOV","^BVSP",IF(Tabela176[[#This Row],[Código]]="","",CONCATENATE(LEFT(Tabela176[[#This Row],[Código]],6),".SA")))</f>
        <v>BMEB4.SA</v>
      </c>
      <c r="C15" s="3" t="s">
        <v>1303</v>
      </c>
      <c r="D15" s="3" t="s">
        <v>4193</v>
      </c>
      <c r="E15" s="3" t="s">
        <v>4193</v>
      </c>
      <c r="F15" s="3" t="s">
        <v>4193</v>
      </c>
      <c r="G15" s="3" t="s">
        <v>4193</v>
      </c>
      <c r="H15" s="38">
        <v>41726</v>
      </c>
      <c r="J15" s="3">
        <f t="shared" si="1"/>
        <v>6.7</v>
      </c>
      <c r="K15" s="3">
        <f t="shared" si="0"/>
        <v>6.7</v>
      </c>
      <c r="L15" s="3">
        <f t="shared" si="0"/>
        <v>6.7</v>
      </c>
      <c r="M15" s="3">
        <f t="shared" si="0"/>
        <v>6.7</v>
      </c>
      <c r="P15" s="12" t="s">
        <v>509</v>
      </c>
      <c r="Q15" s="9" t="str">
        <f>IF(A15="","",C15)</f>
        <v>MERC BRASIL -PN</v>
      </c>
      <c r="R15" s="34">
        <f>IF(A15="","",H15)</f>
        <v>41726</v>
      </c>
      <c r="S15" s="6">
        <f>J15</f>
        <v>6.7</v>
      </c>
      <c r="T15" s="6">
        <f>K15</f>
        <v>6.7</v>
      </c>
      <c r="U15" s="5">
        <f>L15</f>
        <v>6.7</v>
      </c>
      <c r="V15" s="5">
        <f>M15</f>
        <v>6.7</v>
      </c>
    </row>
    <row r="16" spans="1:22">
      <c r="A16" s="25" t="str">
        <f>IF(Tabela176[[#This Row],[Código]]="IBOV","^BVSP",IF(Tabela176[[#This Row],[Código]]="","",CONCATENATE(LEFT(Tabela176[[#This Row],[Código]],6),".SA")))</f>
        <v>BOBR3.SA</v>
      </c>
      <c r="C16" s="3" t="s">
        <v>719</v>
      </c>
      <c r="D16" s="3" t="s">
        <v>400</v>
      </c>
      <c r="E16" s="3" t="s">
        <v>401</v>
      </c>
      <c r="F16" s="3" t="s">
        <v>400</v>
      </c>
      <c r="G16" s="3" t="s">
        <v>400</v>
      </c>
      <c r="H16" s="38" t="s">
        <v>400</v>
      </c>
      <c r="J16" s="3" t="e">
        <f t="shared" si="1"/>
        <v>#VALUE!</v>
      </c>
      <c r="K16" s="3">
        <f t="shared" si="0"/>
        <v>0</v>
      </c>
      <c r="L16" s="3" t="e">
        <f t="shared" si="0"/>
        <v>#VALUE!</v>
      </c>
      <c r="M16" s="3" t="e">
        <f t="shared" si="0"/>
        <v>#VALUE!</v>
      </c>
      <c r="P16" s="9" t="s">
        <v>717</v>
      </c>
      <c r="Q16" s="9" t="str">
        <f>IF(A16="","",C16)</f>
        <v>BOMBRIL     -ON</v>
      </c>
      <c r="R16" s="38" t="str">
        <f>IF(A16="","",H16)</f>
        <v>N/A</v>
      </c>
      <c r="S16" s="5" t="e">
        <f>J16</f>
        <v>#VALUE!</v>
      </c>
      <c r="T16" s="5">
        <f>K16</f>
        <v>0</v>
      </c>
      <c r="U16" s="5" t="e">
        <f>L16</f>
        <v>#VALUE!</v>
      </c>
      <c r="V16" s="5" t="e">
        <f>M16</f>
        <v>#VALUE!</v>
      </c>
    </row>
    <row r="17" spans="1:22">
      <c r="A17" s="25" t="str">
        <f>IF(Tabela176[[#This Row],[Código]]="IBOV","^BVSP",IF(Tabela176[[#This Row],[Código]]="","",CONCATENATE(LEFT(Tabela176[[#This Row],[Código]],6),".SA")))</f>
        <v>BOBR4.SA</v>
      </c>
      <c r="C17" s="3" t="s">
        <v>720</v>
      </c>
      <c r="D17" s="3" t="s">
        <v>1267</v>
      </c>
      <c r="E17" s="3" t="s">
        <v>1267</v>
      </c>
      <c r="F17" s="3" t="s">
        <v>1267</v>
      </c>
      <c r="G17" s="3" t="s">
        <v>1267</v>
      </c>
      <c r="H17" s="38">
        <v>41726</v>
      </c>
      <c r="J17" s="3">
        <f t="shared" si="1"/>
        <v>5.87</v>
      </c>
      <c r="K17" s="3">
        <f t="shared" si="0"/>
        <v>5.87</v>
      </c>
      <c r="L17" s="3">
        <f t="shared" si="0"/>
        <v>5.87</v>
      </c>
      <c r="M17" s="3">
        <f t="shared" si="0"/>
        <v>5.87</v>
      </c>
      <c r="P17" s="9" t="s">
        <v>718</v>
      </c>
      <c r="Q17" s="9" t="str">
        <f>IF(A17="","",C17)</f>
        <v>BOMBRIL     -PN</v>
      </c>
      <c r="R17" s="38">
        <f>IF(A17="","",H17)</f>
        <v>41726</v>
      </c>
      <c r="S17" s="5">
        <f>J17</f>
        <v>5.87</v>
      </c>
      <c r="T17" s="5">
        <f>K17</f>
        <v>5.87</v>
      </c>
      <c r="U17" s="5">
        <f>L17</f>
        <v>5.87</v>
      </c>
      <c r="V17" s="5">
        <f>M17</f>
        <v>5.87</v>
      </c>
    </row>
    <row r="18" spans="1:22">
      <c r="A18" s="25" t="str">
        <f>IF(Tabela176[[#This Row],[Código]]="IBOV","^BVSP",IF(Tabela176[[#This Row],[Código]]="","",CONCATENATE(LEFT(Tabela176[[#This Row],[Código]],6),".SA")))</f>
        <v>BPAT33.SA</v>
      </c>
      <c r="C18" s="3" t="s">
        <v>516</v>
      </c>
      <c r="D18" s="3" t="s">
        <v>400</v>
      </c>
      <c r="E18" s="3" t="s">
        <v>372</v>
      </c>
      <c r="F18" s="3" t="s">
        <v>372</v>
      </c>
      <c r="G18" s="3" t="s">
        <v>372</v>
      </c>
      <c r="H18" s="38">
        <v>41726</v>
      </c>
      <c r="J18" s="3" t="e">
        <f t="shared" si="1"/>
        <v>#VALUE!</v>
      </c>
      <c r="K18" s="3">
        <f t="shared" si="0"/>
        <v>20</v>
      </c>
      <c r="L18" s="3">
        <f t="shared" si="0"/>
        <v>20</v>
      </c>
      <c r="M18" s="3">
        <f t="shared" si="0"/>
        <v>20</v>
      </c>
      <c r="P18" s="12" t="s">
        <v>515</v>
      </c>
      <c r="Q18" s="9" t="str">
        <f>IF(A18="","",C18)</f>
        <v>PATAGONIA   -DR3</v>
      </c>
      <c r="R18" s="38">
        <f>IF(A18="","",H18)</f>
        <v>41726</v>
      </c>
      <c r="S18" s="5" t="e">
        <f>J18</f>
        <v>#VALUE!</v>
      </c>
      <c r="T18" s="5">
        <f>K18</f>
        <v>20</v>
      </c>
      <c r="U18" s="5">
        <f>L18</f>
        <v>20</v>
      </c>
      <c r="V18" s="5">
        <f>M18</f>
        <v>20</v>
      </c>
    </row>
    <row r="19" spans="1:22">
      <c r="A19" s="25" t="str">
        <f>IF(Tabela176[[#This Row],[Código]]="IBOV","^BVSP",IF(Tabela176[[#This Row],[Código]]="","",CONCATENATE(LEFT(Tabela176[[#This Row],[Código]],6),".SA")))</f>
        <v>BPHA3.SA</v>
      </c>
      <c r="C19" s="3" t="s">
        <v>734</v>
      </c>
      <c r="D19" s="3" t="s">
        <v>4194</v>
      </c>
      <c r="E19" s="3" t="s">
        <v>1943</v>
      </c>
      <c r="F19" s="3" t="s">
        <v>1981</v>
      </c>
      <c r="G19" s="3" t="s">
        <v>1283</v>
      </c>
      <c r="H19" s="38">
        <v>41726</v>
      </c>
      <c r="J19" s="3">
        <f t="shared" si="1"/>
        <v>3.93</v>
      </c>
      <c r="K19" s="3">
        <f t="shared" si="0"/>
        <v>3.92</v>
      </c>
      <c r="L19" s="3">
        <f t="shared" si="0"/>
        <v>4.0199999999999996</v>
      </c>
      <c r="M19" s="3">
        <f t="shared" si="0"/>
        <v>3.9</v>
      </c>
      <c r="P19" s="13" t="s">
        <v>733</v>
      </c>
      <c r="Q19" s="9" t="str">
        <f>IF(A19="","",C19)</f>
        <v xml:space="preserve">BR PHARMA   -ON  </v>
      </c>
      <c r="R19" s="38">
        <f>IF(A19="","",H19)</f>
        <v>41726</v>
      </c>
      <c r="S19" s="5">
        <f>J19</f>
        <v>3.93</v>
      </c>
      <c r="T19" s="5">
        <f>K19</f>
        <v>3.92</v>
      </c>
      <c r="U19" s="5">
        <f>L19</f>
        <v>4.0199999999999996</v>
      </c>
      <c r="V19" s="5">
        <f>M19</f>
        <v>3.9</v>
      </c>
    </row>
    <row r="20" spans="1:22">
      <c r="A20" s="25" t="str">
        <f>IF(Tabela176[[#This Row],[Código]]="IBOV","^BVSP",IF(Tabela176[[#This Row],[Código]]="","",CONCATENATE(LEFT(Tabela176[[#This Row],[Código]],6),".SA")))</f>
        <v>BPNM3.SA</v>
      </c>
      <c r="C20" s="3" t="s">
        <v>513</v>
      </c>
      <c r="D20" s="3" t="s">
        <v>400</v>
      </c>
      <c r="E20" s="3" t="s">
        <v>401</v>
      </c>
      <c r="F20" s="3" t="s">
        <v>400</v>
      </c>
      <c r="G20" s="3" t="s">
        <v>400</v>
      </c>
      <c r="H20" s="38" t="s">
        <v>400</v>
      </c>
      <c r="J20" s="3" t="e">
        <f t="shared" si="1"/>
        <v>#VALUE!</v>
      </c>
      <c r="K20" s="3">
        <f t="shared" si="0"/>
        <v>0</v>
      </c>
      <c r="L20" s="3" t="e">
        <f t="shared" si="0"/>
        <v>#VALUE!</v>
      </c>
      <c r="M20" s="3" t="e">
        <f t="shared" si="0"/>
        <v>#VALUE!</v>
      </c>
      <c r="P20" s="12" t="s">
        <v>511</v>
      </c>
      <c r="Q20" s="9" t="str">
        <f>IF(A20="","",C20)</f>
        <v xml:space="preserve">PANAMERICANO-ON  </v>
      </c>
      <c r="R20" s="38" t="str">
        <f>IF(A20="","",H20)</f>
        <v>N/A</v>
      </c>
      <c r="S20" s="5" t="e">
        <f>J20</f>
        <v>#VALUE!</v>
      </c>
      <c r="T20" s="5">
        <f>K20</f>
        <v>0</v>
      </c>
      <c r="U20" s="5" t="e">
        <f>L20</f>
        <v>#VALUE!</v>
      </c>
      <c r="V20" s="5" t="e">
        <f>M20</f>
        <v>#VALUE!</v>
      </c>
    </row>
    <row r="21" spans="1:22">
      <c r="A21" s="25" t="str">
        <f>IF(Tabela176[[#This Row],[Código]]="IBOV","^BVSP",IF(Tabela176[[#This Row],[Código]]="","",CONCATENATE(LEFT(Tabela176[[#This Row],[Código]],6),".SA")))</f>
        <v>BPNM4.SA</v>
      </c>
      <c r="C21" s="3" t="s">
        <v>514</v>
      </c>
      <c r="D21" s="3" t="s">
        <v>2140</v>
      </c>
      <c r="E21" s="3" t="s">
        <v>1412</v>
      </c>
      <c r="F21" s="3" t="s">
        <v>2140</v>
      </c>
      <c r="G21" s="3" t="s">
        <v>1988</v>
      </c>
      <c r="H21" s="38">
        <v>41726</v>
      </c>
      <c r="J21" s="3">
        <f t="shared" si="1"/>
        <v>3.72</v>
      </c>
      <c r="K21" s="3">
        <f t="shared" si="0"/>
        <v>3.69</v>
      </c>
      <c r="L21" s="3">
        <f t="shared" si="0"/>
        <v>3.72</v>
      </c>
      <c r="M21" s="3">
        <f t="shared" si="0"/>
        <v>3.67</v>
      </c>
      <c r="P21" s="12" t="s">
        <v>512</v>
      </c>
      <c r="Q21" s="9" t="str">
        <f>IF(A21="","",C21)</f>
        <v xml:space="preserve">PANAMERICANO-PN  </v>
      </c>
      <c r="R21" s="34">
        <f>IF(A21="","",H21)</f>
        <v>41726</v>
      </c>
      <c r="S21" s="6">
        <f>J21</f>
        <v>3.72</v>
      </c>
      <c r="T21" s="6">
        <f>K21</f>
        <v>3.69</v>
      </c>
      <c r="U21" s="6">
        <f>L21</f>
        <v>3.72</v>
      </c>
      <c r="V21" s="6">
        <f>M21</f>
        <v>3.67</v>
      </c>
    </row>
    <row r="22" spans="1:22">
      <c r="A22" s="25" t="str">
        <f>IF(Tabela176[[#This Row],[Código]]="IBOV","^BVSP",IF(Tabela176[[#This Row],[Código]]="","",CONCATENATE(LEFT(Tabela176[[#This Row],[Código]],6),".SA")))</f>
        <v>BTOW3.SA</v>
      </c>
      <c r="C22" s="3" t="s">
        <v>727</v>
      </c>
      <c r="D22" s="3" t="s">
        <v>4195</v>
      </c>
      <c r="E22" s="3" t="s">
        <v>4196</v>
      </c>
      <c r="F22" s="3" t="s">
        <v>4197</v>
      </c>
      <c r="G22" s="3" t="s">
        <v>1941</v>
      </c>
      <c r="H22" s="38">
        <v>41726</v>
      </c>
      <c r="J22" s="3">
        <f t="shared" si="1"/>
        <v>26.52</v>
      </c>
      <c r="K22" s="3">
        <f t="shared" si="0"/>
        <v>26.92</v>
      </c>
      <c r="L22" s="3">
        <f t="shared" si="0"/>
        <v>27.39</v>
      </c>
      <c r="M22" s="3">
        <f t="shared" si="0"/>
        <v>26.51</v>
      </c>
      <c r="P22" s="12" t="s">
        <v>726</v>
      </c>
      <c r="Q22" s="9" t="str">
        <f>IF(A22="","",C22)</f>
        <v xml:space="preserve">B2W DIGITAL -ON  </v>
      </c>
      <c r="R22" s="38">
        <f>IF(A22="","",H22)</f>
        <v>41726</v>
      </c>
      <c r="S22" s="5">
        <f>J22</f>
        <v>26.52</v>
      </c>
      <c r="T22" s="5">
        <f>K22</f>
        <v>26.92</v>
      </c>
      <c r="U22" s="5">
        <f>L22</f>
        <v>27.39</v>
      </c>
      <c r="V22" s="5">
        <f>M22</f>
        <v>26.51</v>
      </c>
    </row>
    <row r="23" spans="1:22">
      <c r="A23" s="25" t="str">
        <f>IF(Tabela176[[#This Row],[Código]]="IBOV","^BVSP",IF(Tabela176[[#This Row],[Código]]="","",CONCATENATE(LEFT(Tabela176[[#This Row],[Código]],6),".SA")))</f>
        <v>BTTL3.SA</v>
      </c>
      <c r="C23" s="3" t="s">
        <v>649</v>
      </c>
      <c r="D23" s="3" t="s">
        <v>1378</v>
      </c>
      <c r="E23" s="3" t="s">
        <v>896</v>
      </c>
      <c r="F23" s="3" t="s">
        <v>896</v>
      </c>
      <c r="G23" s="3" t="s">
        <v>1378</v>
      </c>
      <c r="H23" s="38">
        <v>41726</v>
      </c>
      <c r="J23" s="3">
        <f t="shared" si="1"/>
        <v>0.73</v>
      </c>
      <c r="K23" s="3">
        <f t="shared" si="1"/>
        <v>0.78</v>
      </c>
      <c r="L23" s="3">
        <f t="shared" si="1"/>
        <v>0.78</v>
      </c>
      <c r="M23" s="3">
        <f t="shared" si="1"/>
        <v>0.73</v>
      </c>
      <c r="P23" s="12" t="s">
        <v>647</v>
      </c>
      <c r="Q23" s="9" t="str">
        <f>IF(A23="","",C23)</f>
        <v>BATTISTELLA -ON</v>
      </c>
      <c r="R23" s="38">
        <f>IF(A23="","",H23)</f>
        <v>41726</v>
      </c>
      <c r="S23" s="5">
        <f>J23</f>
        <v>0.73</v>
      </c>
      <c r="T23" s="5">
        <f>K23</f>
        <v>0.78</v>
      </c>
      <c r="U23" s="5">
        <f>L23</f>
        <v>0.78</v>
      </c>
      <c r="V23" s="5">
        <f>M23</f>
        <v>0.73</v>
      </c>
    </row>
    <row r="24" spans="1:22">
      <c r="A24" s="25" t="str">
        <f>IF(Tabela176[[#This Row],[Código]]="IBOV","^BVSP",IF(Tabela176[[#This Row],[Código]]="","",CONCATENATE(LEFT(Tabela176[[#This Row],[Código]],6),".SA")))</f>
        <v>BTTL4.SA</v>
      </c>
      <c r="C24" s="3" t="s">
        <v>650</v>
      </c>
      <c r="D24" s="3" t="s">
        <v>4198</v>
      </c>
      <c r="E24" s="3" t="s">
        <v>1436</v>
      </c>
      <c r="F24" s="3" t="s">
        <v>4199</v>
      </c>
      <c r="G24" s="3" t="s">
        <v>1240</v>
      </c>
      <c r="H24" s="38">
        <v>41726</v>
      </c>
      <c r="J24" s="3">
        <f t="shared" si="1"/>
        <v>0.87</v>
      </c>
      <c r="K24" s="3">
        <f t="shared" si="1"/>
        <v>0.86</v>
      </c>
      <c r="L24" s="3">
        <f t="shared" si="1"/>
        <v>0.88</v>
      </c>
      <c r="M24" s="3">
        <f t="shared" si="1"/>
        <v>0.84</v>
      </c>
      <c r="P24" s="12" t="s">
        <v>648</v>
      </c>
      <c r="Q24" s="9" t="str">
        <f>IF(A24="","",C24)</f>
        <v>BATTISTELLA -PN</v>
      </c>
      <c r="R24" s="38">
        <f>IF(A24="","",H24)</f>
        <v>41726</v>
      </c>
      <c r="S24" s="5">
        <f>J24</f>
        <v>0.87</v>
      </c>
      <c r="T24" s="5">
        <f>K24</f>
        <v>0.86</v>
      </c>
      <c r="U24" s="5">
        <f>L24</f>
        <v>0.88</v>
      </c>
      <c r="V24" s="5">
        <f>M24</f>
        <v>0.84</v>
      </c>
    </row>
    <row r="25" spans="1:22">
      <c r="A25" s="25" t="str">
        <f>IF(Tabela176[[#This Row],[Código]]="IBOV","^BVSP",IF(Tabela176[[#This Row],[Código]]="","",CONCATENATE(LEFT(Tabela176[[#This Row],[Código]],6),".SA")))</f>
        <v>CAFE3.SA</v>
      </c>
      <c r="C25" s="3" t="s">
        <v>767</v>
      </c>
      <c r="D25" s="3" t="s">
        <v>400</v>
      </c>
      <c r="E25" s="3" t="s">
        <v>616</v>
      </c>
      <c r="F25" s="3" t="s">
        <v>616</v>
      </c>
      <c r="G25" s="3" t="s">
        <v>616</v>
      </c>
      <c r="H25" s="38">
        <v>41726</v>
      </c>
      <c r="J25" s="3" t="e">
        <f t="shared" si="1"/>
        <v>#VALUE!</v>
      </c>
      <c r="K25" s="3">
        <f t="shared" si="1"/>
        <v>2</v>
      </c>
      <c r="L25" s="3">
        <f t="shared" si="1"/>
        <v>2</v>
      </c>
      <c r="M25" s="3">
        <f t="shared" si="1"/>
        <v>2</v>
      </c>
      <c r="P25" s="3" t="s">
        <v>765</v>
      </c>
      <c r="Q25" s="9" t="str">
        <f>IF(A25="","",C25)</f>
        <v>CAF BRASILIA-ON *</v>
      </c>
      <c r="R25" s="38">
        <f>IF(A25="","",H25)</f>
        <v>41726</v>
      </c>
      <c r="S25" s="5" t="e">
        <f>J25</f>
        <v>#VALUE!</v>
      </c>
      <c r="T25" s="5">
        <f>K25</f>
        <v>2</v>
      </c>
      <c r="U25" s="5">
        <f>L25</f>
        <v>2</v>
      </c>
      <c r="V25" s="5">
        <f>M25</f>
        <v>2</v>
      </c>
    </row>
    <row r="26" spans="1:22">
      <c r="A26" s="25" t="str">
        <f>IF(Tabela176[[#This Row],[Código]]="IBOV","^BVSP",IF(Tabela176[[#This Row],[Código]]="","",CONCATENATE(LEFT(Tabela176[[#This Row],[Código]],6),".SA")))</f>
        <v>CAFE4.SA</v>
      </c>
      <c r="C26" s="3" t="s">
        <v>768</v>
      </c>
      <c r="D26" s="3" t="s">
        <v>400</v>
      </c>
      <c r="E26" s="3" t="s">
        <v>366</v>
      </c>
      <c r="F26" s="3" t="s">
        <v>366</v>
      </c>
      <c r="G26" s="3" t="s">
        <v>366</v>
      </c>
      <c r="H26" s="38">
        <v>41726</v>
      </c>
      <c r="J26" s="3" t="e">
        <f t="shared" si="1"/>
        <v>#VALUE!</v>
      </c>
      <c r="K26" s="3">
        <f t="shared" si="1"/>
        <v>0.5</v>
      </c>
      <c r="L26" s="3">
        <f t="shared" si="1"/>
        <v>0.5</v>
      </c>
      <c r="M26" s="3">
        <f t="shared" si="1"/>
        <v>0.5</v>
      </c>
      <c r="P26" s="3" t="s">
        <v>766</v>
      </c>
      <c r="Q26" s="9" t="str">
        <f>IF(A26="","",C26)</f>
        <v>CAF BRASILIA-PN *</v>
      </c>
      <c r="R26" s="38">
        <f>IF(A26="","",H26)</f>
        <v>41726</v>
      </c>
      <c r="S26" s="5" t="e">
        <f>J26</f>
        <v>#VALUE!</v>
      </c>
      <c r="T26" s="5">
        <f>K26</f>
        <v>0.5</v>
      </c>
      <c r="U26" s="5">
        <f>L26</f>
        <v>0.5</v>
      </c>
      <c r="V26" s="5">
        <f>M26</f>
        <v>0.5</v>
      </c>
    </row>
    <row r="27" spans="1:22">
      <c r="A27" s="25" t="str">
        <f>IF(Tabela176[[#This Row],[Código]]="IBOV","^BVSP",IF(Tabela176[[#This Row],[Código]]="","",CONCATENATE(LEFT(Tabela176[[#This Row],[Código]],6),".SA")))</f>
        <v>CCXC3.SA</v>
      </c>
      <c r="C27" s="3" t="s">
        <v>607</v>
      </c>
      <c r="D27" s="3" t="s">
        <v>1333</v>
      </c>
      <c r="E27" s="3" t="s">
        <v>1473</v>
      </c>
      <c r="F27" s="3" t="s">
        <v>1364</v>
      </c>
      <c r="G27" s="3" t="s">
        <v>1473</v>
      </c>
      <c r="H27" s="38">
        <v>41726</v>
      </c>
      <c r="J27" s="3">
        <f t="shared" si="1"/>
        <v>0.94</v>
      </c>
      <c r="K27" s="3">
        <f t="shared" si="1"/>
        <v>0.93</v>
      </c>
      <c r="L27" s="3">
        <f t="shared" si="1"/>
        <v>0.96</v>
      </c>
      <c r="M27" s="3">
        <f t="shared" si="1"/>
        <v>0.93</v>
      </c>
      <c r="P27" s="13" t="s">
        <v>606</v>
      </c>
      <c r="Q27" s="9" t="str">
        <f>IF(A27="","",C27)</f>
        <v xml:space="preserve">CCX CARVAO  -ON  </v>
      </c>
      <c r="R27" s="34">
        <f>IF(A27="","",H27)</f>
        <v>41726</v>
      </c>
      <c r="S27" s="6">
        <f>J27</f>
        <v>0.94</v>
      </c>
      <c r="T27" s="6">
        <f>K27</f>
        <v>0.93</v>
      </c>
      <c r="U27" s="6">
        <f>L27</f>
        <v>0.96</v>
      </c>
      <c r="V27" s="6">
        <f>M27</f>
        <v>0.93</v>
      </c>
    </row>
    <row r="28" spans="1:22">
      <c r="A28" s="25" t="str">
        <f>IF(Tabela176[[#This Row],[Código]]="IBOV","^BVSP",IF(Tabela176[[#This Row],[Código]]="","",CONCATENATE(LEFT(Tabela176[[#This Row],[Código]],6),".SA")))</f>
        <v>CLAN3.SA</v>
      </c>
      <c r="C28" s="3" t="s">
        <v>752</v>
      </c>
      <c r="D28" s="3" t="s">
        <v>400</v>
      </c>
      <c r="E28" s="3" t="s">
        <v>401</v>
      </c>
      <c r="F28" s="3" t="s">
        <v>400</v>
      </c>
      <c r="G28" s="3" t="s">
        <v>400</v>
      </c>
      <c r="H28" s="38" t="s">
        <v>400</v>
      </c>
      <c r="J28" s="3" t="e">
        <f t="shared" si="1"/>
        <v>#VALUE!</v>
      </c>
      <c r="K28" s="3">
        <f t="shared" si="1"/>
        <v>0</v>
      </c>
      <c r="L28" s="3" t="e">
        <f t="shared" si="1"/>
        <v>#VALUE!</v>
      </c>
      <c r="M28" s="3" t="e">
        <f t="shared" si="1"/>
        <v>#VALUE!</v>
      </c>
      <c r="P28" s="13" t="s">
        <v>750</v>
      </c>
      <c r="Q28" s="9" t="str">
        <f>IF(A28="","",C28)</f>
        <v>CLARION     -ON</v>
      </c>
      <c r="R28" s="38" t="str">
        <f>IF(A28="","",H28)</f>
        <v>N/A</v>
      </c>
      <c r="S28" s="5" t="e">
        <f>J28</f>
        <v>#VALUE!</v>
      </c>
      <c r="T28" s="5">
        <f>K28</f>
        <v>0</v>
      </c>
      <c r="U28" s="5" t="e">
        <f>L28</f>
        <v>#VALUE!</v>
      </c>
      <c r="V28" s="5" t="e">
        <f>M28</f>
        <v>#VALUE!</v>
      </c>
    </row>
    <row r="29" spans="1:22">
      <c r="A29" s="25" t="str">
        <f>IF(Tabela176[[#This Row],[Código]]="IBOV","^BVSP",IF(Tabela176[[#This Row],[Código]]="","",CONCATENATE(LEFT(Tabela176[[#This Row],[Código]],6),".SA")))</f>
        <v>CLAN4.SA</v>
      </c>
      <c r="C29" s="3" t="s">
        <v>753</v>
      </c>
      <c r="D29" s="3" t="s">
        <v>400</v>
      </c>
      <c r="E29" s="3" t="s">
        <v>619</v>
      </c>
      <c r="F29" s="3" t="s">
        <v>619</v>
      </c>
      <c r="G29" s="3" t="s">
        <v>619</v>
      </c>
      <c r="H29" s="38">
        <v>41726</v>
      </c>
      <c r="J29" s="3" t="e">
        <f>IF($A29="",0,VALUE(CONCATENATE(LEFT(D29,LEN(D29)-3),",",RIGHT(D29,2))))</f>
        <v>#VALUE!</v>
      </c>
      <c r="K29" s="3">
        <f t="shared" si="1"/>
        <v>3</v>
      </c>
      <c r="L29" s="3">
        <f t="shared" si="1"/>
        <v>3</v>
      </c>
      <c r="M29" s="3">
        <f t="shared" si="1"/>
        <v>3</v>
      </c>
      <c r="P29" s="12" t="s">
        <v>751</v>
      </c>
      <c r="Q29" s="9" t="str">
        <f>IF(A29="","",C29)</f>
        <v>CLARION     -PN</v>
      </c>
      <c r="R29" s="38">
        <f>IF(A29="","",H29)</f>
        <v>41726</v>
      </c>
      <c r="S29" s="5" t="e">
        <f>J29</f>
        <v>#VALUE!</v>
      </c>
      <c r="T29" s="5">
        <f>K29</f>
        <v>3</v>
      </c>
      <c r="U29" s="5">
        <f>L29</f>
        <v>3</v>
      </c>
      <c r="V29" s="5">
        <f>M29</f>
        <v>3</v>
      </c>
    </row>
    <row r="30" spans="1:22">
      <c r="A30" s="25" t="str">
        <f>IF(Tabela176[[#This Row],[Código]]="IBOV","^BVSP",IF(Tabela176[[#This Row],[Código]]="","",CONCATENATE(LEFT(Tabela176[[#This Row],[Código]],6),".SA")))</f>
        <v>CORR3.SA</v>
      </c>
      <c r="C30" s="3" t="s">
        <v>670</v>
      </c>
      <c r="D30" s="3" t="s">
        <v>400</v>
      </c>
      <c r="E30" s="3" t="s">
        <v>401</v>
      </c>
      <c r="F30" s="3" t="s">
        <v>400</v>
      </c>
      <c r="G30" s="3" t="s">
        <v>400</v>
      </c>
      <c r="H30" s="38" t="s">
        <v>400</v>
      </c>
      <c r="J30" s="3" t="e">
        <f t="shared" si="1"/>
        <v>#VALUE!</v>
      </c>
      <c r="K30" s="3">
        <f t="shared" si="1"/>
        <v>0</v>
      </c>
      <c r="L30" s="3" t="e">
        <f t="shared" si="1"/>
        <v>#VALUE!</v>
      </c>
      <c r="M30" s="3" t="e">
        <f t="shared" si="1"/>
        <v>#VALUE!</v>
      </c>
      <c r="P30" s="13" t="s">
        <v>665</v>
      </c>
      <c r="Q30" s="9" t="str">
        <f>IF(A30="","",C30)</f>
        <v>COR RIBEIRO -ON</v>
      </c>
      <c r="R30" s="38" t="str">
        <f>IF(A30="","",H30)</f>
        <v>N/A</v>
      </c>
      <c r="S30" s="5" t="e">
        <f>J30</f>
        <v>#VALUE!</v>
      </c>
      <c r="T30" s="5">
        <f>K30</f>
        <v>0</v>
      </c>
      <c r="U30" s="5" t="e">
        <f>L30</f>
        <v>#VALUE!</v>
      </c>
      <c r="V30" s="5" t="e">
        <f>M30</f>
        <v>#VALUE!</v>
      </c>
    </row>
    <row r="31" spans="1:22">
      <c r="A31" s="25" t="str">
        <f>IF(Tabela176[[#This Row],[Código]]="IBOV","^BVSP",IF(Tabela176[[#This Row],[Código]]="","",CONCATENATE(LEFT(Tabela176[[#This Row],[Código]],6),".SA")))</f>
        <v>CORR4.SA</v>
      </c>
      <c r="C31" s="3" t="s">
        <v>671</v>
      </c>
      <c r="D31" s="3" t="s">
        <v>400</v>
      </c>
      <c r="E31" s="3" t="s">
        <v>672</v>
      </c>
      <c r="F31" s="3" t="s">
        <v>672</v>
      </c>
      <c r="G31" s="3" t="s">
        <v>672</v>
      </c>
      <c r="H31" s="38">
        <v>41726</v>
      </c>
      <c r="J31" s="3" t="e">
        <f t="shared" si="1"/>
        <v>#VALUE!</v>
      </c>
      <c r="K31" s="3">
        <f t="shared" si="1"/>
        <v>210.01</v>
      </c>
      <c r="L31" s="3">
        <f t="shared" si="1"/>
        <v>210.01</v>
      </c>
      <c r="M31" s="3">
        <f t="shared" si="1"/>
        <v>210.01</v>
      </c>
      <c r="P31" s="13" t="s">
        <v>666</v>
      </c>
      <c r="Q31" s="9" t="str">
        <f>IF(A31="","",C31)</f>
        <v>COR RIBEIRO -PN</v>
      </c>
      <c r="R31" s="38">
        <f>IF(A31="","",H31)</f>
        <v>41726</v>
      </c>
      <c r="S31" s="5" t="e">
        <f>J31</f>
        <v>#VALUE!</v>
      </c>
      <c r="T31" s="5">
        <f>K31</f>
        <v>210.01</v>
      </c>
      <c r="U31" s="5">
        <f>L31</f>
        <v>210.01</v>
      </c>
      <c r="V31" s="5">
        <f>M31</f>
        <v>210.01</v>
      </c>
    </row>
    <row r="32" spans="1:22">
      <c r="A32" s="25" t="str">
        <f>IF(Tabela176[[#This Row],[Código]]="IBOV","^BVSP",IF(Tabela176[[#This Row],[Código]]="","",CONCATENATE(LEFT(Tabela176[[#This Row],[Código]],6),".SA")))</f>
        <v>CREM3.SA</v>
      </c>
      <c r="C32" s="3" t="s">
        <v>692</v>
      </c>
      <c r="D32" s="3" t="s">
        <v>4200</v>
      </c>
      <c r="E32" s="3" t="s">
        <v>1355</v>
      </c>
      <c r="F32" s="3" t="s">
        <v>1373</v>
      </c>
      <c r="G32" s="3" t="s">
        <v>4200</v>
      </c>
      <c r="H32" s="38">
        <v>41726</v>
      </c>
      <c r="J32" s="3">
        <f t="shared" si="1"/>
        <v>16.32</v>
      </c>
      <c r="K32" s="3">
        <f t="shared" si="1"/>
        <v>16.5</v>
      </c>
      <c r="L32" s="3">
        <f t="shared" si="1"/>
        <v>16.649999999999999</v>
      </c>
      <c r="M32" s="3">
        <f t="shared" si="1"/>
        <v>16.32</v>
      </c>
      <c r="P32" s="13" t="s">
        <v>691</v>
      </c>
      <c r="Q32" s="9" t="str">
        <f>IF(A32="","",C32)</f>
        <v xml:space="preserve">CREMER      -ON  </v>
      </c>
      <c r="R32" s="38">
        <f>IF(A32="","",H32)</f>
        <v>41726</v>
      </c>
      <c r="S32" s="5">
        <f>J32</f>
        <v>16.32</v>
      </c>
      <c r="T32" s="5">
        <f>K32</f>
        <v>16.5</v>
      </c>
      <c r="U32" s="5">
        <f>L32</f>
        <v>16.649999999999999</v>
      </c>
      <c r="V32" s="5">
        <f>M32</f>
        <v>16.32</v>
      </c>
    </row>
    <row r="33" spans="1:22">
      <c r="A33" s="25" t="str">
        <f>IF(Tabela176[[#This Row],[Código]]="IBOV","^BVSP",IF(Tabela176[[#This Row],[Código]]="","",CONCATENATE(LEFT(Tabela176[[#This Row],[Código]],6),".SA")))</f>
        <v>CRUZ3.SA</v>
      </c>
      <c r="C33" s="3" t="s">
        <v>1439</v>
      </c>
      <c r="D33" s="3" t="s">
        <v>1408</v>
      </c>
      <c r="E33" s="3" t="s">
        <v>2007</v>
      </c>
      <c r="F33" s="3" t="s">
        <v>4201</v>
      </c>
      <c r="G33" s="3" t="s">
        <v>4202</v>
      </c>
      <c r="H33" s="38">
        <v>41726</v>
      </c>
      <c r="J33" s="3">
        <f t="shared" si="1"/>
        <v>20.65</v>
      </c>
      <c r="K33" s="3">
        <f t="shared" si="1"/>
        <v>20.55</v>
      </c>
      <c r="L33" s="3">
        <f t="shared" si="1"/>
        <v>20.82</v>
      </c>
      <c r="M33" s="3">
        <f t="shared" si="1"/>
        <v>20.46</v>
      </c>
      <c r="P33" s="9" t="s">
        <v>721</v>
      </c>
      <c r="Q33" s="9" t="str">
        <f>IF(A33="","",C33)</f>
        <v xml:space="preserve">SOUZA CRUZ  -ON  </v>
      </c>
      <c r="R33" s="38">
        <f>IF(A33="","",H33)</f>
        <v>41726</v>
      </c>
      <c r="S33" s="5">
        <f>J33</f>
        <v>20.65</v>
      </c>
      <c r="T33" s="5">
        <f>K33</f>
        <v>20.55</v>
      </c>
      <c r="U33" s="5">
        <f>L33</f>
        <v>20.82</v>
      </c>
      <c r="V33" s="5">
        <f>M33</f>
        <v>20.46</v>
      </c>
    </row>
    <row r="34" spans="1:22">
      <c r="A34" s="25" t="str">
        <f>IF(Tabela176[[#This Row],[Código]]="IBOV","^BVSP",IF(Tabela176[[#This Row],[Código]]="","",CONCATENATE(LEFT(Tabela176[[#This Row],[Código]],6),".SA")))</f>
        <v>CSNA3.SA</v>
      </c>
      <c r="C34" s="3" t="s">
        <v>1429</v>
      </c>
      <c r="D34" s="3" t="s">
        <v>4203</v>
      </c>
      <c r="E34" s="3" t="s">
        <v>4204</v>
      </c>
      <c r="F34" s="3" t="s">
        <v>4205</v>
      </c>
      <c r="G34" s="3" t="s">
        <v>1374</v>
      </c>
      <c r="H34" s="38">
        <v>41726</v>
      </c>
      <c r="J34" s="3">
        <f t="shared" si="1"/>
        <v>10.130000000000001</v>
      </c>
      <c r="K34" s="3">
        <f t="shared" si="1"/>
        <v>9.8800000000000008</v>
      </c>
      <c r="L34" s="3">
        <f t="shared" si="1"/>
        <v>10.31</v>
      </c>
      <c r="M34" s="3">
        <f t="shared" si="1"/>
        <v>9.85</v>
      </c>
      <c r="P34" s="13" t="s">
        <v>550</v>
      </c>
      <c r="Q34" s="9" t="str">
        <f>IF(A34="","",C34)</f>
        <v>SID NACIONAL-ON</v>
      </c>
      <c r="R34" s="38">
        <f>IF(A34="","",H34)</f>
        <v>41726</v>
      </c>
      <c r="S34" s="5">
        <f>J34</f>
        <v>10.130000000000001</v>
      </c>
      <c r="T34" s="5">
        <f>K34</f>
        <v>9.8800000000000008</v>
      </c>
      <c r="U34" s="5">
        <f>L34</f>
        <v>10.31</v>
      </c>
      <c r="V34" s="5">
        <f>M34</f>
        <v>9.85</v>
      </c>
    </row>
    <row r="35" spans="1:22">
      <c r="A35" s="25" t="str">
        <f>IF(Tabela176[[#This Row],[Código]]="IBOV","^BVSP",IF(Tabela176[[#This Row],[Código]]="","",CONCATENATE(LEFT(Tabela176[[#This Row],[Código]],6),".SA")))</f>
        <v>DASA3.SA</v>
      </c>
      <c r="C35" s="3" t="s">
        <v>682</v>
      </c>
      <c r="D35" s="3" t="s">
        <v>4206</v>
      </c>
      <c r="E35" s="3" t="s">
        <v>2059</v>
      </c>
      <c r="F35" s="3" t="s">
        <v>1468</v>
      </c>
      <c r="G35" s="3" t="s">
        <v>4206</v>
      </c>
      <c r="H35" s="38">
        <v>41726</v>
      </c>
      <c r="J35" s="3">
        <f t="shared" si="1"/>
        <v>14.96</v>
      </c>
      <c r="K35" s="3">
        <f t="shared" si="1"/>
        <v>15.03</v>
      </c>
      <c r="L35" s="3">
        <f t="shared" si="1"/>
        <v>15.16</v>
      </c>
      <c r="M35" s="3">
        <f t="shared" si="1"/>
        <v>14.96</v>
      </c>
      <c r="P35" s="12" t="s">
        <v>681</v>
      </c>
      <c r="Q35" s="9" t="str">
        <f>IF(A35="","",C35)</f>
        <v xml:space="preserve">DASA        -ON  </v>
      </c>
      <c r="R35" s="38">
        <f>IF(A35="","",H35)</f>
        <v>41726</v>
      </c>
      <c r="S35" s="5">
        <f>J35</f>
        <v>14.96</v>
      </c>
      <c r="T35" s="5">
        <f>K35</f>
        <v>15.03</v>
      </c>
      <c r="U35" s="5">
        <f>L35</f>
        <v>15.16</v>
      </c>
      <c r="V35" s="5">
        <f>M35</f>
        <v>14.96</v>
      </c>
    </row>
    <row r="36" spans="1:22">
      <c r="A36" s="25" t="str">
        <f>IF(Tabela176[[#This Row],[Código]]="IBOV","^BVSP",IF(Tabela176[[#This Row],[Código]]="","",CONCATENATE(LEFT(Tabela176[[#This Row],[Código]],6),".SA")))</f>
        <v>DOCA3.SA</v>
      </c>
      <c r="C36" s="3" t="s">
        <v>657</v>
      </c>
      <c r="D36" s="3" t="s">
        <v>400</v>
      </c>
      <c r="E36" s="3" t="s">
        <v>126</v>
      </c>
      <c r="F36" s="3" t="s">
        <v>126</v>
      </c>
      <c r="G36" s="3" t="s">
        <v>126</v>
      </c>
      <c r="H36" s="38">
        <v>41726</v>
      </c>
      <c r="J36" s="3" t="e">
        <f t="shared" si="1"/>
        <v>#VALUE!</v>
      </c>
      <c r="K36" s="3">
        <f t="shared" si="1"/>
        <v>11</v>
      </c>
      <c r="L36" s="3">
        <f t="shared" si="1"/>
        <v>11</v>
      </c>
      <c r="M36" s="3">
        <f t="shared" si="1"/>
        <v>11</v>
      </c>
      <c r="P36" s="13" t="s">
        <v>655</v>
      </c>
      <c r="Q36" s="9" t="str">
        <f>IF(A36="","",C36)</f>
        <v>DOCAS       -ON</v>
      </c>
      <c r="R36" s="38">
        <f>IF(A36="","",H36)</f>
        <v>41726</v>
      </c>
      <c r="S36" s="5" t="e">
        <f>J36</f>
        <v>#VALUE!</v>
      </c>
      <c r="T36" s="5">
        <f>K36</f>
        <v>11</v>
      </c>
      <c r="U36" s="5">
        <f>L36</f>
        <v>11</v>
      </c>
      <c r="V36" s="5">
        <f>M36</f>
        <v>11</v>
      </c>
    </row>
    <row r="37" spans="1:22">
      <c r="A37" s="25" t="str">
        <f>IF(Tabela176[[#This Row],[Código]]="IBOV","^BVSP",IF(Tabela176[[#This Row],[Código]]="","",CONCATENATE(LEFT(Tabela176[[#This Row],[Código]],6),".SA")))</f>
        <v>DOCA4.SA</v>
      </c>
      <c r="C37" s="3" t="s">
        <v>658</v>
      </c>
      <c r="D37" s="3" t="s">
        <v>668</v>
      </c>
      <c r="E37" s="3" t="s">
        <v>668</v>
      </c>
      <c r="F37" s="3" t="s">
        <v>668</v>
      </c>
      <c r="G37" s="3" t="s">
        <v>668</v>
      </c>
      <c r="H37" s="38">
        <v>41726</v>
      </c>
      <c r="J37" s="3">
        <f t="shared" si="1"/>
        <v>5</v>
      </c>
      <c r="K37" s="3">
        <f t="shared" si="1"/>
        <v>5</v>
      </c>
      <c r="L37" s="3">
        <f t="shared" si="1"/>
        <v>5</v>
      </c>
      <c r="M37" s="3">
        <f t="shared" si="1"/>
        <v>5</v>
      </c>
      <c r="P37" s="12" t="s">
        <v>656</v>
      </c>
      <c r="Q37" s="9" t="str">
        <f>IF(A37="","",C37)</f>
        <v>DOCAS       -PN</v>
      </c>
      <c r="R37" s="38">
        <f>IF(A37="","",H37)</f>
        <v>41726</v>
      </c>
      <c r="S37" s="5">
        <f>J37</f>
        <v>5</v>
      </c>
      <c r="T37" s="5">
        <f>K37</f>
        <v>5</v>
      </c>
      <c r="U37" s="5">
        <f>L37</f>
        <v>5</v>
      </c>
      <c r="V37" s="5">
        <f>M37</f>
        <v>5</v>
      </c>
    </row>
    <row r="38" spans="1:22">
      <c r="A38" s="25" t="str">
        <f>IF(Tabela176[[#This Row],[Código]]="IBOV","^BVSP",IF(Tabela176[[#This Row],[Código]]="","",CONCATENATE(LEFT(Tabela176[[#This Row],[Código]],6),".SA")))</f>
        <v>DUQE3.SA</v>
      </c>
      <c r="C38" s="3" t="s">
        <v>578</v>
      </c>
      <c r="D38" s="3" t="s">
        <v>400</v>
      </c>
      <c r="E38" s="3" t="s">
        <v>579</v>
      </c>
      <c r="F38" s="3" t="s">
        <v>579</v>
      </c>
      <c r="G38" s="3" t="s">
        <v>579</v>
      </c>
      <c r="H38" s="38">
        <v>41726</v>
      </c>
      <c r="J38" s="3" t="e">
        <f t="shared" si="1"/>
        <v>#VALUE!</v>
      </c>
      <c r="K38" s="3">
        <f t="shared" si="1"/>
        <v>28</v>
      </c>
      <c r="L38" s="3">
        <f t="shared" si="1"/>
        <v>28</v>
      </c>
      <c r="M38" s="3">
        <f t="shared" si="1"/>
        <v>28</v>
      </c>
      <c r="P38" s="12" t="s">
        <v>576</v>
      </c>
      <c r="Q38" s="9" t="str">
        <f>IF(A38="","",C38)</f>
        <v>MET DUQUE   -ON</v>
      </c>
      <c r="R38" s="38">
        <f>IF(A38="","",H38)</f>
        <v>41726</v>
      </c>
      <c r="S38" s="5" t="e">
        <f>J38</f>
        <v>#VALUE!</v>
      </c>
      <c r="T38" s="5">
        <f>K38</f>
        <v>28</v>
      </c>
      <c r="U38" s="5">
        <f>L38</f>
        <v>28</v>
      </c>
      <c r="V38" s="5">
        <f>M38</f>
        <v>28</v>
      </c>
    </row>
    <row r="39" spans="1:22">
      <c r="A39" s="25" t="str">
        <f>IF(Tabela176[[#This Row],[Código]]="IBOV","^BVSP",IF(Tabela176[[#This Row],[Código]]="","",CONCATENATE(LEFT(Tabela176[[#This Row],[Código]],6),".SA")))</f>
        <v>DUQE4.SA</v>
      </c>
      <c r="C39" s="3" t="s">
        <v>580</v>
      </c>
      <c r="D39" s="3" t="s">
        <v>1256</v>
      </c>
      <c r="E39" s="3" t="s">
        <v>1256</v>
      </c>
      <c r="F39" s="3" t="s">
        <v>1256</v>
      </c>
      <c r="G39" s="3" t="s">
        <v>1256</v>
      </c>
      <c r="H39" s="38">
        <v>41726</v>
      </c>
      <c r="J39" s="3">
        <f t="shared" si="1"/>
        <v>4.4000000000000004</v>
      </c>
      <c r="K39" s="3">
        <f t="shared" si="1"/>
        <v>4.4000000000000004</v>
      </c>
      <c r="L39" s="3">
        <f t="shared" si="1"/>
        <v>4.4000000000000004</v>
      </c>
      <c r="M39" s="3">
        <f t="shared" si="1"/>
        <v>4.4000000000000004</v>
      </c>
      <c r="P39" s="12" t="s">
        <v>577</v>
      </c>
      <c r="Q39" s="9" t="str">
        <f>IF(A39="","",C39)</f>
        <v>MET DUQUE   -PN</v>
      </c>
      <c r="R39" s="38">
        <f>IF(A39="","",H39)</f>
        <v>41726</v>
      </c>
      <c r="S39" s="5">
        <f>J39</f>
        <v>4.4000000000000004</v>
      </c>
      <c r="T39" s="5">
        <f>K39</f>
        <v>4.4000000000000004</v>
      </c>
      <c r="U39" s="5">
        <f>L39</f>
        <v>4.4000000000000004</v>
      </c>
      <c r="V39" s="5">
        <f>M39</f>
        <v>4.4000000000000004</v>
      </c>
    </row>
    <row r="40" spans="1:22">
      <c r="A40" s="25" t="str">
        <f>IF(Tabela176[[#This Row],[Código]]="IBOV","^BVSP",IF(Tabela176[[#This Row],[Código]]="","",CONCATENATE(LEFT(Tabela176[[#This Row],[Código]],6),".SA")))</f>
        <v>EUCA3.SA</v>
      </c>
      <c r="C40" s="3" t="s">
        <v>631</v>
      </c>
      <c r="D40" s="3" t="s">
        <v>400</v>
      </c>
      <c r="E40" s="3" t="s">
        <v>632</v>
      </c>
      <c r="F40" s="3" t="s">
        <v>632</v>
      </c>
      <c r="G40" s="3" t="s">
        <v>632</v>
      </c>
      <c r="H40" s="38">
        <v>41726</v>
      </c>
      <c r="J40" s="3" t="e">
        <f t="shared" si="1"/>
        <v>#VALUE!</v>
      </c>
      <c r="K40" s="3">
        <f t="shared" si="1"/>
        <v>7.11</v>
      </c>
      <c r="L40" s="3">
        <f t="shared" si="1"/>
        <v>7.11</v>
      </c>
      <c r="M40" s="3">
        <f t="shared" si="1"/>
        <v>7.11</v>
      </c>
      <c r="P40" s="12" t="s">
        <v>630</v>
      </c>
      <c r="Q40" s="9" t="str">
        <f>IF(A40="","",C40)</f>
        <v xml:space="preserve">EUCATEX     -ON  </v>
      </c>
      <c r="R40" s="38">
        <f>IF(A40="","",H40)</f>
        <v>41726</v>
      </c>
      <c r="S40" s="5" t="e">
        <f>J40</f>
        <v>#VALUE!</v>
      </c>
      <c r="T40" s="5">
        <f>K40</f>
        <v>7.11</v>
      </c>
      <c r="U40" s="5">
        <f>L40</f>
        <v>7.11</v>
      </c>
      <c r="V40" s="5">
        <f>M40</f>
        <v>7.11</v>
      </c>
    </row>
    <row r="41" spans="1:22">
      <c r="A41" s="25" t="str">
        <f>IF(Tabela176[[#This Row],[Código]]="IBOV","^BVSP",IF(Tabela176[[#This Row],[Código]]="","",CONCATENATE(LEFT(Tabela176[[#This Row],[Código]],6),".SA")))</f>
        <v>FBMC3.SA</v>
      </c>
      <c r="C41" s="3" t="s">
        <v>568</v>
      </c>
      <c r="D41" s="3" t="s">
        <v>400</v>
      </c>
      <c r="E41" s="3" t="s">
        <v>569</v>
      </c>
      <c r="F41" s="3" t="s">
        <v>569</v>
      </c>
      <c r="G41" s="3" t="s">
        <v>569</v>
      </c>
      <c r="H41" s="38">
        <v>41726</v>
      </c>
      <c r="J41" s="3" t="e">
        <f t="shared" si="1"/>
        <v>#VALUE!</v>
      </c>
      <c r="K41" s="3">
        <f t="shared" si="1"/>
        <v>80</v>
      </c>
      <c r="L41" s="3">
        <f t="shared" si="1"/>
        <v>80</v>
      </c>
      <c r="M41" s="3">
        <f t="shared" si="1"/>
        <v>80</v>
      </c>
      <c r="P41" s="13" t="s">
        <v>566</v>
      </c>
      <c r="Q41" s="9" t="str">
        <f>IF(A41="","",C41)</f>
        <v>FIBAM       -ON</v>
      </c>
      <c r="R41" s="38">
        <f>IF(A41="","",H41)</f>
        <v>41726</v>
      </c>
      <c r="S41" s="5" t="e">
        <f>J41</f>
        <v>#VALUE!</v>
      </c>
      <c r="T41" s="5">
        <f>K41</f>
        <v>80</v>
      </c>
      <c r="U41" s="5">
        <f>L41</f>
        <v>80</v>
      </c>
      <c r="V41" s="5">
        <f>M41</f>
        <v>80</v>
      </c>
    </row>
    <row r="42" spans="1:22">
      <c r="A42" s="25" t="str">
        <f>IF(Tabela176[[#This Row],[Código]]="IBOV","^BVSP",IF(Tabela176[[#This Row],[Código]]="","",CONCATENATE(LEFT(Tabela176[[#This Row],[Código]],6),".SA")))</f>
        <v>FBMC4.SA</v>
      </c>
      <c r="C42" s="3" t="s">
        <v>570</v>
      </c>
      <c r="D42" s="3" t="s">
        <v>574</v>
      </c>
      <c r="E42" s="3" t="s">
        <v>1266</v>
      </c>
      <c r="F42" s="3" t="s">
        <v>1266</v>
      </c>
      <c r="G42" s="3" t="s">
        <v>1252</v>
      </c>
      <c r="H42" s="38">
        <v>41726</v>
      </c>
      <c r="J42" s="3">
        <f t="shared" si="1"/>
        <v>25</v>
      </c>
      <c r="K42" s="3">
        <f t="shared" si="1"/>
        <v>25.49</v>
      </c>
      <c r="L42" s="3">
        <f t="shared" si="1"/>
        <v>25.49</v>
      </c>
      <c r="M42" s="3">
        <f t="shared" si="1"/>
        <v>24.5</v>
      </c>
      <c r="P42" s="13" t="s">
        <v>567</v>
      </c>
      <c r="Q42" s="9" t="str">
        <f>IF(A42="","",C42)</f>
        <v>FIBAM       -PN</v>
      </c>
      <c r="R42" s="38">
        <f>IF(A42="","",H42)</f>
        <v>41726</v>
      </c>
      <c r="S42" s="5">
        <f>J42</f>
        <v>25</v>
      </c>
      <c r="T42" s="5">
        <f>K42</f>
        <v>25.49</v>
      </c>
      <c r="U42" s="5">
        <f>L42</f>
        <v>25.49</v>
      </c>
      <c r="V42" s="5">
        <f>M42</f>
        <v>24.5</v>
      </c>
    </row>
    <row r="43" spans="1:22">
      <c r="A43" s="25" t="str">
        <f>IF(Tabela176[[#This Row],[Código]]="IBOV","^BVSP",IF(Tabela176[[#This Row],[Código]]="","",CONCATENATE(LEFT(Tabela176[[#This Row],[Código]],6),".SA")))</f>
        <v>FIBR3.SA</v>
      </c>
      <c r="C43" s="3" t="s">
        <v>625</v>
      </c>
      <c r="D43" s="3" t="s">
        <v>4207</v>
      </c>
      <c r="E43" s="3" t="s">
        <v>4208</v>
      </c>
      <c r="F43" s="3" t="s">
        <v>4209</v>
      </c>
      <c r="G43" s="3" t="s">
        <v>4210</v>
      </c>
      <c r="H43" s="38">
        <v>41726</v>
      </c>
      <c r="J43" s="3">
        <f t="shared" si="1"/>
        <v>24.79</v>
      </c>
      <c r="K43" s="3">
        <f t="shared" si="1"/>
        <v>24.91</v>
      </c>
      <c r="L43" s="3">
        <f t="shared" si="1"/>
        <v>25.16</v>
      </c>
      <c r="M43" s="3">
        <f t="shared" si="1"/>
        <v>24.78</v>
      </c>
      <c r="P43" s="9" t="s">
        <v>624</v>
      </c>
      <c r="Q43" s="9" t="str">
        <f>IF(A43="","",C43)</f>
        <v xml:space="preserve">FIBRIA      -ON  </v>
      </c>
      <c r="R43" s="38">
        <f>IF(A43="","",H43)</f>
        <v>41726</v>
      </c>
      <c r="S43" s="5">
        <f>J43</f>
        <v>24.79</v>
      </c>
      <c r="T43" s="5">
        <f>K43</f>
        <v>24.91</v>
      </c>
      <c r="U43" s="5">
        <f>L43</f>
        <v>25.16</v>
      </c>
      <c r="V43" s="5">
        <f>M43</f>
        <v>24.78</v>
      </c>
    </row>
    <row r="44" spans="1:22">
      <c r="A44" s="25" t="str">
        <f>IF(Tabela176[[#This Row],[Código]]="IBOV","^BVSP",IF(Tabela176[[#This Row],[Código]]="","",CONCATENATE(LEFT(Tabela176[[#This Row],[Código]],6),".SA")))</f>
        <v>FLRY3.SA</v>
      </c>
      <c r="C44" s="3" t="s">
        <v>684</v>
      </c>
      <c r="D44" s="3" t="s">
        <v>1437</v>
      </c>
      <c r="E44" s="3" t="s">
        <v>2081</v>
      </c>
      <c r="F44" s="3" t="s">
        <v>2048</v>
      </c>
      <c r="G44" s="3" t="s">
        <v>2131</v>
      </c>
      <c r="H44" s="38">
        <v>41726</v>
      </c>
      <c r="J44" s="3">
        <f t="shared" si="1"/>
        <v>19.09</v>
      </c>
      <c r="K44" s="3">
        <f t="shared" si="1"/>
        <v>19.13</v>
      </c>
      <c r="L44" s="3">
        <f t="shared" si="1"/>
        <v>19.3</v>
      </c>
      <c r="M44" s="3">
        <f t="shared" si="1"/>
        <v>19.03</v>
      </c>
      <c r="P44" s="12" t="s">
        <v>683</v>
      </c>
      <c r="Q44" s="9" t="str">
        <f>IF(A44="","",C44)</f>
        <v xml:space="preserve">FLEURY      -ON  </v>
      </c>
      <c r="R44" s="34">
        <f>IF(A44="","",H44)</f>
        <v>41726</v>
      </c>
      <c r="S44" s="6">
        <f>J44</f>
        <v>19.09</v>
      </c>
      <c r="T44" s="6">
        <f>K44</f>
        <v>19.13</v>
      </c>
      <c r="U44" s="6">
        <f>L44</f>
        <v>19.3</v>
      </c>
      <c r="V44" s="6">
        <f>M44</f>
        <v>19.03</v>
      </c>
    </row>
    <row r="45" spans="1:22">
      <c r="A45" s="25" t="str">
        <f>IF(Tabela176[[#This Row],[Código]]="IBOV","^BVSP",IF(Tabela176[[#This Row],[Código]]="","",CONCATENATE(LEFT(Tabela176[[#This Row],[Código]],6),".SA")))</f>
        <v>GGBR3.SA</v>
      </c>
      <c r="C45" s="3" t="s">
        <v>560</v>
      </c>
      <c r="D45" s="3" t="s">
        <v>4211</v>
      </c>
      <c r="E45" s="3" t="s">
        <v>3992</v>
      </c>
      <c r="F45" s="3" t="s">
        <v>4212</v>
      </c>
      <c r="G45" s="3" t="s">
        <v>3992</v>
      </c>
      <c r="H45" s="38">
        <v>41726</v>
      </c>
      <c r="J45" s="3">
        <f t="shared" si="1"/>
        <v>11.77</v>
      </c>
      <c r="K45" s="3">
        <f t="shared" si="1"/>
        <v>11.62</v>
      </c>
      <c r="L45" s="3">
        <f t="shared" si="1"/>
        <v>11.88</v>
      </c>
      <c r="M45" s="3">
        <f t="shared" si="1"/>
        <v>11.62</v>
      </c>
      <c r="P45" s="12" t="s">
        <v>558</v>
      </c>
      <c r="Q45" s="9" t="str">
        <f>IF(A45="","",C45)</f>
        <v xml:space="preserve">GERDAU      -ON  </v>
      </c>
      <c r="R45" s="38">
        <f>IF(A45="","",H45)</f>
        <v>41726</v>
      </c>
      <c r="S45" s="5">
        <f>J45</f>
        <v>11.77</v>
      </c>
      <c r="T45" s="5">
        <f>K45</f>
        <v>11.62</v>
      </c>
      <c r="U45" s="5">
        <f>L45</f>
        <v>11.88</v>
      </c>
      <c r="V45" s="5">
        <f>M45</f>
        <v>11.62</v>
      </c>
    </row>
    <row r="46" spans="1:22">
      <c r="A46" s="25" t="str">
        <f>IF(Tabela176[[#This Row],[Código]]="IBOV","^BVSP",IF(Tabela176[[#This Row],[Código]]="","",CONCATENATE(LEFT(Tabela176[[#This Row],[Código]],6),".SA")))</f>
        <v>GGBR4.SA</v>
      </c>
      <c r="C46" s="3" t="s">
        <v>561</v>
      </c>
      <c r="D46" s="3" t="s">
        <v>4213</v>
      </c>
      <c r="E46" s="3" t="s">
        <v>1389</v>
      </c>
      <c r="F46" s="3" t="s">
        <v>4213</v>
      </c>
      <c r="G46" s="3" t="s">
        <v>4214</v>
      </c>
      <c r="H46" s="38">
        <v>41726</v>
      </c>
      <c r="J46" s="3">
        <f t="shared" si="1"/>
        <v>14.69</v>
      </c>
      <c r="K46" s="3">
        <f t="shared" si="1"/>
        <v>14.38</v>
      </c>
      <c r="L46" s="3">
        <f t="shared" si="1"/>
        <v>14.69</v>
      </c>
      <c r="M46" s="3">
        <f t="shared" si="1"/>
        <v>14.33</v>
      </c>
      <c r="P46" s="12" t="s">
        <v>559</v>
      </c>
      <c r="Q46" s="9" t="str">
        <f>IF(A46="","",C46)</f>
        <v xml:space="preserve">GERDAU      -PN  </v>
      </c>
      <c r="R46" s="38">
        <f>IF(A46="","",H46)</f>
        <v>41726</v>
      </c>
      <c r="S46" s="5">
        <f>J46</f>
        <v>14.69</v>
      </c>
      <c r="T46" s="5">
        <f>K46</f>
        <v>14.38</v>
      </c>
      <c r="U46" s="5">
        <f>L46</f>
        <v>14.69</v>
      </c>
      <c r="V46" s="5">
        <f>M46</f>
        <v>14.33</v>
      </c>
    </row>
    <row r="47" spans="1:22">
      <c r="A47" s="25" t="str">
        <f>IF(Tabela176[[#This Row],[Código]]="IBOV","^BVSP",IF(Tabela176[[#This Row],[Código]]="","",CONCATENATE(LEFT(Tabela176[[#This Row],[Código]],6),".SA")))</f>
        <v>GOAU3.SA</v>
      </c>
      <c r="C47" s="3" t="s">
        <v>564</v>
      </c>
      <c r="D47" s="3" t="s">
        <v>1274</v>
      </c>
      <c r="E47" s="3" t="s">
        <v>2093</v>
      </c>
      <c r="F47" s="3" t="s">
        <v>1274</v>
      </c>
      <c r="G47" s="3" t="s">
        <v>4215</v>
      </c>
      <c r="H47" s="38">
        <v>41726</v>
      </c>
      <c r="J47" s="3">
        <f t="shared" si="1"/>
        <v>14</v>
      </c>
      <c r="K47" s="3">
        <f t="shared" si="1"/>
        <v>13.95</v>
      </c>
      <c r="L47" s="3">
        <f t="shared" si="1"/>
        <v>14</v>
      </c>
      <c r="M47" s="3">
        <f t="shared" si="1"/>
        <v>13.82</v>
      </c>
      <c r="P47" s="12" t="s">
        <v>562</v>
      </c>
      <c r="Q47" s="9" t="str">
        <f>IF(A47="","",C47)</f>
        <v xml:space="preserve">GERDAU MET  -ON  </v>
      </c>
      <c r="R47" s="38">
        <f>IF(A47="","",H47)</f>
        <v>41726</v>
      </c>
      <c r="S47" s="5">
        <f>J47</f>
        <v>14</v>
      </c>
      <c r="T47" s="5">
        <f>K47</f>
        <v>13.95</v>
      </c>
      <c r="U47" s="5">
        <f>L47</f>
        <v>14</v>
      </c>
      <c r="V47" s="5">
        <f>M47</f>
        <v>13.82</v>
      </c>
    </row>
    <row r="48" spans="1:22">
      <c r="A48" s="25" t="str">
        <f>IF(Tabela176[[#This Row],[Código]]="IBOV","^BVSP",IF(Tabela176[[#This Row],[Código]]="","",CONCATENATE(LEFT(Tabela176[[#This Row],[Código]],6),".SA")))</f>
        <v>GOAU4.SA</v>
      </c>
      <c r="C48" s="3" t="s">
        <v>565</v>
      </c>
      <c r="D48" s="3" t="s">
        <v>1392</v>
      </c>
      <c r="E48" s="3" t="s">
        <v>4216</v>
      </c>
      <c r="F48" s="3" t="s">
        <v>4217</v>
      </c>
      <c r="G48" s="3" t="s">
        <v>4218</v>
      </c>
      <c r="H48" s="38">
        <v>41726</v>
      </c>
      <c r="J48" s="3">
        <f t="shared" si="1"/>
        <v>17.18</v>
      </c>
      <c r="K48" s="3">
        <f t="shared" si="1"/>
        <v>17.010000000000002</v>
      </c>
      <c r="L48" s="3">
        <f t="shared" si="1"/>
        <v>17.37</v>
      </c>
      <c r="M48" s="3">
        <f t="shared" si="1"/>
        <v>16.96</v>
      </c>
      <c r="P48" s="12" t="s">
        <v>563</v>
      </c>
      <c r="Q48" s="9" t="str">
        <f>IF(A48="","",C48)</f>
        <v xml:space="preserve">GERDAU MET  -PN  </v>
      </c>
      <c r="R48" s="38">
        <f>IF(A48="","",H48)</f>
        <v>41726</v>
      </c>
      <c r="S48" s="5">
        <f>J48</f>
        <v>17.18</v>
      </c>
      <c r="T48" s="5">
        <f>K48</f>
        <v>17.010000000000002</v>
      </c>
      <c r="U48" s="5">
        <f>L48</f>
        <v>17.37</v>
      </c>
      <c r="V48" s="5">
        <f>M48</f>
        <v>16.96</v>
      </c>
    </row>
    <row r="49" spans="1:22">
      <c r="A49" s="25" t="str">
        <f>IF(Tabela176[[#This Row],[Código]]="IBOV","^BVSP",IF(Tabela176[[#This Row],[Código]]="","",CONCATENATE(LEFT(Tabela176[[#This Row],[Código]],6),".SA")))</f>
        <v>GPCP3.SA</v>
      </c>
      <c r="C49" s="3" t="s">
        <v>602</v>
      </c>
      <c r="D49" s="3" t="s">
        <v>1242</v>
      </c>
      <c r="E49" s="3" t="s">
        <v>1384</v>
      </c>
      <c r="F49" s="3" t="s">
        <v>1384</v>
      </c>
      <c r="G49" s="3" t="s">
        <v>1239</v>
      </c>
      <c r="H49" s="38">
        <v>41726</v>
      </c>
      <c r="J49" s="3">
        <f t="shared" si="1"/>
        <v>0.42</v>
      </c>
      <c r="K49" s="3">
        <f t="shared" si="1"/>
        <v>0.44</v>
      </c>
      <c r="L49" s="3">
        <f t="shared" si="1"/>
        <v>0.44</v>
      </c>
      <c r="M49" s="3">
        <f t="shared" si="1"/>
        <v>0.38</v>
      </c>
      <c r="P49" s="12" t="s">
        <v>601</v>
      </c>
      <c r="Q49" s="9" t="str">
        <f>IF(A49="","",C49)</f>
        <v>GPC PART    -ON</v>
      </c>
      <c r="R49" s="38">
        <f>IF(A49="","",H49)</f>
        <v>41726</v>
      </c>
      <c r="S49" s="5">
        <f>J49</f>
        <v>0.42</v>
      </c>
      <c r="T49" s="5">
        <f>K49</f>
        <v>0.44</v>
      </c>
      <c r="U49" s="5">
        <f>L49</f>
        <v>0.44</v>
      </c>
      <c r="V49" s="5">
        <f>M49</f>
        <v>0.38</v>
      </c>
    </row>
    <row r="50" spans="1:22">
      <c r="A50" s="25" t="str">
        <f>IF(Tabela176[[#This Row],[Código]]="IBOV","^BVSP",IF(Tabela176[[#This Row],[Código]]="","",CONCATENATE(LEFT(Tabela176[[#This Row],[Código]],6),".SA")))</f>
        <v>GSHP3.SA</v>
      </c>
      <c r="C50" s="3" t="s">
        <v>675</v>
      </c>
      <c r="D50" s="3" t="s">
        <v>2063</v>
      </c>
      <c r="E50" s="3" t="s">
        <v>1965</v>
      </c>
      <c r="F50" s="3" t="s">
        <v>2063</v>
      </c>
      <c r="G50" s="3" t="s">
        <v>1927</v>
      </c>
      <c r="H50" s="38">
        <v>41726</v>
      </c>
      <c r="J50" s="3">
        <f t="shared" si="1"/>
        <v>8.34</v>
      </c>
      <c r="K50" s="3">
        <f t="shared" si="1"/>
        <v>8.1</v>
      </c>
      <c r="L50" s="3">
        <f t="shared" si="1"/>
        <v>8.34</v>
      </c>
      <c r="M50" s="3">
        <f t="shared" si="1"/>
        <v>8.0500000000000007</v>
      </c>
      <c r="P50" s="13" t="s">
        <v>674</v>
      </c>
      <c r="Q50" s="9" t="str">
        <f>IF(A50="","",C50)</f>
        <v xml:space="preserve">GENERALSHOPP-ON  </v>
      </c>
      <c r="R50" s="38">
        <f>IF(A50="","",H50)</f>
        <v>41726</v>
      </c>
      <c r="S50" s="5">
        <f>J50</f>
        <v>8.34</v>
      </c>
      <c r="T50" s="5">
        <f>K50</f>
        <v>8.1</v>
      </c>
      <c r="U50" s="5">
        <f>L50</f>
        <v>8.34</v>
      </c>
      <c r="V50" s="5">
        <f>M50</f>
        <v>8.0500000000000007</v>
      </c>
    </row>
    <row r="51" spans="1:22">
      <c r="A51" s="25" t="str">
        <f>IF(Tabela176[[#This Row],[Código]]="IBOV","^BVSP",IF(Tabela176[[#This Row],[Código]]="","",CONCATENATE(LEFT(Tabela176[[#This Row],[Código]],6),".SA")))</f>
        <v>HBTS3.SA</v>
      </c>
      <c r="C51" s="3" t="s">
        <v>653</v>
      </c>
      <c r="D51" s="3" t="s">
        <v>400</v>
      </c>
      <c r="E51" s="3" t="s">
        <v>401</v>
      </c>
      <c r="F51" s="3" t="s">
        <v>400</v>
      </c>
      <c r="G51" s="3" t="s">
        <v>400</v>
      </c>
      <c r="H51" s="38" t="s">
        <v>400</v>
      </c>
      <c r="J51" s="3" t="e">
        <f t="shared" si="1"/>
        <v>#VALUE!</v>
      </c>
      <c r="K51" s="3">
        <f t="shared" si="1"/>
        <v>0</v>
      </c>
      <c r="L51" s="3" t="e">
        <f t="shared" si="1"/>
        <v>#VALUE!</v>
      </c>
      <c r="M51" s="3" t="e">
        <f t="shared" si="1"/>
        <v>#VALUE!</v>
      </c>
      <c r="P51" s="12" t="s">
        <v>651</v>
      </c>
      <c r="Q51" s="9" t="str">
        <f>IF(A51="","",C51)</f>
        <v>HABITASUL   -ON</v>
      </c>
      <c r="R51" s="38" t="str">
        <f>IF(A51="","",H51)</f>
        <v>N/A</v>
      </c>
      <c r="S51" s="5" t="e">
        <f>J51</f>
        <v>#VALUE!</v>
      </c>
      <c r="T51" s="5">
        <f>K51</f>
        <v>0</v>
      </c>
      <c r="U51" s="5" t="e">
        <f>L51</f>
        <v>#VALUE!</v>
      </c>
      <c r="V51" s="5" t="e">
        <f>M51</f>
        <v>#VALUE!</v>
      </c>
    </row>
    <row r="52" spans="1:22">
      <c r="A52" s="25" t="str">
        <f>IF(Tabela176[[#This Row],[Código]]="IBOV","^BVSP",IF(Tabela176[[#This Row],[Código]]="","",CONCATENATE(LEFT(Tabela176[[#This Row],[Código]],6),".SA")))</f>
        <v>HBTS6.SA</v>
      </c>
      <c r="C52" s="3" t="s">
        <v>654</v>
      </c>
      <c r="D52" s="3" t="s">
        <v>400</v>
      </c>
      <c r="E52" s="3" t="s">
        <v>401</v>
      </c>
      <c r="F52" s="3" t="s">
        <v>400</v>
      </c>
      <c r="G52" s="3" t="s">
        <v>400</v>
      </c>
      <c r="H52" s="38" t="s">
        <v>400</v>
      </c>
      <c r="J52" s="3" t="e">
        <f t="shared" si="1"/>
        <v>#VALUE!</v>
      </c>
      <c r="K52" s="3">
        <f t="shared" si="1"/>
        <v>0</v>
      </c>
      <c r="L52" s="3" t="e">
        <f t="shared" si="1"/>
        <v>#VALUE!</v>
      </c>
      <c r="M52" s="3" t="e">
        <f t="shared" si="1"/>
        <v>#VALUE!</v>
      </c>
      <c r="P52" s="12" t="s">
        <v>652</v>
      </c>
      <c r="Q52" s="9" t="str">
        <f>IF(A52="","",C52)</f>
        <v>HABITASUL   -PNB</v>
      </c>
      <c r="R52" s="34" t="str">
        <f>IF(A52="","",H52)</f>
        <v>N/A</v>
      </c>
      <c r="S52" s="6" t="e">
        <f>J52</f>
        <v>#VALUE!</v>
      </c>
      <c r="T52" s="6">
        <f>K52</f>
        <v>0</v>
      </c>
      <c r="U52" s="6" t="e">
        <f>L52</f>
        <v>#VALUE!</v>
      </c>
      <c r="V52" s="6" t="e">
        <f>M52</f>
        <v>#VALUE!</v>
      </c>
    </row>
    <row r="53" spans="1:22">
      <c r="A53" s="25" t="str">
        <f>IF(Tabela176[[#This Row],[Código]]="IBOV","^BVSP",IF(Tabela176[[#This Row],[Código]]="","",CONCATENATE(LEFT(Tabela176[[#This Row],[Código]],6),".SA")))</f>
        <v>HYPE3.SA</v>
      </c>
      <c r="C53" s="3" t="s">
        <v>729</v>
      </c>
      <c r="D53" s="3" t="s">
        <v>1942</v>
      </c>
      <c r="E53" s="3" t="s">
        <v>4219</v>
      </c>
      <c r="F53" s="3" t="s">
        <v>4220</v>
      </c>
      <c r="G53" s="3" t="s">
        <v>4221</v>
      </c>
      <c r="H53" s="38">
        <v>41726</v>
      </c>
      <c r="J53" s="3">
        <f t="shared" si="1"/>
        <v>16.86</v>
      </c>
      <c r="K53" s="3">
        <f t="shared" si="1"/>
        <v>16.66</v>
      </c>
      <c r="L53" s="3">
        <f t="shared" si="1"/>
        <v>17.059999999999999</v>
      </c>
      <c r="M53" s="3">
        <f t="shared" si="1"/>
        <v>16.45</v>
      </c>
      <c r="P53" s="12" t="s">
        <v>728</v>
      </c>
      <c r="Q53" s="9" t="str">
        <f>IF(A53="","",C53)</f>
        <v xml:space="preserve">HYPERMARCAS -ON  </v>
      </c>
      <c r="R53" s="38">
        <f>IF(A53="","",H53)</f>
        <v>41726</v>
      </c>
      <c r="S53" s="5">
        <f>J53</f>
        <v>16.86</v>
      </c>
      <c r="T53" s="5">
        <f>K53</f>
        <v>16.66</v>
      </c>
      <c r="U53" s="5">
        <f>L53</f>
        <v>17.059999999999999</v>
      </c>
      <c r="V53" s="5">
        <f>M53</f>
        <v>16.45</v>
      </c>
    </row>
    <row r="54" spans="1:22">
      <c r="A54" s="25" t="str">
        <f>IF(Tabela176[[#This Row],[Código]]="IBOV","^BVSP",IF(Tabela176[[#This Row],[Código]]="","",CONCATENATE(LEFT(Tabela176[[#This Row],[Código]],6),".SA")))</f>
        <v>IDNT3.SA</v>
      </c>
      <c r="C54" s="3" t="s">
        <v>528</v>
      </c>
      <c r="D54" s="3" t="s">
        <v>1310</v>
      </c>
      <c r="E54" s="48" t="s">
        <v>640</v>
      </c>
      <c r="F54" s="48" t="s">
        <v>1310</v>
      </c>
      <c r="G54" s="48" t="s">
        <v>1338</v>
      </c>
      <c r="H54" s="38">
        <v>41726</v>
      </c>
      <c r="J54" s="3">
        <f t="shared" si="1"/>
        <v>1.54</v>
      </c>
      <c r="K54" s="3">
        <f t="shared" si="1"/>
        <v>1.51</v>
      </c>
      <c r="L54" s="3">
        <f t="shared" si="1"/>
        <v>1.54</v>
      </c>
      <c r="M54" s="3">
        <f t="shared" si="1"/>
        <v>1.48</v>
      </c>
      <c r="P54" s="9" t="s">
        <v>527</v>
      </c>
      <c r="Q54" s="9" t="str">
        <f>IF(A54="","",C54)</f>
        <v xml:space="preserve">IDEIASNET   -ON  </v>
      </c>
      <c r="R54" s="38">
        <f>IF(A54="","",H54)</f>
        <v>41726</v>
      </c>
      <c r="S54" s="5">
        <f>J54</f>
        <v>1.54</v>
      </c>
      <c r="T54" s="5">
        <f>K54</f>
        <v>1.51</v>
      </c>
      <c r="U54" s="5">
        <f>L54</f>
        <v>1.54</v>
      </c>
      <c r="V54" s="5">
        <f>M54</f>
        <v>1.48</v>
      </c>
    </row>
    <row r="55" spans="1:22">
      <c r="A55" s="25" t="str">
        <f>IF(Tabela176[[#This Row],[Código]]="IBOV","^BVSP",IF(Tabela176[[#This Row],[Código]]="","",CONCATENATE(LEFT(Tabela176[[#This Row],[Código]],6),".SA")))</f>
        <v>IDVL3.SA</v>
      </c>
      <c r="C55" s="3" t="s">
        <v>505</v>
      </c>
      <c r="D55" s="3" t="s">
        <v>400</v>
      </c>
      <c r="E55" s="3" t="s">
        <v>506</v>
      </c>
      <c r="F55" s="3" t="s">
        <v>506</v>
      </c>
      <c r="G55" s="3" t="s">
        <v>506</v>
      </c>
      <c r="H55" s="38">
        <v>41726</v>
      </c>
      <c r="J55" s="3" t="e">
        <f t="shared" si="1"/>
        <v>#VALUE!</v>
      </c>
      <c r="K55" s="3">
        <f t="shared" si="1"/>
        <v>6.25</v>
      </c>
      <c r="L55" s="3">
        <f t="shared" si="1"/>
        <v>6.25</v>
      </c>
      <c r="M55" s="3">
        <f t="shared" si="1"/>
        <v>6.25</v>
      </c>
      <c r="P55" s="12" t="s">
        <v>503</v>
      </c>
      <c r="Q55" s="9" t="str">
        <f>IF(A55="","",C55)</f>
        <v xml:space="preserve">INDUSVAL    -ON  </v>
      </c>
      <c r="R55" s="38">
        <f>IF(A55="","",H55)</f>
        <v>41726</v>
      </c>
      <c r="S55" s="5" t="e">
        <f>J55</f>
        <v>#VALUE!</v>
      </c>
      <c r="T55" s="5">
        <f>K55</f>
        <v>6.25</v>
      </c>
      <c r="U55" s="5">
        <f>L55</f>
        <v>6.25</v>
      </c>
      <c r="V55" s="5">
        <f>M55</f>
        <v>6.25</v>
      </c>
    </row>
    <row r="56" spans="1:22">
      <c r="A56" s="25" t="str">
        <f>IF(Tabela176[[#This Row],[Código]]="IBOV","^BVSP",IF(Tabela176[[#This Row],[Código]]="","",CONCATENATE(LEFT(Tabela176[[#This Row],[Código]],6),".SA")))</f>
        <v>IDVL4.SA</v>
      </c>
      <c r="C56" s="3" t="s">
        <v>507</v>
      </c>
      <c r="D56" s="3" t="s">
        <v>1982</v>
      </c>
      <c r="E56" s="3" t="s">
        <v>1377</v>
      </c>
      <c r="F56" s="3" t="s">
        <v>1377</v>
      </c>
      <c r="G56" s="3" t="s">
        <v>1335</v>
      </c>
      <c r="H56" s="38">
        <v>41726</v>
      </c>
      <c r="J56" s="3">
        <f t="shared" si="1"/>
        <v>3.96</v>
      </c>
      <c r="K56" s="3">
        <f t="shared" si="1"/>
        <v>4.0999999999999996</v>
      </c>
      <c r="L56" s="3">
        <f t="shared" si="1"/>
        <v>4.0999999999999996</v>
      </c>
      <c r="M56" s="3">
        <f t="shared" si="1"/>
        <v>3.95</v>
      </c>
      <c r="P56" s="13" t="s">
        <v>504</v>
      </c>
      <c r="Q56" s="9" t="str">
        <f>IF(A56="","",C56)</f>
        <v xml:space="preserve">INDUSVAL    -PN  </v>
      </c>
      <c r="R56" s="38">
        <f>IF(A56="","",H56)</f>
        <v>41726</v>
      </c>
      <c r="S56" s="5">
        <f>J56</f>
        <v>3.96</v>
      </c>
      <c r="T56" s="5">
        <f>K56</f>
        <v>4.0999999999999996</v>
      </c>
      <c r="U56" s="5">
        <f>L56</f>
        <v>4.0999999999999996</v>
      </c>
      <c r="V56" s="5">
        <f>M56</f>
        <v>3.95</v>
      </c>
    </row>
    <row r="57" spans="1:22">
      <c r="A57" s="25" t="str">
        <f>IF(Tabela176[[#This Row],[Código]]="IBOV","^BVSP",IF(Tabela176[[#This Row],[Código]]="","",CONCATENATE(LEFT(Tabela176[[#This Row],[Código]],6),".SA")))</f>
        <v>ITEC3.SA</v>
      </c>
      <c r="C57" s="3" t="s">
        <v>543</v>
      </c>
      <c r="D57" s="3" t="s">
        <v>1286</v>
      </c>
      <c r="E57" s="3" t="s">
        <v>218</v>
      </c>
      <c r="F57" s="3" t="s">
        <v>218</v>
      </c>
      <c r="G57" s="3" t="s">
        <v>1286</v>
      </c>
      <c r="H57" s="38">
        <v>41726</v>
      </c>
      <c r="J57" s="3">
        <f t="shared" si="1"/>
        <v>18</v>
      </c>
      <c r="K57" s="3">
        <f t="shared" si="1"/>
        <v>19</v>
      </c>
      <c r="L57" s="3">
        <f t="shared" si="1"/>
        <v>19</v>
      </c>
      <c r="M57" s="3">
        <f t="shared" si="1"/>
        <v>18</v>
      </c>
      <c r="P57" s="9" t="s">
        <v>540</v>
      </c>
      <c r="Q57" s="9" t="str">
        <f>IF(A57="","",C57)</f>
        <v>ITAUTEC     -ON</v>
      </c>
      <c r="R57" s="38">
        <f>IF(A57="","",H57)</f>
        <v>41726</v>
      </c>
      <c r="S57" s="5">
        <f>J57</f>
        <v>18</v>
      </c>
      <c r="T57" s="5">
        <f>K57</f>
        <v>19</v>
      </c>
      <c r="U57" s="5">
        <f>L57</f>
        <v>19</v>
      </c>
      <c r="V57" s="5">
        <f>M57</f>
        <v>18</v>
      </c>
    </row>
    <row r="58" spans="1:22">
      <c r="A58" s="25" t="str">
        <f>IF(Tabela176[[#This Row],[Código]]="IBOV","^BVSP",IF(Tabela176[[#This Row],[Código]]="","",CONCATENATE(LEFT(Tabela176[[#This Row],[Código]],6),".SA")))</f>
        <v>JBDU3.SA</v>
      </c>
      <c r="C58" s="3" t="s">
        <v>661</v>
      </c>
      <c r="D58" s="3" t="s">
        <v>4222</v>
      </c>
      <c r="E58" s="3" t="s">
        <v>4222</v>
      </c>
      <c r="F58" s="3" t="s">
        <v>1281</v>
      </c>
      <c r="G58" s="3" t="s">
        <v>4222</v>
      </c>
      <c r="H58" s="38">
        <v>41726</v>
      </c>
      <c r="J58" s="3">
        <f t="shared" si="1"/>
        <v>0.23</v>
      </c>
      <c r="K58" s="3">
        <f t="shared" si="1"/>
        <v>0.23</v>
      </c>
      <c r="L58" s="3">
        <f t="shared" si="1"/>
        <v>0.25</v>
      </c>
      <c r="M58" s="3">
        <f t="shared" si="1"/>
        <v>0.23</v>
      </c>
      <c r="P58" s="12" t="s">
        <v>659</v>
      </c>
      <c r="Q58" s="9" t="str">
        <f>IF(A58="","",C58)</f>
        <v>J B DUARTE  -ON</v>
      </c>
      <c r="R58" s="38">
        <f>IF(A58="","",H58)</f>
        <v>41726</v>
      </c>
      <c r="S58" s="5">
        <f>J58</f>
        <v>0.23</v>
      </c>
      <c r="T58" s="5">
        <f>K58</f>
        <v>0.23</v>
      </c>
      <c r="U58" s="5">
        <f>L58</f>
        <v>0.25</v>
      </c>
      <c r="V58" s="5">
        <f>M58</f>
        <v>0.23</v>
      </c>
    </row>
    <row r="59" spans="1:22">
      <c r="A59" s="25" t="str">
        <f>IF(Tabela176[[#This Row],[Código]]="IBOV","^BVSP",IF(Tabela176[[#This Row],[Código]]="","",CONCATENATE(LEFT(Tabela176[[#This Row],[Código]],6),".SA")))</f>
        <v>JBDU4.SA</v>
      </c>
      <c r="C59" s="3" t="s">
        <v>662</v>
      </c>
      <c r="D59" s="3" t="s">
        <v>1275</v>
      </c>
      <c r="E59" s="48" t="s">
        <v>2019</v>
      </c>
      <c r="F59" s="48" t="s">
        <v>2019</v>
      </c>
      <c r="G59" s="48" t="s">
        <v>1275</v>
      </c>
      <c r="H59" s="38">
        <v>41726</v>
      </c>
      <c r="J59" s="3">
        <f t="shared" si="1"/>
        <v>0.13</v>
      </c>
      <c r="K59" s="3">
        <f t="shared" si="1"/>
        <v>0.14000000000000001</v>
      </c>
      <c r="L59" s="3">
        <f t="shared" si="1"/>
        <v>0.14000000000000001</v>
      </c>
      <c r="M59" s="3">
        <f t="shared" si="1"/>
        <v>0.13</v>
      </c>
      <c r="P59" s="12" t="s">
        <v>660</v>
      </c>
      <c r="Q59" s="9" t="str">
        <f>IF(A59="","",C59)</f>
        <v>J B DUARTE  -PN</v>
      </c>
      <c r="R59" s="38">
        <f>IF(A59="","",H59)</f>
        <v>41726</v>
      </c>
      <c r="S59" s="5">
        <f>J59</f>
        <v>0.13</v>
      </c>
      <c r="T59" s="5">
        <f>K59</f>
        <v>0.14000000000000001</v>
      </c>
      <c r="U59" s="5">
        <f>L59</f>
        <v>0.14000000000000001</v>
      </c>
      <c r="V59" s="5">
        <f>M59</f>
        <v>0.13</v>
      </c>
    </row>
    <row r="60" spans="1:22">
      <c r="A60" s="25" t="str">
        <f>IF(Tabela176[[#This Row],[Código]]="IBOV","^BVSP",IF(Tabela176[[#This Row],[Código]]="","",CONCATENATE(LEFT(Tabela176[[#This Row],[Código]],6),".SA")))</f>
        <v>KLBN11.SA</v>
      </c>
      <c r="C60" s="3" t="s">
        <v>627</v>
      </c>
      <c r="D60" s="3" t="s">
        <v>1340</v>
      </c>
      <c r="E60" s="48" t="s">
        <v>4223</v>
      </c>
      <c r="F60" s="48" t="s">
        <v>1368</v>
      </c>
      <c r="G60" s="48" t="s">
        <v>4224</v>
      </c>
      <c r="H60" s="38">
        <v>41726</v>
      </c>
      <c r="J60" s="3">
        <f t="shared" si="1"/>
        <v>11.59</v>
      </c>
      <c r="K60" s="3">
        <f t="shared" si="1"/>
        <v>11.55</v>
      </c>
      <c r="L60" s="3">
        <f t="shared" si="1"/>
        <v>11.68</v>
      </c>
      <c r="M60" s="3">
        <f t="shared" si="1"/>
        <v>11.27</v>
      </c>
      <c r="P60" s="12" t="s">
        <v>626</v>
      </c>
      <c r="Q60" s="9" t="str">
        <f>IF(A60="","",C60)</f>
        <v xml:space="preserve">KLABIN S/A  -UNT </v>
      </c>
      <c r="R60" s="38">
        <f>IF(A60="","",H60)</f>
        <v>41726</v>
      </c>
      <c r="S60" s="5">
        <f>J60</f>
        <v>11.59</v>
      </c>
      <c r="T60" s="5">
        <f>K60</f>
        <v>11.55</v>
      </c>
      <c r="U60" s="5">
        <f>L60</f>
        <v>11.68</v>
      </c>
      <c r="V60" s="5">
        <f>M60</f>
        <v>11.27</v>
      </c>
    </row>
    <row r="61" spans="1:22">
      <c r="A61" s="25" t="str">
        <f>IF(Tabela176[[#This Row],[Código]]="IBOV","^BVSP",IF(Tabela176[[#This Row],[Código]]="","",CONCATENATE(LEFT(Tabela176[[#This Row],[Código]],6),".SA")))</f>
        <v>LAME3.SA</v>
      </c>
      <c r="C61" s="3" t="s">
        <v>1441</v>
      </c>
      <c r="D61" s="3" t="s">
        <v>4113</v>
      </c>
      <c r="E61" s="3" t="s">
        <v>4225</v>
      </c>
      <c r="F61" s="3" t="s">
        <v>4226</v>
      </c>
      <c r="G61" s="3" t="s">
        <v>1979</v>
      </c>
      <c r="H61" s="38">
        <v>41726</v>
      </c>
      <c r="J61" s="3">
        <f t="shared" si="1"/>
        <v>13.96</v>
      </c>
      <c r="K61" s="3">
        <f t="shared" si="1"/>
        <v>13.98</v>
      </c>
      <c r="L61" s="3">
        <f t="shared" si="1"/>
        <v>14.29</v>
      </c>
      <c r="M61" s="3">
        <f t="shared" si="1"/>
        <v>13.89</v>
      </c>
      <c r="P61" s="14" t="s">
        <v>724</v>
      </c>
      <c r="Q61" s="9" t="str">
        <f>IF(A61="","",C61)</f>
        <v xml:space="preserve">LOJAS AMERIC-ON  </v>
      </c>
      <c r="R61" s="38">
        <f>IF(A61="","",H61)</f>
        <v>41726</v>
      </c>
      <c r="S61" s="5">
        <f>J61</f>
        <v>13.96</v>
      </c>
      <c r="T61" s="5">
        <f>K61</f>
        <v>13.98</v>
      </c>
      <c r="U61" s="5">
        <f>L61</f>
        <v>14.29</v>
      </c>
      <c r="V61" s="5">
        <f>M61</f>
        <v>13.89</v>
      </c>
    </row>
    <row r="62" spans="1:22">
      <c r="A62" s="25" t="str">
        <f>IF(Tabela176[[#This Row],[Código]]="IBOV","^BVSP",IF(Tabela176[[#This Row],[Código]]="","",CONCATENATE(LEFT(Tabela176[[#This Row],[Código]],6),".SA")))</f>
        <v>LAME4.SA</v>
      </c>
      <c r="C62" s="3" t="s">
        <v>1443</v>
      </c>
      <c r="D62" s="3" t="s">
        <v>4227</v>
      </c>
      <c r="E62" s="3" t="s">
        <v>4228</v>
      </c>
      <c r="F62" s="3" t="s">
        <v>1282</v>
      </c>
      <c r="G62" s="3" t="s">
        <v>4229</v>
      </c>
      <c r="H62" s="38">
        <v>41726</v>
      </c>
      <c r="J62" s="3">
        <f t="shared" si="1"/>
        <v>16.21</v>
      </c>
      <c r="K62" s="3">
        <f t="shared" si="1"/>
        <v>16.420000000000002</v>
      </c>
      <c r="L62" s="3">
        <f t="shared" si="1"/>
        <v>16.809999999999999</v>
      </c>
      <c r="M62" s="3">
        <f t="shared" si="1"/>
        <v>16.190000000000001</v>
      </c>
      <c r="P62" s="14" t="s">
        <v>725</v>
      </c>
      <c r="Q62" s="9" t="str">
        <f>IF(A62="","",C62)</f>
        <v xml:space="preserve">LOJAS AMERIC-PN  </v>
      </c>
      <c r="R62" s="38">
        <f>IF(A62="","",H62)</f>
        <v>41726</v>
      </c>
      <c r="S62" s="5">
        <f>J62</f>
        <v>16.21</v>
      </c>
      <c r="T62" s="5">
        <f>K62</f>
        <v>16.420000000000002</v>
      </c>
      <c r="U62" s="5">
        <f>L62</f>
        <v>16.809999999999999</v>
      </c>
      <c r="V62" s="5">
        <f>M62</f>
        <v>16.190000000000001</v>
      </c>
    </row>
    <row r="63" spans="1:22">
      <c r="A63" s="25" t="str">
        <f>IF(Tabela176[[#This Row],[Código]]="IBOV","^BVSP",IF(Tabela176[[#This Row],[Código]]="","",CONCATENATE(LEFT(Tabela176[[#This Row],[Código]],6),".SA")))</f>
        <v>LINX3.SA</v>
      </c>
      <c r="C63" s="3" t="s">
        <v>532</v>
      </c>
      <c r="D63" s="3" t="s">
        <v>1421</v>
      </c>
      <c r="E63" s="3" t="s">
        <v>4230</v>
      </c>
      <c r="F63" s="3" t="s">
        <v>4231</v>
      </c>
      <c r="G63" s="3" t="s">
        <v>4232</v>
      </c>
      <c r="H63" s="38">
        <v>41726</v>
      </c>
      <c r="J63" s="3">
        <f t="shared" si="1"/>
        <v>46.24</v>
      </c>
      <c r="K63" s="3">
        <f t="shared" si="1"/>
        <v>45.43</v>
      </c>
      <c r="L63" s="3">
        <f t="shared" si="1"/>
        <v>46.25</v>
      </c>
      <c r="M63" s="3">
        <f t="shared" si="1"/>
        <v>45.09</v>
      </c>
      <c r="P63" s="9" t="s">
        <v>529</v>
      </c>
      <c r="Q63" s="9" t="str">
        <f>IF(A63="","",C63)</f>
        <v xml:space="preserve">LINX        -ON  </v>
      </c>
      <c r="R63" s="38">
        <f>IF(A63="","",H63)</f>
        <v>41726</v>
      </c>
      <c r="S63" s="5">
        <f>J63</f>
        <v>46.24</v>
      </c>
      <c r="T63" s="5">
        <f>K63</f>
        <v>45.43</v>
      </c>
      <c r="U63" s="5">
        <f>L63</f>
        <v>46.25</v>
      </c>
      <c r="V63" s="5">
        <f>M63</f>
        <v>45.09</v>
      </c>
    </row>
    <row r="64" spans="1:22">
      <c r="A64" s="25" t="str">
        <f>IF(Tabela176[[#This Row],[Código]]="IBOV","^BVSP",IF(Tabela176[[#This Row],[Código]]="","",CONCATENATE(LEFT(Tabela176[[#This Row],[Código]],6),".SA")))</f>
        <v>MGEL3.SA</v>
      </c>
      <c r="C64" s="3" t="s">
        <v>573</v>
      </c>
      <c r="D64" s="3" t="s">
        <v>400</v>
      </c>
      <c r="E64" s="3" t="s">
        <v>574</v>
      </c>
      <c r="F64" s="3" t="s">
        <v>574</v>
      </c>
      <c r="G64" s="3" t="s">
        <v>574</v>
      </c>
      <c r="H64" s="38">
        <v>41726</v>
      </c>
      <c r="J64" s="3" t="e">
        <f t="shared" si="1"/>
        <v>#VALUE!</v>
      </c>
      <c r="K64" s="3">
        <f t="shared" si="1"/>
        <v>25</v>
      </c>
      <c r="L64" s="3">
        <f t="shared" si="1"/>
        <v>25</v>
      </c>
      <c r="M64" s="3">
        <f t="shared" si="1"/>
        <v>25</v>
      </c>
      <c r="P64" s="12" t="s">
        <v>571</v>
      </c>
      <c r="Q64" s="9" t="str">
        <f>IF(A64="","",C64)</f>
        <v xml:space="preserve">MANGELS INDL-ON  </v>
      </c>
      <c r="R64" s="38">
        <f>IF(A64="","",H64)</f>
        <v>41726</v>
      </c>
      <c r="S64" s="5" t="e">
        <f>J64</f>
        <v>#VALUE!</v>
      </c>
      <c r="T64" s="5">
        <f>K64</f>
        <v>25</v>
      </c>
      <c r="U64" s="5">
        <f>L64</f>
        <v>25</v>
      </c>
      <c r="V64" s="5">
        <f>M64</f>
        <v>25</v>
      </c>
    </row>
    <row r="65" spans="1:22">
      <c r="A65" s="25" t="str">
        <f>IF(Tabela176[[#This Row],[Código]]="IBOV","^BVSP",IF(Tabela176[[#This Row],[Código]]="","",CONCATENATE(LEFT(Tabela176[[#This Row],[Código]],6),".SA")))</f>
        <v>MGEL4.SA</v>
      </c>
      <c r="C65" s="3" t="s">
        <v>575</v>
      </c>
      <c r="D65" s="3" t="s">
        <v>4233</v>
      </c>
      <c r="E65" s="3" t="s">
        <v>4171</v>
      </c>
      <c r="F65" s="3" t="s">
        <v>4171</v>
      </c>
      <c r="G65" s="3" t="s">
        <v>4233</v>
      </c>
      <c r="H65" s="38">
        <v>41726</v>
      </c>
      <c r="J65" s="3">
        <f t="shared" si="1"/>
        <v>0.56000000000000005</v>
      </c>
      <c r="K65" s="3">
        <f t="shared" si="1"/>
        <v>0.59</v>
      </c>
      <c r="L65" s="3">
        <f t="shared" si="1"/>
        <v>0.59</v>
      </c>
      <c r="M65" s="3">
        <f t="shared" si="1"/>
        <v>0.56000000000000005</v>
      </c>
      <c r="P65" s="12" t="s">
        <v>572</v>
      </c>
      <c r="Q65" s="9" t="str">
        <f>IF(A65="","",C65)</f>
        <v xml:space="preserve">MANGELS INDL-PN  </v>
      </c>
      <c r="R65" s="38">
        <f>IF(A65="","",H65)</f>
        <v>41726</v>
      </c>
      <c r="S65" s="5">
        <f>J65</f>
        <v>0.56000000000000005</v>
      </c>
      <c r="T65" s="5">
        <f>K65</f>
        <v>0.59</v>
      </c>
      <c r="U65" s="5">
        <f>L65</f>
        <v>0.59</v>
      </c>
      <c r="V65" s="5">
        <f>M65</f>
        <v>0.56000000000000005</v>
      </c>
    </row>
    <row r="66" spans="1:22">
      <c r="A66" s="25" t="str">
        <f>IF(Tabela176[[#This Row],[Código]]="IBOV","^BVSP",IF(Tabela176[[#This Row],[Código]]="","",CONCATENATE(LEFT(Tabela176[[#This Row],[Código]],6),".SA")))</f>
        <v>MMXM3.SA</v>
      </c>
      <c r="C66" s="3" t="s">
        <v>610</v>
      </c>
      <c r="D66" s="3" t="s">
        <v>4234</v>
      </c>
      <c r="E66" s="3" t="s">
        <v>4235</v>
      </c>
      <c r="F66" s="3" t="s">
        <v>1914</v>
      </c>
      <c r="G66" s="3" t="s">
        <v>4235</v>
      </c>
      <c r="H66" s="38">
        <v>41726</v>
      </c>
      <c r="J66" s="3">
        <f t="shared" si="1"/>
        <v>2.64</v>
      </c>
      <c r="K66" s="3">
        <f t="shared" si="1"/>
        <v>2.54</v>
      </c>
      <c r="L66" s="3">
        <f t="shared" si="1"/>
        <v>2.76</v>
      </c>
      <c r="M66" s="3">
        <f t="shared" si="1"/>
        <v>2.54</v>
      </c>
      <c r="P66" s="12" t="s">
        <v>609</v>
      </c>
      <c r="Q66" s="9" t="str">
        <f>IF(A66="","",C66)</f>
        <v xml:space="preserve">MMX MINER   -ON  </v>
      </c>
      <c r="R66" s="38">
        <f>IF(A66="","",H66)</f>
        <v>41726</v>
      </c>
      <c r="S66" s="5">
        <f>J66</f>
        <v>2.64</v>
      </c>
      <c r="T66" s="5">
        <f>K66</f>
        <v>2.54</v>
      </c>
      <c r="U66" s="5">
        <f>L66</f>
        <v>2.76</v>
      </c>
      <c r="V66" s="5">
        <f>M66</f>
        <v>2.54</v>
      </c>
    </row>
    <row r="67" spans="1:22">
      <c r="A67" s="25" t="str">
        <f>IF(Tabela176[[#This Row],[Código]]="IBOV","^BVSP",IF(Tabela176[[#This Row],[Código]]="","",CONCATENATE(LEFT(Tabela176[[#This Row],[Código]],6),".SA")))</f>
        <v>MNPR3.SA</v>
      </c>
      <c r="C67" s="3" t="s">
        <v>756</v>
      </c>
      <c r="D67" s="3" t="s">
        <v>714</v>
      </c>
      <c r="E67" s="3" t="s">
        <v>714</v>
      </c>
      <c r="F67" s="3" t="s">
        <v>714</v>
      </c>
      <c r="G67" s="3" t="s">
        <v>1288</v>
      </c>
      <c r="H67" s="38">
        <v>41726</v>
      </c>
      <c r="J67" s="3">
        <f t="shared" si="1"/>
        <v>7.0000000000000007E-2</v>
      </c>
      <c r="K67" s="3">
        <f t="shared" si="1"/>
        <v>7.0000000000000007E-2</v>
      </c>
      <c r="L67" s="3">
        <f t="shared" si="1"/>
        <v>7.0000000000000007E-2</v>
      </c>
      <c r="M67" s="3">
        <f t="shared" si="1"/>
        <v>0.06</v>
      </c>
      <c r="P67" s="12" t="s">
        <v>755</v>
      </c>
      <c r="Q67" s="9" t="str">
        <f>IF(A67="","",C67)</f>
        <v>MINUPAR     -ON</v>
      </c>
      <c r="R67" s="38">
        <f>IF(A67="","",H67)</f>
        <v>41726</v>
      </c>
      <c r="S67" s="5">
        <f>J67</f>
        <v>7.0000000000000007E-2</v>
      </c>
      <c r="T67" s="5">
        <f>K67</f>
        <v>7.0000000000000007E-2</v>
      </c>
      <c r="U67" s="5">
        <f>L67</f>
        <v>7.0000000000000007E-2</v>
      </c>
      <c r="V67" s="5">
        <f>M67</f>
        <v>0.06</v>
      </c>
    </row>
    <row r="68" spans="1:22">
      <c r="A68" s="25" t="str">
        <f>IF(Tabela176[[#This Row],[Código]]="IBOV","^BVSP",IF(Tabela176[[#This Row],[Código]]="","",CONCATENATE(LEFT(Tabela176[[#This Row],[Código]],6),".SA")))</f>
        <v>MRFG3.SA</v>
      </c>
      <c r="C68" s="3" t="s">
        <v>764</v>
      </c>
      <c r="D68" s="3" t="s">
        <v>2066</v>
      </c>
      <c r="E68" s="3" t="s">
        <v>4236</v>
      </c>
      <c r="F68" s="3" t="s">
        <v>2122</v>
      </c>
      <c r="G68" s="3" t="s">
        <v>147</v>
      </c>
      <c r="H68" s="38">
        <v>41726</v>
      </c>
      <c r="J68" s="3">
        <f t="shared" si="1"/>
        <v>4.1399999999999997</v>
      </c>
      <c r="K68" s="3">
        <f t="shared" si="1"/>
        <v>4.21</v>
      </c>
      <c r="L68" s="3">
        <f t="shared" si="1"/>
        <v>4.26</v>
      </c>
      <c r="M68" s="3">
        <f t="shared" si="1"/>
        <v>4.12</v>
      </c>
      <c r="P68" s="12" t="s">
        <v>761</v>
      </c>
      <c r="Q68" s="9" t="str">
        <f>IF(A68="","",C68)</f>
        <v xml:space="preserve">MARFRIG     -ON  </v>
      </c>
      <c r="R68" s="38">
        <f>IF(A68="","",H68)</f>
        <v>41726</v>
      </c>
      <c r="S68" s="5">
        <f>J68</f>
        <v>4.1399999999999997</v>
      </c>
      <c r="T68" s="5">
        <f>K68</f>
        <v>4.21</v>
      </c>
      <c r="U68" s="5">
        <f>L68</f>
        <v>4.26</v>
      </c>
      <c r="V68" s="5">
        <f>M68</f>
        <v>4.12</v>
      </c>
    </row>
    <row r="69" spans="1:22">
      <c r="A69" s="25" t="str">
        <f>IF(Tabela176[[#This Row],[Código]]="IBOV","^BVSP",IF(Tabela176[[#This Row],[Código]]="","",CONCATENATE(LEFT(Tabela176[[#This Row],[Código]],6),".SA")))</f>
        <v>MSPA3.SA</v>
      </c>
      <c r="C69" s="3" t="s">
        <v>622</v>
      </c>
      <c r="D69" s="3" t="s">
        <v>447</v>
      </c>
      <c r="E69" s="3" t="s">
        <v>447</v>
      </c>
      <c r="F69" s="3" t="s">
        <v>447</v>
      </c>
      <c r="G69" s="3" t="s">
        <v>447</v>
      </c>
      <c r="H69" s="38">
        <v>41726</v>
      </c>
      <c r="J69" s="3">
        <f t="shared" si="1"/>
        <v>35</v>
      </c>
      <c r="K69" s="3">
        <f t="shared" si="1"/>
        <v>35</v>
      </c>
      <c r="L69" s="3">
        <f t="shared" si="1"/>
        <v>35</v>
      </c>
      <c r="M69" s="3">
        <f t="shared" si="1"/>
        <v>35</v>
      </c>
      <c r="P69" s="31" t="s">
        <v>620</v>
      </c>
      <c r="Q69" s="9" t="str">
        <f>IF(A69="","",C69)</f>
        <v>MELHOR SP   -ON</v>
      </c>
      <c r="R69" s="38">
        <f>IF(A69="","",H69)</f>
        <v>41726</v>
      </c>
      <c r="S69" s="5">
        <f>J69</f>
        <v>35</v>
      </c>
      <c r="T69" s="5">
        <f>K69</f>
        <v>35</v>
      </c>
      <c r="U69" s="5">
        <f>L69</f>
        <v>35</v>
      </c>
      <c r="V69" s="5">
        <f>M69</f>
        <v>35</v>
      </c>
    </row>
    <row r="70" spans="1:22">
      <c r="A70" s="25" t="str">
        <f>IF(Tabela176[[#This Row],[Código]]="IBOV","^BVSP",IF(Tabela176[[#This Row],[Código]]="","",CONCATENATE(LEFT(Tabela176[[#This Row],[Código]],6),".SA")))</f>
        <v>MSPA4.SA</v>
      </c>
      <c r="C70" s="3" t="s">
        <v>623</v>
      </c>
      <c r="D70" s="3" t="s">
        <v>1247</v>
      </c>
      <c r="E70" s="3" t="s">
        <v>1247</v>
      </c>
      <c r="F70" s="3" t="s">
        <v>1247</v>
      </c>
      <c r="G70" s="3" t="s">
        <v>1247</v>
      </c>
      <c r="H70" s="38">
        <v>41726</v>
      </c>
      <c r="J70" s="3">
        <f t="shared" si="1"/>
        <v>27</v>
      </c>
      <c r="K70" s="3">
        <f t="shared" si="1"/>
        <v>27</v>
      </c>
      <c r="L70" s="3">
        <f t="shared" si="1"/>
        <v>27</v>
      </c>
      <c r="M70" s="3">
        <f t="shared" si="1"/>
        <v>27</v>
      </c>
      <c r="P70" s="13" t="s">
        <v>621</v>
      </c>
      <c r="Q70" s="9" t="str">
        <f>IF(A70="","",C70)</f>
        <v>MELHOR SP   -PN</v>
      </c>
      <c r="R70" s="38">
        <f>IF(A70="","",H70)</f>
        <v>41726</v>
      </c>
      <c r="S70" s="5">
        <f>J70</f>
        <v>27</v>
      </c>
      <c r="T70" s="5">
        <f>K70</f>
        <v>27</v>
      </c>
      <c r="U70" s="5">
        <f>L70</f>
        <v>27</v>
      </c>
      <c r="V70" s="5">
        <f>M70</f>
        <v>27</v>
      </c>
    </row>
    <row r="71" spans="1:22">
      <c r="A71" s="25" t="str">
        <f>IF(Tabela176[[#This Row],[Código]]="IBOV","^BVSP",IF(Tabela176[[#This Row],[Código]]="","",CONCATENATE(LEFT(Tabela176[[#This Row],[Código]],6),".SA")))</f>
        <v>MTIG3.SA</v>
      </c>
      <c r="C71" s="3" t="s">
        <v>636</v>
      </c>
      <c r="D71" s="3" t="s">
        <v>1434</v>
      </c>
      <c r="E71" s="3" t="s">
        <v>1991</v>
      </c>
      <c r="F71" s="3" t="s">
        <v>1434</v>
      </c>
      <c r="G71" s="3" t="s">
        <v>1991</v>
      </c>
      <c r="H71" s="38">
        <v>41726</v>
      </c>
      <c r="J71" s="3">
        <f t="shared" si="1"/>
        <v>0.45</v>
      </c>
      <c r="K71" s="3">
        <f t="shared" si="1"/>
        <v>0.27</v>
      </c>
      <c r="L71" s="3">
        <f t="shared" si="1"/>
        <v>0.45</v>
      </c>
      <c r="M71" s="3">
        <f t="shared" si="1"/>
        <v>0.27</v>
      </c>
      <c r="P71" s="12" t="s">
        <v>634</v>
      </c>
      <c r="Q71" s="9" t="str">
        <f>IF(A71="","",C71)</f>
        <v>METAL IGUACU-ON</v>
      </c>
      <c r="R71" s="38">
        <f>IF(A71="","",H71)</f>
        <v>41726</v>
      </c>
      <c r="S71" s="5">
        <f>J71</f>
        <v>0.45</v>
      </c>
      <c r="T71" s="5">
        <f>K71</f>
        <v>0.27</v>
      </c>
      <c r="U71" s="5">
        <f>L71</f>
        <v>0.45</v>
      </c>
      <c r="V71" s="5">
        <f>M71</f>
        <v>0.27</v>
      </c>
    </row>
    <row r="72" spans="1:22">
      <c r="A72" s="25" t="str">
        <f>IF(Tabela176[[#This Row],[Código]]="IBOV","^BVSP",IF(Tabela176[[#This Row],[Código]]="","",CONCATENATE(LEFT(Tabela176[[#This Row],[Código]],6),".SA")))</f>
        <v>MTIG4.SA</v>
      </c>
      <c r="C72" s="3" t="s">
        <v>637</v>
      </c>
      <c r="D72" s="3" t="s">
        <v>706</v>
      </c>
      <c r="E72" s="3" t="s">
        <v>706</v>
      </c>
      <c r="F72" s="3" t="s">
        <v>706</v>
      </c>
      <c r="G72" s="3" t="s">
        <v>706</v>
      </c>
      <c r="H72" s="38">
        <v>41726</v>
      </c>
      <c r="J72" s="3">
        <f t="shared" ref="J72:M135" si="2">IF($A72="",0,VALUE(CONCATENATE(LEFT(D72,LEN(D72)-3),",",RIGHT(D72,2))))</f>
        <v>0.1</v>
      </c>
      <c r="K72" s="3">
        <f t="shared" si="2"/>
        <v>0.1</v>
      </c>
      <c r="L72" s="3">
        <f t="shared" si="2"/>
        <v>0.1</v>
      </c>
      <c r="M72" s="3">
        <f t="shared" si="2"/>
        <v>0.1</v>
      </c>
      <c r="P72" s="12" t="s">
        <v>635</v>
      </c>
      <c r="Q72" s="9" t="str">
        <f>IF(A72="","",C72)</f>
        <v>METAL IGUACU-PN</v>
      </c>
      <c r="R72" s="38">
        <f>IF(A72="","",H72)</f>
        <v>41726</v>
      </c>
      <c r="S72" s="5">
        <f>J72</f>
        <v>0.1</v>
      </c>
      <c r="T72" s="5">
        <f>K72</f>
        <v>0.1</v>
      </c>
      <c r="U72" s="5">
        <f>L72</f>
        <v>0.1</v>
      </c>
      <c r="V72" s="5">
        <f>M72</f>
        <v>0.1</v>
      </c>
    </row>
    <row r="73" spans="1:22">
      <c r="A73" s="25" t="str">
        <f>IF(Tabela176[[#This Row],[Código]]="IBOV","^BVSP",IF(Tabela176[[#This Row],[Código]]="","",CONCATENATE(LEFT(Tabela176[[#This Row],[Código]],6),".SA")))</f>
        <v>MULT4.SA</v>
      </c>
      <c r="C73" s="3" t="s">
        <v>677</v>
      </c>
      <c r="D73" s="3" t="s">
        <v>400</v>
      </c>
      <c r="E73" s="3" t="s">
        <v>401</v>
      </c>
      <c r="F73" s="3" t="s">
        <v>400</v>
      </c>
      <c r="G73" s="3" t="s">
        <v>400</v>
      </c>
      <c r="H73" s="38" t="s">
        <v>400</v>
      </c>
      <c r="J73" s="3" t="e">
        <f t="shared" si="2"/>
        <v>#VALUE!</v>
      </c>
      <c r="K73" s="3">
        <f t="shared" si="2"/>
        <v>0</v>
      </c>
      <c r="L73" s="3" t="e">
        <f t="shared" si="2"/>
        <v>#VALUE!</v>
      </c>
      <c r="M73" s="3" t="e">
        <f t="shared" si="2"/>
        <v>#VALUE!</v>
      </c>
      <c r="P73" s="13" t="s">
        <v>676</v>
      </c>
      <c r="Q73" s="9" t="str">
        <f>IF(A73="","",C73)</f>
        <v>MULT4.SA</v>
      </c>
      <c r="R73" s="38" t="str">
        <f>IF(A73="","",H73)</f>
        <v>N/A</v>
      </c>
      <c r="S73" s="5" t="e">
        <f>J73</f>
        <v>#VALUE!</v>
      </c>
      <c r="T73" s="5">
        <f>K73</f>
        <v>0</v>
      </c>
      <c r="U73" s="5" t="e">
        <f>L73</f>
        <v>#VALUE!</v>
      </c>
      <c r="V73" s="5" t="e">
        <f>M73</f>
        <v>#VALUE!</v>
      </c>
    </row>
    <row r="74" spans="1:22">
      <c r="A74" s="25" t="str">
        <f>IF(Tabela176[[#This Row],[Código]]="IBOV","^BVSP",IF(Tabela176[[#This Row],[Código]]="","",CONCATENATE(LEFT(Tabela176[[#This Row],[Código]],6),".SA")))</f>
        <v>NATU3.SA</v>
      </c>
      <c r="C74" s="3" t="s">
        <v>715</v>
      </c>
      <c r="D74" s="3" t="s">
        <v>4237</v>
      </c>
      <c r="E74" s="3" t="s">
        <v>4238</v>
      </c>
      <c r="F74" s="3" t="s">
        <v>4239</v>
      </c>
      <c r="G74" s="3" t="s">
        <v>4240</v>
      </c>
      <c r="H74" s="38">
        <v>41726</v>
      </c>
      <c r="J74" s="3">
        <f t="shared" si="2"/>
        <v>37.119999999999997</v>
      </c>
      <c r="K74" s="3">
        <f t="shared" si="2"/>
        <v>37.57</v>
      </c>
      <c r="L74" s="3">
        <f t="shared" si="2"/>
        <v>37.94</v>
      </c>
      <c r="M74" s="3">
        <f t="shared" si="2"/>
        <v>36.96</v>
      </c>
      <c r="P74" s="13" t="s">
        <v>713</v>
      </c>
      <c r="Q74" s="9" t="str">
        <f>IF(A74="","",C74)</f>
        <v xml:space="preserve">NATURA      -ON  </v>
      </c>
      <c r="R74" s="38">
        <f>IF(A74="","",H74)</f>
        <v>41726</v>
      </c>
      <c r="S74" s="5">
        <f>J74</f>
        <v>37.119999999999997</v>
      </c>
      <c r="T74" s="5">
        <f>K74</f>
        <v>37.57</v>
      </c>
      <c r="U74" s="5">
        <f>L74</f>
        <v>37.94</v>
      </c>
      <c r="V74" s="5">
        <f>M74</f>
        <v>36.96</v>
      </c>
    </row>
    <row r="75" spans="1:22">
      <c r="A75" s="25" t="str">
        <f>IF(Tabela176[[#This Row],[Código]]="IBOV","^BVSP",IF(Tabela176[[#This Row],[Código]]="","",CONCATENATE(LEFT(Tabela176[[#This Row],[Código]],6),".SA")))</f>
        <v>NUTR3M.SA</v>
      </c>
      <c r="C75" s="3" t="s">
        <v>304</v>
      </c>
      <c r="D75" s="3" t="s">
        <v>640</v>
      </c>
      <c r="E75" s="3" t="s">
        <v>640</v>
      </c>
      <c r="F75" s="3" t="s">
        <v>640</v>
      </c>
      <c r="G75" s="3" t="s">
        <v>640</v>
      </c>
      <c r="H75" s="38">
        <v>41670</v>
      </c>
      <c r="J75" s="3">
        <f t="shared" si="2"/>
        <v>1.51</v>
      </c>
      <c r="K75" s="3">
        <f t="shared" si="2"/>
        <v>1.51</v>
      </c>
      <c r="L75" s="3">
        <f t="shared" si="2"/>
        <v>1.51</v>
      </c>
      <c r="M75" s="3">
        <f t="shared" si="2"/>
        <v>1.51</v>
      </c>
      <c r="P75" s="13" t="s">
        <v>303</v>
      </c>
      <c r="Q75" s="9" t="str">
        <f>IF(A75="","",C75)</f>
        <v xml:space="preserve">NUTRIPLANT  -ON  </v>
      </c>
      <c r="R75" s="38">
        <f>IF(A75="","",H75)</f>
        <v>41670</v>
      </c>
      <c r="S75" s="5">
        <f>J75</f>
        <v>1.51</v>
      </c>
      <c r="T75" s="5">
        <f>K75</f>
        <v>1.51</v>
      </c>
      <c r="U75" s="5">
        <f>L75</f>
        <v>1.51</v>
      </c>
      <c r="V75" s="5">
        <f>M75</f>
        <v>1.51</v>
      </c>
    </row>
    <row r="76" spans="1:22">
      <c r="A76" s="25" t="str">
        <f>IF(Tabela176[[#This Row],[Código]]="IBOV","^BVSP",IF(Tabela176[[#This Row],[Código]]="","",CONCATENATE(LEFT(Tabela176[[#This Row],[Código]],6),".SA")))</f>
        <v>ODPV3.SA</v>
      </c>
      <c r="C76" s="3" t="s">
        <v>686</v>
      </c>
      <c r="D76" s="3" t="s">
        <v>1261</v>
      </c>
      <c r="E76" s="3" t="s">
        <v>1993</v>
      </c>
      <c r="F76" s="3" t="s">
        <v>4241</v>
      </c>
      <c r="G76" s="3" t="s">
        <v>1261</v>
      </c>
      <c r="H76" s="38">
        <v>41726</v>
      </c>
      <c r="J76" s="3">
        <f t="shared" si="2"/>
        <v>9.01</v>
      </c>
      <c r="K76" s="3">
        <f t="shared" si="2"/>
        <v>9.1199999999999992</v>
      </c>
      <c r="L76" s="3">
        <f t="shared" si="2"/>
        <v>9.19</v>
      </c>
      <c r="M76" s="3">
        <f t="shared" si="2"/>
        <v>9.01</v>
      </c>
      <c r="P76" s="31" t="s">
        <v>685</v>
      </c>
      <c r="Q76" s="9" t="str">
        <f>IF(A76="","",C76)</f>
        <v xml:space="preserve">ODONTOPREV  -ON  </v>
      </c>
      <c r="R76" s="38">
        <f>IF(A76="","",H76)</f>
        <v>41726</v>
      </c>
      <c r="S76" s="5">
        <f>J76</f>
        <v>9.01</v>
      </c>
      <c r="T76" s="5">
        <f>K76</f>
        <v>9.1199999999999992</v>
      </c>
      <c r="U76" s="5">
        <f>L76</f>
        <v>9.19</v>
      </c>
      <c r="V76" s="5">
        <f>M76</f>
        <v>9.01</v>
      </c>
    </row>
    <row r="77" spans="1:22">
      <c r="A77" s="25" t="str">
        <f>IF(Tabela176[[#This Row],[Código]]="IBOV","^BVSP",IF(Tabela176[[#This Row],[Código]]="","",CONCATENATE(LEFT(Tabela176[[#This Row],[Código]],6),".SA")))</f>
        <v>PCAR3.SA</v>
      </c>
      <c r="C77" s="3" t="s">
        <v>744</v>
      </c>
      <c r="D77" s="3" t="s">
        <v>400</v>
      </c>
      <c r="E77" s="3" t="s">
        <v>745</v>
      </c>
      <c r="F77" s="3" t="s">
        <v>745</v>
      </c>
      <c r="G77" s="3" t="s">
        <v>745</v>
      </c>
      <c r="H77" s="38">
        <v>41726</v>
      </c>
      <c r="J77" s="3" t="e">
        <f t="shared" si="2"/>
        <v>#VALUE!</v>
      </c>
      <c r="K77" s="3">
        <f t="shared" si="2"/>
        <v>74.989999999999995</v>
      </c>
      <c r="L77" s="3">
        <f t="shared" si="2"/>
        <v>74.989999999999995</v>
      </c>
      <c r="M77" s="3">
        <f t="shared" si="2"/>
        <v>74.989999999999995</v>
      </c>
      <c r="P77" s="9" t="s">
        <v>742</v>
      </c>
      <c r="Q77" s="9" t="str">
        <f>IF(A77="","",C77)</f>
        <v xml:space="preserve">P.ACUCAR-CBD-ON  </v>
      </c>
      <c r="R77" s="38">
        <f>IF(A77="","",H77)</f>
        <v>41726</v>
      </c>
      <c r="S77" s="5" t="e">
        <f>J77</f>
        <v>#VALUE!</v>
      </c>
      <c r="T77" s="5">
        <f>K77</f>
        <v>74.989999999999995</v>
      </c>
      <c r="U77" s="5">
        <f>L77</f>
        <v>74.989999999999995</v>
      </c>
      <c r="V77" s="5">
        <f>M77</f>
        <v>74.989999999999995</v>
      </c>
    </row>
    <row r="78" spans="1:22">
      <c r="A78" s="25" t="str">
        <f>IF(Tabela176[[#This Row],[Código]]="IBOV","^BVSP",IF(Tabela176[[#This Row],[Código]]="","",CONCATENATE(LEFT(Tabela176[[#This Row],[Código]],6),".SA")))</f>
        <v>PCAR4.SA</v>
      </c>
      <c r="C78" s="3" t="s">
        <v>746</v>
      </c>
      <c r="D78" s="3" t="s">
        <v>4242</v>
      </c>
      <c r="E78" s="3" t="s">
        <v>4243</v>
      </c>
      <c r="F78" s="3" t="s">
        <v>4244</v>
      </c>
      <c r="G78" s="3" t="s">
        <v>4245</v>
      </c>
      <c r="H78" s="38">
        <v>41726</v>
      </c>
      <c r="J78" s="3">
        <f t="shared" si="2"/>
        <v>98.49</v>
      </c>
      <c r="K78" s="3">
        <f t="shared" si="2"/>
        <v>98.81</v>
      </c>
      <c r="L78" s="3">
        <f t="shared" si="2"/>
        <v>102.1</v>
      </c>
      <c r="M78" s="3">
        <f t="shared" si="2"/>
        <v>98.02</v>
      </c>
      <c r="P78" s="9" t="s">
        <v>743</v>
      </c>
      <c r="Q78" s="9" t="str">
        <f>IF(A78="","",C78)</f>
        <v xml:space="preserve">P.ACUCAR-CBD-PN  </v>
      </c>
      <c r="R78" s="38">
        <f>IF(A78="","",H78)</f>
        <v>41726</v>
      </c>
      <c r="S78" s="5">
        <f>J78</f>
        <v>98.49</v>
      </c>
      <c r="T78" s="5">
        <f>K78</f>
        <v>98.81</v>
      </c>
      <c r="U78" s="5">
        <f>L78</f>
        <v>102.1</v>
      </c>
      <c r="V78" s="5">
        <f>M78</f>
        <v>98.02</v>
      </c>
    </row>
    <row r="79" spans="1:22">
      <c r="A79" s="25" t="str">
        <f>IF(Tabela176[[#This Row],[Código]]="IBOV","^BVSP",IF(Tabela176[[#This Row],[Código]]="","",CONCATENATE(LEFT(Tabela176[[#This Row],[Código]],6),".SA")))</f>
        <v>PEAB3.SA</v>
      </c>
      <c r="C79" s="3" t="s">
        <v>641</v>
      </c>
      <c r="D79" s="3" t="s">
        <v>118</v>
      </c>
      <c r="E79" s="3" t="s">
        <v>118</v>
      </c>
      <c r="F79" s="3" t="s">
        <v>118</v>
      </c>
      <c r="G79" s="3" t="s">
        <v>118</v>
      </c>
      <c r="H79" s="38">
        <v>41726</v>
      </c>
      <c r="J79" s="3">
        <f t="shared" si="2"/>
        <v>30</v>
      </c>
      <c r="K79" s="3">
        <f t="shared" si="2"/>
        <v>30</v>
      </c>
      <c r="L79" s="3">
        <f t="shared" si="2"/>
        <v>30</v>
      </c>
      <c r="M79" s="3">
        <f t="shared" si="2"/>
        <v>30</v>
      </c>
      <c r="P79" s="12" t="s">
        <v>638</v>
      </c>
      <c r="Q79" s="9" t="str">
        <f>IF(A79="","",C79)</f>
        <v>PAR AL BAHIA-ON</v>
      </c>
      <c r="R79" s="38">
        <f>IF(A79="","",H79)</f>
        <v>41726</v>
      </c>
      <c r="S79" s="5">
        <f>J79</f>
        <v>30</v>
      </c>
      <c r="T79" s="5">
        <f>K79</f>
        <v>30</v>
      </c>
      <c r="U79" s="5">
        <f>L79</f>
        <v>30</v>
      </c>
      <c r="V79" s="5">
        <f>M79</f>
        <v>30</v>
      </c>
    </row>
    <row r="80" spans="1:22">
      <c r="A80" s="25" t="str">
        <f>IF(Tabela176[[#This Row],[Código]]="IBOV","^BVSP",IF(Tabela176[[#This Row],[Código]]="","",CONCATENATE(LEFT(Tabela176[[#This Row],[Código]],6),".SA")))</f>
        <v>PEAB4.SA</v>
      </c>
      <c r="C80" s="3" t="s">
        <v>642</v>
      </c>
      <c r="D80" s="3" t="s">
        <v>1255</v>
      </c>
      <c r="E80" s="3" t="s">
        <v>118</v>
      </c>
      <c r="F80" s="3" t="s">
        <v>118</v>
      </c>
      <c r="G80" s="3" t="s">
        <v>1255</v>
      </c>
      <c r="H80" s="38">
        <v>41726</v>
      </c>
      <c r="J80" s="3">
        <f t="shared" si="2"/>
        <v>29.99</v>
      </c>
      <c r="K80" s="3">
        <f t="shared" si="2"/>
        <v>30</v>
      </c>
      <c r="L80" s="3">
        <f t="shared" si="2"/>
        <v>30</v>
      </c>
      <c r="M80" s="3">
        <f t="shared" si="2"/>
        <v>29.99</v>
      </c>
      <c r="P80" s="12" t="s">
        <v>639</v>
      </c>
      <c r="Q80" s="9" t="str">
        <f>IF(A80="","",C80)</f>
        <v>PAR AL BAHIA-PN</v>
      </c>
      <c r="R80" s="38">
        <f>IF(A80="","",H80)</f>
        <v>41726</v>
      </c>
      <c r="S80" s="5">
        <f>J80</f>
        <v>29.99</v>
      </c>
      <c r="T80" s="5">
        <f>K80</f>
        <v>30</v>
      </c>
      <c r="U80" s="5">
        <f>L80</f>
        <v>30</v>
      </c>
      <c r="V80" s="5">
        <f>M80</f>
        <v>29.99</v>
      </c>
    </row>
    <row r="81" spans="1:22">
      <c r="A81" s="25" t="str">
        <f>IF(Tabela176[[#This Row],[Código]]="IBOV","^BVSP",IF(Tabela176[[#This Row],[Código]]="","",CONCATENATE(LEFT(Tabela176[[#This Row],[Código]],6),".SA")))</f>
        <v>PFRM3.SA</v>
      </c>
      <c r="C81" s="3" t="s">
        <v>740</v>
      </c>
      <c r="D81" s="3" t="s">
        <v>4246</v>
      </c>
      <c r="E81" s="3" t="s">
        <v>2071</v>
      </c>
      <c r="F81" s="3" t="s">
        <v>4247</v>
      </c>
      <c r="G81" s="3" t="s">
        <v>4248</v>
      </c>
      <c r="H81" s="38">
        <v>41726</v>
      </c>
      <c r="J81" s="3">
        <f t="shared" si="2"/>
        <v>18.809999999999999</v>
      </c>
      <c r="K81" s="3">
        <f t="shared" si="2"/>
        <v>17.739999999999998</v>
      </c>
      <c r="L81" s="3">
        <f t="shared" si="2"/>
        <v>18.82</v>
      </c>
      <c r="M81" s="3">
        <f t="shared" si="2"/>
        <v>17.5</v>
      </c>
      <c r="P81" s="12" t="s">
        <v>739</v>
      </c>
      <c r="Q81" s="9" t="str">
        <f>IF(A81="","",C81)</f>
        <v xml:space="preserve">PROFARMA    -ON  </v>
      </c>
      <c r="R81" s="38">
        <f>IF(A81="","",H81)</f>
        <v>41726</v>
      </c>
      <c r="S81" s="5">
        <f>J81</f>
        <v>18.809999999999999</v>
      </c>
      <c r="T81" s="5">
        <f>K81</f>
        <v>17.739999999999998</v>
      </c>
      <c r="U81" s="5">
        <f>L81</f>
        <v>18.82</v>
      </c>
      <c r="V81" s="5">
        <f>M81</f>
        <v>17.5</v>
      </c>
    </row>
    <row r="82" spans="1:22">
      <c r="A82" s="25" t="str">
        <f>IF(Tabela176[[#This Row],[Código]]="IBOV","^BVSP",IF(Tabela176[[#This Row],[Código]]="","",CONCATENATE(LEFT(Tabela176[[#This Row],[Código]],6),".SA")))</f>
        <v>PMAM3.SA</v>
      </c>
      <c r="C82" s="3" t="s">
        <v>583</v>
      </c>
      <c r="D82" s="3" t="s">
        <v>4126</v>
      </c>
      <c r="E82" s="3" t="s">
        <v>1410</v>
      </c>
      <c r="F82" s="3" t="s">
        <v>1962</v>
      </c>
      <c r="G82" s="3" t="s">
        <v>210</v>
      </c>
      <c r="H82" s="38">
        <v>41726</v>
      </c>
      <c r="J82" s="3">
        <f t="shared" si="2"/>
        <v>3.7</v>
      </c>
      <c r="K82" s="3">
        <f t="shared" si="2"/>
        <v>3.74</v>
      </c>
      <c r="L82" s="3">
        <f t="shared" si="2"/>
        <v>3.75</v>
      </c>
      <c r="M82" s="3">
        <f t="shared" si="2"/>
        <v>3.6</v>
      </c>
      <c r="P82" s="12" t="s">
        <v>582</v>
      </c>
      <c r="Q82" s="9" t="str">
        <f>IF(A82="","",C82)</f>
        <v xml:space="preserve">PARANAPANEMA-ON  </v>
      </c>
      <c r="R82" s="38">
        <f>IF(A82="","",H82)</f>
        <v>41726</v>
      </c>
      <c r="S82" s="5">
        <f>J82</f>
        <v>3.7</v>
      </c>
      <c r="T82" s="5">
        <f>K82</f>
        <v>3.74</v>
      </c>
      <c r="U82" s="5">
        <f>L82</f>
        <v>3.75</v>
      </c>
      <c r="V82" s="5">
        <f>M82</f>
        <v>3.6</v>
      </c>
    </row>
    <row r="83" spans="1:22">
      <c r="A83" s="25" t="str">
        <f>IF(Tabela176[[#This Row],[Código]]="IBOV","^BVSP",IF(Tabela176[[#This Row],[Código]]="","",CONCATENATE(LEFT(Tabela176[[#This Row],[Código]],6),".SA")))</f>
        <v>PNVL3.SA</v>
      </c>
      <c r="C83" s="3" t="s">
        <v>737</v>
      </c>
      <c r="D83" s="3" t="s">
        <v>4249</v>
      </c>
      <c r="E83" s="3" t="s">
        <v>1989</v>
      </c>
      <c r="F83" s="3" t="s">
        <v>1989</v>
      </c>
      <c r="G83" s="3" t="s">
        <v>4249</v>
      </c>
      <c r="H83" s="38">
        <v>41726</v>
      </c>
      <c r="J83" s="3">
        <f t="shared" si="2"/>
        <v>167.99</v>
      </c>
      <c r="K83" s="3">
        <f t="shared" si="2"/>
        <v>169</v>
      </c>
      <c r="L83" s="3">
        <f t="shared" si="2"/>
        <v>169</v>
      </c>
      <c r="M83" s="3">
        <f t="shared" si="2"/>
        <v>167.99</v>
      </c>
      <c r="P83" s="9" t="s">
        <v>735</v>
      </c>
      <c r="Q83" s="9" t="str">
        <f>IF(A83="","",C83)</f>
        <v>DIMED       -ON</v>
      </c>
      <c r="R83" s="38">
        <f>IF(A83="","",H83)</f>
        <v>41726</v>
      </c>
      <c r="S83" s="5">
        <f>J83</f>
        <v>167.99</v>
      </c>
      <c r="T83" s="5">
        <f>K83</f>
        <v>169</v>
      </c>
      <c r="U83" s="5">
        <f>L83</f>
        <v>169</v>
      </c>
      <c r="V83" s="5">
        <f>M83</f>
        <v>167.99</v>
      </c>
    </row>
    <row r="84" spans="1:22">
      <c r="A84" s="25" t="str">
        <f>IF(Tabela176[[#This Row],[Código]]="IBOV","^BVSP",IF(Tabela176[[#This Row],[Código]]="","",CONCATENATE(LEFT(Tabela176[[#This Row],[Código]],6),".SA")))</f>
        <v>PNVL4.SA</v>
      </c>
      <c r="C84" s="3" t="s">
        <v>738</v>
      </c>
      <c r="D84" s="3" t="s">
        <v>1315</v>
      </c>
      <c r="E84" s="3" t="s">
        <v>1316</v>
      </c>
      <c r="F84" s="3" t="s">
        <v>1316</v>
      </c>
      <c r="G84" s="3" t="s">
        <v>1315</v>
      </c>
      <c r="H84" s="38">
        <v>41726</v>
      </c>
      <c r="J84" s="3">
        <f t="shared" si="2"/>
        <v>150</v>
      </c>
      <c r="K84" s="3">
        <f t="shared" si="2"/>
        <v>160</v>
      </c>
      <c r="L84" s="3">
        <f t="shared" si="2"/>
        <v>160</v>
      </c>
      <c r="M84" s="3">
        <f t="shared" si="2"/>
        <v>150</v>
      </c>
      <c r="P84" s="12" t="s">
        <v>736</v>
      </c>
      <c r="Q84" s="9" t="str">
        <f>IF(A84="","",C84)</f>
        <v>DIMED       -PN</v>
      </c>
      <c r="R84" s="38">
        <f>IF(A84="","",H84)</f>
        <v>41726</v>
      </c>
      <c r="S84" s="5">
        <f>J84</f>
        <v>150</v>
      </c>
      <c r="T84" s="5">
        <f>K84</f>
        <v>160</v>
      </c>
      <c r="U84" s="5">
        <f>L84</f>
        <v>160</v>
      </c>
      <c r="V84" s="5">
        <f>M84</f>
        <v>150</v>
      </c>
    </row>
    <row r="85" spans="1:22">
      <c r="A85" s="25" t="str">
        <f>IF(Tabela176[[#This Row],[Código]]="IBOV","^BVSP",IF(Tabela176[[#This Row],[Código]]="","",CONCATENATE(LEFT(Tabela176[[#This Row],[Código]],6),".SA")))</f>
        <v>POSI3.SA</v>
      </c>
      <c r="C85" s="3" t="s">
        <v>544</v>
      </c>
      <c r="D85" s="3" t="s">
        <v>1990</v>
      </c>
      <c r="E85" s="3" t="s">
        <v>4250</v>
      </c>
      <c r="F85" s="3" t="s">
        <v>1278</v>
      </c>
      <c r="G85" s="3" t="s">
        <v>4250</v>
      </c>
      <c r="H85" s="38">
        <v>41726</v>
      </c>
      <c r="J85" s="3">
        <f t="shared" si="2"/>
        <v>2.5099999999999998</v>
      </c>
      <c r="K85" s="3">
        <f t="shared" si="2"/>
        <v>2.4300000000000002</v>
      </c>
      <c r="L85" s="3">
        <f t="shared" si="2"/>
        <v>2.5299999999999998</v>
      </c>
      <c r="M85" s="3">
        <f t="shared" si="2"/>
        <v>2.4300000000000002</v>
      </c>
      <c r="P85" s="13" t="s">
        <v>541</v>
      </c>
      <c r="Q85" s="9" t="str">
        <f>IF(A85="","",C85)</f>
        <v xml:space="preserve">POSITIVO INF-ON  </v>
      </c>
      <c r="R85" s="38">
        <f>IF(A85="","",H85)</f>
        <v>41726</v>
      </c>
      <c r="S85" s="5">
        <f>J85</f>
        <v>2.5099999999999998</v>
      </c>
      <c r="T85" s="5">
        <f>K85</f>
        <v>2.4300000000000002</v>
      </c>
      <c r="U85" s="5">
        <f>L85</f>
        <v>2.5299999999999998</v>
      </c>
      <c r="V85" s="5">
        <f>M85</f>
        <v>2.4300000000000002</v>
      </c>
    </row>
    <row r="86" spans="1:22">
      <c r="A86" s="25" t="str">
        <f>IF(Tabela176[[#This Row],[Código]]="IBOV","^BVSP",IF(Tabela176[[#This Row],[Código]]="","",CONCATENATE(LEFT(Tabela176[[#This Row],[Código]],6),".SA")))</f>
        <v>QUAL3.SA</v>
      </c>
      <c r="C86" s="3" t="s">
        <v>688</v>
      </c>
      <c r="D86" s="3" t="s">
        <v>1924</v>
      </c>
      <c r="E86" s="3" t="s">
        <v>4251</v>
      </c>
      <c r="F86" s="3" t="s">
        <v>1923</v>
      </c>
      <c r="G86" s="3" t="s">
        <v>4252</v>
      </c>
      <c r="H86" s="38">
        <v>41726</v>
      </c>
      <c r="J86" s="3">
        <f t="shared" si="2"/>
        <v>22.98</v>
      </c>
      <c r="K86" s="3">
        <f t="shared" si="2"/>
        <v>22.61</v>
      </c>
      <c r="L86" s="3">
        <f t="shared" si="2"/>
        <v>23.31</v>
      </c>
      <c r="M86" s="3">
        <f t="shared" si="2"/>
        <v>22.42</v>
      </c>
      <c r="P86" s="13" t="s">
        <v>687</v>
      </c>
      <c r="Q86" s="9" t="str">
        <f>IF(A86="","",C86)</f>
        <v xml:space="preserve">QUALICORP   -ON  </v>
      </c>
      <c r="R86" s="38">
        <f>IF(A86="","",H86)</f>
        <v>41726</v>
      </c>
      <c r="S86" s="5">
        <f>J86</f>
        <v>22.98</v>
      </c>
      <c r="T86" s="5">
        <f>K86</f>
        <v>22.61</v>
      </c>
      <c r="U86" s="5">
        <f>L86</f>
        <v>23.31</v>
      </c>
      <c r="V86" s="5">
        <f>M86</f>
        <v>22.42</v>
      </c>
    </row>
    <row r="87" spans="1:22">
      <c r="A87" s="25" t="str">
        <f>IF(Tabela176[[#This Row],[Código]]="IBOV","^BVSP",IF(Tabela176[[#This Row],[Código]]="","",CONCATENATE(LEFT(Tabela176[[#This Row],[Código]],6),".SA")))</f>
        <v>RADL3.SA</v>
      </c>
      <c r="C87" s="3" t="s">
        <v>732</v>
      </c>
      <c r="D87" s="3" t="s">
        <v>4253</v>
      </c>
      <c r="E87" s="3" t="s">
        <v>2131</v>
      </c>
      <c r="F87" s="3" t="s">
        <v>1977</v>
      </c>
      <c r="G87" s="3" t="s">
        <v>4098</v>
      </c>
      <c r="H87" s="38">
        <v>41726</v>
      </c>
      <c r="J87" s="3">
        <f t="shared" si="2"/>
        <v>18.45</v>
      </c>
      <c r="K87" s="3">
        <f t="shared" si="2"/>
        <v>19.03</v>
      </c>
      <c r="L87" s="3">
        <f t="shared" si="2"/>
        <v>19.079999999999998</v>
      </c>
      <c r="M87" s="3">
        <f t="shared" si="2"/>
        <v>18.41</v>
      </c>
      <c r="P87" s="12" t="s">
        <v>730</v>
      </c>
      <c r="Q87" s="9" t="str">
        <f>IF(A87="","",C87)</f>
        <v xml:space="preserve">RAIADROGASIL-ON  </v>
      </c>
      <c r="R87" s="38">
        <f>IF(A87="","",H87)</f>
        <v>41726</v>
      </c>
      <c r="S87" s="5">
        <f>J87</f>
        <v>18.45</v>
      </c>
      <c r="T87" s="5">
        <f>K87</f>
        <v>19.03</v>
      </c>
      <c r="U87" s="5">
        <f>L87</f>
        <v>19.079999999999998</v>
      </c>
      <c r="V87" s="5">
        <f>M87</f>
        <v>18.41</v>
      </c>
    </row>
    <row r="88" spans="1:22">
      <c r="A88" s="25" t="str">
        <f>IF(Tabela176[[#This Row],[Código]]="IBOV","^BVSP",IF(Tabela176[[#This Row],[Código]]="","",CONCATENATE(LEFT(Tabela176[[#This Row],[Código]],6),".SA")))</f>
        <v>RHDS3.SA</v>
      </c>
      <c r="C88" s="3" t="s">
        <v>604</v>
      </c>
      <c r="D88" s="3" t="s">
        <v>714</v>
      </c>
      <c r="E88" s="3" t="s">
        <v>714</v>
      </c>
      <c r="F88" s="3" t="s">
        <v>714</v>
      </c>
      <c r="G88" s="3" t="s">
        <v>714</v>
      </c>
      <c r="H88" s="38">
        <v>41726</v>
      </c>
      <c r="J88" s="3">
        <f t="shared" si="2"/>
        <v>7.0000000000000007E-2</v>
      </c>
      <c r="K88" s="3">
        <f t="shared" si="2"/>
        <v>7.0000000000000007E-2</v>
      </c>
      <c r="L88" s="3">
        <f t="shared" si="2"/>
        <v>7.0000000000000007E-2</v>
      </c>
      <c r="M88" s="3">
        <f t="shared" si="2"/>
        <v>7.0000000000000007E-2</v>
      </c>
      <c r="P88" s="12" t="s">
        <v>603</v>
      </c>
      <c r="Q88" s="9" t="str">
        <f>IF(A88="","",C88)</f>
        <v>M G POLIEST -ON</v>
      </c>
      <c r="R88" s="38">
        <f>IF(A88="","",H88)</f>
        <v>41726</v>
      </c>
      <c r="S88" s="5">
        <f>J88</f>
        <v>7.0000000000000007E-2</v>
      </c>
      <c r="T88" s="5">
        <f>K88</f>
        <v>7.0000000000000007E-2</v>
      </c>
      <c r="U88" s="5">
        <f>L88</f>
        <v>7.0000000000000007E-2</v>
      </c>
      <c r="V88" s="5">
        <f>M88</f>
        <v>7.0000000000000007E-2</v>
      </c>
    </row>
    <row r="89" spans="1:22">
      <c r="A89" s="25" t="str">
        <f>IF(Tabela176[[#This Row],[Código]]="IBOV","^BVSP",IF(Tabela176[[#This Row],[Código]]="","",CONCATENATE(LEFT(Tabela176[[#This Row],[Código]],6),".SA")))</f>
        <v>RPMG3.SA</v>
      </c>
      <c r="C89" s="3" t="s">
        <v>548</v>
      </c>
      <c r="D89" s="3" t="s">
        <v>1991</v>
      </c>
      <c r="E89" s="3" t="s">
        <v>1312</v>
      </c>
      <c r="F89" s="3" t="s">
        <v>1312</v>
      </c>
      <c r="G89" s="3" t="s">
        <v>1332</v>
      </c>
      <c r="H89" s="38">
        <v>41726</v>
      </c>
      <c r="J89" s="3">
        <f t="shared" si="2"/>
        <v>0.27</v>
      </c>
      <c r="K89" s="3">
        <f t="shared" si="2"/>
        <v>0.28999999999999998</v>
      </c>
      <c r="L89" s="3">
        <f t="shared" si="2"/>
        <v>0.28999999999999998</v>
      </c>
      <c r="M89" s="3">
        <f t="shared" si="2"/>
        <v>0.26</v>
      </c>
      <c r="P89" s="13" t="s">
        <v>546</v>
      </c>
      <c r="Q89" s="9" t="str">
        <f>IF(A89="","",C89)</f>
        <v>PET MANGUINH-ON</v>
      </c>
      <c r="R89" s="38">
        <f>IF(A89="","",H89)</f>
        <v>41726</v>
      </c>
      <c r="S89" s="5">
        <f>J89</f>
        <v>0.27</v>
      </c>
      <c r="T89" s="5">
        <f>K89</f>
        <v>0.28999999999999998</v>
      </c>
      <c r="U89" s="5">
        <f>L89</f>
        <v>0.28999999999999998</v>
      </c>
      <c r="V89" s="5">
        <f>M89</f>
        <v>0.26</v>
      </c>
    </row>
    <row r="90" spans="1:22">
      <c r="A90" s="25" t="str">
        <f>IF(Tabela176[[#This Row],[Código]]="IBOV","^BVSP",IF(Tabela176[[#This Row],[Código]]="","",CONCATENATE(LEFT(Tabela176[[#This Row],[Código]],6),".SA")))</f>
        <v>RPMG4.SA</v>
      </c>
      <c r="C90" s="3" t="s">
        <v>549</v>
      </c>
      <c r="D90" s="3" t="s">
        <v>1332</v>
      </c>
      <c r="E90" s="3" t="s">
        <v>1312</v>
      </c>
      <c r="F90" s="3" t="s">
        <v>1312</v>
      </c>
      <c r="G90" s="3" t="s">
        <v>1332</v>
      </c>
      <c r="H90" s="38">
        <v>41726</v>
      </c>
      <c r="J90" s="3">
        <f t="shared" si="2"/>
        <v>0.26</v>
      </c>
      <c r="K90" s="3">
        <f t="shared" si="2"/>
        <v>0.28999999999999998</v>
      </c>
      <c r="L90" s="3">
        <f t="shared" si="2"/>
        <v>0.28999999999999998</v>
      </c>
      <c r="M90" s="3">
        <f t="shared" si="2"/>
        <v>0.26</v>
      </c>
      <c r="P90" s="13" t="s">
        <v>547</v>
      </c>
      <c r="Q90" s="9" t="str">
        <f>IF(A90="","",C90)</f>
        <v>PET MANGUINH-PN</v>
      </c>
      <c r="R90" s="38">
        <f>IF(A90="","",H90)</f>
        <v>41726</v>
      </c>
      <c r="S90" s="5">
        <f>J90</f>
        <v>0.26</v>
      </c>
      <c r="T90" s="5">
        <f>K90</f>
        <v>0.28999999999999998</v>
      </c>
      <c r="U90" s="5">
        <f>L90</f>
        <v>0.28999999999999998</v>
      </c>
      <c r="V90" s="5">
        <f>M90</f>
        <v>0.26</v>
      </c>
    </row>
    <row r="91" spans="1:22">
      <c r="A91" s="25" t="str">
        <f>IF(Tabela176[[#This Row],[Código]]="IBOV","^BVSP",IF(Tabela176[[#This Row],[Código]]="","",CONCATENATE(LEFT(Tabela176[[#This Row],[Código]],6),".SA")))</f>
        <v>SANB11.SA</v>
      </c>
      <c r="C91" s="3" t="s">
        <v>520</v>
      </c>
      <c r="D91" s="3" t="s">
        <v>832</v>
      </c>
      <c r="E91" s="3" t="s">
        <v>2025</v>
      </c>
      <c r="F91" s="3" t="s">
        <v>832</v>
      </c>
      <c r="G91" s="3" t="s">
        <v>4054</v>
      </c>
      <c r="H91" s="38">
        <v>41726</v>
      </c>
      <c r="J91" s="3">
        <f t="shared" si="2"/>
        <v>12.5</v>
      </c>
      <c r="K91" s="3">
        <f t="shared" si="2"/>
        <v>12.12</v>
      </c>
      <c r="L91" s="3">
        <f t="shared" si="2"/>
        <v>12.5</v>
      </c>
      <c r="M91" s="3">
        <f t="shared" si="2"/>
        <v>12.1</v>
      </c>
      <c r="P91" s="13" t="s">
        <v>517</v>
      </c>
      <c r="Q91" s="9" t="str">
        <f>IF(A91="","",C91)</f>
        <v xml:space="preserve">SANTANDER BR-UNT </v>
      </c>
      <c r="R91" s="38">
        <f>IF(A91="","",H91)</f>
        <v>41726</v>
      </c>
      <c r="S91" s="5">
        <f>J91</f>
        <v>12.5</v>
      </c>
      <c r="T91" s="5">
        <f>K91</f>
        <v>12.12</v>
      </c>
      <c r="U91" s="5">
        <f>L91</f>
        <v>12.5</v>
      </c>
      <c r="V91" s="5">
        <f>M91</f>
        <v>12.1</v>
      </c>
    </row>
    <row r="92" spans="1:22">
      <c r="A92" s="25" t="str">
        <f>IF(Tabela176[[#This Row],[Código]]="IBOV","^BVSP",IF(Tabela176[[#This Row],[Código]]="","",CONCATENATE(LEFT(Tabela176[[#This Row],[Código]],6),".SA")))</f>
        <v>SANB3.SA</v>
      </c>
      <c r="C92" s="3" t="s">
        <v>521</v>
      </c>
      <c r="D92" s="3" t="s">
        <v>522</v>
      </c>
      <c r="E92" s="3" t="s">
        <v>522</v>
      </c>
      <c r="F92" s="3" t="s">
        <v>522</v>
      </c>
      <c r="G92" s="3" t="s">
        <v>522</v>
      </c>
      <c r="H92" s="38">
        <v>41726</v>
      </c>
      <c r="J92" s="3">
        <f t="shared" si="2"/>
        <v>0.11</v>
      </c>
      <c r="K92" s="3">
        <f t="shared" si="2"/>
        <v>0.11</v>
      </c>
      <c r="L92" s="3">
        <f t="shared" si="2"/>
        <v>0.11</v>
      </c>
      <c r="M92" s="3">
        <f t="shared" si="2"/>
        <v>0.11</v>
      </c>
      <c r="P92" s="12" t="s">
        <v>518</v>
      </c>
      <c r="Q92" s="9" t="str">
        <f>IF(A92="","",C92)</f>
        <v xml:space="preserve">SANTANDER BR-ON  </v>
      </c>
      <c r="R92" s="38">
        <f>IF(A92="","",H92)</f>
        <v>41726</v>
      </c>
      <c r="S92" s="5">
        <f>J92</f>
        <v>0.11</v>
      </c>
      <c r="T92" s="5">
        <f>K92</f>
        <v>0.11</v>
      </c>
      <c r="U92" s="5">
        <f>L92</f>
        <v>0.11</v>
      </c>
      <c r="V92" s="5">
        <f>M92</f>
        <v>0.11</v>
      </c>
    </row>
    <row r="93" spans="1:22">
      <c r="A93" s="25" t="str">
        <f>IF(Tabela176[[#This Row],[Código]]="IBOV","^BVSP",IF(Tabela176[[#This Row],[Código]]="","",CONCATENATE(LEFT(Tabela176[[#This Row],[Código]],6),".SA")))</f>
        <v>SANB4.SA</v>
      </c>
      <c r="C93" s="3" t="s">
        <v>523</v>
      </c>
      <c r="D93" s="3" t="s">
        <v>371</v>
      </c>
      <c r="E93" s="3" t="s">
        <v>371</v>
      </c>
      <c r="F93" s="3" t="s">
        <v>371</v>
      </c>
      <c r="G93" s="3" t="s">
        <v>522</v>
      </c>
      <c r="H93" s="38">
        <v>41726</v>
      </c>
      <c r="J93" s="3">
        <f t="shared" si="2"/>
        <v>0.12</v>
      </c>
      <c r="K93" s="3">
        <f t="shared" si="2"/>
        <v>0.12</v>
      </c>
      <c r="L93" s="3">
        <f t="shared" si="2"/>
        <v>0.12</v>
      </c>
      <c r="M93" s="3">
        <f t="shared" si="2"/>
        <v>0.11</v>
      </c>
      <c r="P93" s="12" t="s">
        <v>519</v>
      </c>
      <c r="Q93" s="9" t="str">
        <f>IF(A93="","",C93)</f>
        <v xml:space="preserve">SANTANDER BR-PN  </v>
      </c>
      <c r="R93" s="38">
        <f>IF(A93="","",H93)</f>
        <v>41726</v>
      </c>
      <c r="S93" s="5">
        <f>J93</f>
        <v>0.12</v>
      </c>
      <c r="T93" s="5">
        <f>K93</f>
        <v>0.12</v>
      </c>
      <c r="U93" s="5">
        <f>L93</f>
        <v>0.12</v>
      </c>
      <c r="V93" s="5">
        <f>M93</f>
        <v>0.11</v>
      </c>
    </row>
    <row r="94" spans="1:22">
      <c r="A94" s="25" t="str">
        <f>IF(Tabela176[[#This Row],[Código]]="IBOV","^BVSP",IF(Tabela176[[#This Row],[Código]]="","",CONCATENATE(LEFT(Tabela176[[#This Row],[Código]],6),".SA")))</f>
        <v>SFSA3.SA</v>
      </c>
      <c r="C94" s="3" t="s">
        <v>525</v>
      </c>
      <c r="D94" s="3" t="s">
        <v>400</v>
      </c>
      <c r="E94" s="3" t="s">
        <v>401</v>
      </c>
      <c r="F94" s="3" t="s">
        <v>400</v>
      </c>
      <c r="G94" s="3" t="s">
        <v>400</v>
      </c>
      <c r="H94" s="38" t="s">
        <v>400</v>
      </c>
      <c r="J94" s="3" t="e">
        <f t="shared" si="2"/>
        <v>#VALUE!</v>
      </c>
      <c r="K94" s="3">
        <f t="shared" si="2"/>
        <v>0</v>
      </c>
      <c r="L94" s="3" t="e">
        <f t="shared" si="2"/>
        <v>#VALUE!</v>
      </c>
      <c r="M94" s="3" t="e">
        <f t="shared" si="2"/>
        <v>#VALUE!</v>
      </c>
      <c r="P94" s="13" t="s">
        <v>524</v>
      </c>
      <c r="Q94" s="9" t="str">
        <f>IF(A94="","",C94)</f>
        <v xml:space="preserve">SOFISA      -ON  </v>
      </c>
      <c r="R94" s="38" t="str">
        <f>IF(A94="","",H94)</f>
        <v>N/A</v>
      </c>
      <c r="S94" s="5" t="e">
        <f>J94</f>
        <v>#VALUE!</v>
      </c>
      <c r="T94" s="5">
        <f>K94</f>
        <v>0</v>
      </c>
      <c r="U94" s="5" t="e">
        <f>L94</f>
        <v>#VALUE!</v>
      </c>
      <c r="V94" s="5" t="e">
        <f>M94</f>
        <v>#VALUE!</v>
      </c>
    </row>
    <row r="95" spans="1:22">
      <c r="A95" s="25" t="str">
        <f>IF(Tabela176[[#This Row],[Código]]="IBOV","^BVSP",IF(Tabela176[[#This Row],[Código]]="","",CONCATENATE(LEFT(Tabela176[[#This Row],[Código]],6),".SA")))</f>
        <v>SNSL3M.SA</v>
      </c>
      <c r="C95" s="3" t="s">
        <v>536</v>
      </c>
      <c r="D95" s="3" t="s">
        <v>667</v>
      </c>
      <c r="E95" s="3" t="s">
        <v>709</v>
      </c>
      <c r="F95" s="3" t="s">
        <v>709</v>
      </c>
      <c r="G95" s="3" t="s">
        <v>710</v>
      </c>
      <c r="H95" s="38">
        <v>41670</v>
      </c>
      <c r="J95" s="3">
        <f t="shared" si="2"/>
        <v>10.3</v>
      </c>
      <c r="K95" s="3">
        <f t="shared" si="2"/>
        <v>10.4</v>
      </c>
      <c r="L95" s="3">
        <f t="shared" si="2"/>
        <v>10.4</v>
      </c>
      <c r="M95" s="3">
        <f t="shared" si="2"/>
        <v>10.17</v>
      </c>
      <c r="P95" s="12" t="s">
        <v>535</v>
      </c>
      <c r="Q95" s="9" t="str">
        <f>IF(A95="","",C95)</f>
        <v xml:space="preserve">SENIOR SOL  -ON  </v>
      </c>
      <c r="R95" s="38">
        <f>IF(A95="","",H95)</f>
        <v>41670</v>
      </c>
      <c r="S95" s="5">
        <f>J95</f>
        <v>10.3</v>
      </c>
      <c r="T95" s="5">
        <f>K95</f>
        <v>10.4</v>
      </c>
      <c r="U95" s="5">
        <f>L95</f>
        <v>10.4</v>
      </c>
      <c r="V95" s="5">
        <f>M95</f>
        <v>10.17</v>
      </c>
    </row>
    <row r="96" spans="1:22">
      <c r="A96" s="25" t="str">
        <f>IF(Tabela176[[#This Row],[Código]]="IBOV","^BVSP",IF(Tabela176[[#This Row],[Código]]="","",CONCATENATE(LEFT(Tabela176[[#This Row],[Código]],6),".SA")))</f>
        <v>SNSY3.SA</v>
      </c>
      <c r="C96" s="3" t="s">
        <v>615</v>
      </c>
      <c r="D96" s="3" t="s">
        <v>400</v>
      </c>
      <c r="E96" s="3" t="s">
        <v>616</v>
      </c>
      <c r="F96" s="3" t="s">
        <v>616</v>
      </c>
      <c r="G96" s="3" t="s">
        <v>616</v>
      </c>
      <c r="H96" s="38">
        <v>41726</v>
      </c>
      <c r="J96" s="3" t="e">
        <f t="shared" si="2"/>
        <v>#VALUE!</v>
      </c>
      <c r="K96" s="3">
        <f t="shared" si="2"/>
        <v>2</v>
      </c>
      <c r="L96" s="3">
        <f t="shared" si="2"/>
        <v>2</v>
      </c>
      <c r="M96" s="3">
        <f t="shared" si="2"/>
        <v>2</v>
      </c>
      <c r="P96" s="12" t="s">
        <v>611</v>
      </c>
      <c r="Q96" s="9" t="str">
        <f>IF(A96="","",C96)</f>
        <v>SANSUY      -ON</v>
      </c>
      <c r="R96" s="38">
        <f>IF(A96="","",H96)</f>
        <v>41726</v>
      </c>
      <c r="S96" s="5" t="e">
        <f>J96</f>
        <v>#VALUE!</v>
      </c>
      <c r="T96" s="5">
        <f>K96</f>
        <v>2</v>
      </c>
      <c r="U96" s="5">
        <f>L96</f>
        <v>2</v>
      </c>
      <c r="V96" s="5">
        <f>M96</f>
        <v>2</v>
      </c>
    </row>
    <row r="97" spans="1:22">
      <c r="A97" s="25" t="str">
        <f>IF(Tabela176[[#This Row],[Código]]="IBOV","^BVSP",IF(Tabela176[[#This Row],[Código]]="","",CONCATENATE(LEFT(Tabela176[[#This Row],[Código]],6),".SA")))</f>
        <v>SNSY5.SA</v>
      </c>
      <c r="C97" s="3" t="s">
        <v>617</v>
      </c>
      <c r="D97" s="3" t="s">
        <v>1249</v>
      </c>
      <c r="E97" s="3" t="s">
        <v>1249</v>
      </c>
      <c r="F97" s="3" t="s">
        <v>1249</v>
      </c>
      <c r="G97" s="3" t="s">
        <v>1909</v>
      </c>
      <c r="H97" s="38">
        <v>41726</v>
      </c>
      <c r="J97" s="3">
        <f t="shared" si="2"/>
        <v>0.81</v>
      </c>
      <c r="K97" s="3">
        <f t="shared" si="2"/>
        <v>0.81</v>
      </c>
      <c r="L97" s="3">
        <f t="shared" si="2"/>
        <v>0.81</v>
      </c>
      <c r="M97" s="3">
        <f t="shared" si="2"/>
        <v>0.72</v>
      </c>
      <c r="P97" s="12" t="s">
        <v>612</v>
      </c>
      <c r="Q97" s="9" t="str">
        <f>IF(A97="","",C97)</f>
        <v>SANSUY      -PNA</v>
      </c>
      <c r="R97" s="38">
        <f>IF(A97="","",H97)</f>
        <v>41726</v>
      </c>
      <c r="S97" s="5">
        <f>J97</f>
        <v>0.81</v>
      </c>
      <c r="T97" s="5">
        <f>K97</f>
        <v>0.81</v>
      </c>
      <c r="U97" s="5">
        <f>L97</f>
        <v>0.81</v>
      </c>
      <c r="V97" s="5">
        <f>M97</f>
        <v>0.72</v>
      </c>
    </row>
    <row r="98" spans="1:22">
      <c r="A98" s="25" t="str">
        <f>IF(Tabela176[[#This Row],[Código]]="IBOV","^BVSP",IF(Tabela176[[#This Row],[Código]]="","",CONCATENATE(LEFT(Tabela176[[#This Row],[Código]],6),".SA")))</f>
        <v>SNSY6.SA</v>
      </c>
      <c r="C98" s="3" t="s">
        <v>618</v>
      </c>
      <c r="D98" s="3" t="s">
        <v>400</v>
      </c>
      <c r="E98" s="3" t="s">
        <v>619</v>
      </c>
      <c r="F98" s="3" t="s">
        <v>619</v>
      </c>
      <c r="G98" s="3" t="s">
        <v>619</v>
      </c>
      <c r="H98" s="38">
        <v>41726</v>
      </c>
      <c r="J98" s="3" t="e">
        <f t="shared" si="2"/>
        <v>#VALUE!</v>
      </c>
      <c r="K98" s="3">
        <f t="shared" si="2"/>
        <v>3</v>
      </c>
      <c r="L98" s="3">
        <f t="shared" si="2"/>
        <v>3</v>
      </c>
      <c r="M98" s="3">
        <f t="shared" si="2"/>
        <v>3</v>
      </c>
      <c r="P98" s="12" t="s">
        <v>613</v>
      </c>
      <c r="Q98" s="9" t="str">
        <f>IF(A98="","",C98)</f>
        <v>SANSUY      -PNB</v>
      </c>
      <c r="R98" s="38">
        <f>IF(A98="","",H98)</f>
        <v>41726</v>
      </c>
      <c r="S98" s="5" t="e">
        <f>J98</f>
        <v>#VALUE!</v>
      </c>
      <c r="T98" s="5">
        <f>K98</f>
        <v>3</v>
      </c>
      <c r="U98" s="5">
        <f>L98</f>
        <v>3</v>
      </c>
      <c r="V98" s="5">
        <f>M98</f>
        <v>3</v>
      </c>
    </row>
    <row r="99" spans="1:22">
      <c r="A99" s="25" t="str">
        <f>IF(Tabela176[[#This Row],[Código]]="IBOV","^BVSP",IF(Tabela176[[#This Row],[Código]]="","",CONCATENATE(LEFT(Tabela176[[#This Row],[Código]],6),".SA")))</f>
        <v>SULA3.SA</v>
      </c>
      <c r="C99" s="3" t="s">
        <v>645</v>
      </c>
      <c r="D99" s="3" t="s">
        <v>400</v>
      </c>
      <c r="E99" s="3" t="s">
        <v>401</v>
      </c>
      <c r="F99" s="3" t="s">
        <v>400</v>
      </c>
      <c r="G99" s="3" t="s">
        <v>400</v>
      </c>
      <c r="H99" s="38" t="s">
        <v>400</v>
      </c>
      <c r="J99" s="3" t="e">
        <f t="shared" si="2"/>
        <v>#VALUE!</v>
      </c>
      <c r="K99" s="3">
        <f t="shared" si="2"/>
        <v>0</v>
      </c>
      <c r="L99" s="3" t="e">
        <f t="shared" si="2"/>
        <v>#VALUE!</v>
      </c>
      <c r="M99" s="3" t="e">
        <f t="shared" si="2"/>
        <v>#VALUE!</v>
      </c>
      <c r="P99" s="9" t="s">
        <v>643</v>
      </c>
      <c r="Q99" s="9" t="str">
        <f>IF(A99="","",C99)</f>
        <v xml:space="preserve">SUL AMERICA -ON  </v>
      </c>
      <c r="R99" s="38" t="str">
        <f>IF(A99="","",H99)</f>
        <v>N/A</v>
      </c>
      <c r="S99" s="5" t="e">
        <f>J99</f>
        <v>#VALUE!</v>
      </c>
      <c r="T99" s="5">
        <f>K99</f>
        <v>0</v>
      </c>
      <c r="U99" s="5" t="e">
        <f>L99</f>
        <v>#VALUE!</v>
      </c>
      <c r="V99" s="5" t="e">
        <f>M99</f>
        <v>#VALUE!</v>
      </c>
    </row>
    <row r="100" spans="1:22">
      <c r="A100" s="25" t="str">
        <f>IF(Tabela176[[#This Row],[Código]]="IBOV","^BVSP",IF(Tabela176[[#This Row],[Código]]="","",CONCATENATE(LEFT(Tabela176[[#This Row],[Código]],6),".SA")))</f>
        <v>SULA4.SA</v>
      </c>
      <c r="C100" s="3" t="s">
        <v>646</v>
      </c>
      <c r="D100" s="3" t="s">
        <v>400</v>
      </c>
      <c r="E100" s="3" t="s">
        <v>401</v>
      </c>
      <c r="F100" s="3" t="s">
        <v>400</v>
      </c>
      <c r="G100" s="3" t="s">
        <v>400</v>
      </c>
      <c r="H100" s="38" t="s">
        <v>400</v>
      </c>
      <c r="J100" s="3" t="e">
        <f t="shared" si="2"/>
        <v>#VALUE!</v>
      </c>
      <c r="K100" s="3">
        <f t="shared" si="2"/>
        <v>0</v>
      </c>
      <c r="L100" s="3" t="e">
        <f t="shared" si="2"/>
        <v>#VALUE!</v>
      </c>
      <c r="M100" s="3" t="e">
        <f t="shared" si="2"/>
        <v>#VALUE!</v>
      </c>
      <c r="P100" s="12" t="s">
        <v>644</v>
      </c>
      <c r="Q100" s="9" t="str">
        <f>IF(A100="","",C100)</f>
        <v xml:space="preserve">SUL AMERICA -PN  </v>
      </c>
      <c r="R100" s="38" t="str">
        <f>IF(A100="","",H100)</f>
        <v>N/A</v>
      </c>
      <c r="S100" s="5" t="e">
        <f>J100</f>
        <v>#VALUE!</v>
      </c>
      <c r="T100" s="5">
        <f>K100</f>
        <v>0</v>
      </c>
      <c r="U100" s="5" t="e">
        <f>L100</f>
        <v>#VALUE!</v>
      </c>
      <c r="V100" s="5" t="e">
        <f>M100</f>
        <v>#VALUE!</v>
      </c>
    </row>
    <row r="101" spans="1:22">
      <c r="A101" s="25" t="str">
        <f>IF(Tabela176[[#This Row],[Código]]="IBOV","^BVSP",IF(Tabela176[[#This Row],[Código]]="","",CONCATENATE(LEFT(Tabela176[[#This Row],[Código]],6),".SA")))</f>
        <v>SUZB3.SA</v>
      </c>
      <c r="C101" s="3" t="s">
        <v>629</v>
      </c>
      <c r="D101" s="3" t="s">
        <v>400</v>
      </c>
      <c r="E101" s="3" t="s">
        <v>175</v>
      </c>
      <c r="F101" s="3" t="s">
        <v>175</v>
      </c>
      <c r="G101" s="3" t="s">
        <v>175</v>
      </c>
      <c r="H101" s="38">
        <v>41726</v>
      </c>
      <c r="J101" s="3" t="e">
        <f t="shared" si="2"/>
        <v>#VALUE!</v>
      </c>
      <c r="K101" s="3">
        <f t="shared" si="2"/>
        <v>4</v>
      </c>
      <c r="L101" s="3">
        <f t="shared" si="2"/>
        <v>4</v>
      </c>
      <c r="M101" s="3">
        <f t="shared" si="2"/>
        <v>4</v>
      </c>
      <c r="P101" s="12" t="s">
        <v>628</v>
      </c>
      <c r="Q101" s="9" t="str">
        <f>IF(A101="","",C101)</f>
        <v xml:space="preserve">SUZANO PAPEL-ON  </v>
      </c>
      <c r="R101" s="34">
        <f>IF(A101="","",H101)</f>
        <v>41726</v>
      </c>
      <c r="S101" s="6" t="e">
        <f>J101</f>
        <v>#VALUE!</v>
      </c>
      <c r="T101" s="6">
        <f>K101</f>
        <v>4</v>
      </c>
      <c r="U101" s="6">
        <f>L101</f>
        <v>4</v>
      </c>
      <c r="V101" s="6">
        <f>M101</f>
        <v>4</v>
      </c>
    </row>
    <row r="102" spans="1:22">
      <c r="A102" s="25" t="str">
        <f>IF(Tabela176[[#This Row],[Código]]="IBOV","^BVSP",IF(Tabela176[[#This Row],[Código]]="","",CONCATENATE(LEFT(Tabela176[[#This Row],[Código]],6),".SA")))</f>
        <v>TELB3.SA</v>
      </c>
      <c r="C102" s="3" t="s">
        <v>533</v>
      </c>
      <c r="D102" s="3" t="s">
        <v>1425</v>
      </c>
      <c r="E102" s="3" t="s">
        <v>175</v>
      </c>
      <c r="F102" s="3" t="s">
        <v>1425</v>
      </c>
      <c r="G102" s="3" t="s">
        <v>175</v>
      </c>
      <c r="H102" s="38">
        <v>41726</v>
      </c>
      <c r="J102" s="3">
        <f t="shared" si="2"/>
        <v>4.2</v>
      </c>
      <c r="K102" s="3">
        <f t="shared" si="2"/>
        <v>4</v>
      </c>
      <c r="L102" s="3">
        <f t="shared" si="2"/>
        <v>4.2</v>
      </c>
      <c r="M102" s="3">
        <f t="shared" si="2"/>
        <v>4</v>
      </c>
      <c r="P102" s="9" t="s">
        <v>530</v>
      </c>
      <c r="Q102" s="9" t="str">
        <f>IF(A102="","",C102)</f>
        <v>TELEBRAS    -ON</v>
      </c>
      <c r="R102" s="38">
        <f>IF(A102="","",H102)</f>
        <v>41726</v>
      </c>
      <c r="S102" s="5">
        <f>J102</f>
        <v>4.2</v>
      </c>
      <c r="T102" s="5">
        <f>K102</f>
        <v>4</v>
      </c>
      <c r="U102" s="5">
        <f>L102</f>
        <v>4.2</v>
      </c>
      <c r="V102" s="5">
        <f>M102</f>
        <v>4</v>
      </c>
    </row>
    <row r="103" spans="1:22">
      <c r="A103" s="25" t="str">
        <f>IF(Tabela176[[#This Row],[Código]]="IBOV","^BVSP",IF(Tabela176[[#This Row],[Código]]="","",CONCATENATE(LEFT(Tabela176[[#This Row],[Código]],6),".SA")))</f>
        <v>TELB4.SA</v>
      </c>
      <c r="C103" s="3" t="s">
        <v>534</v>
      </c>
      <c r="D103" s="3" t="s">
        <v>1428</v>
      </c>
      <c r="E103" s="3" t="s">
        <v>4254</v>
      </c>
      <c r="F103" s="3" t="s">
        <v>4255</v>
      </c>
      <c r="G103" s="3" t="s">
        <v>1427</v>
      </c>
      <c r="H103" s="38">
        <v>41726</v>
      </c>
      <c r="J103" s="3">
        <f t="shared" si="2"/>
        <v>2.52</v>
      </c>
      <c r="K103" s="3">
        <f t="shared" si="2"/>
        <v>2.56</v>
      </c>
      <c r="L103" s="3">
        <f t="shared" si="2"/>
        <v>2.69</v>
      </c>
      <c r="M103" s="3">
        <f t="shared" si="2"/>
        <v>2.5</v>
      </c>
      <c r="P103" s="12" t="s">
        <v>531</v>
      </c>
      <c r="Q103" s="9" t="str">
        <f>IF(A103="","",C103)</f>
        <v>TELEBRAS    -PN</v>
      </c>
      <c r="R103" s="38">
        <f>IF(A103="","",H103)</f>
        <v>41726</v>
      </c>
      <c r="S103" s="5">
        <f>J103</f>
        <v>2.52</v>
      </c>
      <c r="T103" s="5">
        <f>K103</f>
        <v>2.56</v>
      </c>
      <c r="U103" s="5">
        <f>L103</f>
        <v>2.69</v>
      </c>
      <c r="V103" s="5">
        <f>M103</f>
        <v>2.5</v>
      </c>
    </row>
    <row r="104" spans="1:22">
      <c r="A104" s="25" t="str">
        <f>IF(Tabela176[[#This Row],[Código]]="IBOV","^BVSP",IF(Tabela176[[#This Row],[Código]]="","",CONCATENATE(LEFT(Tabela176[[#This Row],[Código]],6),".SA")))</f>
        <v>TEMP3.SA</v>
      </c>
      <c r="C104" s="3" t="s">
        <v>680</v>
      </c>
      <c r="D104" s="3" t="s">
        <v>4256</v>
      </c>
      <c r="E104" s="3" t="s">
        <v>1969</v>
      </c>
      <c r="F104" s="3" t="s">
        <v>1969</v>
      </c>
      <c r="G104" s="3" t="s">
        <v>1988</v>
      </c>
      <c r="H104" s="38">
        <v>41726</v>
      </c>
      <c r="J104" s="3">
        <f t="shared" si="2"/>
        <v>3.77</v>
      </c>
      <c r="K104" s="3">
        <f t="shared" si="2"/>
        <v>3.8</v>
      </c>
      <c r="L104" s="3">
        <f t="shared" si="2"/>
        <v>3.8</v>
      </c>
      <c r="M104" s="3">
        <f t="shared" si="2"/>
        <v>3.67</v>
      </c>
      <c r="P104" s="12" t="s">
        <v>678</v>
      </c>
      <c r="Q104" s="9" t="str">
        <f>IF(A104="","",C104)</f>
        <v xml:space="preserve">TEMPO PART  -ON  </v>
      </c>
      <c r="R104" s="38">
        <f>IF(A104="","",H104)</f>
        <v>41726</v>
      </c>
      <c r="S104" s="5">
        <f>J104</f>
        <v>3.77</v>
      </c>
      <c r="T104" s="5">
        <f>K104</f>
        <v>3.8</v>
      </c>
      <c r="U104" s="5">
        <f>L104</f>
        <v>3.8</v>
      </c>
      <c r="V104" s="5">
        <f>M104</f>
        <v>3.67</v>
      </c>
    </row>
    <row r="105" spans="1:22">
      <c r="A105" s="25" t="str">
        <f>IF(Tabela176[[#This Row],[Código]]="IBOV","^BVSP",IF(Tabela176[[#This Row],[Código]]="","",CONCATENATE(LEFT(Tabela176[[#This Row],[Código]],6),".SA")))</f>
        <v>TIBR3.SA</v>
      </c>
      <c r="C105" s="3" t="s">
        <v>587</v>
      </c>
      <c r="D105" s="3" t="s">
        <v>400</v>
      </c>
      <c r="E105" s="3" t="s">
        <v>487</v>
      </c>
      <c r="F105" s="3" t="s">
        <v>487</v>
      </c>
      <c r="G105" s="3" t="s">
        <v>487</v>
      </c>
      <c r="H105" s="38">
        <v>41726</v>
      </c>
      <c r="J105" s="3" t="e">
        <f t="shared" si="2"/>
        <v>#VALUE!</v>
      </c>
      <c r="K105" s="3">
        <f t="shared" si="2"/>
        <v>0.18</v>
      </c>
      <c r="L105" s="3">
        <f t="shared" si="2"/>
        <v>0.18</v>
      </c>
      <c r="M105" s="3">
        <f t="shared" si="2"/>
        <v>0.18</v>
      </c>
      <c r="P105" s="12" t="s">
        <v>584</v>
      </c>
      <c r="Q105" s="9" t="str">
        <f>IF(A105="","",C105)</f>
        <v>MILLENNIUM  -ON</v>
      </c>
      <c r="R105" s="38">
        <f>IF(A105="","",H105)</f>
        <v>41726</v>
      </c>
      <c r="S105" s="5" t="e">
        <f>J105</f>
        <v>#VALUE!</v>
      </c>
      <c r="T105" s="5">
        <f>K105</f>
        <v>0.18</v>
      </c>
      <c r="U105" s="5">
        <f>L105</f>
        <v>0.18</v>
      </c>
      <c r="V105" s="5">
        <f>M105</f>
        <v>0.18</v>
      </c>
    </row>
    <row r="106" spans="1:22">
      <c r="A106" s="25" t="str">
        <f>IF(Tabela176[[#This Row],[Código]]="IBOV","^BVSP",IF(Tabela176[[#This Row],[Código]]="","",CONCATENATE(LEFT(Tabela176[[#This Row],[Código]],6),".SA")))</f>
        <v>TIBR5.SA</v>
      </c>
      <c r="C106" s="3" t="s">
        <v>588</v>
      </c>
      <c r="D106" s="3" t="s">
        <v>4222</v>
      </c>
      <c r="E106" s="3" t="s">
        <v>663</v>
      </c>
      <c r="F106" s="3" t="s">
        <v>663</v>
      </c>
      <c r="G106" s="3" t="s">
        <v>4222</v>
      </c>
      <c r="H106" s="38">
        <v>41726</v>
      </c>
      <c r="J106" s="3">
        <f t="shared" si="2"/>
        <v>0.23</v>
      </c>
      <c r="K106" s="3">
        <f t="shared" si="2"/>
        <v>0.24</v>
      </c>
      <c r="L106" s="3">
        <f t="shared" si="2"/>
        <v>0.24</v>
      </c>
      <c r="M106" s="3">
        <f t="shared" si="2"/>
        <v>0.23</v>
      </c>
      <c r="P106" s="12" t="s">
        <v>585</v>
      </c>
      <c r="Q106" s="9" t="str">
        <f>IF(A106="","",C106)</f>
        <v>MILLENNIUM  -PNA</v>
      </c>
      <c r="R106" s="38">
        <f>IF(A106="","",H106)</f>
        <v>41726</v>
      </c>
      <c r="S106" s="5">
        <f>J106</f>
        <v>0.23</v>
      </c>
      <c r="T106" s="5">
        <f>K106</f>
        <v>0.24</v>
      </c>
      <c r="U106" s="5">
        <f>L106</f>
        <v>0.24</v>
      </c>
      <c r="V106" s="5">
        <f>M106</f>
        <v>0.23</v>
      </c>
    </row>
    <row r="107" spans="1:22">
      <c r="A107" s="25" t="str">
        <f>IF(Tabela176[[#This Row],[Código]]="IBOV","^BVSP",IF(Tabela176[[#This Row],[Código]]="","",CONCATENATE(LEFT(Tabela176[[#This Row],[Código]],6),".SA")))</f>
        <v>TIBR6.SA</v>
      </c>
      <c r="C107" s="3" t="s">
        <v>589</v>
      </c>
      <c r="D107" s="3" t="s">
        <v>663</v>
      </c>
      <c r="E107" s="3" t="s">
        <v>663</v>
      </c>
      <c r="F107" s="3" t="s">
        <v>663</v>
      </c>
      <c r="G107" s="3" t="s">
        <v>663</v>
      </c>
      <c r="H107" s="38">
        <v>41726</v>
      </c>
      <c r="J107" s="3">
        <f t="shared" si="2"/>
        <v>0.24</v>
      </c>
      <c r="K107" s="3">
        <f t="shared" si="2"/>
        <v>0.24</v>
      </c>
      <c r="L107" s="3">
        <f t="shared" si="2"/>
        <v>0.24</v>
      </c>
      <c r="M107" s="3">
        <f t="shared" si="2"/>
        <v>0.24</v>
      </c>
      <c r="P107" s="12" t="s">
        <v>586</v>
      </c>
      <c r="Q107" s="9" t="str">
        <f>IF(A107="","",C107)</f>
        <v>MILLENNIUM  -PNB</v>
      </c>
      <c r="R107" s="34">
        <f>IF(A107="","",H107)</f>
        <v>41726</v>
      </c>
      <c r="S107" s="6">
        <f>J107</f>
        <v>0.24</v>
      </c>
      <c r="T107" s="6">
        <f>K107</f>
        <v>0.24</v>
      </c>
      <c r="U107" s="6">
        <f>L107</f>
        <v>0.24</v>
      </c>
      <c r="V107" s="6">
        <f>M107</f>
        <v>0.24</v>
      </c>
    </row>
    <row r="108" spans="1:22">
      <c r="A108" s="25" t="str">
        <f>IF(Tabela176[[#This Row],[Código]]="IBOV","^BVSP",IF(Tabela176[[#This Row],[Código]]="","",CONCATENATE(LEFT(Tabela176[[#This Row],[Código]],6),".SA")))</f>
        <v>TOTS3.SA</v>
      </c>
      <c r="C108" s="3" t="s">
        <v>538</v>
      </c>
      <c r="D108" s="3" t="s">
        <v>4257</v>
      </c>
      <c r="E108" s="3" t="s">
        <v>4258</v>
      </c>
      <c r="F108" s="3" t="s">
        <v>4259</v>
      </c>
      <c r="G108" s="3" t="s">
        <v>4260</v>
      </c>
      <c r="H108" s="38">
        <v>41726</v>
      </c>
      <c r="J108" s="3">
        <f t="shared" si="2"/>
        <v>35.24</v>
      </c>
      <c r="K108" s="3">
        <f t="shared" si="2"/>
        <v>34.64</v>
      </c>
      <c r="L108" s="3">
        <f t="shared" si="2"/>
        <v>35.6</v>
      </c>
      <c r="M108" s="3">
        <f t="shared" si="2"/>
        <v>34.25</v>
      </c>
      <c r="P108" s="12" t="s">
        <v>537</v>
      </c>
      <c r="Q108" s="9" t="str">
        <f>IF(A108="","",C108)</f>
        <v xml:space="preserve">TOTVS       -ON  </v>
      </c>
      <c r="R108" s="38">
        <f>IF(A108="","",H108)</f>
        <v>41726</v>
      </c>
      <c r="S108" s="5">
        <f>J108</f>
        <v>35.24</v>
      </c>
      <c r="T108" s="5">
        <f>K108</f>
        <v>34.64</v>
      </c>
      <c r="U108" s="5">
        <f>L108</f>
        <v>35.6</v>
      </c>
      <c r="V108" s="5">
        <f>M108</f>
        <v>34.25</v>
      </c>
    </row>
    <row r="109" spans="1:22">
      <c r="A109" s="25" t="str">
        <f>IF(Tabela176[[#This Row],[Código]]="IBOV","^BVSP",IF(Tabela176[[#This Row],[Código]]="","",CONCATENATE(LEFT(Tabela176[[#This Row],[Código]],6),".SA")))</f>
        <v>USIM3.SA</v>
      </c>
      <c r="C109" s="3" t="s">
        <v>554</v>
      </c>
      <c r="D109" s="3" t="s">
        <v>1397</v>
      </c>
      <c r="E109" s="3" t="s">
        <v>4040</v>
      </c>
      <c r="F109" s="3" t="s">
        <v>4261</v>
      </c>
      <c r="G109" s="3" t="s">
        <v>4262</v>
      </c>
      <c r="H109" s="38">
        <v>41726</v>
      </c>
      <c r="J109" s="3">
        <f t="shared" si="2"/>
        <v>9.41</v>
      </c>
      <c r="K109" s="3">
        <f t="shared" si="2"/>
        <v>9.09</v>
      </c>
      <c r="L109" s="3">
        <f t="shared" si="2"/>
        <v>9.43</v>
      </c>
      <c r="M109" s="3">
        <f t="shared" si="2"/>
        <v>8.9600000000000009</v>
      </c>
      <c r="P109" s="12" t="s">
        <v>551</v>
      </c>
      <c r="Q109" s="9" t="str">
        <f>IF(A109="","",C109)</f>
        <v xml:space="preserve">USIMINAS    -ON  </v>
      </c>
      <c r="R109" s="38">
        <f>IF(A109="","",H109)</f>
        <v>41726</v>
      </c>
      <c r="S109" s="5">
        <f>J109</f>
        <v>9.41</v>
      </c>
      <c r="T109" s="5">
        <f>K109</f>
        <v>9.09</v>
      </c>
      <c r="U109" s="5">
        <f>L109</f>
        <v>9.43</v>
      </c>
      <c r="V109" s="5">
        <f>M109</f>
        <v>8.9600000000000009</v>
      </c>
    </row>
    <row r="110" spans="1:22">
      <c r="A110" s="25" t="str">
        <f>IF(Tabela176[[#This Row],[Código]]="IBOV","^BVSP",IF(Tabela176[[#This Row],[Código]]="","",CONCATENATE(LEFT(Tabela176[[#This Row],[Código]],6),".SA")))</f>
        <v>USIM5.SA</v>
      </c>
      <c r="C110" s="3" t="s">
        <v>555</v>
      </c>
      <c r="D110" s="3" t="s">
        <v>1464</v>
      </c>
      <c r="E110" s="3" t="s">
        <v>4263</v>
      </c>
      <c r="F110" s="3" t="s">
        <v>4264</v>
      </c>
      <c r="G110" s="3" t="s">
        <v>1345</v>
      </c>
      <c r="H110" s="38">
        <v>41726</v>
      </c>
      <c r="J110" s="3">
        <f t="shared" si="2"/>
        <v>10.47</v>
      </c>
      <c r="K110" s="3">
        <f t="shared" si="2"/>
        <v>10.28</v>
      </c>
      <c r="L110" s="3">
        <f t="shared" si="2"/>
        <v>10.7</v>
      </c>
      <c r="M110" s="3">
        <f t="shared" si="2"/>
        <v>10.14</v>
      </c>
      <c r="P110" s="12" t="s">
        <v>552</v>
      </c>
      <c r="Q110" s="9" t="str">
        <f>IF(A110="","",C110)</f>
        <v xml:space="preserve">USIMINAS    -PNA </v>
      </c>
      <c r="R110" s="38">
        <f>IF(A110="","",H110)</f>
        <v>41726</v>
      </c>
      <c r="S110" s="5">
        <f>J110</f>
        <v>10.47</v>
      </c>
      <c r="T110" s="5">
        <f>K110</f>
        <v>10.28</v>
      </c>
      <c r="U110" s="5">
        <f>L110</f>
        <v>10.7</v>
      </c>
      <c r="V110" s="5">
        <f>M110</f>
        <v>10.14</v>
      </c>
    </row>
    <row r="111" spans="1:22">
      <c r="A111" s="25" t="str">
        <f>IF(Tabela176[[#This Row],[Código]]="IBOV","^BVSP",IF(Tabela176[[#This Row],[Código]]="","",CONCATENATE(LEFT(Tabela176[[#This Row],[Código]],6),".SA")))</f>
        <v>USIM6.SA</v>
      </c>
      <c r="C111" s="3" t="s">
        <v>556</v>
      </c>
      <c r="D111" s="3" t="s">
        <v>400</v>
      </c>
      <c r="E111" s="3" t="s">
        <v>557</v>
      </c>
      <c r="F111" s="3" t="s">
        <v>557</v>
      </c>
      <c r="G111" s="3" t="s">
        <v>557</v>
      </c>
      <c r="H111" s="38">
        <v>41726</v>
      </c>
      <c r="J111" s="3" t="e">
        <f t="shared" si="2"/>
        <v>#VALUE!</v>
      </c>
      <c r="K111" s="3">
        <f t="shared" si="2"/>
        <v>11.13</v>
      </c>
      <c r="L111" s="3">
        <f t="shared" si="2"/>
        <v>11.13</v>
      </c>
      <c r="M111" s="3">
        <f t="shared" si="2"/>
        <v>11.13</v>
      </c>
      <c r="P111" s="12" t="s">
        <v>553</v>
      </c>
      <c r="Q111" s="9" t="str">
        <f>IF(A111="","",C111)</f>
        <v xml:space="preserve">USIMINAS    -PNB </v>
      </c>
      <c r="R111" s="38">
        <f>IF(A111="","",H111)</f>
        <v>41726</v>
      </c>
      <c r="S111" s="5" t="e">
        <f>J111</f>
        <v>#VALUE!</v>
      </c>
      <c r="T111" s="5">
        <f>K111</f>
        <v>11.13</v>
      </c>
      <c r="U111" s="5">
        <f>L111</f>
        <v>11.13</v>
      </c>
      <c r="V111" s="5">
        <f>M111</f>
        <v>11.13</v>
      </c>
    </row>
    <row r="112" spans="1:22">
      <c r="A112" s="25" t="str">
        <f>IF(Tabela176[[#This Row],[Código]]="IBOV","^BVSP",IF(Tabela176[[#This Row],[Código]]="","",CONCATENATE(LEFT(Tabela176[[#This Row],[Código]],6),".SA")))</f>
        <v>VIGR3.SA</v>
      </c>
      <c r="C112" s="3" t="s">
        <v>262</v>
      </c>
      <c r="D112" s="3" t="s">
        <v>1361</v>
      </c>
      <c r="E112" s="3" t="s">
        <v>1361</v>
      </c>
      <c r="F112" s="3" t="s">
        <v>1361</v>
      </c>
      <c r="G112" s="3" t="s">
        <v>1361</v>
      </c>
      <c r="H112" s="38">
        <v>41726</v>
      </c>
      <c r="J112" s="3">
        <f t="shared" si="2"/>
        <v>6.5</v>
      </c>
      <c r="K112" s="3">
        <f t="shared" si="2"/>
        <v>6.5</v>
      </c>
      <c r="L112" s="3">
        <f t="shared" si="2"/>
        <v>6.5</v>
      </c>
      <c r="M112" s="3">
        <f t="shared" si="2"/>
        <v>6.5</v>
      </c>
      <c r="P112" s="13" t="s">
        <v>261</v>
      </c>
      <c r="Q112" s="9" t="str">
        <f>IF(A112="","",C112)</f>
        <v xml:space="preserve">VIGOR FOOD  -ON  </v>
      </c>
      <c r="R112" s="38">
        <f>IF(A112="","",H112)</f>
        <v>41726</v>
      </c>
      <c r="S112" s="5">
        <f>J112</f>
        <v>6.5</v>
      </c>
      <c r="T112" s="5">
        <f>K112</f>
        <v>6.5</v>
      </c>
      <c r="U112" s="5">
        <f>L112</f>
        <v>6.5</v>
      </c>
      <c r="V112" s="5">
        <f>M112</f>
        <v>6.5</v>
      </c>
    </row>
    <row r="113" spans="1:22">
      <c r="A113" s="25"/>
      <c r="C113" s="3" t="s">
        <v>94</v>
      </c>
      <c r="H113" s="38"/>
      <c r="J113" s="3">
        <f t="shared" si="2"/>
        <v>0</v>
      </c>
      <c r="K113" s="3">
        <f t="shared" si="2"/>
        <v>0</v>
      </c>
      <c r="L113" s="3">
        <f t="shared" si="2"/>
        <v>0</v>
      </c>
      <c r="M113" s="3">
        <f t="shared" si="2"/>
        <v>0</v>
      </c>
      <c r="P113" s="3" t="s">
        <v>766</v>
      </c>
      <c r="Q113" s="9" t="str">
        <f t="shared" ref="Q113:Q131" si="3">IF(A117="","",C117)</f>
        <v/>
      </c>
      <c r="R113" s="38" t="str">
        <f t="shared" ref="R113:R131" si="4">IF(A117="","",H117)</f>
        <v/>
      </c>
      <c r="S113" s="5">
        <f t="shared" ref="S113:V131" si="5">J117</f>
        <v>0</v>
      </c>
      <c r="T113" s="5">
        <f t="shared" si="5"/>
        <v>0</v>
      </c>
      <c r="U113" s="5">
        <f t="shared" si="5"/>
        <v>0</v>
      </c>
      <c r="V113" s="5">
        <f t="shared" si="5"/>
        <v>0</v>
      </c>
    </row>
    <row r="114" spans="1:22">
      <c r="A114" s="25"/>
      <c r="J114" s="3">
        <f t="shared" si="2"/>
        <v>0</v>
      </c>
      <c r="K114" s="3">
        <f>IF($A114="",0,VALUE(CONCATENATE(LEFT(E114,LEN(E114)-3),",",RIGHT(E114,2))))</f>
        <v>0</v>
      </c>
      <c r="L114" s="3">
        <f t="shared" si="2"/>
        <v>0</v>
      </c>
      <c r="M114" s="3">
        <f t="shared" si="2"/>
        <v>0</v>
      </c>
      <c r="Q114" s="9" t="str">
        <f t="shared" si="3"/>
        <v/>
      </c>
      <c r="R114" s="38" t="str">
        <f t="shared" si="4"/>
        <v/>
      </c>
      <c r="S114" s="5">
        <f t="shared" si="5"/>
        <v>0</v>
      </c>
      <c r="T114" s="5">
        <f t="shared" si="5"/>
        <v>0</v>
      </c>
      <c r="U114" s="5">
        <f t="shared" si="5"/>
        <v>0</v>
      </c>
      <c r="V114" s="5">
        <f t="shared" si="5"/>
        <v>0</v>
      </c>
    </row>
    <row r="115" spans="1:22">
      <c r="A115" s="25"/>
      <c r="J115" s="3">
        <f t="shared" si="2"/>
        <v>0</v>
      </c>
      <c r="K115" s="3">
        <f t="shared" si="2"/>
        <v>0</v>
      </c>
      <c r="L115" s="3">
        <f t="shared" si="2"/>
        <v>0</v>
      </c>
      <c r="M115" s="3">
        <f t="shared" si="2"/>
        <v>0</v>
      </c>
      <c r="Q115" s="9" t="str">
        <f t="shared" si="3"/>
        <v/>
      </c>
      <c r="R115" s="38" t="str">
        <f t="shared" si="4"/>
        <v/>
      </c>
      <c r="S115" s="5">
        <f t="shared" si="5"/>
        <v>0</v>
      </c>
      <c r="T115" s="5">
        <f t="shared" si="5"/>
        <v>0</v>
      </c>
      <c r="U115" s="5">
        <f t="shared" si="5"/>
        <v>0</v>
      </c>
      <c r="V115" s="5">
        <f t="shared" si="5"/>
        <v>0</v>
      </c>
    </row>
    <row r="116" spans="1:22">
      <c r="A116" s="25"/>
      <c r="J116" s="3">
        <f t="shared" si="2"/>
        <v>0</v>
      </c>
      <c r="K116" s="3">
        <f t="shared" si="2"/>
        <v>0</v>
      </c>
      <c r="L116" s="3">
        <f t="shared" si="2"/>
        <v>0</v>
      </c>
      <c r="M116" s="3">
        <f t="shared" si="2"/>
        <v>0</v>
      </c>
      <c r="Q116" s="9" t="str">
        <f t="shared" si="3"/>
        <v/>
      </c>
      <c r="R116" s="38" t="str">
        <f t="shared" si="4"/>
        <v/>
      </c>
      <c r="S116" s="5">
        <f t="shared" si="5"/>
        <v>0</v>
      </c>
      <c r="T116" s="5">
        <f t="shared" si="5"/>
        <v>0</v>
      </c>
      <c r="U116" s="5">
        <f t="shared" si="5"/>
        <v>0</v>
      </c>
      <c r="V116" s="5">
        <f t="shared" si="5"/>
        <v>0</v>
      </c>
    </row>
    <row r="117" spans="1:22">
      <c r="A117" s="25"/>
      <c r="J117" s="3">
        <f t="shared" si="2"/>
        <v>0</v>
      </c>
      <c r="K117" s="3">
        <f t="shared" si="2"/>
        <v>0</v>
      </c>
      <c r="L117" s="3">
        <f t="shared" si="2"/>
        <v>0</v>
      </c>
      <c r="M117" s="3">
        <f t="shared" si="2"/>
        <v>0</v>
      </c>
      <c r="Q117" s="9" t="e">
        <f t="shared" si="3"/>
        <v>#VALUE!</v>
      </c>
      <c r="R117" s="38" t="e">
        <f t="shared" si="4"/>
        <v>#VALUE!</v>
      </c>
      <c r="S117" s="5" t="e">
        <f t="shared" si="5"/>
        <v>#VALUE!</v>
      </c>
      <c r="T117" s="5" t="e">
        <f t="shared" si="5"/>
        <v>#VALUE!</v>
      </c>
      <c r="U117" s="5" t="e">
        <f t="shared" si="5"/>
        <v>#VALUE!</v>
      </c>
      <c r="V117" s="5" t="e">
        <f t="shared" si="5"/>
        <v>#VALUE!</v>
      </c>
    </row>
    <row r="118" spans="1:22">
      <c r="A118" s="25"/>
      <c r="J118" s="3">
        <f t="shared" si="2"/>
        <v>0</v>
      </c>
      <c r="K118" s="3">
        <f t="shared" si="2"/>
        <v>0</v>
      </c>
      <c r="L118" s="3">
        <f t="shared" si="2"/>
        <v>0</v>
      </c>
      <c r="M118" s="3">
        <f t="shared" si="2"/>
        <v>0</v>
      </c>
      <c r="Q118" s="9" t="e">
        <f t="shared" si="3"/>
        <v>#VALUE!</v>
      </c>
      <c r="R118" s="38" t="e">
        <f t="shared" si="4"/>
        <v>#VALUE!</v>
      </c>
      <c r="S118" s="5" t="e">
        <f t="shared" si="5"/>
        <v>#VALUE!</v>
      </c>
      <c r="T118" s="5" t="e">
        <f t="shared" si="5"/>
        <v>#VALUE!</v>
      </c>
      <c r="U118" s="5" t="e">
        <f t="shared" si="5"/>
        <v>#VALUE!</v>
      </c>
      <c r="V118" s="5" t="e">
        <f t="shared" si="5"/>
        <v>#VALUE!</v>
      </c>
    </row>
    <row r="119" spans="1:22">
      <c r="A119" s="25"/>
      <c r="J119" s="3">
        <f t="shared" si="2"/>
        <v>0</v>
      </c>
      <c r="K119" s="3">
        <f t="shared" si="2"/>
        <v>0</v>
      </c>
      <c r="L119" s="3">
        <f t="shared" si="2"/>
        <v>0</v>
      </c>
      <c r="M119" s="3">
        <f t="shared" si="2"/>
        <v>0</v>
      </c>
      <c r="Q119" s="9" t="e">
        <f t="shared" si="3"/>
        <v>#VALUE!</v>
      </c>
      <c r="R119" s="38" t="e">
        <f t="shared" si="4"/>
        <v>#VALUE!</v>
      </c>
      <c r="S119" s="5" t="e">
        <f t="shared" si="5"/>
        <v>#VALUE!</v>
      </c>
      <c r="T119" s="5" t="e">
        <f t="shared" si="5"/>
        <v>#VALUE!</v>
      </c>
      <c r="U119" s="5" t="e">
        <f t="shared" si="5"/>
        <v>#VALUE!</v>
      </c>
      <c r="V119" s="5" t="e">
        <f t="shared" si="5"/>
        <v>#VALUE!</v>
      </c>
    </row>
    <row r="120" spans="1:22">
      <c r="A120" s="25"/>
      <c r="J120" s="3">
        <f t="shared" si="2"/>
        <v>0</v>
      </c>
      <c r="K120" s="3">
        <f t="shared" si="2"/>
        <v>0</v>
      </c>
      <c r="L120" s="3">
        <f t="shared" si="2"/>
        <v>0</v>
      </c>
      <c r="M120" s="3">
        <f t="shared" si="2"/>
        <v>0</v>
      </c>
      <c r="Q120" s="9" t="e">
        <f t="shared" si="3"/>
        <v>#VALUE!</v>
      </c>
      <c r="R120" s="38" t="e">
        <f t="shared" si="4"/>
        <v>#VALUE!</v>
      </c>
      <c r="S120" s="5" t="e">
        <f t="shared" si="5"/>
        <v>#VALUE!</v>
      </c>
      <c r="T120" s="5" t="e">
        <f t="shared" si="5"/>
        <v>#VALUE!</v>
      </c>
      <c r="U120" s="5" t="e">
        <f t="shared" si="5"/>
        <v>#VALUE!</v>
      </c>
      <c r="V120" s="5" t="e">
        <f t="shared" si="5"/>
        <v>#VALUE!</v>
      </c>
    </row>
    <row r="121" spans="1:22">
      <c r="A121" s="25" t="e">
        <f>IF(Tabela176[[#This Row],[Código]]="IBOV","^BVSP",IF(Tabela176[[#This Row],[Código]]="","",CONCATENATE(LEFT(Tabela176[[#This Row],[Código]],6),".SA")))</f>
        <v>#VALUE!</v>
      </c>
      <c r="J121" s="3" t="e">
        <f t="shared" si="2"/>
        <v>#VALUE!</v>
      </c>
      <c r="K121" s="3" t="e">
        <f t="shared" si="2"/>
        <v>#VALUE!</v>
      </c>
      <c r="L121" s="3" t="e">
        <f t="shared" si="2"/>
        <v>#VALUE!</v>
      </c>
      <c r="M121" s="3" t="e">
        <f t="shared" si="2"/>
        <v>#VALUE!</v>
      </c>
      <c r="Q121" s="9" t="e">
        <f t="shared" si="3"/>
        <v>#VALUE!</v>
      </c>
      <c r="R121" s="38" t="e">
        <f t="shared" si="4"/>
        <v>#VALUE!</v>
      </c>
      <c r="S121" s="5" t="e">
        <f t="shared" si="5"/>
        <v>#VALUE!</v>
      </c>
      <c r="T121" s="5" t="e">
        <f t="shared" si="5"/>
        <v>#VALUE!</v>
      </c>
      <c r="U121" s="5" t="e">
        <f t="shared" si="5"/>
        <v>#VALUE!</v>
      </c>
      <c r="V121" s="5" t="e">
        <f t="shared" si="5"/>
        <v>#VALUE!</v>
      </c>
    </row>
    <row r="122" spans="1:22">
      <c r="A122" s="25" t="e">
        <f>IF(Tabela176[[#This Row],[Código]]="IBOV","^BVSP",IF(Tabela176[[#This Row],[Código]]="","",CONCATENATE(LEFT(Tabela176[[#This Row],[Código]],6),".SA")))</f>
        <v>#VALUE!</v>
      </c>
      <c r="J122" s="3" t="e">
        <f t="shared" si="2"/>
        <v>#VALUE!</v>
      </c>
      <c r="K122" s="3" t="e">
        <f t="shared" si="2"/>
        <v>#VALUE!</v>
      </c>
      <c r="L122" s="3" t="e">
        <f t="shared" si="2"/>
        <v>#VALUE!</v>
      </c>
      <c r="M122" s="3" t="e">
        <f t="shared" si="2"/>
        <v>#VALUE!</v>
      </c>
      <c r="Q122" s="9" t="e">
        <f t="shared" si="3"/>
        <v>#VALUE!</v>
      </c>
      <c r="R122" s="38" t="e">
        <f t="shared" si="4"/>
        <v>#VALUE!</v>
      </c>
      <c r="S122" s="5" t="e">
        <f t="shared" si="5"/>
        <v>#VALUE!</v>
      </c>
      <c r="T122" s="5" t="e">
        <f t="shared" si="5"/>
        <v>#VALUE!</v>
      </c>
      <c r="U122" s="5" t="e">
        <f t="shared" si="5"/>
        <v>#VALUE!</v>
      </c>
      <c r="V122" s="5" t="e">
        <f t="shared" si="5"/>
        <v>#VALUE!</v>
      </c>
    </row>
    <row r="123" spans="1:22">
      <c r="A123" s="25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"/>
        <v>#VALUE!</v>
      </c>
      <c r="L123" s="3" t="e">
        <f t="shared" si="2"/>
        <v>#VALUE!</v>
      </c>
      <c r="M123" s="3" t="e">
        <f t="shared" si="2"/>
        <v>#VALUE!</v>
      </c>
      <c r="Q123" s="9" t="e">
        <f t="shared" si="3"/>
        <v>#VALUE!</v>
      </c>
      <c r="R123" s="38" t="e">
        <f t="shared" si="4"/>
        <v>#VALUE!</v>
      </c>
      <c r="S123" s="5" t="e">
        <f t="shared" si="5"/>
        <v>#VALUE!</v>
      </c>
      <c r="T123" s="5" t="e">
        <f t="shared" si="5"/>
        <v>#VALUE!</v>
      </c>
      <c r="U123" s="5" t="e">
        <f t="shared" si="5"/>
        <v>#VALUE!</v>
      </c>
      <c r="V123" s="5" t="e">
        <f t="shared" si="5"/>
        <v>#VALUE!</v>
      </c>
    </row>
    <row r="124" spans="1:22">
      <c r="A124" s="25" t="e">
        <f>IF(Tabela176[[#This Row],[Código]]="IBOV","^BVSP",IF(Tabela176[[#This Row],[Código]]="","",CONCATENATE(LEFT(Tabela176[[#This Row],[Código]],6),".SA")))</f>
        <v>#VALUE!</v>
      </c>
      <c r="J124" s="3" t="e">
        <f t="shared" si="2"/>
        <v>#VALUE!</v>
      </c>
      <c r="K124" s="3" t="e">
        <f t="shared" si="2"/>
        <v>#VALUE!</v>
      </c>
      <c r="L124" s="3" t="e">
        <f t="shared" si="2"/>
        <v>#VALUE!</v>
      </c>
      <c r="M124" s="3" t="e">
        <f t="shared" si="2"/>
        <v>#VALUE!</v>
      </c>
      <c r="Q124" s="9" t="e">
        <f t="shared" si="3"/>
        <v>#VALUE!</v>
      </c>
      <c r="R124" s="38" t="e">
        <f t="shared" si="4"/>
        <v>#VALUE!</v>
      </c>
      <c r="S124" s="5" t="e">
        <f t="shared" si="5"/>
        <v>#VALUE!</v>
      </c>
      <c r="T124" s="5" t="e">
        <f t="shared" si="5"/>
        <v>#VALUE!</v>
      </c>
      <c r="U124" s="5" t="e">
        <f t="shared" si="5"/>
        <v>#VALUE!</v>
      </c>
      <c r="V124" s="5" t="e">
        <f t="shared" si="5"/>
        <v>#VALUE!</v>
      </c>
    </row>
    <row r="125" spans="1:22">
      <c r="A125" s="25" t="e">
        <f>IF(Tabela176[[#This Row],[Código]]="IBOV","^BVSP",IF(Tabela176[[#This Row],[Código]]="","",CONCATENATE(LEFT(Tabela176[[#This Row],[Código]],6),".SA")))</f>
        <v>#VALUE!</v>
      </c>
      <c r="J125" s="3" t="e">
        <f t="shared" si="2"/>
        <v>#VALUE!</v>
      </c>
      <c r="K125" s="3" t="e">
        <f t="shared" si="2"/>
        <v>#VALUE!</v>
      </c>
      <c r="L125" s="3" t="e">
        <f t="shared" si="2"/>
        <v>#VALUE!</v>
      </c>
      <c r="M125" s="3" t="e">
        <f t="shared" si="2"/>
        <v>#VALUE!</v>
      </c>
      <c r="Q125" s="9" t="e">
        <f t="shared" si="3"/>
        <v>#VALUE!</v>
      </c>
      <c r="R125" s="38" t="e">
        <f t="shared" si="4"/>
        <v>#VALUE!</v>
      </c>
      <c r="S125" s="5" t="e">
        <f t="shared" si="5"/>
        <v>#VALUE!</v>
      </c>
      <c r="T125" s="5" t="e">
        <f t="shared" si="5"/>
        <v>#VALUE!</v>
      </c>
      <c r="U125" s="5" t="e">
        <f t="shared" si="5"/>
        <v>#VALUE!</v>
      </c>
      <c r="V125" s="5" t="e">
        <f t="shared" si="5"/>
        <v>#VALUE!</v>
      </c>
    </row>
    <row r="126" spans="1:22">
      <c r="A126" s="25" t="e">
        <f>IF(Tabela176[[#This Row],[Código]]="IBOV","^BVSP",IF(Tabela176[[#This Row],[Código]]="","",CONCATENATE(LEFT(Tabela176[[#This Row],[Código]],6),".SA")))</f>
        <v>#VALUE!</v>
      </c>
      <c r="J126" s="3" t="e">
        <f t="shared" si="2"/>
        <v>#VALUE!</v>
      </c>
      <c r="K126" s="3" t="e">
        <f t="shared" si="2"/>
        <v>#VALUE!</v>
      </c>
      <c r="L126" s="3" t="e">
        <f t="shared" si="2"/>
        <v>#VALUE!</v>
      </c>
      <c r="M126" s="3" t="e">
        <f t="shared" si="2"/>
        <v>#VALUE!</v>
      </c>
      <c r="Q126" s="9" t="e">
        <f t="shared" si="3"/>
        <v>#VALUE!</v>
      </c>
      <c r="R126" s="38" t="e">
        <f t="shared" si="4"/>
        <v>#VALUE!</v>
      </c>
      <c r="S126" s="5" t="e">
        <f t="shared" si="5"/>
        <v>#VALUE!</v>
      </c>
      <c r="T126" s="5" t="e">
        <f t="shared" si="5"/>
        <v>#VALUE!</v>
      </c>
      <c r="U126" s="5" t="e">
        <f t="shared" si="5"/>
        <v>#VALUE!</v>
      </c>
      <c r="V126" s="5" t="e">
        <f t="shared" si="5"/>
        <v>#VALUE!</v>
      </c>
    </row>
    <row r="127" spans="1:22">
      <c r="A127" s="25" t="e">
        <f>IF(Tabela176[[#This Row],[Código]]="IBOV","^BVSP",IF(Tabela176[[#This Row],[Código]]="","",CONCATENATE(LEFT(Tabela176[[#This Row],[Código]],6),".SA")))</f>
        <v>#VALUE!</v>
      </c>
      <c r="J127" s="3" t="e">
        <f t="shared" si="2"/>
        <v>#VALUE!</v>
      </c>
      <c r="K127" s="3" t="e">
        <f t="shared" si="2"/>
        <v>#VALUE!</v>
      </c>
      <c r="L127" s="3" t="e">
        <f t="shared" si="2"/>
        <v>#VALUE!</v>
      </c>
      <c r="M127" s="3" t="e">
        <f t="shared" si="2"/>
        <v>#VALUE!</v>
      </c>
      <c r="Q127" s="9" t="e">
        <f t="shared" si="3"/>
        <v>#VALUE!</v>
      </c>
      <c r="R127" s="38" t="e">
        <f t="shared" si="4"/>
        <v>#VALUE!</v>
      </c>
      <c r="S127" s="5" t="e">
        <f t="shared" si="5"/>
        <v>#VALUE!</v>
      </c>
      <c r="T127" s="5" t="e">
        <f t="shared" si="5"/>
        <v>#VALUE!</v>
      </c>
      <c r="U127" s="5" t="e">
        <f t="shared" si="5"/>
        <v>#VALUE!</v>
      </c>
      <c r="V127" s="5" t="e">
        <f t="shared" si="5"/>
        <v>#VALUE!</v>
      </c>
    </row>
    <row r="128" spans="1:22">
      <c r="A128" s="25" t="e">
        <f>IF(Tabela176[[#This Row],[Código]]="IBOV","^BVSP",IF(Tabela176[[#This Row],[Código]]="","",CONCATENATE(LEFT(Tabela176[[#This Row],[Código]],6),".SA")))</f>
        <v>#VALUE!</v>
      </c>
      <c r="J128" s="3" t="e">
        <f t="shared" si="2"/>
        <v>#VALUE!</v>
      </c>
      <c r="K128" s="3" t="e">
        <f t="shared" si="2"/>
        <v>#VALUE!</v>
      </c>
      <c r="L128" s="3" t="e">
        <f t="shared" si="2"/>
        <v>#VALUE!</v>
      </c>
      <c r="M128" s="3" t="e">
        <f t="shared" si="2"/>
        <v>#VALUE!</v>
      </c>
      <c r="Q128" s="9" t="e">
        <f t="shared" si="3"/>
        <v>#VALUE!</v>
      </c>
      <c r="R128" s="38" t="e">
        <f t="shared" si="4"/>
        <v>#VALUE!</v>
      </c>
      <c r="S128" s="5" t="e">
        <f t="shared" si="5"/>
        <v>#VALUE!</v>
      </c>
      <c r="T128" s="5" t="e">
        <f t="shared" si="5"/>
        <v>#VALUE!</v>
      </c>
      <c r="U128" s="5" t="e">
        <f t="shared" si="5"/>
        <v>#VALUE!</v>
      </c>
      <c r="V128" s="5" t="e">
        <f t="shared" si="5"/>
        <v>#VALUE!</v>
      </c>
    </row>
    <row r="129" spans="1:22">
      <c r="A129" s="25" t="e">
        <f>IF(Tabela176[[#This Row],[Código]]="IBOV","^BVSP",IF(Tabela176[[#This Row],[Código]]="","",CONCATENATE(LEFT(Tabela176[[#This Row],[Código]],6),".SA")))</f>
        <v>#VALUE!</v>
      </c>
      <c r="J129" s="3" t="e">
        <f t="shared" si="2"/>
        <v>#VALUE!</v>
      </c>
      <c r="K129" s="3" t="e">
        <f t="shared" si="2"/>
        <v>#VALUE!</v>
      </c>
      <c r="L129" s="3" t="e">
        <f t="shared" si="2"/>
        <v>#VALUE!</v>
      </c>
      <c r="M129" s="3" t="e">
        <f t="shared" si="2"/>
        <v>#VALUE!</v>
      </c>
      <c r="P129" s="4"/>
      <c r="Q129" s="9" t="e">
        <f t="shared" si="3"/>
        <v>#VALUE!</v>
      </c>
      <c r="R129" s="38" t="e">
        <f t="shared" si="4"/>
        <v>#VALUE!</v>
      </c>
      <c r="S129" s="5" t="e">
        <f t="shared" si="5"/>
        <v>#VALUE!</v>
      </c>
      <c r="T129" s="5" t="e">
        <f t="shared" si="5"/>
        <v>#VALUE!</v>
      </c>
      <c r="U129" s="5" t="e">
        <f t="shared" si="5"/>
        <v>#VALUE!</v>
      </c>
      <c r="V129" s="5" t="e">
        <f t="shared" si="5"/>
        <v>#VALUE!</v>
      </c>
    </row>
    <row r="130" spans="1:22">
      <c r="A130" s="25" t="e">
        <f>IF(Tabela176[[#This Row],[Código]]="IBOV","^BVSP",IF(Tabela176[[#This Row],[Código]]="","",CONCATENATE(LEFT(Tabela176[[#This Row],[Código]],6),".SA")))</f>
        <v>#VALUE!</v>
      </c>
      <c r="J130" s="3" t="e">
        <f t="shared" si="2"/>
        <v>#VALUE!</v>
      </c>
      <c r="K130" s="3" t="e">
        <f t="shared" si="2"/>
        <v>#VALUE!</v>
      </c>
      <c r="L130" s="3" t="e">
        <f t="shared" si="2"/>
        <v>#VALUE!</v>
      </c>
      <c r="M130" s="3" t="e">
        <f t="shared" si="2"/>
        <v>#VALUE!</v>
      </c>
      <c r="P130" s="9"/>
      <c r="Q130" s="9" t="str">
        <f t="shared" si="3"/>
        <v/>
      </c>
      <c r="R130" s="38" t="str">
        <f t="shared" si="4"/>
        <v/>
      </c>
      <c r="S130" s="5">
        <f t="shared" si="5"/>
        <v>0</v>
      </c>
      <c r="T130" s="5">
        <f t="shared" si="5"/>
        <v>0</v>
      </c>
      <c r="U130" s="5">
        <f t="shared" si="5"/>
        <v>0</v>
      </c>
      <c r="V130" s="5">
        <f t="shared" si="5"/>
        <v>0</v>
      </c>
    </row>
    <row r="131" spans="1:22">
      <c r="A131" s="25" t="e">
        <f>IF(Tabela176[[#This Row],[Código]]="IBOV","^BVSP",IF(Tabela176[[#This Row],[Código]]="","",CONCATENATE(LEFT(Tabela176[[#This Row],[Código]],6),".SA")))</f>
        <v>#VALUE!</v>
      </c>
      <c r="J131" s="3" t="e">
        <f t="shared" si="2"/>
        <v>#VALUE!</v>
      </c>
      <c r="K131" s="3" t="e">
        <f t="shared" si="2"/>
        <v>#VALUE!</v>
      </c>
      <c r="L131" s="3" t="e">
        <f t="shared" si="2"/>
        <v>#VALUE!</v>
      </c>
      <c r="M131" s="3" t="e">
        <f t="shared" si="2"/>
        <v>#VALUE!</v>
      </c>
      <c r="Q131" s="9" t="str">
        <f t="shared" si="3"/>
        <v/>
      </c>
      <c r="R131" s="38" t="str">
        <f t="shared" si="4"/>
        <v/>
      </c>
      <c r="S131" s="5">
        <f t="shared" si="5"/>
        <v>0</v>
      </c>
      <c r="T131" s="5">
        <f t="shared" si="5"/>
        <v>0</v>
      </c>
      <c r="U131" s="5">
        <f t="shared" si="5"/>
        <v>0</v>
      </c>
      <c r="V131" s="5">
        <f t="shared" si="5"/>
        <v>0</v>
      </c>
    </row>
    <row r="132" spans="1:22">
      <c r="A132" s="25" t="e">
        <f>IF(Tabela176[[#This Row],[Código]]="IBOV","^BVSP",IF(Tabela176[[#This Row],[Código]]="","",CONCATENATE(LEFT(Tabela176[[#This Row],[Código]],6),".SA")))</f>
        <v>#VALUE!</v>
      </c>
      <c r="J132" s="3" t="e">
        <f t="shared" si="2"/>
        <v>#VALUE!</v>
      </c>
      <c r="K132" s="3" t="e">
        <f t="shared" si="2"/>
        <v>#VALUE!</v>
      </c>
      <c r="L132" s="3" t="e">
        <f t="shared" si="2"/>
        <v>#VALUE!</v>
      </c>
      <c r="M132" s="3" t="e">
        <f t="shared" si="2"/>
        <v>#VALUE!</v>
      </c>
      <c r="P132" s="3" t="str">
        <f>IF([1]Patrimonio!C143="","",[1]Patrimonio!C143)</f>
        <v/>
      </c>
      <c r="Q132" s="3" t="str">
        <f t="shared" ref="Q132:Q158" si="6">IF(A148="","",C149)</f>
        <v/>
      </c>
      <c r="R132" s="38" t="str">
        <f t="shared" ref="R132:R158" si="7">IF(A148="","",H148)</f>
        <v/>
      </c>
      <c r="S132" s="5">
        <f t="shared" ref="S132:V147" si="8">J148</f>
        <v>0</v>
      </c>
      <c r="T132" s="5">
        <f t="shared" si="8"/>
        <v>0</v>
      </c>
      <c r="U132" s="5">
        <f t="shared" si="8"/>
        <v>0</v>
      </c>
      <c r="V132" s="5">
        <f t="shared" si="8"/>
        <v>0</v>
      </c>
    </row>
    <row r="133" spans="1:22">
      <c r="A133" s="25" t="e">
        <f>IF(Tabela176[[#This Row],[Código]]="IBOV","^BVSP",IF(Tabela176[[#This Row],[Código]]="","",CONCATENATE(LEFT(Tabela176[[#This Row],[Código]],6),".SA")))</f>
        <v>#VALUE!</v>
      </c>
      <c r="J133" s="3" t="e">
        <f t="shared" si="2"/>
        <v>#VALUE!</v>
      </c>
      <c r="K133" s="3" t="e">
        <f t="shared" si="2"/>
        <v>#VALUE!</v>
      </c>
      <c r="L133" s="3" t="e">
        <f t="shared" si="2"/>
        <v>#VALUE!</v>
      </c>
      <c r="M133" s="3" t="e">
        <f t="shared" si="2"/>
        <v>#VALUE!</v>
      </c>
      <c r="P133" s="3" t="str">
        <f>IF([1]Patrimonio!C144="","",[1]Patrimonio!C144)</f>
        <v/>
      </c>
      <c r="Q133" s="3" t="str">
        <f t="shared" si="6"/>
        <v/>
      </c>
      <c r="R133" s="38" t="str">
        <f t="shared" si="7"/>
        <v/>
      </c>
      <c r="S133" s="5">
        <f t="shared" si="8"/>
        <v>0</v>
      </c>
      <c r="T133" s="5">
        <f t="shared" si="8"/>
        <v>0</v>
      </c>
      <c r="U133" s="5">
        <f t="shared" si="8"/>
        <v>0</v>
      </c>
      <c r="V133" s="5">
        <f t="shared" si="8"/>
        <v>0</v>
      </c>
    </row>
    <row r="134" spans="1:22">
      <c r="A134" s="25"/>
      <c r="J134" s="3">
        <f t="shared" si="2"/>
        <v>0</v>
      </c>
      <c r="K134" s="3">
        <f t="shared" si="2"/>
        <v>0</v>
      </c>
      <c r="L134" s="3">
        <f t="shared" si="2"/>
        <v>0</v>
      </c>
      <c r="M134" s="3">
        <f t="shared" si="2"/>
        <v>0</v>
      </c>
      <c r="P134" s="3" t="str">
        <f>IF([1]Patrimonio!C145="","",[1]Patrimonio!C145)</f>
        <v/>
      </c>
      <c r="Q134" s="3" t="str">
        <f t="shared" si="6"/>
        <v/>
      </c>
      <c r="R134" s="38" t="str">
        <f t="shared" si="7"/>
        <v/>
      </c>
      <c r="S134" s="5">
        <f t="shared" si="8"/>
        <v>0</v>
      </c>
      <c r="T134" s="5">
        <f t="shared" si="8"/>
        <v>0</v>
      </c>
      <c r="U134" s="5">
        <f t="shared" si="8"/>
        <v>0</v>
      </c>
      <c r="V134" s="5">
        <f t="shared" si="8"/>
        <v>0</v>
      </c>
    </row>
    <row r="135" spans="1:22">
      <c r="A135" s="25"/>
      <c r="J135" s="3">
        <f t="shared" si="2"/>
        <v>0</v>
      </c>
      <c r="K135" s="3">
        <f t="shared" si="2"/>
        <v>0</v>
      </c>
      <c r="L135" s="3">
        <f t="shared" si="2"/>
        <v>0</v>
      </c>
      <c r="M135" s="3">
        <f t="shared" si="2"/>
        <v>0</v>
      </c>
      <c r="P135" s="3" t="str">
        <f>IF([1]Patrimonio!C146="","",[1]Patrimonio!C146)</f>
        <v/>
      </c>
      <c r="Q135" s="3" t="str">
        <f t="shared" si="6"/>
        <v/>
      </c>
      <c r="R135" s="38" t="str">
        <f t="shared" si="7"/>
        <v/>
      </c>
      <c r="S135" s="5">
        <f t="shared" si="8"/>
        <v>0</v>
      </c>
      <c r="T135" s="5">
        <f t="shared" si="8"/>
        <v>0</v>
      </c>
      <c r="U135" s="5">
        <f t="shared" si="8"/>
        <v>0</v>
      </c>
      <c r="V135" s="5">
        <f t="shared" si="8"/>
        <v>0</v>
      </c>
    </row>
    <row r="136" spans="1:22">
      <c r="A136" s="25"/>
      <c r="J136" s="3">
        <f t="shared" ref="J136:M172" si="9">IF($A136="",0,VALUE(CONCATENATE(LEFT(D136,LEN(D136)-3),",",RIGHT(D136,2))))</f>
        <v>0</v>
      </c>
      <c r="K136" s="3">
        <f t="shared" si="9"/>
        <v>0</v>
      </c>
      <c r="L136" s="3">
        <f t="shared" si="9"/>
        <v>0</v>
      </c>
      <c r="M136" s="3">
        <f t="shared" si="9"/>
        <v>0</v>
      </c>
      <c r="P136" s="3" t="str">
        <f>IF([1]Patrimonio!C147="","",[1]Patrimonio!C147)</f>
        <v/>
      </c>
      <c r="Q136" s="3" t="str">
        <f t="shared" si="6"/>
        <v/>
      </c>
      <c r="R136" s="38" t="str">
        <f t="shared" si="7"/>
        <v/>
      </c>
      <c r="S136" s="5">
        <f t="shared" si="8"/>
        <v>0</v>
      </c>
      <c r="T136" s="5">
        <f t="shared" si="8"/>
        <v>0</v>
      </c>
      <c r="U136" s="5">
        <f t="shared" si="8"/>
        <v>0</v>
      </c>
      <c r="V136" s="5">
        <f t="shared" si="8"/>
        <v>0</v>
      </c>
    </row>
    <row r="137" spans="1:22">
      <c r="A137" s="25"/>
      <c r="J137" s="3">
        <f t="shared" si="9"/>
        <v>0</v>
      </c>
      <c r="K137" s="3">
        <f t="shared" si="9"/>
        <v>0</v>
      </c>
      <c r="L137" s="3">
        <f t="shared" si="9"/>
        <v>0</v>
      </c>
      <c r="M137" s="3">
        <f t="shared" si="9"/>
        <v>0</v>
      </c>
      <c r="P137" s="3" t="str">
        <f>IF([1]Patrimonio!C148="","",[1]Patrimonio!C148)</f>
        <v/>
      </c>
      <c r="Q137" s="3" t="str">
        <f t="shared" si="6"/>
        <v/>
      </c>
      <c r="R137" s="38" t="str">
        <f t="shared" si="7"/>
        <v/>
      </c>
      <c r="S137" s="5">
        <f t="shared" si="8"/>
        <v>0</v>
      </c>
      <c r="T137" s="5">
        <f t="shared" si="8"/>
        <v>0</v>
      </c>
      <c r="U137" s="5">
        <f t="shared" si="8"/>
        <v>0</v>
      </c>
      <c r="V137" s="5">
        <f t="shared" si="8"/>
        <v>0</v>
      </c>
    </row>
    <row r="138" spans="1:22">
      <c r="A138" s="25"/>
      <c r="J138" s="3">
        <f t="shared" si="9"/>
        <v>0</v>
      </c>
      <c r="K138" s="3">
        <f t="shared" si="9"/>
        <v>0</v>
      </c>
      <c r="L138" s="3">
        <f t="shared" si="9"/>
        <v>0</v>
      </c>
      <c r="M138" s="3">
        <f t="shared" si="9"/>
        <v>0</v>
      </c>
      <c r="P138" s="3" t="str">
        <f>IF([1]Patrimonio!C149="","",[1]Patrimonio!C149)</f>
        <v/>
      </c>
      <c r="Q138" s="3" t="str">
        <f t="shared" si="6"/>
        <v/>
      </c>
      <c r="R138" s="38" t="str">
        <f t="shared" si="7"/>
        <v/>
      </c>
      <c r="S138" s="5">
        <f t="shared" si="8"/>
        <v>0</v>
      </c>
      <c r="T138" s="5">
        <f t="shared" si="8"/>
        <v>0</v>
      </c>
      <c r="U138" s="5">
        <f t="shared" si="8"/>
        <v>0</v>
      </c>
      <c r="V138" s="5">
        <f t="shared" si="8"/>
        <v>0</v>
      </c>
    </row>
    <row r="139" spans="1:22">
      <c r="A139" s="25"/>
      <c r="J139" s="3">
        <f t="shared" si="9"/>
        <v>0</v>
      </c>
      <c r="K139" s="3">
        <f t="shared" si="9"/>
        <v>0</v>
      </c>
      <c r="L139" s="3">
        <f t="shared" si="9"/>
        <v>0</v>
      </c>
      <c r="M139" s="3">
        <f t="shared" si="9"/>
        <v>0</v>
      </c>
      <c r="P139" s="3" t="str">
        <f>IF([1]Patrimonio!C150="","",[1]Patrimonio!C150)</f>
        <v/>
      </c>
      <c r="Q139" s="3" t="str">
        <f t="shared" si="6"/>
        <v/>
      </c>
      <c r="R139" s="38" t="str">
        <f t="shared" si="7"/>
        <v/>
      </c>
      <c r="S139" s="5">
        <f t="shared" si="8"/>
        <v>0</v>
      </c>
      <c r="T139" s="5">
        <f t="shared" si="8"/>
        <v>0</v>
      </c>
      <c r="U139" s="5">
        <f t="shared" si="8"/>
        <v>0</v>
      </c>
      <c r="V139" s="5">
        <f t="shared" si="8"/>
        <v>0</v>
      </c>
    </row>
    <row r="140" spans="1:22">
      <c r="A140" s="25"/>
      <c r="J140" s="3">
        <f t="shared" si="9"/>
        <v>0</v>
      </c>
      <c r="K140" s="3">
        <f t="shared" si="9"/>
        <v>0</v>
      </c>
      <c r="L140" s="3">
        <f t="shared" si="9"/>
        <v>0</v>
      </c>
      <c r="M140" s="3">
        <f t="shared" si="9"/>
        <v>0</v>
      </c>
      <c r="P140" s="3" t="str">
        <f>IF([1]Patrimonio!C151="","",[1]Patrimonio!C151)</f>
        <v/>
      </c>
      <c r="Q140" s="3" t="str">
        <f t="shared" si="6"/>
        <v/>
      </c>
      <c r="R140" s="38" t="str">
        <f t="shared" si="7"/>
        <v/>
      </c>
      <c r="S140" s="5">
        <f t="shared" si="8"/>
        <v>0</v>
      </c>
      <c r="T140" s="5">
        <f t="shared" si="8"/>
        <v>0</v>
      </c>
      <c r="U140" s="5">
        <f t="shared" si="8"/>
        <v>0</v>
      </c>
      <c r="V140" s="5">
        <f t="shared" si="8"/>
        <v>0</v>
      </c>
    </row>
    <row r="141" spans="1:22">
      <c r="A141" s="25"/>
      <c r="J141" s="3">
        <f t="shared" si="9"/>
        <v>0</v>
      </c>
      <c r="K141" s="3">
        <f t="shared" si="9"/>
        <v>0</v>
      </c>
      <c r="L141" s="3">
        <f t="shared" si="9"/>
        <v>0</v>
      </c>
      <c r="M141" s="3">
        <f t="shared" si="9"/>
        <v>0</v>
      </c>
      <c r="P141" s="3" t="str">
        <f>IF([1]Patrimonio!C152="","",[1]Patrimonio!C152)</f>
        <v/>
      </c>
      <c r="Q141" s="3" t="str">
        <f t="shared" si="6"/>
        <v/>
      </c>
      <c r="R141" s="38" t="str">
        <f t="shared" si="7"/>
        <v/>
      </c>
      <c r="S141" s="5">
        <f t="shared" si="8"/>
        <v>0</v>
      </c>
      <c r="T141" s="5">
        <f t="shared" si="8"/>
        <v>0</v>
      </c>
      <c r="U141" s="5">
        <f t="shared" si="8"/>
        <v>0</v>
      </c>
      <c r="V141" s="5">
        <f t="shared" si="8"/>
        <v>0</v>
      </c>
    </row>
    <row r="142" spans="1:22">
      <c r="A142" s="25"/>
      <c r="J142" s="3">
        <f t="shared" si="9"/>
        <v>0</v>
      </c>
      <c r="K142" s="3">
        <f t="shared" si="9"/>
        <v>0</v>
      </c>
      <c r="L142" s="3">
        <f t="shared" si="9"/>
        <v>0</v>
      </c>
      <c r="M142" s="3">
        <f t="shared" si="9"/>
        <v>0</v>
      </c>
      <c r="P142" s="3" t="str">
        <f>IF([1]Patrimonio!C153="","",[1]Patrimonio!C153)</f>
        <v/>
      </c>
      <c r="Q142" s="3" t="str">
        <f t="shared" si="6"/>
        <v/>
      </c>
      <c r="R142" s="38" t="str">
        <f t="shared" si="7"/>
        <v/>
      </c>
      <c r="S142" s="5">
        <f t="shared" si="8"/>
        <v>0</v>
      </c>
      <c r="T142" s="5">
        <f t="shared" si="8"/>
        <v>0</v>
      </c>
      <c r="U142" s="5">
        <f t="shared" si="8"/>
        <v>0</v>
      </c>
      <c r="V142" s="5">
        <f t="shared" si="8"/>
        <v>0</v>
      </c>
    </row>
    <row r="143" spans="1:22">
      <c r="A143" s="25"/>
      <c r="J143" s="3">
        <f t="shared" si="9"/>
        <v>0</v>
      </c>
      <c r="K143" s="3">
        <f t="shared" si="9"/>
        <v>0</v>
      </c>
      <c r="L143" s="3">
        <f t="shared" si="9"/>
        <v>0</v>
      </c>
      <c r="M143" s="3">
        <f t="shared" si="9"/>
        <v>0</v>
      </c>
      <c r="P143" s="3" t="str">
        <f>IF([1]Patrimonio!C154="","",[1]Patrimonio!C154)</f>
        <v/>
      </c>
      <c r="Q143" s="3" t="str">
        <f t="shared" si="6"/>
        <v/>
      </c>
      <c r="R143" s="38" t="str">
        <f t="shared" si="7"/>
        <v/>
      </c>
      <c r="S143" s="5">
        <f t="shared" si="8"/>
        <v>0</v>
      </c>
      <c r="T143" s="5">
        <f t="shared" si="8"/>
        <v>0</v>
      </c>
      <c r="U143" s="5">
        <f t="shared" si="8"/>
        <v>0</v>
      </c>
      <c r="V143" s="5">
        <f t="shared" si="8"/>
        <v>0</v>
      </c>
    </row>
    <row r="144" spans="1:22">
      <c r="A144" s="25"/>
      <c r="J144" s="3">
        <f t="shared" si="9"/>
        <v>0</v>
      </c>
      <c r="K144" s="3">
        <f t="shared" si="9"/>
        <v>0</v>
      </c>
      <c r="L144" s="3">
        <f t="shared" si="9"/>
        <v>0</v>
      </c>
      <c r="M144" s="3">
        <f t="shared" si="9"/>
        <v>0</v>
      </c>
      <c r="P144" s="3" t="str">
        <f>IF([1]Patrimonio!C155="","",[1]Patrimonio!C155)</f>
        <v/>
      </c>
      <c r="Q144" s="3" t="str">
        <f t="shared" si="6"/>
        <v/>
      </c>
      <c r="R144" s="38" t="str">
        <f t="shared" si="7"/>
        <v/>
      </c>
      <c r="S144" s="5">
        <f t="shared" si="8"/>
        <v>0</v>
      </c>
      <c r="T144" s="5">
        <f t="shared" si="8"/>
        <v>0</v>
      </c>
      <c r="U144" s="5">
        <f t="shared" si="8"/>
        <v>0</v>
      </c>
      <c r="V144" s="5">
        <f t="shared" si="8"/>
        <v>0</v>
      </c>
    </row>
    <row r="145" spans="1:22">
      <c r="A145" s="25"/>
      <c r="J145" s="3">
        <f t="shared" si="9"/>
        <v>0</v>
      </c>
      <c r="K145" s="3">
        <f t="shared" si="9"/>
        <v>0</v>
      </c>
      <c r="L145" s="3">
        <f t="shared" si="9"/>
        <v>0</v>
      </c>
      <c r="M145" s="3">
        <f t="shared" si="9"/>
        <v>0</v>
      </c>
      <c r="P145" s="3" t="str">
        <f>IF([1]Patrimonio!C156="","",[1]Patrimonio!C156)</f>
        <v/>
      </c>
      <c r="Q145" s="3" t="str">
        <f t="shared" si="6"/>
        <v/>
      </c>
      <c r="R145" s="38" t="str">
        <f t="shared" si="7"/>
        <v/>
      </c>
      <c r="S145" s="5">
        <f t="shared" si="8"/>
        <v>0</v>
      </c>
      <c r="T145" s="5">
        <f t="shared" si="8"/>
        <v>0</v>
      </c>
      <c r="U145" s="5">
        <f t="shared" si="8"/>
        <v>0</v>
      </c>
      <c r="V145" s="5">
        <f t="shared" si="8"/>
        <v>0</v>
      </c>
    </row>
    <row r="146" spans="1:22">
      <c r="A146" s="25"/>
      <c r="J146" s="3">
        <f t="shared" si="9"/>
        <v>0</v>
      </c>
      <c r="K146" s="3">
        <f t="shared" si="9"/>
        <v>0</v>
      </c>
      <c r="L146" s="3">
        <f t="shared" si="9"/>
        <v>0</v>
      </c>
      <c r="M146" s="3">
        <f t="shared" si="9"/>
        <v>0</v>
      </c>
      <c r="P146" s="3" t="str">
        <f>IF([1]Patrimonio!C157="","",[1]Patrimonio!C157)</f>
        <v/>
      </c>
      <c r="Q146" s="3" t="str">
        <f t="shared" si="6"/>
        <v/>
      </c>
      <c r="R146" s="38" t="str">
        <f t="shared" si="7"/>
        <v/>
      </c>
      <c r="S146" s="5">
        <f t="shared" si="8"/>
        <v>0</v>
      </c>
      <c r="T146" s="5">
        <f t="shared" si="8"/>
        <v>0</v>
      </c>
      <c r="U146" s="5">
        <f t="shared" si="8"/>
        <v>0</v>
      </c>
      <c r="V146" s="5">
        <f t="shared" si="8"/>
        <v>0</v>
      </c>
    </row>
    <row r="147" spans="1:22">
      <c r="A147" s="25"/>
      <c r="J147" s="3">
        <f t="shared" si="9"/>
        <v>0</v>
      </c>
      <c r="K147" s="3">
        <f t="shared" si="9"/>
        <v>0</v>
      </c>
      <c r="L147" s="3">
        <f t="shared" si="9"/>
        <v>0</v>
      </c>
      <c r="M147" s="3">
        <f t="shared" si="9"/>
        <v>0</v>
      </c>
      <c r="P147" s="3" t="str">
        <f>IF([1]Patrimonio!C158="","",[1]Patrimonio!C158)</f>
        <v/>
      </c>
      <c r="Q147" s="3" t="str">
        <f t="shared" si="6"/>
        <v/>
      </c>
      <c r="R147" s="38" t="str">
        <f t="shared" si="7"/>
        <v/>
      </c>
      <c r="S147" s="5">
        <f t="shared" si="8"/>
        <v>0</v>
      </c>
      <c r="T147" s="5">
        <f t="shared" si="8"/>
        <v>0</v>
      </c>
      <c r="U147" s="5">
        <f t="shared" si="8"/>
        <v>0</v>
      </c>
      <c r="V147" s="5">
        <f t="shared" si="8"/>
        <v>0</v>
      </c>
    </row>
    <row r="148" spans="1:22">
      <c r="A148" s="25"/>
      <c r="J148" s="3">
        <f t="shared" si="9"/>
        <v>0</v>
      </c>
      <c r="K148" s="3">
        <f t="shared" si="9"/>
        <v>0</v>
      </c>
      <c r="L148" s="3">
        <f t="shared" si="9"/>
        <v>0</v>
      </c>
      <c r="M148" s="3">
        <f t="shared" si="9"/>
        <v>0</v>
      </c>
      <c r="P148" s="3" t="str">
        <f>IF([1]Patrimonio!C159="","",[1]Patrimonio!C159)</f>
        <v/>
      </c>
      <c r="Q148" s="3" t="str">
        <f t="shared" si="6"/>
        <v/>
      </c>
      <c r="R148" s="38" t="str">
        <f t="shared" si="7"/>
        <v/>
      </c>
      <c r="S148" s="5">
        <f t="shared" ref="S148:V158" si="10">J164</f>
        <v>0</v>
      </c>
      <c r="T148" s="5">
        <f t="shared" si="10"/>
        <v>0</v>
      </c>
      <c r="U148" s="5">
        <f t="shared" si="10"/>
        <v>0</v>
      </c>
      <c r="V148" s="5">
        <f t="shared" si="10"/>
        <v>0</v>
      </c>
    </row>
    <row r="149" spans="1:22">
      <c r="A149" s="25"/>
      <c r="J149" s="3">
        <f t="shared" si="9"/>
        <v>0</v>
      </c>
      <c r="K149" s="3">
        <f t="shared" si="9"/>
        <v>0</v>
      </c>
      <c r="L149" s="3">
        <f t="shared" si="9"/>
        <v>0</v>
      </c>
      <c r="M149" s="3">
        <f t="shared" si="9"/>
        <v>0</v>
      </c>
      <c r="P149" s="3" t="str">
        <f>IF([1]Patrimonio!C160="","",[1]Patrimonio!C160)</f>
        <v/>
      </c>
      <c r="Q149" s="3" t="str">
        <f t="shared" si="6"/>
        <v/>
      </c>
      <c r="R149" s="38" t="str">
        <f t="shared" si="7"/>
        <v/>
      </c>
      <c r="S149" s="5">
        <f t="shared" si="10"/>
        <v>0</v>
      </c>
      <c r="T149" s="5">
        <f t="shared" si="10"/>
        <v>0</v>
      </c>
      <c r="U149" s="5">
        <f t="shared" si="10"/>
        <v>0</v>
      </c>
      <c r="V149" s="5">
        <f t="shared" si="10"/>
        <v>0</v>
      </c>
    </row>
    <row r="150" spans="1:22">
      <c r="A150" s="25"/>
      <c r="J150" s="3">
        <f t="shared" si="9"/>
        <v>0</v>
      </c>
      <c r="K150" s="3">
        <f t="shared" si="9"/>
        <v>0</v>
      </c>
      <c r="L150" s="3">
        <f t="shared" si="9"/>
        <v>0</v>
      </c>
      <c r="M150" s="3">
        <f t="shared" si="9"/>
        <v>0</v>
      </c>
      <c r="P150" s="3" t="str">
        <f>IF([1]Patrimonio!C161="","",[1]Patrimonio!C161)</f>
        <v/>
      </c>
      <c r="Q150" s="3" t="str">
        <f t="shared" si="6"/>
        <v/>
      </c>
      <c r="R150" s="38" t="str">
        <f t="shared" si="7"/>
        <v/>
      </c>
      <c r="S150" s="5">
        <f t="shared" si="10"/>
        <v>0</v>
      </c>
      <c r="T150" s="5">
        <f t="shared" si="10"/>
        <v>0</v>
      </c>
      <c r="U150" s="5">
        <f t="shared" si="10"/>
        <v>0</v>
      </c>
      <c r="V150" s="5">
        <f t="shared" si="10"/>
        <v>0</v>
      </c>
    </row>
    <row r="151" spans="1:22">
      <c r="A151" s="25"/>
      <c r="J151" s="3">
        <f t="shared" si="9"/>
        <v>0</v>
      </c>
      <c r="K151" s="3">
        <f t="shared" si="9"/>
        <v>0</v>
      </c>
      <c r="L151" s="3">
        <f t="shared" si="9"/>
        <v>0</v>
      </c>
      <c r="M151" s="3">
        <f t="shared" si="9"/>
        <v>0</v>
      </c>
      <c r="P151" s="3" t="str">
        <f>IF([1]Patrimonio!C162="","",[1]Patrimonio!C162)</f>
        <v/>
      </c>
      <c r="Q151" s="3" t="str">
        <f t="shared" si="6"/>
        <v/>
      </c>
      <c r="R151" s="38" t="str">
        <f t="shared" si="7"/>
        <v/>
      </c>
      <c r="S151" s="5">
        <f t="shared" si="10"/>
        <v>0</v>
      </c>
      <c r="T151" s="5">
        <f t="shared" si="10"/>
        <v>0</v>
      </c>
      <c r="U151" s="5">
        <f t="shared" si="10"/>
        <v>0</v>
      </c>
      <c r="V151" s="5">
        <f t="shared" si="10"/>
        <v>0</v>
      </c>
    </row>
    <row r="152" spans="1:22">
      <c r="A152" s="25"/>
      <c r="J152" s="3">
        <f t="shared" si="9"/>
        <v>0</v>
      </c>
      <c r="K152" s="3">
        <f t="shared" si="9"/>
        <v>0</v>
      </c>
      <c r="L152" s="3">
        <f t="shared" si="9"/>
        <v>0</v>
      </c>
      <c r="M152" s="3">
        <f t="shared" si="9"/>
        <v>0</v>
      </c>
      <c r="P152" s="3" t="str">
        <f>IF([1]Patrimonio!C163="","",[1]Patrimonio!C163)</f>
        <v/>
      </c>
      <c r="Q152" s="3" t="str">
        <f t="shared" si="6"/>
        <v/>
      </c>
      <c r="R152" s="38" t="str">
        <f t="shared" si="7"/>
        <v/>
      </c>
      <c r="S152" s="5">
        <f t="shared" si="10"/>
        <v>0</v>
      </c>
      <c r="T152" s="5">
        <f t="shared" si="10"/>
        <v>0</v>
      </c>
      <c r="U152" s="5">
        <f t="shared" si="10"/>
        <v>0</v>
      </c>
      <c r="V152" s="5">
        <f t="shared" si="10"/>
        <v>0</v>
      </c>
    </row>
    <row r="153" spans="1:22">
      <c r="A153" s="25"/>
      <c r="J153" s="3">
        <f t="shared" si="9"/>
        <v>0</v>
      </c>
      <c r="K153" s="3">
        <f t="shared" si="9"/>
        <v>0</v>
      </c>
      <c r="L153" s="3">
        <f t="shared" si="9"/>
        <v>0</v>
      </c>
      <c r="M153" s="3">
        <f t="shared" si="9"/>
        <v>0</v>
      </c>
      <c r="P153" s="3" t="str">
        <f>IF([1]Patrimonio!C164="","",[1]Patrimonio!C164)</f>
        <v/>
      </c>
      <c r="Q153" s="3" t="str">
        <f t="shared" si="6"/>
        <v/>
      </c>
      <c r="R153" s="38" t="str">
        <f t="shared" si="7"/>
        <v/>
      </c>
      <c r="S153" s="5">
        <f t="shared" si="10"/>
        <v>0</v>
      </c>
      <c r="T153" s="5">
        <f t="shared" si="10"/>
        <v>0</v>
      </c>
      <c r="U153" s="5">
        <f t="shared" si="10"/>
        <v>0</v>
      </c>
      <c r="V153" s="5">
        <f t="shared" si="10"/>
        <v>0</v>
      </c>
    </row>
    <row r="154" spans="1:22">
      <c r="A154" s="25"/>
      <c r="J154" s="3">
        <f t="shared" si="9"/>
        <v>0</v>
      </c>
      <c r="K154" s="3">
        <f t="shared" si="9"/>
        <v>0</v>
      </c>
      <c r="L154" s="3">
        <f t="shared" si="9"/>
        <v>0</v>
      </c>
      <c r="M154" s="3">
        <f t="shared" si="9"/>
        <v>0</v>
      </c>
      <c r="P154" s="3" t="str">
        <f>IF([1]Patrimonio!C165="","",[1]Patrimonio!C165)</f>
        <v/>
      </c>
      <c r="Q154" s="3" t="str">
        <f t="shared" si="6"/>
        <v/>
      </c>
      <c r="R154" s="38" t="str">
        <f t="shared" si="7"/>
        <v/>
      </c>
      <c r="S154" s="5">
        <f t="shared" si="10"/>
        <v>0</v>
      </c>
      <c r="T154" s="5">
        <f t="shared" si="10"/>
        <v>0</v>
      </c>
      <c r="U154" s="5">
        <f t="shared" si="10"/>
        <v>0</v>
      </c>
      <c r="V154" s="5">
        <f t="shared" si="10"/>
        <v>0</v>
      </c>
    </row>
    <row r="155" spans="1:22">
      <c r="A155" s="25"/>
      <c r="J155" s="3">
        <f t="shared" si="9"/>
        <v>0</v>
      </c>
      <c r="K155" s="3">
        <f t="shared" si="9"/>
        <v>0</v>
      </c>
      <c r="L155" s="3">
        <f t="shared" si="9"/>
        <v>0</v>
      </c>
      <c r="M155" s="3">
        <f t="shared" si="9"/>
        <v>0</v>
      </c>
      <c r="P155" s="3" t="str">
        <f>IF([1]Patrimonio!C166="","",[1]Patrimonio!C166)</f>
        <v/>
      </c>
      <c r="Q155" s="3" t="str">
        <f t="shared" si="6"/>
        <v/>
      </c>
      <c r="R155" s="38" t="str">
        <f t="shared" si="7"/>
        <v/>
      </c>
      <c r="S155" s="5">
        <f t="shared" si="10"/>
        <v>0</v>
      </c>
      <c r="T155" s="5">
        <f t="shared" si="10"/>
        <v>0</v>
      </c>
      <c r="U155" s="5">
        <f t="shared" si="10"/>
        <v>0</v>
      </c>
      <c r="V155" s="5">
        <f t="shared" si="10"/>
        <v>0</v>
      </c>
    </row>
    <row r="156" spans="1:22">
      <c r="A156" s="25"/>
      <c r="J156" s="3">
        <f t="shared" si="9"/>
        <v>0</v>
      </c>
      <c r="K156" s="3">
        <f t="shared" si="9"/>
        <v>0</v>
      </c>
      <c r="L156" s="3">
        <f t="shared" si="9"/>
        <v>0</v>
      </c>
      <c r="M156" s="3">
        <f t="shared" si="9"/>
        <v>0</v>
      </c>
      <c r="P156" s="3" t="str">
        <f>IF([1]Patrimonio!C167="","",[1]Patrimonio!C167)</f>
        <v/>
      </c>
      <c r="Q156" s="3" t="str">
        <f t="shared" si="6"/>
        <v/>
      </c>
      <c r="R156" s="38" t="str">
        <f t="shared" si="7"/>
        <v/>
      </c>
      <c r="S156" s="5">
        <f t="shared" si="10"/>
        <v>0</v>
      </c>
      <c r="T156" s="5">
        <f t="shared" si="10"/>
        <v>0</v>
      </c>
      <c r="U156" s="5">
        <f t="shared" si="10"/>
        <v>0</v>
      </c>
      <c r="V156" s="5">
        <f t="shared" si="10"/>
        <v>0</v>
      </c>
    </row>
    <row r="157" spans="1:22">
      <c r="A157" s="25"/>
      <c r="J157" s="3">
        <f t="shared" si="9"/>
        <v>0</v>
      </c>
      <c r="K157" s="3">
        <f t="shared" si="9"/>
        <v>0</v>
      </c>
      <c r="L157" s="3">
        <f t="shared" si="9"/>
        <v>0</v>
      </c>
      <c r="M157" s="3">
        <f t="shared" si="9"/>
        <v>0</v>
      </c>
      <c r="P157" s="3" t="str">
        <f>IF([1]Patrimonio!C168="","",[1]Patrimonio!C168)</f>
        <v/>
      </c>
      <c r="Q157" s="3" t="str">
        <f t="shared" si="6"/>
        <v/>
      </c>
      <c r="R157" s="38" t="str">
        <f t="shared" si="7"/>
        <v/>
      </c>
      <c r="S157" s="5">
        <f t="shared" si="10"/>
        <v>0</v>
      </c>
      <c r="T157" s="5">
        <f t="shared" si="10"/>
        <v>0</v>
      </c>
      <c r="U157" s="5">
        <f t="shared" si="10"/>
        <v>0</v>
      </c>
      <c r="V157" s="5">
        <f t="shared" si="10"/>
        <v>0</v>
      </c>
    </row>
    <row r="158" spans="1:22">
      <c r="A158" s="25"/>
      <c r="J158" s="3">
        <f t="shared" si="9"/>
        <v>0</v>
      </c>
      <c r="K158" s="3">
        <f t="shared" si="9"/>
        <v>0</v>
      </c>
      <c r="L158" s="3">
        <f t="shared" si="9"/>
        <v>0</v>
      </c>
      <c r="M158" s="3">
        <f t="shared" si="9"/>
        <v>0</v>
      </c>
      <c r="P158" s="3" t="str">
        <f>IF([1]Patrimonio!C169="","",[1]Patrimonio!C169)</f>
        <v/>
      </c>
      <c r="Q158" s="3" t="str">
        <f t="shared" si="6"/>
        <v/>
      </c>
      <c r="R158" s="38" t="str">
        <f t="shared" si="7"/>
        <v/>
      </c>
      <c r="S158" s="5">
        <f t="shared" si="10"/>
        <v>0</v>
      </c>
      <c r="T158" s="5">
        <f t="shared" si="10"/>
        <v>0</v>
      </c>
      <c r="U158" s="5">
        <f t="shared" si="10"/>
        <v>0</v>
      </c>
      <c r="V158" s="5">
        <f t="shared" si="10"/>
        <v>0</v>
      </c>
    </row>
    <row r="159" spans="1:22">
      <c r="A159" s="25"/>
      <c r="J159" s="3">
        <f t="shared" si="9"/>
        <v>0</v>
      </c>
      <c r="K159" s="3">
        <f t="shared" si="9"/>
        <v>0</v>
      </c>
      <c r="L159" s="3">
        <f t="shared" si="9"/>
        <v>0</v>
      </c>
      <c r="M159" s="3">
        <f t="shared" si="9"/>
        <v>0</v>
      </c>
    </row>
    <row r="160" spans="1:22">
      <c r="A160" s="25"/>
      <c r="J160" s="3">
        <f t="shared" si="9"/>
        <v>0</v>
      </c>
      <c r="K160" s="3">
        <f t="shared" si="9"/>
        <v>0</v>
      </c>
      <c r="L160" s="3">
        <f t="shared" si="9"/>
        <v>0</v>
      </c>
      <c r="M160" s="3">
        <f t="shared" si="9"/>
        <v>0</v>
      </c>
    </row>
    <row r="161" spans="1:13">
      <c r="A161" s="25"/>
      <c r="J161" s="3">
        <f t="shared" si="9"/>
        <v>0</v>
      </c>
      <c r="K161" s="3">
        <f t="shared" si="9"/>
        <v>0</v>
      </c>
      <c r="L161" s="3">
        <f t="shared" si="9"/>
        <v>0</v>
      </c>
      <c r="M161" s="3">
        <f t="shared" si="9"/>
        <v>0</v>
      </c>
    </row>
    <row r="162" spans="1:13">
      <c r="A162" s="25"/>
      <c r="J162" s="3">
        <f t="shared" si="9"/>
        <v>0</v>
      </c>
      <c r="K162" s="3">
        <f t="shared" si="9"/>
        <v>0</v>
      </c>
      <c r="L162" s="3">
        <f t="shared" si="9"/>
        <v>0</v>
      </c>
      <c r="M162" s="3">
        <f t="shared" si="9"/>
        <v>0</v>
      </c>
    </row>
    <row r="163" spans="1:13">
      <c r="A163" s="25"/>
      <c r="J163" s="3">
        <f t="shared" si="9"/>
        <v>0</v>
      </c>
      <c r="K163" s="3">
        <f t="shared" si="9"/>
        <v>0</v>
      </c>
      <c r="L163" s="3">
        <f t="shared" si="9"/>
        <v>0</v>
      </c>
      <c r="M163" s="3">
        <f t="shared" si="9"/>
        <v>0</v>
      </c>
    </row>
    <row r="164" spans="1:13">
      <c r="A164" s="25"/>
      <c r="J164" s="3">
        <f t="shared" si="9"/>
        <v>0</v>
      </c>
      <c r="K164" s="3">
        <f t="shared" si="9"/>
        <v>0</v>
      </c>
      <c r="L164" s="3">
        <f t="shared" si="9"/>
        <v>0</v>
      </c>
      <c r="M164" s="3">
        <f t="shared" si="9"/>
        <v>0</v>
      </c>
    </row>
    <row r="165" spans="1:13">
      <c r="A165" s="25"/>
      <c r="J165" s="3">
        <f t="shared" si="9"/>
        <v>0</v>
      </c>
      <c r="K165" s="3">
        <f t="shared" si="9"/>
        <v>0</v>
      </c>
      <c r="L165" s="3">
        <f t="shared" si="9"/>
        <v>0</v>
      </c>
      <c r="M165" s="3">
        <f t="shared" si="9"/>
        <v>0</v>
      </c>
    </row>
    <row r="166" spans="1:13">
      <c r="A166" s="25"/>
      <c r="J166" s="3">
        <f t="shared" si="9"/>
        <v>0</v>
      </c>
      <c r="K166" s="3">
        <f t="shared" si="9"/>
        <v>0</v>
      </c>
      <c r="L166" s="3">
        <f t="shared" si="9"/>
        <v>0</v>
      </c>
      <c r="M166" s="3">
        <f t="shared" si="9"/>
        <v>0</v>
      </c>
    </row>
    <row r="167" spans="1:13">
      <c r="A167" s="25"/>
      <c r="J167" s="3">
        <f t="shared" si="9"/>
        <v>0</v>
      </c>
      <c r="K167" s="3">
        <f t="shared" si="9"/>
        <v>0</v>
      </c>
      <c r="L167" s="3">
        <f t="shared" si="9"/>
        <v>0</v>
      </c>
      <c r="M167" s="3">
        <f t="shared" si="9"/>
        <v>0</v>
      </c>
    </row>
    <row r="168" spans="1:13">
      <c r="A168" s="25"/>
      <c r="J168" s="3">
        <f t="shared" si="9"/>
        <v>0</v>
      </c>
      <c r="K168" s="3">
        <f t="shared" si="9"/>
        <v>0</v>
      </c>
      <c r="L168" s="3">
        <f t="shared" si="9"/>
        <v>0</v>
      </c>
      <c r="M168" s="3">
        <f t="shared" si="9"/>
        <v>0</v>
      </c>
    </row>
    <row r="169" spans="1:13">
      <c r="A169" s="25"/>
      <c r="J169" s="3">
        <f t="shared" si="9"/>
        <v>0</v>
      </c>
      <c r="K169" s="3">
        <f t="shared" si="9"/>
        <v>0</v>
      </c>
      <c r="L169" s="3">
        <f t="shared" si="9"/>
        <v>0</v>
      </c>
      <c r="M169" s="3">
        <f t="shared" si="9"/>
        <v>0</v>
      </c>
    </row>
    <row r="170" spans="1:13">
      <c r="A170" s="25"/>
      <c r="J170" s="3">
        <f t="shared" si="9"/>
        <v>0</v>
      </c>
      <c r="K170" s="3">
        <f t="shared" si="9"/>
        <v>0</v>
      </c>
      <c r="L170" s="3">
        <f t="shared" si="9"/>
        <v>0</v>
      </c>
      <c r="M170" s="3">
        <f t="shared" si="9"/>
        <v>0</v>
      </c>
    </row>
    <row r="171" spans="1:13">
      <c r="A171" s="25"/>
      <c r="J171" s="3">
        <f t="shared" si="9"/>
        <v>0</v>
      </c>
      <c r="K171" s="3">
        <f t="shared" si="9"/>
        <v>0</v>
      </c>
      <c r="L171" s="3">
        <f t="shared" si="9"/>
        <v>0</v>
      </c>
      <c r="M171" s="3">
        <f t="shared" si="9"/>
        <v>0</v>
      </c>
    </row>
    <row r="172" spans="1:13">
      <c r="A172" s="25"/>
      <c r="J172" s="3">
        <f t="shared" si="9"/>
        <v>0</v>
      </c>
      <c r="K172" s="3">
        <f t="shared" si="9"/>
        <v>0</v>
      </c>
      <c r="L172" s="3">
        <f t="shared" si="9"/>
        <v>0</v>
      </c>
      <c r="M172" s="3">
        <f t="shared" si="9"/>
        <v>0</v>
      </c>
    </row>
    <row r="173" spans="1:13">
      <c r="A173" s="25"/>
    </row>
    <row r="174" spans="1:13">
      <c r="A174" s="25"/>
    </row>
    <row r="175" spans="1:13">
      <c r="A175" s="25"/>
    </row>
    <row r="176" spans="1:13">
      <c r="A176" s="25"/>
    </row>
    <row r="177" spans="1:1">
      <c r="A177" s="25"/>
    </row>
    <row r="178" spans="1:1">
      <c r="A178" s="25"/>
    </row>
    <row r="179" spans="1:1">
      <c r="A179" s="25"/>
    </row>
    <row r="180" spans="1:1">
      <c r="A180" s="25"/>
    </row>
    <row r="181" spans="1:1">
      <c r="A181" s="25"/>
    </row>
    <row r="182" spans="1:1">
      <c r="A182" s="25"/>
    </row>
    <row r="183" spans="1:1">
      <c r="A183" s="25"/>
    </row>
    <row r="184" spans="1:1">
      <c r="A184" s="25"/>
    </row>
    <row r="185" spans="1:1">
      <c r="A185" s="25"/>
    </row>
    <row r="186" spans="1:1">
      <c r="A186" s="25"/>
    </row>
    <row r="187" spans="1:1">
      <c r="A187" s="25"/>
    </row>
    <row r="188" spans="1:1">
      <c r="A188" s="25"/>
    </row>
    <row r="189" spans="1:1">
      <c r="A189" s="25"/>
    </row>
    <row r="190" spans="1:1">
      <c r="A190" s="25"/>
    </row>
    <row r="191" spans="1:1">
      <c r="A191" s="25"/>
    </row>
    <row r="192" spans="1:1">
      <c r="A192" s="25"/>
    </row>
    <row r="193" spans="1:1">
      <c r="A193" s="25"/>
    </row>
    <row r="194" spans="1:1">
      <c r="A194" s="25"/>
    </row>
    <row r="195" spans="1:1">
      <c r="A195" s="25"/>
    </row>
    <row r="196" spans="1:1">
      <c r="A196" s="25"/>
    </row>
    <row r="197" spans="1:1">
      <c r="A197" s="25"/>
    </row>
    <row r="198" spans="1:1">
      <c r="A198" s="25"/>
    </row>
    <row r="199" spans="1:1">
      <c r="A199" s="25"/>
    </row>
    <row r="200" spans="1:1">
      <c r="A200" s="25"/>
    </row>
    <row r="201" spans="1:1">
      <c r="A201" s="25"/>
    </row>
    <row r="202" spans="1:1">
      <c r="A202" s="25"/>
    </row>
    <row r="203" spans="1:1">
      <c r="A203" s="25"/>
    </row>
    <row r="204" spans="1:1">
      <c r="A204" s="25"/>
    </row>
    <row r="205" spans="1:1">
      <c r="A205" s="25"/>
    </row>
    <row r="206" spans="1:1">
      <c r="A206" s="25"/>
    </row>
    <row r="207" spans="1:1">
      <c r="A207" s="25"/>
    </row>
    <row r="208" spans="1:1">
      <c r="A208" s="25"/>
    </row>
    <row r="209" spans="1:1">
      <c r="A209" s="25"/>
    </row>
    <row r="210" spans="1:1">
      <c r="A210" s="25"/>
    </row>
    <row r="211" spans="1:1">
      <c r="A211" s="25"/>
    </row>
    <row r="212" spans="1:1">
      <c r="A212" s="25"/>
    </row>
    <row r="213" spans="1:1">
      <c r="A213" s="25"/>
    </row>
    <row r="214" spans="1:1">
      <c r="A214" s="25"/>
    </row>
    <row r="215" spans="1:1">
      <c r="A215" s="25"/>
    </row>
    <row r="216" spans="1:1">
      <c r="A216" s="25"/>
    </row>
    <row r="217" spans="1:1">
      <c r="A217" s="25"/>
    </row>
    <row r="218" spans="1:1">
      <c r="A218" s="25"/>
    </row>
    <row r="219" spans="1:1">
      <c r="A219" s="25"/>
    </row>
    <row r="220" spans="1:1">
      <c r="A220" s="25"/>
    </row>
    <row r="221" spans="1:1">
      <c r="A221" s="25"/>
    </row>
    <row r="222" spans="1:1">
      <c r="A222" s="25"/>
    </row>
    <row r="223" spans="1:1">
      <c r="A223" s="25"/>
    </row>
    <row r="224" spans="1:1">
      <c r="A224" s="25"/>
    </row>
    <row r="225" spans="1:1">
      <c r="A225" s="25"/>
    </row>
    <row r="226" spans="1:1">
      <c r="A226" s="25"/>
    </row>
    <row r="227" spans="1:1">
      <c r="A227" s="25"/>
    </row>
    <row r="228" spans="1:1">
      <c r="A228" s="25"/>
    </row>
    <row r="229" spans="1:1">
      <c r="A229" s="25"/>
    </row>
    <row r="230" spans="1:1">
      <c r="A230" s="25"/>
    </row>
    <row r="231" spans="1:1">
      <c r="A231" s="25"/>
    </row>
    <row r="232" spans="1:1">
      <c r="A232" s="25"/>
    </row>
    <row r="233" spans="1:1">
      <c r="A233" s="25"/>
    </row>
    <row r="234" spans="1:1">
      <c r="A234" s="25"/>
    </row>
    <row r="235" spans="1:1">
      <c r="A235" s="25"/>
    </row>
    <row r="236" spans="1:1">
      <c r="A236" s="25"/>
    </row>
    <row r="237" spans="1:1">
      <c r="A237" s="25"/>
    </row>
    <row r="238" spans="1:1">
      <c r="A238" s="25"/>
    </row>
    <row r="239" spans="1:1">
      <c r="A239" s="25"/>
    </row>
    <row r="240" spans="1:1">
      <c r="A240" s="25"/>
    </row>
    <row r="241" spans="1:1">
      <c r="A241" s="25"/>
    </row>
    <row r="242" spans="1:1">
      <c r="A242" s="25"/>
    </row>
    <row r="243" spans="1:1">
      <c r="A243" s="25"/>
    </row>
    <row r="244" spans="1:1">
      <c r="A244" s="25"/>
    </row>
    <row r="245" spans="1:1">
      <c r="A245" s="25"/>
    </row>
    <row r="246" spans="1:1">
      <c r="A246" s="25"/>
    </row>
    <row r="247" spans="1:1">
      <c r="A247" s="25"/>
    </row>
    <row r="248" spans="1:1">
      <c r="A248" s="25"/>
    </row>
    <row r="249" spans="1:1">
      <c r="A249" s="25"/>
    </row>
    <row r="250" spans="1:1">
      <c r="A250" s="25"/>
    </row>
    <row r="251" spans="1:1">
      <c r="A251" s="25"/>
    </row>
    <row r="252" spans="1:1">
      <c r="A252" s="25"/>
    </row>
    <row r="253" spans="1:1">
      <c r="A253" s="25"/>
    </row>
    <row r="254" spans="1:1">
      <c r="A254" s="25"/>
    </row>
    <row r="255" spans="1:1">
      <c r="A255" s="25"/>
    </row>
    <row r="256" spans="1:1">
      <c r="A256" s="25"/>
    </row>
    <row r="257" spans="1:1">
      <c r="A257" s="25"/>
    </row>
    <row r="258" spans="1:1">
      <c r="A258" s="25"/>
    </row>
    <row r="259" spans="1:1">
      <c r="A259" s="25"/>
    </row>
    <row r="260" spans="1:1">
      <c r="A260" s="25"/>
    </row>
    <row r="261" spans="1:1">
      <c r="A261" s="25"/>
    </row>
    <row r="262" spans="1:1">
      <c r="A262" s="25"/>
    </row>
    <row r="263" spans="1:1">
      <c r="A263" s="25"/>
    </row>
    <row r="264" spans="1:1">
      <c r="A264" s="25"/>
    </row>
    <row r="265" spans="1:1">
      <c r="A265" s="25"/>
    </row>
    <row r="266" spans="1:1">
      <c r="A266" s="25"/>
    </row>
    <row r="267" spans="1:1">
      <c r="A267" s="25"/>
    </row>
    <row r="268" spans="1:1">
      <c r="A268" s="25"/>
    </row>
    <row r="269" spans="1:1">
      <c r="A269" s="25"/>
    </row>
    <row r="270" spans="1:1">
      <c r="A270" s="25"/>
    </row>
    <row r="271" spans="1:1">
      <c r="A271" s="25"/>
    </row>
    <row r="272" spans="1:1">
      <c r="A272" s="25"/>
    </row>
    <row r="273" spans="1:1">
      <c r="A273" s="25"/>
    </row>
    <row r="274" spans="1:1">
      <c r="A274" s="25"/>
    </row>
    <row r="275" spans="1:1">
      <c r="A275" s="25"/>
    </row>
    <row r="276" spans="1:1">
      <c r="A276" s="25"/>
    </row>
    <row r="277" spans="1:1">
      <c r="A277" s="25"/>
    </row>
    <row r="278" spans="1:1">
      <c r="A278" s="25"/>
    </row>
    <row r="279" spans="1:1">
      <c r="A279" s="25"/>
    </row>
    <row r="280" spans="1:1">
      <c r="A280" s="25"/>
    </row>
    <row r="281" spans="1:1">
      <c r="A281" s="25"/>
    </row>
    <row r="282" spans="1:1">
      <c r="A282" s="25"/>
    </row>
    <row r="283" spans="1:1">
      <c r="A283" s="25"/>
    </row>
    <row r="284" spans="1:1">
      <c r="A284" s="25"/>
    </row>
    <row r="285" spans="1:1">
      <c r="A285" s="25"/>
    </row>
    <row r="286" spans="1:1">
      <c r="A286" s="25"/>
    </row>
    <row r="287" spans="1:1">
      <c r="A287" s="25"/>
    </row>
    <row r="288" spans="1:1">
      <c r="A288" s="25"/>
    </row>
    <row r="289" spans="1:1">
      <c r="A289" s="25"/>
    </row>
    <row r="290" spans="1:1">
      <c r="A290" s="25"/>
    </row>
    <row r="291" spans="1:1">
      <c r="A291" s="25"/>
    </row>
    <row r="292" spans="1:1">
      <c r="A292" s="25"/>
    </row>
    <row r="293" spans="1:1">
      <c r="A293" s="25"/>
    </row>
    <row r="294" spans="1:1">
      <c r="A294" s="25"/>
    </row>
    <row r="295" spans="1:1">
      <c r="A295" s="25"/>
    </row>
    <row r="296" spans="1:1">
      <c r="A296" s="25"/>
    </row>
    <row r="297" spans="1:1">
      <c r="A297" s="25"/>
    </row>
    <row r="298" spans="1:1">
      <c r="A298" s="25"/>
    </row>
    <row r="299" spans="1:1">
      <c r="A299" s="25"/>
    </row>
    <row r="300" spans="1:1">
      <c r="A300" s="25"/>
    </row>
    <row r="301" spans="1:1">
      <c r="A301" s="25"/>
    </row>
    <row r="302" spans="1:1">
      <c r="A302" s="25"/>
    </row>
    <row r="303" spans="1:1">
      <c r="A303" s="25"/>
    </row>
    <row r="304" spans="1:1">
      <c r="A304" s="25"/>
    </row>
    <row r="305" spans="1:1">
      <c r="A305" s="25"/>
    </row>
    <row r="306" spans="1:1">
      <c r="A306" s="25"/>
    </row>
    <row r="307" spans="1:1">
      <c r="A307" s="25"/>
    </row>
    <row r="308" spans="1:1">
      <c r="A308" s="25"/>
    </row>
    <row r="309" spans="1:1">
      <c r="A309" s="25"/>
    </row>
    <row r="310" spans="1:1">
      <c r="A310" s="25"/>
    </row>
    <row r="311" spans="1:1">
      <c r="A311" s="25"/>
    </row>
    <row r="312" spans="1:1">
      <c r="A312" s="25"/>
    </row>
    <row r="313" spans="1:1">
      <c r="A313" s="25"/>
    </row>
    <row r="314" spans="1:1">
      <c r="A314" s="25"/>
    </row>
    <row r="315" spans="1:1">
      <c r="A315" s="25"/>
    </row>
    <row r="316" spans="1:1">
      <c r="A316" s="25"/>
    </row>
    <row r="317" spans="1:1">
      <c r="A317" s="25"/>
    </row>
    <row r="318" spans="1:1">
      <c r="A318" s="25"/>
    </row>
    <row r="319" spans="1:1">
      <c r="A319" s="25"/>
    </row>
    <row r="320" spans="1:1">
      <c r="A320" s="25"/>
    </row>
    <row r="321" spans="1:1">
      <c r="A321" s="25"/>
    </row>
    <row r="322" spans="1:1">
      <c r="A322" s="25"/>
    </row>
    <row r="323" spans="1:1">
      <c r="A323" s="25"/>
    </row>
    <row r="324" spans="1:1">
      <c r="A324" s="25"/>
    </row>
    <row r="325" spans="1:1">
      <c r="A325" s="25"/>
    </row>
    <row r="326" spans="1:1">
      <c r="A326" s="25"/>
    </row>
    <row r="327" spans="1:1">
      <c r="A327" s="25"/>
    </row>
    <row r="328" spans="1:1">
      <c r="A328" s="25"/>
    </row>
    <row r="329" spans="1:1">
      <c r="A329" s="25"/>
    </row>
    <row r="330" spans="1:1">
      <c r="A330" s="2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36</v>
      </c>
      <c r="C1" s="3" t="s">
        <v>1124</v>
      </c>
    </row>
    <row r="2" spans="1:22">
      <c r="A2" s="3" t="s">
        <v>37</v>
      </c>
      <c r="C2" s="3" t="s">
        <v>40</v>
      </c>
    </row>
    <row r="3" spans="1:22">
      <c r="A3" s="3" t="s">
        <v>38</v>
      </c>
    </row>
    <row r="4" spans="1:22">
      <c r="A4" s="3" t="s">
        <v>39</v>
      </c>
    </row>
    <row r="6" spans="1:22">
      <c r="P6" s="23" t="s">
        <v>39</v>
      </c>
      <c r="Q6" s="23" t="s">
        <v>0</v>
      </c>
      <c r="R6" s="24" t="s">
        <v>41</v>
      </c>
      <c r="S6" s="10" t="s">
        <v>42</v>
      </c>
      <c r="T6" s="10" t="s">
        <v>43</v>
      </c>
      <c r="U6" s="10" t="s">
        <v>44</v>
      </c>
      <c r="V6" s="10" t="s">
        <v>45</v>
      </c>
    </row>
    <row r="7" spans="1:22">
      <c r="A7" s="25" t="str">
        <f>IF(Tabela1768[[#This Row],[Código]]="IBOV","^BVSP",IF(Tabela1768[[#This Row],[Código]]="","",CONCATENATE(LEFT(Tabela1768[[#This Row],[Código]],6),".SA")))</f>
        <v>ABRE11.SA</v>
      </c>
      <c r="C7" s="3" t="s">
        <v>922</v>
      </c>
      <c r="D7" s="3" t="s">
        <v>4012</v>
      </c>
      <c r="E7" s="3" t="s">
        <v>4265</v>
      </c>
      <c r="F7" s="3" t="s">
        <v>4265</v>
      </c>
      <c r="G7" s="3" t="s">
        <v>4266</v>
      </c>
      <c r="H7" s="38">
        <v>41726</v>
      </c>
      <c r="J7" s="3">
        <f>IF($A7="",0,VALUE(CONCATENATE(LEFT(D7,LEN(D7)-3),",",RIGHT(D7,2))))</f>
        <v>26.12</v>
      </c>
      <c r="K7" s="3">
        <f t="shared" ref="K7:M22" si="0">IF($A7="",0,VALUE(CONCATENATE(LEFT(E7,LEN(E7)-3),",",RIGHT(E7,2))))</f>
        <v>27.7</v>
      </c>
      <c r="L7" s="3">
        <f t="shared" si="0"/>
        <v>27.7</v>
      </c>
      <c r="M7" s="3">
        <f t="shared" si="0"/>
        <v>25.87</v>
      </c>
      <c r="P7" s="12" t="s">
        <v>917</v>
      </c>
      <c r="Q7" s="9" t="str">
        <f t="shared" ref="Q7:Q38" si="1">IF(A7="","",C7)</f>
        <v xml:space="preserve">ABRIL EDUCA -UNT </v>
      </c>
      <c r="R7" s="38">
        <f t="shared" ref="R7:R38" si="2">IF(A7="","",H7)</f>
        <v>41726</v>
      </c>
      <c r="S7" s="5">
        <f t="shared" ref="S7:S38" si="3">J7</f>
        <v>26.12</v>
      </c>
      <c r="T7" s="5">
        <f t="shared" ref="T7:T38" si="4">K7</f>
        <v>27.7</v>
      </c>
      <c r="U7" s="5">
        <f t="shared" ref="U7:U38" si="5">L7</f>
        <v>27.7</v>
      </c>
      <c r="V7" s="5">
        <f t="shared" ref="V7:V38" si="6">M7</f>
        <v>25.87</v>
      </c>
    </row>
    <row r="8" spans="1:22">
      <c r="A8" s="25" t="str">
        <f>IF(Tabela1768[[#This Row],[Código]]="IBOV","^BVSP",IF(Tabela1768[[#This Row],[Código]]="","",CONCATENATE(LEFT(Tabela1768[[#This Row],[Código]],6),".SA")))</f>
        <v>ABRE3.SA</v>
      </c>
      <c r="C8" s="3" t="s">
        <v>920</v>
      </c>
      <c r="D8" s="3" t="s">
        <v>400</v>
      </c>
      <c r="E8" s="3" t="s">
        <v>401</v>
      </c>
      <c r="F8" s="3" t="s">
        <v>400</v>
      </c>
      <c r="G8" s="3" t="s">
        <v>400</v>
      </c>
      <c r="H8" s="38" t="s">
        <v>400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2" t="s">
        <v>918</v>
      </c>
      <c r="Q8" s="9" t="str">
        <f t="shared" si="1"/>
        <v>ABRE3.SA</v>
      </c>
      <c r="R8" s="34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25" t="str">
        <f>IF(Tabela1768[[#This Row],[Código]]="IBOV","^BVSP",IF(Tabela1768[[#This Row],[Código]]="","",CONCATENATE(LEFT(Tabela1768[[#This Row],[Código]],6),".SA")))</f>
        <v>ABRE4.SA</v>
      </c>
      <c r="C9" s="3" t="s">
        <v>921</v>
      </c>
      <c r="D9" s="3" t="s">
        <v>400</v>
      </c>
      <c r="E9" s="3" t="s">
        <v>401</v>
      </c>
      <c r="F9" s="3" t="s">
        <v>400</v>
      </c>
      <c r="G9" s="3" t="s">
        <v>400</v>
      </c>
      <c r="H9" s="38">
        <v>41726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3" t="s">
        <v>919</v>
      </c>
      <c r="Q9" s="9" t="str">
        <f t="shared" si="1"/>
        <v>ABRE4.SA</v>
      </c>
      <c r="R9" s="38">
        <f t="shared" si="2"/>
        <v>41726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25" t="str">
        <f>IF(Tabela1768[[#This Row],[Código]]="IBOV","^BVSP",IF(Tabela1768[[#This Row],[Código]]="","",CONCATENATE(LEFT(Tabela1768[[#This Row],[Código]],6),".SA")))</f>
        <v>AHEB3.SA</v>
      </c>
      <c r="C10" s="3" t="s">
        <v>792</v>
      </c>
      <c r="D10" s="3" t="s">
        <v>400</v>
      </c>
      <c r="E10" s="3" t="s">
        <v>365</v>
      </c>
      <c r="F10" s="3" t="s">
        <v>365</v>
      </c>
      <c r="G10" s="3" t="s">
        <v>365</v>
      </c>
      <c r="H10" s="38">
        <v>41726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9" t="s">
        <v>789</v>
      </c>
      <c r="Q10" s="9" t="str">
        <f t="shared" si="1"/>
        <v>SPTURIS     -ON</v>
      </c>
      <c r="R10" s="38">
        <f t="shared" si="2"/>
        <v>41726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25" t="str">
        <f>IF(Tabela1768[[#This Row],[Código]]="IBOV","^BVSP",IF(Tabela1768[[#This Row],[Código]]="","",CONCATENATE(LEFT(Tabela1768[[#This Row],[Código]],6),".SA")))</f>
        <v>AHEB5.SA</v>
      </c>
      <c r="C11" s="3" t="s">
        <v>793</v>
      </c>
      <c r="D11" s="3" t="s">
        <v>400</v>
      </c>
      <c r="E11" s="3" t="s">
        <v>794</v>
      </c>
      <c r="F11" s="3" t="s">
        <v>794</v>
      </c>
      <c r="G11" s="3" t="s">
        <v>794</v>
      </c>
      <c r="H11" s="38">
        <v>41726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9" t="s">
        <v>790</v>
      </c>
      <c r="Q11" s="9" t="str">
        <f t="shared" si="1"/>
        <v>SPTURIS     -PNA</v>
      </c>
      <c r="R11" s="38">
        <f t="shared" si="2"/>
        <v>41726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25" t="str">
        <f>IF(Tabela1768[[#This Row],[Código]]="IBOV","^BVSP",IF(Tabela1768[[#This Row],[Código]]="","",CONCATENATE(LEFT(Tabela1768[[#This Row],[Código]],6),".SA")))</f>
        <v>AHEB6.SA</v>
      </c>
      <c r="C12" s="3" t="s">
        <v>795</v>
      </c>
      <c r="D12" s="3" t="s">
        <v>400</v>
      </c>
      <c r="E12" s="3" t="s">
        <v>796</v>
      </c>
      <c r="F12" s="3" t="s">
        <v>796</v>
      </c>
      <c r="G12" s="3" t="s">
        <v>796</v>
      </c>
      <c r="H12" s="38">
        <v>41726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9" t="s">
        <v>791</v>
      </c>
      <c r="Q12" s="9" t="str">
        <f t="shared" si="1"/>
        <v>SPTURIS     -PNB</v>
      </c>
      <c r="R12" s="38">
        <f t="shared" si="2"/>
        <v>41726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25" t="str">
        <f>IF(Tabela1768[[#This Row],[Código]]="IBOV","^BVSP",IF(Tabela1768[[#This Row],[Código]]="","",CONCATENATE(LEFT(Tabela1768[[#This Row],[Código]],6),".SA")))</f>
        <v>ALPA3.SA</v>
      </c>
      <c r="C13" s="3" t="s">
        <v>899</v>
      </c>
      <c r="D13" s="3" t="s">
        <v>1935</v>
      </c>
      <c r="E13" s="3" t="s">
        <v>1935</v>
      </c>
      <c r="F13" s="3" t="s">
        <v>1935</v>
      </c>
      <c r="G13" s="3" t="s">
        <v>1935</v>
      </c>
      <c r="H13" s="38">
        <v>41726</v>
      </c>
      <c r="J13" s="3">
        <f t="shared" si="7"/>
        <v>12.13</v>
      </c>
      <c r="K13" s="3">
        <f t="shared" si="0"/>
        <v>12.13</v>
      </c>
      <c r="L13" s="3">
        <f t="shared" si="0"/>
        <v>12.13</v>
      </c>
      <c r="M13" s="3">
        <f t="shared" si="0"/>
        <v>12.13</v>
      </c>
      <c r="P13" s="3" t="s">
        <v>897</v>
      </c>
      <c r="Q13" s="9" t="str">
        <f t="shared" si="1"/>
        <v xml:space="preserve">ALPARGATAS  -ON  </v>
      </c>
      <c r="R13" s="38">
        <f t="shared" si="2"/>
        <v>41726</v>
      </c>
      <c r="S13" s="5">
        <f t="shared" si="3"/>
        <v>12.13</v>
      </c>
      <c r="T13" s="5">
        <f t="shared" si="4"/>
        <v>12.13</v>
      </c>
      <c r="U13" s="5">
        <f t="shared" si="5"/>
        <v>12.13</v>
      </c>
      <c r="V13" s="5">
        <f t="shared" si="6"/>
        <v>12.13</v>
      </c>
    </row>
    <row r="14" spans="1:22">
      <c r="A14" s="25" t="str">
        <f>IF(Tabela1768[[#This Row],[Código]]="IBOV","^BVSP",IF(Tabela1768[[#This Row],[Código]]="","",CONCATENATE(LEFT(Tabela1768[[#This Row],[Código]],6),".SA")))</f>
        <v>ALPA4.SA</v>
      </c>
      <c r="C14" s="3" t="s">
        <v>900</v>
      </c>
      <c r="D14" s="3" t="s">
        <v>4267</v>
      </c>
      <c r="E14" s="3" t="s">
        <v>2112</v>
      </c>
      <c r="F14" s="3" t="s">
        <v>4268</v>
      </c>
      <c r="G14" s="3" t="s">
        <v>1480</v>
      </c>
      <c r="H14" s="38">
        <v>41726</v>
      </c>
      <c r="J14" s="3">
        <f t="shared" si="7"/>
        <v>12.52</v>
      </c>
      <c r="K14" s="3">
        <f t="shared" si="0"/>
        <v>12.58</v>
      </c>
      <c r="L14" s="3">
        <f t="shared" si="0"/>
        <v>12.67</v>
      </c>
      <c r="M14" s="3">
        <f t="shared" si="0"/>
        <v>12.45</v>
      </c>
      <c r="P14" s="12" t="s">
        <v>898</v>
      </c>
      <c r="Q14" s="9" t="str">
        <f t="shared" si="1"/>
        <v xml:space="preserve">ALPARGATAS  -PN  </v>
      </c>
      <c r="R14" s="38">
        <f t="shared" si="2"/>
        <v>41726</v>
      </c>
      <c r="S14" s="5">
        <f t="shared" si="3"/>
        <v>12.52</v>
      </c>
      <c r="T14" s="5">
        <f t="shared" si="4"/>
        <v>12.58</v>
      </c>
      <c r="U14" s="5">
        <f t="shared" si="5"/>
        <v>12.67</v>
      </c>
      <c r="V14" s="5">
        <f t="shared" si="6"/>
        <v>12.45</v>
      </c>
    </row>
    <row r="15" spans="1:22">
      <c r="A15" s="25" t="str">
        <f>IF(Tabela1768[[#This Row],[Código]]="IBOV","^BVSP",IF(Tabela1768[[#This Row],[Código]]="","",CONCATENATE(LEFT(Tabela1768[[#This Row],[Código]],6),".SA")))</f>
        <v>AMAR3.SA</v>
      </c>
      <c r="C15" s="3" t="s">
        <v>953</v>
      </c>
      <c r="D15" s="3" t="s">
        <v>1343</v>
      </c>
      <c r="E15" s="3" t="s">
        <v>4269</v>
      </c>
      <c r="F15" s="3" t="s">
        <v>4146</v>
      </c>
      <c r="G15" s="3" t="s">
        <v>2033</v>
      </c>
      <c r="H15" s="38">
        <v>41726</v>
      </c>
      <c r="J15" s="3">
        <f t="shared" si="7"/>
        <v>14.32</v>
      </c>
      <c r="K15" s="3">
        <f t="shared" si="0"/>
        <v>14.78</v>
      </c>
      <c r="L15" s="3">
        <f t="shared" si="0"/>
        <v>14.97</v>
      </c>
      <c r="M15" s="3">
        <f t="shared" si="0"/>
        <v>14.26</v>
      </c>
      <c r="P15" s="13" t="s">
        <v>952</v>
      </c>
      <c r="Q15" s="9" t="str">
        <f t="shared" si="1"/>
        <v xml:space="preserve">LOJAS MARISA-ON  </v>
      </c>
      <c r="R15" s="38">
        <f t="shared" si="2"/>
        <v>41726</v>
      </c>
      <c r="S15" s="5">
        <f t="shared" si="3"/>
        <v>14.32</v>
      </c>
      <c r="T15" s="5">
        <f t="shared" si="4"/>
        <v>14.78</v>
      </c>
      <c r="U15" s="5">
        <f t="shared" si="5"/>
        <v>14.97</v>
      </c>
      <c r="V15" s="5">
        <f t="shared" si="6"/>
        <v>14.26</v>
      </c>
    </row>
    <row r="16" spans="1:22">
      <c r="A16" s="25" t="str">
        <f>IF(Tabela1768[[#This Row],[Código]]="IBOV","^BVSP",IF(Tabela1768[[#This Row],[Código]]="","",CONCATENATE(LEFT(Tabela1768[[#This Row],[Código]],6),".SA")))</f>
        <v>ARZZ3.SA</v>
      </c>
      <c r="C16" s="3" t="s">
        <v>939</v>
      </c>
      <c r="D16" s="3" t="s">
        <v>1435</v>
      </c>
      <c r="E16" s="3" t="s">
        <v>2031</v>
      </c>
      <c r="F16" s="3" t="s">
        <v>2031</v>
      </c>
      <c r="G16" s="3" t="s">
        <v>4270</v>
      </c>
      <c r="H16" s="38">
        <v>41726</v>
      </c>
      <c r="J16" s="3">
        <f t="shared" si="7"/>
        <v>25.8</v>
      </c>
      <c r="K16" s="3">
        <f t="shared" si="0"/>
        <v>26.2</v>
      </c>
      <c r="L16" s="3">
        <f t="shared" si="0"/>
        <v>26.2</v>
      </c>
      <c r="M16" s="3">
        <f t="shared" si="0"/>
        <v>25.31</v>
      </c>
      <c r="P16" s="13" t="s">
        <v>938</v>
      </c>
      <c r="Q16" s="9" t="str">
        <f t="shared" si="1"/>
        <v xml:space="preserve">AREZZO CO   -ON  </v>
      </c>
      <c r="R16" s="38">
        <f t="shared" si="2"/>
        <v>41726</v>
      </c>
      <c r="S16" s="5">
        <f t="shared" si="3"/>
        <v>25.8</v>
      </c>
      <c r="T16" s="5">
        <f t="shared" si="4"/>
        <v>26.2</v>
      </c>
      <c r="U16" s="5">
        <f t="shared" si="5"/>
        <v>26.2</v>
      </c>
      <c r="V16" s="5">
        <f t="shared" si="6"/>
        <v>25.31</v>
      </c>
    </row>
    <row r="17" spans="1:22">
      <c r="A17" s="25" t="str">
        <f>IF(Tabela1768[[#This Row],[Código]]="IBOV","^BVSP",IF(Tabela1768[[#This Row],[Código]]="","",CONCATENATE(LEFT(Tabela1768[[#This Row],[Código]],6),".SA")))</f>
        <v>BISA3.SA</v>
      </c>
      <c r="C17" s="3" t="s">
        <v>962</v>
      </c>
      <c r="D17" s="3" t="s">
        <v>4271</v>
      </c>
      <c r="E17" s="3" t="s">
        <v>1955</v>
      </c>
      <c r="F17" s="3" t="s">
        <v>1955</v>
      </c>
      <c r="G17" s="3" t="s">
        <v>1243</v>
      </c>
      <c r="H17" s="38">
        <v>41726</v>
      </c>
      <c r="J17" s="3">
        <f t="shared" si="7"/>
        <v>1.46</v>
      </c>
      <c r="K17" s="3">
        <f t="shared" si="0"/>
        <v>1.47</v>
      </c>
      <c r="L17" s="3">
        <f t="shared" si="0"/>
        <v>1.47</v>
      </c>
      <c r="M17" s="3">
        <f t="shared" si="0"/>
        <v>1.45</v>
      </c>
      <c r="P17" s="9" t="s">
        <v>961</v>
      </c>
      <c r="Q17" s="9" t="str">
        <f t="shared" si="1"/>
        <v xml:space="preserve">BROOKFIELD  -ON  </v>
      </c>
      <c r="R17" s="38">
        <f t="shared" si="2"/>
        <v>41726</v>
      </c>
      <c r="S17" s="5">
        <f t="shared" si="3"/>
        <v>1.46</v>
      </c>
      <c r="T17" s="5">
        <f t="shared" si="4"/>
        <v>1.47</v>
      </c>
      <c r="U17" s="5">
        <f t="shared" si="5"/>
        <v>1.47</v>
      </c>
      <c r="V17" s="5">
        <f t="shared" si="6"/>
        <v>1.45</v>
      </c>
    </row>
    <row r="18" spans="1:22">
      <c r="A18" s="25" t="str">
        <f>IF(Tabela1768[[#This Row],[Código]]="IBOV","^BVSP",IF(Tabela1768[[#This Row],[Código]]="","",CONCATENATE(LEFT(Tabela1768[[#This Row],[Código]],6),".SA")))</f>
        <v>BMKS3.SA</v>
      </c>
      <c r="C18" s="3" t="s">
        <v>801</v>
      </c>
      <c r="D18" s="3" t="s">
        <v>4272</v>
      </c>
      <c r="E18" s="3" t="s">
        <v>4272</v>
      </c>
      <c r="F18" s="3" t="s">
        <v>4272</v>
      </c>
      <c r="G18" s="3" t="s">
        <v>4272</v>
      </c>
      <c r="H18" s="38">
        <v>41726</v>
      </c>
      <c r="J18" s="3">
        <f t="shared" si="7"/>
        <v>339.99</v>
      </c>
      <c r="K18" s="3">
        <f t="shared" si="0"/>
        <v>339.99</v>
      </c>
      <c r="L18" s="3">
        <f t="shared" si="0"/>
        <v>339.99</v>
      </c>
      <c r="M18" s="3">
        <f t="shared" si="0"/>
        <v>339.99</v>
      </c>
      <c r="P18" s="12" t="s">
        <v>800</v>
      </c>
      <c r="Q18" s="9" t="str">
        <f t="shared" si="1"/>
        <v>BIC MONARK  -ON</v>
      </c>
      <c r="R18" s="38">
        <f t="shared" si="2"/>
        <v>41726</v>
      </c>
      <c r="S18" s="5">
        <f t="shared" si="3"/>
        <v>339.99</v>
      </c>
      <c r="T18" s="5">
        <f t="shared" si="4"/>
        <v>339.99</v>
      </c>
      <c r="U18" s="5">
        <f t="shared" si="5"/>
        <v>339.99</v>
      </c>
      <c r="V18" s="5">
        <f t="shared" si="6"/>
        <v>339.99</v>
      </c>
    </row>
    <row r="19" spans="1:22">
      <c r="A19" s="25" t="str">
        <f>IF(Tabela1768[[#This Row],[Código]]="IBOV","^BVSP",IF(Tabela1768[[#This Row],[Código]]="","",CONCATENATE(LEFT(Tabela1768[[#This Row],[Código]],6),".SA")))</f>
        <v>BMTO3.SA</v>
      </c>
      <c r="C19" s="3" t="s">
        <v>813</v>
      </c>
      <c r="D19" s="3" t="s">
        <v>896</v>
      </c>
      <c r="E19" s="3" t="s">
        <v>896</v>
      </c>
      <c r="F19" s="3" t="s">
        <v>896</v>
      </c>
      <c r="G19" s="3" t="s">
        <v>896</v>
      </c>
      <c r="H19" s="38">
        <v>41726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3" t="s">
        <v>811</v>
      </c>
      <c r="Q19" s="9" t="str">
        <f t="shared" si="1"/>
        <v>BRASMOTOR   -ON</v>
      </c>
      <c r="R19" s="38">
        <f t="shared" si="2"/>
        <v>41726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25" t="str">
        <f>IF(Tabela1768[[#This Row],[Código]]="IBOV","^BVSP",IF(Tabela1768[[#This Row],[Código]]="","",CONCATENATE(LEFT(Tabela1768[[#This Row],[Código]],6),".SA")))</f>
        <v>BMTO4.SA</v>
      </c>
      <c r="C20" s="3" t="s">
        <v>814</v>
      </c>
      <c r="D20" s="3" t="s">
        <v>1269</v>
      </c>
      <c r="E20" s="3" t="s">
        <v>1436</v>
      </c>
      <c r="F20" s="3" t="s">
        <v>1436</v>
      </c>
      <c r="G20" s="3" t="s">
        <v>1259</v>
      </c>
      <c r="H20" s="38">
        <v>41726</v>
      </c>
      <c r="J20" s="3">
        <f t="shared" si="7"/>
        <v>0.82</v>
      </c>
      <c r="K20" s="3">
        <f t="shared" si="0"/>
        <v>0.86</v>
      </c>
      <c r="L20" s="3">
        <f t="shared" si="0"/>
        <v>0.86</v>
      </c>
      <c r="M20" s="3">
        <f t="shared" si="0"/>
        <v>0.8</v>
      </c>
      <c r="P20" s="13" t="s">
        <v>812</v>
      </c>
      <c r="Q20" s="9" t="str">
        <f t="shared" si="1"/>
        <v>BRASMOTOR   -PN</v>
      </c>
      <c r="R20" s="38">
        <f t="shared" si="2"/>
        <v>41726</v>
      </c>
      <c r="S20" s="5">
        <f t="shared" si="3"/>
        <v>0.82</v>
      </c>
      <c r="T20" s="5">
        <f t="shared" si="4"/>
        <v>0.86</v>
      </c>
      <c r="U20" s="5">
        <f t="shared" si="5"/>
        <v>0.86</v>
      </c>
      <c r="V20" s="5">
        <f t="shared" si="6"/>
        <v>0.8</v>
      </c>
    </row>
    <row r="21" spans="1:22">
      <c r="A21" s="25" t="str">
        <f>IF(Tabela1768[[#This Row],[Código]]="IBOV","^BVSP",IF(Tabela1768[[#This Row],[Código]]="","",CONCATENATE(LEFT(Tabela1768[[#This Row],[Código]],6),".SA")))</f>
        <v>BSEV3.SA</v>
      </c>
      <c r="C21" s="3" t="s">
        <v>778</v>
      </c>
      <c r="D21" s="3" t="s">
        <v>1394</v>
      </c>
      <c r="E21" s="3" t="s">
        <v>1344</v>
      </c>
      <c r="F21" s="3" t="s">
        <v>1254</v>
      </c>
      <c r="G21" s="3" t="s">
        <v>1344</v>
      </c>
      <c r="H21" s="38">
        <v>41726</v>
      </c>
      <c r="J21" s="3">
        <f t="shared" si="7"/>
        <v>8.69</v>
      </c>
      <c r="K21" s="3">
        <f t="shared" si="0"/>
        <v>8.5500000000000007</v>
      </c>
      <c r="L21" s="3">
        <f t="shared" si="0"/>
        <v>8.6999999999999993</v>
      </c>
      <c r="M21" s="3">
        <f t="shared" si="0"/>
        <v>8.5500000000000007</v>
      </c>
      <c r="P21" s="12" t="s">
        <v>777</v>
      </c>
      <c r="Q21" s="9" t="str">
        <f t="shared" si="1"/>
        <v xml:space="preserve">BIOSEV      -ON  </v>
      </c>
      <c r="R21" s="38">
        <f t="shared" si="2"/>
        <v>41726</v>
      </c>
      <c r="S21" s="5">
        <f t="shared" si="3"/>
        <v>8.69</v>
      </c>
      <c r="T21" s="5">
        <f t="shared" si="4"/>
        <v>8.5500000000000007</v>
      </c>
      <c r="U21" s="5">
        <f t="shared" si="5"/>
        <v>8.6999999999999993</v>
      </c>
      <c r="V21" s="5">
        <f t="shared" si="6"/>
        <v>8.5500000000000007</v>
      </c>
    </row>
    <row r="22" spans="1:22">
      <c r="A22" s="25" t="str">
        <f>IF(Tabela1768[[#This Row],[Código]]="IBOV","^BVSP",IF(Tabela1768[[#This Row],[Código]]="","",CONCATENATE(LEFT(Tabela1768[[#This Row],[Código]],6),".SA")))</f>
        <v>CALI3.SA</v>
      </c>
      <c r="C22" s="3" t="s">
        <v>965</v>
      </c>
      <c r="D22" s="3" t="s">
        <v>400</v>
      </c>
      <c r="E22" s="3" t="s">
        <v>966</v>
      </c>
      <c r="F22" s="3" t="s">
        <v>966</v>
      </c>
      <c r="G22" s="3" t="s">
        <v>966</v>
      </c>
      <c r="H22" s="38">
        <v>41726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4" t="s">
        <v>963</v>
      </c>
      <c r="Q22" s="9" t="str">
        <f t="shared" si="1"/>
        <v>CONST A LIND-ON</v>
      </c>
      <c r="R22" s="38">
        <f t="shared" si="2"/>
        <v>41726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25" t="str">
        <f>IF(Tabela1768[[#This Row],[Código]]="IBOV","^BVSP",IF(Tabela1768[[#This Row],[Código]]="","",CONCATENATE(LEFT(Tabela1768[[#This Row],[Código]],6),".SA")))</f>
        <v>CALI4.SA</v>
      </c>
      <c r="C23" s="3" t="s">
        <v>967</v>
      </c>
      <c r="D23" s="3" t="s">
        <v>400</v>
      </c>
      <c r="E23" s="3" t="s">
        <v>968</v>
      </c>
      <c r="F23" s="3" t="s">
        <v>968</v>
      </c>
      <c r="G23" s="3" t="s">
        <v>968</v>
      </c>
      <c r="H23" s="38">
        <v>41726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4" t="s">
        <v>964</v>
      </c>
      <c r="Q23" s="9" t="str">
        <f t="shared" si="1"/>
        <v>CONST A LIND-PN</v>
      </c>
      <c r="R23" s="38">
        <f t="shared" si="2"/>
        <v>41726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25" t="str">
        <f>IF(Tabela1768[[#This Row],[Código]]="IBOV","^BVSP",IF(Tabela1768[[#This Row],[Código]]="","",CONCATENATE(LEFT(Tabela1768[[#This Row],[Código]],6),".SA")))</f>
        <v>CAMB3.SA</v>
      </c>
      <c r="C24" s="3" t="s">
        <v>904</v>
      </c>
      <c r="D24" s="3" t="s">
        <v>400</v>
      </c>
      <c r="E24" s="3" t="s">
        <v>401</v>
      </c>
      <c r="F24" s="3" t="s">
        <v>400</v>
      </c>
      <c r="G24" s="3" t="s">
        <v>400</v>
      </c>
      <c r="H24" s="38" t="s">
        <v>400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2" t="s">
        <v>902</v>
      </c>
      <c r="Q24" s="9" t="str">
        <f t="shared" si="1"/>
        <v>CAMBUCI     -ON</v>
      </c>
      <c r="R24" s="38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25" t="str">
        <f>IF(Tabela1768[[#This Row],[Código]]="IBOV","^BVSP",IF(Tabela1768[[#This Row],[Código]]="","",CONCATENATE(LEFT(Tabela1768[[#This Row],[Código]],6),".SA")))</f>
        <v>CAMB4.SA</v>
      </c>
      <c r="C25" s="3" t="s">
        <v>905</v>
      </c>
      <c r="D25" s="3" t="s">
        <v>4273</v>
      </c>
      <c r="E25" s="3" t="s">
        <v>4274</v>
      </c>
      <c r="F25" s="3" t="s">
        <v>2042</v>
      </c>
      <c r="G25" s="3" t="s">
        <v>4274</v>
      </c>
      <c r="H25" s="38">
        <v>41726</v>
      </c>
      <c r="J25" s="3">
        <f t="shared" si="7"/>
        <v>2.21</v>
      </c>
      <c r="K25" s="3">
        <f t="shared" si="7"/>
        <v>2.19</v>
      </c>
      <c r="L25" s="3">
        <f t="shared" si="7"/>
        <v>2.27</v>
      </c>
      <c r="M25" s="3">
        <f t="shared" si="7"/>
        <v>2.19</v>
      </c>
      <c r="P25" s="9" t="s">
        <v>903</v>
      </c>
      <c r="Q25" s="9" t="str">
        <f t="shared" si="1"/>
        <v>CAMBUCI     -PN</v>
      </c>
      <c r="R25" s="38">
        <f t="shared" si="2"/>
        <v>41726</v>
      </c>
      <c r="S25" s="5">
        <f t="shared" si="3"/>
        <v>2.21</v>
      </c>
      <c r="T25" s="5">
        <f t="shared" si="4"/>
        <v>2.19</v>
      </c>
      <c r="U25" s="5">
        <f t="shared" si="5"/>
        <v>2.27</v>
      </c>
      <c r="V25" s="5">
        <f t="shared" si="6"/>
        <v>2.19</v>
      </c>
    </row>
    <row r="26" spans="1:22">
      <c r="A26" s="25" t="str">
        <f>IF(Tabela1768[[#This Row],[Código]]="IBOV","^BVSP",IF(Tabela1768[[#This Row],[Código]]="","",CONCATENATE(LEFT(Tabela1768[[#This Row],[Código]],6),".SA")))</f>
        <v>CEDO3.SA</v>
      </c>
      <c r="C26" s="3" t="s">
        <v>830</v>
      </c>
      <c r="D26" s="3" t="s">
        <v>709</v>
      </c>
      <c r="E26" s="3" t="s">
        <v>709</v>
      </c>
      <c r="F26" s="3" t="s">
        <v>709</v>
      </c>
      <c r="G26" s="3" t="s">
        <v>709</v>
      </c>
      <c r="H26" s="38">
        <v>41726</v>
      </c>
      <c r="J26" s="3">
        <f t="shared" si="7"/>
        <v>10.4</v>
      </c>
      <c r="K26" s="3">
        <f t="shared" si="7"/>
        <v>10.4</v>
      </c>
      <c r="L26" s="3">
        <f t="shared" si="7"/>
        <v>10.4</v>
      </c>
      <c r="M26" s="3">
        <f t="shared" si="7"/>
        <v>10.4</v>
      </c>
      <c r="P26" s="12" t="s">
        <v>828</v>
      </c>
      <c r="Q26" s="9" t="str">
        <f t="shared" si="1"/>
        <v xml:space="preserve">CEDRO       -ON  </v>
      </c>
      <c r="R26" s="38">
        <f t="shared" si="2"/>
        <v>41726</v>
      </c>
      <c r="S26" s="5">
        <f t="shared" si="3"/>
        <v>10.4</v>
      </c>
      <c r="T26" s="5">
        <f t="shared" si="4"/>
        <v>10.4</v>
      </c>
      <c r="U26" s="5">
        <f t="shared" si="5"/>
        <v>10.4</v>
      </c>
      <c r="V26" s="5">
        <f t="shared" si="6"/>
        <v>10.4</v>
      </c>
    </row>
    <row r="27" spans="1:22">
      <c r="A27" s="25" t="str">
        <f>IF(Tabela1768[[#This Row],[Código]]="IBOV","^BVSP",IF(Tabela1768[[#This Row],[Código]]="","",CONCATENATE(LEFT(Tabela1768[[#This Row],[Código]],6),".SA")))</f>
        <v>CEDO4.SA</v>
      </c>
      <c r="C27" s="3" t="s">
        <v>831</v>
      </c>
      <c r="D27" s="3" t="s">
        <v>1326</v>
      </c>
      <c r="E27" s="3" t="s">
        <v>1326</v>
      </c>
      <c r="F27" s="3" t="s">
        <v>1326</v>
      </c>
      <c r="G27" s="3" t="s">
        <v>1326</v>
      </c>
      <c r="H27" s="38">
        <v>41726</v>
      </c>
      <c r="J27" s="3">
        <f t="shared" si="7"/>
        <v>11.18</v>
      </c>
      <c r="K27" s="3">
        <f t="shared" si="7"/>
        <v>11.18</v>
      </c>
      <c r="L27" s="3">
        <f t="shared" si="7"/>
        <v>11.18</v>
      </c>
      <c r="M27" s="3">
        <f t="shared" si="7"/>
        <v>11.18</v>
      </c>
      <c r="P27" s="12" t="s">
        <v>829</v>
      </c>
      <c r="Q27" s="9" t="str">
        <f t="shared" si="1"/>
        <v xml:space="preserve">CEDRO       -PN  </v>
      </c>
      <c r="R27" s="38">
        <f t="shared" si="2"/>
        <v>41726</v>
      </c>
      <c r="S27" s="5">
        <f t="shared" si="3"/>
        <v>11.18</v>
      </c>
      <c r="T27" s="5">
        <f t="shared" si="4"/>
        <v>11.18</v>
      </c>
      <c r="U27" s="5">
        <f t="shared" si="5"/>
        <v>11.18</v>
      </c>
      <c r="V27" s="5">
        <f t="shared" si="6"/>
        <v>11.18</v>
      </c>
    </row>
    <row r="28" spans="1:22">
      <c r="A28" s="25" t="str">
        <f>IF(Tabela1768[[#This Row],[Código]]="IBOV","^BVSP",IF(Tabela1768[[#This Row],[Código]]="","",CONCATENATE(LEFT(Tabela1768[[#This Row],[Código]],6),".SA")))</f>
        <v>CGRA3.SA</v>
      </c>
      <c r="C28" s="3" t="s">
        <v>942</v>
      </c>
      <c r="D28" s="3" t="s">
        <v>4275</v>
      </c>
      <c r="E28" s="3" t="s">
        <v>4275</v>
      </c>
      <c r="F28" s="3" t="s">
        <v>4275</v>
      </c>
      <c r="G28" s="3" t="s">
        <v>4275</v>
      </c>
      <c r="H28" s="38">
        <v>41726</v>
      </c>
      <c r="J28" s="3">
        <f t="shared" si="7"/>
        <v>17.39</v>
      </c>
      <c r="K28" s="3">
        <f t="shared" si="7"/>
        <v>17.39</v>
      </c>
      <c r="L28" s="3">
        <f t="shared" si="7"/>
        <v>17.39</v>
      </c>
      <c r="M28" s="3">
        <f t="shared" si="7"/>
        <v>17.39</v>
      </c>
      <c r="P28" s="13" t="s">
        <v>940</v>
      </c>
      <c r="Q28" s="9" t="str">
        <f t="shared" si="1"/>
        <v>GRAZZIOTIN  -ON</v>
      </c>
      <c r="R28" s="38">
        <f t="shared" si="2"/>
        <v>41726</v>
      </c>
      <c r="S28" s="5">
        <f t="shared" si="3"/>
        <v>17.39</v>
      </c>
      <c r="T28" s="5">
        <f t="shared" si="4"/>
        <v>17.39</v>
      </c>
      <c r="U28" s="5">
        <f t="shared" si="5"/>
        <v>17.39</v>
      </c>
      <c r="V28" s="5">
        <f t="shared" si="6"/>
        <v>17.39</v>
      </c>
    </row>
    <row r="29" spans="1:22">
      <c r="A29" s="25" t="str">
        <f>IF(Tabela1768[[#This Row],[Código]]="IBOV","^BVSP",IF(Tabela1768[[#This Row],[Código]]="","",CONCATENATE(LEFT(Tabela1768[[#This Row],[Código]],6),".SA")))</f>
        <v>CGRA4.SA</v>
      </c>
      <c r="C29" s="3" t="s">
        <v>943</v>
      </c>
      <c r="D29" s="3" t="s">
        <v>1369</v>
      </c>
      <c r="E29" s="3" t="s">
        <v>4248</v>
      </c>
      <c r="F29" s="3" t="s">
        <v>4248</v>
      </c>
      <c r="G29" s="3" t="s">
        <v>1369</v>
      </c>
      <c r="H29" s="38">
        <v>41726</v>
      </c>
      <c r="J29" s="3">
        <f>IF($A29="",0,VALUE(CONCATENATE(LEFT(D29,LEN(D29)-3),",",RIGHT(D29,2))))</f>
        <v>17.399999999999999</v>
      </c>
      <c r="K29" s="3">
        <f t="shared" si="7"/>
        <v>17.5</v>
      </c>
      <c r="L29" s="3">
        <f t="shared" si="7"/>
        <v>17.5</v>
      </c>
      <c r="M29" s="3">
        <f t="shared" si="7"/>
        <v>17.399999999999999</v>
      </c>
      <c r="P29" s="12" t="s">
        <v>941</v>
      </c>
      <c r="Q29" s="9" t="str">
        <f t="shared" si="1"/>
        <v>GRAZZIOTIN  -PN</v>
      </c>
      <c r="R29" s="38">
        <f t="shared" si="2"/>
        <v>41726</v>
      </c>
      <c r="S29" s="5">
        <f t="shared" si="3"/>
        <v>17.399999999999999</v>
      </c>
      <c r="T29" s="5">
        <f t="shared" si="4"/>
        <v>17.5</v>
      </c>
      <c r="U29" s="5">
        <f t="shared" si="5"/>
        <v>17.5</v>
      </c>
      <c r="V29" s="5">
        <f t="shared" si="6"/>
        <v>17.399999999999999</v>
      </c>
    </row>
    <row r="30" spans="1:22">
      <c r="A30" s="25" t="str">
        <f>IF(Tabela1768[[#This Row],[Código]]="IBOV","^BVSP",IF(Tabela1768[[#This Row],[Código]]="","",CONCATENATE(LEFT(Tabela1768[[#This Row],[Código]],6),".SA")))</f>
        <v>CRDE3.SA</v>
      </c>
      <c r="C30" s="3" t="s">
        <v>977</v>
      </c>
      <c r="D30" s="3" t="s">
        <v>2043</v>
      </c>
      <c r="E30" s="3" t="s">
        <v>4276</v>
      </c>
      <c r="F30" s="3" t="s">
        <v>4276</v>
      </c>
      <c r="G30" s="3" t="s">
        <v>2043</v>
      </c>
      <c r="H30" s="38">
        <v>41726</v>
      </c>
      <c r="J30" s="3">
        <f t="shared" si="7"/>
        <v>3.21</v>
      </c>
      <c r="K30" s="3">
        <f t="shared" si="7"/>
        <v>3.26</v>
      </c>
      <c r="L30" s="3">
        <f t="shared" si="7"/>
        <v>3.26</v>
      </c>
      <c r="M30" s="3">
        <f t="shared" si="7"/>
        <v>3.21</v>
      </c>
      <c r="P30" s="12" t="s">
        <v>969</v>
      </c>
      <c r="Q30" s="9" t="str">
        <f t="shared" si="1"/>
        <v xml:space="preserve">CR2         -ON  </v>
      </c>
      <c r="R30" s="38">
        <f t="shared" si="2"/>
        <v>41726</v>
      </c>
      <c r="S30" s="5">
        <f t="shared" si="3"/>
        <v>3.21</v>
      </c>
      <c r="T30" s="5">
        <f t="shared" si="4"/>
        <v>3.26</v>
      </c>
      <c r="U30" s="5">
        <f t="shared" si="5"/>
        <v>3.26</v>
      </c>
      <c r="V30" s="5">
        <f t="shared" si="6"/>
        <v>3.21</v>
      </c>
    </row>
    <row r="31" spans="1:22">
      <c r="A31" s="25" t="str">
        <f>IF(Tabela1768[[#This Row],[Código]]="IBOV","^BVSP",IF(Tabela1768[[#This Row],[Código]]="","",CONCATENATE(LEFT(Tabela1768[[#This Row],[Código]],6),".SA")))</f>
        <v>CTKA3.SA</v>
      </c>
      <c r="C31" s="3" t="s">
        <v>877</v>
      </c>
      <c r="D31" s="3" t="s">
        <v>1336</v>
      </c>
      <c r="E31" s="3" t="s">
        <v>1336</v>
      </c>
      <c r="F31" s="3" t="s">
        <v>1336</v>
      </c>
      <c r="G31" s="3" t="s">
        <v>1336</v>
      </c>
      <c r="H31" s="38">
        <v>41726</v>
      </c>
      <c r="J31" s="3">
        <f t="shared" si="7"/>
        <v>1.64</v>
      </c>
      <c r="K31" s="3">
        <f t="shared" si="7"/>
        <v>1.64</v>
      </c>
      <c r="L31" s="3">
        <f t="shared" si="7"/>
        <v>1.64</v>
      </c>
      <c r="M31" s="3">
        <f t="shared" si="7"/>
        <v>1.64</v>
      </c>
      <c r="P31" s="12" t="s">
        <v>875</v>
      </c>
      <c r="Q31" s="9" t="str">
        <f t="shared" si="1"/>
        <v>KARSTEN     -ON</v>
      </c>
      <c r="R31" s="38">
        <f t="shared" si="2"/>
        <v>41726</v>
      </c>
      <c r="S31" s="5">
        <f t="shared" si="3"/>
        <v>1.64</v>
      </c>
      <c r="T31" s="5">
        <f t="shared" si="4"/>
        <v>1.64</v>
      </c>
      <c r="U31" s="5">
        <f t="shared" si="5"/>
        <v>1.64</v>
      </c>
      <c r="V31" s="5">
        <f t="shared" si="6"/>
        <v>1.64</v>
      </c>
    </row>
    <row r="32" spans="1:22">
      <c r="A32" s="25" t="str">
        <f>IF(Tabela1768[[#This Row],[Código]]="IBOV","^BVSP",IF(Tabela1768[[#This Row],[Código]]="","",CONCATENATE(LEFT(Tabela1768[[#This Row],[Código]],6),".SA")))</f>
        <v>CTKA4.SA</v>
      </c>
      <c r="C32" s="3" t="s">
        <v>878</v>
      </c>
      <c r="D32" s="3" t="s">
        <v>1912</v>
      </c>
      <c r="E32" s="3" t="s">
        <v>614</v>
      </c>
      <c r="F32" s="3" t="s">
        <v>1912</v>
      </c>
      <c r="G32" s="3" t="s">
        <v>614</v>
      </c>
      <c r="H32" s="38">
        <v>41726</v>
      </c>
      <c r="J32" s="3">
        <f t="shared" si="7"/>
        <v>0.66</v>
      </c>
      <c r="K32" s="3">
        <f t="shared" si="7"/>
        <v>0.61</v>
      </c>
      <c r="L32" s="3">
        <f t="shared" si="7"/>
        <v>0.66</v>
      </c>
      <c r="M32" s="3">
        <f t="shared" si="7"/>
        <v>0.61</v>
      </c>
      <c r="P32" s="12" t="s">
        <v>876</v>
      </c>
      <c r="Q32" s="9" t="str">
        <f t="shared" si="1"/>
        <v>KARSTEN     -PN</v>
      </c>
      <c r="R32" s="38">
        <f t="shared" si="2"/>
        <v>41726</v>
      </c>
      <c r="S32" s="5">
        <f t="shared" si="3"/>
        <v>0.66</v>
      </c>
      <c r="T32" s="5">
        <f t="shared" si="4"/>
        <v>0.61</v>
      </c>
      <c r="U32" s="5">
        <f t="shared" si="5"/>
        <v>0.66</v>
      </c>
      <c r="V32" s="5">
        <f t="shared" si="6"/>
        <v>0.61</v>
      </c>
    </row>
    <row r="33" spans="1:22">
      <c r="A33" s="25" t="str">
        <f>IF(Tabela1768[[#This Row],[Código]]="IBOV","^BVSP",IF(Tabela1768[[#This Row],[Código]]="","",CONCATENATE(LEFT(Tabela1768[[#This Row],[Código]],6),".SA")))</f>
        <v>CTNM3.SA</v>
      </c>
      <c r="C33" s="3" t="s">
        <v>859</v>
      </c>
      <c r="D33" s="3" t="s">
        <v>1284</v>
      </c>
      <c r="E33" s="3" t="s">
        <v>1284</v>
      </c>
      <c r="F33" s="3" t="s">
        <v>1284</v>
      </c>
      <c r="G33" s="3" t="s">
        <v>1284</v>
      </c>
      <c r="H33" s="38">
        <v>41726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2" t="s">
        <v>857</v>
      </c>
      <c r="Q33" s="9" t="str">
        <f t="shared" si="1"/>
        <v>COTEMINAS   -ON</v>
      </c>
      <c r="R33" s="38">
        <f t="shared" si="2"/>
        <v>41726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25" t="str">
        <f>IF(Tabela1768[[#This Row],[Código]]="IBOV","^BVSP",IF(Tabela1768[[#This Row],[Código]]="","",CONCATENATE(LEFT(Tabela1768[[#This Row],[Código]],6),".SA")))</f>
        <v>CTNM4.SA</v>
      </c>
      <c r="C34" s="3" t="s">
        <v>860</v>
      </c>
      <c r="D34" s="3" t="s">
        <v>1450</v>
      </c>
      <c r="E34" s="3" t="s">
        <v>4277</v>
      </c>
      <c r="F34" s="3" t="s">
        <v>4273</v>
      </c>
      <c r="G34" s="3" t="s">
        <v>4277</v>
      </c>
      <c r="H34" s="38">
        <v>41726</v>
      </c>
      <c r="J34" s="3">
        <f t="shared" si="7"/>
        <v>2.15</v>
      </c>
      <c r="K34" s="3">
        <f t="shared" si="7"/>
        <v>2.08</v>
      </c>
      <c r="L34" s="3">
        <f t="shared" si="7"/>
        <v>2.21</v>
      </c>
      <c r="M34" s="3">
        <f t="shared" si="7"/>
        <v>2.08</v>
      </c>
      <c r="P34" s="12" t="s">
        <v>858</v>
      </c>
      <c r="Q34" s="9" t="str">
        <f t="shared" si="1"/>
        <v>COTEMINAS   -PN</v>
      </c>
      <c r="R34" s="38">
        <f t="shared" si="2"/>
        <v>41726</v>
      </c>
      <c r="S34" s="5">
        <f t="shared" si="3"/>
        <v>2.15</v>
      </c>
      <c r="T34" s="5">
        <f t="shared" si="4"/>
        <v>2.08</v>
      </c>
      <c r="U34" s="5">
        <f t="shared" si="5"/>
        <v>2.21</v>
      </c>
      <c r="V34" s="5">
        <f t="shared" si="6"/>
        <v>2.08</v>
      </c>
    </row>
    <row r="35" spans="1:22">
      <c r="A35" s="25" t="str">
        <f>IF(Tabela1768[[#This Row],[Código]]="IBOV","^BVSP",IF(Tabela1768[[#This Row],[Código]]="","",CONCATENATE(LEFT(Tabela1768[[#This Row],[Código]],6),".SA")))</f>
        <v>CTSA3.SA</v>
      </c>
      <c r="C35" s="3" t="s">
        <v>863</v>
      </c>
      <c r="D35" s="3" t="s">
        <v>4278</v>
      </c>
      <c r="E35" s="3" t="s">
        <v>4278</v>
      </c>
      <c r="F35" s="3" t="s">
        <v>4278</v>
      </c>
      <c r="G35" s="3" t="s">
        <v>4278</v>
      </c>
      <c r="H35" s="38">
        <v>41726</v>
      </c>
      <c r="J35" s="3">
        <f t="shared" si="7"/>
        <v>4.95</v>
      </c>
      <c r="K35" s="3">
        <f t="shared" si="7"/>
        <v>4.95</v>
      </c>
      <c r="L35" s="3">
        <f t="shared" si="7"/>
        <v>4.95</v>
      </c>
      <c r="M35" s="3">
        <f t="shared" si="7"/>
        <v>4.95</v>
      </c>
      <c r="P35" s="12" t="s">
        <v>861</v>
      </c>
      <c r="Q35" s="9" t="str">
        <f t="shared" si="1"/>
        <v>SANTANENSE  -ON</v>
      </c>
      <c r="R35" s="34">
        <f t="shared" si="2"/>
        <v>41726</v>
      </c>
      <c r="S35" s="6">
        <f t="shared" si="3"/>
        <v>4.95</v>
      </c>
      <c r="T35" s="6">
        <f t="shared" si="4"/>
        <v>4.95</v>
      </c>
      <c r="U35" s="6">
        <f t="shared" si="5"/>
        <v>4.95</v>
      </c>
      <c r="V35" s="6">
        <f t="shared" si="6"/>
        <v>4.95</v>
      </c>
    </row>
    <row r="36" spans="1:22">
      <c r="A36" s="25" t="str">
        <f>IF(Tabela1768[[#This Row],[Código]]="IBOV","^BVSP",IF(Tabela1768[[#This Row],[Código]]="","",CONCATENATE(LEFT(Tabela1768[[#This Row],[Código]],6),".SA")))</f>
        <v>CTSA4.SA</v>
      </c>
      <c r="C36" s="3" t="s">
        <v>864</v>
      </c>
      <c r="D36" s="3" t="s">
        <v>1411</v>
      </c>
      <c r="E36" s="3" t="s">
        <v>1411</v>
      </c>
      <c r="F36" s="3" t="s">
        <v>1411</v>
      </c>
      <c r="G36" s="3" t="s">
        <v>1411</v>
      </c>
      <c r="H36" s="38">
        <v>41726</v>
      </c>
      <c r="J36" s="3">
        <f t="shared" si="7"/>
        <v>5.0999999999999996</v>
      </c>
      <c r="K36" s="3">
        <f t="shared" si="7"/>
        <v>5.0999999999999996</v>
      </c>
      <c r="L36" s="3">
        <f t="shared" si="7"/>
        <v>5.0999999999999996</v>
      </c>
      <c r="M36" s="3">
        <f t="shared" si="7"/>
        <v>5.0999999999999996</v>
      </c>
      <c r="P36" s="12" t="s">
        <v>862</v>
      </c>
      <c r="Q36" s="9" t="str">
        <f t="shared" si="1"/>
        <v>SANTANENSE  -PN</v>
      </c>
      <c r="R36" s="38">
        <f t="shared" si="2"/>
        <v>41726</v>
      </c>
      <c r="S36" s="5">
        <f t="shared" si="3"/>
        <v>5.0999999999999996</v>
      </c>
      <c r="T36" s="5">
        <f t="shared" si="4"/>
        <v>5.0999999999999996</v>
      </c>
      <c r="U36" s="5">
        <f t="shared" si="5"/>
        <v>5.0999999999999996</v>
      </c>
      <c r="V36" s="5">
        <f t="shared" si="6"/>
        <v>5.0999999999999996</v>
      </c>
    </row>
    <row r="37" spans="1:22">
      <c r="A37" s="25" t="str">
        <f>IF(Tabela1768[[#This Row],[Código]]="IBOV","^BVSP",IF(Tabela1768[[#This Row],[Código]]="","",CONCATENATE(LEFT(Tabela1768[[#This Row],[Código]],6),".SA")))</f>
        <v>CTSA8.SA</v>
      </c>
      <c r="C37" s="3" t="s">
        <v>866</v>
      </c>
      <c r="D37" s="3" t="s">
        <v>400</v>
      </c>
      <c r="E37" s="3" t="s">
        <v>401</v>
      </c>
      <c r="F37" s="3" t="s">
        <v>400</v>
      </c>
      <c r="G37" s="3" t="s">
        <v>400</v>
      </c>
      <c r="H37" s="38" t="s">
        <v>400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2" t="s">
        <v>865</v>
      </c>
      <c r="Q37" s="9" t="str">
        <f t="shared" si="1"/>
        <v>SANTANENSE  -PND</v>
      </c>
      <c r="R37" s="38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25" t="str">
        <f>IF(Tabela1768[[#This Row],[Código]]="IBOV","^BVSP",IF(Tabela1768[[#This Row],[Código]]="","",CONCATENATE(LEFT(Tabela1768[[#This Row],[Código]],6),".SA")))</f>
        <v>CVCB3.SA</v>
      </c>
      <c r="C38" s="3" t="s">
        <v>788</v>
      </c>
      <c r="D38" s="3" t="s">
        <v>1904</v>
      </c>
      <c r="E38" s="3" t="s">
        <v>1366</v>
      </c>
      <c r="F38" s="3" t="s">
        <v>4279</v>
      </c>
      <c r="G38" s="3" t="s">
        <v>1359</v>
      </c>
      <c r="H38" s="38">
        <v>41726</v>
      </c>
      <c r="J38" s="3">
        <f t="shared" si="7"/>
        <v>14.84</v>
      </c>
      <c r="K38" s="3">
        <f t="shared" si="7"/>
        <v>15.17</v>
      </c>
      <c r="L38" s="3">
        <f t="shared" si="7"/>
        <v>15.29</v>
      </c>
      <c r="M38" s="3">
        <f t="shared" si="7"/>
        <v>14.5</v>
      </c>
      <c r="P38" s="13" t="s">
        <v>787</v>
      </c>
      <c r="Q38" s="9" t="str">
        <f t="shared" si="1"/>
        <v xml:space="preserve">CVC BRASIL  -ON  </v>
      </c>
      <c r="R38" s="38">
        <f t="shared" si="2"/>
        <v>41726</v>
      </c>
      <c r="S38" s="5">
        <f t="shared" si="3"/>
        <v>14.84</v>
      </c>
      <c r="T38" s="5">
        <f t="shared" si="4"/>
        <v>15.17</v>
      </c>
      <c r="U38" s="5">
        <f t="shared" si="5"/>
        <v>15.29</v>
      </c>
      <c r="V38" s="5">
        <f t="shared" si="6"/>
        <v>14.5</v>
      </c>
    </row>
    <row r="39" spans="1:22">
      <c r="A39" s="25" t="str">
        <f>IF(Tabela1768[[#This Row],[Código]]="IBOV","^BVSP",IF(Tabela1768[[#This Row],[Código]]="","",CONCATENATE(LEFT(Tabela1768[[#This Row],[Código]],6),".SA")))</f>
        <v>CYRE3.SA</v>
      </c>
      <c r="C39" s="3" t="s">
        <v>978</v>
      </c>
      <c r="D39" s="3" t="s">
        <v>1363</v>
      </c>
      <c r="E39" s="3" t="s">
        <v>1442</v>
      </c>
      <c r="F39" s="3" t="s">
        <v>1327</v>
      </c>
      <c r="G39" s="3" t="s">
        <v>4280</v>
      </c>
      <c r="H39" s="38">
        <v>41726</v>
      </c>
      <c r="J39" s="3">
        <f t="shared" si="7"/>
        <v>13.3</v>
      </c>
      <c r="K39" s="3">
        <f t="shared" si="7"/>
        <v>13.43</v>
      </c>
      <c r="L39" s="3">
        <f t="shared" si="7"/>
        <v>13.57</v>
      </c>
      <c r="M39" s="3">
        <f t="shared" si="7"/>
        <v>13.15</v>
      </c>
      <c r="P39" s="12" t="s">
        <v>970</v>
      </c>
      <c r="Q39" s="9" t="str">
        <f t="shared" ref="Q39:Q70" si="8">IF(A39="","",C39)</f>
        <v xml:space="preserve">CYRELA REALT-ON  </v>
      </c>
      <c r="R39" s="38">
        <f t="shared" ref="R39:R70" si="9">IF(A39="","",H39)</f>
        <v>41726</v>
      </c>
      <c r="S39" s="5">
        <f t="shared" ref="S39:S70" si="10">J39</f>
        <v>13.3</v>
      </c>
      <c r="T39" s="5">
        <f t="shared" ref="T39:T70" si="11">K39</f>
        <v>13.43</v>
      </c>
      <c r="U39" s="5">
        <f t="shared" ref="U39:U70" si="12">L39</f>
        <v>13.57</v>
      </c>
      <c r="V39" s="5">
        <f t="shared" ref="V39:V70" si="13">M39</f>
        <v>13.15</v>
      </c>
    </row>
    <row r="40" spans="1:22">
      <c r="A40" s="25" t="str">
        <f>IF(Tabela1768[[#This Row],[Código]]="IBOV","^BVSP",IF(Tabela1768[[#This Row],[Código]]="","",CONCATENATE(LEFT(Tabela1768[[#This Row],[Código]],6),".SA")))</f>
        <v>DIRR3.SA</v>
      </c>
      <c r="C40" s="3" t="s">
        <v>979</v>
      </c>
      <c r="D40" s="3" t="s">
        <v>1431</v>
      </c>
      <c r="E40" s="3" t="s">
        <v>1371</v>
      </c>
      <c r="F40" s="3" t="s">
        <v>1994</v>
      </c>
      <c r="G40" s="3" t="s">
        <v>4281</v>
      </c>
      <c r="H40" s="38">
        <v>41726</v>
      </c>
      <c r="J40" s="3">
        <f t="shared" si="7"/>
        <v>9.6199999999999992</v>
      </c>
      <c r="K40" s="3">
        <f t="shared" si="7"/>
        <v>9.61</v>
      </c>
      <c r="L40" s="3">
        <f t="shared" si="7"/>
        <v>9.93</v>
      </c>
      <c r="M40" s="3">
        <f t="shared" si="7"/>
        <v>9.5500000000000007</v>
      </c>
      <c r="P40" s="12" t="s">
        <v>971</v>
      </c>
      <c r="Q40" s="9" t="str">
        <f t="shared" si="8"/>
        <v xml:space="preserve">DIRECIONAL  -ON  </v>
      </c>
      <c r="R40" s="38">
        <f t="shared" si="9"/>
        <v>41726</v>
      </c>
      <c r="S40" s="5">
        <f t="shared" si="10"/>
        <v>9.6199999999999992</v>
      </c>
      <c r="T40" s="5">
        <f t="shared" si="11"/>
        <v>9.61</v>
      </c>
      <c r="U40" s="5">
        <f t="shared" si="12"/>
        <v>9.93</v>
      </c>
      <c r="V40" s="5">
        <f t="shared" si="13"/>
        <v>9.5500000000000007</v>
      </c>
    </row>
    <row r="41" spans="1:22">
      <c r="A41" s="25" t="str">
        <f>IF(Tabela1768[[#This Row],[Código]]="IBOV","^BVSP",IF(Tabela1768[[#This Row],[Código]]="","",CONCATENATE(LEFT(Tabela1768[[#This Row],[Código]],6),".SA")))</f>
        <v>DOHL3.SA</v>
      </c>
      <c r="C41" s="3" t="s">
        <v>869</v>
      </c>
      <c r="D41" s="3" t="s">
        <v>400</v>
      </c>
      <c r="E41" s="3" t="s">
        <v>694</v>
      </c>
      <c r="F41" s="3" t="s">
        <v>694</v>
      </c>
      <c r="G41" s="3" t="s">
        <v>694</v>
      </c>
      <c r="H41" s="38">
        <v>41726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3" t="s">
        <v>867</v>
      </c>
      <c r="Q41" s="9" t="str">
        <f t="shared" si="8"/>
        <v>DOHLER      -ON</v>
      </c>
      <c r="R41" s="38">
        <f t="shared" si="9"/>
        <v>41726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25" t="str">
        <f>IF(Tabela1768[[#This Row],[Código]]="IBOV","^BVSP",IF(Tabela1768[[#This Row],[Código]]="","",CONCATENATE(LEFT(Tabela1768[[#This Row],[Código]],6),".SA")))</f>
        <v>DOHL4.SA</v>
      </c>
      <c r="C42" s="3" t="s">
        <v>870</v>
      </c>
      <c r="D42" s="3" t="s">
        <v>1396</v>
      </c>
      <c r="E42" s="3" t="s">
        <v>1396</v>
      </c>
      <c r="F42" s="3" t="s">
        <v>1396</v>
      </c>
      <c r="G42" s="3" t="s">
        <v>1396</v>
      </c>
      <c r="H42" s="38">
        <v>41726</v>
      </c>
      <c r="J42" s="3">
        <f t="shared" si="7"/>
        <v>5.74</v>
      </c>
      <c r="K42" s="3">
        <f t="shared" si="7"/>
        <v>5.74</v>
      </c>
      <c r="L42" s="3">
        <f t="shared" si="7"/>
        <v>5.74</v>
      </c>
      <c r="M42" s="3">
        <f t="shared" si="7"/>
        <v>5.74</v>
      </c>
      <c r="P42" s="13" t="s">
        <v>868</v>
      </c>
      <c r="Q42" s="9" t="str">
        <f t="shared" si="8"/>
        <v>DOHLER      -PN</v>
      </c>
      <c r="R42" s="34">
        <f t="shared" si="9"/>
        <v>41726</v>
      </c>
      <c r="S42" s="6">
        <f t="shared" si="10"/>
        <v>5.74</v>
      </c>
      <c r="T42" s="6">
        <f t="shared" si="11"/>
        <v>5.74</v>
      </c>
      <c r="U42" s="6">
        <f t="shared" si="12"/>
        <v>5.74</v>
      </c>
      <c r="V42" s="6">
        <f t="shared" si="13"/>
        <v>5.74</v>
      </c>
    </row>
    <row r="43" spans="1:22">
      <c r="A43" s="25" t="str">
        <f>IF(Tabela1768[[#This Row],[Código]]="IBOV","^BVSP",IF(Tabela1768[[#This Row],[Código]]="","",CONCATENATE(LEFT(Tabela1768[[#This Row],[Código]],6),".SA")))</f>
        <v>ECPR3.SA</v>
      </c>
      <c r="C43" s="3" t="s">
        <v>873</v>
      </c>
      <c r="D43" s="3" t="s">
        <v>1938</v>
      </c>
      <c r="E43" s="3" t="s">
        <v>1938</v>
      </c>
      <c r="F43" s="3" t="s">
        <v>1938</v>
      </c>
      <c r="G43" s="3" t="s">
        <v>1938</v>
      </c>
      <c r="H43" s="38">
        <v>41726</v>
      </c>
      <c r="J43" s="3">
        <f t="shared" si="7"/>
        <v>31</v>
      </c>
      <c r="K43" s="3">
        <f t="shared" si="7"/>
        <v>31</v>
      </c>
      <c r="L43" s="3">
        <f t="shared" si="7"/>
        <v>31</v>
      </c>
      <c r="M43" s="3">
        <f t="shared" si="7"/>
        <v>31</v>
      </c>
      <c r="P43" s="12" t="s">
        <v>871</v>
      </c>
      <c r="Q43" s="9" t="str">
        <f t="shared" si="8"/>
        <v>ENCORPAR    -ON</v>
      </c>
      <c r="R43" s="38">
        <f t="shared" si="9"/>
        <v>41726</v>
      </c>
      <c r="S43" s="5">
        <f t="shared" si="10"/>
        <v>31</v>
      </c>
      <c r="T43" s="5">
        <f t="shared" si="11"/>
        <v>31</v>
      </c>
      <c r="U43" s="5">
        <f t="shared" si="12"/>
        <v>31</v>
      </c>
      <c r="V43" s="5">
        <f t="shared" si="13"/>
        <v>31</v>
      </c>
    </row>
    <row r="44" spans="1:22">
      <c r="A44" s="25" t="str">
        <f>IF(Tabela1768[[#This Row],[Código]]="IBOV","^BVSP",IF(Tabela1768[[#This Row],[Código]]="","",CONCATENATE(LEFT(Tabela1768[[#This Row],[Código]],6),".SA")))</f>
        <v>ECPR4.SA</v>
      </c>
      <c r="C44" s="3" t="s">
        <v>874</v>
      </c>
      <c r="D44" s="3" t="s">
        <v>400</v>
      </c>
      <c r="E44" s="3" t="s">
        <v>835</v>
      </c>
      <c r="F44" s="3" t="s">
        <v>835</v>
      </c>
      <c r="G44" s="3" t="s">
        <v>835</v>
      </c>
      <c r="H44" s="38">
        <v>41726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2" t="s">
        <v>872</v>
      </c>
      <c r="Q44" s="9" t="str">
        <f t="shared" si="8"/>
        <v>ENCORPAR    -PN</v>
      </c>
      <c r="R44" s="38">
        <f t="shared" si="9"/>
        <v>41726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25" t="str">
        <f>IF(Tabela1768[[#This Row],[Código]]="IBOV","^BVSP",IF(Tabela1768[[#This Row],[Código]]="","",CONCATENATE(LEFT(Tabela1768[[#This Row],[Código]],6),".SA")))</f>
        <v>ESTR3.SA</v>
      </c>
      <c r="C45" s="3" t="s">
        <v>847</v>
      </c>
      <c r="D45" s="3" t="s">
        <v>400</v>
      </c>
      <c r="E45" s="3" t="s">
        <v>668</v>
      </c>
      <c r="F45" s="3" t="s">
        <v>668</v>
      </c>
      <c r="G45" s="3" t="s">
        <v>668</v>
      </c>
      <c r="H45" s="38">
        <v>41726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3" t="s">
        <v>845</v>
      </c>
      <c r="Q45" s="9" t="str">
        <f t="shared" si="8"/>
        <v>ESTRELA     -ON</v>
      </c>
      <c r="R45" s="38">
        <f t="shared" si="9"/>
        <v>41726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25" t="str">
        <f>IF(Tabela1768[[#This Row],[Código]]="IBOV","^BVSP",IF(Tabela1768[[#This Row],[Código]]="","",CONCATENATE(LEFT(Tabela1768[[#This Row],[Código]],6),".SA")))</f>
        <v>ESTR4.SA</v>
      </c>
      <c r="C46" s="3" t="s">
        <v>848</v>
      </c>
      <c r="D46" s="3" t="s">
        <v>1241</v>
      </c>
      <c r="E46" s="3" t="s">
        <v>1939</v>
      </c>
      <c r="F46" s="3" t="s">
        <v>1241</v>
      </c>
      <c r="G46" s="3" t="s">
        <v>1939</v>
      </c>
      <c r="H46" s="38">
        <v>41726</v>
      </c>
      <c r="J46" s="3">
        <f t="shared" si="7"/>
        <v>0.21</v>
      </c>
      <c r="K46" s="3">
        <f t="shared" si="7"/>
        <v>0.2</v>
      </c>
      <c r="L46" s="3">
        <f t="shared" si="7"/>
        <v>0.21</v>
      </c>
      <c r="M46" s="3">
        <f t="shared" si="7"/>
        <v>0.2</v>
      </c>
      <c r="P46" s="12" t="s">
        <v>846</v>
      </c>
      <c r="Q46" s="9" t="str">
        <f t="shared" si="8"/>
        <v>ESTRELA     -PN</v>
      </c>
      <c r="R46" s="38">
        <f t="shared" si="9"/>
        <v>41726</v>
      </c>
      <c r="S46" s="5">
        <f t="shared" si="10"/>
        <v>0.21</v>
      </c>
      <c r="T46" s="5">
        <f t="shared" si="11"/>
        <v>0.2</v>
      </c>
      <c r="U46" s="5">
        <f t="shared" si="12"/>
        <v>0.21</v>
      </c>
      <c r="V46" s="5">
        <f t="shared" si="13"/>
        <v>0.2</v>
      </c>
    </row>
    <row r="47" spans="1:22">
      <c r="A47" s="25" t="str">
        <f>IF(Tabela1768[[#This Row],[Código]]="IBOV","^BVSP",IF(Tabela1768[[#This Row],[Código]]="","",CONCATENATE(LEFT(Tabela1768[[#This Row],[Código]],6),".SA")))</f>
        <v>EVEN3.SA</v>
      </c>
      <c r="C47" s="3" t="s">
        <v>980</v>
      </c>
      <c r="D47" s="3" t="s">
        <v>4282</v>
      </c>
      <c r="E47" s="3" t="s">
        <v>4283</v>
      </c>
      <c r="F47" s="3" t="s">
        <v>1958</v>
      </c>
      <c r="G47" s="3" t="s">
        <v>4284</v>
      </c>
      <c r="H47" s="38">
        <v>41726</v>
      </c>
      <c r="J47" s="3">
        <f t="shared" si="7"/>
        <v>7.33</v>
      </c>
      <c r="K47" s="3">
        <f t="shared" si="7"/>
        <v>7.41</v>
      </c>
      <c r="L47" s="3">
        <f t="shared" si="7"/>
        <v>7.44</v>
      </c>
      <c r="M47" s="3">
        <f t="shared" si="7"/>
        <v>7.18</v>
      </c>
      <c r="P47" s="13" t="s">
        <v>972</v>
      </c>
      <c r="Q47" s="9" t="str">
        <f t="shared" si="8"/>
        <v xml:space="preserve">EVEN        -ON  </v>
      </c>
      <c r="R47" s="38">
        <f t="shared" si="9"/>
        <v>41726</v>
      </c>
      <c r="S47" s="5">
        <f t="shared" si="10"/>
        <v>7.33</v>
      </c>
      <c r="T47" s="5">
        <f t="shared" si="11"/>
        <v>7.41</v>
      </c>
      <c r="U47" s="5">
        <f t="shared" si="12"/>
        <v>7.44</v>
      </c>
      <c r="V47" s="5">
        <f t="shared" si="13"/>
        <v>7.18</v>
      </c>
    </row>
    <row r="48" spans="1:22">
      <c r="A48" s="25" t="str">
        <f>IF(Tabela1768[[#This Row],[Código]]="IBOV","^BVSP",IF(Tabela1768[[#This Row],[Código]]="","",CONCATENATE(LEFT(Tabela1768[[#This Row],[Código]],6),".SA")))</f>
        <v>EZTC3.SA</v>
      </c>
      <c r="C48" s="3" t="s">
        <v>981</v>
      </c>
      <c r="D48" s="3" t="s">
        <v>4285</v>
      </c>
      <c r="E48" s="3" t="s">
        <v>4286</v>
      </c>
      <c r="F48" s="3" t="s">
        <v>4287</v>
      </c>
      <c r="G48" s="3" t="s">
        <v>4288</v>
      </c>
      <c r="H48" s="38">
        <v>41726</v>
      </c>
      <c r="J48" s="3">
        <f t="shared" si="7"/>
        <v>27.59</v>
      </c>
      <c r="K48" s="3">
        <f t="shared" si="7"/>
        <v>27.8</v>
      </c>
      <c r="L48" s="3">
        <f t="shared" si="7"/>
        <v>27.89</v>
      </c>
      <c r="M48" s="3">
        <f t="shared" si="7"/>
        <v>27.54</v>
      </c>
      <c r="P48" s="9" t="s">
        <v>973</v>
      </c>
      <c r="Q48" s="9" t="str">
        <f t="shared" si="8"/>
        <v xml:space="preserve">EZTEC       -ON  </v>
      </c>
      <c r="R48" s="38">
        <f t="shared" si="9"/>
        <v>41726</v>
      </c>
      <c r="S48" s="5">
        <f t="shared" si="10"/>
        <v>27.59</v>
      </c>
      <c r="T48" s="5">
        <f t="shared" si="11"/>
        <v>27.8</v>
      </c>
      <c r="U48" s="5">
        <f t="shared" si="12"/>
        <v>27.89</v>
      </c>
      <c r="V48" s="5">
        <f t="shared" si="13"/>
        <v>27.54</v>
      </c>
    </row>
    <row r="49" spans="1:22">
      <c r="A49" s="25" t="str">
        <f>IF(Tabela1768[[#This Row],[Código]]="IBOV","^BVSP",IF(Tabela1768[[#This Row],[Código]]="","",CONCATENATE(LEFT(Tabela1768[[#This Row],[Código]],6),".SA")))</f>
        <v>GFSA3.SA</v>
      </c>
      <c r="C49" s="3" t="s">
        <v>982</v>
      </c>
      <c r="D49" s="3" t="s">
        <v>4289</v>
      </c>
      <c r="E49" s="3" t="s">
        <v>4290</v>
      </c>
      <c r="F49" s="3" t="s">
        <v>4138</v>
      </c>
      <c r="G49" s="3" t="s">
        <v>1936</v>
      </c>
      <c r="H49" s="38">
        <v>41726</v>
      </c>
      <c r="J49" s="3">
        <f t="shared" si="7"/>
        <v>3.32</v>
      </c>
      <c r="K49" s="3">
        <f t="shared" si="7"/>
        <v>3.34</v>
      </c>
      <c r="L49" s="3">
        <f t="shared" si="7"/>
        <v>3.43</v>
      </c>
      <c r="M49" s="3">
        <f t="shared" si="7"/>
        <v>3.28</v>
      </c>
      <c r="P49" s="12" t="s">
        <v>974</v>
      </c>
      <c r="Q49" s="9" t="str">
        <f t="shared" si="8"/>
        <v xml:space="preserve">GAFISA      -ON  </v>
      </c>
      <c r="R49" s="38">
        <f t="shared" si="9"/>
        <v>41726</v>
      </c>
      <c r="S49" s="5">
        <f t="shared" si="10"/>
        <v>3.32</v>
      </c>
      <c r="T49" s="5">
        <f t="shared" si="11"/>
        <v>3.34</v>
      </c>
      <c r="U49" s="5">
        <f t="shared" si="12"/>
        <v>3.43</v>
      </c>
      <c r="V49" s="5">
        <f t="shared" si="13"/>
        <v>3.28</v>
      </c>
    </row>
    <row r="50" spans="1:22">
      <c r="A50" s="25" t="str">
        <f>IF(Tabela1768[[#This Row],[Código]]="IBOV","^BVSP",IF(Tabela1768[[#This Row],[Código]]="","",CONCATENATE(LEFT(Tabela1768[[#This Row],[Código]],6),".SA")))</f>
        <v>GUAR3.SA</v>
      </c>
      <c r="C50" s="3" t="s">
        <v>1453</v>
      </c>
      <c r="D50" s="3" t="s">
        <v>4291</v>
      </c>
      <c r="E50" s="3" t="s">
        <v>4292</v>
      </c>
      <c r="F50" s="3" t="s">
        <v>4293</v>
      </c>
      <c r="G50" s="3" t="s">
        <v>4294</v>
      </c>
      <c r="H50" s="38">
        <v>41726</v>
      </c>
      <c r="J50" s="3">
        <f t="shared" si="7"/>
        <v>91.47</v>
      </c>
      <c r="K50" s="3">
        <f t="shared" si="7"/>
        <v>90.67</v>
      </c>
      <c r="L50" s="3">
        <f t="shared" si="7"/>
        <v>93</v>
      </c>
      <c r="M50" s="3">
        <f t="shared" si="7"/>
        <v>90.32</v>
      </c>
      <c r="P50" s="12" t="s">
        <v>944</v>
      </c>
      <c r="Q50" s="9" t="str">
        <f t="shared" si="8"/>
        <v>GUARARAPES  -ON</v>
      </c>
      <c r="R50" s="38">
        <f t="shared" si="9"/>
        <v>41726</v>
      </c>
      <c r="S50" s="5">
        <f t="shared" si="10"/>
        <v>91.47</v>
      </c>
      <c r="T50" s="5">
        <f t="shared" si="11"/>
        <v>90.67</v>
      </c>
      <c r="U50" s="5">
        <f t="shared" si="12"/>
        <v>93</v>
      </c>
      <c r="V50" s="5">
        <f t="shared" si="13"/>
        <v>90.32</v>
      </c>
    </row>
    <row r="51" spans="1:22">
      <c r="A51" s="25" t="str">
        <f>IF(Tabela1768[[#This Row],[Código]]="IBOV","^BVSP",IF(Tabela1768[[#This Row],[Código]]="","",CONCATENATE(LEFT(Tabela1768[[#This Row],[Código]],6),".SA")))</f>
        <v>GUAR4.SA</v>
      </c>
      <c r="C51" s="3" t="s">
        <v>1454</v>
      </c>
      <c r="D51" s="3" t="s">
        <v>4295</v>
      </c>
      <c r="E51" s="3" t="s">
        <v>4296</v>
      </c>
      <c r="F51" s="3" t="s">
        <v>4296</v>
      </c>
      <c r="G51" s="3" t="s">
        <v>4297</v>
      </c>
      <c r="H51" s="38">
        <v>41726</v>
      </c>
      <c r="J51" s="3">
        <f t="shared" si="7"/>
        <v>86.47</v>
      </c>
      <c r="K51" s="3">
        <f t="shared" si="7"/>
        <v>86.59</v>
      </c>
      <c r="L51" s="3">
        <f t="shared" si="7"/>
        <v>86.59</v>
      </c>
      <c r="M51" s="3">
        <f t="shared" si="7"/>
        <v>85.76</v>
      </c>
      <c r="P51" s="12" t="s">
        <v>945</v>
      </c>
      <c r="Q51" s="9" t="str">
        <f t="shared" si="8"/>
        <v>GUARARAPES  -PN</v>
      </c>
      <c r="R51" s="34">
        <f t="shared" si="9"/>
        <v>41726</v>
      </c>
      <c r="S51" s="6">
        <f t="shared" si="10"/>
        <v>86.47</v>
      </c>
      <c r="T51" s="6">
        <f t="shared" si="11"/>
        <v>86.59</v>
      </c>
      <c r="U51" s="6">
        <f t="shared" si="12"/>
        <v>86.59</v>
      </c>
      <c r="V51" s="6">
        <f t="shared" si="13"/>
        <v>85.76</v>
      </c>
    </row>
    <row r="52" spans="1:22">
      <c r="A52" s="25" t="str">
        <f>IF(Tabela1768[[#This Row],[Código]]="IBOV","^BVSP",IF(Tabela1768[[#This Row],[Código]]="","",CONCATENATE(LEFT(Tabela1768[[#This Row],[Código]],6),".SA")))</f>
        <v>HBOR3.SA</v>
      </c>
      <c r="C52" s="3" t="s">
        <v>983</v>
      </c>
      <c r="D52" s="3" t="s">
        <v>2023</v>
      </c>
      <c r="E52" s="3" t="s">
        <v>1409</v>
      </c>
      <c r="F52" s="3" t="s">
        <v>2023</v>
      </c>
      <c r="G52" s="3" t="s">
        <v>1329</v>
      </c>
      <c r="H52" s="38">
        <v>41726</v>
      </c>
      <c r="J52" s="3">
        <f t="shared" si="7"/>
        <v>7.84</v>
      </c>
      <c r="K52" s="3">
        <f t="shared" si="7"/>
        <v>7.73</v>
      </c>
      <c r="L52" s="3">
        <f t="shared" si="7"/>
        <v>7.84</v>
      </c>
      <c r="M52" s="3">
        <f t="shared" si="7"/>
        <v>7.6</v>
      </c>
      <c r="P52" s="12" t="s">
        <v>975</v>
      </c>
      <c r="Q52" s="9" t="str">
        <f t="shared" si="8"/>
        <v xml:space="preserve">HELBOR      -ON  </v>
      </c>
      <c r="R52" s="38">
        <f t="shared" si="9"/>
        <v>41726</v>
      </c>
      <c r="S52" s="5">
        <f t="shared" si="10"/>
        <v>7.84</v>
      </c>
      <c r="T52" s="5">
        <f t="shared" si="11"/>
        <v>7.73</v>
      </c>
      <c r="U52" s="5">
        <f t="shared" si="12"/>
        <v>7.84</v>
      </c>
      <c r="V52" s="5">
        <f t="shared" si="13"/>
        <v>7.6</v>
      </c>
    </row>
    <row r="53" spans="1:22">
      <c r="A53" s="25" t="str">
        <f>IF(Tabela1768[[#This Row],[Código]]="IBOV","^BVSP",IF(Tabela1768[[#This Row],[Código]]="","",CONCATENATE(LEFT(Tabela1768[[#This Row],[Código]],6),".SA")))</f>
        <v>HETA3.SA</v>
      </c>
      <c r="C53" s="3" t="s">
        <v>854</v>
      </c>
      <c r="D53" s="3" t="s">
        <v>400</v>
      </c>
      <c r="E53" s="3" t="s">
        <v>614</v>
      </c>
      <c r="F53" s="3" t="s">
        <v>614</v>
      </c>
      <c r="G53" s="3" t="s">
        <v>614</v>
      </c>
      <c r="H53" s="38">
        <v>41726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2" t="s">
        <v>852</v>
      </c>
      <c r="Q53" s="9" t="str">
        <f t="shared" si="8"/>
        <v>HERCULES    -ON</v>
      </c>
      <c r="R53" s="38">
        <f t="shared" si="9"/>
        <v>41726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25" t="str">
        <f>IF(Tabela1768[[#This Row],[Código]]="IBOV","^BVSP",IF(Tabela1768[[#This Row],[Código]]="","",CONCATENATE(LEFT(Tabela1768[[#This Row],[Código]],6),".SA")))</f>
        <v>HETA4.SA</v>
      </c>
      <c r="C54" s="3" t="s">
        <v>855</v>
      </c>
      <c r="D54" s="3" t="s">
        <v>1312</v>
      </c>
      <c r="E54" s="48" t="s">
        <v>1312</v>
      </c>
      <c r="F54" s="48" t="s">
        <v>1312</v>
      </c>
      <c r="G54" s="48" t="s">
        <v>1312</v>
      </c>
      <c r="H54" s="38">
        <v>41726</v>
      </c>
      <c r="J54" s="3">
        <f t="shared" si="7"/>
        <v>0.28999999999999998</v>
      </c>
      <c r="K54" s="3">
        <f t="shared" si="7"/>
        <v>0.28999999999999998</v>
      </c>
      <c r="L54" s="3">
        <f t="shared" si="7"/>
        <v>0.28999999999999998</v>
      </c>
      <c r="M54" s="3">
        <f t="shared" si="7"/>
        <v>0.28999999999999998</v>
      </c>
      <c r="P54" s="12" t="s">
        <v>853</v>
      </c>
      <c r="Q54" s="9" t="str">
        <f t="shared" si="8"/>
        <v>HERCULES    -PN</v>
      </c>
      <c r="R54" s="38">
        <f t="shared" si="9"/>
        <v>41726</v>
      </c>
      <c r="S54" s="5">
        <f t="shared" si="10"/>
        <v>0.28999999999999998</v>
      </c>
      <c r="T54" s="5">
        <f t="shared" si="11"/>
        <v>0.28999999999999998</v>
      </c>
      <c r="U54" s="5">
        <f t="shared" si="12"/>
        <v>0.28999999999999998</v>
      </c>
      <c r="V54" s="5">
        <f t="shared" si="13"/>
        <v>0.28999999999999998</v>
      </c>
    </row>
    <row r="55" spans="1:22">
      <c r="A55" s="25" t="str">
        <f>IF(Tabela1768[[#This Row],[Código]]="IBOV","^BVSP",IF(Tabela1768[[#This Row],[Código]]="","",CONCATENATE(LEFT(Tabela1768[[#This Row],[Código]],6),".SA")))</f>
        <v>HGTX3.SA</v>
      </c>
      <c r="C55" s="3" t="s">
        <v>826</v>
      </c>
      <c r="D55" s="3" t="s">
        <v>4298</v>
      </c>
      <c r="E55" s="3" t="s">
        <v>4299</v>
      </c>
      <c r="F55" s="3" t="s">
        <v>2116</v>
      </c>
      <c r="G55" s="3" t="s">
        <v>1470</v>
      </c>
      <c r="H55" s="38">
        <v>41726</v>
      </c>
      <c r="J55" s="3">
        <f t="shared" si="7"/>
        <v>27.24</v>
      </c>
      <c r="K55" s="3">
        <f t="shared" si="7"/>
        <v>27.2</v>
      </c>
      <c r="L55" s="3">
        <f t="shared" si="7"/>
        <v>27.47</v>
      </c>
      <c r="M55" s="3">
        <f t="shared" si="7"/>
        <v>26.77</v>
      </c>
      <c r="P55" s="12" t="s">
        <v>825</v>
      </c>
      <c r="Q55" s="9" t="str">
        <f t="shared" si="8"/>
        <v xml:space="preserve">CIA HERING  -ON  </v>
      </c>
      <c r="R55" s="38">
        <f t="shared" si="9"/>
        <v>41726</v>
      </c>
      <c r="S55" s="5">
        <f t="shared" si="10"/>
        <v>27.24</v>
      </c>
      <c r="T55" s="5">
        <f t="shared" si="11"/>
        <v>27.2</v>
      </c>
      <c r="U55" s="5">
        <f t="shared" si="12"/>
        <v>27.47</v>
      </c>
      <c r="V55" s="5">
        <f t="shared" si="13"/>
        <v>26.77</v>
      </c>
    </row>
    <row r="56" spans="1:22">
      <c r="A56" s="25" t="str">
        <f>IF(Tabela1768[[#This Row],[Código]]="IBOV","^BVSP",IF(Tabela1768[[#This Row],[Código]]="","",CONCATENATE(LEFT(Tabela1768[[#This Row],[Código]],6),".SA")))</f>
        <v>IGBR3.SA</v>
      </c>
      <c r="C56" s="3" t="s">
        <v>824</v>
      </c>
      <c r="D56" s="3" t="s">
        <v>4047</v>
      </c>
      <c r="E56" s="3" t="s">
        <v>2024</v>
      </c>
      <c r="F56" s="3" t="s">
        <v>2024</v>
      </c>
      <c r="G56" s="3" t="s">
        <v>2036</v>
      </c>
      <c r="H56" s="38">
        <v>41726</v>
      </c>
      <c r="J56" s="3">
        <f t="shared" si="7"/>
        <v>5.49</v>
      </c>
      <c r="K56" s="3">
        <f t="shared" si="7"/>
        <v>5.65</v>
      </c>
      <c r="L56" s="3">
        <f t="shared" si="7"/>
        <v>5.65</v>
      </c>
      <c r="M56" s="3">
        <f t="shared" si="7"/>
        <v>5.35</v>
      </c>
      <c r="P56" s="12" t="s">
        <v>823</v>
      </c>
      <c r="Q56" s="9" t="str">
        <f t="shared" si="8"/>
        <v>IGB S/A     -ON</v>
      </c>
      <c r="R56" s="38">
        <f t="shared" si="9"/>
        <v>41726</v>
      </c>
      <c r="S56" s="5">
        <f t="shared" si="10"/>
        <v>5.49</v>
      </c>
      <c r="T56" s="5">
        <f t="shared" si="11"/>
        <v>5.65</v>
      </c>
      <c r="U56" s="5">
        <f t="shared" si="12"/>
        <v>5.65</v>
      </c>
      <c r="V56" s="5">
        <f t="shared" si="13"/>
        <v>5.35</v>
      </c>
    </row>
    <row r="57" spans="1:22">
      <c r="A57" s="25" t="str">
        <f>IF(Tabela1768[[#This Row],[Código]]="IBOV","^BVSP",IF(Tabela1768[[#This Row],[Código]]="","",CONCATENATE(LEFT(Tabela1768[[#This Row],[Código]],6),".SA")))</f>
        <v>IGUA3.SA</v>
      </c>
      <c r="C57" s="3" t="s">
        <v>772</v>
      </c>
      <c r="D57" s="3" t="s">
        <v>175</v>
      </c>
      <c r="E57" s="3" t="s">
        <v>175</v>
      </c>
      <c r="F57" s="3" t="s">
        <v>175</v>
      </c>
      <c r="G57" s="3" t="s">
        <v>175</v>
      </c>
      <c r="H57" s="38">
        <v>41726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2" t="s">
        <v>769</v>
      </c>
      <c r="Q57" s="9" t="str">
        <f t="shared" si="8"/>
        <v>IGUACU CAFE -ON</v>
      </c>
      <c r="R57" s="38">
        <f t="shared" si="9"/>
        <v>41726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25" t="str">
        <f>IF(Tabela1768[[#This Row],[Código]]="IBOV","^BVSP",IF(Tabela1768[[#This Row],[Código]]="","",CONCATENATE(LEFT(Tabela1768[[#This Row],[Código]],6),".SA")))</f>
        <v>IGUA5.SA</v>
      </c>
      <c r="C58" s="3" t="s">
        <v>773</v>
      </c>
      <c r="D58" s="3" t="s">
        <v>1987</v>
      </c>
      <c r="E58" s="3" t="s">
        <v>1987</v>
      </c>
      <c r="F58" s="3" t="s">
        <v>1987</v>
      </c>
      <c r="G58" s="3" t="s">
        <v>1987</v>
      </c>
      <c r="H58" s="38">
        <v>41726</v>
      </c>
      <c r="J58" s="3">
        <f t="shared" si="7"/>
        <v>3.5</v>
      </c>
      <c r="K58" s="3">
        <f t="shared" si="7"/>
        <v>3.5</v>
      </c>
      <c r="L58" s="3">
        <f t="shared" si="7"/>
        <v>3.5</v>
      </c>
      <c r="M58" s="3">
        <f t="shared" si="7"/>
        <v>3.5</v>
      </c>
      <c r="P58" s="13" t="s">
        <v>770</v>
      </c>
      <c r="Q58" s="9" t="str">
        <f t="shared" si="8"/>
        <v>IGUACU CAFE -PNA</v>
      </c>
      <c r="R58" s="38">
        <f t="shared" si="9"/>
        <v>41726</v>
      </c>
      <c r="S58" s="5">
        <f t="shared" si="10"/>
        <v>3.5</v>
      </c>
      <c r="T58" s="5">
        <f t="shared" si="11"/>
        <v>3.5</v>
      </c>
      <c r="U58" s="5">
        <f t="shared" si="12"/>
        <v>3.5</v>
      </c>
      <c r="V58" s="5">
        <f t="shared" si="13"/>
        <v>3.5</v>
      </c>
    </row>
    <row r="59" spans="1:22">
      <c r="A59" s="25" t="str">
        <f>IF(Tabela1768[[#This Row],[Código]]="IBOV","^BVSP",IF(Tabela1768[[#This Row],[Código]]="","",CONCATENATE(LEFT(Tabela1768[[#This Row],[Código]],6),".SA")))</f>
        <v>IGUA6.SA</v>
      </c>
      <c r="C59" s="3" t="s">
        <v>774</v>
      </c>
      <c r="D59" s="3" t="s">
        <v>1452</v>
      </c>
      <c r="E59" s="48" t="s">
        <v>1452</v>
      </c>
      <c r="F59" s="48" t="s">
        <v>1452</v>
      </c>
      <c r="G59" s="48" t="s">
        <v>1452</v>
      </c>
      <c r="H59" s="38">
        <v>41726</v>
      </c>
      <c r="J59" s="3">
        <f t="shared" si="7"/>
        <v>3.2</v>
      </c>
      <c r="K59" s="3">
        <f t="shared" si="7"/>
        <v>3.2</v>
      </c>
      <c r="L59" s="3">
        <f t="shared" si="7"/>
        <v>3.2</v>
      </c>
      <c r="M59" s="3">
        <f t="shared" si="7"/>
        <v>3.2</v>
      </c>
      <c r="P59" s="12" t="s">
        <v>771</v>
      </c>
      <c r="Q59" s="9" t="str">
        <f t="shared" si="8"/>
        <v>IGUACU CAFE -PNB</v>
      </c>
      <c r="R59" s="38">
        <f t="shared" si="9"/>
        <v>41726</v>
      </c>
      <c r="S59" s="5">
        <f t="shared" si="10"/>
        <v>3.2</v>
      </c>
      <c r="T59" s="5">
        <f t="shared" si="11"/>
        <v>3.2</v>
      </c>
      <c r="U59" s="5">
        <f t="shared" si="12"/>
        <v>3.2</v>
      </c>
      <c r="V59" s="5">
        <f t="shared" si="13"/>
        <v>3.2</v>
      </c>
    </row>
    <row r="60" spans="1:22">
      <c r="A60" s="25" t="str">
        <f>IF(Tabela1768[[#This Row],[Código]]="IBOV","^BVSP",IF(Tabela1768[[#This Row],[Código]]="","",CONCATENATE(LEFT(Tabela1768[[#This Row],[Código]],6),".SA")))</f>
        <v>IMCH3.SA</v>
      </c>
      <c r="C60" s="3" t="s">
        <v>934</v>
      </c>
      <c r="D60" s="3" t="s">
        <v>1282</v>
      </c>
      <c r="E60" s="48" t="s">
        <v>2130</v>
      </c>
      <c r="F60" s="48" t="s">
        <v>1449</v>
      </c>
      <c r="G60" s="48" t="s">
        <v>4219</v>
      </c>
      <c r="H60" s="38">
        <v>41726</v>
      </c>
      <c r="J60" s="3">
        <f t="shared" si="7"/>
        <v>16.809999999999999</v>
      </c>
      <c r="K60" s="3">
        <f t="shared" si="7"/>
        <v>16.78</v>
      </c>
      <c r="L60" s="3">
        <f t="shared" si="7"/>
        <v>17.350000000000001</v>
      </c>
      <c r="M60" s="3">
        <f t="shared" si="7"/>
        <v>16.66</v>
      </c>
      <c r="P60" s="12" t="s">
        <v>931</v>
      </c>
      <c r="Q60" s="9" t="str">
        <f t="shared" si="8"/>
        <v xml:space="preserve">IMC HOLDINGS-ON  </v>
      </c>
      <c r="R60" s="38">
        <f t="shared" si="9"/>
        <v>41726</v>
      </c>
      <c r="S60" s="5">
        <f t="shared" si="10"/>
        <v>16.809999999999999</v>
      </c>
      <c r="T60" s="5">
        <f t="shared" si="11"/>
        <v>16.78</v>
      </c>
      <c r="U60" s="5">
        <f t="shared" si="12"/>
        <v>17.350000000000001</v>
      </c>
      <c r="V60" s="5">
        <f t="shared" si="13"/>
        <v>16.66</v>
      </c>
    </row>
    <row r="61" spans="1:22">
      <c r="A61" s="25" t="str">
        <f>IF(Tabela1768[[#This Row],[Código]]="IBOV","^BVSP",IF(Tabela1768[[#This Row],[Código]]="","",CONCATENATE(LEFT(Tabela1768[[#This Row],[Código]],6),".SA")))</f>
        <v>JFEN3.SA</v>
      </c>
      <c r="C61" s="3" t="s">
        <v>995</v>
      </c>
      <c r="D61" s="3" t="s">
        <v>1351</v>
      </c>
      <c r="E61" s="3" t="s">
        <v>1351</v>
      </c>
      <c r="F61" s="3" t="s">
        <v>1351</v>
      </c>
      <c r="G61" s="3" t="s">
        <v>1351</v>
      </c>
      <c r="H61" s="38">
        <v>41726</v>
      </c>
      <c r="J61" s="3">
        <f t="shared" si="7"/>
        <v>5.38</v>
      </c>
      <c r="K61" s="3">
        <f t="shared" si="7"/>
        <v>5.38</v>
      </c>
      <c r="L61" s="3">
        <f t="shared" si="7"/>
        <v>5.38</v>
      </c>
      <c r="M61" s="3">
        <f t="shared" si="7"/>
        <v>5.38</v>
      </c>
      <c r="P61" s="9" t="s">
        <v>985</v>
      </c>
      <c r="Q61" s="9" t="str">
        <f t="shared" si="8"/>
        <v>JOAO FORTES -ON</v>
      </c>
      <c r="R61" s="38">
        <f t="shared" si="9"/>
        <v>41726</v>
      </c>
      <c r="S61" s="5">
        <f t="shared" si="10"/>
        <v>5.38</v>
      </c>
      <c r="T61" s="5">
        <f t="shared" si="11"/>
        <v>5.38</v>
      </c>
      <c r="U61" s="5">
        <f t="shared" si="12"/>
        <v>5.38</v>
      </c>
      <c r="V61" s="5">
        <f t="shared" si="13"/>
        <v>5.38</v>
      </c>
    </row>
    <row r="62" spans="1:22">
      <c r="A62" s="25" t="str">
        <f>IF(Tabela1768[[#This Row],[Código]]="IBOV","^BVSP",IF(Tabela1768[[#This Row],[Código]]="","",CONCATENATE(LEFT(Tabela1768[[#This Row],[Código]],6),".SA")))</f>
        <v>JHSF3.SA</v>
      </c>
      <c r="C62" s="3" t="s">
        <v>984</v>
      </c>
      <c r="D62" s="3" t="s">
        <v>175</v>
      </c>
      <c r="E62" s="3" t="s">
        <v>1961</v>
      </c>
      <c r="F62" s="3" t="s">
        <v>1356</v>
      </c>
      <c r="G62" s="3" t="s">
        <v>1982</v>
      </c>
      <c r="H62" s="38">
        <v>41726</v>
      </c>
      <c r="J62" s="3">
        <f t="shared" si="7"/>
        <v>4</v>
      </c>
      <c r="K62" s="3">
        <f t="shared" si="7"/>
        <v>3.99</v>
      </c>
      <c r="L62" s="3">
        <f t="shared" si="7"/>
        <v>4.05</v>
      </c>
      <c r="M62" s="3">
        <f t="shared" si="7"/>
        <v>3.96</v>
      </c>
      <c r="P62" s="9" t="s">
        <v>976</v>
      </c>
      <c r="Q62" s="9" t="str">
        <f t="shared" si="8"/>
        <v xml:space="preserve">JHSF PART   -ON  </v>
      </c>
      <c r="R62" s="38">
        <f t="shared" si="9"/>
        <v>41726</v>
      </c>
      <c r="S62" s="5">
        <f t="shared" si="10"/>
        <v>4</v>
      </c>
      <c r="T62" s="5">
        <f t="shared" si="11"/>
        <v>3.99</v>
      </c>
      <c r="U62" s="5">
        <f t="shared" si="12"/>
        <v>4.05</v>
      </c>
      <c r="V62" s="5">
        <f t="shared" si="13"/>
        <v>3.96</v>
      </c>
    </row>
    <row r="63" spans="1:22">
      <c r="A63" s="25" t="str">
        <f>IF(Tabela1768[[#This Row],[Código]]="IBOV","^BVSP",IF(Tabela1768[[#This Row],[Código]]="","",CONCATENATE(LEFT(Tabela1768[[#This Row],[Código]],6),".SA")))</f>
        <v>JOPA3.SA</v>
      </c>
      <c r="C63" s="3" t="s">
        <v>236</v>
      </c>
      <c r="D63" s="3" t="s">
        <v>1285</v>
      </c>
      <c r="E63" s="3" t="s">
        <v>1285</v>
      </c>
      <c r="F63" s="3" t="s">
        <v>1285</v>
      </c>
      <c r="G63" s="3" t="s">
        <v>1285</v>
      </c>
      <c r="H63" s="38">
        <v>41726</v>
      </c>
      <c r="J63" s="3">
        <f t="shared" si="7"/>
        <v>17.05</v>
      </c>
      <c r="K63" s="3">
        <f t="shared" si="7"/>
        <v>17.05</v>
      </c>
      <c r="L63" s="3">
        <f t="shared" si="7"/>
        <v>17.05</v>
      </c>
      <c r="M63" s="3">
        <f t="shared" si="7"/>
        <v>17.05</v>
      </c>
      <c r="P63" s="12" t="s">
        <v>234</v>
      </c>
      <c r="Q63" s="9" t="str">
        <f t="shared" si="8"/>
        <v>JOSAPAR     -ON</v>
      </c>
      <c r="R63" s="34">
        <f t="shared" si="9"/>
        <v>41726</v>
      </c>
      <c r="S63" s="6">
        <f t="shared" si="10"/>
        <v>17.05</v>
      </c>
      <c r="T63" s="6">
        <f t="shared" si="11"/>
        <v>17.05</v>
      </c>
      <c r="U63" s="5">
        <f t="shared" si="12"/>
        <v>17.05</v>
      </c>
      <c r="V63" s="5">
        <f t="shared" si="13"/>
        <v>17.05</v>
      </c>
    </row>
    <row r="64" spans="1:22">
      <c r="A64" s="25" t="str">
        <f>IF(Tabela1768[[#This Row],[Código]]="IBOV","^BVSP",IF(Tabela1768[[#This Row],[Código]]="","",CONCATENATE(LEFT(Tabela1768[[#This Row],[Código]],6),".SA")))</f>
        <v>JOPA4.SA</v>
      </c>
      <c r="C64" s="3" t="s">
        <v>237</v>
      </c>
      <c r="D64" s="3" t="s">
        <v>1265</v>
      </c>
      <c r="E64" s="3" t="s">
        <v>1265</v>
      </c>
      <c r="F64" s="3" t="s">
        <v>1265</v>
      </c>
      <c r="G64" s="3" t="s">
        <v>1265</v>
      </c>
      <c r="H64" s="38">
        <v>41726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2" t="s">
        <v>235</v>
      </c>
      <c r="Q64" s="9" t="str">
        <f t="shared" si="8"/>
        <v>JOSAPAR     -PN</v>
      </c>
      <c r="R64" s="38">
        <f t="shared" si="9"/>
        <v>41726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25" t="str">
        <f>IF(Tabela1768[[#This Row],[Código]]="IBOV","^BVSP",IF(Tabela1768[[#This Row],[Código]]="","",CONCATENATE(LEFT(Tabela1768[[#This Row],[Código]],6),".SA")))</f>
        <v>LHER3.SA</v>
      </c>
      <c r="C65" s="3" t="s">
        <v>948</v>
      </c>
      <c r="D65" s="3" t="s">
        <v>400</v>
      </c>
      <c r="E65" s="3" t="s">
        <v>401</v>
      </c>
      <c r="F65" s="3" t="s">
        <v>400</v>
      </c>
      <c r="G65" s="3" t="s">
        <v>400</v>
      </c>
      <c r="H65" s="38" t="s">
        <v>400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31" t="s">
        <v>946</v>
      </c>
      <c r="Q65" s="9" t="str">
        <f t="shared" si="8"/>
        <v>LOJAS HERING-ON</v>
      </c>
      <c r="R65" s="38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25" t="str">
        <f>IF(Tabela1768[[#This Row],[Código]]="IBOV","^BVSP",IF(Tabela1768[[#This Row],[Código]]="","",CONCATENATE(LEFT(Tabela1768[[#This Row],[Código]],6),".SA")))</f>
        <v>LHER4.SA</v>
      </c>
      <c r="C66" s="3" t="s">
        <v>949</v>
      </c>
      <c r="D66" s="3" t="s">
        <v>1244</v>
      </c>
      <c r="E66" s="3" t="s">
        <v>1244</v>
      </c>
      <c r="F66" s="3" t="s">
        <v>1244</v>
      </c>
      <c r="G66" s="3" t="s">
        <v>1244</v>
      </c>
      <c r="H66" s="38">
        <v>41726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3" t="s">
        <v>947</v>
      </c>
      <c r="Q66" s="9" t="str">
        <f t="shared" si="8"/>
        <v>LOJAS HERING-PN</v>
      </c>
      <c r="R66" s="38">
        <f t="shared" si="9"/>
        <v>41726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25" t="str">
        <f>IF(Tabela1768[[#This Row],[Código]]="IBOV","^BVSP",IF(Tabela1768[[#This Row],[Código]]="","",CONCATENATE(LEFT(Tabela1768[[#This Row],[Código]],6),".SA")))</f>
        <v>LLIS3.SA</v>
      </c>
      <c r="C67" s="3" t="s">
        <v>936</v>
      </c>
      <c r="D67" s="3" t="s">
        <v>1457</v>
      </c>
      <c r="E67" s="3" t="s">
        <v>4300</v>
      </c>
      <c r="F67" s="3" t="s">
        <v>1258</v>
      </c>
      <c r="G67" s="3" t="s">
        <v>4300</v>
      </c>
      <c r="H67" s="38">
        <v>41726</v>
      </c>
      <c r="J67" s="3">
        <f t="shared" si="7"/>
        <v>6.05</v>
      </c>
      <c r="K67" s="3">
        <f t="shared" si="7"/>
        <v>5.98</v>
      </c>
      <c r="L67" s="3">
        <f t="shared" si="7"/>
        <v>6.12</v>
      </c>
      <c r="M67" s="3">
        <f t="shared" si="7"/>
        <v>5.98</v>
      </c>
      <c r="P67" s="13" t="s">
        <v>935</v>
      </c>
      <c r="Q67" s="9" t="str">
        <f t="shared" si="8"/>
        <v xml:space="preserve">LE LIS BLANC-ON  </v>
      </c>
      <c r="R67" s="38">
        <f t="shared" si="9"/>
        <v>41726</v>
      </c>
      <c r="S67" s="5">
        <f t="shared" si="10"/>
        <v>6.05</v>
      </c>
      <c r="T67" s="5">
        <f t="shared" si="11"/>
        <v>5.98</v>
      </c>
      <c r="U67" s="5">
        <f t="shared" si="12"/>
        <v>6.12</v>
      </c>
      <c r="V67" s="5">
        <f t="shared" si="13"/>
        <v>5.98</v>
      </c>
    </row>
    <row r="68" spans="1:22">
      <c r="A68" s="25" t="str">
        <f>IF(Tabela1768[[#This Row],[Código]]="IBOV","^BVSP",IF(Tabela1768[[#This Row],[Código]]="","",CONCATENATE(LEFT(Tabela1768[[#This Row],[Código]],6),".SA")))</f>
        <v>LREN3.SA</v>
      </c>
      <c r="C68" s="3" t="s">
        <v>951</v>
      </c>
      <c r="D68" s="3" t="s">
        <v>4301</v>
      </c>
      <c r="E68" s="3" t="s">
        <v>4302</v>
      </c>
      <c r="F68" s="3" t="s">
        <v>4303</v>
      </c>
      <c r="G68" s="3" t="s">
        <v>4304</v>
      </c>
      <c r="H68" s="38">
        <v>41726</v>
      </c>
      <c r="J68" s="3">
        <f t="shared" si="7"/>
        <v>62.6</v>
      </c>
      <c r="K68" s="3">
        <f t="shared" si="7"/>
        <v>62.74</v>
      </c>
      <c r="L68" s="3">
        <f t="shared" si="7"/>
        <v>63.72</v>
      </c>
      <c r="M68" s="3">
        <f t="shared" si="7"/>
        <v>62.2</v>
      </c>
      <c r="P68" s="13" t="s">
        <v>950</v>
      </c>
      <c r="Q68" s="9" t="str">
        <f t="shared" si="8"/>
        <v xml:space="preserve">LOJAS RENNER-ON  </v>
      </c>
      <c r="R68" s="38">
        <f t="shared" si="9"/>
        <v>41726</v>
      </c>
      <c r="S68" s="5">
        <f t="shared" si="10"/>
        <v>62.6</v>
      </c>
      <c r="T68" s="5">
        <f t="shared" si="11"/>
        <v>62.74</v>
      </c>
      <c r="U68" s="5">
        <f t="shared" si="12"/>
        <v>63.72</v>
      </c>
      <c r="V68" s="5">
        <f t="shared" si="13"/>
        <v>62.2</v>
      </c>
    </row>
    <row r="69" spans="1:22">
      <c r="A69" s="25" t="str">
        <f>IF(Tabela1768[[#This Row],[Código]]="IBOV","^BVSP",IF(Tabela1768[[#This Row],[Código]]="","",CONCATENATE(LEFT(Tabela1768[[#This Row],[Código]],6),".SA")))</f>
        <v>MGLU3.SA</v>
      </c>
      <c r="C69" s="3" t="s">
        <v>816</v>
      </c>
      <c r="D69" s="3" t="s">
        <v>4305</v>
      </c>
      <c r="E69" s="3" t="s">
        <v>1458</v>
      </c>
      <c r="F69" s="3" t="s">
        <v>4306</v>
      </c>
      <c r="G69" s="3" t="s">
        <v>4307</v>
      </c>
      <c r="H69" s="38">
        <v>41726</v>
      </c>
      <c r="J69" s="3">
        <f t="shared" si="7"/>
        <v>6.56</v>
      </c>
      <c r="K69" s="3">
        <f t="shared" si="7"/>
        <v>6.54</v>
      </c>
      <c r="L69" s="3">
        <f t="shared" si="7"/>
        <v>6.6</v>
      </c>
      <c r="M69" s="3">
        <f t="shared" si="7"/>
        <v>6.46</v>
      </c>
      <c r="P69" s="13" t="s">
        <v>815</v>
      </c>
      <c r="Q69" s="9" t="str">
        <f t="shared" si="8"/>
        <v xml:space="preserve">MAGAZ LUIZA -ON  </v>
      </c>
      <c r="R69" s="38">
        <f t="shared" si="9"/>
        <v>41726</v>
      </c>
      <c r="S69" s="5">
        <f t="shared" si="10"/>
        <v>6.56</v>
      </c>
      <c r="T69" s="5">
        <f t="shared" si="11"/>
        <v>6.54</v>
      </c>
      <c r="U69" s="5">
        <f t="shared" si="12"/>
        <v>6.6</v>
      </c>
      <c r="V69" s="5">
        <f t="shared" si="13"/>
        <v>6.46</v>
      </c>
    </row>
    <row r="70" spans="1:22">
      <c r="A70" s="25" t="str">
        <f>IF(Tabela1768[[#This Row],[Código]]="IBOV","^BVSP",IF(Tabela1768[[#This Row],[Código]]="","",CONCATENATE(LEFT(Tabela1768[[#This Row],[Código]],6),".SA")))</f>
        <v>MNDL3.SA</v>
      </c>
      <c r="C70" s="3" t="s">
        <v>911</v>
      </c>
      <c r="D70" s="3" t="s">
        <v>1945</v>
      </c>
      <c r="E70" s="3" t="s">
        <v>1973</v>
      </c>
      <c r="F70" s="3" t="s">
        <v>1345</v>
      </c>
      <c r="G70" s="3" t="s">
        <v>2037</v>
      </c>
      <c r="H70" s="38">
        <v>41726</v>
      </c>
      <c r="J70" s="3">
        <f t="shared" si="7"/>
        <v>10</v>
      </c>
      <c r="K70" s="3">
        <f t="shared" si="7"/>
        <v>10.09</v>
      </c>
      <c r="L70" s="3">
        <f t="shared" si="7"/>
        <v>10.14</v>
      </c>
      <c r="M70" s="3">
        <f t="shared" si="7"/>
        <v>9.6</v>
      </c>
      <c r="P70" s="12" t="s">
        <v>909</v>
      </c>
      <c r="Q70" s="9" t="str">
        <f t="shared" si="8"/>
        <v>MUNDIAL     -ON</v>
      </c>
      <c r="R70" s="38">
        <f t="shared" si="9"/>
        <v>41726</v>
      </c>
      <c r="S70" s="5">
        <f t="shared" si="10"/>
        <v>10</v>
      </c>
      <c r="T70" s="5">
        <f t="shared" si="11"/>
        <v>10.09</v>
      </c>
      <c r="U70" s="5">
        <f t="shared" si="12"/>
        <v>10.14</v>
      </c>
      <c r="V70" s="5">
        <f t="shared" si="13"/>
        <v>9.6</v>
      </c>
    </row>
    <row r="71" spans="1:22">
      <c r="A71" s="25" t="str">
        <f>IF(Tabela1768[[#This Row],[Código]]="IBOV","^BVSP",IF(Tabela1768[[#This Row],[Código]]="","",CONCATENATE(LEFT(Tabela1768[[#This Row],[Código]],6),".SA")))</f>
        <v>MRVE3.SA</v>
      </c>
      <c r="C71" s="3" t="s">
        <v>996</v>
      </c>
      <c r="D71" s="3" t="s">
        <v>2004</v>
      </c>
      <c r="E71" s="3" t="s">
        <v>4308</v>
      </c>
      <c r="F71" s="3" t="s">
        <v>1472</v>
      </c>
      <c r="G71" s="3" t="s">
        <v>4154</v>
      </c>
      <c r="H71" s="38">
        <v>41726</v>
      </c>
      <c r="J71" s="3">
        <f t="shared" si="7"/>
        <v>8</v>
      </c>
      <c r="K71" s="3">
        <f t="shared" si="7"/>
        <v>7.97</v>
      </c>
      <c r="L71" s="3">
        <f t="shared" si="7"/>
        <v>8.17</v>
      </c>
      <c r="M71" s="3">
        <f t="shared" si="7"/>
        <v>7.93</v>
      </c>
      <c r="P71" s="13" t="s">
        <v>986</v>
      </c>
      <c r="Q71" s="9" t="str">
        <f t="shared" ref="Q71:Q102" si="14">IF(A71="","",C71)</f>
        <v xml:space="preserve">MRV         -ON  </v>
      </c>
      <c r="R71" s="38">
        <f t="shared" ref="R71:R102" si="15">IF(A71="","",H71)</f>
        <v>41726</v>
      </c>
      <c r="S71" s="5">
        <f t="shared" ref="S71:S102" si="16">J71</f>
        <v>8</v>
      </c>
      <c r="T71" s="5">
        <f t="shared" ref="T71:T102" si="17">K71</f>
        <v>7.97</v>
      </c>
      <c r="U71" s="5">
        <f t="shared" ref="U71:U102" si="18">L71</f>
        <v>8.17</v>
      </c>
      <c r="V71" s="5">
        <f t="shared" ref="V71:V102" si="19">M71</f>
        <v>7.93</v>
      </c>
    </row>
    <row r="72" spans="1:22">
      <c r="A72" s="25" t="str">
        <f>IF(Tabela1768[[#This Row],[Código]]="IBOV","^BVSP",IF(Tabela1768[[#This Row],[Código]]="","",CONCATENATE(LEFT(Tabela1768[[#This Row],[Código]],6),".SA")))</f>
        <v>NAFG3.SA</v>
      </c>
      <c r="C72" s="3" t="s">
        <v>1460</v>
      </c>
      <c r="D72" s="3" t="s">
        <v>400</v>
      </c>
      <c r="E72" s="3" t="s">
        <v>401</v>
      </c>
      <c r="F72" s="3" t="s">
        <v>400</v>
      </c>
      <c r="G72" s="3" t="s">
        <v>400</v>
      </c>
      <c r="H72" s="38" t="s">
        <v>400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2" t="s">
        <v>849</v>
      </c>
      <c r="Q72" s="9" t="str">
        <f t="shared" si="14"/>
        <v>NADIR FIGUEI-ON</v>
      </c>
      <c r="R72" s="38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25" t="str">
        <f>IF(Tabela1768[[#This Row],[Código]]="IBOV","^BVSP",IF(Tabela1768[[#This Row],[Código]]="","",CONCATENATE(LEFT(Tabela1768[[#This Row],[Código]],6),".SA")))</f>
        <v>NAFG4.SA</v>
      </c>
      <c r="C73" s="3" t="s">
        <v>1461</v>
      </c>
      <c r="D73" s="3" t="s">
        <v>370</v>
      </c>
      <c r="E73" s="3" t="s">
        <v>370</v>
      </c>
      <c r="F73" s="3" t="s">
        <v>370</v>
      </c>
      <c r="G73" s="3" t="s">
        <v>370</v>
      </c>
      <c r="H73" s="38">
        <v>41726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2" t="s">
        <v>850</v>
      </c>
      <c r="Q73" s="9" t="str">
        <f t="shared" si="14"/>
        <v>NADIR FIGUEI-PN</v>
      </c>
      <c r="R73" s="38">
        <f t="shared" si="15"/>
        <v>41726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25" t="str">
        <f>IF(Tabela1768[[#This Row],[Código]]="IBOV","^BVSP",IF(Tabela1768[[#This Row],[Código]]="","",CONCATENATE(LEFT(Tabela1768[[#This Row],[Código]],6),".SA")))</f>
        <v>NETC3.SA</v>
      </c>
      <c r="C74" s="3" t="s">
        <v>1947</v>
      </c>
      <c r="D74" s="3" t="s">
        <v>1221</v>
      </c>
      <c r="E74" s="48">
        <v>295588</v>
      </c>
      <c r="F74" s="48">
        <v>295588</v>
      </c>
      <c r="G74" s="48">
        <v>295588</v>
      </c>
      <c r="H74" s="38">
        <v>41726</v>
      </c>
      <c r="J74" s="3">
        <f t="shared" si="20"/>
        <v>29.73</v>
      </c>
      <c r="K74" s="3">
        <f t="shared" si="20"/>
        <v>295.88</v>
      </c>
      <c r="L74" s="3">
        <f t="shared" si="20"/>
        <v>295.88</v>
      </c>
      <c r="M74" s="3">
        <f t="shared" si="20"/>
        <v>295.88</v>
      </c>
      <c r="P74" s="12" t="s">
        <v>914</v>
      </c>
      <c r="Q74" s="9" t="str">
        <f t="shared" si="14"/>
        <v xml:space="preserve">NET         -ON  </v>
      </c>
      <c r="R74" s="38">
        <f t="shared" si="15"/>
        <v>41726</v>
      </c>
      <c r="S74" s="5">
        <f t="shared" si="16"/>
        <v>29.73</v>
      </c>
      <c r="T74" s="5">
        <f t="shared" si="17"/>
        <v>295.88</v>
      </c>
      <c r="U74" s="5">
        <f t="shared" si="18"/>
        <v>295.88</v>
      </c>
      <c r="V74" s="5">
        <f t="shared" si="19"/>
        <v>295.88</v>
      </c>
    </row>
    <row r="75" spans="1:22">
      <c r="A75" s="25" t="str">
        <f>IF(Tabela1768[[#This Row],[Código]]="IBOV","^BVSP",IF(Tabela1768[[#This Row],[Código]]="","",CONCATENATE(LEFT(Tabela1768[[#This Row],[Código]],6),".SA")))</f>
        <v>NETC4.SA</v>
      </c>
      <c r="C75" s="3" t="s">
        <v>1948</v>
      </c>
      <c r="D75" s="3" t="s">
        <v>4309</v>
      </c>
      <c r="E75" s="3" t="s">
        <v>1393</v>
      </c>
      <c r="F75" s="3" t="s">
        <v>1393</v>
      </c>
      <c r="G75" s="3" t="s">
        <v>4309</v>
      </c>
      <c r="H75" s="38">
        <v>41726</v>
      </c>
      <c r="J75" s="3">
        <f t="shared" si="20"/>
        <v>27.63</v>
      </c>
      <c r="K75" s="3">
        <f t="shared" si="20"/>
        <v>27.75</v>
      </c>
      <c r="L75" s="3">
        <f t="shared" si="20"/>
        <v>27.75</v>
      </c>
      <c r="M75" s="3">
        <f t="shared" si="20"/>
        <v>27.63</v>
      </c>
      <c r="P75" s="12" t="s">
        <v>915</v>
      </c>
      <c r="Q75" s="9" t="str">
        <f t="shared" si="14"/>
        <v xml:space="preserve">NET         -PN  </v>
      </c>
      <c r="R75" s="38">
        <f t="shared" si="15"/>
        <v>41726</v>
      </c>
      <c r="S75" s="5">
        <f t="shared" si="16"/>
        <v>27.63</v>
      </c>
      <c r="T75" s="5">
        <f t="shared" si="17"/>
        <v>27.75</v>
      </c>
      <c r="U75" s="5">
        <f t="shared" si="18"/>
        <v>27.75</v>
      </c>
      <c r="V75" s="5">
        <f t="shared" si="19"/>
        <v>27.63</v>
      </c>
    </row>
    <row r="76" spans="1:22">
      <c r="A76" s="25" t="str">
        <f>IF(Tabela1768[[#This Row],[Código]]="IBOV","^BVSP",IF(Tabela1768[[#This Row],[Código]]="","",CONCATENATE(LEFT(Tabela1768[[#This Row],[Código]],6),".SA")))</f>
        <v>PDGR3.SA</v>
      </c>
      <c r="C76" s="3" t="s">
        <v>997</v>
      </c>
      <c r="D76" s="3" t="s">
        <v>4310</v>
      </c>
      <c r="E76" s="3" t="s">
        <v>4311</v>
      </c>
      <c r="F76" s="3" t="s">
        <v>4271</v>
      </c>
      <c r="G76" s="3" t="s">
        <v>1463</v>
      </c>
      <c r="H76" s="38">
        <v>41726</v>
      </c>
      <c r="J76" s="3">
        <f t="shared" si="20"/>
        <v>1.36</v>
      </c>
      <c r="K76" s="3">
        <f t="shared" si="20"/>
        <v>1.39</v>
      </c>
      <c r="L76" s="3">
        <f t="shared" si="20"/>
        <v>1.46</v>
      </c>
      <c r="M76" s="3">
        <f t="shared" si="20"/>
        <v>1.35</v>
      </c>
      <c r="P76" s="13" t="s">
        <v>987</v>
      </c>
      <c r="Q76" s="9" t="str">
        <f t="shared" si="14"/>
        <v xml:space="preserve">PDG REALT   -ON  </v>
      </c>
      <c r="R76" s="38">
        <f t="shared" si="15"/>
        <v>41726</v>
      </c>
      <c r="S76" s="5">
        <f t="shared" si="16"/>
        <v>1.36</v>
      </c>
      <c r="T76" s="5">
        <f t="shared" si="17"/>
        <v>1.39</v>
      </c>
      <c r="U76" s="5">
        <f t="shared" si="18"/>
        <v>1.46</v>
      </c>
      <c r="V76" s="5">
        <f t="shared" si="19"/>
        <v>1.35</v>
      </c>
    </row>
    <row r="77" spans="1:22">
      <c r="A77" s="25" t="str">
        <f>IF(Tabela1768[[#This Row],[Código]]="IBOV","^BVSP",IF(Tabela1768[[#This Row],[Código]]="","",CONCATENATE(LEFT(Tabela1768[[#This Row],[Código]],6),".SA")))</f>
        <v>PTNT3.SA</v>
      </c>
      <c r="C77" s="3" t="s">
        <v>881</v>
      </c>
      <c r="D77" s="3" t="s">
        <v>1950</v>
      </c>
      <c r="E77" s="3" t="s">
        <v>1427</v>
      </c>
      <c r="F77" s="3" t="s">
        <v>1427</v>
      </c>
      <c r="G77" s="3" t="s">
        <v>1950</v>
      </c>
      <c r="H77" s="38">
        <v>41726</v>
      </c>
      <c r="J77" s="3">
        <f t="shared" si="20"/>
        <v>2.4900000000000002</v>
      </c>
      <c r="K77" s="3">
        <f t="shared" si="20"/>
        <v>2.5</v>
      </c>
      <c r="L77" s="3">
        <f t="shared" si="20"/>
        <v>2.5</v>
      </c>
      <c r="M77" s="3">
        <f t="shared" si="20"/>
        <v>2.4900000000000002</v>
      </c>
      <c r="P77" s="31" t="s">
        <v>879</v>
      </c>
      <c r="Q77" s="9" t="str">
        <f t="shared" si="14"/>
        <v>PETTENATI   -ON</v>
      </c>
      <c r="R77" s="38">
        <f t="shared" si="15"/>
        <v>41726</v>
      </c>
      <c r="S77" s="5">
        <f t="shared" si="16"/>
        <v>2.4900000000000002</v>
      </c>
      <c r="T77" s="5">
        <f t="shared" si="17"/>
        <v>2.5</v>
      </c>
      <c r="U77" s="5">
        <f t="shared" si="18"/>
        <v>2.5</v>
      </c>
      <c r="V77" s="5">
        <f t="shared" si="19"/>
        <v>2.4900000000000002</v>
      </c>
    </row>
    <row r="78" spans="1:22">
      <c r="A78" s="25" t="str">
        <f>IF(Tabela1768[[#This Row],[Código]]="IBOV","^BVSP",IF(Tabela1768[[#This Row],[Código]]="","",CONCATENATE(LEFT(Tabela1768[[#This Row],[Código]],6),".SA")))</f>
        <v>PTNT4.SA</v>
      </c>
      <c r="C78" s="3" t="s">
        <v>882</v>
      </c>
      <c r="D78" s="3" t="s">
        <v>1337</v>
      </c>
      <c r="E78" s="3" t="s">
        <v>1319</v>
      </c>
      <c r="F78" s="3" t="s">
        <v>1319</v>
      </c>
      <c r="G78" s="3" t="s">
        <v>1337</v>
      </c>
      <c r="H78" s="38">
        <v>41726</v>
      </c>
      <c r="J78" s="3">
        <f t="shared" si="20"/>
        <v>1.3</v>
      </c>
      <c r="K78" s="3">
        <f t="shared" si="20"/>
        <v>1.4</v>
      </c>
      <c r="L78" s="3">
        <f t="shared" si="20"/>
        <v>1.4</v>
      </c>
      <c r="M78" s="3">
        <f t="shared" si="20"/>
        <v>1.3</v>
      </c>
      <c r="P78" s="13" t="s">
        <v>880</v>
      </c>
      <c r="Q78" s="9" t="str">
        <f t="shared" si="14"/>
        <v>PETTENATI   -PN</v>
      </c>
      <c r="R78" s="38">
        <f t="shared" si="15"/>
        <v>41726</v>
      </c>
      <c r="S78" s="5">
        <f t="shared" si="16"/>
        <v>1.3</v>
      </c>
      <c r="T78" s="5">
        <f t="shared" si="17"/>
        <v>1.4</v>
      </c>
      <c r="U78" s="5">
        <f t="shared" si="18"/>
        <v>1.4</v>
      </c>
      <c r="V78" s="5">
        <f t="shared" si="19"/>
        <v>1.3</v>
      </c>
    </row>
    <row r="79" spans="1:22">
      <c r="A79" s="25" t="str">
        <f>IF(Tabela1768[[#This Row],[Código]]="IBOV","^BVSP",IF(Tabela1768[[#This Row],[Código]]="","",CONCATENATE(LEFT(Tabela1768[[#This Row],[Código]],6),".SA")))</f>
        <v>RDNI3.SA</v>
      </c>
      <c r="C79" s="3" t="s">
        <v>998</v>
      </c>
      <c r="D79" s="3" t="s">
        <v>2061</v>
      </c>
      <c r="E79" s="3" t="s">
        <v>4312</v>
      </c>
      <c r="F79" s="3" t="s">
        <v>4312</v>
      </c>
      <c r="G79" s="3" t="s">
        <v>2061</v>
      </c>
      <c r="H79" s="38">
        <v>41726</v>
      </c>
      <c r="J79" s="3">
        <f t="shared" si="20"/>
        <v>10.74</v>
      </c>
      <c r="K79" s="3">
        <f t="shared" si="20"/>
        <v>11.4</v>
      </c>
      <c r="L79" s="3">
        <f t="shared" si="20"/>
        <v>11.4</v>
      </c>
      <c r="M79" s="3">
        <f t="shared" si="20"/>
        <v>10.74</v>
      </c>
      <c r="P79" s="13" t="s">
        <v>988</v>
      </c>
      <c r="Q79" s="9" t="str">
        <f t="shared" si="14"/>
        <v xml:space="preserve">RODOBENSIMOB-ON  </v>
      </c>
      <c r="R79" s="38">
        <f t="shared" si="15"/>
        <v>41726</v>
      </c>
      <c r="S79" s="5">
        <f t="shared" si="16"/>
        <v>10.74</v>
      </c>
      <c r="T79" s="5">
        <f t="shared" si="17"/>
        <v>11.4</v>
      </c>
      <c r="U79" s="5">
        <f t="shared" si="18"/>
        <v>11.4</v>
      </c>
      <c r="V79" s="5">
        <f t="shared" si="19"/>
        <v>10.74</v>
      </c>
    </row>
    <row r="80" spans="1:22">
      <c r="A80" s="25" t="str">
        <f>IF(Tabela1768[[#This Row],[Código]]="IBOV","^BVSP",IF(Tabela1768[[#This Row],[Código]]="","",CONCATENATE(LEFT(Tabela1768[[#This Row],[Código]],6),".SA")))</f>
        <v>RENT3.SA</v>
      </c>
      <c r="C80" s="3" t="s">
        <v>933</v>
      </c>
      <c r="D80" s="3" t="s">
        <v>1952</v>
      </c>
      <c r="E80" s="3" t="s">
        <v>4313</v>
      </c>
      <c r="F80" s="3" t="s">
        <v>4314</v>
      </c>
      <c r="G80" s="3" t="s">
        <v>4315</v>
      </c>
      <c r="H80" s="38">
        <v>41726</v>
      </c>
      <c r="J80" s="3">
        <f t="shared" si="20"/>
        <v>32.5</v>
      </c>
      <c r="K80" s="3">
        <f t="shared" si="20"/>
        <v>33.020000000000003</v>
      </c>
      <c r="L80" s="3">
        <f t="shared" si="20"/>
        <v>33.06</v>
      </c>
      <c r="M80" s="3">
        <f t="shared" si="20"/>
        <v>32.42</v>
      </c>
      <c r="P80" s="13" t="s">
        <v>932</v>
      </c>
      <c r="Q80" s="9" t="str">
        <f t="shared" si="14"/>
        <v xml:space="preserve">LOCALIZA    -ON  </v>
      </c>
      <c r="R80" s="38">
        <f t="shared" si="15"/>
        <v>41726</v>
      </c>
      <c r="S80" s="5">
        <f t="shared" si="16"/>
        <v>32.5</v>
      </c>
      <c r="T80" s="5">
        <f t="shared" si="17"/>
        <v>33.020000000000003</v>
      </c>
      <c r="U80" s="5">
        <f t="shared" si="18"/>
        <v>33.06</v>
      </c>
      <c r="V80" s="5">
        <f t="shared" si="19"/>
        <v>32.42</v>
      </c>
    </row>
    <row r="81" spans="1:22">
      <c r="A81" s="25" t="str">
        <f>IF(Tabela1768[[#This Row],[Código]]="IBOV","^BVSP",IF(Tabela1768[[#This Row],[Código]]="","",CONCATENATE(LEFT(Tabela1768[[#This Row],[Código]],6),".SA")))</f>
        <v>RNAR3.SA</v>
      </c>
      <c r="C81" s="3" t="s">
        <v>783</v>
      </c>
      <c r="D81" s="3" t="s">
        <v>1953</v>
      </c>
      <c r="E81" s="3" t="s">
        <v>1953</v>
      </c>
      <c r="F81" s="3" t="s">
        <v>1953</v>
      </c>
      <c r="G81" s="3" t="s">
        <v>1953</v>
      </c>
      <c r="H81" s="38">
        <v>41726</v>
      </c>
      <c r="J81" s="3">
        <f t="shared" si="20"/>
        <v>0.17</v>
      </c>
      <c r="K81" s="3">
        <f t="shared" si="20"/>
        <v>0.17</v>
      </c>
      <c r="L81" s="3">
        <f t="shared" si="20"/>
        <v>0.17</v>
      </c>
      <c r="M81" s="3">
        <f t="shared" si="20"/>
        <v>0.17</v>
      </c>
      <c r="P81" s="12" t="s">
        <v>782</v>
      </c>
      <c r="Q81" s="9" t="str">
        <f t="shared" si="14"/>
        <v xml:space="preserve">RENAR       -ON  </v>
      </c>
      <c r="R81" s="38">
        <f t="shared" si="15"/>
        <v>41726</v>
      </c>
      <c r="S81" s="5">
        <f t="shared" si="16"/>
        <v>0.17</v>
      </c>
      <c r="T81" s="5">
        <f t="shared" si="17"/>
        <v>0.17</v>
      </c>
      <c r="U81" s="5">
        <f t="shared" si="18"/>
        <v>0.17</v>
      </c>
      <c r="V81" s="5">
        <f t="shared" si="19"/>
        <v>0.17</v>
      </c>
    </row>
    <row r="82" spans="1:22">
      <c r="A82" s="25" t="str">
        <f>IF(Tabela1768[[#This Row],[Código]]="IBOV","^BVSP",IF(Tabela1768[[#This Row],[Código]]="","",CONCATENATE(LEFT(Tabela1768[[#This Row],[Código]],6),".SA")))</f>
        <v>RSID3.SA</v>
      </c>
      <c r="C82" s="3" t="s">
        <v>999</v>
      </c>
      <c r="D82" s="3" t="s">
        <v>2098</v>
      </c>
      <c r="E82" s="3" t="s">
        <v>4316</v>
      </c>
      <c r="F82" s="3" t="s">
        <v>4316</v>
      </c>
      <c r="G82" s="3" t="s">
        <v>1908</v>
      </c>
      <c r="H82" s="38">
        <v>41726</v>
      </c>
      <c r="J82" s="3">
        <f t="shared" si="20"/>
        <v>1.68</v>
      </c>
      <c r="K82" s="3">
        <f t="shared" si="20"/>
        <v>1.75</v>
      </c>
      <c r="L82" s="3">
        <f t="shared" si="20"/>
        <v>1.75</v>
      </c>
      <c r="M82" s="3">
        <f t="shared" si="20"/>
        <v>1.67</v>
      </c>
      <c r="P82" s="12" t="s">
        <v>989</v>
      </c>
      <c r="Q82" s="9" t="str">
        <f t="shared" si="14"/>
        <v xml:space="preserve">ROSSI RESID -ON  </v>
      </c>
      <c r="R82" s="38">
        <f t="shared" si="15"/>
        <v>41726</v>
      </c>
      <c r="S82" s="5">
        <f t="shared" si="16"/>
        <v>1.68</v>
      </c>
      <c r="T82" s="5">
        <f t="shared" si="17"/>
        <v>1.75</v>
      </c>
      <c r="U82" s="5">
        <f t="shared" si="18"/>
        <v>1.75</v>
      </c>
      <c r="V82" s="5">
        <f t="shared" si="19"/>
        <v>1.67</v>
      </c>
    </row>
    <row r="83" spans="1:22">
      <c r="A83" s="25" t="str">
        <f>IF(Tabela1768[[#This Row],[Código]]="IBOV","^BVSP",IF(Tabela1768[[#This Row],[Código]]="","",CONCATENATE(LEFT(Tabela1768[[#This Row],[Código]],6),".SA")))</f>
        <v>SGEN3.SA</v>
      </c>
      <c r="C83" s="3" t="s">
        <v>1000</v>
      </c>
      <c r="D83" s="3" t="s">
        <v>400</v>
      </c>
      <c r="E83" s="3" t="s">
        <v>668</v>
      </c>
      <c r="F83" s="3" t="s">
        <v>668</v>
      </c>
      <c r="G83" s="3" t="s">
        <v>668</v>
      </c>
      <c r="H83" s="38">
        <v>41726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2" t="s">
        <v>990</v>
      </c>
      <c r="Q83" s="9" t="str">
        <f t="shared" si="14"/>
        <v>SERGEN      -ON *</v>
      </c>
      <c r="R83" s="38">
        <f t="shared" si="15"/>
        <v>41726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25" t="str">
        <f>IF(Tabela1768[[#This Row],[Código]]="IBOV","^BVSP",IF(Tabela1768[[#This Row],[Código]]="","",CONCATENATE(LEFT(Tabela1768[[#This Row],[Código]],6),".SA")))</f>
        <v>SGEN4.SA</v>
      </c>
      <c r="C84" s="3" t="s">
        <v>1001</v>
      </c>
      <c r="D84" s="3" t="s">
        <v>400</v>
      </c>
      <c r="E84" s="3" t="s">
        <v>833</v>
      </c>
      <c r="F84" s="3" t="s">
        <v>833</v>
      </c>
      <c r="G84" s="3" t="s">
        <v>833</v>
      </c>
      <c r="H84" s="38">
        <v>41726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2" t="s">
        <v>991</v>
      </c>
      <c r="Q84" s="9" t="str">
        <f t="shared" si="14"/>
        <v>SERGEN      -PN *</v>
      </c>
      <c r="R84" s="38">
        <f t="shared" si="15"/>
        <v>41726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25" t="str">
        <f>IF(Tabela1768[[#This Row],[Código]]="IBOV","^BVSP",IF(Tabela1768[[#This Row],[Código]]="","",CONCATENATE(LEFT(Tabela1768[[#This Row],[Código]],6),".SA")))</f>
        <v>SGPS3.SA</v>
      </c>
      <c r="C85" s="3" t="s">
        <v>887</v>
      </c>
      <c r="D85" s="3" t="s">
        <v>1243</v>
      </c>
      <c r="E85" s="3" t="s">
        <v>1317</v>
      </c>
      <c r="F85" s="3" t="s">
        <v>1243</v>
      </c>
      <c r="G85" s="3" t="s">
        <v>1317</v>
      </c>
      <c r="H85" s="38">
        <v>41726</v>
      </c>
      <c r="J85" s="3">
        <f t="shared" si="20"/>
        <v>1.45</v>
      </c>
      <c r="K85" s="3">
        <f t="shared" si="20"/>
        <v>1.44</v>
      </c>
      <c r="L85" s="3">
        <f t="shared" si="20"/>
        <v>1.45</v>
      </c>
      <c r="M85" s="3">
        <f t="shared" si="20"/>
        <v>1.44</v>
      </c>
      <c r="P85" s="12" t="s">
        <v>886</v>
      </c>
      <c r="Q85" s="9" t="str">
        <f t="shared" si="14"/>
        <v xml:space="preserve">SPRINGS     -ON  </v>
      </c>
      <c r="R85" s="38">
        <f t="shared" si="15"/>
        <v>41726</v>
      </c>
      <c r="S85" s="5">
        <f t="shared" si="16"/>
        <v>1.45</v>
      </c>
      <c r="T85" s="5">
        <f t="shared" si="17"/>
        <v>1.44</v>
      </c>
      <c r="U85" s="5">
        <f t="shared" si="18"/>
        <v>1.45</v>
      </c>
      <c r="V85" s="5">
        <f t="shared" si="19"/>
        <v>1.44</v>
      </c>
    </row>
    <row r="86" spans="1:22">
      <c r="A86" s="25" t="str">
        <f>IF(Tabela1768[[#This Row],[Código]]="IBOV","^BVSP",IF(Tabela1768[[#This Row],[Código]]="","",CONCATENATE(LEFT(Tabela1768[[#This Row],[Código]],6),".SA")))</f>
        <v>SHOW3.SA</v>
      </c>
      <c r="C86" s="3" t="s">
        <v>799</v>
      </c>
      <c r="D86" s="3" t="s">
        <v>2084</v>
      </c>
      <c r="E86" s="3" t="s">
        <v>2085</v>
      </c>
      <c r="F86" s="3" t="s">
        <v>1478</v>
      </c>
      <c r="G86" s="3" t="s">
        <v>2085</v>
      </c>
      <c r="H86" s="38">
        <v>41726</v>
      </c>
      <c r="J86" s="3">
        <f t="shared" si="20"/>
        <v>4.87</v>
      </c>
      <c r="K86" s="3">
        <f t="shared" si="20"/>
        <v>4.8</v>
      </c>
      <c r="L86" s="3">
        <f t="shared" si="20"/>
        <v>4.9800000000000004</v>
      </c>
      <c r="M86" s="3">
        <f t="shared" si="20"/>
        <v>4.8</v>
      </c>
      <c r="P86" s="12" t="s">
        <v>798</v>
      </c>
      <c r="Q86" s="9" t="str">
        <f t="shared" si="14"/>
        <v xml:space="preserve">TIME FOR FUN-ON  </v>
      </c>
      <c r="R86" s="38">
        <f t="shared" si="15"/>
        <v>41726</v>
      </c>
      <c r="S86" s="5">
        <f t="shared" si="16"/>
        <v>4.87</v>
      </c>
      <c r="T86" s="5">
        <f t="shared" si="17"/>
        <v>4.8</v>
      </c>
      <c r="U86" s="5">
        <f t="shared" si="18"/>
        <v>4.9800000000000004</v>
      </c>
      <c r="V86" s="5">
        <f t="shared" si="19"/>
        <v>4.8</v>
      </c>
    </row>
    <row r="87" spans="1:22">
      <c r="A87" s="25" t="str">
        <f>IF(Tabela1768[[#This Row],[Código]]="IBOV","^BVSP",IF(Tabela1768[[#This Row],[Código]]="","",CONCATENATE(LEFT(Tabela1768[[#This Row],[Código]],6),".SA")))</f>
        <v>SLCE3.SA</v>
      </c>
      <c r="C87" s="3" t="s">
        <v>785</v>
      </c>
      <c r="D87" s="3" t="s">
        <v>4317</v>
      </c>
      <c r="E87" s="3" t="s">
        <v>1375</v>
      </c>
      <c r="F87" s="3" t="s">
        <v>1407</v>
      </c>
      <c r="G87" s="3" t="s">
        <v>1956</v>
      </c>
      <c r="H87" s="38">
        <v>41726</v>
      </c>
      <c r="J87" s="3">
        <f t="shared" si="20"/>
        <v>16.39</v>
      </c>
      <c r="K87" s="3">
        <f t="shared" si="20"/>
        <v>17.149999999999999</v>
      </c>
      <c r="L87" s="3">
        <f t="shared" si="20"/>
        <v>17.190000000000001</v>
      </c>
      <c r="M87" s="3">
        <f t="shared" si="20"/>
        <v>16.34</v>
      </c>
      <c r="P87" s="12" t="s">
        <v>784</v>
      </c>
      <c r="Q87" s="9" t="str">
        <f t="shared" si="14"/>
        <v xml:space="preserve">SLC AGRICOLA-ON  </v>
      </c>
      <c r="R87" s="38">
        <f t="shared" si="15"/>
        <v>41726</v>
      </c>
      <c r="S87" s="5">
        <f t="shared" si="16"/>
        <v>16.39</v>
      </c>
      <c r="T87" s="5">
        <f t="shared" si="17"/>
        <v>17.149999999999999</v>
      </c>
      <c r="U87" s="5">
        <f t="shared" si="18"/>
        <v>17.190000000000001</v>
      </c>
      <c r="V87" s="5">
        <f t="shared" si="19"/>
        <v>16.34</v>
      </c>
    </row>
    <row r="88" spans="1:22">
      <c r="A88" s="25" t="str">
        <f>IF(Tabela1768[[#This Row],[Código]]="IBOV","^BVSP",IF(Tabela1768[[#This Row],[Código]]="","",CONCATENATE(LEFT(Tabela1768[[#This Row],[Código]],6),".SA")))</f>
        <v>SLED3.SA</v>
      </c>
      <c r="C88" s="3" t="s">
        <v>925</v>
      </c>
      <c r="D88" s="3" t="s">
        <v>1446</v>
      </c>
      <c r="E88" s="3" t="s">
        <v>1446</v>
      </c>
      <c r="F88" s="3" t="s">
        <v>1446</v>
      </c>
      <c r="G88" s="3" t="s">
        <v>1446</v>
      </c>
      <c r="H88" s="38">
        <v>41726</v>
      </c>
      <c r="J88" s="3">
        <f t="shared" si="20"/>
        <v>16.7</v>
      </c>
      <c r="K88" s="3">
        <f t="shared" si="20"/>
        <v>16.7</v>
      </c>
      <c r="L88" s="3">
        <f t="shared" si="20"/>
        <v>16.7</v>
      </c>
      <c r="M88" s="3">
        <f t="shared" si="20"/>
        <v>16.7</v>
      </c>
      <c r="P88" s="12" t="s">
        <v>923</v>
      </c>
      <c r="Q88" s="9" t="str">
        <f t="shared" si="14"/>
        <v xml:space="preserve">SARAIVA LIVR-ON  </v>
      </c>
      <c r="R88" s="38">
        <f t="shared" si="15"/>
        <v>41726</v>
      </c>
      <c r="S88" s="5">
        <f t="shared" si="16"/>
        <v>16.7</v>
      </c>
      <c r="T88" s="5">
        <f t="shared" si="17"/>
        <v>16.7</v>
      </c>
      <c r="U88" s="5">
        <f t="shared" si="18"/>
        <v>16.7</v>
      </c>
      <c r="V88" s="5">
        <f t="shared" si="19"/>
        <v>16.7</v>
      </c>
    </row>
    <row r="89" spans="1:22">
      <c r="A89" s="25" t="str">
        <f>IF(Tabela1768[[#This Row],[Código]]="IBOV","^BVSP",IF(Tabela1768[[#This Row],[Código]]="","",CONCATENATE(LEFT(Tabela1768[[#This Row],[Código]],6),".SA")))</f>
        <v>SLED4.SA</v>
      </c>
      <c r="C89" s="3" t="s">
        <v>926</v>
      </c>
      <c r="D89" s="3" t="s">
        <v>1444</v>
      </c>
      <c r="E89" s="3" t="s">
        <v>2000</v>
      </c>
      <c r="F89" s="3" t="s">
        <v>4317</v>
      </c>
      <c r="G89" s="3" t="s">
        <v>4318</v>
      </c>
      <c r="H89" s="38">
        <v>41726</v>
      </c>
      <c r="J89" s="3">
        <f t="shared" si="20"/>
        <v>16.2</v>
      </c>
      <c r="K89" s="3">
        <f t="shared" si="20"/>
        <v>16.329999999999998</v>
      </c>
      <c r="L89" s="3">
        <f t="shared" si="20"/>
        <v>16.39</v>
      </c>
      <c r="M89" s="3">
        <f t="shared" si="20"/>
        <v>15.84</v>
      </c>
      <c r="P89" s="12" t="s">
        <v>924</v>
      </c>
      <c r="Q89" s="9" t="str">
        <f t="shared" si="14"/>
        <v xml:space="preserve">SARAIVA LIVR-PN  </v>
      </c>
      <c r="R89" s="38">
        <f t="shared" si="15"/>
        <v>41726</v>
      </c>
      <c r="S89" s="5">
        <f t="shared" si="16"/>
        <v>16.2</v>
      </c>
      <c r="T89" s="5">
        <f t="shared" si="17"/>
        <v>16.329999999999998</v>
      </c>
      <c r="U89" s="5">
        <f t="shared" si="18"/>
        <v>16.39</v>
      </c>
      <c r="V89" s="5">
        <f t="shared" si="19"/>
        <v>15.84</v>
      </c>
    </row>
    <row r="90" spans="1:22">
      <c r="A90" s="25" t="str">
        <f>IF(Tabela1768[[#This Row],[Código]]="IBOV","^BVSP",IF(Tabela1768[[#This Row],[Código]]="","",CONCATENATE(LEFT(Tabela1768[[#This Row],[Código]],6),".SA")))</f>
        <v>SMTO3.SA</v>
      </c>
      <c r="C90" s="3" t="s">
        <v>252</v>
      </c>
      <c r="D90" s="3" t="s">
        <v>4159</v>
      </c>
      <c r="E90" s="3" t="s">
        <v>4160</v>
      </c>
      <c r="F90" s="3" t="s">
        <v>2038</v>
      </c>
      <c r="G90" s="3" t="s">
        <v>4161</v>
      </c>
      <c r="H90" s="38">
        <v>41726</v>
      </c>
      <c r="J90" s="3">
        <f t="shared" si="20"/>
        <v>30.9</v>
      </c>
      <c r="K90" s="3">
        <f t="shared" si="20"/>
        <v>30.99</v>
      </c>
      <c r="L90" s="3">
        <f t="shared" si="20"/>
        <v>31.1</v>
      </c>
      <c r="M90" s="3">
        <f t="shared" si="20"/>
        <v>30.82</v>
      </c>
      <c r="P90" s="12" t="s">
        <v>251</v>
      </c>
      <c r="Q90" s="9" t="str">
        <f t="shared" si="14"/>
        <v xml:space="preserve">SAO MARTINHO-ON  </v>
      </c>
      <c r="R90" s="34">
        <f t="shared" si="15"/>
        <v>41726</v>
      </c>
      <c r="S90" s="6">
        <f t="shared" si="16"/>
        <v>30.9</v>
      </c>
      <c r="T90" s="6">
        <f t="shared" si="17"/>
        <v>30.99</v>
      </c>
      <c r="U90" s="6">
        <f t="shared" si="18"/>
        <v>31.1</v>
      </c>
      <c r="V90" s="6">
        <f t="shared" si="19"/>
        <v>30.82</v>
      </c>
    </row>
    <row r="91" spans="1:22">
      <c r="A91" s="25" t="str">
        <f>IF(Tabela1768[[#This Row],[Código]]="IBOV","^BVSP",IF(Tabela1768[[#This Row],[Código]]="","",CONCATENATE(LEFT(Tabela1768[[#This Row],[Código]],6),".SA")))</f>
        <v>SPRI3.SA</v>
      </c>
      <c r="C91" s="3" t="s">
        <v>957</v>
      </c>
      <c r="D91" s="3" t="s">
        <v>4319</v>
      </c>
      <c r="E91" s="3" t="s">
        <v>1957</v>
      </c>
      <c r="F91" s="3" t="s">
        <v>1957</v>
      </c>
      <c r="G91" s="3" t="s">
        <v>4319</v>
      </c>
      <c r="H91" s="38">
        <v>41726</v>
      </c>
      <c r="J91" s="3">
        <f t="shared" si="20"/>
        <v>0.35</v>
      </c>
      <c r="K91" s="3">
        <f t="shared" si="20"/>
        <v>0.37</v>
      </c>
      <c r="L91" s="3">
        <f t="shared" si="20"/>
        <v>0.37</v>
      </c>
      <c r="M91" s="3">
        <f t="shared" si="20"/>
        <v>0.35</v>
      </c>
      <c r="P91" s="13" t="s">
        <v>954</v>
      </c>
      <c r="Q91" s="9" t="str">
        <f t="shared" si="14"/>
        <v>SPRINGER    -ON</v>
      </c>
      <c r="R91" s="38">
        <f t="shared" si="15"/>
        <v>41726</v>
      </c>
      <c r="S91" s="5">
        <f t="shared" si="16"/>
        <v>0.35</v>
      </c>
      <c r="T91" s="5">
        <f t="shared" si="17"/>
        <v>0.37</v>
      </c>
      <c r="U91" s="5">
        <f t="shared" si="18"/>
        <v>0.37</v>
      </c>
      <c r="V91" s="5">
        <f t="shared" si="19"/>
        <v>0.35</v>
      </c>
    </row>
    <row r="92" spans="1:22">
      <c r="A92" s="25" t="str">
        <f>IF(Tabela1768[[#This Row],[Código]]="IBOV","^BVSP",IF(Tabela1768[[#This Row],[Código]]="","",CONCATENATE(LEFT(Tabela1768[[#This Row],[Código]],6),".SA")))</f>
        <v>SPRI5.SA</v>
      </c>
      <c r="C92" s="3" t="s">
        <v>958</v>
      </c>
      <c r="D92" s="3" t="s">
        <v>1242</v>
      </c>
      <c r="E92" s="3" t="s">
        <v>1242</v>
      </c>
      <c r="F92" s="3" t="s">
        <v>1242</v>
      </c>
      <c r="G92" s="3" t="s">
        <v>1242</v>
      </c>
      <c r="H92" s="38">
        <v>41726</v>
      </c>
      <c r="J92" s="3">
        <f t="shared" si="20"/>
        <v>0.42</v>
      </c>
      <c r="K92" s="3">
        <f t="shared" si="20"/>
        <v>0.42</v>
      </c>
      <c r="L92" s="3">
        <f t="shared" si="20"/>
        <v>0.42</v>
      </c>
      <c r="M92" s="3">
        <f t="shared" si="20"/>
        <v>0.42</v>
      </c>
      <c r="P92" s="9" t="s">
        <v>955</v>
      </c>
      <c r="Q92" s="9" t="str">
        <f t="shared" si="14"/>
        <v>SPRINGER    -PNA</v>
      </c>
      <c r="R92" s="38">
        <f t="shared" si="15"/>
        <v>41726</v>
      </c>
      <c r="S92" s="5">
        <f t="shared" si="16"/>
        <v>0.42</v>
      </c>
      <c r="T92" s="5">
        <f t="shared" si="17"/>
        <v>0.42</v>
      </c>
      <c r="U92" s="5">
        <f t="shared" si="18"/>
        <v>0.42</v>
      </c>
      <c r="V92" s="5">
        <f t="shared" si="19"/>
        <v>0.42</v>
      </c>
    </row>
    <row r="93" spans="1:22">
      <c r="A93" s="25" t="str">
        <f>IF(Tabela1768[[#This Row],[Código]]="IBOV","^BVSP",IF(Tabela1768[[#This Row],[Código]]="","",CONCATENATE(LEFT(Tabela1768[[#This Row],[Código]],6),".SA")))</f>
        <v>SPRI6.SA</v>
      </c>
      <c r="C93" s="3" t="s">
        <v>959</v>
      </c>
      <c r="D93" s="3" t="s">
        <v>1268</v>
      </c>
      <c r="E93" s="3" t="s">
        <v>1276</v>
      </c>
      <c r="F93" s="3" t="s">
        <v>1268</v>
      </c>
      <c r="G93" s="3" t="s">
        <v>1276</v>
      </c>
      <c r="H93" s="38">
        <v>41726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9" t="s">
        <v>956</v>
      </c>
      <c r="Q93" s="9" t="str">
        <f t="shared" si="14"/>
        <v>SPRINGER    -PNB</v>
      </c>
      <c r="R93" s="38">
        <f t="shared" si="15"/>
        <v>41726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25" t="str">
        <f>IF(Tabela1768[[#This Row],[Código]]="IBOV","^BVSP",IF(Tabela1768[[#This Row],[Código]]="","",CONCATENATE(LEFT(Tabela1768[[#This Row],[Código]],6),".SA")))</f>
        <v>TCSA3.SA</v>
      </c>
      <c r="C94" s="3" t="s">
        <v>1002</v>
      </c>
      <c r="D94" s="3" t="s">
        <v>4320</v>
      </c>
      <c r="E94" s="3" t="s">
        <v>1279</v>
      </c>
      <c r="F94" s="3" t="s">
        <v>4152</v>
      </c>
      <c r="G94" s="3" t="s">
        <v>4321</v>
      </c>
      <c r="H94" s="38">
        <v>41726</v>
      </c>
      <c r="J94" s="3">
        <f t="shared" si="20"/>
        <v>7.75</v>
      </c>
      <c r="K94" s="3">
        <f t="shared" si="20"/>
        <v>7.9</v>
      </c>
      <c r="L94" s="3">
        <f t="shared" si="20"/>
        <v>7.94</v>
      </c>
      <c r="M94" s="3">
        <f t="shared" si="20"/>
        <v>7.67</v>
      </c>
      <c r="P94" s="12" t="s">
        <v>992</v>
      </c>
      <c r="Q94" s="9" t="str">
        <f t="shared" si="14"/>
        <v xml:space="preserve">TECNISA     -ON  </v>
      </c>
      <c r="R94" s="38">
        <f t="shared" si="15"/>
        <v>41726</v>
      </c>
      <c r="S94" s="5">
        <f t="shared" si="16"/>
        <v>7.75</v>
      </c>
      <c r="T94" s="5">
        <f t="shared" si="17"/>
        <v>7.9</v>
      </c>
      <c r="U94" s="5">
        <f t="shared" si="18"/>
        <v>7.94</v>
      </c>
      <c r="V94" s="5">
        <f t="shared" si="19"/>
        <v>7.67</v>
      </c>
    </row>
    <row r="95" spans="1:22">
      <c r="A95" s="25" t="str">
        <f>IF(Tabela1768[[#This Row],[Código]]="IBOV","^BVSP",IF(Tabela1768[[#This Row],[Código]]="","",CONCATENATE(LEFT(Tabela1768[[#This Row],[Código]],6),".SA")))</f>
        <v>TECN3.SA</v>
      </c>
      <c r="C95" s="3" t="s">
        <v>912</v>
      </c>
      <c r="D95" s="3" t="s">
        <v>4279</v>
      </c>
      <c r="E95" s="3" t="s">
        <v>4206</v>
      </c>
      <c r="F95" s="3" t="s">
        <v>4279</v>
      </c>
      <c r="G95" s="3" t="s">
        <v>4322</v>
      </c>
      <c r="H95" s="38">
        <v>41726</v>
      </c>
      <c r="J95" s="3">
        <f t="shared" si="20"/>
        <v>15.29</v>
      </c>
      <c r="K95" s="3">
        <f t="shared" si="20"/>
        <v>14.96</v>
      </c>
      <c r="L95" s="3">
        <f t="shared" si="20"/>
        <v>15.29</v>
      </c>
      <c r="M95" s="3">
        <f t="shared" si="20"/>
        <v>14.81</v>
      </c>
      <c r="P95" s="12" t="s">
        <v>910</v>
      </c>
      <c r="Q95" s="9" t="str">
        <f t="shared" si="14"/>
        <v xml:space="preserve">TECHNOS     -ON  </v>
      </c>
      <c r="R95" s="38">
        <f t="shared" si="15"/>
        <v>41726</v>
      </c>
      <c r="S95" s="5">
        <f t="shared" si="16"/>
        <v>15.29</v>
      </c>
      <c r="T95" s="5">
        <f t="shared" si="17"/>
        <v>14.96</v>
      </c>
      <c r="U95" s="5">
        <f t="shared" si="18"/>
        <v>15.29</v>
      </c>
      <c r="V95" s="5">
        <f t="shared" si="19"/>
        <v>14.81</v>
      </c>
    </row>
    <row r="96" spans="1:22">
      <c r="A96" s="25" t="str">
        <f>IF(Tabela1768[[#This Row],[Código]]="IBOV","^BVSP",IF(Tabela1768[[#This Row],[Código]]="","",CONCATENATE(LEFT(Tabela1768[[#This Row],[Código]],6),".SA")))</f>
        <v>TENE3.SA</v>
      </c>
      <c r="C96" s="3" t="s">
        <v>892</v>
      </c>
      <c r="D96" s="3" t="s">
        <v>400</v>
      </c>
      <c r="E96" s="3" t="s">
        <v>401</v>
      </c>
      <c r="F96" s="3" t="s">
        <v>400</v>
      </c>
      <c r="G96" s="3" t="s">
        <v>400</v>
      </c>
      <c r="H96" s="38" t="s">
        <v>400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2" t="s">
        <v>888</v>
      </c>
      <c r="Q96" s="9" t="str">
        <f t="shared" si="14"/>
        <v>TEC BLUMENAU-ON</v>
      </c>
      <c r="R96" s="34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25" t="str">
        <f>IF(Tabela1768[[#This Row],[Código]]="IBOV","^BVSP",IF(Tabela1768[[#This Row],[Código]]="","",CONCATENATE(LEFT(Tabela1768[[#This Row],[Código]],6),".SA")))</f>
        <v>TENE5.SA</v>
      </c>
      <c r="C97" s="3" t="s">
        <v>893</v>
      </c>
      <c r="D97" s="3" t="s">
        <v>1959</v>
      </c>
      <c r="E97" s="3" t="s">
        <v>1959</v>
      </c>
      <c r="F97" s="3" t="s">
        <v>1959</v>
      </c>
      <c r="G97" s="3" t="s">
        <v>1959</v>
      </c>
      <c r="H97" s="38">
        <v>41726</v>
      </c>
      <c r="J97" s="3">
        <f t="shared" si="20"/>
        <v>0.49</v>
      </c>
      <c r="K97" s="3">
        <f t="shared" si="20"/>
        <v>0.49</v>
      </c>
      <c r="L97" s="3">
        <f t="shared" si="20"/>
        <v>0.49</v>
      </c>
      <c r="M97" s="3">
        <f t="shared" si="20"/>
        <v>0.49</v>
      </c>
      <c r="P97" s="12" t="s">
        <v>889</v>
      </c>
      <c r="Q97" s="9" t="str">
        <f t="shared" si="14"/>
        <v>TEC BLUMENAU-PNA</v>
      </c>
      <c r="R97" s="38">
        <f t="shared" si="15"/>
        <v>41726</v>
      </c>
      <c r="S97" s="5">
        <f t="shared" si="16"/>
        <v>0.49</v>
      </c>
      <c r="T97" s="5">
        <f t="shared" si="17"/>
        <v>0.49</v>
      </c>
      <c r="U97" s="5">
        <f t="shared" si="18"/>
        <v>0.49</v>
      </c>
      <c r="V97" s="5">
        <f t="shared" si="19"/>
        <v>0.49</v>
      </c>
    </row>
    <row r="98" spans="1:22">
      <c r="A98" s="25" t="str">
        <f>IF(Tabela1768[[#This Row],[Código]]="IBOV","^BVSP",IF(Tabela1768[[#This Row],[Código]]="","",CONCATENATE(LEFT(Tabela1768[[#This Row],[Código]],6),".SA")))</f>
        <v>TENE6.SA</v>
      </c>
      <c r="C98" s="3" t="s">
        <v>894</v>
      </c>
      <c r="D98" s="3" t="s">
        <v>400</v>
      </c>
      <c r="E98" s="3" t="s">
        <v>401</v>
      </c>
      <c r="F98" s="3" t="s">
        <v>400</v>
      </c>
      <c r="G98" s="3" t="s">
        <v>400</v>
      </c>
      <c r="H98" s="38" t="s">
        <v>400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2" t="s">
        <v>890</v>
      </c>
      <c r="Q98" s="9" t="str">
        <f t="shared" si="14"/>
        <v>TEC BLUMENAU-PNB</v>
      </c>
      <c r="R98" s="38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25" t="str">
        <f>IF(Tabela1768[[#This Row],[Código]]="IBOV","^BVSP",IF(Tabela1768[[#This Row],[Código]]="","",CONCATENATE(LEFT(Tabela1768[[#This Row],[Código]],6),".SA")))</f>
        <v>TENE7.SA</v>
      </c>
      <c r="C99" s="3" t="s">
        <v>895</v>
      </c>
      <c r="D99" s="3" t="s">
        <v>1314</v>
      </c>
      <c r="E99" s="3" t="s">
        <v>1314</v>
      </c>
      <c r="F99" s="3" t="s">
        <v>1314</v>
      </c>
      <c r="G99" s="3" t="s">
        <v>1314</v>
      </c>
      <c r="H99" s="38">
        <v>41726</v>
      </c>
      <c r="J99" s="3">
        <f t="shared" si="20"/>
        <v>0.76</v>
      </c>
      <c r="K99" s="3">
        <f t="shared" si="20"/>
        <v>0.76</v>
      </c>
      <c r="L99" s="3">
        <f t="shared" si="20"/>
        <v>0.76</v>
      </c>
      <c r="M99" s="3">
        <f t="shared" si="20"/>
        <v>0.76</v>
      </c>
      <c r="P99" s="12" t="s">
        <v>891</v>
      </c>
      <c r="Q99" s="9" t="str">
        <f t="shared" si="14"/>
        <v>TEC BLUMENAU-PNC</v>
      </c>
      <c r="R99" s="38">
        <f t="shared" si="15"/>
        <v>41726</v>
      </c>
      <c r="S99" s="5">
        <f t="shared" si="16"/>
        <v>0.76</v>
      </c>
      <c r="T99" s="5">
        <f t="shared" si="17"/>
        <v>0.76</v>
      </c>
      <c r="U99" s="5">
        <f t="shared" si="18"/>
        <v>0.76</v>
      </c>
      <c r="V99" s="5">
        <f t="shared" si="19"/>
        <v>0.76</v>
      </c>
    </row>
    <row r="100" spans="1:22">
      <c r="A100" s="25" t="str">
        <f>IF(Tabela1768[[#This Row],[Código]]="IBOV","^BVSP",IF(Tabela1768[[#This Row],[Código]]="","",CONCATENATE(LEFT(Tabela1768[[#This Row],[Código]],6),".SA")))</f>
        <v>TOYB3.SA</v>
      </c>
      <c r="C100" s="3" t="s">
        <v>842</v>
      </c>
      <c r="D100" s="3" t="s">
        <v>843</v>
      </c>
      <c r="E100" s="3" t="s">
        <v>843</v>
      </c>
      <c r="F100" s="3" t="s">
        <v>843</v>
      </c>
      <c r="G100" s="3" t="s">
        <v>843</v>
      </c>
      <c r="H100" s="38">
        <v>41726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0.02</v>
      </c>
      <c r="P100" s="12" t="s">
        <v>840</v>
      </c>
      <c r="Q100" s="9" t="str">
        <f t="shared" si="14"/>
        <v>TECTOY      -ON *</v>
      </c>
      <c r="R100" s="38">
        <f t="shared" si="15"/>
        <v>41726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0.02</v>
      </c>
    </row>
    <row r="101" spans="1:22">
      <c r="A101" s="25" t="str">
        <f>IF(Tabela1768[[#This Row],[Código]]="IBOV","^BVSP",IF(Tabela1768[[#This Row],[Código]]="","",CONCATENATE(LEFT(Tabela1768[[#This Row],[Código]],6),".SA")))</f>
        <v>TOYB4.SA</v>
      </c>
      <c r="C101" s="3" t="s">
        <v>844</v>
      </c>
      <c r="D101" s="3" t="s">
        <v>1304</v>
      </c>
      <c r="E101" s="3" t="s">
        <v>843</v>
      </c>
      <c r="F101" s="3" t="s">
        <v>843</v>
      </c>
      <c r="G101" s="3" t="s">
        <v>1304</v>
      </c>
      <c r="H101" s="38">
        <v>41726</v>
      </c>
      <c r="J101" s="3">
        <f t="shared" si="20"/>
        <v>0.01</v>
      </c>
      <c r="K101" s="3">
        <f t="shared" si="20"/>
        <v>0.02</v>
      </c>
      <c r="L101" s="3">
        <f t="shared" si="20"/>
        <v>0.02</v>
      </c>
      <c r="M101" s="3">
        <f t="shared" si="20"/>
        <v>0.01</v>
      </c>
      <c r="P101" s="13" t="s">
        <v>841</v>
      </c>
      <c r="Q101" s="9" t="str">
        <f t="shared" si="14"/>
        <v>TECTOY      -PN *</v>
      </c>
      <c r="R101" s="38">
        <f t="shared" si="15"/>
        <v>41726</v>
      </c>
      <c r="S101" s="5">
        <f t="shared" si="16"/>
        <v>0.01</v>
      </c>
      <c r="T101" s="5">
        <f t="shared" si="17"/>
        <v>0.02</v>
      </c>
      <c r="U101" s="5">
        <f t="shared" si="18"/>
        <v>0.02</v>
      </c>
      <c r="V101" s="5">
        <f t="shared" si="19"/>
        <v>0.01</v>
      </c>
    </row>
    <row r="102" spans="1:22">
      <c r="A102" s="25" t="str">
        <f>IF(Tabela1768[[#This Row],[Código]]="IBOV","^BVSP",IF(Tabela1768[[#This Row],[Código]]="","",CONCATENATE(LEFT(Tabela1768[[#This Row],[Código]],6),".SA")))</f>
        <v>TRIS3.SA</v>
      </c>
      <c r="C102" s="3" t="s">
        <v>1003</v>
      </c>
      <c r="D102" s="3" t="s">
        <v>1362</v>
      </c>
      <c r="E102" s="3" t="s">
        <v>4323</v>
      </c>
      <c r="F102" s="3" t="s">
        <v>1448</v>
      </c>
      <c r="G102" s="3" t="s">
        <v>1925</v>
      </c>
      <c r="H102" s="38">
        <v>41726</v>
      </c>
      <c r="J102" s="3">
        <f t="shared" si="20"/>
        <v>4.16</v>
      </c>
      <c r="K102" s="3">
        <f t="shared" si="20"/>
        <v>4.17</v>
      </c>
      <c r="L102" s="3">
        <f t="shared" si="20"/>
        <v>4.1900000000000004</v>
      </c>
      <c r="M102" s="3">
        <f t="shared" si="20"/>
        <v>4.08</v>
      </c>
      <c r="P102" s="13" t="s">
        <v>993</v>
      </c>
      <c r="Q102" s="9" t="str">
        <f t="shared" si="14"/>
        <v xml:space="preserve">TRISUL      -ON  </v>
      </c>
      <c r="R102" s="38">
        <f t="shared" si="15"/>
        <v>41726</v>
      </c>
      <c r="S102" s="5">
        <f t="shared" si="16"/>
        <v>4.16</v>
      </c>
      <c r="T102" s="5">
        <f t="shared" si="17"/>
        <v>4.17</v>
      </c>
      <c r="U102" s="5">
        <f t="shared" si="18"/>
        <v>4.1900000000000004</v>
      </c>
      <c r="V102" s="5">
        <f t="shared" si="19"/>
        <v>4.08</v>
      </c>
    </row>
    <row r="103" spans="1:22">
      <c r="A103" s="25" t="str">
        <f>IF(Tabela1768[[#This Row],[Código]]="IBOV","^BVSP",IF(Tabela1768[[#This Row],[Código]]="","",CONCATENATE(LEFT(Tabela1768[[#This Row],[Código]],6),".SA")))</f>
        <v>UCAS3.SA</v>
      </c>
      <c r="C103" s="3" t="s">
        <v>805</v>
      </c>
      <c r="D103" s="3" t="s">
        <v>702</v>
      </c>
      <c r="E103" s="3" t="s">
        <v>1960</v>
      </c>
      <c r="F103" s="3" t="s">
        <v>175</v>
      </c>
      <c r="G103" s="3" t="s">
        <v>4256</v>
      </c>
      <c r="H103" s="38">
        <v>41726</v>
      </c>
      <c r="J103" s="3">
        <f t="shared" si="20"/>
        <v>3.78</v>
      </c>
      <c r="K103" s="3">
        <f t="shared" si="20"/>
        <v>3.98</v>
      </c>
      <c r="L103" s="3">
        <f t="shared" si="20"/>
        <v>4</v>
      </c>
      <c r="M103" s="3">
        <f t="shared" si="20"/>
        <v>3.77</v>
      </c>
      <c r="P103" s="12" t="s">
        <v>804</v>
      </c>
      <c r="Q103" s="9" t="str">
        <f t="shared" ref="Q103:Q112" si="21">IF(A103="","",C103)</f>
        <v xml:space="preserve">UNICASA     -ON  </v>
      </c>
      <c r="R103" s="38">
        <f t="shared" ref="R103:R112" si="22">IF(A103="","",H103)</f>
        <v>41726</v>
      </c>
      <c r="S103" s="5">
        <f t="shared" ref="S103:S112" si="23">J103</f>
        <v>3.78</v>
      </c>
      <c r="T103" s="5">
        <f t="shared" ref="T103:T112" si="24">K103</f>
        <v>3.98</v>
      </c>
      <c r="U103" s="5">
        <f t="shared" ref="U103:U112" si="25">L103</f>
        <v>4</v>
      </c>
      <c r="V103" s="5">
        <f t="shared" ref="V103:V112" si="26">M103</f>
        <v>3.77</v>
      </c>
    </row>
    <row r="104" spans="1:22">
      <c r="A104" s="25" t="str">
        <f>IF(Tabela1768[[#This Row],[Código]]="IBOV","^BVSP",IF(Tabela1768[[#This Row],[Código]]="","",CONCATENATE(LEFT(Tabela1768[[#This Row],[Código]],6),".SA")))</f>
        <v>VAGR3.SA</v>
      </c>
      <c r="C104" s="3" t="s">
        <v>781</v>
      </c>
      <c r="D104" s="3" t="s">
        <v>1325</v>
      </c>
      <c r="E104" s="3" t="s">
        <v>1325</v>
      </c>
      <c r="F104" s="3" t="s">
        <v>4324</v>
      </c>
      <c r="G104" s="3" t="s">
        <v>4325</v>
      </c>
      <c r="H104" s="38">
        <v>41726</v>
      </c>
      <c r="J104" s="3">
        <f t="shared" si="20"/>
        <v>2.94</v>
      </c>
      <c r="K104" s="3">
        <f t="shared" si="20"/>
        <v>2.94</v>
      </c>
      <c r="L104" s="3">
        <f t="shared" si="20"/>
        <v>2.96</v>
      </c>
      <c r="M104" s="3">
        <f t="shared" si="20"/>
        <v>2.91</v>
      </c>
      <c r="P104" s="13" t="s">
        <v>779</v>
      </c>
      <c r="Q104" s="9" t="str">
        <f t="shared" si="21"/>
        <v xml:space="preserve">V-AGRO      -ON  </v>
      </c>
      <c r="R104" s="38">
        <f t="shared" si="22"/>
        <v>41726</v>
      </c>
      <c r="S104" s="5">
        <f t="shared" si="23"/>
        <v>2.94</v>
      </c>
      <c r="T104" s="5">
        <f t="shared" si="24"/>
        <v>2.94</v>
      </c>
      <c r="U104" s="5">
        <f t="shared" si="25"/>
        <v>2.96</v>
      </c>
      <c r="V104" s="5">
        <f t="shared" si="26"/>
        <v>2.91</v>
      </c>
    </row>
    <row r="105" spans="1:22">
      <c r="A105" s="25" t="str">
        <f>IF(Tabela1768[[#This Row],[Código]]="IBOV","^BVSP",IF(Tabela1768[[#This Row],[Código]]="","",CONCATENATE(LEFT(Tabela1768[[#This Row],[Código]],6),".SA")))</f>
        <v>VIVR3.SA</v>
      </c>
      <c r="C105" s="3" t="s">
        <v>1004</v>
      </c>
      <c r="D105" s="3" t="s">
        <v>487</v>
      </c>
      <c r="E105" s="3" t="s">
        <v>487</v>
      </c>
      <c r="F105" s="3" t="s">
        <v>487</v>
      </c>
      <c r="G105" s="3" t="s">
        <v>1953</v>
      </c>
      <c r="H105" s="38">
        <v>41726</v>
      </c>
      <c r="J105" s="3">
        <f t="shared" si="20"/>
        <v>0.18</v>
      </c>
      <c r="K105" s="3">
        <f t="shared" si="20"/>
        <v>0.18</v>
      </c>
      <c r="L105" s="3">
        <f t="shared" si="20"/>
        <v>0.18</v>
      </c>
      <c r="M105" s="3">
        <f t="shared" si="20"/>
        <v>0.17</v>
      </c>
      <c r="P105" s="12" t="s">
        <v>994</v>
      </c>
      <c r="Q105" s="9" t="str">
        <f t="shared" si="21"/>
        <v xml:space="preserve">VIVER       -ON  </v>
      </c>
      <c r="R105" s="38">
        <f t="shared" si="22"/>
        <v>41726</v>
      </c>
      <c r="S105" s="5">
        <f t="shared" si="23"/>
        <v>0.18</v>
      </c>
      <c r="T105" s="5">
        <f t="shared" si="24"/>
        <v>0.18</v>
      </c>
      <c r="U105" s="5">
        <f t="shared" si="25"/>
        <v>0.18</v>
      </c>
      <c r="V105" s="5">
        <f t="shared" si="26"/>
        <v>0.17</v>
      </c>
    </row>
    <row r="106" spans="1:22">
      <c r="A106" s="25" t="str">
        <f>IF(Tabela1768[[#This Row],[Código]]="IBOV","^BVSP",IF(Tabela1768[[#This Row],[Código]]="","",CONCATENATE(LEFT(Tabela1768[[#This Row],[Código]],6),".SA")))</f>
        <v>VVAR11.SA</v>
      </c>
      <c r="C106" s="3" t="s">
        <v>820</v>
      </c>
      <c r="D106" s="3" t="s">
        <v>4326</v>
      </c>
      <c r="E106" s="3" t="s">
        <v>2049</v>
      </c>
      <c r="F106" s="3" t="s">
        <v>4327</v>
      </c>
      <c r="G106" s="3" t="s">
        <v>1405</v>
      </c>
      <c r="H106" s="38">
        <v>41726</v>
      </c>
      <c r="J106" s="3">
        <f t="shared" si="20"/>
        <v>24.06</v>
      </c>
      <c r="K106" s="3">
        <f t="shared" si="20"/>
        <v>23.7</v>
      </c>
      <c r="L106" s="3">
        <f t="shared" si="20"/>
        <v>24.15</v>
      </c>
      <c r="M106" s="3">
        <f t="shared" si="20"/>
        <v>23.43</v>
      </c>
      <c r="P106" s="13" t="s">
        <v>817</v>
      </c>
      <c r="Q106" s="9" t="str">
        <f t="shared" si="21"/>
        <v xml:space="preserve">VIAVAREJO   -UNT </v>
      </c>
      <c r="R106" s="38">
        <f t="shared" si="22"/>
        <v>41726</v>
      </c>
      <c r="S106" s="5">
        <f t="shared" si="23"/>
        <v>24.06</v>
      </c>
      <c r="T106" s="5">
        <f t="shared" si="24"/>
        <v>23.7</v>
      </c>
      <c r="U106" s="5">
        <f t="shared" si="25"/>
        <v>24.15</v>
      </c>
      <c r="V106" s="5">
        <f t="shared" si="26"/>
        <v>23.43</v>
      </c>
    </row>
    <row r="107" spans="1:22">
      <c r="A107" s="25" t="str">
        <f>IF(Tabela1768[[#This Row],[Código]]="IBOV","^BVSP",IF(Tabela1768[[#This Row],[Código]]="","",CONCATENATE(LEFT(Tabela1768[[#This Row],[Código]],6),".SA")))</f>
        <v>VVAR3.SA</v>
      </c>
      <c r="C107" s="3" t="s">
        <v>821</v>
      </c>
      <c r="D107" s="3" t="s">
        <v>4328</v>
      </c>
      <c r="E107" s="3" t="s">
        <v>4043</v>
      </c>
      <c r="F107" s="3" t="s">
        <v>4043</v>
      </c>
      <c r="G107" s="3" t="s">
        <v>4328</v>
      </c>
      <c r="H107" s="38">
        <v>41726</v>
      </c>
      <c r="J107" s="3">
        <f t="shared" si="20"/>
        <v>6.62</v>
      </c>
      <c r="K107" s="3">
        <f t="shared" si="20"/>
        <v>6.63</v>
      </c>
      <c r="L107" s="3">
        <f t="shared" si="20"/>
        <v>6.63</v>
      </c>
      <c r="M107" s="3">
        <f t="shared" si="20"/>
        <v>6.62</v>
      </c>
      <c r="P107" s="12" t="s">
        <v>818</v>
      </c>
      <c r="Q107" s="9" t="str">
        <f t="shared" si="21"/>
        <v xml:space="preserve">VIAVAREJO   -ON  </v>
      </c>
      <c r="R107" s="38">
        <f t="shared" si="22"/>
        <v>41726</v>
      </c>
      <c r="S107" s="5">
        <f t="shared" si="23"/>
        <v>6.62</v>
      </c>
      <c r="T107" s="5">
        <f t="shared" si="24"/>
        <v>6.63</v>
      </c>
      <c r="U107" s="5">
        <f t="shared" si="25"/>
        <v>6.63</v>
      </c>
      <c r="V107" s="5">
        <f t="shared" si="26"/>
        <v>6.62</v>
      </c>
    </row>
    <row r="108" spans="1:22">
      <c r="A108" s="25" t="str">
        <f>IF(Tabela1768[[#This Row],[Código]]="IBOV","^BVSP",IF(Tabela1768[[#This Row],[Código]]="","",CONCATENATE(LEFT(Tabela1768[[#This Row],[Código]],6),".SA")))</f>
        <v>VVAR4.SA</v>
      </c>
      <c r="C108" s="3" t="s">
        <v>822</v>
      </c>
      <c r="D108" s="3" t="s">
        <v>400</v>
      </c>
      <c r="E108" s="3" t="s">
        <v>401</v>
      </c>
      <c r="F108" s="3" t="s">
        <v>400</v>
      </c>
      <c r="G108" s="3" t="s">
        <v>400</v>
      </c>
      <c r="H108" s="38" t="s">
        <v>400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2" t="s">
        <v>819</v>
      </c>
      <c r="Q108" s="9" t="str">
        <f t="shared" si="21"/>
        <v xml:space="preserve">VIAVAREJO   -PN  </v>
      </c>
      <c r="R108" s="38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25" t="str">
        <f>IF(Tabela1768[[#This Row],[Código]]="IBOV","^BVSP",IF(Tabela1768[[#This Row],[Código]]="","",CONCATENATE(LEFT(Tabela1768[[#This Row],[Código]],6),".SA")))</f>
        <v>WHRL3.SA</v>
      </c>
      <c r="C109" s="3" t="s">
        <v>809</v>
      </c>
      <c r="D109" s="3" t="s">
        <v>1943</v>
      </c>
      <c r="E109" s="3" t="s">
        <v>1943</v>
      </c>
      <c r="F109" s="3" t="s">
        <v>1943</v>
      </c>
      <c r="G109" s="3" t="s">
        <v>1943</v>
      </c>
      <c r="H109" s="38">
        <v>41726</v>
      </c>
      <c r="J109" s="3">
        <f t="shared" si="20"/>
        <v>3.92</v>
      </c>
      <c r="K109" s="3">
        <f t="shared" si="20"/>
        <v>3.92</v>
      </c>
      <c r="L109" s="3">
        <f t="shared" si="20"/>
        <v>3.92</v>
      </c>
      <c r="M109" s="3">
        <f t="shared" si="20"/>
        <v>3.92</v>
      </c>
      <c r="P109" s="13" t="s">
        <v>807</v>
      </c>
      <c r="Q109" s="9" t="str">
        <f t="shared" si="21"/>
        <v>WHIRLPOOL   -ON</v>
      </c>
      <c r="R109" s="38">
        <f t="shared" si="22"/>
        <v>41726</v>
      </c>
      <c r="S109" s="5">
        <f t="shared" si="23"/>
        <v>3.92</v>
      </c>
      <c r="T109" s="5">
        <f t="shared" si="24"/>
        <v>3.92</v>
      </c>
      <c r="U109" s="5">
        <f t="shared" si="25"/>
        <v>3.92</v>
      </c>
      <c r="V109" s="5">
        <f t="shared" si="26"/>
        <v>3.92</v>
      </c>
    </row>
    <row r="110" spans="1:22">
      <c r="A110" s="25" t="str">
        <f>IF(Tabela1768[[#This Row],[Código]]="IBOV","^BVSP",IF(Tabela1768[[#This Row],[Código]]="","",CONCATENATE(LEFT(Tabela1768[[#This Row],[Código]],6),".SA")))</f>
        <v>WHRL4.SA</v>
      </c>
      <c r="C110" s="3" t="s">
        <v>810</v>
      </c>
      <c r="D110" s="3" t="s">
        <v>1963</v>
      </c>
      <c r="E110" s="3" t="s">
        <v>1963</v>
      </c>
      <c r="F110" s="3" t="s">
        <v>1963</v>
      </c>
      <c r="G110" s="3" t="s">
        <v>1963</v>
      </c>
      <c r="H110" s="38">
        <v>41726</v>
      </c>
      <c r="J110" s="3">
        <f t="shared" si="20"/>
        <v>3.97</v>
      </c>
      <c r="K110" s="3">
        <f t="shared" si="20"/>
        <v>3.97</v>
      </c>
      <c r="L110" s="3">
        <f t="shared" si="20"/>
        <v>3.97</v>
      </c>
      <c r="M110" s="3">
        <f t="shared" si="20"/>
        <v>3.97</v>
      </c>
      <c r="P110" s="9" t="s">
        <v>808</v>
      </c>
      <c r="Q110" s="9" t="str">
        <f t="shared" si="21"/>
        <v>WHIRLPOOL   -PN</v>
      </c>
      <c r="R110" s="38">
        <f t="shared" si="22"/>
        <v>41726</v>
      </c>
      <c r="S110" s="5">
        <f t="shared" si="23"/>
        <v>3.97</v>
      </c>
      <c r="T110" s="5">
        <f t="shared" si="24"/>
        <v>3.97</v>
      </c>
      <c r="U110" s="5">
        <f t="shared" si="25"/>
        <v>3.97</v>
      </c>
      <c r="V110" s="5">
        <f t="shared" si="26"/>
        <v>3.97</v>
      </c>
    </row>
    <row r="111" spans="1:22">
      <c r="A111" s="25" t="str">
        <f>IF(Tabela1768[[#This Row],[Código]]="IBOV","^BVSP",IF(Tabela1768[[#This Row],[Código]]="","",CONCATENATE(LEFT(Tabela1768[[#This Row],[Código]],6),".SA")))</f>
        <v>WMBY3.SA</v>
      </c>
      <c r="C111" s="3" t="s">
        <v>884</v>
      </c>
      <c r="D111" s="3" t="s">
        <v>400</v>
      </c>
      <c r="E111" s="3" t="s">
        <v>885</v>
      </c>
      <c r="F111" s="3" t="s">
        <v>885</v>
      </c>
      <c r="G111" s="3" t="s">
        <v>885</v>
      </c>
      <c r="H111" s="38">
        <v>41726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9" t="s">
        <v>883</v>
      </c>
      <c r="Q111" s="9" t="str">
        <f t="shared" si="21"/>
        <v>WEMBLEY     -ON</v>
      </c>
      <c r="R111" s="38">
        <f t="shared" si="22"/>
        <v>41726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25" t="str">
        <f>IF(Tabela1768[[#This Row],[Código]]="IBOV","^BVSP",IF(Tabela1768[[#This Row],[Código]]="","",CONCATENATE(LEFT(Tabela1768[[#This Row],[Código]],6),".SA")))</f>
        <v/>
      </c>
      <c r="C112" s="3" t="s">
        <v>94</v>
      </c>
      <c r="H112" s="38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9" t="str">
        <f t="shared" si="21"/>
        <v/>
      </c>
      <c r="R112" s="38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25"/>
      <c r="H113" s="38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9" t="str">
        <f t="shared" ref="Q113:Q131" si="27">IF(A117="","",C117)</f>
        <v/>
      </c>
      <c r="R113" s="38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25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9" t="str">
        <f t="shared" si="27"/>
        <v/>
      </c>
      <c r="R114" s="38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25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9" t="str">
        <f t="shared" si="27"/>
        <v/>
      </c>
      <c r="R115" s="38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25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9" t="str">
        <f t="shared" si="27"/>
        <v/>
      </c>
      <c r="R116" s="38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25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9" t="e">
        <f t="shared" si="27"/>
        <v>#VALUE!</v>
      </c>
      <c r="R117" s="38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25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9" t="e">
        <f t="shared" si="27"/>
        <v>#VALUE!</v>
      </c>
      <c r="R118" s="38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25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9" t="e">
        <f t="shared" si="27"/>
        <v>#VALUE!</v>
      </c>
      <c r="R119" s="38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25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9" t="e">
        <f t="shared" si="27"/>
        <v>#VALUE!</v>
      </c>
      <c r="R120" s="38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25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9" t="e">
        <f t="shared" si="27"/>
        <v>#VALUE!</v>
      </c>
      <c r="R121" s="38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25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9" t="e">
        <f t="shared" si="27"/>
        <v>#VALUE!</v>
      </c>
      <c r="R122" s="38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25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9" t="e">
        <f t="shared" si="27"/>
        <v>#VALUE!</v>
      </c>
      <c r="R123" s="38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25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9" t="e">
        <f t="shared" si="27"/>
        <v>#VALUE!</v>
      </c>
      <c r="R124" s="38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25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9" t="e">
        <f t="shared" si="27"/>
        <v>#VALUE!</v>
      </c>
      <c r="R125" s="38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25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9" t="e">
        <f t="shared" si="27"/>
        <v>#VALUE!</v>
      </c>
      <c r="R126" s="38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25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9" t="e">
        <f t="shared" si="27"/>
        <v>#VALUE!</v>
      </c>
      <c r="R127" s="38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25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9" t="e">
        <f t="shared" si="27"/>
        <v>#VALUE!</v>
      </c>
      <c r="R128" s="38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25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9" t="e">
        <f t="shared" si="27"/>
        <v>#VALUE!</v>
      </c>
      <c r="R129" s="38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25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9"/>
      <c r="Q130" s="9" t="str">
        <f t="shared" si="27"/>
        <v/>
      </c>
      <c r="R130" s="38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25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9" t="str">
        <f t="shared" si="27"/>
        <v/>
      </c>
      <c r="R131" s="38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25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38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25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38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25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38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25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38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25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38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25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38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25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38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25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38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25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38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25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38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25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38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25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38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25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38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25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38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25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38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25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38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25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38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25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38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25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38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25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38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25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38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25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38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25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38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25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38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25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38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25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38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25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38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25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25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25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25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25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25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25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25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25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25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25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25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25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25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25"/>
    </row>
    <row r="174" spans="1:13">
      <c r="A174" s="25"/>
    </row>
    <row r="175" spans="1:13">
      <c r="A175" s="25"/>
    </row>
    <row r="176" spans="1:13">
      <c r="A176" s="25"/>
    </row>
    <row r="177" spans="1:1">
      <c r="A177" s="25"/>
    </row>
    <row r="178" spans="1:1">
      <c r="A178" s="25"/>
    </row>
    <row r="179" spans="1:1">
      <c r="A179" s="25"/>
    </row>
    <row r="180" spans="1:1">
      <c r="A180" s="25"/>
    </row>
    <row r="181" spans="1:1">
      <c r="A181" s="25"/>
    </row>
    <row r="182" spans="1:1">
      <c r="A182" s="25"/>
    </row>
    <row r="183" spans="1:1">
      <c r="A183" s="25"/>
    </row>
    <row r="184" spans="1:1">
      <c r="A184" s="25"/>
    </row>
    <row r="185" spans="1:1">
      <c r="A185" s="25"/>
    </row>
    <row r="186" spans="1:1">
      <c r="A186" s="25"/>
    </row>
    <row r="187" spans="1:1">
      <c r="A187" s="25"/>
    </row>
    <row r="188" spans="1:1">
      <c r="A188" s="25"/>
    </row>
    <row r="189" spans="1:1">
      <c r="A189" s="25"/>
    </row>
    <row r="190" spans="1:1">
      <c r="A190" s="25"/>
    </row>
    <row r="191" spans="1:1">
      <c r="A191" s="25"/>
    </row>
    <row r="192" spans="1:1">
      <c r="A192" s="25"/>
    </row>
    <row r="193" spans="1:1">
      <c r="A193" s="25"/>
    </row>
    <row r="194" spans="1:1">
      <c r="A194" s="25"/>
    </row>
    <row r="195" spans="1:1">
      <c r="A195" s="25"/>
    </row>
    <row r="196" spans="1:1">
      <c r="A196" s="25"/>
    </row>
    <row r="197" spans="1:1">
      <c r="A197" s="25"/>
    </row>
    <row r="198" spans="1:1">
      <c r="A198" s="25"/>
    </row>
    <row r="199" spans="1:1">
      <c r="A199" s="25"/>
    </row>
    <row r="200" spans="1:1">
      <c r="A200" s="25"/>
    </row>
    <row r="201" spans="1:1">
      <c r="A201" s="25"/>
    </row>
    <row r="202" spans="1:1">
      <c r="A202" s="25"/>
    </row>
    <row r="203" spans="1:1">
      <c r="A203" s="25"/>
    </row>
    <row r="204" spans="1:1">
      <c r="A204" s="25"/>
    </row>
    <row r="205" spans="1:1">
      <c r="A205" s="25"/>
    </row>
    <row r="206" spans="1:1">
      <c r="A206" s="25"/>
    </row>
    <row r="207" spans="1:1">
      <c r="A207" s="25"/>
    </row>
    <row r="208" spans="1:1">
      <c r="A208" s="25"/>
    </row>
    <row r="209" spans="1:1">
      <c r="A209" s="25"/>
    </row>
    <row r="210" spans="1:1">
      <c r="A210" s="25"/>
    </row>
    <row r="211" spans="1:1">
      <c r="A211" s="25"/>
    </row>
    <row r="212" spans="1:1">
      <c r="A212" s="25"/>
    </row>
    <row r="213" spans="1:1">
      <c r="A213" s="25"/>
    </row>
    <row r="214" spans="1:1">
      <c r="A214" s="25"/>
    </row>
    <row r="215" spans="1:1">
      <c r="A215" s="25"/>
    </row>
    <row r="216" spans="1:1">
      <c r="A216" s="25"/>
    </row>
    <row r="217" spans="1:1">
      <c r="A217" s="25"/>
    </row>
    <row r="218" spans="1:1">
      <c r="A218" s="25"/>
    </row>
    <row r="219" spans="1:1">
      <c r="A219" s="25"/>
    </row>
    <row r="220" spans="1:1">
      <c r="A220" s="25"/>
    </row>
    <row r="221" spans="1:1">
      <c r="A221" s="25"/>
    </row>
    <row r="222" spans="1:1">
      <c r="A222" s="25"/>
    </row>
    <row r="223" spans="1:1">
      <c r="A223" s="25"/>
    </row>
    <row r="224" spans="1:1">
      <c r="A224" s="25"/>
    </row>
    <row r="225" spans="1:1">
      <c r="A225" s="25"/>
    </row>
    <row r="226" spans="1:1">
      <c r="A226" s="25"/>
    </row>
    <row r="227" spans="1:1">
      <c r="A227" s="25"/>
    </row>
    <row r="228" spans="1:1">
      <c r="A228" s="25"/>
    </row>
    <row r="229" spans="1:1">
      <c r="A229" s="25"/>
    </row>
    <row r="230" spans="1:1">
      <c r="A230" s="25"/>
    </row>
    <row r="231" spans="1:1">
      <c r="A231" s="25"/>
    </row>
    <row r="232" spans="1:1">
      <c r="A232" s="25"/>
    </row>
    <row r="233" spans="1:1">
      <c r="A233" s="25"/>
    </row>
    <row r="234" spans="1:1">
      <c r="A234" s="25"/>
    </row>
    <row r="235" spans="1:1">
      <c r="A235" s="25"/>
    </row>
    <row r="236" spans="1:1">
      <c r="A236" s="25"/>
    </row>
    <row r="237" spans="1:1">
      <c r="A237" s="25"/>
    </row>
    <row r="238" spans="1:1">
      <c r="A238" s="25"/>
    </row>
    <row r="239" spans="1:1">
      <c r="A239" s="25"/>
    </row>
    <row r="240" spans="1:1">
      <c r="A240" s="25"/>
    </row>
    <row r="241" spans="1:1">
      <c r="A241" s="25"/>
    </row>
    <row r="242" spans="1:1">
      <c r="A242" s="25"/>
    </row>
    <row r="243" spans="1:1">
      <c r="A243" s="25"/>
    </row>
    <row r="244" spans="1:1">
      <c r="A244" s="25"/>
    </row>
    <row r="245" spans="1:1">
      <c r="A245" s="25"/>
    </row>
    <row r="246" spans="1:1">
      <c r="A246" s="25"/>
    </row>
    <row r="247" spans="1:1">
      <c r="A247" s="25"/>
    </row>
    <row r="248" spans="1:1">
      <c r="A248" s="25"/>
    </row>
    <row r="249" spans="1:1">
      <c r="A249" s="25"/>
    </row>
    <row r="250" spans="1:1">
      <c r="A250" s="25"/>
    </row>
    <row r="251" spans="1:1">
      <c r="A251" s="25"/>
    </row>
    <row r="252" spans="1:1">
      <c r="A252" s="25"/>
    </row>
    <row r="253" spans="1:1">
      <c r="A253" s="25"/>
    </row>
    <row r="254" spans="1:1">
      <c r="A254" s="25"/>
    </row>
    <row r="255" spans="1:1">
      <c r="A255" s="25"/>
    </row>
    <row r="256" spans="1:1">
      <c r="A256" s="25"/>
    </row>
    <row r="257" spans="1:1">
      <c r="A257" s="25"/>
    </row>
    <row r="258" spans="1:1">
      <c r="A258" s="25"/>
    </row>
    <row r="259" spans="1:1">
      <c r="A259" s="25"/>
    </row>
    <row r="260" spans="1:1">
      <c r="A260" s="25"/>
    </row>
    <row r="261" spans="1:1">
      <c r="A261" s="25"/>
    </row>
    <row r="262" spans="1:1">
      <c r="A262" s="25"/>
    </row>
    <row r="263" spans="1:1">
      <c r="A263" s="25"/>
    </row>
    <row r="264" spans="1:1">
      <c r="A264" s="25"/>
    </row>
    <row r="265" spans="1:1">
      <c r="A265" s="25"/>
    </row>
    <row r="266" spans="1:1">
      <c r="A266" s="25"/>
    </row>
    <row r="267" spans="1:1">
      <c r="A267" s="25"/>
    </row>
    <row r="268" spans="1:1">
      <c r="A268" s="25"/>
    </row>
    <row r="269" spans="1:1">
      <c r="A269" s="25"/>
    </row>
    <row r="270" spans="1:1">
      <c r="A270" s="25"/>
    </row>
    <row r="271" spans="1:1">
      <c r="A271" s="25"/>
    </row>
    <row r="272" spans="1:1">
      <c r="A272" s="25"/>
    </row>
    <row r="273" spans="1:1">
      <c r="A273" s="25"/>
    </row>
    <row r="274" spans="1:1">
      <c r="A274" s="25"/>
    </row>
    <row r="275" spans="1:1">
      <c r="A275" s="25"/>
    </row>
    <row r="276" spans="1:1">
      <c r="A276" s="25"/>
    </row>
    <row r="277" spans="1:1">
      <c r="A277" s="25"/>
    </row>
    <row r="278" spans="1:1">
      <c r="A278" s="25"/>
    </row>
    <row r="279" spans="1:1">
      <c r="A279" s="25"/>
    </row>
    <row r="280" spans="1:1">
      <c r="A280" s="25"/>
    </row>
    <row r="281" spans="1:1">
      <c r="A281" s="25"/>
    </row>
    <row r="282" spans="1:1">
      <c r="A282" s="25"/>
    </row>
    <row r="283" spans="1:1">
      <c r="A283" s="25"/>
    </row>
    <row r="284" spans="1:1">
      <c r="A284" s="25"/>
    </row>
    <row r="285" spans="1:1">
      <c r="A285" s="25"/>
    </row>
    <row r="286" spans="1:1">
      <c r="A286" s="25"/>
    </row>
    <row r="287" spans="1:1">
      <c r="A287" s="25"/>
    </row>
    <row r="288" spans="1:1">
      <c r="A288" s="25"/>
    </row>
    <row r="289" spans="1:1">
      <c r="A289" s="25"/>
    </row>
    <row r="290" spans="1:1">
      <c r="A290" s="25"/>
    </row>
    <row r="291" spans="1:1">
      <c r="A291" s="25"/>
    </row>
    <row r="292" spans="1:1">
      <c r="A292" s="25"/>
    </row>
    <row r="293" spans="1:1">
      <c r="A293" s="25"/>
    </row>
    <row r="294" spans="1:1">
      <c r="A294" s="25"/>
    </row>
    <row r="295" spans="1:1">
      <c r="A295" s="25"/>
    </row>
    <row r="296" spans="1:1">
      <c r="A296" s="25"/>
    </row>
    <row r="297" spans="1:1">
      <c r="A297" s="25"/>
    </row>
    <row r="298" spans="1:1">
      <c r="A298" s="25"/>
    </row>
    <row r="299" spans="1:1">
      <c r="A299" s="25"/>
    </row>
    <row r="300" spans="1:1">
      <c r="A300" s="25"/>
    </row>
    <row r="301" spans="1:1">
      <c r="A301" s="25"/>
    </row>
    <row r="302" spans="1:1">
      <c r="A302" s="25"/>
    </row>
    <row r="303" spans="1:1">
      <c r="A303" s="25"/>
    </row>
    <row r="304" spans="1:1">
      <c r="A304" s="25"/>
    </row>
    <row r="305" spans="1:1">
      <c r="A305" s="25"/>
    </row>
    <row r="306" spans="1:1">
      <c r="A306" s="25"/>
    </row>
    <row r="307" spans="1:1">
      <c r="A307" s="25"/>
    </row>
    <row r="308" spans="1:1">
      <c r="A308" s="25"/>
    </row>
    <row r="309" spans="1:1">
      <c r="A309" s="25"/>
    </row>
    <row r="310" spans="1:1">
      <c r="A310" s="25"/>
    </row>
    <row r="311" spans="1:1">
      <c r="A311" s="25"/>
    </row>
    <row r="312" spans="1:1">
      <c r="A312" s="25"/>
    </row>
    <row r="313" spans="1:1">
      <c r="A313" s="25"/>
    </row>
    <row r="314" spans="1:1">
      <c r="A314" s="25"/>
    </row>
    <row r="315" spans="1:1">
      <c r="A315" s="25"/>
    </row>
    <row r="316" spans="1:1">
      <c r="A316" s="25"/>
    </row>
    <row r="317" spans="1:1">
      <c r="A317" s="25"/>
    </row>
    <row r="318" spans="1:1">
      <c r="A318" s="25"/>
    </row>
    <row r="319" spans="1:1">
      <c r="A319" s="25"/>
    </row>
    <row r="320" spans="1:1">
      <c r="A320" s="25"/>
    </row>
    <row r="321" spans="1:1">
      <c r="A321" s="25"/>
    </row>
    <row r="322" spans="1:1">
      <c r="A322" s="25"/>
    </row>
    <row r="323" spans="1:1">
      <c r="A323" s="25"/>
    </row>
    <row r="324" spans="1:1">
      <c r="A324" s="25"/>
    </row>
    <row r="325" spans="1:1">
      <c r="A325" s="25"/>
    </row>
    <row r="326" spans="1:1">
      <c r="A326" s="25"/>
    </row>
    <row r="327" spans="1:1">
      <c r="A327" s="25"/>
    </row>
    <row r="328" spans="1:1">
      <c r="A328" s="25"/>
    </row>
    <row r="329" spans="1:1">
      <c r="A329" s="25"/>
    </row>
    <row r="330" spans="1:1">
      <c r="A330" s="2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36</v>
      </c>
      <c r="C1" s="3" t="s">
        <v>2078</v>
      </c>
    </row>
    <row r="2" spans="1:22">
      <c r="A2" s="3" t="s">
        <v>37</v>
      </c>
      <c r="C2" s="3" t="s">
        <v>40</v>
      </c>
    </row>
    <row r="3" spans="1:22">
      <c r="A3" s="3" t="s">
        <v>38</v>
      </c>
    </row>
    <row r="4" spans="1:22">
      <c r="A4" s="3" t="s">
        <v>39</v>
      </c>
    </row>
    <row r="6" spans="1:22">
      <c r="P6" s="23" t="s">
        <v>39</v>
      </c>
      <c r="Q6" s="23" t="s">
        <v>0</v>
      </c>
      <c r="R6" s="24" t="s">
        <v>41</v>
      </c>
      <c r="S6" s="10" t="s">
        <v>42</v>
      </c>
      <c r="T6" s="10" t="s">
        <v>43</v>
      </c>
      <c r="U6" s="10" t="s">
        <v>44</v>
      </c>
      <c r="V6" s="10" t="s">
        <v>45</v>
      </c>
    </row>
    <row r="7" spans="1:22">
      <c r="A7" s="25" t="str">
        <f>IF(Tabela17683[[#This Row],[Código]]="IBOV","^BVSP",IF(Tabela17683[[#This Row],[Código]]="","",CONCATENATE(LEFT(Tabela17683[[#This Row],[Código]],6),".SA")))</f>
        <v>AEDU3.SA</v>
      </c>
      <c r="C7" s="3" t="s">
        <v>1290</v>
      </c>
      <c r="D7" s="3" t="s">
        <v>2079</v>
      </c>
      <c r="E7" s="3" t="s">
        <v>4329</v>
      </c>
      <c r="F7" s="3" t="s">
        <v>2080</v>
      </c>
      <c r="G7" s="3" t="s">
        <v>2079</v>
      </c>
      <c r="H7" s="38">
        <v>41726</v>
      </c>
      <c r="J7" s="3">
        <f>IF($A7="",0,VALUE(CONCATENATE(LEFT(D7,LEN(D7)-3),",",RIGHT(D7,2))))</f>
        <v>13.2</v>
      </c>
      <c r="K7" s="3">
        <f t="shared" ref="K7:M22" si="0">IF($A7="",0,VALUE(CONCATENATE(LEFT(E7,LEN(E7)-3),",",RIGHT(E7,2))))</f>
        <v>13.59</v>
      </c>
      <c r="L7" s="3">
        <f t="shared" si="0"/>
        <v>13.73</v>
      </c>
      <c r="M7" s="3">
        <f t="shared" si="0"/>
        <v>13.2</v>
      </c>
      <c r="P7" s="12" t="s">
        <v>1287</v>
      </c>
      <c r="Q7" s="9" t="str">
        <f>IF(A7="","",C7)</f>
        <v xml:space="preserve">ANHANGUERA  -ON  </v>
      </c>
      <c r="R7" s="38">
        <f>IF(A7="","",H7)</f>
        <v>41726</v>
      </c>
      <c r="S7" s="5">
        <f>J7</f>
        <v>13.2</v>
      </c>
      <c r="T7" s="5">
        <f>K7</f>
        <v>13.59</v>
      </c>
      <c r="U7" s="5">
        <f>L7</f>
        <v>13.73</v>
      </c>
      <c r="V7" s="5">
        <f>M7</f>
        <v>13.2</v>
      </c>
    </row>
    <row r="8" spans="1:22">
      <c r="A8" s="25" t="str">
        <f>IF(Tabela17683[[#This Row],[Código]]="IBOV","^BVSP",IF(Tabela17683[[#This Row],[Código]]="","",CONCATENATE(LEFT(Tabela17683[[#This Row],[Código]],6),".SA")))</f>
        <v>ALLL3.SA</v>
      </c>
      <c r="C8" s="3" t="s">
        <v>1104</v>
      </c>
      <c r="D8" s="3" t="s">
        <v>1376</v>
      </c>
      <c r="E8" s="3" t="s">
        <v>1940</v>
      </c>
      <c r="F8" s="3" t="s">
        <v>1379</v>
      </c>
      <c r="G8" s="3" t="s">
        <v>1341</v>
      </c>
      <c r="H8" s="38">
        <v>41726</v>
      </c>
      <c r="J8" s="3">
        <f t="shared" ref="J8:M71" si="1">IF($A8="",0,VALUE(CONCATENATE(LEFT(D8,LEN(D8)-3),",",RIGHT(D8,2))))</f>
        <v>7.31</v>
      </c>
      <c r="K8" s="3">
        <f t="shared" si="0"/>
        <v>7.28</v>
      </c>
      <c r="L8" s="3">
        <f t="shared" si="0"/>
        <v>7.37</v>
      </c>
      <c r="M8" s="3">
        <f t="shared" si="0"/>
        <v>7.19</v>
      </c>
      <c r="P8" s="12" t="s">
        <v>1101</v>
      </c>
      <c r="Q8" s="9" t="str">
        <f>IF(A8="","",C8)</f>
        <v xml:space="preserve">ALL AMER LAT-ON  </v>
      </c>
      <c r="R8" s="38">
        <f>IF(A8="","",H8)</f>
        <v>41726</v>
      </c>
      <c r="S8" s="5">
        <f>J8</f>
        <v>7.31</v>
      </c>
      <c r="T8" s="5">
        <f>K8</f>
        <v>7.28</v>
      </c>
      <c r="U8" s="5">
        <f>L8</f>
        <v>7.37</v>
      </c>
      <c r="V8" s="5">
        <f>M8</f>
        <v>7.19</v>
      </c>
    </row>
    <row r="9" spans="1:22">
      <c r="A9" s="25" t="str">
        <f>IF(Tabela17683[[#This Row],[Código]]="IBOV","^BVSP",IF(Tabela17683[[#This Row],[Código]]="","",CONCATENATE(LEFT(Tabela17683[[#This Row],[Código]],6),".SA")))</f>
        <v>ARTR3.SA</v>
      </c>
      <c r="C9" s="3" t="s">
        <v>1077</v>
      </c>
      <c r="D9" s="3" t="s">
        <v>2081</v>
      </c>
      <c r="E9" s="3" t="s">
        <v>4330</v>
      </c>
      <c r="F9" s="3" t="s">
        <v>2048</v>
      </c>
      <c r="G9" s="3" t="s">
        <v>1986</v>
      </c>
      <c r="H9" s="38">
        <v>41726</v>
      </c>
      <c r="J9" s="3">
        <f t="shared" si="1"/>
        <v>19.13</v>
      </c>
      <c r="K9" s="3">
        <f t="shared" si="0"/>
        <v>18.75</v>
      </c>
      <c r="L9" s="3">
        <f t="shared" si="0"/>
        <v>19.3</v>
      </c>
      <c r="M9" s="3">
        <f t="shared" si="0"/>
        <v>18.62</v>
      </c>
      <c r="P9" s="12" t="s">
        <v>1073</v>
      </c>
      <c r="Q9" s="9" t="str">
        <f>IF(A9="","",C9)</f>
        <v xml:space="preserve">ARTERIS     -ON  </v>
      </c>
      <c r="R9" s="38">
        <f>IF(A9="","",H9)</f>
        <v>41726</v>
      </c>
      <c r="S9" s="5">
        <f>J9</f>
        <v>19.13</v>
      </c>
      <c r="T9" s="5">
        <f>K9</f>
        <v>18.75</v>
      </c>
      <c r="U9" s="5">
        <f>L9</f>
        <v>19.3</v>
      </c>
      <c r="V9" s="5">
        <f>M9</f>
        <v>18.62</v>
      </c>
    </row>
    <row r="10" spans="1:22">
      <c r="A10" s="25" t="str">
        <f>IF(Tabela17683[[#This Row],[Código]]="IBOV","^BVSP",IF(Tabela17683[[#This Row],[Código]]="","",CONCATENATE(LEFT(Tabela17683[[#This Row],[Código]],6),".SA")))</f>
        <v>AUTM3.SA</v>
      </c>
      <c r="C10" s="3" t="s">
        <v>1198</v>
      </c>
      <c r="D10" s="3" t="s">
        <v>2082</v>
      </c>
      <c r="E10" s="3" t="s">
        <v>4331</v>
      </c>
      <c r="F10" s="3" t="s">
        <v>1984</v>
      </c>
      <c r="G10" s="3" t="s">
        <v>1974</v>
      </c>
      <c r="H10" s="38">
        <v>41726</v>
      </c>
      <c r="J10" s="3">
        <f t="shared" si="1"/>
        <v>15.32</v>
      </c>
      <c r="K10" s="3">
        <f t="shared" si="0"/>
        <v>15.59</v>
      </c>
      <c r="L10" s="3">
        <f t="shared" si="0"/>
        <v>15.76</v>
      </c>
      <c r="M10" s="3">
        <f t="shared" si="0"/>
        <v>15.25</v>
      </c>
      <c r="P10" s="13" t="s">
        <v>1181</v>
      </c>
      <c r="Q10" s="9" t="str">
        <f>IF(A10="","",C10)</f>
        <v xml:space="preserve">AUTOMETAL   -ON  </v>
      </c>
      <c r="R10" s="38">
        <f>IF(A10="","",H10)</f>
        <v>41726</v>
      </c>
      <c r="S10" s="5">
        <f>J10</f>
        <v>15.32</v>
      </c>
      <c r="T10" s="5">
        <f>K10</f>
        <v>15.59</v>
      </c>
      <c r="U10" s="5">
        <f>L10</f>
        <v>15.76</v>
      </c>
      <c r="V10" s="5">
        <f>M10</f>
        <v>15.25</v>
      </c>
    </row>
    <row r="11" spans="1:22">
      <c r="A11" s="25" t="str">
        <f>IF(Tabela17683[[#This Row],[Código]]="IBOV","^BVSP",IF(Tabela17683[[#This Row],[Código]]="","",CONCATENATE(LEFT(Tabela17683[[#This Row],[Código]],6),".SA")))</f>
        <v>AZEV3.SA</v>
      </c>
      <c r="C11" s="3" t="s">
        <v>1014</v>
      </c>
      <c r="D11" s="3" t="s">
        <v>400</v>
      </c>
      <c r="E11" s="3" t="s">
        <v>1015</v>
      </c>
      <c r="F11" s="3" t="s">
        <v>1015</v>
      </c>
      <c r="G11" s="3" t="s">
        <v>1015</v>
      </c>
      <c r="H11" s="38">
        <v>41726</v>
      </c>
      <c r="J11" s="3" t="e">
        <f t="shared" si="1"/>
        <v>#VALUE!</v>
      </c>
      <c r="K11" s="3">
        <f t="shared" si="0"/>
        <v>1.95</v>
      </c>
      <c r="L11" s="3">
        <f t="shared" si="0"/>
        <v>1.95</v>
      </c>
      <c r="M11" s="3">
        <f t="shared" si="0"/>
        <v>1.95</v>
      </c>
      <c r="P11" s="12" t="s">
        <v>1005</v>
      </c>
      <c r="Q11" s="9" t="str">
        <f>IF(A11="","",C11)</f>
        <v>AZEVEDO     -ON</v>
      </c>
      <c r="R11" s="38">
        <f>IF(A11="","",H11)</f>
        <v>41726</v>
      </c>
      <c r="S11" s="5" t="e">
        <f>J11</f>
        <v>#VALUE!</v>
      </c>
      <c r="T11" s="5">
        <f>K11</f>
        <v>1.95</v>
      </c>
      <c r="U11" s="5">
        <f>L11</f>
        <v>1.95</v>
      </c>
      <c r="V11" s="5">
        <f>M11</f>
        <v>1.95</v>
      </c>
    </row>
    <row r="12" spans="1:22">
      <c r="A12" s="25" t="str">
        <f>IF(Tabela17683[[#This Row],[Código]]="IBOV","^BVSP",IF(Tabela17683[[#This Row],[Código]]="","",CONCATENATE(LEFT(Tabela17683[[#This Row],[Código]],6),".SA")))</f>
        <v>AZEV4.SA</v>
      </c>
      <c r="C12" s="3" t="s">
        <v>1016</v>
      </c>
      <c r="D12" s="3" t="s">
        <v>2060</v>
      </c>
      <c r="E12" s="3" t="s">
        <v>1336</v>
      </c>
      <c r="F12" s="3" t="s">
        <v>1922</v>
      </c>
      <c r="G12" s="3" t="s">
        <v>2060</v>
      </c>
      <c r="H12" s="38">
        <v>41726</v>
      </c>
      <c r="J12" s="3">
        <f t="shared" si="1"/>
        <v>1.58</v>
      </c>
      <c r="K12" s="3">
        <f t="shared" si="0"/>
        <v>1.64</v>
      </c>
      <c r="L12" s="3">
        <f t="shared" si="0"/>
        <v>1.65</v>
      </c>
      <c r="M12" s="3">
        <f t="shared" si="0"/>
        <v>1.58</v>
      </c>
      <c r="P12" s="13" t="s">
        <v>1006</v>
      </c>
      <c r="Q12" s="9" t="str">
        <f>IF(A12="","",C12)</f>
        <v>AZEVEDO     -PN</v>
      </c>
      <c r="R12" s="38">
        <f>IF(A12="","",H12)</f>
        <v>41726</v>
      </c>
      <c r="S12" s="5">
        <f>J12</f>
        <v>1.58</v>
      </c>
      <c r="T12" s="5">
        <f>K12</f>
        <v>1.64</v>
      </c>
      <c r="U12" s="5">
        <f>L12</f>
        <v>1.65</v>
      </c>
      <c r="V12" s="5">
        <f>M12</f>
        <v>1.58</v>
      </c>
    </row>
    <row r="13" spans="1:22">
      <c r="A13" s="25" t="str">
        <f>IF(Tabela17683[[#This Row],[Código]]="IBOV","^BVSP",IF(Tabela17683[[#This Row],[Código]]="","",CONCATENATE(LEFT(Tabela17683[[#This Row],[Código]],6),".SA")))</f>
        <v>BALM3.SA</v>
      </c>
      <c r="C13" s="3" t="s">
        <v>1145</v>
      </c>
      <c r="D13" s="3" t="s">
        <v>400</v>
      </c>
      <c r="E13" s="3" t="s">
        <v>695</v>
      </c>
      <c r="F13" s="3" t="s">
        <v>695</v>
      </c>
      <c r="G13" s="3" t="s">
        <v>695</v>
      </c>
      <c r="H13" s="38">
        <v>41726</v>
      </c>
      <c r="J13" s="3" t="e">
        <f t="shared" si="1"/>
        <v>#VALUE!</v>
      </c>
      <c r="K13" s="3">
        <f t="shared" si="0"/>
        <v>40</v>
      </c>
      <c r="L13" s="3">
        <f t="shared" si="0"/>
        <v>40</v>
      </c>
      <c r="M13" s="3">
        <f t="shared" si="0"/>
        <v>40</v>
      </c>
      <c r="P13" s="12" t="s">
        <v>1143</v>
      </c>
      <c r="Q13" s="9" t="str">
        <f>IF(A13="","",C13)</f>
        <v>BAUMER      -ON</v>
      </c>
      <c r="R13" s="38">
        <f>IF(A13="","",H13)</f>
        <v>41726</v>
      </c>
      <c r="S13" s="5" t="e">
        <f>J13</f>
        <v>#VALUE!</v>
      </c>
      <c r="T13" s="5">
        <f>K13</f>
        <v>40</v>
      </c>
      <c r="U13" s="5">
        <f>L13</f>
        <v>40</v>
      </c>
      <c r="V13" s="5">
        <f>M13</f>
        <v>40</v>
      </c>
    </row>
    <row r="14" spans="1:22">
      <c r="A14" s="25" t="str">
        <f>IF(Tabela17683[[#This Row],[Código]]="IBOV","^BVSP",IF(Tabela17683[[#This Row],[Código]]="","",CONCATENATE(LEFT(Tabela17683[[#This Row],[Código]],6),".SA")))</f>
        <v>BALM4.SA</v>
      </c>
      <c r="C14" s="3" t="s">
        <v>1146</v>
      </c>
      <c r="D14" s="3" t="s">
        <v>1320</v>
      </c>
      <c r="E14" s="3" t="s">
        <v>1320</v>
      </c>
      <c r="F14" s="3" t="s">
        <v>1320</v>
      </c>
      <c r="G14" s="3" t="s">
        <v>1320</v>
      </c>
      <c r="H14" s="38">
        <v>41726</v>
      </c>
      <c r="J14" s="3">
        <f t="shared" si="1"/>
        <v>102.5</v>
      </c>
      <c r="K14" s="3">
        <f t="shared" si="0"/>
        <v>102.5</v>
      </c>
      <c r="L14" s="3">
        <f t="shared" si="0"/>
        <v>102.5</v>
      </c>
      <c r="M14" s="3">
        <f t="shared" si="0"/>
        <v>102.5</v>
      </c>
      <c r="P14" s="9" t="s">
        <v>1144</v>
      </c>
      <c r="Q14" s="9" t="str">
        <f>IF(A14="","",C14)</f>
        <v>BAUMER      -PN</v>
      </c>
      <c r="R14" s="38">
        <f>IF(A14="","",H14)</f>
        <v>41726</v>
      </c>
      <c r="S14" s="5">
        <f>J14</f>
        <v>102.5</v>
      </c>
      <c r="T14" s="5">
        <f>K14</f>
        <v>102.5</v>
      </c>
      <c r="U14" s="5">
        <f>L14</f>
        <v>102.5</v>
      </c>
      <c r="V14" s="5">
        <f>M14</f>
        <v>102.5</v>
      </c>
    </row>
    <row r="15" spans="1:22">
      <c r="A15" s="25" t="str">
        <f>IF(Tabela17683[[#This Row],[Código]]="IBOV","^BVSP",IF(Tabela17683[[#This Row],[Código]]="","",CONCATENATE(LEFT(Tabela17683[[#This Row],[Código]],6),".SA")))</f>
        <v>BBRK3.SA</v>
      </c>
      <c r="C15" s="3" t="s">
        <v>1043</v>
      </c>
      <c r="D15" s="3" t="s">
        <v>2083</v>
      </c>
      <c r="E15" s="3" t="s">
        <v>4332</v>
      </c>
      <c r="F15" s="3" t="s">
        <v>1478</v>
      </c>
      <c r="G15" s="3" t="s">
        <v>2085</v>
      </c>
      <c r="H15" s="38">
        <v>41726</v>
      </c>
      <c r="J15" s="3">
        <f t="shared" si="1"/>
        <v>4.83</v>
      </c>
      <c r="K15" s="3">
        <f t="shared" si="0"/>
        <v>4.92</v>
      </c>
      <c r="L15" s="3">
        <f t="shared" si="0"/>
        <v>4.9800000000000004</v>
      </c>
      <c r="M15" s="3">
        <f t="shared" si="0"/>
        <v>4.8</v>
      </c>
      <c r="P15" s="12" t="s">
        <v>1041</v>
      </c>
      <c r="Q15" s="9" t="str">
        <f>IF(A15="","",C15)</f>
        <v xml:space="preserve">BR BROKERS  -ON  </v>
      </c>
      <c r="R15" s="38">
        <f>IF(A15="","",H15)</f>
        <v>41726</v>
      </c>
      <c r="S15" s="5">
        <f>J15</f>
        <v>4.83</v>
      </c>
      <c r="T15" s="5">
        <f>K15</f>
        <v>4.92</v>
      </c>
      <c r="U15" s="5">
        <f>L15</f>
        <v>4.9800000000000004</v>
      </c>
      <c r="V15" s="5">
        <f>M15</f>
        <v>4.8</v>
      </c>
    </row>
    <row r="16" spans="1:22">
      <c r="A16" s="25" t="str">
        <f>IF(Tabela17683[[#This Row],[Código]]="IBOV","^BVSP",IF(Tabela17683[[#This Row],[Código]]="","",CONCATENATE(LEFT(Tabela17683[[#This Row],[Código]],6),".SA")))</f>
        <v>BDLL3.SA</v>
      </c>
      <c r="C16" s="3" t="s">
        <v>1158</v>
      </c>
      <c r="D16" s="3" t="s">
        <v>400</v>
      </c>
      <c r="E16" s="3" t="s">
        <v>1159</v>
      </c>
      <c r="F16" s="3" t="s">
        <v>1159</v>
      </c>
      <c r="G16" s="3" t="s">
        <v>1159</v>
      </c>
      <c r="H16" s="38">
        <v>41726</v>
      </c>
      <c r="J16" s="3" t="e">
        <f t="shared" si="1"/>
        <v>#VALUE!</v>
      </c>
      <c r="K16" s="3">
        <f t="shared" si="0"/>
        <v>45</v>
      </c>
      <c r="L16" s="3">
        <f t="shared" si="0"/>
        <v>45</v>
      </c>
      <c r="M16" s="3">
        <f t="shared" si="0"/>
        <v>45</v>
      </c>
      <c r="P16" s="12" t="s">
        <v>1151</v>
      </c>
      <c r="Q16" s="9" t="str">
        <f>IF(A16="","",C16)</f>
        <v>BARDELLA    -ON</v>
      </c>
      <c r="R16" s="38">
        <f>IF(A16="","",H16)</f>
        <v>41726</v>
      </c>
      <c r="S16" s="5" t="e">
        <f>J16</f>
        <v>#VALUE!</v>
      </c>
      <c r="T16" s="5">
        <f>K16</f>
        <v>45</v>
      </c>
      <c r="U16" s="5">
        <f>L16</f>
        <v>45</v>
      </c>
      <c r="V16" s="5">
        <f>M16</f>
        <v>45</v>
      </c>
    </row>
    <row r="17" spans="1:22">
      <c r="A17" s="25" t="str">
        <f>IF(Tabela17683[[#This Row],[Código]]="IBOV","^BVSP",IF(Tabela17683[[#This Row],[Código]]="","",CONCATENATE(LEFT(Tabela17683[[#This Row],[Código]],6),".SA")))</f>
        <v>BDLL4.SA</v>
      </c>
      <c r="C17" s="3" t="s">
        <v>1160</v>
      </c>
      <c r="D17" s="3" t="s">
        <v>1476</v>
      </c>
      <c r="E17" s="3" t="s">
        <v>1420</v>
      </c>
      <c r="F17" s="3" t="s">
        <v>1420</v>
      </c>
      <c r="G17" s="3" t="s">
        <v>1476</v>
      </c>
      <c r="H17" s="38">
        <v>41726</v>
      </c>
      <c r="J17" s="3">
        <f t="shared" si="1"/>
        <v>43</v>
      </c>
      <c r="K17" s="3">
        <f t="shared" si="0"/>
        <v>46</v>
      </c>
      <c r="L17" s="3">
        <f t="shared" si="0"/>
        <v>46</v>
      </c>
      <c r="M17" s="3">
        <f t="shared" si="0"/>
        <v>43</v>
      </c>
      <c r="P17" s="12" t="s">
        <v>1152</v>
      </c>
      <c r="Q17" s="9" t="str">
        <f>IF(A17="","",C17)</f>
        <v>BARDELLA    -PN</v>
      </c>
      <c r="R17" s="38">
        <f>IF(A17="","",H17)</f>
        <v>41726</v>
      </c>
      <c r="S17" s="5">
        <f>J17</f>
        <v>43</v>
      </c>
      <c r="T17" s="5">
        <f>K17</f>
        <v>46</v>
      </c>
      <c r="U17" s="5">
        <f>L17</f>
        <v>46</v>
      </c>
      <c r="V17" s="5">
        <f>M17</f>
        <v>43</v>
      </c>
    </row>
    <row r="18" spans="1:22">
      <c r="A18" s="25" t="str">
        <f>IF(Tabela17683[[#This Row],[Código]]="IBOV","^BVSP",IF(Tabela17683[[#This Row],[Código]]="","",CONCATENATE(LEFT(Tabela17683[[#This Row],[Código]],6),".SA")))</f>
        <v>CARD3.SA</v>
      </c>
      <c r="C18" s="3" t="s">
        <v>1067</v>
      </c>
      <c r="D18" s="3" t="s">
        <v>2086</v>
      </c>
      <c r="E18" s="3" t="s">
        <v>1257</v>
      </c>
      <c r="F18" s="3" t="s">
        <v>2087</v>
      </c>
      <c r="G18" s="3" t="s">
        <v>1015</v>
      </c>
      <c r="H18" s="38">
        <v>41726</v>
      </c>
      <c r="J18" s="3">
        <f t="shared" si="1"/>
        <v>2.04</v>
      </c>
      <c r="K18" s="3">
        <f t="shared" si="0"/>
        <v>2.0099999999999998</v>
      </c>
      <c r="L18" s="3">
        <f t="shared" si="0"/>
        <v>2.0499999999999998</v>
      </c>
      <c r="M18" s="3">
        <f t="shared" si="0"/>
        <v>1.95</v>
      </c>
      <c r="P18" s="12" t="s">
        <v>1059</v>
      </c>
      <c r="Q18" s="9" t="str">
        <f>IF(A18="","",C18)</f>
        <v xml:space="preserve">CSU CARDSYST-ON  </v>
      </c>
      <c r="R18" s="38">
        <f>IF(A18="","",H18)</f>
        <v>41726</v>
      </c>
      <c r="S18" s="5">
        <f>J18</f>
        <v>2.04</v>
      </c>
      <c r="T18" s="5">
        <f>K18</f>
        <v>2.0099999999999998</v>
      </c>
      <c r="U18" s="5">
        <f>L18</f>
        <v>2.0499999999999998</v>
      </c>
      <c r="V18" s="5">
        <f>M18</f>
        <v>1.95</v>
      </c>
    </row>
    <row r="19" spans="1:22">
      <c r="A19" s="25" t="str">
        <f>IF(Tabela17683[[#This Row],[Código]]="IBOV","^BVSP",IF(Tabela17683[[#This Row],[Código]]="","",CONCATENATE(LEFT(Tabela17683[[#This Row],[Código]],6),".SA")))</f>
        <v>CBMA3.SA</v>
      </c>
      <c r="C19" s="3" t="s">
        <v>1179</v>
      </c>
      <c r="D19" s="3" t="s">
        <v>1321</v>
      </c>
      <c r="E19" s="3" t="s">
        <v>1321</v>
      </c>
      <c r="F19" s="3" t="s">
        <v>1321</v>
      </c>
      <c r="G19" s="3" t="s">
        <v>1321</v>
      </c>
      <c r="H19" s="38">
        <v>41726</v>
      </c>
      <c r="J19" s="3">
        <f t="shared" si="1"/>
        <v>0.04</v>
      </c>
      <c r="K19" s="3">
        <f t="shared" si="0"/>
        <v>0.04</v>
      </c>
      <c r="L19" s="3">
        <f t="shared" si="0"/>
        <v>0.04</v>
      </c>
      <c r="M19" s="3">
        <f t="shared" si="0"/>
        <v>0.04</v>
      </c>
      <c r="P19" s="13" t="s">
        <v>1177</v>
      </c>
      <c r="Q19" s="9" t="str">
        <f>IF(A19="","",C19)</f>
        <v>COBRASMA    -ON</v>
      </c>
      <c r="R19" s="38">
        <f>IF(A19="","",H19)</f>
        <v>41726</v>
      </c>
      <c r="S19" s="5">
        <f>J19</f>
        <v>0.04</v>
      </c>
      <c r="T19" s="5">
        <f>K19</f>
        <v>0.04</v>
      </c>
      <c r="U19" s="5">
        <f>L19</f>
        <v>0.04</v>
      </c>
      <c r="V19" s="5">
        <f>M19</f>
        <v>0.04</v>
      </c>
    </row>
    <row r="20" spans="1:22">
      <c r="A20" s="25" t="str">
        <f>IF(Tabela17683[[#This Row],[Código]]="IBOV","^BVSP",IF(Tabela17683[[#This Row],[Código]]="","",CONCATENATE(LEFT(Tabela17683[[#This Row],[Código]],6),".SA")))</f>
        <v>CBMA4.SA</v>
      </c>
      <c r="C20" s="3" t="s">
        <v>1180</v>
      </c>
      <c r="D20" s="3" t="s">
        <v>1321</v>
      </c>
      <c r="E20" s="3" t="s">
        <v>1321</v>
      </c>
      <c r="F20" s="3" t="s">
        <v>1321</v>
      </c>
      <c r="G20" s="3" t="s">
        <v>1321</v>
      </c>
      <c r="H20" s="38">
        <v>41726</v>
      </c>
      <c r="J20" s="3">
        <f t="shared" si="1"/>
        <v>0.04</v>
      </c>
      <c r="K20" s="3">
        <f t="shared" si="0"/>
        <v>0.04</v>
      </c>
      <c r="L20" s="3">
        <f t="shared" si="0"/>
        <v>0.04</v>
      </c>
      <c r="M20" s="3">
        <f t="shared" si="0"/>
        <v>0.04</v>
      </c>
      <c r="P20" s="13" t="s">
        <v>1178</v>
      </c>
      <c r="Q20" s="9" t="str">
        <f>IF(A20="","",C20)</f>
        <v>COBRASMA    -PN</v>
      </c>
      <c r="R20" s="38">
        <f>IF(A20="","",H20)</f>
        <v>41726</v>
      </c>
      <c r="S20" s="5">
        <f>J20</f>
        <v>0.04</v>
      </c>
      <c r="T20" s="5">
        <f>K20</f>
        <v>0.04</v>
      </c>
      <c r="U20" s="5">
        <f>L20</f>
        <v>0.04</v>
      </c>
      <c r="V20" s="5">
        <f>M20</f>
        <v>0.04</v>
      </c>
    </row>
    <row r="21" spans="1:22">
      <c r="A21" s="25" t="str">
        <f>IF(Tabela17683[[#This Row],[Código]]="IBOV","^BVSP",IF(Tabela17683[[#This Row],[Código]]="","",CONCATENATE(LEFT(Tabela17683[[#This Row],[Código]],6),".SA")))</f>
        <v>CCHI3.SA</v>
      </c>
      <c r="C21" s="3" t="s">
        <v>1051</v>
      </c>
      <c r="D21" s="3" t="s">
        <v>522</v>
      </c>
      <c r="E21" s="3" t="s">
        <v>522</v>
      </c>
      <c r="F21" s="3" t="s">
        <v>522</v>
      </c>
      <c r="G21" s="3" t="s">
        <v>522</v>
      </c>
      <c r="H21" s="38">
        <v>41726</v>
      </c>
      <c r="J21" s="3">
        <f t="shared" si="1"/>
        <v>0.11</v>
      </c>
      <c r="K21" s="3">
        <f t="shared" si="0"/>
        <v>0.11</v>
      </c>
      <c r="L21" s="3">
        <f t="shared" si="0"/>
        <v>0.11</v>
      </c>
      <c r="M21" s="3">
        <f t="shared" si="0"/>
        <v>0.11</v>
      </c>
      <c r="P21" s="12" t="s">
        <v>1046</v>
      </c>
      <c r="Q21" s="9" t="str">
        <f>IF(A21="","",C21)</f>
        <v>CHIARELLI   -ON</v>
      </c>
      <c r="R21" s="38">
        <f>IF(A21="","",H21)</f>
        <v>41726</v>
      </c>
      <c r="S21" s="5">
        <f>J21</f>
        <v>0.11</v>
      </c>
      <c r="T21" s="5">
        <f>K21</f>
        <v>0.11</v>
      </c>
      <c r="U21" s="5">
        <f>L21</f>
        <v>0.11</v>
      </c>
      <c r="V21" s="5">
        <f>M21</f>
        <v>0.11</v>
      </c>
    </row>
    <row r="22" spans="1:22">
      <c r="A22" s="25" t="str">
        <f>IF(Tabela17683[[#This Row],[Código]]="IBOV","^BVSP",IF(Tabela17683[[#This Row],[Código]]="","",CONCATENATE(LEFT(Tabela17683[[#This Row],[Código]],6),".SA")))</f>
        <v>CCHI4.SA</v>
      </c>
      <c r="C22" s="3" t="s">
        <v>1052</v>
      </c>
      <c r="D22" s="3" t="s">
        <v>714</v>
      </c>
      <c r="E22" s="3" t="s">
        <v>714</v>
      </c>
      <c r="F22" s="3" t="s">
        <v>714</v>
      </c>
      <c r="G22" s="3" t="s">
        <v>714</v>
      </c>
      <c r="H22" s="38">
        <v>41726</v>
      </c>
      <c r="J22" s="3">
        <f t="shared" si="1"/>
        <v>7.0000000000000007E-2</v>
      </c>
      <c r="K22" s="3">
        <f t="shared" si="0"/>
        <v>7.0000000000000007E-2</v>
      </c>
      <c r="L22" s="3">
        <f t="shared" si="0"/>
        <v>7.0000000000000007E-2</v>
      </c>
      <c r="M22" s="3">
        <f t="shared" si="0"/>
        <v>7.0000000000000007E-2</v>
      </c>
      <c r="P22" s="13" t="s">
        <v>1047</v>
      </c>
      <c r="Q22" s="9" t="str">
        <f>IF(A22="","",C22)</f>
        <v>CHIARELLI   -PN</v>
      </c>
      <c r="R22" s="38">
        <f>IF(A22="","",H22)</f>
        <v>41726</v>
      </c>
      <c r="S22" s="5">
        <f>J22</f>
        <v>7.0000000000000007E-2</v>
      </c>
      <c r="T22" s="5">
        <f>K22</f>
        <v>7.0000000000000007E-2</v>
      </c>
      <c r="U22" s="5">
        <f>L22</f>
        <v>7.0000000000000007E-2</v>
      </c>
      <c r="V22" s="5">
        <f>M22</f>
        <v>7.0000000000000007E-2</v>
      </c>
    </row>
    <row r="23" spans="1:22">
      <c r="A23" s="25" t="str">
        <f>IF(Tabela17683[[#This Row],[Código]]="IBOV","^BVSP",IF(Tabela17683[[#This Row],[Código]]="","",CONCATENATE(LEFT(Tabela17683[[#This Row],[Código]],6),".SA")))</f>
        <v>CCRO3.SA</v>
      </c>
      <c r="C23" s="3" t="s">
        <v>1078</v>
      </c>
      <c r="D23" s="3" t="s">
        <v>2088</v>
      </c>
      <c r="E23" s="3" t="s">
        <v>1932</v>
      </c>
      <c r="F23" s="3" t="s">
        <v>2089</v>
      </c>
      <c r="G23" s="3" t="s">
        <v>2090</v>
      </c>
      <c r="H23" s="38">
        <v>41726</v>
      </c>
      <c r="J23" s="3">
        <f t="shared" si="1"/>
        <v>17.21</v>
      </c>
      <c r="K23" s="3">
        <f t="shared" si="1"/>
        <v>17.27</v>
      </c>
      <c r="L23" s="3">
        <f t="shared" si="1"/>
        <v>17.95</v>
      </c>
      <c r="M23" s="3">
        <f t="shared" si="1"/>
        <v>17.11</v>
      </c>
      <c r="P23" s="13" t="s">
        <v>1074</v>
      </c>
      <c r="Q23" s="9" t="str">
        <f>IF(A23="","",C23)</f>
        <v xml:space="preserve">CCR SA      -ON  </v>
      </c>
      <c r="R23" s="38">
        <f>IF(A23="","",H23)</f>
        <v>41726</v>
      </c>
      <c r="S23" s="5">
        <f>J23</f>
        <v>17.21</v>
      </c>
      <c r="T23" s="5">
        <f>K23</f>
        <v>17.27</v>
      </c>
      <c r="U23" s="5">
        <f>L23</f>
        <v>17.95</v>
      </c>
      <c r="V23" s="5">
        <f>M23</f>
        <v>17.11</v>
      </c>
    </row>
    <row r="24" spans="1:22">
      <c r="A24" s="25" t="str">
        <f>IF(Tabela17683[[#This Row],[Código]]="IBOV","^BVSP",IF(Tabela17683[[#This Row],[Código]]="","",CONCATENATE(LEFT(Tabela17683[[#This Row],[Código]],6),".SA")))</f>
        <v>CTAX11.SA</v>
      </c>
      <c r="C24" s="3" t="s">
        <v>1064</v>
      </c>
      <c r="D24" s="3" t="s">
        <v>2091</v>
      </c>
      <c r="E24" s="3" t="s">
        <v>4275</v>
      </c>
      <c r="F24" s="3" t="s">
        <v>2065</v>
      </c>
      <c r="G24" s="3" t="s">
        <v>1313</v>
      </c>
      <c r="H24" s="38">
        <v>41726</v>
      </c>
      <c r="J24" s="3">
        <f t="shared" si="1"/>
        <v>17.260000000000002</v>
      </c>
      <c r="K24" s="3">
        <f t="shared" si="1"/>
        <v>17.39</v>
      </c>
      <c r="L24" s="3">
        <f t="shared" si="1"/>
        <v>17.489999999999998</v>
      </c>
      <c r="M24" s="3">
        <f t="shared" si="1"/>
        <v>17.100000000000001</v>
      </c>
      <c r="P24" s="13" t="s">
        <v>1056</v>
      </c>
      <c r="Q24" s="9" t="str">
        <f>IF(A24="","",C24)</f>
        <v xml:space="preserve">CONTAX      -UNT </v>
      </c>
      <c r="R24" s="38">
        <f>IF(A24="","",H24)</f>
        <v>41726</v>
      </c>
      <c r="S24" s="5">
        <f>J24</f>
        <v>17.260000000000002</v>
      </c>
      <c r="T24" s="5">
        <f>K24</f>
        <v>17.39</v>
      </c>
      <c r="U24" s="5">
        <f>L24</f>
        <v>17.489999999999998</v>
      </c>
      <c r="V24" s="5">
        <f>M24</f>
        <v>17.100000000000001</v>
      </c>
    </row>
    <row r="25" spans="1:22">
      <c r="A25" s="25" t="str">
        <f>IF(Tabela17683[[#This Row],[Código]]="IBOV","^BVSP",IF(Tabela17683[[#This Row],[Código]]="","",CONCATENATE(LEFT(Tabela17683[[#This Row],[Código]],6),".SA")))</f>
        <v>CTAX3.SA</v>
      </c>
      <c r="C25" s="3" t="s">
        <v>1065</v>
      </c>
      <c r="D25" s="3" t="s">
        <v>1448</v>
      </c>
      <c r="E25" s="3" t="s">
        <v>175</v>
      </c>
      <c r="F25" s="3" t="s">
        <v>1448</v>
      </c>
      <c r="G25" s="3" t="s">
        <v>1283</v>
      </c>
      <c r="H25" s="38">
        <v>41726</v>
      </c>
      <c r="J25" s="3">
        <f t="shared" si="1"/>
        <v>4.1900000000000004</v>
      </c>
      <c r="K25" s="3">
        <f t="shared" si="1"/>
        <v>4</v>
      </c>
      <c r="L25" s="3">
        <f t="shared" si="1"/>
        <v>4.1900000000000004</v>
      </c>
      <c r="M25" s="3">
        <f t="shared" si="1"/>
        <v>3.9</v>
      </c>
      <c r="P25" s="12" t="s">
        <v>1057</v>
      </c>
      <c r="Q25" s="9" t="str">
        <f>IF(A25="","",C25)</f>
        <v xml:space="preserve">CONTAX      -ON  </v>
      </c>
      <c r="R25" s="38">
        <f>IF(A25="","",H25)</f>
        <v>41726</v>
      </c>
      <c r="S25" s="5">
        <f>J25</f>
        <v>4.1900000000000004</v>
      </c>
      <c r="T25" s="5">
        <f>K25</f>
        <v>4</v>
      </c>
      <c r="U25" s="5">
        <f>L25</f>
        <v>4.1900000000000004</v>
      </c>
      <c r="V25" s="5">
        <f>M25</f>
        <v>3.9</v>
      </c>
    </row>
    <row r="26" spans="1:22">
      <c r="A26" s="25" t="str">
        <f>IF(Tabela17683[[#This Row],[Código]]="IBOV","^BVSP",IF(Tabela17683[[#This Row],[Código]]="","",CONCATENATE(LEFT(Tabela17683[[#This Row],[Código]],6),".SA")))</f>
        <v>CTAX4.SA</v>
      </c>
      <c r="C26" s="3" t="s">
        <v>1066</v>
      </c>
      <c r="D26" s="3" t="s">
        <v>2092</v>
      </c>
      <c r="E26" s="3" t="s">
        <v>2092</v>
      </c>
      <c r="F26" s="3" t="s">
        <v>2092</v>
      </c>
      <c r="G26" s="3" t="s">
        <v>2092</v>
      </c>
      <c r="H26" s="38">
        <v>41726</v>
      </c>
      <c r="J26" s="3">
        <f t="shared" si="1"/>
        <v>3.33</v>
      </c>
      <c r="K26" s="3">
        <f t="shared" si="1"/>
        <v>3.33</v>
      </c>
      <c r="L26" s="3">
        <f t="shared" si="1"/>
        <v>3.33</v>
      </c>
      <c r="M26" s="3">
        <f t="shared" si="1"/>
        <v>3.33</v>
      </c>
      <c r="P26" s="12" t="s">
        <v>1058</v>
      </c>
      <c r="Q26" s="9" t="str">
        <f>IF(A26="","",C26)</f>
        <v xml:space="preserve">CONTAX      -PN  </v>
      </c>
      <c r="R26" s="38">
        <f>IF(A26="","",H26)</f>
        <v>41726</v>
      </c>
      <c r="S26" s="5">
        <f>J26</f>
        <v>3.33</v>
      </c>
      <c r="T26" s="5">
        <f>K26</f>
        <v>3.33</v>
      </c>
      <c r="U26" s="5">
        <f>L26</f>
        <v>3.33</v>
      </c>
      <c r="V26" s="5">
        <f>M26</f>
        <v>3.33</v>
      </c>
    </row>
    <row r="27" spans="1:22">
      <c r="A27" s="25" t="str">
        <f>IF(Tabela17683[[#This Row],[Código]]="IBOV","^BVSP",IF(Tabela17683[[#This Row],[Código]]="","",CONCATENATE(LEFT(Tabela17683[[#This Row],[Código]],6),".SA")))</f>
        <v>DHBI3.SA</v>
      </c>
      <c r="C27" s="3" t="s">
        <v>1199</v>
      </c>
      <c r="D27" s="3" t="s">
        <v>400</v>
      </c>
      <c r="E27" s="3" t="s">
        <v>1200</v>
      </c>
      <c r="F27" s="3" t="s">
        <v>1200</v>
      </c>
      <c r="G27" s="3" t="s">
        <v>1200</v>
      </c>
      <c r="H27" s="38">
        <v>41726</v>
      </c>
      <c r="J27" s="3" t="e">
        <f t="shared" si="1"/>
        <v>#VALUE!</v>
      </c>
      <c r="K27" s="3">
        <f t="shared" si="1"/>
        <v>50.36</v>
      </c>
      <c r="L27" s="3">
        <f t="shared" si="1"/>
        <v>50.36</v>
      </c>
      <c r="M27" s="3">
        <f t="shared" si="1"/>
        <v>50.36</v>
      </c>
      <c r="P27" s="12" t="s">
        <v>1182</v>
      </c>
      <c r="Q27" s="9" t="str">
        <f>IF(A27="","",C27)</f>
        <v>D H B       -ON</v>
      </c>
      <c r="R27" s="38">
        <f>IF(A27="","",H27)</f>
        <v>41726</v>
      </c>
      <c r="S27" s="5" t="e">
        <f>J27</f>
        <v>#VALUE!</v>
      </c>
      <c r="T27" s="5">
        <f>K27</f>
        <v>50.36</v>
      </c>
      <c r="U27" s="5">
        <f>L27</f>
        <v>50.36</v>
      </c>
      <c r="V27" s="5">
        <f>M27</f>
        <v>50.36</v>
      </c>
    </row>
    <row r="28" spans="1:22">
      <c r="A28" s="25" t="str">
        <f>IF(Tabela17683[[#This Row],[Código]]="IBOV","^BVSP",IF(Tabela17683[[#This Row],[Código]]="","",CONCATENATE(LEFT(Tabela17683[[#This Row],[Código]],6),".SA")))</f>
        <v>DHBI4.SA</v>
      </c>
      <c r="C28" s="3" t="s">
        <v>1201</v>
      </c>
      <c r="D28" s="3" t="s">
        <v>400</v>
      </c>
      <c r="E28" s="3" t="s">
        <v>928</v>
      </c>
      <c r="F28" s="3" t="s">
        <v>928</v>
      </c>
      <c r="G28" s="3" t="s">
        <v>928</v>
      </c>
      <c r="H28" s="38">
        <v>41726</v>
      </c>
      <c r="J28" s="3" t="e">
        <f t="shared" si="1"/>
        <v>#VALUE!</v>
      </c>
      <c r="K28" s="3">
        <f t="shared" si="1"/>
        <v>8.15</v>
      </c>
      <c r="L28" s="3">
        <f t="shared" si="1"/>
        <v>8.15</v>
      </c>
      <c r="M28" s="3">
        <f t="shared" si="1"/>
        <v>8.15</v>
      </c>
      <c r="P28" s="12" t="s">
        <v>1183</v>
      </c>
      <c r="Q28" s="9" t="str">
        <f>IF(A28="","",C28)</f>
        <v>D H B       -PN</v>
      </c>
      <c r="R28" s="38">
        <f>IF(A28="","",H28)</f>
        <v>41726</v>
      </c>
      <c r="S28" s="5" t="e">
        <f>J28</f>
        <v>#VALUE!</v>
      </c>
      <c r="T28" s="5">
        <f>K28</f>
        <v>8.15</v>
      </c>
      <c r="U28" s="5">
        <f>L28</f>
        <v>8.15</v>
      </c>
      <c r="V28" s="5">
        <f>M28</f>
        <v>8.15</v>
      </c>
    </row>
    <row r="29" spans="1:22">
      <c r="A29" s="25" t="str">
        <f>IF(Tabela17683[[#This Row],[Código]]="IBOV","^BVSP",IF(Tabela17683[[#This Row],[Código]]="","",CONCATENATE(LEFT(Tabela17683[[#This Row],[Código]],6),".SA")))</f>
        <v>DTCY3.SA</v>
      </c>
      <c r="C29" s="3" t="s">
        <v>1068</v>
      </c>
      <c r="D29" s="3" t="s">
        <v>1957</v>
      </c>
      <c r="E29" s="3" t="s">
        <v>1957</v>
      </c>
      <c r="F29" s="3" t="s">
        <v>1957</v>
      </c>
      <c r="G29" s="3" t="s">
        <v>1957</v>
      </c>
      <c r="H29" s="38">
        <v>41726</v>
      </c>
      <c r="J29" s="3">
        <f>IF($A29="",0,VALUE(CONCATENATE(LEFT(D29,LEN(D29)-3),",",RIGHT(D29,2))))</f>
        <v>0.37</v>
      </c>
      <c r="K29" s="3">
        <f t="shared" si="1"/>
        <v>0.37</v>
      </c>
      <c r="L29" s="3">
        <f t="shared" si="1"/>
        <v>0.37</v>
      </c>
      <c r="M29" s="3">
        <f t="shared" si="1"/>
        <v>0.37</v>
      </c>
      <c r="P29" s="12" t="s">
        <v>1060</v>
      </c>
      <c r="Q29" s="9" t="str">
        <f>IF(A29="","",C29)</f>
        <v>DTCOM-DIRECT-ON</v>
      </c>
      <c r="R29" s="38">
        <f>IF(A29="","",H29)</f>
        <v>41726</v>
      </c>
      <c r="S29" s="5">
        <f>J29</f>
        <v>0.37</v>
      </c>
      <c r="T29" s="5">
        <f>K29</f>
        <v>0.37</v>
      </c>
      <c r="U29" s="5">
        <f>L29</f>
        <v>0.37</v>
      </c>
      <c r="V29" s="5">
        <f>M29</f>
        <v>0.37</v>
      </c>
    </row>
    <row r="30" spans="1:22">
      <c r="A30" s="25" t="str">
        <f>IF(Tabela17683[[#This Row],[Código]]="IBOV","^BVSP",IF(Tabela17683[[#This Row],[Código]]="","",CONCATENATE(LEFT(Tabela17683[[#This Row],[Código]],6),".SA")))</f>
        <v>DTCY4.SA</v>
      </c>
      <c r="C30" s="3" t="s">
        <v>1069</v>
      </c>
      <c r="D30" s="3" t="s">
        <v>400</v>
      </c>
      <c r="E30" s="3" t="s">
        <v>401</v>
      </c>
      <c r="F30" s="3" t="s">
        <v>400</v>
      </c>
      <c r="G30" s="3" t="s">
        <v>400</v>
      </c>
      <c r="H30" s="38" t="s">
        <v>400</v>
      </c>
      <c r="J30" s="3" t="e">
        <f t="shared" si="1"/>
        <v>#VALUE!</v>
      </c>
      <c r="K30" s="3">
        <f t="shared" si="1"/>
        <v>0</v>
      </c>
      <c r="L30" s="3" t="e">
        <f t="shared" si="1"/>
        <v>#VALUE!</v>
      </c>
      <c r="M30" s="3" t="e">
        <f t="shared" si="1"/>
        <v>#VALUE!</v>
      </c>
      <c r="P30" s="12" t="s">
        <v>1061</v>
      </c>
      <c r="Q30" s="9" t="str">
        <f>IF(A30="","",C30)</f>
        <v>DTCOM-DIRECT-PN</v>
      </c>
      <c r="R30" s="38" t="str">
        <f>IF(A30="","",H30)</f>
        <v>N/A</v>
      </c>
      <c r="S30" s="5" t="e">
        <f>J30</f>
        <v>#VALUE!</v>
      </c>
      <c r="T30" s="5">
        <f>K30</f>
        <v>0</v>
      </c>
      <c r="U30" s="5" t="e">
        <f>L30</f>
        <v>#VALUE!</v>
      </c>
      <c r="V30" s="5" t="e">
        <f>M30</f>
        <v>#VALUE!</v>
      </c>
    </row>
    <row r="31" spans="1:22">
      <c r="A31" s="25" t="str">
        <f>IF(Tabela17683[[#This Row],[Código]]="IBOV","^BVSP",IF(Tabela17683[[#This Row],[Código]]="","",CONCATENATE(LEFT(Tabela17683[[#This Row],[Código]],6),".SA")))</f>
        <v>EALT3.SA</v>
      </c>
      <c r="C31" s="3" t="s">
        <v>1138</v>
      </c>
      <c r="D31" s="3" t="s">
        <v>400</v>
      </c>
      <c r="E31" s="3" t="s">
        <v>579</v>
      </c>
      <c r="F31" s="3" t="s">
        <v>579</v>
      </c>
      <c r="G31" s="3" t="s">
        <v>579</v>
      </c>
      <c r="H31" s="38">
        <v>41726</v>
      </c>
      <c r="J31" s="3" t="e">
        <f t="shared" si="1"/>
        <v>#VALUE!</v>
      </c>
      <c r="K31" s="3">
        <f t="shared" si="1"/>
        <v>28</v>
      </c>
      <c r="L31" s="3">
        <f t="shared" si="1"/>
        <v>28</v>
      </c>
      <c r="M31" s="3">
        <f t="shared" si="1"/>
        <v>28</v>
      </c>
      <c r="P31" s="12" t="s">
        <v>1134</v>
      </c>
      <c r="Q31" s="9" t="str">
        <f>IF(A31="","",C31)</f>
        <v>ACO ALTONA  -ON</v>
      </c>
      <c r="R31" s="38">
        <f>IF(A31="","",H31)</f>
        <v>41726</v>
      </c>
      <c r="S31" s="5" t="e">
        <f>J31</f>
        <v>#VALUE!</v>
      </c>
      <c r="T31" s="5">
        <f>K31</f>
        <v>28</v>
      </c>
      <c r="U31" s="5">
        <f>L31</f>
        <v>28</v>
      </c>
      <c r="V31" s="5">
        <f>M31</f>
        <v>28</v>
      </c>
    </row>
    <row r="32" spans="1:22">
      <c r="A32" s="25" t="str">
        <f>IF(Tabela17683[[#This Row],[Código]]="IBOV","^BVSP",IF(Tabela17683[[#This Row],[Código]]="","",CONCATENATE(LEFT(Tabela17683[[#This Row],[Código]],6),".SA")))</f>
        <v>EALT4.SA</v>
      </c>
      <c r="C32" s="3" t="s">
        <v>1139</v>
      </c>
      <c r="D32" s="3" t="s">
        <v>1907</v>
      </c>
      <c r="E32" s="3" t="s">
        <v>1907</v>
      </c>
      <c r="F32" s="3" t="s">
        <v>1907</v>
      </c>
      <c r="G32" s="3" t="s">
        <v>1907</v>
      </c>
      <c r="H32" s="38">
        <v>41726</v>
      </c>
      <c r="J32" s="3">
        <f t="shared" si="1"/>
        <v>24.44</v>
      </c>
      <c r="K32" s="3">
        <f t="shared" si="1"/>
        <v>24.44</v>
      </c>
      <c r="L32" s="3">
        <f t="shared" si="1"/>
        <v>24.44</v>
      </c>
      <c r="M32" s="3">
        <f t="shared" si="1"/>
        <v>24.44</v>
      </c>
      <c r="P32" s="12" t="s">
        <v>1135</v>
      </c>
      <c r="Q32" s="9" t="str">
        <f>IF(A32="","",C32)</f>
        <v>ACO ALTONA  -PN</v>
      </c>
      <c r="R32" s="38">
        <f>IF(A32="","",H32)</f>
        <v>41726</v>
      </c>
      <c r="S32" s="5">
        <f>J32</f>
        <v>24.44</v>
      </c>
      <c r="T32" s="5">
        <f>K32</f>
        <v>24.44</v>
      </c>
      <c r="U32" s="5">
        <f>L32</f>
        <v>24.44</v>
      </c>
      <c r="V32" s="5">
        <f>M32</f>
        <v>24.44</v>
      </c>
    </row>
    <row r="33" spans="1:22">
      <c r="A33" s="25" t="str">
        <f>IF(Tabela17683[[#This Row],[Código]]="IBOV","^BVSP",IF(Tabela17683[[#This Row],[Código]]="","",CONCATENATE(LEFT(Tabela17683[[#This Row],[Código]],6),".SA")))</f>
        <v>ECOR3.SA</v>
      </c>
      <c r="C33" s="3" t="s">
        <v>1079</v>
      </c>
      <c r="D33" s="3" t="s">
        <v>1390</v>
      </c>
      <c r="E33" s="3" t="s">
        <v>4333</v>
      </c>
      <c r="F33" s="3" t="s">
        <v>2093</v>
      </c>
      <c r="G33" s="3" t="s">
        <v>1414</v>
      </c>
      <c r="H33" s="38">
        <v>41726</v>
      </c>
      <c r="J33" s="3">
        <f t="shared" si="1"/>
        <v>13.8</v>
      </c>
      <c r="K33" s="3">
        <f t="shared" si="1"/>
        <v>13.53</v>
      </c>
      <c r="L33" s="3">
        <f t="shared" si="1"/>
        <v>13.95</v>
      </c>
      <c r="M33" s="3">
        <f t="shared" si="1"/>
        <v>13.44</v>
      </c>
      <c r="P33" s="13" t="s">
        <v>1075</v>
      </c>
      <c r="Q33" s="9" t="str">
        <f>IF(A33="","",C33)</f>
        <v xml:space="preserve">ECORODOVIAS -ON  </v>
      </c>
      <c r="R33" s="38">
        <f>IF(A33="","",H33)</f>
        <v>41726</v>
      </c>
      <c r="S33" s="5">
        <f>J33</f>
        <v>13.8</v>
      </c>
      <c r="T33" s="5">
        <f>K33</f>
        <v>13.53</v>
      </c>
      <c r="U33" s="5">
        <f>L33</f>
        <v>13.95</v>
      </c>
      <c r="V33" s="5">
        <f>M33</f>
        <v>13.44</v>
      </c>
    </row>
    <row r="34" spans="1:22">
      <c r="A34" s="25" t="str">
        <f>IF(Tabela17683[[#This Row],[Código]]="IBOV","^BVSP",IF(Tabela17683[[#This Row],[Código]]="","",CONCATENATE(LEFT(Tabela17683[[#This Row],[Código]],6),".SA")))</f>
        <v>EMBR3.SA</v>
      </c>
      <c r="C34" s="3" t="s">
        <v>1176</v>
      </c>
      <c r="D34" s="3" t="s">
        <v>2094</v>
      </c>
      <c r="E34" s="3" t="s">
        <v>4334</v>
      </c>
      <c r="F34" s="3" t="s">
        <v>2006</v>
      </c>
      <c r="G34" s="3" t="s">
        <v>2095</v>
      </c>
      <c r="H34" s="38">
        <v>41726</v>
      </c>
      <c r="J34" s="3">
        <f t="shared" si="1"/>
        <v>20.309999999999999</v>
      </c>
      <c r="K34" s="3">
        <f t="shared" si="1"/>
        <v>20.079999999999998</v>
      </c>
      <c r="L34" s="3">
        <f t="shared" si="1"/>
        <v>20.57</v>
      </c>
      <c r="M34" s="3">
        <f t="shared" si="1"/>
        <v>19.95</v>
      </c>
      <c r="P34" s="13" t="s">
        <v>1175</v>
      </c>
      <c r="Q34" s="9" t="str">
        <f>IF(A34="","",C34)</f>
        <v xml:space="preserve">EMBRAER     -ON  </v>
      </c>
      <c r="R34" s="38">
        <f>IF(A34="","",H34)</f>
        <v>41726</v>
      </c>
      <c r="S34" s="5">
        <f>J34</f>
        <v>20.309999999999999</v>
      </c>
      <c r="T34" s="5">
        <f>K34</f>
        <v>20.079999999999998</v>
      </c>
      <c r="U34" s="5">
        <f>L34</f>
        <v>20.57</v>
      </c>
      <c r="V34" s="5">
        <f>M34</f>
        <v>19.95</v>
      </c>
    </row>
    <row r="35" spans="1:22">
      <c r="A35" s="25" t="str">
        <f>IF(Tabela17683[[#This Row],[Código]]="IBOV","^BVSP",IF(Tabela17683[[#This Row],[Código]]="","",CONCATENATE(LEFT(Tabela17683[[#This Row],[Código]],6),".SA")))</f>
        <v>FJTA3.SA</v>
      </c>
      <c r="C35" s="3" t="s">
        <v>1132</v>
      </c>
      <c r="D35" s="3" t="s">
        <v>1905</v>
      </c>
      <c r="E35" s="3" t="s">
        <v>1905</v>
      </c>
      <c r="F35" s="3" t="s">
        <v>1905</v>
      </c>
      <c r="G35" s="3" t="s">
        <v>1905</v>
      </c>
      <c r="H35" s="38">
        <v>41726</v>
      </c>
      <c r="J35" s="3">
        <f t="shared" si="1"/>
        <v>1.93</v>
      </c>
      <c r="K35" s="3">
        <f t="shared" si="1"/>
        <v>1.93</v>
      </c>
      <c r="L35" s="3">
        <f t="shared" si="1"/>
        <v>1.93</v>
      </c>
      <c r="M35" s="3">
        <f t="shared" si="1"/>
        <v>1.93</v>
      </c>
      <c r="P35" s="12" t="s">
        <v>1130</v>
      </c>
      <c r="Q35" s="9" t="str">
        <f>IF(A35="","",C35)</f>
        <v xml:space="preserve">FORJA TAURUS-ON  </v>
      </c>
      <c r="R35" s="34">
        <f>IF(A35="","",H35)</f>
        <v>41726</v>
      </c>
      <c r="S35" s="6">
        <f>J35</f>
        <v>1.93</v>
      </c>
      <c r="T35" s="6">
        <f>K35</f>
        <v>1.93</v>
      </c>
      <c r="U35" s="6">
        <f>L35</f>
        <v>1.93</v>
      </c>
      <c r="V35" s="6">
        <f>M35</f>
        <v>1.93</v>
      </c>
    </row>
    <row r="36" spans="1:22">
      <c r="A36" s="25" t="str">
        <f>IF(Tabela17683[[#This Row],[Código]]="IBOV","^BVSP",IF(Tabela17683[[#This Row],[Código]]="","",CONCATENATE(LEFT(Tabela17683[[#This Row],[Código]],6),".SA")))</f>
        <v>FJTA4.SA</v>
      </c>
      <c r="C36" s="3" t="s">
        <v>1133</v>
      </c>
      <c r="D36" s="3" t="s">
        <v>1466</v>
      </c>
      <c r="E36" s="3" t="s">
        <v>495</v>
      </c>
      <c r="F36" s="3" t="s">
        <v>1417</v>
      </c>
      <c r="G36" s="3" t="s">
        <v>2060</v>
      </c>
      <c r="H36" s="38">
        <v>41726</v>
      </c>
      <c r="J36" s="3">
        <f t="shared" si="1"/>
        <v>1.62</v>
      </c>
      <c r="K36" s="3">
        <f t="shared" si="1"/>
        <v>1.7</v>
      </c>
      <c r="L36" s="3">
        <f t="shared" si="1"/>
        <v>1.72</v>
      </c>
      <c r="M36" s="3">
        <f t="shared" si="1"/>
        <v>1.58</v>
      </c>
      <c r="P36" s="12" t="s">
        <v>1131</v>
      </c>
      <c r="Q36" s="9" t="str">
        <f>IF(A36="","",C36)</f>
        <v xml:space="preserve">FORJA TAURUS-PN  </v>
      </c>
      <c r="R36" s="38">
        <f>IF(A36="","",H36)</f>
        <v>41726</v>
      </c>
      <c r="S36" s="5">
        <f>J36</f>
        <v>1.62</v>
      </c>
      <c r="T36" s="5">
        <f>K36</f>
        <v>1.7</v>
      </c>
      <c r="U36" s="5">
        <f>L36</f>
        <v>1.72</v>
      </c>
      <c r="V36" s="5">
        <f>M36</f>
        <v>1.58</v>
      </c>
    </row>
    <row r="37" spans="1:22">
      <c r="A37" s="25" t="str">
        <f>IF(Tabela17683[[#This Row],[Código]]="IBOV","^BVSP",IF(Tabela17683[[#This Row],[Código]]="","",CONCATENATE(LEFT(Tabela17683[[#This Row],[Código]],6),".SA")))</f>
        <v>FRAS3.SA</v>
      </c>
      <c r="C37" s="3" t="s">
        <v>1217</v>
      </c>
      <c r="D37" s="3" t="s">
        <v>2097</v>
      </c>
      <c r="E37" s="3" t="s">
        <v>2097</v>
      </c>
      <c r="F37" s="3" t="s">
        <v>2097</v>
      </c>
      <c r="G37" s="3" t="s">
        <v>2097</v>
      </c>
      <c r="H37" s="38">
        <v>41726</v>
      </c>
      <c r="J37" s="3">
        <f t="shared" si="1"/>
        <v>4.3899999999999997</v>
      </c>
      <c r="K37" s="3">
        <f t="shared" si="1"/>
        <v>4.3899999999999997</v>
      </c>
      <c r="L37" s="3">
        <f t="shared" si="1"/>
        <v>4.3899999999999997</v>
      </c>
      <c r="M37" s="3">
        <f t="shared" si="1"/>
        <v>4.3899999999999997</v>
      </c>
      <c r="P37" s="12" t="s">
        <v>1184</v>
      </c>
      <c r="Q37" s="9" t="str">
        <f>IF(A37="","",C37)</f>
        <v xml:space="preserve">FRAS-LE     -ON  </v>
      </c>
      <c r="R37" s="38">
        <f>IF(A37="","",H37)</f>
        <v>41726</v>
      </c>
      <c r="S37" s="5">
        <f>J37</f>
        <v>4.3899999999999997</v>
      </c>
      <c r="T37" s="5">
        <f>K37</f>
        <v>4.3899999999999997</v>
      </c>
      <c r="U37" s="5">
        <f>L37</f>
        <v>4.3899999999999997</v>
      </c>
      <c r="V37" s="5">
        <f>M37</f>
        <v>4.3899999999999997</v>
      </c>
    </row>
    <row r="38" spans="1:22">
      <c r="A38" s="25" t="str">
        <f>IF(Tabela17683[[#This Row],[Código]]="IBOV","^BVSP",IF(Tabela17683[[#This Row],[Código]]="","",CONCATENATE(LEFT(Tabela17683[[#This Row],[Código]],6),".SA")))</f>
        <v>FRIO3.SA</v>
      </c>
      <c r="C38" s="3" t="s">
        <v>1128</v>
      </c>
      <c r="D38" s="3" t="s">
        <v>1309</v>
      </c>
      <c r="E38" s="3" t="s">
        <v>2014</v>
      </c>
      <c r="F38" s="3" t="s">
        <v>2014</v>
      </c>
      <c r="G38" s="3" t="s">
        <v>1311</v>
      </c>
      <c r="H38" s="38">
        <v>41726</v>
      </c>
      <c r="J38" s="3">
        <f t="shared" si="1"/>
        <v>1.59</v>
      </c>
      <c r="K38" s="3">
        <f t="shared" si="1"/>
        <v>1.71</v>
      </c>
      <c r="L38" s="3">
        <f t="shared" si="1"/>
        <v>1.71</v>
      </c>
      <c r="M38" s="3">
        <f t="shared" si="1"/>
        <v>1.57</v>
      </c>
      <c r="P38" s="12" t="s">
        <v>1127</v>
      </c>
      <c r="Q38" s="9" t="str">
        <f>IF(A38="","",C38)</f>
        <v xml:space="preserve">METALFRIO   -ON  </v>
      </c>
      <c r="R38" s="38">
        <f>IF(A38="","",H38)</f>
        <v>41726</v>
      </c>
      <c r="S38" s="5">
        <f>J38</f>
        <v>1.59</v>
      </c>
      <c r="T38" s="5">
        <f>K38</f>
        <v>1.71</v>
      </c>
      <c r="U38" s="5">
        <f>L38</f>
        <v>1.71</v>
      </c>
      <c r="V38" s="5">
        <f>M38</f>
        <v>1.57</v>
      </c>
    </row>
    <row r="39" spans="1:22">
      <c r="A39" s="25" t="str">
        <f>IF(Tabela17683[[#This Row],[Código]]="IBOV","^BVSP",IF(Tabela17683[[#This Row],[Código]]="","",CONCATENATE(LEFT(Tabela17683[[#This Row],[Código]],6),".SA")))</f>
        <v>GOLL3.SA</v>
      </c>
      <c r="C39" s="3" t="s">
        <v>1098</v>
      </c>
      <c r="D39" s="3" t="s">
        <v>400</v>
      </c>
      <c r="E39" s="3" t="s">
        <v>401</v>
      </c>
      <c r="F39" s="3" t="s">
        <v>400</v>
      </c>
      <c r="G39" s="3" t="s">
        <v>400</v>
      </c>
      <c r="H39" s="38" t="s">
        <v>400</v>
      </c>
      <c r="J39" s="3" t="e">
        <f t="shared" si="1"/>
        <v>#VALUE!</v>
      </c>
      <c r="K39" s="3">
        <f t="shared" si="1"/>
        <v>0</v>
      </c>
      <c r="L39" s="3" t="e">
        <f t="shared" si="1"/>
        <v>#VALUE!</v>
      </c>
      <c r="M39" s="3" t="e">
        <f t="shared" si="1"/>
        <v>#VALUE!</v>
      </c>
      <c r="P39" s="9" t="s">
        <v>1096</v>
      </c>
      <c r="Q39" s="9" t="str">
        <f>IF(A39="","",C39)</f>
        <v xml:space="preserve">GOL         -ON  </v>
      </c>
      <c r="R39" s="34" t="str">
        <f>IF(A39="","",H39)</f>
        <v>N/A</v>
      </c>
      <c r="S39" s="6" t="e">
        <f>J39</f>
        <v>#VALUE!</v>
      </c>
      <c r="T39" s="6">
        <f>K39</f>
        <v>0</v>
      </c>
      <c r="U39" s="6" t="e">
        <f>L39</f>
        <v>#VALUE!</v>
      </c>
      <c r="V39" s="6" t="e">
        <f>M39</f>
        <v>#VALUE!</v>
      </c>
    </row>
    <row r="40" spans="1:22">
      <c r="A40" s="25" t="str">
        <f>IF(Tabela17683[[#This Row],[Código]]="IBOV","^BVSP",IF(Tabela17683[[#This Row],[Código]]="","",CONCATENATE(LEFT(Tabela17683[[#This Row],[Código]],6),".SA")))</f>
        <v>GOLL4.SA</v>
      </c>
      <c r="C40" s="3" t="s">
        <v>1099</v>
      </c>
      <c r="D40" s="3" t="s">
        <v>2099</v>
      </c>
      <c r="E40" s="3" t="s">
        <v>4335</v>
      </c>
      <c r="F40" s="3" t="s">
        <v>1326</v>
      </c>
      <c r="G40" s="3" t="s">
        <v>2100</v>
      </c>
      <c r="H40" s="38">
        <v>41726</v>
      </c>
      <c r="J40" s="3">
        <f t="shared" si="1"/>
        <v>10.84</v>
      </c>
      <c r="K40" s="3">
        <f t="shared" si="1"/>
        <v>11.11</v>
      </c>
      <c r="L40" s="3">
        <f t="shared" si="1"/>
        <v>11.18</v>
      </c>
      <c r="M40" s="3">
        <f t="shared" si="1"/>
        <v>10.79</v>
      </c>
      <c r="P40" s="9" t="s">
        <v>1097</v>
      </c>
      <c r="Q40" s="9" t="str">
        <f>IF(A40="","",C40)</f>
        <v xml:space="preserve">GOL         -PN  </v>
      </c>
      <c r="R40" s="38">
        <f>IF(A40="","",H40)</f>
        <v>41726</v>
      </c>
      <c r="S40" s="5">
        <f>J40</f>
        <v>10.84</v>
      </c>
      <c r="T40" s="5">
        <f>K40</f>
        <v>11.11</v>
      </c>
      <c r="U40" s="5">
        <f>L40</f>
        <v>11.18</v>
      </c>
      <c r="V40" s="5">
        <f>M40</f>
        <v>10.79</v>
      </c>
    </row>
    <row r="41" spans="1:22">
      <c r="A41" s="25" t="str">
        <f>IF(Tabela17683[[#This Row],[Código]]="IBOV","^BVSP",IF(Tabela17683[[#This Row],[Código]]="","",CONCATENATE(LEFT(Tabela17683[[#This Row],[Código]],6),".SA")))</f>
        <v>HAGA3.SA</v>
      </c>
      <c r="C41" s="3" t="s">
        <v>1053</v>
      </c>
      <c r="D41" s="3" t="s">
        <v>705</v>
      </c>
      <c r="E41" s="3" t="s">
        <v>1339</v>
      </c>
      <c r="F41" s="3" t="s">
        <v>1339</v>
      </c>
      <c r="G41" s="3" t="s">
        <v>456</v>
      </c>
      <c r="H41" s="38">
        <v>41726</v>
      </c>
      <c r="J41" s="3">
        <f t="shared" si="1"/>
        <v>1.79</v>
      </c>
      <c r="K41" s="3">
        <f t="shared" si="1"/>
        <v>1.98</v>
      </c>
      <c r="L41" s="3">
        <f t="shared" si="1"/>
        <v>1.98</v>
      </c>
      <c r="M41" s="3">
        <f t="shared" si="1"/>
        <v>1.6</v>
      </c>
      <c r="P41" s="9" t="s">
        <v>1048</v>
      </c>
      <c r="Q41" s="9" t="str">
        <f>IF(A41="","",C41)</f>
        <v>HAGA S/A    -ON</v>
      </c>
      <c r="R41" s="38">
        <f>IF(A41="","",H41)</f>
        <v>41726</v>
      </c>
      <c r="S41" s="5">
        <f>J41</f>
        <v>1.79</v>
      </c>
      <c r="T41" s="5">
        <f>K41</f>
        <v>1.98</v>
      </c>
      <c r="U41" s="5">
        <f>L41</f>
        <v>1.98</v>
      </c>
      <c r="V41" s="5">
        <f>M41</f>
        <v>1.6</v>
      </c>
    </row>
    <row r="42" spans="1:22">
      <c r="A42" s="25" t="str">
        <f>IF(Tabela17683[[#This Row],[Código]]="IBOV","^BVSP",IF(Tabela17683[[#This Row],[Código]]="","",CONCATENATE(LEFT(Tabela17683[[#This Row],[Código]],6),".SA")))</f>
        <v>HAGA4.SA</v>
      </c>
      <c r="C42" s="3" t="s">
        <v>1054</v>
      </c>
      <c r="D42" s="3" t="s">
        <v>1337</v>
      </c>
      <c r="E42" s="3" t="s">
        <v>1318</v>
      </c>
      <c r="F42" s="3" t="s">
        <v>1337</v>
      </c>
      <c r="G42" s="3" t="s">
        <v>2101</v>
      </c>
      <c r="H42" s="38">
        <v>41726</v>
      </c>
      <c r="J42" s="3">
        <f t="shared" si="1"/>
        <v>1.3</v>
      </c>
      <c r="K42" s="3">
        <f t="shared" si="1"/>
        <v>1.29</v>
      </c>
      <c r="L42" s="3">
        <f t="shared" si="1"/>
        <v>1.3</v>
      </c>
      <c r="M42" s="3">
        <f t="shared" si="1"/>
        <v>1.26</v>
      </c>
      <c r="P42" s="13" t="s">
        <v>1049</v>
      </c>
      <c r="Q42" s="9" t="str">
        <f>IF(A42="","",C42)</f>
        <v>HAGA S/A    -PN</v>
      </c>
      <c r="R42" s="38">
        <f>IF(A42="","",H42)</f>
        <v>41726</v>
      </c>
      <c r="S42" s="5">
        <f>J42</f>
        <v>1.3</v>
      </c>
      <c r="T42" s="5">
        <f>K42</f>
        <v>1.29</v>
      </c>
      <c r="U42" s="5">
        <f>L42</f>
        <v>1.3</v>
      </c>
      <c r="V42" s="5">
        <f>M42</f>
        <v>1.26</v>
      </c>
    </row>
    <row r="43" spans="1:22">
      <c r="A43" s="25" t="str">
        <f>IF(Tabela17683[[#This Row],[Código]]="IBOV","^BVSP",IF(Tabela17683[[#This Row],[Código]]="","",CONCATENATE(LEFT(Tabela17683[[#This Row],[Código]],6),".SA")))</f>
        <v>IMBI3.SA</v>
      </c>
      <c r="C43" s="3" t="s">
        <v>1089</v>
      </c>
      <c r="D43" s="3" t="s">
        <v>1323</v>
      </c>
      <c r="E43" s="3" t="s">
        <v>1323</v>
      </c>
      <c r="F43" s="3" t="s">
        <v>1323</v>
      </c>
      <c r="G43" s="3" t="s">
        <v>1323</v>
      </c>
      <c r="H43" s="38">
        <v>41726</v>
      </c>
      <c r="J43" s="3">
        <f t="shared" si="1"/>
        <v>1.07</v>
      </c>
      <c r="K43" s="3">
        <f t="shared" si="1"/>
        <v>1.07</v>
      </c>
      <c r="L43" s="3">
        <f t="shared" si="1"/>
        <v>1.07</v>
      </c>
      <c r="M43" s="3">
        <f t="shared" si="1"/>
        <v>1.07</v>
      </c>
      <c r="P43" s="12" t="s">
        <v>1083</v>
      </c>
      <c r="Q43" s="9" t="str">
        <f>IF(A43="","",C43)</f>
        <v>DOC IMBITUBA-ON</v>
      </c>
      <c r="R43" s="38">
        <f>IF(A43="","",H43)</f>
        <v>41726</v>
      </c>
      <c r="S43" s="5">
        <f>J43</f>
        <v>1.07</v>
      </c>
      <c r="T43" s="5">
        <f>K43</f>
        <v>1.07</v>
      </c>
      <c r="U43" s="5">
        <f>L43</f>
        <v>1.07</v>
      </c>
      <c r="V43" s="5">
        <f>M43</f>
        <v>1.07</v>
      </c>
    </row>
    <row r="44" spans="1:22">
      <c r="A44" s="25" t="str">
        <f>IF(Tabela17683[[#This Row],[Código]]="IBOV","^BVSP",IF(Tabela17683[[#This Row],[Código]]="","",CONCATENATE(LEFT(Tabela17683[[#This Row],[Código]],6),".SA")))</f>
        <v>IMBI4.SA</v>
      </c>
      <c r="C44" s="3" t="s">
        <v>1090</v>
      </c>
      <c r="D44" s="3" t="s">
        <v>1352</v>
      </c>
      <c r="E44" s="3" t="s">
        <v>1910</v>
      </c>
      <c r="F44" s="3" t="s">
        <v>1910</v>
      </c>
      <c r="G44" s="3" t="s">
        <v>1352</v>
      </c>
      <c r="H44" s="38">
        <v>41726</v>
      </c>
      <c r="J44" s="3">
        <f t="shared" si="1"/>
        <v>0.65</v>
      </c>
      <c r="K44" s="3">
        <f t="shared" si="1"/>
        <v>0.71</v>
      </c>
      <c r="L44" s="3">
        <f t="shared" si="1"/>
        <v>0.71</v>
      </c>
      <c r="M44" s="3">
        <f t="shared" si="1"/>
        <v>0.65</v>
      </c>
      <c r="P44" s="12" t="s">
        <v>1084</v>
      </c>
      <c r="Q44" s="9" t="str">
        <f>IF(A44="","",C44)</f>
        <v>DOC IMBITUBA-PN</v>
      </c>
      <c r="R44" s="38">
        <f>IF(A44="","",H44)</f>
        <v>41726</v>
      </c>
      <c r="S44" s="5">
        <f>J44</f>
        <v>0.65</v>
      </c>
      <c r="T44" s="5">
        <f>K44</f>
        <v>0.71</v>
      </c>
      <c r="U44" s="5">
        <f>L44</f>
        <v>0.71</v>
      </c>
      <c r="V44" s="5">
        <f>M44</f>
        <v>0.65</v>
      </c>
    </row>
    <row r="45" spans="1:22">
      <c r="A45" s="25" t="str">
        <f>IF(Tabela17683[[#This Row],[Código]]="IBOV","^BVSP",IF(Tabela17683[[#This Row],[Código]]="","",CONCATENATE(LEFT(Tabela17683[[#This Row],[Código]],6),".SA")))</f>
        <v>INEP3.SA</v>
      </c>
      <c r="C45" s="3" t="s">
        <v>1162</v>
      </c>
      <c r="D45" s="3" t="s">
        <v>1911</v>
      </c>
      <c r="E45" s="3" t="s">
        <v>1378</v>
      </c>
      <c r="F45" s="3" t="s">
        <v>1378</v>
      </c>
      <c r="G45" s="3" t="s">
        <v>1912</v>
      </c>
      <c r="H45" s="38">
        <v>41726</v>
      </c>
      <c r="J45" s="3">
        <f t="shared" si="1"/>
        <v>0.68</v>
      </c>
      <c r="K45" s="3">
        <f t="shared" si="1"/>
        <v>0.73</v>
      </c>
      <c r="L45" s="3">
        <f t="shared" si="1"/>
        <v>0.73</v>
      </c>
      <c r="M45" s="3">
        <f t="shared" si="1"/>
        <v>0.66</v>
      </c>
      <c r="P45" s="12" t="s">
        <v>1154</v>
      </c>
      <c r="Q45" s="9" t="str">
        <f>IF(A45="","",C45)</f>
        <v xml:space="preserve">INEPAR      -ON  </v>
      </c>
      <c r="R45" s="38">
        <f>IF(A45="","",H45)</f>
        <v>41726</v>
      </c>
      <c r="S45" s="5">
        <f>J45</f>
        <v>0.68</v>
      </c>
      <c r="T45" s="5">
        <f>K45</f>
        <v>0.73</v>
      </c>
      <c r="U45" s="5">
        <f>L45</f>
        <v>0.73</v>
      </c>
      <c r="V45" s="5">
        <f>M45</f>
        <v>0.66</v>
      </c>
    </row>
    <row r="46" spans="1:22">
      <c r="A46" s="25" t="str">
        <f>IF(Tabela17683[[#This Row],[Código]]="IBOV","^BVSP",IF(Tabela17683[[#This Row],[Código]]="","",CONCATENATE(LEFT(Tabela17683[[#This Row],[Código]],6),".SA")))</f>
        <v>INEP4.SA</v>
      </c>
      <c r="C46" s="3" t="s">
        <v>1163</v>
      </c>
      <c r="D46" s="3" t="s">
        <v>2102</v>
      </c>
      <c r="E46" s="3" t="s">
        <v>1911</v>
      </c>
      <c r="F46" s="3" t="s">
        <v>1911</v>
      </c>
      <c r="G46" s="3" t="s">
        <v>2103</v>
      </c>
      <c r="H46" s="38">
        <v>41726</v>
      </c>
      <c r="J46" s="3">
        <f t="shared" si="1"/>
        <v>0.64</v>
      </c>
      <c r="K46" s="3">
        <f t="shared" si="1"/>
        <v>0.68</v>
      </c>
      <c r="L46" s="3">
        <f t="shared" si="1"/>
        <v>0.68</v>
      </c>
      <c r="M46" s="3">
        <f t="shared" si="1"/>
        <v>0.62</v>
      </c>
      <c r="P46" s="12" t="s">
        <v>1155</v>
      </c>
      <c r="Q46" s="9" t="str">
        <f>IF(A46="","",C46)</f>
        <v xml:space="preserve">INEPAR      -PN  </v>
      </c>
      <c r="R46" s="34">
        <f>IF(A46="","",H46)</f>
        <v>41726</v>
      </c>
      <c r="S46" s="6">
        <f>J46</f>
        <v>0.64</v>
      </c>
      <c r="T46" s="6">
        <f>K46</f>
        <v>0.68</v>
      </c>
      <c r="U46" s="6">
        <f>L46</f>
        <v>0.68</v>
      </c>
      <c r="V46" s="6">
        <f>M46</f>
        <v>0.62</v>
      </c>
    </row>
    <row r="47" spans="1:22">
      <c r="A47" s="25" t="str">
        <f>IF(Tabela17683[[#This Row],[Código]]="IBOV","^BVSP",IF(Tabela17683[[#This Row],[Código]]="","",CONCATENATE(LEFT(Tabela17683[[#This Row],[Código]],6),".SA")))</f>
        <v>JSLG3.SA</v>
      </c>
      <c r="C47" s="3" t="s">
        <v>1118</v>
      </c>
      <c r="D47" s="3" t="s">
        <v>2104</v>
      </c>
      <c r="E47" s="3" t="s">
        <v>1357</v>
      </c>
      <c r="F47" s="3" t="s">
        <v>2105</v>
      </c>
      <c r="G47" s="3" t="s">
        <v>4336</v>
      </c>
      <c r="H47" s="38">
        <v>41726</v>
      </c>
      <c r="J47" s="3">
        <f t="shared" si="1"/>
        <v>14.12</v>
      </c>
      <c r="K47" s="3">
        <f t="shared" si="1"/>
        <v>14.05</v>
      </c>
      <c r="L47" s="3">
        <f t="shared" si="1"/>
        <v>14.31</v>
      </c>
      <c r="M47" s="3">
        <f t="shared" si="1"/>
        <v>14.01</v>
      </c>
      <c r="P47" s="12" t="s">
        <v>1116</v>
      </c>
      <c r="Q47" s="9" t="str">
        <f>IF(A47="","",C47)</f>
        <v xml:space="preserve">JSL         -ON  </v>
      </c>
      <c r="R47" s="38">
        <f>IF(A47="","",H47)</f>
        <v>41726</v>
      </c>
      <c r="S47" s="5">
        <f>J47</f>
        <v>14.12</v>
      </c>
      <c r="T47" s="5">
        <f>K47</f>
        <v>14.05</v>
      </c>
      <c r="U47" s="5">
        <f>L47</f>
        <v>14.31</v>
      </c>
      <c r="V47" s="5">
        <f>M47</f>
        <v>14.01</v>
      </c>
    </row>
    <row r="48" spans="1:22">
      <c r="A48" s="25" t="str">
        <f>IF(Tabela17683[[#This Row],[Código]]="IBOV","^BVSP",IF(Tabela17683[[#This Row],[Código]]="","",CONCATENATE(LEFT(Tabela17683[[#This Row],[Código]],6),".SA")))</f>
        <v>KEPL3.SA</v>
      </c>
      <c r="C48" s="3" t="s">
        <v>1164</v>
      </c>
      <c r="D48" s="3" t="s">
        <v>2106</v>
      </c>
      <c r="E48" s="3" t="s">
        <v>4337</v>
      </c>
      <c r="F48" s="3" t="s">
        <v>4337</v>
      </c>
      <c r="G48" s="3" t="s">
        <v>2107</v>
      </c>
      <c r="H48" s="38">
        <v>41726</v>
      </c>
      <c r="J48" s="3">
        <f t="shared" si="1"/>
        <v>35.99</v>
      </c>
      <c r="K48" s="3">
        <f t="shared" si="1"/>
        <v>36.69</v>
      </c>
      <c r="L48" s="3">
        <f t="shared" si="1"/>
        <v>36.69</v>
      </c>
      <c r="M48" s="3">
        <f t="shared" si="1"/>
        <v>35.94</v>
      </c>
      <c r="P48" s="13" t="s">
        <v>1156</v>
      </c>
      <c r="Q48" s="9" t="str">
        <f>IF(A48="","",C48)</f>
        <v>KEPLER WEBER-ON</v>
      </c>
      <c r="R48" s="38">
        <f>IF(A48="","",H48)</f>
        <v>41726</v>
      </c>
      <c r="S48" s="5">
        <f>J48</f>
        <v>35.99</v>
      </c>
      <c r="T48" s="5">
        <f>K48</f>
        <v>36.69</v>
      </c>
      <c r="U48" s="5">
        <f>L48</f>
        <v>36.69</v>
      </c>
      <c r="V48" s="5">
        <f>M48</f>
        <v>35.94</v>
      </c>
    </row>
    <row r="49" spans="1:22">
      <c r="A49" s="25" t="str">
        <f>IF(Tabela17683[[#This Row],[Código]]="IBOV","^BVSP",IF(Tabela17683[[#This Row],[Código]]="","",CONCATENATE(LEFT(Tabela17683[[#This Row],[Código]],6),".SA")))</f>
        <v>LEVE3.SA</v>
      </c>
      <c r="C49" s="3" t="s">
        <v>1202</v>
      </c>
      <c r="D49" s="3" t="s">
        <v>2108</v>
      </c>
      <c r="E49" s="3" t="s">
        <v>4338</v>
      </c>
      <c r="F49" s="3" t="s">
        <v>4339</v>
      </c>
      <c r="G49" s="3" t="s">
        <v>2109</v>
      </c>
      <c r="H49" s="38">
        <v>41726</v>
      </c>
      <c r="J49" s="3">
        <f t="shared" si="1"/>
        <v>23.63</v>
      </c>
      <c r="K49" s="3">
        <f t="shared" si="1"/>
        <v>23.76</v>
      </c>
      <c r="L49" s="3">
        <f t="shared" si="1"/>
        <v>24.22</v>
      </c>
      <c r="M49" s="3">
        <f t="shared" si="1"/>
        <v>23.19</v>
      </c>
      <c r="P49" s="31" t="s">
        <v>1185</v>
      </c>
      <c r="Q49" s="9" t="str">
        <f>IF(A49="","",C49)</f>
        <v xml:space="preserve">METAL LEVE  -ON  </v>
      </c>
      <c r="R49" s="38">
        <f>IF(A49="","",H49)</f>
        <v>41726</v>
      </c>
      <c r="S49" s="5">
        <f>J49</f>
        <v>23.63</v>
      </c>
      <c r="T49" s="5">
        <f>K49</f>
        <v>23.76</v>
      </c>
      <c r="U49" s="5">
        <f>L49</f>
        <v>24.22</v>
      </c>
      <c r="V49" s="5">
        <f>M49</f>
        <v>23.19</v>
      </c>
    </row>
    <row r="50" spans="1:22">
      <c r="A50" s="25" t="str">
        <f>IF(Tabela17683[[#This Row],[Código]]="IBOV","^BVSP",IF(Tabela17683[[#This Row],[Código]]="","",CONCATENATE(LEFT(Tabela17683[[#This Row],[Código]],6),".SA")))</f>
        <v>LIXC3.SA</v>
      </c>
      <c r="C50" s="3" t="s">
        <v>1017</v>
      </c>
      <c r="D50" s="3" t="s">
        <v>1346</v>
      </c>
      <c r="E50" s="3" t="s">
        <v>1914</v>
      </c>
      <c r="F50" s="3" t="s">
        <v>1914</v>
      </c>
      <c r="G50" s="3" t="s">
        <v>1346</v>
      </c>
      <c r="H50" s="38">
        <v>41726</v>
      </c>
      <c r="J50" s="3">
        <f t="shared" si="1"/>
        <v>2.7</v>
      </c>
      <c r="K50" s="3">
        <f t="shared" si="1"/>
        <v>2.76</v>
      </c>
      <c r="L50" s="3">
        <f t="shared" si="1"/>
        <v>2.76</v>
      </c>
      <c r="M50" s="3">
        <f t="shared" si="1"/>
        <v>2.7</v>
      </c>
      <c r="P50" s="12" t="s">
        <v>1007</v>
      </c>
      <c r="Q50" s="9" t="str">
        <f>IF(A50="","",C50)</f>
        <v>LIX DA CUNHA-ON</v>
      </c>
      <c r="R50" s="34">
        <f>IF(A50="","",H50)</f>
        <v>41726</v>
      </c>
      <c r="S50" s="6">
        <f>J50</f>
        <v>2.7</v>
      </c>
      <c r="T50" s="6">
        <f>K50</f>
        <v>2.76</v>
      </c>
      <c r="U50" s="6">
        <f>L50</f>
        <v>2.76</v>
      </c>
      <c r="V50" s="6">
        <f>M50</f>
        <v>2.7</v>
      </c>
    </row>
    <row r="51" spans="1:22">
      <c r="A51" s="25" t="str">
        <f>IF(Tabela17683[[#This Row],[Código]]="IBOV","^BVSP",IF(Tabela17683[[#This Row],[Código]]="","",CONCATENATE(LEFT(Tabela17683[[#This Row],[Código]],6),".SA")))</f>
        <v>LIXC4.SA</v>
      </c>
      <c r="C51" s="3" t="s">
        <v>1018</v>
      </c>
      <c r="D51" s="3" t="s">
        <v>1915</v>
      </c>
      <c r="E51" s="3" t="s">
        <v>1916</v>
      </c>
      <c r="F51" s="3" t="s">
        <v>1916</v>
      </c>
      <c r="G51" s="3" t="s">
        <v>1915</v>
      </c>
      <c r="H51" s="38">
        <v>41726</v>
      </c>
      <c r="J51" s="3">
        <f t="shared" si="1"/>
        <v>2.82</v>
      </c>
      <c r="K51" s="3">
        <f t="shared" si="1"/>
        <v>2.99</v>
      </c>
      <c r="L51" s="3">
        <f t="shared" si="1"/>
        <v>2.99</v>
      </c>
      <c r="M51" s="3">
        <f t="shared" si="1"/>
        <v>2.82</v>
      </c>
      <c r="P51" s="12" t="s">
        <v>1008</v>
      </c>
      <c r="Q51" s="9" t="str">
        <f>IF(A51="","",C51)</f>
        <v>LIX DA CUNHA-PN</v>
      </c>
      <c r="R51" s="38">
        <f>IF(A51="","",H51)</f>
        <v>41726</v>
      </c>
      <c r="S51" s="5">
        <f>J51</f>
        <v>2.82</v>
      </c>
      <c r="T51" s="5">
        <f>K51</f>
        <v>2.99</v>
      </c>
      <c r="U51" s="5">
        <f>L51</f>
        <v>2.99</v>
      </c>
      <c r="V51" s="5">
        <f>M51</f>
        <v>2.82</v>
      </c>
    </row>
    <row r="52" spans="1:22">
      <c r="A52" s="25" t="str">
        <f>IF(Tabela17683[[#This Row],[Código]]="IBOV","^BVSP",IF(Tabela17683[[#This Row],[Código]]="","",CONCATENATE(LEFT(Tabela17683[[#This Row],[Código]],6),".SA")))</f>
        <v>LLXL3.SA</v>
      </c>
      <c r="C52" s="3" t="s">
        <v>1091</v>
      </c>
      <c r="D52" s="3" t="s">
        <v>2062</v>
      </c>
      <c r="E52" s="3" t="s">
        <v>2070</v>
      </c>
      <c r="F52" s="3" t="s">
        <v>1424</v>
      </c>
      <c r="G52" s="3" t="s">
        <v>2110</v>
      </c>
      <c r="H52" s="38">
        <v>41726</v>
      </c>
      <c r="J52" s="3">
        <f t="shared" si="1"/>
        <v>1.01</v>
      </c>
      <c r="K52" s="3">
        <f t="shared" si="1"/>
        <v>1.02</v>
      </c>
      <c r="L52" s="3">
        <f t="shared" si="1"/>
        <v>1.08</v>
      </c>
      <c r="M52" s="3">
        <f t="shared" si="1"/>
        <v>0.99</v>
      </c>
      <c r="P52" s="12" t="s">
        <v>1085</v>
      </c>
      <c r="Q52" s="9" t="str">
        <f>IF(A52="","",C52)</f>
        <v xml:space="preserve">LLX LOG     -ON  </v>
      </c>
      <c r="R52" s="38">
        <f>IF(A52="","",H52)</f>
        <v>41726</v>
      </c>
      <c r="S52" s="5">
        <f>J52</f>
        <v>1.01</v>
      </c>
      <c r="T52" s="5">
        <f>K52</f>
        <v>1.02</v>
      </c>
      <c r="U52" s="5">
        <f>L52</f>
        <v>1.08</v>
      </c>
      <c r="V52" s="5">
        <f>M52</f>
        <v>0.99</v>
      </c>
    </row>
    <row r="53" spans="1:22">
      <c r="A53" s="25" t="str">
        <f>IF(Tabela17683[[#This Row],[Código]]="IBOV","^BVSP",IF(Tabela17683[[#This Row],[Código]]="","",CONCATENATE(LEFT(Tabela17683[[#This Row],[Código]],6),".SA")))</f>
        <v>LOGN3.SA</v>
      </c>
      <c r="C53" s="3" t="s">
        <v>1111</v>
      </c>
      <c r="D53" s="3" t="s">
        <v>1917</v>
      </c>
      <c r="E53" s="3" t="s">
        <v>1472</v>
      </c>
      <c r="F53" s="3" t="s">
        <v>1917</v>
      </c>
      <c r="G53" s="3" t="s">
        <v>4340</v>
      </c>
      <c r="H53" s="38">
        <v>41726</v>
      </c>
      <c r="J53" s="3">
        <f t="shared" si="1"/>
        <v>8.44</v>
      </c>
      <c r="K53" s="3">
        <f t="shared" si="1"/>
        <v>8.17</v>
      </c>
      <c r="L53" s="3">
        <f t="shared" si="1"/>
        <v>8.44</v>
      </c>
      <c r="M53" s="3">
        <f t="shared" si="1"/>
        <v>8.07</v>
      </c>
      <c r="P53" s="12" t="s">
        <v>1108</v>
      </c>
      <c r="Q53" s="9" t="str">
        <f>IF(A53="","",C53)</f>
        <v xml:space="preserve">LOG-IN      -ON  </v>
      </c>
      <c r="R53" s="38">
        <f>IF(A53="","",H53)</f>
        <v>41726</v>
      </c>
      <c r="S53" s="5">
        <f>J53</f>
        <v>8.44</v>
      </c>
      <c r="T53" s="5">
        <f>K53</f>
        <v>8.17</v>
      </c>
      <c r="U53" s="5">
        <f>L53</f>
        <v>8.44</v>
      </c>
      <c r="V53" s="5">
        <f>M53</f>
        <v>8.07</v>
      </c>
    </row>
    <row r="54" spans="1:22">
      <c r="A54" s="25" t="str">
        <f>IF(Tabela17683[[#This Row],[Código]]="IBOV","^BVSP",IF(Tabela17683[[#This Row],[Código]]="","",CONCATENATE(LEFT(Tabela17683[[#This Row],[Código]],6),".SA")))</f>
        <v>LPSB3.SA</v>
      </c>
      <c r="C54" s="3" t="s">
        <v>1044</v>
      </c>
      <c r="D54" s="3" t="s">
        <v>1920</v>
      </c>
      <c r="E54" s="48" t="s">
        <v>4341</v>
      </c>
      <c r="F54" s="48" t="s">
        <v>4342</v>
      </c>
      <c r="G54" s="48" t="s">
        <v>1920</v>
      </c>
      <c r="H54" s="38">
        <v>41726</v>
      </c>
      <c r="J54" s="3">
        <f t="shared" si="1"/>
        <v>11.97</v>
      </c>
      <c r="K54" s="3">
        <f t="shared" si="1"/>
        <v>12.6</v>
      </c>
      <c r="L54" s="3">
        <f t="shared" si="1"/>
        <v>12.69</v>
      </c>
      <c r="M54" s="3">
        <f t="shared" si="1"/>
        <v>11.97</v>
      </c>
      <c r="P54" s="12" t="s">
        <v>1042</v>
      </c>
      <c r="Q54" s="9" t="str">
        <f>IF(A54="","",C54)</f>
        <v xml:space="preserve">LOPES BRASIL-ON  </v>
      </c>
      <c r="R54" s="38">
        <f>IF(A54="","",H54)</f>
        <v>41726</v>
      </c>
      <c r="S54" s="5">
        <f>J54</f>
        <v>11.97</v>
      </c>
      <c r="T54" s="5">
        <f>K54</f>
        <v>12.6</v>
      </c>
      <c r="U54" s="5">
        <f>L54</f>
        <v>12.69</v>
      </c>
      <c r="V54" s="5">
        <f>M54</f>
        <v>11.97</v>
      </c>
    </row>
    <row r="55" spans="1:22">
      <c r="A55" s="25" t="str">
        <f>IF(Tabela17683[[#This Row],[Código]]="IBOV","^BVSP",IF(Tabela17683[[#This Row],[Código]]="","",CONCATENATE(LEFT(Tabela17683[[#This Row],[Código]],6),".SA")))</f>
        <v>LUXM3.SA</v>
      </c>
      <c r="C55" s="3" t="s">
        <v>1112</v>
      </c>
      <c r="D55" s="3" t="s">
        <v>400</v>
      </c>
      <c r="E55" s="3" t="s">
        <v>1113</v>
      </c>
      <c r="F55" s="3" t="s">
        <v>1113</v>
      </c>
      <c r="G55" s="3" t="s">
        <v>1113</v>
      </c>
      <c r="H55" s="38">
        <v>41726</v>
      </c>
      <c r="J55" s="3" t="e">
        <f t="shared" si="1"/>
        <v>#VALUE!</v>
      </c>
      <c r="K55" s="3">
        <f t="shared" si="1"/>
        <v>48</v>
      </c>
      <c r="L55" s="3">
        <f t="shared" si="1"/>
        <v>48</v>
      </c>
      <c r="M55" s="3">
        <f t="shared" si="1"/>
        <v>48</v>
      </c>
      <c r="P55" s="12" t="s">
        <v>1109</v>
      </c>
      <c r="Q55" s="9" t="str">
        <f>IF(A55="","",C55)</f>
        <v>TREVISA     -ON</v>
      </c>
      <c r="R55" s="38">
        <f>IF(A55="","",H55)</f>
        <v>41726</v>
      </c>
      <c r="S55" s="5" t="e">
        <f>J55</f>
        <v>#VALUE!</v>
      </c>
      <c r="T55" s="5">
        <f>K55</f>
        <v>48</v>
      </c>
      <c r="U55" s="5">
        <f>L55</f>
        <v>48</v>
      </c>
      <c r="V55" s="5">
        <f>M55</f>
        <v>48</v>
      </c>
    </row>
    <row r="56" spans="1:22">
      <c r="A56" s="25" t="str">
        <f>IF(Tabela17683[[#This Row],[Código]]="IBOV","^BVSP",IF(Tabela17683[[#This Row],[Código]]="","",CONCATENATE(LEFT(Tabela17683[[#This Row],[Código]],6),".SA")))</f>
        <v>LUXM4.SA</v>
      </c>
      <c r="C56" s="3" t="s">
        <v>1114</v>
      </c>
      <c r="D56" s="3" t="s">
        <v>1248</v>
      </c>
      <c r="E56" s="3" t="s">
        <v>1248</v>
      </c>
      <c r="F56" s="3" t="s">
        <v>1248</v>
      </c>
      <c r="G56" s="3" t="s">
        <v>1248</v>
      </c>
      <c r="H56" s="38">
        <v>41726</v>
      </c>
      <c r="J56" s="3">
        <f t="shared" si="1"/>
        <v>31.15</v>
      </c>
      <c r="K56" s="3">
        <f t="shared" si="1"/>
        <v>31.15</v>
      </c>
      <c r="L56" s="3">
        <f t="shared" si="1"/>
        <v>31.15</v>
      </c>
      <c r="M56" s="3">
        <f t="shared" si="1"/>
        <v>31.15</v>
      </c>
      <c r="P56" s="12" t="s">
        <v>1110</v>
      </c>
      <c r="Q56" s="9" t="str">
        <f>IF(A56="","",C56)</f>
        <v>TREVISA     -PN</v>
      </c>
      <c r="R56" s="38">
        <f>IF(A56="","",H56)</f>
        <v>41726</v>
      </c>
      <c r="S56" s="5">
        <f>J56</f>
        <v>31.15</v>
      </c>
      <c r="T56" s="5">
        <f>K56</f>
        <v>31.15</v>
      </c>
      <c r="U56" s="5">
        <f>L56</f>
        <v>31.15</v>
      </c>
      <c r="V56" s="5">
        <f>M56</f>
        <v>31.15</v>
      </c>
    </row>
    <row r="57" spans="1:22">
      <c r="A57" s="25" t="str">
        <f>IF(Tabela17683[[#This Row],[Código]]="IBOV","^BVSP",IF(Tabela17683[[#This Row],[Código]]="","",CONCATENATE(LEFT(Tabela17683[[#This Row],[Código]],6),".SA")))</f>
        <v>MDIA3.SA</v>
      </c>
      <c r="C57" s="3" t="s">
        <v>1270</v>
      </c>
      <c r="D57" s="3" t="s">
        <v>2113</v>
      </c>
      <c r="E57" s="3" t="s">
        <v>4343</v>
      </c>
      <c r="F57" s="3" t="s">
        <v>2114</v>
      </c>
      <c r="G57" s="3" t="s">
        <v>2115</v>
      </c>
      <c r="H57" s="38">
        <v>41726</v>
      </c>
      <c r="J57" s="3">
        <f t="shared" si="1"/>
        <v>90.71</v>
      </c>
      <c r="K57" s="3">
        <f t="shared" si="1"/>
        <v>91.54</v>
      </c>
      <c r="L57" s="3">
        <f t="shared" si="1"/>
        <v>91.97</v>
      </c>
      <c r="M57" s="3">
        <f t="shared" si="1"/>
        <v>88.79</v>
      </c>
      <c r="P57" s="9" t="s">
        <v>776</v>
      </c>
      <c r="Q57" s="9" t="str">
        <f>IF(A57="","",C57)</f>
        <v xml:space="preserve">M.DIASBRANCO-ON  </v>
      </c>
      <c r="R57" s="38">
        <f>IF(A57="","",H57)</f>
        <v>41726</v>
      </c>
      <c r="S57" s="5">
        <f>J57</f>
        <v>90.71</v>
      </c>
      <c r="T57" s="5">
        <f>K57</f>
        <v>91.54</v>
      </c>
      <c r="U57" s="5">
        <f>L57</f>
        <v>91.97</v>
      </c>
      <c r="V57" s="5">
        <f>M57</f>
        <v>88.79</v>
      </c>
    </row>
    <row r="58" spans="1:22">
      <c r="A58" s="25" t="str">
        <f>IF(Tabela17683[[#This Row],[Código]]="IBOV","^BVSP",IF(Tabela17683[[#This Row],[Código]]="","",CONCATENATE(LEFT(Tabela17683[[#This Row],[Código]],6),".SA")))</f>
        <v>MEND3.SA</v>
      </c>
      <c r="C58" s="3" t="s">
        <v>1022</v>
      </c>
      <c r="D58" s="3" t="s">
        <v>400</v>
      </c>
      <c r="E58" s="3" t="s">
        <v>401</v>
      </c>
      <c r="F58" s="3" t="s">
        <v>400</v>
      </c>
      <c r="G58" s="3" t="s">
        <v>400</v>
      </c>
      <c r="H58" s="38" t="s">
        <v>400</v>
      </c>
      <c r="J58" s="3" t="e">
        <f t="shared" si="1"/>
        <v>#VALUE!</v>
      </c>
      <c r="K58" s="3">
        <f t="shared" si="1"/>
        <v>0</v>
      </c>
      <c r="L58" s="3" t="e">
        <f t="shared" si="1"/>
        <v>#VALUE!</v>
      </c>
      <c r="M58" s="3" t="e">
        <f t="shared" si="1"/>
        <v>#VALUE!</v>
      </c>
      <c r="P58" s="12" t="s">
        <v>1011</v>
      </c>
      <c r="Q58" s="9" t="str">
        <f>IF(A58="","",C58)</f>
        <v>MENDES JR   -ON</v>
      </c>
      <c r="R58" s="38" t="str">
        <f>IF(A58="","",H58)</f>
        <v>N/A</v>
      </c>
      <c r="S58" s="5" t="e">
        <f>J58</f>
        <v>#VALUE!</v>
      </c>
      <c r="T58" s="5">
        <f>K58</f>
        <v>0</v>
      </c>
      <c r="U58" s="5" t="e">
        <f>L58</f>
        <v>#VALUE!</v>
      </c>
      <c r="V58" s="5" t="e">
        <f>M58</f>
        <v>#VALUE!</v>
      </c>
    </row>
    <row r="59" spans="1:22">
      <c r="A59" s="25" t="str">
        <f>IF(Tabela17683[[#This Row],[Código]]="IBOV","^BVSP",IF(Tabela17683[[#This Row],[Código]]="","",CONCATENATE(LEFT(Tabela17683[[#This Row],[Código]],6),".SA")))</f>
        <v>MEND5.SA</v>
      </c>
      <c r="C59" s="3" t="s">
        <v>1023</v>
      </c>
      <c r="D59" s="3" t="s">
        <v>667</v>
      </c>
      <c r="E59" s="48" t="s">
        <v>667</v>
      </c>
      <c r="F59" s="48" t="s">
        <v>667</v>
      </c>
      <c r="G59" s="48" t="s">
        <v>667</v>
      </c>
      <c r="H59" s="38">
        <v>41726</v>
      </c>
      <c r="J59" s="3">
        <f t="shared" si="1"/>
        <v>10.3</v>
      </c>
      <c r="K59" s="3">
        <f t="shared" si="1"/>
        <v>10.3</v>
      </c>
      <c r="L59" s="3">
        <f t="shared" si="1"/>
        <v>10.3</v>
      </c>
      <c r="M59" s="3">
        <f t="shared" si="1"/>
        <v>10.3</v>
      </c>
      <c r="P59" s="13" t="s">
        <v>1012</v>
      </c>
      <c r="Q59" s="9" t="str">
        <f>IF(A59="","",C59)</f>
        <v>MENDES JR   -PNA</v>
      </c>
      <c r="R59" s="34">
        <f>IF(A59="","",H59)</f>
        <v>41726</v>
      </c>
      <c r="S59" s="6">
        <f>J59</f>
        <v>10.3</v>
      </c>
      <c r="T59" s="6">
        <f>K59</f>
        <v>10.3</v>
      </c>
      <c r="U59" s="5">
        <f>L59</f>
        <v>10.3</v>
      </c>
      <c r="V59" s="5">
        <f>M59</f>
        <v>10.3</v>
      </c>
    </row>
    <row r="60" spans="1:22">
      <c r="A60" s="25" t="str">
        <f>IF(Tabela17683[[#This Row],[Código]]="IBOV","^BVSP",IF(Tabela17683[[#This Row],[Código]]="","",CONCATENATE(LEFT(Tabela17683[[#This Row],[Código]],6),".SA")))</f>
        <v>MEND6.SA</v>
      </c>
      <c r="C60" s="3" t="s">
        <v>1024</v>
      </c>
      <c r="D60" s="3" t="s">
        <v>400</v>
      </c>
      <c r="E60" s="48" t="s">
        <v>1025</v>
      </c>
      <c r="F60" s="48" t="s">
        <v>1025</v>
      </c>
      <c r="G60" s="48" t="s">
        <v>1025</v>
      </c>
      <c r="H60" s="38">
        <v>41726</v>
      </c>
      <c r="J60" s="3" t="e">
        <f t="shared" si="1"/>
        <v>#VALUE!</v>
      </c>
      <c r="K60" s="3">
        <f t="shared" si="1"/>
        <v>11.6</v>
      </c>
      <c r="L60" s="3">
        <f t="shared" si="1"/>
        <v>11.6</v>
      </c>
      <c r="M60" s="3">
        <f t="shared" si="1"/>
        <v>11.6</v>
      </c>
      <c r="P60" s="9" t="s">
        <v>1013</v>
      </c>
      <c r="Q60" s="9" t="str">
        <f>IF(A60="","",C60)</f>
        <v>MENDES JR   -PNB</v>
      </c>
      <c r="R60" s="38">
        <f>IF(A60="","",H60)</f>
        <v>41726</v>
      </c>
      <c r="S60" s="5" t="e">
        <f>J60</f>
        <v>#VALUE!</v>
      </c>
      <c r="T60" s="5">
        <f>K60</f>
        <v>11.6</v>
      </c>
      <c r="U60" s="5">
        <f>L60</f>
        <v>11.6</v>
      </c>
      <c r="V60" s="5">
        <f>M60</f>
        <v>11.6</v>
      </c>
    </row>
    <row r="61" spans="1:22">
      <c r="A61" s="25" t="str">
        <f>IF(Tabela17683[[#This Row],[Código]]="IBOV","^BVSP",IF(Tabela17683[[#This Row],[Código]]="","",CONCATENATE(LEFT(Tabela17683[[#This Row],[Código]],6),".SA")))</f>
        <v>MILS3.SA</v>
      </c>
      <c r="C61" s="3" t="s">
        <v>1070</v>
      </c>
      <c r="D61" s="3" t="s">
        <v>2116</v>
      </c>
      <c r="E61" s="3" t="s">
        <v>2013</v>
      </c>
      <c r="F61" s="3" t="s">
        <v>1462</v>
      </c>
      <c r="G61" s="3" t="s">
        <v>2117</v>
      </c>
      <c r="H61" s="38">
        <v>41726</v>
      </c>
      <c r="J61" s="3">
        <f t="shared" si="1"/>
        <v>27.47</v>
      </c>
      <c r="K61" s="3">
        <f t="shared" si="1"/>
        <v>27.31</v>
      </c>
      <c r="L61" s="3">
        <f t="shared" si="1"/>
        <v>27.93</v>
      </c>
      <c r="M61" s="3">
        <f t="shared" si="1"/>
        <v>27.08</v>
      </c>
      <c r="P61" s="12" t="s">
        <v>1062</v>
      </c>
      <c r="Q61" s="9" t="str">
        <f>IF(A61="","",C61)</f>
        <v xml:space="preserve">MILLS       -ON  </v>
      </c>
      <c r="R61" s="38">
        <f>IF(A61="","",H61)</f>
        <v>41726</v>
      </c>
      <c r="S61" s="5">
        <f>J61</f>
        <v>27.47</v>
      </c>
      <c r="T61" s="5">
        <f>K61</f>
        <v>27.31</v>
      </c>
      <c r="U61" s="5">
        <f>L61</f>
        <v>27.93</v>
      </c>
      <c r="V61" s="5">
        <f>M61</f>
        <v>27.08</v>
      </c>
    </row>
    <row r="62" spans="1:22">
      <c r="A62" s="25" t="str">
        <f>IF(Tabela17683[[#This Row],[Código]]="IBOV","^BVSP",IF(Tabela17683[[#This Row],[Código]]="","",CONCATENATE(LEFT(Tabela17683[[#This Row],[Código]],6),".SA")))</f>
        <v>MTSA3.SA</v>
      </c>
      <c r="C62" s="3" t="s">
        <v>1140</v>
      </c>
      <c r="D62" s="3" t="s">
        <v>400</v>
      </c>
      <c r="E62" s="3" t="s">
        <v>593</v>
      </c>
      <c r="F62" s="3" t="s">
        <v>593</v>
      </c>
      <c r="G62" s="3" t="s">
        <v>593</v>
      </c>
      <c r="H62" s="38">
        <v>41726</v>
      </c>
      <c r="J62" s="3" t="e">
        <f t="shared" si="1"/>
        <v>#VALUE!</v>
      </c>
      <c r="K62" s="3">
        <f t="shared" si="1"/>
        <v>60</v>
      </c>
      <c r="L62" s="3">
        <f t="shared" si="1"/>
        <v>60</v>
      </c>
      <c r="M62" s="3">
        <f t="shared" si="1"/>
        <v>60</v>
      </c>
      <c r="P62" s="3" t="s">
        <v>1136</v>
      </c>
      <c r="Q62" s="9" t="str">
        <f>IF(A62="","",C62)</f>
        <v>METISA      -ON</v>
      </c>
      <c r="R62" s="38">
        <f>IF(A62="","",H62)</f>
        <v>41726</v>
      </c>
      <c r="S62" s="5" t="e">
        <f>J62</f>
        <v>#VALUE!</v>
      </c>
      <c r="T62" s="5">
        <f>K62</f>
        <v>60</v>
      </c>
      <c r="U62" s="5">
        <f>L62</f>
        <v>60</v>
      </c>
      <c r="V62" s="5">
        <f>M62</f>
        <v>60</v>
      </c>
    </row>
    <row r="63" spans="1:22">
      <c r="A63" s="25" t="str">
        <f>IF(Tabela17683[[#This Row],[Código]]="IBOV","^BVSP",IF(Tabela17683[[#This Row],[Código]]="","",CONCATENATE(LEFT(Tabela17683[[#This Row],[Código]],6),".SA")))</f>
        <v>MTSA4.SA</v>
      </c>
      <c r="C63" s="3" t="s">
        <v>1141</v>
      </c>
      <c r="D63" s="3" t="s">
        <v>1253</v>
      </c>
      <c r="E63" s="3" t="s">
        <v>1253</v>
      </c>
      <c r="F63" s="3" t="s">
        <v>1253</v>
      </c>
      <c r="G63" s="3" t="s">
        <v>1253</v>
      </c>
      <c r="H63" s="38">
        <v>41726</v>
      </c>
      <c r="J63" s="3">
        <f t="shared" si="1"/>
        <v>17</v>
      </c>
      <c r="K63" s="3">
        <f t="shared" si="1"/>
        <v>17</v>
      </c>
      <c r="L63" s="3">
        <f t="shared" si="1"/>
        <v>17</v>
      </c>
      <c r="M63" s="3">
        <f t="shared" si="1"/>
        <v>17</v>
      </c>
      <c r="P63" s="12" t="s">
        <v>1137</v>
      </c>
      <c r="Q63" s="9" t="str">
        <f>IF(A63="","",C63)</f>
        <v>METISA      -PN</v>
      </c>
      <c r="R63" s="38">
        <f>IF(A63="","",H63)</f>
        <v>41726</v>
      </c>
      <c r="S63" s="5">
        <f>J63</f>
        <v>17</v>
      </c>
      <c r="T63" s="5">
        <f>K63</f>
        <v>17</v>
      </c>
      <c r="U63" s="5">
        <f>L63</f>
        <v>17</v>
      </c>
      <c r="V63" s="5">
        <f>M63</f>
        <v>17</v>
      </c>
    </row>
    <row r="64" spans="1:22">
      <c r="A64" s="25" t="str">
        <f>IF(Tabela17683[[#This Row],[Código]]="IBOV","^BVSP",IF(Tabela17683[[#This Row],[Código]]="","",CONCATENATE(LEFT(Tabela17683[[#This Row],[Código]],6),".SA")))</f>
        <v>MWET3.SA</v>
      </c>
      <c r="C64" s="3" t="s">
        <v>1212</v>
      </c>
      <c r="D64" s="3" t="s">
        <v>400</v>
      </c>
      <c r="E64" s="3" t="s">
        <v>175</v>
      </c>
      <c r="F64" s="3" t="s">
        <v>175</v>
      </c>
      <c r="G64" s="3" t="s">
        <v>175</v>
      </c>
      <c r="H64" s="38">
        <v>41726</v>
      </c>
      <c r="J64" s="3" t="e">
        <f t="shared" si="1"/>
        <v>#VALUE!</v>
      </c>
      <c r="K64" s="3">
        <f t="shared" si="1"/>
        <v>4</v>
      </c>
      <c r="L64" s="3">
        <f t="shared" si="1"/>
        <v>4</v>
      </c>
      <c r="M64" s="3">
        <f t="shared" si="1"/>
        <v>4</v>
      </c>
      <c r="P64" s="14" t="s">
        <v>1196</v>
      </c>
      <c r="Q64" s="9" t="str">
        <f>IF(A64="","",C64)</f>
        <v>WETZEL S/A  -ON</v>
      </c>
      <c r="R64" s="38">
        <f>IF(A64="","",H64)</f>
        <v>41726</v>
      </c>
      <c r="S64" s="5" t="e">
        <f>J64</f>
        <v>#VALUE!</v>
      </c>
      <c r="T64" s="5">
        <f>K64</f>
        <v>4</v>
      </c>
      <c r="U64" s="5">
        <f>L64</f>
        <v>4</v>
      </c>
      <c r="V64" s="5">
        <f>M64</f>
        <v>4</v>
      </c>
    </row>
    <row r="65" spans="1:22">
      <c r="A65" s="25" t="str">
        <f>IF(Tabela17683[[#This Row],[Código]]="IBOV","^BVSP",IF(Tabela17683[[#This Row],[Código]]="","",CONCATENATE(LEFT(Tabela17683[[#This Row],[Código]],6),".SA")))</f>
        <v>MWET4.SA</v>
      </c>
      <c r="C65" s="3" t="s">
        <v>1213</v>
      </c>
      <c r="D65" s="3" t="s">
        <v>1475</v>
      </c>
      <c r="E65" s="3" t="s">
        <v>1954</v>
      </c>
      <c r="F65" s="3" t="s">
        <v>1954</v>
      </c>
      <c r="G65" s="3" t="s">
        <v>1980</v>
      </c>
      <c r="H65" s="38">
        <v>41726</v>
      </c>
      <c r="J65" s="3">
        <f t="shared" si="1"/>
        <v>1.53</v>
      </c>
      <c r="K65" s="3">
        <f t="shared" si="1"/>
        <v>1.63</v>
      </c>
      <c r="L65" s="3">
        <f t="shared" si="1"/>
        <v>1.63</v>
      </c>
      <c r="M65" s="3">
        <f t="shared" si="1"/>
        <v>1.5</v>
      </c>
      <c r="P65" s="12" t="s">
        <v>1197</v>
      </c>
      <c r="Q65" s="9" t="str">
        <f>IF(A65="","",C65)</f>
        <v>WETZEL S/A  -PN</v>
      </c>
      <c r="R65" s="38">
        <f>IF(A65="","",H65)</f>
        <v>41726</v>
      </c>
      <c r="S65" s="5">
        <f>J65</f>
        <v>1.53</v>
      </c>
      <c r="T65" s="5">
        <f>K65</f>
        <v>1.63</v>
      </c>
      <c r="U65" s="5">
        <f>L65</f>
        <v>1.63</v>
      </c>
      <c r="V65" s="5">
        <f>M65</f>
        <v>1.5</v>
      </c>
    </row>
    <row r="66" spans="1:22">
      <c r="A66" s="25" t="str">
        <f>IF(Tabela17683[[#This Row],[Código]]="IBOV","^BVSP",IF(Tabela17683[[#This Row],[Código]]="","",CONCATENATE(LEFT(Tabela17683[[#This Row],[Código]],6),".SA")))</f>
        <v>MYPK3.SA</v>
      </c>
      <c r="C66" s="3" t="s">
        <v>1215</v>
      </c>
      <c r="D66" s="3" t="s">
        <v>2118</v>
      </c>
      <c r="E66" s="3" t="s">
        <v>4344</v>
      </c>
      <c r="F66" s="3" t="s">
        <v>2119</v>
      </c>
      <c r="G66" s="3" t="s">
        <v>4345</v>
      </c>
      <c r="H66" s="38">
        <v>41726</v>
      </c>
      <c r="J66" s="3">
        <f t="shared" si="1"/>
        <v>23.11</v>
      </c>
      <c r="K66" s="3">
        <f t="shared" si="1"/>
        <v>22.78</v>
      </c>
      <c r="L66" s="3">
        <f t="shared" si="1"/>
        <v>23.32</v>
      </c>
      <c r="M66" s="3">
        <f t="shared" si="1"/>
        <v>22.62</v>
      </c>
      <c r="P66" s="12" t="s">
        <v>1214</v>
      </c>
      <c r="Q66" s="9" t="str">
        <f>IF(A66="","",C66)</f>
        <v xml:space="preserve">IOCHP-MAXION-ON  </v>
      </c>
      <c r="R66" s="34">
        <f>IF(A66="","",H66)</f>
        <v>41726</v>
      </c>
      <c r="S66" s="6">
        <f>J66</f>
        <v>23.11</v>
      </c>
      <c r="T66" s="6">
        <f>K66</f>
        <v>22.78</v>
      </c>
      <c r="U66" s="6">
        <f>L66</f>
        <v>23.32</v>
      </c>
      <c r="V66" s="6">
        <f>M66</f>
        <v>22.62</v>
      </c>
    </row>
    <row r="67" spans="1:22">
      <c r="A67" s="25" t="str">
        <f>IF(Tabela17683[[#This Row],[Código]]="IBOV","^BVSP",IF(Tabela17683[[#This Row],[Código]]="","",CONCATENATE(LEFT(Tabela17683[[#This Row],[Código]],6),".SA")))</f>
        <v>NORD3.SA</v>
      </c>
      <c r="C67" s="3" t="s">
        <v>1165</v>
      </c>
      <c r="D67" s="3" t="s">
        <v>400</v>
      </c>
      <c r="E67" s="3" t="s">
        <v>929</v>
      </c>
      <c r="F67" s="3" t="s">
        <v>929</v>
      </c>
      <c r="G67" s="3" t="s">
        <v>929</v>
      </c>
      <c r="H67" s="38">
        <v>41726</v>
      </c>
      <c r="J67" s="3" t="e">
        <f t="shared" si="1"/>
        <v>#VALUE!</v>
      </c>
      <c r="K67" s="3">
        <f t="shared" si="1"/>
        <v>7.5</v>
      </c>
      <c r="L67" s="3">
        <f t="shared" si="1"/>
        <v>7.5</v>
      </c>
      <c r="M67" s="3">
        <f t="shared" si="1"/>
        <v>7.5</v>
      </c>
      <c r="P67" s="12" t="s">
        <v>1157</v>
      </c>
      <c r="Q67" s="9" t="str">
        <f>IF(A67="","",C67)</f>
        <v>NORDON MET  -ON *</v>
      </c>
      <c r="R67" s="38">
        <f>IF(A67="","",H67)</f>
        <v>41726</v>
      </c>
      <c r="S67" s="5" t="e">
        <f>J67</f>
        <v>#VALUE!</v>
      </c>
      <c r="T67" s="5">
        <f>K67</f>
        <v>7.5</v>
      </c>
      <c r="U67" s="5">
        <f>L67</f>
        <v>7.5</v>
      </c>
      <c r="V67" s="5">
        <f>M67</f>
        <v>7.5</v>
      </c>
    </row>
    <row r="68" spans="1:22">
      <c r="A68" s="25" t="str">
        <f>IF(Tabela17683[[#This Row],[Código]]="IBOV","^BVSP",IF(Tabela17683[[#This Row],[Código]]="","",CONCATENATE(LEFT(Tabela17683[[#This Row],[Código]],6),".SA")))</f>
        <v>PLAS3.SA</v>
      </c>
      <c r="C68" s="3" t="s">
        <v>1207</v>
      </c>
      <c r="D68" s="3" t="s">
        <v>1268</v>
      </c>
      <c r="E68" s="3" t="s">
        <v>1242</v>
      </c>
      <c r="F68" s="3" t="s">
        <v>1242</v>
      </c>
      <c r="G68" s="3" t="s">
        <v>1268</v>
      </c>
      <c r="H68" s="38">
        <v>41726</v>
      </c>
      <c r="J68" s="3">
        <f t="shared" si="1"/>
        <v>0.4</v>
      </c>
      <c r="K68" s="3">
        <f t="shared" si="1"/>
        <v>0.42</v>
      </c>
      <c r="L68" s="3">
        <f t="shared" si="1"/>
        <v>0.42</v>
      </c>
      <c r="M68" s="3">
        <f t="shared" si="1"/>
        <v>0.4</v>
      </c>
      <c r="P68" s="13" t="s">
        <v>1190</v>
      </c>
      <c r="Q68" s="9" t="str">
        <f>IF(A68="","",C68)</f>
        <v>PLASCAR PART-ON</v>
      </c>
      <c r="R68" s="38">
        <f>IF(A68="","",H68)</f>
        <v>41726</v>
      </c>
      <c r="S68" s="5">
        <f>J68</f>
        <v>0.4</v>
      </c>
      <c r="T68" s="5">
        <f>K68</f>
        <v>0.42</v>
      </c>
      <c r="U68" s="5">
        <f>L68</f>
        <v>0.42</v>
      </c>
      <c r="V68" s="5">
        <f>M68</f>
        <v>0.4</v>
      </c>
    </row>
    <row r="69" spans="1:22">
      <c r="A69" s="25" t="str">
        <f>IF(Tabela17683[[#This Row],[Código]]="IBOV","^BVSP",IF(Tabela17683[[#This Row],[Código]]="","",CONCATENATE(LEFT(Tabela17683[[#This Row],[Código]],6),".SA")))</f>
        <v>POMO3.SA</v>
      </c>
      <c r="C69" s="3" t="s">
        <v>1203</v>
      </c>
      <c r="D69" s="3" t="s">
        <v>2120</v>
      </c>
      <c r="E69" s="3" t="s">
        <v>2120</v>
      </c>
      <c r="F69" s="3" t="s">
        <v>2121</v>
      </c>
      <c r="G69" s="3" t="s">
        <v>1377</v>
      </c>
      <c r="H69" s="38">
        <v>41726</v>
      </c>
      <c r="J69" s="3">
        <f t="shared" si="1"/>
        <v>4.1100000000000003</v>
      </c>
      <c r="K69" s="3">
        <f t="shared" si="1"/>
        <v>4.1100000000000003</v>
      </c>
      <c r="L69" s="3">
        <f t="shared" si="1"/>
        <v>4.22</v>
      </c>
      <c r="M69" s="3">
        <f t="shared" si="1"/>
        <v>4.0999999999999996</v>
      </c>
      <c r="P69" s="13" t="s">
        <v>1186</v>
      </c>
      <c r="Q69" s="9" t="str">
        <f>IF(A69="","",C69)</f>
        <v xml:space="preserve">MARCOPOLO   -ON  </v>
      </c>
      <c r="R69" s="38">
        <f>IF(A69="","",H69)</f>
        <v>41726</v>
      </c>
      <c r="S69" s="5">
        <f>J69</f>
        <v>4.1100000000000003</v>
      </c>
      <c r="T69" s="5">
        <f>K69</f>
        <v>4.1100000000000003</v>
      </c>
      <c r="U69" s="5">
        <f>L69</f>
        <v>4.22</v>
      </c>
      <c r="V69" s="5">
        <f>M69</f>
        <v>4.0999999999999996</v>
      </c>
    </row>
    <row r="70" spans="1:22">
      <c r="A70" s="25" t="str">
        <f>IF(Tabela17683[[#This Row],[Código]]="IBOV","^BVSP",IF(Tabela17683[[#This Row],[Código]]="","",CONCATENATE(LEFT(Tabela17683[[#This Row],[Código]],6),".SA")))</f>
        <v>POMO4.SA</v>
      </c>
      <c r="C70" s="3" t="s">
        <v>1218</v>
      </c>
      <c r="D70" s="3" t="s">
        <v>2122</v>
      </c>
      <c r="E70" s="3" t="s">
        <v>1381</v>
      </c>
      <c r="F70" s="3" t="s">
        <v>1256</v>
      </c>
      <c r="G70" s="3" t="s">
        <v>2122</v>
      </c>
      <c r="H70" s="38">
        <v>41726</v>
      </c>
      <c r="J70" s="3">
        <f t="shared" si="1"/>
        <v>4.26</v>
      </c>
      <c r="K70" s="3">
        <f t="shared" si="1"/>
        <v>4.34</v>
      </c>
      <c r="L70" s="3">
        <f t="shared" si="1"/>
        <v>4.4000000000000004</v>
      </c>
      <c r="M70" s="3">
        <f t="shared" si="1"/>
        <v>4.26</v>
      </c>
      <c r="P70" s="12" t="s">
        <v>1187</v>
      </c>
      <c r="Q70" s="9" t="str">
        <f>IF(A70="","",C70)</f>
        <v xml:space="preserve">MARCOPOLO   -PN  </v>
      </c>
      <c r="R70" s="38">
        <f>IF(A70="","",H70)</f>
        <v>41726</v>
      </c>
      <c r="S70" s="5">
        <f>J70</f>
        <v>4.26</v>
      </c>
      <c r="T70" s="5">
        <f>K70</f>
        <v>4.34</v>
      </c>
      <c r="U70" s="5">
        <f>L70</f>
        <v>4.4000000000000004</v>
      </c>
      <c r="V70" s="5">
        <f>M70</f>
        <v>4.26</v>
      </c>
    </row>
    <row r="71" spans="1:22">
      <c r="A71" s="25" t="str">
        <f>IF(Tabela17683[[#This Row],[Código]]="IBOV","^BVSP",IF(Tabela17683[[#This Row],[Código]]="","",CONCATENATE(LEFT(Tabela17683[[#This Row],[Código]],6),".SA")))</f>
        <v>PTBL3.SA</v>
      </c>
      <c r="C71" s="3" t="s">
        <v>1055</v>
      </c>
      <c r="D71" s="3" t="s">
        <v>2123</v>
      </c>
      <c r="E71" s="3" t="s">
        <v>1937</v>
      </c>
      <c r="F71" s="3" t="s">
        <v>2124</v>
      </c>
      <c r="G71" s="3" t="s">
        <v>2123</v>
      </c>
      <c r="H71" s="38">
        <v>41726</v>
      </c>
      <c r="J71" s="3">
        <f t="shared" si="1"/>
        <v>4.93</v>
      </c>
      <c r="K71" s="3">
        <f t="shared" si="1"/>
        <v>4.96</v>
      </c>
      <c r="L71" s="3">
        <f t="shared" si="1"/>
        <v>5.03</v>
      </c>
      <c r="M71" s="3">
        <f t="shared" si="1"/>
        <v>4.93</v>
      </c>
      <c r="P71" s="13" t="s">
        <v>1050</v>
      </c>
      <c r="Q71" s="9" t="str">
        <f>IF(A71="","",C71)</f>
        <v xml:space="preserve">PORTOBELLO  -ON  </v>
      </c>
      <c r="R71" s="38">
        <f>IF(A71="","",H71)</f>
        <v>41726</v>
      </c>
      <c r="S71" s="5">
        <f>J71</f>
        <v>4.93</v>
      </c>
      <c r="T71" s="5">
        <f>K71</f>
        <v>4.96</v>
      </c>
      <c r="U71" s="5">
        <f>L71</f>
        <v>5.03</v>
      </c>
      <c r="V71" s="5">
        <f>M71</f>
        <v>4.93</v>
      </c>
    </row>
    <row r="72" spans="1:22">
      <c r="A72" s="25" t="str">
        <f>IF(Tabela17683[[#This Row],[Código]]="IBOV","^BVSP",IF(Tabela17683[[#This Row],[Código]]="","",CONCATENATE(LEFT(Tabela17683[[#This Row],[Código]],6),".SA")))</f>
        <v>RAPT3.SA</v>
      </c>
      <c r="C72" s="3" t="s">
        <v>1208</v>
      </c>
      <c r="D72" s="3" t="s">
        <v>1926</v>
      </c>
      <c r="E72" s="3" t="s">
        <v>1926</v>
      </c>
      <c r="F72" s="3" t="s">
        <v>1926</v>
      </c>
      <c r="G72" s="3" t="s">
        <v>1926</v>
      </c>
      <c r="H72" s="38">
        <v>41726</v>
      </c>
      <c r="J72" s="3">
        <f t="shared" ref="J72:M135" si="2">IF($A72="",0,VALUE(CONCATENATE(LEFT(D72,LEN(D72)-3),",",RIGHT(D72,2))))</f>
        <v>6.81</v>
      </c>
      <c r="K72" s="3">
        <f t="shared" si="2"/>
        <v>6.81</v>
      </c>
      <c r="L72" s="3">
        <f t="shared" si="2"/>
        <v>6.81</v>
      </c>
      <c r="M72" s="3">
        <f t="shared" si="2"/>
        <v>6.81</v>
      </c>
      <c r="P72" s="9" t="s">
        <v>1191</v>
      </c>
      <c r="Q72" s="9" t="str">
        <f>IF(A72="","",C72)</f>
        <v xml:space="preserve">RANDON PART -ON  </v>
      </c>
      <c r="R72" s="38">
        <f>IF(A72="","",H72)</f>
        <v>41726</v>
      </c>
      <c r="S72" s="5">
        <f>J72</f>
        <v>6.81</v>
      </c>
      <c r="T72" s="5">
        <f>K72</f>
        <v>6.81</v>
      </c>
      <c r="U72" s="5">
        <f>L72</f>
        <v>6.81</v>
      </c>
      <c r="V72" s="5">
        <f>M72</f>
        <v>6.81</v>
      </c>
    </row>
    <row r="73" spans="1:22">
      <c r="A73" s="25" t="str">
        <f>IF(Tabela17683[[#This Row],[Código]]="IBOV","^BVSP",IF(Tabela17683[[#This Row],[Código]]="","",CONCATENATE(LEFT(Tabela17683[[#This Row],[Código]],6),".SA")))</f>
        <v>RAPT4.SA</v>
      </c>
      <c r="C73" s="3" t="s">
        <v>1209</v>
      </c>
      <c r="D73" s="3" t="s">
        <v>2125</v>
      </c>
      <c r="E73" s="3" t="s">
        <v>1966</v>
      </c>
      <c r="F73" s="3" t="s">
        <v>1918</v>
      </c>
      <c r="G73" s="3" t="s">
        <v>1927</v>
      </c>
      <c r="H73" s="38">
        <v>41726</v>
      </c>
      <c r="J73" s="3">
        <f t="shared" si="2"/>
        <v>8.24</v>
      </c>
      <c r="K73" s="3">
        <f t="shared" si="2"/>
        <v>8.14</v>
      </c>
      <c r="L73" s="3">
        <f t="shared" si="2"/>
        <v>8.35</v>
      </c>
      <c r="M73" s="3">
        <f t="shared" si="2"/>
        <v>8.0500000000000007</v>
      </c>
      <c r="P73" s="9" t="s">
        <v>1192</v>
      </c>
      <c r="Q73" s="9" t="str">
        <f>IF(A73="","",C73)</f>
        <v xml:space="preserve">RANDON PART -PN  </v>
      </c>
      <c r="R73" s="38">
        <f>IF(A73="","",H73)</f>
        <v>41726</v>
      </c>
      <c r="S73" s="5">
        <f>J73</f>
        <v>8.24</v>
      </c>
      <c r="T73" s="5">
        <f>K73</f>
        <v>8.14</v>
      </c>
      <c r="U73" s="5">
        <f>L73</f>
        <v>8.35</v>
      </c>
      <c r="V73" s="5">
        <f>M73</f>
        <v>8.0500000000000007</v>
      </c>
    </row>
    <row r="74" spans="1:22">
      <c r="A74" s="25" t="str">
        <f>IF(Tabela17683[[#This Row],[Código]]="IBOV","^BVSP",IF(Tabela17683[[#This Row],[Código]]="","",CONCATENATE(LEFT(Tabela17683[[#This Row],[Código]],6),".SA")))</f>
        <v>RCSL3.SA</v>
      </c>
      <c r="C74" s="3" t="s">
        <v>1210</v>
      </c>
      <c r="D74" s="3" t="s">
        <v>714</v>
      </c>
      <c r="E74" s="3" t="s">
        <v>714</v>
      </c>
      <c r="F74" s="3" t="s">
        <v>714</v>
      </c>
      <c r="G74" s="3" t="s">
        <v>714</v>
      </c>
      <c r="H74" s="38">
        <v>41726</v>
      </c>
      <c r="J74" s="3">
        <f t="shared" si="2"/>
        <v>7.0000000000000007E-2</v>
      </c>
      <c r="K74" s="3">
        <f t="shared" si="2"/>
        <v>7.0000000000000007E-2</v>
      </c>
      <c r="L74" s="3">
        <f t="shared" si="2"/>
        <v>7.0000000000000007E-2</v>
      </c>
      <c r="M74" s="3">
        <f t="shared" si="2"/>
        <v>7.0000000000000007E-2</v>
      </c>
      <c r="P74" s="9" t="s">
        <v>1193</v>
      </c>
      <c r="Q74" s="9" t="str">
        <f>IF(A74="","",C74)</f>
        <v>RECRUSUL    -ON</v>
      </c>
      <c r="R74" s="38">
        <f>IF(A74="","",H74)</f>
        <v>41726</v>
      </c>
      <c r="S74" s="5">
        <f>J74</f>
        <v>7.0000000000000007E-2</v>
      </c>
      <c r="T74" s="5">
        <f>K74</f>
        <v>7.0000000000000007E-2</v>
      </c>
      <c r="U74" s="5">
        <f>L74</f>
        <v>7.0000000000000007E-2</v>
      </c>
      <c r="V74" s="5">
        <f>M74</f>
        <v>7.0000000000000007E-2</v>
      </c>
    </row>
    <row r="75" spans="1:22">
      <c r="A75" s="25" t="str">
        <f>IF(Tabela17683[[#This Row],[Código]]="IBOV","^BVSP",IF(Tabela17683[[#This Row],[Código]]="","",CONCATENATE(LEFT(Tabela17683[[#This Row],[Código]],6),".SA")))</f>
        <v>RCSL4.SA</v>
      </c>
      <c r="C75" s="3" t="s">
        <v>1219</v>
      </c>
      <c r="D75" s="3" t="s">
        <v>1288</v>
      </c>
      <c r="E75" s="3" t="s">
        <v>1288</v>
      </c>
      <c r="F75" s="3" t="s">
        <v>1288</v>
      </c>
      <c r="G75" s="3" t="s">
        <v>1288</v>
      </c>
      <c r="H75" s="38">
        <v>41726</v>
      </c>
      <c r="J75" s="3">
        <f t="shared" si="2"/>
        <v>0.06</v>
      </c>
      <c r="K75" s="3">
        <f t="shared" si="2"/>
        <v>0.06</v>
      </c>
      <c r="L75" s="3">
        <f t="shared" si="2"/>
        <v>0.06</v>
      </c>
      <c r="M75" s="3">
        <f t="shared" si="2"/>
        <v>0.06</v>
      </c>
      <c r="P75" s="9" t="s">
        <v>1194</v>
      </c>
      <c r="Q75" s="9" t="str">
        <f>IF(A75="","",C75)</f>
        <v>RECRUSUL    -PN</v>
      </c>
      <c r="R75" s="38">
        <f>IF(A75="","",H75)</f>
        <v>41726</v>
      </c>
      <c r="S75" s="5">
        <f>J75</f>
        <v>0.06</v>
      </c>
      <c r="T75" s="5">
        <f>K75</f>
        <v>0.06</v>
      </c>
      <c r="U75" s="5">
        <f>L75</f>
        <v>0.06</v>
      </c>
      <c r="V75" s="5">
        <f>M75</f>
        <v>0.06</v>
      </c>
    </row>
    <row r="76" spans="1:22">
      <c r="A76" s="25" t="str">
        <f>IF(Tabela17683[[#This Row],[Código]]="IBOV","^BVSP",IF(Tabela17683[[#This Row],[Código]]="","",CONCATENATE(LEFT(Tabela17683[[#This Row],[Código]],6),".SA")))</f>
        <v>ROMI3.SA</v>
      </c>
      <c r="C76" s="3" t="s">
        <v>1161</v>
      </c>
      <c r="D76" s="3" t="s">
        <v>2008</v>
      </c>
      <c r="E76" s="3" t="s">
        <v>2008</v>
      </c>
      <c r="F76" s="3" t="s">
        <v>1350</v>
      </c>
      <c r="G76" s="3" t="s">
        <v>2124</v>
      </c>
      <c r="H76" s="38">
        <v>41726</v>
      </c>
      <c r="J76" s="3">
        <f t="shared" si="2"/>
        <v>5.07</v>
      </c>
      <c r="K76" s="3">
        <f t="shared" si="2"/>
        <v>5.07</v>
      </c>
      <c r="L76" s="3">
        <f t="shared" si="2"/>
        <v>5.2</v>
      </c>
      <c r="M76" s="3">
        <f t="shared" si="2"/>
        <v>5.03</v>
      </c>
      <c r="P76" s="12" t="s">
        <v>1153</v>
      </c>
      <c r="Q76" s="9" t="str">
        <f>IF(A76="","",C76)</f>
        <v xml:space="preserve">INDS ROMI   -ON  </v>
      </c>
      <c r="R76" s="38">
        <f>IF(A76="","",H76)</f>
        <v>41726</v>
      </c>
      <c r="S76" s="5">
        <f>J76</f>
        <v>5.07</v>
      </c>
      <c r="T76" s="5">
        <f>K76</f>
        <v>5.07</v>
      </c>
      <c r="U76" s="5">
        <f>L76</f>
        <v>5.2</v>
      </c>
      <c r="V76" s="5">
        <f>M76</f>
        <v>5.03</v>
      </c>
    </row>
    <row r="77" spans="1:22">
      <c r="A77" s="25" t="str">
        <f>IF(Tabela17683[[#This Row],[Código]]="IBOV","^BVSP",IF(Tabela17683[[#This Row],[Código]]="","",CONCATENATE(LEFT(Tabela17683[[#This Row],[Código]],6),".SA")))</f>
        <v>RSUL3.SA</v>
      </c>
      <c r="C77" s="3" t="s">
        <v>1204</v>
      </c>
      <c r="D77" s="3" t="s">
        <v>400</v>
      </c>
      <c r="E77" s="3" t="s">
        <v>401</v>
      </c>
      <c r="F77" s="3" t="s">
        <v>400</v>
      </c>
      <c r="G77" s="3" t="s">
        <v>400</v>
      </c>
      <c r="H77" s="38" t="s">
        <v>400</v>
      </c>
      <c r="J77" s="3" t="e">
        <f t="shared" si="2"/>
        <v>#VALUE!</v>
      </c>
      <c r="K77" s="3">
        <f t="shared" si="2"/>
        <v>0</v>
      </c>
      <c r="L77" s="3" t="e">
        <f t="shared" si="2"/>
        <v>#VALUE!</v>
      </c>
      <c r="M77" s="3" t="e">
        <f t="shared" si="2"/>
        <v>#VALUE!</v>
      </c>
      <c r="P77" s="13" t="s">
        <v>1188</v>
      </c>
      <c r="Q77" s="9" t="str">
        <f>IF(A77="","",C77)</f>
        <v>RIOSULENSE  -ON</v>
      </c>
      <c r="R77" s="38" t="str">
        <f>IF(A77="","",H77)</f>
        <v>N/A</v>
      </c>
      <c r="S77" s="5" t="e">
        <f>J77</f>
        <v>#VALUE!</v>
      </c>
      <c r="T77" s="5">
        <f>K77</f>
        <v>0</v>
      </c>
      <c r="U77" s="5" t="e">
        <f>L77</f>
        <v>#VALUE!</v>
      </c>
      <c r="V77" s="5" t="e">
        <f>M77</f>
        <v>#VALUE!</v>
      </c>
    </row>
    <row r="78" spans="1:22">
      <c r="A78" s="25" t="str">
        <f>IF(Tabela17683[[#This Row],[Código]]="IBOV","^BVSP",IF(Tabela17683[[#This Row],[Código]]="","",CONCATENATE(LEFT(Tabela17683[[#This Row],[Código]],6),".SA")))</f>
        <v>RSUL4.SA</v>
      </c>
      <c r="C78" s="3" t="s">
        <v>1205</v>
      </c>
      <c r="D78" s="3" t="s">
        <v>400</v>
      </c>
      <c r="E78" s="3" t="s">
        <v>1206</v>
      </c>
      <c r="F78" s="3" t="s">
        <v>1206</v>
      </c>
      <c r="G78" s="3" t="s">
        <v>1206</v>
      </c>
      <c r="H78" s="38">
        <v>41726</v>
      </c>
      <c r="J78" s="3" t="e">
        <f t="shared" si="2"/>
        <v>#VALUE!</v>
      </c>
      <c r="K78" s="3">
        <f t="shared" si="2"/>
        <v>29.95</v>
      </c>
      <c r="L78" s="3">
        <f t="shared" si="2"/>
        <v>29.95</v>
      </c>
      <c r="M78" s="3">
        <f t="shared" si="2"/>
        <v>29.95</v>
      </c>
      <c r="P78" s="13" t="s">
        <v>1189</v>
      </c>
      <c r="Q78" s="9" t="str">
        <f>IF(A78="","",C78)</f>
        <v>RIOSULENSE  -PN</v>
      </c>
      <c r="R78" s="38">
        <f>IF(A78="","",H78)</f>
        <v>41726</v>
      </c>
      <c r="S78" s="5" t="e">
        <f>J78</f>
        <v>#VALUE!</v>
      </c>
      <c r="T78" s="5">
        <f>K78</f>
        <v>29.95</v>
      </c>
      <c r="U78" s="5">
        <f>L78</f>
        <v>29.95</v>
      </c>
      <c r="V78" s="5">
        <f>M78</f>
        <v>29.95</v>
      </c>
    </row>
    <row r="79" spans="1:22">
      <c r="A79" s="25" t="str">
        <f>IF(Tabela17683[[#This Row],[Código]]="IBOV","^BVSP",IF(Tabela17683[[#This Row],[Código]]="","",CONCATENATE(LEFT(Tabela17683[[#This Row],[Código]],6),".SA")))</f>
        <v>SGAS3.SA</v>
      </c>
      <c r="C79" s="3" t="s">
        <v>1122</v>
      </c>
      <c r="D79" s="3" t="s">
        <v>2126</v>
      </c>
      <c r="E79" s="3" t="s">
        <v>2126</v>
      </c>
      <c r="F79" s="3" t="s">
        <v>2126</v>
      </c>
      <c r="G79" s="3" t="s">
        <v>2126</v>
      </c>
      <c r="H79" s="38">
        <v>41726</v>
      </c>
      <c r="J79" s="3">
        <f t="shared" si="2"/>
        <v>90</v>
      </c>
      <c r="K79" s="3">
        <f t="shared" si="2"/>
        <v>90</v>
      </c>
      <c r="L79" s="3">
        <f t="shared" si="2"/>
        <v>90</v>
      </c>
      <c r="M79" s="3">
        <f t="shared" si="2"/>
        <v>90</v>
      </c>
      <c r="P79" s="12" t="s">
        <v>1120</v>
      </c>
      <c r="Q79" s="9" t="str">
        <f>IF(A79="","",C79)</f>
        <v>WLM IND COM -ON</v>
      </c>
      <c r="R79" s="38">
        <f>IF(A79="","",H79)</f>
        <v>41726</v>
      </c>
      <c r="S79" s="5">
        <f>J79</f>
        <v>90</v>
      </c>
      <c r="T79" s="5">
        <f>K79</f>
        <v>90</v>
      </c>
      <c r="U79" s="5">
        <f>L79</f>
        <v>90</v>
      </c>
      <c r="V79" s="5">
        <f>M79</f>
        <v>90</v>
      </c>
    </row>
    <row r="80" spans="1:22">
      <c r="A80" s="25" t="str">
        <f>IF(Tabela17683[[#This Row],[Código]]="IBOV","^BVSP",IF(Tabela17683[[#This Row],[Código]]="","",CONCATENATE(LEFT(Tabela17683[[#This Row],[Código]],6),".SA")))</f>
        <v>SGAS4.SA</v>
      </c>
      <c r="C80" s="3" t="s">
        <v>1123</v>
      </c>
      <c r="D80" s="3" t="s">
        <v>1474</v>
      </c>
      <c r="E80" s="3" t="s">
        <v>2127</v>
      </c>
      <c r="F80" s="3" t="s">
        <v>2127</v>
      </c>
      <c r="G80" s="3" t="s">
        <v>1474</v>
      </c>
      <c r="H80" s="38">
        <v>41726</v>
      </c>
      <c r="J80" s="3">
        <f t="shared" si="2"/>
        <v>86</v>
      </c>
      <c r="K80" s="3">
        <f t="shared" si="2"/>
        <v>88</v>
      </c>
      <c r="L80" s="3">
        <f t="shared" si="2"/>
        <v>88</v>
      </c>
      <c r="M80" s="3">
        <f t="shared" si="2"/>
        <v>86</v>
      </c>
      <c r="P80" s="12" t="s">
        <v>1121</v>
      </c>
      <c r="Q80" s="9" t="str">
        <f>IF(A80="","",C80)</f>
        <v>WLM IND COM -PN</v>
      </c>
      <c r="R80" s="38">
        <f>IF(A80="","",H80)</f>
        <v>41726</v>
      </c>
      <c r="S80" s="5">
        <f>J80</f>
        <v>86</v>
      </c>
      <c r="T80" s="5">
        <f>K80</f>
        <v>88</v>
      </c>
      <c r="U80" s="5">
        <f>L80</f>
        <v>88</v>
      </c>
      <c r="V80" s="5">
        <f>M80</f>
        <v>86</v>
      </c>
    </row>
    <row r="81" spans="1:22">
      <c r="A81" s="25" t="str">
        <f>IF(Tabela17683[[#This Row],[Código]]="IBOV","^BVSP",IF(Tabela17683[[#This Row],[Código]]="","",CONCATENATE(LEFT(Tabela17683[[#This Row],[Código]],6),".SA")))</f>
        <v>SHUL3.SA</v>
      </c>
      <c r="C81" s="3" t="s">
        <v>1171</v>
      </c>
      <c r="D81" s="3" t="s">
        <v>400</v>
      </c>
      <c r="E81" s="3" t="s">
        <v>401</v>
      </c>
      <c r="F81" s="3" t="s">
        <v>400</v>
      </c>
      <c r="G81" s="3" t="s">
        <v>400</v>
      </c>
      <c r="H81" s="38" t="s">
        <v>400</v>
      </c>
      <c r="J81" s="3" t="e">
        <f t="shared" si="2"/>
        <v>#VALUE!</v>
      </c>
      <c r="K81" s="3">
        <f t="shared" si="2"/>
        <v>0</v>
      </c>
      <c r="L81" s="3" t="e">
        <f t="shared" si="2"/>
        <v>#VALUE!</v>
      </c>
      <c r="M81" s="3" t="e">
        <f t="shared" si="2"/>
        <v>#VALUE!</v>
      </c>
      <c r="P81" s="12" t="s">
        <v>1168</v>
      </c>
      <c r="Q81" s="9" t="str">
        <f>IF(A81="","",C81)</f>
        <v>SCHULZ      -ON</v>
      </c>
      <c r="R81" s="38" t="str">
        <f>IF(A81="","",H81)</f>
        <v>N/A</v>
      </c>
      <c r="S81" s="5" t="e">
        <f>J81</f>
        <v>#VALUE!</v>
      </c>
      <c r="T81" s="5">
        <f>K81</f>
        <v>0</v>
      </c>
      <c r="U81" s="5" t="e">
        <f>L81</f>
        <v>#VALUE!</v>
      </c>
      <c r="V81" s="5" t="e">
        <f>M81</f>
        <v>#VALUE!</v>
      </c>
    </row>
    <row r="82" spans="1:22">
      <c r="A82" s="25" t="str">
        <f>IF(Tabela17683[[#This Row],[Código]]="IBOV","^BVSP",IF(Tabela17683[[#This Row],[Código]]="","",CONCATENATE(LEFT(Tabela17683[[#This Row],[Código]],6),".SA")))</f>
        <v>SHUL4.SA</v>
      </c>
      <c r="C82" s="3" t="s">
        <v>1172</v>
      </c>
      <c r="D82" s="3" t="s">
        <v>2128</v>
      </c>
      <c r="E82" s="3" t="s">
        <v>1945</v>
      </c>
      <c r="F82" s="3" t="s">
        <v>2128</v>
      </c>
      <c r="G82" s="3" t="s">
        <v>1945</v>
      </c>
      <c r="H82" s="38">
        <v>41726</v>
      </c>
      <c r="J82" s="3">
        <f t="shared" si="2"/>
        <v>10.36</v>
      </c>
      <c r="K82" s="3">
        <f t="shared" si="2"/>
        <v>10</v>
      </c>
      <c r="L82" s="3">
        <f t="shared" si="2"/>
        <v>10.36</v>
      </c>
      <c r="M82" s="3">
        <f t="shared" si="2"/>
        <v>10</v>
      </c>
      <c r="P82" s="12" t="s">
        <v>1169</v>
      </c>
      <c r="Q82" s="9" t="str">
        <f>IF(A82="","",C82)</f>
        <v>SCHULZ      -PN</v>
      </c>
      <c r="R82" s="38">
        <f>IF(A82="","",H82)</f>
        <v>41726</v>
      </c>
      <c r="S82" s="5">
        <f>J82</f>
        <v>10.36</v>
      </c>
      <c r="T82" s="5">
        <f>K82</f>
        <v>10</v>
      </c>
      <c r="U82" s="5">
        <f>L82</f>
        <v>10.36</v>
      </c>
      <c r="V82" s="5">
        <f>M82</f>
        <v>10</v>
      </c>
    </row>
    <row r="83" spans="1:22">
      <c r="A83" s="25" t="str">
        <f>IF(Tabela17683[[#This Row],[Código]]="IBOV","^BVSP",IF(Tabela17683[[#This Row],[Código]]="","",CONCATENATE(LEFT(Tabela17683[[#This Row],[Código]],6),".SA")))</f>
        <v>SOND3.SA</v>
      </c>
      <c r="C83" s="3" t="s">
        <v>1033</v>
      </c>
      <c r="D83" s="3" t="s">
        <v>400</v>
      </c>
      <c r="E83" s="3" t="s">
        <v>1034</v>
      </c>
      <c r="F83" s="3" t="s">
        <v>1034</v>
      </c>
      <c r="G83" s="3" t="s">
        <v>1034</v>
      </c>
      <c r="H83" s="38">
        <v>41726</v>
      </c>
      <c r="J83" s="3" t="e">
        <f t="shared" si="2"/>
        <v>#VALUE!</v>
      </c>
      <c r="K83" s="3">
        <f t="shared" si="2"/>
        <v>42</v>
      </c>
      <c r="L83" s="3">
        <f t="shared" si="2"/>
        <v>42</v>
      </c>
      <c r="M83" s="3">
        <f t="shared" si="2"/>
        <v>42</v>
      </c>
      <c r="P83" s="12" t="s">
        <v>1028</v>
      </c>
      <c r="Q83" s="9" t="str">
        <f>IF(A83="","",C83)</f>
        <v>SONDOTECNICA-ON</v>
      </c>
      <c r="R83" s="38">
        <f>IF(A83="","",H83)</f>
        <v>41726</v>
      </c>
      <c r="S83" s="5" t="e">
        <f>J83</f>
        <v>#VALUE!</v>
      </c>
      <c r="T83" s="5">
        <f>K83</f>
        <v>42</v>
      </c>
      <c r="U83" s="5">
        <f>L83</f>
        <v>42</v>
      </c>
      <c r="V83" s="5">
        <f>M83</f>
        <v>42</v>
      </c>
    </row>
    <row r="84" spans="1:22">
      <c r="A84" s="25" t="str">
        <f>IF(Tabela17683[[#This Row],[Código]]="IBOV","^BVSP",IF(Tabela17683[[#This Row],[Código]]="","",CONCATENATE(LEFT(Tabela17683[[#This Row],[Código]],6),".SA")))</f>
        <v>SOND5.SA</v>
      </c>
      <c r="C84" s="3" t="s">
        <v>1035</v>
      </c>
      <c r="D84" s="3" t="s">
        <v>1289</v>
      </c>
      <c r="E84" s="3" t="s">
        <v>1289</v>
      </c>
      <c r="F84" s="3" t="s">
        <v>2129</v>
      </c>
      <c r="G84" s="3" t="s">
        <v>1289</v>
      </c>
      <c r="H84" s="38">
        <v>41726</v>
      </c>
      <c r="J84" s="3">
        <f t="shared" si="2"/>
        <v>41</v>
      </c>
      <c r="K84" s="3">
        <f t="shared" si="2"/>
        <v>41</v>
      </c>
      <c r="L84" s="3">
        <f t="shared" si="2"/>
        <v>41.01</v>
      </c>
      <c r="M84" s="3">
        <f t="shared" si="2"/>
        <v>41</v>
      </c>
      <c r="P84" s="12" t="s">
        <v>1029</v>
      </c>
      <c r="Q84" s="9" t="str">
        <f>IF(A84="","",C84)</f>
        <v>SONDOTECNICA-PNA</v>
      </c>
      <c r="R84" s="38">
        <f>IF(A84="","",H84)</f>
        <v>41726</v>
      </c>
      <c r="S84" s="5">
        <f>J84</f>
        <v>41</v>
      </c>
      <c r="T84" s="5">
        <f>K84</f>
        <v>41</v>
      </c>
      <c r="U84" s="5">
        <f>L84</f>
        <v>41.01</v>
      </c>
      <c r="V84" s="5">
        <f>M84</f>
        <v>41</v>
      </c>
    </row>
    <row r="85" spans="1:22">
      <c r="A85" s="25" t="str">
        <f>IF(Tabela17683[[#This Row],[Código]]="IBOV","^BVSP",IF(Tabela17683[[#This Row],[Código]]="","",CONCATENATE(LEFT(Tabela17683[[#This Row],[Código]],6),".SA")))</f>
        <v>SOND6.SA</v>
      </c>
      <c r="C85" s="3" t="s">
        <v>1036</v>
      </c>
      <c r="D85" s="3" t="s">
        <v>400</v>
      </c>
      <c r="E85" s="3" t="s">
        <v>1037</v>
      </c>
      <c r="F85" s="3" t="s">
        <v>1037</v>
      </c>
      <c r="G85" s="3" t="s">
        <v>1037</v>
      </c>
      <c r="H85" s="38">
        <v>41726</v>
      </c>
      <c r="J85" s="3" t="e">
        <f t="shared" si="2"/>
        <v>#VALUE!</v>
      </c>
      <c r="K85" s="3">
        <f t="shared" si="2"/>
        <v>44</v>
      </c>
      <c r="L85" s="3">
        <f t="shared" si="2"/>
        <v>44</v>
      </c>
      <c r="M85" s="3">
        <f t="shared" si="2"/>
        <v>44</v>
      </c>
      <c r="P85" s="12" t="s">
        <v>1030</v>
      </c>
      <c r="Q85" s="9" t="str">
        <f>IF(A85="","",C85)</f>
        <v>SONDOTECNICA-PNB</v>
      </c>
      <c r="R85" s="38">
        <f>IF(A85="","",H85)</f>
        <v>41726</v>
      </c>
      <c r="S85" s="5" t="e">
        <f>J85</f>
        <v>#VALUE!</v>
      </c>
      <c r="T85" s="5">
        <f>K85</f>
        <v>44</v>
      </c>
      <c r="U85" s="5">
        <f>L85</f>
        <v>44</v>
      </c>
      <c r="V85" s="5">
        <f>M85</f>
        <v>44</v>
      </c>
    </row>
    <row r="86" spans="1:22">
      <c r="A86" s="25" t="str">
        <f>IF(Tabela17683[[#This Row],[Código]]="IBOV","^BVSP",IF(Tabela17683[[#This Row],[Código]]="","",CONCATENATE(LEFT(Tabela17683[[#This Row],[Código]],6),".SA")))</f>
        <v>STBP11.SA</v>
      </c>
      <c r="C86" s="3" t="s">
        <v>1092</v>
      </c>
      <c r="D86" s="3" t="s">
        <v>1456</v>
      </c>
      <c r="E86" s="3" t="s">
        <v>1929</v>
      </c>
      <c r="F86" s="3" t="s">
        <v>1931</v>
      </c>
      <c r="G86" s="3" t="s">
        <v>4346</v>
      </c>
      <c r="H86" s="38">
        <v>41726</v>
      </c>
      <c r="J86" s="3">
        <f t="shared" si="2"/>
        <v>17.07</v>
      </c>
      <c r="K86" s="3">
        <f t="shared" si="2"/>
        <v>16.84</v>
      </c>
      <c r="L86" s="3">
        <f t="shared" si="2"/>
        <v>17.28</v>
      </c>
      <c r="M86" s="3">
        <f t="shared" si="2"/>
        <v>16.59</v>
      </c>
      <c r="P86" s="12" t="s">
        <v>1086</v>
      </c>
      <c r="Q86" s="9" t="str">
        <f>IF(A86="","",C86)</f>
        <v xml:space="preserve">SANTOS BRP  -UNT </v>
      </c>
      <c r="R86" s="38">
        <f>IF(A86="","",H86)</f>
        <v>41726</v>
      </c>
      <c r="S86" s="5">
        <f>J86</f>
        <v>17.07</v>
      </c>
      <c r="T86" s="5">
        <f>K86</f>
        <v>16.84</v>
      </c>
      <c r="U86" s="5">
        <f>L86</f>
        <v>17.28</v>
      </c>
      <c r="V86" s="5">
        <f>M86</f>
        <v>16.59</v>
      </c>
    </row>
    <row r="87" spans="1:22">
      <c r="A87" s="25" t="str">
        <f>IF(Tabela17683[[#This Row],[Código]]="IBOV","^BVSP",IF(Tabela17683[[#This Row],[Código]]="","",CONCATENATE(LEFT(Tabela17683[[#This Row],[Código]],6),".SA")))</f>
        <v>STBP3.SA</v>
      </c>
      <c r="C87" s="3" t="s">
        <v>1093</v>
      </c>
      <c r="D87" s="3" t="s">
        <v>400</v>
      </c>
      <c r="E87" s="3" t="s">
        <v>401</v>
      </c>
      <c r="F87" s="3" t="s">
        <v>400</v>
      </c>
      <c r="G87" s="3" t="s">
        <v>400</v>
      </c>
      <c r="H87" s="38" t="s">
        <v>400</v>
      </c>
      <c r="J87" s="3" t="e">
        <f t="shared" si="2"/>
        <v>#VALUE!</v>
      </c>
      <c r="K87" s="3">
        <f t="shared" si="2"/>
        <v>0</v>
      </c>
      <c r="L87" s="3" t="e">
        <f t="shared" si="2"/>
        <v>#VALUE!</v>
      </c>
      <c r="M87" s="3" t="e">
        <f t="shared" si="2"/>
        <v>#VALUE!</v>
      </c>
      <c r="P87" s="12" t="s">
        <v>1087</v>
      </c>
      <c r="Q87" s="9" t="str">
        <f>IF(A87="","",C87)</f>
        <v xml:space="preserve">SANTOS BRP  -ON  </v>
      </c>
      <c r="R87" s="38" t="str">
        <f>IF(A87="","",H87)</f>
        <v>N/A</v>
      </c>
      <c r="S87" s="5" t="e">
        <f>J87</f>
        <v>#VALUE!</v>
      </c>
      <c r="T87" s="5">
        <f>K87</f>
        <v>0</v>
      </c>
      <c r="U87" s="5" t="e">
        <f>L87</f>
        <v>#VALUE!</v>
      </c>
      <c r="V87" s="5" t="e">
        <f>M87</f>
        <v>#VALUE!</v>
      </c>
    </row>
    <row r="88" spans="1:22">
      <c r="A88" s="25" t="str">
        <f>IF(Tabela17683[[#This Row],[Código]]="IBOV","^BVSP",IF(Tabela17683[[#This Row],[Código]]="","",CONCATENATE(LEFT(Tabela17683[[#This Row],[Código]],6),".SA")))</f>
        <v>STBP4.SA</v>
      </c>
      <c r="C88" s="3" t="s">
        <v>1094</v>
      </c>
      <c r="D88" s="3" t="s">
        <v>400</v>
      </c>
      <c r="E88" s="3" t="s">
        <v>401</v>
      </c>
      <c r="F88" s="3" t="s">
        <v>400</v>
      </c>
      <c r="G88" s="3" t="s">
        <v>400</v>
      </c>
      <c r="H88" s="38" t="s">
        <v>400</v>
      </c>
      <c r="J88" s="3" t="e">
        <f t="shared" si="2"/>
        <v>#VALUE!</v>
      </c>
      <c r="K88" s="3">
        <f t="shared" si="2"/>
        <v>0</v>
      </c>
      <c r="L88" s="3" t="e">
        <f t="shared" si="2"/>
        <v>#VALUE!</v>
      </c>
      <c r="M88" s="3" t="e">
        <f t="shared" si="2"/>
        <v>#VALUE!</v>
      </c>
      <c r="P88" s="12" t="s">
        <v>1088</v>
      </c>
      <c r="Q88" s="9" t="str">
        <f>IF(A88="","",C88)</f>
        <v xml:space="preserve">SANTOS BRP  -PN  </v>
      </c>
      <c r="R88" s="38" t="str">
        <f>IF(A88="","",H88)</f>
        <v>N/A</v>
      </c>
      <c r="S88" s="5" t="e">
        <f>J88</f>
        <v>#VALUE!</v>
      </c>
      <c r="T88" s="5">
        <f>K88</f>
        <v>0</v>
      </c>
      <c r="U88" s="5" t="e">
        <f>L88</f>
        <v>#VALUE!</v>
      </c>
      <c r="V88" s="5" t="e">
        <f>M88</f>
        <v>#VALUE!</v>
      </c>
    </row>
    <row r="89" spans="1:22">
      <c r="A89" s="25" t="str">
        <f>IF(Tabela17683[[#This Row],[Código]]="IBOV","^BVSP",IF(Tabela17683[[#This Row],[Código]]="","",CONCATENATE(LEFT(Tabela17683[[#This Row],[Código]],6),".SA")))</f>
        <v>SULT3.SA</v>
      </c>
      <c r="C89" s="3" t="s">
        <v>1019</v>
      </c>
      <c r="D89" s="3" t="s">
        <v>400</v>
      </c>
      <c r="E89" s="3" t="s">
        <v>1020</v>
      </c>
      <c r="F89" s="3" t="s">
        <v>1020</v>
      </c>
      <c r="G89" s="3" t="s">
        <v>1020</v>
      </c>
      <c r="H89" s="38">
        <v>41726</v>
      </c>
      <c r="J89" s="3" t="e">
        <f t="shared" si="2"/>
        <v>#VALUE!</v>
      </c>
      <c r="K89" s="3">
        <f t="shared" si="2"/>
        <v>1.1499999999999999</v>
      </c>
      <c r="L89" s="3">
        <f t="shared" si="2"/>
        <v>1.1499999999999999</v>
      </c>
      <c r="M89" s="3">
        <f t="shared" si="2"/>
        <v>1.1499999999999999</v>
      </c>
      <c r="P89" s="13" t="s">
        <v>1009</v>
      </c>
      <c r="Q89" s="9" t="str">
        <f>IF(A89="","",C89)</f>
        <v>SULTEPA     -ON</v>
      </c>
      <c r="R89" s="38">
        <f>IF(A89="","",H89)</f>
        <v>41726</v>
      </c>
      <c r="S89" s="5" t="e">
        <f>J89</f>
        <v>#VALUE!</v>
      </c>
      <c r="T89" s="5">
        <f>K89</f>
        <v>1.1499999999999999</v>
      </c>
      <c r="U89" s="5">
        <f>L89</f>
        <v>1.1499999999999999</v>
      </c>
      <c r="V89" s="5">
        <f>M89</f>
        <v>1.1499999999999999</v>
      </c>
    </row>
    <row r="90" spans="1:22">
      <c r="A90" s="25" t="str">
        <f>IF(Tabela17683[[#This Row],[Código]]="IBOV","^BVSP",IF(Tabela17683[[#This Row],[Código]]="","",CONCATENATE(LEFT(Tabela17683[[#This Row],[Código]],6),".SA")))</f>
        <v>SULT4.SA</v>
      </c>
      <c r="C90" s="3" t="s">
        <v>1021</v>
      </c>
      <c r="D90" s="3" t="s">
        <v>435</v>
      </c>
      <c r="E90" s="3" t="s">
        <v>435</v>
      </c>
      <c r="F90" s="3" t="s">
        <v>435</v>
      </c>
      <c r="G90" s="3" t="s">
        <v>435</v>
      </c>
      <c r="H90" s="38">
        <v>41726</v>
      </c>
      <c r="J90" s="3">
        <f t="shared" si="2"/>
        <v>1</v>
      </c>
      <c r="K90" s="3">
        <f t="shared" si="2"/>
        <v>1</v>
      </c>
      <c r="L90" s="3">
        <f t="shared" si="2"/>
        <v>1</v>
      </c>
      <c r="M90" s="3">
        <f t="shared" si="2"/>
        <v>1</v>
      </c>
      <c r="P90" s="12" t="s">
        <v>1010</v>
      </c>
      <c r="Q90" s="9" t="str">
        <f>IF(A90="","",C90)</f>
        <v>SULTEPA     -PN</v>
      </c>
      <c r="R90" s="38">
        <f>IF(A90="","",H90)</f>
        <v>41726</v>
      </c>
      <c r="S90" s="5">
        <f>J90</f>
        <v>1</v>
      </c>
      <c r="T90" s="5">
        <f>K90</f>
        <v>1</v>
      </c>
      <c r="U90" s="5">
        <f>L90</f>
        <v>1</v>
      </c>
      <c r="V90" s="5">
        <f>M90</f>
        <v>1</v>
      </c>
    </row>
    <row r="91" spans="1:22">
      <c r="A91" s="25" t="str">
        <f>IF(Tabela17683[[#This Row],[Código]]="IBOV","^BVSP",IF(Tabela17683[[#This Row],[Código]]="","",CONCATENATE(LEFT(Tabela17683[[#This Row],[Código]],6),".SA")))</f>
        <v>TCNO3.SA</v>
      </c>
      <c r="C91" s="3" t="s">
        <v>1038</v>
      </c>
      <c r="D91" s="3" t="s">
        <v>714</v>
      </c>
      <c r="E91" s="3" t="s">
        <v>714</v>
      </c>
      <c r="F91" s="3" t="s">
        <v>714</v>
      </c>
      <c r="G91" s="3" t="s">
        <v>714</v>
      </c>
      <c r="H91" s="38">
        <v>41726</v>
      </c>
      <c r="J91" s="3">
        <f t="shared" si="2"/>
        <v>7.0000000000000007E-2</v>
      </c>
      <c r="K91" s="3">
        <f t="shared" si="2"/>
        <v>7.0000000000000007E-2</v>
      </c>
      <c r="L91" s="3">
        <f t="shared" si="2"/>
        <v>7.0000000000000007E-2</v>
      </c>
      <c r="M91" s="3">
        <f t="shared" si="2"/>
        <v>7.0000000000000007E-2</v>
      </c>
      <c r="P91" s="9" t="s">
        <v>1031</v>
      </c>
      <c r="Q91" s="9" t="str">
        <f>IF(A91="","",C91)</f>
        <v>TECNOSOLO   -ON</v>
      </c>
      <c r="R91" s="38">
        <f>IF(A91="","",H91)</f>
        <v>41726</v>
      </c>
      <c r="S91" s="5">
        <f>J91</f>
        <v>7.0000000000000007E-2</v>
      </c>
      <c r="T91" s="5">
        <f>K91</f>
        <v>7.0000000000000007E-2</v>
      </c>
      <c r="U91" s="5">
        <f>L91</f>
        <v>7.0000000000000007E-2</v>
      </c>
      <c r="V91" s="5">
        <f>M91</f>
        <v>7.0000000000000007E-2</v>
      </c>
    </row>
    <row r="92" spans="1:22">
      <c r="A92" s="25" t="str">
        <f>IF(Tabela17683[[#This Row],[Código]]="IBOV","^BVSP",IF(Tabela17683[[#This Row],[Código]]="","",CONCATENATE(LEFT(Tabela17683[[#This Row],[Código]],6),".SA")))</f>
        <v>TCNO4.SA</v>
      </c>
      <c r="C92" s="3" t="s">
        <v>1039</v>
      </c>
      <c r="D92" s="3" t="s">
        <v>1288</v>
      </c>
      <c r="E92" s="3" t="s">
        <v>1288</v>
      </c>
      <c r="F92" s="3" t="s">
        <v>1288</v>
      </c>
      <c r="G92" s="3" t="s">
        <v>1288</v>
      </c>
      <c r="H92" s="38">
        <v>41726</v>
      </c>
      <c r="J92" s="3">
        <f t="shared" si="2"/>
        <v>0.06</v>
      </c>
      <c r="K92" s="3">
        <f t="shared" si="2"/>
        <v>0.06</v>
      </c>
      <c r="L92" s="3">
        <f t="shared" si="2"/>
        <v>0.06</v>
      </c>
      <c r="M92" s="3">
        <f t="shared" si="2"/>
        <v>0.06</v>
      </c>
      <c r="P92" s="9" t="s">
        <v>1032</v>
      </c>
      <c r="Q92" s="9" t="str">
        <f>IF(A92="","",C92)</f>
        <v>TECNOSOLO   -PN</v>
      </c>
      <c r="R92" s="38">
        <f>IF(A92="","",H92)</f>
        <v>41726</v>
      </c>
      <c r="S92" s="5">
        <f>J92</f>
        <v>0.06</v>
      </c>
      <c r="T92" s="5">
        <f>K92</f>
        <v>0.06</v>
      </c>
      <c r="U92" s="5">
        <f>L92</f>
        <v>0.06</v>
      </c>
      <c r="V92" s="5">
        <f>M92</f>
        <v>0.06</v>
      </c>
    </row>
    <row r="93" spans="1:22">
      <c r="A93" s="25" t="str">
        <f>IF(Tabela17683[[#This Row],[Código]]="IBOV","^BVSP",IF(Tabela17683[[#This Row],[Código]]="","",CONCATENATE(LEFT(Tabela17683[[#This Row],[Código]],6),".SA")))</f>
        <v>TGMA3.SA</v>
      </c>
      <c r="C93" s="3" t="s">
        <v>1119</v>
      </c>
      <c r="D93" s="3" t="s">
        <v>1308</v>
      </c>
      <c r="E93" s="3" t="s">
        <v>4347</v>
      </c>
      <c r="F93" s="3" t="s">
        <v>4347</v>
      </c>
      <c r="G93" s="3" t="s">
        <v>1416</v>
      </c>
      <c r="H93" s="38">
        <v>41726</v>
      </c>
      <c r="J93" s="3">
        <f t="shared" si="2"/>
        <v>18.510000000000002</v>
      </c>
      <c r="K93" s="3">
        <f t="shared" si="2"/>
        <v>19.100000000000001</v>
      </c>
      <c r="L93" s="3">
        <f t="shared" si="2"/>
        <v>19.100000000000001</v>
      </c>
      <c r="M93" s="3">
        <f t="shared" si="2"/>
        <v>18.39</v>
      </c>
      <c r="P93" s="31" t="s">
        <v>1117</v>
      </c>
      <c r="Q93" s="9" t="str">
        <f>IF(A93="","",C93)</f>
        <v xml:space="preserve">TEGMA       -ON  </v>
      </c>
      <c r="R93" s="38">
        <f>IF(A93="","",H93)</f>
        <v>41726</v>
      </c>
      <c r="S93" s="5">
        <f>J93</f>
        <v>18.510000000000002</v>
      </c>
      <c r="T93" s="5">
        <f>K93</f>
        <v>19.100000000000001</v>
      </c>
      <c r="U93" s="5">
        <f>L93</f>
        <v>19.100000000000001</v>
      </c>
      <c r="V93" s="5">
        <f>M93</f>
        <v>18.39</v>
      </c>
    </row>
    <row r="94" spans="1:22">
      <c r="A94" s="25" t="str">
        <f>IF(Tabela17683[[#This Row],[Código]]="IBOV","^BVSP",IF(Tabela17683[[#This Row],[Código]]="","",CONCATENATE(LEFT(Tabela17683[[#This Row],[Código]],6),".SA")))</f>
        <v>TPIS3.SA</v>
      </c>
      <c r="C94" s="3" t="s">
        <v>1080</v>
      </c>
      <c r="D94" s="3" t="s">
        <v>2035</v>
      </c>
      <c r="E94" s="3" t="s">
        <v>4348</v>
      </c>
      <c r="F94" s="3" t="s">
        <v>1263</v>
      </c>
      <c r="G94" s="3" t="s">
        <v>2134</v>
      </c>
      <c r="H94" s="38">
        <v>41726</v>
      </c>
      <c r="J94" s="3">
        <f t="shared" si="2"/>
        <v>8.48</v>
      </c>
      <c r="K94" s="3">
        <f t="shared" si="2"/>
        <v>8.5399999999999991</v>
      </c>
      <c r="L94" s="3">
        <f t="shared" si="2"/>
        <v>8.81</v>
      </c>
      <c r="M94" s="3">
        <f t="shared" si="2"/>
        <v>8.33</v>
      </c>
      <c r="P94" s="12" t="s">
        <v>1076</v>
      </c>
      <c r="Q94" s="9" t="str">
        <f>IF(A94="","",C94)</f>
        <v xml:space="preserve">TRIUNFO PART-ON  </v>
      </c>
      <c r="R94" s="38">
        <f>IF(A94="","",H94)</f>
        <v>41726</v>
      </c>
      <c r="S94" s="5">
        <f>J94</f>
        <v>8.48</v>
      </c>
      <c r="T94" s="5">
        <f>K94</f>
        <v>8.5399999999999991</v>
      </c>
      <c r="U94" s="5">
        <f>L94</f>
        <v>8.81</v>
      </c>
      <c r="V94" s="5">
        <f>M94</f>
        <v>8.33</v>
      </c>
    </row>
    <row r="95" spans="1:22">
      <c r="A95" s="25" t="str">
        <f>IF(Tabela17683[[#This Row],[Código]]="IBOV","^BVSP",IF(Tabela17683[[#This Row],[Código]]="","",CONCATENATE(LEFT(Tabela17683[[#This Row],[Código]],6),".SA")))</f>
        <v>TUPY3.SA</v>
      </c>
      <c r="C95" s="3" t="s">
        <v>1211</v>
      </c>
      <c r="D95" s="3" t="s">
        <v>1367</v>
      </c>
      <c r="E95" s="3" t="s">
        <v>2034</v>
      </c>
      <c r="F95" s="3" t="s">
        <v>1330</v>
      </c>
      <c r="G95" s="3" t="s">
        <v>2001</v>
      </c>
      <c r="H95" s="38">
        <v>41726</v>
      </c>
      <c r="J95" s="3">
        <f t="shared" si="2"/>
        <v>17.940000000000001</v>
      </c>
      <c r="K95" s="3">
        <f t="shared" si="2"/>
        <v>18.11</v>
      </c>
      <c r="L95" s="3">
        <f t="shared" si="2"/>
        <v>18.2</v>
      </c>
      <c r="M95" s="3">
        <f t="shared" si="2"/>
        <v>17.91</v>
      </c>
      <c r="P95" s="14" t="s">
        <v>1195</v>
      </c>
      <c r="Q95" s="9" t="str">
        <f>IF(A95="","",C95)</f>
        <v xml:space="preserve">TUPY        -ON  </v>
      </c>
      <c r="R95" s="38">
        <f>IF(A95="","",H95)</f>
        <v>41726</v>
      </c>
      <c r="S95" s="5">
        <f>J95</f>
        <v>17.940000000000001</v>
      </c>
      <c r="T95" s="5">
        <f>K95</f>
        <v>18.11</v>
      </c>
      <c r="U95" s="5">
        <f>L95</f>
        <v>18.2</v>
      </c>
      <c r="V95" s="5">
        <f>M95</f>
        <v>17.91</v>
      </c>
    </row>
    <row r="96" spans="1:22">
      <c r="A96" s="25" t="str">
        <f>IF(Tabela17683[[#This Row],[Código]]="IBOV","^BVSP",IF(Tabela17683[[#This Row],[Código]]="","",CONCATENATE(LEFT(Tabela17683[[#This Row],[Código]],6),".SA")))</f>
        <v>VLID3.SA</v>
      </c>
      <c r="C96" s="3" t="s">
        <v>1071</v>
      </c>
      <c r="D96" s="3" t="s">
        <v>2135</v>
      </c>
      <c r="E96" s="3" t="s">
        <v>1358</v>
      </c>
      <c r="F96" s="3" t="s">
        <v>2135</v>
      </c>
      <c r="G96" s="3" t="s">
        <v>4349</v>
      </c>
      <c r="H96" s="38">
        <v>41726</v>
      </c>
      <c r="J96" s="3">
        <f t="shared" si="2"/>
        <v>34.19</v>
      </c>
      <c r="K96" s="3">
        <f t="shared" si="2"/>
        <v>34.15</v>
      </c>
      <c r="L96" s="3">
        <f t="shared" si="2"/>
        <v>34.19</v>
      </c>
      <c r="M96" s="3">
        <f t="shared" si="2"/>
        <v>33.799999999999997</v>
      </c>
      <c r="P96" s="12" t="s">
        <v>1063</v>
      </c>
      <c r="Q96" s="9" t="str">
        <f>IF(A96="","",C96)</f>
        <v xml:space="preserve">VALID       -ON  </v>
      </c>
      <c r="R96" s="38">
        <f>IF(A96="","",H96)</f>
        <v>41726</v>
      </c>
      <c r="S96" s="5">
        <f>J96</f>
        <v>34.19</v>
      </c>
      <c r="T96" s="5">
        <f>K96</f>
        <v>34.15</v>
      </c>
      <c r="U96" s="5">
        <f>L96</f>
        <v>34.19</v>
      </c>
      <c r="V96" s="5">
        <f>M96</f>
        <v>33.799999999999997</v>
      </c>
    </row>
    <row r="97" spans="1:22">
      <c r="A97" s="25" t="str">
        <f>IF(Tabela17683[[#This Row],[Código]]="IBOV","^BVSP",IF(Tabela17683[[#This Row],[Código]]="","",CONCATENATE(LEFT(Tabela17683[[#This Row],[Código]],6),".SA")))</f>
        <v>VSPT3.SA</v>
      </c>
      <c r="C97" s="3" t="s">
        <v>1105</v>
      </c>
      <c r="D97" s="3" t="s">
        <v>400</v>
      </c>
      <c r="E97" s="3" t="s">
        <v>619</v>
      </c>
      <c r="F97" s="3" t="s">
        <v>619</v>
      </c>
      <c r="G97" s="3" t="s">
        <v>619</v>
      </c>
      <c r="H97" s="38">
        <v>41726</v>
      </c>
      <c r="J97" s="3" t="e">
        <f t="shared" si="2"/>
        <v>#VALUE!</v>
      </c>
      <c r="K97" s="3">
        <f t="shared" si="2"/>
        <v>3</v>
      </c>
      <c r="L97" s="3">
        <f t="shared" si="2"/>
        <v>3</v>
      </c>
      <c r="M97" s="3">
        <f t="shared" si="2"/>
        <v>3</v>
      </c>
      <c r="P97" s="13" t="s">
        <v>1102</v>
      </c>
      <c r="Q97" s="9" t="str">
        <f>IF(A97="","",C97)</f>
        <v>FER C ATLANT-ON</v>
      </c>
      <c r="R97" s="38">
        <f>IF(A97="","",H97)</f>
        <v>41726</v>
      </c>
      <c r="S97" s="5" t="e">
        <f>J97</f>
        <v>#VALUE!</v>
      </c>
      <c r="T97" s="5">
        <f>K97</f>
        <v>3</v>
      </c>
      <c r="U97" s="5">
        <f>L97</f>
        <v>3</v>
      </c>
      <c r="V97" s="5">
        <f>M97</f>
        <v>3</v>
      </c>
    </row>
    <row r="98" spans="1:22">
      <c r="A98" s="25" t="str">
        <f>IF(Tabela17683[[#This Row],[Código]]="IBOV","^BVSP",IF(Tabela17683[[#This Row],[Código]]="","",CONCATENATE(LEFT(Tabela17683[[#This Row],[Código]],6),".SA")))</f>
        <v>VSPT4.SA</v>
      </c>
      <c r="C98" s="3" t="s">
        <v>1106</v>
      </c>
      <c r="D98" s="3" t="s">
        <v>400</v>
      </c>
      <c r="E98" s="3" t="s">
        <v>401</v>
      </c>
      <c r="F98" s="3" t="s">
        <v>400</v>
      </c>
      <c r="G98" s="3" t="s">
        <v>400</v>
      </c>
      <c r="H98" s="38" t="s">
        <v>400</v>
      </c>
      <c r="J98" s="3" t="e">
        <f t="shared" si="2"/>
        <v>#VALUE!</v>
      </c>
      <c r="K98" s="3">
        <f t="shared" si="2"/>
        <v>0</v>
      </c>
      <c r="L98" s="3" t="e">
        <f t="shared" si="2"/>
        <v>#VALUE!</v>
      </c>
      <c r="M98" s="3" t="e">
        <f t="shared" si="2"/>
        <v>#VALUE!</v>
      </c>
      <c r="P98" s="13" t="s">
        <v>1103</v>
      </c>
      <c r="Q98" s="9" t="str">
        <f>IF(A98="","",C98)</f>
        <v>FER C ATLANT-PN</v>
      </c>
      <c r="R98" s="34" t="str">
        <f>IF(A98="","",H98)</f>
        <v>N/A</v>
      </c>
      <c r="S98" s="6" t="e">
        <f>J98</f>
        <v>#VALUE!</v>
      </c>
      <c r="T98" s="6">
        <f>K98</f>
        <v>0</v>
      </c>
      <c r="U98" s="6" t="e">
        <f>L98</f>
        <v>#VALUE!</v>
      </c>
      <c r="V98" s="6" t="e">
        <f>M98</f>
        <v>#VALUE!</v>
      </c>
    </row>
    <row r="99" spans="1:22">
      <c r="A99" s="25" t="str">
        <f>IF(Tabela17683[[#This Row],[Código]]="IBOV","^BVSP",IF(Tabela17683[[#This Row],[Código]]="","",CONCATENATE(LEFT(Tabela17683[[#This Row],[Código]],6),".SA")))</f>
        <v>WEGE3.SA</v>
      </c>
      <c r="C99" s="3" t="s">
        <v>1173</v>
      </c>
      <c r="D99" s="3" t="s">
        <v>2136</v>
      </c>
      <c r="E99" s="3" t="s">
        <v>4350</v>
      </c>
      <c r="F99" s="3" t="s">
        <v>2137</v>
      </c>
      <c r="G99" s="3" t="s">
        <v>4350</v>
      </c>
      <c r="H99" s="38">
        <v>41726</v>
      </c>
      <c r="J99" s="3">
        <f t="shared" si="2"/>
        <v>31.6</v>
      </c>
      <c r="K99" s="3">
        <f t="shared" si="2"/>
        <v>31.54</v>
      </c>
      <c r="L99" s="3">
        <f t="shared" si="2"/>
        <v>32</v>
      </c>
      <c r="M99" s="3">
        <f t="shared" si="2"/>
        <v>31.54</v>
      </c>
      <c r="P99" s="12" t="s">
        <v>1170</v>
      </c>
      <c r="Q99" s="9" t="str">
        <f>IF(A99="","",C99)</f>
        <v xml:space="preserve">WEG         -ON  </v>
      </c>
      <c r="R99" s="38">
        <f>IF(A99="","",H99)</f>
        <v>41726</v>
      </c>
      <c r="S99" s="5">
        <f>J99</f>
        <v>31.6</v>
      </c>
      <c r="T99" s="5">
        <f>K99</f>
        <v>31.54</v>
      </c>
      <c r="U99" s="5">
        <f>L99</f>
        <v>32</v>
      </c>
      <c r="V99" s="5">
        <f>M99</f>
        <v>31.54</v>
      </c>
    </row>
    <row r="100" spans="1:22">
      <c r="A100" s="25" t="str">
        <f>IF(Tabela17683[[#This Row],[Código]]="IBOV","^BVSP",IF(Tabela17683[[#This Row],[Código]]="","",CONCATENATE(LEFT(Tabela17683[[#This Row],[Código]],6),".SA")))</f>
        <v>VALE3.SA</v>
      </c>
      <c r="C100" s="3" t="s">
        <v>2069</v>
      </c>
      <c r="D100" s="3" t="s">
        <v>2138</v>
      </c>
      <c r="E100" s="3" t="s">
        <v>4351</v>
      </c>
      <c r="F100" s="3" t="s">
        <v>1465</v>
      </c>
      <c r="G100" s="3" t="s">
        <v>2139</v>
      </c>
      <c r="H100" s="38">
        <v>41726</v>
      </c>
      <c r="J100" s="3">
        <f t="shared" si="2"/>
        <v>31.3</v>
      </c>
      <c r="K100" s="3">
        <f t="shared" si="2"/>
        <v>31.03</v>
      </c>
      <c r="L100" s="3">
        <f t="shared" si="2"/>
        <v>31.51</v>
      </c>
      <c r="M100" s="3">
        <f t="shared" si="2"/>
        <v>30.71</v>
      </c>
      <c r="P100" s="12" t="s">
        <v>608</v>
      </c>
      <c r="Q100" s="9" t="str">
        <f>IF(A100="","",C100)</f>
        <v xml:space="preserve">VALE        -ON  </v>
      </c>
      <c r="R100" s="38">
        <f>IF(A100="","",H100)</f>
        <v>41726</v>
      </c>
      <c r="S100" s="5">
        <f>J100</f>
        <v>31.3</v>
      </c>
      <c r="T100" s="5">
        <f>K100</f>
        <v>31.03</v>
      </c>
      <c r="U100" s="5">
        <f>L100</f>
        <v>31.51</v>
      </c>
      <c r="V100" s="5">
        <f>M100</f>
        <v>30.71</v>
      </c>
    </row>
    <row r="101" spans="1:22">
      <c r="A101" s="25" t="str">
        <f>IF(Tabela17683[[#This Row],[Código]]="IBOV","^BVSP",IF(Tabela17683[[#This Row],[Código]]="","",CONCATENATE(LEFT(Tabela17683[[#This Row],[Código]],6),".SA")))</f>
        <v>BPNM3.SA</v>
      </c>
      <c r="C101" s="3" t="s">
        <v>513</v>
      </c>
      <c r="D101" s="3" t="s">
        <v>400</v>
      </c>
      <c r="E101" s="3" t="s">
        <v>401</v>
      </c>
      <c r="F101" s="3" t="s">
        <v>400</v>
      </c>
      <c r="G101" s="3" t="s">
        <v>400</v>
      </c>
      <c r="H101" s="38" t="s">
        <v>400</v>
      </c>
      <c r="J101" s="3" t="e">
        <f t="shared" si="2"/>
        <v>#VALUE!</v>
      </c>
      <c r="K101" s="3">
        <f t="shared" si="2"/>
        <v>0</v>
      </c>
      <c r="L101" s="3" t="e">
        <f t="shared" si="2"/>
        <v>#VALUE!</v>
      </c>
      <c r="M101" s="3" t="e">
        <f t="shared" si="2"/>
        <v>#VALUE!</v>
      </c>
      <c r="P101" s="154" t="s">
        <v>511</v>
      </c>
      <c r="Q101" s="9" t="str">
        <f>IF(A101="","",C101)</f>
        <v xml:space="preserve">PANAMERICANO-ON  </v>
      </c>
      <c r="R101" s="38" t="str">
        <f>IF(A101="","",H101)</f>
        <v>N/A</v>
      </c>
      <c r="S101" s="5" t="e">
        <f>J101</f>
        <v>#VALUE!</v>
      </c>
      <c r="T101" s="5">
        <f>K101</f>
        <v>0</v>
      </c>
      <c r="U101" s="5" t="e">
        <f>L101</f>
        <v>#VALUE!</v>
      </c>
      <c r="V101" s="5" t="e">
        <f>M101</f>
        <v>#VALUE!</v>
      </c>
    </row>
    <row r="102" spans="1:22">
      <c r="A102" s="25" t="str">
        <f>IF(Tabela17683[[#This Row],[Código]]="IBOV","^BVSP",IF(Tabela17683[[#This Row],[Código]]="","",CONCATENATE(LEFT(Tabela17683[[#This Row],[Código]],6),".SA")))</f>
        <v>BPNM4.SA</v>
      </c>
      <c r="C102" s="3" t="s">
        <v>514</v>
      </c>
      <c r="D102" s="3" t="s">
        <v>2140</v>
      </c>
      <c r="E102" s="3" t="s">
        <v>1412</v>
      </c>
      <c r="F102" s="3" t="s">
        <v>2140</v>
      </c>
      <c r="G102" s="3" t="s">
        <v>1988</v>
      </c>
      <c r="H102" s="38">
        <v>41726</v>
      </c>
      <c r="J102" s="3">
        <f t="shared" si="2"/>
        <v>3.72</v>
      </c>
      <c r="K102" s="3">
        <f t="shared" si="2"/>
        <v>3.69</v>
      </c>
      <c r="L102" s="3">
        <f t="shared" si="2"/>
        <v>3.72</v>
      </c>
      <c r="M102" s="3">
        <f t="shared" si="2"/>
        <v>3.67</v>
      </c>
      <c r="P102" s="154" t="s">
        <v>512</v>
      </c>
      <c r="Q102" s="9" t="str">
        <f>IF(A102="","",C102)</f>
        <v xml:space="preserve">PANAMERICANO-PN  </v>
      </c>
      <c r="R102" s="38">
        <f>IF(A102="","",H102)</f>
        <v>41726</v>
      </c>
      <c r="S102" s="5">
        <f>J102</f>
        <v>3.72</v>
      </c>
      <c r="T102" s="5">
        <f>K102</f>
        <v>3.69</v>
      </c>
      <c r="U102" s="5">
        <f>L102</f>
        <v>3.72</v>
      </c>
      <c r="V102" s="5">
        <f>M102</f>
        <v>3.67</v>
      </c>
    </row>
    <row r="103" spans="1:22">
      <c r="A103" s="25" t="str">
        <f>IF(Tabela17683[[#This Row],[Código]]="IBOV","^BVSP",IF(Tabela17683[[#This Row],[Código]]="","",CONCATENATE(LEFT(Tabela17683[[#This Row],[Código]],6),".SA")))</f>
        <v/>
      </c>
      <c r="C103" s="3" t="s">
        <v>94</v>
      </c>
      <c r="H103" s="38"/>
      <c r="J103" s="3">
        <f t="shared" si="2"/>
        <v>0</v>
      </c>
      <c r="K103" s="3">
        <f t="shared" si="2"/>
        <v>0</v>
      </c>
      <c r="L103" s="3">
        <f t="shared" si="2"/>
        <v>0</v>
      </c>
      <c r="M103" s="3">
        <f t="shared" si="2"/>
        <v>0</v>
      </c>
      <c r="P103" s="13"/>
      <c r="Q103" s="9" t="str">
        <f>IF(A103="","",C103)</f>
        <v/>
      </c>
      <c r="R103" s="38" t="str">
        <f>IF(A103="","",H103)</f>
        <v/>
      </c>
      <c r="S103" s="5">
        <f>J103</f>
        <v>0</v>
      </c>
      <c r="T103" s="5">
        <f>K103</f>
        <v>0</v>
      </c>
      <c r="U103" s="5">
        <f>L103</f>
        <v>0</v>
      </c>
      <c r="V103" s="5">
        <f>M103</f>
        <v>0</v>
      </c>
    </row>
    <row r="104" spans="1:22">
      <c r="A104" s="25" t="str">
        <f>IF(Tabela17683[[#This Row],[Código]]="IBOV","^BVSP",IF(Tabela17683[[#This Row],[Código]]="","",CONCATENATE(LEFT(Tabela17683[[#This Row],[Código]],6),".SA")))</f>
        <v/>
      </c>
      <c r="H104" s="38"/>
      <c r="J104" s="3">
        <f t="shared" si="2"/>
        <v>0</v>
      </c>
      <c r="K104" s="3">
        <f t="shared" si="2"/>
        <v>0</v>
      </c>
      <c r="L104" s="3">
        <f t="shared" si="2"/>
        <v>0</v>
      </c>
      <c r="M104" s="3">
        <f t="shared" si="2"/>
        <v>0</v>
      </c>
      <c r="P104" s="13"/>
      <c r="Q104" s="9" t="str">
        <f>IF(A104="","",C104)</f>
        <v/>
      </c>
      <c r="R104" s="38" t="str">
        <f>IF(A104="","",H104)</f>
        <v/>
      </c>
      <c r="S104" s="5">
        <f>J104</f>
        <v>0</v>
      </c>
      <c r="T104" s="5">
        <f>K104</f>
        <v>0</v>
      </c>
      <c r="U104" s="5">
        <f>L104</f>
        <v>0</v>
      </c>
      <c r="V104" s="5">
        <f>M104</f>
        <v>0</v>
      </c>
    </row>
    <row r="105" spans="1:22">
      <c r="A105" s="25" t="str">
        <f>IF(Tabela17683[[#This Row],[Código]]="IBOV","^BVSP",IF(Tabela17683[[#This Row],[Código]]="","",CONCATENATE(LEFT(Tabela17683[[#This Row],[Código]],6),".SA")))</f>
        <v/>
      </c>
      <c r="H105" s="38"/>
      <c r="J105" s="3">
        <f t="shared" si="2"/>
        <v>0</v>
      </c>
      <c r="K105" s="3">
        <f t="shared" si="2"/>
        <v>0</v>
      </c>
      <c r="L105" s="3">
        <f t="shared" si="2"/>
        <v>0</v>
      </c>
      <c r="M105" s="3">
        <f t="shared" si="2"/>
        <v>0</v>
      </c>
      <c r="P105" s="13"/>
      <c r="Q105" s="9" t="str">
        <f>IF(A105="","",C105)</f>
        <v/>
      </c>
      <c r="R105" s="38" t="str">
        <f>IF(A105="","",H105)</f>
        <v/>
      </c>
      <c r="S105" s="5">
        <f>J105</f>
        <v>0</v>
      </c>
      <c r="T105" s="5">
        <f>K105</f>
        <v>0</v>
      </c>
      <c r="U105" s="5">
        <f>L105</f>
        <v>0</v>
      </c>
      <c r="V105" s="5">
        <f>M105</f>
        <v>0</v>
      </c>
    </row>
    <row r="106" spans="1:22">
      <c r="A106" s="25" t="str">
        <f>IF(Tabela17683[[#This Row],[Código]]="IBOV","^BVSP",IF(Tabela17683[[#This Row],[Código]]="","",CONCATENATE(LEFT(Tabela17683[[#This Row],[Código]],6),".SA")))</f>
        <v/>
      </c>
      <c r="H106" s="38"/>
      <c r="J106" s="3">
        <f t="shared" si="2"/>
        <v>0</v>
      </c>
      <c r="K106" s="3">
        <f t="shared" si="2"/>
        <v>0</v>
      </c>
      <c r="L106" s="3">
        <f t="shared" si="2"/>
        <v>0</v>
      </c>
      <c r="M106" s="3">
        <f t="shared" si="2"/>
        <v>0</v>
      </c>
      <c r="P106" s="12"/>
      <c r="Q106" s="9" t="str">
        <f>IF(A106="","",C106)</f>
        <v/>
      </c>
      <c r="R106" s="38" t="str">
        <f>IF(A106="","",H106)</f>
        <v/>
      </c>
      <c r="S106" s="5">
        <f>J106</f>
        <v>0</v>
      </c>
      <c r="T106" s="5">
        <f>K106</f>
        <v>0</v>
      </c>
      <c r="U106" s="5">
        <f>L106</f>
        <v>0</v>
      </c>
      <c r="V106" s="5">
        <f>M106</f>
        <v>0</v>
      </c>
    </row>
    <row r="107" spans="1:22">
      <c r="A107" s="25" t="str">
        <f>IF(Tabela17683[[#This Row],[Código]]="IBOV","^BVSP",IF(Tabela17683[[#This Row],[Código]]="","",CONCATENATE(LEFT(Tabela17683[[#This Row],[Código]],6),".SA")))</f>
        <v/>
      </c>
      <c r="H107" s="38"/>
      <c r="J107" s="3">
        <f t="shared" si="2"/>
        <v>0</v>
      </c>
      <c r="K107" s="3">
        <f t="shared" si="2"/>
        <v>0</v>
      </c>
      <c r="L107" s="3">
        <f t="shared" si="2"/>
        <v>0</v>
      </c>
      <c r="M107" s="3">
        <f t="shared" si="2"/>
        <v>0</v>
      </c>
      <c r="P107" s="12"/>
      <c r="Q107" s="9" t="str">
        <f>IF(A107="","",C107)</f>
        <v/>
      </c>
      <c r="R107" s="38" t="str">
        <f>IF(A107="","",H107)</f>
        <v/>
      </c>
      <c r="S107" s="5">
        <f>J107</f>
        <v>0</v>
      </c>
      <c r="T107" s="5">
        <f>K107</f>
        <v>0</v>
      </c>
      <c r="U107" s="5">
        <f>L107</f>
        <v>0</v>
      </c>
      <c r="V107" s="5">
        <f>M107</f>
        <v>0</v>
      </c>
    </row>
    <row r="108" spans="1:22">
      <c r="A108" s="25" t="str">
        <f>IF(Tabela17683[[#This Row],[Código]]="IBOV","^BVSP",IF(Tabela17683[[#This Row],[Código]]="","",CONCATENATE(LEFT(Tabela17683[[#This Row],[Código]],6),".SA")))</f>
        <v/>
      </c>
      <c r="H108" s="38"/>
      <c r="J108" s="3">
        <f t="shared" si="2"/>
        <v>0</v>
      </c>
      <c r="K108" s="3">
        <f t="shared" si="2"/>
        <v>0</v>
      </c>
      <c r="L108" s="3">
        <f t="shared" si="2"/>
        <v>0</v>
      </c>
      <c r="M108" s="3">
        <f t="shared" si="2"/>
        <v>0</v>
      </c>
      <c r="P108" s="12"/>
      <c r="Q108" s="9" t="str">
        <f>IF(A108="","",C108)</f>
        <v/>
      </c>
      <c r="R108" s="38" t="str">
        <f>IF(A108="","",H108)</f>
        <v/>
      </c>
      <c r="S108" s="5">
        <f>J108</f>
        <v>0</v>
      </c>
      <c r="T108" s="5">
        <f>K108</f>
        <v>0</v>
      </c>
      <c r="U108" s="5">
        <f>L108</f>
        <v>0</v>
      </c>
      <c r="V108" s="5">
        <f>M108</f>
        <v>0</v>
      </c>
    </row>
    <row r="109" spans="1:22">
      <c r="A109" s="25" t="str">
        <f>IF(Tabela17683[[#This Row],[Código]]="IBOV","^BVSP",IF(Tabela17683[[#This Row],[Código]]="","",CONCATENATE(LEFT(Tabela17683[[#This Row],[Código]],6),".SA")))</f>
        <v/>
      </c>
      <c r="H109" s="38"/>
      <c r="J109" s="3">
        <f t="shared" si="2"/>
        <v>0</v>
      </c>
      <c r="K109" s="3">
        <f t="shared" si="2"/>
        <v>0</v>
      </c>
      <c r="L109" s="3">
        <f t="shared" si="2"/>
        <v>0</v>
      </c>
      <c r="M109" s="3">
        <f t="shared" si="2"/>
        <v>0</v>
      </c>
      <c r="P109" s="12"/>
      <c r="Q109" s="9" t="str">
        <f>IF(A109="","",C109)</f>
        <v/>
      </c>
      <c r="R109" s="38" t="str">
        <f>IF(A109="","",H109)</f>
        <v/>
      </c>
      <c r="S109" s="5">
        <f>J109</f>
        <v>0</v>
      </c>
      <c r="T109" s="5">
        <f>K109</f>
        <v>0</v>
      </c>
      <c r="U109" s="5">
        <f>L109</f>
        <v>0</v>
      </c>
      <c r="V109" s="5">
        <f>M109</f>
        <v>0</v>
      </c>
    </row>
    <row r="110" spans="1:22">
      <c r="A110" s="25" t="str">
        <f>IF(Tabela17683[[#This Row],[Código]]="IBOV","^BVSP",IF(Tabela17683[[#This Row],[Código]]="","",CONCATENATE(LEFT(Tabela17683[[#This Row],[Código]],6),".SA")))</f>
        <v/>
      </c>
      <c r="H110" s="38"/>
      <c r="J110" s="3">
        <f t="shared" si="2"/>
        <v>0</v>
      </c>
      <c r="K110" s="3">
        <f t="shared" si="2"/>
        <v>0</v>
      </c>
      <c r="L110" s="3">
        <f t="shared" si="2"/>
        <v>0</v>
      </c>
      <c r="M110" s="3">
        <f t="shared" si="2"/>
        <v>0</v>
      </c>
      <c r="P110" s="13"/>
      <c r="Q110" s="9" t="str">
        <f>IF(A110="","",C110)</f>
        <v/>
      </c>
      <c r="R110" s="38" t="str">
        <f>IF(A110="","",H110)</f>
        <v/>
      </c>
      <c r="S110" s="5">
        <f>J110</f>
        <v>0</v>
      </c>
      <c r="T110" s="5">
        <f>K110</f>
        <v>0</v>
      </c>
      <c r="U110" s="5">
        <f>L110</f>
        <v>0</v>
      </c>
      <c r="V110" s="5">
        <f>M110</f>
        <v>0</v>
      </c>
    </row>
    <row r="111" spans="1:22">
      <c r="A111" s="25" t="str">
        <f>IF(Tabela17683[[#This Row],[Código]]="IBOV","^BVSP",IF(Tabela17683[[#This Row],[Código]]="","",CONCATENATE(LEFT(Tabela17683[[#This Row],[Código]],6),".SA")))</f>
        <v/>
      </c>
      <c r="H111" s="38"/>
      <c r="J111" s="3">
        <f t="shared" si="2"/>
        <v>0</v>
      </c>
      <c r="K111" s="3">
        <f t="shared" si="2"/>
        <v>0</v>
      </c>
      <c r="L111" s="3">
        <f t="shared" si="2"/>
        <v>0</v>
      </c>
      <c r="M111" s="3">
        <f t="shared" si="2"/>
        <v>0</v>
      </c>
      <c r="P111" s="12"/>
      <c r="Q111" s="9" t="str">
        <f>IF(A111="","",C111)</f>
        <v/>
      </c>
      <c r="R111" s="38" t="str">
        <f>IF(A111="","",H111)</f>
        <v/>
      </c>
      <c r="S111" s="5">
        <f>J111</f>
        <v>0</v>
      </c>
      <c r="T111" s="5">
        <f>K111</f>
        <v>0</v>
      </c>
      <c r="U111" s="5">
        <f>L111</f>
        <v>0</v>
      </c>
      <c r="V111" s="5">
        <f>M111</f>
        <v>0</v>
      </c>
    </row>
    <row r="112" spans="1:22">
      <c r="A112" s="25" t="str">
        <f>IF(Tabela17683[[#This Row],[Código]]="IBOV","^BVSP",IF(Tabela17683[[#This Row],[Código]]="","",CONCATENATE(LEFT(Tabela17683[[#This Row],[Código]],6),".SA")))</f>
        <v/>
      </c>
      <c r="H112" s="38"/>
      <c r="J112" s="3">
        <f t="shared" si="2"/>
        <v>0</v>
      </c>
      <c r="K112" s="3">
        <f t="shared" si="2"/>
        <v>0</v>
      </c>
      <c r="L112" s="3">
        <f t="shared" si="2"/>
        <v>0</v>
      </c>
      <c r="M112" s="3">
        <f t="shared" si="2"/>
        <v>0</v>
      </c>
      <c r="Q112" s="9" t="str">
        <f>IF(A112="","",C112)</f>
        <v/>
      </c>
      <c r="R112" s="38" t="str">
        <f>IF(A112="","",H112)</f>
        <v/>
      </c>
      <c r="S112" s="5">
        <f>J112</f>
        <v>0</v>
      </c>
      <c r="T112" s="5">
        <f>K112</f>
        <v>0</v>
      </c>
      <c r="U112" s="5">
        <f>L112</f>
        <v>0</v>
      </c>
      <c r="V112" s="5">
        <f>M112</f>
        <v>0</v>
      </c>
    </row>
    <row r="113" spans="1:22">
      <c r="A113" s="25"/>
      <c r="H113" s="38"/>
      <c r="J113" s="3">
        <f t="shared" si="2"/>
        <v>0</v>
      </c>
      <c r="K113" s="3">
        <f t="shared" si="2"/>
        <v>0</v>
      </c>
      <c r="L113" s="3">
        <f t="shared" si="2"/>
        <v>0</v>
      </c>
      <c r="M113" s="3">
        <f t="shared" si="2"/>
        <v>0</v>
      </c>
      <c r="Q113" s="9" t="str">
        <f t="shared" ref="Q113:Q131" si="3">IF(A117="","",C117)</f>
        <v/>
      </c>
      <c r="R113" s="38" t="str">
        <f t="shared" ref="R113:R131" si="4">IF(A117="","",H117)</f>
        <v/>
      </c>
      <c r="S113" s="5">
        <f t="shared" ref="S113:V131" si="5">J117</f>
        <v>0</v>
      </c>
      <c r="T113" s="5">
        <f t="shared" si="5"/>
        <v>0</v>
      </c>
      <c r="U113" s="5">
        <f t="shared" si="5"/>
        <v>0</v>
      </c>
      <c r="V113" s="5">
        <f t="shared" si="5"/>
        <v>0</v>
      </c>
    </row>
    <row r="114" spans="1:22">
      <c r="A114" s="25"/>
      <c r="J114" s="3">
        <f t="shared" si="2"/>
        <v>0</v>
      </c>
      <c r="K114" s="3">
        <f>IF($A114="",0,VALUE(CONCATENATE(LEFT(E114,LEN(E114)-3),",",RIGHT(E114,2))))</f>
        <v>0</v>
      </c>
      <c r="L114" s="3">
        <f t="shared" si="2"/>
        <v>0</v>
      </c>
      <c r="M114" s="3">
        <f t="shared" si="2"/>
        <v>0</v>
      </c>
      <c r="Q114" s="9" t="str">
        <f t="shared" si="3"/>
        <v/>
      </c>
      <c r="R114" s="38" t="str">
        <f t="shared" si="4"/>
        <v/>
      </c>
      <c r="S114" s="5">
        <f t="shared" si="5"/>
        <v>0</v>
      </c>
      <c r="T114" s="5">
        <f t="shared" si="5"/>
        <v>0</v>
      </c>
      <c r="U114" s="5">
        <f t="shared" si="5"/>
        <v>0</v>
      </c>
      <c r="V114" s="5">
        <f t="shared" si="5"/>
        <v>0</v>
      </c>
    </row>
    <row r="115" spans="1:22">
      <c r="A115" s="25"/>
      <c r="J115" s="3">
        <f t="shared" si="2"/>
        <v>0</v>
      </c>
      <c r="K115" s="3">
        <f t="shared" si="2"/>
        <v>0</v>
      </c>
      <c r="L115" s="3">
        <f t="shared" si="2"/>
        <v>0</v>
      </c>
      <c r="M115" s="3">
        <f t="shared" si="2"/>
        <v>0</v>
      </c>
      <c r="Q115" s="9" t="str">
        <f t="shared" si="3"/>
        <v/>
      </c>
      <c r="R115" s="38" t="str">
        <f t="shared" si="4"/>
        <v/>
      </c>
      <c r="S115" s="5">
        <f t="shared" si="5"/>
        <v>0</v>
      </c>
      <c r="T115" s="5">
        <f t="shared" si="5"/>
        <v>0</v>
      </c>
      <c r="U115" s="5">
        <f t="shared" si="5"/>
        <v>0</v>
      </c>
      <c r="V115" s="5">
        <f t="shared" si="5"/>
        <v>0</v>
      </c>
    </row>
    <row r="116" spans="1:22">
      <c r="A116" s="25"/>
      <c r="J116" s="3">
        <f t="shared" si="2"/>
        <v>0</v>
      </c>
      <c r="K116" s="3">
        <f t="shared" si="2"/>
        <v>0</v>
      </c>
      <c r="L116" s="3">
        <f t="shared" si="2"/>
        <v>0</v>
      </c>
      <c r="M116" s="3">
        <f t="shared" si="2"/>
        <v>0</v>
      </c>
      <c r="Q116" s="9" t="str">
        <f t="shared" si="3"/>
        <v/>
      </c>
      <c r="R116" s="38" t="str">
        <f t="shared" si="4"/>
        <v/>
      </c>
      <c r="S116" s="5">
        <f t="shared" si="5"/>
        <v>0</v>
      </c>
      <c r="T116" s="5">
        <f t="shared" si="5"/>
        <v>0</v>
      </c>
      <c r="U116" s="5">
        <f t="shared" si="5"/>
        <v>0</v>
      </c>
      <c r="V116" s="5">
        <f t="shared" si="5"/>
        <v>0</v>
      </c>
    </row>
    <row r="117" spans="1:22">
      <c r="A117" s="25"/>
      <c r="J117" s="3">
        <f t="shared" si="2"/>
        <v>0</v>
      </c>
      <c r="K117" s="3">
        <f t="shared" si="2"/>
        <v>0</v>
      </c>
      <c r="L117" s="3">
        <f t="shared" si="2"/>
        <v>0</v>
      </c>
      <c r="M117" s="3">
        <f t="shared" si="2"/>
        <v>0</v>
      </c>
      <c r="Q117" s="9" t="e">
        <f t="shared" si="3"/>
        <v>#VALUE!</v>
      </c>
      <c r="R117" s="38" t="e">
        <f t="shared" si="4"/>
        <v>#VALUE!</v>
      </c>
      <c r="S117" s="5" t="e">
        <f t="shared" si="5"/>
        <v>#VALUE!</v>
      </c>
      <c r="T117" s="5" t="e">
        <f t="shared" si="5"/>
        <v>#VALUE!</v>
      </c>
      <c r="U117" s="5" t="e">
        <f t="shared" si="5"/>
        <v>#VALUE!</v>
      </c>
      <c r="V117" s="5" t="e">
        <f t="shared" si="5"/>
        <v>#VALUE!</v>
      </c>
    </row>
    <row r="118" spans="1:22">
      <c r="A118" s="25"/>
      <c r="J118" s="3">
        <f t="shared" si="2"/>
        <v>0</v>
      </c>
      <c r="K118" s="3">
        <f t="shared" si="2"/>
        <v>0</v>
      </c>
      <c r="L118" s="3">
        <f t="shared" si="2"/>
        <v>0</v>
      </c>
      <c r="M118" s="3">
        <f t="shared" si="2"/>
        <v>0</v>
      </c>
      <c r="Q118" s="9" t="e">
        <f t="shared" si="3"/>
        <v>#VALUE!</v>
      </c>
      <c r="R118" s="38" t="e">
        <f t="shared" si="4"/>
        <v>#VALUE!</v>
      </c>
      <c r="S118" s="5" t="e">
        <f t="shared" si="5"/>
        <v>#VALUE!</v>
      </c>
      <c r="T118" s="5" t="e">
        <f t="shared" si="5"/>
        <v>#VALUE!</v>
      </c>
      <c r="U118" s="5" t="e">
        <f t="shared" si="5"/>
        <v>#VALUE!</v>
      </c>
      <c r="V118" s="5" t="e">
        <f t="shared" si="5"/>
        <v>#VALUE!</v>
      </c>
    </row>
    <row r="119" spans="1:22">
      <c r="A119" s="25"/>
      <c r="J119" s="3">
        <f t="shared" si="2"/>
        <v>0</v>
      </c>
      <c r="K119" s="3">
        <f t="shared" si="2"/>
        <v>0</v>
      </c>
      <c r="L119" s="3">
        <f t="shared" si="2"/>
        <v>0</v>
      </c>
      <c r="M119" s="3">
        <f t="shared" si="2"/>
        <v>0</v>
      </c>
      <c r="Q119" s="9" t="e">
        <f t="shared" si="3"/>
        <v>#VALUE!</v>
      </c>
      <c r="R119" s="38" t="e">
        <f t="shared" si="4"/>
        <v>#VALUE!</v>
      </c>
      <c r="S119" s="5" t="e">
        <f t="shared" si="5"/>
        <v>#VALUE!</v>
      </c>
      <c r="T119" s="5" t="e">
        <f t="shared" si="5"/>
        <v>#VALUE!</v>
      </c>
      <c r="U119" s="5" t="e">
        <f t="shared" si="5"/>
        <v>#VALUE!</v>
      </c>
      <c r="V119" s="5" t="e">
        <f t="shared" si="5"/>
        <v>#VALUE!</v>
      </c>
    </row>
    <row r="120" spans="1:22">
      <c r="A120" s="25"/>
      <c r="J120" s="3">
        <f t="shared" si="2"/>
        <v>0</v>
      </c>
      <c r="K120" s="3">
        <f t="shared" si="2"/>
        <v>0</v>
      </c>
      <c r="L120" s="3">
        <f t="shared" si="2"/>
        <v>0</v>
      </c>
      <c r="M120" s="3">
        <f t="shared" si="2"/>
        <v>0</v>
      </c>
      <c r="Q120" s="9" t="e">
        <f t="shared" si="3"/>
        <v>#VALUE!</v>
      </c>
      <c r="R120" s="38" t="e">
        <f t="shared" si="4"/>
        <v>#VALUE!</v>
      </c>
      <c r="S120" s="5" t="e">
        <f t="shared" si="5"/>
        <v>#VALUE!</v>
      </c>
      <c r="T120" s="5" t="e">
        <f t="shared" si="5"/>
        <v>#VALUE!</v>
      </c>
      <c r="U120" s="5" t="e">
        <f t="shared" si="5"/>
        <v>#VALUE!</v>
      </c>
      <c r="V120" s="5" t="e">
        <f t="shared" si="5"/>
        <v>#VALUE!</v>
      </c>
    </row>
    <row r="121" spans="1:22">
      <c r="A121" s="25" t="e">
        <f>IF(Tabela17683[[#This Row],[Código]]="IBOV","^BVSP",IF(Tabela17683[[#This Row],[Código]]="","",CONCATENATE(LEFT(Tabela17683[[#This Row],[Código]],6),".SA")))</f>
        <v>#VALUE!</v>
      </c>
      <c r="J121" s="3" t="e">
        <f t="shared" si="2"/>
        <v>#VALUE!</v>
      </c>
      <c r="K121" s="3" t="e">
        <f t="shared" si="2"/>
        <v>#VALUE!</v>
      </c>
      <c r="L121" s="3" t="e">
        <f t="shared" si="2"/>
        <v>#VALUE!</v>
      </c>
      <c r="M121" s="3" t="e">
        <f t="shared" si="2"/>
        <v>#VALUE!</v>
      </c>
      <c r="Q121" s="9" t="e">
        <f t="shared" si="3"/>
        <v>#VALUE!</v>
      </c>
      <c r="R121" s="38" t="e">
        <f t="shared" si="4"/>
        <v>#VALUE!</v>
      </c>
      <c r="S121" s="5" t="e">
        <f t="shared" si="5"/>
        <v>#VALUE!</v>
      </c>
      <c r="T121" s="5" t="e">
        <f t="shared" si="5"/>
        <v>#VALUE!</v>
      </c>
      <c r="U121" s="5" t="e">
        <f t="shared" si="5"/>
        <v>#VALUE!</v>
      </c>
      <c r="V121" s="5" t="e">
        <f t="shared" si="5"/>
        <v>#VALUE!</v>
      </c>
    </row>
    <row r="122" spans="1:22">
      <c r="A122" s="25" t="e">
        <f>IF(Tabela17683[[#This Row],[Código]]="IBOV","^BVSP",IF(Tabela17683[[#This Row],[Código]]="","",CONCATENATE(LEFT(Tabela17683[[#This Row],[Código]],6),".SA")))</f>
        <v>#VALUE!</v>
      </c>
      <c r="J122" s="3" t="e">
        <f t="shared" si="2"/>
        <v>#VALUE!</v>
      </c>
      <c r="K122" s="3" t="e">
        <f t="shared" si="2"/>
        <v>#VALUE!</v>
      </c>
      <c r="L122" s="3" t="e">
        <f t="shared" si="2"/>
        <v>#VALUE!</v>
      </c>
      <c r="M122" s="3" t="e">
        <f t="shared" si="2"/>
        <v>#VALUE!</v>
      </c>
      <c r="Q122" s="9" t="e">
        <f t="shared" si="3"/>
        <v>#VALUE!</v>
      </c>
      <c r="R122" s="38" t="e">
        <f t="shared" si="4"/>
        <v>#VALUE!</v>
      </c>
      <c r="S122" s="5" t="e">
        <f t="shared" si="5"/>
        <v>#VALUE!</v>
      </c>
      <c r="T122" s="5" t="e">
        <f t="shared" si="5"/>
        <v>#VALUE!</v>
      </c>
      <c r="U122" s="5" t="e">
        <f t="shared" si="5"/>
        <v>#VALUE!</v>
      </c>
      <c r="V122" s="5" t="e">
        <f t="shared" si="5"/>
        <v>#VALUE!</v>
      </c>
    </row>
    <row r="123" spans="1:22">
      <c r="A123" s="25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"/>
        <v>#VALUE!</v>
      </c>
      <c r="L123" s="3" t="e">
        <f t="shared" si="2"/>
        <v>#VALUE!</v>
      </c>
      <c r="M123" s="3" t="e">
        <f t="shared" si="2"/>
        <v>#VALUE!</v>
      </c>
      <c r="Q123" s="9" t="e">
        <f t="shared" si="3"/>
        <v>#VALUE!</v>
      </c>
      <c r="R123" s="38" t="e">
        <f t="shared" si="4"/>
        <v>#VALUE!</v>
      </c>
      <c r="S123" s="5" t="e">
        <f t="shared" si="5"/>
        <v>#VALUE!</v>
      </c>
      <c r="T123" s="5" t="e">
        <f t="shared" si="5"/>
        <v>#VALUE!</v>
      </c>
      <c r="U123" s="5" t="e">
        <f t="shared" si="5"/>
        <v>#VALUE!</v>
      </c>
      <c r="V123" s="5" t="e">
        <f t="shared" si="5"/>
        <v>#VALUE!</v>
      </c>
    </row>
    <row r="124" spans="1:22">
      <c r="A124" s="25" t="e">
        <f>IF(Tabela17683[[#This Row],[Código]]="IBOV","^BVSP",IF(Tabela17683[[#This Row],[Código]]="","",CONCATENATE(LEFT(Tabela17683[[#This Row],[Código]],6),".SA")))</f>
        <v>#VALUE!</v>
      </c>
      <c r="J124" s="3" t="e">
        <f t="shared" si="2"/>
        <v>#VALUE!</v>
      </c>
      <c r="K124" s="3" t="e">
        <f t="shared" si="2"/>
        <v>#VALUE!</v>
      </c>
      <c r="L124" s="3" t="e">
        <f t="shared" si="2"/>
        <v>#VALUE!</v>
      </c>
      <c r="M124" s="3" t="e">
        <f t="shared" si="2"/>
        <v>#VALUE!</v>
      </c>
      <c r="Q124" s="9" t="e">
        <f t="shared" si="3"/>
        <v>#VALUE!</v>
      </c>
      <c r="R124" s="38" t="e">
        <f t="shared" si="4"/>
        <v>#VALUE!</v>
      </c>
      <c r="S124" s="5" t="e">
        <f t="shared" si="5"/>
        <v>#VALUE!</v>
      </c>
      <c r="T124" s="5" t="e">
        <f t="shared" si="5"/>
        <v>#VALUE!</v>
      </c>
      <c r="U124" s="5" t="e">
        <f t="shared" si="5"/>
        <v>#VALUE!</v>
      </c>
      <c r="V124" s="5" t="e">
        <f t="shared" si="5"/>
        <v>#VALUE!</v>
      </c>
    </row>
    <row r="125" spans="1:22">
      <c r="A125" s="25" t="e">
        <f>IF(Tabela17683[[#This Row],[Código]]="IBOV","^BVSP",IF(Tabela17683[[#This Row],[Código]]="","",CONCATENATE(LEFT(Tabela17683[[#This Row],[Código]],6),".SA")))</f>
        <v>#VALUE!</v>
      </c>
      <c r="J125" s="3" t="e">
        <f t="shared" si="2"/>
        <v>#VALUE!</v>
      </c>
      <c r="K125" s="3" t="e">
        <f t="shared" si="2"/>
        <v>#VALUE!</v>
      </c>
      <c r="L125" s="3" t="e">
        <f t="shared" si="2"/>
        <v>#VALUE!</v>
      </c>
      <c r="M125" s="3" t="e">
        <f t="shared" si="2"/>
        <v>#VALUE!</v>
      </c>
      <c r="Q125" s="9" t="e">
        <f t="shared" si="3"/>
        <v>#VALUE!</v>
      </c>
      <c r="R125" s="38" t="e">
        <f t="shared" si="4"/>
        <v>#VALUE!</v>
      </c>
      <c r="S125" s="5" t="e">
        <f t="shared" si="5"/>
        <v>#VALUE!</v>
      </c>
      <c r="T125" s="5" t="e">
        <f t="shared" si="5"/>
        <v>#VALUE!</v>
      </c>
      <c r="U125" s="5" t="e">
        <f t="shared" si="5"/>
        <v>#VALUE!</v>
      </c>
      <c r="V125" s="5" t="e">
        <f t="shared" si="5"/>
        <v>#VALUE!</v>
      </c>
    </row>
    <row r="126" spans="1:22">
      <c r="A126" s="25" t="e">
        <f>IF(Tabela17683[[#This Row],[Código]]="IBOV","^BVSP",IF(Tabela17683[[#This Row],[Código]]="","",CONCATENATE(LEFT(Tabela17683[[#This Row],[Código]],6),".SA")))</f>
        <v>#VALUE!</v>
      </c>
      <c r="J126" s="3" t="e">
        <f t="shared" si="2"/>
        <v>#VALUE!</v>
      </c>
      <c r="K126" s="3" t="e">
        <f t="shared" si="2"/>
        <v>#VALUE!</v>
      </c>
      <c r="L126" s="3" t="e">
        <f t="shared" si="2"/>
        <v>#VALUE!</v>
      </c>
      <c r="M126" s="3" t="e">
        <f t="shared" si="2"/>
        <v>#VALUE!</v>
      </c>
      <c r="Q126" s="9" t="e">
        <f t="shared" si="3"/>
        <v>#VALUE!</v>
      </c>
      <c r="R126" s="38" t="e">
        <f t="shared" si="4"/>
        <v>#VALUE!</v>
      </c>
      <c r="S126" s="5" t="e">
        <f t="shared" si="5"/>
        <v>#VALUE!</v>
      </c>
      <c r="T126" s="5" t="e">
        <f t="shared" si="5"/>
        <v>#VALUE!</v>
      </c>
      <c r="U126" s="5" t="e">
        <f t="shared" si="5"/>
        <v>#VALUE!</v>
      </c>
      <c r="V126" s="5" t="e">
        <f t="shared" si="5"/>
        <v>#VALUE!</v>
      </c>
    </row>
    <row r="127" spans="1:22">
      <c r="A127" s="25" t="e">
        <f>IF(Tabela17683[[#This Row],[Código]]="IBOV","^BVSP",IF(Tabela17683[[#This Row],[Código]]="","",CONCATENATE(LEFT(Tabela17683[[#This Row],[Código]],6),".SA")))</f>
        <v>#VALUE!</v>
      </c>
      <c r="J127" s="3" t="e">
        <f t="shared" si="2"/>
        <v>#VALUE!</v>
      </c>
      <c r="K127" s="3" t="e">
        <f t="shared" si="2"/>
        <v>#VALUE!</v>
      </c>
      <c r="L127" s="3" t="e">
        <f t="shared" si="2"/>
        <v>#VALUE!</v>
      </c>
      <c r="M127" s="3" t="e">
        <f t="shared" si="2"/>
        <v>#VALUE!</v>
      </c>
      <c r="Q127" s="9" t="e">
        <f t="shared" si="3"/>
        <v>#VALUE!</v>
      </c>
      <c r="R127" s="38" t="e">
        <f t="shared" si="4"/>
        <v>#VALUE!</v>
      </c>
      <c r="S127" s="5" t="e">
        <f t="shared" si="5"/>
        <v>#VALUE!</v>
      </c>
      <c r="T127" s="5" t="e">
        <f t="shared" si="5"/>
        <v>#VALUE!</v>
      </c>
      <c r="U127" s="5" t="e">
        <f t="shared" si="5"/>
        <v>#VALUE!</v>
      </c>
      <c r="V127" s="5" t="e">
        <f t="shared" si="5"/>
        <v>#VALUE!</v>
      </c>
    </row>
    <row r="128" spans="1:22">
      <c r="A128" s="25" t="e">
        <f>IF(Tabela17683[[#This Row],[Código]]="IBOV","^BVSP",IF(Tabela17683[[#This Row],[Código]]="","",CONCATENATE(LEFT(Tabela17683[[#This Row],[Código]],6),".SA")))</f>
        <v>#VALUE!</v>
      </c>
      <c r="J128" s="3" t="e">
        <f t="shared" si="2"/>
        <v>#VALUE!</v>
      </c>
      <c r="K128" s="3" t="e">
        <f t="shared" si="2"/>
        <v>#VALUE!</v>
      </c>
      <c r="L128" s="3" t="e">
        <f t="shared" si="2"/>
        <v>#VALUE!</v>
      </c>
      <c r="M128" s="3" t="e">
        <f t="shared" si="2"/>
        <v>#VALUE!</v>
      </c>
      <c r="Q128" s="9" t="e">
        <f t="shared" si="3"/>
        <v>#VALUE!</v>
      </c>
      <c r="R128" s="38" t="e">
        <f t="shared" si="4"/>
        <v>#VALUE!</v>
      </c>
      <c r="S128" s="5" t="e">
        <f t="shared" si="5"/>
        <v>#VALUE!</v>
      </c>
      <c r="T128" s="5" t="e">
        <f t="shared" si="5"/>
        <v>#VALUE!</v>
      </c>
      <c r="U128" s="5" t="e">
        <f t="shared" si="5"/>
        <v>#VALUE!</v>
      </c>
      <c r="V128" s="5" t="e">
        <f t="shared" si="5"/>
        <v>#VALUE!</v>
      </c>
    </row>
    <row r="129" spans="1:22">
      <c r="A129" s="25" t="e">
        <f>IF(Tabela17683[[#This Row],[Código]]="IBOV","^BVSP",IF(Tabela17683[[#This Row],[Código]]="","",CONCATENATE(LEFT(Tabela17683[[#This Row],[Código]],6),".SA")))</f>
        <v>#VALUE!</v>
      </c>
      <c r="J129" s="3" t="e">
        <f t="shared" si="2"/>
        <v>#VALUE!</v>
      </c>
      <c r="K129" s="3" t="e">
        <f t="shared" si="2"/>
        <v>#VALUE!</v>
      </c>
      <c r="L129" s="3" t="e">
        <f t="shared" si="2"/>
        <v>#VALUE!</v>
      </c>
      <c r="M129" s="3" t="e">
        <f t="shared" si="2"/>
        <v>#VALUE!</v>
      </c>
      <c r="P129" s="4"/>
      <c r="Q129" s="9" t="e">
        <f t="shared" si="3"/>
        <v>#VALUE!</v>
      </c>
      <c r="R129" s="38" t="e">
        <f t="shared" si="4"/>
        <v>#VALUE!</v>
      </c>
      <c r="S129" s="5" t="e">
        <f t="shared" si="5"/>
        <v>#VALUE!</v>
      </c>
      <c r="T129" s="5" t="e">
        <f t="shared" si="5"/>
        <v>#VALUE!</v>
      </c>
      <c r="U129" s="5" t="e">
        <f t="shared" si="5"/>
        <v>#VALUE!</v>
      </c>
      <c r="V129" s="5" t="e">
        <f t="shared" si="5"/>
        <v>#VALUE!</v>
      </c>
    </row>
    <row r="130" spans="1:22">
      <c r="A130" s="25" t="e">
        <f>IF(Tabela17683[[#This Row],[Código]]="IBOV","^BVSP",IF(Tabela17683[[#This Row],[Código]]="","",CONCATENATE(LEFT(Tabela17683[[#This Row],[Código]],6),".SA")))</f>
        <v>#VALUE!</v>
      </c>
      <c r="J130" s="3" t="e">
        <f t="shared" si="2"/>
        <v>#VALUE!</v>
      </c>
      <c r="K130" s="3" t="e">
        <f t="shared" si="2"/>
        <v>#VALUE!</v>
      </c>
      <c r="L130" s="3" t="e">
        <f t="shared" si="2"/>
        <v>#VALUE!</v>
      </c>
      <c r="M130" s="3" t="e">
        <f t="shared" si="2"/>
        <v>#VALUE!</v>
      </c>
      <c r="P130" s="9"/>
      <c r="Q130" s="9" t="str">
        <f t="shared" si="3"/>
        <v/>
      </c>
      <c r="R130" s="38" t="str">
        <f t="shared" si="4"/>
        <v/>
      </c>
      <c r="S130" s="5">
        <f t="shared" si="5"/>
        <v>0</v>
      </c>
      <c r="T130" s="5">
        <f t="shared" si="5"/>
        <v>0</v>
      </c>
      <c r="U130" s="5">
        <f t="shared" si="5"/>
        <v>0</v>
      </c>
      <c r="V130" s="5">
        <f t="shared" si="5"/>
        <v>0</v>
      </c>
    </row>
    <row r="131" spans="1:22">
      <c r="A131" s="25" t="e">
        <f>IF(Tabela17683[[#This Row],[Código]]="IBOV","^BVSP",IF(Tabela17683[[#This Row],[Código]]="","",CONCATENATE(LEFT(Tabela17683[[#This Row],[Código]],6),".SA")))</f>
        <v>#VALUE!</v>
      </c>
      <c r="J131" s="3" t="e">
        <f t="shared" si="2"/>
        <v>#VALUE!</v>
      </c>
      <c r="K131" s="3" t="e">
        <f t="shared" si="2"/>
        <v>#VALUE!</v>
      </c>
      <c r="L131" s="3" t="e">
        <f t="shared" si="2"/>
        <v>#VALUE!</v>
      </c>
      <c r="M131" s="3" t="e">
        <f t="shared" si="2"/>
        <v>#VALUE!</v>
      </c>
      <c r="Q131" s="9" t="str">
        <f t="shared" si="3"/>
        <v/>
      </c>
      <c r="R131" s="38" t="str">
        <f t="shared" si="4"/>
        <v/>
      </c>
      <c r="S131" s="5">
        <f t="shared" si="5"/>
        <v>0</v>
      </c>
      <c r="T131" s="5">
        <f t="shared" si="5"/>
        <v>0</v>
      </c>
      <c r="U131" s="5">
        <f t="shared" si="5"/>
        <v>0</v>
      </c>
      <c r="V131" s="5">
        <f t="shared" si="5"/>
        <v>0</v>
      </c>
    </row>
    <row r="132" spans="1:22">
      <c r="A132" s="25" t="e">
        <f>IF(Tabela17683[[#This Row],[Código]]="IBOV","^BVSP",IF(Tabela17683[[#This Row],[Código]]="","",CONCATENATE(LEFT(Tabela17683[[#This Row],[Código]],6),".SA")))</f>
        <v>#VALUE!</v>
      </c>
      <c r="J132" s="3" t="e">
        <f t="shared" si="2"/>
        <v>#VALUE!</v>
      </c>
      <c r="K132" s="3" t="e">
        <f t="shared" si="2"/>
        <v>#VALUE!</v>
      </c>
      <c r="L132" s="3" t="e">
        <f t="shared" si="2"/>
        <v>#VALUE!</v>
      </c>
      <c r="M132" s="3" t="e">
        <f t="shared" si="2"/>
        <v>#VALUE!</v>
      </c>
      <c r="P132" s="3" t="str">
        <f>IF([1]Patrimonio!C143="","",[1]Patrimonio!C143)</f>
        <v/>
      </c>
      <c r="Q132" s="3" t="str">
        <f t="shared" ref="Q132:Q158" si="6">IF(A148="","",C149)</f>
        <v/>
      </c>
      <c r="R132" s="38" t="str">
        <f t="shared" ref="R132:R158" si="7">IF(A148="","",H148)</f>
        <v/>
      </c>
      <c r="S132" s="5">
        <f t="shared" ref="S132:V147" si="8">J148</f>
        <v>0</v>
      </c>
      <c r="T132" s="5">
        <f t="shared" si="8"/>
        <v>0</v>
      </c>
      <c r="U132" s="5">
        <f t="shared" si="8"/>
        <v>0</v>
      </c>
      <c r="V132" s="5">
        <f t="shared" si="8"/>
        <v>0</v>
      </c>
    </row>
    <row r="133" spans="1:22">
      <c r="A133" s="25" t="e">
        <f>IF(Tabela17683[[#This Row],[Código]]="IBOV","^BVSP",IF(Tabela17683[[#This Row],[Código]]="","",CONCATENATE(LEFT(Tabela17683[[#This Row],[Código]],6),".SA")))</f>
        <v>#VALUE!</v>
      </c>
      <c r="J133" s="3" t="e">
        <f t="shared" si="2"/>
        <v>#VALUE!</v>
      </c>
      <c r="K133" s="3" t="e">
        <f t="shared" si="2"/>
        <v>#VALUE!</v>
      </c>
      <c r="L133" s="3" t="e">
        <f t="shared" si="2"/>
        <v>#VALUE!</v>
      </c>
      <c r="M133" s="3" t="e">
        <f t="shared" si="2"/>
        <v>#VALUE!</v>
      </c>
      <c r="P133" s="3" t="str">
        <f>IF([1]Patrimonio!C144="","",[1]Patrimonio!C144)</f>
        <v/>
      </c>
      <c r="Q133" s="3" t="str">
        <f t="shared" si="6"/>
        <v/>
      </c>
      <c r="R133" s="38" t="str">
        <f t="shared" si="7"/>
        <v/>
      </c>
      <c r="S133" s="5">
        <f t="shared" si="8"/>
        <v>0</v>
      </c>
      <c r="T133" s="5">
        <f t="shared" si="8"/>
        <v>0</v>
      </c>
      <c r="U133" s="5">
        <f t="shared" si="8"/>
        <v>0</v>
      </c>
      <c r="V133" s="5">
        <f t="shared" si="8"/>
        <v>0</v>
      </c>
    </row>
    <row r="134" spans="1:22">
      <c r="A134" s="25"/>
      <c r="J134" s="3">
        <f t="shared" si="2"/>
        <v>0</v>
      </c>
      <c r="K134" s="3">
        <f t="shared" si="2"/>
        <v>0</v>
      </c>
      <c r="L134" s="3">
        <f t="shared" si="2"/>
        <v>0</v>
      </c>
      <c r="M134" s="3">
        <f t="shared" si="2"/>
        <v>0</v>
      </c>
      <c r="P134" s="3" t="str">
        <f>IF([1]Patrimonio!C145="","",[1]Patrimonio!C145)</f>
        <v/>
      </c>
      <c r="Q134" s="3" t="str">
        <f t="shared" si="6"/>
        <v/>
      </c>
      <c r="R134" s="38" t="str">
        <f t="shared" si="7"/>
        <v/>
      </c>
      <c r="S134" s="5">
        <f t="shared" si="8"/>
        <v>0</v>
      </c>
      <c r="T134" s="5">
        <f t="shared" si="8"/>
        <v>0</v>
      </c>
      <c r="U134" s="5">
        <f t="shared" si="8"/>
        <v>0</v>
      </c>
      <c r="V134" s="5">
        <f t="shared" si="8"/>
        <v>0</v>
      </c>
    </row>
    <row r="135" spans="1:22">
      <c r="A135" s="25"/>
      <c r="J135" s="3">
        <f t="shared" si="2"/>
        <v>0</v>
      </c>
      <c r="K135" s="3">
        <f t="shared" si="2"/>
        <v>0</v>
      </c>
      <c r="L135" s="3">
        <f t="shared" si="2"/>
        <v>0</v>
      </c>
      <c r="M135" s="3">
        <f t="shared" si="2"/>
        <v>0</v>
      </c>
      <c r="P135" s="3" t="str">
        <f>IF([1]Patrimonio!C146="","",[1]Patrimonio!C146)</f>
        <v/>
      </c>
      <c r="Q135" s="3" t="str">
        <f t="shared" si="6"/>
        <v/>
      </c>
      <c r="R135" s="38" t="str">
        <f t="shared" si="7"/>
        <v/>
      </c>
      <c r="S135" s="5">
        <f t="shared" si="8"/>
        <v>0</v>
      </c>
      <c r="T135" s="5">
        <f t="shared" si="8"/>
        <v>0</v>
      </c>
      <c r="U135" s="5">
        <f t="shared" si="8"/>
        <v>0</v>
      </c>
      <c r="V135" s="5">
        <f t="shared" si="8"/>
        <v>0</v>
      </c>
    </row>
    <row r="136" spans="1:22">
      <c r="A136" s="25"/>
      <c r="J136" s="3">
        <f t="shared" ref="J136:M172" si="9">IF($A136="",0,VALUE(CONCATENATE(LEFT(D136,LEN(D136)-3),",",RIGHT(D136,2))))</f>
        <v>0</v>
      </c>
      <c r="K136" s="3">
        <f t="shared" si="9"/>
        <v>0</v>
      </c>
      <c r="L136" s="3">
        <f t="shared" si="9"/>
        <v>0</v>
      </c>
      <c r="M136" s="3">
        <f t="shared" si="9"/>
        <v>0</v>
      </c>
      <c r="P136" s="3" t="str">
        <f>IF([1]Patrimonio!C147="","",[1]Patrimonio!C147)</f>
        <v/>
      </c>
      <c r="Q136" s="3" t="str">
        <f t="shared" si="6"/>
        <v/>
      </c>
      <c r="R136" s="38" t="str">
        <f t="shared" si="7"/>
        <v/>
      </c>
      <c r="S136" s="5">
        <f t="shared" si="8"/>
        <v>0</v>
      </c>
      <c r="T136" s="5">
        <f t="shared" si="8"/>
        <v>0</v>
      </c>
      <c r="U136" s="5">
        <f t="shared" si="8"/>
        <v>0</v>
      </c>
      <c r="V136" s="5">
        <f t="shared" si="8"/>
        <v>0</v>
      </c>
    </row>
    <row r="137" spans="1:22">
      <c r="A137" s="25"/>
      <c r="J137" s="3">
        <f t="shared" si="9"/>
        <v>0</v>
      </c>
      <c r="K137" s="3">
        <f t="shared" si="9"/>
        <v>0</v>
      </c>
      <c r="L137" s="3">
        <f t="shared" si="9"/>
        <v>0</v>
      </c>
      <c r="M137" s="3">
        <f t="shared" si="9"/>
        <v>0</v>
      </c>
      <c r="P137" s="3" t="str">
        <f>IF([1]Patrimonio!C148="","",[1]Patrimonio!C148)</f>
        <v/>
      </c>
      <c r="Q137" s="3" t="str">
        <f t="shared" si="6"/>
        <v/>
      </c>
      <c r="R137" s="38" t="str">
        <f t="shared" si="7"/>
        <v/>
      </c>
      <c r="S137" s="5">
        <f t="shared" si="8"/>
        <v>0</v>
      </c>
      <c r="T137" s="5">
        <f t="shared" si="8"/>
        <v>0</v>
      </c>
      <c r="U137" s="5">
        <f t="shared" si="8"/>
        <v>0</v>
      </c>
      <c r="V137" s="5">
        <f t="shared" si="8"/>
        <v>0</v>
      </c>
    </row>
    <row r="138" spans="1:22">
      <c r="A138" s="25"/>
      <c r="J138" s="3">
        <f t="shared" si="9"/>
        <v>0</v>
      </c>
      <c r="K138" s="3">
        <f t="shared" si="9"/>
        <v>0</v>
      </c>
      <c r="L138" s="3">
        <f t="shared" si="9"/>
        <v>0</v>
      </c>
      <c r="M138" s="3">
        <f t="shared" si="9"/>
        <v>0</v>
      </c>
      <c r="P138" s="3" t="str">
        <f>IF([1]Patrimonio!C149="","",[1]Patrimonio!C149)</f>
        <v/>
      </c>
      <c r="Q138" s="3" t="str">
        <f t="shared" si="6"/>
        <v/>
      </c>
      <c r="R138" s="38" t="str">
        <f t="shared" si="7"/>
        <v/>
      </c>
      <c r="S138" s="5">
        <f t="shared" si="8"/>
        <v>0</v>
      </c>
      <c r="T138" s="5">
        <f t="shared" si="8"/>
        <v>0</v>
      </c>
      <c r="U138" s="5">
        <f t="shared" si="8"/>
        <v>0</v>
      </c>
      <c r="V138" s="5">
        <f t="shared" si="8"/>
        <v>0</v>
      </c>
    </row>
    <row r="139" spans="1:22">
      <c r="A139" s="25"/>
      <c r="J139" s="3">
        <f t="shared" si="9"/>
        <v>0</v>
      </c>
      <c r="K139" s="3">
        <f t="shared" si="9"/>
        <v>0</v>
      </c>
      <c r="L139" s="3">
        <f t="shared" si="9"/>
        <v>0</v>
      </c>
      <c r="M139" s="3">
        <f t="shared" si="9"/>
        <v>0</v>
      </c>
      <c r="P139" s="3" t="str">
        <f>IF([1]Patrimonio!C150="","",[1]Patrimonio!C150)</f>
        <v/>
      </c>
      <c r="Q139" s="3" t="str">
        <f t="shared" si="6"/>
        <v/>
      </c>
      <c r="R139" s="38" t="str">
        <f t="shared" si="7"/>
        <v/>
      </c>
      <c r="S139" s="5">
        <f t="shared" si="8"/>
        <v>0</v>
      </c>
      <c r="T139" s="5">
        <f t="shared" si="8"/>
        <v>0</v>
      </c>
      <c r="U139" s="5">
        <f t="shared" si="8"/>
        <v>0</v>
      </c>
      <c r="V139" s="5">
        <f t="shared" si="8"/>
        <v>0</v>
      </c>
    </row>
    <row r="140" spans="1:22">
      <c r="A140" s="25"/>
      <c r="J140" s="3">
        <f t="shared" si="9"/>
        <v>0</v>
      </c>
      <c r="K140" s="3">
        <f t="shared" si="9"/>
        <v>0</v>
      </c>
      <c r="L140" s="3">
        <f t="shared" si="9"/>
        <v>0</v>
      </c>
      <c r="M140" s="3">
        <f t="shared" si="9"/>
        <v>0</v>
      </c>
      <c r="P140" s="3" t="str">
        <f>IF([1]Patrimonio!C151="","",[1]Patrimonio!C151)</f>
        <v/>
      </c>
      <c r="Q140" s="3" t="str">
        <f t="shared" si="6"/>
        <v/>
      </c>
      <c r="R140" s="38" t="str">
        <f t="shared" si="7"/>
        <v/>
      </c>
      <c r="S140" s="5">
        <f t="shared" si="8"/>
        <v>0</v>
      </c>
      <c r="T140" s="5">
        <f t="shared" si="8"/>
        <v>0</v>
      </c>
      <c r="U140" s="5">
        <f t="shared" si="8"/>
        <v>0</v>
      </c>
      <c r="V140" s="5">
        <f t="shared" si="8"/>
        <v>0</v>
      </c>
    </row>
    <row r="141" spans="1:22">
      <c r="A141" s="25"/>
      <c r="J141" s="3">
        <f t="shared" si="9"/>
        <v>0</v>
      </c>
      <c r="K141" s="3">
        <f t="shared" si="9"/>
        <v>0</v>
      </c>
      <c r="L141" s="3">
        <f t="shared" si="9"/>
        <v>0</v>
      </c>
      <c r="M141" s="3">
        <f t="shared" si="9"/>
        <v>0</v>
      </c>
      <c r="P141" s="3" t="str">
        <f>IF([1]Patrimonio!C152="","",[1]Patrimonio!C152)</f>
        <v/>
      </c>
      <c r="Q141" s="3" t="str">
        <f t="shared" si="6"/>
        <v/>
      </c>
      <c r="R141" s="38" t="str">
        <f t="shared" si="7"/>
        <v/>
      </c>
      <c r="S141" s="5">
        <f t="shared" si="8"/>
        <v>0</v>
      </c>
      <c r="T141" s="5">
        <f t="shared" si="8"/>
        <v>0</v>
      </c>
      <c r="U141" s="5">
        <f t="shared" si="8"/>
        <v>0</v>
      </c>
      <c r="V141" s="5">
        <f t="shared" si="8"/>
        <v>0</v>
      </c>
    </row>
    <row r="142" spans="1:22">
      <c r="A142" s="25"/>
      <c r="J142" s="3">
        <f t="shared" si="9"/>
        <v>0</v>
      </c>
      <c r="K142" s="3">
        <f t="shared" si="9"/>
        <v>0</v>
      </c>
      <c r="L142" s="3">
        <f t="shared" si="9"/>
        <v>0</v>
      </c>
      <c r="M142" s="3">
        <f t="shared" si="9"/>
        <v>0</v>
      </c>
      <c r="P142" s="3" t="str">
        <f>IF([1]Patrimonio!C153="","",[1]Patrimonio!C153)</f>
        <v/>
      </c>
      <c r="Q142" s="3" t="str">
        <f t="shared" si="6"/>
        <v/>
      </c>
      <c r="R142" s="38" t="str">
        <f t="shared" si="7"/>
        <v/>
      </c>
      <c r="S142" s="5">
        <f t="shared" si="8"/>
        <v>0</v>
      </c>
      <c r="T142" s="5">
        <f t="shared" si="8"/>
        <v>0</v>
      </c>
      <c r="U142" s="5">
        <f t="shared" si="8"/>
        <v>0</v>
      </c>
      <c r="V142" s="5">
        <f t="shared" si="8"/>
        <v>0</v>
      </c>
    </row>
    <row r="143" spans="1:22">
      <c r="A143" s="25"/>
      <c r="J143" s="3">
        <f t="shared" si="9"/>
        <v>0</v>
      </c>
      <c r="K143" s="3">
        <f t="shared" si="9"/>
        <v>0</v>
      </c>
      <c r="L143" s="3">
        <f t="shared" si="9"/>
        <v>0</v>
      </c>
      <c r="M143" s="3">
        <f t="shared" si="9"/>
        <v>0</v>
      </c>
      <c r="P143" s="3" t="str">
        <f>IF([1]Patrimonio!C154="","",[1]Patrimonio!C154)</f>
        <v/>
      </c>
      <c r="Q143" s="3" t="str">
        <f t="shared" si="6"/>
        <v/>
      </c>
      <c r="R143" s="38" t="str">
        <f t="shared" si="7"/>
        <v/>
      </c>
      <c r="S143" s="5">
        <f t="shared" si="8"/>
        <v>0</v>
      </c>
      <c r="T143" s="5">
        <f t="shared" si="8"/>
        <v>0</v>
      </c>
      <c r="U143" s="5">
        <f t="shared" si="8"/>
        <v>0</v>
      </c>
      <c r="V143" s="5">
        <f t="shared" si="8"/>
        <v>0</v>
      </c>
    </row>
    <row r="144" spans="1:22">
      <c r="A144" s="25"/>
      <c r="J144" s="3">
        <f t="shared" si="9"/>
        <v>0</v>
      </c>
      <c r="K144" s="3">
        <f t="shared" si="9"/>
        <v>0</v>
      </c>
      <c r="L144" s="3">
        <f t="shared" si="9"/>
        <v>0</v>
      </c>
      <c r="M144" s="3">
        <f t="shared" si="9"/>
        <v>0</v>
      </c>
      <c r="P144" s="3" t="str">
        <f>IF([1]Patrimonio!C155="","",[1]Patrimonio!C155)</f>
        <v/>
      </c>
      <c r="Q144" s="3" t="str">
        <f t="shared" si="6"/>
        <v/>
      </c>
      <c r="R144" s="38" t="str">
        <f t="shared" si="7"/>
        <v/>
      </c>
      <c r="S144" s="5">
        <f t="shared" si="8"/>
        <v>0</v>
      </c>
      <c r="T144" s="5">
        <f t="shared" si="8"/>
        <v>0</v>
      </c>
      <c r="U144" s="5">
        <f t="shared" si="8"/>
        <v>0</v>
      </c>
      <c r="V144" s="5">
        <f t="shared" si="8"/>
        <v>0</v>
      </c>
    </row>
    <row r="145" spans="1:22">
      <c r="A145" s="25"/>
      <c r="J145" s="3">
        <f t="shared" si="9"/>
        <v>0</v>
      </c>
      <c r="K145" s="3">
        <f t="shared" si="9"/>
        <v>0</v>
      </c>
      <c r="L145" s="3">
        <f t="shared" si="9"/>
        <v>0</v>
      </c>
      <c r="M145" s="3">
        <f t="shared" si="9"/>
        <v>0</v>
      </c>
      <c r="P145" s="3" t="str">
        <f>IF([1]Patrimonio!C156="","",[1]Patrimonio!C156)</f>
        <v/>
      </c>
      <c r="Q145" s="3" t="str">
        <f t="shared" si="6"/>
        <v/>
      </c>
      <c r="R145" s="38" t="str">
        <f t="shared" si="7"/>
        <v/>
      </c>
      <c r="S145" s="5">
        <f t="shared" si="8"/>
        <v>0</v>
      </c>
      <c r="T145" s="5">
        <f t="shared" si="8"/>
        <v>0</v>
      </c>
      <c r="U145" s="5">
        <f t="shared" si="8"/>
        <v>0</v>
      </c>
      <c r="V145" s="5">
        <f t="shared" si="8"/>
        <v>0</v>
      </c>
    </row>
    <row r="146" spans="1:22">
      <c r="A146" s="25"/>
      <c r="J146" s="3">
        <f t="shared" si="9"/>
        <v>0</v>
      </c>
      <c r="K146" s="3">
        <f t="shared" si="9"/>
        <v>0</v>
      </c>
      <c r="L146" s="3">
        <f t="shared" si="9"/>
        <v>0</v>
      </c>
      <c r="M146" s="3">
        <f t="shared" si="9"/>
        <v>0</v>
      </c>
      <c r="P146" s="3" t="str">
        <f>IF([1]Patrimonio!C157="","",[1]Patrimonio!C157)</f>
        <v/>
      </c>
      <c r="Q146" s="3" t="str">
        <f t="shared" si="6"/>
        <v/>
      </c>
      <c r="R146" s="38" t="str">
        <f t="shared" si="7"/>
        <v/>
      </c>
      <c r="S146" s="5">
        <f t="shared" si="8"/>
        <v>0</v>
      </c>
      <c r="T146" s="5">
        <f t="shared" si="8"/>
        <v>0</v>
      </c>
      <c r="U146" s="5">
        <f t="shared" si="8"/>
        <v>0</v>
      </c>
      <c r="V146" s="5">
        <f t="shared" si="8"/>
        <v>0</v>
      </c>
    </row>
    <row r="147" spans="1:22">
      <c r="A147" s="25"/>
      <c r="J147" s="3">
        <f t="shared" si="9"/>
        <v>0</v>
      </c>
      <c r="K147" s="3">
        <f t="shared" si="9"/>
        <v>0</v>
      </c>
      <c r="L147" s="3">
        <f t="shared" si="9"/>
        <v>0</v>
      </c>
      <c r="M147" s="3">
        <f t="shared" si="9"/>
        <v>0</v>
      </c>
      <c r="P147" s="3" t="str">
        <f>IF([1]Patrimonio!C158="","",[1]Patrimonio!C158)</f>
        <v/>
      </c>
      <c r="Q147" s="3" t="str">
        <f t="shared" si="6"/>
        <v/>
      </c>
      <c r="R147" s="38" t="str">
        <f t="shared" si="7"/>
        <v/>
      </c>
      <c r="S147" s="5">
        <f t="shared" si="8"/>
        <v>0</v>
      </c>
      <c r="T147" s="5">
        <f t="shared" si="8"/>
        <v>0</v>
      </c>
      <c r="U147" s="5">
        <f t="shared" si="8"/>
        <v>0</v>
      </c>
      <c r="V147" s="5">
        <f t="shared" si="8"/>
        <v>0</v>
      </c>
    </row>
    <row r="148" spans="1:22">
      <c r="A148" s="25"/>
      <c r="J148" s="3">
        <f t="shared" si="9"/>
        <v>0</v>
      </c>
      <c r="K148" s="3">
        <f t="shared" si="9"/>
        <v>0</v>
      </c>
      <c r="L148" s="3">
        <f t="shared" si="9"/>
        <v>0</v>
      </c>
      <c r="M148" s="3">
        <f t="shared" si="9"/>
        <v>0</v>
      </c>
      <c r="P148" s="3" t="str">
        <f>IF([1]Patrimonio!C159="","",[1]Patrimonio!C159)</f>
        <v/>
      </c>
      <c r="Q148" s="3" t="str">
        <f t="shared" si="6"/>
        <v/>
      </c>
      <c r="R148" s="38" t="str">
        <f t="shared" si="7"/>
        <v/>
      </c>
      <c r="S148" s="5">
        <f t="shared" ref="S148:V158" si="10">J164</f>
        <v>0</v>
      </c>
      <c r="T148" s="5">
        <f t="shared" si="10"/>
        <v>0</v>
      </c>
      <c r="U148" s="5">
        <f t="shared" si="10"/>
        <v>0</v>
      </c>
      <c r="V148" s="5">
        <f t="shared" si="10"/>
        <v>0</v>
      </c>
    </row>
    <row r="149" spans="1:22">
      <c r="A149" s="25"/>
      <c r="J149" s="3">
        <f t="shared" si="9"/>
        <v>0</v>
      </c>
      <c r="K149" s="3">
        <f t="shared" si="9"/>
        <v>0</v>
      </c>
      <c r="L149" s="3">
        <f t="shared" si="9"/>
        <v>0</v>
      </c>
      <c r="M149" s="3">
        <f t="shared" si="9"/>
        <v>0</v>
      </c>
      <c r="P149" s="3" t="str">
        <f>IF([1]Patrimonio!C160="","",[1]Patrimonio!C160)</f>
        <v/>
      </c>
      <c r="Q149" s="3" t="str">
        <f t="shared" si="6"/>
        <v/>
      </c>
      <c r="R149" s="38" t="str">
        <f t="shared" si="7"/>
        <v/>
      </c>
      <c r="S149" s="5">
        <f t="shared" si="10"/>
        <v>0</v>
      </c>
      <c r="T149" s="5">
        <f t="shared" si="10"/>
        <v>0</v>
      </c>
      <c r="U149" s="5">
        <f t="shared" si="10"/>
        <v>0</v>
      </c>
      <c r="V149" s="5">
        <f t="shared" si="10"/>
        <v>0</v>
      </c>
    </row>
    <row r="150" spans="1:22">
      <c r="A150" s="25"/>
      <c r="J150" s="3">
        <f t="shared" si="9"/>
        <v>0</v>
      </c>
      <c r="K150" s="3">
        <f t="shared" si="9"/>
        <v>0</v>
      </c>
      <c r="L150" s="3">
        <f t="shared" si="9"/>
        <v>0</v>
      </c>
      <c r="M150" s="3">
        <f t="shared" si="9"/>
        <v>0</v>
      </c>
      <c r="P150" s="3" t="str">
        <f>IF([1]Patrimonio!C161="","",[1]Patrimonio!C161)</f>
        <v/>
      </c>
      <c r="Q150" s="3" t="str">
        <f t="shared" si="6"/>
        <v/>
      </c>
      <c r="R150" s="38" t="str">
        <f t="shared" si="7"/>
        <v/>
      </c>
      <c r="S150" s="5">
        <f t="shared" si="10"/>
        <v>0</v>
      </c>
      <c r="T150" s="5">
        <f t="shared" si="10"/>
        <v>0</v>
      </c>
      <c r="U150" s="5">
        <f t="shared" si="10"/>
        <v>0</v>
      </c>
      <c r="V150" s="5">
        <f t="shared" si="10"/>
        <v>0</v>
      </c>
    </row>
    <row r="151" spans="1:22">
      <c r="A151" s="25"/>
      <c r="J151" s="3">
        <f t="shared" si="9"/>
        <v>0</v>
      </c>
      <c r="K151" s="3">
        <f t="shared" si="9"/>
        <v>0</v>
      </c>
      <c r="L151" s="3">
        <f t="shared" si="9"/>
        <v>0</v>
      </c>
      <c r="M151" s="3">
        <f t="shared" si="9"/>
        <v>0</v>
      </c>
      <c r="P151" s="3" t="str">
        <f>IF([1]Patrimonio!C162="","",[1]Patrimonio!C162)</f>
        <v/>
      </c>
      <c r="Q151" s="3" t="str">
        <f t="shared" si="6"/>
        <v/>
      </c>
      <c r="R151" s="38" t="str">
        <f t="shared" si="7"/>
        <v/>
      </c>
      <c r="S151" s="5">
        <f t="shared" si="10"/>
        <v>0</v>
      </c>
      <c r="T151" s="5">
        <f t="shared" si="10"/>
        <v>0</v>
      </c>
      <c r="U151" s="5">
        <f t="shared" si="10"/>
        <v>0</v>
      </c>
      <c r="V151" s="5">
        <f t="shared" si="10"/>
        <v>0</v>
      </c>
    </row>
    <row r="152" spans="1:22">
      <c r="A152" s="25"/>
      <c r="J152" s="3">
        <f t="shared" si="9"/>
        <v>0</v>
      </c>
      <c r="K152" s="3">
        <f t="shared" si="9"/>
        <v>0</v>
      </c>
      <c r="L152" s="3">
        <f t="shared" si="9"/>
        <v>0</v>
      </c>
      <c r="M152" s="3">
        <f t="shared" si="9"/>
        <v>0</v>
      </c>
      <c r="P152" s="3" t="str">
        <f>IF([1]Patrimonio!C163="","",[1]Patrimonio!C163)</f>
        <v/>
      </c>
      <c r="Q152" s="3" t="str">
        <f t="shared" si="6"/>
        <v/>
      </c>
      <c r="R152" s="38" t="str">
        <f t="shared" si="7"/>
        <v/>
      </c>
      <c r="S152" s="5">
        <f t="shared" si="10"/>
        <v>0</v>
      </c>
      <c r="T152" s="5">
        <f t="shared" si="10"/>
        <v>0</v>
      </c>
      <c r="U152" s="5">
        <f t="shared" si="10"/>
        <v>0</v>
      </c>
      <c r="V152" s="5">
        <f t="shared" si="10"/>
        <v>0</v>
      </c>
    </row>
    <row r="153" spans="1:22">
      <c r="A153" s="25"/>
      <c r="J153" s="3">
        <f t="shared" si="9"/>
        <v>0</v>
      </c>
      <c r="K153" s="3">
        <f t="shared" si="9"/>
        <v>0</v>
      </c>
      <c r="L153" s="3">
        <f t="shared" si="9"/>
        <v>0</v>
      </c>
      <c r="M153" s="3">
        <f t="shared" si="9"/>
        <v>0</v>
      </c>
      <c r="P153" s="3" t="str">
        <f>IF([1]Patrimonio!C164="","",[1]Patrimonio!C164)</f>
        <v/>
      </c>
      <c r="Q153" s="3" t="str">
        <f t="shared" si="6"/>
        <v/>
      </c>
      <c r="R153" s="38" t="str">
        <f t="shared" si="7"/>
        <v/>
      </c>
      <c r="S153" s="5">
        <f t="shared" si="10"/>
        <v>0</v>
      </c>
      <c r="T153" s="5">
        <f t="shared" si="10"/>
        <v>0</v>
      </c>
      <c r="U153" s="5">
        <f t="shared" si="10"/>
        <v>0</v>
      </c>
      <c r="V153" s="5">
        <f t="shared" si="10"/>
        <v>0</v>
      </c>
    </row>
    <row r="154" spans="1:22">
      <c r="A154" s="25"/>
      <c r="J154" s="3">
        <f t="shared" si="9"/>
        <v>0</v>
      </c>
      <c r="K154" s="3">
        <f t="shared" si="9"/>
        <v>0</v>
      </c>
      <c r="L154" s="3">
        <f t="shared" si="9"/>
        <v>0</v>
      </c>
      <c r="M154" s="3">
        <f t="shared" si="9"/>
        <v>0</v>
      </c>
      <c r="P154" s="3" t="str">
        <f>IF([1]Patrimonio!C165="","",[1]Patrimonio!C165)</f>
        <v/>
      </c>
      <c r="Q154" s="3" t="str">
        <f t="shared" si="6"/>
        <v/>
      </c>
      <c r="R154" s="38" t="str">
        <f t="shared" si="7"/>
        <v/>
      </c>
      <c r="S154" s="5">
        <f t="shared" si="10"/>
        <v>0</v>
      </c>
      <c r="T154" s="5">
        <f t="shared" si="10"/>
        <v>0</v>
      </c>
      <c r="U154" s="5">
        <f t="shared" si="10"/>
        <v>0</v>
      </c>
      <c r="V154" s="5">
        <f t="shared" si="10"/>
        <v>0</v>
      </c>
    </row>
    <row r="155" spans="1:22">
      <c r="A155" s="25"/>
      <c r="J155" s="3">
        <f t="shared" si="9"/>
        <v>0</v>
      </c>
      <c r="K155" s="3">
        <f t="shared" si="9"/>
        <v>0</v>
      </c>
      <c r="L155" s="3">
        <f t="shared" si="9"/>
        <v>0</v>
      </c>
      <c r="M155" s="3">
        <f t="shared" si="9"/>
        <v>0</v>
      </c>
      <c r="P155" s="3" t="str">
        <f>IF([1]Patrimonio!C166="","",[1]Patrimonio!C166)</f>
        <v/>
      </c>
      <c r="Q155" s="3" t="str">
        <f t="shared" si="6"/>
        <v/>
      </c>
      <c r="R155" s="38" t="str">
        <f t="shared" si="7"/>
        <v/>
      </c>
      <c r="S155" s="5">
        <f t="shared" si="10"/>
        <v>0</v>
      </c>
      <c r="T155" s="5">
        <f t="shared" si="10"/>
        <v>0</v>
      </c>
      <c r="U155" s="5">
        <f t="shared" si="10"/>
        <v>0</v>
      </c>
      <c r="V155" s="5">
        <f t="shared" si="10"/>
        <v>0</v>
      </c>
    </row>
    <row r="156" spans="1:22">
      <c r="A156" s="25"/>
      <c r="J156" s="3">
        <f t="shared" si="9"/>
        <v>0</v>
      </c>
      <c r="K156" s="3">
        <f t="shared" si="9"/>
        <v>0</v>
      </c>
      <c r="L156" s="3">
        <f t="shared" si="9"/>
        <v>0</v>
      </c>
      <c r="M156" s="3">
        <f t="shared" si="9"/>
        <v>0</v>
      </c>
      <c r="P156" s="3" t="str">
        <f>IF([1]Patrimonio!C167="","",[1]Patrimonio!C167)</f>
        <v/>
      </c>
      <c r="Q156" s="3" t="str">
        <f t="shared" si="6"/>
        <v/>
      </c>
      <c r="R156" s="38" t="str">
        <f t="shared" si="7"/>
        <v/>
      </c>
      <c r="S156" s="5">
        <f t="shared" si="10"/>
        <v>0</v>
      </c>
      <c r="T156" s="5">
        <f t="shared" si="10"/>
        <v>0</v>
      </c>
      <c r="U156" s="5">
        <f t="shared" si="10"/>
        <v>0</v>
      </c>
      <c r="V156" s="5">
        <f t="shared" si="10"/>
        <v>0</v>
      </c>
    </row>
    <row r="157" spans="1:22">
      <c r="A157" s="25"/>
      <c r="J157" s="3">
        <f t="shared" si="9"/>
        <v>0</v>
      </c>
      <c r="K157" s="3">
        <f t="shared" si="9"/>
        <v>0</v>
      </c>
      <c r="L157" s="3">
        <f t="shared" si="9"/>
        <v>0</v>
      </c>
      <c r="M157" s="3">
        <f t="shared" si="9"/>
        <v>0</v>
      </c>
      <c r="P157" s="3" t="str">
        <f>IF([1]Patrimonio!C168="","",[1]Patrimonio!C168)</f>
        <v/>
      </c>
      <c r="Q157" s="3" t="str">
        <f t="shared" si="6"/>
        <v/>
      </c>
      <c r="R157" s="38" t="str">
        <f t="shared" si="7"/>
        <v/>
      </c>
      <c r="S157" s="5">
        <f t="shared" si="10"/>
        <v>0</v>
      </c>
      <c r="T157" s="5">
        <f t="shared" si="10"/>
        <v>0</v>
      </c>
      <c r="U157" s="5">
        <f t="shared" si="10"/>
        <v>0</v>
      </c>
      <c r="V157" s="5">
        <f t="shared" si="10"/>
        <v>0</v>
      </c>
    </row>
    <row r="158" spans="1:22">
      <c r="A158" s="25"/>
      <c r="J158" s="3">
        <f t="shared" si="9"/>
        <v>0</v>
      </c>
      <c r="K158" s="3">
        <f t="shared" si="9"/>
        <v>0</v>
      </c>
      <c r="L158" s="3">
        <f t="shared" si="9"/>
        <v>0</v>
      </c>
      <c r="M158" s="3">
        <f t="shared" si="9"/>
        <v>0</v>
      </c>
      <c r="P158" s="3" t="str">
        <f>IF([1]Patrimonio!C169="","",[1]Patrimonio!C169)</f>
        <v/>
      </c>
      <c r="Q158" s="3" t="str">
        <f t="shared" si="6"/>
        <v/>
      </c>
      <c r="R158" s="38" t="str">
        <f t="shared" si="7"/>
        <v/>
      </c>
      <c r="S158" s="5">
        <f t="shared" si="10"/>
        <v>0</v>
      </c>
      <c r="T158" s="5">
        <f t="shared" si="10"/>
        <v>0</v>
      </c>
      <c r="U158" s="5">
        <f t="shared" si="10"/>
        <v>0</v>
      </c>
      <c r="V158" s="5">
        <f t="shared" si="10"/>
        <v>0</v>
      </c>
    </row>
    <row r="159" spans="1:22">
      <c r="A159" s="25"/>
      <c r="J159" s="3">
        <f t="shared" si="9"/>
        <v>0</v>
      </c>
      <c r="K159" s="3">
        <f t="shared" si="9"/>
        <v>0</v>
      </c>
      <c r="L159" s="3">
        <f t="shared" si="9"/>
        <v>0</v>
      </c>
      <c r="M159" s="3">
        <f t="shared" si="9"/>
        <v>0</v>
      </c>
    </row>
    <row r="160" spans="1:22">
      <c r="A160" s="25"/>
      <c r="J160" s="3">
        <f t="shared" si="9"/>
        <v>0</v>
      </c>
      <c r="K160" s="3">
        <f t="shared" si="9"/>
        <v>0</v>
      </c>
      <c r="L160" s="3">
        <f t="shared" si="9"/>
        <v>0</v>
      </c>
      <c r="M160" s="3">
        <f t="shared" si="9"/>
        <v>0</v>
      </c>
    </row>
    <row r="161" spans="1:13">
      <c r="A161" s="25"/>
      <c r="J161" s="3">
        <f t="shared" si="9"/>
        <v>0</v>
      </c>
      <c r="K161" s="3">
        <f t="shared" si="9"/>
        <v>0</v>
      </c>
      <c r="L161" s="3">
        <f t="shared" si="9"/>
        <v>0</v>
      </c>
      <c r="M161" s="3">
        <f t="shared" si="9"/>
        <v>0</v>
      </c>
    </row>
    <row r="162" spans="1:13">
      <c r="A162" s="25"/>
      <c r="J162" s="3">
        <f t="shared" si="9"/>
        <v>0</v>
      </c>
      <c r="K162" s="3">
        <f t="shared" si="9"/>
        <v>0</v>
      </c>
      <c r="L162" s="3">
        <f t="shared" si="9"/>
        <v>0</v>
      </c>
      <c r="M162" s="3">
        <f t="shared" si="9"/>
        <v>0</v>
      </c>
    </row>
    <row r="163" spans="1:13">
      <c r="A163" s="25"/>
      <c r="J163" s="3">
        <f t="shared" si="9"/>
        <v>0</v>
      </c>
      <c r="K163" s="3">
        <f t="shared" si="9"/>
        <v>0</v>
      </c>
      <c r="L163" s="3">
        <f t="shared" si="9"/>
        <v>0</v>
      </c>
      <c r="M163" s="3">
        <f t="shared" si="9"/>
        <v>0</v>
      </c>
    </row>
    <row r="164" spans="1:13">
      <c r="A164" s="25"/>
      <c r="J164" s="3">
        <f t="shared" si="9"/>
        <v>0</v>
      </c>
      <c r="K164" s="3">
        <f t="shared" si="9"/>
        <v>0</v>
      </c>
      <c r="L164" s="3">
        <f t="shared" si="9"/>
        <v>0</v>
      </c>
      <c r="M164" s="3">
        <f t="shared" si="9"/>
        <v>0</v>
      </c>
    </row>
    <row r="165" spans="1:13">
      <c r="A165" s="25"/>
      <c r="J165" s="3">
        <f t="shared" si="9"/>
        <v>0</v>
      </c>
      <c r="K165" s="3">
        <f t="shared" si="9"/>
        <v>0</v>
      </c>
      <c r="L165" s="3">
        <f t="shared" si="9"/>
        <v>0</v>
      </c>
      <c r="M165" s="3">
        <f t="shared" si="9"/>
        <v>0</v>
      </c>
    </row>
    <row r="166" spans="1:13">
      <c r="A166" s="25"/>
      <c r="J166" s="3">
        <f t="shared" si="9"/>
        <v>0</v>
      </c>
      <c r="K166" s="3">
        <f t="shared" si="9"/>
        <v>0</v>
      </c>
      <c r="L166" s="3">
        <f t="shared" si="9"/>
        <v>0</v>
      </c>
      <c r="M166" s="3">
        <f t="shared" si="9"/>
        <v>0</v>
      </c>
    </row>
    <row r="167" spans="1:13">
      <c r="A167" s="25"/>
      <c r="J167" s="3">
        <f t="shared" si="9"/>
        <v>0</v>
      </c>
      <c r="K167" s="3">
        <f t="shared" si="9"/>
        <v>0</v>
      </c>
      <c r="L167" s="3">
        <f t="shared" si="9"/>
        <v>0</v>
      </c>
      <c r="M167" s="3">
        <f t="shared" si="9"/>
        <v>0</v>
      </c>
    </row>
    <row r="168" spans="1:13">
      <c r="A168" s="25"/>
      <c r="J168" s="3">
        <f t="shared" si="9"/>
        <v>0</v>
      </c>
      <c r="K168" s="3">
        <f t="shared" si="9"/>
        <v>0</v>
      </c>
      <c r="L168" s="3">
        <f t="shared" si="9"/>
        <v>0</v>
      </c>
      <c r="M168" s="3">
        <f t="shared" si="9"/>
        <v>0</v>
      </c>
    </row>
    <row r="169" spans="1:13">
      <c r="A169" s="25"/>
      <c r="J169" s="3">
        <f t="shared" si="9"/>
        <v>0</v>
      </c>
      <c r="K169" s="3">
        <f t="shared" si="9"/>
        <v>0</v>
      </c>
      <c r="L169" s="3">
        <f t="shared" si="9"/>
        <v>0</v>
      </c>
      <c r="M169" s="3">
        <f t="shared" si="9"/>
        <v>0</v>
      </c>
    </row>
    <row r="170" spans="1:13">
      <c r="A170" s="25"/>
      <c r="J170" s="3">
        <f t="shared" si="9"/>
        <v>0</v>
      </c>
      <c r="K170" s="3">
        <f t="shared" si="9"/>
        <v>0</v>
      </c>
      <c r="L170" s="3">
        <f t="shared" si="9"/>
        <v>0</v>
      </c>
      <c r="M170" s="3">
        <f t="shared" si="9"/>
        <v>0</v>
      </c>
    </row>
    <row r="171" spans="1:13">
      <c r="A171" s="25"/>
      <c r="J171" s="3">
        <f t="shared" si="9"/>
        <v>0</v>
      </c>
      <c r="K171" s="3">
        <f t="shared" si="9"/>
        <v>0</v>
      </c>
      <c r="L171" s="3">
        <f t="shared" si="9"/>
        <v>0</v>
      </c>
      <c r="M171" s="3">
        <f t="shared" si="9"/>
        <v>0</v>
      </c>
    </row>
    <row r="172" spans="1:13">
      <c r="A172" s="25"/>
      <c r="J172" s="3">
        <f t="shared" si="9"/>
        <v>0</v>
      </c>
      <c r="K172" s="3">
        <f t="shared" si="9"/>
        <v>0</v>
      </c>
      <c r="L172" s="3">
        <f t="shared" si="9"/>
        <v>0</v>
      </c>
      <c r="M172" s="3">
        <f t="shared" si="9"/>
        <v>0</v>
      </c>
    </row>
    <row r="173" spans="1:13">
      <c r="A173" s="25"/>
    </row>
    <row r="174" spans="1:13">
      <c r="A174" s="25"/>
    </row>
    <row r="175" spans="1:13">
      <c r="A175" s="25"/>
    </row>
    <row r="176" spans="1:13">
      <c r="A176" s="25"/>
    </row>
    <row r="177" spans="1:1">
      <c r="A177" s="25"/>
    </row>
    <row r="178" spans="1:1">
      <c r="A178" s="25"/>
    </row>
    <row r="179" spans="1:1">
      <c r="A179" s="25"/>
    </row>
    <row r="180" spans="1:1">
      <c r="A180" s="25"/>
    </row>
    <row r="181" spans="1:1">
      <c r="A181" s="25"/>
    </row>
    <row r="182" spans="1:1">
      <c r="A182" s="25"/>
    </row>
    <row r="183" spans="1:1">
      <c r="A183" s="25"/>
    </row>
    <row r="184" spans="1:1">
      <c r="A184" s="25"/>
    </row>
    <row r="185" spans="1:1">
      <c r="A185" s="25"/>
    </row>
    <row r="186" spans="1:1">
      <c r="A186" s="25"/>
    </row>
    <row r="187" spans="1:1">
      <c r="A187" s="25"/>
    </row>
    <row r="188" spans="1:1">
      <c r="A188" s="25"/>
    </row>
    <row r="189" spans="1:1">
      <c r="A189" s="25"/>
    </row>
    <row r="190" spans="1:1">
      <c r="A190" s="25"/>
    </row>
    <row r="191" spans="1:1">
      <c r="A191" s="25"/>
    </row>
    <row r="192" spans="1:1">
      <c r="A192" s="25"/>
    </row>
    <row r="193" spans="1:1">
      <c r="A193" s="25"/>
    </row>
    <row r="194" spans="1:1">
      <c r="A194" s="25"/>
    </row>
    <row r="195" spans="1:1">
      <c r="A195" s="25"/>
    </row>
    <row r="196" spans="1:1">
      <c r="A196" s="25"/>
    </row>
    <row r="197" spans="1:1">
      <c r="A197" s="25"/>
    </row>
    <row r="198" spans="1:1">
      <c r="A198" s="25"/>
    </row>
    <row r="199" spans="1:1">
      <c r="A199" s="25"/>
    </row>
    <row r="200" spans="1:1">
      <c r="A200" s="25"/>
    </row>
    <row r="201" spans="1:1">
      <c r="A201" s="25"/>
    </row>
    <row r="202" spans="1:1">
      <c r="A202" s="25"/>
    </row>
    <row r="203" spans="1:1">
      <c r="A203" s="25"/>
    </row>
    <row r="204" spans="1:1">
      <c r="A204" s="25"/>
    </row>
    <row r="205" spans="1:1">
      <c r="A205" s="25"/>
    </row>
    <row r="206" spans="1:1">
      <c r="A206" s="25"/>
    </row>
    <row r="207" spans="1:1">
      <c r="A207" s="25"/>
    </row>
    <row r="208" spans="1:1">
      <c r="A208" s="25"/>
    </row>
    <row r="209" spans="1:1">
      <c r="A209" s="25"/>
    </row>
    <row r="210" spans="1:1">
      <c r="A210" s="25"/>
    </row>
    <row r="211" spans="1:1">
      <c r="A211" s="25"/>
    </row>
    <row r="212" spans="1:1">
      <c r="A212" s="25"/>
    </row>
    <row r="213" spans="1:1">
      <c r="A213" s="25"/>
    </row>
    <row r="214" spans="1:1">
      <c r="A214" s="25"/>
    </row>
    <row r="215" spans="1:1">
      <c r="A215" s="25"/>
    </row>
    <row r="216" spans="1:1">
      <c r="A216" s="25"/>
    </row>
    <row r="217" spans="1:1">
      <c r="A217" s="25"/>
    </row>
    <row r="218" spans="1:1">
      <c r="A218" s="25"/>
    </row>
    <row r="219" spans="1:1">
      <c r="A219" s="25"/>
    </row>
    <row r="220" spans="1:1">
      <c r="A220" s="25"/>
    </row>
    <row r="221" spans="1:1">
      <c r="A221" s="25"/>
    </row>
    <row r="222" spans="1:1">
      <c r="A222" s="25"/>
    </row>
    <row r="223" spans="1:1">
      <c r="A223" s="25"/>
    </row>
    <row r="224" spans="1:1">
      <c r="A224" s="25"/>
    </row>
    <row r="225" spans="1:1">
      <c r="A225" s="25"/>
    </row>
    <row r="226" spans="1:1">
      <c r="A226" s="25"/>
    </row>
    <row r="227" spans="1:1">
      <c r="A227" s="25"/>
    </row>
    <row r="228" spans="1:1">
      <c r="A228" s="25"/>
    </row>
    <row r="229" spans="1:1">
      <c r="A229" s="25"/>
    </row>
    <row r="230" spans="1:1">
      <c r="A230" s="25"/>
    </row>
    <row r="231" spans="1:1">
      <c r="A231" s="25"/>
    </row>
    <row r="232" spans="1:1">
      <c r="A232" s="25"/>
    </row>
    <row r="233" spans="1:1">
      <c r="A233" s="25"/>
    </row>
    <row r="234" spans="1:1">
      <c r="A234" s="25"/>
    </row>
    <row r="235" spans="1:1">
      <c r="A235" s="25"/>
    </row>
    <row r="236" spans="1:1">
      <c r="A236" s="25"/>
    </row>
    <row r="237" spans="1:1">
      <c r="A237" s="25"/>
    </row>
    <row r="238" spans="1:1">
      <c r="A238" s="25"/>
    </row>
    <row r="239" spans="1:1">
      <c r="A239" s="25"/>
    </row>
    <row r="240" spans="1:1">
      <c r="A240" s="25"/>
    </row>
    <row r="241" spans="1:1">
      <c r="A241" s="25"/>
    </row>
    <row r="242" spans="1:1">
      <c r="A242" s="25"/>
    </row>
    <row r="243" spans="1:1">
      <c r="A243" s="25"/>
    </row>
    <row r="244" spans="1:1">
      <c r="A244" s="25"/>
    </row>
    <row r="245" spans="1:1">
      <c r="A245" s="25"/>
    </row>
    <row r="246" spans="1:1">
      <c r="A246" s="25"/>
    </row>
    <row r="247" spans="1:1">
      <c r="A247" s="25"/>
    </row>
    <row r="248" spans="1:1">
      <c r="A248" s="25"/>
    </row>
    <row r="249" spans="1:1">
      <c r="A249" s="25"/>
    </row>
    <row r="250" spans="1:1">
      <c r="A250" s="25"/>
    </row>
    <row r="251" spans="1:1">
      <c r="A251" s="25"/>
    </row>
    <row r="252" spans="1:1">
      <c r="A252" s="25"/>
    </row>
    <row r="253" spans="1:1">
      <c r="A253" s="25"/>
    </row>
    <row r="254" spans="1:1">
      <c r="A254" s="25"/>
    </row>
    <row r="255" spans="1:1">
      <c r="A255" s="25"/>
    </row>
    <row r="256" spans="1:1">
      <c r="A256" s="25"/>
    </row>
    <row r="257" spans="1:1">
      <c r="A257" s="25"/>
    </row>
    <row r="258" spans="1:1">
      <c r="A258" s="25"/>
    </row>
    <row r="259" spans="1:1">
      <c r="A259" s="25"/>
    </row>
    <row r="260" spans="1:1">
      <c r="A260" s="25"/>
    </row>
    <row r="261" spans="1:1">
      <c r="A261" s="25"/>
    </row>
    <row r="262" spans="1:1">
      <c r="A262" s="25"/>
    </row>
    <row r="263" spans="1:1">
      <c r="A263" s="25"/>
    </row>
    <row r="264" spans="1:1">
      <c r="A264" s="25"/>
    </row>
    <row r="265" spans="1:1">
      <c r="A265" s="25"/>
    </row>
    <row r="266" spans="1:1">
      <c r="A266" s="25"/>
    </row>
    <row r="267" spans="1:1">
      <c r="A267" s="25"/>
    </row>
    <row r="268" spans="1:1">
      <c r="A268" s="25"/>
    </row>
    <row r="269" spans="1:1">
      <c r="A269" s="25"/>
    </row>
    <row r="270" spans="1:1">
      <c r="A270" s="25"/>
    </row>
    <row r="271" spans="1:1">
      <c r="A271" s="25"/>
    </row>
    <row r="272" spans="1:1">
      <c r="A272" s="25"/>
    </row>
    <row r="273" spans="1:1">
      <c r="A273" s="25"/>
    </row>
    <row r="274" spans="1:1">
      <c r="A274" s="25"/>
    </row>
    <row r="275" spans="1:1">
      <c r="A275" s="25"/>
    </row>
    <row r="276" spans="1:1">
      <c r="A276" s="25"/>
    </row>
    <row r="277" spans="1:1">
      <c r="A277" s="25"/>
    </row>
    <row r="278" spans="1:1">
      <c r="A278" s="25"/>
    </row>
    <row r="279" spans="1:1">
      <c r="A279" s="25"/>
    </row>
    <row r="280" spans="1:1">
      <c r="A280" s="25"/>
    </row>
    <row r="281" spans="1:1">
      <c r="A281" s="25"/>
    </row>
    <row r="282" spans="1:1">
      <c r="A282" s="25"/>
    </row>
    <row r="283" spans="1:1">
      <c r="A283" s="25"/>
    </row>
    <row r="284" spans="1:1">
      <c r="A284" s="25"/>
    </row>
    <row r="285" spans="1:1">
      <c r="A285" s="25"/>
    </row>
    <row r="286" spans="1:1">
      <c r="A286" s="25"/>
    </row>
    <row r="287" spans="1:1">
      <c r="A287" s="25"/>
    </row>
    <row r="288" spans="1:1">
      <c r="A288" s="25"/>
    </row>
    <row r="289" spans="1:1">
      <c r="A289" s="25"/>
    </row>
    <row r="290" spans="1:1">
      <c r="A290" s="25"/>
    </row>
    <row r="291" spans="1:1">
      <c r="A291" s="25"/>
    </row>
    <row r="292" spans="1:1">
      <c r="A292" s="25"/>
    </row>
    <row r="293" spans="1:1">
      <c r="A293" s="25"/>
    </row>
    <row r="294" spans="1:1">
      <c r="A294" s="25"/>
    </row>
    <row r="295" spans="1:1">
      <c r="A295" s="25"/>
    </row>
    <row r="296" spans="1:1">
      <c r="A296" s="25"/>
    </row>
    <row r="297" spans="1:1">
      <c r="A297" s="25"/>
    </row>
    <row r="298" spans="1:1">
      <c r="A298" s="25"/>
    </row>
    <row r="299" spans="1:1">
      <c r="A299" s="25"/>
    </row>
    <row r="300" spans="1:1">
      <c r="A300" s="25"/>
    </row>
    <row r="301" spans="1:1">
      <c r="A301" s="25"/>
    </row>
    <row r="302" spans="1:1">
      <c r="A302" s="25"/>
    </row>
    <row r="303" spans="1:1">
      <c r="A303" s="25"/>
    </row>
    <row r="304" spans="1:1">
      <c r="A304" s="25"/>
    </row>
    <row r="305" spans="1:1">
      <c r="A305" s="25"/>
    </row>
    <row r="306" spans="1:1">
      <c r="A306" s="25"/>
    </row>
    <row r="307" spans="1:1">
      <c r="A307" s="25"/>
    </row>
    <row r="308" spans="1:1">
      <c r="A308" s="25"/>
    </row>
    <row r="309" spans="1:1">
      <c r="A309" s="25"/>
    </row>
    <row r="310" spans="1:1">
      <c r="A310" s="25"/>
    </row>
    <row r="311" spans="1:1">
      <c r="A311" s="25"/>
    </row>
    <row r="312" spans="1:1">
      <c r="A312" s="25"/>
    </row>
    <row r="313" spans="1:1">
      <c r="A313" s="25"/>
    </row>
    <row r="314" spans="1:1">
      <c r="A314" s="25"/>
    </row>
    <row r="315" spans="1:1">
      <c r="A315" s="25"/>
    </row>
    <row r="316" spans="1:1">
      <c r="A316" s="25"/>
    </row>
    <row r="317" spans="1:1">
      <c r="A317" s="25"/>
    </row>
    <row r="318" spans="1:1">
      <c r="A318" s="25"/>
    </row>
    <row r="319" spans="1:1">
      <c r="A319" s="25"/>
    </row>
    <row r="320" spans="1:1">
      <c r="A320" s="25"/>
    </row>
    <row r="321" spans="1:1">
      <c r="A321" s="25"/>
    </row>
    <row r="322" spans="1:1">
      <c r="A322" s="25"/>
    </row>
    <row r="323" spans="1:1">
      <c r="A323" s="25"/>
    </row>
    <row r="324" spans="1:1">
      <c r="A324" s="25"/>
    </row>
    <row r="325" spans="1:1">
      <c r="A325" s="25"/>
    </row>
    <row r="326" spans="1:1">
      <c r="A326" s="25"/>
    </row>
    <row r="327" spans="1:1">
      <c r="A327" s="25"/>
    </row>
    <row r="328" spans="1:1">
      <c r="A328" s="25"/>
    </row>
    <row r="329" spans="1:1">
      <c r="A329" s="25"/>
    </row>
    <row r="330" spans="1:1">
      <c r="A330" s="2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2167</vt:i4>
      </vt:variant>
    </vt:vector>
  </HeadingPairs>
  <TitlesOfParts>
    <vt:vector size="2179" baseType="lpstr">
      <vt:lpstr>Patrimonio</vt:lpstr>
      <vt:lpstr>Ano</vt:lpstr>
      <vt:lpstr>Decisão</vt:lpstr>
      <vt:lpstr>Proventos</vt:lpstr>
      <vt:lpstr>Cap Social</vt:lpstr>
      <vt:lpstr>Historia</vt:lpstr>
      <vt:lpstr>Tabela Hist</vt:lpstr>
      <vt:lpstr>Cotacao</vt:lpstr>
      <vt:lpstr>Cotacao 2</vt:lpstr>
      <vt:lpstr>Cotacao 3</vt:lpstr>
      <vt:lpstr>Cotacao 4</vt:lpstr>
      <vt:lpstr>Cotacao 5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5'!DadosExternos_490</vt:lpstr>
      <vt:lpstr>'Cotacao 5'!DadosExternos_491</vt:lpstr>
      <vt:lpstr>'Cotacao 5'!DadosExternos_492</vt:lpstr>
      <vt:lpstr>'Cotacao 5'!DadosExternos_493</vt:lpstr>
      <vt:lpstr>'Cotacao 5'!DadosExternos_494</vt:lpstr>
      <vt:lpstr>'Cotacao 5'!DadosExternos_495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2014-03-28T20:22:47Z</dcterms:modified>
</cp:coreProperties>
</file>